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ELCOT\OneDrive\Desktop\New folder (2)\"/>
    </mc:Choice>
  </mc:AlternateContent>
  <xr:revisionPtr revIDLastSave="0" documentId="13_ncr:1_{716A9F9F-B13E-40E4-9121-D9D27B332F63}" xr6:coauthVersionLast="47" xr6:coauthVersionMax="47" xr10:uidLastSave="{00000000-0000-0000-0000-000000000000}"/>
  <bookViews>
    <workbookView xWindow="-120" yWindow="-120" windowWidth="20730" windowHeight="11040" activeTab="1" xr2:uid="{00000000-000D-0000-FFFF-FFFF00000000}"/>
  </bookViews>
  <sheets>
    <sheet name="Detail1" sheetId="25" r:id="rId1"/>
    <sheet name="Dashboard" sheetId="23" r:id="rId2"/>
    <sheet name="Calculations" sheetId="14" r:id="rId3"/>
    <sheet name="Pivot_Table" sheetId="24" r:id="rId4"/>
    <sheet name="Sales_Transactions" sheetId="1" r:id="rId5"/>
    <sheet name="Customers" sheetId="2" r:id="rId6"/>
    <sheet name="Products" sheetId="3" r:id="rId7"/>
    <sheet name="Stores" sheetId="4" r:id="rId8"/>
    <sheet name="Employees" sheetId="5" r:id="rId9"/>
    <sheet name="Suppliers" sheetId="6" r:id="rId10"/>
    <sheet name="Data_Quality_Log" sheetId="7" r:id="rId11"/>
  </sheets>
  <definedNames>
    <definedName name="_xlnm._FilterDatabase" localSheetId="5" hidden="1">Customers!$A$1:$L$851</definedName>
    <definedName name="_xlnm._FilterDatabase" localSheetId="10" hidden="1">Data_Quality_Log!$A$1:$C$24</definedName>
    <definedName name="_xlnm._FilterDatabase" localSheetId="8" hidden="1">Employees!$A$1:$I$301</definedName>
    <definedName name="_xlnm._FilterDatabase" localSheetId="6" hidden="1">Products!$A$1:$N$251</definedName>
    <definedName name="_xlnm._FilterDatabase" localSheetId="4" hidden="1">Sales_Transactions!$A$1:$AM$3001</definedName>
    <definedName name="_xlnm._FilterDatabase" localSheetId="7" hidden="1">Stores!$A$1:$J$121</definedName>
    <definedName name="_xlnm._FilterDatabase" localSheetId="9" hidden="1">Suppliers!$A$1:$J$91</definedName>
    <definedName name="Slicer_Region1">#N/A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14" l="1"/>
  <c r="A15" i="14" l="1"/>
  <c r="AG69" i="1"/>
  <c r="AG73" i="1"/>
  <c r="AG144" i="1"/>
  <c r="AG357" i="1"/>
  <c r="AG388" i="1"/>
  <c r="AG394" i="1"/>
  <c r="AG402" i="1"/>
  <c r="AG650" i="1"/>
  <c r="AG837" i="1"/>
  <c r="AG864" i="1"/>
  <c r="AG875" i="1"/>
  <c r="AG983" i="1"/>
  <c r="AG1037" i="1"/>
  <c r="AG1065" i="1"/>
  <c r="AG1084" i="1"/>
  <c r="AG1095" i="1"/>
  <c r="AG1147" i="1"/>
  <c r="AG1155" i="1"/>
  <c r="AG1165" i="1"/>
  <c r="AG1216" i="1"/>
  <c r="AG1261" i="1"/>
  <c r="AG1449" i="1"/>
  <c r="AG1459" i="1"/>
  <c r="AG1599" i="1"/>
  <c r="AG1670" i="1"/>
  <c r="AG1699" i="1"/>
  <c r="AG1745" i="1"/>
  <c r="AG1819" i="1"/>
  <c r="AG1825" i="1"/>
  <c r="AG1840" i="1"/>
  <c r="AG1902" i="1"/>
  <c r="AG1936" i="1"/>
  <c r="AG2021" i="1"/>
  <c r="AG2094" i="1"/>
  <c r="AG2185" i="1"/>
  <c r="AG2187" i="1"/>
  <c r="AG2303" i="1"/>
  <c r="AG2344" i="1"/>
  <c r="AG2395" i="1"/>
  <c r="AG2418" i="1"/>
  <c r="AG2453" i="1"/>
  <c r="AG2492" i="1"/>
  <c r="AG2679" i="1"/>
  <c r="AG2710" i="1"/>
  <c r="AG2777" i="1"/>
  <c r="AG2848" i="1"/>
  <c r="AG2857" i="1"/>
  <c r="AG2903" i="1"/>
  <c r="AG2937" i="1"/>
  <c r="AG2971" i="1"/>
  <c r="AG2976" i="1"/>
  <c r="AG2986" i="1"/>
  <c r="H583" i="24"/>
  <c r="I583" i="24" s="1"/>
  <c r="H584" i="24"/>
  <c r="I584" i="24" s="1"/>
  <c r="H585" i="24"/>
  <c r="I585" i="24" s="1"/>
  <c r="H586" i="24"/>
  <c r="I586" i="24" s="1"/>
  <c r="H587" i="24"/>
  <c r="I587" i="24" s="1"/>
  <c r="H588" i="24"/>
  <c r="I588" i="24" s="1"/>
  <c r="H589" i="24"/>
  <c r="I589" i="24" s="1"/>
  <c r="H590" i="24"/>
  <c r="I590" i="24" s="1"/>
  <c r="H591" i="24"/>
  <c r="I591" i="24" s="1"/>
  <c r="H592" i="24"/>
  <c r="I592" i="24" s="1"/>
  <c r="H593" i="24"/>
  <c r="I593" i="24" s="1"/>
  <c r="H594" i="24"/>
  <c r="I594" i="24" s="1"/>
  <c r="H595" i="24"/>
  <c r="I595" i="24" s="1"/>
  <c r="H596" i="24"/>
  <c r="I596" i="24" s="1"/>
  <c r="H597" i="24"/>
  <c r="I597" i="24" s="1"/>
  <c r="H598" i="24"/>
  <c r="I598" i="24" s="1"/>
  <c r="H599" i="24"/>
  <c r="I599" i="24" s="1"/>
  <c r="H600" i="24"/>
  <c r="I600" i="24" s="1"/>
  <c r="H601" i="24"/>
  <c r="I601" i="24" s="1"/>
  <c r="H602" i="24"/>
  <c r="I602" i="24" s="1"/>
  <c r="H603" i="24"/>
  <c r="I603" i="24" s="1"/>
  <c r="H604" i="24"/>
  <c r="I604" i="24" s="1"/>
  <c r="H605" i="24"/>
  <c r="I605" i="24" s="1"/>
  <c r="H606" i="24"/>
  <c r="I606" i="24" s="1"/>
  <c r="H607" i="24"/>
  <c r="I607" i="24" s="1"/>
  <c r="H608" i="24"/>
  <c r="I608" i="24" s="1"/>
  <c r="H609" i="24"/>
  <c r="I609" i="24" s="1"/>
  <c r="H610" i="24"/>
  <c r="I610" i="24" s="1"/>
  <c r="H611" i="24"/>
  <c r="I611" i="24" s="1"/>
  <c r="H612" i="24"/>
  <c r="I612" i="24" s="1"/>
  <c r="H613" i="24"/>
  <c r="I613" i="24" s="1"/>
  <c r="H614" i="24"/>
  <c r="I614" i="24" s="1"/>
  <c r="H615" i="24"/>
  <c r="I615" i="24" s="1"/>
  <c r="H616" i="24"/>
  <c r="I616" i="24" s="1"/>
  <c r="H617" i="24"/>
  <c r="I617" i="24" s="1"/>
  <c r="H618" i="24"/>
  <c r="I618" i="24" s="1"/>
  <c r="H619" i="24"/>
  <c r="I619" i="24" s="1"/>
  <c r="H620" i="24"/>
  <c r="I620" i="24" s="1"/>
  <c r="H621" i="24"/>
  <c r="I621" i="24" s="1"/>
  <c r="H622" i="24"/>
  <c r="I622" i="24" s="1"/>
  <c r="H623" i="24"/>
  <c r="I623" i="24" s="1"/>
  <c r="H624" i="24"/>
  <c r="I624" i="24" s="1"/>
  <c r="H625" i="24"/>
  <c r="I625" i="24" s="1"/>
  <c r="H626" i="24"/>
  <c r="I626" i="24" s="1"/>
  <c r="H627" i="24"/>
  <c r="I627" i="24" s="1"/>
  <c r="H628" i="24"/>
  <c r="I628" i="24" s="1"/>
  <c r="H629" i="24"/>
  <c r="I629" i="24" s="1"/>
  <c r="H630" i="24"/>
  <c r="I630" i="24" s="1"/>
  <c r="H631" i="24"/>
  <c r="I631" i="24" s="1"/>
  <c r="H632" i="24"/>
  <c r="I632" i="24" s="1"/>
  <c r="H633" i="24"/>
  <c r="I633" i="24" s="1"/>
  <c r="H634" i="24"/>
  <c r="I634" i="24" s="1"/>
  <c r="H635" i="24"/>
  <c r="I635" i="24" s="1"/>
  <c r="H636" i="24"/>
  <c r="I636" i="24" s="1"/>
  <c r="H637" i="24"/>
  <c r="I637" i="24" s="1"/>
  <c r="H638" i="24"/>
  <c r="I638" i="24" s="1"/>
  <c r="H639" i="24"/>
  <c r="I639" i="24" s="1"/>
  <c r="H640" i="24"/>
  <c r="I640" i="24" s="1"/>
  <c r="H641" i="24"/>
  <c r="I641" i="24" s="1"/>
  <c r="H642" i="24"/>
  <c r="I642" i="24" s="1"/>
  <c r="H643" i="24"/>
  <c r="I643" i="24" s="1"/>
  <c r="H644" i="24"/>
  <c r="I644" i="24" s="1"/>
  <c r="H645" i="24"/>
  <c r="I645" i="24" s="1"/>
  <c r="H646" i="24"/>
  <c r="I646" i="24" s="1"/>
  <c r="H647" i="24"/>
  <c r="I647" i="24" s="1"/>
  <c r="H648" i="24"/>
  <c r="I648" i="24" s="1"/>
  <c r="H649" i="24"/>
  <c r="I649" i="24" s="1"/>
  <c r="H650" i="24"/>
  <c r="I650" i="24" s="1"/>
  <c r="H651" i="24"/>
  <c r="I651" i="24" s="1"/>
  <c r="H652" i="24"/>
  <c r="I652" i="24" s="1"/>
  <c r="H653" i="24"/>
  <c r="I653" i="24" s="1"/>
  <c r="H654" i="24"/>
  <c r="I654" i="24" s="1"/>
  <c r="H655" i="24"/>
  <c r="I655" i="24" s="1"/>
  <c r="H656" i="24"/>
  <c r="I656" i="24" s="1"/>
  <c r="H657" i="24"/>
  <c r="I657" i="24" s="1"/>
  <c r="H658" i="24"/>
  <c r="I658" i="24" s="1"/>
  <c r="H659" i="24"/>
  <c r="I659" i="24" s="1"/>
  <c r="H660" i="24"/>
  <c r="I660" i="24" s="1"/>
  <c r="H661" i="24"/>
  <c r="I661" i="24" s="1"/>
  <c r="H662" i="24"/>
  <c r="I662" i="24" s="1"/>
  <c r="H663" i="24"/>
  <c r="I663" i="24" s="1"/>
  <c r="H664" i="24"/>
  <c r="I664" i="24" s="1"/>
  <c r="H665" i="24"/>
  <c r="I665" i="24" s="1"/>
  <c r="H666" i="24"/>
  <c r="I666" i="24" s="1"/>
  <c r="H667" i="24"/>
  <c r="I667" i="24" s="1"/>
  <c r="H668" i="24"/>
  <c r="I668" i="24" s="1"/>
  <c r="H669" i="24"/>
  <c r="I669" i="24" s="1"/>
  <c r="H670" i="24"/>
  <c r="I670" i="24" s="1"/>
  <c r="H671" i="24"/>
  <c r="I671" i="24" s="1"/>
  <c r="H672" i="24"/>
  <c r="I672" i="24" s="1"/>
  <c r="H673" i="24"/>
  <c r="I673" i="24" s="1"/>
  <c r="H674" i="24"/>
  <c r="I674" i="24" s="1"/>
  <c r="H675" i="24"/>
  <c r="I675" i="24" s="1"/>
  <c r="H676" i="24"/>
  <c r="I676" i="24" s="1"/>
  <c r="H677" i="24"/>
  <c r="I677" i="24" s="1"/>
  <c r="H678" i="24"/>
  <c r="I678" i="24" s="1"/>
  <c r="H679" i="24"/>
  <c r="I679" i="24" s="1"/>
  <c r="H680" i="24"/>
  <c r="I680" i="24" s="1"/>
  <c r="H681" i="24"/>
  <c r="I681" i="24" s="1"/>
  <c r="H682" i="24"/>
  <c r="I682" i="24" s="1"/>
  <c r="H683" i="24"/>
  <c r="I683" i="24" s="1"/>
  <c r="H684" i="24"/>
  <c r="I684" i="24" s="1"/>
  <c r="H685" i="24"/>
  <c r="I685" i="24" s="1"/>
  <c r="H686" i="24"/>
  <c r="I686" i="24" s="1"/>
  <c r="H687" i="24"/>
  <c r="I687" i="24" s="1"/>
  <c r="H688" i="24"/>
  <c r="I688" i="24" s="1"/>
  <c r="H689" i="24"/>
  <c r="I689" i="24" s="1"/>
  <c r="H690" i="24"/>
  <c r="I690" i="24" s="1"/>
  <c r="H691" i="24"/>
  <c r="I691" i="24" s="1"/>
  <c r="H692" i="24"/>
  <c r="I692" i="24" s="1"/>
  <c r="H693" i="24"/>
  <c r="I693" i="24" s="1"/>
  <c r="H694" i="24"/>
  <c r="I694" i="24" s="1"/>
  <c r="H695" i="24"/>
  <c r="I695" i="24" s="1"/>
  <c r="H696" i="24"/>
  <c r="I696" i="24" s="1"/>
  <c r="H697" i="24"/>
  <c r="I697" i="24" s="1"/>
  <c r="H698" i="24"/>
  <c r="I698" i="24" s="1"/>
  <c r="H699" i="24"/>
  <c r="I699" i="24" s="1"/>
  <c r="H700" i="24"/>
  <c r="I700" i="24" s="1"/>
  <c r="H701" i="24"/>
  <c r="I701" i="24" s="1"/>
  <c r="H702" i="24"/>
  <c r="I702" i="24" s="1"/>
  <c r="H703" i="24"/>
  <c r="I703" i="24" s="1"/>
  <c r="H704" i="24"/>
  <c r="I704" i="24" s="1"/>
  <c r="H705" i="24"/>
  <c r="I705" i="24" s="1"/>
  <c r="H706" i="24"/>
  <c r="I706" i="24" s="1"/>
  <c r="H707" i="24"/>
  <c r="I707" i="24" s="1"/>
  <c r="H708" i="24"/>
  <c r="I708" i="24" s="1"/>
  <c r="H709" i="24"/>
  <c r="I709" i="24" s="1"/>
  <c r="H710" i="24"/>
  <c r="I710" i="24" s="1"/>
  <c r="H711" i="24"/>
  <c r="I711" i="24" s="1"/>
  <c r="H712" i="24"/>
  <c r="I712" i="24" s="1"/>
  <c r="H713" i="24"/>
  <c r="I713" i="24" s="1"/>
  <c r="H714" i="24"/>
  <c r="I714" i="24" s="1"/>
  <c r="H715" i="24"/>
  <c r="I715" i="24" s="1"/>
  <c r="H716" i="24"/>
  <c r="I716" i="24" s="1"/>
  <c r="H717" i="24"/>
  <c r="I717" i="24" s="1"/>
  <c r="H718" i="24"/>
  <c r="I718" i="24" s="1"/>
  <c r="H719" i="24"/>
  <c r="I719" i="24" s="1"/>
  <c r="H720" i="24"/>
  <c r="I720" i="24" s="1"/>
  <c r="H721" i="24"/>
  <c r="I721" i="24" s="1"/>
  <c r="H722" i="24"/>
  <c r="I722" i="24" s="1"/>
  <c r="H723" i="24"/>
  <c r="I723" i="24" s="1"/>
  <c r="H724" i="24"/>
  <c r="I724" i="24" s="1"/>
  <c r="H725" i="24"/>
  <c r="I725" i="24" s="1"/>
  <c r="H726" i="24"/>
  <c r="I726" i="24" s="1"/>
  <c r="H727" i="24"/>
  <c r="I727" i="24" s="1"/>
  <c r="H728" i="24"/>
  <c r="I728" i="24" s="1"/>
  <c r="H729" i="24"/>
  <c r="I729" i="24" s="1"/>
  <c r="H730" i="24"/>
  <c r="I730" i="24" s="1"/>
  <c r="H731" i="24"/>
  <c r="I731" i="24" s="1"/>
  <c r="H732" i="24"/>
  <c r="I732" i="24" s="1"/>
  <c r="H733" i="24"/>
  <c r="I733" i="24" s="1"/>
  <c r="H734" i="24"/>
  <c r="I734" i="24" s="1"/>
  <c r="H735" i="24"/>
  <c r="I735" i="24" s="1"/>
  <c r="H736" i="24"/>
  <c r="I736" i="24" s="1"/>
  <c r="H737" i="24"/>
  <c r="I737" i="24" s="1"/>
  <c r="H738" i="24"/>
  <c r="I738" i="24" s="1"/>
  <c r="H739" i="24"/>
  <c r="I739" i="24" s="1"/>
  <c r="H740" i="24"/>
  <c r="I740" i="24" s="1"/>
  <c r="H741" i="24"/>
  <c r="I741" i="24" s="1"/>
  <c r="H742" i="24"/>
  <c r="I742" i="24" s="1"/>
  <c r="H743" i="24"/>
  <c r="I743" i="24" s="1"/>
  <c r="H744" i="24"/>
  <c r="I744" i="24" s="1"/>
  <c r="H745" i="24"/>
  <c r="I745" i="24" s="1"/>
  <c r="H746" i="24"/>
  <c r="I746" i="24" s="1"/>
  <c r="H747" i="24"/>
  <c r="I747" i="24" s="1"/>
  <c r="H748" i="24"/>
  <c r="I748" i="24" s="1"/>
  <c r="H749" i="24"/>
  <c r="I749" i="24" s="1"/>
  <c r="H750" i="24"/>
  <c r="I750" i="24" s="1"/>
  <c r="H751" i="24"/>
  <c r="I751" i="24" s="1"/>
  <c r="H752" i="24"/>
  <c r="I752" i="24" s="1"/>
  <c r="H753" i="24"/>
  <c r="I753" i="24" s="1"/>
  <c r="H754" i="24"/>
  <c r="I754" i="24" s="1"/>
  <c r="H755" i="24"/>
  <c r="I755" i="24" s="1"/>
  <c r="H756" i="24"/>
  <c r="I756" i="24" s="1"/>
  <c r="H757" i="24"/>
  <c r="I757" i="24" s="1"/>
  <c r="H758" i="24"/>
  <c r="I758" i="24" s="1"/>
  <c r="H759" i="24"/>
  <c r="I759" i="24" s="1"/>
  <c r="H760" i="24"/>
  <c r="I760" i="24" s="1"/>
  <c r="H761" i="24"/>
  <c r="I761" i="24" s="1"/>
  <c r="H762" i="24"/>
  <c r="I762" i="24" s="1"/>
  <c r="H763" i="24"/>
  <c r="I763" i="24" s="1"/>
  <c r="H764" i="24"/>
  <c r="I764" i="24" s="1"/>
  <c r="H765" i="24"/>
  <c r="I765" i="24" s="1"/>
  <c r="H766" i="24"/>
  <c r="I766" i="24" s="1"/>
  <c r="H767" i="24"/>
  <c r="I767" i="24" s="1"/>
  <c r="H768" i="24"/>
  <c r="I768" i="24" s="1"/>
  <c r="H769" i="24"/>
  <c r="I769" i="24" s="1"/>
  <c r="H770" i="24"/>
  <c r="I770" i="24" s="1"/>
  <c r="H771" i="24"/>
  <c r="I771" i="24" s="1"/>
  <c r="H772" i="24"/>
  <c r="I772" i="24" s="1"/>
  <c r="H773" i="24"/>
  <c r="I773" i="24" s="1"/>
  <c r="H774" i="24"/>
  <c r="I774" i="24" s="1"/>
  <c r="H775" i="24"/>
  <c r="I775" i="24" s="1"/>
  <c r="H776" i="24"/>
  <c r="I776" i="24" s="1"/>
  <c r="H777" i="24"/>
  <c r="I777" i="24" s="1"/>
  <c r="H778" i="24"/>
  <c r="I778" i="24" s="1"/>
  <c r="H779" i="24"/>
  <c r="I779" i="24" s="1"/>
  <c r="H780" i="24"/>
  <c r="I780" i="24" s="1"/>
  <c r="H781" i="24"/>
  <c r="I781" i="24" s="1"/>
  <c r="H782" i="24"/>
  <c r="I782" i="24" s="1"/>
  <c r="H783" i="24"/>
  <c r="I783" i="24" s="1"/>
  <c r="H784" i="24"/>
  <c r="I784" i="24" s="1"/>
  <c r="H785" i="24"/>
  <c r="I785" i="24" s="1"/>
  <c r="H786" i="24"/>
  <c r="I786" i="24" s="1"/>
  <c r="H787" i="24"/>
  <c r="I787" i="24" s="1"/>
  <c r="H788" i="24"/>
  <c r="I788" i="24" s="1"/>
  <c r="H789" i="24"/>
  <c r="I789" i="24" s="1"/>
  <c r="H790" i="24"/>
  <c r="I790" i="24" s="1"/>
  <c r="H791" i="24"/>
  <c r="I791" i="24" s="1"/>
  <c r="H792" i="24"/>
  <c r="I792" i="24" s="1"/>
  <c r="H793" i="24"/>
  <c r="I793" i="24" s="1"/>
  <c r="H794" i="24"/>
  <c r="I794" i="24" s="1"/>
  <c r="H795" i="24"/>
  <c r="I795" i="24" s="1"/>
  <c r="H796" i="24"/>
  <c r="I796" i="24" s="1"/>
  <c r="H797" i="24"/>
  <c r="I797" i="24" s="1"/>
  <c r="H798" i="24"/>
  <c r="I798" i="24" s="1"/>
  <c r="H799" i="24"/>
  <c r="I799" i="24" s="1"/>
  <c r="H800" i="24"/>
  <c r="I800" i="24" s="1"/>
  <c r="H801" i="24"/>
  <c r="I801" i="24" s="1"/>
  <c r="H802" i="24"/>
  <c r="I802" i="24" s="1"/>
  <c r="H803" i="24"/>
  <c r="I803" i="24" s="1"/>
  <c r="H804" i="24"/>
  <c r="I804" i="24" s="1"/>
  <c r="H805" i="24"/>
  <c r="I805" i="24" s="1"/>
  <c r="H806" i="24"/>
  <c r="I806" i="24" s="1"/>
  <c r="H807" i="24"/>
  <c r="I807" i="24" s="1"/>
  <c r="H808" i="24"/>
  <c r="I808" i="24" s="1"/>
  <c r="H809" i="24"/>
  <c r="I809" i="24" s="1"/>
  <c r="H810" i="24"/>
  <c r="I810" i="24" s="1"/>
  <c r="H811" i="24"/>
  <c r="I811" i="24" s="1"/>
  <c r="H812" i="24"/>
  <c r="I812" i="24" s="1"/>
  <c r="H813" i="24"/>
  <c r="I813" i="24" s="1"/>
  <c r="H814" i="24"/>
  <c r="I814" i="24" s="1"/>
  <c r="H815" i="24"/>
  <c r="I815" i="24" s="1"/>
  <c r="H816" i="24"/>
  <c r="I816" i="24" s="1"/>
  <c r="H817" i="24"/>
  <c r="I817" i="24" s="1"/>
  <c r="H818" i="24"/>
  <c r="I818" i="24" s="1"/>
  <c r="H819" i="24"/>
  <c r="I819" i="24" s="1"/>
  <c r="H820" i="24"/>
  <c r="I820" i="24" s="1"/>
  <c r="H821" i="24"/>
  <c r="I821" i="24" s="1"/>
  <c r="H822" i="24"/>
  <c r="I822" i="24" s="1"/>
  <c r="H823" i="24"/>
  <c r="I823" i="24" s="1"/>
  <c r="H824" i="24"/>
  <c r="I824" i="24" s="1"/>
  <c r="H825" i="24"/>
  <c r="I825" i="24" s="1"/>
  <c r="H826" i="24"/>
  <c r="I826" i="24" s="1"/>
  <c r="H827" i="24"/>
  <c r="I827" i="24" s="1"/>
  <c r="H828" i="24"/>
  <c r="I828" i="24" s="1"/>
  <c r="H829" i="24"/>
  <c r="I829" i="24" s="1"/>
  <c r="H830" i="24"/>
  <c r="I830" i="24" s="1"/>
  <c r="H831" i="24"/>
  <c r="I831" i="24" s="1"/>
  <c r="H832" i="24"/>
  <c r="I832" i="24" s="1"/>
  <c r="H833" i="24"/>
  <c r="I833" i="24" s="1"/>
  <c r="H834" i="24"/>
  <c r="I834" i="24" s="1"/>
  <c r="H835" i="24"/>
  <c r="I835" i="24" s="1"/>
  <c r="H836" i="24"/>
  <c r="I836" i="24" s="1"/>
  <c r="H837" i="24"/>
  <c r="I837" i="24" s="1"/>
  <c r="H838" i="24"/>
  <c r="I838" i="24" s="1"/>
  <c r="H839" i="24"/>
  <c r="I839" i="24" s="1"/>
  <c r="H840" i="24"/>
  <c r="I840" i="24" s="1"/>
  <c r="H841" i="24"/>
  <c r="I841" i="24" s="1"/>
  <c r="H842" i="24"/>
  <c r="I842" i="24" s="1"/>
  <c r="H843" i="24"/>
  <c r="I843" i="24" s="1"/>
  <c r="H844" i="24"/>
  <c r="I844" i="24" s="1"/>
  <c r="H845" i="24"/>
  <c r="I845" i="24" s="1"/>
  <c r="H846" i="24"/>
  <c r="I846" i="24" s="1"/>
  <c r="H847" i="24"/>
  <c r="I847" i="24" s="1"/>
  <c r="H848" i="24"/>
  <c r="I848" i="24" s="1"/>
  <c r="H849" i="24"/>
  <c r="I849" i="24" s="1"/>
  <c r="H850" i="24"/>
  <c r="I850" i="24" s="1"/>
  <c r="H851" i="24"/>
  <c r="I851" i="24" s="1"/>
  <c r="H852" i="24"/>
  <c r="I852" i="24" s="1"/>
  <c r="H853" i="24"/>
  <c r="I853" i="24" s="1"/>
  <c r="H854" i="24"/>
  <c r="I854" i="24" s="1"/>
  <c r="H855" i="24"/>
  <c r="I855" i="24" s="1"/>
  <c r="H856" i="24"/>
  <c r="I856" i="24" s="1"/>
  <c r="H857" i="24"/>
  <c r="I857" i="24" s="1"/>
  <c r="H858" i="24"/>
  <c r="I858" i="24" s="1"/>
  <c r="H859" i="24"/>
  <c r="I859" i="24" s="1"/>
  <c r="H860" i="24"/>
  <c r="I860" i="24" s="1"/>
  <c r="H861" i="24"/>
  <c r="I861" i="24" s="1"/>
  <c r="H862" i="24"/>
  <c r="I862" i="24" s="1"/>
  <c r="H863" i="24"/>
  <c r="I863" i="24" s="1"/>
  <c r="H864" i="24"/>
  <c r="I864" i="24" s="1"/>
  <c r="H865" i="24"/>
  <c r="I865" i="24" s="1"/>
  <c r="H866" i="24"/>
  <c r="I866" i="24" s="1"/>
  <c r="H867" i="24"/>
  <c r="I867" i="24" s="1"/>
  <c r="H868" i="24"/>
  <c r="I868" i="24" s="1"/>
  <c r="H869" i="24"/>
  <c r="I869" i="24" s="1"/>
  <c r="H870" i="24"/>
  <c r="I870" i="24" s="1"/>
  <c r="H871" i="24"/>
  <c r="I871" i="24" s="1"/>
  <c r="H872" i="24"/>
  <c r="I872" i="24" s="1"/>
  <c r="H873" i="24"/>
  <c r="I873" i="24" s="1"/>
  <c r="H874" i="24"/>
  <c r="I874" i="24" s="1"/>
  <c r="H875" i="24"/>
  <c r="I875" i="24" s="1"/>
  <c r="H876" i="24"/>
  <c r="I876" i="24" s="1"/>
  <c r="H877" i="24"/>
  <c r="I877" i="24" s="1"/>
  <c r="H878" i="24"/>
  <c r="I878" i="24" s="1"/>
  <c r="H879" i="24"/>
  <c r="I879" i="24" s="1"/>
  <c r="H880" i="24"/>
  <c r="I880" i="24" s="1"/>
  <c r="H881" i="24"/>
  <c r="I881" i="24" s="1"/>
  <c r="H882" i="24"/>
  <c r="I882" i="24" s="1"/>
  <c r="H883" i="24"/>
  <c r="I883" i="24" s="1"/>
  <c r="H884" i="24"/>
  <c r="I884" i="24" s="1"/>
  <c r="H885" i="24"/>
  <c r="I885" i="24" s="1"/>
  <c r="H886" i="24"/>
  <c r="I886" i="24" s="1"/>
  <c r="H887" i="24"/>
  <c r="I887" i="24" s="1"/>
  <c r="H888" i="24"/>
  <c r="I888" i="24" s="1"/>
  <c r="H889" i="24"/>
  <c r="I889" i="24" s="1"/>
  <c r="H890" i="24"/>
  <c r="I890" i="24" s="1"/>
  <c r="H891" i="24"/>
  <c r="I891" i="24" s="1"/>
  <c r="H892" i="24"/>
  <c r="I892" i="24" s="1"/>
  <c r="H893" i="24"/>
  <c r="I893" i="24" s="1"/>
  <c r="H894" i="24"/>
  <c r="I894" i="24" s="1"/>
  <c r="H895" i="24"/>
  <c r="I895" i="24" s="1"/>
  <c r="H896" i="24"/>
  <c r="I896" i="24" s="1"/>
  <c r="H897" i="24"/>
  <c r="I897" i="24" s="1"/>
  <c r="H898" i="24"/>
  <c r="I898" i="24" s="1"/>
  <c r="H899" i="24"/>
  <c r="I899" i="24" s="1"/>
  <c r="H900" i="24"/>
  <c r="I900" i="24" s="1"/>
  <c r="H901" i="24"/>
  <c r="I901" i="24" s="1"/>
  <c r="H902" i="24"/>
  <c r="I902" i="24" s="1"/>
  <c r="H903" i="24"/>
  <c r="I903" i="24" s="1"/>
  <c r="H904" i="24"/>
  <c r="I904" i="24" s="1"/>
  <c r="H905" i="24"/>
  <c r="I905" i="24" s="1"/>
  <c r="H906" i="24"/>
  <c r="I906" i="24" s="1"/>
  <c r="H907" i="24"/>
  <c r="I907" i="24" s="1"/>
  <c r="H908" i="24"/>
  <c r="I908" i="24" s="1"/>
  <c r="H909" i="24"/>
  <c r="I909" i="24" s="1"/>
  <c r="H910" i="24"/>
  <c r="I910" i="24" s="1"/>
  <c r="H911" i="24"/>
  <c r="I911" i="24" s="1"/>
  <c r="H912" i="24"/>
  <c r="I912" i="24" s="1"/>
  <c r="H913" i="24"/>
  <c r="I913" i="24" s="1"/>
  <c r="H914" i="24"/>
  <c r="I914" i="24" s="1"/>
  <c r="H915" i="24"/>
  <c r="I915" i="24" s="1"/>
  <c r="H916" i="24"/>
  <c r="I916" i="24" s="1"/>
  <c r="H917" i="24"/>
  <c r="I917" i="24" s="1"/>
  <c r="H918" i="24"/>
  <c r="I918" i="24" s="1"/>
  <c r="H919" i="24"/>
  <c r="I919" i="24" s="1"/>
  <c r="H920" i="24"/>
  <c r="I920" i="24" s="1"/>
  <c r="H921" i="24"/>
  <c r="I921" i="24" s="1"/>
  <c r="H922" i="24"/>
  <c r="I922" i="24" s="1"/>
  <c r="H923" i="24"/>
  <c r="I923" i="24" s="1"/>
  <c r="H924" i="24"/>
  <c r="I924" i="24" s="1"/>
  <c r="H925" i="24"/>
  <c r="I925" i="24" s="1"/>
  <c r="H926" i="24"/>
  <c r="I926" i="24" s="1"/>
  <c r="H927" i="24"/>
  <c r="I927" i="24" s="1"/>
  <c r="H928" i="24"/>
  <c r="I928" i="24" s="1"/>
  <c r="H929" i="24"/>
  <c r="I929" i="24" s="1"/>
  <c r="H930" i="24"/>
  <c r="I930" i="24" s="1"/>
  <c r="H931" i="24"/>
  <c r="I931" i="24" s="1"/>
  <c r="H932" i="24"/>
  <c r="I932" i="24" s="1"/>
  <c r="H933" i="24"/>
  <c r="I933" i="24" s="1"/>
  <c r="H934" i="24"/>
  <c r="I934" i="24" s="1"/>
  <c r="H935" i="24"/>
  <c r="I935" i="24" s="1"/>
  <c r="H936" i="24"/>
  <c r="I936" i="24" s="1"/>
  <c r="H937" i="24"/>
  <c r="I937" i="24" s="1"/>
  <c r="H938" i="24"/>
  <c r="I938" i="24" s="1"/>
  <c r="H939" i="24"/>
  <c r="I939" i="24" s="1"/>
  <c r="H940" i="24"/>
  <c r="I940" i="24" s="1"/>
  <c r="H941" i="24"/>
  <c r="I941" i="24" s="1"/>
  <c r="H942" i="24"/>
  <c r="I942" i="24" s="1"/>
  <c r="H943" i="24"/>
  <c r="I943" i="24" s="1"/>
  <c r="H944" i="24"/>
  <c r="I944" i="24" s="1"/>
  <c r="H945" i="24"/>
  <c r="I945" i="24" s="1"/>
  <c r="H946" i="24"/>
  <c r="I946" i="24" s="1"/>
  <c r="H947" i="24"/>
  <c r="I947" i="24" s="1"/>
  <c r="H948" i="24"/>
  <c r="I948" i="24" s="1"/>
  <c r="H949" i="24"/>
  <c r="I949" i="24" s="1"/>
  <c r="H950" i="24"/>
  <c r="I950" i="24" s="1"/>
  <c r="H951" i="24"/>
  <c r="I951" i="24" s="1"/>
  <c r="H952" i="24"/>
  <c r="I952" i="24" s="1"/>
  <c r="H953" i="24"/>
  <c r="I953" i="24" s="1"/>
  <c r="H954" i="24"/>
  <c r="I954" i="24" s="1"/>
  <c r="H955" i="24"/>
  <c r="I955" i="24" s="1"/>
  <c r="H956" i="24"/>
  <c r="I956" i="24" s="1"/>
  <c r="H957" i="24"/>
  <c r="I957" i="24" s="1"/>
  <c r="H958" i="24"/>
  <c r="I958" i="24" s="1"/>
  <c r="H959" i="24"/>
  <c r="I959" i="24" s="1"/>
  <c r="H960" i="24"/>
  <c r="I960" i="24" s="1"/>
  <c r="H961" i="24"/>
  <c r="I961" i="24" s="1"/>
  <c r="H962" i="24"/>
  <c r="I962" i="24" s="1"/>
  <c r="H963" i="24"/>
  <c r="I963" i="24" s="1"/>
  <c r="H964" i="24"/>
  <c r="I964" i="24" s="1"/>
  <c r="H965" i="24"/>
  <c r="I965" i="24" s="1"/>
  <c r="H966" i="24"/>
  <c r="I966" i="24" s="1"/>
  <c r="H967" i="24"/>
  <c r="I967" i="24" s="1"/>
  <c r="H968" i="24"/>
  <c r="I968" i="24" s="1"/>
  <c r="H969" i="24"/>
  <c r="I969" i="24" s="1"/>
  <c r="H970" i="24"/>
  <c r="I970" i="24" s="1"/>
  <c r="H971" i="24"/>
  <c r="I971" i="24" s="1"/>
  <c r="H972" i="24"/>
  <c r="I972" i="24" s="1"/>
  <c r="H973" i="24"/>
  <c r="I973" i="24" s="1"/>
  <c r="H974" i="24"/>
  <c r="I974" i="24" s="1"/>
  <c r="H975" i="24"/>
  <c r="I975" i="24" s="1"/>
  <c r="H976" i="24"/>
  <c r="I976" i="24" s="1"/>
  <c r="H977" i="24"/>
  <c r="I977" i="24" s="1"/>
  <c r="H978" i="24"/>
  <c r="I978" i="24" s="1"/>
  <c r="H979" i="24"/>
  <c r="I979" i="24" s="1"/>
  <c r="H980" i="24"/>
  <c r="I980" i="24" s="1"/>
  <c r="H981" i="24"/>
  <c r="I981" i="24" s="1"/>
  <c r="H982" i="24"/>
  <c r="I982" i="24" s="1"/>
  <c r="H983" i="24"/>
  <c r="I983" i="24" s="1"/>
  <c r="H984" i="24"/>
  <c r="I984" i="24" s="1"/>
  <c r="H985" i="24"/>
  <c r="I985" i="24" s="1"/>
  <c r="H986" i="24"/>
  <c r="I986" i="24" s="1"/>
  <c r="H987" i="24"/>
  <c r="I987" i="24" s="1"/>
  <c r="H988" i="24"/>
  <c r="I988" i="24" s="1"/>
  <c r="H989" i="24"/>
  <c r="I989" i="24" s="1"/>
  <c r="H990" i="24"/>
  <c r="I990" i="24" s="1"/>
  <c r="H991" i="24"/>
  <c r="I991" i="24" s="1"/>
  <c r="H992" i="24"/>
  <c r="I992" i="24" s="1"/>
  <c r="H993" i="24"/>
  <c r="I993" i="24" s="1"/>
  <c r="H994" i="24"/>
  <c r="I994" i="24" s="1"/>
  <c r="H995" i="24"/>
  <c r="I995" i="24" s="1"/>
  <c r="H996" i="24"/>
  <c r="I996" i="24" s="1"/>
  <c r="H997" i="24"/>
  <c r="I997" i="24" s="1"/>
  <c r="H998" i="24"/>
  <c r="I998" i="24" s="1"/>
  <c r="H999" i="24"/>
  <c r="I999" i="24" s="1"/>
  <c r="H1000" i="24"/>
  <c r="I1000" i="24" s="1"/>
  <c r="H1001" i="24"/>
  <c r="I1001" i="24" s="1"/>
  <c r="H1002" i="24"/>
  <c r="I1002" i="24" s="1"/>
  <c r="H1003" i="24"/>
  <c r="I1003" i="24" s="1"/>
  <c r="H1004" i="24"/>
  <c r="I1004" i="24" s="1"/>
  <c r="H1005" i="24"/>
  <c r="I1005" i="24" s="1"/>
  <c r="H1006" i="24"/>
  <c r="I1006" i="24" s="1"/>
  <c r="H1007" i="24"/>
  <c r="I1007" i="24" s="1"/>
  <c r="H1008" i="24"/>
  <c r="I1008" i="24" s="1"/>
  <c r="H1009" i="24"/>
  <c r="I1009" i="24" s="1"/>
  <c r="H1010" i="24"/>
  <c r="I1010" i="24" s="1"/>
  <c r="H1011" i="24"/>
  <c r="I1011" i="24" s="1"/>
  <c r="H1012" i="24"/>
  <c r="I1012" i="24" s="1"/>
  <c r="H1013" i="24"/>
  <c r="I1013" i="24" s="1"/>
  <c r="H1014" i="24"/>
  <c r="I1014" i="24" s="1"/>
  <c r="H1015" i="24"/>
  <c r="I1015" i="24" s="1"/>
  <c r="H1016" i="24"/>
  <c r="I1016" i="24" s="1"/>
  <c r="H1017" i="24"/>
  <c r="I1017" i="24" s="1"/>
  <c r="H1018" i="24"/>
  <c r="I1018" i="24" s="1"/>
  <c r="H1019" i="24"/>
  <c r="I1019" i="24" s="1"/>
  <c r="H1020" i="24"/>
  <c r="I1020" i="24" s="1"/>
  <c r="H1021" i="24"/>
  <c r="I1021" i="24" s="1"/>
  <c r="H1022" i="24"/>
  <c r="I1022" i="24" s="1"/>
  <c r="H1023" i="24"/>
  <c r="I1023" i="24" s="1"/>
  <c r="H1024" i="24"/>
  <c r="I1024" i="24" s="1"/>
  <c r="H1025" i="24"/>
  <c r="I1025" i="24" s="1"/>
  <c r="H1026" i="24"/>
  <c r="I1026" i="24" s="1"/>
  <c r="H1027" i="24"/>
  <c r="I1027" i="24" s="1"/>
  <c r="H1028" i="24"/>
  <c r="I1028" i="24" s="1"/>
  <c r="H1029" i="24"/>
  <c r="I1029" i="24" s="1"/>
  <c r="H1030" i="24"/>
  <c r="I1030" i="24" s="1"/>
  <c r="H1031" i="24"/>
  <c r="I1031" i="24" s="1"/>
  <c r="H1032" i="24"/>
  <c r="I1032" i="24" s="1"/>
  <c r="H1033" i="24"/>
  <c r="I1033" i="24" s="1"/>
  <c r="H1034" i="24"/>
  <c r="I1034" i="24" s="1"/>
  <c r="H1035" i="24"/>
  <c r="I1035" i="24" s="1"/>
  <c r="H1036" i="24"/>
  <c r="I1036" i="24" s="1"/>
  <c r="H1037" i="24"/>
  <c r="I1037" i="24" s="1"/>
  <c r="H1038" i="24"/>
  <c r="I1038" i="24" s="1"/>
  <c r="H1039" i="24"/>
  <c r="I1039" i="24" s="1"/>
  <c r="H1040" i="24"/>
  <c r="I1040" i="24" s="1"/>
  <c r="H1041" i="24"/>
  <c r="I1041" i="24" s="1"/>
  <c r="H1042" i="24"/>
  <c r="I1042" i="24" s="1"/>
  <c r="H1043" i="24"/>
  <c r="I1043" i="24" s="1"/>
  <c r="H1044" i="24"/>
  <c r="I1044" i="24" s="1"/>
  <c r="H1045" i="24"/>
  <c r="I1045" i="24" s="1"/>
  <c r="H1046" i="24"/>
  <c r="I1046" i="24" s="1"/>
  <c r="H1047" i="24"/>
  <c r="I1047" i="24" s="1"/>
  <c r="H1048" i="24"/>
  <c r="I1048" i="24" s="1"/>
  <c r="H1049" i="24"/>
  <c r="I1049" i="24" s="1"/>
  <c r="H1050" i="24"/>
  <c r="I1050" i="24" s="1"/>
  <c r="H1051" i="24"/>
  <c r="I1051" i="24" s="1"/>
  <c r="H1052" i="24"/>
  <c r="I1052" i="24" s="1"/>
  <c r="H1053" i="24"/>
  <c r="I1053" i="24" s="1"/>
  <c r="H1054" i="24"/>
  <c r="I1054" i="24" s="1"/>
  <c r="H1055" i="24"/>
  <c r="I1055" i="24" s="1"/>
  <c r="H1056" i="24"/>
  <c r="I1056" i="24" s="1"/>
  <c r="H1057" i="24"/>
  <c r="I1057" i="24" s="1"/>
  <c r="H1058" i="24"/>
  <c r="I1058" i="24" s="1"/>
  <c r="H1059" i="24"/>
  <c r="I1059" i="24" s="1"/>
  <c r="H1060" i="24"/>
  <c r="I1060" i="24" s="1"/>
  <c r="H1061" i="24"/>
  <c r="I1061" i="24" s="1"/>
  <c r="H1062" i="24"/>
  <c r="I1062" i="24" s="1"/>
  <c r="H1063" i="24"/>
  <c r="I1063" i="24" s="1"/>
  <c r="H1064" i="24"/>
  <c r="I1064" i="24" s="1"/>
  <c r="H1065" i="24"/>
  <c r="I1065" i="24" s="1"/>
  <c r="H1066" i="24"/>
  <c r="I1066" i="24" s="1"/>
  <c r="H1067" i="24"/>
  <c r="I1067" i="24" s="1"/>
  <c r="H1068" i="24"/>
  <c r="I1068" i="24" s="1"/>
  <c r="H1069" i="24"/>
  <c r="I1069" i="24" s="1"/>
  <c r="H1070" i="24"/>
  <c r="I1070" i="24" s="1"/>
  <c r="H1071" i="24"/>
  <c r="I1071" i="24" s="1"/>
  <c r="H1072" i="24"/>
  <c r="I1072" i="24" s="1"/>
  <c r="H1073" i="24"/>
  <c r="I1073" i="24" s="1"/>
  <c r="H1074" i="24"/>
  <c r="I1074" i="24" s="1"/>
  <c r="H1075" i="24"/>
  <c r="I1075" i="24" s="1"/>
  <c r="H1076" i="24"/>
  <c r="I1076" i="24" s="1"/>
  <c r="H1077" i="24"/>
  <c r="I1077" i="24" s="1"/>
  <c r="H1078" i="24"/>
  <c r="I1078" i="24" s="1"/>
  <c r="H1079" i="24"/>
  <c r="I1079" i="24" s="1"/>
  <c r="H1080" i="24"/>
  <c r="I1080" i="24" s="1"/>
  <c r="H1081" i="24"/>
  <c r="I1081" i="24" s="1"/>
  <c r="H1082" i="24"/>
  <c r="I1082" i="24" s="1"/>
  <c r="H1083" i="24"/>
  <c r="I1083" i="24" s="1"/>
  <c r="H1084" i="24"/>
  <c r="I1084" i="24" s="1"/>
  <c r="H1085" i="24"/>
  <c r="I1085" i="24" s="1"/>
  <c r="H1086" i="24"/>
  <c r="I1086" i="24" s="1"/>
  <c r="H1087" i="24"/>
  <c r="I1087" i="24" s="1"/>
  <c r="H1088" i="24"/>
  <c r="I1088" i="24" s="1"/>
  <c r="H1089" i="24"/>
  <c r="I1089" i="24" s="1"/>
  <c r="H1090" i="24"/>
  <c r="I1090" i="24" s="1"/>
  <c r="H1091" i="24"/>
  <c r="I1091" i="24" s="1"/>
  <c r="H1092" i="24"/>
  <c r="I1092" i="24" s="1"/>
  <c r="H1093" i="24"/>
  <c r="I1093" i="24" s="1"/>
  <c r="H1094" i="24"/>
  <c r="I1094" i="24" s="1"/>
  <c r="H1095" i="24"/>
  <c r="I1095" i="24" s="1"/>
  <c r="H1096" i="24"/>
  <c r="I1096" i="24" s="1"/>
  <c r="H1097" i="24"/>
  <c r="I1097" i="24" s="1"/>
  <c r="H1098" i="24"/>
  <c r="I1098" i="24" s="1"/>
  <c r="H1099" i="24"/>
  <c r="I1099" i="24" s="1"/>
  <c r="H1100" i="24"/>
  <c r="I1100" i="24" s="1"/>
  <c r="H1101" i="24"/>
  <c r="I1101" i="24" s="1"/>
  <c r="H1102" i="24"/>
  <c r="I1102" i="24" s="1"/>
  <c r="H1103" i="24"/>
  <c r="I1103" i="24" s="1"/>
  <c r="H1104" i="24"/>
  <c r="I1104" i="24" s="1"/>
  <c r="H1105" i="24"/>
  <c r="I1105" i="24" s="1"/>
  <c r="H1106" i="24"/>
  <c r="I1106" i="24" s="1"/>
  <c r="H1107" i="24"/>
  <c r="I1107" i="24" s="1"/>
  <c r="H1108" i="24"/>
  <c r="I1108" i="24" s="1"/>
  <c r="H1109" i="24"/>
  <c r="I1109" i="24" s="1"/>
  <c r="H1110" i="24"/>
  <c r="I1110" i="24" s="1"/>
  <c r="H1111" i="24"/>
  <c r="I1111" i="24" s="1"/>
  <c r="H1112" i="24"/>
  <c r="I1112" i="24" s="1"/>
  <c r="H1113" i="24"/>
  <c r="I1113" i="24" s="1"/>
  <c r="H1114" i="24"/>
  <c r="I1114" i="24" s="1"/>
  <c r="H1115" i="24"/>
  <c r="I1115" i="24" s="1"/>
  <c r="H1116" i="24"/>
  <c r="I1116" i="24" s="1"/>
  <c r="H1117" i="24"/>
  <c r="I1117" i="24" s="1"/>
  <c r="H1118" i="24"/>
  <c r="I1118" i="24" s="1"/>
  <c r="H1119" i="24"/>
  <c r="I1119" i="24" s="1"/>
  <c r="H1120" i="24"/>
  <c r="I1120" i="24" s="1"/>
  <c r="H1121" i="24"/>
  <c r="I1121" i="24" s="1"/>
  <c r="H1122" i="24"/>
  <c r="I1122" i="24" s="1"/>
  <c r="H1123" i="24"/>
  <c r="I1123" i="24" s="1"/>
  <c r="H1124" i="24"/>
  <c r="I1124" i="24" s="1"/>
  <c r="H1125" i="24"/>
  <c r="I1125" i="24" s="1"/>
  <c r="H1126" i="24"/>
  <c r="I1126" i="24" s="1"/>
  <c r="H1127" i="24"/>
  <c r="I1127" i="24" s="1"/>
  <c r="H1128" i="24"/>
  <c r="I1128" i="24" s="1"/>
  <c r="H1129" i="24"/>
  <c r="I1129" i="24" s="1"/>
  <c r="H1130" i="24"/>
  <c r="I1130" i="24" s="1"/>
  <c r="H1131" i="24"/>
  <c r="I1131" i="24" s="1"/>
  <c r="H1132" i="24"/>
  <c r="I1132" i="24" s="1"/>
  <c r="H1133" i="24"/>
  <c r="I1133" i="24" s="1"/>
  <c r="H1134" i="24"/>
  <c r="I1134" i="24" s="1"/>
  <c r="H1135" i="24"/>
  <c r="I1135" i="24" s="1"/>
  <c r="H1136" i="24"/>
  <c r="I1136" i="24" s="1"/>
  <c r="H1137" i="24"/>
  <c r="I1137" i="24" s="1"/>
  <c r="H1138" i="24"/>
  <c r="I1138" i="24" s="1"/>
  <c r="H1139" i="24"/>
  <c r="I1139" i="24" s="1"/>
  <c r="H1140" i="24"/>
  <c r="I1140" i="24" s="1"/>
  <c r="H1141" i="24"/>
  <c r="I1141" i="24" s="1"/>
  <c r="H1142" i="24"/>
  <c r="I1142" i="24" s="1"/>
  <c r="H1143" i="24"/>
  <c r="I1143" i="24" s="1"/>
  <c r="H1144" i="24"/>
  <c r="I1144" i="24" s="1"/>
  <c r="H1145" i="24"/>
  <c r="I1145" i="24" s="1"/>
  <c r="H1146" i="24"/>
  <c r="I1146" i="24" s="1"/>
  <c r="H1147" i="24"/>
  <c r="I1147" i="24" s="1"/>
  <c r="H1148" i="24"/>
  <c r="I1148" i="24" s="1"/>
  <c r="H1149" i="24"/>
  <c r="I1149" i="24" s="1"/>
  <c r="H1150" i="24"/>
  <c r="I1150" i="24" s="1"/>
  <c r="H1151" i="24"/>
  <c r="I1151" i="24" s="1"/>
  <c r="H1152" i="24"/>
  <c r="I1152" i="24" s="1"/>
  <c r="H1153" i="24"/>
  <c r="I1153" i="24" s="1"/>
  <c r="H1154" i="24"/>
  <c r="I1154" i="24" s="1"/>
  <c r="H1155" i="24"/>
  <c r="I1155" i="24" s="1"/>
  <c r="H1156" i="24"/>
  <c r="I1156" i="24" s="1"/>
  <c r="H1157" i="24"/>
  <c r="I1157" i="24" s="1"/>
  <c r="H1158" i="24"/>
  <c r="I1158" i="24" s="1"/>
  <c r="H1159" i="24"/>
  <c r="I1159" i="24" s="1"/>
  <c r="H1160" i="24"/>
  <c r="I1160" i="24" s="1"/>
  <c r="H1161" i="24"/>
  <c r="I1161" i="24" s="1"/>
  <c r="H1162" i="24"/>
  <c r="I1162" i="24" s="1"/>
  <c r="H1163" i="24"/>
  <c r="I1163" i="24" s="1"/>
  <c r="H1164" i="24"/>
  <c r="I1164" i="24" s="1"/>
  <c r="H1165" i="24"/>
  <c r="I1165" i="24" s="1"/>
  <c r="H1166" i="24"/>
  <c r="I1166" i="24" s="1"/>
  <c r="H1167" i="24"/>
  <c r="I1167" i="24" s="1"/>
  <c r="H1168" i="24"/>
  <c r="I1168" i="24" s="1"/>
  <c r="H1169" i="24"/>
  <c r="I1169" i="24" s="1"/>
  <c r="H1170" i="24"/>
  <c r="I1170" i="24" s="1"/>
  <c r="H1171" i="24"/>
  <c r="I1171" i="24" s="1"/>
  <c r="H1172" i="24"/>
  <c r="I1172" i="24" s="1"/>
  <c r="H1173" i="24"/>
  <c r="I1173" i="24" s="1"/>
  <c r="H1174" i="24"/>
  <c r="I1174" i="24" s="1"/>
  <c r="H1175" i="24"/>
  <c r="I1175" i="24" s="1"/>
  <c r="H1176" i="24"/>
  <c r="I1176" i="24" s="1"/>
  <c r="H1177" i="24"/>
  <c r="I1177" i="24" s="1"/>
  <c r="H1178" i="24"/>
  <c r="I1178" i="24" s="1"/>
  <c r="H1179" i="24"/>
  <c r="I1179" i="24" s="1"/>
  <c r="H1180" i="24"/>
  <c r="I1180" i="24" s="1"/>
  <c r="H1181" i="24"/>
  <c r="I1181" i="24" s="1"/>
  <c r="H1182" i="24"/>
  <c r="I1182" i="24" s="1"/>
  <c r="H1183" i="24"/>
  <c r="I1183" i="24" s="1"/>
  <c r="H1184" i="24"/>
  <c r="I1184" i="24" s="1"/>
  <c r="H1185" i="24"/>
  <c r="I1185" i="24" s="1"/>
  <c r="H1186" i="24"/>
  <c r="I1186" i="24" s="1"/>
  <c r="H1187" i="24"/>
  <c r="I1187" i="24" s="1"/>
  <c r="H1188" i="24"/>
  <c r="I1188" i="24" s="1"/>
  <c r="H1189" i="24"/>
  <c r="I1189" i="24" s="1"/>
  <c r="H1190" i="24"/>
  <c r="I1190" i="24" s="1"/>
  <c r="H1191" i="24"/>
  <c r="I1191" i="24" s="1"/>
  <c r="H1192" i="24"/>
  <c r="I1192" i="24" s="1"/>
  <c r="H1193" i="24"/>
  <c r="I1193" i="24" s="1"/>
  <c r="H1194" i="24"/>
  <c r="I1194" i="24" s="1"/>
  <c r="H1195" i="24"/>
  <c r="I1195" i="24" s="1"/>
  <c r="H1196" i="24"/>
  <c r="I1196" i="24" s="1"/>
  <c r="H1197" i="24"/>
  <c r="I1197" i="24" s="1"/>
  <c r="H1198" i="24"/>
  <c r="I1198" i="24" s="1"/>
  <c r="H1199" i="24"/>
  <c r="I1199" i="24" s="1"/>
  <c r="H1200" i="24"/>
  <c r="I1200" i="24" s="1"/>
  <c r="H1201" i="24"/>
  <c r="I1201" i="24" s="1"/>
  <c r="H1202" i="24"/>
  <c r="I1202" i="24" s="1"/>
  <c r="H1203" i="24"/>
  <c r="I1203" i="24" s="1"/>
  <c r="H1204" i="24"/>
  <c r="I1204" i="24" s="1"/>
  <c r="H1205" i="24"/>
  <c r="I1205" i="24" s="1"/>
  <c r="H1206" i="24"/>
  <c r="I1206" i="24" s="1"/>
  <c r="H1207" i="24"/>
  <c r="I1207" i="24" s="1"/>
  <c r="H1208" i="24"/>
  <c r="I1208" i="24" s="1"/>
  <c r="H1209" i="24"/>
  <c r="I1209" i="24" s="1"/>
  <c r="H1210" i="24"/>
  <c r="I1210" i="24" s="1"/>
  <c r="H1211" i="24"/>
  <c r="I1211" i="24" s="1"/>
  <c r="H1212" i="24"/>
  <c r="I1212" i="24" s="1"/>
  <c r="H1213" i="24"/>
  <c r="I1213" i="24" s="1"/>
  <c r="H1214" i="24"/>
  <c r="I1214" i="24" s="1"/>
  <c r="H1215" i="24"/>
  <c r="I1215" i="24" s="1"/>
  <c r="H1216" i="24"/>
  <c r="I1216" i="24" s="1"/>
  <c r="H1217" i="24"/>
  <c r="I1217" i="24" s="1"/>
  <c r="H1218" i="24"/>
  <c r="I1218" i="24" s="1"/>
  <c r="H1219" i="24"/>
  <c r="I1219" i="24" s="1"/>
  <c r="H1220" i="24"/>
  <c r="I1220" i="24" s="1"/>
  <c r="H1221" i="24"/>
  <c r="I1221" i="24" s="1"/>
  <c r="H1222" i="24"/>
  <c r="I1222" i="24" s="1"/>
  <c r="H1223" i="24"/>
  <c r="I1223" i="24" s="1"/>
  <c r="H1224" i="24"/>
  <c r="I1224" i="24" s="1"/>
  <c r="H1225" i="24"/>
  <c r="I1225" i="24" s="1"/>
  <c r="H1226" i="24"/>
  <c r="I1226" i="24" s="1"/>
  <c r="H1227" i="24"/>
  <c r="I1227" i="24" s="1"/>
  <c r="H1228" i="24"/>
  <c r="I1228" i="24" s="1"/>
  <c r="H1229" i="24"/>
  <c r="I1229" i="24" s="1"/>
  <c r="H1230" i="24"/>
  <c r="I1230" i="24" s="1"/>
  <c r="H1231" i="24"/>
  <c r="I1231" i="24" s="1"/>
  <c r="H1232" i="24"/>
  <c r="I1232" i="24" s="1"/>
  <c r="H1233" i="24"/>
  <c r="I1233" i="24" s="1"/>
  <c r="H1234" i="24"/>
  <c r="I1234" i="24" s="1"/>
  <c r="H1235" i="24"/>
  <c r="I1235" i="24" s="1"/>
  <c r="H1236" i="24"/>
  <c r="I1236" i="24" s="1"/>
  <c r="H1237" i="24"/>
  <c r="I1237" i="24" s="1"/>
  <c r="H1238" i="24"/>
  <c r="I1238" i="24" s="1"/>
  <c r="H1239" i="24"/>
  <c r="I1239" i="24" s="1"/>
  <c r="H1240" i="24"/>
  <c r="I1240" i="24" s="1"/>
  <c r="H1241" i="24"/>
  <c r="I1241" i="24" s="1"/>
  <c r="H1242" i="24"/>
  <c r="I1242" i="24" s="1"/>
  <c r="H1243" i="24"/>
  <c r="I1243" i="24" s="1"/>
  <c r="H1244" i="24"/>
  <c r="I1244" i="24" s="1"/>
  <c r="H1245" i="24"/>
  <c r="I1245" i="24" s="1"/>
  <c r="H1246" i="24"/>
  <c r="I1246" i="24" s="1"/>
  <c r="H1247" i="24"/>
  <c r="I1247" i="24" s="1"/>
  <c r="H1248" i="24"/>
  <c r="I1248" i="24" s="1"/>
  <c r="H1249" i="24"/>
  <c r="I1249" i="24" s="1"/>
  <c r="H1250" i="24"/>
  <c r="I1250" i="24" s="1"/>
  <c r="H1251" i="24"/>
  <c r="I1251" i="24" s="1"/>
  <c r="H1252" i="24"/>
  <c r="I1252" i="24" s="1"/>
  <c r="H1253" i="24"/>
  <c r="I1253" i="24" s="1"/>
  <c r="H1254" i="24"/>
  <c r="I1254" i="24" s="1"/>
  <c r="H1255" i="24"/>
  <c r="I1255" i="24" s="1"/>
  <c r="H1256" i="24"/>
  <c r="I1256" i="24" s="1"/>
  <c r="H1257" i="24"/>
  <c r="I1257" i="24" s="1"/>
  <c r="H1258" i="24"/>
  <c r="I1258" i="24" s="1"/>
  <c r="H1259" i="24"/>
  <c r="I1259" i="24" s="1"/>
  <c r="H1260" i="24"/>
  <c r="I1260" i="24" s="1"/>
  <c r="H1261" i="24"/>
  <c r="I1261" i="24" s="1"/>
  <c r="H1262" i="24"/>
  <c r="I1262" i="24" s="1"/>
  <c r="H1263" i="24"/>
  <c r="I1263" i="24" s="1"/>
  <c r="H1264" i="24"/>
  <c r="I1264" i="24" s="1"/>
  <c r="H1265" i="24"/>
  <c r="I1265" i="24" s="1"/>
  <c r="H1266" i="24"/>
  <c r="I1266" i="24" s="1"/>
  <c r="H1267" i="24"/>
  <c r="I1267" i="24" s="1"/>
  <c r="H1268" i="24"/>
  <c r="I1268" i="24" s="1"/>
  <c r="H1269" i="24"/>
  <c r="I1269" i="24" s="1"/>
  <c r="H1270" i="24"/>
  <c r="I1270" i="24" s="1"/>
  <c r="H1271" i="24"/>
  <c r="I1271" i="24" s="1"/>
  <c r="H1272" i="24"/>
  <c r="I1272" i="24" s="1"/>
  <c r="H1273" i="24"/>
  <c r="I1273" i="24" s="1"/>
  <c r="H1274" i="24"/>
  <c r="I1274" i="24" s="1"/>
  <c r="H1275" i="24"/>
  <c r="I1275" i="24" s="1"/>
  <c r="H1276" i="24"/>
  <c r="I1276" i="24" s="1"/>
  <c r="H1277" i="24"/>
  <c r="I1277" i="24" s="1"/>
  <c r="H1278" i="24"/>
  <c r="I1278" i="24" s="1"/>
  <c r="H1279" i="24"/>
  <c r="I1279" i="24" s="1"/>
  <c r="H1280" i="24"/>
  <c r="I1280" i="24" s="1"/>
  <c r="H1281" i="24"/>
  <c r="I1281" i="24" s="1"/>
  <c r="H1282" i="24"/>
  <c r="I1282" i="24" s="1"/>
  <c r="H1283" i="24"/>
  <c r="I1283" i="24" s="1"/>
  <c r="H1284" i="24"/>
  <c r="I1284" i="24" s="1"/>
  <c r="H1285" i="24"/>
  <c r="I1285" i="24" s="1"/>
  <c r="H1286" i="24"/>
  <c r="I1286" i="24" s="1"/>
  <c r="H1287" i="24"/>
  <c r="I1287" i="24" s="1"/>
  <c r="H1288" i="24"/>
  <c r="I1288" i="24" s="1"/>
  <c r="H1289" i="24"/>
  <c r="I1289" i="24" s="1"/>
  <c r="H1290" i="24"/>
  <c r="I1290" i="24" s="1"/>
  <c r="H1291" i="24"/>
  <c r="I1291" i="24" s="1"/>
  <c r="H1292" i="24"/>
  <c r="I1292" i="24" s="1"/>
  <c r="H1293" i="24"/>
  <c r="I1293" i="24" s="1"/>
  <c r="H1294" i="24"/>
  <c r="I1294" i="24" s="1"/>
  <c r="H1295" i="24"/>
  <c r="I1295" i="24" s="1"/>
  <c r="H1296" i="24"/>
  <c r="I1296" i="24" s="1"/>
  <c r="H1297" i="24"/>
  <c r="I1297" i="24" s="1"/>
  <c r="H1298" i="24"/>
  <c r="I1298" i="24" s="1"/>
  <c r="H1299" i="24"/>
  <c r="I1299" i="24" s="1"/>
  <c r="H1300" i="24"/>
  <c r="I1300" i="24" s="1"/>
  <c r="H1301" i="24"/>
  <c r="I1301" i="24" s="1"/>
  <c r="H1302" i="24"/>
  <c r="I1302" i="24" s="1"/>
  <c r="H1303" i="24"/>
  <c r="I1303" i="24" s="1"/>
  <c r="H1304" i="24"/>
  <c r="I1304" i="24" s="1"/>
  <c r="H1305" i="24"/>
  <c r="I1305" i="24" s="1"/>
  <c r="H1306" i="24"/>
  <c r="I1306" i="24" s="1"/>
  <c r="H1307" i="24"/>
  <c r="I1307" i="24" s="1"/>
  <c r="H1308" i="24"/>
  <c r="I1308" i="24" s="1"/>
  <c r="H1309" i="24"/>
  <c r="I1309" i="24" s="1"/>
  <c r="H1310" i="24"/>
  <c r="I1310" i="24" s="1"/>
  <c r="H1311" i="24"/>
  <c r="I1311" i="24" s="1"/>
  <c r="H1312" i="24"/>
  <c r="I1312" i="24" s="1"/>
  <c r="H1313" i="24"/>
  <c r="I1313" i="24" s="1"/>
  <c r="H1314" i="24"/>
  <c r="I1314" i="24" s="1"/>
  <c r="H1315" i="24"/>
  <c r="I1315" i="24" s="1"/>
  <c r="H1316" i="24"/>
  <c r="I1316" i="24" s="1"/>
  <c r="H1317" i="24"/>
  <c r="I1317" i="24" s="1"/>
  <c r="H1318" i="24"/>
  <c r="I1318" i="24" s="1"/>
  <c r="H1319" i="24"/>
  <c r="I1319" i="24" s="1"/>
  <c r="H1320" i="24"/>
  <c r="I1320" i="24" s="1"/>
  <c r="H1321" i="24"/>
  <c r="I1321" i="24" s="1"/>
  <c r="H1322" i="24"/>
  <c r="I1322" i="24" s="1"/>
  <c r="H1323" i="24"/>
  <c r="I1323" i="24" s="1"/>
  <c r="H1324" i="24"/>
  <c r="I1324" i="24" s="1"/>
  <c r="H1325" i="24"/>
  <c r="I1325" i="24" s="1"/>
  <c r="H1326" i="24"/>
  <c r="I1326" i="24" s="1"/>
  <c r="H1327" i="24"/>
  <c r="I1327" i="24" s="1"/>
  <c r="H1328" i="24"/>
  <c r="I1328" i="24" s="1"/>
  <c r="H1329" i="24"/>
  <c r="I1329" i="24" s="1"/>
  <c r="H1330" i="24"/>
  <c r="I1330" i="24" s="1"/>
  <c r="H1331" i="24"/>
  <c r="I1331" i="24" s="1"/>
  <c r="H1332" i="24"/>
  <c r="I1332" i="24" s="1"/>
  <c r="H1333" i="24"/>
  <c r="I1333" i="24" s="1"/>
  <c r="H1334" i="24"/>
  <c r="I1334" i="24" s="1"/>
  <c r="H1335" i="24"/>
  <c r="I1335" i="24" s="1"/>
  <c r="H1336" i="24"/>
  <c r="I1336" i="24" s="1"/>
  <c r="H1337" i="24"/>
  <c r="I1337" i="24" s="1"/>
  <c r="H1338" i="24"/>
  <c r="I1338" i="24" s="1"/>
  <c r="H1339" i="24"/>
  <c r="I1339" i="24" s="1"/>
  <c r="H1340" i="24"/>
  <c r="I1340" i="24" s="1"/>
  <c r="H1341" i="24"/>
  <c r="I1341" i="24" s="1"/>
  <c r="H1342" i="24"/>
  <c r="I1342" i="24" s="1"/>
  <c r="H1343" i="24"/>
  <c r="I1343" i="24" s="1"/>
  <c r="H1344" i="24"/>
  <c r="I1344" i="24" s="1"/>
  <c r="H1345" i="24"/>
  <c r="I1345" i="24" s="1"/>
  <c r="H1346" i="24"/>
  <c r="I1346" i="24" s="1"/>
  <c r="H1347" i="24"/>
  <c r="I1347" i="24" s="1"/>
  <c r="H1348" i="24"/>
  <c r="I1348" i="24" s="1"/>
  <c r="H1349" i="24"/>
  <c r="I1349" i="24" s="1"/>
  <c r="H1350" i="24"/>
  <c r="I1350" i="24" s="1"/>
  <c r="H1351" i="24"/>
  <c r="I1351" i="24" s="1"/>
  <c r="H1352" i="24"/>
  <c r="I1352" i="24" s="1"/>
  <c r="H1353" i="24"/>
  <c r="I1353" i="24" s="1"/>
  <c r="H1354" i="24"/>
  <c r="I1354" i="24" s="1"/>
  <c r="H1355" i="24"/>
  <c r="I1355" i="24" s="1"/>
  <c r="H1356" i="24"/>
  <c r="I1356" i="24" s="1"/>
  <c r="H1357" i="24"/>
  <c r="I1357" i="24" s="1"/>
  <c r="H1358" i="24"/>
  <c r="I1358" i="24" s="1"/>
  <c r="H1359" i="24"/>
  <c r="I1359" i="24" s="1"/>
  <c r="H1360" i="24"/>
  <c r="I1360" i="24" s="1"/>
  <c r="H1361" i="24"/>
  <c r="I1361" i="24" s="1"/>
  <c r="H1362" i="24"/>
  <c r="I1362" i="24" s="1"/>
  <c r="H1363" i="24"/>
  <c r="I1363" i="24" s="1"/>
  <c r="H1364" i="24"/>
  <c r="I1364" i="24" s="1"/>
  <c r="H1365" i="24"/>
  <c r="I1365" i="24" s="1"/>
  <c r="H1366" i="24"/>
  <c r="I1366" i="24" s="1"/>
  <c r="H1367" i="24"/>
  <c r="I1367" i="24" s="1"/>
  <c r="H1368" i="24"/>
  <c r="I1368" i="24" s="1"/>
  <c r="H1369" i="24"/>
  <c r="I1369" i="24" s="1"/>
  <c r="H1370" i="24"/>
  <c r="I1370" i="24" s="1"/>
  <c r="H1371" i="24"/>
  <c r="I1371" i="24" s="1"/>
  <c r="H1372" i="24"/>
  <c r="I1372" i="24" s="1"/>
  <c r="H1373" i="24"/>
  <c r="I1373" i="24" s="1"/>
  <c r="H1374" i="24"/>
  <c r="I1374" i="24" s="1"/>
  <c r="H1375" i="24"/>
  <c r="I1375" i="24" s="1"/>
  <c r="H1376" i="24"/>
  <c r="I1376" i="24" s="1"/>
  <c r="H1377" i="24"/>
  <c r="I1377" i="24" s="1"/>
  <c r="H1378" i="24"/>
  <c r="I1378" i="24" s="1"/>
  <c r="H1379" i="24"/>
  <c r="I1379" i="24" s="1"/>
  <c r="H1380" i="24"/>
  <c r="I1380" i="24" s="1"/>
  <c r="H1381" i="24"/>
  <c r="I1381" i="24" s="1"/>
  <c r="H1382" i="24"/>
  <c r="I1382" i="24" s="1"/>
  <c r="H1383" i="24"/>
  <c r="I1383" i="24" s="1"/>
  <c r="H1384" i="24"/>
  <c r="I1384" i="24" s="1"/>
  <c r="H1385" i="24"/>
  <c r="I1385" i="24" s="1"/>
  <c r="H1386" i="24"/>
  <c r="I1386" i="24" s="1"/>
  <c r="H1387" i="24"/>
  <c r="I1387" i="24" s="1"/>
  <c r="H1388" i="24"/>
  <c r="I1388" i="24" s="1"/>
  <c r="H1389" i="24"/>
  <c r="I1389" i="24" s="1"/>
  <c r="H1390" i="24"/>
  <c r="I1390" i="24" s="1"/>
  <c r="H1391" i="24"/>
  <c r="I1391" i="24" s="1"/>
  <c r="H1392" i="24"/>
  <c r="I1392" i="24" s="1"/>
  <c r="H1393" i="24"/>
  <c r="I1393" i="24" s="1"/>
  <c r="H1394" i="24"/>
  <c r="I1394" i="24" s="1"/>
  <c r="H1395" i="24"/>
  <c r="I1395" i="24" s="1"/>
  <c r="H1396" i="24"/>
  <c r="I1396" i="24" s="1"/>
  <c r="H1397" i="24"/>
  <c r="I1397" i="24" s="1"/>
  <c r="H1398" i="24"/>
  <c r="I1398" i="24" s="1"/>
  <c r="H1399" i="24"/>
  <c r="I1399" i="24" s="1"/>
  <c r="H1400" i="24"/>
  <c r="I1400" i="24" s="1"/>
  <c r="H1401" i="24"/>
  <c r="I1401" i="24" s="1"/>
  <c r="H1402" i="24"/>
  <c r="I1402" i="24" s="1"/>
  <c r="H1403" i="24"/>
  <c r="I1403" i="24" s="1"/>
  <c r="H1404" i="24"/>
  <c r="I1404" i="24" s="1"/>
  <c r="H1405" i="24"/>
  <c r="I1405" i="24" s="1"/>
  <c r="H1406" i="24"/>
  <c r="I1406" i="24" s="1"/>
  <c r="H1407" i="24"/>
  <c r="I1407" i="24" s="1"/>
  <c r="H1408" i="24"/>
  <c r="I1408" i="24" s="1"/>
  <c r="H1409" i="24"/>
  <c r="I1409" i="24" s="1"/>
  <c r="H1410" i="24"/>
  <c r="I1410" i="24" s="1"/>
  <c r="H1411" i="24"/>
  <c r="I1411" i="24" s="1"/>
  <c r="H1412" i="24"/>
  <c r="I1412" i="24" s="1"/>
  <c r="H1413" i="24"/>
  <c r="I1413" i="24" s="1"/>
  <c r="H1414" i="24"/>
  <c r="I1414" i="24" s="1"/>
  <c r="H1415" i="24"/>
  <c r="I1415" i="24" s="1"/>
  <c r="H1416" i="24"/>
  <c r="I1416" i="24" s="1"/>
  <c r="H1417" i="24"/>
  <c r="I1417" i="24" s="1"/>
  <c r="H1418" i="24"/>
  <c r="I1418" i="24" s="1"/>
  <c r="H1419" i="24"/>
  <c r="I1419" i="24" s="1"/>
  <c r="H1420" i="24"/>
  <c r="I1420" i="24" s="1"/>
  <c r="H1421" i="24"/>
  <c r="I1421" i="24" s="1"/>
  <c r="H1422" i="24"/>
  <c r="I1422" i="24" s="1"/>
  <c r="H1423" i="24"/>
  <c r="I1423" i="24" s="1"/>
  <c r="H1424" i="24"/>
  <c r="I1424" i="24" s="1"/>
  <c r="H1425" i="24"/>
  <c r="I1425" i="24" s="1"/>
  <c r="H1426" i="24"/>
  <c r="I1426" i="24" s="1"/>
  <c r="H1427" i="24"/>
  <c r="I1427" i="24" s="1"/>
  <c r="H1428" i="24"/>
  <c r="I1428" i="24" s="1"/>
  <c r="H1429" i="24"/>
  <c r="I1429" i="24" s="1"/>
  <c r="H1430" i="24"/>
  <c r="I1430" i="24" s="1"/>
  <c r="H1431" i="24"/>
  <c r="I1431" i="24" s="1"/>
  <c r="H1432" i="24"/>
  <c r="I1432" i="24" s="1"/>
  <c r="H1433" i="24"/>
  <c r="I1433" i="24" s="1"/>
  <c r="H1434" i="24"/>
  <c r="I1434" i="24" s="1"/>
  <c r="H1435" i="24"/>
  <c r="I1435" i="24" s="1"/>
  <c r="H1436" i="24"/>
  <c r="I1436" i="24" s="1"/>
  <c r="H1437" i="24"/>
  <c r="I1437" i="24" s="1"/>
  <c r="H1438" i="24"/>
  <c r="I1438" i="24" s="1"/>
  <c r="H1439" i="24"/>
  <c r="I1439" i="24" s="1"/>
  <c r="H1440" i="24"/>
  <c r="I1440" i="24" s="1"/>
  <c r="H1441" i="24"/>
  <c r="I1441" i="24" s="1"/>
  <c r="H1442" i="24"/>
  <c r="I1442" i="24" s="1"/>
  <c r="H1443" i="24"/>
  <c r="I1443" i="24" s="1"/>
  <c r="H1444" i="24"/>
  <c r="I1444" i="24" s="1"/>
  <c r="H1445" i="24"/>
  <c r="I1445" i="24" s="1"/>
  <c r="H1446" i="24"/>
  <c r="I1446" i="24" s="1"/>
  <c r="H1447" i="24"/>
  <c r="I1447" i="24" s="1"/>
  <c r="H1448" i="24"/>
  <c r="I1448" i="24" s="1"/>
  <c r="H1449" i="24"/>
  <c r="I1449" i="24" s="1"/>
  <c r="H1450" i="24"/>
  <c r="I1450" i="24" s="1"/>
  <c r="H1451" i="24"/>
  <c r="I1451" i="24" s="1"/>
  <c r="H1452" i="24"/>
  <c r="I1452" i="24" s="1"/>
  <c r="H1453" i="24"/>
  <c r="I1453" i="24" s="1"/>
  <c r="H1454" i="24"/>
  <c r="I1454" i="24" s="1"/>
  <c r="H1455" i="24"/>
  <c r="I1455" i="24" s="1"/>
  <c r="H1456" i="24"/>
  <c r="I1456" i="24" s="1"/>
  <c r="H1457" i="24"/>
  <c r="I1457" i="24" s="1"/>
  <c r="H1458" i="24"/>
  <c r="I1458" i="24" s="1"/>
  <c r="H1459" i="24"/>
  <c r="I1459" i="24" s="1"/>
  <c r="H1460" i="24"/>
  <c r="I1460" i="24" s="1"/>
  <c r="H1461" i="24"/>
  <c r="I1461" i="24" s="1"/>
  <c r="H1462" i="24"/>
  <c r="I1462" i="24" s="1"/>
  <c r="H1463" i="24"/>
  <c r="I1463" i="24" s="1"/>
  <c r="H1464" i="24"/>
  <c r="I1464" i="24" s="1"/>
  <c r="H1465" i="24"/>
  <c r="I1465" i="24" s="1"/>
  <c r="H1466" i="24"/>
  <c r="I1466" i="24" s="1"/>
  <c r="H1467" i="24"/>
  <c r="I1467" i="24" s="1"/>
  <c r="H1468" i="24"/>
  <c r="I1468" i="24" s="1"/>
  <c r="H1469" i="24"/>
  <c r="I1469" i="24" s="1"/>
  <c r="H1470" i="24"/>
  <c r="I1470" i="24" s="1"/>
  <c r="H1471" i="24"/>
  <c r="I1471" i="24" s="1"/>
  <c r="H1472" i="24"/>
  <c r="I1472" i="24" s="1"/>
  <c r="H1473" i="24"/>
  <c r="I1473" i="24" s="1"/>
  <c r="H1474" i="24"/>
  <c r="I1474" i="24" s="1"/>
  <c r="H1475" i="24"/>
  <c r="I1475" i="24" s="1"/>
  <c r="H1476" i="24"/>
  <c r="I1476" i="24" s="1"/>
  <c r="H1477" i="24"/>
  <c r="I1477" i="24" s="1"/>
  <c r="H1478" i="24"/>
  <c r="I1478" i="24" s="1"/>
  <c r="H1479" i="24"/>
  <c r="I1479" i="24" s="1"/>
  <c r="H1480" i="24"/>
  <c r="I1480" i="24" s="1"/>
  <c r="H1481" i="24"/>
  <c r="I1481" i="24" s="1"/>
  <c r="H1482" i="24"/>
  <c r="I1482" i="24" s="1"/>
  <c r="H1483" i="24"/>
  <c r="I1483" i="24" s="1"/>
  <c r="H1484" i="24"/>
  <c r="I1484" i="24" s="1"/>
  <c r="H1485" i="24"/>
  <c r="I1485" i="24" s="1"/>
  <c r="H1486" i="24"/>
  <c r="I1486" i="24" s="1"/>
  <c r="H1487" i="24"/>
  <c r="I1487" i="24" s="1"/>
  <c r="H1488" i="24"/>
  <c r="I1488" i="24" s="1"/>
  <c r="H1489" i="24"/>
  <c r="I1489" i="24" s="1"/>
  <c r="H1490" i="24"/>
  <c r="I1490" i="24" s="1"/>
  <c r="H1491" i="24"/>
  <c r="I1491" i="24" s="1"/>
  <c r="H1492" i="24"/>
  <c r="I1492" i="24" s="1"/>
  <c r="H1493" i="24"/>
  <c r="I1493" i="24" s="1"/>
  <c r="H1494" i="24"/>
  <c r="I1494" i="24" s="1"/>
  <c r="H1495" i="24"/>
  <c r="I1495" i="24" s="1"/>
  <c r="H1496" i="24"/>
  <c r="I1496" i="24" s="1"/>
  <c r="H1497" i="24"/>
  <c r="I1497" i="24" s="1"/>
  <c r="H1498" i="24"/>
  <c r="I1498" i="24" s="1"/>
  <c r="H1499" i="24"/>
  <c r="I1499" i="24" s="1"/>
  <c r="H1500" i="24"/>
  <c r="I1500" i="24" s="1"/>
  <c r="H1501" i="24"/>
  <c r="I1501" i="24" s="1"/>
  <c r="H1502" i="24"/>
  <c r="I1502" i="24" s="1"/>
  <c r="H1503" i="24"/>
  <c r="I1503" i="24" s="1"/>
  <c r="H1504" i="24"/>
  <c r="I1504" i="24" s="1"/>
  <c r="H1505" i="24"/>
  <c r="I1505" i="24" s="1"/>
  <c r="H1506" i="24"/>
  <c r="I1506" i="24" s="1"/>
  <c r="H1507" i="24"/>
  <c r="I1507" i="24" s="1"/>
  <c r="H1508" i="24"/>
  <c r="I1508" i="24" s="1"/>
  <c r="H1509" i="24"/>
  <c r="I1509" i="24" s="1"/>
  <c r="H1510" i="24"/>
  <c r="I1510" i="24" s="1"/>
  <c r="H1511" i="24"/>
  <c r="I1511" i="24" s="1"/>
  <c r="H1512" i="24"/>
  <c r="I1512" i="24" s="1"/>
  <c r="H1513" i="24"/>
  <c r="I1513" i="24" s="1"/>
  <c r="H1514" i="24"/>
  <c r="I1514" i="24" s="1"/>
  <c r="H1515" i="24"/>
  <c r="I1515" i="24" s="1"/>
  <c r="H1516" i="24"/>
  <c r="I1516" i="24" s="1"/>
  <c r="H1517" i="24"/>
  <c r="I1517" i="24" s="1"/>
  <c r="H1518" i="24"/>
  <c r="I1518" i="24" s="1"/>
  <c r="H1519" i="24"/>
  <c r="I1519" i="24" s="1"/>
  <c r="H1520" i="24"/>
  <c r="I1520" i="24" s="1"/>
  <c r="H1521" i="24"/>
  <c r="I1521" i="24" s="1"/>
  <c r="H1522" i="24"/>
  <c r="I1522" i="24" s="1"/>
  <c r="H1523" i="24"/>
  <c r="I1523" i="24" s="1"/>
  <c r="H1524" i="24"/>
  <c r="I1524" i="24" s="1"/>
  <c r="H1525" i="24"/>
  <c r="I1525" i="24" s="1"/>
  <c r="H1526" i="24"/>
  <c r="I1526" i="24" s="1"/>
  <c r="H1527" i="24"/>
  <c r="I1527" i="24" s="1"/>
  <c r="H1528" i="24"/>
  <c r="I1528" i="24" s="1"/>
  <c r="H1529" i="24"/>
  <c r="I1529" i="24" s="1"/>
  <c r="H1530" i="24"/>
  <c r="I1530" i="24" s="1"/>
  <c r="H1531" i="24"/>
  <c r="I1531" i="24" s="1"/>
  <c r="H1532" i="24"/>
  <c r="I1532" i="24" s="1"/>
  <c r="H1533" i="24"/>
  <c r="I1533" i="24" s="1"/>
  <c r="H1534" i="24"/>
  <c r="I1534" i="24" s="1"/>
  <c r="H1535" i="24"/>
  <c r="I1535" i="24" s="1"/>
  <c r="H1536" i="24"/>
  <c r="I1536" i="24" s="1"/>
  <c r="H1537" i="24"/>
  <c r="I1537" i="24" s="1"/>
  <c r="H1538" i="24"/>
  <c r="I1538" i="24" s="1"/>
  <c r="H1539" i="24"/>
  <c r="I1539" i="24" s="1"/>
  <c r="H1540" i="24"/>
  <c r="I1540" i="24" s="1"/>
  <c r="H1541" i="24"/>
  <c r="I1541" i="24" s="1"/>
  <c r="H1542" i="24"/>
  <c r="I1542" i="24" s="1"/>
  <c r="H1543" i="24"/>
  <c r="I1543" i="24" s="1"/>
  <c r="H1544" i="24"/>
  <c r="I1544" i="24" s="1"/>
  <c r="H1545" i="24"/>
  <c r="I1545" i="24" s="1"/>
  <c r="H1546" i="24"/>
  <c r="I1546" i="24" s="1"/>
  <c r="H1547" i="24"/>
  <c r="I1547" i="24" s="1"/>
  <c r="H1548" i="24"/>
  <c r="I1548" i="24" s="1"/>
  <c r="H1549" i="24"/>
  <c r="I1549" i="24" s="1"/>
  <c r="H1550" i="24"/>
  <c r="I1550" i="24" s="1"/>
  <c r="H1551" i="24"/>
  <c r="I1551" i="24" s="1"/>
  <c r="H1552" i="24"/>
  <c r="I1552" i="24" s="1"/>
  <c r="H1553" i="24"/>
  <c r="I1553" i="24" s="1"/>
  <c r="H1554" i="24"/>
  <c r="I1554" i="24" s="1"/>
  <c r="H1555" i="24"/>
  <c r="I1555" i="24" s="1"/>
  <c r="H1556" i="24"/>
  <c r="I1556" i="24" s="1"/>
  <c r="H1557" i="24"/>
  <c r="I1557" i="24" s="1"/>
  <c r="H1558" i="24"/>
  <c r="I1558" i="24" s="1"/>
  <c r="H1559" i="24"/>
  <c r="I1559" i="24" s="1"/>
  <c r="H1560" i="24"/>
  <c r="I1560" i="24" s="1"/>
  <c r="H1561" i="24"/>
  <c r="I1561" i="24" s="1"/>
  <c r="H1562" i="24"/>
  <c r="I1562" i="24" s="1"/>
  <c r="H1563" i="24"/>
  <c r="I1563" i="24" s="1"/>
  <c r="H1564" i="24"/>
  <c r="I1564" i="24" s="1"/>
  <c r="H1565" i="24"/>
  <c r="I1565" i="24" s="1"/>
  <c r="H1566" i="24"/>
  <c r="I1566" i="24" s="1"/>
  <c r="H1567" i="24"/>
  <c r="I1567" i="24" s="1"/>
  <c r="H1568" i="24"/>
  <c r="I1568" i="24" s="1"/>
  <c r="H1569" i="24"/>
  <c r="I1569" i="24" s="1"/>
  <c r="H1570" i="24"/>
  <c r="I1570" i="24" s="1"/>
  <c r="H1571" i="24"/>
  <c r="I1571" i="24" s="1"/>
  <c r="H1572" i="24"/>
  <c r="I1572" i="24" s="1"/>
  <c r="H1573" i="24"/>
  <c r="I1573" i="24" s="1"/>
  <c r="H1574" i="24"/>
  <c r="I1574" i="24" s="1"/>
  <c r="H1575" i="24"/>
  <c r="I1575" i="24" s="1"/>
  <c r="H1576" i="24"/>
  <c r="I1576" i="24" s="1"/>
  <c r="H1577" i="24"/>
  <c r="I1577" i="24" s="1"/>
  <c r="H1578" i="24"/>
  <c r="I1578" i="24" s="1"/>
  <c r="H1579" i="24"/>
  <c r="I1579" i="24" s="1"/>
  <c r="H1580" i="24"/>
  <c r="I1580" i="24" s="1"/>
  <c r="H1581" i="24"/>
  <c r="I1581" i="24" s="1"/>
  <c r="H1582" i="24"/>
  <c r="I1582" i="24" s="1"/>
  <c r="H1583" i="24"/>
  <c r="I1583" i="24" s="1"/>
  <c r="H1584" i="24"/>
  <c r="I1584" i="24" s="1"/>
  <c r="H1585" i="24"/>
  <c r="I1585" i="24" s="1"/>
  <c r="H1586" i="24"/>
  <c r="I1586" i="24" s="1"/>
  <c r="H1587" i="24"/>
  <c r="I1587" i="24" s="1"/>
  <c r="H1588" i="24"/>
  <c r="I1588" i="24" s="1"/>
  <c r="H1589" i="24"/>
  <c r="I1589" i="24" s="1"/>
  <c r="H1590" i="24"/>
  <c r="I1590" i="24" s="1"/>
  <c r="H1591" i="24"/>
  <c r="I1591" i="24" s="1"/>
  <c r="H1592" i="24"/>
  <c r="I1592" i="24" s="1"/>
  <c r="H1593" i="24"/>
  <c r="I1593" i="24" s="1"/>
  <c r="H1594" i="24"/>
  <c r="I1594" i="24" s="1"/>
  <c r="H1595" i="24"/>
  <c r="I1595" i="24" s="1"/>
  <c r="H1596" i="24"/>
  <c r="I1596" i="24" s="1"/>
  <c r="H1597" i="24"/>
  <c r="I1597" i="24" s="1"/>
  <c r="H1598" i="24"/>
  <c r="I1598" i="24" s="1"/>
  <c r="H1599" i="24"/>
  <c r="I1599" i="24" s="1"/>
  <c r="H1600" i="24"/>
  <c r="I1600" i="24" s="1"/>
  <c r="H1601" i="24"/>
  <c r="I1601" i="24" s="1"/>
  <c r="H1602" i="24"/>
  <c r="I1602" i="24" s="1"/>
  <c r="H1603" i="24"/>
  <c r="I1603" i="24" s="1"/>
  <c r="H1604" i="24"/>
  <c r="I1604" i="24" s="1"/>
  <c r="H1605" i="24"/>
  <c r="I1605" i="24" s="1"/>
  <c r="H1606" i="24"/>
  <c r="I1606" i="24" s="1"/>
  <c r="H1607" i="24"/>
  <c r="I1607" i="24" s="1"/>
  <c r="H1608" i="24"/>
  <c r="I1608" i="24" s="1"/>
  <c r="H1609" i="24"/>
  <c r="I1609" i="24" s="1"/>
  <c r="H1610" i="24"/>
  <c r="I1610" i="24" s="1"/>
  <c r="H1611" i="24"/>
  <c r="I1611" i="24" s="1"/>
  <c r="H1612" i="24"/>
  <c r="I1612" i="24" s="1"/>
  <c r="H1613" i="24"/>
  <c r="I1613" i="24" s="1"/>
  <c r="H1614" i="24"/>
  <c r="I1614" i="24" s="1"/>
  <c r="H1615" i="24"/>
  <c r="I1615" i="24" s="1"/>
  <c r="H1616" i="24"/>
  <c r="I1616" i="24" s="1"/>
  <c r="H1617" i="24"/>
  <c r="I1617" i="24" s="1"/>
  <c r="H1618" i="24"/>
  <c r="I1618" i="24" s="1"/>
  <c r="H1619" i="24"/>
  <c r="I1619" i="24" s="1"/>
  <c r="H1620" i="24"/>
  <c r="I1620" i="24" s="1"/>
  <c r="H1621" i="24"/>
  <c r="I1621" i="24" s="1"/>
  <c r="H1622" i="24"/>
  <c r="I1622" i="24" s="1"/>
  <c r="H1623" i="24"/>
  <c r="I1623" i="24" s="1"/>
  <c r="H1624" i="24"/>
  <c r="I1624" i="24" s="1"/>
  <c r="H1625" i="24"/>
  <c r="I1625" i="24" s="1"/>
  <c r="H1626" i="24"/>
  <c r="I1626" i="24" s="1"/>
  <c r="H1627" i="24"/>
  <c r="I1627" i="24" s="1"/>
  <c r="H1628" i="24"/>
  <c r="I1628" i="24" s="1"/>
  <c r="H1629" i="24"/>
  <c r="I1629" i="24" s="1"/>
  <c r="H1630" i="24"/>
  <c r="I1630" i="24" s="1"/>
  <c r="H1631" i="24"/>
  <c r="I1631" i="24" s="1"/>
  <c r="H1632" i="24"/>
  <c r="I1632" i="24" s="1"/>
  <c r="H1633" i="24"/>
  <c r="I1633" i="24" s="1"/>
  <c r="H1634" i="24"/>
  <c r="I1634" i="24" s="1"/>
  <c r="H1635" i="24"/>
  <c r="I1635" i="24" s="1"/>
  <c r="H1636" i="24"/>
  <c r="I1636" i="24" s="1"/>
  <c r="H1637" i="24"/>
  <c r="I1637" i="24" s="1"/>
  <c r="H1638" i="24"/>
  <c r="I1638" i="24" s="1"/>
  <c r="H1639" i="24"/>
  <c r="I1639" i="24" s="1"/>
  <c r="H1640" i="24"/>
  <c r="I1640" i="24" s="1"/>
  <c r="H1641" i="24"/>
  <c r="I1641" i="24" s="1"/>
  <c r="H1642" i="24"/>
  <c r="I1642" i="24" s="1"/>
  <c r="H1643" i="24"/>
  <c r="I1643" i="24" s="1"/>
  <c r="H1644" i="24"/>
  <c r="I1644" i="24" s="1"/>
  <c r="H1645" i="24"/>
  <c r="I1645" i="24" s="1"/>
  <c r="H1646" i="24"/>
  <c r="I1646" i="24" s="1"/>
  <c r="H1647" i="24"/>
  <c r="I1647" i="24" s="1"/>
  <c r="H1648" i="24"/>
  <c r="I1648" i="24" s="1"/>
  <c r="H1649" i="24"/>
  <c r="I1649" i="24" s="1"/>
  <c r="H1650" i="24"/>
  <c r="I1650" i="24" s="1"/>
  <c r="H1651" i="24"/>
  <c r="I1651" i="24" s="1"/>
  <c r="H1652" i="24"/>
  <c r="I1652" i="24" s="1"/>
  <c r="H1653" i="24"/>
  <c r="I1653" i="24" s="1"/>
  <c r="H1654" i="24"/>
  <c r="I1654" i="24" s="1"/>
  <c r="H1655" i="24"/>
  <c r="I1655" i="24" s="1"/>
  <c r="H1656" i="24"/>
  <c r="I1656" i="24" s="1"/>
  <c r="H1657" i="24"/>
  <c r="I1657" i="24" s="1"/>
  <c r="H1658" i="24"/>
  <c r="I1658" i="24" s="1"/>
  <c r="H1659" i="24"/>
  <c r="I1659" i="24" s="1"/>
  <c r="H1660" i="24"/>
  <c r="I1660" i="24" s="1"/>
  <c r="H1661" i="24"/>
  <c r="I1661" i="24" s="1"/>
  <c r="H1662" i="24"/>
  <c r="I1662" i="24" s="1"/>
  <c r="H1663" i="24"/>
  <c r="I1663" i="24" s="1"/>
  <c r="H1664" i="24"/>
  <c r="I1664" i="24" s="1"/>
  <c r="H1665" i="24"/>
  <c r="I1665" i="24" s="1"/>
  <c r="H1666" i="24"/>
  <c r="I1666" i="24" s="1"/>
  <c r="H1667" i="24"/>
  <c r="I1667" i="24" s="1"/>
  <c r="H1668" i="24"/>
  <c r="I1668" i="24" s="1"/>
  <c r="H1669" i="24"/>
  <c r="I1669" i="24" s="1"/>
  <c r="H1670" i="24"/>
  <c r="I1670" i="24" s="1"/>
  <c r="H1671" i="24"/>
  <c r="I1671" i="24" s="1"/>
  <c r="H1672" i="24"/>
  <c r="I1672" i="24" s="1"/>
  <c r="H1673" i="24"/>
  <c r="I1673" i="24" s="1"/>
  <c r="H1674" i="24"/>
  <c r="I1674" i="24" s="1"/>
  <c r="H1675" i="24"/>
  <c r="I1675" i="24" s="1"/>
  <c r="H1676" i="24"/>
  <c r="I1676" i="24" s="1"/>
  <c r="H1677" i="24"/>
  <c r="I1677" i="24" s="1"/>
  <c r="H1678" i="24"/>
  <c r="I1678" i="24" s="1"/>
  <c r="H1679" i="24"/>
  <c r="I1679" i="24" s="1"/>
  <c r="H1680" i="24"/>
  <c r="I1680" i="24" s="1"/>
  <c r="H1681" i="24"/>
  <c r="I1681" i="24" s="1"/>
  <c r="H1682" i="24"/>
  <c r="I1682" i="24" s="1"/>
  <c r="H1683" i="24"/>
  <c r="I1683" i="24" s="1"/>
  <c r="H1684" i="24"/>
  <c r="I1684" i="24" s="1"/>
  <c r="H1685" i="24"/>
  <c r="I1685" i="24" s="1"/>
  <c r="H1686" i="24"/>
  <c r="I1686" i="24" s="1"/>
  <c r="H1687" i="24"/>
  <c r="I1687" i="24" s="1"/>
  <c r="H1688" i="24"/>
  <c r="I1688" i="24" s="1"/>
  <c r="H1689" i="24"/>
  <c r="I1689" i="24" s="1"/>
  <c r="H1690" i="24"/>
  <c r="I1690" i="24" s="1"/>
  <c r="H1691" i="24"/>
  <c r="I1691" i="24" s="1"/>
  <c r="H1692" i="24"/>
  <c r="I1692" i="24" s="1"/>
  <c r="H1693" i="24"/>
  <c r="I1693" i="24" s="1"/>
  <c r="H1694" i="24"/>
  <c r="I1694" i="24" s="1"/>
  <c r="H1695" i="24"/>
  <c r="I1695" i="24" s="1"/>
  <c r="H1696" i="24"/>
  <c r="I1696" i="24" s="1"/>
  <c r="H1697" i="24"/>
  <c r="I1697" i="24" s="1"/>
  <c r="H1698" i="24"/>
  <c r="I1698" i="24" s="1"/>
  <c r="H1699" i="24"/>
  <c r="I1699" i="24" s="1"/>
  <c r="H1700" i="24"/>
  <c r="I1700" i="24" s="1"/>
  <c r="H1701" i="24"/>
  <c r="I1701" i="24" s="1"/>
  <c r="H1702" i="24"/>
  <c r="I1702" i="24" s="1"/>
  <c r="H1703" i="24"/>
  <c r="I1703" i="24" s="1"/>
  <c r="H1704" i="24"/>
  <c r="I1704" i="24" s="1"/>
  <c r="H1705" i="24"/>
  <c r="I1705" i="24" s="1"/>
  <c r="H1706" i="24"/>
  <c r="I1706" i="24" s="1"/>
  <c r="H1707" i="24"/>
  <c r="I1707" i="24" s="1"/>
  <c r="H1708" i="24"/>
  <c r="I1708" i="24" s="1"/>
  <c r="H1709" i="24"/>
  <c r="I1709" i="24" s="1"/>
  <c r="H1710" i="24"/>
  <c r="I1710" i="24" s="1"/>
  <c r="H1711" i="24"/>
  <c r="I1711" i="24" s="1"/>
  <c r="H1712" i="24"/>
  <c r="I1712" i="24" s="1"/>
  <c r="H1713" i="24"/>
  <c r="I1713" i="24" s="1"/>
  <c r="H1714" i="24"/>
  <c r="I1714" i="24" s="1"/>
  <c r="H1715" i="24"/>
  <c r="I1715" i="24" s="1"/>
  <c r="H1716" i="24"/>
  <c r="I1716" i="24" s="1"/>
  <c r="H1717" i="24"/>
  <c r="I1717" i="24" s="1"/>
  <c r="H1718" i="24"/>
  <c r="I1718" i="24" s="1"/>
  <c r="H1719" i="24"/>
  <c r="I1719" i="24" s="1"/>
  <c r="H1720" i="24"/>
  <c r="I1720" i="24" s="1"/>
  <c r="H1721" i="24"/>
  <c r="I1721" i="24" s="1"/>
  <c r="H1722" i="24"/>
  <c r="I1722" i="24" s="1"/>
  <c r="H1723" i="24"/>
  <c r="I1723" i="24" s="1"/>
  <c r="H1724" i="24"/>
  <c r="I1724" i="24" s="1"/>
  <c r="H1725" i="24"/>
  <c r="I1725" i="24" s="1"/>
  <c r="H1726" i="24"/>
  <c r="I1726" i="24" s="1"/>
  <c r="H1727" i="24"/>
  <c r="I1727" i="24" s="1"/>
  <c r="H1728" i="24"/>
  <c r="I1728" i="24" s="1"/>
  <c r="H1729" i="24"/>
  <c r="I1729" i="24" s="1"/>
  <c r="H1730" i="24"/>
  <c r="I1730" i="24" s="1"/>
  <c r="H1731" i="24"/>
  <c r="I1731" i="24" s="1"/>
  <c r="H1732" i="24"/>
  <c r="I1732" i="24" s="1"/>
  <c r="H1733" i="24"/>
  <c r="I1733" i="24" s="1"/>
  <c r="H1734" i="24"/>
  <c r="I1734" i="24" s="1"/>
  <c r="H1735" i="24"/>
  <c r="I1735" i="24" s="1"/>
  <c r="H1736" i="24"/>
  <c r="I1736" i="24" s="1"/>
  <c r="H1737" i="24"/>
  <c r="I1737" i="24" s="1"/>
  <c r="H1738" i="24"/>
  <c r="I1738" i="24" s="1"/>
  <c r="H1739" i="24"/>
  <c r="I1739" i="24" s="1"/>
  <c r="H1740" i="24"/>
  <c r="I1740" i="24" s="1"/>
  <c r="H1741" i="24"/>
  <c r="I1741" i="24" s="1"/>
  <c r="H1742" i="24"/>
  <c r="I1742" i="24" s="1"/>
  <c r="H1743" i="24"/>
  <c r="I1743" i="24" s="1"/>
  <c r="H1744" i="24"/>
  <c r="I1744" i="24" s="1"/>
  <c r="H1745" i="24"/>
  <c r="I1745" i="24" s="1"/>
  <c r="H1746" i="24"/>
  <c r="I1746" i="24" s="1"/>
  <c r="H1747" i="24"/>
  <c r="I1747" i="24" s="1"/>
  <c r="H1748" i="24"/>
  <c r="I1748" i="24" s="1"/>
  <c r="H1749" i="24"/>
  <c r="I1749" i="24" s="1"/>
  <c r="H1750" i="24"/>
  <c r="I1750" i="24" s="1"/>
  <c r="H1751" i="24"/>
  <c r="I1751" i="24" s="1"/>
  <c r="H1752" i="24"/>
  <c r="I1752" i="24" s="1"/>
  <c r="H1753" i="24"/>
  <c r="I1753" i="24" s="1"/>
  <c r="H1754" i="24"/>
  <c r="I1754" i="24" s="1"/>
  <c r="H1755" i="24"/>
  <c r="I1755" i="24" s="1"/>
  <c r="H1756" i="24"/>
  <c r="I1756" i="24" s="1"/>
  <c r="H1757" i="24"/>
  <c r="I1757" i="24" s="1"/>
  <c r="H1758" i="24"/>
  <c r="I1758" i="24" s="1"/>
  <c r="H1759" i="24"/>
  <c r="I1759" i="24" s="1"/>
  <c r="H1760" i="24"/>
  <c r="I1760" i="24" s="1"/>
  <c r="H1761" i="24"/>
  <c r="I1761" i="24" s="1"/>
  <c r="H1762" i="24"/>
  <c r="I1762" i="24" s="1"/>
  <c r="H1763" i="24"/>
  <c r="I1763" i="24" s="1"/>
  <c r="H1764" i="24"/>
  <c r="I1764" i="24" s="1"/>
  <c r="H1765" i="24"/>
  <c r="I1765" i="24" s="1"/>
  <c r="H1766" i="24"/>
  <c r="I1766" i="24" s="1"/>
  <c r="H1767" i="24"/>
  <c r="I1767" i="24" s="1"/>
  <c r="H1768" i="24"/>
  <c r="I1768" i="24" s="1"/>
  <c r="H1769" i="24"/>
  <c r="I1769" i="24" s="1"/>
  <c r="H1770" i="24"/>
  <c r="I1770" i="24" s="1"/>
  <c r="H1771" i="24"/>
  <c r="I1771" i="24" s="1"/>
  <c r="H1772" i="24"/>
  <c r="I1772" i="24" s="1"/>
  <c r="H1773" i="24"/>
  <c r="I1773" i="24" s="1"/>
  <c r="H1774" i="24"/>
  <c r="I1774" i="24" s="1"/>
  <c r="H1775" i="24"/>
  <c r="I1775" i="24" s="1"/>
  <c r="H1776" i="24"/>
  <c r="I1776" i="24" s="1"/>
  <c r="H1777" i="24"/>
  <c r="I1777" i="24" s="1"/>
  <c r="H1778" i="24"/>
  <c r="I1778" i="24" s="1"/>
  <c r="H1779" i="24"/>
  <c r="I1779" i="24" s="1"/>
  <c r="H1780" i="24"/>
  <c r="I1780" i="24" s="1"/>
  <c r="H1781" i="24"/>
  <c r="I1781" i="24" s="1"/>
  <c r="H1782" i="24"/>
  <c r="I1782" i="24" s="1"/>
  <c r="H1783" i="24"/>
  <c r="I1783" i="24" s="1"/>
  <c r="H1784" i="24"/>
  <c r="I1784" i="24" s="1"/>
  <c r="H1785" i="24"/>
  <c r="I1785" i="24" s="1"/>
  <c r="H1786" i="24"/>
  <c r="I1786" i="24" s="1"/>
  <c r="H1787" i="24"/>
  <c r="I1787" i="24" s="1"/>
  <c r="H1788" i="24"/>
  <c r="I1788" i="24" s="1"/>
  <c r="H1789" i="24"/>
  <c r="I1789" i="24" s="1"/>
  <c r="H1790" i="24"/>
  <c r="I1790" i="24" s="1"/>
  <c r="H1791" i="24"/>
  <c r="I1791" i="24" s="1"/>
  <c r="H1792" i="24"/>
  <c r="I1792" i="24" s="1"/>
  <c r="H1793" i="24"/>
  <c r="I1793" i="24" s="1"/>
  <c r="H1794" i="24"/>
  <c r="I1794" i="24" s="1"/>
  <c r="H1795" i="24"/>
  <c r="I1795" i="24" s="1"/>
  <c r="H1796" i="24"/>
  <c r="I1796" i="24" s="1"/>
  <c r="H1797" i="24"/>
  <c r="I1797" i="24" s="1"/>
  <c r="H1798" i="24"/>
  <c r="I1798" i="24" s="1"/>
  <c r="H1799" i="24"/>
  <c r="I1799" i="24" s="1"/>
  <c r="H582" i="24"/>
  <c r="I582" i="24" s="1"/>
  <c r="G583" i="24"/>
  <c r="G584" i="24"/>
  <c r="G585" i="24"/>
  <c r="G586" i="24"/>
  <c r="G587" i="24"/>
  <c r="G588" i="24"/>
  <c r="G589" i="24"/>
  <c r="G590" i="24"/>
  <c r="G591" i="24"/>
  <c r="G592" i="24"/>
  <c r="G593" i="24"/>
  <c r="G594" i="24"/>
  <c r="G595" i="24"/>
  <c r="G596" i="24"/>
  <c r="G597" i="24"/>
  <c r="G598" i="24"/>
  <c r="G599" i="24"/>
  <c r="G600" i="24"/>
  <c r="G601" i="24"/>
  <c r="G602" i="24"/>
  <c r="G603" i="24"/>
  <c r="G604" i="24"/>
  <c r="G605" i="24"/>
  <c r="G606" i="24"/>
  <c r="G607" i="24"/>
  <c r="G608" i="24"/>
  <c r="G609" i="24"/>
  <c r="G610" i="24"/>
  <c r="G611" i="24"/>
  <c r="G612" i="24"/>
  <c r="G613" i="24"/>
  <c r="G614" i="24"/>
  <c r="G615" i="24"/>
  <c r="G616" i="24"/>
  <c r="G617" i="24"/>
  <c r="G618" i="24"/>
  <c r="G619" i="24"/>
  <c r="G620" i="24"/>
  <c r="G621" i="24"/>
  <c r="G622" i="24"/>
  <c r="G623" i="24"/>
  <c r="G624" i="24"/>
  <c r="G625" i="24"/>
  <c r="G626" i="24"/>
  <c r="G627" i="24"/>
  <c r="G628" i="24"/>
  <c r="G629" i="24"/>
  <c r="G630" i="24"/>
  <c r="G631" i="24"/>
  <c r="G632" i="24"/>
  <c r="G633" i="24"/>
  <c r="G634" i="24"/>
  <c r="G635" i="24"/>
  <c r="G636" i="24"/>
  <c r="G637" i="24"/>
  <c r="G638" i="24"/>
  <c r="G639" i="24"/>
  <c r="G640" i="24"/>
  <c r="G641" i="24"/>
  <c r="G642" i="24"/>
  <c r="G643" i="24"/>
  <c r="G644" i="24"/>
  <c r="G645" i="24"/>
  <c r="G646" i="24"/>
  <c r="G647" i="24"/>
  <c r="G648" i="24"/>
  <c r="G649" i="24"/>
  <c r="G650" i="24"/>
  <c r="G651" i="24"/>
  <c r="G652" i="24"/>
  <c r="G653" i="24"/>
  <c r="G654" i="24"/>
  <c r="G655" i="24"/>
  <c r="G656" i="24"/>
  <c r="G657" i="24"/>
  <c r="G658" i="24"/>
  <c r="G659" i="24"/>
  <c r="G660" i="24"/>
  <c r="G661" i="24"/>
  <c r="G662" i="24"/>
  <c r="G663" i="24"/>
  <c r="G664" i="24"/>
  <c r="G665" i="24"/>
  <c r="G666" i="24"/>
  <c r="G667" i="24"/>
  <c r="G668" i="24"/>
  <c r="G669" i="24"/>
  <c r="G670" i="24"/>
  <c r="G671" i="24"/>
  <c r="G672" i="24"/>
  <c r="G673" i="24"/>
  <c r="G674" i="24"/>
  <c r="G675" i="24"/>
  <c r="G676" i="24"/>
  <c r="G677" i="24"/>
  <c r="G678" i="24"/>
  <c r="G679" i="24"/>
  <c r="G680" i="24"/>
  <c r="G681" i="24"/>
  <c r="G682" i="24"/>
  <c r="G683" i="24"/>
  <c r="G684" i="24"/>
  <c r="G685" i="24"/>
  <c r="G686" i="24"/>
  <c r="G687" i="24"/>
  <c r="G688" i="24"/>
  <c r="G689" i="24"/>
  <c r="G690" i="24"/>
  <c r="G691" i="24"/>
  <c r="G692" i="24"/>
  <c r="G693" i="24"/>
  <c r="G694" i="24"/>
  <c r="G695" i="24"/>
  <c r="G696" i="24"/>
  <c r="G697" i="24"/>
  <c r="G698" i="24"/>
  <c r="G699" i="24"/>
  <c r="G700" i="24"/>
  <c r="G701" i="24"/>
  <c r="G702" i="24"/>
  <c r="G703" i="24"/>
  <c r="G704" i="24"/>
  <c r="G705" i="24"/>
  <c r="G706" i="24"/>
  <c r="G707" i="24"/>
  <c r="G708" i="24"/>
  <c r="G709" i="24"/>
  <c r="G710" i="24"/>
  <c r="G711" i="24"/>
  <c r="G712" i="24"/>
  <c r="G713" i="24"/>
  <c r="G714" i="24"/>
  <c r="G715" i="24"/>
  <c r="G716" i="24"/>
  <c r="G717" i="24"/>
  <c r="G718" i="24"/>
  <c r="G719" i="24"/>
  <c r="G720" i="24"/>
  <c r="G721" i="24"/>
  <c r="G722" i="24"/>
  <c r="G723" i="24"/>
  <c r="G724" i="24"/>
  <c r="G725" i="24"/>
  <c r="G726" i="24"/>
  <c r="G727" i="24"/>
  <c r="G728" i="24"/>
  <c r="G729" i="24"/>
  <c r="G730" i="24"/>
  <c r="G731" i="24"/>
  <c r="G732" i="24"/>
  <c r="G733" i="24"/>
  <c r="G734" i="24"/>
  <c r="G735" i="24"/>
  <c r="G736" i="24"/>
  <c r="G737" i="24"/>
  <c r="G738" i="24"/>
  <c r="G739" i="24"/>
  <c r="G740" i="24"/>
  <c r="G741" i="24"/>
  <c r="G742" i="24"/>
  <c r="G743" i="24"/>
  <c r="G744" i="24"/>
  <c r="G745" i="24"/>
  <c r="G746" i="24"/>
  <c r="G747" i="24"/>
  <c r="G748" i="24"/>
  <c r="G749" i="24"/>
  <c r="G750" i="24"/>
  <c r="G751" i="24"/>
  <c r="G752" i="24"/>
  <c r="G753" i="24"/>
  <c r="G754" i="24"/>
  <c r="G755" i="24"/>
  <c r="G756" i="24"/>
  <c r="G757" i="24"/>
  <c r="G758" i="24"/>
  <c r="G759" i="24"/>
  <c r="G760" i="24"/>
  <c r="G761" i="24"/>
  <c r="G762" i="24"/>
  <c r="G763" i="24"/>
  <c r="G764" i="24"/>
  <c r="G765" i="24"/>
  <c r="G766" i="24"/>
  <c r="G767" i="24"/>
  <c r="G768" i="24"/>
  <c r="G769" i="24"/>
  <c r="G770" i="24"/>
  <c r="G771" i="24"/>
  <c r="G772" i="24"/>
  <c r="G773" i="24"/>
  <c r="G774" i="24"/>
  <c r="G775" i="24"/>
  <c r="G776" i="24"/>
  <c r="G777" i="24"/>
  <c r="G778" i="24"/>
  <c r="G779" i="24"/>
  <c r="G780" i="24"/>
  <c r="G781" i="24"/>
  <c r="G782" i="24"/>
  <c r="G783" i="24"/>
  <c r="G784" i="24"/>
  <c r="G785" i="24"/>
  <c r="G786" i="24"/>
  <c r="G787" i="24"/>
  <c r="G788" i="24"/>
  <c r="G789" i="24"/>
  <c r="G790" i="24"/>
  <c r="G791" i="24"/>
  <c r="G792" i="24"/>
  <c r="G793" i="24"/>
  <c r="G794" i="24"/>
  <c r="G795" i="24"/>
  <c r="G796" i="24"/>
  <c r="G797" i="24"/>
  <c r="G798" i="24"/>
  <c r="G799" i="24"/>
  <c r="G800" i="24"/>
  <c r="G801" i="24"/>
  <c r="G802" i="24"/>
  <c r="G803" i="24"/>
  <c r="G804" i="24"/>
  <c r="G805" i="24"/>
  <c r="G806" i="24"/>
  <c r="G807" i="24"/>
  <c r="G808" i="24"/>
  <c r="G809" i="24"/>
  <c r="G810" i="24"/>
  <c r="G811" i="24"/>
  <c r="G812" i="24"/>
  <c r="G813" i="24"/>
  <c r="G814" i="24"/>
  <c r="G815" i="24"/>
  <c r="G816" i="24"/>
  <c r="G817" i="24"/>
  <c r="G818" i="24"/>
  <c r="G819" i="24"/>
  <c r="G820" i="24"/>
  <c r="G821" i="24"/>
  <c r="G822" i="24"/>
  <c r="G823" i="24"/>
  <c r="G824" i="24"/>
  <c r="G825" i="24"/>
  <c r="G826" i="24"/>
  <c r="G827" i="24"/>
  <c r="G828" i="24"/>
  <c r="G829" i="24"/>
  <c r="G830" i="24"/>
  <c r="G831" i="24"/>
  <c r="G832" i="24"/>
  <c r="G833" i="24"/>
  <c r="G834" i="24"/>
  <c r="G835" i="24"/>
  <c r="G836" i="24"/>
  <c r="G837" i="24"/>
  <c r="G838" i="24"/>
  <c r="G839" i="24"/>
  <c r="G840" i="24"/>
  <c r="G841" i="24"/>
  <c r="G842" i="24"/>
  <c r="G843" i="24"/>
  <c r="G844" i="24"/>
  <c r="G845" i="24"/>
  <c r="G846" i="24"/>
  <c r="G847" i="24"/>
  <c r="G848" i="24"/>
  <c r="G849" i="24"/>
  <c r="G850" i="24"/>
  <c r="G851" i="24"/>
  <c r="G852" i="24"/>
  <c r="G853" i="24"/>
  <c r="G854" i="24"/>
  <c r="G855" i="24"/>
  <c r="G856" i="24"/>
  <c r="G857" i="24"/>
  <c r="G858" i="24"/>
  <c r="G859" i="24"/>
  <c r="G860" i="24"/>
  <c r="G861" i="24"/>
  <c r="G862" i="24"/>
  <c r="G863" i="24"/>
  <c r="G864" i="24"/>
  <c r="G865" i="24"/>
  <c r="G866" i="24"/>
  <c r="G867" i="24"/>
  <c r="G868" i="24"/>
  <c r="G869" i="24"/>
  <c r="G870" i="24"/>
  <c r="G871" i="24"/>
  <c r="G872" i="24"/>
  <c r="G873" i="24"/>
  <c r="G874" i="24"/>
  <c r="G875" i="24"/>
  <c r="G876" i="24"/>
  <c r="G877" i="24"/>
  <c r="G878" i="24"/>
  <c r="G879" i="24"/>
  <c r="G880" i="24"/>
  <c r="G881" i="24"/>
  <c r="G882" i="24"/>
  <c r="G883" i="24"/>
  <c r="G884" i="24"/>
  <c r="G885" i="24"/>
  <c r="G886" i="24"/>
  <c r="G887" i="24"/>
  <c r="G888" i="24"/>
  <c r="G889" i="24"/>
  <c r="G890" i="24"/>
  <c r="G891" i="24"/>
  <c r="G892" i="24"/>
  <c r="G893" i="24"/>
  <c r="G894" i="24"/>
  <c r="G895" i="24"/>
  <c r="G896" i="24"/>
  <c r="G897" i="24"/>
  <c r="G898" i="24"/>
  <c r="G899" i="24"/>
  <c r="G900" i="24"/>
  <c r="G901" i="24"/>
  <c r="G902" i="24"/>
  <c r="G903" i="24"/>
  <c r="G904" i="24"/>
  <c r="G905" i="24"/>
  <c r="G906" i="24"/>
  <c r="G907" i="24"/>
  <c r="G908" i="24"/>
  <c r="G909" i="24"/>
  <c r="G910" i="24"/>
  <c r="G911" i="24"/>
  <c r="G912" i="24"/>
  <c r="G913" i="24"/>
  <c r="G914" i="24"/>
  <c r="G915" i="24"/>
  <c r="G916" i="24"/>
  <c r="G917" i="24"/>
  <c r="G918" i="24"/>
  <c r="G919" i="24"/>
  <c r="G920" i="24"/>
  <c r="G921" i="24"/>
  <c r="G922" i="24"/>
  <c r="G923" i="24"/>
  <c r="G924" i="24"/>
  <c r="G925" i="24"/>
  <c r="G926" i="24"/>
  <c r="G927" i="24"/>
  <c r="G928" i="24"/>
  <c r="G929" i="24"/>
  <c r="G930" i="24"/>
  <c r="G931" i="24"/>
  <c r="G932" i="24"/>
  <c r="G933" i="24"/>
  <c r="G934" i="24"/>
  <c r="G935" i="24"/>
  <c r="G936" i="24"/>
  <c r="G937" i="24"/>
  <c r="G938" i="24"/>
  <c r="G939" i="24"/>
  <c r="G940" i="24"/>
  <c r="G941" i="24"/>
  <c r="G942" i="24"/>
  <c r="G943" i="24"/>
  <c r="G944" i="24"/>
  <c r="G945" i="24"/>
  <c r="G946" i="24"/>
  <c r="G947" i="24"/>
  <c r="G948" i="24"/>
  <c r="G949" i="24"/>
  <c r="G950" i="24"/>
  <c r="G951" i="24"/>
  <c r="G952" i="24"/>
  <c r="G953" i="24"/>
  <c r="G954" i="24"/>
  <c r="G955" i="24"/>
  <c r="G956" i="24"/>
  <c r="G957" i="24"/>
  <c r="G958" i="24"/>
  <c r="G959" i="24"/>
  <c r="G960" i="24"/>
  <c r="G961" i="24"/>
  <c r="G962" i="24"/>
  <c r="G963" i="24"/>
  <c r="G964" i="24"/>
  <c r="G965" i="24"/>
  <c r="G966" i="24"/>
  <c r="G967" i="24"/>
  <c r="G968" i="24"/>
  <c r="G969" i="24"/>
  <c r="G970" i="24"/>
  <c r="G971" i="24"/>
  <c r="G972" i="24"/>
  <c r="G973" i="24"/>
  <c r="G974" i="24"/>
  <c r="G975" i="24"/>
  <c r="G976" i="24"/>
  <c r="G977" i="24"/>
  <c r="G978" i="24"/>
  <c r="G979" i="24"/>
  <c r="G980" i="24"/>
  <c r="G981" i="24"/>
  <c r="G982" i="24"/>
  <c r="G983" i="24"/>
  <c r="G984" i="24"/>
  <c r="G985" i="24"/>
  <c r="G986" i="24"/>
  <c r="G987" i="24"/>
  <c r="G988" i="24"/>
  <c r="G989" i="24"/>
  <c r="G990" i="24"/>
  <c r="G991" i="24"/>
  <c r="G992" i="24"/>
  <c r="G993" i="24"/>
  <c r="G994" i="24"/>
  <c r="G995" i="24"/>
  <c r="G996" i="24"/>
  <c r="G997" i="24"/>
  <c r="G998" i="24"/>
  <c r="G999" i="24"/>
  <c r="G1000" i="24"/>
  <c r="G1001" i="24"/>
  <c r="G1002" i="24"/>
  <c r="G1003" i="24"/>
  <c r="G1004" i="24"/>
  <c r="G1005" i="24"/>
  <c r="G1006" i="24"/>
  <c r="G1007" i="24"/>
  <c r="G1008" i="24"/>
  <c r="G1009" i="24"/>
  <c r="G1010" i="24"/>
  <c r="G1011" i="24"/>
  <c r="G1012" i="24"/>
  <c r="G1013" i="24"/>
  <c r="G1014" i="24"/>
  <c r="G1015" i="24"/>
  <c r="G1016" i="24"/>
  <c r="G1017" i="24"/>
  <c r="G1018" i="24"/>
  <c r="G1019" i="24"/>
  <c r="G1020" i="24"/>
  <c r="G1021" i="24"/>
  <c r="G1022" i="24"/>
  <c r="G1023" i="24"/>
  <c r="G1024" i="24"/>
  <c r="G1025" i="24"/>
  <c r="G1026" i="24"/>
  <c r="G1027" i="24"/>
  <c r="G1028" i="24"/>
  <c r="G1029" i="24"/>
  <c r="G1030" i="24"/>
  <c r="G1031" i="24"/>
  <c r="G1032" i="24"/>
  <c r="G1033" i="24"/>
  <c r="G1034" i="24"/>
  <c r="G1035" i="24"/>
  <c r="G1036" i="24"/>
  <c r="G1037" i="24"/>
  <c r="G1038" i="24"/>
  <c r="G1039" i="24"/>
  <c r="G1040" i="24"/>
  <c r="G1041" i="24"/>
  <c r="G1042" i="24"/>
  <c r="G1043" i="24"/>
  <c r="G1044" i="24"/>
  <c r="G1045" i="24"/>
  <c r="G1046" i="24"/>
  <c r="G1047" i="24"/>
  <c r="G1048" i="24"/>
  <c r="G1049" i="24"/>
  <c r="G1050" i="24"/>
  <c r="G1051" i="24"/>
  <c r="G1052" i="24"/>
  <c r="G1053" i="24"/>
  <c r="G1054" i="24"/>
  <c r="G1055" i="24"/>
  <c r="G1056" i="24"/>
  <c r="G1057" i="24"/>
  <c r="G1058" i="24"/>
  <c r="G1059" i="24"/>
  <c r="G1060" i="24"/>
  <c r="G1061" i="24"/>
  <c r="G1062" i="24"/>
  <c r="G1063" i="24"/>
  <c r="G1064" i="24"/>
  <c r="G1065" i="24"/>
  <c r="G1066" i="24"/>
  <c r="G1067" i="24"/>
  <c r="G1068" i="24"/>
  <c r="G1069" i="24"/>
  <c r="G1070" i="24"/>
  <c r="G1071" i="24"/>
  <c r="G1072" i="24"/>
  <c r="G1073" i="24"/>
  <c r="G1074" i="24"/>
  <c r="G1075" i="24"/>
  <c r="G1076" i="24"/>
  <c r="G1077" i="24"/>
  <c r="G1078" i="24"/>
  <c r="G1079" i="24"/>
  <c r="G1080" i="24"/>
  <c r="G1081" i="24"/>
  <c r="G1082" i="24"/>
  <c r="G1083" i="24"/>
  <c r="G1084" i="24"/>
  <c r="G1085" i="24"/>
  <c r="G1086" i="24"/>
  <c r="G1087" i="24"/>
  <c r="G1088" i="24"/>
  <c r="G1089" i="24"/>
  <c r="G1090" i="24"/>
  <c r="G1091" i="24"/>
  <c r="G1092" i="24"/>
  <c r="G1093" i="24"/>
  <c r="G1094" i="24"/>
  <c r="G1095" i="24"/>
  <c r="G1096" i="24"/>
  <c r="G1097" i="24"/>
  <c r="G1098" i="24"/>
  <c r="G1099" i="24"/>
  <c r="G1100" i="24"/>
  <c r="G1101" i="24"/>
  <c r="G1102" i="24"/>
  <c r="G1103" i="24"/>
  <c r="G1104" i="24"/>
  <c r="G1105" i="24"/>
  <c r="G1106" i="24"/>
  <c r="G1107" i="24"/>
  <c r="G1108" i="24"/>
  <c r="G1109" i="24"/>
  <c r="G1110" i="24"/>
  <c r="G1111" i="24"/>
  <c r="G1112" i="24"/>
  <c r="G1113" i="24"/>
  <c r="G1114" i="24"/>
  <c r="G1115" i="24"/>
  <c r="G1116" i="24"/>
  <c r="G1117" i="24"/>
  <c r="G1118" i="24"/>
  <c r="G1119" i="24"/>
  <c r="G1120" i="24"/>
  <c r="G1121" i="24"/>
  <c r="G1122" i="24"/>
  <c r="G1123" i="24"/>
  <c r="G1124" i="24"/>
  <c r="G1125" i="24"/>
  <c r="G1126" i="24"/>
  <c r="G1127" i="24"/>
  <c r="G1128" i="24"/>
  <c r="G1129" i="24"/>
  <c r="G1130" i="24"/>
  <c r="G1131" i="24"/>
  <c r="G1132" i="24"/>
  <c r="G1133" i="24"/>
  <c r="G1134" i="24"/>
  <c r="G1135" i="24"/>
  <c r="G1136" i="24"/>
  <c r="G1137" i="24"/>
  <c r="G1138" i="24"/>
  <c r="G1139" i="24"/>
  <c r="G1140" i="24"/>
  <c r="G1141" i="24"/>
  <c r="G1142" i="24"/>
  <c r="G1143" i="24"/>
  <c r="G1144" i="24"/>
  <c r="G1145" i="24"/>
  <c r="G1146" i="24"/>
  <c r="G1147" i="24"/>
  <c r="G1148" i="24"/>
  <c r="G1149" i="24"/>
  <c r="G1150" i="24"/>
  <c r="G1151" i="24"/>
  <c r="G1152" i="24"/>
  <c r="G1153" i="24"/>
  <c r="G1154" i="24"/>
  <c r="G1155" i="24"/>
  <c r="G1156" i="24"/>
  <c r="G1157" i="24"/>
  <c r="G1158" i="24"/>
  <c r="G1159" i="24"/>
  <c r="G1160" i="24"/>
  <c r="G1161" i="24"/>
  <c r="G1162" i="24"/>
  <c r="G1163" i="24"/>
  <c r="G1164" i="24"/>
  <c r="G1165" i="24"/>
  <c r="G1166" i="24"/>
  <c r="G1167" i="24"/>
  <c r="G1168" i="24"/>
  <c r="G1169" i="24"/>
  <c r="G1170" i="24"/>
  <c r="G1171" i="24"/>
  <c r="G1172" i="24"/>
  <c r="G1173" i="24"/>
  <c r="G1174" i="24"/>
  <c r="G1175" i="24"/>
  <c r="G1176" i="24"/>
  <c r="G1177" i="24"/>
  <c r="G1178" i="24"/>
  <c r="G1179" i="24"/>
  <c r="G1180" i="24"/>
  <c r="G1181" i="24"/>
  <c r="G1182" i="24"/>
  <c r="G1183" i="24"/>
  <c r="G1184" i="24"/>
  <c r="G1185" i="24"/>
  <c r="G1186" i="24"/>
  <c r="G1187" i="24"/>
  <c r="G1188" i="24"/>
  <c r="G1189" i="24"/>
  <c r="G1190" i="24"/>
  <c r="G1191" i="24"/>
  <c r="G1192" i="24"/>
  <c r="G1193" i="24"/>
  <c r="G1194" i="24"/>
  <c r="G1195" i="24"/>
  <c r="G1196" i="24"/>
  <c r="G1197" i="24"/>
  <c r="G1198" i="24"/>
  <c r="G1199" i="24"/>
  <c r="G1200" i="24"/>
  <c r="G1201" i="24"/>
  <c r="G1202" i="24"/>
  <c r="G1203" i="24"/>
  <c r="G1204" i="24"/>
  <c r="G1205" i="24"/>
  <c r="G1206" i="24"/>
  <c r="G1207" i="24"/>
  <c r="G1208" i="24"/>
  <c r="G1209" i="24"/>
  <c r="G1210" i="24"/>
  <c r="G1211" i="24"/>
  <c r="G1212" i="24"/>
  <c r="G1213" i="24"/>
  <c r="G1214" i="24"/>
  <c r="G1215" i="24"/>
  <c r="G1216" i="24"/>
  <c r="G1217" i="24"/>
  <c r="G1218" i="24"/>
  <c r="G1219" i="24"/>
  <c r="G1220" i="24"/>
  <c r="G1221" i="24"/>
  <c r="G1222" i="24"/>
  <c r="G1223" i="24"/>
  <c r="G1224" i="24"/>
  <c r="G1225" i="24"/>
  <c r="G1226" i="24"/>
  <c r="G1227" i="24"/>
  <c r="G1228" i="24"/>
  <c r="G1229" i="24"/>
  <c r="G1230" i="24"/>
  <c r="G1231" i="24"/>
  <c r="G1232" i="24"/>
  <c r="G1233" i="24"/>
  <c r="G1234" i="24"/>
  <c r="G1235" i="24"/>
  <c r="G1236" i="24"/>
  <c r="G1237" i="24"/>
  <c r="G1238" i="24"/>
  <c r="G1239" i="24"/>
  <c r="G1240" i="24"/>
  <c r="G1241" i="24"/>
  <c r="G1242" i="24"/>
  <c r="G1243" i="24"/>
  <c r="G1244" i="24"/>
  <c r="G1245" i="24"/>
  <c r="G1246" i="24"/>
  <c r="G1247" i="24"/>
  <c r="G1248" i="24"/>
  <c r="G1249" i="24"/>
  <c r="G1250" i="24"/>
  <c r="G1251" i="24"/>
  <c r="G1252" i="24"/>
  <c r="G1253" i="24"/>
  <c r="G1254" i="24"/>
  <c r="G1255" i="24"/>
  <c r="G1256" i="24"/>
  <c r="G1257" i="24"/>
  <c r="G1258" i="24"/>
  <c r="G1259" i="24"/>
  <c r="G1260" i="24"/>
  <c r="G1261" i="24"/>
  <c r="G1262" i="24"/>
  <c r="G1263" i="24"/>
  <c r="G1264" i="24"/>
  <c r="G1265" i="24"/>
  <c r="G1266" i="24"/>
  <c r="G1267" i="24"/>
  <c r="G1268" i="24"/>
  <c r="G1269" i="24"/>
  <c r="G1270" i="24"/>
  <c r="G1271" i="24"/>
  <c r="G1272" i="24"/>
  <c r="G1273" i="24"/>
  <c r="G1274" i="24"/>
  <c r="G1275" i="24"/>
  <c r="G1276" i="24"/>
  <c r="G1277" i="24"/>
  <c r="G1278" i="24"/>
  <c r="G1279" i="24"/>
  <c r="G1280" i="24"/>
  <c r="G1281" i="24"/>
  <c r="G1282" i="24"/>
  <c r="G1283" i="24"/>
  <c r="G1284" i="24"/>
  <c r="G1285" i="24"/>
  <c r="G1286" i="24"/>
  <c r="G1287" i="24"/>
  <c r="G1288" i="24"/>
  <c r="G1289" i="24"/>
  <c r="G1290" i="24"/>
  <c r="G1291" i="24"/>
  <c r="G1292" i="24"/>
  <c r="G1293" i="24"/>
  <c r="G1294" i="24"/>
  <c r="G1295" i="24"/>
  <c r="G1296" i="24"/>
  <c r="G1297" i="24"/>
  <c r="G1298" i="24"/>
  <c r="G1299" i="24"/>
  <c r="G1300" i="24"/>
  <c r="G1301" i="24"/>
  <c r="G1302" i="24"/>
  <c r="G1303" i="24"/>
  <c r="G1304" i="24"/>
  <c r="G1305" i="24"/>
  <c r="G1306" i="24"/>
  <c r="G1307" i="24"/>
  <c r="G1308" i="24"/>
  <c r="G1309" i="24"/>
  <c r="G1310" i="24"/>
  <c r="G1311" i="24"/>
  <c r="G1312" i="24"/>
  <c r="G1313" i="24"/>
  <c r="G1314" i="24"/>
  <c r="G1315" i="24"/>
  <c r="G1316" i="24"/>
  <c r="G1317" i="24"/>
  <c r="G1318" i="24"/>
  <c r="G1319" i="24"/>
  <c r="G1320" i="24"/>
  <c r="G1321" i="24"/>
  <c r="G1322" i="24"/>
  <c r="G1323" i="24"/>
  <c r="G1324" i="24"/>
  <c r="G1325" i="24"/>
  <c r="G1326" i="24"/>
  <c r="G1327" i="24"/>
  <c r="G1328" i="24"/>
  <c r="G1329" i="24"/>
  <c r="G1330" i="24"/>
  <c r="G1331" i="24"/>
  <c r="G1332" i="24"/>
  <c r="G1333" i="24"/>
  <c r="G1334" i="24"/>
  <c r="G1335" i="24"/>
  <c r="G1336" i="24"/>
  <c r="G1337" i="24"/>
  <c r="G1338" i="24"/>
  <c r="G1339" i="24"/>
  <c r="G1340" i="24"/>
  <c r="G1341" i="24"/>
  <c r="G1342" i="24"/>
  <c r="G1343" i="24"/>
  <c r="G1344" i="24"/>
  <c r="G1345" i="24"/>
  <c r="G1346" i="24"/>
  <c r="G1347" i="24"/>
  <c r="G1348" i="24"/>
  <c r="G1349" i="24"/>
  <c r="G1350" i="24"/>
  <c r="G1351" i="24"/>
  <c r="G1352" i="24"/>
  <c r="G1353" i="24"/>
  <c r="G1354" i="24"/>
  <c r="G1355" i="24"/>
  <c r="G1356" i="24"/>
  <c r="G1357" i="24"/>
  <c r="G1358" i="24"/>
  <c r="G1359" i="24"/>
  <c r="G1360" i="24"/>
  <c r="G1361" i="24"/>
  <c r="G1362" i="24"/>
  <c r="G1363" i="24"/>
  <c r="G1364" i="24"/>
  <c r="G1365" i="24"/>
  <c r="G1366" i="24"/>
  <c r="G1367" i="24"/>
  <c r="G1368" i="24"/>
  <c r="G1369" i="24"/>
  <c r="G1370" i="24"/>
  <c r="G1371" i="24"/>
  <c r="G1372" i="24"/>
  <c r="G1373" i="24"/>
  <c r="G1374" i="24"/>
  <c r="G1375" i="24"/>
  <c r="G1376" i="24"/>
  <c r="G1377" i="24"/>
  <c r="G1378" i="24"/>
  <c r="G1379" i="24"/>
  <c r="G1380" i="24"/>
  <c r="G1381" i="24"/>
  <c r="G1382" i="24"/>
  <c r="G1383" i="24"/>
  <c r="G1384" i="24"/>
  <c r="G1385" i="24"/>
  <c r="G1386" i="24"/>
  <c r="G1387" i="24"/>
  <c r="G1388" i="24"/>
  <c r="G1389" i="24"/>
  <c r="G1390" i="24"/>
  <c r="G1391" i="24"/>
  <c r="G1392" i="24"/>
  <c r="G1393" i="24"/>
  <c r="G1394" i="24"/>
  <c r="G1395" i="24"/>
  <c r="G1396" i="24"/>
  <c r="G1397" i="24"/>
  <c r="G1398" i="24"/>
  <c r="G1399" i="24"/>
  <c r="G1400" i="24"/>
  <c r="G1401" i="24"/>
  <c r="G1402" i="24"/>
  <c r="G1403" i="24"/>
  <c r="G1404" i="24"/>
  <c r="G1405" i="24"/>
  <c r="G1406" i="24"/>
  <c r="G1407" i="24"/>
  <c r="G1408" i="24"/>
  <c r="G1409" i="24"/>
  <c r="G1410" i="24"/>
  <c r="G1411" i="24"/>
  <c r="G1412" i="24"/>
  <c r="G1413" i="24"/>
  <c r="G1414" i="24"/>
  <c r="G1415" i="24"/>
  <c r="G1416" i="24"/>
  <c r="G1417" i="24"/>
  <c r="G1418" i="24"/>
  <c r="G1419" i="24"/>
  <c r="G1420" i="24"/>
  <c r="G1421" i="24"/>
  <c r="G1422" i="24"/>
  <c r="G1423" i="24"/>
  <c r="G1424" i="24"/>
  <c r="G1425" i="24"/>
  <c r="G1426" i="24"/>
  <c r="G1427" i="24"/>
  <c r="G1428" i="24"/>
  <c r="G1429" i="24"/>
  <c r="G1430" i="24"/>
  <c r="G1431" i="24"/>
  <c r="G1432" i="24"/>
  <c r="G1433" i="24"/>
  <c r="G1434" i="24"/>
  <c r="G1435" i="24"/>
  <c r="G1436" i="24"/>
  <c r="G1437" i="24"/>
  <c r="G1438" i="24"/>
  <c r="G1439" i="24"/>
  <c r="G1440" i="24"/>
  <c r="G1441" i="24"/>
  <c r="G1442" i="24"/>
  <c r="G1443" i="24"/>
  <c r="G1444" i="24"/>
  <c r="G1445" i="24"/>
  <c r="G1446" i="24"/>
  <c r="G1447" i="24"/>
  <c r="G1448" i="24"/>
  <c r="G1449" i="24"/>
  <c r="G1450" i="24"/>
  <c r="G1451" i="24"/>
  <c r="G1452" i="24"/>
  <c r="G1453" i="24"/>
  <c r="G1454" i="24"/>
  <c r="G1455" i="24"/>
  <c r="G1456" i="24"/>
  <c r="G1457" i="24"/>
  <c r="G1458" i="24"/>
  <c r="G1459" i="24"/>
  <c r="G1460" i="24"/>
  <c r="G1461" i="24"/>
  <c r="G1462" i="24"/>
  <c r="G1463" i="24"/>
  <c r="G1464" i="24"/>
  <c r="G1465" i="24"/>
  <c r="G1466" i="24"/>
  <c r="G1467" i="24"/>
  <c r="G1468" i="24"/>
  <c r="G1469" i="24"/>
  <c r="G1470" i="24"/>
  <c r="G1471" i="24"/>
  <c r="G1472" i="24"/>
  <c r="G1473" i="24"/>
  <c r="G1474" i="24"/>
  <c r="G1475" i="24"/>
  <c r="G1476" i="24"/>
  <c r="G1477" i="24"/>
  <c r="G1478" i="24"/>
  <c r="G1479" i="24"/>
  <c r="G1480" i="24"/>
  <c r="G1481" i="24"/>
  <c r="G1482" i="24"/>
  <c r="G1483" i="24"/>
  <c r="G1484" i="24"/>
  <c r="G1485" i="24"/>
  <c r="G1486" i="24"/>
  <c r="G1487" i="24"/>
  <c r="G1488" i="24"/>
  <c r="G1489" i="24"/>
  <c r="G1490" i="24"/>
  <c r="G1491" i="24"/>
  <c r="G1492" i="24"/>
  <c r="G1493" i="24"/>
  <c r="G1494" i="24"/>
  <c r="G1495" i="24"/>
  <c r="G1496" i="24"/>
  <c r="G1497" i="24"/>
  <c r="G1498" i="24"/>
  <c r="G1499" i="24"/>
  <c r="G1500" i="24"/>
  <c r="G1501" i="24"/>
  <c r="G1502" i="24"/>
  <c r="G1503" i="24"/>
  <c r="G1504" i="24"/>
  <c r="G1505" i="24"/>
  <c r="G1506" i="24"/>
  <c r="G1507" i="24"/>
  <c r="G1508" i="24"/>
  <c r="G1509" i="24"/>
  <c r="G1510" i="24"/>
  <c r="G1511" i="24"/>
  <c r="G1512" i="24"/>
  <c r="G1513" i="24"/>
  <c r="G1514" i="24"/>
  <c r="G1515" i="24"/>
  <c r="G1516" i="24"/>
  <c r="G1517" i="24"/>
  <c r="G1518" i="24"/>
  <c r="G1519" i="24"/>
  <c r="G1520" i="24"/>
  <c r="G1521" i="24"/>
  <c r="G1522" i="24"/>
  <c r="G1523" i="24"/>
  <c r="G1524" i="24"/>
  <c r="G1525" i="24"/>
  <c r="G1526" i="24"/>
  <c r="G1527" i="24"/>
  <c r="G1528" i="24"/>
  <c r="G1529" i="24"/>
  <c r="G1530" i="24"/>
  <c r="G1531" i="24"/>
  <c r="G1532" i="24"/>
  <c r="G1533" i="24"/>
  <c r="G1534" i="24"/>
  <c r="G1535" i="24"/>
  <c r="G1536" i="24"/>
  <c r="G1537" i="24"/>
  <c r="G1538" i="24"/>
  <c r="G1539" i="24"/>
  <c r="G1540" i="24"/>
  <c r="G1541" i="24"/>
  <c r="G1542" i="24"/>
  <c r="G1543" i="24"/>
  <c r="G1544" i="24"/>
  <c r="G1545" i="24"/>
  <c r="G1546" i="24"/>
  <c r="G1547" i="24"/>
  <c r="G1548" i="24"/>
  <c r="G1549" i="24"/>
  <c r="G1550" i="24"/>
  <c r="G1551" i="24"/>
  <c r="G1552" i="24"/>
  <c r="G1553" i="24"/>
  <c r="G1554" i="24"/>
  <c r="G1555" i="24"/>
  <c r="G1556" i="24"/>
  <c r="G1557" i="24"/>
  <c r="G1558" i="24"/>
  <c r="G1559" i="24"/>
  <c r="G1560" i="24"/>
  <c r="G1561" i="24"/>
  <c r="G1562" i="24"/>
  <c r="G1563" i="24"/>
  <c r="G1564" i="24"/>
  <c r="G1565" i="24"/>
  <c r="G1566" i="24"/>
  <c r="G1567" i="24"/>
  <c r="G1568" i="24"/>
  <c r="G1569" i="24"/>
  <c r="G1570" i="24"/>
  <c r="G1571" i="24"/>
  <c r="G1572" i="24"/>
  <c r="G1573" i="24"/>
  <c r="G1574" i="24"/>
  <c r="G1575" i="24"/>
  <c r="G1576" i="24"/>
  <c r="G1577" i="24"/>
  <c r="G1578" i="24"/>
  <c r="G1579" i="24"/>
  <c r="G1580" i="24"/>
  <c r="G1581" i="24"/>
  <c r="G1582" i="24"/>
  <c r="G1583" i="24"/>
  <c r="G1584" i="24"/>
  <c r="G1585" i="24"/>
  <c r="G1586" i="24"/>
  <c r="G1587" i="24"/>
  <c r="G1588" i="24"/>
  <c r="G1589" i="24"/>
  <c r="G1590" i="24"/>
  <c r="G1591" i="24"/>
  <c r="G1592" i="24"/>
  <c r="G1593" i="24"/>
  <c r="G1594" i="24"/>
  <c r="G1595" i="24"/>
  <c r="G1596" i="24"/>
  <c r="G1597" i="24"/>
  <c r="G1598" i="24"/>
  <c r="G1599" i="24"/>
  <c r="G1600" i="24"/>
  <c r="G1601" i="24"/>
  <c r="G1602" i="24"/>
  <c r="G1603" i="24"/>
  <c r="G1604" i="24"/>
  <c r="G1605" i="24"/>
  <c r="G1606" i="24"/>
  <c r="G1607" i="24"/>
  <c r="G1608" i="24"/>
  <c r="G1609" i="24"/>
  <c r="G1610" i="24"/>
  <c r="G1611" i="24"/>
  <c r="G1612" i="24"/>
  <c r="G1613" i="24"/>
  <c r="G1614" i="24"/>
  <c r="G1615" i="24"/>
  <c r="G1616" i="24"/>
  <c r="G1617" i="24"/>
  <c r="G1618" i="24"/>
  <c r="G1619" i="24"/>
  <c r="G1620" i="24"/>
  <c r="G1621" i="24"/>
  <c r="G1622" i="24"/>
  <c r="G1623" i="24"/>
  <c r="G1624" i="24"/>
  <c r="G1625" i="24"/>
  <c r="G1626" i="24"/>
  <c r="G1627" i="24"/>
  <c r="G1628" i="24"/>
  <c r="G1629" i="24"/>
  <c r="G1630" i="24"/>
  <c r="G1631" i="24"/>
  <c r="G1632" i="24"/>
  <c r="G1633" i="24"/>
  <c r="G1634" i="24"/>
  <c r="G1635" i="24"/>
  <c r="G1636" i="24"/>
  <c r="G1637" i="24"/>
  <c r="G1638" i="24"/>
  <c r="G1639" i="24"/>
  <c r="G1640" i="24"/>
  <c r="G1641" i="24"/>
  <c r="G1642" i="24"/>
  <c r="G1643" i="24"/>
  <c r="G1644" i="24"/>
  <c r="G1645" i="24"/>
  <c r="G1646" i="24"/>
  <c r="G1647" i="24"/>
  <c r="G1648" i="24"/>
  <c r="G1649" i="24"/>
  <c r="G1650" i="24"/>
  <c r="G1651" i="24"/>
  <c r="G1652" i="24"/>
  <c r="G1653" i="24"/>
  <c r="G1654" i="24"/>
  <c r="G1655" i="24"/>
  <c r="G1656" i="24"/>
  <c r="G1657" i="24"/>
  <c r="G1658" i="24"/>
  <c r="G1659" i="24"/>
  <c r="G1660" i="24"/>
  <c r="G1661" i="24"/>
  <c r="G1662" i="24"/>
  <c r="G1663" i="24"/>
  <c r="G1664" i="24"/>
  <c r="G1665" i="24"/>
  <c r="G1666" i="24"/>
  <c r="G1667" i="24"/>
  <c r="G1668" i="24"/>
  <c r="G1669" i="24"/>
  <c r="G1670" i="24"/>
  <c r="G1671" i="24"/>
  <c r="G1672" i="24"/>
  <c r="G1673" i="24"/>
  <c r="G1674" i="24"/>
  <c r="G1675" i="24"/>
  <c r="G1676" i="24"/>
  <c r="G1677" i="24"/>
  <c r="G1678" i="24"/>
  <c r="G1679" i="24"/>
  <c r="G1680" i="24"/>
  <c r="G1681" i="24"/>
  <c r="G1682" i="24"/>
  <c r="G1683" i="24"/>
  <c r="G1684" i="24"/>
  <c r="G1685" i="24"/>
  <c r="G1686" i="24"/>
  <c r="G1687" i="24"/>
  <c r="G1688" i="24"/>
  <c r="G1689" i="24"/>
  <c r="G1690" i="24"/>
  <c r="G1691" i="24"/>
  <c r="G1692" i="24"/>
  <c r="G1693" i="24"/>
  <c r="G1694" i="24"/>
  <c r="G1695" i="24"/>
  <c r="G1696" i="24"/>
  <c r="G1697" i="24"/>
  <c r="G1698" i="24"/>
  <c r="G1699" i="24"/>
  <c r="G1700" i="24"/>
  <c r="G1701" i="24"/>
  <c r="G1702" i="24"/>
  <c r="G1703" i="24"/>
  <c r="G1704" i="24"/>
  <c r="G1705" i="24"/>
  <c r="G1706" i="24"/>
  <c r="G1707" i="24"/>
  <c r="G1708" i="24"/>
  <c r="G1709" i="24"/>
  <c r="G1710" i="24"/>
  <c r="G1711" i="24"/>
  <c r="G1712" i="24"/>
  <c r="G1713" i="24"/>
  <c r="G1714" i="24"/>
  <c r="G1715" i="24"/>
  <c r="G1716" i="24"/>
  <c r="G1717" i="24"/>
  <c r="G1718" i="24"/>
  <c r="G1719" i="24"/>
  <c r="G1720" i="24"/>
  <c r="G1721" i="24"/>
  <c r="G1722" i="24"/>
  <c r="G1723" i="24"/>
  <c r="G1724" i="24"/>
  <c r="G1725" i="24"/>
  <c r="G1726" i="24"/>
  <c r="G1727" i="24"/>
  <c r="G1728" i="24"/>
  <c r="G1729" i="24"/>
  <c r="G1730" i="24"/>
  <c r="G1731" i="24"/>
  <c r="G1732" i="24"/>
  <c r="G1733" i="24"/>
  <c r="G1734" i="24"/>
  <c r="G1735" i="24"/>
  <c r="G1736" i="24"/>
  <c r="G1737" i="24"/>
  <c r="G1738" i="24"/>
  <c r="G1739" i="24"/>
  <c r="G1740" i="24"/>
  <c r="G1741" i="24"/>
  <c r="G1742" i="24"/>
  <c r="G1743" i="24"/>
  <c r="G1744" i="24"/>
  <c r="G1745" i="24"/>
  <c r="G1746" i="24"/>
  <c r="G1747" i="24"/>
  <c r="G1748" i="24"/>
  <c r="G1749" i="24"/>
  <c r="G1750" i="24"/>
  <c r="G1751" i="24"/>
  <c r="G1752" i="24"/>
  <c r="G1753" i="24"/>
  <c r="G1754" i="24"/>
  <c r="G1755" i="24"/>
  <c r="G1756" i="24"/>
  <c r="G1757" i="24"/>
  <c r="G1758" i="24"/>
  <c r="G1759" i="24"/>
  <c r="G1760" i="24"/>
  <c r="G1761" i="24"/>
  <c r="G1762" i="24"/>
  <c r="G1763" i="24"/>
  <c r="G1764" i="24"/>
  <c r="G1765" i="24"/>
  <c r="G1766" i="24"/>
  <c r="G1767" i="24"/>
  <c r="G1768" i="24"/>
  <c r="G1769" i="24"/>
  <c r="G1770" i="24"/>
  <c r="G1771" i="24"/>
  <c r="G1772" i="24"/>
  <c r="G1773" i="24"/>
  <c r="G1774" i="24"/>
  <c r="G1775" i="24"/>
  <c r="G1776" i="24"/>
  <c r="G1777" i="24"/>
  <c r="G1778" i="24"/>
  <c r="G1779" i="24"/>
  <c r="G1780" i="24"/>
  <c r="G1781" i="24"/>
  <c r="G1782" i="24"/>
  <c r="G1783" i="24"/>
  <c r="G1784" i="24"/>
  <c r="G1785" i="24"/>
  <c r="G1786" i="24"/>
  <c r="G1787" i="24"/>
  <c r="G1788" i="24"/>
  <c r="G1789" i="24"/>
  <c r="G1790" i="24"/>
  <c r="G1791" i="24"/>
  <c r="G1792" i="24"/>
  <c r="G1793" i="24"/>
  <c r="G1794" i="24"/>
  <c r="G1795" i="24"/>
  <c r="G1796" i="24"/>
  <c r="G1797" i="24"/>
  <c r="G1798" i="24"/>
  <c r="G1799" i="24"/>
  <c r="G582" i="24"/>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C2" i="1"/>
  <c r="E2" i="1" s="1"/>
  <c r="C3" i="1"/>
  <c r="E3" i="1" s="1"/>
  <c r="C4" i="1"/>
  <c r="E4" i="1" s="1"/>
  <c r="C5" i="1"/>
  <c r="E5" i="1" s="1"/>
  <c r="C6" i="1"/>
  <c r="E6" i="1" s="1"/>
  <c r="C7" i="1"/>
  <c r="E7" i="1" s="1"/>
  <c r="C8" i="1"/>
  <c r="E8" i="1" s="1"/>
  <c r="C9" i="1"/>
  <c r="E9" i="1" s="1"/>
  <c r="C10" i="1"/>
  <c r="E10" i="1" s="1"/>
  <c r="C11" i="1"/>
  <c r="E11" i="1" s="1"/>
  <c r="C12" i="1"/>
  <c r="E12" i="1" s="1"/>
  <c r="C13" i="1"/>
  <c r="E13" i="1" s="1"/>
  <c r="C14" i="1"/>
  <c r="E14" i="1" s="1"/>
  <c r="C15" i="1"/>
  <c r="E15" i="1" s="1"/>
  <c r="C16" i="1"/>
  <c r="E16" i="1" s="1"/>
  <c r="C17" i="1"/>
  <c r="E17" i="1" s="1"/>
  <c r="C18" i="1"/>
  <c r="E18" i="1" s="1"/>
  <c r="C19" i="1"/>
  <c r="E19" i="1" s="1"/>
  <c r="C20" i="1"/>
  <c r="E20" i="1" s="1"/>
  <c r="C21" i="1"/>
  <c r="E21" i="1" s="1"/>
  <c r="C22" i="1"/>
  <c r="E22" i="1" s="1"/>
  <c r="C23" i="1"/>
  <c r="E23" i="1" s="1"/>
  <c r="C24" i="1"/>
  <c r="E24" i="1" s="1"/>
  <c r="C25" i="1"/>
  <c r="E25" i="1" s="1"/>
  <c r="C26" i="1"/>
  <c r="E26" i="1" s="1"/>
  <c r="C27" i="1"/>
  <c r="E27" i="1" s="1"/>
  <c r="C28" i="1"/>
  <c r="E28" i="1" s="1"/>
  <c r="C29" i="1"/>
  <c r="E29" i="1" s="1"/>
  <c r="C30" i="1"/>
  <c r="E30" i="1" s="1"/>
  <c r="C31" i="1"/>
  <c r="E31" i="1" s="1"/>
  <c r="C32" i="1"/>
  <c r="E32" i="1" s="1"/>
  <c r="C33" i="1"/>
  <c r="E33" i="1" s="1"/>
  <c r="C34" i="1"/>
  <c r="E34" i="1" s="1"/>
  <c r="C35" i="1"/>
  <c r="E35" i="1" s="1"/>
  <c r="C36" i="1"/>
  <c r="E36" i="1" s="1"/>
  <c r="C37" i="1"/>
  <c r="E37" i="1" s="1"/>
  <c r="C38" i="1"/>
  <c r="E38" i="1" s="1"/>
  <c r="C39" i="1"/>
  <c r="E39" i="1" s="1"/>
  <c r="C40" i="1"/>
  <c r="E40" i="1" s="1"/>
  <c r="C41" i="1"/>
  <c r="E41" i="1" s="1"/>
  <c r="C42" i="1"/>
  <c r="E42" i="1" s="1"/>
  <c r="C43" i="1"/>
  <c r="E43" i="1" s="1"/>
  <c r="C44" i="1"/>
  <c r="E44" i="1" s="1"/>
  <c r="C45" i="1"/>
  <c r="E45" i="1" s="1"/>
  <c r="C46" i="1"/>
  <c r="E46" i="1" s="1"/>
  <c r="C47" i="1"/>
  <c r="E47" i="1" s="1"/>
  <c r="C48" i="1"/>
  <c r="E48" i="1" s="1"/>
  <c r="C49" i="1"/>
  <c r="E49" i="1" s="1"/>
  <c r="C50" i="1"/>
  <c r="E50" i="1" s="1"/>
  <c r="C51" i="1"/>
  <c r="E51" i="1" s="1"/>
  <c r="C52" i="1"/>
  <c r="E52" i="1" s="1"/>
  <c r="C53" i="1"/>
  <c r="E53" i="1" s="1"/>
  <c r="C54" i="1"/>
  <c r="E54" i="1" s="1"/>
  <c r="C55" i="1"/>
  <c r="E55" i="1" s="1"/>
  <c r="C56" i="1"/>
  <c r="E56" i="1" s="1"/>
  <c r="C57" i="1"/>
  <c r="E57" i="1" s="1"/>
  <c r="C58" i="1"/>
  <c r="E58" i="1" s="1"/>
  <c r="C59" i="1"/>
  <c r="E59" i="1" s="1"/>
  <c r="C60" i="1"/>
  <c r="E60" i="1" s="1"/>
  <c r="C61" i="1"/>
  <c r="E61" i="1" s="1"/>
  <c r="C62" i="1"/>
  <c r="E62" i="1" s="1"/>
  <c r="C63" i="1"/>
  <c r="E63" i="1" s="1"/>
  <c r="C64" i="1"/>
  <c r="E64" i="1" s="1"/>
  <c r="C65" i="1"/>
  <c r="E65" i="1" s="1"/>
  <c r="C66" i="1"/>
  <c r="E66" i="1" s="1"/>
  <c r="C67" i="1"/>
  <c r="E67" i="1" s="1"/>
  <c r="C68" i="1"/>
  <c r="E68" i="1" s="1"/>
  <c r="C69" i="1"/>
  <c r="E69" i="1" s="1"/>
  <c r="C70" i="1"/>
  <c r="E70" i="1" s="1"/>
  <c r="C71" i="1"/>
  <c r="E71" i="1" s="1"/>
  <c r="C72" i="1"/>
  <c r="E72" i="1" s="1"/>
  <c r="C73" i="1"/>
  <c r="E73" i="1" s="1"/>
  <c r="C74" i="1"/>
  <c r="E74" i="1" s="1"/>
  <c r="C75" i="1"/>
  <c r="E75" i="1" s="1"/>
  <c r="C76" i="1"/>
  <c r="E76" i="1" s="1"/>
  <c r="C77" i="1"/>
  <c r="E77" i="1" s="1"/>
  <c r="C78" i="1"/>
  <c r="E78" i="1" s="1"/>
  <c r="C79" i="1"/>
  <c r="E79" i="1" s="1"/>
  <c r="C80" i="1"/>
  <c r="E80" i="1" s="1"/>
  <c r="C81" i="1"/>
  <c r="E81" i="1" s="1"/>
  <c r="C82" i="1"/>
  <c r="E82" i="1" s="1"/>
  <c r="C83" i="1"/>
  <c r="E83" i="1" s="1"/>
  <c r="C84" i="1"/>
  <c r="E84" i="1" s="1"/>
  <c r="C85" i="1"/>
  <c r="E85" i="1" s="1"/>
  <c r="C86" i="1"/>
  <c r="E86" i="1" s="1"/>
  <c r="C87" i="1"/>
  <c r="E87" i="1" s="1"/>
  <c r="C88" i="1"/>
  <c r="E88" i="1" s="1"/>
  <c r="C89" i="1"/>
  <c r="E89" i="1" s="1"/>
  <c r="C90" i="1"/>
  <c r="E90" i="1" s="1"/>
  <c r="C91" i="1"/>
  <c r="E91" i="1" s="1"/>
  <c r="C92" i="1"/>
  <c r="E92" i="1" s="1"/>
  <c r="C93" i="1"/>
  <c r="E93" i="1" s="1"/>
  <c r="C94" i="1"/>
  <c r="E94" i="1" s="1"/>
  <c r="C95" i="1"/>
  <c r="E95" i="1" s="1"/>
  <c r="C96" i="1"/>
  <c r="E96" i="1" s="1"/>
  <c r="C97" i="1"/>
  <c r="E97" i="1" s="1"/>
  <c r="C98" i="1"/>
  <c r="E98" i="1" s="1"/>
  <c r="C99" i="1"/>
  <c r="E99" i="1" s="1"/>
  <c r="C100" i="1"/>
  <c r="E100" i="1" s="1"/>
  <c r="C101" i="1"/>
  <c r="E101" i="1" s="1"/>
  <c r="C102" i="1"/>
  <c r="E102" i="1" s="1"/>
  <c r="C103" i="1"/>
  <c r="E103" i="1" s="1"/>
  <c r="C104" i="1"/>
  <c r="E104" i="1" s="1"/>
  <c r="C105" i="1"/>
  <c r="E105" i="1" s="1"/>
  <c r="C106" i="1"/>
  <c r="E106" i="1" s="1"/>
  <c r="C107" i="1"/>
  <c r="E107" i="1" s="1"/>
  <c r="C108" i="1"/>
  <c r="E108" i="1" s="1"/>
  <c r="C109" i="1"/>
  <c r="E109" i="1" s="1"/>
  <c r="C110" i="1"/>
  <c r="E110" i="1" s="1"/>
  <c r="C111" i="1"/>
  <c r="E111" i="1" s="1"/>
  <c r="C112" i="1"/>
  <c r="E112" i="1" s="1"/>
  <c r="C113" i="1"/>
  <c r="E113" i="1" s="1"/>
  <c r="C114" i="1"/>
  <c r="E114" i="1" s="1"/>
  <c r="C115" i="1"/>
  <c r="E115" i="1" s="1"/>
  <c r="C116" i="1"/>
  <c r="E116" i="1" s="1"/>
  <c r="C117" i="1"/>
  <c r="E117" i="1" s="1"/>
  <c r="C118" i="1"/>
  <c r="E118" i="1" s="1"/>
  <c r="C119" i="1"/>
  <c r="E119" i="1" s="1"/>
  <c r="C120" i="1"/>
  <c r="E120" i="1" s="1"/>
  <c r="C121" i="1"/>
  <c r="E121" i="1" s="1"/>
  <c r="C122" i="1"/>
  <c r="E122" i="1" s="1"/>
  <c r="C123" i="1"/>
  <c r="E123" i="1" s="1"/>
  <c r="C124" i="1"/>
  <c r="E124" i="1" s="1"/>
  <c r="C125" i="1"/>
  <c r="E125" i="1" s="1"/>
  <c r="C126" i="1"/>
  <c r="E126" i="1" s="1"/>
  <c r="C127" i="1"/>
  <c r="E127" i="1" s="1"/>
  <c r="C128" i="1"/>
  <c r="E128" i="1" s="1"/>
  <c r="C129" i="1"/>
  <c r="E129" i="1" s="1"/>
  <c r="C130" i="1"/>
  <c r="E130" i="1" s="1"/>
  <c r="C131" i="1"/>
  <c r="E131" i="1" s="1"/>
  <c r="C132" i="1"/>
  <c r="E132" i="1" s="1"/>
  <c r="C133" i="1"/>
  <c r="E133" i="1" s="1"/>
  <c r="C134" i="1"/>
  <c r="E134" i="1" s="1"/>
  <c r="C135" i="1"/>
  <c r="E135" i="1" s="1"/>
  <c r="C136" i="1"/>
  <c r="E136" i="1" s="1"/>
  <c r="C137" i="1"/>
  <c r="E137" i="1" s="1"/>
  <c r="C138" i="1"/>
  <c r="E138" i="1" s="1"/>
  <c r="C139" i="1"/>
  <c r="E139" i="1" s="1"/>
  <c r="C140" i="1"/>
  <c r="E140" i="1" s="1"/>
  <c r="C141" i="1"/>
  <c r="E141" i="1" s="1"/>
  <c r="C142" i="1"/>
  <c r="E142" i="1" s="1"/>
  <c r="C143" i="1"/>
  <c r="E143" i="1" s="1"/>
  <c r="C144" i="1"/>
  <c r="E144" i="1" s="1"/>
  <c r="C145" i="1"/>
  <c r="E145" i="1" s="1"/>
  <c r="C146" i="1"/>
  <c r="E146" i="1" s="1"/>
  <c r="C147" i="1"/>
  <c r="E147" i="1" s="1"/>
  <c r="C148" i="1"/>
  <c r="E148" i="1" s="1"/>
  <c r="C149" i="1"/>
  <c r="E149" i="1" s="1"/>
  <c r="C150" i="1"/>
  <c r="E150" i="1" s="1"/>
  <c r="C151" i="1"/>
  <c r="E151" i="1" s="1"/>
  <c r="C152" i="1"/>
  <c r="E152" i="1" s="1"/>
  <c r="C153" i="1"/>
  <c r="E153" i="1" s="1"/>
  <c r="C154" i="1"/>
  <c r="E154" i="1" s="1"/>
  <c r="C155" i="1"/>
  <c r="E155" i="1" s="1"/>
  <c r="C156" i="1"/>
  <c r="E156" i="1" s="1"/>
  <c r="C157" i="1"/>
  <c r="E157" i="1" s="1"/>
  <c r="C158" i="1"/>
  <c r="E158" i="1" s="1"/>
  <c r="C159" i="1"/>
  <c r="E159" i="1" s="1"/>
  <c r="C160" i="1"/>
  <c r="E160" i="1" s="1"/>
  <c r="C161" i="1"/>
  <c r="E161" i="1" s="1"/>
  <c r="C162" i="1"/>
  <c r="E162" i="1" s="1"/>
  <c r="C163" i="1"/>
  <c r="E163" i="1" s="1"/>
  <c r="C164" i="1"/>
  <c r="E164" i="1" s="1"/>
  <c r="C165" i="1"/>
  <c r="E165" i="1" s="1"/>
  <c r="C166" i="1"/>
  <c r="E166" i="1" s="1"/>
  <c r="C167" i="1"/>
  <c r="E167" i="1" s="1"/>
  <c r="C168" i="1"/>
  <c r="E168" i="1" s="1"/>
  <c r="C169" i="1"/>
  <c r="E169" i="1" s="1"/>
  <c r="C170" i="1"/>
  <c r="E170" i="1" s="1"/>
  <c r="C171" i="1"/>
  <c r="E171" i="1" s="1"/>
  <c r="C172" i="1"/>
  <c r="E172" i="1" s="1"/>
  <c r="C173" i="1"/>
  <c r="E173" i="1" s="1"/>
  <c r="C174" i="1"/>
  <c r="E174" i="1" s="1"/>
  <c r="C175" i="1"/>
  <c r="E175" i="1" s="1"/>
  <c r="C176" i="1"/>
  <c r="E176" i="1" s="1"/>
  <c r="C177" i="1"/>
  <c r="E177" i="1" s="1"/>
  <c r="C178" i="1"/>
  <c r="E178" i="1" s="1"/>
  <c r="C179" i="1"/>
  <c r="E179" i="1" s="1"/>
  <c r="C180" i="1"/>
  <c r="E180" i="1" s="1"/>
  <c r="C181" i="1"/>
  <c r="E181" i="1" s="1"/>
  <c r="C182" i="1"/>
  <c r="E182" i="1" s="1"/>
  <c r="C183" i="1"/>
  <c r="E183" i="1" s="1"/>
  <c r="C184" i="1"/>
  <c r="E184" i="1" s="1"/>
  <c r="C185" i="1"/>
  <c r="E185" i="1" s="1"/>
  <c r="C186" i="1"/>
  <c r="E186" i="1" s="1"/>
  <c r="C187" i="1"/>
  <c r="E187" i="1" s="1"/>
  <c r="C188" i="1"/>
  <c r="E188" i="1" s="1"/>
  <c r="C189" i="1"/>
  <c r="E189" i="1" s="1"/>
  <c r="C190" i="1"/>
  <c r="E190" i="1" s="1"/>
  <c r="C191" i="1"/>
  <c r="E191" i="1" s="1"/>
  <c r="C192" i="1"/>
  <c r="E192" i="1" s="1"/>
  <c r="C193" i="1"/>
  <c r="E193" i="1" s="1"/>
  <c r="C194" i="1"/>
  <c r="E194" i="1" s="1"/>
  <c r="C195" i="1"/>
  <c r="E195" i="1" s="1"/>
  <c r="C196" i="1"/>
  <c r="E196" i="1" s="1"/>
  <c r="C197" i="1"/>
  <c r="E197" i="1" s="1"/>
  <c r="C198" i="1"/>
  <c r="E198" i="1" s="1"/>
  <c r="C199" i="1"/>
  <c r="E199" i="1" s="1"/>
  <c r="C200" i="1"/>
  <c r="E200" i="1" s="1"/>
  <c r="C201" i="1"/>
  <c r="E201" i="1" s="1"/>
  <c r="C202" i="1"/>
  <c r="E202" i="1" s="1"/>
  <c r="C203" i="1"/>
  <c r="E203" i="1" s="1"/>
  <c r="C204" i="1"/>
  <c r="E204" i="1" s="1"/>
  <c r="C205" i="1"/>
  <c r="E205" i="1" s="1"/>
  <c r="C206" i="1"/>
  <c r="E206" i="1" s="1"/>
  <c r="C207" i="1"/>
  <c r="E207" i="1" s="1"/>
  <c r="C208" i="1"/>
  <c r="E208" i="1" s="1"/>
  <c r="C209" i="1"/>
  <c r="E209" i="1" s="1"/>
  <c r="C210" i="1"/>
  <c r="E210" i="1" s="1"/>
  <c r="C211" i="1"/>
  <c r="E211" i="1" s="1"/>
  <c r="C212" i="1"/>
  <c r="E212" i="1" s="1"/>
  <c r="C213" i="1"/>
  <c r="E213" i="1" s="1"/>
  <c r="C214" i="1"/>
  <c r="E214" i="1" s="1"/>
  <c r="C215" i="1"/>
  <c r="E215" i="1" s="1"/>
  <c r="C216" i="1"/>
  <c r="E216" i="1" s="1"/>
  <c r="C217" i="1"/>
  <c r="E217" i="1" s="1"/>
  <c r="C218" i="1"/>
  <c r="E218" i="1" s="1"/>
  <c r="C219" i="1"/>
  <c r="E219" i="1" s="1"/>
  <c r="C220" i="1"/>
  <c r="E220" i="1" s="1"/>
  <c r="C221" i="1"/>
  <c r="E221" i="1" s="1"/>
  <c r="C222" i="1"/>
  <c r="E222" i="1" s="1"/>
  <c r="C223" i="1"/>
  <c r="E223" i="1" s="1"/>
  <c r="C224" i="1"/>
  <c r="E224" i="1" s="1"/>
  <c r="C225" i="1"/>
  <c r="E225" i="1" s="1"/>
  <c r="C226" i="1"/>
  <c r="E226" i="1" s="1"/>
  <c r="C227" i="1"/>
  <c r="E227" i="1" s="1"/>
  <c r="C228" i="1"/>
  <c r="E228" i="1" s="1"/>
  <c r="C229" i="1"/>
  <c r="E229" i="1" s="1"/>
  <c r="C230" i="1"/>
  <c r="E230" i="1" s="1"/>
  <c r="C231" i="1"/>
  <c r="E231" i="1" s="1"/>
  <c r="C232" i="1"/>
  <c r="E232" i="1" s="1"/>
  <c r="C233" i="1"/>
  <c r="E233" i="1" s="1"/>
  <c r="C234" i="1"/>
  <c r="E234" i="1" s="1"/>
  <c r="C235" i="1"/>
  <c r="E235" i="1" s="1"/>
  <c r="C236" i="1"/>
  <c r="E236" i="1" s="1"/>
  <c r="C237" i="1"/>
  <c r="E237" i="1" s="1"/>
  <c r="C238" i="1"/>
  <c r="E238" i="1" s="1"/>
  <c r="C239" i="1"/>
  <c r="E239" i="1" s="1"/>
  <c r="C240" i="1"/>
  <c r="E240" i="1" s="1"/>
  <c r="C241" i="1"/>
  <c r="E241" i="1" s="1"/>
  <c r="C242" i="1"/>
  <c r="E242" i="1" s="1"/>
  <c r="C243" i="1"/>
  <c r="E243" i="1" s="1"/>
  <c r="C244" i="1"/>
  <c r="E244" i="1" s="1"/>
  <c r="C245" i="1"/>
  <c r="E245" i="1" s="1"/>
  <c r="C246" i="1"/>
  <c r="E246" i="1" s="1"/>
  <c r="C247" i="1"/>
  <c r="E247" i="1" s="1"/>
  <c r="C248" i="1"/>
  <c r="E248" i="1" s="1"/>
  <c r="C249" i="1"/>
  <c r="E249" i="1" s="1"/>
  <c r="C250" i="1"/>
  <c r="E250" i="1" s="1"/>
  <c r="C251" i="1"/>
  <c r="E251" i="1" s="1"/>
  <c r="C252" i="1"/>
  <c r="E252" i="1" s="1"/>
  <c r="C253" i="1"/>
  <c r="E253" i="1" s="1"/>
  <c r="C254" i="1"/>
  <c r="E254" i="1" s="1"/>
  <c r="C255" i="1"/>
  <c r="E255" i="1" s="1"/>
  <c r="C256" i="1"/>
  <c r="E256" i="1" s="1"/>
  <c r="C257" i="1"/>
  <c r="E257" i="1" s="1"/>
  <c r="C258" i="1"/>
  <c r="E258" i="1" s="1"/>
  <c r="C259" i="1"/>
  <c r="E259" i="1" s="1"/>
  <c r="C260" i="1"/>
  <c r="E260" i="1" s="1"/>
  <c r="C261" i="1"/>
  <c r="E261" i="1" s="1"/>
  <c r="C262" i="1"/>
  <c r="E262" i="1" s="1"/>
  <c r="C263" i="1"/>
  <c r="E263" i="1" s="1"/>
  <c r="C264" i="1"/>
  <c r="E264" i="1" s="1"/>
  <c r="C265" i="1"/>
  <c r="E265" i="1" s="1"/>
  <c r="C266" i="1"/>
  <c r="E266" i="1" s="1"/>
  <c r="C267" i="1"/>
  <c r="E267" i="1" s="1"/>
  <c r="C268" i="1"/>
  <c r="E268" i="1" s="1"/>
  <c r="C269" i="1"/>
  <c r="E269" i="1" s="1"/>
  <c r="C270" i="1"/>
  <c r="E270" i="1" s="1"/>
  <c r="C271" i="1"/>
  <c r="E271" i="1" s="1"/>
  <c r="C272" i="1"/>
  <c r="E272" i="1" s="1"/>
  <c r="C273" i="1"/>
  <c r="E273" i="1" s="1"/>
  <c r="C274" i="1"/>
  <c r="E274" i="1" s="1"/>
  <c r="C275" i="1"/>
  <c r="E275" i="1" s="1"/>
  <c r="C276" i="1"/>
  <c r="E276" i="1" s="1"/>
  <c r="C277" i="1"/>
  <c r="E277" i="1" s="1"/>
  <c r="C278" i="1"/>
  <c r="E278" i="1" s="1"/>
  <c r="C279" i="1"/>
  <c r="E279" i="1" s="1"/>
  <c r="C280" i="1"/>
  <c r="E280" i="1" s="1"/>
  <c r="C281" i="1"/>
  <c r="E281" i="1" s="1"/>
  <c r="C282" i="1"/>
  <c r="E282" i="1" s="1"/>
  <c r="C283" i="1"/>
  <c r="E283" i="1" s="1"/>
  <c r="C284" i="1"/>
  <c r="E284" i="1" s="1"/>
  <c r="C285" i="1"/>
  <c r="E285" i="1" s="1"/>
  <c r="C286" i="1"/>
  <c r="E286" i="1" s="1"/>
  <c r="C287" i="1"/>
  <c r="E287" i="1" s="1"/>
  <c r="C288" i="1"/>
  <c r="E288" i="1" s="1"/>
  <c r="C289" i="1"/>
  <c r="E289" i="1" s="1"/>
  <c r="C290" i="1"/>
  <c r="E290" i="1" s="1"/>
  <c r="C291" i="1"/>
  <c r="E291" i="1" s="1"/>
  <c r="C292" i="1"/>
  <c r="E292" i="1" s="1"/>
  <c r="C293" i="1"/>
  <c r="E293" i="1" s="1"/>
  <c r="C294" i="1"/>
  <c r="E294" i="1" s="1"/>
  <c r="C295" i="1"/>
  <c r="E295" i="1" s="1"/>
  <c r="C296" i="1"/>
  <c r="E296" i="1" s="1"/>
  <c r="C297" i="1"/>
  <c r="E297" i="1" s="1"/>
  <c r="C298" i="1"/>
  <c r="E298" i="1" s="1"/>
  <c r="C299" i="1"/>
  <c r="E299" i="1" s="1"/>
  <c r="C300" i="1"/>
  <c r="E300" i="1" s="1"/>
  <c r="C301" i="1"/>
  <c r="E301" i="1" s="1"/>
  <c r="C302" i="1"/>
  <c r="E302" i="1" s="1"/>
  <c r="C303" i="1"/>
  <c r="E303" i="1" s="1"/>
  <c r="C304" i="1"/>
  <c r="E304" i="1" s="1"/>
  <c r="C305" i="1"/>
  <c r="E305" i="1" s="1"/>
  <c r="C306" i="1"/>
  <c r="E306" i="1" s="1"/>
  <c r="C307" i="1"/>
  <c r="E307" i="1" s="1"/>
  <c r="C308" i="1"/>
  <c r="E308" i="1" s="1"/>
  <c r="C309" i="1"/>
  <c r="E309" i="1" s="1"/>
  <c r="C310" i="1"/>
  <c r="E310" i="1" s="1"/>
  <c r="C311" i="1"/>
  <c r="E311" i="1" s="1"/>
  <c r="C312" i="1"/>
  <c r="E312" i="1" s="1"/>
  <c r="C313" i="1"/>
  <c r="E313" i="1" s="1"/>
  <c r="C314" i="1"/>
  <c r="E314" i="1" s="1"/>
  <c r="C315" i="1"/>
  <c r="E315" i="1" s="1"/>
  <c r="C316" i="1"/>
  <c r="E316" i="1" s="1"/>
  <c r="C317" i="1"/>
  <c r="E317" i="1" s="1"/>
  <c r="C318" i="1"/>
  <c r="E318" i="1" s="1"/>
  <c r="C319" i="1"/>
  <c r="E319" i="1" s="1"/>
  <c r="C320" i="1"/>
  <c r="E320" i="1" s="1"/>
  <c r="C321" i="1"/>
  <c r="E321" i="1" s="1"/>
  <c r="C322" i="1"/>
  <c r="E322" i="1" s="1"/>
  <c r="C323" i="1"/>
  <c r="E323" i="1" s="1"/>
  <c r="C324" i="1"/>
  <c r="E324" i="1" s="1"/>
  <c r="C325" i="1"/>
  <c r="E325" i="1" s="1"/>
  <c r="C326" i="1"/>
  <c r="E326" i="1" s="1"/>
  <c r="C327" i="1"/>
  <c r="E327" i="1" s="1"/>
  <c r="C328" i="1"/>
  <c r="E328" i="1" s="1"/>
  <c r="C329" i="1"/>
  <c r="E329" i="1" s="1"/>
  <c r="C330" i="1"/>
  <c r="E330" i="1" s="1"/>
  <c r="C331" i="1"/>
  <c r="E331" i="1" s="1"/>
  <c r="C332" i="1"/>
  <c r="E332" i="1" s="1"/>
  <c r="C333" i="1"/>
  <c r="E333" i="1" s="1"/>
  <c r="C334" i="1"/>
  <c r="E334" i="1" s="1"/>
  <c r="C335" i="1"/>
  <c r="E335" i="1" s="1"/>
  <c r="C336" i="1"/>
  <c r="E336" i="1" s="1"/>
  <c r="C337" i="1"/>
  <c r="E337" i="1" s="1"/>
  <c r="C338" i="1"/>
  <c r="E338" i="1" s="1"/>
  <c r="C339" i="1"/>
  <c r="E339" i="1" s="1"/>
  <c r="C340" i="1"/>
  <c r="E340" i="1" s="1"/>
  <c r="C341" i="1"/>
  <c r="E341" i="1" s="1"/>
  <c r="C342" i="1"/>
  <c r="E342" i="1" s="1"/>
  <c r="C343" i="1"/>
  <c r="E343" i="1" s="1"/>
  <c r="C344" i="1"/>
  <c r="E344" i="1" s="1"/>
  <c r="C345" i="1"/>
  <c r="E345" i="1" s="1"/>
  <c r="C346" i="1"/>
  <c r="E346" i="1" s="1"/>
  <c r="C347" i="1"/>
  <c r="E347" i="1" s="1"/>
  <c r="C348" i="1"/>
  <c r="E348" i="1" s="1"/>
  <c r="C349" i="1"/>
  <c r="E349" i="1" s="1"/>
  <c r="C350" i="1"/>
  <c r="E350" i="1" s="1"/>
  <c r="C351" i="1"/>
  <c r="E351" i="1" s="1"/>
  <c r="C352" i="1"/>
  <c r="E352" i="1" s="1"/>
  <c r="C353" i="1"/>
  <c r="E353" i="1" s="1"/>
  <c r="C354" i="1"/>
  <c r="E354" i="1" s="1"/>
  <c r="C355" i="1"/>
  <c r="E355" i="1" s="1"/>
  <c r="C356" i="1"/>
  <c r="E356" i="1" s="1"/>
  <c r="C357" i="1"/>
  <c r="E357" i="1" s="1"/>
  <c r="C358" i="1"/>
  <c r="E358" i="1" s="1"/>
  <c r="C359" i="1"/>
  <c r="E359" i="1" s="1"/>
  <c r="C360" i="1"/>
  <c r="E360" i="1" s="1"/>
  <c r="C361" i="1"/>
  <c r="E361" i="1" s="1"/>
  <c r="C362" i="1"/>
  <c r="E362" i="1" s="1"/>
  <c r="C363" i="1"/>
  <c r="E363" i="1" s="1"/>
  <c r="C364" i="1"/>
  <c r="E364" i="1" s="1"/>
  <c r="C365" i="1"/>
  <c r="E365" i="1" s="1"/>
  <c r="C366" i="1"/>
  <c r="E366" i="1" s="1"/>
  <c r="C367" i="1"/>
  <c r="E367" i="1" s="1"/>
  <c r="C368" i="1"/>
  <c r="E368" i="1" s="1"/>
  <c r="C369" i="1"/>
  <c r="E369" i="1" s="1"/>
  <c r="C370" i="1"/>
  <c r="E370" i="1" s="1"/>
  <c r="C371" i="1"/>
  <c r="E371" i="1" s="1"/>
  <c r="C372" i="1"/>
  <c r="E372" i="1" s="1"/>
  <c r="C373" i="1"/>
  <c r="E373" i="1" s="1"/>
  <c r="C374" i="1"/>
  <c r="E374" i="1" s="1"/>
  <c r="C375" i="1"/>
  <c r="E375" i="1" s="1"/>
  <c r="C376" i="1"/>
  <c r="E376" i="1" s="1"/>
  <c r="C377" i="1"/>
  <c r="E377" i="1" s="1"/>
  <c r="C378" i="1"/>
  <c r="E378" i="1" s="1"/>
  <c r="C379" i="1"/>
  <c r="E379" i="1" s="1"/>
  <c r="C380" i="1"/>
  <c r="E380" i="1" s="1"/>
  <c r="C381" i="1"/>
  <c r="E381" i="1" s="1"/>
  <c r="C382" i="1"/>
  <c r="E382" i="1" s="1"/>
  <c r="C383" i="1"/>
  <c r="E383" i="1" s="1"/>
  <c r="C384" i="1"/>
  <c r="E384" i="1" s="1"/>
  <c r="C385" i="1"/>
  <c r="E385" i="1" s="1"/>
  <c r="C386" i="1"/>
  <c r="E386" i="1" s="1"/>
  <c r="C387" i="1"/>
  <c r="E387" i="1" s="1"/>
  <c r="C388" i="1"/>
  <c r="E388" i="1" s="1"/>
  <c r="C389" i="1"/>
  <c r="E389" i="1" s="1"/>
  <c r="C390" i="1"/>
  <c r="E390" i="1" s="1"/>
  <c r="C391" i="1"/>
  <c r="E391" i="1" s="1"/>
  <c r="C392" i="1"/>
  <c r="E392" i="1" s="1"/>
  <c r="C393" i="1"/>
  <c r="E393" i="1" s="1"/>
  <c r="C394" i="1"/>
  <c r="E394" i="1" s="1"/>
  <c r="C395" i="1"/>
  <c r="E395" i="1" s="1"/>
  <c r="C396" i="1"/>
  <c r="E396" i="1" s="1"/>
  <c r="C397" i="1"/>
  <c r="E397" i="1" s="1"/>
  <c r="C398" i="1"/>
  <c r="E398" i="1" s="1"/>
  <c r="C399" i="1"/>
  <c r="E399" i="1" s="1"/>
  <c r="C400" i="1"/>
  <c r="E400" i="1" s="1"/>
  <c r="C401" i="1"/>
  <c r="E401" i="1" s="1"/>
  <c r="C402" i="1"/>
  <c r="E402" i="1" s="1"/>
  <c r="C403" i="1"/>
  <c r="E403" i="1" s="1"/>
  <c r="C404" i="1"/>
  <c r="E404" i="1" s="1"/>
  <c r="C405" i="1"/>
  <c r="E405" i="1" s="1"/>
  <c r="C406" i="1"/>
  <c r="E406" i="1" s="1"/>
  <c r="C407" i="1"/>
  <c r="E407" i="1" s="1"/>
  <c r="C408" i="1"/>
  <c r="E408" i="1" s="1"/>
  <c r="C409" i="1"/>
  <c r="E409" i="1" s="1"/>
  <c r="C410" i="1"/>
  <c r="E410" i="1" s="1"/>
  <c r="C411" i="1"/>
  <c r="E411" i="1" s="1"/>
  <c r="C412" i="1"/>
  <c r="E412" i="1" s="1"/>
  <c r="C413" i="1"/>
  <c r="E413" i="1" s="1"/>
  <c r="C414" i="1"/>
  <c r="E414" i="1" s="1"/>
  <c r="C415" i="1"/>
  <c r="E415" i="1" s="1"/>
  <c r="C416" i="1"/>
  <c r="E416" i="1" s="1"/>
  <c r="C417" i="1"/>
  <c r="E417" i="1" s="1"/>
  <c r="C418" i="1"/>
  <c r="E418" i="1" s="1"/>
  <c r="C419" i="1"/>
  <c r="E419" i="1" s="1"/>
  <c r="C420" i="1"/>
  <c r="E420" i="1" s="1"/>
  <c r="C421" i="1"/>
  <c r="E421" i="1" s="1"/>
  <c r="C422" i="1"/>
  <c r="E422" i="1" s="1"/>
  <c r="C423" i="1"/>
  <c r="E423" i="1" s="1"/>
  <c r="C424" i="1"/>
  <c r="E424" i="1" s="1"/>
  <c r="C425" i="1"/>
  <c r="E425" i="1" s="1"/>
  <c r="C426" i="1"/>
  <c r="E426" i="1" s="1"/>
  <c r="C427" i="1"/>
  <c r="E427" i="1" s="1"/>
  <c r="C428" i="1"/>
  <c r="E428" i="1" s="1"/>
  <c r="C429" i="1"/>
  <c r="E429" i="1" s="1"/>
  <c r="C430" i="1"/>
  <c r="E430" i="1" s="1"/>
  <c r="C431" i="1"/>
  <c r="E431" i="1" s="1"/>
  <c r="C432" i="1"/>
  <c r="E432" i="1" s="1"/>
  <c r="C433" i="1"/>
  <c r="E433" i="1" s="1"/>
  <c r="C434" i="1"/>
  <c r="E434" i="1" s="1"/>
  <c r="C435" i="1"/>
  <c r="E435" i="1" s="1"/>
  <c r="C436" i="1"/>
  <c r="E436" i="1" s="1"/>
  <c r="C437" i="1"/>
  <c r="E437" i="1" s="1"/>
  <c r="C438" i="1"/>
  <c r="E438" i="1" s="1"/>
  <c r="C439" i="1"/>
  <c r="E439" i="1" s="1"/>
  <c r="C440" i="1"/>
  <c r="E440" i="1" s="1"/>
  <c r="C441" i="1"/>
  <c r="E441" i="1" s="1"/>
  <c r="C442" i="1"/>
  <c r="E442" i="1" s="1"/>
  <c r="C443" i="1"/>
  <c r="E443" i="1" s="1"/>
  <c r="C444" i="1"/>
  <c r="E444" i="1" s="1"/>
  <c r="C445" i="1"/>
  <c r="E445" i="1" s="1"/>
  <c r="C446" i="1"/>
  <c r="E446" i="1" s="1"/>
  <c r="C447" i="1"/>
  <c r="E447" i="1" s="1"/>
  <c r="C448" i="1"/>
  <c r="E448" i="1" s="1"/>
  <c r="C449" i="1"/>
  <c r="E449" i="1" s="1"/>
  <c r="C450" i="1"/>
  <c r="E450" i="1" s="1"/>
  <c r="C451" i="1"/>
  <c r="E451" i="1" s="1"/>
  <c r="C452" i="1"/>
  <c r="E452" i="1" s="1"/>
  <c r="C453" i="1"/>
  <c r="E453" i="1" s="1"/>
  <c r="C454" i="1"/>
  <c r="E454" i="1" s="1"/>
  <c r="C455" i="1"/>
  <c r="E455" i="1" s="1"/>
  <c r="C456" i="1"/>
  <c r="E456" i="1" s="1"/>
  <c r="C457" i="1"/>
  <c r="E457" i="1" s="1"/>
  <c r="C458" i="1"/>
  <c r="E458" i="1" s="1"/>
  <c r="C459" i="1"/>
  <c r="E459" i="1" s="1"/>
  <c r="C460" i="1"/>
  <c r="E460" i="1" s="1"/>
  <c r="C461" i="1"/>
  <c r="E461" i="1" s="1"/>
  <c r="C462" i="1"/>
  <c r="E462" i="1" s="1"/>
  <c r="C463" i="1"/>
  <c r="E463" i="1" s="1"/>
  <c r="C464" i="1"/>
  <c r="E464" i="1" s="1"/>
  <c r="C465" i="1"/>
  <c r="E465" i="1" s="1"/>
  <c r="C466" i="1"/>
  <c r="E466" i="1" s="1"/>
  <c r="C467" i="1"/>
  <c r="E467" i="1" s="1"/>
  <c r="C468" i="1"/>
  <c r="E468" i="1" s="1"/>
  <c r="C469" i="1"/>
  <c r="E469" i="1" s="1"/>
  <c r="C470" i="1"/>
  <c r="E470" i="1" s="1"/>
  <c r="C471" i="1"/>
  <c r="E471" i="1" s="1"/>
  <c r="C472" i="1"/>
  <c r="E472" i="1" s="1"/>
  <c r="C473" i="1"/>
  <c r="E473" i="1" s="1"/>
  <c r="C474" i="1"/>
  <c r="E474" i="1" s="1"/>
  <c r="C475" i="1"/>
  <c r="E475" i="1" s="1"/>
  <c r="C476" i="1"/>
  <c r="E476" i="1" s="1"/>
  <c r="C477" i="1"/>
  <c r="E477" i="1" s="1"/>
  <c r="C478" i="1"/>
  <c r="E478" i="1" s="1"/>
  <c r="C479" i="1"/>
  <c r="E479" i="1" s="1"/>
  <c r="C480" i="1"/>
  <c r="E480" i="1" s="1"/>
  <c r="C481" i="1"/>
  <c r="E481" i="1" s="1"/>
  <c r="C482" i="1"/>
  <c r="E482" i="1" s="1"/>
  <c r="C483" i="1"/>
  <c r="E483" i="1" s="1"/>
  <c r="C484" i="1"/>
  <c r="E484" i="1" s="1"/>
  <c r="C485" i="1"/>
  <c r="E485" i="1" s="1"/>
  <c r="C486" i="1"/>
  <c r="E486" i="1" s="1"/>
  <c r="C487" i="1"/>
  <c r="E487" i="1" s="1"/>
  <c r="C488" i="1"/>
  <c r="E488" i="1" s="1"/>
  <c r="C489" i="1"/>
  <c r="E489" i="1" s="1"/>
  <c r="C490" i="1"/>
  <c r="E490" i="1" s="1"/>
  <c r="C491" i="1"/>
  <c r="E491" i="1" s="1"/>
  <c r="C492" i="1"/>
  <c r="E492" i="1" s="1"/>
  <c r="C493" i="1"/>
  <c r="E493" i="1" s="1"/>
  <c r="C494" i="1"/>
  <c r="E494" i="1" s="1"/>
  <c r="C495" i="1"/>
  <c r="E495" i="1" s="1"/>
  <c r="C496" i="1"/>
  <c r="E496" i="1" s="1"/>
  <c r="C497" i="1"/>
  <c r="E497" i="1" s="1"/>
  <c r="C498" i="1"/>
  <c r="E498" i="1" s="1"/>
  <c r="C499" i="1"/>
  <c r="E499" i="1" s="1"/>
  <c r="C500" i="1"/>
  <c r="E500" i="1" s="1"/>
  <c r="C501" i="1"/>
  <c r="E501" i="1" s="1"/>
  <c r="C502" i="1"/>
  <c r="E502" i="1" s="1"/>
  <c r="C503" i="1"/>
  <c r="E503" i="1" s="1"/>
  <c r="C504" i="1"/>
  <c r="E504" i="1" s="1"/>
  <c r="C505" i="1"/>
  <c r="E505" i="1" s="1"/>
  <c r="C506" i="1"/>
  <c r="E506" i="1" s="1"/>
  <c r="C507" i="1"/>
  <c r="E507" i="1" s="1"/>
  <c r="C508" i="1"/>
  <c r="E508" i="1" s="1"/>
  <c r="C509" i="1"/>
  <c r="E509" i="1" s="1"/>
  <c r="C510" i="1"/>
  <c r="E510" i="1" s="1"/>
  <c r="C511" i="1"/>
  <c r="E511" i="1" s="1"/>
  <c r="C512" i="1"/>
  <c r="E512" i="1" s="1"/>
  <c r="C513" i="1"/>
  <c r="E513" i="1" s="1"/>
  <c r="C514" i="1"/>
  <c r="E514" i="1" s="1"/>
  <c r="C515" i="1"/>
  <c r="E515" i="1" s="1"/>
  <c r="C516" i="1"/>
  <c r="E516" i="1" s="1"/>
  <c r="C517" i="1"/>
  <c r="E517" i="1" s="1"/>
  <c r="C518" i="1"/>
  <c r="E518" i="1" s="1"/>
  <c r="C519" i="1"/>
  <c r="E519" i="1" s="1"/>
  <c r="C520" i="1"/>
  <c r="E520" i="1" s="1"/>
  <c r="C521" i="1"/>
  <c r="E521" i="1" s="1"/>
  <c r="C522" i="1"/>
  <c r="E522" i="1" s="1"/>
  <c r="C523" i="1"/>
  <c r="E523" i="1" s="1"/>
  <c r="C524" i="1"/>
  <c r="E524" i="1" s="1"/>
  <c r="C525" i="1"/>
  <c r="E525" i="1" s="1"/>
  <c r="C526" i="1"/>
  <c r="E526" i="1" s="1"/>
  <c r="C527" i="1"/>
  <c r="E527" i="1" s="1"/>
  <c r="C528" i="1"/>
  <c r="E528" i="1" s="1"/>
  <c r="C529" i="1"/>
  <c r="E529" i="1" s="1"/>
  <c r="C530" i="1"/>
  <c r="E530" i="1" s="1"/>
  <c r="C531" i="1"/>
  <c r="E531" i="1" s="1"/>
  <c r="C532" i="1"/>
  <c r="E532" i="1" s="1"/>
  <c r="C533" i="1"/>
  <c r="E533" i="1" s="1"/>
  <c r="C534" i="1"/>
  <c r="E534" i="1" s="1"/>
  <c r="C535" i="1"/>
  <c r="E535" i="1" s="1"/>
  <c r="C536" i="1"/>
  <c r="E536" i="1" s="1"/>
  <c r="C537" i="1"/>
  <c r="E537" i="1" s="1"/>
  <c r="C538" i="1"/>
  <c r="E538" i="1" s="1"/>
  <c r="C539" i="1"/>
  <c r="E539" i="1" s="1"/>
  <c r="C540" i="1"/>
  <c r="E540" i="1" s="1"/>
  <c r="C541" i="1"/>
  <c r="E541" i="1" s="1"/>
  <c r="C542" i="1"/>
  <c r="E542" i="1" s="1"/>
  <c r="C543" i="1"/>
  <c r="E543" i="1" s="1"/>
  <c r="C544" i="1"/>
  <c r="E544" i="1" s="1"/>
  <c r="C545" i="1"/>
  <c r="E545" i="1" s="1"/>
  <c r="C546" i="1"/>
  <c r="E546" i="1" s="1"/>
  <c r="C547" i="1"/>
  <c r="E547" i="1" s="1"/>
  <c r="C548" i="1"/>
  <c r="E548" i="1" s="1"/>
  <c r="C549" i="1"/>
  <c r="E549" i="1" s="1"/>
  <c r="C550" i="1"/>
  <c r="E550" i="1" s="1"/>
  <c r="C551" i="1"/>
  <c r="E551" i="1" s="1"/>
  <c r="C552" i="1"/>
  <c r="E552" i="1" s="1"/>
  <c r="C553" i="1"/>
  <c r="E553" i="1" s="1"/>
  <c r="C554" i="1"/>
  <c r="E554" i="1" s="1"/>
  <c r="C555" i="1"/>
  <c r="E555" i="1" s="1"/>
  <c r="C556" i="1"/>
  <c r="E556" i="1" s="1"/>
  <c r="C557" i="1"/>
  <c r="E557" i="1" s="1"/>
  <c r="C558" i="1"/>
  <c r="E558" i="1" s="1"/>
  <c r="C559" i="1"/>
  <c r="E559" i="1" s="1"/>
  <c r="C560" i="1"/>
  <c r="E560" i="1" s="1"/>
  <c r="C561" i="1"/>
  <c r="E561" i="1" s="1"/>
  <c r="C562" i="1"/>
  <c r="E562" i="1" s="1"/>
  <c r="C563" i="1"/>
  <c r="E563" i="1" s="1"/>
  <c r="C564" i="1"/>
  <c r="E564" i="1" s="1"/>
  <c r="C565" i="1"/>
  <c r="E565" i="1" s="1"/>
  <c r="C566" i="1"/>
  <c r="E566" i="1" s="1"/>
  <c r="C567" i="1"/>
  <c r="E567" i="1" s="1"/>
  <c r="C568" i="1"/>
  <c r="E568" i="1" s="1"/>
  <c r="C569" i="1"/>
  <c r="E569" i="1" s="1"/>
  <c r="C570" i="1"/>
  <c r="E570" i="1" s="1"/>
  <c r="C571" i="1"/>
  <c r="E571" i="1" s="1"/>
  <c r="C572" i="1"/>
  <c r="E572" i="1" s="1"/>
  <c r="C573" i="1"/>
  <c r="E573" i="1" s="1"/>
  <c r="C574" i="1"/>
  <c r="E574" i="1" s="1"/>
  <c r="C575" i="1"/>
  <c r="E575" i="1" s="1"/>
  <c r="C576" i="1"/>
  <c r="E576" i="1" s="1"/>
  <c r="C577" i="1"/>
  <c r="E577" i="1" s="1"/>
  <c r="C578" i="1"/>
  <c r="E578" i="1" s="1"/>
  <c r="C579" i="1"/>
  <c r="E579" i="1" s="1"/>
  <c r="C580" i="1"/>
  <c r="E580" i="1" s="1"/>
  <c r="C581" i="1"/>
  <c r="E581" i="1" s="1"/>
  <c r="C582" i="1"/>
  <c r="E582" i="1" s="1"/>
  <c r="C583" i="1"/>
  <c r="E583" i="1" s="1"/>
  <c r="C584" i="1"/>
  <c r="E584" i="1" s="1"/>
  <c r="C585" i="1"/>
  <c r="E585" i="1" s="1"/>
  <c r="C586" i="1"/>
  <c r="E586" i="1" s="1"/>
  <c r="C587" i="1"/>
  <c r="E587" i="1" s="1"/>
  <c r="C588" i="1"/>
  <c r="E588" i="1" s="1"/>
  <c r="C589" i="1"/>
  <c r="E589" i="1" s="1"/>
  <c r="C590" i="1"/>
  <c r="E590" i="1" s="1"/>
  <c r="C591" i="1"/>
  <c r="E591" i="1" s="1"/>
  <c r="C592" i="1"/>
  <c r="E592" i="1" s="1"/>
  <c r="C593" i="1"/>
  <c r="E593" i="1" s="1"/>
  <c r="C594" i="1"/>
  <c r="E594" i="1" s="1"/>
  <c r="C595" i="1"/>
  <c r="E595" i="1" s="1"/>
  <c r="C596" i="1"/>
  <c r="E596" i="1" s="1"/>
  <c r="C597" i="1"/>
  <c r="E597" i="1" s="1"/>
  <c r="C598" i="1"/>
  <c r="E598" i="1" s="1"/>
  <c r="C599" i="1"/>
  <c r="E599" i="1" s="1"/>
  <c r="C600" i="1"/>
  <c r="E600" i="1" s="1"/>
  <c r="C601" i="1"/>
  <c r="E601" i="1" s="1"/>
  <c r="C602" i="1"/>
  <c r="E602" i="1" s="1"/>
  <c r="C603" i="1"/>
  <c r="E603" i="1" s="1"/>
  <c r="C604" i="1"/>
  <c r="E604" i="1" s="1"/>
  <c r="C605" i="1"/>
  <c r="E605" i="1" s="1"/>
  <c r="C606" i="1"/>
  <c r="E606" i="1" s="1"/>
  <c r="C607" i="1"/>
  <c r="E607" i="1" s="1"/>
  <c r="C608" i="1"/>
  <c r="E608" i="1" s="1"/>
  <c r="C609" i="1"/>
  <c r="E609" i="1" s="1"/>
  <c r="C610" i="1"/>
  <c r="E610" i="1" s="1"/>
  <c r="C611" i="1"/>
  <c r="E611" i="1" s="1"/>
  <c r="C612" i="1"/>
  <c r="E612" i="1" s="1"/>
  <c r="C613" i="1"/>
  <c r="E613" i="1" s="1"/>
  <c r="C614" i="1"/>
  <c r="E614" i="1" s="1"/>
  <c r="C615" i="1"/>
  <c r="E615" i="1" s="1"/>
  <c r="C616" i="1"/>
  <c r="E616" i="1" s="1"/>
  <c r="C617" i="1"/>
  <c r="E617" i="1" s="1"/>
  <c r="C618" i="1"/>
  <c r="E618" i="1" s="1"/>
  <c r="C619" i="1"/>
  <c r="E619" i="1" s="1"/>
  <c r="C620" i="1"/>
  <c r="E620" i="1" s="1"/>
  <c r="C621" i="1"/>
  <c r="E621" i="1" s="1"/>
  <c r="C622" i="1"/>
  <c r="E622" i="1" s="1"/>
  <c r="C623" i="1"/>
  <c r="E623" i="1" s="1"/>
  <c r="C624" i="1"/>
  <c r="E624" i="1" s="1"/>
  <c r="C625" i="1"/>
  <c r="E625" i="1" s="1"/>
  <c r="C626" i="1"/>
  <c r="E626" i="1" s="1"/>
  <c r="C627" i="1"/>
  <c r="E627" i="1" s="1"/>
  <c r="C628" i="1"/>
  <c r="E628" i="1" s="1"/>
  <c r="C629" i="1"/>
  <c r="E629" i="1" s="1"/>
  <c r="C630" i="1"/>
  <c r="E630" i="1" s="1"/>
  <c r="C631" i="1"/>
  <c r="E631" i="1" s="1"/>
  <c r="C632" i="1"/>
  <c r="E632" i="1" s="1"/>
  <c r="C633" i="1"/>
  <c r="E633" i="1" s="1"/>
  <c r="C634" i="1"/>
  <c r="E634" i="1" s="1"/>
  <c r="C635" i="1"/>
  <c r="E635" i="1" s="1"/>
  <c r="C636" i="1"/>
  <c r="E636" i="1" s="1"/>
  <c r="C637" i="1"/>
  <c r="E637" i="1" s="1"/>
  <c r="C638" i="1"/>
  <c r="E638" i="1" s="1"/>
  <c r="C639" i="1"/>
  <c r="E639" i="1" s="1"/>
  <c r="C640" i="1"/>
  <c r="E640" i="1" s="1"/>
  <c r="C641" i="1"/>
  <c r="E641" i="1" s="1"/>
  <c r="C642" i="1"/>
  <c r="E642" i="1" s="1"/>
  <c r="C643" i="1"/>
  <c r="E643" i="1" s="1"/>
  <c r="C644" i="1"/>
  <c r="E644" i="1" s="1"/>
  <c r="C645" i="1"/>
  <c r="E645" i="1" s="1"/>
  <c r="C646" i="1"/>
  <c r="E646" i="1" s="1"/>
  <c r="C647" i="1"/>
  <c r="E647" i="1" s="1"/>
  <c r="C648" i="1"/>
  <c r="E648" i="1" s="1"/>
  <c r="C649" i="1"/>
  <c r="E649" i="1" s="1"/>
  <c r="C650" i="1"/>
  <c r="E650" i="1" s="1"/>
  <c r="C651" i="1"/>
  <c r="E651" i="1" s="1"/>
  <c r="C652" i="1"/>
  <c r="E652" i="1" s="1"/>
  <c r="C653" i="1"/>
  <c r="E653" i="1" s="1"/>
  <c r="C654" i="1"/>
  <c r="E654" i="1" s="1"/>
  <c r="C655" i="1"/>
  <c r="E655" i="1" s="1"/>
  <c r="C656" i="1"/>
  <c r="E656" i="1" s="1"/>
  <c r="C657" i="1"/>
  <c r="E657" i="1" s="1"/>
  <c r="C658" i="1"/>
  <c r="E658" i="1" s="1"/>
  <c r="C659" i="1"/>
  <c r="E659" i="1" s="1"/>
  <c r="C660" i="1"/>
  <c r="E660" i="1" s="1"/>
  <c r="C661" i="1"/>
  <c r="E661" i="1" s="1"/>
  <c r="C662" i="1"/>
  <c r="E662" i="1" s="1"/>
  <c r="C663" i="1"/>
  <c r="E663" i="1" s="1"/>
  <c r="C664" i="1"/>
  <c r="E664" i="1" s="1"/>
  <c r="C665" i="1"/>
  <c r="E665" i="1" s="1"/>
  <c r="C666" i="1"/>
  <c r="E666" i="1" s="1"/>
  <c r="C667" i="1"/>
  <c r="E667" i="1" s="1"/>
  <c r="C668" i="1"/>
  <c r="E668" i="1" s="1"/>
  <c r="C669" i="1"/>
  <c r="E669" i="1" s="1"/>
  <c r="C670" i="1"/>
  <c r="E670" i="1" s="1"/>
  <c r="C671" i="1"/>
  <c r="E671" i="1" s="1"/>
  <c r="C672" i="1"/>
  <c r="E672" i="1" s="1"/>
  <c r="C673" i="1"/>
  <c r="E673" i="1" s="1"/>
  <c r="C674" i="1"/>
  <c r="E674" i="1" s="1"/>
  <c r="C675" i="1"/>
  <c r="E675" i="1" s="1"/>
  <c r="C676" i="1"/>
  <c r="E676" i="1" s="1"/>
  <c r="C677" i="1"/>
  <c r="E677" i="1" s="1"/>
  <c r="C678" i="1"/>
  <c r="E678" i="1" s="1"/>
  <c r="C679" i="1"/>
  <c r="E679" i="1" s="1"/>
  <c r="C680" i="1"/>
  <c r="E680" i="1" s="1"/>
  <c r="C681" i="1"/>
  <c r="E681" i="1" s="1"/>
  <c r="C682" i="1"/>
  <c r="E682" i="1" s="1"/>
  <c r="C683" i="1"/>
  <c r="E683" i="1" s="1"/>
  <c r="C684" i="1"/>
  <c r="E684" i="1" s="1"/>
  <c r="C685" i="1"/>
  <c r="E685" i="1" s="1"/>
  <c r="C686" i="1"/>
  <c r="E686" i="1" s="1"/>
  <c r="C687" i="1"/>
  <c r="E687" i="1" s="1"/>
  <c r="C688" i="1"/>
  <c r="E688" i="1" s="1"/>
  <c r="C689" i="1"/>
  <c r="E689" i="1" s="1"/>
  <c r="C690" i="1"/>
  <c r="E690" i="1" s="1"/>
  <c r="C691" i="1"/>
  <c r="E691" i="1" s="1"/>
  <c r="C692" i="1"/>
  <c r="E692" i="1" s="1"/>
  <c r="C693" i="1"/>
  <c r="E693" i="1" s="1"/>
  <c r="C694" i="1"/>
  <c r="E694" i="1" s="1"/>
  <c r="C695" i="1"/>
  <c r="E695" i="1" s="1"/>
  <c r="C696" i="1"/>
  <c r="E696" i="1" s="1"/>
  <c r="C697" i="1"/>
  <c r="E697" i="1" s="1"/>
  <c r="C698" i="1"/>
  <c r="E698" i="1" s="1"/>
  <c r="C699" i="1"/>
  <c r="E699" i="1" s="1"/>
  <c r="C700" i="1"/>
  <c r="E700" i="1" s="1"/>
  <c r="C701" i="1"/>
  <c r="E701" i="1" s="1"/>
  <c r="C702" i="1"/>
  <c r="E702" i="1" s="1"/>
  <c r="C703" i="1"/>
  <c r="E703" i="1" s="1"/>
  <c r="C704" i="1"/>
  <c r="E704" i="1" s="1"/>
  <c r="C705" i="1"/>
  <c r="E705" i="1" s="1"/>
  <c r="C706" i="1"/>
  <c r="E706" i="1" s="1"/>
  <c r="C707" i="1"/>
  <c r="E707" i="1" s="1"/>
  <c r="C708" i="1"/>
  <c r="E708" i="1" s="1"/>
  <c r="C709" i="1"/>
  <c r="E709" i="1" s="1"/>
  <c r="C710" i="1"/>
  <c r="E710" i="1" s="1"/>
  <c r="C711" i="1"/>
  <c r="E711" i="1" s="1"/>
  <c r="C712" i="1"/>
  <c r="E712" i="1" s="1"/>
  <c r="C713" i="1"/>
  <c r="E713" i="1" s="1"/>
  <c r="C714" i="1"/>
  <c r="E714" i="1" s="1"/>
  <c r="C715" i="1"/>
  <c r="E715" i="1" s="1"/>
  <c r="C716" i="1"/>
  <c r="E716" i="1" s="1"/>
  <c r="C717" i="1"/>
  <c r="E717" i="1" s="1"/>
  <c r="C718" i="1"/>
  <c r="E718" i="1" s="1"/>
  <c r="C719" i="1"/>
  <c r="E719" i="1" s="1"/>
  <c r="C720" i="1"/>
  <c r="E720" i="1" s="1"/>
  <c r="C721" i="1"/>
  <c r="E721" i="1" s="1"/>
  <c r="C722" i="1"/>
  <c r="E722" i="1" s="1"/>
  <c r="C723" i="1"/>
  <c r="E723" i="1" s="1"/>
  <c r="C724" i="1"/>
  <c r="E724" i="1" s="1"/>
  <c r="C725" i="1"/>
  <c r="E725" i="1" s="1"/>
  <c r="C726" i="1"/>
  <c r="E726" i="1" s="1"/>
  <c r="C727" i="1"/>
  <c r="E727" i="1" s="1"/>
  <c r="C728" i="1"/>
  <c r="E728" i="1" s="1"/>
  <c r="C729" i="1"/>
  <c r="E729" i="1" s="1"/>
  <c r="C730" i="1"/>
  <c r="E730" i="1" s="1"/>
  <c r="C731" i="1"/>
  <c r="E731" i="1" s="1"/>
  <c r="C732" i="1"/>
  <c r="E732" i="1" s="1"/>
  <c r="C733" i="1"/>
  <c r="E733" i="1" s="1"/>
  <c r="C734" i="1"/>
  <c r="E734" i="1" s="1"/>
  <c r="C735" i="1"/>
  <c r="E735" i="1" s="1"/>
  <c r="C736" i="1"/>
  <c r="E736" i="1" s="1"/>
  <c r="C737" i="1"/>
  <c r="E737" i="1" s="1"/>
  <c r="C738" i="1"/>
  <c r="E738" i="1" s="1"/>
  <c r="C739" i="1"/>
  <c r="E739" i="1" s="1"/>
  <c r="C740" i="1"/>
  <c r="E740" i="1" s="1"/>
  <c r="C741" i="1"/>
  <c r="E741" i="1" s="1"/>
  <c r="C742" i="1"/>
  <c r="E742" i="1" s="1"/>
  <c r="C743" i="1"/>
  <c r="E743" i="1" s="1"/>
  <c r="C744" i="1"/>
  <c r="E744" i="1" s="1"/>
  <c r="C745" i="1"/>
  <c r="E745" i="1" s="1"/>
  <c r="C746" i="1"/>
  <c r="E746" i="1" s="1"/>
  <c r="C747" i="1"/>
  <c r="E747" i="1" s="1"/>
  <c r="C748" i="1"/>
  <c r="E748" i="1" s="1"/>
  <c r="C749" i="1"/>
  <c r="E749" i="1" s="1"/>
  <c r="C750" i="1"/>
  <c r="E750" i="1" s="1"/>
  <c r="C751" i="1"/>
  <c r="E751" i="1" s="1"/>
  <c r="C752" i="1"/>
  <c r="E752" i="1" s="1"/>
  <c r="C753" i="1"/>
  <c r="E753" i="1" s="1"/>
  <c r="C754" i="1"/>
  <c r="E754" i="1" s="1"/>
  <c r="C755" i="1"/>
  <c r="E755" i="1" s="1"/>
  <c r="C756" i="1"/>
  <c r="E756" i="1" s="1"/>
  <c r="C757" i="1"/>
  <c r="E757" i="1" s="1"/>
  <c r="C758" i="1"/>
  <c r="E758" i="1" s="1"/>
  <c r="C759" i="1"/>
  <c r="E759" i="1" s="1"/>
  <c r="C760" i="1"/>
  <c r="E760" i="1" s="1"/>
  <c r="C761" i="1"/>
  <c r="E761" i="1" s="1"/>
  <c r="C762" i="1"/>
  <c r="E762" i="1" s="1"/>
  <c r="C763" i="1"/>
  <c r="E763" i="1" s="1"/>
  <c r="C764" i="1"/>
  <c r="E764" i="1" s="1"/>
  <c r="C765" i="1"/>
  <c r="E765" i="1" s="1"/>
  <c r="C766" i="1"/>
  <c r="E766" i="1" s="1"/>
  <c r="C767" i="1"/>
  <c r="E767" i="1" s="1"/>
  <c r="C768" i="1"/>
  <c r="E768" i="1" s="1"/>
  <c r="C769" i="1"/>
  <c r="E769" i="1" s="1"/>
  <c r="C770" i="1"/>
  <c r="E770" i="1" s="1"/>
  <c r="C771" i="1"/>
  <c r="E771" i="1" s="1"/>
  <c r="C772" i="1"/>
  <c r="E772" i="1" s="1"/>
  <c r="C773" i="1"/>
  <c r="E773" i="1" s="1"/>
  <c r="C774" i="1"/>
  <c r="E774" i="1" s="1"/>
  <c r="C775" i="1"/>
  <c r="E775" i="1" s="1"/>
  <c r="C776" i="1"/>
  <c r="E776" i="1" s="1"/>
  <c r="C777" i="1"/>
  <c r="E777" i="1" s="1"/>
  <c r="C778" i="1"/>
  <c r="E778" i="1" s="1"/>
  <c r="C779" i="1"/>
  <c r="E779" i="1" s="1"/>
  <c r="C780" i="1"/>
  <c r="E780" i="1" s="1"/>
  <c r="C781" i="1"/>
  <c r="E781" i="1" s="1"/>
  <c r="C782" i="1"/>
  <c r="E782" i="1" s="1"/>
  <c r="C783" i="1"/>
  <c r="E783" i="1" s="1"/>
  <c r="C784" i="1"/>
  <c r="E784" i="1" s="1"/>
  <c r="C785" i="1"/>
  <c r="E785" i="1" s="1"/>
  <c r="C786" i="1"/>
  <c r="E786" i="1" s="1"/>
  <c r="C787" i="1"/>
  <c r="E787" i="1" s="1"/>
  <c r="C788" i="1"/>
  <c r="E788" i="1" s="1"/>
  <c r="C789" i="1"/>
  <c r="E789" i="1" s="1"/>
  <c r="C790" i="1"/>
  <c r="E790" i="1" s="1"/>
  <c r="C791" i="1"/>
  <c r="E791" i="1" s="1"/>
  <c r="C792" i="1"/>
  <c r="E792" i="1" s="1"/>
  <c r="C793" i="1"/>
  <c r="E793" i="1" s="1"/>
  <c r="C794" i="1"/>
  <c r="E794" i="1" s="1"/>
  <c r="C795" i="1"/>
  <c r="E795" i="1" s="1"/>
  <c r="C796" i="1"/>
  <c r="E796" i="1" s="1"/>
  <c r="C797" i="1"/>
  <c r="E797" i="1" s="1"/>
  <c r="C798" i="1"/>
  <c r="E798" i="1" s="1"/>
  <c r="C799" i="1"/>
  <c r="E799" i="1" s="1"/>
  <c r="C800" i="1"/>
  <c r="E800" i="1" s="1"/>
  <c r="C801" i="1"/>
  <c r="E801" i="1" s="1"/>
  <c r="C802" i="1"/>
  <c r="E802" i="1" s="1"/>
  <c r="C803" i="1"/>
  <c r="E803" i="1" s="1"/>
  <c r="C804" i="1"/>
  <c r="E804" i="1" s="1"/>
  <c r="C805" i="1"/>
  <c r="E805" i="1" s="1"/>
  <c r="C806" i="1"/>
  <c r="E806" i="1" s="1"/>
  <c r="C807" i="1"/>
  <c r="E807" i="1" s="1"/>
  <c r="C808" i="1"/>
  <c r="E808" i="1" s="1"/>
  <c r="C809" i="1"/>
  <c r="E809" i="1" s="1"/>
  <c r="C810" i="1"/>
  <c r="E810" i="1" s="1"/>
  <c r="C811" i="1"/>
  <c r="E811" i="1" s="1"/>
  <c r="C812" i="1"/>
  <c r="E812" i="1" s="1"/>
  <c r="C813" i="1"/>
  <c r="E813" i="1" s="1"/>
  <c r="C814" i="1"/>
  <c r="E814" i="1" s="1"/>
  <c r="C815" i="1"/>
  <c r="E815" i="1" s="1"/>
  <c r="C816" i="1"/>
  <c r="E816" i="1" s="1"/>
  <c r="C817" i="1"/>
  <c r="E817" i="1" s="1"/>
  <c r="C818" i="1"/>
  <c r="E818" i="1" s="1"/>
  <c r="C819" i="1"/>
  <c r="E819" i="1" s="1"/>
  <c r="C820" i="1"/>
  <c r="E820" i="1" s="1"/>
  <c r="C821" i="1"/>
  <c r="E821" i="1" s="1"/>
  <c r="C822" i="1"/>
  <c r="E822" i="1" s="1"/>
  <c r="C823" i="1"/>
  <c r="E823" i="1" s="1"/>
  <c r="C824" i="1"/>
  <c r="E824" i="1" s="1"/>
  <c r="C825" i="1"/>
  <c r="E825" i="1" s="1"/>
  <c r="C826" i="1"/>
  <c r="E826" i="1" s="1"/>
  <c r="C827" i="1"/>
  <c r="E827" i="1" s="1"/>
  <c r="C828" i="1"/>
  <c r="E828" i="1" s="1"/>
  <c r="C829" i="1"/>
  <c r="E829" i="1" s="1"/>
  <c r="C830" i="1"/>
  <c r="E830" i="1" s="1"/>
  <c r="C831" i="1"/>
  <c r="E831" i="1" s="1"/>
  <c r="C832" i="1"/>
  <c r="E832" i="1" s="1"/>
  <c r="C833" i="1"/>
  <c r="E833" i="1" s="1"/>
  <c r="C834" i="1"/>
  <c r="E834" i="1" s="1"/>
  <c r="C835" i="1"/>
  <c r="E835" i="1" s="1"/>
  <c r="C836" i="1"/>
  <c r="E836" i="1" s="1"/>
  <c r="C837" i="1"/>
  <c r="E837" i="1" s="1"/>
  <c r="C838" i="1"/>
  <c r="E838" i="1" s="1"/>
  <c r="C839" i="1"/>
  <c r="E839" i="1" s="1"/>
  <c r="C840" i="1"/>
  <c r="E840" i="1" s="1"/>
  <c r="C841" i="1"/>
  <c r="E841" i="1" s="1"/>
  <c r="C842" i="1"/>
  <c r="E842" i="1" s="1"/>
  <c r="C843" i="1"/>
  <c r="E843" i="1" s="1"/>
  <c r="C844" i="1"/>
  <c r="E844" i="1" s="1"/>
  <c r="C845" i="1"/>
  <c r="E845" i="1" s="1"/>
  <c r="C846" i="1"/>
  <c r="E846" i="1" s="1"/>
  <c r="C847" i="1"/>
  <c r="E847" i="1" s="1"/>
  <c r="C848" i="1"/>
  <c r="E848" i="1" s="1"/>
  <c r="C849" i="1"/>
  <c r="E849" i="1" s="1"/>
  <c r="C850" i="1"/>
  <c r="E850" i="1" s="1"/>
  <c r="C851" i="1"/>
  <c r="E851" i="1" s="1"/>
  <c r="C852" i="1"/>
  <c r="E852" i="1" s="1"/>
  <c r="C853" i="1"/>
  <c r="E853" i="1" s="1"/>
  <c r="C854" i="1"/>
  <c r="E854" i="1" s="1"/>
  <c r="C855" i="1"/>
  <c r="E855" i="1" s="1"/>
  <c r="C856" i="1"/>
  <c r="E856" i="1" s="1"/>
  <c r="C857" i="1"/>
  <c r="E857" i="1" s="1"/>
  <c r="C858" i="1"/>
  <c r="E858" i="1" s="1"/>
  <c r="C859" i="1"/>
  <c r="E859" i="1" s="1"/>
  <c r="C860" i="1"/>
  <c r="E860" i="1" s="1"/>
  <c r="C861" i="1"/>
  <c r="E861" i="1" s="1"/>
  <c r="C862" i="1"/>
  <c r="E862" i="1" s="1"/>
  <c r="C863" i="1"/>
  <c r="E863" i="1" s="1"/>
  <c r="C864" i="1"/>
  <c r="E864" i="1" s="1"/>
  <c r="C865" i="1"/>
  <c r="E865" i="1" s="1"/>
  <c r="C866" i="1"/>
  <c r="E866" i="1" s="1"/>
  <c r="C867" i="1"/>
  <c r="E867" i="1" s="1"/>
  <c r="C868" i="1"/>
  <c r="E868" i="1" s="1"/>
  <c r="C869" i="1"/>
  <c r="E869" i="1" s="1"/>
  <c r="C870" i="1"/>
  <c r="E870" i="1" s="1"/>
  <c r="C871" i="1"/>
  <c r="E871" i="1" s="1"/>
  <c r="C872" i="1"/>
  <c r="E872" i="1" s="1"/>
  <c r="C873" i="1"/>
  <c r="E873" i="1" s="1"/>
  <c r="C874" i="1"/>
  <c r="E874" i="1" s="1"/>
  <c r="C875" i="1"/>
  <c r="E875" i="1" s="1"/>
  <c r="C876" i="1"/>
  <c r="E876" i="1" s="1"/>
  <c r="C877" i="1"/>
  <c r="E877" i="1" s="1"/>
  <c r="C878" i="1"/>
  <c r="E878" i="1" s="1"/>
  <c r="C879" i="1"/>
  <c r="E879" i="1" s="1"/>
  <c r="C880" i="1"/>
  <c r="E880" i="1" s="1"/>
  <c r="C881" i="1"/>
  <c r="E881" i="1" s="1"/>
  <c r="C882" i="1"/>
  <c r="E882" i="1" s="1"/>
  <c r="C883" i="1"/>
  <c r="E883" i="1" s="1"/>
  <c r="C884" i="1"/>
  <c r="E884" i="1" s="1"/>
  <c r="C885" i="1"/>
  <c r="E885" i="1" s="1"/>
  <c r="C886" i="1"/>
  <c r="E886" i="1" s="1"/>
  <c r="C887" i="1"/>
  <c r="E887" i="1" s="1"/>
  <c r="C888" i="1"/>
  <c r="E888" i="1" s="1"/>
  <c r="C889" i="1"/>
  <c r="E889" i="1" s="1"/>
  <c r="C890" i="1"/>
  <c r="E890" i="1" s="1"/>
  <c r="C891" i="1"/>
  <c r="E891" i="1" s="1"/>
  <c r="C892" i="1"/>
  <c r="E892" i="1" s="1"/>
  <c r="C893" i="1"/>
  <c r="E893" i="1" s="1"/>
  <c r="C894" i="1"/>
  <c r="E894" i="1" s="1"/>
  <c r="C895" i="1"/>
  <c r="E895" i="1" s="1"/>
  <c r="C896" i="1"/>
  <c r="E896" i="1" s="1"/>
  <c r="C897" i="1"/>
  <c r="E897" i="1" s="1"/>
  <c r="C898" i="1"/>
  <c r="E898" i="1" s="1"/>
  <c r="C899" i="1"/>
  <c r="E899" i="1" s="1"/>
  <c r="C900" i="1"/>
  <c r="E900" i="1" s="1"/>
  <c r="C901" i="1"/>
  <c r="E901" i="1" s="1"/>
  <c r="C902" i="1"/>
  <c r="E902" i="1" s="1"/>
  <c r="C903" i="1"/>
  <c r="E903" i="1" s="1"/>
  <c r="C904" i="1"/>
  <c r="E904" i="1" s="1"/>
  <c r="C905" i="1"/>
  <c r="E905" i="1" s="1"/>
  <c r="C906" i="1"/>
  <c r="E906" i="1" s="1"/>
  <c r="C907" i="1"/>
  <c r="E907" i="1" s="1"/>
  <c r="C908" i="1"/>
  <c r="E908" i="1" s="1"/>
  <c r="C909" i="1"/>
  <c r="E909" i="1" s="1"/>
  <c r="C910" i="1"/>
  <c r="E910" i="1" s="1"/>
  <c r="C911" i="1"/>
  <c r="E911" i="1" s="1"/>
  <c r="C912" i="1"/>
  <c r="E912" i="1" s="1"/>
  <c r="C913" i="1"/>
  <c r="E913" i="1" s="1"/>
  <c r="C914" i="1"/>
  <c r="E914" i="1" s="1"/>
  <c r="C915" i="1"/>
  <c r="E915" i="1" s="1"/>
  <c r="C916" i="1"/>
  <c r="E916" i="1" s="1"/>
  <c r="C917" i="1"/>
  <c r="E917" i="1" s="1"/>
  <c r="C918" i="1"/>
  <c r="E918" i="1" s="1"/>
  <c r="C919" i="1"/>
  <c r="E919" i="1" s="1"/>
  <c r="C920" i="1"/>
  <c r="E920" i="1" s="1"/>
  <c r="C921" i="1"/>
  <c r="E921" i="1" s="1"/>
  <c r="C922" i="1"/>
  <c r="E922" i="1" s="1"/>
  <c r="C923" i="1"/>
  <c r="E923" i="1" s="1"/>
  <c r="C924" i="1"/>
  <c r="E924" i="1" s="1"/>
  <c r="C925" i="1"/>
  <c r="E925" i="1" s="1"/>
  <c r="C926" i="1"/>
  <c r="E926" i="1" s="1"/>
  <c r="C927" i="1"/>
  <c r="E927" i="1" s="1"/>
  <c r="C928" i="1"/>
  <c r="E928" i="1" s="1"/>
  <c r="C929" i="1"/>
  <c r="E929" i="1" s="1"/>
  <c r="C930" i="1"/>
  <c r="E930" i="1" s="1"/>
  <c r="C931" i="1"/>
  <c r="E931" i="1" s="1"/>
  <c r="C932" i="1"/>
  <c r="E932" i="1" s="1"/>
  <c r="C933" i="1"/>
  <c r="E933" i="1" s="1"/>
  <c r="C934" i="1"/>
  <c r="E934" i="1" s="1"/>
  <c r="C935" i="1"/>
  <c r="E935" i="1" s="1"/>
  <c r="C936" i="1"/>
  <c r="E936" i="1" s="1"/>
  <c r="C937" i="1"/>
  <c r="E937" i="1" s="1"/>
  <c r="C938" i="1"/>
  <c r="E938" i="1" s="1"/>
  <c r="C939" i="1"/>
  <c r="E939" i="1" s="1"/>
  <c r="C940" i="1"/>
  <c r="E940" i="1" s="1"/>
  <c r="C941" i="1"/>
  <c r="E941" i="1" s="1"/>
  <c r="C942" i="1"/>
  <c r="E942" i="1" s="1"/>
  <c r="C943" i="1"/>
  <c r="E943" i="1" s="1"/>
  <c r="C944" i="1"/>
  <c r="E944" i="1" s="1"/>
  <c r="C945" i="1"/>
  <c r="E945" i="1" s="1"/>
  <c r="C946" i="1"/>
  <c r="E946" i="1" s="1"/>
  <c r="C947" i="1"/>
  <c r="E947" i="1" s="1"/>
  <c r="C948" i="1"/>
  <c r="E948" i="1" s="1"/>
  <c r="C949" i="1"/>
  <c r="E949" i="1" s="1"/>
  <c r="C950" i="1"/>
  <c r="E950" i="1" s="1"/>
  <c r="C951" i="1"/>
  <c r="E951" i="1" s="1"/>
  <c r="C952" i="1"/>
  <c r="E952" i="1" s="1"/>
  <c r="C953" i="1"/>
  <c r="E953" i="1" s="1"/>
  <c r="C954" i="1"/>
  <c r="E954" i="1" s="1"/>
  <c r="C955" i="1"/>
  <c r="E955" i="1" s="1"/>
  <c r="C956" i="1"/>
  <c r="E956" i="1" s="1"/>
  <c r="C957" i="1"/>
  <c r="E957" i="1" s="1"/>
  <c r="C958" i="1"/>
  <c r="E958" i="1" s="1"/>
  <c r="C959" i="1"/>
  <c r="E959" i="1" s="1"/>
  <c r="C960" i="1"/>
  <c r="E960" i="1" s="1"/>
  <c r="C961" i="1"/>
  <c r="E961" i="1" s="1"/>
  <c r="C962" i="1"/>
  <c r="E962" i="1" s="1"/>
  <c r="C963" i="1"/>
  <c r="E963" i="1" s="1"/>
  <c r="C964" i="1"/>
  <c r="E964" i="1" s="1"/>
  <c r="C965" i="1"/>
  <c r="E965" i="1" s="1"/>
  <c r="C966" i="1"/>
  <c r="E966" i="1" s="1"/>
  <c r="C967" i="1"/>
  <c r="E967" i="1" s="1"/>
  <c r="C968" i="1"/>
  <c r="E968" i="1" s="1"/>
  <c r="C969" i="1"/>
  <c r="E969" i="1" s="1"/>
  <c r="C970" i="1"/>
  <c r="E970" i="1" s="1"/>
  <c r="C971" i="1"/>
  <c r="E971" i="1" s="1"/>
  <c r="C972" i="1"/>
  <c r="E972" i="1" s="1"/>
  <c r="C973" i="1"/>
  <c r="E973" i="1" s="1"/>
  <c r="C974" i="1"/>
  <c r="E974" i="1" s="1"/>
  <c r="C975" i="1"/>
  <c r="E975" i="1" s="1"/>
  <c r="C976" i="1"/>
  <c r="E976" i="1" s="1"/>
  <c r="C977" i="1"/>
  <c r="E977" i="1" s="1"/>
  <c r="C978" i="1"/>
  <c r="E978" i="1" s="1"/>
  <c r="C979" i="1"/>
  <c r="E979" i="1" s="1"/>
  <c r="C980" i="1"/>
  <c r="E980" i="1" s="1"/>
  <c r="C981" i="1"/>
  <c r="E981" i="1" s="1"/>
  <c r="C982" i="1"/>
  <c r="E982" i="1" s="1"/>
  <c r="C983" i="1"/>
  <c r="E983" i="1" s="1"/>
  <c r="C984" i="1"/>
  <c r="E984" i="1" s="1"/>
  <c r="C985" i="1"/>
  <c r="E985" i="1" s="1"/>
  <c r="C986" i="1"/>
  <c r="E986" i="1" s="1"/>
  <c r="C987" i="1"/>
  <c r="E987" i="1" s="1"/>
  <c r="C988" i="1"/>
  <c r="E988" i="1" s="1"/>
  <c r="C989" i="1"/>
  <c r="E989" i="1" s="1"/>
  <c r="C990" i="1"/>
  <c r="E990" i="1" s="1"/>
  <c r="C991" i="1"/>
  <c r="E991" i="1" s="1"/>
  <c r="C992" i="1"/>
  <c r="E992" i="1" s="1"/>
  <c r="C993" i="1"/>
  <c r="E993" i="1" s="1"/>
  <c r="C994" i="1"/>
  <c r="E994" i="1" s="1"/>
  <c r="C995" i="1"/>
  <c r="E995" i="1" s="1"/>
  <c r="C996" i="1"/>
  <c r="E996" i="1" s="1"/>
  <c r="C997" i="1"/>
  <c r="E997" i="1" s="1"/>
  <c r="C998" i="1"/>
  <c r="E998" i="1" s="1"/>
  <c r="C999" i="1"/>
  <c r="E999" i="1" s="1"/>
  <c r="C1000" i="1"/>
  <c r="E1000" i="1" s="1"/>
  <c r="C1001" i="1"/>
  <c r="E1001" i="1" s="1"/>
  <c r="C1002" i="1"/>
  <c r="E1002" i="1" s="1"/>
  <c r="C1003" i="1"/>
  <c r="E1003" i="1" s="1"/>
  <c r="C1004" i="1"/>
  <c r="E1004" i="1" s="1"/>
  <c r="C1005" i="1"/>
  <c r="E1005" i="1" s="1"/>
  <c r="C1006" i="1"/>
  <c r="E1006" i="1" s="1"/>
  <c r="C1007" i="1"/>
  <c r="E1007" i="1" s="1"/>
  <c r="C1008" i="1"/>
  <c r="E1008" i="1" s="1"/>
  <c r="C1009" i="1"/>
  <c r="E1009" i="1" s="1"/>
  <c r="C1010" i="1"/>
  <c r="E1010" i="1" s="1"/>
  <c r="C1011" i="1"/>
  <c r="E1011" i="1" s="1"/>
  <c r="C1012" i="1"/>
  <c r="E1012" i="1" s="1"/>
  <c r="C1013" i="1"/>
  <c r="E1013" i="1" s="1"/>
  <c r="C1014" i="1"/>
  <c r="E1014" i="1" s="1"/>
  <c r="C1015" i="1"/>
  <c r="E1015" i="1" s="1"/>
  <c r="C1016" i="1"/>
  <c r="E1016" i="1" s="1"/>
  <c r="C1017" i="1"/>
  <c r="E1017" i="1" s="1"/>
  <c r="C1018" i="1"/>
  <c r="E1018" i="1" s="1"/>
  <c r="C1019" i="1"/>
  <c r="E1019" i="1" s="1"/>
  <c r="C1020" i="1"/>
  <c r="E1020" i="1" s="1"/>
  <c r="C1021" i="1"/>
  <c r="E1021" i="1" s="1"/>
  <c r="C1022" i="1"/>
  <c r="E1022" i="1" s="1"/>
  <c r="C1023" i="1"/>
  <c r="E1023" i="1" s="1"/>
  <c r="C1024" i="1"/>
  <c r="E1024" i="1" s="1"/>
  <c r="C1025" i="1"/>
  <c r="E1025" i="1" s="1"/>
  <c r="C1026" i="1"/>
  <c r="E1026" i="1" s="1"/>
  <c r="C1027" i="1"/>
  <c r="E1027" i="1" s="1"/>
  <c r="C1028" i="1"/>
  <c r="E1028" i="1" s="1"/>
  <c r="C1029" i="1"/>
  <c r="E1029" i="1" s="1"/>
  <c r="C1030" i="1"/>
  <c r="E1030" i="1" s="1"/>
  <c r="C1031" i="1"/>
  <c r="E1031" i="1" s="1"/>
  <c r="C1032" i="1"/>
  <c r="E1032" i="1" s="1"/>
  <c r="C1033" i="1"/>
  <c r="E1033" i="1" s="1"/>
  <c r="C1034" i="1"/>
  <c r="E1034" i="1" s="1"/>
  <c r="C1035" i="1"/>
  <c r="E1035" i="1" s="1"/>
  <c r="C1036" i="1"/>
  <c r="E1036" i="1" s="1"/>
  <c r="C1037" i="1"/>
  <c r="E1037" i="1" s="1"/>
  <c r="C1038" i="1"/>
  <c r="E1038" i="1" s="1"/>
  <c r="C1039" i="1"/>
  <c r="E1039" i="1" s="1"/>
  <c r="C1040" i="1"/>
  <c r="E1040" i="1" s="1"/>
  <c r="C1041" i="1"/>
  <c r="E1041" i="1" s="1"/>
  <c r="C1042" i="1"/>
  <c r="E1042" i="1" s="1"/>
  <c r="C1043" i="1"/>
  <c r="E1043" i="1" s="1"/>
  <c r="C1044" i="1"/>
  <c r="E1044" i="1" s="1"/>
  <c r="C1045" i="1"/>
  <c r="E1045" i="1" s="1"/>
  <c r="C1046" i="1"/>
  <c r="E1046" i="1" s="1"/>
  <c r="C1047" i="1"/>
  <c r="E1047" i="1" s="1"/>
  <c r="C1048" i="1"/>
  <c r="E1048" i="1" s="1"/>
  <c r="C1049" i="1"/>
  <c r="E1049" i="1" s="1"/>
  <c r="C1050" i="1"/>
  <c r="E1050" i="1" s="1"/>
  <c r="C1051" i="1"/>
  <c r="E1051" i="1" s="1"/>
  <c r="C1052" i="1"/>
  <c r="E1052" i="1" s="1"/>
  <c r="C1053" i="1"/>
  <c r="E1053" i="1" s="1"/>
  <c r="C1054" i="1"/>
  <c r="E1054" i="1" s="1"/>
  <c r="C1055" i="1"/>
  <c r="E1055" i="1" s="1"/>
  <c r="C1056" i="1"/>
  <c r="E1056" i="1" s="1"/>
  <c r="C1057" i="1"/>
  <c r="E1057" i="1" s="1"/>
  <c r="C1058" i="1"/>
  <c r="E1058" i="1" s="1"/>
  <c r="C1059" i="1"/>
  <c r="E1059" i="1" s="1"/>
  <c r="C1060" i="1"/>
  <c r="E1060" i="1" s="1"/>
  <c r="C1061" i="1"/>
  <c r="E1061" i="1" s="1"/>
  <c r="C1062" i="1"/>
  <c r="E1062" i="1" s="1"/>
  <c r="C1063" i="1"/>
  <c r="E1063" i="1" s="1"/>
  <c r="C1064" i="1"/>
  <c r="E1064" i="1" s="1"/>
  <c r="C1065" i="1"/>
  <c r="E1065" i="1" s="1"/>
  <c r="C1066" i="1"/>
  <c r="E1066" i="1" s="1"/>
  <c r="C1067" i="1"/>
  <c r="E1067" i="1" s="1"/>
  <c r="C1068" i="1"/>
  <c r="E1068" i="1" s="1"/>
  <c r="C1069" i="1"/>
  <c r="E1069" i="1" s="1"/>
  <c r="C1070" i="1"/>
  <c r="E1070" i="1" s="1"/>
  <c r="C1071" i="1"/>
  <c r="E1071" i="1" s="1"/>
  <c r="C1072" i="1"/>
  <c r="E1072" i="1" s="1"/>
  <c r="C1073" i="1"/>
  <c r="E1073" i="1" s="1"/>
  <c r="C1074" i="1"/>
  <c r="E1074" i="1" s="1"/>
  <c r="C1075" i="1"/>
  <c r="E1075" i="1" s="1"/>
  <c r="C1076" i="1"/>
  <c r="E1076" i="1" s="1"/>
  <c r="C1077" i="1"/>
  <c r="E1077" i="1" s="1"/>
  <c r="C1078" i="1"/>
  <c r="E1078" i="1" s="1"/>
  <c r="C1079" i="1"/>
  <c r="E1079" i="1" s="1"/>
  <c r="C1080" i="1"/>
  <c r="E1080" i="1" s="1"/>
  <c r="C1081" i="1"/>
  <c r="E1081" i="1" s="1"/>
  <c r="C1082" i="1"/>
  <c r="E1082" i="1" s="1"/>
  <c r="C1083" i="1"/>
  <c r="E1083" i="1" s="1"/>
  <c r="C1084" i="1"/>
  <c r="E1084" i="1" s="1"/>
  <c r="C1085" i="1"/>
  <c r="E1085" i="1" s="1"/>
  <c r="C1086" i="1"/>
  <c r="E1086" i="1" s="1"/>
  <c r="C1087" i="1"/>
  <c r="E1087" i="1" s="1"/>
  <c r="C1088" i="1"/>
  <c r="E1088" i="1" s="1"/>
  <c r="C1089" i="1"/>
  <c r="E1089" i="1" s="1"/>
  <c r="C1090" i="1"/>
  <c r="E1090" i="1" s="1"/>
  <c r="C1091" i="1"/>
  <c r="E1091" i="1" s="1"/>
  <c r="C1092" i="1"/>
  <c r="E1092" i="1" s="1"/>
  <c r="C1093" i="1"/>
  <c r="E1093" i="1" s="1"/>
  <c r="C1094" i="1"/>
  <c r="E1094" i="1" s="1"/>
  <c r="C1095" i="1"/>
  <c r="E1095" i="1" s="1"/>
  <c r="C1096" i="1"/>
  <c r="E1096" i="1" s="1"/>
  <c r="C1097" i="1"/>
  <c r="E1097" i="1" s="1"/>
  <c r="C1098" i="1"/>
  <c r="E1098" i="1" s="1"/>
  <c r="C1099" i="1"/>
  <c r="E1099" i="1" s="1"/>
  <c r="C1100" i="1"/>
  <c r="E1100" i="1" s="1"/>
  <c r="C1101" i="1"/>
  <c r="E1101" i="1" s="1"/>
  <c r="C1102" i="1"/>
  <c r="E1102" i="1" s="1"/>
  <c r="C1103" i="1"/>
  <c r="E1103" i="1" s="1"/>
  <c r="C1104" i="1"/>
  <c r="E1104" i="1" s="1"/>
  <c r="C1105" i="1"/>
  <c r="E1105" i="1" s="1"/>
  <c r="C1106" i="1"/>
  <c r="E1106" i="1" s="1"/>
  <c r="C1107" i="1"/>
  <c r="E1107" i="1" s="1"/>
  <c r="C1108" i="1"/>
  <c r="E1108" i="1" s="1"/>
  <c r="C1109" i="1"/>
  <c r="E1109" i="1" s="1"/>
  <c r="C1110" i="1"/>
  <c r="E1110" i="1" s="1"/>
  <c r="C1111" i="1"/>
  <c r="E1111" i="1" s="1"/>
  <c r="C1112" i="1"/>
  <c r="E1112" i="1" s="1"/>
  <c r="C1113" i="1"/>
  <c r="E1113" i="1" s="1"/>
  <c r="C1114" i="1"/>
  <c r="E1114" i="1" s="1"/>
  <c r="C1115" i="1"/>
  <c r="E1115" i="1" s="1"/>
  <c r="C1116" i="1"/>
  <c r="E1116" i="1" s="1"/>
  <c r="C1117" i="1"/>
  <c r="E1117" i="1" s="1"/>
  <c r="C1118" i="1"/>
  <c r="E1118" i="1" s="1"/>
  <c r="C1119" i="1"/>
  <c r="E1119" i="1" s="1"/>
  <c r="C1120" i="1"/>
  <c r="E1120" i="1" s="1"/>
  <c r="C1121" i="1"/>
  <c r="E1121" i="1" s="1"/>
  <c r="C1122" i="1"/>
  <c r="E1122" i="1" s="1"/>
  <c r="C1123" i="1"/>
  <c r="E1123" i="1" s="1"/>
  <c r="C1124" i="1"/>
  <c r="E1124" i="1" s="1"/>
  <c r="C1125" i="1"/>
  <c r="E1125" i="1" s="1"/>
  <c r="C1126" i="1"/>
  <c r="E1126" i="1" s="1"/>
  <c r="C1127" i="1"/>
  <c r="E1127" i="1" s="1"/>
  <c r="C1128" i="1"/>
  <c r="E1128" i="1" s="1"/>
  <c r="C1129" i="1"/>
  <c r="E1129" i="1" s="1"/>
  <c r="C1130" i="1"/>
  <c r="E1130" i="1" s="1"/>
  <c r="C1131" i="1"/>
  <c r="E1131" i="1" s="1"/>
  <c r="C1132" i="1"/>
  <c r="E1132" i="1" s="1"/>
  <c r="C1133" i="1"/>
  <c r="E1133" i="1" s="1"/>
  <c r="C1134" i="1"/>
  <c r="E1134" i="1" s="1"/>
  <c r="C1135" i="1"/>
  <c r="E1135" i="1" s="1"/>
  <c r="C1136" i="1"/>
  <c r="E1136" i="1" s="1"/>
  <c r="C1137" i="1"/>
  <c r="E1137" i="1" s="1"/>
  <c r="C1138" i="1"/>
  <c r="E1138" i="1" s="1"/>
  <c r="C1139" i="1"/>
  <c r="E1139" i="1" s="1"/>
  <c r="C1140" i="1"/>
  <c r="E1140" i="1" s="1"/>
  <c r="C1141" i="1"/>
  <c r="E1141" i="1" s="1"/>
  <c r="C1142" i="1"/>
  <c r="E1142" i="1" s="1"/>
  <c r="C1143" i="1"/>
  <c r="E1143" i="1" s="1"/>
  <c r="C1144" i="1"/>
  <c r="E1144" i="1" s="1"/>
  <c r="C1145" i="1"/>
  <c r="E1145" i="1" s="1"/>
  <c r="C1146" i="1"/>
  <c r="E1146" i="1" s="1"/>
  <c r="C1147" i="1"/>
  <c r="E1147" i="1" s="1"/>
  <c r="C1148" i="1"/>
  <c r="E1148" i="1" s="1"/>
  <c r="C1149" i="1"/>
  <c r="E1149" i="1" s="1"/>
  <c r="C1150" i="1"/>
  <c r="E1150" i="1" s="1"/>
  <c r="C1151" i="1"/>
  <c r="E1151" i="1" s="1"/>
  <c r="C1152" i="1"/>
  <c r="E1152" i="1" s="1"/>
  <c r="C1153" i="1"/>
  <c r="E1153" i="1" s="1"/>
  <c r="C1154" i="1"/>
  <c r="E1154" i="1" s="1"/>
  <c r="C1155" i="1"/>
  <c r="E1155" i="1" s="1"/>
  <c r="C1156" i="1"/>
  <c r="E1156" i="1" s="1"/>
  <c r="C1157" i="1"/>
  <c r="E1157" i="1" s="1"/>
  <c r="C1158" i="1"/>
  <c r="E1158" i="1" s="1"/>
  <c r="C1159" i="1"/>
  <c r="E1159" i="1" s="1"/>
  <c r="C1160" i="1"/>
  <c r="E1160" i="1" s="1"/>
  <c r="C1161" i="1"/>
  <c r="E1161" i="1" s="1"/>
  <c r="C1162" i="1"/>
  <c r="E1162" i="1" s="1"/>
  <c r="C1163" i="1"/>
  <c r="E1163" i="1" s="1"/>
  <c r="C1164" i="1"/>
  <c r="E1164" i="1" s="1"/>
  <c r="C1165" i="1"/>
  <c r="E1165" i="1" s="1"/>
  <c r="C1166" i="1"/>
  <c r="E1166" i="1" s="1"/>
  <c r="C1167" i="1"/>
  <c r="E1167" i="1" s="1"/>
  <c r="C1168" i="1"/>
  <c r="E1168" i="1" s="1"/>
  <c r="C1169" i="1"/>
  <c r="E1169" i="1" s="1"/>
  <c r="C1170" i="1"/>
  <c r="E1170" i="1" s="1"/>
  <c r="C1171" i="1"/>
  <c r="E1171" i="1" s="1"/>
  <c r="C1172" i="1"/>
  <c r="E1172" i="1" s="1"/>
  <c r="C1173" i="1"/>
  <c r="E1173" i="1" s="1"/>
  <c r="C1174" i="1"/>
  <c r="E1174" i="1" s="1"/>
  <c r="C1175" i="1"/>
  <c r="E1175" i="1" s="1"/>
  <c r="C1176" i="1"/>
  <c r="E1176" i="1" s="1"/>
  <c r="C1177" i="1"/>
  <c r="E1177" i="1" s="1"/>
  <c r="C1178" i="1"/>
  <c r="E1178" i="1" s="1"/>
  <c r="C1179" i="1"/>
  <c r="E1179" i="1" s="1"/>
  <c r="C1180" i="1"/>
  <c r="E1180" i="1" s="1"/>
  <c r="C1181" i="1"/>
  <c r="E1181" i="1" s="1"/>
  <c r="C1182" i="1"/>
  <c r="E1182" i="1" s="1"/>
  <c r="C1183" i="1"/>
  <c r="E1183" i="1" s="1"/>
  <c r="C1184" i="1"/>
  <c r="E1184" i="1" s="1"/>
  <c r="C1185" i="1"/>
  <c r="E1185" i="1" s="1"/>
  <c r="C1186" i="1"/>
  <c r="E1186" i="1" s="1"/>
  <c r="C1187" i="1"/>
  <c r="E1187" i="1" s="1"/>
  <c r="C1188" i="1"/>
  <c r="E1188" i="1" s="1"/>
  <c r="C1189" i="1"/>
  <c r="E1189" i="1" s="1"/>
  <c r="C1190" i="1"/>
  <c r="E1190" i="1" s="1"/>
  <c r="C1191" i="1"/>
  <c r="E1191" i="1" s="1"/>
  <c r="C1192" i="1"/>
  <c r="E1192" i="1" s="1"/>
  <c r="C1193" i="1"/>
  <c r="E1193" i="1" s="1"/>
  <c r="C1194" i="1"/>
  <c r="E1194" i="1" s="1"/>
  <c r="C1195" i="1"/>
  <c r="E1195" i="1" s="1"/>
  <c r="C1196" i="1"/>
  <c r="E1196" i="1" s="1"/>
  <c r="C1197" i="1"/>
  <c r="E1197" i="1" s="1"/>
  <c r="C1198" i="1"/>
  <c r="E1198" i="1" s="1"/>
  <c r="C1199" i="1"/>
  <c r="E1199" i="1" s="1"/>
  <c r="C1200" i="1"/>
  <c r="E1200" i="1" s="1"/>
  <c r="C1201" i="1"/>
  <c r="E1201" i="1" s="1"/>
  <c r="C1202" i="1"/>
  <c r="E1202" i="1" s="1"/>
  <c r="C1203" i="1"/>
  <c r="E1203" i="1" s="1"/>
  <c r="C1204" i="1"/>
  <c r="E1204" i="1" s="1"/>
  <c r="C1205" i="1"/>
  <c r="E1205" i="1" s="1"/>
  <c r="C1206" i="1"/>
  <c r="E1206" i="1" s="1"/>
  <c r="C1207" i="1"/>
  <c r="E1207" i="1" s="1"/>
  <c r="C1208" i="1"/>
  <c r="E1208" i="1" s="1"/>
  <c r="C1209" i="1"/>
  <c r="E1209" i="1" s="1"/>
  <c r="C1210" i="1"/>
  <c r="E1210" i="1" s="1"/>
  <c r="C1211" i="1"/>
  <c r="E1211" i="1" s="1"/>
  <c r="C1212" i="1"/>
  <c r="E1212" i="1" s="1"/>
  <c r="C1213" i="1"/>
  <c r="E1213" i="1" s="1"/>
  <c r="C1214" i="1"/>
  <c r="E1214" i="1" s="1"/>
  <c r="C1215" i="1"/>
  <c r="E1215" i="1" s="1"/>
  <c r="C1216" i="1"/>
  <c r="E1216" i="1" s="1"/>
  <c r="C1217" i="1"/>
  <c r="E1217" i="1" s="1"/>
  <c r="C1218" i="1"/>
  <c r="E1218" i="1" s="1"/>
  <c r="C1219" i="1"/>
  <c r="E1219" i="1" s="1"/>
  <c r="C1220" i="1"/>
  <c r="E1220" i="1" s="1"/>
  <c r="C1221" i="1"/>
  <c r="E1221" i="1" s="1"/>
  <c r="C1222" i="1"/>
  <c r="E1222" i="1" s="1"/>
  <c r="C1223" i="1"/>
  <c r="E1223" i="1" s="1"/>
  <c r="C1224" i="1"/>
  <c r="E1224" i="1" s="1"/>
  <c r="C1225" i="1"/>
  <c r="E1225" i="1" s="1"/>
  <c r="C1226" i="1"/>
  <c r="E1226" i="1" s="1"/>
  <c r="C1227" i="1"/>
  <c r="E1227" i="1" s="1"/>
  <c r="C1228" i="1"/>
  <c r="E1228" i="1" s="1"/>
  <c r="C1229" i="1"/>
  <c r="E1229" i="1" s="1"/>
  <c r="C1230" i="1"/>
  <c r="E1230" i="1" s="1"/>
  <c r="C1231" i="1"/>
  <c r="E1231" i="1" s="1"/>
  <c r="C1232" i="1"/>
  <c r="E1232" i="1" s="1"/>
  <c r="C1233" i="1"/>
  <c r="E1233" i="1" s="1"/>
  <c r="C1234" i="1"/>
  <c r="E1234" i="1" s="1"/>
  <c r="C1235" i="1"/>
  <c r="E1235" i="1" s="1"/>
  <c r="C1236" i="1"/>
  <c r="E1236" i="1" s="1"/>
  <c r="C1237" i="1"/>
  <c r="E1237" i="1" s="1"/>
  <c r="C1238" i="1"/>
  <c r="E1238" i="1" s="1"/>
  <c r="C1239" i="1"/>
  <c r="E1239" i="1" s="1"/>
  <c r="C1240" i="1"/>
  <c r="E1240" i="1" s="1"/>
  <c r="C1241" i="1"/>
  <c r="E1241" i="1" s="1"/>
  <c r="C1242" i="1"/>
  <c r="E1242" i="1" s="1"/>
  <c r="C1243" i="1"/>
  <c r="E1243" i="1" s="1"/>
  <c r="C1244" i="1"/>
  <c r="E1244" i="1" s="1"/>
  <c r="C1245" i="1"/>
  <c r="E1245" i="1" s="1"/>
  <c r="C1246" i="1"/>
  <c r="E1246" i="1" s="1"/>
  <c r="C1247" i="1"/>
  <c r="E1247" i="1" s="1"/>
  <c r="C1248" i="1"/>
  <c r="E1248" i="1" s="1"/>
  <c r="C1249" i="1"/>
  <c r="E1249" i="1" s="1"/>
  <c r="C1250" i="1"/>
  <c r="E1250" i="1" s="1"/>
  <c r="C1251" i="1"/>
  <c r="E1251" i="1" s="1"/>
  <c r="C1252" i="1"/>
  <c r="E1252" i="1" s="1"/>
  <c r="C1253" i="1"/>
  <c r="E1253" i="1" s="1"/>
  <c r="C1254" i="1"/>
  <c r="E1254" i="1" s="1"/>
  <c r="C1255" i="1"/>
  <c r="E1255" i="1" s="1"/>
  <c r="C1256" i="1"/>
  <c r="E1256" i="1" s="1"/>
  <c r="C1257" i="1"/>
  <c r="E1257" i="1" s="1"/>
  <c r="C1258" i="1"/>
  <c r="E1258" i="1" s="1"/>
  <c r="C1259" i="1"/>
  <c r="E1259" i="1" s="1"/>
  <c r="C1260" i="1"/>
  <c r="E1260" i="1" s="1"/>
  <c r="C1261" i="1"/>
  <c r="E1261" i="1" s="1"/>
  <c r="C1262" i="1"/>
  <c r="E1262" i="1" s="1"/>
  <c r="C1263" i="1"/>
  <c r="E1263" i="1" s="1"/>
  <c r="C1264" i="1"/>
  <c r="E1264" i="1" s="1"/>
  <c r="C1265" i="1"/>
  <c r="E1265" i="1" s="1"/>
  <c r="C1266" i="1"/>
  <c r="E1266" i="1" s="1"/>
  <c r="C1267" i="1"/>
  <c r="E1267" i="1" s="1"/>
  <c r="C1268" i="1"/>
  <c r="E1268" i="1" s="1"/>
  <c r="C1269" i="1"/>
  <c r="E1269" i="1" s="1"/>
  <c r="C1270" i="1"/>
  <c r="E1270" i="1" s="1"/>
  <c r="C1271" i="1"/>
  <c r="E1271" i="1" s="1"/>
  <c r="C1272" i="1"/>
  <c r="E1272" i="1" s="1"/>
  <c r="C1273" i="1"/>
  <c r="E1273" i="1" s="1"/>
  <c r="C1274" i="1"/>
  <c r="E1274" i="1" s="1"/>
  <c r="C1275" i="1"/>
  <c r="E1275" i="1" s="1"/>
  <c r="C1276" i="1"/>
  <c r="E1276" i="1" s="1"/>
  <c r="C1277" i="1"/>
  <c r="E1277" i="1" s="1"/>
  <c r="C1278" i="1"/>
  <c r="E1278" i="1" s="1"/>
  <c r="C1279" i="1"/>
  <c r="E1279" i="1" s="1"/>
  <c r="C1280" i="1"/>
  <c r="E1280" i="1" s="1"/>
  <c r="C1281" i="1"/>
  <c r="E1281" i="1" s="1"/>
  <c r="C1282" i="1"/>
  <c r="E1282" i="1" s="1"/>
  <c r="C1283" i="1"/>
  <c r="E1283" i="1" s="1"/>
  <c r="C1284" i="1"/>
  <c r="E1284" i="1" s="1"/>
  <c r="C1285" i="1"/>
  <c r="E1285" i="1" s="1"/>
  <c r="C1286" i="1"/>
  <c r="E1286" i="1" s="1"/>
  <c r="C1287" i="1"/>
  <c r="E1287" i="1" s="1"/>
  <c r="C1288" i="1"/>
  <c r="E1288" i="1" s="1"/>
  <c r="C1289" i="1"/>
  <c r="E1289" i="1" s="1"/>
  <c r="C1290" i="1"/>
  <c r="E1290" i="1" s="1"/>
  <c r="C1291" i="1"/>
  <c r="E1291" i="1" s="1"/>
  <c r="C1292" i="1"/>
  <c r="E1292" i="1" s="1"/>
  <c r="C1293" i="1"/>
  <c r="E1293" i="1" s="1"/>
  <c r="C1294" i="1"/>
  <c r="E1294" i="1" s="1"/>
  <c r="C1295" i="1"/>
  <c r="E1295" i="1" s="1"/>
  <c r="C1296" i="1"/>
  <c r="E1296" i="1" s="1"/>
  <c r="C1297" i="1"/>
  <c r="E1297" i="1" s="1"/>
  <c r="C1298" i="1"/>
  <c r="E1298" i="1" s="1"/>
  <c r="C1299" i="1"/>
  <c r="E1299" i="1" s="1"/>
  <c r="C1300" i="1"/>
  <c r="E1300" i="1" s="1"/>
  <c r="C1301" i="1"/>
  <c r="E1301" i="1" s="1"/>
  <c r="C1302" i="1"/>
  <c r="E1302" i="1" s="1"/>
  <c r="C1303" i="1"/>
  <c r="E1303" i="1" s="1"/>
  <c r="C1304" i="1"/>
  <c r="E1304" i="1" s="1"/>
  <c r="C1305" i="1"/>
  <c r="E1305" i="1" s="1"/>
  <c r="C1306" i="1"/>
  <c r="E1306" i="1" s="1"/>
  <c r="C1307" i="1"/>
  <c r="E1307" i="1" s="1"/>
  <c r="C1308" i="1"/>
  <c r="E1308" i="1" s="1"/>
  <c r="C1309" i="1"/>
  <c r="E1309" i="1" s="1"/>
  <c r="C1310" i="1"/>
  <c r="E1310" i="1" s="1"/>
  <c r="C1311" i="1"/>
  <c r="E1311" i="1" s="1"/>
  <c r="C1312" i="1"/>
  <c r="E1312" i="1" s="1"/>
  <c r="C1313" i="1"/>
  <c r="E1313" i="1" s="1"/>
  <c r="C1314" i="1"/>
  <c r="E1314" i="1" s="1"/>
  <c r="C1315" i="1"/>
  <c r="E1315" i="1" s="1"/>
  <c r="C1316" i="1"/>
  <c r="E1316" i="1" s="1"/>
  <c r="C1317" i="1"/>
  <c r="E1317" i="1" s="1"/>
  <c r="C1318" i="1"/>
  <c r="E1318" i="1" s="1"/>
  <c r="C1319" i="1"/>
  <c r="E1319" i="1" s="1"/>
  <c r="C1320" i="1"/>
  <c r="E1320" i="1" s="1"/>
  <c r="C1321" i="1"/>
  <c r="E1321" i="1" s="1"/>
  <c r="C1322" i="1"/>
  <c r="E1322" i="1" s="1"/>
  <c r="C1323" i="1"/>
  <c r="E1323" i="1" s="1"/>
  <c r="C1324" i="1"/>
  <c r="E1324" i="1" s="1"/>
  <c r="C1325" i="1"/>
  <c r="E1325" i="1" s="1"/>
  <c r="C1326" i="1"/>
  <c r="E1326" i="1" s="1"/>
  <c r="C1327" i="1"/>
  <c r="E1327" i="1" s="1"/>
  <c r="C1328" i="1"/>
  <c r="E1328" i="1" s="1"/>
  <c r="C1329" i="1"/>
  <c r="E1329" i="1" s="1"/>
  <c r="C1330" i="1"/>
  <c r="E1330" i="1" s="1"/>
  <c r="C1331" i="1"/>
  <c r="E1331" i="1" s="1"/>
  <c r="C1332" i="1"/>
  <c r="E1332" i="1" s="1"/>
  <c r="C1333" i="1"/>
  <c r="E1333" i="1" s="1"/>
  <c r="C1334" i="1"/>
  <c r="E1334" i="1" s="1"/>
  <c r="C1335" i="1"/>
  <c r="E1335" i="1" s="1"/>
  <c r="C1336" i="1"/>
  <c r="E1336" i="1" s="1"/>
  <c r="C1337" i="1"/>
  <c r="E1337" i="1" s="1"/>
  <c r="C1338" i="1"/>
  <c r="E1338" i="1" s="1"/>
  <c r="C1339" i="1"/>
  <c r="E1339" i="1" s="1"/>
  <c r="C1340" i="1"/>
  <c r="E1340" i="1" s="1"/>
  <c r="C1341" i="1"/>
  <c r="E1341" i="1" s="1"/>
  <c r="C1342" i="1"/>
  <c r="E1342" i="1" s="1"/>
  <c r="C1343" i="1"/>
  <c r="E1343" i="1" s="1"/>
  <c r="C1344" i="1"/>
  <c r="E1344" i="1" s="1"/>
  <c r="C1345" i="1"/>
  <c r="E1345" i="1" s="1"/>
  <c r="C1346" i="1"/>
  <c r="E1346" i="1" s="1"/>
  <c r="C1347" i="1"/>
  <c r="E1347" i="1" s="1"/>
  <c r="C1348" i="1"/>
  <c r="E1348" i="1" s="1"/>
  <c r="C1349" i="1"/>
  <c r="E1349" i="1" s="1"/>
  <c r="C1350" i="1"/>
  <c r="E1350" i="1" s="1"/>
  <c r="C1351" i="1"/>
  <c r="E1351" i="1" s="1"/>
  <c r="C1352" i="1"/>
  <c r="E1352" i="1" s="1"/>
  <c r="C1353" i="1"/>
  <c r="E1353" i="1" s="1"/>
  <c r="C1354" i="1"/>
  <c r="E1354" i="1" s="1"/>
  <c r="C1355" i="1"/>
  <c r="E1355" i="1" s="1"/>
  <c r="C1356" i="1"/>
  <c r="E1356" i="1" s="1"/>
  <c r="C1357" i="1"/>
  <c r="E1357" i="1" s="1"/>
  <c r="C1358" i="1"/>
  <c r="E1358" i="1" s="1"/>
  <c r="C1359" i="1"/>
  <c r="E1359" i="1" s="1"/>
  <c r="C1360" i="1"/>
  <c r="E1360" i="1" s="1"/>
  <c r="C1361" i="1"/>
  <c r="E1361" i="1" s="1"/>
  <c r="C1362" i="1"/>
  <c r="E1362" i="1" s="1"/>
  <c r="C1363" i="1"/>
  <c r="E1363" i="1" s="1"/>
  <c r="C1364" i="1"/>
  <c r="E1364" i="1" s="1"/>
  <c r="C1365" i="1"/>
  <c r="E1365" i="1" s="1"/>
  <c r="C1366" i="1"/>
  <c r="E1366" i="1" s="1"/>
  <c r="C1367" i="1"/>
  <c r="E1367" i="1" s="1"/>
  <c r="C1368" i="1"/>
  <c r="E1368" i="1" s="1"/>
  <c r="C1369" i="1"/>
  <c r="E1369" i="1" s="1"/>
  <c r="C1370" i="1"/>
  <c r="E1370" i="1" s="1"/>
  <c r="C1371" i="1"/>
  <c r="E1371" i="1" s="1"/>
  <c r="C1372" i="1"/>
  <c r="E1372" i="1" s="1"/>
  <c r="C1373" i="1"/>
  <c r="E1373" i="1" s="1"/>
  <c r="C1374" i="1"/>
  <c r="E1374" i="1" s="1"/>
  <c r="C1375" i="1"/>
  <c r="E1375" i="1" s="1"/>
  <c r="C1376" i="1"/>
  <c r="E1376" i="1" s="1"/>
  <c r="C1377" i="1"/>
  <c r="E1377" i="1" s="1"/>
  <c r="C1378" i="1"/>
  <c r="E1378" i="1" s="1"/>
  <c r="C1379" i="1"/>
  <c r="E1379" i="1" s="1"/>
  <c r="C1380" i="1"/>
  <c r="E1380" i="1" s="1"/>
  <c r="C1381" i="1"/>
  <c r="E1381" i="1" s="1"/>
  <c r="C1382" i="1"/>
  <c r="E1382" i="1" s="1"/>
  <c r="C1383" i="1"/>
  <c r="E1383" i="1" s="1"/>
  <c r="C1384" i="1"/>
  <c r="E1384" i="1" s="1"/>
  <c r="C1385" i="1"/>
  <c r="E1385" i="1" s="1"/>
  <c r="C1386" i="1"/>
  <c r="E1386" i="1" s="1"/>
  <c r="C1387" i="1"/>
  <c r="E1387" i="1" s="1"/>
  <c r="C1388" i="1"/>
  <c r="E1388" i="1" s="1"/>
  <c r="C1389" i="1"/>
  <c r="E1389" i="1" s="1"/>
  <c r="C1390" i="1"/>
  <c r="E1390" i="1" s="1"/>
  <c r="C1391" i="1"/>
  <c r="E1391" i="1" s="1"/>
  <c r="C1392" i="1"/>
  <c r="E1392" i="1" s="1"/>
  <c r="C1393" i="1"/>
  <c r="E1393" i="1" s="1"/>
  <c r="C1394" i="1"/>
  <c r="E1394" i="1" s="1"/>
  <c r="C1395" i="1"/>
  <c r="E1395" i="1" s="1"/>
  <c r="C1396" i="1"/>
  <c r="E1396" i="1" s="1"/>
  <c r="C1397" i="1"/>
  <c r="E1397" i="1" s="1"/>
  <c r="C1398" i="1"/>
  <c r="E1398" i="1" s="1"/>
  <c r="C1399" i="1"/>
  <c r="E1399" i="1" s="1"/>
  <c r="C1400" i="1"/>
  <c r="E1400" i="1" s="1"/>
  <c r="C1401" i="1"/>
  <c r="E1401" i="1" s="1"/>
  <c r="C1402" i="1"/>
  <c r="E1402" i="1" s="1"/>
  <c r="C1403" i="1"/>
  <c r="E1403" i="1" s="1"/>
  <c r="C1404" i="1"/>
  <c r="E1404" i="1" s="1"/>
  <c r="C1405" i="1"/>
  <c r="E1405" i="1" s="1"/>
  <c r="C1406" i="1"/>
  <c r="E1406" i="1" s="1"/>
  <c r="C1407" i="1"/>
  <c r="E1407" i="1" s="1"/>
  <c r="C1408" i="1"/>
  <c r="E1408" i="1" s="1"/>
  <c r="C1409" i="1"/>
  <c r="E1409" i="1" s="1"/>
  <c r="C1410" i="1"/>
  <c r="E1410" i="1" s="1"/>
  <c r="C1411" i="1"/>
  <c r="E1411" i="1" s="1"/>
  <c r="C1412" i="1"/>
  <c r="E1412" i="1" s="1"/>
  <c r="C1413" i="1"/>
  <c r="E1413" i="1" s="1"/>
  <c r="C1414" i="1"/>
  <c r="E1414" i="1" s="1"/>
  <c r="C1415" i="1"/>
  <c r="E1415" i="1" s="1"/>
  <c r="C1416" i="1"/>
  <c r="E1416" i="1" s="1"/>
  <c r="C1417" i="1"/>
  <c r="E1417" i="1" s="1"/>
  <c r="C1418" i="1"/>
  <c r="E1418" i="1" s="1"/>
  <c r="C1419" i="1"/>
  <c r="E1419" i="1" s="1"/>
  <c r="C1420" i="1"/>
  <c r="E1420" i="1" s="1"/>
  <c r="C1421" i="1"/>
  <c r="E1421" i="1" s="1"/>
  <c r="C1422" i="1"/>
  <c r="E1422" i="1" s="1"/>
  <c r="C1423" i="1"/>
  <c r="E1423" i="1" s="1"/>
  <c r="C1424" i="1"/>
  <c r="E1424" i="1" s="1"/>
  <c r="C1425" i="1"/>
  <c r="E1425" i="1" s="1"/>
  <c r="C1426" i="1"/>
  <c r="E1426" i="1" s="1"/>
  <c r="C1427" i="1"/>
  <c r="E1427" i="1" s="1"/>
  <c r="C1428" i="1"/>
  <c r="E1428" i="1" s="1"/>
  <c r="C1429" i="1"/>
  <c r="E1429" i="1" s="1"/>
  <c r="C1430" i="1"/>
  <c r="E1430" i="1" s="1"/>
  <c r="C1431" i="1"/>
  <c r="E1431" i="1" s="1"/>
  <c r="C1432" i="1"/>
  <c r="E1432" i="1" s="1"/>
  <c r="C1433" i="1"/>
  <c r="E1433" i="1" s="1"/>
  <c r="C1434" i="1"/>
  <c r="E1434" i="1" s="1"/>
  <c r="C1435" i="1"/>
  <c r="E1435" i="1" s="1"/>
  <c r="C1436" i="1"/>
  <c r="E1436" i="1" s="1"/>
  <c r="C1437" i="1"/>
  <c r="E1437" i="1" s="1"/>
  <c r="C1438" i="1"/>
  <c r="E1438" i="1" s="1"/>
  <c r="C1439" i="1"/>
  <c r="E1439" i="1" s="1"/>
  <c r="C1440" i="1"/>
  <c r="E1440" i="1" s="1"/>
  <c r="C1441" i="1"/>
  <c r="E1441" i="1" s="1"/>
  <c r="C1442" i="1"/>
  <c r="E1442" i="1" s="1"/>
  <c r="C1443" i="1"/>
  <c r="E1443" i="1" s="1"/>
  <c r="C1444" i="1"/>
  <c r="E1444" i="1" s="1"/>
  <c r="C1445" i="1"/>
  <c r="E1445" i="1" s="1"/>
  <c r="C1446" i="1"/>
  <c r="E1446" i="1" s="1"/>
  <c r="C1447" i="1"/>
  <c r="E1447" i="1" s="1"/>
  <c r="C1448" i="1"/>
  <c r="E1448" i="1" s="1"/>
  <c r="C1449" i="1"/>
  <c r="E1449" i="1" s="1"/>
  <c r="C1450" i="1"/>
  <c r="E1450" i="1" s="1"/>
  <c r="C1451" i="1"/>
  <c r="E1451" i="1" s="1"/>
  <c r="C1452" i="1"/>
  <c r="E1452" i="1" s="1"/>
  <c r="C1453" i="1"/>
  <c r="E1453" i="1" s="1"/>
  <c r="C1454" i="1"/>
  <c r="E1454" i="1" s="1"/>
  <c r="C1455" i="1"/>
  <c r="E1455" i="1" s="1"/>
  <c r="C1456" i="1"/>
  <c r="E1456" i="1" s="1"/>
  <c r="C1457" i="1"/>
  <c r="E1457" i="1" s="1"/>
  <c r="C1458" i="1"/>
  <c r="E1458" i="1" s="1"/>
  <c r="C1459" i="1"/>
  <c r="E1459" i="1" s="1"/>
  <c r="C1460" i="1"/>
  <c r="E1460" i="1" s="1"/>
  <c r="C1461" i="1"/>
  <c r="E1461" i="1" s="1"/>
  <c r="C1462" i="1"/>
  <c r="E1462" i="1" s="1"/>
  <c r="C1463" i="1"/>
  <c r="E1463" i="1" s="1"/>
  <c r="C1464" i="1"/>
  <c r="E1464" i="1" s="1"/>
  <c r="C1465" i="1"/>
  <c r="E1465" i="1" s="1"/>
  <c r="C1466" i="1"/>
  <c r="E1466" i="1" s="1"/>
  <c r="C1467" i="1"/>
  <c r="E1467" i="1" s="1"/>
  <c r="C1468" i="1"/>
  <c r="E1468" i="1" s="1"/>
  <c r="C1469" i="1"/>
  <c r="E1469" i="1" s="1"/>
  <c r="C1470" i="1"/>
  <c r="E1470" i="1" s="1"/>
  <c r="C1471" i="1"/>
  <c r="E1471" i="1" s="1"/>
  <c r="C1472" i="1"/>
  <c r="E1472" i="1" s="1"/>
  <c r="C1473" i="1"/>
  <c r="E1473" i="1" s="1"/>
  <c r="C1474" i="1"/>
  <c r="E1474" i="1" s="1"/>
  <c r="C1475" i="1"/>
  <c r="E1475" i="1" s="1"/>
  <c r="C1476" i="1"/>
  <c r="E1476" i="1" s="1"/>
  <c r="C1477" i="1"/>
  <c r="E1477" i="1" s="1"/>
  <c r="C1478" i="1"/>
  <c r="E1478" i="1" s="1"/>
  <c r="C1479" i="1"/>
  <c r="E1479" i="1" s="1"/>
  <c r="C1480" i="1"/>
  <c r="E1480" i="1" s="1"/>
  <c r="C1481" i="1"/>
  <c r="E1481" i="1" s="1"/>
  <c r="C1482" i="1"/>
  <c r="E1482" i="1" s="1"/>
  <c r="C1483" i="1"/>
  <c r="E1483" i="1" s="1"/>
  <c r="C1484" i="1"/>
  <c r="E1484" i="1" s="1"/>
  <c r="C1485" i="1"/>
  <c r="E1485" i="1" s="1"/>
  <c r="C1486" i="1"/>
  <c r="E1486" i="1" s="1"/>
  <c r="C1487" i="1"/>
  <c r="E1487" i="1" s="1"/>
  <c r="C1488" i="1"/>
  <c r="E1488" i="1" s="1"/>
  <c r="C1489" i="1"/>
  <c r="E1489" i="1" s="1"/>
  <c r="C1490" i="1"/>
  <c r="E1490" i="1" s="1"/>
  <c r="C1491" i="1"/>
  <c r="E1491" i="1" s="1"/>
  <c r="C1492" i="1"/>
  <c r="E1492" i="1" s="1"/>
  <c r="C1493" i="1"/>
  <c r="E1493" i="1" s="1"/>
  <c r="C1494" i="1"/>
  <c r="E1494" i="1" s="1"/>
  <c r="C1495" i="1"/>
  <c r="E1495" i="1" s="1"/>
  <c r="C1496" i="1"/>
  <c r="E1496" i="1" s="1"/>
  <c r="C1497" i="1"/>
  <c r="E1497" i="1" s="1"/>
  <c r="C1498" i="1"/>
  <c r="E1498" i="1" s="1"/>
  <c r="C1499" i="1"/>
  <c r="E1499" i="1" s="1"/>
  <c r="C1500" i="1"/>
  <c r="E1500" i="1" s="1"/>
  <c r="C1501" i="1"/>
  <c r="E1501" i="1" s="1"/>
  <c r="C1502" i="1"/>
  <c r="E1502" i="1" s="1"/>
  <c r="C1503" i="1"/>
  <c r="E1503" i="1" s="1"/>
  <c r="C1504" i="1"/>
  <c r="E1504" i="1" s="1"/>
  <c r="C1505" i="1"/>
  <c r="E1505" i="1" s="1"/>
  <c r="C1506" i="1"/>
  <c r="E1506" i="1" s="1"/>
  <c r="C1507" i="1"/>
  <c r="E1507" i="1" s="1"/>
  <c r="C1508" i="1"/>
  <c r="E1508" i="1" s="1"/>
  <c r="C1509" i="1"/>
  <c r="E1509" i="1" s="1"/>
  <c r="C1510" i="1"/>
  <c r="E1510" i="1" s="1"/>
  <c r="C1511" i="1"/>
  <c r="E1511" i="1" s="1"/>
  <c r="C1512" i="1"/>
  <c r="E1512" i="1" s="1"/>
  <c r="C1513" i="1"/>
  <c r="E1513" i="1" s="1"/>
  <c r="C1514" i="1"/>
  <c r="E1514" i="1" s="1"/>
  <c r="C1515" i="1"/>
  <c r="E1515" i="1" s="1"/>
  <c r="C1516" i="1"/>
  <c r="E1516" i="1" s="1"/>
  <c r="C1517" i="1"/>
  <c r="E1517" i="1" s="1"/>
  <c r="C1518" i="1"/>
  <c r="E1518" i="1" s="1"/>
  <c r="C1519" i="1"/>
  <c r="E1519" i="1" s="1"/>
  <c r="C1520" i="1"/>
  <c r="E1520" i="1" s="1"/>
  <c r="C1521" i="1"/>
  <c r="E1521" i="1" s="1"/>
  <c r="C1522" i="1"/>
  <c r="E1522" i="1" s="1"/>
  <c r="C1523" i="1"/>
  <c r="E1523" i="1" s="1"/>
  <c r="C1524" i="1"/>
  <c r="E1524" i="1" s="1"/>
  <c r="C1525" i="1"/>
  <c r="E1525" i="1" s="1"/>
  <c r="C1526" i="1"/>
  <c r="E1526" i="1" s="1"/>
  <c r="C1527" i="1"/>
  <c r="E1527" i="1" s="1"/>
  <c r="C1528" i="1"/>
  <c r="E1528" i="1" s="1"/>
  <c r="C1529" i="1"/>
  <c r="E1529" i="1" s="1"/>
  <c r="C1530" i="1"/>
  <c r="E1530" i="1" s="1"/>
  <c r="C1531" i="1"/>
  <c r="E1531" i="1" s="1"/>
  <c r="C1532" i="1"/>
  <c r="E1532" i="1" s="1"/>
  <c r="C1533" i="1"/>
  <c r="E1533" i="1" s="1"/>
  <c r="C1534" i="1"/>
  <c r="E1534" i="1" s="1"/>
  <c r="C1535" i="1"/>
  <c r="E1535" i="1" s="1"/>
  <c r="C1536" i="1"/>
  <c r="E1536" i="1" s="1"/>
  <c r="C1537" i="1"/>
  <c r="E1537" i="1" s="1"/>
  <c r="C1538" i="1"/>
  <c r="E1538" i="1" s="1"/>
  <c r="C1539" i="1"/>
  <c r="E1539" i="1" s="1"/>
  <c r="C1540" i="1"/>
  <c r="E1540" i="1" s="1"/>
  <c r="C1541" i="1"/>
  <c r="E1541" i="1" s="1"/>
  <c r="C1542" i="1"/>
  <c r="E1542" i="1" s="1"/>
  <c r="C1543" i="1"/>
  <c r="E1543" i="1" s="1"/>
  <c r="C1544" i="1"/>
  <c r="E1544" i="1" s="1"/>
  <c r="C1545" i="1"/>
  <c r="E1545" i="1" s="1"/>
  <c r="C1546" i="1"/>
  <c r="E1546" i="1" s="1"/>
  <c r="C1547" i="1"/>
  <c r="E1547" i="1" s="1"/>
  <c r="C1548" i="1"/>
  <c r="E1548" i="1" s="1"/>
  <c r="C1549" i="1"/>
  <c r="E1549" i="1" s="1"/>
  <c r="C1550" i="1"/>
  <c r="E1550" i="1" s="1"/>
  <c r="C1551" i="1"/>
  <c r="E1551" i="1" s="1"/>
  <c r="C1552" i="1"/>
  <c r="E1552" i="1" s="1"/>
  <c r="C1553" i="1"/>
  <c r="E1553" i="1" s="1"/>
  <c r="C1554" i="1"/>
  <c r="E1554" i="1" s="1"/>
  <c r="C1555" i="1"/>
  <c r="E1555" i="1" s="1"/>
  <c r="C1556" i="1"/>
  <c r="E1556" i="1" s="1"/>
  <c r="C1557" i="1"/>
  <c r="E1557" i="1" s="1"/>
  <c r="C1558" i="1"/>
  <c r="E1558" i="1" s="1"/>
  <c r="C1559" i="1"/>
  <c r="E1559" i="1" s="1"/>
  <c r="C1560" i="1"/>
  <c r="E1560" i="1" s="1"/>
  <c r="C1561" i="1"/>
  <c r="E1561" i="1" s="1"/>
  <c r="C1562" i="1"/>
  <c r="E1562" i="1" s="1"/>
  <c r="C1563" i="1"/>
  <c r="E1563" i="1" s="1"/>
  <c r="C1564" i="1"/>
  <c r="E1564" i="1" s="1"/>
  <c r="C1565" i="1"/>
  <c r="E1565" i="1" s="1"/>
  <c r="C1566" i="1"/>
  <c r="E1566" i="1" s="1"/>
  <c r="C1567" i="1"/>
  <c r="E1567" i="1" s="1"/>
  <c r="C1568" i="1"/>
  <c r="E1568" i="1" s="1"/>
  <c r="C1569" i="1"/>
  <c r="E1569" i="1" s="1"/>
  <c r="C1570" i="1"/>
  <c r="E1570" i="1" s="1"/>
  <c r="C1571" i="1"/>
  <c r="E1571" i="1" s="1"/>
  <c r="C1572" i="1"/>
  <c r="E1572" i="1" s="1"/>
  <c r="C1573" i="1"/>
  <c r="E1573" i="1" s="1"/>
  <c r="C1574" i="1"/>
  <c r="E1574" i="1" s="1"/>
  <c r="C1575" i="1"/>
  <c r="E1575" i="1" s="1"/>
  <c r="C1576" i="1"/>
  <c r="E1576" i="1" s="1"/>
  <c r="C1577" i="1"/>
  <c r="E1577" i="1" s="1"/>
  <c r="C1578" i="1"/>
  <c r="E1578" i="1" s="1"/>
  <c r="C1579" i="1"/>
  <c r="E1579" i="1" s="1"/>
  <c r="C1580" i="1"/>
  <c r="E1580" i="1" s="1"/>
  <c r="C1581" i="1"/>
  <c r="E1581" i="1" s="1"/>
  <c r="C1582" i="1"/>
  <c r="E1582" i="1" s="1"/>
  <c r="C1583" i="1"/>
  <c r="E1583" i="1" s="1"/>
  <c r="C1584" i="1"/>
  <c r="E1584" i="1" s="1"/>
  <c r="C1585" i="1"/>
  <c r="E1585" i="1" s="1"/>
  <c r="C1586" i="1"/>
  <c r="E1586" i="1" s="1"/>
  <c r="C1587" i="1"/>
  <c r="E1587" i="1" s="1"/>
  <c r="C1588" i="1"/>
  <c r="E1588" i="1" s="1"/>
  <c r="C1589" i="1"/>
  <c r="E1589" i="1" s="1"/>
  <c r="C1590" i="1"/>
  <c r="E1590" i="1" s="1"/>
  <c r="C1591" i="1"/>
  <c r="E1591" i="1" s="1"/>
  <c r="C1592" i="1"/>
  <c r="E1592" i="1" s="1"/>
  <c r="C1593" i="1"/>
  <c r="E1593" i="1" s="1"/>
  <c r="C1594" i="1"/>
  <c r="E1594" i="1" s="1"/>
  <c r="C1595" i="1"/>
  <c r="E1595" i="1" s="1"/>
  <c r="C1596" i="1"/>
  <c r="E1596" i="1" s="1"/>
  <c r="C1597" i="1"/>
  <c r="E1597" i="1" s="1"/>
  <c r="C1598" i="1"/>
  <c r="E1598" i="1" s="1"/>
  <c r="C1599" i="1"/>
  <c r="E1599" i="1" s="1"/>
  <c r="C1600" i="1"/>
  <c r="E1600" i="1" s="1"/>
  <c r="C1601" i="1"/>
  <c r="E1601" i="1" s="1"/>
  <c r="C1602" i="1"/>
  <c r="E1602" i="1" s="1"/>
  <c r="C1603" i="1"/>
  <c r="E1603" i="1" s="1"/>
  <c r="C1604" i="1"/>
  <c r="E1604" i="1" s="1"/>
  <c r="C1605" i="1"/>
  <c r="E1605" i="1" s="1"/>
  <c r="C1606" i="1"/>
  <c r="E1606" i="1" s="1"/>
  <c r="C1607" i="1"/>
  <c r="E1607" i="1" s="1"/>
  <c r="C1608" i="1"/>
  <c r="E1608" i="1" s="1"/>
  <c r="C1609" i="1"/>
  <c r="E1609" i="1" s="1"/>
  <c r="C1610" i="1"/>
  <c r="E1610" i="1" s="1"/>
  <c r="C1611" i="1"/>
  <c r="E1611" i="1" s="1"/>
  <c r="C1612" i="1"/>
  <c r="E1612" i="1" s="1"/>
  <c r="C1613" i="1"/>
  <c r="E1613" i="1" s="1"/>
  <c r="C1614" i="1"/>
  <c r="E1614" i="1" s="1"/>
  <c r="C1615" i="1"/>
  <c r="E1615" i="1" s="1"/>
  <c r="C1616" i="1"/>
  <c r="E1616" i="1" s="1"/>
  <c r="C1617" i="1"/>
  <c r="E1617" i="1" s="1"/>
  <c r="C1618" i="1"/>
  <c r="E1618" i="1" s="1"/>
  <c r="C1619" i="1"/>
  <c r="E1619" i="1" s="1"/>
  <c r="C1620" i="1"/>
  <c r="E1620" i="1" s="1"/>
  <c r="C1621" i="1"/>
  <c r="E1621" i="1" s="1"/>
  <c r="C1622" i="1"/>
  <c r="E1622" i="1" s="1"/>
  <c r="C1623" i="1"/>
  <c r="E1623" i="1" s="1"/>
  <c r="C1624" i="1"/>
  <c r="E1624" i="1" s="1"/>
  <c r="C1625" i="1"/>
  <c r="E1625" i="1" s="1"/>
  <c r="C1626" i="1"/>
  <c r="E1626" i="1" s="1"/>
  <c r="C1627" i="1"/>
  <c r="E1627" i="1" s="1"/>
  <c r="C1628" i="1"/>
  <c r="E1628" i="1" s="1"/>
  <c r="C1629" i="1"/>
  <c r="E1629" i="1" s="1"/>
  <c r="C1630" i="1"/>
  <c r="E1630" i="1" s="1"/>
  <c r="C1631" i="1"/>
  <c r="E1631" i="1" s="1"/>
  <c r="C1632" i="1"/>
  <c r="E1632" i="1" s="1"/>
  <c r="C1633" i="1"/>
  <c r="E1633" i="1" s="1"/>
  <c r="C1634" i="1"/>
  <c r="E1634" i="1" s="1"/>
  <c r="C1635" i="1"/>
  <c r="E1635" i="1" s="1"/>
  <c r="C1636" i="1"/>
  <c r="E1636" i="1" s="1"/>
  <c r="C1637" i="1"/>
  <c r="E1637" i="1" s="1"/>
  <c r="C1638" i="1"/>
  <c r="E1638" i="1" s="1"/>
  <c r="C1639" i="1"/>
  <c r="E1639" i="1" s="1"/>
  <c r="C1640" i="1"/>
  <c r="E1640" i="1" s="1"/>
  <c r="C1641" i="1"/>
  <c r="E1641" i="1" s="1"/>
  <c r="C1642" i="1"/>
  <c r="E1642" i="1" s="1"/>
  <c r="C1643" i="1"/>
  <c r="E1643" i="1" s="1"/>
  <c r="C1644" i="1"/>
  <c r="E1644" i="1" s="1"/>
  <c r="C1645" i="1"/>
  <c r="E1645" i="1" s="1"/>
  <c r="C1646" i="1"/>
  <c r="E1646" i="1" s="1"/>
  <c r="C1647" i="1"/>
  <c r="E1647" i="1" s="1"/>
  <c r="C1648" i="1"/>
  <c r="E1648" i="1" s="1"/>
  <c r="C1649" i="1"/>
  <c r="E1649" i="1" s="1"/>
  <c r="C1650" i="1"/>
  <c r="E1650" i="1" s="1"/>
  <c r="C1651" i="1"/>
  <c r="E1651" i="1" s="1"/>
  <c r="C1652" i="1"/>
  <c r="E1652" i="1" s="1"/>
  <c r="C1653" i="1"/>
  <c r="E1653" i="1" s="1"/>
  <c r="C1654" i="1"/>
  <c r="E1654" i="1" s="1"/>
  <c r="C1655" i="1"/>
  <c r="E1655" i="1" s="1"/>
  <c r="C1656" i="1"/>
  <c r="E1656" i="1" s="1"/>
  <c r="C1657" i="1"/>
  <c r="E1657" i="1" s="1"/>
  <c r="C1658" i="1"/>
  <c r="E1658" i="1" s="1"/>
  <c r="C1659" i="1"/>
  <c r="E1659" i="1" s="1"/>
  <c r="C1660" i="1"/>
  <c r="E1660" i="1" s="1"/>
  <c r="C1661" i="1"/>
  <c r="E1661" i="1" s="1"/>
  <c r="C1662" i="1"/>
  <c r="E1662" i="1" s="1"/>
  <c r="C1663" i="1"/>
  <c r="E1663" i="1" s="1"/>
  <c r="C1664" i="1"/>
  <c r="E1664" i="1" s="1"/>
  <c r="C1665" i="1"/>
  <c r="E1665" i="1" s="1"/>
  <c r="C1666" i="1"/>
  <c r="E1666" i="1" s="1"/>
  <c r="C1667" i="1"/>
  <c r="E1667" i="1" s="1"/>
  <c r="C1668" i="1"/>
  <c r="E1668" i="1" s="1"/>
  <c r="C1669" i="1"/>
  <c r="E1669" i="1" s="1"/>
  <c r="C1670" i="1"/>
  <c r="E1670" i="1" s="1"/>
  <c r="C1671" i="1"/>
  <c r="E1671" i="1" s="1"/>
  <c r="C1672" i="1"/>
  <c r="E1672" i="1" s="1"/>
  <c r="C1673" i="1"/>
  <c r="E1673" i="1" s="1"/>
  <c r="C1674" i="1"/>
  <c r="E1674" i="1" s="1"/>
  <c r="C1675" i="1"/>
  <c r="E1675" i="1" s="1"/>
  <c r="C1676" i="1"/>
  <c r="E1676" i="1" s="1"/>
  <c r="C1677" i="1"/>
  <c r="E1677" i="1" s="1"/>
  <c r="C1678" i="1"/>
  <c r="E1678" i="1" s="1"/>
  <c r="C1679" i="1"/>
  <c r="E1679" i="1" s="1"/>
  <c r="C1680" i="1"/>
  <c r="E1680" i="1" s="1"/>
  <c r="C1681" i="1"/>
  <c r="E1681" i="1" s="1"/>
  <c r="C1682" i="1"/>
  <c r="E1682" i="1" s="1"/>
  <c r="C1683" i="1"/>
  <c r="E1683" i="1" s="1"/>
  <c r="C1684" i="1"/>
  <c r="E1684" i="1" s="1"/>
  <c r="C1685" i="1"/>
  <c r="E1685" i="1" s="1"/>
  <c r="C1686" i="1"/>
  <c r="E1686" i="1" s="1"/>
  <c r="C1687" i="1"/>
  <c r="E1687" i="1" s="1"/>
  <c r="C1688" i="1"/>
  <c r="E1688" i="1" s="1"/>
  <c r="C1689" i="1"/>
  <c r="E1689" i="1" s="1"/>
  <c r="C1690" i="1"/>
  <c r="E1690" i="1" s="1"/>
  <c r="C1691" i="1"/>
  <c r="E1691" i="1" s="1"/>
  <c r="C1692" i="1"/>
  <c r="E1692" i="1" s="1"/>
  <c r="C1693" i="1"/>
  <c r="E1693" i="1" s="1"/>
  <c r="C1694" i="1"/>
  <c r="E1694" i="1" s="1"/>
  <c r="C1695" i="1"/>
  <c r="E1695" i="1" s="1"/>
  <c r="C1696" i="1"/>
  <c r="E1696" i="1" s="1"/>
  <c r="C1697" i="1"/>
  <c r="E1697" i="1" s="1"/>
  <c r="C1698" i="1"/>
  <c r="E1698" i="1" s="1"/>
  <c r="C1699" i="1"/>
  <c r="E1699" i="1" s="1"/>
  <c r="C1700" i="1"/>
  <c r="E1700" i="1" s="1"/>
  <c r="C1701" i="1"/>
  <c r="E1701" i="1" s="1"/>
  <c r="C1702" i="1"/>
  <c r="E1702" i="1" s="1"/>
  <c r="C1703" i="1"/>
  <c r="E1703" i="1" s="1"/>
  <c r="C1704" i="1"/>
  <c r="E1704" i="1" s="1"/>
  <c r="C1705" i="1"/>
  <c r="E1705" i="1" s="1"/>
  <c r="C1706" i="1"/>
  <c r="E1706" i="1" s="1"/>
  <c r="C1707" i="1"/>
  <c r="E1707" i="1" s="1"/>
  <c r="C1708" i="1"/>
  <c r="E1708" i="1" s="1"/>
  <c r="C1709" i="1"/>
  <c r="E1709" i="1" s="1"/>
  <c r="C1710" i="1"/>
  <c r="E1710" i="1" s="1"/>
  <c r="C1711" i="1"/>
  <c r="E1711" i="1" s="1"/>
  <c r="C1712" i="1"/>
  <c r="E1712" i="1" s="1"/>
  <c r="C1713" i="1"/>
  <c r="E1713" i="1" s="1"/>
  <c r="C1714" i="1"/>
  <c r="E1714" i="1" s="1"/>
  <c r="C1715" i="1"/>
  <c r="E1715" i="1" s="1"/>
  <c r="C1716" i="1"/>
  <c r="E1716" i="1" s="1"/>
  <c r="C1717" i="1"/>
  <c r="E1717" i="1" s="1"/>
  <c r="C1718" i="1"/>
  <c r="E1718" i="1" s="1"/>
  <c r="C1719" i="1"/>
  <c r="E1719" i="1" s="1"/>
  <c r="C1720" i="1"/>
  <c r="E1720" i="1" s="1"/>
  <c r="C1721" i="1"/>
  <c r="E1721" i="1" s="1"/>
  <c r="C1722" i="1"/>
  <c r="E1722" i="1" s="1"/>
  <c r="C1723" i="1"/>
  <c r="E1723" i="1" s="1"/>
  <c r="C1724" i="1"/>
  <c r="E1724" i="1" s="1"/>
  <c r="C1725" i="1"/>
  <c r="E1725" i="1" s="1"/>
  <c r="C1726" i="1"/>
  <c r="E1726" i="1" s="1"/>
  <c r="C1727" i="1"/>
  <c r="E1727" i="1" s="1"/>
  <c r="C1728" i="1"/>
  <c r="E1728" i="1" s="1"/>
  <c r="C1729" i="1"/>
  <c r="E1729" i="1" s="1"/>
  <c r="C1730" i="1"/>
  <c r="E1730" i="1" s="1"/>
  <c r="C1731" i="1"/>
  <c r="E1731" i="1" s="1"/>
  <c r="C1732" i="1"/>
  <c r="E1732" i="1" s="1"/>
  <c r="C1733" i="1"/>
  <c r="E1733" i="1" s="1"/>
  <c r="C1734" i="1"/>
  <c r="E1734" i="1" s="1"/>
  <c r="C1735" i="1"/>
  <c r="E1735" i="1" s="1"/>
  <c r="C1736" i="1"/>
  <c r="E1736" i="1" s="1"/>
  <c r="C1737" i="1"/>
  <c r="E1737" i="1" s="1"/>
  <c r="C1738" i="1"/>
  <c r="E1738" i="1" s="1"/>
  <c r="C1739" i="1"/>
  <c r="E1739" i="1" s="1"/>
  <c r="C1740" i="1"/>
  <c r="E1740" i="1" s="1"/>
  <c r="C1741" i="1"/>
  <c r="E1741" i="1" s="1"/>
  <c r="C1742" i="1"/>
  <c r="E1742" i="1" s="1"/>
  <c r="C1743" i="1"/>
  <c r="E1743" i="1" s="1"/>
  <c r="C1744" i="1"/>
  <c r="E1744" i="1" s="1"/>
  <c r="C1745" i="1"/>
  <c r="E1745" i="1" s="1"/>
  <c r="C1746" i="1"/>
  <c r="E1746" i="1" s="1"/>
  <c r="C1747" i="1"/>
  <c r="E1747" i="1" s="1"/>
  <c r="C1748" i="1"/>
  <c r="E1748" i="1" s="1"/>
  <c r="C1749" i="1"/>
  <c r="E1749" i="1" s="1"/>
  <c r="C1750" i="1"/>
  <c r="E1750" i="1" s="1"/>
  <c r="C1751" i="1"/>
  <c r="E1751" i="1" s="1"/>
  <c r="C1752" i="1"/>
  <c r="E1752" i="1" s="1"/>
  <c r="C1753" i="1"/>
  <c r="E1753" i="1" s="1"/>
  <c r="C1754" i="1"/>
  <c r="E1754" i="1" s="1"/>
  <c r="C1755" i="1"/>
  <c r="E1755" i="1" s="1"/>
  <c r="C1756" i="1"/>
  <c r="E1756" i="1" s="1"/>
  <c r="C1757" i="1"/>
  <c r="E1757" i="1" s="1"/>
  <c r="C1758" i="1"/>
  <c r="E1758" i="1" s="1"/>
  <c r="C1759" i="1"/>
  <c r="E1759" i="1" s="1"/>
  <c r="C1760" i="1"/>
  <c r="E1760" i="1" s="1"/>
  <c r="C1761" i="1"/>
  <c r="E1761" i="1" s="1"/>
  <c r="C1762" i="1"/>
  <c r="E1762" i="1" s="1"/>
  <c r="C1763" i="1"/>
  <c r="E1763" i="1" s="1"/>
  <c r="C1764" i="1"/>
  <c r="E1764" i="1" s="1"/>
  <c r="C1765" i="1"/>
  <c r="E1765" i="1" s="1"/>
  <c r="C1766" i="1"/>
  <c r="E1766" i="1" s="1"/>
  <c r="C1767" i="1"/>
  <c r="E1767" i="1" s="1"/>
  <c r="C1768" i="1"/>
  <c r="E1768" i="1" s="1"/>
  <c r="C1769" i="1"/>
  <c r="E1769" i="1" s="1"/>
  <c r="C1770" i="1"/>
  <c r="E1770" i="1" s="1"/>
  <c r="C1771" i="1"/>
  <c r="E1771" i="1" s="1"/>
  <c r="C1772" i="1"/>
  <c r="E1772" i="1" s="1"/>
  <c r="C1773" i="1"/>
  <c r="E1773" i="1" s="1"/>
  <c r="C1774" i="1"/>
  <c r="E1774" i="1" s="1"/>
  <c r="C1775" i="1"/>
  <c r="E1775" i="1" s="1"/>
  <c r="C1776" i="1"/>
  <c r="E1776" i="1" s="1"/>
  <c r="C1777" i="1"/>
  <c r="E1777" i="1" s="1"/>
  <c r="C1778" i="1"/>
  <c r="E1778" i="1" s="1"/>
  <c r="C1779" i="1"/>
  <c r="E1779" i="1" s="1"/>
  <c r="C1780" i="1"/>
  <c r="E1780" i="1" s="1"/>
  <c r="C1781" i="1"/>
  <c r="E1781" i="1" s="1"/>
  <c r="C1782" i="1"/>
  <c r="E1782" i="1" s="1"/>
  <c r="C1783" i="1"/>
  <c r="E1783" i="1" s="1"/>
  <c r="C1784" i="1"/>
  <c r="E1784" i="1" s="1"/>
  <c r="C1785" i="1"/>
  <c r="E1785" i="1" s="1"/>
  <c r="C1786" i="1"/>
  <c r="E1786" i="1" s="1"/>
  <c r="C1787" i="1"/>
  <c r="E1787" i="1" s="1"/>
  <c r="C1788" i="1"/>
  <c r="E1788" i="1" s="1"/>
  <c r="C1789" i="1"/>
  <c r="E1789" i="1" s="1"/>
  <c r="C1790" i="1"/>
  <c r="E1790" i="1" s="1"/>
  <c r="C1791" i="1"/>
  <c r="E1791" i="1" s="1"/>
  <c r="C1792" i="1"/>
  <c r="E1792" i="1" s="1"/>
  <c r="C1793" i="1"/>
  <c r="E1793" i="1" s="1"/>
  <c r="C1794" i="1"/>
  <c r="E1794" i="1" s="1"/>
  <c r="C1795" i="1"/>
  <c r="E1795" i="1" s="1"/>
  <c r="C1796" i="1"/>
  <c r="E1796" i="1" s="1"/>
  <c r="C1797" i="1"/>
  <c r="E1797" i="1" s="1"/>
  <c r="C1798" i="1"/>
  <c r="E1798" i="1" s="1"/>
  <c r="C1799" i="1"/>
  <c r="E1799" i="1" s="1"/>
  <c r="C1800" i="1"/>
  <c r="E1800" i="1" s="1"/>
  <c r="C1801" i="1"/>
  <c r="E1801" i="1" s="1"/>
  <c r="C1802" i="1"/>
  <c r="E1802" i="1" s="1"/>
  <c r="C1803" i="1"/>
  <c r="E1803" i="1" s="1"/>
  <c r="C1804" i="1"/>
  <c r="E1804" i="1" s="1"/>
  <c r="C1805" i="1"/>
  <c r="E1805" i="1" s="1"/>
  <c r="C1806" i="1"/>
  <c r="E1806" i="1" s="1"/>
  <c r="C1807" i="1"/>
  <c r="E1807" i="1" s="1"/>
  <c r="C1808" i="1"/>
  <c r="E1808" i="1" s="1"/>
  <c r="C1809" i="1"/>
  <c r="E1809" i="1" s="1"/>
  <c r="C1810" i="1"/>
  <c r="E1810" i="1" s="1"/>
  <c r="C1811" i="1"/>
  <c r="E1811" i="1" s="1"/>
  <c r="C1812" i="1"/>
  <c r="E1812" i="1" s="1"/>
  <c r="C1813" i="1"/>
  <c r="E1813" i="1" s="1"/>
  <c r="C1814" i="1"/>
  <c r="E1814" i="1" s="1"/>
  <c r="C1815" i="1"/>
  <c r="E1815" i="1" s="1"/>
  <c r="C1816" i="1"/>
  <c r="E1816" i="1" s="1"/>
  <c r="C1817" i="1"/>
  <c r="E1817" i="1" s="1"/>
  <c r="C1818" i="1"/>
  <c r="E1818" i="1" s="1"/>
  <c r="C1819" i="1"/>
  <c r="E1819" i="1" s="1"/>
  <c r="C1820" i="1"/>
  <c r="E1820" i="1" s="1"/>
  <c r="C1821" i="1"/>
  <c r="E1821" i="1" s="1"/>
  <c r="C1822" i="1"/>
  <c r="E1822" i="1" s="1"/>
  <c r="C1823" i="1"/>
  <c r="E1823" i="1" s="1"/>
  <c r="C1824" i="1"/>
  <c r="E1824" i="1" s="1"/>
  <c r="C1825" i="1"/>
  <c r="E1825" i="1" s="1"/>
  <c r="C1826" i="1"/>
  <c r="E1826" i="1" s="1"/>
  <c r="C1827" i="1"/>
  <c r="E1827" i="1" s="1"/>
  <c r="C1828" i="1"/>
  <c r="E1828" i="1" s="1"/>
  <c r="C1829" i="1"/>
  <c r="E1829" i="1" s="1"/>
  <c r="C1830" i="1"/>
  <c r="E1830" i="1" s="1"/>
  <c r="C1831" i="1"/>
  <c r="E1831" i="1" s="1"/>
  <c r="C1832" i="1"/>
  <c r="E1832" i="1" s="1"/>
  <c r="C1833" i="1"/>
  <c r="E1833" i="1" s="1"/>
  <c r="C1834" i="1"/>
  <c r="E1834" i="1" s="1"/>
  <c r="C1835" i="1"/>
  <c r="E1835" i="1" s="1"/>
  <c r="C1836" i="1"/>
  <c r="E1836" i="1" s="1"/>
  <c r="C1837" i="1"/>
  <c r="E1837" i="1" s="1"/>
  <c r="C1838" i="1"/>
  <c r="E1838" i="1" s="1"/>
  <c r="C1839" i="1"/>
  <c r="E1839" i="1" s="1"/>
  <c r="C1840" i="1"/>
  <c r="E1840" i="1" s="1"/>
  <c r="C1841" i="1"/>
  <c r="E1841" i="1" s="1"/>
  <c r="C1842" i="1"/>
  <c r="E1842" i="1" s="1"/>
  <c r="C1843" i="1"/>
  <c r="E1843" i="1" s="1"/>
  <c r="C1844" i="1"/>
  <c r="E1844" i="1" s="1"/>
  <c r="C1845" i="1"/>
  <c r="E1845" i="1" s="1"/>
  <c r="C1846" i="1"/>
  <c r="E1846" i="1" s="1"/>
  <c r="C1847" i="1"/>
  <c r="E1847" i="1" s="1"/>
  <c r="C1848" i="1"/>
  <c r="E1848" i="1" s="1"/>
  <c r="C1849" i="1"/>
  <c r="E1849" i="1" s="1"/>
  <c r="C1850" i="1"/>
  <c r="E1850" i="1" s="1"/>
  <c r="C1851" i="1"/>
  <c r="E1851" i="1" s="1"/>
  <c r="C1852" i="1"/>
  <c r="E1852" i="1" s="1"/>
  <c r="C1853" i="1"/>
  <c r="E1853" i="1" s="1"/>
  <c r="C1854" i="1"/>
  <c r="E1854" i="1" s="1"/>
  <c r="C1855" i="1"/>
  <c r="E1855" i="1" s="1"/>
  <c r="C1856" i="1"/>
  <c r="E1856" i="1" s="1"/>
  <c r="C1857" i="1"/>
  <c r="E1857" i="1" s="1"/>
  <c r="C1858" i="1"/>
  <c r="E1858" i="1" s="1"/>
  <c r="C1859" i="1"/>
  <c r="E1859" i="1" s="1"/>
  <c r="C1860" i="1"/>
  <c r="E1860" i="1" s="1"/>
  <c r="C1861" i="1"/>
  <c r="E1861" i="1" s="1"/>
  <c r="C1862" i="1"/>
  <c r="E1862" i="1" s="1"/>
  <c r="C1863" i="1"/>
  <c r="E1863" i="1" s="1"/>
  <c r="C1864" i="1"/>
  <c r="E1864" i="1" s="1"/>
  <c r="C1865" i="1"/>
  <c r="E1865" i="1" s="1"/>
  <c r="C1866" i="1"/>
  <c r="E1866" i="1" s="1"/>
  <c r="C1867" i="1"/>
  <c r="E1867" i="1" s="1"/>
  <c r="C1868" i="1"/>
  <c r="E1868" i="1" s="1"/>
  <c r="C1869" i="1"/>
  <c r="E1869" i="1" s="1"/>
  <c r="C1870" i="1"/>
  <c r="E1870" i="1" s="1"/>
  <c r="C1871" i="1"/>
  <c r="E1871" i="1" s="1"/>
  <c r="C1872" i="1"/>
  <c r="E1872" i="1" s="1"/>
  <c r="C1873" i="1"/>
  <c r="E1873" i="1" s="1"/>
  <c r="C1874" i="1"/>
  <c r="E1874" i="1" s="1"/>
  <c r="C1875" i="1"/>
  <c r="E1875" i="1" s="1"/>
  <c r="C1876" i="1"/>
  <c r="E1876" i="1" s="1"/>
  <c r="C1877" i="1"/>
  <c r="E1877" i="1" s="1"/>
  <c r="C1878" i="1"/>
  <c r="E1878" i="1" s="1"/>
  <c r="C1879" i="1"/>
  <c r="E1879" i="1" s="1"/>
  <c r="C1880" i="1"/>
  <c r="E1880" i="1" s="1"/>
  <c r="C1881" i="1"/>
  <c r="E1881" i="1" s="1"/>
  <c r="C1882" i="1"/>
  <c r="E1882" i="1" s="1"/>
  <c r="C1883" i="1"/>
  <c r="E1883" i="1" s="1"/>
  <c r="C1884" i="1"/>
  <c r="E1884" i="1" s="1"/>
  <c r="C1885" i="1"/>
  <c r="E1885" i="1" s="1"/>
  <c r="C1886" i="1"/>
  <c r="E1886" i="1" s="1"/>
  <c r="C1887" i="1"/>
  <c r="E1887" i="1" s="1"/>
  <c r="C1888" i="1"/>
  <c r="E1888" i="1" s="1"/>
  <c r="C1889" i="1"/>
  <c r="E1889" i="1" s="1"/>
  <c r="C1890" i="1"/>
  <c r="E1890" i="1" s="1"/>
  <c r="C1891" i="1"/>
  <c r="E1891" i="1" s="1"/>
  <c r="C1892" i="1"/>
  <c r="E1892" i="1" s="1"/>
  <c r="C1893" i="1"/>
  <c r="E1893" i="1" s="1"/>
  <c r="C1894" i="1"/>
  <c r="E1894" i="1" s="1"/>
  <c r="C1895" i="1"/>
  <c r="E1895" i="1" s="1"/>
  <c r="C1896" i="1"/>
  <c r="E1896" i="1" s="1"/>
  <c r="C1897" i="1"/>
  <c r="E1897" i="1" s="1"/>
  <c r="C1898" i="1"/>
  <c r="E1898" i="1" s="1"/>
  <c r="C1899" i="1"/>
  <c r="E1899" i="1" s="1"/>
  <c r="C1900" i="1"/>
  <c r="E1900" i="1" s="1"/>
  <c r="C1901" i="1"/>
  <c r="E1901" i="1" s="1"/>
  <c r="C1902" i="1"/>
  <c r="E1902" i="1" s="1"/>
  <c r="C1903" i="1"/>
  <c r="E1903" i="1" s="1"/>
  <c r="C1904" i="1"/>
  <c r="E1904" i="1" s="1"/>
  <c r="C1905" i="1"/>
  <c r="E1905" i="1" s="1"/>
  <c r="C1906" i="1"/>
  <c r="E1906" i="1" s="1"/>
  <c r="C1907" i="1"/>
  <c r="E1907" i="1" s="1"/>
  <c r="C1908" i="1"/>
  <c r="E1908" i="1" s="1"/>
  <c r="C1909" i="1"/>
  <c r="E1909" i="1" s="1"/>
  <c r="C1910" i="1"/>
  <c r="E1910" i="1" s="1"/>
  <c r="C1911" i="1"/>
  <c r="E1911" i="1" s="1"/>
  <c r="C1912" i="1"/>
  <c r="E1912" i="1" s="1"/>
  <c r="C1913" i="1"/>
  <c r="E1913" i="1" s="1"/>
  <c r="C1914" i="1"/>
  <c r="E1914" i="1" s="1"/>
  <c r="C1915" i="1"/>
  <c r="E1915" i="1" s="1"/>
  <c r="C1916" i="1"/>
  <c r="E1916" i="1" s="1"/>
  <c r="C1917" i="1"/>
  <c r="E1917" i="1" s="1"/>
  <c r="C1918" i="1"/>
  <c r="E1918" i="1" s="1"/>
  <c r="C1919" i="1"/>
  <c r="E1919" i="1" s="1"/>
  <c r="C1920" i="1"/>
  <c r="E1920" i="1" s="1"/>
  <c r="C1921" i="1"/>
  <c r="E1921" i="1" s="1"/>
  <c r="C1922" i="1"/>
  <c r="E1922" i="1" s="1"/>
  <c r="C1923" i="1"/>
  <c r="E1923" i="1" s="1"/>
  <c r="C1924" i="1"/>
  <c r="E1924" i="1" s="1"/>
  <c r="C1925" i="1"/>
  <c r="E1925" i="1" s="1"/>
  <c r="C1926" i="1"/>
  <c r="E1926" i="1" s="1"/>
  <c r="C1927" i="1"/>
  <c r="E1927" i="1" s="1"/>
  <c r="C1928" i="1"/>
  <c r="E1928" i="1" s="1"/>
  <c r="C1929" i="1"/>
  <c r="E1929" i="1" s="1"/>
  <c r="C1930" i="1"/>
  <c r="E1930" i="1" s="1"/>
  <c r="C1931" i="1"/>
  <c r="E1931" i="1" s="1"/>
  <c r="C1932" i="1"/>
  <c r="E1932" i="1" s="1"/>
  <c r="C1933" i="1"/>
  <c r="E1933" i="1" s="1"/>
  <c r="C1934" i="1"/>
  <c r="E1934" i="1" s="1"/>
  <c r="C1935" i="1"/>
  <c r="E1935" i="1" s="1"/>
  <c r="C1936" i="1"/>
  <c r="E1936" i="1" s="1"/>
  <c r="C1937" i="1"/>
  <c r="E1937" i="1" s="1"/>
  <c r="C1938" i="1"/>
  <c r="E1938" i="1" s="1"/>
  <c r="C1939" i="1"/>
  <c r="E1939" i="1" s="1"/>
  <c r="C1940" i="1"/>
  <c r="E1940" i="1" s="1"/>
  <c r="C1941" i="1"/>
  <c r="E1941" i="1" s="1"/>
  <c r="C1942" i="1"/>
  <c r="E1942" i="1" s="1"/>
  <c r="C1943" i="1"/>
  <c r="E1943" i="1" s="1"/>
  <c r="C1944" i="1"/>
  <c r="E1944" i="1" s="1"/>
  <c r="C1945" i="1"/>
  <c r="E1945" i="1" s="1"/>
  <c r="C1946" i="1"/>
  <c r="E1946" i="1" s="1"/>
  <c r="C1947" i="1"/>
  <c r="E1947" i="1" s="1"/>
  <c r="C1948" i="1"/>
  <c r="E1948" i="1" s="1"/>
  <c r="C1949" i="1"/>
  <c r="E1949" i="1" s="1"/>
  <c r="C1950" i="1"/>
  <c r="E1950" i="1" s="1"/>
  <c r="C1951" i="1"/>
  <c r="E1951" i="1" s="1"/>
  <c r="C1952" i="1"/>
  <c r="E1952" i="1" s="1"/>
  <c r="C1953" i="1"/>
  <c r="E1953" i="1" s="1"/>
  <c r="C1954" i="1"/>
  <c r="E1954" i="1" s="1"/>
  <c r="C1955" i="1"/>
  <c r="E1955" i="1" s="1"/>
  <c r="C1956" i="1"/>
  <c r="E1956" i="1" s="1"/>
  <c r="C1957" i="1"/>
  <c r="E1957" i="1" s="1"/>
  <c r="C1958" i="1"/>
  <c r="E1958" i="1" s="1"/>
  <c r="C1959" i="1"/>
  <c r="E1959" i="1" s="1"/>
  <c r="C1960" i="1"/>
  <c r="E1960" i="1" s="1"/>
  <c r="C1961" i="1"/>
  <c r="E1961" i="1" s="1"/>
  <c r="C1962" i="1"/>
  <c r="E1962" i="1" s="1"/>
  <c r="C1963" i="1"/>
  <c r="E1963" i="1" s="1"/>
  <c r="C1964" i="1"/>
  <c r="E1964" i="1" s="1"/>
  <c r="C1965" i="1"/>
  <c r="E1965" i="1" s="1"/>
  <c r="C1966" i="1"/>
  <c r="E1966" i="1" s="1"/>
  <c r="C1967" i="1"/>
  <c r="E1967" i="1" s="1"/>
  <c r="C1968" i="1"/>
  <c r="E1968" i="1" s="1"/>
  <c r="C1969" i="1"/>
  <c r="E1969" i="1" s="1"/>
  <c r="C1970" i="1"/>
  <c r="E1970" i="1" s="1"/>
  <c r="C1971" i="1"/>
  <c r="E1971" i="1" s="1"/>
  <c r="C1972" i="1"/>
  <c r="E1972" i="1" s="1"/>
  <c r="C1973" i="1"/>
  <c r="E1973" i="1" s="1"/>
  <c r="C1974" i="1"/>
  <c r="E1974" i="1" s="1"/>
  <c r="C1975" i="1"/>
  <c r="E1975" i="1" s="1"/>
  <c r="C1976" i="1"/>
  <c r="E1976" i="1" s="1"/>
  <c r="C1977" i="1"/>
  <c r="E1977" i="1" s="1"/>
  <c r="C1978" i="1"/>
  <c r="E1978" i="1" s="1"/>
  <c r="C1979" i="1"/>
  <c r="E1979" i="1" s="1"/>
  <c r="C1980" i="1"/>
  <c r="E1980" i="1" s="1"/>
  <c r="C1981" i="1"/>
  <c r="E1981" i="1" s="1"/>
  <c r="C1982" i="1"/>
  <c r="E1982" i="1" s="1"/>
  <c r="C1983" i="1"/>
  <c r="E1983" i="1" s="1"/>
  <c r="C1984" i="1"/>
  <c r="E1984" i="1" s="1"/>
  <c r="C1985" i="1"/>
  <c r="E1985" i="1" s="1"/>
  <c r="C1986" i="1"/>
  <c r="E1986" i="1" s="1"/>
  <c r="C1987" i="1"/>
  <c r="E1987" i="1" s="1"/>
  <c r="C1988" i="1"/>
  <c r="E1988" i="1" s="1"/>
  <c r="C1989" i="1"/>
  <c r="E1989" i="1" s="1"/>
  <c r="C1990" i="1"/>
  <c r="E1990" i="1" s="1"/>
  <c r="C1991" i="1"/>
  <c r="E1991" i="1" s="1"/>
  <c r="C1992" i="1"/>
  <c r="E1992" i="1" s="1"/>
  <c r="C1993" i="1"/>
  <c r="E1993" i="1" s="1"/>
  <c r="C1994" i="1"/>
  <c r="E1994" i="1" s="1"/>
  <c r="C1995" i="1"/>
  <c r="E1995" i="1" s="1"/>
  <c r="C1996" i="1"/>
  <c r="E1996" i="1" s="1"/>
  <c r="C1997" i="1"/>
  <c r="E1997" i="1" s="1"/>
  <c r="C1998" i="1"/>
  <c r="E1998" i="1" s="1"/>
  <c r="C1999" i="1"/>
  <c r="E1999" i="1" s="1"/>
  <c r="C2000" i="1"/>
  <c r="E2000" i="1" s="1"/>
  <c r="C2001" i="1"/>
  <c r="E2001" i="1" s="1"/>
  <c r="C2002" i="1"/>
  <c r="E2002" i="1" s="1"/>
  <c r="C2003" i="1"/>
  <c r="E2003" i="1" s="1"/>
  <c r="C2004" i="1"/>
  <c r="E2004" i="1" s="1"/>
  <c r="C2005" i="1"/>
  <c r="E2005" i="1" s="1"/>
  <c r="C2006" i="1"/>
  <c r="E2006" i="1" s="1"/>
  <c r="C2007" i="1"/>
  <c r="E2007" i="1" s="1"/>
  <c r="C2008" i="1"/>
  <c r="E2008" i="1" s="1"/>
  <c r="C2009" i="1"/>
  <c r="E2009" i="1" s="1"/>
  <c r="C2010" i="1"/>
  <c r="E2010" i="1" s="1"/>
  <c r="C2011" i="1"/>
  <c r="E2011" i="1" s="1"/>
  <c r="C2012" i="1"/>
  <c r="E2012" i="1" s="1"/>
  <c r="C2013" i="1"/>
  <c r="E2013" i="1" s="1"/>
  <c r="C2014" i="1"/>
  <c r="E2014" i="1" s="1"/>
  <c r="C2015" i="1"/>
  <c r="E2015" i="1" s="1"/>
  <c r="C2016" i="1"/>
  <c r="E2016" i="1" s="1"/>
  <c r="C2017" i="1"/>
  <c r="E2017" i="1" s="1"/>
  <c r="C2018" i="1"/>
  <c r="E2018" i="1" s="1"/>
  <c r="C2019" i="1"/>
  <c r="E2019" i="1" s="1"/>
  <c r="C2020" i="1"/>
  <c r="E2020" i="1" s="1"/>
  <c r="C2021" i="1"/>
  <c r="E2021" i="1" s="1"/>
  <c r="C2022" i="1"/>
  <c r="E2022" i="1" s="1"/>
  <c r="C2023" i="1"/>
  <c r="E2023" i="1" s="1"/>
  <c r="C2024" i="1"/>
  <c r="E2024" i="1" s="1"/>
  <c r="C2025" i="1"/>
  <c r="E2025" i="1" s="1"/>
  <c r="C2026" i="1"/>
  <c r="E2026" i="1" s="1"/>
  <c r="C2027" i="1"/>
  <c r="E2027" i="1" s="1"/>
  <c r="C2028" i="1"/>
  <c r="E2028" i="1" s="1"/>
  <c r="C2029" i="1"/>
  <c r="E2029" i="1" s="1"/>
  <c r="C2030" i="1"/>
  <c r="E2030" i="1" s="1"/>
  <c r="C2031" i="1"/>
  <c r="E2031" i="1" s="1"/>
  <c r="C2032" i="1"/>
  <c r="E2032" i="1" s="1"/>
  <c r="C2033" i="1"/>
  <c r="E2033" i="1" s="1"/>
  <c r="C2034" i="1"/>
  <c r="E2034" i="1" s="1"/>
  <c r="C2035" i="1"/>
  <c r="E2035" i="1" s="1"/>
  <c r="C2036" i="1"/>
  <c r="E2036" i="1" s="1"/>
  <c r="C2037" i="1"/>
  <c r="E2037" i="1" s="1"/>
  <c r="C2038" i="1"/>
  <c r="E2038" i="1" s="1"/>
  <c r="C2039" i="1"/>
  <c r="E2039" i="1" s="1"/>
  <c r="C2040" i="1"/>
  <c r="E2040" i="1" s="1"/>
  <c r="C2041" i="1"/>
  <c r="E2041" i="1" s="1"/>
  <c r="C2042" i="1"/>
  <c r="E2042" i="1" s="1"/>
  <c r="C2043" i="1"/>
  <c r="E2043" i="1" s="1"/>
  <c r="C2044" i="1"/>
  <c r="E2044" i="1" s="1"/>
  <c r="C2045" i="1"/>
  <c r="E2045" i="1" s="1"/>
  <c r="C2046" i="1"/>
  <c r="E2046" i="1" s="1"/>
  <c r="C2047" i="1"/>
  <c r="E2047" i="1" s="1"/>
  <c r="C2048" i="1"/>
  <c r="E2048" i="1" s="1"/>
  <c r="C2049" i="1"/>
  <c r="E2049" i="1" s="1"/>
  <c r="C2050" i="1"/>
  <c r="E2050" i="1" s="1"/>
  <c r="C2051" i="1"/>
  <c r="E2051" i="1" s="1"/>
  <c r="C2052" i="1"/>
  <c r="E2052" i="1" s="1"/>
  <c r="C2053" i="1"/>
  <c r="E2053" i="1" s="1"/>
  <c r="C2054" i="1"/>
  <c r="E2054" i="1" s="1"/>
  <c r="C2055" i="1"/>
  <c r="E2055" i="1" s="1"/>
  <c r="C2056" i="1"/>
  <c r="E2056" i="1" s="1"/>
  <c r="C2057" i="1"/>
  <c r="E2057" i="1" s="1"/>
  <c r="C2058" i="1"/>
  <c r="E2058" i="1" s="1"/>
  <c r="C2059" i="1"/>
  <c r="E2059" i="1" s="1"/>
  <c r="C2060" i="1"/>
  <c r="E2060" i="1" s="1"/>
  <c r="C2061" i="1"/>
  <c r="E2061" i="1" s="1"/>
  <c r="C2062" i="1"/>
  <c r="E2062" i="1" s="1"/>
  <c r="C2063" i="1"/>
  <c r="E2063" i="1" s="1"/>
  <c r="C2064" i="1"/>
  <c r="E2064" i="1" s="1"/>
  <c r="C2065" i="1"/>
  <c r="E2065" i="1" s="1"/>
  <c r="C2066" i="1"/>
  <c r="E2066" i="1" s="1"/>
  <c r="C2067" i="1"/>
  <c r="E2067" i="1" s="1"/>
  <c r="C2068" i="1"/>
  <c r="E2068" i="1" s="1"/>
  <c r="C2069" i="1"/>
  <c r="E2069" i="1" s="1"/>
  <c r="C2070" i="1"/>
  <c r="E2070" i="1" s="1"/>
  <c r="C2071" i="1"/>
  <c r="E2071" i="1" s="1"/>
  <c r="C2072" i="1"/>
  <c r="E2072" i="1" s="1"/>
  <c r="C2073" i="1"/>
  <c r="E2073" i="1" s="1"/>
  <c r="C2074" i="1"/>
  <c r="E2074" i="1" s="1"/>
  <c r="C2075" i="1"/>
  <c r="E2075" i="1" s="1"/>
  <c r="C2076" i="1"/>
  <c r="E2076" i="1" s="1"/>
  <c r="C2077" i="1"/>
  <c r="E2077" i="1" s="1"/>
  <c r="C2078" i="1"/>
  <c r="E2078" i="1" s="1"/>
  <c r="C2079" i="1"/>
  <c r="E2079" i="1" s="1"/>
  <c r="C2080" i="1"/>
  <c r="E2080" i="1" s="1"/>
  <c r="C2081" i="1"/>
  <c r="E2081" i="1" s="1"/>
  <c r="C2082" i="1"/>
  <c r="E2082" i="1" s="1"/>
  <c r="C2083" i="1"/>
  <c r="E2083" i="1" s="1"/>
  <c r="C2084" i="1"/>
  <c r="E2084" i="1" s="1"/>
  <c r="C2085" i="1"/>
  <c r="E2085" i="1" s="1"/>
  <c r="C2086" i="1"/>
  <c r="E2086" i="1" s="1"/>
  <c r="C2087" i="1"/>
  <c r="E2087" i="1" s="1"/>
  <c r="C2088" i="1"/>
  <c r="E2088" i="1" s="1"/>
  <c r="C2089" i="1"/>
  <c r="E2089" i="1" s="1"/>
  <c r="C2090" i="1"/>
  <c r="E2090" i="1" s="1"/>
  <c r="C2091" i="1"/>
  <c r="E2091" i="1" s="1"/>
  <c r="C2092" i="1"/>
  <c r="E2092" i="1" s="1"/>
  <c r="C2093" i="1"/>
  <c r="E2093" i="1" s="1"/>
  <c r="C2094" i="1"/>
  <c r="E2094" i="1" s="1"/>
  <c r="C2095" i="1"/>
  <c r="E2095" i="1" s="1"/>
  <c r="C2096" i="1"/>
  <c r="E2096" i="1" s="1"/>
  <c r="C2097" i="1"/>
  <c r="E2097" i="1" s="1"/>
  <c r="C2098" i="1"/>
  <c r="E2098" i="1" s="1"/>
  <c r="C2099" i="1"/>
  <c r="E2099" i="1" s="1"/>
  <c r="C2100" i="1"/>
  <c r="E2100" i="1" s="1"/>
  <c r="C2101" i="1"/>
  <c r="E2101" i="1" s="1"/>
  <c r="C2102" i="1"/>
  <c r="E2102" i="1" s="1"/>
  <c r="C2103" i="1"/>
  <c r="E2103" i="1" s="1"/>
  <c r="C2104" i="1"/>
  <c r="E2104" i="1" s="1"/>
  <c r="C2105" i="1"/>
  <c r="E2105" i="1" s="1"/>
  <c r="C2106" i="1"/>
  <c r="E2106" i="1" s="1"/>
  <c r="C2107" i="1"/>
  <c r="E2107" i="1" s="1"/>
  <c r="C2108" i="1"/>
  <c r="E2108" i="1" s="1"/>
  <c r="C2109" i="1"/>
  <c r="E2109" i="1" s="1"/>
  <c r="C2110" i="1"/>
  <c r="E2110" i="1" s="1"/>
  <c r="C2111" i="1"/>
  <c r="E2111" i="1" s="1"/>
  <c r="C2112" i="1"/>
  <c r="E2112" i="1" s="1"/>
  <c r="C2113" i="1"/>
  <c r="E2113" i="1" s="1"/>
  <c r="C2114" i="1"/>
  <c r="E2114" i="1" s="1"/>
  <c r="C2115" i="1"/>
  <c r="E2115" i="1" s="1"/>
  <c r="C2116" i="1"/>
  <c r="E2116" i="1" s="1"/>
  <c r="C2117" i="1"/>
  <c r="E2117" i="1" s="1"/>
  <c r="C2118" i="1"/>
  <c r="E2118" i="1" s="1"/>
  <c r="C2119" i="1"/>
  <c r="E2119" i="1" s="1"/>
  <c r="C2120" i="1"/>
  <c r="E2120" i="1" s="1"/>
  <c r="C2121" i="1"/>
  <c r="E2121" i="1" s="1"/>
  <c r="C2122" i="1"/>
  <c r="E2122" i="1" s="1"/>
  <c r="C2123" i="1"/>
  <c r="E2123" i="1" s="1"/>
  <c r="C2124" i="1"/>
  <c r="E2124" i="1" s="1"/>
  <c r="C2125" i="1"/>
  <c r="E2125" i="1" s="1"/>
  <c r="C2126" i="1"/>
  <c r="E2126" i="1" s="1"/>
  <c r="C2127" i="1"/>
  <c r="E2127" i="1" s="1"/>
  <c r="C2128" i="1"/>
  <c r="E2128" i="1" s="1"/>
  <c r="C2129" i="1"/>
  <c r="E2129" i="1" s="1"/>
  <c r="C2130" i="1"/>
  <c r="E2130" i="1" s="1"/>
  <c r="C2131" i="1"/>
  <c r="E2131" i="1" s="1"/>
  <c r="C2132" i="1"/>
  <c r="E2132" i="1" s="1"/>
  <c r="C2133" i="1"/>
  <c r="E2133" i="1" s="1"/>
  <c r="C2134" i="1"/>
  <c r="E2134" i="1" s="1"/>
  <c r="C2135" i="1"/>
  <c r="E2135" i="1" s="1"/>
  <c r="C2136" i="1"/>
  <c r="E2136" i="1" s="1"/>
  <c r="C2137" i="1"/>
  <c r="E2137" i="1" s="1"/>
  <c r="C2138" i="1"/>
  <c r="E2138" i="1" s="1"/>
  <c r="C2139" i="1"/>
  <c r="E2139" i="1" s="1"/>
  <c r="C2140" i="1"/>
  <c r="E2140" i="1" s="1"/>
  <c r="C2141" i="1"/>
  <c r="E2141" i="1" s="1"/>
  <c r="C2142" i="1"/>
  <c r="E2142" i="1" s="1"/>
  <c r="C2143" i="1"/>
  <c r="E2143" i="1" s="1"/>
  <c r="C2144" i="1"/>
  <c r="E2144" i="1" s="1"/>
  <c r="C2145" i="1"/>
  <c r="E2145" i="1" s="1"/>
  <c r="C2146" i="1"/>
  <c r="E2146" i="1" s="1"/>
  <c r="C2147" i="1"/>
  <c r="E2147" i="1" s="1"/>
  <c r="C2148" i="1"/>
  <c r="E2148" i="1" s="1"/>
  <c r="C2149" i="1"/>
  <c r="E2149" i="1" s="1"/>
  <c r="C2150" i="1"/>
  <c r="E2150" i="1" s="1"/>
  <c r="C2151" i="1"/>
  <c r="E2151" i="1" s="1"/>
  <c r="C2152" i="1"/>
  <c r="E2152" i="1" s="1"/>
  <c r="C2153" i="1"/>
  <c r="E2153" i="1" s="1"/>
  <c r="C2154" i="1"/>
  <c r="E2154" i="1" s="1"/>
  <c r="C2155" i="1"/>
  <c r="E2155" i="1" s="1"/>
  <c r="C2156" i="1"/>
  <c r="E2156" i="1" s="1"/>
  <c r="C2157" i="1"/>
  <c r="E2157" i="1" s="1"/>
  <c r="C2158" i="1"/>
  <c r="E2158" i="1" s="1"/>
  <c r="C2159" i="1"/>
  <c r="E2159" i="1" s="1"/>
  <c r="C2160" i="1"/>
  <c r="E2160" i="1" s="1"/>
  <c r="C2161" i="1"/>
  <c r="E2161" i="1" s="1"/>
  <c r="C2162" i="1"/>
  <c r="E2162" i="1" s="1"/>
  <c r="C2163" i="1"/>
  <c r="E2163" i="1" s="1"/>
  <c r="C2164" i="1"/>
  <c r="E2164" i="1" s="1"/>
  <c r="C2165" i="1"/>
  <c r="E2165" i="1" s="1"/>
  <c r="C2166" i="1"/>
  <c r="E2166" i="1" s="1"/>
  <c r="C2167" i="1"/>
  <c r="E2167" i="1" s="1"/>
  <c r="C2168" i="1"/>
  <c r="E2168" i="1" s="1"/>
  <c r="C2169" i="1"/>
  <c r="E2169" i="1" s="1"/>
  <c r="C2170" i="1"/>
  <c r="E2170" i="1" s="1"/>
  <c r="C2171" i="1"/>
  <c r="E2171" i="1" s="1"/>
  <c r="C2172" i="1"/>
  <c r="E2172" i="1" s="1"/>
  <c r="C2173" i="1"/>
  <c r="E2173" i="1" s="1"/>
  <c r="C2174" i="1"/>
  <c r="E2174" i="1" s="1"/>
  <c r="C2175" i="1"/>
  <c r="E2175" i="1" s="1"/>
  <c r="C2176" i="1"/>
  <c r="E2176" i="1" s="1"/>
  <c r="C2177" i="1"/>
  <c r="E2177" i="1" s="1"/>
  <c r="C2178" i="1"/>
  <c r="E2178" i="1" s="1"/>
  <c r="C2179" i="1"/>
  <c r="E2179" i="1" s="1"/>
  <c r="C2180" i="1"/>
  <c r="E2180" i="1" s="1"/>
  <c r="C2181" i="1"/>
  <c r="E2181" i="1" s="1"/>
  <c r="C2182" i="1"/>
  <c r="E2182" i="1" s="1"/>
  <c r="C2183" i="1"/>
  <c r="E2183" i="1" s="1"/>
  <c r="C2184" i="1"/>
  <c r="E2184" i="1" s="1"/>
  <c r="C2185" i="1"/>
  <c r="E2185" i="1" s="1"/>
  <c r="C2186" i="1"/>
  <c r="E2186" i="1" s="1"/>
  <c r="C2187" i="1"/>
  <c r="E2187" i="1" s="1"/>
  <c r="C2188" i="1"/>
  <c r="E2188" i="1" s="1"/>
  <c r="C2189" i="1"/>
  <c r="E2189" i="1" s="1"/>
  <c r="C2190" i="1"/>
  <c r="E2190" i="1" s="1"/>
  <c r="C2191" i="1"/>
  <c r="E2191" i="1" s="1"/>
  <c r="C2192" i="1"/>
  <c r="E2192" i="1" s="1"/>
  <c r="C2193" i="1"/>
  <c r="E2193" i="1" s="1"/>
  <c r="C2194" i="1"/>
  <c r="E2194" i="1" s="1"/>
  <c r="C2195" i="1"/>
  <c r="E2195" i="1" s="1"/>
  <c r="C2196" i="1"/>
  <c r="E2196" i="1" s="1"/>
  <c r="C2197" i="1"/>
  <c r="E2197" i="1" s="1"/>
  <c r="C2198" i="1"/>
  <c r="E2198" i="1" s="1"/>
  <c r="C2199" i="1"/>
  <c r="E2199" i="1" s="1"/>
  <c r="C2200" i="1"/>
  <c r="E2200" i="1" s="1"/>
  <c r="C2201" i="1"/>
  <c r="E2201" i="1" s="1"/>
  <c r="C2202" i="1"/>
  <c r="E2202" i="1" s="1"/>
  <c r="C2203" i="1"/>
  <c r="E2203" i="1" s="1"/>
  <c r="C2204" i="1"/>
  <c r="E2204" i="1" s="1"/>
  <c r="C2205" i="1"/>
  <c r="E2205" i="1" s="1"/>
  <c r="C2206" i="1"/>
  <c r="E2206" i="1" s="1"/>
  <c r="C2207" i="1"/>
  <c r="E2207" i="1" s="1"/>
  <c r="C2208" i="1"/>
  <c r="E2208" i="1" s="1"/>
  <c r="C2209" i="1"/>
  <c r="E2209" i="1" s="1"/>
  <c r="C2210" i="1"/>
  <c r="E2210" i="1" s="1"/>
  <c r="C2211" i="1"/>
  <c r="E2211" i="1" s="1"/>
  <c r="C2212" i="1"/>
  <c r="E2212" i="1" s="1"/>
  <c r="C2213" i="1"/>
  <c r="E2213" i="1" s="1"/>
  <c r="C2214" i="1"/>
  <c r="E2214" i="1" s="1"/>
  <c r="C2215" i="1"/>
  <c r="E2215" i="1" s="1"/>
  <c r="C2216" i="1"/>
  <c r="E2216" i="1" s="1"/>
  <c r="C2217" i="1"/>
  <c r="E2217" i="1" s="1"/>
  <c r="C2218" i="1"/>
  <c r="E2218" i="1" s="1"/>
  <c r="C2219" i="1"/>
  <c r="E2219" i="1" s="1"/>
  <c r="C2220" i="1"/>
  <c r="E2220" i="1" s="1"/>
  <c r="C2221" i="1"/>
  <c r="E2221" i="1" s="1"/>
  <c r="C2222" i="1"/>
  <c r="E2222" i="1" s="1"/>
  <c r="C2223" i="1"/>
  <c r="E2223" i="1" s="1"/>
  <c r="C2224" i="1"/>
  <c r="E2224" i="1" s="1"/>
  <c r="C2225" i="1"/>
  <c r="E2225" i="1" s="1"/>
  <c r="C2226" i="1"/>
  <c r="E2226" i="1" s="1"/>
  <c r="C2227" i="1"/>
  <c r="E2227" i="1" s="1"/>
  <c r="C2228" i="1"/>
  <c r="E2228" i="1" s="1"/>
  <c r="C2229" i="1"/>
  <c r="E2229" i="1" s="1"/>
  <c r="C2230" i="1"/>
  <c r="E2230" i="1" s="1"/>
  <c r="C2231" i="1"/>
  <c r="E2231" i="1" s="1"/>
  <c r="C2232" i="1"/>
  <c r="E2232" i="1" s="1"/>
  <c r="C2233" i="1"/>
  <c r="E2233" i="1" s="1"/>
  <c r="C2234" i="1"/>
  <c r="E2234" i="1" s="1"/>
  <c r="C2235" i="1"/>
  <c r="E2235" i="1" s="1"/>
  <c r="C2236" i="1"/>
  <c r="E2236" i="1" s="1"/>
  <c r="C2237" i="1"/>
  <c r="E2237" i="1" s="1"/>
  <c r="C2238" i="1"/>
  <c r="E2238" i="1" s="1"/>
  <c r="C2239" i="1"/>
  <c r="E2239" i="1" s="1"/>
  <c r="C2240" i="1"/>
  <c r="E2240" i="1" s="1"/>
  <c r="C2241" i="1"/>
  <c r="E2241" i="1" s="1"/>
  <c r="C2242" i="1"/>
  <c r="E2242" i="1" s="1"/>
  <c r="C2243" i="1"/>
  <c r="E2243" i="1" s="1"/>
  <c r="C2244" i="1"/>
  <c r="E2244" i="1" s="1"/>
  <c r="C2245" i="1"/>
  <c r="E2245" i="1" s="1"/>
  <c r="C2246" i="1"/>
  <c r="E2246" i="1" s="1"/>
  <c r="C2247" i="1"/>
  <c r="E2247" i="1" s="1"/>
  <c r="C2248" i="1"/>
  <c r="E2248" i="1" s="1"/>
  <c r="C2249" i="1"/>
  <c r="E2249" i="1" s="1"/>
  <c r="C2250" i="1"/>
  <c r="E2250" i="1" s="1"/>
  <c r="C2251" i="1"/>
  <c r="E2251" i="1" s="1"/>
  <c r="C2252" i="1"/>
  <c r="E2252" i="1" s="1"/>
  <c r="C2253" i="1"/>
  <c r="E2253" i="1" s="1"/>
  <c r="C2254" i="1"/>
  <c r="E2254" i="1" s="1"/>
  <c r="C2255" i="1"/>
  <c r="E2255" i="1" s="1"/>
  <c r="C2256" i="1"/>
  <c r="E2256" i="1" s="1"/>
  <c r="C2257" i="1"/>
  <c r="E2257" i="1" s="1"/>
  <c r="C2258" i="1"/>
  <c r="E2258" i="1" s="1"/>
  <c r="C2259" i="1"/>
  <c r="E2259" i="1" s="1"/>
  <c r="C2260" i="1"/>
  <c r="E2260" i="1" s="1"/>
  <c r="C2261" i="1"/>
  <c r="E2261" i="1" s="1"/>
  <c r="C2262" i="1"/>
  <c r="E2262" i="1" s="1"/>
  <c r="C2263" i="1"/>
  <c r="E2263" i="1" s="1"/>
  <c r="C2264" i="1"/>
  <c r="E2264" i="1" s="1"/>
  <c r="C2265" i="1"/>
  <c r="E2265" i="1" s="1"/>
  <c r="C2266" i="1"/>
  <c r="E2266" i="1" s="1"/>
  <c r="C2267" i="1"/>
  <c r="E2267" i="1" s="1"/>
  <c r="C2268" i="1"/>
  <c r="E2268" i="1" s="1"/>
  <c r="C2269" i="1"/>
  <c r="E2269" i="1" s="1"/>
  <c r="C2270" i="1"/>
  <c r="E2270" i="1" s="1"/>
  <c r="C2271" i="1"/>
  <c r="E2271" i="1" s="1"/>
  <c r="C2272" i="1"/>
  <c r="E2272" i="1" s="1"/>
  <c r="C2273" i="1"/>
  <c r="E2273" i="1" s="1"/>
  <c r="C2274" i="1"/>
  <c r="E2274" i="1" s="1"/>
  <c r="C2275" i="1"/>
  <c r="E2275" i="1" s="1"/>
  <c r="C2276" i="1"/>
  <c r="E2276" i="1" s="1"/>
  <c r="C2277" i="1"/>
  <c r="E2277" i="1" s="1"/>
  <c r="C2278" i="1"/>
  <c r="E2278" i="1" s="1"/>
  <c r="C2279" i="1"/>
  <c r="E2279" i="1" s="1"/>
  <c r="C2280" i="1"/>
  <c r="E2280" i="1" s="1"/>
  <c r="C2281" i="1"/>
  <c r="E2281" i="1" s="1"/>
  <c r="C2282" i="1"/>
  <c r="E2282" i="1" s="1"/>
  <c r="C2283" i="1"/>
  <c r="E2283" i="1" s="1"/>
  <c r="C2284" i="1"/>
  <c r="E2284" i="1" s="1"/>
  <c r="C2285" i="1"/>
  <c r="E2285" i="1" s="1"/>
  <c r="C2286" i="1"/>
  <c r="E2286" i="1" s="1"/>
  <c r="C2287" i="1"/>
  <c r="E2287" i="1" s="1"/>
  <c r="C2288" i="1"/>
  <c r="E2288" i="1" s="1"/>
  <c r="C2289" i="1"/>
  <c r="E2289" i="1" s="1"/>
  <c r="C2290" i="1"/>
  <c r="E2290" i="1" s="1"/>
  <c r="C2291" i="1"/>
  <c r="E2291" i="1" s="1"/>
  <c r="C2292" i="1"/>
  <c r="E2292" i="1" s="1"/>
  <c r="C2293" i="1"/>
  <c r="E2293" i="1" s="1"/>
  <c r="C2294" i="1"/>
  <c r="E2294" i="1" s="1"/>
  <c r="C2295" i="1"/>
  <c r="E2295" i="1" s="1"/>
  <c r="C2296" i="1"/>
  <c r="E2296" i="1" s="1"/>
  <c r="C2297" i="1"/>
  <c r="E2297" i="1" s="1"/>
  <c r="C2298" i="1"/>
  <c r="E2298" i="1" s="1"/>
  <c r="C2299" i="1"/>
  <c r="E2299" i="1" s="1"/>
  <c r="C2300" i="1"/>
  <c r="E2300" i="1" s="1"/>
  <c r="C2301" i="1"/>
  <c r="E2301" i="1" s="1"/>
  <c r="C2302" i="1"/>
  <c r="E2302" i="1" s="1"/>
  <c r="C2303" i="1"/>
  <c r="E2303" i="1" s="1"/>
  <c r="C2304" i="1"/>
  <c r="E2304" i="1" s="1"/>
  <c r="C2305" i="1"/>
  <c r="E2305" i="1" s="1"/>
  <c r="C2306" i="1"/>
  <c r="E2306" i="1" s="1"/>
  <c r="C2307" i="1"/>
  <c r="E2307" i="1" s="1"/>
  <c r="C2308" i="1"/>
  <c r="E2308" i="1" s="1"/>
  <c r="C2309" i="1"/>
  <c r="E2309" i="1" s="1"/>
  <c r="C2310" i="1"/>
  <c r="E2310" i="1" s="1"/>
  <c r="C2311" i="1"/>
  <c r="E2311" i="1" s="1"/>
  <c r="C2312" i="1"/>
  <c r="E2312" i="1" s="1"/>
  <c r="C2313" i="1"/>
  <c r="E2313" i="1" s="1"/>
  <c r="C2314" i="1"/>
  <c r="E2314" i="1" s="1"/>
  <c r="C2315" i="1"/>
  <c r="E2315" i="1" s="1"/>
  <c r="C2316" i="1"/>
  <c r="E2316" i="1" s="1"/>
  <c r="C2317" i="1"/>
  <c r="E2317" i="1" s="1"/>
  <c r="C2318" i="1"/>
  <c r="E2318" i="1" s="1"/>
  <c r="C2319" i="1"/>
  <c r="E2319" i="1" s="1"/>
  <c r="C2320" i="1"/>
  <c r="E2320" i="1" s="1"/>
  <c r="C2321" i="1"/>
  <c r="E2321" i="1" s="1"/>
  <c r="C2322" i="1"/>
  <c r="E2322" i="1" s="1"/>
  <c r="C2323" i="1"/>
  <c r="E2323" i="1" s="1"/>
  <c r="C2324" i="1"/>
  <c r="E2324" i="1" s="1"/>
  <c r="C2325" i="1"/>
  <c r="E2325" i="1" s="1"/>
  <c r="C2326" i="1"/>
  <c r="E2326" i="1" s="1"/>
  <c r="C2327" i="1"/>
  <c r="E2327" i="1" s="1"/>
  <c r="C2328" i="1"/>
  <c r="E2328" i="1" s="1"/>
  <c r="C2329" i="1"/>
  <c r="E2329" i="1" s="1"/>
  <c r="C2330" i="1"/>
  <c r="E2330" i="1" s="1"/>
  <c r="C2331" i="1"/>
  <c r="E2331" i="1" s="1"/>
  <c r="C2332" i="1"/>
  <c r="E2332" i="1" s="1"/>
  <c r="C2333" i="1"/>
  <c r="E2333" i="1" s="1"/>
  <c r="C2334" i="1"/>
  <c r="E2334" i="1" s="1"/>
  <c r="C2335" i="1"/>
  <c r="E2335" i="1" s="1"/>
  <c r="C2336" i="1"/>
  <c r="E2336" i="1" s="1"/>
  <c r="C2337" i="1"/>
  <c r="E2337" i="1" s="1"/>
  <c r="C2338" i="1"/>
  <c r="E2338" i="1" s="1"/>
  <c r="C2339" i="1"/>
  <c r="E2339" i="1" s="1"/>
  <c r="C2340" i="1"/>
  <c r="E2340" i="1" s="1"/>
  <c r="C2341" i="1"/>
  <c r="E2341" i="1" s="1"/>
  <c r="C2342" i="1"/>
  <c r="E2342" i="1" s="1"/>
  <c r="C2343" i="1"/>
  <c r="E2343" i="1" s="1"/>
  <c r="C2344" i="1"/>
  <c r="E2344" i="1" s="1"/>
  <c r="C2345" i="1"/>
  <c r="E2345" i="1" s="1"/>
  <c r="C2346" i="1"/>
  <c r="E2346" i="1" s="1"/>
  <c r="C2347" i="1"/>
  <c r="E2347" i="1" s="1"/>
  <c r="C2348" i="1"/>
  <c r="E2348" i="1" s="1"/>
  <c r="C2349" i="1"/>
  <c r="E2349" i="1" s="1"/>
  <c r="C2350" i="1"/>
  <c r="E2350" i="1" s="1"/>
  <c r="C2351" i="1"/>
  <c r="E2351" i="1" s="1"/>
  <c r="C2352" i="1"/>
  <c r="E2352" i="1" s="1"/>
  <c r="C2353" i="1"/>
  <c r="E2353" i="1" s="1"/>
  <c r="C2354" i="1"/>
  <c r="E2354" i="1" s="1"/>
  <c r="C2355" i="1"/>
  <c r="E2355" i="1" s="1"/>
  <c r="C2356" i="1"/>
  <c r="E2356" i="1" s="1"/>
  <c r="C2357" i="1"/>
  <c r="E2357" i="1" s="1"/>
  <c r="C2358" i="1"/>
  <c r="E2358" i="1" s="1"/>
  <c r="C2359" i="1"/>
  <c r="E2359" i="1" s="1"/>
  <c r="C2360" i="1"/>
  <c r="E2360" i="1" s="1"/>
  <c r="C2361" i="1"/>
  <c r="E2361" i="1" s="1"/>
  <c r="C2362" i="1"/>
  <c r="E2362" i="1" s="1"/>
  <c r="C2363" i="1"/>
  <c r="E2363" i="1" s="1"/>
  <c r="C2364" i="1"/>
  <c r="E2364" i="1" s="1"/>
  <c r="C2365" i="1"/>
  <c r="E2365" i="1" s="1"/>
  <c r="C2366" i="1"/>
  <c r="E2366" i="1" s="1"/>
  <c r="C2367" i="1"/>
  <c r="E2367" i="1" s="1"/>
  <c r="C2368" i="1"/>
  <c r="E2368" i="1" s="1"/>
  <c r="C2369" i="1"/>
  <c r="E2369" i="1" s="1"/>
  <c r="C2370" i="1"/>
  <c r="E2370" i="1" s="1"/>
  <c r="C2371" i="1"/>
  <c r="E2371" i="1" s="1"/>
  <c r="C2372" i="1"/>
  <c r="E2372" i="1" s="1"/>
  <c r="C2373" i="1"/>
  <c r="E2373" i="1" s="1"/>
  <c r="C2374" i="1"/>
  <c r="E2374" i="1" s="1"/>
  <c r="C2375" i="1"/>
  <c r="E2375" i="1" s="1"/>
  <c r="C2376" i="1"/>
  <c r="E2376" i="1" s="1"/>
  <c r="C2377" i="1"/>
  <c r="E2377" i="1" s="1"/>
  <c r="C2378" i="1"/>
  <c r="E2378" i="1" s="1"/>
  <c r="C2379" i="1"/>
  <c r="E2379" i="1" s="1"/>
  <c r="C2380" i="1"/>
  <c r="E2380" i="1" s="1"/>
  <c r="C2381" i="1"/>
  <c r="E2381" i="1" s="1"/>
  <c r="C2382" i="1"/>
  <c r="E2382" i="1" s="1"/>
  <c r="C2383" i="1"/>
  <c r="E2383" i="1" s="1"/>
  <c r="C2384" i="1"/>
  <c r="E2384" i="1" s="1"/>
  <c r="C2385" i="1"/>
  <c r="E2385" i="1" s="1"/>
  <c r="C2386" i="1"/>
  <c r="E2386" i="1" s="1"/>
  <c r="C2387" i="1"/>
  <c r="E2387" i="1" s="1"/>
  <c r="C2388" i="1"/>
  <c r="E2388" i="1" s="1"/>
  <c r="C2389" i="1"/>
  <c r="E2389" i="1" s="1"/>
  <c r="C2390" i="1"/>
  <c r="E2390" i="1" s="1"/>
  <c r="C2391" i="1"/>
  <c r="E2391" i="1" s="1"/>
  <c r="C2392" i="1"/>
  <c r="E2392" i="1" s="1"/>
  <c r="C2393" i="1"/>
  <c r="E2393" i="1" s="1"/>
  <c r="C2394" i="1"/>
  <c r="E2394" i="1" s="1"/>
  <c r="C2395" i="1"/>
  <c r="E2395" i="1" s="1"/>
  <c r="C2396" i="1"/>
  <c r="E2396" i="1" s="1"/>
  <c r="C2397" i="1"/>
  <c r="E2397" i="1" s="1"/>
  <c r="C2398" i="1"/>
  <c r="E2398" i="1" s="1"/>
  <c r="C2399" i="1"/>
  <c r="E2399" i="1" s="1"/>
  <c r="C2400" i="1"/>
  <c r="E2400" i="1" s="1"/>
  <c r="C2401" i="1"/>
  <c r="E2401" i="1" s="1"/>
  <c r="C2402" i="1"/>
  <c r="E2402" i="1" s="1"/>
  <c r="C2403" i="1"/>
  <c r="E2403" i="1" s="1"/>
  <c r="C2404" i="1"/>
  <c r="E2404" i="1" s="1"/>
  <c r="C2405" i="1"/>
  <c r="E2405" i="1" s="1"/>
  <c r="C2406" i="1"/>
  <c r="E2406" i="1" s="1"/>
  <c r="C2407" i="1"/>
  <c r="E2407" i="1" s="1"/>
  <c r="C2408" i="1"/>
  <c r="E2408" i="1" s="1"/>
  <c r="C2409" i="1"/>
  <c r="E2409" i="1" s="1"/>
  <c r="C2410" i="1"/>
  <c r="E2410" i="1" s="1"/>
  <c r="C2411" i="1"/>
  <c r="E2411" i="1" s="1"/>
  <c r="C2412" i="1"/>
  <c r="E2412" i="1" s="1"/>
  <c r="C2413" i="1"/>
  <c r="E2413" i="1" s="1"/>
  <c r="C2414" i="1"/>
  <c r="E2414" i="1" s="1"/>
  <c r="C2415" i="1"/>
  <c r="E2415" i="1" s="1"/>
  <c r="C2416" i="1"/>
  <c r="E2416" i="1" s="1"/>
  <c r="C2417" i="1"/>
  <c r="E2417" i="1" s="1"/>
  <c r="C2418" i="1"/>
  <c r="E2418" i="1" s="1"/>
  <c r="C2419" i="1"/>
  <c r="E2419" i="1" s="1"/>
  <c r="C2420" i="1"/>
  <c r="E2420" i="1" s="1"/>
  <c r="C2421" i="1"/>
  <c r="E2421" i="1" s="1"/>
  <c r="C2422" i="1"/>
  <c r="E2422" i="1" s="1"/>
  <c r="C2423" i="1"/>
  <c r="E2423" i="1" s="1"/>
  <c r="C2424" i="1"/>
  <c r="E2424" i="1" s="1"/>
  <c r="C2425" i="1"/>
  <c r="E2425" i="1" s="1"/>
  <c r="C2426" i="1"/>
  <c r="E2426" i="1" s="1"/>
  <c r="C2427" i="1"/>
  <c r="E2427" i="1" s="1"/>
  <c r="C2428" i="1"/>
  <c r="E2428" i="1" s="1"/>
  <c r="C2429" i="1"/>
  <c r="E2429" i="1" s="1"/>
  <c r="C2430" i="1"/>
  <c r="E2430" i="1" s="1"/>
  <c r="C2431" i="1"/>
  <c r="E2431" i="1" s="1"/>
  <c r="C2432" i="1"/>
  <c r="E2432" i="1" s="1"/>
  <c r="C2433" i="1"/>
  <c r="E2433" i="1" s="1"/>
  <c r="C2434" i="1"/>
  <c r="E2434" i="1" s="1"/>
  <c r="C2435" i="1"/>
  <c r="E2435" i="1" s="1"/>
  <c r="C2436" i="1"/>
  <c r="E2436" i="1" s="1"/>
  <c r="C2437" i="1"/>
  <c r="E2437" i="1" s="1"/>
  <c r="C2438" i="1"/>
  <c r="E2438" i="1" s="1"/>
  <c r="C2439" i="1"/>
  <c r="E2439" i="1" s="1"/>
  <c r="C2440" i="1"/>
  <c r="E2440" i="1" s="1"/>
  <c r="C2441" i="1"/>
  <c r="E2441" i="1" s="1"/>
  <c r="C2442" i="1"/>
  <c r="E2442" i="1" s="1"/>
  <c r="C2443" i="1"/>
  <c r="E2443" i="1" s="1"/>
  <c r="C2444" i="1"/>
  <c r="E2444" i="1" s="1"/>
  <c r="C2445" i="1"/>
  <c r="E2445" i="1" s="1"/>
  <c r="C2446" i="1"/>
  <c r="E2446" i="1" s="1"/>
  <c r="C2447" i="1"/>
  <c r="E2447" i="1" s="1"/>
  <c r="C2448" i="1"/>
  <c r="E2448" i="1" s="1"/>
  <c r="C2449" i="1"/>
  <c r="E2449" i="1" s="1"/>
  <c r="C2450" i="1"/>
  <c r="E2450" i="1" s="1"/>
  <c r="C2451" i="1"/>
  <c r="E2451" i="1" s="1"/>
  <c r="C2452" i="1"/>
  <c r="E2452" i="1" s="1"/>
  <c r="C2453" i="1"/>
  <c r="E2453" i="1" s="1"/>
  <c r="C2454" i="1"/>
  <c r="E2454" i="1" s="1"/>
  <c r="C2455" i="1"/>
  <c r="E2455" i="1" s="1"/>
  <c r="C2456" i="1"/>
  <c r="E2456" i="1" s="1"/>
  <c r="C2457" i="1"/>
  <c r="E2457" i="1" s="1"/>
  <c r="C2458" i="1"/>
  <c r="E2458" i="1" s="1"/>
  <c r="C2459" i="1"/>
  <c r="E2459" i="1" s="1"/>
  <c r="C2460" i="1"/>
  <c r="E2460" i="1" s="1"/>
  <c r="C2461" i="1"/>
  <c r="E2461" i="1" s="1"/>
  <c r="C2462" i="1"/>
  <c r="E2462" i="1" s="1"/>
  <c r="C2463" i="1"/>
  <c r="E2463" i="1" s="1"/>
  <c r="C2464" i="1"/>
  <c r="E2464" i="1" s="1"/>
  <c r="C2465" i="1"/>
  <c r="E2465" i="1" s="1"/>
  <c r="C2466" i="1"/>
  <c r="E2466" i="1" s="1"/>
  <c r="C2467" i="1"/>
  <c r="E2467" i="1" s="1"/>
  <c r="C2468" i="1"/>
  <c r="E2468" i="1" s="1"/>
  <c r="C2469" i="1"/>
  <c r="E2469" i="1" s="1"/>
  <c r="C2470" i="1"/>
  <c r="E2470" i="1" s="1"/>
  <c r="C2471" i="1"/>
  <c r="E2471" i="1" s="1"/>
  <c r="C2472" i="1"/>
  <c r="E2472" i="1" s="1"/>
  <c r="C2473" i="1"/>
  <c r="E2473" i="1" s="1"/>
  <c r="C2474" i="1"/>
  <c r="E2474" i="1" s="1"/>
  <c r="C2475" i="1"/>
  <c r="E2475" i="1" s="1"/>
  <c r="C2476" i="1"/>
  <c r="E2476" i="1" s="1"/>
  <c r="C2477" i="1"/>
  <c r="E2477" i="1" s="1"/>
  <c r="C2478" i="1"/>
  <c r="E2478" i="1" s="1"/>
  <c r="C2479" i="1"/>
  <c r="E2479" i="1" s="1"/>
  <c r="C2480" i="1"/>
  <c r="E2480" i="1" s="1"/>
  <c r="C2481" i="1"/>
  <c r="E2481" i="1" s="1"/>
  <c r="C2482" i="1"/>
  <c r="E2482" i="1" s="1"/>
  <c r="C2483" i="1"/>
  <c r="E2483" i="1" s="1"/>
  <c r="C2484" i="1"/>
  <c r="E2484" i="1" s="1"/>
  <c r="C2485" i="1"/>
  <c r="E2485" i="1" s="1"/>
  <c r="C2486" i="1"/>
  <c r="E2486" i="1" s="1"/>
  <c r="C2487" i="1"/>
  <c r="E2487" i="1" s="1"/>
  <c r="C2488" i="1"/>
  <c r="E2488" i="1" s="1"/>
  <c r="C2489" i="1"/>
  <c r="E2489" i="1" s="1"/>
  <c r="C2490" i="1"/>
  <c r="E2490" i="1" s="1"/>
  <c r="C2491" i="1"/>
  <c r="E2491" i="1" s="1"/>
  <c r="C2492" i="1"/>
  <c r="E2492" i="1" s="1"/>
  <c r="C2493" i="1"/>
  <c r="E2493" i="1" s="1"/>
  <c r="C2494" i="1"/>
  <c r="E2494" i="1" s="1"/>
  <c r="C2495" i="1"/>
  <c r="E2495" i="1" s="1"/>
  <c r="C2496" i="1"/>
  <c r="E2496" i="1" s="1"/>
  <c r="C2497" i="1"/>
  <c r="E2497" i="1" s="1"/>
  <c r="C2498" i="1"/>
  <c r="E2498" i="1" s="1"/>
  <c r="C2499" i="1"/>
  <c r="E2499" i="1" s="1"/>
  <c r="C2500" i="1"/>
  <c r="E2500" i="1" s="1"/>
  <c r="C2501" i="1"/>
  <c r="E2501" i="1" s="1"/>
  <c r="C2502" i="1"/>
  <c r="E2502" i="1" s="1"/>
  <c r="C2503" i="1"/>
  <c r="E2503" i="1" s="1"/>
  <c r="C2504" i="1"/>
  <c r="E2504" i="1" s="1"/>
  <c r="C2505" i="1"/>
  <c r="E2505" i="1" s="1"/>
  <c r="C2506" i="1"/>
  <c r="E2506" i="1" s="1"/>
  <c r="C2507" i="1"/>
  <c r="E2507" i="1" s="1"/>
  <c r="C2508" i="1"/>
  <c r="E2508" i="1" s="1"/>
  <c r="C2509" i="1"/>
  <c r="E2509" i="1" s="1"/>
  <c r="C2510" i="1"/>
  <c r="E2510" i="1" s="1"/>
  <c r="C2511" i="1"/>
  <c r="E2511" i="1" s="1"/>
  <c r="C2512" i="1"/>
  <c r="E2512" i="1" s="1"/>
  <c r="C2513" i="1"/>
  <c r="E2513" i="1" s="1"/>
  <c r="C2514" i="1"/>
  <c r="E2514" i="1" s="1"/>
  <c r="C2515" i="1"/>
  <c r="E2515" i="1" s="1"/>
  <c r="C2516" i="1"/>
  <c r="E2516" i="1" s="1"/>
  <c r="C2517" i="1"/>
  <c r="E2517" i="1" s="1"/>
  <c r="C2518" i="1"/>
  <c r="E2518" i="1" s="1"/>
  <c r="C2519" i="1"/>
  <c r="E2519" i="1" s="1"/>
  <c r="C2520" i="1"/>
  <c r="E2520" i="1" s="1"/>
  <c r="C2521" i="1"/>
  <c r="E2521" i="1" s="1"/>
  <c r="C2522" i="1"/>
  <c r="E2522" i="1" s="1"/>
  <c r="C2523" i="1"/>
  <c r="E2523" i="1" s="1"/>
  <c r="C2524" i="1"/>
  <c r="E2524" i="1" s="1"/>
  <c r="C2525" i="1"/>
  <c r="E2525" i="1" s="1"/>
  <c r="C2526" i="1"/>
  <c r="E2526" i="1" s="1"/>
  <c r="C2527" i="1"/>
  <c r="E2527" i="1" s="1"/>
  <c r="C2528" i="1"/>
  <c r="E2528" i="1" s="1"/>
  <c r="C2529" i="1"/>
  <c r="E2529" i="1" s="1"/>
  <c r="C2530" i="1"/>
  <c r="E2530" i="1" s="1"/>
  <c r="C2531" i="1"/>
  <c r="E2531" i="1" s="1"/>
  <c r="C2532" i="1"/>
  <c r="E2532" i="1" s="1"/>
  <c r="C2533" i="1"/>
  <c r="E2533" i="1" s="1"/>
  <c r="C2534" i="1"/>
  <c r="E2534" i="1" s="1"/>
  <c r="C2535" i="1"/>
  <c r="E2535" i="1" s="1"/>
  <c r="C2536" i="1"/>
  <c r="E2536" i="1" s="1"/>
  <c r="C2537" i="1"/>
  <c r="E2537" i="1" s="1"/>
  <c r="C2538" i="1"/>
  <c r="E2538" i="1" s="1"/>
  <c r="C2539" i="1"/>
  <c r="E2539" i="1" s="1"/>
  <c r="C2540" i="1"/>
  <c r="E2540" i="1" s="1"/>
  <c r="C2541" i="1"/>
  <c r="E2541" i="1" s="1"/>
  <c r="C2542" i="1"/>
  <c r="E2542" i="1" s="1"/>
  <c r="C2543" i="1"/>
  <c r="E2543" i="1" s="1"/>
  <c r="C2544" i="1"/>
  <c r="E2544" i="1" s="1"/>
  <c r="C2545" i="1"/>
  <c r="E2545" i="1" s="1"/>
  <c r="C2546" i="1"/>
  <c r="E2546" i="1" s="1"/>
  <c r="C2547" i="1"/>
  <c r="E2547" i="1" s="1"/>
  <c r="C2548" i="1"/>
  <c r="E2548" i="1" s="1"/>
  <c r="C2549" i="1"/>
  <c r="E2549" i="1" s="1"/>
  <c r="C2550" i="1"/>
  <c r="E2550" i="1" s="1"/>
  <c r="C2551" i="1"/>
  <c r="E2551" i="1" s="1"/>
  <c r="C2552" i="1"/>
  <c r="E2552" i="1" s="1"/>
  <c r="C2553" i="1"/>
  <c r="E2553" i="1" s="1"/>
  <c r="C2554" i="1"/>
  <c r="E2554" i="1" s="1"/>
  <c r="C2555" i="1"/>
  <c r="E2555" i="1" s="1"/>
  <c r="C2556" i="1"/>
  <c r="E2556" i="1" s="1"/>
  <c r="C2557" i="1"/>
  <c r="E2557" i="1" s="1"/>
  <c r="C2558" i="1"/>
  <c r="E2558" i="1" s="1"/>
  <c r="C2559" i="1"/>
  <c r="E2559" i="1" s="1"/>
  <c r="C2560" i="1"/>
  <c r="E2560" i="1" s="1"/>
  <c r="C2561" i="1"/>
  <c r="E2561" i="1" s="1"/>
  <c r="C2562" i="1"/>
  <c r="E2562" i="1" s="1"/>
  <c r="C2563" i="1"/>
  <c r="E2563" i="1" s="1"/>
  <c r="C2564" i="1"/>
  <c r="E2564" i="1" s="1"/>
  <c r="C2565" i="1"/>
  <c r="E2565" i="1" s="1"/>
  <c r="C2566" i="1"/>
  <c r="E2566" i="1" s="1"/>
  <c r="C2567" i="1"/>
  <c r="E2567" i="1" s="1"/>
  <c r="C2568" i="1"/>
  <c r="E2568" i="1" s="1"/>
  <c r="C2569" i="1"/>
  <c r="E2569" i="1" s="1"/>
  <c r="C2570" i="1"/>
  <c r="E2570" i="1" s="1"/>
  <c r="C2571" i="1"/>
  <c r="E2571" i="1" s="1"/>
  <c r="C2572" i="1"/>
  <c r="E2572" i="1" s="1"/>
  <c r="C2573" i="1"/>
  <c r="E2573" i="1" s="1"/>
  <c r="C2574" i="1"/>
  <c r="E2574" i="1" s="1"/>
  <c r="C2575" i="1"/>
  <c r="E2575" i="1" s="1"/>
  <c r="C2576" i="1"/>
  <c r="E2576" i="1" s="1"/>
  <c r="C2577" i="1"/>
  <c r="E2577" i="1" s="1"/>
  <c r="C2578" i="1"/>
  <c r="E2578" i="1" s="1"/>
  <c r="C2579" i="1"/>
  <c r="E2579" i="1" s="1"/>
  <c r="C2580" i="1"/>
  <c r="E2580" i="1" s="1"/>
  <c r="C2581" i="1"/>
  <c r="E2581" i="1" s="1"/>
  <c r="C2582" i="1"/>
  <c r="E2582" i="1" s="1"/>
  <c r="C2583" i="1"/>
  <c r="E2583" i="1" s="1"/>
  <c r="C2584" i="1"/>
  <c r="E2584" i="1" s="1"/>
  <c r="C2585" i="1"/>
  <c r="E2585" i="1" s="1"/>
  <c r="C2586" i="1"/>
  <c r="E2586" i="1" s="1"/>
  <c r="C2587" i="1"/>
  <c r="E2587" i="1" s="1"/>
  <c r="C2588" i="1"/>
  <c r="E2588" i="1" s="1"/>
  <c r="C2589" i="1"/>
  <c r="E2589" i="1" s="1"/>
  <c r="C2590" i="1"/>
  <c r="E2590" i="1" s="1"/>
  <c r="C2591" i="1"/>
  <c r="E2591" i="1" s="1"/>
  <c r="C2592" i="1"/>
  <c r="E2592" i="1" s="1"/>
  <c r="C2593" i="1"/>
  <c r="E2593" i="1" s="1"/>
  <c r="C2594" i="1"/>
  <c r="E2594" i="1" s="1"/>
  <c r="C2595" i="1"/>
  <c r="E2595" i="1" s="1"/>
  <c r="C2596" i="1"/>
  <c r="E2596" i="1" s="1"/>
  <c r="C2597" i="1"/>
  <c r="E2597" i="1" s="1"/>
  <c r="C2598" i="1"/>
  <c r="E2598" i="1" s="1"/>
  <c r="C2599" i="1"/>
  <c r="E2599" i="1" s="1"/>
  <c r="C2600" i="1"/>
  <c r="E2600" i="1" s="1"/>
  <c r="C2601" i="1"/>
  <c r="E2601" i="1" s="1"/>
  <c r="C2602" i="1"/>
  <c r="E2602" i="1" s="1"/>
  <c r="C2603" i="1"/>
  <c r="E2603" i="1" s="1"/>
  <c r="C2604" i="1"/>
  <c r="E2604" i="1" s="1"/>
  <c r="C2605" i="1"/>
  <c r="E2605" i="1" s="1"/>
  <c r="C2606" i="1"/>
  <c r="E2606" i="1" s="1"/>
  <c r="C2607" i="1"/>
  <c r="E2607" i="1" s="1"/>
  <c r="C2608" i="1"/>
  <c r="E2608" i="1" s="1"/>
  <c r="C2609" i="1"/>
  <c r="E2609" i="1" s="1"/>
  <c r="C2610" i="1"/>
  <c r="E2610" i="1" s="1"/>
  <c r="C2611" i="1"/>
  <c r="E2611" i="1" s="1"/>
  <c r="C2612" i="1"/>
  <c r="E2612" i="1" s="1"/>
  <c r="C2613" i="1"/>
  <c r="E2613" i="1" s="1"/>
  <c r="C2614" i="1"/>
  <c r="E2614" i="1" s="1"/>
  <c r="C2615" i="1"/>
  <c r="E2615" i="1" s="1"/>
  <c r="C2616" i="1"/>
  <c r="E2616" i="1" s="1"/>
  <c r="C2617" i="1"/>
  <c r="E2617" i="1" s="1"/>
  <c r="C2618" i="1"/>
  <c r="E2618" i="1" s="1"/>
  <c r="C2619" i="1"/>
  <c r="E2619" i="1" s="1"/>
  <c r="C2620" i="1"/>
  <c r="E2620" i="1" s="1"/>
  <c r="C2621" i="1"/>
  <c r="E2621" i="1" s="1"/>
  <c r="C2622" i="1"/>
  <c r="E2622" i="1" s="1"/>
  <c r="C2623" i="1"/>
  <c r="E2623" i="1" s="1"/>
  <c r="C2624" i="1"/>
  <c r="E2624" i="1" s="1"/>
  <c r="C2625" i="1"/>
  <c r="E2625" i="1" s="1"/>
  <c r="C2626" i="1"/>
  <c r="E2626" i="1" s="1"/>
  <c r="C2627" i="1"/>
  <c r="E2627" i="1" s="1"/>
  <c r="C2628" i="1"/>
  <c r="E2628" i="1" s="1"/>
  <c r="C2629" i="1"/>
  <c r="E2629" i="1" s="1"/>
  <c r="C2630" i="1"/>
  <c r="E2630" i="1" s="1"/>
  <c r="C2631" i="1"/>
  <c r="E2631" i="1" s="1"/>
  <c r="C2632" i="1"/>
  <c r="E2632" i="1" s="1"/>
  <c r="C2633" i="1"/>
  <c r="E2633" i="1" s="1"/>
  <c r="C2634" i="1"/>
  <c r="E2634" i="1" s="1"/>
  <c r="C2635" i="1"/>
  <c r="E2635" i="1" s="1"/>
  <c r="C2636" i="1"/>
  <c r="E2636" i="1" s="1"/>
  <c r="C2637" i="1"/>
  <c r="E2637" i="1" s="1"/>
  <c r="C2638" i="1"/>
  <c r="E2638" i="1" s="1"/>
  <c r="C2639" i="1"/>
  <c r="E2639" i="1" s="1"/>
  <c r="C2640" i="1"/>
  <c r="E2640" i="1" s="1"/>
  <c r="C2641" i="1"/>
  <c r="E2641" i="1" s="1"/>
  <c r="C2642" i="1"/>
  <c r="E2642" i="1" s="1"/>
  <c r="C2643" i="1"/>
  <c r="E2643" i="1" s="1"/>
  <c r="C2644" i="1"/>
  <c r="E2644" i="1" s="1"/>
  <c r="C2645" i="1"/>
  <c r="E2645" i="1" s="1"/>
  <c r="C2646" i="1"/>
  <c r="E2646" i="1" s="1"/>
  <c r="C2647" i="1"/>
  <c r="E2647" i="1" s="1"/>
  <c r="C2648" i="1"/>
  <c r="E2648" i="1" s="1"/>
  <c r="C2649" i="1"/>
  <c r="E2649" i="1" s="1"/>
  <c r="C2650" i="1"/>
  <c r="E2650" i="1" s="1"/>
  <c r="C2651" i="1"/>
  <c r="E2651" i="1" s="1"/>
  <c r="C2652" i="1"/>
  <c r="E2652" i="1" s="1"/>
  <c r="C2653" i="1"/>
  <c r="E2653" i="1" s="1"/>
  <c r="C2654" i="1"/>
  <c r="E2654" i="1" s="1"/>
  <c r="C2655" i="1"/>
  <c r="E2655" i="1" s="1"/>
  <c r="C2656" i="1"/>
  <c r="E2656" i="1" s="1"/>
  <c r="C2657" i="1"/>
  <c r="E2657" i="1" s="1"/>
  <c r="C2658" i="1"/>
  <c r="E2658" i="1" s="1"/>
  <c r="C2659" i="1"/>
  <c r="E2659" i="1" s="1"/>
  <c r="C2660" i="1"/>
  <c r="E2660" i="1" s="1"/>
  <c r="C2661" i="1"/>
  <c r="E2661" i="1" s="1"/>
  <c r="C2662" i="1"/>
  <c r="E2662" i="1" s="1"/>
  <c r="C2663" i="1"/>
  <c r="E2663" i="1" s="1"/>
  <c r="C2664" i="1"/>
  <c r="E2664" i="1" s="1"/>
  <c r="C2665" i="1"/>
  <c r="E2665" i="1" s="1"/>
  <c r="C2666" i="1"/>
  <c r="E2666" i="1" s="1"/>
  <c r="C2667" i="1"/>
  <c r="E2667" i="1" s="1"/>
  <c r="C2668" i="1"/>
  <c r="E2668" i="1" s="1"/>
  <c r="C2669" i="1"/>
  <c r="E2669" i="1" s="1"/>
  <c r="C2670" i="1"/>
  <c r="E2670" i="1" s="1"/>
  <c r="C2671" i="1"/>
  <c r="E2671" i="1" s="1"/>
  <c r="C2672" i="1"/>
  <c r="E2672" i="1" s="1"/>
  <c r="C2673" i="1"/>
  <c r="E2673" i="1" s="1"/>
  <c r="C2674" i="1"/>
  <c r="E2674" i="1" s="1"/>
  <c r="C2675" i="1"/>
  <c r="E2675" i="1" s="1"/>
  <c r="C2676" i="1"/>
  <c r="E2676" i="1" s="1"/>
  <c r="C2677" i="1"/>
  <c r="E2677" i="1" s="1"/>
  <c r="C2678" i="1"/>
  <c r="E2678" i="1" s="1"/>
  <c r="C2679" i="1"/>
  <c r="E2679" i="1" s="1"/>
  <c r="C2680" i="1"/>
  <c r="E2680" i="1" s="1"/>
  <c r="C2681" i="1"/>
  <c r="E2681" i="1" s="1"/>
  <c r="C2682" i="1"/>
  <c r="E2682" i="1" s="1"/>
  <c r="C2683" i="1"/>
  <c r="E2683" i="1" s="1"/>
  <c r="C2684" i="1"/>
  <c r="E2684" i="1" s="1"/>
  <c r="C2685" i="1"/>
  <c r="E2685" i="1" s="1"/>
  <c r="C2686" i="1"/>
  <c r="E2686" i="1" s="1"/>
  <c r="C2687" i="1"/>
  <c r="E2687" i="1" s="1"/>
  <c r="C2688" i="1"/>
  <c r="E2688" i="1" s="1"/>
  <c r="C2689" i="1"/>
  <c r="E2689" i="1" s="1"/>
  <c r="C2690" i="1"/>
  <c r="E2690" i="1" s="1"/>
  <c r="C2691" i="1"/>
  <c r="E2691" i="1" s="1"/>
  <c r="C2692" i="1"/>
  <c r="E2692" i="1" s="1"/>
  <c r="C2693" i="1"/>
  <c r="E2693" i="1" s="1"/>
  <c r="C2694" i="1"/>
  <c r="E2694" i="1" s="1"/>
  <c r="C2695" i="1"/>
  <c r="E2695" i="1" s="1"/>
  <c r="C2696" i="1"/>
  <c r="E2696" i="1" s="1"/>
  <c r="C2697" i="1"/>
  <c r="E2697" i="1" s="1"/>
  <c r="C2698" i="1"/>
  <c r="E2698" i="1" s="1"/>
  <c r="C2699" i="1"/>
  <c r="E2699" i="1" s="1"/>
  <c r="C2700" i="1"/>
  <c r="E2700" i="1" s="1"/>
  <c r="C2701" i="1"/>
  <c r="E2701" i="1" s="1"/>
  <c r="C2702" i="1"/>
  <c r="E2702" i="1" s="1"/>
  <c r="C2703" i="1"/>
  <c r="E2703" i="1" s="1"/>
  <c r="C2704" i="1"/>
  <c r="E2704" i="1" s="1"/>
  <c r="C2705" i="1"/>
  <c r="E2705" i="1" s="1"/>
  <c r="C2706" i="1"/>
  <c r="E2706" i="1" s="1"/>
  <c r="C2707" i="1"/>
  <c r="E2707" i="1" s="1"/>
  <c r="C2708" i="1"/>
  <c r="E2708" i="1" s="1"/>
  <c r="C2709" i="1"/>
  <c r="E2709" i="1" s="1"/>
  <c r="C2710" i="1"/>
  <c r="E2710" i="1" s="1"/>
  <c r="C2711" i="1"/>
  <c r="E2711" i="1" s="1"/>
  <c r="C2712" i="1"/>
  <c r="E2712" i="1" s="1"/>
  <c r="C2713" i="1"/>
  <c r="E2713" i="1" s="1"/>
  <c r="C2714" i="1"/>
  <c r="E2714" i="1" s="1"/>
  <c r="C2715" i="1"/>
  <c r="E2715" i="1" s="1"/>
  <c r="C2716" i="1"/>
  <c r="E2716" i="1" s="1"/>
  <c r="C2717" i="1"/>
  <c r="E2717" i="1" s="1"/>
  <c r="C2718" i="1"/>
  <c r="E2718" i="1" s="1"/>
  <c r="C2719" i="1"/>
  <c r="E2719" i="1" s="1"/>
  <c r="C2720" i="1"/>
  <c r="E2720" i="1" s="1"/>
  <c r="C2721" i="1"/>
  <c r="E2721" i="1" s="1"/>
  <c r="C2722" i="1"/>
  <c r="E2722" i="1" s="1"/>
  <c r="C2723" i="1"/>
  <c r="E2723" i="1" s="1"/>
  <c r="C2724" i="1"/>
  <c r="E2724" i="1" s="1"/>
  <c r="C2725" i="1"/>
  <c r="E2725" i="1" s="1"/>
  <c r="C2726" i="1"/>
  <c r="E2726" i="1" s="1"/>
  <c r="C2727" i="1"/>
  <c r="E2727" i="1" s="1"/>
  <c r="C2728" i="1"/>
  <c r="E2728" i="1" s="1"/>
  <c r="C2729" i="1"/>
  <c r="E2729" i="1" s="1"/>
  <c r="C2730" i="1"/>
  <c r="E2730" i="1" s="1"/>
  <c r="C2731" i="1"/>
  <c r="E2731" i="1" s="1"/>
  <c r="C2732" i="1"/>
  <c r="E2732" i="1" s="1"/>
  <c r="C2733" i="1"/>
  <c r="E2733" i="1" s="1"/>
  <c r="C2734" i="1"/>
  <c r="E2734" i="1" s="1"/>
  <c r="C2735" i="1"/>
  <c r="E2735" i="1" s="1"/>
  <c r="C2736" i="1"/>
  <c r="E2736" i="1" s="1"/>
  <c r="C2737" i="1"/>
  <c r="E2737" i="1" s="1"/>
  <c r="C2738" i="1"/>
  <c r="E2738" i="1" s="1"/>
  <c r="C2739" i="1"/>
  <c r="E2739" i="1" s="1"/>
  <c r="C2740" i="1"/>
  <c r="E2740" i="1" s="1"/>
  <c r="C2741" i="1"/>
  <c r="E2741" i="1" s="1"/>
  <c r="C2742" i="1"/>
  <c r="E2742" i="1" s="1"/>
  <c r="C2743" i="1"/>
  <c r="E2743" i="1" s="1"/>
  <c r="C2744" i="1"/>
  <c r="E2744" i="1" s="1"/>
  <c r="C2745" i="1"/>
  <c r="E2745" i="1" s="1"/>
  <c r="C2746" i="1"/>
  <c r="E2746" i="1" s="1"/>
  <c r="C2747" i="1"/>
  <c r="E2747" i="1" s="1"/>
  <c r="C2748" i="1"/>
  <c r="E2748" i="1" s="1"/>
  <c r="C2749" i="1"/>
  <c r="E2749" i="1" s="1"/>
  <c r="C2750" i="1"/>
  <c r="E2750" i="1" s="1"/>
  <c r="C2751" i="1"/>
  <c r="E2751" i="1" s="1"/>
  <c r="C2752" i="1"/>
  <c r="E2752" i="1" s="1"/>
  <c r="C2753" i="1"/>
  <c r="E2753" i="1" s="1"/>
  <c r="C2754" i="1"/>
  <c r="E2754" i="1" s="1"/>
  <c r="C2755" i="1"/>
  <c r="E2755" i="1" s="1"/>
  <c r="C2756" i="1"/>
  <c r="E2756" i="1" s="1"/>
  <c r="C2757" i="1"/>
  <c r="E2757" i="1" s="1"/>
  <c r="C2758" i="1"/>
  <c r="E2758" i="1" s="1"/>
  <c r="C2759" i="1"/>
  <c r="E2759" i="1" s="1"/>
  <c r="C2760" i="1"/>
  <c r="E2760" i="1" s="1"/>
  <c r="C2761" i="1"/>
  <c r="E2761" i="1" s="1"/>
  <c r="C2762" i="1"/>
  <c r="E2762" i="1" s="1"/>
  <c r="C2763" i="1"/>
  <c r="E2763" i="1" s="1"/>
  <c r="C2764" i="1"/>
  <c r="E2764" i="1" s="1"/>
  <c r="C2765" i="1"/>
  <c r="E2765" i="1" s="1"/>
  <c r="C2766" i="1"/>
  <c r="E2766" i="1" s="1"/>
  <c r="C2767" i="1"/>
  <c r="E2767" i="1" s="1"/>
  <c r="C2768" i="1"/>
  <c r="E2768" i="1" s="1"/>
  <c r="C2769" i="1"/>
  <c r="E2769" i="1" s="1"/>
  <c r="C2770" i="1"/>
  <c r="E2770" i="1" s="1"/>
  <c r="C2771" i="1"/>
  <c r="E2771" i="1" s="1"/>
  <c r="C2772" i="1"/>
  <c r="E2772" i="1" s="1"/>
  <c r="C2773" i="1"/>
  <c r="E2773" i="1" s="1"/>
  <c r="C2774" i="1"/>
  <c r="E2774" i="1" s="1"/>
  <c r="C2775" i="1"/>
  <c r="E2775" i="1" s="1"/>
  <c r="C2776" i="1"/>
  <c r="E2776" i="1" s="1"/>
  <c r="C2777" i="1"/>
  <c r="E2777" i="1" s="1"/>
  <c r="C2778" i="1"/>
  <c r="E2778" i="1" s="1"/>
  <c r="C2779" i="1"/>
  <c r="E2779" i="1" s="1"/>
  <c r="C2780" i="1"/>
  <c r="E2780" i="1" s="1"/>
  <c r="C2781" i="1"/>
  <c r="E2781" i="1" s="1"/>
  <c r="C2782" i="1"/>
  <c r="E2782" i="1" s="1"/>
  <c r="C2783" i="1"/>
  <c r="E2783" i="1" s="1"/>
  <c r="C2784" i="1"/>
  <c r="E2784" i="1" s="1"/>
  <c r="C2785" i="1"/>
  <c r="E2785" i="1" s="1"/>
  <c r="C2786" i="1"/>
  <c r="E2786" i="1" s="1"/>
  <c r="C2787" i="1"/>
  <c r="E2787" i="1" s="1"/>
  <c r="C2788" i="1"/>
  <c r="E2788" i="1" s="1"/>
  <c r="C2789" i="1"/>
  <c r="E2789" i="1" s="1"/>
  <c r="C2790" i="1"/>
  <c r="E2790" i="1" s="1"/>
  <c r="C2791" i="1"/>
  <c r="E2791" i="1" s="1"/>
  <c r="C2792" i="1"/>
  <c r="E2792" i="1" s="1"/>
  <c r="C2793" i="1"/>
  <c r="E2793" i="1" s="1"/>
  <c r="C2794" i="1"/>
  <c r="E2794" i="1" s="1"/>
  <c r="C2795" i="1"/>
  <c r="E2795" i="1" s="1"/>
  <c r="C2796" i="1"/>
  <c r="E2796" i="1" s="1"/>
  <c r="C2797" i="1"/>
  <c r="E2797" i="1" s="1"/>
  <c r="C2798" i="1"/>
  <c r="E2798" i="1" s="1"/>
  <c r="C2799" i="1"/>
  <c r="E2799" i="1" s="1"/>
  <c r="C2800" i="1"/>
  <c r="E2800" i="1" s="1"/>
  <c r="C2801" i="1"/>
  <c r="E2801" i="1" s="1"/>
  <c r="C2802" i="1"/>
  <c r="E2802" i="1" s="1"/>
  <c r="C2803" i="1"/>
  <c r="E2803" i="1" s="1"/>
  <c r="C2804" i="1"/>
  <c r="E2804" i="1" s="1"/>
  <c r="C2805" i="1"/>
  <c r="E2805" i="1" s="1"/>
  <c r="C2806" i="1"/>
  <c r="E2806" i="1" s="1"/>
  <c r="C2807" i="1"/>
  <c r="E2807" i="1" s="1"/>
  <c r="C2808" i="1"/>
  <c r="E2808" i="1" s="1"/>
  <c r="C2809" i="1"/>
  <c r="E2809" i="1" s="1"/>
  <c r="C2810" i="1"/>
  <c r="E2810" i="1" s="1"/>
  <c r="C2811" i="1"/>
  <c r="E2811" i="1" s="1"/>
  <c r="C2812" i="1"/>
  <c r="E2812" i="1" s="1"/>
  <c r="C2813" i="1"/>
  <c r="E2813" i="1" s="1"/>
  <c r="C2814" i="1"/>
  <c r="E2814" i="1" s="1"/>
  <c r="C2815" i="1"/>
  <c r="E2815" i="1" s="1"/>
  <c r="C2816" i="1"/>
  <c r="E2816" i="1" s="1"/>
  <c r="C2817" i="1"/>
  <c r="E2817" i="1" s="1"/>
  <c r="C2818" i="1"/>
  <c r="E2818" i="1" s="1"/>
  <c r="C2819" i="1"/>
  <c r="E2819" i="1" s="1"/>
  <c r="C2820" i="1"/>
  <c r="E2820" i="1" s="1"/>
  <c r="C2821" i="1"/>
  <c r="E2821" i="1" s="1"/>
  <c r="C2822" i="1"/>
  <c r="E2822" i="1" s="1"/>
  <c r="C2823" i="1"/>
  <c r="E2823" i="1" s="1"/>
  <c r="C2824" i="1"/>
  <c r="E2824" i="1" s="1"/>
  <c r="C2825" i="1"/>
  <c r="E2825" i="1" s="1"/>
  <c r="C2826" i="1"/>
  <c r="E2826" i="1" s="1"/>
  <c r="C2827" i="1"/>
  <c r="E2827" i="1" s="1"/>
  <c r="C2828" i="1"/>
  <c r="E2828" i="1" s="1"/>
  <c r="C2829" i="1"/>
  <c r="E2829" i="1" s="1"/>
  <c r="C2830" i="1"/>
  <c r="E2830" i="1" s="1"/>
  <c r="C2831" i="1"/>
  <c r="E2831" i="1" s="1"/>
  <c r="C2832" i="1"/>
  <c r="E2832" i="1" s="1"/>
  <c r="C2833" i="1"/>
  <c r="E2833" i="1" s="1"/>
  <c r="C2834" i="1"/>
  <c r="E2834" i="1" s="1"/>
  <c r="C2835" i="1"/>
  <c r="E2835" i="1" s="1"/>
  <c r="C2836" i="1"/>
  <c r="E2836" i="1" s="1"/>
  <c r="C2837" i="1"/>
  <c r="E2837" i="1" s="1"/>
  <c r="C2838" i="1"/>
  <c r="E2838" i="1" s="1"/>
  <c r="C2839" i="1"/>
  <c r="E2839" i="1" s="1"/>
  <c r="C2840" i="1"/>
  <c r="E2840" i="1" s="1"/>
  <c r="C2841" i="1"/>
  <c r="E2841" i="1" s="1"/>
  <c r="C2842" i="1"/>
  <c r="E2842" i="1" s="1"/>
  <c r="C2843" i="1"/>
  <c r="E2843" i="1" s="1"/>
  <c r="C2844" i="1"/>
  <c r="E2844" i="1" s="1"/>
  <c r="C2845" i="1"/>
  <c r="E2845" i="1" s="1"/>
  <c r="C2846" i="1"/>
  <c r="E2846" i="1" s="1"/>
  <c r="C2847" i="1"/>
  <c r="E2847" i="1" s="1"/>
  <c r="C2848" i="1"/>
  <c r="E2848" i="1" s="1"/>
  <c r="C2849" i="1"/>
  <c r="E2849" i="1" s="1"/>
  <c r="C2850" i="1"/>
  <c r="E2850" i="1" s="1"/>
  <c r="C2851" i="1"/>
  <c r="E2851" i="1" s="1"/>
  <c r="C2852" i="1"/>
  <c r="E2852" i="1" s="1"/>
  <c r="C2853" i="1"/>
  <c r="E2853" i="1" s="1"/>
  <c r="C2854" i="1"/>
  <c r="E2854" i="1" s="1"/>
  <c r="C2855" i="1"/>
  <c r="E2855" i="1" s="1"/>
  <c r="C2856" i="1"/>
  <c r="E2856" i="1" s="1"/>
  <c r="C2857" i="1"/>
  <c r="E2857" i="1" s="1"/>
  <c r="C2858" i="1"/>
  <c r="E2858" i="1" s="1"/>
  <c r="C2859" i="1"/>
  <c r="E2859" i="1" s="1"/>
  <c r="C2860" i="1"/>
  <c r="E2860" i="1" s="1"/>
  <c r="C2861" i="1"/>
  <c r="E2861" i="1" s="1"/>
  <c r="C2862" i="1"/>
  <c r="E2862" i="1" s="1"/>
  <c r="C2863" i="1"/>
  <c r="E2863" i="1" s="1"/>
  <c r="C2864" i="1"/>
  <c r="E2864" i="1" s="1"/>
  <c r="C2865" i="1"/>
  <c r="E2865" i="1" s="1"/>
  <c r="C2866" i="1"/>
  <c r="E2866" i="1" s="1"/>
  <c r="C2867" i="1"/>
  <c r="E2867" i="1" s="1"/>
  <c r="C2868" i="1"/>
  <c r="E2868" i="1" s="1"/>
  <c r="C2869" i="1"/>
  <c r="E2869" i="1" s="1"/>
  <c r="C2870" i="1"/>
  <c r="E2870" i="1" s="1"/>
  <c r="C2871" i="1"/>
  <c r="E2871" i="1" s="1"/>
  <c r="C2872" i="1"/>
  <c r="E2872" i="1" s="1"/>
  <c r="C2873" i="1"/>
  <c r="E2873" i="1" s="1"/>
  <c r="C2874" i="1"/>
  <c r="E2874" i="1" s="1"/>
  <c r="C2875" i="1"/>
  <c r="E2875" i="1" s="1"/>
  <c r="C2876" i="1"/>
  <c r="E2876" i="1" s="1"/>
  <c r="C2877" i="1"/>
  <c r="E2877" i="1" s="1"/>
  <c r="C2878" i="1"/>
  <c r="E2878" i="1" s="1"/>
  <c r="C2879" i="1"/>
  <c r="E2879" i="1" s="1"/>
  <c r="C2880" i="1"/>
  <c r="E2880" i="1" s="1"/>
  <c r="C2881" i="1"/>
  <c r="E2881" i="1" s="1"/>
  <c r="C2882" i="1"/>
  <c r="E2882" i="1" s="1"/>
  <c r="C2883" i="1"/>
  <c r="E2883" i="1" s="1"/>
  <c r="C2884" i="1"/>
  <c r="E2884" i="1" s="1"/>
  <c r="C2885" i="1"/>
  <c r="E2885" i="1" s="1"/>
  <c r="C2886" i="1"/>
  <c r="E2886" i="1" s="1"/>
  <c r="C2887" i="1"/>
  <c r="E2887" i="1" s="1"/>
  <c r="C2888" i="1"/>
  <c r="E2888" i="1" s="1"/>
  <c r="C2889" i="1"/>
  <c r="E2889" i="1" s="1"/>
  <c r="C2890" i="1"/>
  <c r="E2890" i="1" s="1"/>
  <c r="C2891" i="1"/>
  <c r="E2891" i="1" s="1"/>
  <c r="C2892" i="1"/>
  <c r="E2892" i="1" s="1"/>
  <c r="C2893" i="1"/>
  <c r="E2893" i="1" s="1"/>
  <c r="C2894" i="1"/>
  <c r="E2894" i="1" s="1"/>
  <c r="C2895" i="1"/>
  <c r="E2895" i="1" s="1"/>
  <c r="C2896" i="1"/>
  <c r="E2896" i="1" s="1"/>
  <c r="C2897" i="1"/>
  <c r="E2897" i="1" s="1"/>
  <c r="C2898" i="1"/>
  <c r="E2898" i="1" s="1"/>
  <c r="C2899" i="1"/>
  <c r="E2899" i="1" s="1"/>
  <c r="C2900" i="1"/>
  <c r="E2900" i="1" s="1"/>
  <c r="C2901" i="1"/>
  <c r="E2901" i="1" s="1"/>
  <c r="C2902" i="1"/>
  <c r="E2902" i="1" s="1"/>
  <c r="C2903" i="1"/>
  <c r="E2903" i="1" s="1"/>
  <c r="C2904" i="1"/>
  <c r="E2904" i="1" s="1"/>
  <c r="C2905" i="1"/>
  <c r="E2905" i="1" s="1"/>
  <c r="C2906" i="1"/>
  <c r="E2906" i="1" s="1"/>
  <c r="C2907" i="1"/>
  <c r="E2907" i="1" s="1"/>
  <c r="C2908" i="1"/>
  <c r="E2908" i="1" s="1"/>
  <c r="C2909" i="1"/>
  <c r="E2909" i="1" s="1"/>
  <c r="C2910" i="1"/>
  <c r="E2910" i="1" s="1"/>
  <c r="C2911" i="1"/>
  <c r="E2911" i="1" s="1"/>
  <c r="C2912" i="1"/>
  <c r="E2912" i="1" s="1"/>
  <c r="C2913" i="1"/>
  <c r="E2913" i="1" s="1"/>
  <c r="C2914" i="1"/>
  <c r="E2914" i="1" s="1"/>
  <c r="C2915" i="1"/>
  <c r="E2915" i="1" s="1"/>
  <c r="C2916" i="1"/>
  <c r="E2916" i="1" s="1"/>
  <c r="C2917" i="1"/>
  <c r="E2917" i="1" s="1"/>
  <c r="C2918" i="1"/>
  <c r="E2918" i="1" s="1"/>
  <c r="C2919" i="1"/>
  <c r="E2919" i="1" s="1"/>
  <c r="C2920" i="1"/>
  <c r="E2920" i="1" s="1"/>
  <c r="C2921" i="1"/>
  <c r="E2921" i="1" s="1"/>
  <c r="C2922" i="1"/>
  <c r="E2922" i="1" s="1"/>
  <c r="C2923" i="1"/>
  <c r="E2923" i="1" s="1"/>
  <c r="C2924" i="1"/>
  <c r="E2924" i="1" s="1"/>
  <c r="C2925" i="1"/>
  <c r="E2925" i="1" s="1"/>
  <c r="C2926" i="1"/>
  <c r="E2926" i="1" s="1"/>
  <c r="C2927" i="1"/>
  <c r="E2927" i="1" s="1"/>
  <c r="C2928" i="1"/>
  <c r="E2928" i="1" s="1"/>
  <c r="C2929" i="1"/>
  <c r="E2929" i="1" s="1"/>
  <c r="C2930" i="1"/>
  <c r="E2930" i="1" s="1"/>
  <c r="C2931" i="1"/>
  <c r="E2931" i="1" s="1"/>
  <c r="C2932" i="1"/>
  <c r="E2932" i="1" s="1"/>
  <c r="C2933" i="1"/>
  <c r="E2933" i="1" s="1"/>
  <c r="C2934" i="1"/>
  <c r="E2934" i="1" s="1"/>
  <c r="C2935" i="1"/>
  <c r="E2935" i="1" s="1"/>
  <c r="C2936" i="1"/>
  <c r="E2936" i="1" s="1"/>
  <c r="C2937" i="1"/>
  <c r="E2937" i="1" s="1"/>
  <c r="C2938" i="1"/>
  <c r="E2938" i="1" s="1"/>
  <c r="C2939" i="1"/>
  <c r="E2939" i="1" s="1"/>
  <c r="C2940" i="1"/>
  <c r="E2940" i="1" s="1"/>
  <c r="C2941" i="1"/>
  <c r="E2941" i="1" s="1"/>
  <c r="C2942" i="1"/>
  <c r="E2942" i="1" s="1"/>
  <c r="C2943" i="1"/>
  <c r="E2943" i="1" s="1"/>
  <c r="C2944" i="1"/>
  <c r="E2944" i="1" s="1"/>
  <c r="C2945" i="1"/>
  <c r="E2945" i="1" s="1"/>
  <c r="C2946" i="1"/>
  <c r="E2946" i="1" s="1"/>
  <c r="C2947" i="1"/>
  <c r="E2947" i="1" s="1"/>
  <c r="C2948" i="1"/>
  <c r="E2948" i="1" s="1"/>
  <c r="C2949" i="1"/>
  <c r="E2949" i="1" s="1"/>
  <c r="C2950" i="1"/>
  <c r="E2950" i="1" s="1"/>
  <c r="C2951" i="1"/>
  <c r="E2951" i="1" s="1"/>
  <c r="C2952" i="1"/>
  <c r="E2952" i="1" s="1"/>
  <c r="C2953" i="1"/>
  <c r="E2953" i="1" s="1"/>
  <c r="C2954" i="1"/>
  <c r="E2954" i="1" s="1"/>
  <c r="C2955" i="1"/>
  <c r="E2955" i="1" s="1"/>
  <c r="C2956" i="1"/>
  <c r="E2956" i="1" s="1"/>
  <c r="C2957" i="1"/>
  <c r="E2957" i="1" s="1"/>
  <c r="C2958" i="1"/>
  <c r="E2958" i="1" s="1"/>
  <c r="C2959" i="1"/>
  <c r="E2959" i="1" s="1"/>
  <c r="C2960" i="1"/>
  <c r="E2960" i="1" s="1"/>
  <c r="C2961" i="1"/>
  <c r="E2961" i="1" s="1"/>
  <c r="C2962" i="1"/>
  <c r="E2962" i="1" s="1"/>
  <c r="C2963" i="1"/>
  <c r="E2963" i="1" s="1"/>
  <c r="C2964" i="1"/>
  <c r="E2964" i="1" s="1"/>
  <c r="C2965" i="1"/>
  <c r="E2965" i="1" s="1"/>
  <c r="C2966" i="1"/>
  <c r="E2966" i="1" s="1"/>
  <c r="C2967" i="1"/>
  <c r="E2967" i="1" s="1"/>
  <c r="C2968" i="1"/>
  <c r="E2968" i="1" s="1"/>
  <c r="C2969" i="1"/>
  <c r="E2969" i="1" s="1"/>
  <c r="C2970" i="1"/>
  <c r="E2970" i="1" s="1"/>
  <c r="C2971" i="1"/>
  <c r="E2971" i="1" s="1"/>
  <c r="C2972" i="1"/>
  <c r="E2972" i="1" s="1"/>
  <c r="C2973" i="1"/>
  <c r="E2973" i="1" s="1"/>
  <c r="C2974" i="1"/>
  <c r="E2974" i="1" s="1"/>
  <c r="C2975" i="1"/>
  <c r="E2975" i="1" s="1"/>
  <c r="C2976" i="1"/>
  <c r="E2976" i="1" s="1"/>
  <c r="C2977" i="1"/>
  <c r="E2977" i="1" s="1"/>
  <c r="C2978" i="1"/>
  <c r="E2978" i="1" s="1"/>
  <c r="C2979" i="1"/>
  <c r="E2979" i="1" s="1"/>
  <c r="C2980" i="1"/>
  <c r="E2980" i="1" s="1"/>
  <c r="C2981" i="1"/>
  <c r="E2981" i="1" s="1"/>
  <c r="C2982" i="1"/>
  <c r="E2982" i="1" s="1"/>
  <c r="C2983" i="1"/>
  <c r="E2983" i="1" s="1"/>
  <c r="C2984" i="1"/>
  <c r="E2984" i="1" s="1"/>
  <c r="C2985" i="1"/>
  <c r="E2985" i="1" s="1"/>
  <c r="C2986" i="1"/>
  <c r="E2986" i="1" s="1"/>
  <c r="C2987" i="1"/>
  <c r="E2987" i="1" s="1"/>
  <c r="C2988" i="1"/>
  <c r="E2988" i="1" s="1"/>
  <c r="C2989" i="1"/>
  <c r="E2989" i="1" s="1"/>
  <c r="C2990" i="1"/>
  <c r="E2990" i="1" s="1"/>
  <c r="C2991" i="1"/>
  <c r="E2991" i="1" s="1"/>
  <c r="C2992" i="1"/>
  <c r="E2992" i="1" s="1"/>
  <c r="C2993" i="1"/>
  <c r="E2993" i="1" s="1"/>
  <c r="C2994" i="1"/>
  <c r="E2994" i="1" s="1"/>
  <c r="C2995" i="1"/>
  <c r="E2995" i="1" s="1"/>
  <c r="C2996" i="1"/>
  <c r="E2996" i="1" s="1"/>
  <c r="C2997" i="1"/>
  <c r="E2997" i="1" s="1"/>
  <c r="C2998" i="1"/>
  <c r="E2998" i="1" s="1"/>
  <c r="C2999" i="1"/>
  <c r="E2999" i="1" s="1"/>
  <c r="C3000" i="1"/>
  <c r="E3000" i="1" s="1"/>
  <c r="C3001" i="1"/>
  <c r="E3001" i="1" s="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1703" i="1"/>
  <c r="AL1704" i="1"/>
  <c r="AL1705" i="1"/>
  <c r="AL1706" i="1"/>
  <c r="AL1707" i="1"/>
  <c r="AL1708" i="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8" i="1"/>
  <c r="AL1739" i="1"/>
  <c r="AL1740" i="1"/>
  <c r="AL1741" i="1"/>
  <c r="AL1742" i="1"/>
  <c r="AL1743" i="1"/>
  <c r="AL1744"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7" i="1"/>
  <c r="AL1868" i="1"/>
  <c r="AL1869" i="1"/>
  <c r="AL1870" i="1"/>
  <c r="AL1871" i="1"/>
  <c r="AL1872" i="1"/>
  <c r="AL1873" i="1"/>
  <c r="AL1874" i="1"/>
  <c r="AL1875" i="1"/>
  <c r="AL1876" i="1"/>
  <c r="AL1877" i="1"/>
  <c r="AL1878" i="1"/>
  <c r="AL1879" i="1"/>
  <c r="AL1880" i="1"/>
  <c r="AL1881" i="1"/>
  <c r="AL1882" i="1"/>
  <c r="AL1883" i="1"/>
  <c r="AL1884" i="1"/>
  <c r="AL1885" i="1"/>
  <c r="AL1886" i="1"/>
  <c r="AL1887" i="1"/>
  <c r="AL1888" i="1"/>
  <c r="AL1889" i="1"/>
  <c r="AL1890" i="1"/>
  <c r="AL1891" i="1"/>
  <c r="AL1892" i="1"/>
  <c r="AL1893" i="1"/>
  <c r="AL1894" i="1"/>
  <c r="AL1895" i="1"/>
  <c r="AL1896" i="1"/>
  <c r="AL1897" i="1"/>
  <c r="AL1898" i="1"/>
  <c r="AL1899" i="1"/>
  <c r="AL1900" i="1"/>
  <c r="AL1901" i="1"/>
  <c r="AL1902" i="1"/>
  <c r="AL1903" i="1"/>
  <c r="AL1904" i="1"/>
  <c r="AL1905" i="1"/>
  <c r="AL1906" i="1"/>
  <c r="AL1907" i="1"/>
  <c r="AL1908" i="1"/>
  <c r="AL1909" i="1"/>
  <c r="AL1910" i="1"/>
  <c r="AL1911" i="1"/>
  <c r="AL1912" i="1"/>
  <c r="AL1913" i="1"/>
  <c r="AL1914" i="1"/>
  <c r="AL1915" i="1"/>
  <c r="AL1916" i="1"/>
  <c r="AL1917" i="1"/>
  <c r="AL1918" i="1"/>
  <c r="AL1919" i="1"/>
  <c r="AL1920" i="1"/>
  <c r="AL1921" i="1"/>
  <c r="AL1922" i="1"/>
  <c r="AL1923" i="1"/>
  <c r="AL1924" i="1"/>
  <c r="AL1925" i="1"/>
  <c r="AL1926" i="1"/>
  <c r="AL1927" i="1"/>
  <c r="AL1928" i="1"/>
  <c r="AL1929"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5" i="1"/>
  <c r="AL1976" i="1"/>
  <c r="AL1977" i="1"/>
  <c r="AL1978" i="1"/>
  <c r="AL1979" i="1"/>
  <c r="AL1980" i="1"/>
  <c r="AL1981" i="1"/>
  <c r="AL1982" i="1"/>
  <c r="AL1983" i="1"/>
  <c r="AL1984"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1" i="1"/>
  <c r="AL2012" i="1"/>
  <c r="AL2013" i="1"/>
  <c r="AL2014" i="1"/>
  <c r="AL2015" i="1"/>
  <c r="AL2016" i="1"/>
  <c r="AL2017" i="1"/>
  <c r="AL2018" i="1"/>
  <c r="AL2019" i="1"/>
  <c r="AL2020" i="1"/>
  <c r="AL2021" i="1"/>
  <c r="AL2022" i="1"/>
  <c r="AL2023" i="1"/>
  <c r="AL2024" i="1"/>
  <c r="AL2025" i="1"/>
  <c r="AL2026" i="1"/>
  <c r="AL2027" i="1"/>
  <c r="AL2028" i="1"/>
  <c r="AL2029" i="1"/>
  <c r="AL2030" i="1"/>
  <c r="AL2031" i="1"/>
  <c r="AL2032" i="1"/>
  <c r="AL2033" i="1"/>
  <c r="AL2034" i="1"/>
  <c r="AL2035" i="1"/>
  <c r="AL2036" i="1"/>
  <c r="AL2037" i="1"/>
  <c r="AL2038" i="1"/>
  <c r="AL2039" i="1"/>
  <c r="AL2040" i="1"/>
  <c r="AL2041" i="1"/>
  <c r="AL2042" i="1"/>
  <c r="AL2043" i="1"/>
  <c r="AL2044" i="1"/>
  <c r="AL2045" i="1"/>
  <c r="AL2046" i="1"/>
  <c r="AL2047" i="1"/>
  <c r="AL2048" i="1"/>
  <c r="AL2049" i="1"/>
  <c r="AL2050" i="1"/>
  <c r="AL2051" i="1"/>
  <c r="AL2052" i="1"/>
  <c r="AL2053" i="1"/>
  <c r="AL2054" i="1"/>
  <c r="AL2055" i="1"/>
  <c r="AL2056" i="1"/>
  <c r="AL2057" i="1"/>
  <c r="AL2058" i="1"/>
  <c r="AL2059" i="1"/>
  <c r="AL2060" i="1"/>
  <c r="AL2061" i="1"/>
  <c r="AL2062" i="1"/>
  <c r="AL2063" i="1"/>
  <c r="AL2064" i="1"/>
  <c r="AL2065" i="1"/>
  <c r="AL2066" i="1"/>
  <c r="AL2067" i="1"/>
  <c r="AL2068" i="1"/>
  <c r="AL2069" i="1"/>
  <c r="AL2070" i="1"/>
  <c r="AL2071" i="1"/>
  <c r="AL2072" i="1"/>
  <c r="AL2073" i="1"/>
  <c r="AL2074" i="1"/>
  <c r="AL2075" i="1"/>
  <c r="AL2076" i="1"/>
  <c r="AL2077" i="1"/>
  <c r="AL2078" i="1"/>
  <c r="AL2079" i="1"/>
  <c r="AL2080" i="1"/>
  <c r="AL2081" i="1"/>
  <c r="AL2082" i="1"/>
  <c r="AL2083" i="1"/>
  <c r="AL2084" i="1"/>
  <c r="AL2085" i="1"/>
  <c r="AL2086" i="1"/>
  <c r="AL2087" i="1"/>
  <c r="AL2088" i="1"/>
  <c r="AL2089" i="1"/>
  <c r="AL2090" i="1"/>
  <c r="AL2091" i="1"/>
  <c r="AL2092" i="1"/>
  <c r="AL2093" i="1"/>
  <c r="AL2094" i="1"/>
  <c r="AL2095" i="1"/>
  <c r="AL2096" i="1"/>
  <c r="AL2097" i="1"/>
  <c r="AL2098" i="1"/>
  <c r="AL2099" i="1"/>
  <c r="AL2100" i="1"/>
  <c r="AL2101" i="1"/>
  <c r="AL2102" i="1"/>
  <c r="AL2103" i="1"/>
  <c r="AL2104" i="1"/>
  <c r="AL2105" i="1"/>
  <c r="AL2106" i="1"/>
  <c r="AL2107" i="1"/>
  <c r="AL2108" i="1"/>
  <c r="AL2109" i="1"/>
  <c r="AL2110" i="1"/>
  <c r="AL2111" i="1"/>
  <c r="AL2112" i="1"/>
  <c r="AL2113" i="1"/>
  <c r="AL2114" i="1"/>
  <c r="AL2115" i="1"/>
  <c r="AL2116" i="1"/>
  <c r="AL2117" i="1"/>
  <c r="AL2118" i="1"/>
  <c r="AL2119" i="1"/>
  <c r="AL2120" i="1"/>
  <c r="AL2121" i="1"/>
  <c r="AL2122" i="1"/>
  <c r="AL2123" i="1"/>
  <c r="AL2124" i="1"/>
  <c r="AL2125" i="1"/>
  <c r="AL2126" i="1"/>
  <c r="AL2127" i="1"/>
  <c r="AL2128" i="1"/>
  <c r="AL2129" i="1"/>
  <c r="AL2130" i="1"/>
  <c r="AL2131" i="1"/>
  <c r="AL2132" i="1"/>
  <c r="AL2133" i="1"/>
  <c r="AL2134" i="1"/>
  <c r="AL2135" i="1"/>
  <c r="AL2136" i="1"/>
  <c r="AL2137" i="1"/>
  <c r="AL2138" i="1"/>
  <c r="AL2139" i="1"/>
  <c r="AL2140" i="1"/>
  <c r="AL2141" i="1"/>
  <c r="AL2142" i="1"/>
  <c r="AL2143" i="1"/>
  <c r="AL2144" i="1"/>
  <c r="AL2145" i="1"/>
  <c r="AL2146" i="1"/>
  <c r="AL2147" i="1"/>
  <c r="AL2148" i="1"/>
  <c r="AL2149" i="1"/>
  <c r="AL2150" i="1"/>
  <c r="AL2151" i="1"/>
  <c r="AL2152" i="1"/>
  <c r="AL2153" i="1"/>
  <c r="AL2154" i="1"/>
  <c r="AL2155" i="1"/>
  <c r="AL2156" i="1"/>
  <c r="AL2157" i="1"/>
  <c r="AL2158" i="1"/>
  <c r="AL2159" i="1"/>
  <c r="AL2160" i="1"/>
  <c r="AL2161" i="1"/>
  <c r="AL2162" i="1"/>
  <c r="AL2163" i="1"/>
  <c r="AL2164" i="1"/>
  <c r="AL2165" i="1"/>
  <c r="AL2166" i="1"/>
  <c r="AL2167" i="1"/>
  <c r="AL2168" i="1"/>
  <c r="AL2169" i="1"/>
  <c r="AL2170" i="1"/>
  <c r="AL2171" i="1"/>
  <c r="AL2172" i="1"/>
  <c r="AL2173" i="1"/>
  <c r="AL2174" i="1"/>
  <c r="AL2175" i="1"/>
  <c r="AL2176" i="1"/>
  <c r="AL2177" i="1"/>
  <c r="AL2178" i="1"/>
  <c r="AL2179" i="1"/>
  <c r="AL2180" i="1"/>
  <c r="AL2181" i="1"/>
  <c r="AL2182" i="1"/>
  <c r="AL2183" i="1"/>
  <c r="AL2184" i="1"/>
  <c r="AL2185" i="1"/>
  <c r="AL2186" i="1"/>
  <c r="AL2187" i="1"/>
  <c r="AL2188" i="1"/>
  <c r="AL2189" i="1"/>
  <c r="AL2190" i="1"/>
  <c r="AL2191" i="1"/>
  <c r="AL2192" i="1"/>
  <c r="AL2193" i="1"/>
  <c r="AL2194" i="1"/>
  <c r="AL2195" i="1"/>
  <c r="AL2196" i="1"/>
  <c r="AL2197" i="1"/>
  <c r="AL2198" i="1"/>
  <c r="AL2199" i="1"/>
  <c r="AL2200" i="1"/>
  <c r="AL2201" i="1"/>
  <c r="AL2202" i="1"/>
  <c r="AL2203" i="1"/>
  <c r="AL2204" i="1"/>
  <c r="AL2205" i="1"/>
  <c r="AL2206" i="1"/>
  <c r="AL2207" i="1"/>
  <c r="AL2208" i="1"/>
  <c r="AL2209" i="1"/>
  <c r="AL2210" i="1"/>
  <c r="AL2211" i="1"/>
  <c r="AL2212" i="1"/>
  <c r="AL2213" i="1"/>
  <c r="AL2214" i="1"/>
  <c r="AL2215" i="1"/>
  <c r="AL2216" i="1"/>
  <c r="AL2217" i="1"/>
  <c r="AL2218" i="1"/>
  <c r="AL2219" i="1"/>
  <c r="AL2220" i="1"/>
  <c r="AL2221" i="1"/>
  <c r="AL2222" i="1"/>
  <c r="AL2223" i="1"/>
  <c r="AL2224" i="1"/>
  <c r="AL2225" i="1"/>
  <c r="AL2226" i="1"/>
  <c r="AL2227" i="1"/>
  <c r="AL2228" i="1"/>
  <c r="AL2229" i="1"/>
  <c r="AL2230" i="1"/>
  <c r="AL2231" i="1"/>
  <c r="AL2232" i="1"/>
  <c r="AL2233" i="1"/>
  <c r="AL2234" i="1"/>
  <c r="AL2235" i="1"/>
  <c r="AL2236" i="1"/>
  <c r="AL2237" i="1"/>
  <c r="AL2238" i="1"/>
  <c r="AL2239" i="1"/>
  <c r="AL2240" i="1"/>
  <c r="AL2241" i="1"/>
  <c r="AL2242" i="1"/>
  <c r="AL2243" i="1"/>
  <c r="AL2244" i="1"/>
  <c r="AL2245" i="1"/>
  <c r="AL2246" i="1"/>
  <c r="AL2247" i="1"/>
  <c r="AL2248" i="1"/>
  <c r="AL2249" i="1"/>
  <c r="AL2250" i="1"/>
  <c r="AL2251" i="1"/>
  <c r="AL2252" i="1"/>
  <c r="AL2253" i="1"/>
  <c r="AL2254" i="1"/>
  <c r="AL2255" i="1"/>
  <c r="AL2256" i="1"/>
  <c r="AL2257" i="1"/>
  <c r="AL2258" i="1"/>
  <c r="AL2259" i="1"/>
  <c r="AL2260" i="1"/>
  <c r="AL2261" i="1"/>
  <c r="AL2262" i="1"/>
  <c r="AL2263" i="1"/>
  <c r="AL2264" i="1"/>
  <c r="AL2265" i="1"/>
  <c r="AL2266" i="1"/>
  <c r="AL2267" i="1"/>
  <c r="AL2268" i="1"/>
  <c r="AL2269" i="1"/>
  <c r="AL2270" i="1"/>
  <c r="AL2271" i="1"/>
  <c r="AL2272" i="1"/>
  <c r="AL2273" i="1"/>
  <c r="AL2274" i="1"/>
  <c r="AL2275" i="1"/>
  <c r="AL2276" i="1"/>
  <c r="AL2277" i="1"/>
  <c r="AL2278" i="1"/>
  <c r="AL2279" i="1"/>
  <c r="AL2280" i="1"/>
  <c r="AL2281" i="1"/>
  <c r="AL2282" i="1"/>
  <c r="AL2283" i="1"/>
  <c r="AL2284" i="1"/>
  <c r="AL2285" i="1"/>
  <c r="AL2286" i="1"/>
  <c r="AL2287" i="1"/>
  <c r="AL2288" i="1"/>
  <c r="AL2289" i="1"/>
  <c r="AL2290" i="1"/>
  <c r="AL2291" i="1"/>
  <c r="AL2292" i="1"/>
  <c r="AL2293" i="1"/>
  <c r="AL2294" i="1"/>
  <c r="AL2295" i="1"/>
  <c r="AL2296" i="1"/>
  <c r="AL2297" i="1"/>
  <c r="AL2298" i="1"/>
  <c r="AL2299" i="1"/>
  <c r="AL2300" i="1"/>
  <c r="AL2301" i="1"/>
  <c r="AL2302" i="1"/>
  <c r="AL2303" i="1"/>
  <c r="AL2304" i="1"/>
  <c r="AL2305" i="1"/>
  <c r="AL2306" i="1"/>
  <c r="AL2307" i="1"/>
  <c r="AL2308" i="1"/>
  <c r="AL2309" i="1"/>
  <c r="AL2310" i="1"/>
  <c r="AL2311" i="1"/>
  <c r="AL2312" i="1"/>
  <c r="AL2313" i="1"/>
  <c r="AL2314" i="1"/>
  <c r="AL2315" i="1"/>
  <c r="AL2316" i="1"/>
  <c r="AL2317" i="1"/>
  <c r="AL2318" i="1"/>
  <c r="AL2319" i="1"/>
  <c r="AL2320" i="1"/>
  <c r="AL2321" i="1"/>
  <c r="AL2322" i="1"/>
  <c r="AL2323" i="1"/>
  <c r="AL2324" i="1"/>
  <c r="AL2325" i="1"/>
  <c r="AL2326" i="1"/>
  <c r="AL2327" i="1"/>
  <c r="AL2328" i="1"/>
  <c r="AL2329" i="1"/>
  <c r="AL2330" i="1"/>
  <c r="AL2331" i="1"/>
  <c r="AL2332" i="1"/>
  <c r="AL2333" i="1"/>
  <c r="AL2334" i="1"/>
  <c r="AL2335" i="1"/>
  <c r="AL2336" i="1"/>
  <c r="AL2337" i="1"/>
  <c r="AL2338" i="1"/>
  <c r="AL2339" i="1"/>
  <c r="AL2340" i="1"/>
  <c r="AL2341" i="1"/>
  <c r="AL2342" i="1"/>
  <c r="AL2343" i="1"/>
  <c r="AL2344" i="1"/>
  <c r="AL2345" i="1"/>
  <c r="AL2346" i="1"/>
  <c r="AL2347" i="1"/>
  <c r="AL2348" i="1"/>
  <c r="AL2349" i="1"/>
  <c r="AL2350" i="1"/>
  <c r="AL2351" i="1"/>
  <c r="AL2352" i="1"/>
  <c r="AL2353" i="1"/>
  <c r="AL2354" i="1"/>
  <c r="AL2355" i="1"/>
  <c r="AL2356" i="1"/>
  <c r="AL2357" i="1"/>
  <c r="AL2358" i="1"/>
  <c r="AL2359" i="1"/>
  <c r="AL2360" i="1"/>
  <c r="AL2361" i="1"/>
  <c r="AL2362" i="1"/>
  <c r="AL2363" i="1"/>
  <c r="AL2364" i="1"/>
  <c r="AL2365" i="1"/>
  <c r="AL2366" i="1"/>
  <c r="AL2367" i="1"/>
  <c r="AL2368" i="1"/>
  <c r="AL2369" i="1"/>
  <c r="AL2370" i="1"/>
  <c r="AL2371" i="1"/>
  <c r="AL2372" i="1"/>
  <c r="AL2373" i="1"/>
  <c r="AL2374" i="1"/>
  <c r="AL2375" i="1"/>
  <c r="AL2376" i="1"/>
  <c r="AL2377" i="1"/>
  <c r="AL2378" i="1"/>
  <c r="AL2379" i="1"/>
  <c r="AL2380" i="1"/>
  <c r="AL2381" i="1"/>
  <c r="AL2382" i="1"/>
  <c r="AL2383" i="1"/>
  <c r="AL2384" i="1"/>
  <c r="AL2385" i="1"/>
  <c r="AL2386" i="1"/>
  <c r="AL2387" i="1"/>
  <c r="AL2388" i="1"/>
  <c r="AL2389" i="1"/>
  <c r="AL2390" i="1"/>
  <c r="AL2391" i="1"/>
  <c r="AL2392" i="1"/>
  <c r="AL2393" i="1"/>
  <c r="AL2394" i="1"/>
  <c r="AL2395" i="1"/>
  <c r="AL2396" i="1"/>
  <c r="AL2397" i="1"/>
  <c r="AL2398" i="1"/>
  <c r="AL2399" i="1"/>
  <c r="AL2400" i="1"/>
  <c r="AL2401" i="1"/>
  <c r="AL2402" i="1"/>
  <c r="AL2403" i="1"/>
  <c r="AL2404" i="1"/>
  <c r="AL2405" i="1"/>
  <c r="AL2406" i="1"/>
  <c r="AL2407" i="1"/>
  <c r="AL2408" i="1"/>
  <c r="AL2409" i="1"/>
  <c r="AL2410" i="1"/>
  <c r="AL2411" i="1"/>
  <c r="AL2412" i="1"/>
  <c r="AL2413" i="1"/>
  <c r="AL2414" i="1"/>
  <c r="AL2415" i="1"/>
  <c r="AL2416" i="1"/>
  <c r="AL2417" i="1"/>
  <c r="AL2418" i="1"/>
  <c r="AL2419" i="1"/>
  <c r="AL2420" i="1"/>
  <c r="AL2421" i="1"/>
  <c r="AL2422" i="1"/>
  <c r="AL2423" i="1"/>
  <c r="AL2424" i="1"/>
  <c r="AL2425" i="1"/>
  <c r="AL2426" i="1"/>
  <c r="AL2427" i="1"/>
  <c r="AL2428" i="1"/>
  <c r="AL2429" i="1"/>
  <c r="AL2430" i="1"/>
  <c r="AL2431" i="1"/>
  <c r="AL2432" i="1"/>
  <c r="AL2433" i="1"/>
  <c r="AL2434" i="1"/>
  <c r="AL2435" i="1"/>
  <c r="AL2436" i="1"/>
  <c r="AL2437" i="1"/>
  <c r="AL2438" i="1"/>
  <c r="AL2439" i="1"/>
  <c r="AL2440" i="1"/>
  <c r="AL2441" i="1"/>
  <c r="AL2442" i="1"/>
  <c r="AL2443" i="1"/>
  <c r="AL2444" i="1"/>
  <c r="AL2445" i="1"/>
  <c r="AL2446" i="1"/>
  <c r="AL2447" i="1"/>
  <c r="AL2448" i="1"/>
  <c r="AL2449" i="1"/>
  <c r="AL2450" i="1"/>
  <c r="AL2451" i="1"/>
  <c r="AL2452" i="1"/>
  <c r="AL2453" i="1"/>
  <c r="AL2454" i="1"/>
  <c r="AL2455" i="1"/>
  <c r="AL2456" i="1"/>
  <c r="AL2457" i="1"/>
  <c r="AL2458" i="1"/>
  <c r="AL2459" i="1"/>
  <c r="AL2460" i="1"/>
  <c r="AL2461" i="1"/>
  <c r="AL2462" i="1"/>
  <c r="AL2463" i="1"/>
  <c r="AL2464" i="1"/>
  <c r="AL2465" i="1"/>
  <c r="AL2466" i="1"/>
  <c r="AL2467" i="1"/>
  <c r="AL2468" i="1"/>
  <c r="AL2469" i="1"/>
  <c r="AL2470" i="1"/>
  <c r="AL2471" i="1"/>
  <c r="AL2472" i="1"/>
  <c r="AL2473" i="1"/>
  <c r="AL2474" i="1"/>
  <c r="AL2475" i="1"/>
  <c r="AL2476" i="1"/>
  <c r="AL2477" i="1"/>
  <c r="AL2478" i="1"/>
  <c r="AL2479" i="1"/>
  <c r="AL2480" i="1"/>
  <c r="AL2481" i="1"/>
  <c r="AL2482" i="1"/>
  <c r="AL2483" i="1"/>
  <c r="AL2484" i="1"/>
  <c r="AL2485" i="1"/>
  <c r="AL2486" i="1"/>
  <c r="AL2487" i="1"/>
  <c r="AL2488" i="1"/>
  <c r="AL2489" i="1"/>
  <c r="AL2490" i="1"/>
  <c r="AL2491" i="1"/>
  <c r="AL2492" i="1"/>
  <c r="AL2493" i="1"/>
  <c r="AL2494" i="1"/>
  <c r="AL2495" i="1"/>
  <c r="AL2496" i="1"/>
  <c r="AL2497" i="1"/>
  <c r="AL2498" i="1"/>
  <c r="AL2499" i="1"/>
  <c r="AL2500" i="1"/>
  <c r="AL2501" i="1"/>
  <c r="AL2502" i="1"/>
  <c r="AL2503" i="1"/>
  <c r="AL2504" i="1"/>
  <c r="AL2505" i="1"/>
  <c r="AL2506" i="1"/>
  <c r="AL2507" i="1"/>
  <c r="AL2508" i="1"/>
  <c r="AL2509" i="1"/>
  <c r="AL2510" i="1"/>
  <c r="AL2511" i="1"/>
  <c r="AL2512" i="1"/>
  <c r="AL2513" i="1"/>
  <c r="AL2514" i="1"/>
  <c r="AL2515" i="1"/>
  <c r="AL2516" i="1"/>
  <c r="AL2517" i="1"/>
  <c r="AL2518" i="1"/>
  <c r="AL2519" i="1"/>
  <c r="AL2520" i="1"/>
  <c r="AL2521" i="1"/>
  <c r="AL2522" i="1"/>
  <c r="AL2523" i="1"/>
  <c r="AL2524" i="1"/>
  <c r="AL2525" i="1"/>
  <c r="AL2526" i="1"/>
  <c r="AL2527" i="1"/>
  <c r="AL2528" i="1"/>
  <c r="AL2529" i="1"/>
  <c r="AL2530" i="1"/>
  <c r="AL2531" i="1"/>
  <c r="AL2532" i="1"/>
  <c r="AL2533" i="1"/>
  <c r="AL2534" i="1"/>
  <c r="AL2535" i="1"/>
  <c r="AL2536" i="1"/>
  <c r="AL2537" i="1"/>
  <c r="AL2538" i="1"/>
  <c r="AL2539" i="1"/>
  <c r="AL2540" i="1"/>
  <c r="AL2541" i="1"/>
  <c r="AL2542" i="1"/>
  <c r="AL2543" i="1"/>
  <c r="AL2544" i="1"/>
  <c r="AL2545" i="1"/>
  <c r="AL2546" i="1"/>
  <c r="AL2547" i="1"/>
  <c r="AL2548" i="1"/>
  <c r="AL2549" i="1"/>
  <c r="AL2550" i="1"/>
  <c r="AL2551" i="1"/>
  <c r="AL2552" i="1"/>
  <c r="AL2553" i="1"/>
  <c r="AL2554" i="1"/>
  <c r="AL2555" i="1"/>
  <c r="AL2556" i="1"/>
  <c r="AL2557" i="1"/>
  <c r="AL2558" i="1"/>
  <c r="AL2559" i="1"/>
  <c r="AL2560" i="1"/>
  <c r="AL2561" i="1"/>
  <c r="AL2562" i="1"/>
  <c r="AL2563" i="1"/>
  <c r="AL2564" i="1"/>
  <c r="AL2565" i="1"/>
  <c r="AL2566" i="1"/>
  <c r="AL2567" i="1"/>
  <c r="AL2568" i="1"/>
  <c r="AL2569" i="1"/>
  <c r="AL2570" i="1"/>
  <c r="AL2571" i="1"/>
  <c r="AL2572" i="1"/>
  <c r="AL2573" i="1"/>
  <c r="AL2574" i="1"/>
  <c r="AL2575" i="1"/>
  <c r="AL2576" i="1"/>
  <c r="AL2577" i="1"/>
  <c r="AL2578" i="1"/>
  <c r="AL2579" i="1"/>
  <c r="AL2580" i="1"/>
  <c r="AL2581" i="1"/>
  <c r="AL2582" i="1"/>
  <c r="AL2583" i="1"/>
  <c r="AL2584" i="1"/>
  <c r="AL2585" i="1"/>
  <c r="AL2586" i="1"/>
  <c r="AL2587" i="1"/>
  <c r="AL2588" i="1"/>
  <c r="AL2589" i="1"/>
  <c r="AL2590" i="1"/>
  <c r="AL2591" i="1"/>
  <c r="AL2592" i="1"/>
  <c r="AL2593" i="1"/>
  <c r="AL2594" i="1"/>
  <c r="AL2595" i="1"/>
  <c r="AL2596" i="1"/>
  <c r="AL2597" i="1"/>
  <c r="AL2598" i="1"/>
  <c r="AL2599" i="1"/>
  <c r="AL2600" i="1"/>
  <c r="AL2601" i="1"/>
  <c r="AL2602" i="1"/>
  <c r="AL2603" i="1"/>
  <c r="AL2604" i="1"/>
  <c r="AL2605" i="1"/>
  <c r="AL2606" i="1"/>
  <c r="AL2607" i="1"/>
  <c r="AL2608" i="1"/>
  <c r="AL2609" i="1"/>
  <c r="AL2610" i="1"/>
  <c r="AL2611" i="1"/>
  <c r="AL2612" i="1"/>
  <c r="AL2613" i="1"/>
  <c r="AL2614" i="1"/>
  <c r="AL2615" i="1"/>
  <c r="AL2616" i="1"/>
  <c r="AL2617" i="1"/>
  <c r="AL2618" i="1"/>
  <c r="AL2619" i="1"/>
  <c r="AL2620" i="1"/>
  <c r="AL2621" i="1"/>
  <c r="AL2622" i="1"/>
  <c r="AL2623" i="1"/>
  <c r="AL2624" i="1"/>
  <c r="AL2625" i="1"/>
  <c r="AL2626" i="1"/>
  <c r="AL2627" i="1"/>
  <c r="AL2628" i="1"/>
  <c r="AL2629" i="1"/>
  <c r="AL2630" i="1"/>
  <c r="AL2631" i="1"/>
  <c r="AL2632" i="1"/>
  <c r="AL2633" i="1"/>
  <c r="AL2634" i="1"/>
  <c r="AL2635" i="1"/>
  <c r="AL2636" i="1"/>
  <c r="AL2637" i="1"/>
  <c r="AL2638" i="1"/>
  <c r="AL2639" i="1"/>
  <c r="AL2640" i="1"/>
  <c r="AL2641" i="1"/>
  <c r="AL2642" i="1"/>
  <c r="AL2643" i="1"/>
  <c r="AL2644" i="1"/>
  <c r="AL2645" i="1"/>
  <c r="AL2646" i="1"/>
  <c r="AL2647" i="1"/>
  <c r="AL2648" i="1"/>
  <c r="AL2649" i="1"/>
  <c r="AL2650" i="1"/>
  <c r="AL2651" i="1"/>
  <c r="AL2652" i="1"/>
  <c r="AL2653" i="1"/>
  <c r="AL2654" i="1"/>
  <c r="AL2655" i="1"/>
  <c r="AL2656" i="1"/>
  <c r="AL2657" i="1"/>
  <c r="AL2658" i="1"/>
  <c r="AL2659" i="1"/>
  <c r="AL2660" i="1"/>
  <c r="AL2661" i="1"/>
  <c r="AL2662" i="1"/>
  <c r="AL2663" i="1"/>
  <c r="AL2664" i="1"/>
  <c r="AL2665" i="1"/>
  <c r="AL2666" i="1"/>
  <c r="AL2667" i="1"/>
  <c r="AL2668" i="1"/>
  <c r="AL2669" i="1"/>
  <c r="AL2670" i="1"/>
  <c r="AL2671" i="1"/>
  <c r="AL2672" i="1"/>
  <c r="AL2673" i="1"/>
  <c r="AL2674" i="1"/>
  <c r="AL2675" i="1"/>
  <c r="AL2676" i="1"/>
  <c r="AL2677" i="1"/>
  <c r="AL2678" i="1"/>
  <c r="AL2679" i="1"/>
  <c r="AL2680" i="1"/>
  <c r="AL2681" i="1"/>
  <c r="AL2682" i="1"/>
  <c r="AL2683" i="1"/>
  <c r="AL2684" i="1"/>
  <c r="AL2685" i="1"/>
  <c r="AL2686" i="1"/>
  <c r="AL2687" i="1"/>
  <c r="AL2688" i="1"/>
  <c r="AL2689" i="1"/>
  <c r="AL2690" i="1"/>
  <c r="AL2691" i="1"/>
  <c r="AL2692" i="1"/>
  <c r="AL2693" i="1"/>
  <c r="AL2694" i="1"/>
  <c r="AL2695" i="1"/>
  <c r="AL2696" i="1"/>
  <c r="AL2697" i="1"/>
  <c r="AL2698" i="1"/>
  <c r="AL2699" i="1"/>
  <c r="AL2700" i="1"/>
  <c r="AL2701" i="1"/>
  <c r="AL2702" i="1"/>
  <c r="AL2703" i="1"/>
  <c r="AL2704" i="1"/>
  <c r="AL2705" i="1"/>
  <c r="AL2706" i="1"/>
  <c r="AL2707" i="1"/>
  <c r="AL2708" i="1"/>
  <c r="AL2709" i="1"/>
  <c r="AL2710" i="1"/>
  <c r="AL2711" i="1"/>
  <c r="AL2712" i="1"/>
  <c r="AL2713" i="1"/>
  <c r="AL2714" i="1"/>
  <c r="AL2715" i="1"/>
  <c r="AL2716" i="1"/>
  <c r="AL2717" i="1"/>
  <c r="AL2718" i="1"/>
  <c r="AL2719" i="1"/>
  <c r="AL2720" i="1"/>
  <c r="AL2721" i="1"/>
  <c r="AL2722" i="1"/>
  <c r="AL2723" i="1"/>
  <c r="AL2724" i="1"/>
  <c r="AL2725" i="1"/>
  <c r="AL2726" i="1"/>
  <c r="AL2727" i="1"/>
  <c r="AL2728" i="1"/>
  <c r="AL2729" i="1"/>
  <c r="AL2730" i="1"/>
  <c r="AL2731" i="1"/>
  <c r="AL2732" i="1"/>
  <c r="AL2733" i="1"/>
  <c r="AL2734" i="1"/>
  <c r="AL2735" i="1"/>
  <c r="AL2736" i="1"/>
  <c r="AL2737" i="1"/>
  <c r="AL2738" i="1"/>
  <c r="AL2739" i="1"/>
  <c r="AL2740" i="1"/>
  <c r="AL2741" i="1"/>
  <c r="AL2742" i="1"/>
  <c r="AL2743" i="1"/>
  <c r="AL2744" i="1"/>
  <c r="AL2745" i="1"/>
  <c r="AL2746" i="1"/>
  <c r="AL2747" i="1"/>
  <c r="AL2748" i="1"/>
  <c r="AL2749" i="1"/>
  <c r="AL2750" i="1"/>
  <c r="AL2751" i="1"/>
  <c r="AL2752" i="1"/>
  <c r="AL2753" i="1"/>
  <c r="AL2754" i="1"/>
  <c r="AL2755" i="1"/>
  <c r="AL2756" i="1"/>
  <c r="AL2757" i="1"/>
  <c r="AL2758" i="1"/>
  <c r="AL2759" i="1"/>
  <c r="AL2760" i="1"/>
  <c r="AL2761" i="1"/>
  <c r="AL2762" i="1"/>
  <c r="AL2763" i="1"/>
  <c r="AL2764" i="1"/>
  <c r="AL2765" i="1"/>
  <c r="AL2766" i="1"/>
  <c r="AL2767" i="1"/>
  <c r="AL2768" i="1"/>
  <c r="AL2769" i="1"/>
  <c r="AL2770" i="1"/>
  <c r="AL2771" i="1"/>
  <c r="AL2772" i="1"/>
  <c r="AL2773" i="1"/>
  <c r="AL2774" i="1"/>
  <c r="AL2775" i="1"/>
  <c r="AL2776" i="1"/>
  <c r="AL2777" i="1"/>
  <c r="AL2778" i="1"/>
  <c r="AL2779" i="1"/>
  <c r="AL2780" i="1"/>
  <c r="AL2781" i="1"/>
  <c r="AL2782" i="1"/>
  <c r="AL2783" i="1"/>
  <c r="AL2784" i="1"/>
  <c r="AL2785" i="1"/>
  <c r="AL2786" i="1"/>
  <c r="AL2787" i="1"/>
  <c r="AL2788" i="1"/>
  <c r="AL2789" i="1"/>
  <c r="AL2790" i="1"/>
  <c r="AL2791" i="1"/>
  <c r="AL2792" i="1"/>
  <c r="AL2793" i="1"/>
  <c r="AL2794" i="1"/>
  <c r="AL2795" i="1"/>
  <c r="AL2796" i="1"/>
  <c r="AL2797" i="1"/>
  <c r="AL2798" i="1"/>
  <c r="AL2799" i="1"/>
  <c r="AL2800" i="1"/>
  <c r="AL2801" i="1"/>
  <c r="AL2802" i="1"/>
  <c r="AL2803" i="1"/>
  <c r="AL2804" i="1"/>
  <c r="AL2805" i="1"/>
  <c r="AL2806" i="1"/>
  <c r="AL2807" i="1"/>
  <c r="AL2808" i="1"/>
  <c r="AL2809" i="1"/>
  <c r="AL2810" i="1"/>
  <c r="AL2811" i="1"/>
  <c r="AL2812" i="1"/>
  <c r="AL2813" i="1"/>
  <c r="AL2814" i="1"/>
  <c r="AL2815" i="1"/>
  <c r="AL2816" i="1"/>
  <c r="AL2817" i="1"/>
  <c r="AL2818" i="1"/>
  <c r="AL2819" i="1"/>
  <c r="AL2820" i="1"/>
  <c r="AL2821" i="1"/>
  <c r="AL2822" i="1"/>
  <c r="AL2823" i="1"/>
  <c r="AL2824" i="1"/>
  <c r="AL2825" i="1"/>
  <c r="AL2826" i="1"/>
  <c r="AL2827" i="1"/>
  <c r="AL2828" i="1"/>
  <c r="AL2829" i="1"/>
  <c r="AL2830" i="1"/>
  <c r="AL2831" i="1"/>
  <c r="AL2832" i="1"/>
  <c r="AL2833" i="1"/>
  <c r="AL2834" i="1"/>
  <c r="AL2835" i="1"/>
  <c r="AL2836" i="1"/>
  <c r="AL2837" i="1"/>
  <c r="AL2838" i="1"/>
  <c r="AL2839" i="1"/>
  <c r="AL2840" i="1"/>
  <c r="AL2841" i="1"/>
  <c r="AL2842" i="1"/>
  <c r="AL2843" i="1"/>
  <c r="AL2844" i="1"/>
  <c r="AL2845" i="1"/>
  <c r="AL2846" i="1"/>
  <c r="AL2847" i="1"/>
  <c r="AL2848" i="1"/>
  <c r="AL2849" i="1"/>
  <c r="AL2850" i="1"/>
  <c r="AL2851" i="1"/>
  <c r="AL2852" i="1"/>
  <c r="AL2853" i="1"/>
  <c r="AL2854" i="1"/>
  <c r="AL2855" i="1"/>
  <c r="AL2856" i="1"/>
  <c r="AL2857" i="1"/>
  <c r="AL2858" i="1"/>
  <c r="AL2859" i="1"/>
  <c r="AL2860" i="1"/>
  <c r="AL2861" i="1"/>
  <c r="AL2862" i="1"/>
  <c r="AL2863" i="1"/>
  <c r="AL2864" i="1"/>
  <c r="AL2865" i="1"/>
  <c r="AL2866" i="1"/>
  <c r="AL2867" i="1"/>
  <c r="AL2868" i="1"/>
  <c r="AL2869" i="1"/>
  <c r="AL2870" i="1"/>
  <c r="AL2871" i="1"/>
  <c r="AL2872" i="1"/>
  <c r="AL2873" i="1"/>
  <c r="AL2874" i="1"/>
  <c r="AL2875" i="1"/>
  <c r="AL2876" i="1"/>
  <c r="AL2877" i="1"/>
  <c r="AL2878" i="1"/>
  <c r="AL2879" i="1"/>
  <c r="AL2880" i="1"/>
  <c r="AL2881" i="1"/>
  <c r="AL2882" i="1"/>
  <c r="AL2883" i="1"/>
  <c r="AL2884" i="1"/>
  <c r="AL2885" i="1"/>
  <c r="AL2886" i="1"/>
  <c r="AL2887" i="1"/>
  <c r="AL2888" i="1"/>
  <c r="AL2889" i="1"/>
  <c r="AL2890" i="1"/>
  <c r="AL2891" i="1"/>
  <c r="AL2892" i="1"/>
  <c r="AL2893" i="1"/>
  <c r="AL2894" i="1"/>
  <c r="AL2895" i="1"/>
  <c r="AL2896" i="1"/>
  <c r="AL2897" i="1"/>
  <c r="AL2898" i="1"/>
  <c r="AL2899" i="1"/>
  <c r="AL2900" i="1"/>
  <c r="AL2901" i="1"/>
  <c r="AL2902" i="1"/>
  <c r="AL2903" i="1"/>
  <c r="AL2904" i="1"/>
  <c r="AL2905" i="1"/>
  <c r="AL2906" i="1"/>
  <c r="AL2907" i="1"/>
  <c r="AL2908" i="1"/>
  <c r="AL2909" i="1"/>
  <c r="AL2910" i="1"/>
  <c r="AL2911" i="1"/>
  <c r="AL2912" i="1"/>
  <c r="AL2913" i="1"/>
  <c r="AL2914" i="1"/>
  <c r="AL2915" i="1"/>
  <c r="AL2916" i="1"/>
  <c r="AL2917" i="1"/>
  <c r="AL2918" i="1"/>
  <c r="AL2919" i="1"/>
  <c r="AL2920" i="1"/>
  <c r="AL2921" i="1"/>
  <c r="AL2922" i="1"/>
  <c r="AL2923" i="1"/>
  <c r="AL2924" i="1"/>
  <c r="AL2925" i="1"/>
  <c r="AL2926" i="1"/>
  <c r="AL2927" i="1"/>
  <c r="AL2928" i="1"/>
  <c r="AL2929" i="1"/>
  <c r="AL2930" i="1"/>
  <c r="AL2931" i="1"/>
  <c r="AL2932" i="1"/>
  <c r="AL2933" i="1"/>
  <c r="AL2934" i="1"/>
  <c r="AL2935" i="1"/>
  <c r="AL2936" i="1"/>
  <c r="AL2937" i="1"/>
  <c r="AL2938" i="1"/>
  <c r="AL2939" i="1"/>
  <c r="AL2940" i="1"/>
  <c r="AL2941" i="1"/>
  <c r="AL2942" i="1"/>
  <c r="AL2943" i="1"/>
  <c r="AL2944" i="1"/>
  <c r="AL2945" i="1"/>
  <c r="AL2946" i="1"/>
  <c r="AL2947" i="1"/>
  <c r="AL2948" i="1"/>
  <c r="AL2949" i="1"/>
  <c r="AL2950" i="1"/>
  <c r="AL2951" i="1"/>
  <c r="AL2952" i="1"/>
  <c r="AL2953" i="1"/>
  <c r="AL2954" i="1"/>
  <c r="AL2955" i="1"/>
  <c r="AL2956" i="1"/>
  <c r="AL2957" i="1"/>
  <c r="AL2958" i="1"/>
  <c r="AL2959" i="1"/>
  <c r="AL2960" i="1"/>
  <c r="AL2961" i="1"/>
  <c r="AL2962" i="1"/>
  <c r="AL2963" i="1"/>
  <c r="AL2964" i="1"/>
  <c r="AL2965" i="1"/>
  <c r="AL2966" i="1"/>
  <c r="AL2967" i="1"/>
  <c r="AL2968" i="1"/>
  <c r="AL2969" i="1"/>
  <c r="AL2970" i="1"/>
  <c r="AL2971" i="1"/>
  <c r="AL2972" i="1"/>
  <c r="AL2973" i="1"/>
  <c r="AL2974" i="1"/>
  <c r="AL2975" i="1"/>
  <c r="AL2976" i="1"/>
  <c r="AL2977" i="1"/>
  <c r="AL2978" i="1"/>
  <c r="AL2979" i="1"/>
  <c r="AL2980" i="1"/>
  <c r="AL2981" i="1"/>
  <c r="AL2982" i="1"/>
  <c r="AL2983" i="1"/>
  <c r="AL2984" i="1"/>
  <c r="AL2985" i="1"/>
  <c r="AL2986" i="1"/>
  <c r="AL2987" i="1"/>
  <c r="AL2988" i="1"/>
  <c r="AL2989" i="1"/>
  <c r="AL2990" i="1"/>
  <c r="AL2991" i="1"/>
  <c r="AL2992" i="1"/>
  <c r="AL2993" i="1"/>
  <c r="AL2994" i="1"/>
  <c r="AL2995" i="1"/>
  <c r="AL2996" i="1"/>
  <c r="AL2997" i="1"/>
  <c r="AL2998" i="1"/>
  <c r="AL2999" i="1"/>
  <c r="AL3000" i="1"/>
  <c r="AL300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C15" i="14"/>
  <c r="A12" i="14"/>
  <c r="A24" i="14"/>
  <c r="A21" i="14"/>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G6" i="14"/>
  <c r="C6" i="14"/>
  <c r="G3" i="14"/>
  <c r="C3" i="14"/>
  <c r="A3" i="14"/>
  <c r="G9" i="14" l="1"/>
  <c r="G11" i="14" s="1"/>
  <c r="C9" i="14"/>
  <c r="C11" i="14" s="1"/>
  <c r="A9" i="14"/>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W1812" i="1"/>
  <c r="W886" i="1"/>
  <c r="W531" i="1"/>
  <c r="W662" i="1"/>
  <c r="W2931" i="1"/>
  <c r="AE3" i="1"/>
  <c r="AG3" i="1" s="1"/>
  <c r="AE4" i="1"/>
  <c r="AG4" i="1" s="1"/>
  <c r="AE5" i="1"/>
  <c r="AG5" i="1" s="1"/>
  <c r="AE6" i="1"/>
  <c r="AG6" i="1" s="1"/>
  <c r="AE7" i="1"/>
  <c r="AG7" i="1" s="1"/>
  <c r="AE8" i="1"/>
  <c r="AG8" i="1" s="1"/>
  <c r="AE9" i="1"/>
  <c r="AG9" i="1" s="1"/>
  <c r="AE10" i="1"/>
  <c r="AG10" i="1" s="1"/>
  <c r="AE11" i="1"/>
  <c r="AG11" i="1" s="1"/>
  <c r="AE12" i="1"/>
  <c r="AG12" i="1" s="1"/>
  <c r="AE13" i="1"/>
  <c r="AG13" i="1" s="1"/>
  <c r="AE14" i="1"/>
  <c r="AG14" i="1" s="1"/>
  <c r="AE15" i="1"/>
  <c r="AG15" i="1" s="1"/>
  <c r="AE16" i="1"/>
  <c r="AG16" i="1" s="1"/>
  <c r="AE17" i="1"/>
  <c r="AG17" i="1" s="1"/>
  <c r="AE18" i="1"/>
  <c r="AG18" i="1" s="1"/>
  <c r="AE19" i="1"/>
  <c r="AG19" i="1" s="1"/>
  <c r="AE20" i="1"/>
  <c r="AG20" i="1" s="1"/>
  <c r="AE21" i="1"/>
  <c r="AG21" i="1" s="1"/>
  <c r="AE22" i="1"/>
  <c r="AG22" i="1" s="1"/>
  <c r="AE23" i="1"/>
  <c r="AG23" i="1" s="1"/>
  <c r="AE24" i="1"/>
  <c r="AG24" i="1" s="1"/>
  <c r="AE25" i="1"/>
  <c r="AG25" i="1" s="1"/>
  <c r="AE26" i="1"/>
  <c r="AG26" i="1" s="1"/>
  <c r="AE27" i="1"/>
  <c r="AG27" i="1" s="1"/>
  <c r="AE28" i="1"/>
  <c r="AG28" i="1" s="1"/>
  <c r="AE29" i="1"/>
  <c r="AG29" i="1" s="1"/>
  <c r="AE30" i="1"/>
  <c r="AG30" i="1" s="1"/>
  <c r="AE31" i="1"/>
  <c r="AG31" i="1" s="1"/>
  <c r="AE32" i="1"/>
  <c r="AG32" i="1" s="1"/>
  <c r="AE33" i="1"/>
  <c r="AG33" i="1" s="1"/>
  <c r="AE34" i="1"/>
  <c r="AG34" i="1" s="1"/>
  <c r="AE35" i="1"/>
  <c r="AG35" i="1" s="1"/>
  <c r="AE36" i="1"/>
  <c r="AG36" i="1" s="1"/>
  <c r="AE37" i="1"/>
  <c r="AG37" i="1" s="1"/>
  <c r="AE38" i="1"/>
  <c r="AG38" i="1" s="1"/>
  <c r="AE39" i="1"/>
  <c r="AG39" i="1" s="1"/>
  <c r="AE40" i="1"/>
  <c r="AG40" i="1" s="1"/>
  <c r="AE41" i="1"/>
  <c r="AG41" i="1" s="1"/>
  <c r="AE42" i="1"/>
  <c r="AG42" i="1" s="1"/>
  <c r="AE43" i="1"/>
  <c r="AG43" i="1" s="1"/>
  <c r="AE44" i="1"/>
  <c r="AG44" i="1" s="1"/>
  <c r="AE45" i="1"/>
  <c r="AG45" i="1" s="1"/>
  <c r="AE46" i="1"/>
  <c r="AG46" i="1" s="1"/>
  <c r="AE47" i="1"/>
  <c r="AG47" i="1" s="1"/>
  <c r="AE48" i="1"/>
  <c r="AG48" i="1" s="1"/>
  <c r="AE49" i="1"/>
  <c r="AG49" i="1" s="1"/>
  <c r="AE50" i="1"/>
  <c r="AG50" i="1" s="1"/>
  <c r="AE51" i="1"/>
  <c r="AG51" i="1" s="1"/>
  <c r="AE52" i="1"/>
  <c r="AG52" i="1" s="1"/>
  <c r="AE53" i="1"/>
  <c r="AG53" i="1" s="1"/>
  <c r="AE54" i="1"/>
  <c r="AG54" i="1" s="1"/>
  <c r="AE55" i="1"/>
  <c r="AG55" i="1" s="1"/>
  <c r="AE56" i="1"/>
  <c r="AG56" i="1" s="1"/>
  <c r="AE57" i="1"/>
  <c r="AG57" i="1" s="1"/>
  <c r="AE58" i="1"/>
  <c r="AG58" i="1" s="1"/>
  <c r="AE59" i="1"/>
  <c r="AG59" i="1" s="1"/>
  <c r="AE60" i="1"/>
  <c r="AG60" i="1" s="1"/>
  <c r="AE61" i="1"/>
  <c r="AG61" i="1" s="1"/>
  <c r="AE62" i="1"/>
  <c r="AG62" i="1" s="1"/>
  <c r="AE63" i="1"/>
  <c r="AG63" i="1" s="1"/>
  <c r="AE64" i="1"/>
  <c r="AG64" i="1" s="1"/>
  <c r="AE65" i="1"/>
  <c r="AG65" i="1" s="1"/>
  <c r="AE66" i="1"/>
  <c r="AG66" i="1" s="1"/>
  <c r="AE67" i="1"/>
  <c r="AG67" i="1" s="1"/>
  <c r="AE68" i="1"/>
  <c r="AG68" i="1" s="1"/>
  <c r="AE70" i="1"/>
  <c r="AG70" i="1" s="1"/>
  <c r="AE71" i="1"/>
  <c r="AG71" i="1" s="1"/>
  <c r="AE72" i="1"/>
  <c r="AG72" i="1" s="1"/>
  <c r="AE74" i="1"/>
  <c r="AG74" i="1" s="1"/>
  <c r="AE75" i="1"/>
  <c r="AG75" i="1" s="1"/>
  <c r="AE76" i="1"/>
  <c r="AG76" i="1" s="1"/>
  <c r="AE77" i="1"/>
  <c r="AG77" i="1" s="1"/>
  <c r="AE78" i="1"/>
  <c r="AG78" i="1" s="1"/>
  <c r="AE79" i="1"/>
  <c r="AG79" i="1" s="1"/>
  <c r="AE80" i="1"/>
  <c r="AG80" i="1" s="1"/>
  <c r="AE81" i="1"/>
  <c r="AG81" i="1" s="1"/>
  <c r="AE82" i="1"/>
  <c r="AG82" i="1" s="1"/>
  <c r="AE83" i="1"/>
  <c r="AG83" i="1" s="1"/>
  <c r="AE84" i="1"/>
  <c r="AG84" i="1" s="1"/>
  <c r="AE85" i="1"/>
  <c r="AG85" i="1" s="1"/>
  <c r="AE86" i="1"/>
  <c r="AG86" i="1" s="1"/>
  <c r="AE87" i="1"/>
  <c r="AG87" i="1" s="1"/>
  <c r="AE88" i="1"/>
  <c r="AG88" i="1" s="1"/>
  <c r="AE89" i="1"/>
  <c r="AG89" i="1" s="1"/>
  <c r="AE90" i="1"/>
  <c r="AG90" i="1" s="1"/>
  <c r="AE91" i="1"/>
  <c r="AG91" i="1" s="1"/>
  <c r="AE92" i="1"/>
  <c r="AG92" i="1" s="1"/>
  <c r="AE93" i="1"/>
  <c r="AG93" i="1" s="1"/>
  <c r="AE94" i="1"/>
  <c r="AG94" i="1" s="1"/>
  <c r="AE95" i="1"/>
  <c r="AG95" i="1" s="1"/>
  <c r="AE96" i="1"/>
  <c r="AG96" i="1" s="1"/>
  <c r="AE97" i="1"/>
  <c r="AG97" i="1" s="1"/>
  <c r="AE98" i="1"/>
  <c r="AG98" i="1" s="1"/>
  <c r="AE99" i="1"/>
  <c r="AG99" i="1" s="1"/>
  <c r="AE100" i="1"/>
  <c r="AG100" i="1" s="1"/>
  <c r="AE101" i="1"/>
  <c r="AG101" i="1" s="1"/>
  <c r="AE102" i="1"/>
  <c r="AG102" i="1" s="1"/>
  <c r="AE103" i="1"/>
  <c r="AG103" i="1" s="1"/>
  <c r="AE104" i="1"/>
  <c r="AG104" i="1" s="1"/>
  <c r="AE105" i="1"/>
  <c r="AG105" i="1" s="1"/>
  <c r="AE106" i="1"/>
  <c r="AG106" i="1" s="1"/>
  <c r="AE107" i="1"/>
  <c r="AG107" i="1" s="1"/>
  <c r="AE108" i="1"/>
  <c r="AG108" i="1" s="1"/>
  <c r="AE109" i="1"/>
  <c r="AG109" i="1" s="1"/>
  <c r="AE110" i="1"/>
  <c r="AG110" i="1" s="1"/>
  <c r="AE111" i="1"/>
  <c r="AG111" i="1" s="1"/>
  <c r="AE112" i="1"/>
  <c r="AG112" i="1" s="1"/>
  <c r="AE113" i="1"/>
  <c r="AG113" i="1" s="1"/>
  <c r="AE114" i="1"/>
  <c r="AG114" i="1" s="1"/>
  <c r="AE115" i="1"/>
  <c r="AG115" i="1" s="1"/>
  <c r="AE116" i="1"/>
  <c r="AG116" i="1" s="1"/>
  <c r="AE117" i="1"/>
  <c r="AG117" i="1" s="1"/>
  <c r="AE118" i="1"/>
  <c r="AG118" i="1" s="1"/>
  <c r="AE119" i="1"/>
  <c r="AG119" i="1" s="1"/>
  <c r="AE120" i="1"/>
  <c r="AG120" i="1" s="1"/>
  <c r="AE121" i="1"/>
  <c r="AG121" i="1" s="1"/>
  <c r="AE122" i="1"/>
  <c r="AG122" i="1" s="1"/>
  <c r="AE123" i="1"/>
  <c r="AG123" i="1" s="1"/>
  <c r="AE124" i="1"/>
  <c r="AG124" i="1" s="1"/>
  <c r="AE125" i="1"/>
  <c r="AG125" i="1" s="1"/>
  <c r="AE126" i="1"/>
  <c r="AG126" i="1" s="1"/>
  <c r="AE127" i="1"/>
  <c r="AG127" i="1" s="1"/>
  <c r="AE128" i="1"/>
  <c r="AG128" i="1" s="1"/>
  <c r="AE129" i="1"/>
  <c r="AG129" i="1" s="1"/>
  <c r="AE130" i="1"/>
  <c r="AG130" i="1" s="1"/>
  <c r="AE131" i="1"/>
  <c r="AG131" i="1" s="1"/>
  <c r="AE132" i="1"/>
  <c r="AG132" i="1" s="1"/>
  <c r="AE133" i="1"/>
  <c r="AG133" i="1" s="1"/>
  <c r="AE134" i="1"/>
  <c r="AG134" i="1" s="1"/>
  <c r="AE135" i="1"/>
  <c r="AG135" i="1" s="1"/>
  <c r="AE136" i="1"/>
  <c r="AG136" i="1" s="1"/>
  <c r="AE137" i="1"/>
  <c r="AG137" i="1" s="1"/>
  <c r="AE138" i="1"/>
  <c r="AG138" i="1" s="1"/>
  <c r="AE139" i="1"/>
  <c r="AG139" i="1" s="1"/>
  <c r="AE140" i="1"/>
  <c r="AG140" i="1" s="1"/>
  <c r="AE141" i="1"/>
  <c r="AG141" i="1" s="1"/>
  <c r="AE142" i="1"/>
  <c r="AG142" i="1" s="1"/>
  <c r="AE143" i="1"/>
  <c r="AG143" i="1" s="1"/>
  <c r="AE145" i="1"/>
  <c r="AG145" i="1" s="1"/>
  <c r="AE146" i="1"/>
  <c r="AG146" i="1" s="1"/>
  <c r="AE147" i="1"/>
  <c r="AG147" i="1" s="1"/>
  <c r="AE148" i="1"/>
  <c r="AG148" i="1" s="1"/>
  <c r="AE149" i="1"/>
  <c r="AG149" i="1" s="1"/>
  <c r="AE150" i="1"/>
  <c r="AG150" i="1" s="1"/>
  <c r="AE151" i="1"/>
  <c r="AG151" i="1" s="1"/>
  <c r="AE152" i="1"/>
  <c r="AG152" i="1" s="1"/>
  <c r="AE153" i="1"/>
  <c r="AG153" i="1" s="1"/>
  <c r="AE154" i="1"/>
  <c r="AG154" i="1" s="1"/>
  <c r="AE155" i="1"/>
  <c r="AG155" i="1" s="1"/>
  <c r="AE156" i="1"/>
  <c r="AG156" i="1" s="1"/>
  <c r="AE157" i="1"/>
  <c r="AG157" i="1" s="1"/>
  <c r="AE158" i="1"/>
  <c r="AG158" i="1" s="1"/>
  <c r="AE159" i="1"/>
  <c r="AG159" i="1" s="1"/>
  <c r="AE160" i="1"/>
  <c r="AG160" i="1" s="1"/>
  <c r="AE161" i="1"/>
  <c r="AG161" i="1" s="1"/>
  <c r="AE162" i="1"/>
  <c r="AG162" i="1" s="1"/>
  <c r="AE163" i="1"/>
  <c r="AG163" i="1" s="1"/>
  <c r="AE164" i="1"/>
  <c r="AG164" i="1" s="1"/>
  <c r="AE165" i="1"/>
  <c r="AG165" i="1" s="1"/>
  <c r="AE166" i="1"/>
  <c r="AG166" i="1" s="1"/>
  <c r="AE167" i="1"/>
  <c r="AG167" i="1" s="1"/>
  <c r="AE168" i="1"/>
  <c r="AG168" i="1" s="1"/>
  <c r="AE169" i="1"/>
  <c r="AG169" i="1" s="1"/>
  <c r="AE170" i="1"/>
  <c r="AG170" i="1" s="1"/>
  <c r="AE171" i="1"/>
  <c r="AG171" i="1" s="1"/>
  <c r="AE172" i="1"/>
  <c r="AG172" i="1" s="1"/>
  <c r="AE173" i="1"/>
  <c r="AG173" i="1" s="1"/>
  <c r="AE174" i="1"/>
  <c r="AG174" i="1" s="1"/>
  <c r="AE175" i="1"/>
  <c r="AG175" i="1" s="1"/>
  <c r="AE176" i="1"/>
  <c r="AG176" i="1" s="1"/>
  <c r="AE177" i="1"/>
  <c r="AG177" i="1" s="1"/>
  <c r="AE178" i="1"/>
  <c r="AG178" i="1" s="1"/>
  <c r="AE179" i="1"/>
  <c r="AG179" i="1" s="1"/>
  <c r="AE180" i="1"/>
  <c r="AG180" i="1" s="1"/>
  <c r="AE181" i="1"/>
  <c r="AG181" i="1" s="1"/>
  <c r="AE182" i="1"/>
  <c r="AG182" i="1" s="1"/>
  <c r="AE183" i="1"/>
  <c r="AG183" i="1" s="1"/>
  <c r="AE184" i="1"/>
  <c r="AG184" i="1" s="1"/>
  <c r="AE185" i="1"/>
  <c r="AG185" i="1" s="1"/>
  <c r="AE186" i="1"/>
  <c r="AG186" i="1" s="1"/>
  <c r="AE187" i="1"/>
  <c r="AG187" i="1" s="1"/>
  <c r="AE188" i="1"/>
  <c r="AG188" i="1" s="1"/>
  <c r="AE189" i="1"/>
  <c r="AG189" i="1" s="1"/>
  <c r="AE190" i="1"/>
  <c r="AG190" i="1" s="1"/>
  <c r="AE191" i="1"/>
  <c r="AG191" i="1" s="1"/>
  <c r="AE192" i="1"/>
  <c r="AG192" i="1" s="1"/>
  <c r="AE193" i="1"/>
  <c r="AG193" i="1" s="1"/>
  <c r="AE194" i="1"/>
  <c r="AG194" i="1" s="1"/>
  <c r="AE195" i="1"/>
  <c r="AG195" i="1" s="1"/>
  <c r="AE196" i="1"/>
  <c r="AG196" i="1" s="1"/>
  <c r="AE197" i="1"/>
  <c r="AG197" i="1" s="1"/>
  <c r="AE198" i="1"/>
  <c r="AG198" i="1" s="1"/>
  <c r="AE199" i="1"/>
  <c r="AG199" i="1" s="1"/>
  <c r="AE200" i="1"/>
  <c r="AG200" i="1" s="1"/>
  <c r="AE201" i="1"/>
  <c r="AG201" i="1" s="1"/>
  <c r="AE202" i="1"/>
  <c r="AG202" i="1" s="1"/>
  <c r="AE203" i="1"/>
  <c r="AG203" i="1" s="1"/>
  <c r="AE204" i="1"/>
  <c r="AG204" i="1" s="1"/>
  <c r="AE205" i="1"/>
  <c r="AG205" i="1" s="1"/>
  <c r="AE206" i="1"/>
  <c r="AG206" i="1" s="1"/>
  <c r="AE207" i="1"/>
  <c r="AG207" i="1" s="1"/>
  <c r="AE208" i="1"/>
  <c r="AG208" i="1" s="1"/>
  <c r="AE209" i="1"/>
  <c r="AG209" i="1" s="1"/>
  <c r="AE210" i="1"/>
  <c r="AG210" i="1" s="1"/>
  <c r="AE211" i="1"/>
  <c r="AG211" i="1" s="1"/>
  <c r="AE212" i="1"/>
  <c r="AG212" i="1" s="1"/>
  <c r="AE213" i="1"/>
  <c r="AG213" i="1" s="1"/>
  <c r="AE214" i="1"/>
  <c r="AG214" i="1" s="1"/>
  <c r="AE215" i="1"/>
  <c r="AG215" i="1" s="1"/>
  <c r="AE216" i="1"/>
  <c r="AG216" i="1" s="1"/>
  <c r="AE217" i="1"/>
  <c r="AG217" i="1" s="1"/>
  <c r="AE218" i="1"/>
  <c r="AG218" i="1" s="1"/>
  <c r="AE219" i="1"/>
  <c r="AG219" i="1" s="1"/>
  <c r="AE220" i="1"/>
  <c r="AG220" i="1" s="1"/>
  <c r="AE221" i="1"/>
  <c r="AG221" i="1" s="1"/>
  <c r="AE222" i="1"/>
  <c r="AG222" i="1" s="1"/>
  <c r="AE223" i="1"/>
  <c r="AG223" i="1" s="1"/>
  <c r="AE224" i="1"/>
  <c r="AG224" i="1" s="1"/>
  <c r="AE225" i="1"/>
  <c r="AG225" i="1" s="1"/>
  <c r="AE226" i="1"/>
  <c r="AG226" i="1" s="1"/>
  <c r="AE227" i="1"/>
  <c r="AG227" i="1" s="1"/>
  <c r="AE228" i="1"/>
  <c r="AG228" i="1" s="1"/>
  <c r="AE229" i="1"/>
  <c r="AG229" i="1" s="1"/>
  <c r="AE230" i="1"/>
  <c r="AG230" i="1" s="1"/>
  <c r="AE231" i="1"/>
  <c r="AG231" i="1" s="1"/>
  <c r="AE232" i="1"/>
  <c r="AG232" i="1" s="1"/>
  <c r="AE233" i="1"/>
  <c r="AG233" i="1" s="1"/>
  <c r="AE234" i="1"/>
  <c r="AG234" i="1" s="1"/>
  <c r="AE235" i="1"/>
  <c r="AG235" i="1" s="1"/>
  <c r="AE236" i="1"/>
  <c r="AG236" i="1" s="1"/>
  <c r="AE237" i="1"/>
  <c r="AG237" i="1" s="1"/>
  <c r="AE238" i="1"/>
  <c r="AG238" i="1" s="1"/>
  <c r="AE239" i="1"/>
  <c r="AG239" i="1" s="1"/>
  <c r="AE240" i="1"/>
  <c r="AG240" i="1" s="1"/>
  <c r="AE241" i="1"/>
  <c r="AG241" i="1" s="1"/>
  <c r="AE242" i="1"/>
  <c r="AG242" i="1" s="1"/>
  <c r="AE243" i="1"/>
  <c r="AG243" i="1" s="1"/>
  <c r="AE244" i="1"/>
  <c r="AG244" i="1" s="1"/>
  <c r="AE245" i="1"/>
  <c r="AG245" i="1" s="1"/>
  <c r="AE246" i="1"/>
  <c r="AG246" i="1" s="1"/>
  <c r="AE247" i="1"/>
  <c r="AG247" i="1" s="1"/>
  <c r="AE248" i="1"/>
  <c r="AG248" i="1" s="1"/>
  <c r="AE249" i="1"/>
  <c r="AG249" i="1" s="1"/>
  <c r="AE250" i="1"/>
  <c r="AG250" i="1" s="1"/>
  <c r="AE251" i="1"/>
  <c r="AG251" i="1" s="1"/>
  <c r="AE252" i="1"/>
  <c r="AG252" i="1" s="1"/>
  <c r="AE253" i="1"/>
  <c r="AG253" i="1" s="1"/>
  <c r="AE254" i="1"/>
  <c r="AG254" i="1" s="1"/>
  <c r="AE255" i="1"/>
  <c r="AG255" i="1" s="1"/>
  <c r="AE256" i="1"/>
  <c r="AG256" i="1" s="1"/>
  <c r="AE257" i="1"/>
  <c r="AG257" i="1" s="1"/>
  <c r="AE258" i="1"/>
  <c r="AG258" i="1" s="1"/>
  <c r="AE259" i="1"/>
  <c r="AG259" i="1" s="1"/>
  <c r="AE260" i="1"/>
  <c r="AG260" i="1" s="1"/>
  <c r="AE261" i="1"/>
  <c r="AG261" i="1" s="1"/>
  <c r="AE262" i="1"/>
  <c r="AG262" i="1" s="1"/>
  <c r="AE263" i="1"/>
  <c r="AG263" i="1" s="1"/>
  <c r="AE264" i="1"/>
  <c r="AG264" i="1" s="1"/>
  <c r="AE265" i="1"/>
  <c r="AG265" i="1" s="1"/>
  <c r="AE266" i="1"/>
  <c r="AG266" i="1" s="1"/>
  <c r="AE267" i="1"/>
  <c r="AG267" i="1" s="1"/>
  <c r="AE268" i="1"/>
  <c r="AG268" i="1" s="1"/>
  <c r="AE269" i="1"/>
  <c r="AG269" i="1" s="1"/>
  <c r="AE270" i="1"/>
  <c r="AG270" i="1" s="1"/>
  <c r="AE271" i="1"/>
  <c r="AG271" i="1" s="1"/>
  <c r="AE272" i="1"/>
  <c r="AG272" i="1" s="1"/>
  <c r="AE273" i="1"/>
  <c r="AG273" i="1" s="1"/>
  <c r="AE274" i="1"/>
  <c r="AG274" i="1" s="1"/>
  <c r="AE275" i="1"/>
  <c r="AG275" i="1" s="1"/>
  <c r="AE276" i="1"/>
  <c r="AG276" i="1" s="1"/>
  <c r="AE277" i="1"/>
  <c r="AG277" i="1" s="1"/>
  <c r="AE278" i="1"/>
  <c r="AG278" i="1" s="1"/>
  <c r="AE279" i="1"/>
  <c r="AG279" i="1" s="1"/>
  <c r="AE280" i="1"/>
  <c r="AG280" i="1" s="1"/>
  <c r="AE281" i="1"/>
  <c r="AG281" i="1" s="1"/>
  <c r="AE282" i="1"/>
  <c r="AG282" i="1" s="1"/>
  <c r="AE283" i="1"/>
  <c r="AG283" i="1" s="1"/>
  <c r="AE284" i="1"/>
  <c r="AG284" i="1" s="1"/>
  <c r="AE285" i="1"/>
  <c r="AG285" i="1" s="1"/>
  <c r="AE286" i="1"/>
  <c r="AG286" i="1" s="1"/>
  <c r="AE287" i="1"/>
  <c r="AG287" i="1" s="1"/>
  <c r="AE288" i="1"/>
  <c r="AG288" i="1" s="1"/>
  <c r="AE289" i="1"/>
  <c r="AG289" i="1" s="1"/>
  <c r="AE290" i="1"/>
  <c r="AG290" i="1" s="1"/>
  <c r="AE291" i="1"/>
  <c r="AG291" i="1" s="1"/>
  <c r="AE292" i="1"/>
  <c r="AG292" i="1" s="1"/>
  <c r="AE293" i="1"/>
  <c r="AG293" i="1" s="1"/>
  <c r="AE294" i="1"/>
  <c r="AG294" i="1" s="1"/>
  <c r="AE295" i="1"/>
  <c r="AG295" i="1" s="1"/>
  <c r="AE296" i="1"/>
  <c r="AG296" i="1" s="1"/>
  <c r="AE297" i="1"/>
  <c r="AG297" i="1" s="1"/>
  <c r="AE298" i="1"/>
  <c r="AG298" i="1" s="1"/>
  <c r="AE299" i="1"/>
  <c r="AG299" i="1" s="1"/>
  <c r="AE300" i="1"/>
  <c r="AG300" i="1" s="1"/>
  <c r="AE301" i="1"/>
  <c r="AG301" i="1" s="1"/>
  <c r="AE302" i="1"/>
  <c r="AG302" i="1" s="1"/>
  <c r="AE303" i="1"/>
  <c r="AG303" i="1" s="1"/>
  <c r="AE304" i="1"/>
  <c r="AG304" i="1" s="1"/>
  <c r="AE305" i="1"/>
  <c r="AG305" i="1" s="1"/>
  <c r="AE306" i="1"/>
  <c r="AG306" i="1" s="1"/>
  <c r="AE307" i="1"/>
  <c r="AG307" i="1" s="1"/>
  <c r="AE308" i="1"/>
  <c r="AG308" i="1" s="1"/>
  <c r="AE309" i="1"/>
  <c r="AG309" i="1" s="1"/>
  <c r="AE310" i="1"/>
  <c r="AG310" i="1" s="1"/>
  <c r="AE311" i="1"/>
  <c r="AG311" i="1" s="1"/>
  <c r="AE312" i="1"/>
  <c r="AG312" i="1" s="1"/>
  <c r="AE313" i="1"/>
  <c r="AG313" i="1" s="1"/>
  <c r="AE314" i="1"/>
  <c r="AG314" i="1" s="1"/>
  <c r="AE315" i="1"/>
  <c r="AG315" i="1" s="1"/>
  <c r="AE316" i="1"/>
  <c r="AG316" i="1" s="1"/>
  <c r="AE317" i="1"/>
  <c r="AG317" i="1" s="1"/>
  <c r="AE318" i="1"/>
  <c r="AG318" i="1" s="1"/>
  <c r="AE319" i="1"/>
  <c r="AG319" i="1" s="1"/>
  <c r="AE320" i="1"/>
  <c r="AG320" i="1" s="1"/>
  <c r="AE321" i="1"/>
  <c r="AG321" i="1" s="1"/>
  <c r="AE322" i="1"/>
  <c r="AG322" i="1" s="1"/>
  <c r="AE323" i="1"/>
  <c r="AG323" i="1" s="1"/>
  <c r="AE324" i="1"/>
  <c r="AG324" i="1" s="1"/>
  <c r="AE325" i="1"/>
  <c r="AG325" i="1" s="1"/>
  <c r="AE326" i="1"/>
  <c r="AG326" i="1" s="1"/>
  <c r="AE327" i="1"/>
  <c r="AG327" i="1" s="1"/>
  <c r="AE328" i="1"/>
  <c r="AG328" i="1" s="1"/>
  <c r="AE329" i="1"/>
  <c r="AG329" i="1" s="1"/>
  <c r="AE330" i="1"/>
  <c r="AG330" i="1" s="1"/>
  <c r="AE331" i="1"/>
  <c r="AG331" i="1" s="1"/>
  <c r="AE332" i="1"/>
  <c r="AG332" i="1" s="1"/>
  <c r="AE333" i="1"/>
  <c r="AG333" i="1" s="1"/>
  <c r="AE334" i="1"/>
  <c r="AG334" i="1" s="1"/>
  <c r="AE335" i="1"/>
  <c r="AG335" i="1" s="1"/>
  <c r="AE336" i="1"/>
  <c r="AG336" i="1" s="1"/>
  <c r="AE337" i="1"/>
  <c r="AG337" i="1" s="1"/>
  <c r="AE338" i="1"/>
  <c r="AG338" i="1" s="1"/>
  <c r="AE339" i="1"/>
  <c r="AG339" i="1" s="1"/>
  <c r="AE340" i="1"/>
  <c r="AG340" i="1" s="1"/>
  <c r="AE341" i="1"/>
  <c r="AG341" i="1" s="1"/>
  <c r="AE342" i="1"/>
  <c r="AG342" i="1" s="1"/>
  <c r="AE343" i="1"/>
  <c r="AG343" i="1" s="1"/>
  <c r="AE344" i="1"/>
  <c r="AG344" i="1" s="1"/>
  <c r="AE345" i="1"/>
  <c r="AG345" i="1" s="1"/>
  <c r="AE346" i="1"/>
  <c r="AG346" i="1" s="1"/>
  <c r="AE347" i="1"/>
  <c r="AG347" i="1" s="1"/>
  <c r="AE348" i="1"/>
  <c r="AG348" i="1" s="1"/>
  <c r="AE349" i="1"/>
  <c r="AG349" i="1" s="1"/>
  <c r="AE350" i="1"/>
  <c r="AG350" i="1" s="1"/>
  <c r="AE351" i="1"/>
  <c r="AG351" i="1" s="1"/>
  <c r="AE352" i="1"/>
  <c r="AG352" i="1" s="1"/>
  <c r="AE353" i="1"/>
  <c r="AG353" i="1" s="1"/>
  <c r="AE354" i="1"/>
  <c r="AG354" i="1" s="1"/>
  <c r="AE355" i="1"/>
  <c r="AG355" i="1" s="1"/>
  <c r="AE356" i="1"/>
  <c r="AG356" i="1" s="1"/>
  <c r="AE358" i="1"/>
  <c r="AG358" i="1" s="1"/>
  <c r="AE359" i="1"/>
  <c r="AG359" i="1" s="1"/>
  <c r="AE360" i="1"/>
  <c r="AG360" i="1" s="1"/>
  <c r="AE361" i="1"/>
  <c r="AG361" i="1" s="1"/>
  <c r="AE362" i="1"/>
  <c r="AG362" i="1" s="1"/>
  <c r="AE363" i="1"/>
  <c r="AG363" i="1" s="1"/>
  <c r="AE364" i="1"/>
  <c r="AG364" i="1" s="1"/>
  <c r="AE365" i="1"/>
  <c r="AG365" i="1" s="1"/>
  <c r="AE366" i="1"/>
  <c r="AG366" i="1" s="1"/>
  <c r="AE367" i="1"/>
  <c r="AG367" i="1" s="1"/>
  <c r="AE368" i="1"/>
  <c r="AG368" i="1" s="1"/>
  <c r="AE369" i="1"/>
  <c r="AG369" i="1" s="1"/>
  <c r="AE370" i="1"/>
  <c r="AG370" i="1" s="1"/>
  <c r="AE371" i="1"/>
  <c r="AG371" i="1" s="1"/>
  <c r="AE372" i="1"/>
  <c r="AG372" i="1" s="1"/>
  <c r="AE373" i="1"/>
  <c r="AG373" i="1" s="1"/>
  <c r="AE374" i="1"/>
  <c r="AG374" i="1" s="1"/>
  <c r="AE375" i="1"/>
  <c r="AG375" i="1" s="1"/>
  <c r="AE376" i="1"/>
  <c r="AG376" i="1" s="1"/>
  <c r="AE377" i="1"/>
  <c r="AG377" i="1" s="1"/>
  <c r="AE378" i="1"/>
  <c r="AG378" i="1" s="1"/>
  <c r="AE379" i="1"/>
  <c r="AG379" i="1" s="1"/>
  <c r="AE380" i="1"/>
  <c r="AG380" i="1" s="1"/>
  <c r="AE381" i="1"/>
  <c r="AG381" i="1" s="1"/>
  <c r="AE382" i="1"/>
  <c r="AG382" i="1" s="1"/>
  <c r="AE383" i="1"/>
  <c r="AG383" i="1" s="1"/>
  <c r="AE384" i="1"/>
  <c r="AG384" i="1" s="1"/>
  <c r="AE385" i="1"/>
  <c r="AG385" i="1" s="1"/>
  <c r="AE386" i="1"/>
  <c r="AG386" i="1" s="1"/>
  <c r="AE387" i="1"/>
  <c r="AG387" i="1" s="1"/>
  <c r="AE389" i="1"/>
  <c r="AG389" i="1" s="1"/>
  <c r="AE390" i="1"/>
  <c r="AG390" i="1" s="1"/>
  <c r="AE391" i="1"/>
  <c r="AG391" i="1" s="1"/>
  <c r="AE392" i="1"/>
  <c r="AG392" i="1" s="1"/>
  <c r="AE393" i="1"/>
  <c r="AG393" i="1" s="1"/>
  <c r="AE395" i="1"/>
  <c r="AG395" i="1" s="1"/>
  <c r="AE396" i="1"/>
  <c r="AG396" i="1" s="1"/>
  <c r="AE397" i="1"/>
  <c r="AG397" i="1" s="1"/>
  <c r="AE398" i="1"/>
  <c r="AG398" i="1" s="1"/>
  <c r="AE399" i="1"/>
  <c r="AG399" i="1" s="1"/>
  <c r="AE400" i="1"/>
  <c r="AG400" i="1" s="1"/>
  <c r="AE401" i="1"/>
  <c r="AG401" i="1" s="1"/>
  <c r="AE403" i="1"/>
  <c r="AG403" i="1" s="1"/>
  <c r="AE404" i="1"/>
  <c r="AG404" i="1" s="1"/>
  <c r="AE405" i="1"/>
  <c r="AG405" i="1" s="1"/>
  <c r="AE406" i="1"/>
  <c r="AG406" i="1" s="1"/>
  <c r="AE407" i="1"/>
  <c r="AG407" i="1" s="1"/>
  <c r="AE408" i="1"/>
  <c r="AG408" i="1" s="1"/>
  <c r="AE409" i="1"/>
  <c r="AG409" i="1" s="1"/>
  <c r="AE410" i="1"/>
  <c r="AG410" i="1" s="1"/>
  <c r="AE411" i="1"/>
  <c r="AG411" i="1" s="1"/>
  <c r="AE412" i="1"/>
  <c r="AG412" i="1" s="1"/>
  <c r="AE413" i="1"/>
  <c r="AG413" i="1" s="1"/>
  <c r="AE414" i="1"/>
  <c r="AG414" i="1" s="1"/>
  <c r="AE415" i="1"/>
  <c r="AG415" i="1" s="1"/>
  <c r="AE416" i="1"/>
  <c r="AG416" i="1" s="1"/>
  <c r="AE417" i="1"/>
  <c r="AG417" i="1" s="1"/>
  <c r="AE418" i="1"/>
  <c r="AG418" i="1" s="1"/>
  <c r="AE419" i="1"/>
  <c r="AG419" i="1" s="1"/>
  <c r="AE420" i="1"/>
  <c r="AG420" i="1" s="1"/>
  <c r="AE421" i="1"/>
  <c r="AG421" i="1" s="1"/>
  <c r="AE422" i="1"/>
  <c r="AG422" i="1" s="1"/>
  <c r="AE423" i="1"/>
  <c r="AG423" i="1" s="1"/>
  <c r="AE424" i="1"/>
  <c r="AG424" i="1" s="1"/>
  <c r="AE425" i="1"/>
  <c r="AG425" i="1" s="1"/>
  <c r="AE426" i="1"/>
  <c r="AG426" i="1" s="1"/>
  <c r="AE427" i="1"/>
  <c r="AG427" i="1" s="1"/>
  <c r="AE428" i="1"/>
  <c r="AG428" i="1" s="1"/>
  <c r="AE429" i="1"/>
  <c r="AG429" i="1" s="1"/>
  <c r="AE430" i="1"/>
  <c r="AG430" i="1" s="1"/>
  <c r="AE431" i="1"/>
  <c r="AG431" i="1" s="1"/>
  <c r="AE432" i="1"/>
  <c r="AG432" i="1" s="1"/>
  <c r="AE433" i="1"/>
  <c r="AG433" i="1" s="1"/>
  <c r="AE434" i="1"/>
  <c r="AG434" i="1" s="1"/>
  <c r="AE435" i="1"/>
  <c r="AG435" i="1" s="1"/>
  <c r="AE436" i="1"/>
  <c r="AG436" i="1" s="1"/>
  <c r="AE437" i="1"/>
  <c r="AG437" i="1" s="1"/>
  <c r="AE438" i="1"/>
  <c r="AG438" i="1" s="1"/>
  <c r="AE439" i="1"/>
  <c r="AG439" i="1" s="1"/>
  <c r="AE440" i="1"/>
  <c r="AG440" i="1" s="1"/>
  <c r="AE441" i="1"/>
  <c r="AG441" i="1" s="1"/>
  <c r="AE442" i="1"/>
  <c r="AG442" i="1" s="1"/>
  <c r="AE443" i="1"/>
  <c r="AG443" i="1" s="1"/>
  <c r="AE444" i="1"/>
  <c r="AG444" i="1" s="1"/>
  <c r="AE445" i="1"/>
  <c r="AG445" i="1" s="1"/>
  <c r="AE446" i="1"/>
  <c r="AG446" i="1" s="1"/>
  <c r="AE447" i="1"/>
  <c r="AG447" i="1" s="1"/>
  <c r="AE448" i="1"/>
  <c r="AG448" i="1" s="1"/>
  <c r="AE449" i="1"/>
  <c r="AG449" i="1" s="1"/>
  <c r="AE450" i="1"/>
  <c r="AG450" i="1" s="1"/>
  <c r="AE451" i="1"/>
  <c r="AG451" i="1" s="1"/>
  <c r="AE452" i="1"/>
  <c r="AG452" i="1" s="1"/>
  <c r="AE453" i="1"/>
  <c r="AG453" i="1" s="1"/>
  <c r="AE454" i="1"/>
  <c r="AG454" i="1" s="1"/>
  <c r="AE455" i="1"/>
  <c r="AG455" i="1" s="1"/>
  <c r="AE456" i="1"/>
  <c r="AG456" i="1" s="1"/>
  <c r="AE457" i="1"/>
  <c r="AG457" i="1" s="1"/>
  <c r="AE458" i="1"/>
  <c r="AG458" i="1" s="1"/>
  <c r="AE459" i="1"/>
  <c r="AG459" i="1" s="1"/>
  <c r="AE460" i="1"/>
  <c r="AG460" i="1" s="1"/>
  <c r="AE461" i="1"/>
  <c r="AG461" i="1" s="1"/>
  <c r="AE462" i="1"/>
  <c r="AG462" i="1" s="1"/>
  <c r="AE463" i="1"/>
  <c r="AG463" i="1" s="1"/>
  <c r="AE464" i="1"/>
  <c r="AG464" i="1" s="1"/>
  <c r="AE465" i="1"/>
  <c r="AG465" i="1" s="1"/>
  <c r="AE466" i="1"/>
  <c r="AG466" i="1" s="1"/>
  <c r="AE467" i="1"/>
  <c r="AG467" i="1" s="1"/>
  <c r="AE468" i="1"/>
  <c r="AG468" i="1" s="1"/>
  <c r="AE469" i="1"/>
  <c r="AG469" i="1" s="1"/>
  <c r="AE470" i="1"/>
  <c r="AG470" i="1" s="1"/>
  <c r="AE471" i="1"/>
  <c r="AG471" i="1" s="1"/>
  <c r="AE472" i="1"/>
  <c r="AG472" i="1" s="1"/>
  <c r="AE473" i="1"/>
  <c r="AG473" i="1" s="1"/>
  <c r="AE474" i="1"/>
  <c r="AG474" i="1" s="1"/>
  <c r="AE475" i="1"/>
  <c r="AG475" i="1" s="1"/>
  <c r="AE476" i="1"/>
  <c r="AG476" i="1" s="1"/>
  <c r="AE477" i="1"/>
  <c r="AG477" i="1" s="1"/>
  <c r="AE478" i="1"/>
  <c r="AG478" i="1" s="1"/>
  <c r="AE479" i="1"/>
  <c r="AG479" i="1" s="1"/>
  <c r="AE480" i="1"/>
  <c r="AG480" i="1" s="1"/>
  <c r="AE481" i="1"/>
  <c r="AG481" i="1" s="1"/>
  <c r="AE482" i="1"/>
  <c r="AG482" i="1" s="1"/>
  <c r="AE483" i="1"/>
  <c r="AG483" i="1" s="1"/>
  <c r="AE484" i="1"/>
  <c r="AG484" i="1" s="1"/>
  <c r="AE485" i="1"/>
  <c r="AG485" i="1" s="1"/>
  <c r="AE486" i="1"/>
  <c r="AG486" i="1" s="1"/>
  <c r="AE487" i="1"/>
  <c r="AG487" i="1" s="1"/>
  <c r="AE488" i="1"/>
  <c r="AG488" i="1" s="1"/>
  <c r="AE489" i="1"/>
  <c r="AG489" i="1" s="1"/>
  <c r="AE490" i="1"/>
  <c r="AG490" i="1" s="1"/>
  <c r="AE491" i="1"/>
  <c r="AG491" i="1" s="1"/>
  <c r="AE492" i="1"/>
  <c r="AG492" i="1" s="1"/>
  <c r="AE493" i="1"/>
  <c r="AG493" i="1" s="1"/>
  <c r="AE494" i="1"/>
  <c r="AG494" i="1" s="1"/>
  <c r="AE495" i="1"/>
  <c r="AG495" i="1" s="1"/>
  <c r="AE496" i="1"/>
  <c r="AG496" i="1" s="1"/>
  <c r="AE497" i="1"/>
  <c r="AG497" i="1" s="1"/>
  <c r="AE498" i="1"/>
  <c r="AG498" i="1" s="1"/>
  <c r="AE499" i="1"/>
  <c r="AG499" i="1" s="1"/>
  <c r="AE500" i="1"/>
  <c r="AG500" i="1" s="1"/>
  <c r="AE501" i="1"/>
  <c r="AG501" i="1" s="1"/>
  <c r="AE502" i="1"/>
  <c r="AG502" i="1" s="1"/>
  <c r="AE503" i="1"/>
  <c r="AG503" i="1" s="1"/>
  <c r="AE504" i="1"/>
  <c r="AG504" i="1" s="1"/>
  <c r="AE505" i="1"/>
  <c r="AG505" i="1" s="1"/>
  <c r="AE506" i="1"/>
  <c r="AG506" i="1" s="1"/>
  <c r="AE507" i="1"/>
  <c r="AG507" i="1" s="1"/>
  <c r="AE508" i="1"/>
  <c r="AG508" i="1" s="1"/>
  <c r="AE509" i="1"/>
  <c r="AG509" i="1" s="1"/>
  <c r="AE510" i="1"/>
  <c r="AG510" i="1" s="1"/>
  <c r="AE511" i="1"/>
  <c r="AG511" i="1" s="1"/>
  <c r="AE512" i="1"/>
  <c r="AG512" i="1" s="1"/>
  <c r="AE513" i="1"/>
  <c r="AG513" i="1" s="1"/>
  <c r="AE514" i="1"/>
  <c r="AG514" i="1" s="1"/>
  <c r="AE515" i="1"/>
  <c r="AG515" i="1" s="1"/>
  <c r="AE516" i="1"/>
  <c r="AG516" i="1" s="1"/>
  <c r="AE517" i="1"/>
  <c r="AG517" i="1" s="1"/>
  <c r="AE518" i="1"/>
  <c r="AG518" i="1" s="1"/>
  <c r="AE519" i="1"/>
  <c r="AG519" i="1" s="1"/>
  <c r="AE520" i="1"/>
  <c r="AG520" i="1" s="1"/>
  <c r="AE521" i="1"/>
  <c r="AG521" i="1" s="1"/>
  <c r="AE522" i="1"/>
  <c r="AG522" i="1" s="1"/>
  <c r="AE523" i="1"/>
  <c r="AG523" i="1" s="1"/>
  <c r="AE524" i="1"/>
  <c r="AG524" i="1" s="1"/>
  <c r="AE525" i="1"/>
  <c r="AG525" i="1" s="1"/>
  <c r="AE526" i="1"/>
  <c r="AG526" i="1" s="1"/>
  <c r="AE527" i="1"/>
  <c r="AG527" i="1" s="1"/>
  <c r="AE528" i="1"/>
  <c r="AG528" i="1" s="1"/>
  <c r="AE529" i="1"/>
  <c r="AG529" i="1" s="1"/>
  <c r="AE530" i="1"/>
  <c r="AG530" i="1" s="1"/>
  <c r="AE531" i="1"/>
  <c r="AG531" i="1" s="1"/>
  <c r="AE532" i="1"/>
  <c r="AG532" i="1" s="1"/>
  <c r="AE533" i="1"/>
  <c r="AG533" i="1" s="1"/>
  <c r="AE534" i="1"/>
  <c r="AG534" i="1" s="1"/>
  <c r="AE535" i="1"/>
  <c r="AG535" i="1" s="1"/>
  <c r="AE536" i="1"/>
  <c r="AG536" i="1" s="1"/>
  <c r="AE537" i="1"/>
  <c r="AG537" i="1" s="1"/>
  <c r="AE538" i="1"/>
  <c r="AG538" i="1" s="1"/>
  <c r="AE539" i="1"/>
  <c r="AG539" i="1" s="1"/>
  <c r="AE540" i="1"/>
  <c r="AG540" i="1" s="1"/>
  <c r="AE541" i="1"/>
  <c r="AG541" i="1" s="1"/>
  <c r="AE542" i="1"/>
  <c r="AG542" i="1" s="1"/>
  <c r="AE543" i="1"/>
  <c r="AG543" i="1" s="1"/>
  <c r="AE544" i="1"/>
  <c r="AG544" i="1" s="1"/>
  <c r="AE545" i="1"/>
  <c r="AG545" i="1" s="1"/>
  <c r="AE546" i="1"/>
  <c r="AG546" i="1" s="1"/>
  <c r="AE547" i="1"/>
  <c r="AG547" i="1" s="1"/>
  <c r="AE549" i="1"/>
  <c r="AG549" i="1" s="1"/>
  <c r="AE548" i="1"/>
  <c r="AG548" i="1" s="1"/>
  <c r="AE550" i="1"/>
  <c r="AG550" i="1" s="1"/>
  <c r="AE551" i="1"/>
  <c r="AG551" i="1" s="1"/>
  <c r="AE552" i="1"/>
  <c r="AG552" i="1" s="1"/>
  <c r="AE553" i="1"/>
  <c r="AG553" i="1" s="1"/>
  <c r="AE554" i="1"/>
  <c r="AG554" i="1" s="1"/>
  <c r="AE555" i="1"/>
  <c r="AG555" i="1" s="1"/>
  <c r="AE556" i="1"/>
  <c r="AG556" i="1" s="1"/>
  <c r="AE557" i="1"/>
  <c r="AG557" i="1" s="1"/>
  <c r="AE558" i="1"/>
  <c r="AG558" i="1" s="1"/>
  <c r="AE559" i="1"/>
  <c r="AG559" i="1" s="1"/>
  <c r="AE560" i="1"/>
  <c r="AG560" i="1" s="1"/>
  <c r="AE561" i="1"/>
  <c r="AG561" i="1" s="1"/>
  <c r="AE562" i="1"/>
  <c r="AG562" i="1" s="1"/>
  <c r="AE563" i="1"/>
  <c r="AG563" i="1" s="1"/>
  <c r="AE564" i="1"/>
  <c r="AG564" i="1" s="1"/>
  <c r="AE565" i="1"/>
  <c r="AG565" i="1" s="1"/>
  <c r="AE566" i="1"/>
  <c r="AG566" i="1" s="1"/>
  <c r="AE567" i="1"/>
  <c r="AG567" i="1" s="1"/>
  <c r="AE568" i="1"/>
  <c r="AG568" i="1" s="1"/>
  <c r="AE569" i="1"/>
  <c r="AG569" i="1" s="1"/>
  <c r="AE570" i="1"/>
  <c r="AG570" i="1" s="1"/>
  <c r="AE571" i="1"/>
  <c r="AG571" i="1" s="1"/>
  <c r="AE572" i="1"/>
  <c r="AG572" i="1" s="1"/>
  <c r="AE573" i="1"/>
  <c r="AG573" i="1" s="1"/>
  <c r="AE574" i="1"/>
  <c r="AG574" i="1" s="1"/>
  <c r="AE575" i="1"/>
  <c r="AG575" i="1" s="1"/>
  <c r="AE576" i="1"/>
  <c r="AG576" i="1" s="1"/>
  <c r="AE577" i="1"/>
  <c r="AG577" i="1" s="1"/>
  <c r="AE578" i="1"/>
  <c r="AG578" i="1" s="1"/>
  <c r="AE579" i="1"/>
  <c r="AG579" i="1" s="1"/>
  <c r="AE580" i="1"/>
  <c r="AG580" i="1" s="1"/>
  <c r="AE581" i="1"/>
  <c r="AG581" i="1" s="1"/>
  <c r="AE582" i="1"/>
  <c r="AG582" i="1" s="1"/>
  <c r="AE583" i="1"/>
  <c r="AG583" i="1" s="1"/>
  <c r="AE584" i="1"/>
  <c r="AG584" i="1" s="1"/>
  <c r="AE585" i="1"/>
  <c r="AG585" i="1" s="1"/>
  <c r="AE586" i="1"/>
  <c r="AG586" i="1" s="1"/>
  <c r="AE587" i="1"/>
  <c r="AG587" i="1" s="1"/>
  <c r="AE588" i="1"/>
  <c r="AG588" i="1" s="1"/>
  <c r="AE589" i="1"/>
  <c r="AG589" i="1" s="1"/>
  <c r="AE590" i="1"/>
  <c r="AG590" i="1" s="1"/>
  <c r="AE591" i="1"/>
  <c r="AG591" i="1" s="1"/>
  <c r="AE592" i="1"/>
  <c r="AG592" i="1" s="1"/>
  <c r="AE593" i="1"/>
  <c r="AG593" i="1" s="1"/>
  <c r="AE594" i="1"/>
  <c r="AG594" i="1" s="1"/>
  <c r="AE595" i="1"/>
  <c r="AG595" i="1" s="1"/>
  <c r="AE596" i="1"/>
  <c r="AG596" i="1" s="1"/>
  <c r="AE597" i="1"/>
  <c r="AG597" i="1" s="1"/>
  <c r="AE598" i="1"/>
  <c r="AG598" i="1" s="1"/>
  <c r="AE599" i="1"/>
  <c r="AG599" i="1" s="1"/>
  <c r="AE600" i="1"/>
  <c r="AG600" i="1" s="1"/>
  <c r="AE601" i="1"/>
  <c r="AG601" i="1" s="1"/>
  <c r="AE602" i="1"/>
  <c r="AG602" i="1" s="1"/>
  <c r="AE603" i="1"/>
  <c r="AG603" i="1" s="1"/>
  <c r="AE604" i="1"/>
  <c r="AG604" i="1" s="1"/>
  <c r="AE605" i="1"/>
  <c r="AG605" i="1" s="1"/>
  <c r="AE606" i="1"/>
  <c r="AG606" i="1" s="1"/>
  <c r="AE607" i="1"/>
  <c r="AG607" i="1" s="1"/>
  <c r="AE608" i="1"/>
  <c r="AG608" i="1" s="1"/>
  <c r="AE609" i="1"/>
  <c r="AG609" i="1" s="1"/>
  <c r="AE610" i="1"/>
  <c r="AG610" i="1" s="1"/>
  <c r="AE611" i="1"/>
  <c r="AG611" i="1" s="1"/>
  <c r="AE612" i="1"/>
  <c r="AG612" i="1" s="1"/>
  <c r="AE613" i="1"/>
  <c r="AG613" i="1" s="1"/>
  <c r="AE614" i="1"/>
  <c r="AG614" i="1" s="1"/>
  <c r="AE615" i="1"/>
  <c r="AG615" i="1" s="1"/>
  <c r="AE616" i="1"/>
  <c r="AG616" i="1" s="1"/>
  <c r="AE617" i="1"/>
  <c r="AG617" i="1" s="1"/>
  <c r="AE618" i="1"/>
  <c r="AG618" i="1" s="1"/>
  <c r="AE619" i="1"/>
  <c r="AG619" i="1" s="1"/>
  <c r="AE620" i="1"/>
  <c r="AG620" i="1" s="1"/>
  <c r="AE621" i="1"/>
  <c r="AG621" i="1" s="1"/>
  <c r="AE622" i="1"/>
  <c r="AG622" i="1" s="1"/>
  <c r="AE623" i="1"/>
  <c r="AG623" i="1" s="1"/>
  <c r="AE624" i="1"/>
  <c r="AG624" i="1" s="1"/>
  <c r="AE625" i="1"/>
  <c r="AG625" i="1" s="1"/>
  <c r="AE626" i="1"/>
  <c r="AG626" i="1" s="1"/>
  <c r="AE627" i="1"/>
  <c r="AG627" i="1" s="1"/>
  <c r="AE628" i="1"/>
  <c r="AG628" i="1" s="1"/>
  <c r="AE629" i="1"/>
  <c r="AG629" i="1" s="1"/>
  <c r="AE630" i="1"/>
  <c r="AG630" i="1" s="1"/>
  <c r="AE631" i="1"/>
  <c r="AG631" i="1" s="1"/>
  <c r="AE632" i="1"/>
  <c r="AG632" i="1" s="1"/>
  <c r="AE633" i="1"/>
  <c r="AG633" i="1" s="1"/>
  <c r="AE634" i="1"/>
  <c r="AG634" i="1" s="1"/>
  <c r="AE635" i="1"/>
  <c r="AG635" i="1" s="1"/>
  <c r="AE636" i="1"/>
  <c r="AG636" i="1" s="1"/>
  <c r="AE637" i="1"/>
  <c r="AG637" i="1" s="1"/>
  <c r="AE638" i="1"/>
  <c r="AG638" i="1" s="1"/>
  <c r="AE639" i="1"/>
  <c r="AG639" i="1" s="1"/>
  <c r="AE640" i="1"/>
  <c r="AG640" i="1" s="1"/>
  <c r="AE641" i="1"/>
  <c r="AG641" i="1" s="1"/>
  <c r="AE642" i="1"/>
  <c r="AG642" i="1" s="1"/>
  <c r="AE643" i="1"/>
  <c r="AG643" i="1" s="1"/>
  <c r="AE644" i="1"/>
  <c r="AG644" i="1" s="1"/>
  <c r="AE645" i="1"/>
  <c r="AG645" i="1" s="1"/>
  <c r="AE646" i="1"/>
  <c r="AG646" i="1" s="1"/>
  <c r="AE647" i="1"/>
  <c r="AG647" i="1" s="1"/>
  <c r="AE648" i="1"/>
  <c r="AG648" i="1" s="1"/>
  <c r="AE649" i="1"/>
  <c r="AG649" i="1" s="1"/>
  <c r="AE651" i="1"/>
  <c r="AG651" i="1" s="1"/>
  <c r="AE652" i="1"/>
  <c r="AG652" i="1" s="1"/>
  <c r="AE653" i="1"/>
  <c r="AG653" i="1" s="1"/>
  <c r="AE654" i="1"/>
  <c r="AG654" i="1" s="1"/>
  <c r="AE655" i="1"/>
  <c r="AG655" i="1" s="1"/>
  <c r="AE656" i="1"/>
  <c r="AG656" i="1" s="1"/>
  <c r="AE657" i="1"/>
  <c r="AG657" i="1" s="1"/>
  <c r="AE658" i="1"/>
  <c r="AG658" i="1" s="1"/>
  <c r="AE659" i="1"/>
  <c r="AG659" i="1" s="1"/>
  <c r="AE660" i="1"/>
  <c r="AG660" i="1" s="1"/>
  <c r="AE661" i="1"/>
  <c r="AG661" i="1" s="1"/>
  <c r="AE662" i="1"/>
  <c r="AG662" i="1" s="1"/>
  <c r="AE663" i="1"/>
  <c r="AG663" i="1" s="1"/>
  <c r="AE664" i="1"/>
  <c r="AG664" i="1" s="1"/>
  <c r="AE665" i="1"/>
  <c r="AG665" i="1" s="1"/>
  <c r="AE666" i="1"/>
  <c r="AG666" i="1" s="1"/>
  <c r="AE667" i="1"/>
  <c r="AG667" i="1" s="1"/>
  <c r="AE668" i="1"/>
  <c r="AG668" i="1" s="1"/>
  <c r="AE669" i="1"/>
  <c r="AG669" i="1" s="1"/>
  <c r="AE670" i="1"/>
  <c r="AG670" i="1" s="1"/>
  <c r="AE671" i="1"/>
  <c r="AG671" i="1" s="1"/>
  <c r="AE672" i="1"/>
  <c r="AG672" i="1" s="1"/>
  <c r="AE673" i="1"/>
  <c r="AG673" i="1" s="1"/>
  <c r="AE674" i="1"/>
  <c r="AG674" i="1" s="1"/>
  <c r="AE675" i="1"/>
  <c r="AG675" i="1" s="1"/>
  <c r="AE676" i="1"/>
  <c r="AG676" i="1" s="1"/>
  <c r="AE677" i="1"/>
  <c r="AG677" i="1" s="1"/>
  <c r="AE678" i="1"/>
  <c r="AG678" i="1" s="1"/>
  <c r="AE679" i="1"/>
  <c r="AG679" i="1" s="1"/>
  <c r="AE680" i="1"/>
  <c r="AG680" i="1" s="1"/>
  <c r="AE681" i="1"/>
  <c r="AG681" i="1" s="1"/>
  <c r="AE682" i="1"/>
  <c r="AG682" i="1" s="1"/>
  <c r="AE683" i="1"/>
  <c r="AG683" i="1" s="1"/>
  <c r="AE684" i="1"/>
  <c r="AG684" i="1" s="1"/>
  <c r="AE685" i="1"/>
  <c r="AG685" i="1" s="1"/>
  <c r="AE686" i="1"/>
  <c r="AG686" i="1" s="1"/>
  <c r="AE687" i="1"/>
  <c r="AG687" i="1" s="1"/>
  <c r="AE688" i="1"/>
  <c r="AG688" i="1" s="1"/>
  <c r="AE689" i="1"/>
  <c r="AG689" i="1" s="1"/>
  <c r="AE690" i="1"/>
  <c r="AG690" i="1" s="1"/>
  <c r="AE691" i="1"/>
  <c r="AG691" i="1" s="1"/>
  <c r="AE692" i="1"/>
  <c r="AG692" i="1" s="1"/>
  <c r="AE693" i="1"/>
  <c r="AG693" i="1" s="1"/>
  <c r="AE694" i="1"/>
  <c r="AG694" i="1" s="1"/>
  <c r="AE695" i="1"/>
  <c r="AG695" i="1" s="1"/>
  <c r="AE696" i="1"/>
  <c r="AG696" i="1" s="1"/>
  <c r="AE697" i="1"/>
  <c r="AG697" i="1" s="1"/>
  <c r="AE698" i="1"/>
  <c r="AG698" i="1" s="1"/>
  <c r="AE699" i="1"/>
  <c r="AG699" i="1" s="1"/>
  <c r="AE700" i="1"/>
  <c r="AG700" i="1" s="1"/>
  <c r="AE701" i="1"/>
  <c r="AG701" i="1" s="1"/>
  <c r="AE702" i="1"/>
  <c r="AG702" i="1" s="1"/>
  <c r="AE703" i="1"/>
  <c r="AG703" i="1" s="1"/>
  <c r="AE704" i="1"/>
  <c r="AG704" i="1" s="1"/>
  <c r="AE705" i="1"/>
  <c r="AG705" i="1" s="1"/>
  <c r="AE706" i="1"/>
  <c r="AG706" i="1" s="1"/>
  <c r="AE707" i="1"/>
  <c r="AG707" i="1" s="1"/>
  <c r="AE708" i="1"/>
  <c r="AG708" i="1" s="1"/>
  <c r="AE709" i="1"/>
  <c r="AG709" i="1" s="1"/>
  <c r="AE710" i="1"/>
  <c r="AG710" i="1" s="1"/>
  <c r="AE711" i="1"/>
  <c r="AG711" i="1" s="1"/>
  <c r="AE712" i="1"/>
  <c r="AG712" i="1" s="1"/>
  <c r="AE713" i="1"/>
  <c r="AG713" i="1" s="1"/>
  <c r="AE714" i="1"/>
  <c r="AG714" i="1" s="1"/>
  <c r="AE715" i="1"/>
  <c r="AG715" i="1" s="1"/>
  <c r="AE716" i="1"/>
  <c r="AG716" i="1" s="1"/>
  <c r="AE717" i="1"/>
  <c r="AG717" i="1" s="1"/>
  <c r="AE718" i="1"/>
  <c r="AG718" i="1" s="1"/>
  <c r="AE719" i="1"/>
  <c r="AG719" i="1" s="1"/>
  <c r="AE720" i="1"/>
  <c r="AG720" i="1" s="1"/>
  <c r="AE721" i="1"/>
  <c r="AG721" i="1" s="1"/>
  <c r="AE722" i="1"/>
  <c r="AG722" i="1" s="1"/>
  <c r="AE723" i="1"/>
  <c r="AG723" i="1" s="1"/>
  <c r="AE724" i="1"/>
  <c r="AG724" i="1" s="1"/>
  <c r="AE725" i="1"/>
  <c r="AG725" i="1" s="1"/>
  <c r="AE726" i="1"/>
  <c r="AG726" i="1" s="1"/>
  <c r="AE727" i="1"/>
  <c r="AG727" i="1" s="1"/>
  <c r="AE728" i="1"/>
  <c r="AG728" i="1" s="1"/>
  <c r="AE729" i="1"/>
  <c r="AG729" i="1" s="1"/>
  <c r="AE730" i="1"/>
  <c r="AG730" i="1" s="1"/>
  <c r="AE731" i="1"/>
  <c r="AG731" i="1" s="1"/>
  <c r="AE732" i="1"/>
  <c r="AG732" i="1" s="1"/>
  <c r="AE733" i="1"/>
  <c r="AG733" i="1" s="1"/>
  <c r="AE734" i="1"/>
  <c r="AG734" i="1" s="1"/>
  <c r="AE735" i="1"/>
  <c r="AG735" i="1" s="1"/>
  <c r="AE736" i="1"/>
  <c r="AG736" i="1" s="1"/>
  <c r="AE737" i="1"/>
  <c r="AG737" i="1" s="1"/>
  <c r="AE738" i="1"/>
  <c r="AG738" i="1" s="1"/>
  <c r="AE739" i="1"/>
  <c r="AG739" i="1" s="1"/>
  <c r="AE740" i="1"/>
  <c r="AG740" i="1" s="1"/>
  <c r="AE741" i="1"/>
  <c r="AG741" i="1" s="1"/>
  <c r="AE742" i="1"/>
  <c r="AG742" i="1" s="1"/>
  <c r="AE743" i="1"/>
  <c r="AG743" i="1" s="1"/>
  <c r="AE744" i="1"/>
  <c r="AG744" i="1" s="1"/>
  <c r="AE745" i="1"/>
  <c r="AG745" i="1" s="1"/>
  <c r="AE746" i="1"/>
  <c r="AG746" i="1" s="1"/>
  <c r="AE747" i="1"/>
  <c r="AG747" i="1" s="1"/>
  <c r="AE748" i="1"/>
  <c r="AG748" i="1" s="1"/>
  <c r="AE749" i="1"/>
  <c r="AG749" i="1" s="1"/>
  <c r="AE750" i="1"/>
  <c r="AG750" i="1" s="1"/>
  <c r="AE751" i="1"/>
  <c r="AG751" i="1" s="1"/>
  <c r="AE752" i="1"/>
  <c r="AG752" i="1" s="1"/>
  <c r="AE753" i="1"/>
  <c r="AG753" i="1" s="1"/>
  <c r="AE754" i="1"/>
  <c r="AG754" i="1" s="1"/>
  <c r="AE755" i="1"/>
  <c r="AG755" i="1" s="1"/>
  <c r="AE756" i="1"/>
  <c r="AG756" i="1" s="1"/>
  <c r="AE757" i="1"/>
  <c r="AG757" i="1" s="1"/>
  <c r="AE758" i="1"/>
  <c r="AG758" i="1" s="1"/>
  <c r="AE759" i="1"/>
  <c r="AG759" i="1" s="1"/>
  <c r="AE760" i="1"/>
  <c r="AG760" i="1" s="1"/>
  <c r="AE761" i="1"/>
  <c r="AG761" i="1" s="1"/>
  <c r="AE762" i="1"/>
  <c r="AG762" i="1" s="1"/>
  <c r="AE763" i="1"/>
  <c r="AG763" i="1" s="1"/>
  <c r="AE764" i="1"/>
  <c r="AG764" i="1" s="1"/>
  <c r="AE765" i="1"/>
  <c r="AG765" i="1" s="1"/>
  <c r="AE766" i="1"/>
  <c r="AG766" i="1" s="1"/>
  <c r="AE767" i="1"/>
  <c r="AG767" i="1" s="1"/>
  <c r="AE768" i="1"/>
  <c r="AG768" i="1" s="1"/>
  <c r="AE769" i="1"/>
  <c r="AG769" i="1" s="1"/>
  <c r="AE770" i="1"/>
  <c r="AG770" i="1" s="1"/>
  <c r="AE771" i="1"/>
  <c r="AG771" i="1" s="1"/>
  <c r="AE772" i="1"/>
  <c r="AG772" i="1" s="1"/>
  <c r="AE773" i="1"/>
  <c r="AG773" i="1" s="1"/>
  <c r="AE774" i="1"/>
  <c r="AG774" i="1" s="1"/>
  <c r="AE775" i="1"/>
  <c r="AG775" i="1" s="1"/>
  <c r="AE776" i="1"/>
  <c r="AG776" i="1" s="1"/>
  <c r="AE777" i="1"/>
  <c r="AG777" i="1" s="1"/>
  <c r="AE778" i="1"/>
  <c r="AG778" i="1" s="1"/>
  <c r="AE779" i="1"/>
  <c r="AG779" i="1" s="1"/>
  <c r="AE780" i="1"/>
  <c r="AG780" i="1" s="1"/>
  <c r="AE781" i="1"/>
  <c r="AG781" i="1" s="1"/>
  <c r="AE782" i="1"/>
  <c r="AG782" i="1" s="1"/>
  <c r="AE783" i="1"/>
  <c r="AG783" i="1" s="1"/>
  <c r="AE784" i="1"/>
  <c r="AG784" i="1" s="1"/>
  <c r="AE785" i="1"/>
  <c r="AG785" i="1" s="1"/>
  <c r="AE786" i="1"/>
  <c r="AG786" i="1" s="1"/>
  <c r="AE787" i="1"/>
  <c r="AG787" i="1" s="1"/>
  <c r="AE788" i="1"/>
  <c r="AG788" i="1" s="1"/>
  <c r="AE789" i="1"/>
  <c r="AG789" i="1" s="1"/>
  <c r="AE790" i="1"/>
  <c r="AG790" i="1" s="1"/>
  <c r="AE791" i="1"/>
  <c r="AG791" i="1" s="1"/>
  <c r="AE792" i="1"/>
  <c r="AG792" i="1" s="1"/>
  <c r="AE793" i="1"/>
  <c r="AG793" i="1" s="1"/>
  <c r="AE794" i="1"/>
  <c r="AG794" i="1" s="1"/>
  <c r="AE795" i="1"/>
  <c r="AG795" i="1" s="1"/>
  <c r="AE796" i="1"/>
  <c r="AG796" i="1" s="1"/>
  <c r="AE797" i="1"/>
  <c r="AG797" i="1" s="1"/>
  <c r="AE798" i="1"/>
  <c r="AG798" i="1" s="1"/>
  <c r="AE799" i="1"/>
  <c r="AG799" i="1" s="1"/>
  <c r="AE800" i="1"/>
  <c r="AG800" i="1" s="1"/>
  <c r="AE801" i="1"/>
  <c r="AG801" i="1" s="1"/>
  <c r="AE802" i="1"/>
  <c r="AG802" i="1" s="1"/>
  <c r="AE803" i="1"/>
  <c r="AG803" i="1" s="1"/>
  <c r="AE804" i="1"/>
  <c r="AG804" i="1" s="1"/>
  <c r="AE805" i="1"/>
  <c r="AG805" i="1" s="1"/>
  <c r="AE806" i="1"/>
  <c r="AG806" i="1" s="1"/>
  <c r="AE807" i="1"/>
  <c r="AG807" i="1" s="1"/>
  <c r="AE808" i="1"/>
  <c r="AG808" i="1" s="1"/>
  <c r="AE809" i="1"/>
  <c r="AG809" i="1" s="1"/>
  <c r="AE810" i="1"/>
  <c r="AG810" i="1" s="1"/>
  <c r="AE811" i="1"/>
  <c r="AG811" i="1" s="1"/>
  <c r="AE812" i="1"/>
  <c r="AG812" i="1" s="1"/>
  <c r="AE813" i="1"/>
  <c r="AG813" i="1" s="1"/>
  <c r="AE814" i="1"/>
  <c r="AG814" i="1" s="1"/>
  <c r="AE815" i="1"/>
  <c r="AG815" i="1" s="1"/>
  <c r="AE816" i="1"/>
  <c r="AG816" i="1" s="1"/>
  <c r="AE817" i="1"/>
  <c r="AG817" i="1" s="1"/>
  <c r="AE818" i="1"/>
  <c r="AG818" i="1" s="1"/>
  <c r="AE819" i="1"/>
  <c r="AG819" i="1" s="1"/>
  <c r="AE820" i="1"/>
  <c r="AG820" i="1" s="1"/>
  <c r="AE821" i="1"/>
  <c r="AG821" i="1" s="1"/>
  <c r="AE822" i="1"/>
  <c r="AG822" i="1" s="1"/>
  <c r="AE823" i="1"/>
  <c r="AG823" i="1" s="1"/>
  <c r="AE824" i="1"/>
  <c r="AG824" i="1" s="1"/>
  <c r="AE825" i="1"/>
  <c r="AG825" i="1" s="1"/>
  <c r="AE826" i="1"/>
  <c r="AG826" i="1" s="1"/>
  <c r="AE827" i="1"/>
  <c r="AG827" i="1" s="1"/>
  <c r="AE828" i="1"/>
  <c r="AG828" i="1" s="1"/>
  <c r="AE829" i="1"/>
  <c r="AG829" i="1" s="1"/>
  <c r="AE830" i="1"/>
  <c r="AG830" i="1" s="1"/>
  <c r="AE831" i="1"/>
  <c r="AG831" i="1" s="1"/>
  <c r="AE832" i="1"/>
  <c r="AG832" i="1" s="1"/>
  <c r="AE833" i="1"/>
  <c r="AG833" i="1" s="1"/>
  <c r="AE834" i="1"/>
  <c r="AG834" i="1" s="1"/>
  <c r="AE835" i="1"/>
  <c r="AG835" i="1" s="1"/>
  <c r="AE836" i="1"/>
  <c r="AG836" i="1" s="1"/>
  <c r="AE838" i="1"/>
  <c r="AG838" i="1" s="1"/>
  <c r="AE839" i="1"/>
  <c r="AG839" i="1" s="1"/>
  <c r="AE840" i="1"/>
  <c r="AG840" i="1" s="1"/>
  <c r="AE841" i="1"/>
  <c r="AG841" i="1" s="1"/>
  <c r="AE842" i="1"/>
  <c r="AG842" i="1" s="1"/>
  <c r="AE843" i="1"/>
  <c r="AG843" i="1" s="1"/>
  <c r="AE844" i="1"/>
  <c r="AG844" i="1" s="1"/>
  <c r="AE845" i="1"/>
  <c r="AG845" i="1" s="1"/>
  <c r="AE846" i="1"/>
  <c r="AG846" i="1" s="1"/>
  <c r="AE847" i="1"/>
  <c r="AG847" i="1" s="1"/>
  <c r="AE848" i="1"/>
  <c r="AG848" i="1" s="1"/>
  <c r="AE849" i="1"/>
  <c r="AG849" i="1" s="1"/>
  <c r="AE850" i="1"/>
  <c r="AG850" i="1" s="1"/>
  <c r="AE851" i="1"/>
  <c r="AG851" i="1" s="1"/>
  <c r="AE852" i="1"/>
  <c r="AG852" i="1" s="1"/>
  <c r="AE853" i="1"/>
  <c r="AG853" i="1" s="1"/>
  <c r="AE854" i="1"/>
  <c r="AG854" i="1" s="1"/>
  <c r="AE855" i="1"/>
  <c r="AG855" i="1" s="1"/>
  <c r="AE856" i="1"/>
  <c r="AG856" i="1" s="1"/>
  <c r="AE857" i="1"/>
  <c r="AG857" i="1" s="1"/>
  <c r="AE858" i="1"/>
  <c r="AG858" i="1" s="1"/>
  <c r="AE859" i="1"/>
  <c r="AG859" i="1" s="1"/>
  <c r="AE860" i="1"/>
  <c r="AG860" i="1" s="1"/>
  <c r="AE861" i="1"/>
  <c r="AG861" i="1" s="1"/>
  <c r="AE862" i="1"/>
  <c r="AG862" i="1" s="1"/>
  <c r="AE863" i="1"/>
  <c r="AG863" i="1" s="1"/>
  <c r="AE865" i="1"/>
  <c r="AG865" i="1" s="1"/>
  <c r="AE866" i="1"/>
  <c r="AG866" i="1" s="1"/>
  <c r="AE867" i="1"/>
  <c r="AG867" i="1" s="1"/>
  <c r="AE868" i="1"/>
  <c r="AG868" i="1" s="1"/>
  <c r="AE869" i="1"/>
  <c r="AG869" i="1" s="1"/>
  <c r="AE870" i="1"/>
  <c r="AG870" i="1" s="1"/>
  <c r="AE871" i="1"/>
  <c r="AG871" i="1" s="1"/>
  <c r="AE872" i="1"/>
  <c r="AG872" i="1" s="1"/>
  <c r="AE873" i="1"/>
  <c r="AG873" i="1" s="1"/>
  <c r="AE874" i="1"/>
  <c r="AG874" i="1" s="1"/>
  <c r="AE876" i="1"/>
  <c r="AG876" i="1" s="1"/>
  <c r="AE877" i="1"/>
  <c r="AG877" i="1" s="1"/>
  <c r="AE878" i="1"/>
  <c r="AG878" i="1" s="1"/>
  <c r="AE879" i="1"/>
  <c r="AG879" i="1" s="1"/>
  <c r="AE880" i="1"/>
  <c r="AG880" i="1" s="1"/>
  <c r="AE881" i="1"/>
  <c r="AG881" i="1" s="1"/>
  <c r="AE882" i="1"/>
  <c r="AG882" i="1" s="1"/>
  <c r="AE883" i="1"/>
  <c r="AG883" i="1" s="1"/>
  <c r="AE884" i="1"/>
  <c r="AG884" i="1" s="1"/>
  <c r="AE885" i="1"/>
  <c r="AG885" i="1" s="1"/>
  <c r="AE886" i="1"/>
  <c r="AG886" i="1" s="1"/>
  <c r="AE887" i="1"/>
  <c r="AG887" i="1" s="1"/>
  <c r="AE888" i="1"/>
  <c r="AG888" i="1" s="1"/>
  <c r="AE889" i="1"/>
  <c r="AG889" i="1" s="1"/>
  <c r="AE890" i="1"/>
  <c r="AG890" i="1" s="1"/>
  <c r="AE891" i="1"/>
  <c r="AG891" i="1" s="1"/>
  <c r="AE892" i="1"/>
  <c r="AG892" i="1" s="1"/>
  <c r="AE893" i="1"/>
  <c r="AG893" i="1" s="1"/>
  <c r="AE894" i="1"/>
  <c r="AG894" i="1" s="1"/>
  <c r="AE895" i="1"/>
  <c r="AG895" i="1" s="1"/>
  <c r="AE896" i="1"/>
  <c r="AG896" i="1" s="1"/>
  <c r="AE897" i="1"/>
  <c r="AG897" i="1" s="1"/>
  <c r="AE898" i="1"/>
  <c r="AG898" i="1" s="1"/>
  <c r="AE899" i="1"/>
  <c r="AG899" i="1" s="1"/>
  <c r="AE900" i="1"/>
  <c r="AG900" i="1" s="1"/>
  <c r="AE901" i="1"/>
  <c r="AG901" i="1" s="1"/>
  <c r="AE902" i="1"/>
  <c r="AG902" i="1" s="1"/>
  <c r="AE903" i="1"/>
  <c r="AG903" i="1" s="1"/>
  <c r="AE904" i="1"/>
  <c r="AG904" i="1" s="1"/>
  <c r="AE905" i="1"/>
  <c r="AG905" i="1" s="1"/>
  <c r="AE906" i="1"/>
  <c r="AG906" i="1" s="1"/>
  <c r="AE907" i="1"/>
  <c r="AG907" i="1" s="1"/>
  <c r="AE908" i="1"/>
  <c r="AG908" i="1" s="1"/>
  <c r="AE909" i="1"/>
  <c r="AG909" i="1" s="1"/>
  <c r="AE910" i="1"/>
  <c r="AG910" i="1" s="1"/>
  <c r="AE911" i="1"/>
  <c r="AG911" i="1" s="1"/>
  <c r="AE912" i="1"/>
  <c r="AG912" i="1" s="1"/>
  <c r="AE913" i="1"/>
  <c r="AG913" i="1" s="1"/>
  <c r="AE914" i="1"/>
  <c r="AG914" i="1" s="1"/>
  <c r="AE915" i="1"/>
  <c r="AG915" i="1" s="1"/>
  <c r="AE916" i="1"/>
  <c r="AG916" i="1" s="1"/>
  <c r="AE917" i="1"/>
  <c r="AG917" i="1" s="1"/>
  <c r="AE918" i="1"/>
  <c r="AG918" i="1" s="1"/>
  <c r="AE919" i="1"/>
  <c r="AG919" i="1" s="1"/>
  <c r="AE920" i="1"/>
  <c r="AG920" i="1" s="1"/>
  <c r="AE921" i="1"/>
  <c r="AG921" i="1" s="1"/>
  <c r="AE922" i="1"/>
  <c r="AG922" i="1" s="1"/>
  <c r="AE923" i="1"/>
  <c r="AG923" i="1" s="1"/>
  <c r="AE924" i="1"/>
  <c r="AG924" i="1" s="1"/>
  <c r="AE925" i="1"/>
  <c r="AG925" i="1" s="1"/>
  <c r="AE926" i="1"/>
  <c r="AG926" i="1" s="1"/>
  <c r="AE927" i="1"/>
  <c r="AG927" i="1" s="1"/>
  <c r="AE928" i="1"/>
  <c r="AG928" i="1" s="1"/>
  <c r="AE929" i="1"/>
  <c r="AG929" i="1" s="1"/>
  <c r="AE930" i="1"/>
  <c r="AG930" i="1" s="1"/>
  <c r="AE931" i="1"/>
  <c r="AG931" i="1" s="1"/>
  <c r="AE932" i="1"/>
  <c r="AG932" i="1" s="1"/>
  <c r="AE933" i="1"/>
  <c r="AG933" i="1" s="1"/>
  <c r="AE934" i="1"/>
  <c r="AG934" i="1" s="1"/>
  <c r="AE935" i="1"/>
  <c r="AG935" i="1" s="1"/>
  <c r="AE936" i="1"/>
  <c r="AG936" i="1" s="1"/>
  <c r="AE937" i="1"/>
  <c r="AG937" i="1" s="1"/>
  <c r="AE938" i="1"/>
  <c r="AG938" i="1" s="1"/>
  <c r="AE939" i="1"/>
  <c r="AG939" i="1" s="1"/>
  <c r="AE940" i="1"/>
  <c r="AG940" i="1" s="1"/>
  <c r="AE941" i="1"/>
  <c r="AG941" i="1" s="1"/>
  <c r="AE942" i="1"/>
  <c r="AG942" i="1" s="1"/>
  <c r="AE943" i="1"/>
  <c r="AG943" i="1" s="1"/>
  <c r="AE944" i="1"/>
  <c r="AG944" i="1" s="1"/>
  <c r="AE945" i="1"/>
  <c r="AG945" i="1" s="1"/>
  <c r="AE946" i="1"/>
  <c r="AG946" i="1" s="1"/>
  <c r="AE947" i="1"/>
  <c r="AG947" i="1" s="1"/>
  <c r="AE948" i="1"/>
  <c r="AG948" i="1" s="1"/>
  <c r="AE949" i="1"/>
  <c r="AG949" i="1" s="1"/>
  <c r="AE950" i="1"/>
  <c r="AG950" i="1" s="1"/>
  <c r="AE951" i="1"/>
  <c r="AG951" i="1" s="1"/>
  <c r="AE952" i="1"/>
  <c r="AG952" i="1" s="1"/>
  <c r="AE953" i="1"/>
  <c r="AG953" i="1" s="1"/>
  <c r="AE954" i="1"/>
  <c r="AG954" i="1" s="1"/>
  <c r="AE955" i="1"/>
  <c r="AG955" i="1" s="1"/>
  <c r="AE956" i="1"/>
  <c r="AG956" i="1" s="1"/>
  <c r="AE957" i="1"/>
  <c r="AG957" i="1" s="1"/>
  <c r="AE958" i="1"/>
  <c r="AG958" i="1" s="1"/>
  <c r="AE959" i="1"/>
  <c r="AG959" i="1" s="1"/>
  <c r="AE960" i="1"/>
  <c r="AG960" i="1" s="1"/>
  <c r="AE961" i="1"/>
  <c r="AG961" i="1" s="1"/>
  <c r="AE962" i="1"/>
  <c r="AG962" i="1" s="1"/>
  <c r="AE963" i="1"/>
  <c r="AG963" i="1" s="1"/>
  <c r="AE964" i="1"/>
  <c r="AG964" i="1" s="1"/>
  <c r="AE965" i="1"/>
  <c r="AG965" i="1" s="1"/>
  <c r="AE966" i="1"/>
  <c r="AG966" i="1" s="1"/>
  <c r="AE967" i="1"/>
  <c r="AG967" i="1" s="1"/>
  <c r="AE968" i="1"/>
  <c r="AG968" i="1" s="1"/>
  <c r="AE969" i="1"/>
  <c r="AG969" i="1" s="1"/>
  <c r="AE970" i="1"/>
  <c r="AG970" i="1" s="1"/>
  <c r="AE971" i="1"/>
  <c r="AG971" i="1" s="1"/>
  <c r="AE972" i="1"/>
  <c r="AG972" i="1" s="1"/>
  <c r="AE973" i="1"/>
  <c r="AG973" i="1" s="1"/>
  <c r="AE974" i="1"/>
  <c r="AG974" i="1" s="1"/>
  <c r="AE975" i="1"/>
  <c r="AG975" i="1" s="1"/>
  <c r="AE976" i="1"/>
  <c r="AG976" i="1" s="1"/>
  <c r="AE977" i="1"/>
  <c r="AG977" i="1" s="1"/>
  <c r="AE978" i="1"/>
  <c r="AG978" i="1" s="1"/>
  <c r="AE979" i="1"/>
  <c r="AG979" i="1" s="1"/>
  <c r="AE980" i="1"/>
  <c r="AG980" i="1" s="1"/>
  <c r="AE981" i="1"/>
  <c r="AG981" i="1" s="1"/>
  <c r="AE982" i="1"/>
  <c r="AG982" i="1" s="1"/>
  <c r="AE984" i="1"/>
  <c r="AG984" i="1" s="1"/>
  <c r="AE985" i="1"/>
  <c r="AG985" i="1" s="1"/>
  <c r="AE986" i="1"/>
  <c r="AG986" i="1" s="1"/>
  <c r="AE987" i="1"/>
  <c r="AG987" i="1" s="1"/>
  <c r="AE988" i="1"/>
  <c r="AG988" i="1" s="1"/>
  <c r="AE989" i="1"/>
  <c r="AG989" i="1" s="1"/>
  <c r="AE990" i="1"/>
  <c r="AG990" i="1" s="1"/>
  <c r="AE991" i="1"/>
  <c r="AG991" i="1" s="1"/>
  <c r="AE992" i="1"/>
  <c r="AG992" i="1" s="1"/>
  <c r="AE993" i="1"/>
  <c r="AG993" i="1" s="1"/>
  <c r="AE994" i="1"/>
  <c r="AG994" i="1" s="1"/>
  <c r="AE995" i="1"/>
  <c r="AG995" i="1" s="1"/>
  <c r="AE996" i="1"/>
  <c r="AG996" i="1" s="1"/>
  <c r="AE997" i="1"/>
  <c r="AG997" i="1" s="1"/>
  <c r="AE998" i="1"/>
  <c r="AG998" i="1" s="1"/>
  <c r="AE999" i="1"/>
  <c r="AG999" i="1" s="1"/>
  <c r="AE1000" i="1"/>
  <c r="AG1000" i="1" s="1"/>
  <c r="AE1001" i="1"/>
  <c r="AG1001" i="1" s="1"/>
  <c r="AE1002" i="1"/>
  <c r="AG1002" i="1" s="1"/>
  <c r="AE1003" i="1"/>
  <c r="AG1003" i="1" s="1"/>
  <c r="AE1004" i="1"/>
  <c r="AG1004" i="1" s="1"/>
  <c r="AE1005" i="1"/>
  <c r="AG1005" i="1" s="1"/>
  <c r="AE1006" i="1"/>
  <c r="AG1006" i="1" s="1"/>
  <c r="AE1007" i="1"/>
  <c r="AG1007" i="1" s="1"/>
  <c r="AE1008" i="1"/>
  <c r="AG1008" i="1" s="1"/>
  <c r="AE1009" i="1"/>
  <c r="AG1009" i="1" s="1"/>
  <c r="AE1010" i="1"/>
  <c r="AG1010" i="1" s="1"/>
  <c r="AE1011" i="1"/>
  <c r="AG1011" i="1" s="1"/>
  <c r="AE1012" i="1"/>
  <c r="AG1012" i="1" s="1"/>
  <c r="AE1013" i="1"/>
  <c r="AG1013" i="1" s="1"/>
  <c r="AE1014" i="1"/>
  <c r="AG1014" i="1" s="1"/>
  <c r="AE1015" i="1"/>
  <c r="AG1015" i="1" s="1"/>
  <c r="AE1016" i="1"/>
  <c r="AG1016" i="1" s="1"/>
  <c r="AE1017" i="1"/>
  <c r="AG1017" i="1" s="1"/>
  <c r="AE1018" i="1"/>
  <c r="AG1018" i="1" s="1"/>
  <c r="AE1019" i="1"/>
  <c r="AG1019" i="1" s="1"/>
  <c r="AE1020" i="1"/>
  <c r="AG1020" i="1" s="1"/>
  <c r="AE1021" i="1"/>
  <c r="AG1021" i="1" s="1"/>
  <c r="AE1022" i="1"/>
  <c r="AG1022" i="1" s="1"/>
  <c r="AE1023" i="1"/>
  <c r="AG1023" i="1" s="1"/>
  <c r="AE1024" i="1"/>
  <c r="AG1024" i="1" s="1"/>
  <c r="AE1025" i="1"/>
  <c r="AG1025" i="1" s="1"/>
  <c r="AE1026" i="1"/>
  <c r="AG1026" i="1" s="1"/>
  <c r="AE1027" i="1"/>
  <c r="AG1027" i="1" s="1"/>
  <c r="AE1028" i="1"/>
  <c r="AG1028" i="1" s="1"/>
  <c r="AE1029" i="1"/>
  <c r="AG1029" i="1" s="1"/>
  <c r="AE1030" i="1"/>
  <c r="AG1030" i="1" s="1"/>
  <c r="AE1031" i="1"/>
  <c r="AG1031" i="1" s="1"/>
  <c r="AE1032" i="1"/>
  <c r="AG1032" i="1" s="1"/>
  <c r="AE1033" i="1"/>
  <c r="AG1033" i="1" s="1"/>
  <c r="AE1034" i="1"/>
  <c r="AG1034" i="1" s="1"/>
  <c r="AE1035" i="1"/>
  <c r="AG1035" i="1" s="1"/>
  <c r="AE1036" i="1"/>
  <c r="AG1036" i="1" s="1"/>
  <c r="AE1038" i="1"/>
  <c r="AG1038" i="1" s="1"/>
  <c r="AE1039" i="1"/>
  <c r="AG1039" i="1" s="1"/>
  <c r="AE1040" i="1"/>
  <c r="AG1040" i="1" s="1"/>
  <c r="AE1041" i="1"/>
  <c r="AG1041" i="1" s="1"/>
  <c r="AE1042" i="1"/>
  <c r="AG1042" i="1" s="1"/>
  <c r="AE1043" i="1"/>
  <c r="AG1043" i="1" s="1"/>
  <c r="AE1044" i="1"/>
  <c r="AG1044" i="1" s="1"/>
  <c r="AE1045" i="1"/>
  <c r="AG1045" i="1" s="1"/>
  <c r="AE1046" i="1"/>
  <c r="AG1046" i="1" s="1"/>
  <c r="AE1047" i="1"/>
  <c r="AG1047" i="1" s="1"/>
  <c r="AE1048" i="1"/>
  <c r="AG1048" i="1" s="1"/>
  <c r="AE1049" i="1"/>
  <c r="AG1049" i="1" s="1"/>
  <c r="AE1050" i="1"/>
  <c r="AG1050" i="1" s="1"/>
  <c r="AE1051" i="1"/>
  <c r="AG1051" i="1" s="1"/>
  <c r="AE1052" i="1"/>
  <c r="AG1052" i="1" s="1"/>
  <c r="AE1053" i="1"/>
  <c r="AG1053" i="1" s="1"/>
  <c r="AE1054" i="1"/>
  <c r="AG1054" i="1" s="1"/>
  <c r="AE1055" i="1"/>
  <c r="AG1055" i="1" s="1"/>
  <c r="AE1056" i="1"/>
  <c r="AG1056" i="1" s="1"/>
  <c r="AE1057" i="1"/>
  <c r="AG1057" i="1" s="1"/>
  <c r="AE1058" i="1"/>
  <c r="AG1058" i="1" s="1"/>
  <c r="AE1059" i="1"/>
  <c r="AG1059" i="1" s="1"/>
  <c r="AE1060" i="1"/>
  <c r="AG1060" i="1" s="1"/>
  <c r="AE1061" i="1"/>
  <c r="AG1061" i="1" s="1"/>
  <c r="AE1062" i="1"/>
  <c r="AG1062" i="1" s="1"/>
  <c r="AE1063" i="1"/>
  <c r="AG1063" i="1" s="1"/>
  <c r="AE1064" i="1"/>
  <c r="AG1064" i="1" s="1"/>
  <c r="AE1066" i="1"/>
  <c r="AG1066" i="1" s="1"/>
  <c r="AE1067" i="1"/>
  <c r="AG1067" i="1" s="1"/>
  <c r="AE1068" i="1"/>
  <c r="AG1068" i="1" s="1"/>
  <c r="AE1069" i="1"/>
  <c r="AG1069" i="1" s="1"/>
  <c r="AE1070" i="1"/>
  <c r="AG1070" i="1" s="1"/>
  <c r="AE1071" i="1"/>
  <c r="AG1071" i="1" s="1"/>
  <c r="AE1072" i="1"/>
  <c r="AG1072" i="1" s="1"/>
  <c r="AE1073" i="1"/>
  <c r="AG1073" i="1" s="1"/>
  <c r="AE1074" i="1"/>
  <c r="AG1074" i="1" s="1"/>
  <c r="AE1075" i="1"/>
  <c r="AG1075" i="1" s="1"/>
  <c r="AE1076" i="1"/>
  <c r="AG1076" i="1" s="1"/>
  <c r="AE1077" i="1"/>
  <c r="AG1077" i="1" s="1"/>
  <c r="AE1078" i="1"/>
  <c r="AG1078" i="1" s="1"/>
  <c r="AE1079" i="1"/>
  <c r="AG1079" i="1" s="1"/>
  <c r="AE1080" i="1"/>
  <c r="AG1080" i="1" s="1"/>
  <c r="AE1081" i="1"/>
  <c r="AG1081" i="1" s="1"/>
  <c r="AE1082" i="1"/>
  <c r="AG1082" i="1" s="1"/>
  <c r="AE1083" i="1"/>
  <c r="AG1083" i="1" s="1"/>
  <c r="AE1085" i="1"/>
  <c r="AG1085" i="1" s="1"/>
  <c r="AE1086" i="1"/>
  <c r="AG1086" i="1" s="1"/>
  <c r="AE1087" i="1"/>
  <c r="AG1087" i="1" s="1"/>
  <c r="AE1088" i="1"/>
  <c r="AG1088" i="1" s="1"/>
  <c r="AE1089" i="1"/>
  <c r="AG1089" i="1" s="1"/>
  <c r="AE1090" i="1"/>
  <c r="AG1090" i="1" s="1"/>
  <c r="AE1091" i="1"/>
  <c r="AG1091" i="1" s="1"/>
  <c r="AE1092" i="1"/>
  <c r="AG1092" i="1" s="1"/>
  <c r="AE1093" i="1"/>
  <c r="AG1093" i="1" s="1"/>
  <c r="AE1094" i="1"/>
  <c r="AG1094" i="1" s="1"/>
  <c r="AE1096" i="1"/>
  <c r="AG1096" i="1" s="1"/>
  <c r="AE1097" i="1"/>
  <c r="AG1097" i="1" s="1"/>
  <c r="AE1098" i="1"/>
  <c r="AG1098" i="1" s="1"/>
  <c r="AE1099" i="1"/>
  <c r="AG1099" i="1" s="1"/>
  <c r="AE1100" i="1"/>
  <c r="AG1100" i="1" s="1"/>
  <c r="AE1101" i="1"/>
  <c r="AG1101" i="1" s="1"/>
  <c r="AE1102" i="1"/>
  <c r="AG1102" i="1" s="1"/>
  <c r="AE1103" i="1"/>
  <c r="AG1103" i="1" s="1"/>
  <c r="AE1104" i="1"/>
  <c r="AG1104" i="1" s="1"/>
  <c r="AE1105" i="1"/>
  <c r="AG1105" i="1" s="1"/>
  <c r="AE1106" i="1"/>
  <c r="AG1106" i="1" s="1"/>
  <c r="AE1107" i="1"/>
  <c r="AG1107" i="1" s="1"/>
  <c r="AE1108" i="1"/>
  <c r="AG1108" i="1" s="1"/>
  <c r="AE1109" i="1"/>
  <c r="AG1109" i="1" s="1"/>
  <c r="AE1110" i="1"/>
  <c r="AG1110" i="1" s="1"/>
  <c r="AE1111" i="1"/>
  <c r="AG1111" i="1" s="1"/>
  <c r="AE1112" i="1"/>
  <c r="AG1112" i="1" s="1"/>
  <c r="AE1113" i="1"/>
  <c r="AG1113" i="1" s="1"/>
  <c r="AE1114" i="1"/>
  <c r="AG1114" i="1" s="1"/>
  <c r="AE1115" i="1"/>
  <c r="AG1115" i="1" s="1"/>
  <c r="AE1116" i="1"/>
  <c r="AG1116" i="1" s="1"/>
  <c r="AE1117" i="1"/>
  <c r="AG1117" i="1" s="1"/>
  <c r="AE1118" i="1"/>
  <c r="AG1118" i="1" s="1"/>
  <c r="AE1119" i="1"/>
  <c r="AG1119" i="1" s="1"/>
  <c r="AE1120" i="1"/>
  <c r="AG1120" i="1" s="1"/>
  <c r="AE1121" i="1"/>
  <c r="AG1121" i="1" s="1"/>
  <c r="AE1122" i="1"/>
  <c r="AG1122" i="1" s="1"/>
  <c r="AE1123" i="1"/>
  <c r="AG1123" i="1" s="1"/>
  <c r="AE1124" i="1"/>
  <c r="AG1124" i="1" s="1"/>
  <c r="AE1125" i="1"/>
  <c r="AG1125" i="1" s="1"/>
  <c r="AE1126" i="1"/>
  <c r="AG1126" i="1" s="1"/>
  <c r="AE1127" i="1"/>
  <c r="AG1127" i="1" s="1"/>
  <c r="AE1128" i="1"/>
  <c r="AG1128" i="1" s="1"/>
  <c r="AE1129" i="1"/>
  <c r="AG1129" i="1" s="1"/>
  <c r="AE1130" i="1"/>
  <c r="AG1130" i="1" s="1"/>
  <c r="AE1131" i="1"/>
  <c r="AG1131" i="1" s="1"/>
  <c r="AE1132" i="1"/>
  <c r="AG1132" i="1" s="1"/>
  <c r="AE1133" i="1"/>
  <c r="AG1133" i="1" s="1"/>
  <c r="AE1134" i="1"/>
  <c r="AG1134" i="1" s="1"/>
  <c r="AE1135" i="1"/>
  <c r="AG1135" i="1" s="1"/>
  <c r="AE1136" i="1"/>
  <c r="AG1136" i="1" s="1"/>
  <c r="AE1137" i="1"/>
  <c r="AG1137" i="1" s="1"/>
  <c r="AE1138" i="1"/>
  <c r="AG1138" i="1" s="1"/>
  <c r="AE1139" i="1"/>
  <c r="AG1139" i="1" s="1"/>
  <c r="AE1140" i="1"/>
  <c r="AG1140" i="1" s="1"/>
  <c r="AE1141" i="1"/>
  <c r="AG1141" i="1" s="1"/>
  <c r="AE1142" i="1"/>
  <c r="AG1142" i="1" s="1"/>
  <c r="AE1143" i="1"/>
  <c r="AG1143" i="1" s="1"/>
  <c r="AE1144" i="1"/>
  <c r="AG1144" i="1" s="1"/>
  <c r="AE1145" i="1"/>
  <c r="AG1145" i="1" s="1"/>
  <c r="AE1146" i="1"/>
  <c r="AG1146" i="1" s="1"/>
  <c r="AE1148" i="1"/>
  <c r="AG1148" i="1" s="1"/>
  <c r="AE1149" i="1"/>
  <c r="AG1149" i="1" s="1"/>
  <c r="AE1150" i="1"/>
  <c r="AG1150" i="1" s="1"/>
  <c r="AE1151" i="1"/>
  <c r="AG1151" i="1" s="1"/>
  <c r="AE1152" i="1"/>
  <c r="AG1152" i="1" s="1"/>
  <c r="AE1153" i="1"/>
  <c r="AG1153" i="1" s="1"/>
  <c r="AE1154" i="1"/>
  <c r="AG1154" i="1" s="1"/>
  <c r="AE1156" i="1"/>
  <c r="AG1156" i="1" s="1"/>
  <c r="AE1157" i="1"/>
  <c r="AG1157" i="1" s="1"/>
  <c r="AE1158" i="1"/>
  <c r="AG1158" i="1" s="1"/>
  <c r="AE1159" i="1"/>
  <c r="AG1159" i="1" s="1"/>
  <c r="AE1160" i="1"/>
  <c r="AG1160" i="1" s="1"/>
  <c r="AE1161" i="1"/>
  <c r="AG1161" i="1" s="1"/>
  <c r="AE1162" i="1"/>
  <c r="AG1162" i="1" s="1"/>
  <c r="AE1163" i="1"/>
  <c r="AG1163" i="1" s="1"/>
  <c r="AE1164" i="1"/>
  <c r="AG1164" i="1" s="1"/>
  <c r="AE1166" i="1"/>
  <c r="AG1166" i="1" s="1"/>
  <c r="AE1167" i="1"/>
  <c r="AG1167" i="1" s="1"/>
  <c r="AE1168" i="1"/>
  <c r="AG1168" i="1" s="1"/>
  <c r="AE1169" i="1"/>
  <c r="AG1169" i="1" s="1"/>
  <c r="AE1170" i="1"/>
  <c r="AG1170" i="1" s="1"/>
  <c r="AE1171" i="1"/>
  <c r="AG1171" i="1" s="1"/>
  <c r="AE1172" i="1"/>
  <c r="AG1172" i="1" s="1"/>
  <c r="AE1173" i="1"/>
  <c r="AG1173" i="1" s="1"/>
  <c r="AE1174" i="1"/>
  <c r="AG1174" i="1" s="1"/>
  <c r="AE1175" i="1"/>
  <c r="AG1175" i="1" s="1"/>
  <c r="AE1176" i="1"/>
  <c r="AG1176" i="1" s="1"/>
  <c r="AE1177" i="1"/>
  <c r="AG1177" i="1" s="1"/>
  <c r="AE1178" i="1"/>
  <c r="AG1178" i="1" s="1"/>
  <c r="AE1179" i="1"/>
  <c r="AG1179" i="1" s="1"/>
  <c r="AE1180" i="1"/>
  <c r="AG1180" i="1" s="1"/>
  <c r="AE1181" i="1"/>
  <c r="AG1181" i="1" s="1"/>
  <c r="AE1182" i="1"/>
  <c r="AG1182" i="1" s="1"/>
  <c r="AE1183" i="1"/>
  <c r="AG1183" i="1" s="1"/>
  <c r="AE1184" i="1"/>
  <c r="AG1184" i="1" s="1"/>
  <c r="AE1185" i="1"/>
  <c r="AG1185" i="1" s="1"/>
  <c r="AE1186" i="1"/>
  <c r="AG1186" i="1" s="1"/>
  <c r="AE1187" i="1"/>
  <c r="AG1187" i="1" s="1"/>
  <c r="AE1188" i="1"/>
  <c r="AG1188" i="1" s="1"/>
  <c r="AE1189" i="1"/>
  <c r="AG1189" i="1" s="1"/>
  <c r="AE1190" i="1"/>
  <c r="AG1190" i="1" s="1"/>
  <c r="AE1191" i="1"/>
  <c r="AG1191" i="1" s="1"/>
  <c r="AE1192" i="1"/>
  <c r="AG1192" i="1" s="1"/>
  <c r="AE1193" i="1"/>
  <c r="AG1193" i="1" s="1"/>
  <c r="AE1194" i="1"/>
  <c r="AG1194" i="1" s="1"/>
  <c r="AE1195" i="1"/>
  <c r="AG1195" i="1" s="1"/>
  <c r="AE1196" i="1"/>
  <c r="AG1196" i="1" s="1"/>
  <c r="AE1197" i="1"/>
  <c r="AG1197" i="1" s="1"/>
  <c r="AE1198" i="1"/>
  <c r="AG1198" i="1" s="1"/>
  <c r="AE1199" i="1"/>
  <c r="AG1199" i="1" s="1"/>
  <c r="AE1200" i="1"/>
  <c r="AG1200" i="1" s="1"/>
  <c r="AE1201" i="1"/>
  <c r="AG1201" i="1" s="1"/>
  <c r="AE1202" i="1"/>
  <c r="AG1202" i="1" s="1"/>
  <c r="AE1203" i="1"/>
  <c r="AG1203" i="1" s="1"/>
  <c r="AE1204" i="1"/>
  <c r="AG1204" i="1" s="1"/>
  <c r="AE1205" i="1"/>
  <c r="AG1205" i="1" s="1"/>
  <c r="AE1206" i="1"/>
  <c r="AG1206" i="1" s="1"/>
  <c r="AE1207" i="1"/>
  <c r="AG1207" i="1" s="1"/>
  <c r="AE1208" i="1"/>
  <c r="AG1208" i="1" s="1"/>
  <c r="AE1209" i="1"/>
  <c r="AG1209" i="1" s="1"/>
  <c r="AE1210" i="1"/>
  <c r="AG1210" i="1" s="1"/>
  <c r="AE1211" i="1"/>
  <c r="AG1211" i="1" s="1"/>
  <c r="AE1212" i="1"/>
  <c r="AG1212" i="1" s="1"/>
  <c r="AE1213" i="1"/>
  <c r="AG1213" i="1" s="1"/>
  <c r="AE1214" i="1"/>
  <c r="AG1214" i="1" s="1"/>
  <c r="AE1215" i="1"/>
  <c r="AG1215" i="1" s="1"/>
  <c r="AE1217" i="1"/>
  <c r="AG1217" i="1" s="1"/>
  <c r="AE1218" i="1"/>
  <c r="AG1218" i="1" s="1"/>
  <c r="AE1219" i="1"/>
  <c r="AG1219" i="1" s="1"/>
  <c r="AE1220" i="1"/>
  <c r="AG1220" i="1" s="1"/>
  <c r="AE1221" i="1"/>
  <c r="AG1221" i="1" s="1"/>
  <c r="AE1222" i="1"/>
  <c r="AG1222" i="1" s="1"/>
  <c r="AE1223" i="1"/>
  <c r="AG1223" i="1" s="1"/>
  <c r="AE1224" i="1"/>
  <c r="AG1224" i="1" s="1"/>
  <c r="AE1225" i="1"/>
  <c r="AG1225" i="1" s="1"/>
  <c r="AE1226" i="1"/>
  <c r="AG1226" i="1" s="1"/>
  <c r="AE1227" i="1"/>
  <c r="AG1227" i="1" s="1"/>
  <c r="AE1228" i="1"/>
  <c r="AG1228" i="1" s="1"/>
  <c r="AE1229" i="1"/>
  <c r="AG1229" i="1" s="1"/>
  <c r="AE1230" i="1"/>
  <c r="AG1230" i="1" s="1"/>
  <c r="AE1231" i="1"/>
  <c r="AG1231" i="1" s="1"/>
  <c r="AE1232" i="1"/>
  <c r="AG1232" i="1" s="1"/>
  <c r="AE1233" i="1"/>
  <c r="AG1233" i="1" s="1"/>
  <c r="AE1234" i="1"/>
  <c r="AG1234" i="1" s="1"/>
  <c r="AE1235" i="1"/>
  <c r="AG1235" i="1" s="1"/>
  <c r="AE1236" i="1"/>
  <c r="AG1236" i="1" s="1"/>
  <c r="AE1237" i="1"/>
  <c r="AG1237" i="1" s="1"/>
  <c r="AE1238" i="1"/>
  <c r="AG1238" i="1" s="1"/>
  <c r="AE1239" i="1"/>
  <c r="AG1239" i="1" s="1"/>
  <c r="AE1240" i="1"/>
  <c r="AG1240" i="1" s="1"/>
  <c r="AE1241" i="1"/>
  <c r="AG1241" i="1" s="1"/>
  <c r="AE1242" i="1"/>
  <c r="AG1242" i="1" s="1"/>
  <c r="AE1243" i="1"/>
  <c r="AG1243" i="1" s="1"/>
  <c r="AE1244" i="1"/>
  <c r="AG1244" i="1" s="1"/>
  <c r="AE1245" i="1"/>
  <c r="AG1245" i="1" s="1"/>
  <c r="AE1246" i="1"/>
  <c r="AG1246" i="1" s="1"/>
  <c r="AE1247" i="1"/>
  <c r="AG1247" i="1" s="1"/>
  <c r="AE1248" i="1"/>
  <c r="AG1248" i="1" s="1"/>
  <c r="AE1249" i="1"/>
  <c r="AG1249" i="1" s="1"/>
  <c r="AE1250" i="1"/>
  <c r="AG1250" i="1" s="1"/>
  <c r="AE1251" i="1"/>
  <c r="AG1251" i="1" s="1"/>
  <c r="AE1252" i="1"/>
  <c r="AG1252" i="1" s="1"/>
  <c r="AE1253" i="1"/>
  <c r="AG1253" i="1" s="1"/>
  <c r="AE1254" i="1"/>
  <c r="AG1254" i="1" s="1"/>
  <c r="AE1255" i="1"/>
  <c r="AG1255" i="1" s="1"/>
  <c r="AE1256" i="1"/>
  <c r="AG1256" i="1" s="1"/>
  <c r="AE1257" i="1"/>
  <c r="AG1257" i="1" s="1"/>
  <c r="AE1258" i="1"/>
  <c r="AG1258" i="1" s="1"/>
  <c r="AE1259" i="1"/>
  <c r="AG1259" i="1" s="1"/>
  <c r="AE1260" i="1"/>
  <c r="AG1260" i="1" s="1"/>
  <c r="AE1262" i="1"/>
  <c r="AG1262" i="1" s="1"/>
  <c r="AE1263" i="1"/>
  <c r="AG1263" i="1" s="1"/>
  <c r="AE1264" i="1"/>
  <c r="AG1264" i="1" s="1"/>
  <c r="AE1265" i="1"/>
  <c r="AG1265" i="1" s="1"/>
  <c r="AE1266" i="1"/>
  <c r="AG1266" i="1" s="1"/>
  <c r="AE1267" i="1"/>
  <c r="AG1267" i="1" s="1"/>
  <c r="AE1268" i="1"/>
  <c r="AG1268" i="1" s="1"/>
  <c r="AE1269" i="1"/>
  <c r="AG1269" i="1" s="1"/>
  <c r="AE1270" i="1"/>
  <c r="AG1270" i="1" s="1"/>
  <c r="AE1271" i="1"/>
  <c r="AG1271" i="1" s="1"/>
  <c r="AE1272" i="1"/>
  <c r="AG1272" i="1" s="1"/>
  <c r="AE1273" i="1"/>
  <c r="AG1273" i="1" s="1"/>
  <c r="AE1274" i="1"/>
  <c r="AG1274" i="1" s="1"/>
  <c r="AE1275" i="1"/>
  <c r="AG1275" i="1" s="1"/>
  <c r="AE1276" i="1"/>
  <c r="AG1276" i="1" s="1"/>
  <c r="AE1277" i="1"/>
  <c r="AG1277" i="1" s="1"/>
  <c r="AE1278" i="1"/>
  <c r="AG1278" i="1" s="1"/>
  <c r="AE1279" i="1"/>
  <c r="AG1279" i="1" s="1"/>
  <c r="AE1280" i="1"/>
  <c r="AG1280" i="1" s="1"/>
  <c r="AE1281" i="1"/>
  <c r="AG1281" i="1" s="1"/>
  <c r="AE1282" i="1"/>
  <c r="AG1282" i="1" s="1"/>
  <c r="AE1283" i="1"/>
  <c r="AG1283" i="1" s="1"/>
  <c r="AE1284" i="1"/>
  <c r="AG1284" i="1" s="1"/>
  <c r="AE1285" i="1"/>
  <c r="AG1285" i="1" s="1"/>
  <c r="AE1286" i="1"/>
  <c r="AG1286" i="1" s="1"/>
  <c r="AE1287" i="1"/>
  <c r="AG1287" i="1" s="1"/>
  <c r="AE1288" i="1"/>
  <c r="AG1288" i="1" s="1"/>
  <c r="AE1289" i="1"/>
  <c r="AG1289" i="1" s="1"/>
  <c r="AE1290" i="1"/>
  <c r="AG1290" i="1" s="1"/>
  <c r="AE1291" i="1"/>
  <c r="AG1291" i="1" s="1"/>
  <c r="AE1292" i="1"/>
  <c r="AG1292" i="1" s="1"/>
  <c r="AE1293" i="1"/>
  <c r="AG1293" i="1" s="1"/>
  <c r="AE1294" i="1"/>
  <c r="AG1294" i="1" s="1"/>
  <c r="AE1295" i="1"/>
  <c r="AG1295" i="1" s="1"/>
  <c r="AE1296" i="1"/>
  <c r="AG1296" i="1" s="1"/>
  <c r="AE1297" i="1"/>
  <c r="AG1297" i="1" s="1"/>
  <c r="AE1298" i="1"/>
  <c r="AG1298" i="1" s="1"/>
  <c r="AE1299" i="1"/>
  <c r="AG1299" i="1" s="1"/>
  <c r="AE1300" i="1"/>
  <c r="AG1300" i="1" s="1"/>
  <c r="AE1301" i="1"/>
  <c r="AG1301" i="1" s="1"/>
  <c r="AE1302" i="1"/>
  <c r="AG1302" i="1" s="1"/>
  <c r="AE1303" i="1"/>
  <c r="AG1303" i="1" s="1"/>
  <c r="AE1304" i="1"/>
  <c r="AG1304" i="1" s="1"/>
  <c r="AE1305" i="1"/>
  <c r="AG1305" i="1" s="1"/>
  <c r="AE1306" i="1"/>
  <c r="AG1306" i="1" s="1"/>
  <c r="AE1307" i="1"/>
  <c r="AG1307" i="1" s="1"/>
  <c r="AE1308" i="1"/>
  <c r="AG1308" i="1" s="1"/>
  <c r="AE1309" i="1"/>
  <c r="AG1309" i="1" s="1"/>
  <c r="AE1310" i="1"/>
  <c r="AG1310" i="1" s="1"/>
  <c r="AE1311" i="1"/>
  <c r="AG1311" i="1" s="1"/>
  <c r="AE1312" i="1"/>
  <c r="AG1312" i="1" s="1"/>
  <c r="AE1313" i="1"/>
  <c r="AG1313" i="1" s="1"/>
  <c r="AE1314" i="1"/>
  <c r="AG1314" i="1" s="1"/>
  <c r="AE1315" i="1"/>
  <c r="AG1315" i="1" s="1"/>
  <c r="AE1316" i="1"/>
  <c r="AG1316" i="1" s="1"/>
  <c r="AE1317" i="1"/>
  <c r="AG1317" i="1" s="1"/>
  <c r="AE1318" i="1"/>
  <c r="AG1318" i="1" s="1"/>
  <c r="AE1319" i="1"/>
  <c r="AG1319" i="1" s="1"/>
  <c r="AE1320" i="1"/>
  <c r="AG1320" i="1" s="1"/>
  <c r="AE1321" i="1"/>
  <c r="AG1321" i="1" s="1"/>
  <c r="AE1322" i="1"/>
  <c r="AG1322" i="1" s="1"/>
  <c r="AE1323" i="1"/>
  <c r="AG1323" i="1" s="1"/>
  <c r="AE1324" i="1"/>
  <c r="AG1324" i="1" s="1"/>
  <c r="AE1325" i="1"/>
  <c r="AG1325" i="1" s="1"/>
  <c r="AE1326" i="1"/>
  <c r="AG1326" i="1" s="1"/>
  <c r="AE1327" i="1"/>
  <c r="AG1327" i="1" s="1"/>
  <c r="AE1328" i="1"/>
  <c r="AG1328" i="1" s="1"/>
  <c r="AE1329" i="1"/>
  <c r="AG1329" i="1" s="1"/>
  <c r="AE1330" i="1"/>
  <c r="AG1330" i="1" s="1"/>
  <c r="AE1331" i="1"/>
  <c r="AG1331" i="1" s="1"/>
  <c r="AE1332" i="1"/>
  <c r="AG1332" i="1" s="1"/>
  <c r="AE1333" i="1"/>
  <c r="AG1333" i="1" s="1"/>
  <c r="AE1334" i="1"/>
  <c r="AG1334" i="1" s="1"/>
  <c r="AE1335" i="1"/>
  <c r="AG1335" i="1" s="1"/>
  <c r="AE1336" i="1"/>
  <c r="AG1336" i="1" s="1"/>
  <c r="AE1337" i="1"/>
  <c r="AG1337" i="1" s="1"/>
  <c r="AE1338" i="1"/>
  <c r="AG1338" i="1" s="1"/>
  <c r="AE1339" i="1"/>
  <c r="AG1339" i="1" s="1"/>
  <c r="AE1340" i="1"/>
  <c r="AG1340" i="1" s="1"/>
  <c r="AE1341" i="1"/>
  <c r="AG1341" i="1" s="1"/>
  <c r="AE1342" i="1"/>
  <c r="AG1342" i="1" s="1"/>
  <c r="AE1343" i="1"/>
  <c r="AG1343" i="1" s="1"/>
  <c r="AE1344" i="1"/>
  <c r="AG1344" i="1" s="1"/>
  <c r="AE1345" i="1"/>
  <c r="AG1345" i="1" s="1"/>
  <c r="AE1346" i="1"/>
  <c r="AG1346" i="1" s="1"/>
  <c r="AE1347" i="1"/>
  <c r="AG1347" i="1" s="1"/>
  <c r="AE1348" i="1"/>
  <c r="AG1348" i="1" s="1"/>
  <c r="AE1349" i="1"/>
  <c r="AG1349" i="1" s="1"/>
  <c r="AE1350" i="1"/>
  <c r="AG1350" i="1" s="1"/>
  <c r="AE1351" i="1"/>
  <c r="AG1351" i="1" s="1"/>
  <c r="AE1352" i="1"/>
  <c r="AG1352" i="1" s="1"/>
  <c r="AE1353" i="1"/>
  <c r="AG1353" i="1" s="1"/>
  <c r="AE1354" i="1"/>
  <c r="AG1354" i="1" s="1"/>
  <c r="AE1355" i="1"/>
  <c r="AG1355" i="1" s="1"/>
  <c r="AE1356" i="1"/>
  <c r="AG1356" i="1" s="1"/>
  <c r="AE1357" i="1"/>
  <c r="AG1357" i="1" s="1"/>
  <c r="AE1358" i="1"/>
  <c r="AG1358" i="1" s="1"/>
  <c r="AE1359" i="1"/>
  <c r="AG1359" i="1" s="1"/>
  <c r="AE1360" i="1"/>
  <c r="AG1360" i="1" s="1"/>
  <c r="AE1361" i="1"/>
  <c r="AG1361" i="1" s="1"/>
  <c r="AE1362" i="1"/>
  <c r="AG1362" i="1" s="1"/>
  <c r="AE1363" i="1"/>
  <c r="AG1363" i="1" s="1"/>
  <c r="AE1364" i="1"/>
  <c r="AG1364" i="1" s="1"/>
  <c r="AE1365" i="1"/>
  <c r="AG1365" i="1" s="1"/>
  <c r="AE1366" i="1"/>
  <c r="AG1366" i="1" s="1"/>
  <c r="AE1367" i="1"/>
  <c r="AG1367" i="1" s="1"/>
  <c r="AE1368" i="1"/>
  <c r="AG1368" i="1" s="1"/>
  <c r="AE1369" i="1"/>
  <c r="AG1369" i="1" s="1"/>
  <c r="AE1370" i="1"/>
  <c r="AG1370" i="1" s="1"/>
  <c r="AE1371" i="1"/>
  <c r="AG1371" i="1" s="1"/>
  <c r="AE1372" i="1"/>
  <c r="AG1372" i="1" s="1"/>
  <c r="AE1373" i="1"/>
  <c r="AG1373" i="1" s="1"/>
  <c r="AE1374" i="1"/>
  <c r="AG1374" i="1" s="1"/>
  <c r="AE1375" i="1"/>
  <c r="AG1375" i="1" s="1"/>
  <c r="AE1376" i="1"/>
  <c r="AG1376" i="1" s="1"/>
  <c r="AE1377" i="1"/>
  <c r="AG1377" i="1" s="1"/>
  <c r="AE1378" i="1"/>
  <c r="AG1378" i="1" s="1"/>
  <c r="AE1379" i="1"/>
  <c r="AG1379" i="1" s="1"/>
  <c r="AE1380" i="1"/>
  <c r="AG1380" i="1" s="1"/>
  <c r="AE1381" i="1"/>
  <c r="AG1381" i="1" s="1"/>
  <c r="AE1382" i="1"/>
  <c r="AG1382" i="1" s="1"/>
  <c r="AE1383" i="1"/>
  <c r="AG1383" i="1" s="1"/>
  <c r="AE1384" i="1"/>
  <c r="AG1384" i="1" s="1"/>
  <c r="AE1385" i="1"/>
  <c r="AG1385" i="1" s="1"/>
  <c r="AE1386" i="1"/>
  <c r="AG1386" i="1" s="1"/>
  <c r="AE1387" i="1"/>
  <c r="AG1387" i="1" s="1"/>
  <c r="AE1388" i="1"/>
  <c r="AG1388" i="1" s="1"/>
  <c r="AE1389" i="1"/>
  <c r="AG1389" i="1" s="1"/>
  <c r="AE1390" i="1"/>
  <c r="AG1390" i="1" s="1"/>
  <c r="AE1391" i="1"/>
  <c r="AG1391" i="1" s="1"/>
  <c r="AE1392" i="1"/>
  <c r="AG1392" i="1" s="1"/>
  <c r="AE1393" i="1"/>
  <c r="AG1393" i="1" s="1"/>
  <c r="AE1394" i="1"/>
  <c r="AG1394" i="1" s="1"/>
  <c r="AE1395" i="1"/>
  <c r="AG1395" i="1" s="1"/>
  <c r="AE1396" i="1"/>
  <c r="AG1396" i="1" s="1"/>
  <c r="AE1397" i="1"/>
  <c r="AG1397" i="1" s="1"/>
  <c r="AE1398" i="1"/>
  <c r="AG1398" i="1" s="1"/>
  <c r="AE1399" i="1"/>
  <c r="AG1399" i="1" s="1"/>
  <c r="AE1400" i="1"/>
  <c r="AG1400" i="1" s="1"/>
  <c r="AE1401" i="1"/>
  <c r="AG1401" i="1" s="1"/>
  <c r="AE1402" i="1"/>
  <c r="AG1402" i="1" s="1"/>
  <c r="AE1403" i="1"/>
  <c r="AG1403" i="1" s="1"/>
  <c r="AE1404" i="1"/>
  <c r="AG1404" i="1" s="1"/>
  <c r="AE1405" i="1"/>
  <c r="AG1405" i="1" s="1"/>
  <c r="AE1406" i="1"/>
  <c r="AG1406" i="1" s="1"/>
  <c r="AE1407" i="1"/>
  <c r="AG1407" i="1" s="1"/>
  <c r="AE1408" i="1"/>
  <c r="AG1408" i="1" s="1"/>
  <c r="AE1409" i="1"/>
  <c r="AG1409" i="1" s="1"/>
  <c r="AE1410" i="1"/>
  <c r="AG1410" i="1" s="1"/>
  <c r="AE1411" i="1"/>
  <c r="AG1411" i="1" s="1"/>
  <c r="AE1412" i="1"/>
  <c r="AG1412" i="1" s="1"/>
  <c r="AE1413" i="1"/>
  <c r="AG1413" i="1" s="1"/>
  <c r="AE1414" i="1"/>
  <c r="AG1414" i="1" s="1"/>
  <c r="AE1415" i="1"/>
  <c r="AG1415" i="1" s="1"/>
  <c r="AE1416" i="1"/>
  <c r="AG1416" i="1" s="1"/>
  <c r="AE1417" i="1"/>
  <c r="AG1417" i="1" s="1"/>
  <c r="AE1418" i="1"/>
  <c r="AG1418" i="1" s="1"/>
  <c r="AE1419" i="1"/>
  <c r="AG1419" i="1" s="1"/>
  <c r="AE1420" i="1"/>
  <c r="AG1420" i="1" s="1"/>
  <c r="AE1421" i="1"/>
  <c r="AG1421" i="1" s="1"/>
  <c r="AE1422" i="1"/>
  <c r="AG1422" i="1" s="1"/>
  <c r="AE1423" i="1"/>
  <c r="AG1423" i="1" s="1"/>
  <c r="AE1424" i="1"/>
  <c r="AG1424" i="1" s="1"/>
  <c r="AE1425" i="1"/>
  <c r="AG1425" i="1" s="1"/>
  <c r="AE1426" i="1"/>
  <c r="AG1426" i="1" s="1"/>
  <c r="AE1427" i="1"/>
  <c r="AG1427" i="1" s="1"/>
  <c r="AE1428" i="1"/>
  <c r="AG1428" i="1" s="1"/>
  <c r="AE1429" i="1"/>
  <c r="AG1429" i="1" s="1"/>
  <c r="AE1430" i="1"/>
  <c r="AG1430" i="1" s="1"/>
  <c r="AE1431" i="1"/>
  <c r="AG1431" i="1" s="1"/>
  <c r="AE1432" i="1"/>
  <c r="AG1432" i="1" s="1"/>
  <c r="AE1433" i="1"/>
  <c r="AG1433" i="1" s="1"/>
  <c r="AE1434" i="1"/>
  <c r="AG1434" i="1" s="1"/>
  <c r="AE1435" i="1"/>
  <c r="AG1435" i="1" s="1"/>
  <c r="AE1436" i="1"/>
  <c r="AG1436" i="1" s="1"/>
  <c r="AE1437" i="1"/>
  <c r="AG1437" i="1" s="1"/>
  <c r="AE1438" i="1"/>
  <c r="AG1438" i="1" s="1"/>
  <c r="AE1439" i="1"/>
  <c r="AG1439" i="1" s="1"/>
  <c r="AE1440" i="1"/>
  <c r="AG1440" i="1" s="1"/>
  <c r="AE1441" i="1"/>
  <c r="AG1441" i="1" s="1"/>
  <c r="AE1442" i="1"/>
  <c r="AG1442" i="1" s="1"/>
  <c r="AE1443" i="1"/>
  <c r="AG1443" i="1" s="1"/>
  <c r="AE1444" i="1"/>
  <c r="AG1444" i="1" s="1"/>
  <c r="AE1445" i="1"/>
  <c r="AG1445" i="1" s="1"/>
  <c r="AE1446" i="1"/>
  <c r="AG1446" i="1" s="1"/>
  <c r="AE1447" i="1"/>
  <c r="AG1447" i="1" s="1"/>
  <c r="AE1448" i="1"/>
  <c r="AG1448" i="1" s="1"/>
  <c r="AE1450" i="1"/>
  <c r="AG1450" i="1" s="1"/>
  <c r="AE1451" i="1"/>
  <c r="AG1451" i="1" s="1"/>
  <c r="AE1452" i="1"/>
  <c r="AG1452" i="1" s="1"/>
  <c r="AE1453" i="1"/>
  <c r="AG1453" i="1" s="1"/>
  <c r="AE1454" i="1"/>
  <c r="AG1454" i="1" s="1"/>
  <c r="AE1455" i="1"/>
  <c r="AG1455" i="1" s="1"/>
  <c r="AE1456" i="1"/>
  <c r="AG1456" i="1" s="1"/>
  <c r="AE1457" i="1"/>
  <c r="AG1457" i="1" s="1"/>
  <c r="AE1458" i="1"/>
  <c r="AG1458" i="1" s="1"/>
  <c r="AE1460" i="1"/>
  <c r="AG1460" i="1" s="1"/>
  <c r="AE1461" i="1"/>
  <c r="AG1461" i="1" s="1"/>
  <c r="AE1462" i="1"/>
  <c r="AG1462" i="1" s="1"/>
  <c r="AE1463" i="1"/>
  <c r="AG1463" i="1" s="1"/>
  <c r="AE1464" i="1"/>
  <c r="AG1464" i="1" s="1"/>
  <c r="AE1465" i="1"/>
  <c r="AG1465" i="1" s="1"/>
  <c r="AE1466" i="1"/>
  <c r="AG1466" i="1" s="1"/>
  <c r="AE1467" i="1"/>
  <c r="AG1467" i="1" s="1"/>
  <c r="AE1468" i="1"/>
  <c r="AG1468" i="1" s="1"/>
  <c r="AE1469" i="1"/>
  <c r="AG1469" i="1" s="1"/>
  <c r="AE1470" i="1"/>
  <c r="AG1470" i="1" s="1"/>
  <c r="AE1471" i="1"/>
  <c r="AG1471" i="1" s="1"/>
  <c r="AE1472" i="1"/>
  <c r="AG1472" i="1" s="1"/>
  <c r="AE1473" i="1"/>
  <c r="AG1473" i="1" s="1"/>
  <c r="AE1474" i="1"/>
  <c r="AG1474" i="1" s="1"/>
  <c r="AE1475" i="1"/>
  <c r="AG1475" i="1" s="1"/>
  <c r="AE1476" i="1"/>
  <c r="AG1476" i="1" s="1"/>
  <c r="AE1477" i="1"/>
  <c r="AG1477" i="1" s="1"/>
  <c r="AE1478" i="1"/>
  <c r="AG1478" i="1" s="1"/>
  <c r="AE1479" i="1"/>
  <c r="AG1479" i="1" s="1"/>
  <c r="AE1480" i="1"/>
  <c r="AG1480" i="1" s="1"/>
  <c r="AE1481" i="1"/>
  <c r="AG1481" i="1" s="1"/>
  <c r="AE1482" i="1"/>
  <c r="AG1482" i="1" s="1"/>
  <c r="AE1483" i="1"/>
  <c r="AG1483" i="1" s="1"/>
  <c r="AE1484" i="1"/>
  <c r="AG1484" i="1" s="1"/>
  <c r="AE1485" i="1"/>
  <c r="AG1485" i="1" s="1"/>
  <c r="AE1486" i="1"/>
  <c r="AG1486" i="1" s="1"/>
  <c r="AE1487" i="1"/>
  <c r="AG1487" i="1" s="1"/>
  <c r="AE1488" i="1"/>
  <c r="AG1488" i="1" s="1"/>
  <c r="AE1489" i="1"/>
  <c r="AG1489" i="1" s="1"/>
  <c r="AE1490" i="1"/>
  <c r="AG1490" i="1" s="1"/>
  <c r="AE1491" i="1"/>
  <c r="AG1491" i="1" s="1"/>
  <c r="AE1492" i="1"/>
  <c r="AG1492" i="1" s="1"/>
  <c r="AE1493" i="1"/>
  <c r="AG1493" i="1" s="1"/>
  <c r="AE1494" i="1"/>
  <c r="AG1494" i="1" s="1"/>
  <c r="AE1495" i="1"/>
  <c r="AG1495" i="1" s="1"/>
  <c r="AE1496" i="1"/>
  <c r="AG1496" i="1" s="1"/>
  <c r="AE1497" i="1"/>
  <c r="AG1497" i="1" s="1"/>
  <c r="AE1498" i="1"/>
  <c r="AG1498" i="1" s="1"/>
  <c r="AE1499" i="1"/>
  <c r="AG1499" i="1" s="1"/>
  <c r="AE1500" i="1"/>
  <c r="AG1500" i="1" s="1"/>
  <c r="AE1501" i="1"/>
  <c r="AG1501" i="1" s="1"/>
  <c r="AE1502" i="1"/>
  <c r="AG1502" i="1" s="1"/>
  <c r="AE1503" i="1"/>
  <c r="AG1503" i="1" s="1"/>
  <c r="AE1504" i="1"/>
  <c r="AG1504" i="1" s="1"/>
  <c r="AE1505" i="1"/>
  <c r="AG1505" i="1" s="1"/>
  <c r="AE1506" i="1"/>
  <c r="AG1506" i="1" s="1"/>
  <c r="AE1507" i="1"/>
  <c r="AG1507" i="1" s="1"/>
  <c r="AE1508" i="1"/>
  <c r="AG1508" i="1" s="1"/>
  <c r="AE1509" i="1"/>
  <c r="AG1509" i="1" s="1"/>
  <c r="AE1510" i="1"/>
  <c r="AG1510" i="1" s="1"/>
  <c r="AE1511" i="1"/>
  <c r="AG1511" i="1" s="1"/>
  <c r="AE1512" i="1"/>
  <c r="AG1512" i="1" s="1"/>
  <c r="AE1513" i="1"/>
  <c r="AG1513" i="1" s="1"/>
  <c r="AE1514" i="1"/>
  <c r="AG1514" i="1" s="1"/>
  <c r="AE1515" i="1"/>
  <c r="AG1515" i="1" s="1"/>
  <c r="AE1516" i="1"/>
  <c r="AG1516" i="1" s="1"/>
  <c r="AE1517" i="1"/>
  <c r="AG1517" i="1" s="1"/>
  <c r="AE1518" i="1"/>
  <c r="AG1518" i="1" s="1"/>
  <c r="AE1519" i="1"/>
  <c r="AG1519" i="1" s="1"/>
  <c r="AE1520" i="1"/>
  <c r="AG1520" i="1" s="1"/>
  <c r="AE1521" i="1"/>
  <c r="AG1521" i="1" s="1"/>
  <c r="AE1522" i="1"/>
  <c r="AG1522" i="1" s="1"/>
  <c r="AE1523" i="1"/>
  <c r="AG1523" i="1" s="1"/>
  <c r="AE1524" i="1"/>
  <c r="AG1524" i="1" s="1"/>
  <c r="AE1525" i="1"/>
  <c r="AG1525" i="1" s="1"/>
  <c r="AE1526" i="1"/>
  <c r="AG1526" i="1" s="1"/>
  <c r="AE1527" i="1"/>
  <c r="AG1527" i="1" s="1"/>
  <c r="AE1528" i="1"/>
  <c r="AG1528" i="1" s="1"/>
  <c r="AE1529" i="1"/>
  <c r="AG1529" i="1" s="1"/>
  <c r="AE1530" i="1"/>
  <c r="AG1530" i="1" s="1"/>
  <c r="AE1531" i="1"/>
  <c r="AG1531" i="1" s="1"/>
  <c r="AE1532" i="1"/>
  <c r="AG1532" i="1" s="1"/>
  <c r="AE1533" i="1"/>
  <c r="AG1533" i="1" s="1"/>
  <c r="AE1534" i="1"/>
  <c r="AG1534" i="1" s="1"/>
  <c r="AE1535" i="1"/>
  <c r="AG1535" i="1" s="1"/>
  <c r="AE1536" i="1"/>
  <c r="AG1536" i="1" s="1"/>
  <c r="AE1537" i="1"/>
  <c r="AG1537" i="1" s="1"/>
  <c r="AE1538" i="1"/>
  <c r="AG1538" i="1" s="1"/>
  <c r="AE1539" i="1"/>
  <c r="AG1539" i="1" s="1"/>
  <c r="AE1540" i="1"/>
  <c r="AG1540" i="1" s="1"/>
  <c r="AE1541" i="1"/>
  <c r="AG1541" i="1" s="1"/>
  <c r="AE1542" i="1"/>
  <c r="AG1542" i="1" s="1"/>
  <c r="AE1543" i="1"/>
  <c r="AG1543" i="1" s="1"/>
  <c r="AE1544" i="1"/>
  <c r="AG1544" i="1" s="1"/>
  <c r="AE1545" i="1"/>
  <c r="AG1545" i="1" s="1"/>
  <c r="AE1546" i="1"/>
  <c r="AG1546" i="1" s="1"/>
  <c r="AE1547" i="1"/>
  <c r="AG1547" i="1" s="1"/>
  <c r="AE1548" i="1"/>
  <c r="AG1548" i="1" s="1"/>
  <c r="AE1549" i="1"/>
  <c r="AG1549" i="1" s="1"/>
  <c r="AE1550" i="1"/>
  <c r="AG1550" i="1" s="1"/>
  <c r="AE1551" i="1"/>
  <c r="AG1551" i="1" s="1"/>
  <c r="AE1552" i="1"/>
  <c r="AG1552" i="1" s="1"/>
  <c r="AE1553" i="1"/>
  <c r="AG1553" i="1" s="1"/>
  <c r="AE1554" i="1"/>
  <c r="AG1554" i="1" s="1"/>
  <c r="AE1555" i="1"/>
  <c r="AG1555" i="1" s="1"/>
  <c r="AE1556" i="1"/>
  <c r="AG1556" i="1" s="1"/>
  <c r="AE1557" i="1"/>
  <c r="AG1557" i="1" s="1"/>
  <c r="AE1558" i="1"/>
  <c r="AG1558" i="1" s="1"/>
  <c r="AE1559" i="1"/>
  <c r="AG1559" i="1" s="1"/>
  <c r="AE1560" i="1"/>
  <c r="AG1560" i="1" s="1"/>
  <c r="AE1561" i="1"/>
  <c r="AG1561" i="1" s="1"/>
  <c r="AE1562" i="1"/>
  <c r="AG1562" i="1" s="1"/>
  <c r="AE1563" i="1"/>
  <c r="AG1563" i="1" s="1"/>
  <c r="AE1564" i="1"/>
  <c r="AG1564" i="1" s="1"/>
  <c r="AE1565" i="1"/>
  <c r="AG1565" i="1" s="1"/>
  <c r="AE1566" i="1"/>
  <c r="AG1566" i="1" s="1"/>
  <c r="AE1567" i="1"/>
  <c r="AG1567" i="1" s="1"/>
  <c r="AE1568" i="1"/>
  <c r="AG1568" i="1" s="1"/>
  <c r="AE1569" i="1"/>
  <c r="AG1569" i="1" s="1"/>
  <c r="AE1570" i="1"/>
  <c r="AG1570" i="1" s="1"/>
  <c r="AE1571" i="1"/>
  <c r="AG1571" i="1" s="1"/>
  <c r="AE1572" i="1"/>
  <c r="AG1572" i="1" s="1"/>
  <c r="AE1573" i="1"/>
  <c r="AG1573" i="1" s="1"/>
  <c r="AE1574" i="1"/>
  <c r="AG1574" i="1" s="1"/>
  <c r="AE1575" i="1"/>
  <c r="AG1575" i="1" s="1"/>
  <c r="AE1576" i="1"/>
  <c r="AG1576" i="1" s="1"/>
  <c r="AE1577" i="1"/>
  <c r="AG1577" i="1" s="1"/>
  <c r="AE1578" i="1"/>
  <c r="AG1578" i="1" s="1"/>
  <c r="AE1579" i="1"/>
  <c r="AG1579" i="1" s="1"/>
  <c r="AE1580" i="1"/>
  <c r="AG1580" i="1" s="1"/>
  <c r="AE1581" i="1"/>
  <c r="AG1581" i="1" s="1"/>
  <c r="AE1582" i="1"/>
  <c r="AG1582" i="1" s="1"/>
  <c r="AE1583" i="1"/>
  <c r="AG1583" i="1" s="1"/>
  <c r="AE1584" i="1"/>
  <c r="AG1584" i="1" s="1"/>
  <c r="AE1585" i="1"/>
  <c r="AG1585" i="1" s="1"/>
  <c r="AE1586" i="1"/>
  <c r="AG1586" i="1" s="1"/>
  <c r="AE1587" i="1"/>
  <c r="AG1587" i="1" s="1"/>
  <c r="AE1588" i="1"/>
  <c r="AG1588" i="1" s="1"/>
  <c r="AE1589" i="1"/>
  <c r="AG1589" i="1" s="1"/>
  <c r="AE1590" i="1"/>
  <c r="AG1590" i="1" s="1"/>
  <c r="AE1591" i="1"/>
  <c r="AG1591" i="1" s="1"/>
  <c r="AE1592" i="1"/>
  <c r="AG1592" i="1" s="1"/>
  <c r="AE1593" i="1"/>
  <c r="AG1593" i="1" s="1"/>
  <c r="AE1594" i="1"/>
  <c r="AG1594" i="1" s="1"/>
  <c r="AE1595" i="1"/>
  <c r="AG1595" i="1" s="1"/>
  <c r="AE1596" i="1"/>
  <c r="AG1596" i="1" s="1"/>
  <c r="AE1597" i="1"/>
  <c r="AG1597" i="1" s="1"/>
  <c r="AE1598" i="1"/>
  <c r="AG1598" i="1" s="1"/>
  <c r="AE1600" i="1"/>
  <c r="AG1600" i="1" s="1"/>
  <c r="AE1601" i="1"/>
  <c r="AG1601" i="1" s="1"/>
  <c r="AE1602" i="1"/>
  <c r="AG1602" i="1" s="1"/>
  <c r="AE1603" i="1"/>
  <c r="AG1603" i="1" s="1"/>
  <c r="AE1604" i="1"/>
  <c r="AG1604" i="1" s="1"/>
  <c r="AE1605" i="1"/>
  <c r="AG1605" i="1" s="1"/>
  <c r="AE1606" i="1"/>
  <c r="AG1606" i="1" s="1"/>
  <c r="AE1607" i="1"/>
  <c r="AG1607" i="1" s="1"/>
  <c r="AE1608" i="1"/>
  <c r="AG1608" i="1" s="1"/>
  <c r="AE1609" i="1"/>
  <c r="AG1609" i="1" s="1"/>
  <c r="AE1610" i="1"/>
  <c r="AG1610" i="1" s="1"/>
  <c r="AE1611" i="1"/>
  <c r="AG1611" i="1" s="1"/>
  <c r="AE1612" i="1"/>
  <c r="AG1612" i="1" s="1"/>
  <c r="AE1613" i="1"/>
  <c r="AG1613" i="1" s="1"/>
  <c r="AE1614" i="1"/>
  <c r="AG1614" i="1" s="1"/>
  <c r="AE1615" i="1"/>
  <c r="AG1615" i="1" s="1"/>
  <c r="AE1616" i="1"/>
  <c r="AG1616" i="1" s="1"/>
  <c r="AE1617" i="1"/>
  <c r="AG1617" i="1" s="1"/>
  <c r="AE1618" i="1"/>
  <c r="AG1618" i="1" s="1"/>
  <c r="AE1619" i="1"/>
  <c r="AG1619" i="1" s="1"/>
  <c r="AE1620" i="1"/>
  <c r="AG1620" i="1" s="1"/>
  <c r="AE1621" i="1"/>
  <c r="AG1621" i="1" s="1"/>
  <c r="AE1622" i="1"/>
  <c r="AG1622" i="1" s="1"/>
  <c r="AE1623" i="1"/>
  <c r="AG1623" i="1" s="1"/>
  <c r="AE1624" i="1"/>
  <c r="AG1624" i="1" s="1"/>
  <c r="AE1625" i="1"/>
  <c r="AG1625" i="1" s="1"/>
  <c r="AE1626" i="1"/>
  <c r="AG1626" i="1" s="1"/>
  <c r="AE1627" i="1"/>
  <c r="AG1627" i="1" s="1"/>
  <c r="AE1628" i="1"/>
  <c r="AG1628" i="1" s="1"/>
  <c r="AE1629" i="1"/>
  <c r="AG1629" i="1" s="1"/>
  <c r="AE1630" i="1"/>
  <c r="AG1630" i="1" s="1"/>
  <c r="AE1631" i="1"/>
  <c r="AG1631" i="1" s="1"/>
  <c r="AE1632" i="1"/>
  <c r="AG1632" i="1" s="1"/>
  <c r="AE1633" i="1"/>
  <c r="AG1633" i="1" s="1"/>
  <c r="AE1634" i="1"/>
  <c r="AG1634" i="1" s="1"/>
  <c r="AE1635" i="1"/>
  <c r="AG1635" i="1" s="1"/>
  <c r="AE1636" i="1"/>
  <c r="AG1636" i="1" s="1"/>
  <c r="AE1637" i="1"/>
  <c r="AG1637" i="1" s="1"/>
  <c r="AE1638" i="1"/>
  <c r="AG1638" i="1" s="1"/>
  <c r="AE1639" i="1"/>
  <c r="AG1639" i="1" s="1"/>
  <c r="AE1640" i="1"/>
  <c r="AG1640" i="1" s="1"/>
  <c r="AE1641" i="1"/>
  <c r="AG1641" i="1" s="1"/>
  <c r="AE1642" i="1"/>
  <c r="AG1642" i="1" s="1"/>
  <c r="AE1643" i="1"/>
  <c r="AG1643" i="1" s="1"/>
  <c r="AE1644" i="1"/>
  <c r="AG1644" i="1" s="1"/>
  <c r="AE1645" i="1"/>
  <c r="AG1645" i="1" s="1"/>
  <c r="AE1646" i="1"/>
  <c r="AG1646" i="1" s="1"/>
  <c r="AE1647" i="1"/>
  <c r="AG1647" i="1" s="1"/>
  <c r="AE1648" i="1"/>
  <c r="AG1648" i="1" s="1"/>
  <c r="AE1649" i="1"/>
  <c r="AG1649" i="1" s="1"/>
  <c r="AE1650" i="1"/>
  <c r="AG1650" i="1" s="1"/>
  <c r="AE1651" i="1"/>
  <c r="AG1651" i="1" s="1"/>
  <c r="AE1652" i="1"/>
  <c r="AG1652" i="1" s="1"/>
  <c r="AE1653" i="1"/>
  <c r="AG1653" i="1" s="1"/>
  <c r="AE1654" i="1"/>
  <c r="AG1654" i="1" s="1"/>
  <c r="AE1655" i="1"/>
  <c r="AG1655" i="1" s="1"/>
  <c r="AE1656" i="1"/>
  <c r="AG1656" i="1" s="1"/>
  <c r="AE1657" i="1"/>
  <c r="AG1657" i="1" s="1"/>
  <c r="AE1658" i="1"/>
  <c r="AG1658" i="1" s="1"/>
  <c r="AE1659" i="1"/>
  <c r="AG1659" i="1" s="1"/>
  <c r="AE1660" i="1"/>
  <c r="AG1660" i="1" s="1"/>
  <c r="AE1661" i="1"/>
  <c r="AG1661" i="1" s="1"/>
  <c r="AE1662" i="1"/>
  <c r="AG1662" i="1" s="1"/>
  <c r="AE1663" i="1"/>
  <c r="AG1663" i="1" s="1"/>
  <c r="AE1664" i="1"/>
  <c r="AG1664" i="1" s="1"/>
  <c r="AE1665" i="1"/>
  <c r="AG1665" i="1" s="1"/>
  <c r="AE1666" i="1"/>
  <c r="AG1666" i="1" s="1"/>
  <c r="AE1667" i="1"/>
  <c r="AG1667" i="1" s="1"/>
  <c r="AE1668" i="1"/>
  <c r="AG1668" i="1" s="1"/>
  <c r="AE1669" i="1"/>
  <c r="AG1669" i="1" s="1"/>
  <c r="AE1671" i="1"/>
  <c r="AG1671" i="1" s="1"/>
  <c r="AE1672" i="1"/>
  <c r="AG1672" i="1" s="1"/>
  <c r="AE1673" i="1"/>
  <c r="AG1673" i="1" s="1"/>
  <c r="AE1674" i="1"/>
  <c r="AG1674" i="1" s="1"/>
  <c r="AE1675" i="1"/>
  <c r="AG1675" i="1" s="1"/>
  <c r="AE1676" i="1"/>
  <c r="AG1676" i="1" s="1"/>
  <c r="AE1677" i="1"/>
  <c r="AG1677" i="1" s="1"/>
  <c r="AE1678" i="1"/>
  <c r="AG1678" i="1" s="1"/>
  <c r="AE1679" i="1"/>
  <c r="AG1679" i="1" s="1"/>
  <c r="AE1680" i="1"/>
  <c r="AG1680" i="1" s="1"/>
  <c r="AE1681" i="1"/>
  <c r="AG1681" i="1" s="1"/>
  <c r="AE1682" i="1"/>
  <c r="AG1682" i="1" s="1"/>
  <c r="AE1683" i="1"/>
  <c r="AG1683" i="1" s="1"/>
  <c r="AE1684" i="1"/>
  <c r="AG1684" i="1" s="1"/>
  <c r="AE1685" i="1"/>
  <c r="AG1685" i="1" s="1"/>
  <c r="AE1686" i="1"/>
  <c r="AG1686" i="1" s="1"/>
  <c r="AE1687" i="1"/>
  <c r="AG1687" i="1" s="1"/>
  <c r="AE1688" i="1"/>
  <c r="AG1688" i="1" s="1"/>
  <c r="AE1689" i="1"/>
  <c r="AG1689" i="1" s="1"/>
  <c r="AE1690" i="1"/>
  <c r="AG1690" i="1" s="1"/>
  <c r="AE1691" i="1"/>
  <c r="AG1691" i="1" s="1"/>
  <c r="AE1692" i="1"/>
  <c r="AG1692" i="1" s="1"/>
  <c r="AE1693" i="1"/>
  <c r="AG1693" i="1" s="1"/>
  <c r="AE1694" i="1"/>
  <c r="AG1694" i="1" s="1"/>
  <c r="AE1695" i="1"/>
  <c r="AG1695" i="1" s="1"/>
  <c r="AE1696" i="1"/>
  <c r="AG1696" i="1" s="1"/>
  <c r="AE1697" i="1"/>
  <c r="AG1697" i="1" s="1"/>
  <c r="AE1698" i="1"/>
  <c r="AG1698" i="1" s="1"/>
  <c r="AE1700" i="1"/>
  <c r="AG1700" i="1" s="1"/>
  <c r="AE1701" i="1"/>
  <c r="AG1701" i="1" s="1"/>
  <c r="AE1702" i="1"/>
  <c r="AG1702" i="1" s="1"/>
  <c r="AE1703" i="1"/>
  <c r="AG1703" i="1" s="1"/>
  <c r="AE1704" i="1"/>
  <c r="AG1704" i="1" s="1"/>
  <c r="AE1705" i="1"/>
  <c r="AG1705" i="1" s="1"/>
  <c r="AE1706" i="1"/>
  <c r="AG1706" i="1" s="1"/>
  <c r="AE1707" i="1"/>
  <c r="AG1707" i="1" s="1"/>
  <c r="AE1708" i="1"/>
  <c r="AG1708" i="1" s="1"/>
  <c r="AE1709" i="1"/>
  <c r="AG1709" i="1" s="1"/>
  <c r="AE1710" i="1"/>
  <c r="AG1710" i="1" s="1"/>
  <c r="AE1711" i="1"/>
  <c r="AG1711" i="1" s="1"/>
  <c r="AE1712" i="1"/>
  <c r="AG1712" i="1" s="1"/>
  <c r="AE1713" i="1"/>
  <c r="AG1713" i="1" s="1"/>
  <c r="AE1714" i="1"/>
  <c r="AG1714" i="1" s="1"/>
  <c r="AE1715" i="1"/>
  <c r="AG1715" i="1" s="1"/>
  <c r="AE1716" i="1"/>
  <c r="AG1716" i="1" s="1"/>
  <c r="AE1717" i="1"/>
  <c r="AG1717" i="1" s="1"/>
  <c r="AE1718" i="1"/>
  <c r="AG1718" i="1" s="1"/>
  <c r="AE1719" i="1"/>
  <c r="AG1719" i="1" s="1"/>
  <c r="AE1720" i="1"/>
  <c r="AG1720" i="1" s="1"/>
  <c r="AE1721" i="1"/>
  <c r="AG1721" i="1" s="1"/>
  <c r="AE1722" i="1"/>
  <c r="AG1722" i="1" s="1"/>
  <c r="AE1723" i="1"/>
  <c r="AG1723" i="1" s="1"/>
  <c r="AE1724" i="1"/>
  <c r="AG1724" i="1" s="1"/>
  <c r="AE1725" i="1"/>
  <c r="AG1725" i="1" s="1"/>
  <c r="AE1726" i="1"/>
  <c r="AG1726" i="1" s="1"/>
  <c r="AE1727" i="1"/>
  <c r="AG1727" i="1" s="1"/>
  <c r="AE1728" i="1"/>
  <c r="AG1728" i="1" s="1"/>
  <c r="AE1729" i="1"/>
  <c r="AG1729" i="1" s="1"/>
  <c r="AE1730" i="1"/>
  <c r="AG1730" i="1" s="1"/>
  <c r="AE1731" i="1"/>
  <c r="AG1731" i="1" s="1"/>
  <c r="AE1732" i="1"/>
  <c r="AG1732" i="1" s="1"/>
  <c r="AE1733" i="1"/>
  <c r="AG1733" i="1" s="1"/>
  <c r="AE1734" i="1"/>
  <c r="AG1734" i="1" s="1"/>
  <c r="AE1735" i="1"/>
  <c r="AG1735" i="1" s="1"/>
  <c r="AE1736" i="1"/>
  <c r="AG1736" i="1" s="1"/>
  <c r="AE1737" i="1"/>
  <c r="AG1737" i="1" s="1"/>
  <c r="AE1738" i="1"/>
  <c r="AG1738" i="1" s="1"/>
  <c r="AE1739" i="1"/>
  <c r="AG1739" i="1" s="1"/>
  <c r="AE1740" i="1"/>
  <c r="AG1740" i="1" s="1"/>
  <c r="AE1741" i="1"/>
  <c r="AG1741" i="1" s="1"/>
  <c r="AE1742" i="1"/>
  <c r="AG1742" i="1" s="1"/>
  <c r="AE1743" i="1"/>
  <c r="AG1743" i="1" s="1"/>
  <c r="AE1744" i="1"/>
  <c r="AG1744" i="1" s="1"/>
  <c r="AE1746" i="1"/>
  <c r="AG1746" i="1" s="1"/>
  <c r="AE1747" i="1"/>
  <c r="AG1747" i="1" s="1"/>
  <c r="AE1748" i="1"/>
  <c r="AG1748" i="1" s="1"/>
  <c r="AE1749" i="1"/>
  <c r="AG1749" i="1" s="1"/>
  <c r="AE1750" i="1"/>
  <c r="AG1750" i="1" s="1"/>
  <c r="AE1751" i="1"/>
  <c r="AG1751" i="1" s="1"/>
  <c r="AE1752" i="1"/>
  <c r="AG1752" i="1" s="1"/>
  <c r="AE1753" i="1"/>
  <c r="AG1753" i="1" s="1"/>
  <c r="AE1754" i="1"/>
  <c r="AG1754" i="1" s="1"/>
  <c r="AE1755" i="1"/>
  <c r="AG1755" i="1" s="1"/>
  <c r="AE1756" i="1"/>
  <c r="AG1756" i="1" s="1"/>
  <c r="AE1757" i="1"/>
  <c r="AG1757" i="1" s="1"/>
  <c r="AE1758" i="1"/>
  <c r="AG1758" i="1" s="1"/>
  <c r="AE1759" i="1"/>
  <c r="AG1759" i="1" s="1"/>
  <c r="AE1760" i="1"/>
  <c r="AG1760" i="1" s="1"/>
  <c r="AE1761" i="1"/>
  <c r="AG1761" i="1" s="1"/>
  <c r="AE1762" i="1"/>
  <c r="AG1762" i="1" s="1"/>
  <c r="AE1763" i="1"/>
  <c r="AG1763" i="1" s="1"/>
  <c r="AE1764" i="1"/>
  <c r="AG1764" i="1" s="1"/>
  <c r="AE1765" i="1"/>
  <c r="AG1765" i="1" s="1"/>
  <c r="AE1766" i="1"/>
  <c r="AG1766" i="1" s="1"/>
  <c r="AE1767" i="1"/>
  <c r="AG1767" i="1" s="1"/>
  <c r="AE1768" i="1"/>
  <c r="AG1768" i="1" s="1"/>
  <c r="AE1769" i="1"/>
  <c r="AG1769" i="1" s="1"/>
  <c r="AE1770" i="1"/>
  <c r="AG1770" i="1" s="1"/>
  <c r="AE1771" i="1"/>
  <c r="AG1771" i="1" s="1"/>
  <c r="AE1772" i="1"/>
  <c r="AG1772" i="1" s="1"/>
  <c r="AE1773" i="1"/>
  <c r="AG1773" i="1" s="1"/>
  <c r="AE1774" i="1"/>
  <c r="AG1774" i="1" s="1"/>
  <c r="AE1775" i="1"/>
  <c r="AG1775" i="1" s="1"/>
  <c r="AE1776" i="1"/>
  <c r="AG1776" i="1" s="1"/>
  <c r="AE1777" i="1"/>
  <c r="AG1777" i="1" s="1"/>
  <c r="AE1778" i="1"/>
  <c r="AG1778" i="1" s="1"/>
  <c r="AE1779" i="1"/>
  <c r="AG1779" i="1" s="1"/>
  <c r="AE1780" i="1"/>
  <c r="AG1780" i="1" s="1"/>
  <c r="AE1781" i="1"/>
  <c r="AG1781" i="1" s="1"/>
  <c r="AE1782" i="1"/>
  <c r="AG1782" i="1" s="1"/>
  <c r="AE1783" i="1"/>
  <c r="AG1783" i="1" s="1"/>
  <c r="AE1784" i="1"/>
  <c r="AG1784" i="1" s="1"/>
  <c r="AE1785" i="1"/>
  <c r="AG1785" i="1" s="1"/>
  <c r="AE1786" i="1"/>
  <c r="AG1786" i="1" s="1"/>
  <c r="AE1787" i="1"/>
  <c r="AG1787" i="1" s="1"/>
  <c r="AE1788" i="1"/>
  <c r="AG1788" i="1" s="1"/>
  <c r="AE1789" i="1"/>
  <c r="AG1789" i="1" s="1"/>
  <c r="AE1790" i="1"/>
  <c r="AG1790" i="1" s="1"/>
  <c r="AE1791" i="1"/>
  <c r="AG1791" i="1" s="1"/>
  <c r="AE1792" i="1"/>
  <c r="AG1792" i="1" s="1"/>
  <c r="AE1793" i="1"/>
  <c r="AG1793" i="1" s="1"/>
  <c r="AE1794" i="1"/>
  <c r="AG1794" i="1" s="1"/>
  <c r="AE1795" i="1"/>
  <c r="AG1795" i="1" s="1"/>
  <c r="AE1796" i="1"/>
  <c r="AG1796" i="1" s="1"/>
  <c r="AE1797" i="1"/>
  <c r="AG1797" i="1" s="1"/>
  <c r="AE1798" i="1"/>
  <c r="AG1798" i="1" s="1"/>
  <c r="AE1799" i="1"/>
  <c r="AG1799" i="1" s="1"/>
  <c r="AE1800" i="1"/>
  <c r="AG1800" i="1" s="1"/>
  <c r="AE1801" i="1"/>
  <c r="AG1801" i="1" s="1"/>
  <c r="AE1802" i="1"/>
  <c r="AG1802" i="1" s="1"/>
  <c r="AE1803" i="1"/>
  <c r="AG1803" i="1" s="1"/>
  <c r="AE1804" i="1"/>
  <c r="AG1804" i="1" s="1"/>
  <c r="AE1805" i="1"/>
  <c r="AG1805" i="1" s="1"/>
  <c r="AE1806" i="1"/>
  <c r="AG1806" i="1" s="1"/>
  <c r="AE1807" i="1"/>
  <c r="AG1807" i="1" s="1"/>
  <c r="AE1808" i="1"/>
  <c r="AG1808" i="1" s="1"/>
  <c r="AE1809" i="1"/>
  <c r="AG1809" i="1" s="1"/>
  <c r="AE1810" i="1"/>
  <c r="AG1810" i="1" s="1"/>
  <c r="AE1811" i="1"/>
  <c r="AG1811" i="1" s="1"/>
  <c r="AE1812" i="1"/>
  <c r="AG1812" i="1" s="1"/>
  <c r="AE1813" i="1"/>
  <c r="AG1813" i="1" s="1"/>
  <c r="AE1814" i="1"/>
  <c r="AG1814" i="1" s="1"/>
  <c r="AE1815" i="1"/>
  <c r="AG1815" i="1" s="1"/>
  <c r="AE1816" i="1"/>
  <c r="AG1816" i="1" s="1"/>
  <c r="AE1817" i="1"/>
  <c r="AG1817" i="1" s="1"/>
  <c r="AE1818" i="1"/>
  <c r="AG1818" i="1" s="1"/>
  <c r="AE1820" i="1"/>
  <c r="AG1820" i="1" s="1"/>
  <c r="AE1821" i="1"/>
  <c r="AG1821" i="1" s="1"/>
  <c r="AE1822" i="1"/>
  <c r="AG1822" i="1" s="1"/>
  <c r="AE1823" i="1"/>
  <c r="AG1823" i="1" s="1"/>
  <c r="AE1824" i="1"/>
  <c r="AG1824" i="1" s="1"/>
  <c r="AE1826" i="1"/>
  <c r="AG1826" i="1" s="1"/>
  <c r="AE1827" i="1"/>
  <c r="AG1827" i="1" s="1"/>
  <c r="AE1828" i="1"/>
  <c r="AG1828" i="1" s="1"/>
  <c r="AE1829" i="1"/>
  <c r="AG1829" i="1" s="1"/>
  <c r="AE1830" i="1"/>
  <c r="AG1830" i="1" s="1"/>
  <c r="AE1831" i="1"/>
  <c r="AG1831" i="1" s="1"/>
  <c r="AE1832" i="1"/>
  <c r="AG1832" i="1" s="1"/>
  <c r="AE1833" i="1"/>
  <c r="AG1833" i="1" s="1"/>
  <c r="AE1834" i="1"/>
  <c r="AG1834" i="1" s="1"/>
  <c r="AE1835" i="1"/>
  <c r="AG1835" i="1" s="1"/>
  <c r="AE1836" i="1"/>
  <c r="AG1836" i="1" s="1"/>
  <c r="AE1837" i="1"/>
  <c r="AG1837" i="1" s="1"/>
  <c r="AE1838" i="1"/>
  <c r="AG1838" i="1" s="1"/>
  <c r="AE1839" i="1"/>
  <c r="AG1839" i="1" s="1"/>
  <c r="AE1841" i="1"/>
  <c r="AG1841" i="1" s="1"/>
  <c r="AE1842" i="1"/>
  <c r="AG1842" i="1" s="1"/>
  <c r="AE1843" i="1"/>
  <c r="AG1843" i="1" s="1"/>
  <c r="AE1844" i="1"/>
  <c r="AG1844" i="1" s="1"/>
  <c r="AE1845" i="1"/>
  <c r="AG1845" i="1" s="1"/>
  <c r="AE1846" i="1"/>
  <c r="AG1846" i="1" s="1"/>
  <c r="AE1847" i="1"/>
  <c r="AG1847" i="1" s="1"/>
  <c r="AE1848" i="1"/>
  <c r="AG1848" i="1" s="1"/>
  <c r="AE1849" i="1"/>
  <c r="AG1849" i="1" s="1"/>
  <c r="AE1850" i="1"/>
  <c r="AG1850" i="1" s="1"/>
  <c r="AE1851" i="1"/>
  <c r="AG1851" i="1" s="1"/>
  <c r="AE1852" i="1"/>
  <c r="AG1852" i="1" s="1"/>
  <c r="AE1853" i="1"/>
  <c r="AG1853" i="1" s="1"/>
  <c r="AE1854" i="1"/>
  <c r="AG1854" i="1" s="1"/>
  <c r="AE1855" i="1"/>
  <c r="AG1855" i="1" s="1"/>
  <c r="AE1856" i="1"/>
  <c r="AG1856" i="1" s="1"/>
  <c r="AE1857" i="1"/>
  <c r="AG1857" i="1" s="1"/>
  <c r="AE1858" i="1"/>
  <c r="AG1858" i="1" s="1"/>
  <c r="AE1859" i="1"/>
  <c r="AG1859" i="1" s="1"/>
  <c r="AE1860" i="1"/>
  <c r="AG1860" i="1" s="1"/>
  <c r="AE1861" i="1"/>
  <c r="AG1861" i="1" s="1"/>
  <c r="AE1862" i="1"/>
  <c r="AG1862" i="1" s="1"/>
  <c r="AE1863" i="1"/>
  <c r="AG1863" i="1" s="1"/>
  <c r="AE1864" i="1"/>
  <c r="AG1864" i="1" s="1"/>
  <c r="AE1865" i="1"/>
  <c r="AG1865" i="1" s="1"/>
  <c r="AE1866" i="1"/>
  <c r="AG1866" i="1" s="1"/>
  <c r="AE1867" i="1"/>
  <c r="AG1867" i="1" s="1"/>
  <c r="AE1868" i="1"/>
  <c r="AG1868" i="1" s="1"/>
  <c r="AE1869" i="1"/>
  <c r="AG1869" i="1" s="1"/>
  <c r="AE1870" i="1"/>
  <c r="AG1870" i="1" s="1"/>
  <c r="AE1871" i="1"/>
  <c r="AG1871" i="1" s="1"/>
  <c r="AE1872" i="1"/>
  <c r="AG1872" i="1" s="1"/>
  <c r="AE1873" i="1"/>
  <c r="AG1873" i="1" s="1"/>
  <c r="AE1874" i="1"/>
  <c r="AG1874" i="1" s="1"/>
  <c r="AE1875" i="1"/>
  <c r="AG1875" i="1" s="1"/>
  <c r="AE1876" i="1"/>
  <c r="AG1876" i="1" s="1"/>
  <c r="AE1877" i="1"/>
  <c r="AG1877" i="1" s="1"/>
  <c r="AE1878" i="1"/>
  <c r="AG1878" i="1" s="1"/>
  <c r="AE1879" i="1"/>
  <c r="AG1879" i="1" s="1"/>
  <c r="AE1880" i="1"/>
  <c r="AG1880" i="1" s="1"/>
  <c r="AE1881" i="1"/>
  <c r="AG1881" i="1" s="1"/>
  <c r="AE1882" i="1"/>
  <c r="AG1882" i="1" s="1"/>
  <c r="AE1883" i="1"/>
  <c r="AG1883" i="1" s="1"/>
  <c r="AE1884" i="1"/>
  <c r="AG1884" i="1" s="1"/>
  <c r="AE1885" i="1"/>
  <c r="AG1885" i="1" s="1"/>
  <c r="AE1886" i="1"/>
  <c r="AG1886" i="1" s="1"/>
  <c r="AE1887" i="1"/>
  <c r="AG1887" i="1" s="1"/>
  <c r="AE1888" i="1"/>
  <c r="AG1888" i="1" s="1"/>
  <c r="AE1889" i="1"/>
  <c r="AG1889" i="1" s="1"/>
  <c r="AE1890" i="1"/>
  <c r="AG1890" i="1" s="1"/>
  <c r="AE1891" i="1"/>
  <c r="AG1891" i="1" s="1"/>
  <c r="AE1892" i="1"/>
  <c r="AG1892" i="1" s="1"/>
  <c r="AE1893" i="1"/>
  <c r="AG1893" i="1" s="1"/>
  <c r="AE1894" i="1"/>
  <c r="AG1894" i="1" s="1"/>
  <c r="AE1895" i="1"/>
  <c r="AG1895" i="1" s="1"/>
  <c r="AE1896" i="1"/>
  <c r="AG1896" i="1" s="1"/>
  <c r="AE1897" i="1"/>
  <c r="AG1897" i="1" s="1"/>
  <c r="AE1898" i="1"/>
  <c r="AG1898" i="1" s="1"/>
  <c r="AE1899" i="1"/>
  <c r="AG1899" i="1" s="1"/>
  <c r="AE1900" i="1"/>
  <c r="AG1900" i="1" s="1"/>
  <c r="AE1901" i="1"/>
  <c r="AG1901" i="1" s="1"/>
  <c r="AE1903" i="1"/>
  <c r="AG1903" i="1" s="1"/>
  <c r="AE1904" i="1"/>
  <c r="AG1904" i="1" s="1"/>
  <c r="AE1905" i="1"/>
  <c r="AG1905" i="1" s="1"/>
  <c r="AE1906" i="1"/>
  <c r="AG1906" i="1" s="1"/>
  <c r="AE1907" i="1"/>
  <c r="AG1907" i="1" s="1"/>
  <c r="AE1908" i="1"/>
  <c r="AG1908" i="1" s="1"/>
  <c r="AE1909" i="1"/>
  <c r="AG1909" i="1" s="1"/>
  <c r="AE1910" i="1"/>
  <c r="AG1910" i="1" s="1"/>
  <c r="AE1911" i="1"/>
  <c r="AG1911" i="1" s="1"/>
  <c r="AE1912" i="1"/>
  <c r="AG1912" i="1" s="1"/>
  <c r="AE1913" i="1"/>
  <c r="AG1913" i="1" s="1"/>
  <c r="AE1914" i="1"/>
  <c r="AG1914" i="1" s="1"/>
  <c r="AE1915" i="1"/>
  <c r="AG1915" i="1" s="1"/>
  <c r="AE1916" i="1"/>
  <c r="AG1916" i="1" s="1"/>
  <c r="AE1917" i="1"/>
  <c r="AG1917" i="1" s="1"/>
  <c r="AE1918" i="1"/>
  <c r="AG1918" i="1" s="1"/>
  <c r="AE1919" i="1"/>
  <c r="AG1919" i="1" s="1"/>
  <c r="AE1920" i="1"/>
  <c r="AG1920" i="1" s="1"/>
  <c r="AE1921" i="1"/>
  <c r="AG1921" i="1" s="1"/>
  <c r="AE1922" i="1"/>
  <c r="AG1922" i="1" s="1"/>
  <c r="AE1923" i="1"/>
  <c r="AG1923" i="1" s="1"/>
  <c r="AE1924" i="1"/>
  <c r="AG1924" i="1" s="1"/>
  <c r="AE1925" i="1"/>
  <c r="AG1925" i="1" s="1"/>
  <c r="AE1926" i="1"/>
  <c r="AG1926" i="1" s="1"/>
  <c r="AE1927" i="1"/>
  <c r="AG1927" i="1" s="1"/>
  <c r="AE1928" i="1"/>
  <c r="AG1928" i="1" s="1"/>
  <c r="AE1929" i="1"/>
  <c r="AG1929" i="1" s="1"/>
  <c r="AE1930" i="1"/>
  <c r="AG1930" i="1" s="1"/>
  <c r="AE1931" i="1"/>
  <c r="AG1931" i="1" s="1"/>
  <c r="AE1932" i="1"/>
  <c r="AG1932" i="1" s="1"/>
  <c r="AE1933" i="1"/>
  <c r="AG1933" i="1" s="1"/>
  <c r="AE1934" i="1"/>
  <c r="AG1934" i="1" s="1"/>
  <c r="AE1935" i="1"/>
  <c r="AG1935" i="1" s="1"/>
  <c r="AE1937" i="1"/>
  <c r="AG1937" i="1" s="1"/>
  <c r="AE1938" i="1"/>
  <c r="AG1938" i="1" s="1"/>
  <c r="AE1939" i="1"/>
  <c r="AG1939" i="1" s="1"/>
  <c r="AE1940" i="1"/>
  <c r="AG1940" i="1" s="1"/>
  <c r="AE1941" i="1"/>
  <c r="AG1941" i="1" s="1"/>
  <c r="AE1942" i="1"/>
  <c r="AG1942" i="1" s="1"/>
  <c r="AE1943" i="1"/>
  <c r="AG1943" i="1" s="1"/>
  <c r="AE1944" i="1"/>
  <c r="AG1944" i="1" s="1"/>
  <c r="AE1945" i="1"/>
  <c r="AG1945" i="1" s="1"/>
  <c r="AE1946" i="1"/>
  <c r="AG1946" i="1" s="1"/>
  <c r="AE1947" i="1"/>
  <c r="AG1947" i="1" s="1"/>
  <c r="AE1948" i="1"/>
  <c r="AG1948" i="1" s="1"/>
  <c r="AE1949" i="1"/>
  <c r="AG1949" i="1" s="1"/>
  <c r="AE1950" i="1"/>
  <c r="AG1950" i="1" s="1"/>
  <c r="AE1951" i="1"/>
  <c r="AG1951" i="1" s="1"/>
  <c r="AE1952" i="1"/>
  <c r="AG1952" i="1" s="1"/>
  <c r="AE1953" i="1"/>
  <c r="AG1953" i="1" s="1"/>
  <c r="AE1954" i="1"/>
  <c r="AG1954" i="1" s="1"/>
  <c r="AE1955" i="1"/>
  <c r="AG1955" i="1" s="1"/>
  <c r="AE1956" i="1"/>
  <c r="AG1956" i="1" s="1"/>
  <c r="AE1957" i="1"/>
  <c r="AG1957" i="1" s="1"/>
  <c r="AE1958" i="1"/>
  <c r="AG1958" i="1" s="1"/>
  <c r="AE1959" i="1"/>
  <c r="AG1959" i="1" s="1"/>
  <c r="AE1960" i="1"/>
  <c r="AG1960" i="1" s="1"/>
  <c r="AE1961" i="1"/>
  <c r="AG1961" i="1" s="1"/>
  <c r="AE1962" i="1"/>
  <c r="AG1962" i="1" s="1"/>
  <c r="AE1963" i="1"/>
  <c r="AG1963" i="1" s="1"/>
  <c r="AE1964" i="1"/>
  <c r="AG1964" i="1" s="1"/>
  <c r="AE1965" i="1"/>
  <c r="AG1965" i="1" s="1"/>
  <c r="AE1966" i="1"/>
  <c r="AG1966" i="1" s="1"/>
  <c r="AE1967" i="1"/>
  <c r="AG1967" i="1" s="1"/>
  <c r="AE1968" i="1"/>
  <c r="AG1968" i="1" s="1"/>
  <c r="AE1969" i="1"/>
  <c r="AG1969" i="1" s="1"/>
  <c r="AE1970" i="1"/>
  <c r="AG1970" i="1" s="1"/>
  <c r="AE1971" i="1"/>
  <c r="AG1971" i="1" s="1"/>
  <c r="AE1972" i="1"/>
  <c r="AG1972" i="1" s="1"/>
  <c r="AE1973" i="1"/>
  <c r="AG1973" i="1" s="1"/>
  <c r="AE1974" i="1"/>
  <c r="AG1974" i="1" s="1"/>
  <c r="AE1975" i="1"/>
  <c r="AG1975" i="1" s="1"/>
  <c r="AE1976" i="1"/>
  <c r="AG1976" i="1" s="1"/>
  <c r="AE1977" i="1"/>
  <c r="AG1977" i="1" s="1"/>
  <c r="AE1978" i="1"/>
  <c r="AG1978" i="1" s="1"/>
  <c r="AE1979" i="1"/>
  <c r="AG1979" i="1" s="1"/>
  <c r="AE1980" i="1"/>
  <c r="AG1980" i="1" s="1"/>
  <c r="AE1981" i="1"/>
  <c r="AG1981" i="1" s="1"/>
  <c r="AE1982" i="1"/>
  <c r="AG1982" i="1" s="1"/>
  <c r="AE1983" i="1"/>
  <c r="AG1983" i="1" s="1"/>
  <c r="AE1984" i="1"/>
  <c r="AG1984" i="1" s="1"/>
  <c r="AE1985" i="1"/>
  <c r="AG1985" i="1" s="1"/>
  <c r="AE1986" i="1"/>
  <c r="AG1986" i="1" s="1"/>
  <c r="AE1987" i="1"/>
  <c r="AG1987" i="1" s="1"/>
  <c r="AE1988" i="1"/>
  <c r="AG1988" i="1" s="1"/>
  <c r="AE1989" i="1"/>
  <c r="AG1989" i="1" s="1"/>
  <c r="AE1990" i="1"/>
  <c r="AG1990" i="1" s="1"/>
  <c r="AE1991" i="1"/>
  <c r="AG1991" i="1" s="1"/>
  <c r="AE1992" i="1"/>
  <c r="AG1992" i="1" s="1"/>
  <c r="AE1993" i="1"/>
  <c r="AG1993" i="1" s="1"/>
  <c r="AE1994" i="1"/>
  <c r="AG1994" i="1" s="1"/>
  <c r="AE1995" i="1"/>
  <c r="AG1995" i="1" s="1"/>
  <c r="AE1996" i="1"/>
  <c r="AG1996" i="1" s="1"/>
  <c r="AE1997" i="1"/>
  <c r="AG1997" i="1" s="1"/>
  <c r="AE1998" i="1"/>
  <c r="AG1998" i="1" s="1"/>
  <c r="AE1999" i="1"/>
  <c r="AG1999" i="1" s="1"/>
  <c r="AE2000" i="1"/>
  <c r="AG2000" i="1" s="1"/>
  <c r="AE2001" i="1"/>
  <c r="AG2001" i="1" s="1"/>
  <c r="AE2002" i="1"/>
  <c r="AG2002" i="1" s="1"/>
  <c r="AE2003" i="1"/>
  <c r="AG2003" i="1" s="1"/>
  <c r="AE2004" i="1"/>
  <c r="AG2004" i="1" s="1"/>
  <c r="AE2005" i="1"/>
  <c r="AG2005" i="1" s="1"/>
  <c r="AE2006" i="1"/>
  <c r="AG2006" i="1" s="1"/>
  <c r="AE2007" i="1"/>
  <c r="AG2007" i="1" s="1"/>
  <c r="AE2008" i="1"/>
  <c r="AG2008" i="1" s="1"/>
  <c r="AE2009" i="1"/>
  <c r="AG2009" i="1" s="1"/>
  <c r="AE2010" i="1"/>
  <c r="AG2010" i="1" s="1"/>
  <c r="AE2011" i="1"/>
  <c r="AG2011" i="1" s="1"/>
  <c r="AE2012" i="1"/>
  <c r="AG2012" i="1" s="1"/>
  <c r="AE2013" i="1"/>
  <c r="AG2013" i="1" s="1"/>
  <c r="AE2014" i="1"/>
  <c r="AG2014" i="1" s="1"/>
  <c r="AE2015" i="1"/>
  <c r="AG2015" i="1" s="1"/>
  <c r="AE2016" i="1"/>
  <c r="AG2016" i="1" s="1"/>
  <c r="AE2017" i="1"/>
  <c r="AG2017" i="1" s="1"/>
  <c r="AE2018" i="1"/>
  <c r="AG2018" i="1" s="1"/>
  <c r="AE2019" i="1"/>
  <c r="AG2019" i="1" s="1"/>
  <c r="AE2020" i="1"/>
  <c r="AG2020" i="1" s="1"/>
  <c r="AE2022" i="1"/>
  <c r="AG2022" i="1" s="1"/>
  <c r="AE2023" i="1"/>
  <c r="AG2023" i="1" s="1"/>
  <c r="AE2024" i="1"/>
  <c r="AG2024" i="1" s="1"/>
  <c r="AE2025" i="1"/>
  <c r="AG2025" i="1" s="1"/>
  <c r="AE2026" i="1"/>
  <c r="AG2026" i="1" s="1"/>
  <c r="AE2027" i="1"/>
  <c r="AG2027" i="1" s="1"/>
  <c r="AE2028" i="1"/>
  <c r="AG2028" i="1" s="1"/>
  <c r="AE2029" i="1"/>
  <c r="AG2029" i="1" s="1"/>
  <c r="AE2030" i="1"/>
  <c r="AG2030" i="1" s="1"/>
  <c r="AE2031" i="1"/>
  <c r="AG2031" i="1" s="1"/>
  <c r="AE2032" i="1"/>
  <c r="AG2032" i="1" s="1"/>
  <c r="AE2033" i="1"/>
  <c r="AG2033" i="1" s="1"/>
  <c r="AE2034" i="1"/>
  <c r="AG2034" i="1" s="1"/>
  <c r="AE2035" i="1"/>
  <c r="AG2035" i="1" s="1"/>
  <c r="AE2036" i="1"/>
  <c r="AG2036" i="1" s="1"/>
  <c r="AE2037" i="1"/>
  <c r="AG2037" i="1" s="1"/>
  <c r="AE2038" i="1"/>
  <c r="AG2038" i="1" s="1"/>
  <c r="AE2039" i="1"/>
  <c r="AG2039" i="1" s="1"/>
  <c r="AE2040" i="1"/>
  <c r="AG2040" i="1" s="1"/>
  <c r="AE2041" i="1"/>
  <c r="AG2041" i="1" s="1"/>
  <c r="AE2042" i="1"/>
  <c r="AG2042" i="1" s="1"/>
  <c r="AE2043" i="1"/>
  <c r="AG2043" i="1" s="1"/>
  <c r="AE2044" i="1"/>
  <c r="AG2044" i="1" s="1"/>
  <c r="AE2045" i="1"/>
  <c r="AG2045" i="1" s="1"/>
  <c r="AE2046" i="1"/>
  <c r="AG2046" i="1" s="1"/>
  <c r="AE2047" i="1"/>
  <c r="AG2047" i="1" s="1"/>
  <c r="AE2048" i="1"/>
  <c r="AG2048" i="1" s="1"/>
  <c r="AE2049" i="1"/>
  <c r="AG2049" i="1" s="1"/>
  <c r="AE2050" i="1"/>
  <c r="AG2050" i="1" s="1"/>
  <c r="AE2051" i="1"/>
  <c r="AG2051" i="1" s="1"/>
  <c r="AE2052" i="1"/>
  <c r="AG2052" i="1" s="1"/>
  <c r="AE2053" i="1"/>
  <c r="AG2053" i="1" s="1"/>
  <c r="AE2054" i="1"/>
  <c r="AG2054" i="1" s="1"/>
  <c r="AE2055" i="1"/>
  <c r="AG2055" i="1" s="1"/>
  <c r="AE2056" i="1"/>
  <c r="AG2056" i="1" s="1"/>
  <c r="AE2057" i="1"/>
  <c r="AG2057" i="1" s="1"/>
  <c r="AE2058" i="1"/>
  <c r="AG2058" i="1" s="1"/>
  <c r="AE2059" i="1"/>
  <c r="AG2059" i="1" s="1"/>
  <c r="AE2060" i="1"/>
  <c r="AG2060" i="1" s="1"/>
  <c r="AE2061" i="1"/>
  <c r="AG2061" i="1" s="1"/>
  <c r="AE2062" i="1"/>
  <c r="AG2062" i="1" s="1"/>
  <c r="AE2063" i="1"/>
  <c r="AG2063" i="1" s="1"/>
  <c r="AE2064" i="1"/>
  <c r="AG2064" i="1" s="1"/>
  <c r="AE2065" i="1"/>
  <c r="AG2065" i="1" s="1"/>
  <c r="AE2066" i="1"/>
  <c r="AG2066" i="1" s="1"/>
  <c r="AE2067" i="1"/>
  <c r="AG2067" i="1" s="1"/>
  <c r="AE2068" i="1"/>
  <c r="AG2068" i="1" s="1"/>
  <c r="AE2069" i="1"/>
  <c r="AG2069" i="1" s="1"/>
  <c r="AE2070" i="1"/>
  <c r="AG2070" i="1" s="1"/>
  <c r="AE2071" i="1"/>
  <c r="AG2071" i="1" s="1"/>
  <c r="AE2072" i="1"/>
  <c r="AG2072" i="1" s="1"/>
  <c r="AE2073" i="1"/>
  <c r="AG2073" i="1" s="1"/>
  <c r="AE2074" i="1"/>
  <c r="AG2074" i="1" s="1"/>
  <c r="AE2075" i="1"/>
  <c r="AG2075" i="1" s="1"/>
  <c r="AE2076" i="1"/>
  <c r="AG2076" i="1" s="1"/>
  <c r="AE2077" i="1"/>
  <c r="AG2077" i="1" s="1"/>
  <c r="AE2078" i="1"/>
  <c r="AG2078" i="1" s="1"/>
  <c r="AE2079" i="1"/>
  <c r="AG2079" i="1" s="1"/>
  <c r="AE2080" i="1"/>
  <c r="AG2080" i="1" s="1"/>
  <c r="AE2081" i="1"/>
  <c r="AG2081" i="1" s="1"/>
  <c r="AE2082" i="1"/>
  <c r="AG2082" i="1" s="1"/>
  <c r="AE2083" i="1"/>
  <c r="AG2083" i="1" s="1"/>
  <c r="AE2084" i="1"/>
  <c r="AG2084" i="1" s="1"/>
  <c r="AE2085" i="1"/>
  <c r="AG2085" i="1" s="1"/>
  <c r="AE2086" i="1"/>
  <c r="AG2086" i="1" s="1"/>
  <c r="AE2087" i="1"/>
  <c r="AG2087" i="1" s="1"/>
  <c r="AE2088" i="1"/>
  <c r="AG2088" i="1" s="1"/>
  <c r="AE2089" i="1"/>
  <c r="AG2089" i="1" s="1"/>
  <c r="AE2090" i="1"/>
  <c r="AG2090" i="1" s="1"/>
  <c r="AE2091" i="1"/>
  <c r="AG2091" i="1" s="1"/>
  <c r="AE2092" i="1"/>
  <c r="AG2092" i="1" s="1"/>
  <c r="AE2093" i="1"/>
  <c r="AG2093" i="1" s="1"/>
  <c r="AE2095" i="1"/>
  <c r="AG2095" i="1" s="1"/>
  <c r="AE2096" i="1"/>
  <c r="AG2096" i="1" s="1"/>
  <c r="AE2097" i="1"/>
  <c r="AG2097" i="1" s="1"/>
  <c r="AE2098" i="1"/>
  <c r="AG2098" i="1" s="1"/>
  <c r="AE2099" i="1"/>
  <c r="AG2099" i="1" s="1"/>
  <c r="AE2100" i="1"/>
  <c r="AG2100" i="1" s="1"/>
  <c r="AE2101" i="1"/>
  <c r="AG2101" i="1" s="1"/>
  <c r="AE2102" i="1"/>
  <c r="AG2102" i="1" s="1"/>
  <c r="AE2103" i="1"/>
  <c r="AG2103" i="1" s="1"/>
  <c r="AE2104" i="1"/>
  <c r="AG2104" i="1" s="1"/>
  <c r="AE2105" i="1"/>
  <c r="AG2105" i="1" s="1"/>
  <c r="AE2106" i="1"/>
  <c r="AG2106" i="1" s="1"/>
  <c r="AE2107" i="1"/>
  <c r="AG2107" i="1" s="1"/>
  <c r="AE2108" i="1"/>
  <c r="AG2108" i="1" s="1"/>
  <c r="AE2109" i="1"/>
  <c r="AG2109" i="1" s="1"/>
  <c r="AE2110" i="1"/>
  <c r="AG2110" i="1" s="1"/>
  <c r="AE2111" i="1"/>
  <c r="AG2111" i="1" s="1"/>
  <c r="AE2112" i="1"/>
  <c r="AG2112" i="1" s="1"/>
  <c r="AE2113" i="1"/>
  <c r="AG2113" i="1" s="1"/>
  <c r="AE2114" i="1"/>
  <c r="AG2114" i="1" s="1"/>
  <c r="AE2115" i="1"/>
  <c r="AG2115" i="1" s="1"/>
  <c r="AE2116" i="1"/>
  <c r="AG2116" i="1" s="1"/>
  <c r="AE2117" i="1"/>
  <c r="AG2117" i="1" s="1"/>
  <c r="AE2118" i="1"/>
  <c r="AG2118" i="1" s="1"/>
  <c r="AE2119" i="1"/>
  <c r="AG2119" i="1" s="1"/>
  <c r="AE2120" i="1"/>
  <c r="AG2120" i="1" s="1"/>
  <c r="AE2121" i="1"/>
  <c r="AG2121" i="1" s="1"/>
  <c r="AE2122" i="1"/>
  <c r="AG2122" i="1" s="1"/>
  <c r="AE2123" i="1"/>
  <c r="AG2123" i="1" s="1"/>
  <c r="AE2124" i="1"/>
  <c r="AG2124" i="1" s="1"/>
  <c r="AE2125" i="1"/>
  <c r="AG2125" i="1" s="1"/>
  <c r="AE2126" i="1"/>
  <c r="AG2126" i="1" s="1"/>
  <c r="AE2127" i="1"/>
  <c r="AG2127" i="1" s="1"/>
  <c r="AE2128" i="1"/>
  <c r="AG2128" i="1" s="1"/>
  <c r="AE2129" i="1"/>
  <c r="AG2129" i="1" s="1"/>
  <c r="AE2130" i="1"/>
  <c r="AG2130" i="1" s="1"/>
  <c r="AE2131" i="1"/>
  <c r="AG2131" i="1" s="1"/>
  <c r="AE2132" i="1"/>
  <c r="AG2132" i="1" s="1"/>
  <c r="AE2133" i="1"/>
  <c r="AG2133" i="1" s="1"/>
  <c r="AE2134" i="1"/>
  <c r="AG2134" i="1" s="1"/>
  <c r="AE2135" i="1"/>
  <c r="AG2135" i="1" s="1"/>
  <c r="AE2136" i="1"/>
  <c r="AG2136" i="1" s="1"/>
  <c r="AE2137" i="1"/>
  <c r="AG2137" i="1" s="1"/>
  <c r="AE2138" i="1"/>
  <c r="AG2138" i="1" s="1"/>
  <c r="AE2139" i="1"/>
  <c r="AG2139" i="1" s="1"/>
  <c r="AE2140" i="1"/>
  <c r="AG2140" i="1" s="1"/>
  <c r="AE2141" i="1"/>
  <c r="AG2141" i="1" s="1"/>
  <c r="AE2142" i="1"/>
  <c r="AG2142" i="1" s="1"/>
  <c r="AE2143" i="1"/>
  <c r="AG2143" i="1" s="1"/>
  <c r="AE2144" i="1"/>
  <c r="AG2144" i="1" s="1"/>
  <c r="AE2145" i="1"/>
  <c r="AG2145" i="1" s="1"/>
  <c r="AE2146" i="1"/>
  <c r="AG2146" i="1" s="1"/>
  <c r="AE2147" i="1"/>
  <c r="AG2147" i="1" s="1"/>
  <c r="AE2148" i="1"/>
  <c r="AG2148" i="1" s="1"/>
  <c r="AE2149" i="1"/>
  <c r="AG2149" i="1" s="1"/>
  <c r="AE2150" i="1"/>
  <c r="AG2150" i="1" s="1"/>
  <c r="AE2151" i="1"/>
  <c r="AG2151" i="1" s="1"/>
  <c r="AE2152" i="1"/>
  <c r="AG2152" i="1" s="1"/>
  <c r="AE2153" i="1"/>
  <c r="AG2153" i="1" s="1"/>
  <c r="AE2154" i="1"/>
  <c r="AG2154" i="1" s="1"/>
  <c r="AE2155" i="1"/>
  <c r="AG2155" i="1" s="1"/>
  <c r="AE2156" i="1"/>
  <c r="AG2156" i="1" s="1"/>
  <c r="AE2157" i="1"/>
  <c r="AG2157" i="1" s="1"/>
  <c r="AE2158" i="1"/>
  <c r="AG2158" i="1" s="1"/>
  <c r="AE2159" i="1"/>
  <c r="AG2159" i="1" s="1"/>
  <c r="AE2160" i="1"/>
  <c r="AG2160" i="1" s="1"/>
  <c r="AE2161" i="1"/>
  <c r="AG2161" i="1" s="1"/>
  <c r="AE2162" i="1"/>
  <c r="AG2162" i="1" s="1"/>
  <c r="AE2163" i="1"/>
  <c r="AG2163" i="1" s="1"/>
  <c r="AE2164" i="1"/>
  <c r="AG2164" i="1" s="1"/>
  <c r="AE2165" i="1"/>
  <c r="AG2165" i="1" s="1"/>
  <c r="AE2166" i="1"/>
  <c r="AG2166" i="1" s="1"/>
  <c r="AE2167" i="1"/>
  <c r="AG2167" i="1" s="1"/>
  <c r="AE2168" i="1"/>
  <c r="AG2168" i="1" s="1"/>
  <c r="AE2169" i="1"/>
  <c r="AG2169" i="1" s="1"/>
  <c r="AE2170" i="1"/>
  <c r="AG2170" i="1" s="1"/>
  <c r="AE2171" i="1"/>
  <c r="AG2171" i="1" s="1"/>
  <c r="AE2172" i="1"/>
  <c r="AG2172" i="1" s="1"/>
  <c r="AE2173" i="1"/>
  <c r="AG2173" i="1" s="1"/>
  <c r="AE2174" i="1"/>
  <c r="AG2174" i="1" s="1"/>
  <c r="AE2175" i="1"/>
  <c r="AG2175" i="1" s="1"/>
  <c r="AE2176" i="1"/>
  <c r="AG2176" i="1" s="1"/>
  <c r="AE2177" i="1"/>
  <c r="AG2177" i="1" s="1"/>
  <c r="AE2178" i="1"/>
  <c r="AG2178" i="1" s="1"/>
  <c r="AE2179" i="1"/>
  <c r="AG2179" i="1" s="1"/>
  <c r="AE2180" i="1"/>
  <c r="AG2180" i="1" s="1"/>
  <c r="AE2181" i="1"/>
  <c r="AG2181" i="1" s="1"/>
  <c r="AE2182" i="1"/>
  <c r="AG2182" i="1" s="1"/>
  <c r="AE2183" i="1"/>
  <c r="AG2183" i="1" s="1"/>
  <c r="AE2184" i="1"/>
  <c r="AG2184" i="1" s="1"/>
  <c r="AE2186" i="1"/>
  <c r="AG2186" i="1" s="1"/>
  <c r="AE2188" i="1"/>
  <c r="AG2188" i="1" s="1"/>
  <c r="AE2189" i="1"/>
  <c r="AG2189" i="1" s="1"/>
  <c r="AE2190" i="1"/>
  <c r="AG2190" i="1" s="1"/>
  <c r="AE2191" i="1"/>
  <c r="AG2191" i="1" s="1"/>
  <c r="AE2192" i="1"/>
  <c r="AG2192" i="1" s="1"/>
  <c r="AE2193" i="1"/>
  <c r="AG2193" i="1" s="1"/>
  <c r="AE2194" i="1"/>
  <c r="AG2194" i="1" s="1"/>
  <c r="AE2195" i="1"/>
  <c r="AG2195" i="1" s="1"/>
  <c r="AE2196" i="1"/>
  <c r="AG2196" i="1" s="1"/>
  <c r="AE2197" i="1"/>
  <c r="AG2197" i="1" s="1"/>
  <c r="AE2198" i="1"/>
  <c r="AG2198" i="1" s="1"/>
  <c r="AE2199" i="1"/>
  <c r="AG2199" i="1" s="1"/>
  <c r="AE2200" i="1"/>
  <c r="AG2200" i="1" s="1"/>
  <c r="AE2201" i="1"/>
  <c r="AG2201" i="1" s="1"/>
  <c r="AE2202" i="1"/>
  <c r="AG2202" i="1" s="1"/>
  <c r="AE2203" i="1"/>
  <c r="AG2203" i="1" s="1"/>
  <c r="AE2204" i="1"/>
  <c r="AG2204" i="1" s="1"/>
  <c r="AE2205" i="1"/>
  <c r="AG2205" i="1" s="1"/>
  <c r="AE2206" i="1"/>
  <c r="AG2206" i="1" s="1"/>
  <c r="AE2207" i="1"/>
  <c r="AG2207" i="1" s="1"/>
  <c r="AE2208" i="1"/>
  <c r="AG2208" i="1" s="1"/>
  <c r="AE2209" i="1"/>
  <c r="AG2209" i="1" s="1"/>
  <c r="AE2210" i="1"/>
  <c r="AG2210" i="1" s="1"/>
  <c r="AE2211" i="1"/>
  <c r="AG2211" i="1" s="1"/>
  <c r="AE2212" i="1"/>
  <c r="AG2212" i="1" s="1"/>
  <c r="AE2213" i="1"/>
  <c r="AG2213" i="1" s="1"/>
  <c r="AE2214" i="1"/>
  <c r="AG2214" i="1" s="1"/>
  <c r="AE2215" i="1"/>
  <c r="AG2215" i="1" s="1"/>
  <c r="AE2216" i="1"/>
  <c r="AG2216" i="1" s="1"/>
  <c r="AE2217" i="1"/>
  <c r="AG2217" i="1" s="1"/>
  <c r="AE2218" i="1"/>
  <c r="AG2218" i="1" s="1"/>
  <c r="AE2219" i="1"/>
  <c r="AG2219" i="1" s="1"/>
  <c r="AE2220" i="1"/>
  <c r="AG2220" i="1" s="1"/>
  <c r="AE2221" i="1"/>
  <c r="AG2221" i="1" s="1"/>
  <c r="AE2222" i="1"/>
  <c r="AG2222" i="1" s="1"/>
  <c r="AE2223" i="1"/>
  <c r="AG2223" i="1" s="1"/>
  <c r="AE2224" i="1"/>
  <c r="AG2224" i="1" s="1"/>
  <c r="AE2225" i="1"/>
  <c r="AG2225" i="1" s="1"/>
  <c r="AE2226" i="1"/>
  <c r="AG2226" i="1" s="1"/>
  <c r="AE2227" i="1"/>
  <c r="AG2227" i="1" s="1"/>
  <c r="AE2228" i="1"/>
  <c r="AG2228" i="1" s="1"/>
  <c r="AE2229" i="1"/>
  <c r="AG2229" i="1" s="1"/>
  <c r="AE2230" i="1"/>
  <c r="AG2230" i="1" s="1"/>
  <c r="AE2231" i="1"/>
  <c r="AG2231" i="1" s="1"/>
  <c r="AE2232" i="1"/>
  <c r="AG2232" i="1" s="1"/>
  <c r="AE2233" i="1"/>
  <c r="AG2233" i="1" s="1"/>
  <c r="AE2234" i="1"/>
  <c r="AG2234" i="1" s="1"/>
  <c r="AE2235" i="1"/>
  <c r="AG2235" i="1" s="1"/>
  <c r="AE2236" i="1"/>
  <c r="AG2236" i="1" s="1"/>
  <c r="AE2237" i="1"/>
  <c r="AG2237" i="1" s="1"/>
  <c r="AE2238" i="1"/>
  <c r="AG2238" i="1" s="1"/>
  <c r="AE2239" i="1"/>
  <c r="AG2239" i="1" s="1"/>
  <c r="AE2240" i="1"/>
  <c r="AG2240" i="1" s="1"/>
  <c r="AE2241" i="1"/>
  <c r="AG2241" i="1" s="1"/>
  <c r="AE2242" i="1"/>
  <c r="AG2242" i="1" s="1"/>
  <c r="AE2243" i="1"/>
  <c r="AG2243" i="1" s="1"/>
  <c r="AE2244" i="1"/>
  <c r="AG2244" i="1" s="1"/>
  <c r="AE2245" i="1"/>
  <c r="AG2245" i="1" s="1"/>
  <c r="AE2246" i="1"/>
  <c r="AG2246" i="1" s="1"/>
  <c r="AE2247" i="1"/>
  <c r="AG2247" i="1" s="1"/>
  <c r="AE2248" i="1"/>
  <c r="AG2248" i="1" s="1"/>
  <c r="AE2249" i="1"/>
  <c r="AG2249" i="1" s="1"/>
  <c r="AE2250" i="1"/>
  <c r="AG2250" i="1" s="1"/>
  <c r="AE2251" i="1"/>
  <c r="AG2251" i="1" s="1"/>
  <c r="AE2252" i="1"/>
  <c r="AG2252" i="1" s="1"/>
  <c r="AE2253" i="1"/>
  <c r="AG2253" i="1" s="1"/>
  <c r="AE2254" i="1"/>
  <c r="AG2254" i="1" s="1"/>
  <c r="AE2255" i="1"/>
  <c r="AG2255" i="1" s="1"/>
  <c r="AE2256" i="1"/>
  <c r="AG2256" i="1" s="1"/>
  <c r="AE2257" i="1"/>
  <c r="AG2257" i="1" s="1"/>
  <c r="AE2258" i="1"/>
  <c r="AG2258" i="1" s="1"/>
  <c r="AE2259" i="1"/>
  <c r="AG2259" i="1" s="1"/>
  <c r="AE2260" i="1"/>
  <c r="AG2260" i="1" s="1"/>
  <c r="AE2261" i="1"/>
  <c r="AG2261" i="1" s="1"/>
  <c r="AE2262" i="1"/>
  <c r="AG2262" i="1" s="1"/>
  <c r="AE2263" i="1"/>
  <c r="AG2263" i="1" s="1"/>
  <c r="AE2264" i="1"/>
  <c r="AG2264" i="1" s="1"/>
  <c r="AE2265" i="1"/>
  <c r="AG2265" i="1" s="1"/>
  <c r="AE2266" i="1"/>
  <c r="AG2266" i="1" s="1"/>
  <c r="AE2267" i="1"/>
  <c r="AG2267" i="1" s="1"/>
  <c r="AE2268" i="1"/>
  <c r="AG2268" i="1" s="1"/>
  <c r="AE2269" i="1"/>
  <c r="AG2269" i="1" s="1"/>
  <c r="AE2270" i="1"/>
  <c r="AG2270" i="1" s="1"/>
  <c r="AE2271" i="1"/>
  <c r="AG2271" i="1" s="1"/>
  <c r="AE2272" i="1"/>
  <c r="AG2272" i="1" s="1"/>
  <c r="AE2273" i="1"/>
  <c r="AG2273" i="1" s="1"/>
  <c r="AE2274" i="1"/>
  <c r="AG2274" i="1" s="1"/>
  <c r="AE2275" i="1"/>
  <c r="AG2275" i="1" s="1"/>
  <c r="AE2276" i="1"/>
  <c r="AG2276" i="1" s="1"/>
  <c r="AE2277" i="1"/>
  <c r="AG2277" i="1" s="1"/>
  <c r="AE2278" i="1"/>
  <c r="AG2278" i="1" s="1"/>
  <c r="AE2279" i="1"/>
  <c r="AG2279" i="1" s="1"/>
  <c r="AE2280" i="1"/>
  <c r="AG2280" i="1" s="1"/>
  <c r="AE2281" i="1"/>
  <c r="AG2281" i="1" s="1"/>
  <c r="AE2282" i="1"/>
  <c r="AG2282" i="1" s="1"/>
  <c r="AE2283" i="1"/>
  <c r="AG2283" i="1" s="1"/>
  <c r="AE2284" i="1"/>
  <c r="AG2284" i="1" s="1"/>
  <c r="AE2285" i="1"/>
  <c r="AG2285" i="1" s="1"/>
  <c r="AE2286" i="1"/>
  <c r="AG2286" i="1" s="1"/>
  <c r="AE2287" i="1"/>
  <c r="AG2287" i="1" s="1"/>
  <c r="AE2288" i="1"/>
  <c r="AG2288" i="1" s="1"/>
  <c r="AE2289" i="1"/>
  <c r="AG2289" i="1" s="1"/>
  <c r="AE2290" i="1"/>
  <c r="AG2290" i="1" s="1"/>
  <c r="AE2291" i="1"/>
  <c r="AG2291" i="1" s="1"/>
  <c r="AE2292" i="1"/>
  <c r="AG2292" i="1" s="1"/>
  <c r="AE2293" i="1"/>
  <c r="AG2293" i="1" s="1"/>
  <c r="AE2294" i="1"/>
  <c r="AG2294" i="1" s="1"/>
  <c r="AE2295" i="1"/>
  <c r="AG2295" i="1" s="1"/>
  <c r="AE2296" i="1"/>
  <c r="AG2296" i="1" s="1"/>
  <c r="AE2297" i="1"/>
  <c r="AG2297" i="1" s="1"/>
  <c r="AE2298" i="1"/>
  <c r="AG2298" i="1" s="1"/>
  <c r="AE2299" i="1"/>
  <c r="AG2299" i="1" s="1"/>
  <c r="AE2300" i="1"/>
  <c r="AG2300" i="1" s="1"/>
  <c r="AE2301" i="1"/>
  <c r="AG2301" i="1" s="1"/>
  <c r="AE2302" i="1"/>
  <c r="AG2302" i="1" s="1"/>
  <c r="AE2304" i="1"/>
  <c r="AG2304" i="1" s="1"/>
  <c r="AE2305" i="1"/>
  <c r="AG2305" i="1" s="1"/>
  <c r="AE2306" i="1"/>
  <c r="AG2306" i="1" s="1"/>
  <c r="AE2307" i="1"/>
  <c r="AG2307" i="1" s="1"/>
  <c r="AE2308" i="1"/>
  <c r="AG2308" i="1" s="1"/>
  <c r="AE2309" i="1"/>
  <c r="AG2309" i="1" s="1"/>
  <c r="AE2310" i="1"/>
  <c r="AG2310" i="1" s="1"/>
  <c r="AE2311" i="1"/>
  <c r="AG2311" i="1" s="1"/>
  <c r="AE2312" i="1"/>
  <c r="AG2312" i="1" s="1"/>
  <c r="AE2313" i="1"/>
  <c r="AG2313" i="1" s="1"/>
  <c r="AE2314" i="1"/>
  <c r="AG2314" i="1" s="1"/>
  <c r="AE2315" i="1"/>
  <c r="AG2315" i="1" s="1"/>
  <c r="AE2316" i="1"/>
  <c r="AG2316" i="1" s="1"/>
  <c r="AE2317" i="1"/>
  <c r="AG2317" i="1" s="1"/>
  <c r="AE2318" i="1"/>
  <c r="AG2318" i="1" s="1"/>
  <c r="AE2319" i="1"/>
  <c r="AG2319" i="1" s="1"/>
  <c r="AE2320" i="1"/>
  <c r="AG2320" i="1" s="1"/>
  <c r="AE2321" i="1"/>
  <c r="AG2321" i="1" s="1"/>
  <c r="AE2322" i="1"/>
  <c r="AG2322" i="1" s="1"/>
  <c r="AE2323" i="1"/>
  <c r="AG2323" i="1" s="1"/>
  <c r="AE2324" i="1"/>
  <c r="AG2324" i="1" s="1"/>
  <c r="AE2325" i="1"/>
  <c r="AG2325" i="1" s="1"/>
  <c r="AE2326" i="1"/>
  <c r="AG2326" i="1" s="1"/>
  <c r="AE2327" i="1"/>
  <c r="AG2327" i="1" s="1"/>
  <c r="AE2328" i="1"/>
  <c r="AG2328" i="1" s="1"/>
  <c r="AE2329" i="1"/>
  <c r="AG2329" i="1" s="1"/>
  <c r="AE2330" i="1"/>
  <c r="AG2330" i="1" s="1"/>
  <c r="AE2331" i="1"/>
  <c r="AG2331" i="1" s="1"/>
  <c r="AE2332" i="1"/>
  <c r="AG2332" i="1" s="1"/>
  <c r="AE2333" i="1"/>
  <c r="AG2333" i="1" s="1"/>
  <c r="AE2334" i="1"/>
  <c r="AG2334" i="1" s="1"/>
  <c r="AE2335" i="1"/>
  <c r="AG2335" i="1" s="1"/>
  <c r="AE2336" i="1"/>
  <c r="AG2336" i="1" s="1"/>
  <c r="AE2337" i="1"/>
  <c r="AG2337" i="1" s="1"/>
  <c r="AE2338" i="1"/>
  <c r="AG2338" i="1" s="1"/>
  <c r="AE2339" i="1"/>
  <c r="AG2339" i="1" s="1"/>
  <c r="AE2340" i="1"/>
  <c r="AG2340" i="1" s="1"/>
  <c r="AE2341" i="1"/>
  <c r="AG2341" i="1" s="1"/>
  <c r="AE2342" i="1"/>
  <c r="AG2342" i="1" s="1"/>
  <c r="AE2343" i="1"/>
  <c r="AG2343" i="1" s="1"/>
  <c r="AE2345" i="1"/>
  <c r="AG2345" i="1" s="1"/>
  <c r="AE2346" i="1"/>
  <c r="AG2346" i="1" s="1"/>
  <c r="AE2347" i="1"/>
  <c r="AG2347" i="1" s="1"/>
  <c r="AE2348" i="1"/>
  <c r="AG2348" i="1" s="1"/>
  <c r="AE2349" i="1"/>
  <c r="AG2349" i="1" s="1"/>
  <c r="AE2350" i="1"/>
  <c r="AG2350" i="1" s="1"/>
  <c r="AE2351" i="1"/>
  <c r="AG2351" i="1" s="1"/>
  <c r="AE2352" i="1"/>
  <c r="AG2352" i="1" s="1"/>
  <c r="AE2353" i="1"/>
  <c r="AG2353" i="1" s="1"/>
  <c r="AE2354" i="1"/>
  <c r="AG2354" i="1" s="1"/>
  <c r="AE2355" i="1"/>
  <c r="AG2355" i="1" s="1"/>
  <c r="AE2356" i="1"/>
  <c r="AG2356" i="1" s="1"/>
  <c r="AE2357" i="1"/>
  <c r="AG2357" i="1" s="1"/>
  <c r="AE2358" i="1"/>
  <c r="AG2358" i="1" s="1"/>
  <c r="AE2359" i="1"/>
  <c r="AG2359" i="1" s="1"/>
  <c r="AE2360" i="1"/>
  <c r="AG2360" i="1" s="1"/>
  <c r="AE2361" i="1"/>
  <c r="AG2361" i="1" s="1"/>
  <c r="AE2362" i="1"/>
  <c r="AG2362" i="1" s="1"/>
  <c r="AE2363" i="1"/>
  <c r="AG2363" i="1" s="1"/>
  <c r="AE2364" i="1"/>
  <c r="AG2364" i="1" s="1"/>
  <c r="AE2365" i="1"/>
  <c r="AG2365" i="1" s="1"/>
  <c r="AE2366" i="1"/>
  <c r="AG2366" i="1" s="1"/>
  <c r="AE2367" i="1"/>
  <c r="AG2367" i="1" s="1"/>
  <c r="AE2368" i="1"/>
  <c r="AG2368" i="1" s="1"/>
  <c r="AE2369" i="1"/>
  <c r="AG2369" i="1" s="1"/>
  <c r="AE2370" i="1"/>
  <c r="AG2370" i="1" s="1"/>
  <c r="AE2371" i="1"/>
  <c r="AG2371" i="1" s="1"/>
  <c r="AE2372" i="1"/>
  <c r="AG2372" i="1" s="1"/>
  <c r="AE2373" i="1"/>
  <c r="AG2373" i="1" s="1"/>
  <c r="AE2374" i="1"/>
  <c r="AG2374" i="1" s="1"/>
  <c r="AE2375" i="1"/>
  <c r="AG2375" i="1" s="1"/>
  <c r="AE2376" i="1"/>
  <c r="AG2376" i="1" s="1"/>
  <c r="AE2377" i="1"/>
  <c r="AG2377" i="1" s="1"/>
  <c r="AE2378" i="1"/>
  <c r="AG2378" i="1" s="1"/>
  <c r="AE2379" i="1"/>
  <c r="AG2379" i="1" s="1"/>
  <c r="AE2380" i="1"/>
  <c r="AG2380" i="1" s="1"/>
  <c r="AE2381" i="1"/>
  <c r="AG2381" i="1" s="1"/>
  <c r="AE2382" i="1"/>
  <c r="AG2382" i="1" s="1"/>
  <c r="AE2383" i="1"/>
  <c r="AG2383" i="1" s="1"/>
  <c r="AE2384" i="1"/>
  <c r="AG2384" i="1" s="1"/>
  <c r="AE2385" i="1"/>
  <c r="AG2385" i="1" s="1"/>
  <c r="AE2386" i="1"/>
  <c r="AG2386" i="1" s="1"/>
  <c r="AE2387" i="1"/>
  <c r="AG2387" i="1" s="1"/>
  <c r="AE2388" i="1"/>
  <c r="AG2388" i="1" s="1"/>
  <c r="AE2389" i="1"/>
  <c r="AG2389" i="1" s="1"/>
  <c r="AE2390" i="1"/>
  <c r="AG2390" i="1" s="1"/>
  <c r="AE2391" i="1"/>
  <c r="AG2391" i="1" s="1"/>
  <c r="AE2392" i="1"/>
  <c r="AG2392" i="1" s="1"/>
  <c r="AE2393" i="1"/>
  <c r="AG2393" i="1" s="1"/>
  <c r="AE2394" i="1"/>
  <c r="AG2394" i="1" s="1"/>
  <c r="AE2396" i="1"/>
  <c r="AG2396" i="1" s="1"/>
  <c r="AE2397" i="1"/>
  <c r="AG2397" i="1" s="1"/>
  <c r="AE2398" i="1"/>
  <c r="AG2398" i="1" s="1"/>
  <c r="AE2399" i="1"/>
  <c r="AG2399" i="1" s="1"/>
  <c r="AE2400" i="1"/>
  <c r="AG2400" i="1" s="1"/>
  <c r="AE2401" i="1"/>
  <c r="AG2401" i="1" s="1"/>
  <c r="AE2402" i="1"/>
  <c r="AG2402" i="1" s="1"/>
  <c r="AE2403" i="1"/>
  <c r="AG2403" i="1" s="1"/>
  <c r="AE2404" i="1"/>
  <c r="AG2404" i="1" s="1"/>
  <c r="AE2405" i="1"/>
  <c r="AG2405" i="1" s="1"/>
  <c r="AE2406" i="1"/>
  <c r="AG2406" i="1" s="1"/>
  <c r="AE2407" i="1"/>
  <c r="AG2407" i="1" s="1"/>
  <c r="AE2408" i="1"/>
  <c r="AG2408" i="1" s="1"/>
  <c r="AE2409" i="1"/>
  <c r="AG2409" i="1" s="1"/>
  <c r="AE2410" i="1"/>
  <c r="AG2410" i="1" s="1"/>
  <c r="AE2411" i="1"/>
  <c r="AG2411" i="1" s="1"/>
  <c r="AE2412" i="1"/>
  <c r="AG2412" i="1" s="1"/>
  <c r="AE2413" i="1"/>
  <c r="AG2413" i="1" s="1"/>
  <c r="AE2414" i="1"/>
  <c r="AG2414" i="1" s="1"/>
  <c r="AE2415" i="1"/>
  <c r="AG2415" i="1" s="1"/>
  <c r="AE2416" i="1"/>
  <c r="AG2416" i="1" s="1"/>
  <c r="AE2417" i="1"/>
  <c r="AG2417" i="1" s="1"/>
  <c r="AE2419" i="1"/>
  <c r="AG2419" i="1" s="1"/>
  <c r="AE2420" i="1"/>
  <c r="AG2420" i="1" s="1"/>
  <c r="AE2421" i="1"/>
  <c r="AG2421" i="1" s="1"/>
  <c r="AE2422" i="1"/>
  <c r="AG2422" i="1" s="1"/>
  <c r="AE2423" i="1"/>
  <c r="AG2423" i="1" s="1"/>
  <c r="AE2424" i="1"/>
  <c r="AG2424" i="1" s="1"/>
  <c r="AE2425" i="1"/>
  <c r="AG2425" i="1" s="1"/>
  <c r="AE2426" i="1"/>
  <c r="AG2426" i="1" s="1"/>
  <c r="AE2427" i="1"/>
  <c r="AG2427" i="1" s="1"/>
  <c r="AE2428" i="1"/>
  <c r="AG2428" i="1" s="1"/>
  <c r="AE2429" i="1"/>
  <c r="AG2429" i="1" s="1"/>
  <c r="AE2430" i="1"/>
  <c r="AG2430" i="1" s="1"/>
  <c r="AE2431" i="1"/>
  <c r="AG2431" i="1" s="1"/>
  <c r="AE2432" i="1"/>
  <c r="AG2432" i="1" s="1"/>
  <c r="AE2433" i="1"/>
  <c r="AG2433" i="1" s="1"/>
  <c r="AE2434" i="1"/>
  <c r="AG2434" i="1" s="1"/>
  <c r="AE2435" i="1"/>
  <c r="AG2435" i="1" s="1"/>
  <c r="AE2436" i="1"/>
  <c r="AG2436" i="1" s="1"/>
  <c r="AE2437" i="1"/>
  <c r="AG2437" i="1" s="1"/>
  <c r="AE2438" i="1"/>
  <c r="AG2438" i="1" s="1"/>
  <c r="AE2439" i="1"/>
  <c r="AG2439" i="1" s="1"/>
  <c r="AE2440" i="1"/>
  <c r="AG2440" i="1" s="1"/>
  <c r="AE2441" i="1"/>
  <c r="AG2441" i="1" s="1"/>
  <c r="AE2442" i="1"/>
  <c r="AG2442" i="1" s="1"/>
  <c r="AE2443" i="1"/>
  <c r="AG2443" i="1" s="1"/>
  <c r="AE2444" i="1"/>
  <c r="AG2444" i="1" s="1"/>
  <c r="AE2445" i="1"/>
  <c r="AG2445" i="1" s="1"/>
  <c r="AE2446" i="1"/>
  <c r="AG2446" i="1" s="1"/>
  <c r="AE2447" i="1"/>
  <c r="AG2447" i="1" s="1"/>
  <c r="AE2448" i="1"/>
  <c r="AG2448" i="1" s="1"/>
  <c r="AE2449" i="1"/>
  <c r="AG2449" i="1" s="1"/>
  <c r="AE2450" i="1"/>
  <c r="AG2450" i="1" s="1"/>
  <c r="AE2451" i="1"/>
  <c r="AG2451" i="1" s="1"/>
  <c r="AE2452" i="1"/>
  <c r="AG2452" i="1" s="1"/>
  <c r="AE2454" i="1"/>
  <c r="AG2454" i="1" s="1"/>
  <c r="AE2455" i="1"/>
  <c r="AG2455" i="1" s="1"/>
  <c r="AE2456" i="1"/>
  <c r="AG2456" i="1" s="1"/>
  <c r="AE2457" i="1"/>
  <c r="AG2457" i="1" s="1"/>
  <c r="AE2458" i="1"/>
  <c r="AG2458" i="1" s="1"/>
  <c r="AE2459" i="1"/>
  <c r="AG2459" i="1" s="1"/>
  <c r="AE2460" i="1"/>
  <c r="AG2460" i="1" s="1"/>
  <c r="AE2461" i="1"/>
  <c r="AG2461" i="1" s="1"/>
  <c r="AE2462" i="1"/>
  <c r="AG2462" i="1" s="1"/>
  <c r="AE2463" i="1"/>
  <c r="AG2463" i="1" s="1"/>
  <c r="AE2464" i="1"/>
  <c r="AG2464" i="1" s="1"/>
  <c r="AE2465" i="1"/>
  <c r="AG2465" i="1" s="1"/>
  <c r="AE2466" i="1"/>
  <c r="AG2466" i="1" s="1"/>
  <c r="AE2467" i="1"/>
  <c r="AG2467" i="1" s="1"/>
  <c r="AE2468" i="1"/>
  <c r="AG2468" i="1" s="1"/>
  <c r="AE2469" i="1"/>
  <c r="AG2469" i="1" s="1"/>
  <c r="AE2470" i="1"/>
  <c r="AG2470" i="1" s="1"/>
  <c r="AE2471" i="1"/>
  <c r="AG2471" i="1" s="1"/>
  <c r="AE2472" i="1"/>
  <c r="AG2472" i="1" s="1"/>
  <c r="AE2473" i="1"/>
  <c r="AG2473" i="1" s="1"/>
  <c r="AE2474" i="1"/>
  <c r="AG2474" i="1" s="1"/>
  <c r="AE2475" i="1"/>
  <c r="AG2475" i="1" s="1"/>
  <c r="AE2476" i="1"/>
  <c r="AG2476" i="1" s="1"/>
  <c r="AE2477" i="1"/>
  <c r="AG2477" i="1" s="1"/>
  <c r="AE2478" i="1"/>
  <c r="AG2478" i="1" s="1"/>
  <c r="AE2479" i="1"/>
  <c r="AG2479" i="1" s="1"/>
  <c r="AE2480" i="1"/>
  <c r="AG2480" i="1" s="1"/>
  <c r="AE2481" i="1"/>
  <c r="AG2481" i="1" s="1"/>
  <c r="AE2482" i="1"/>
  <c r="AG2482" i="1" s="1"/>
  <c r="AE2483" i="1"/>
  <c r="AG2483" i="1" s="1"/>
  <c r="AE2484" i="1"/>
  <c r="AG2484" i="1" s="1"/>
  <c r="AE2485" i="1"/>
  <c r="AG2485" i="1" s="1"/>
  <c r="AE2486" i="1"/>
  <c r="AG2486" i="1" s="1"/>
  <c r="AE2487" i="1"/>
  <c r="AG2487" i="1" s="1"/>
  <c r="AE2488" i="1"/>
  <c r="AG2488" i="1" s="1"/>
  <c r="AE2489" i="1"/>
  <c r="AG2489" i="1" s="1"/>
  <c r="AE2490" i="1"/>
  <c r="AG2490" i="1" s="1"/>
  <c r="AE2491" i="1"/>
  <c r="AG2491" i="1" s="1"/>
  <c r="AE2493" i="1"/>
  <c r="AG2493" i="1" s="1"/>
  <c r="AE2494" i="1"/>
  <c r="AG2494" i="1" s="1"/>
  <c r="AE2495" i="1"/>
  <c r="AG2495" i="1" s="1"/>
  <c r="AE2496" i="1"/>
  <c r="AG2496" i="1" s="1"/>
  <c r="AE2497" i="1"/>
  <c r="AG2497" i="1" s="1"/>
  <c r="AE2498" i="1"/>
  <c r="AG2498" i="1" s="1"/>
  <c r="AE2499" i="1"/>
  <c r="AG2499" i="1" s="1"/>
  <c r="AE2500" i="1"/>
  <c r="AG2500" i="1" s="1"/>
  <c r="AE2501" i="1"/>
  <c r="AG2501" i="1" s="1"/>
  <c r="AE2502" i="1"/>
  <c r="AG2502" i="1" s="1"/>
  <c r="AE2503" i="1"/>
  <c r="AG2503" i="1" s="1"/>
  <c r="AE2504" i="1"/>
  <c r="AG2504" i="1" s="1"/>
  <c r="AE2505" i="1"/>
  <c r="AG2505" i="1" s="1"/>
  <c r="AE2506" i="1"/>
  <c r="AG2506" i="1" s="1"/>
  <c r="AE2507" i="1"/>
  <c r="AG2507" i="1" s="1"/>
  <c r="AE2508" i="1"/>
  <c r="AG2508" i="1" s="1"/>
  <c r="AE2509" i="1"/>
  <c r="AG2509" i="1" s="1"/>
  <c r="AE2510" i="1"/>
  <c r="AG2510" i="1" s="1"/>
  <c r="AE2511" i="1"/>
  <c r="AG2511" i="1" s="1"/>
  <c r="AE2512" i="1"/>
  <c r="AG2512" i="1" s="1"/>
  <c r="AE2513" i="1"/>
  <c r="AG2513" i="1" s="1"/>
  <c r="AE2514" i="1"/>
  <c r="AG2514" i="1" s="1"/>
  <c r="AE2515" i="1"/>
  <c r="AG2515" i="1" s="1"/>
  <c r="AE2516" i="1"/>
  <c r="AG2516" i="1" s="1"/>
  <c r="AE2517" i="1"/>
  <c r="AG2517" i="1" s="1"/>
  <c r="AE2518" i="1"/>
  <c r="AG2518" i="1" s="1"/>
  <c r="AE2519" i="1"/>
  <c r="AG2519" i="1" s="1"/>
  <c r="AE2520" i="1"/>
  <c r="AG2520" i="1" s="1"/>
  <c r="AE2521" i="1"/>
  <c r="AG2521" i="1" s="1"/>
  <c r="AE2522" i="1"/>
  <c r="AG2522" i="1" s="1"/>
  <c r="AE2523" i="1"/>
  <c r="AG2523" i="1" s="1"/>
  <c r="AE2524" i="1"/>
  <c r="AG2524" i="1" s="1"/>
  <c r="AE2525" i="1"/>
  <c r="AG2525" i="1" s="1"/>
  <c r="AE2526" i="1"/>
  <c r="AG2526" i="1" s="1"/>
  <c r="AE2527" i="1"/>
  <c r="AG2527" i="1" s="1"/>
  <c r="AE2528" i="1"/>
  <c r="AG2528" i="1" s="1"/>
  <c r="AE2529" i="1"/>
  <c r="AG2529" i="1" s="1"/>
  <c r="AE2530" i="1"/>
  <c r="AG2530" i="1" s="1"/>
  <c r="AE2531" i="1"/>
  <c r="AG2531" i="1" s="1"/>
  <c r="AE2532" i="1"/>
  <c r="AG2532" i="1" s="1"/>
  <c r="AE2533" i="1"/>
  <c r="AG2533" i="1" s="1"/>
  <c r="AE2534" i="1"/>
  <c r="AG2534" i="1" s="1"/>
  <c r="AE2535" i="1"/>
  <c r="AG2535" i="1" s="1"/>
  <c r="AE2536" i="1"/>
  <c r="AG2536" i="1" s="1"/>
  <c r="AE2537" i="1"/>
  <c r="AG2537" i="1" s="1"/>
  <c r="AE2538" i="1"/>
  <c r="AG2538" i="1" s="1"/>
  <c r="AE2539" i="1"/>
  <c r="AG2539" i="1" s="1"/>
  <c r="AE2540" i="1"/>
  <c r="AG2540" i="1" s="1"/>
  <c r="AE2541" i="1"/>
  <c r="AG2541" i="1" s="1"/>
  <c r="AE2542" i="1"/>
  <c r="AG2542" i="1" s="1"/>
  <c r="AE2543" i="1"/>
  <c r="AG2543" i="1" s="1"/>
  <c r="AE2544" i="1"/>
  <c r="AG2544" i="1" s="1"/>
  <c r="AE2545" i="1"/>
  <c r="AG2545" i="1" s="1"/>
  <c r="AE2546" i="1"/>
  <c r="AG2546" i="1" s="1"/>
  <c r="AE2547" i="1"/>
  <c r="AG2547" i="1" s="1"/>
  <c r="AE2548" i="1"/>
  <c r="AG2548" i="1" s="1"/>
  <c r="AE2549" i="1"/>
  <c r="AG2549" i="1" s="1"/>
  <c r="AE2550" i="1"/>
  <c r="AG2550" i="1" s="1"/>
  <c r="AE2551" i="1"/>
  <c r="AG2551" i="1" s="1"/>
  <c r="AE2552" i="1"/>
  <c r="AG2552" i="1" s="1"/>
  <c r="AE2553" i="1"/>
  <c r="AG2553" i="1" s="1"/>
  <c r="AE2554" i="1"/>
  <c r="AG2554" i="1" s="1"/>
  <c r="AE2555" i="1"/>
  <c r="AG2555" i="1" s="1"/>
  <c r="AE2556" i="1"/>
  <c r="AG2556" i="1" s="1"/>
  <c r="AE2557" i="1"/>
  <c r="AG2557" i="1" s="1"/>
  <c r="AE2558" i="1"/>
  <c r="AG2558" i="1" s="1"/>
  <c r="AE2559" i="1"/>
  <c r="AG2559" i="1" s="1"/>
  <c r="AE2560" i="1"/>
  <c r="AG2560" i="1" s="1"/>
  <c r="AE2561" i="1"/>
  <c r="AG2561" i="1" s="1"/>
  <c r="AE2562" i="1"/>
  <c r="AG2562" i="1" s="1"/>
  <c r="AE2563" i="1"/>
  <c r="AG2563" i="1" s="1"/>
  <c r="AE2564" i="1"/>
  <c r="AG2564" i="1" s="1"/>
  <c r="AE2565" i="1"/>
  <c r="AG2565" i="1" s="1"/>
  <c r="AE2566" i="1"/>
  <c r="AG2566" i="1" s="1"/>
  <c r="AE2567" i="1"/>
  <c r="AG2567" i="1" s="1"/>
  <c r="AE2568" i="1"/>
  <c r="AG2568" i="1" s="1"/>
  <c r="AE2569" i="1"/>
  <c r="AG2569" i="1" s="1"/>
  <c r="AE2570" i="1"/>
  <c r="AG2570" i="1" s="1"/>
  <c r="AE2571" i="1"/>
  <c r="AG2571" i="1" s="1"/>
  <c r="AE2572" i="1"/>
  <c r="AG2572" i="1" s="1"/>
  <c r="AE2573" i="1"/>
  <c r="AG2573" i="1" s="1"/>
  <c r="AE2574" i="1"/>
  <c r="AG2574" i="1" s="1"/>
  <c r="AE2575" i="1"/>
  <c r="AG2575" i="1" s="1"/>
  <c r="AE2576" i="1"/>
  <c r="AG2576" i="1" s="1"/>
  <c r="AE2577" i="1"/>
  <c r="AG2577" i="1" s="1"/>
  <c r="AE2578" i="1"/>
  <c r="AG2578" i="1" s="1"/>
  <c r="AE2579" i="1"/>
  <c r="AG2579" i="1" s="1"/>
  <c r="AE2580" i="1"/>
  <c r="AG2580" i="1" s="1"/>
  <c r="AE2581" i="1"/>
  <c r="AG2581" i="1" s="1"/>
  <c r="AE2582" i="1"/>
  <c r="AG2582" i="1" s="1"/>
  <c r="AE2583" i="1"/>
  <c r="AG2583" i="1" s="1"/>
  <c r="AE2584" i="1"/>
  <c r="AG2584" i="1" s="1"/>
  <c r="AE2585" i="1"/>
  <c r="AG2585" i="1" s="1"/>
  <c r="AE2586" i="1"/>
  <c r="AG2586" i="1" s="1"/>
  <c r="AE2587" i="1"/>
  <c r="AG2587" i="1" s="1"/>
  <c r="AE2588" i="1"/>
  <c r="AG2588" i="1" s="1"/>
  <c r="AE2589" i="1"/>
  <c r="AG2589" i="1" s="1"/>
  <c r="AE2590" i="1"/>
  <c r="AG2590" i="1" s="1"/>
  <c r="AE2591" i="1"/>
  <c r="AG2591" i="1" s="1"/>
  <c r="AE2592" i="1"/>
  <c r="AG2592" i="1" s="1"/>
  <c r="AE2593" i="1"/>
  <c r="AG2593" i="1" s="1"/>
  <c r="AE2594" i="1"/>
  <c r="AG2594" i="1" s="1"/>
  <c r="AE2595" i="1"/>
  <c r="AG2595" i="1" s="1"/>
  <c r="AE2596" i="1"/>
  <c r="AG2596" i="1" s="1"/>
  <c r="AE2597" i="1"/>
  <c r="AG2597" i="1" s="1"/>
  <c r="AE2598" i="1"/>
  <c r="AG2598" i="1" s="1"/>
  <c r="AE2599" i="1"/>
  <c r="AG2599" i="1" s="1"/>
  <c r="AE2600" i="1"/>
  <c r="AG2600" i="1" s="1"/>
  <c r="AE2601" i="1"/>
  <c r="AG2601" i="1" s="1"/>
  <c r="AE2602" i="1"/>
  <c r="AG2602" i="1" s="1"/>
  <c r="AE2603" i="1"/>
  <c r="AG2603" i="1" s="1"/>
  <c r="AE2604" i="1"/>
  <c r="AG2604" i="1" s="1"/>
  <c r="AE2605" i="1"/>
  <c r="AG2605" i="1" s="1"/>
  <c r="AE2606" i="1"/>
  <c r="AG2606" i="1" s="1"/>
  <c r="AE2607" i="1"/>
  <c r="AG2607" i="1" s="1"/>
  <c r="AE2608" i="1"/>
  <c r="AG2608" i="1" s="1"/>
  <c r="AE2609" i="1"/>
  <c r="AG2609" i="1" s="1"/>
  <c r="AE2610" i="1"/>
  <c r="AG2610" i="1" s="1"/>
  <c r="AE2611" i="1"/>
  <c r="AG2611" i="1" s="1"/>
  <c r="AE2612" i="1"/>
  <c r="AG2612" i="1" s="1"/>
  <c r="AE2613" i="1"/>
  <c r="AG2613" i="1" s="1"/>
  <c r="AE2614" i="1"/>
  <c r="AG2614" i="1" s="1"/>
  <c r="AE2615" i="1"/>
  <c r="AG2615" i="1" s="1"/>
  <c r="AE2616" i="1"/>
  <c r="AG2616" i="1" s="1"/>
  <c r="AE2617" i="1"/>
  <c r="AG2617" i="1" s="1"/>
  <c r="AE2618" i="1"/>
  <c r="AG2618" i="1" s="1"/>
  <c r="AE2619" i="1"/>
  <c r="AG2619" i="1" s="1"/>
  <c r="AE2620" i="1"/>
  <c r="AG2620" i="1" s="1"/>
  <c r="AE2621" i="1"/>
  <c r="AG2621" i="1" s="1"/>
  <c r="AE2622" i="1"/>
  <c r="AG2622" i="1" s="1"/>
  <c r="AE2623" i="1"/>
  <c r="AG2623" i="1" s="1"/>
  <c r="AE2624" i="1"/>
  <c r="AG2624" i="1" s="1"/>
  <c r="AE2625" i="1"/>
  <c r="AG2625" i="1" s="1"/>
  <c r="AE2626" i="1"/>
  <c r="AG2626" i="1" s="1"/>
  <c r="AE2627" i="1"/>
  <c r="AG2627" i="1" s="1"/>
  <c r="AE2628" i="1"/>
  <c r="AG2628" i="1" s="1"/>
  <c r="AE2629" i="1"/>
  <c r="AG2629" i="1" s="1"/>
  <c r="AE2630" i="1"/>
  <c r="AG2630" i="1" s="1"/>
  <c r="AE2631" i="1"/>
  <c r="AG2631" i="1" s="1"/>
  <c r="AE2632" i="1"/>
  <c r="AG2632" i="1" s="1"/>
  <c r="AE2633" i="1"/>
  <c r="AG2633" i="1" s="1"/>
  <c r="AE2634" i="1"/>
  <c r="AG2634" i="1" s="1"/>
  <c r="AE2635" i="1"/>
  <c r="AG2635" i="1" s="1"/>
  <c r="AE2636" i="1"/>
  <c r="AG2636" i="1" s="1"/>
  <c r="AE2637" i="1"/>
  <c r="AG2637" i="1" s="1"/>
  <c r="AE2638" i="1"/>
  <c r="AG2638" i="1" s="1"/>
  <c r="AE2639" i="1"/>
  <c r="AG2639" i="1" s="1"/>
  <c r="AE2640" i="1"/>
  <c r="AG2640" i="1" s="1"/>
  <c r="AE2641" i="1"/>
  <c r="AG2641" i="1" s="1"/>
  <c r="AE2642" i="1"/>
  <c r="AG2642" i="1" s="1"/>
  <c r="AE2643" i="1"/>
  <c r="AG2643" i="1" s="1"/>
  <c r="AE2644" i="1"/>
  <c r="AG2644" i="1" s="1"/>
  <c r="AE2645" i="1"/>
  <c r="AG2645" i="1" s="1"/>
  <c r="AE2646" i="1"/>
  <c r="AG2646" i="1" s="1"/>
  <c r="AE2647" i="1"/>
  <c r="AG2647" i="1" s="1"/>
  <c r="AE2648" i="1"/>
  <c r="AG2648" i="1" s="1"/>
  <c r="AE2649" i="1"/>
  <c r="AG2649" i="1" s="1"/>
  <c r="AE2650" i="1"/>
  <c r="AG2650" i="1" s="1"/>
  <c r="AE2651" i="1"/>
  <c r="AG2651" i="1" s="1"/>
  <c r="AE2652" i="1"/>
  <c r="AG2652" i="1" s="1"/>
  <c r="AE2653" i="1"/>
  <c r="AG2653" i="1" s="1"/>
  <c r="AE2654" i="1"/>
  <c r="AG2654" i="1" s="1"/>
  <c r="AE2655" i="1"/>
  <c r="AG2655" i="1" s="1"/>
  <c r="AE2656" i="1"/>
  <c r="AG2656" i="1" s="1"/>
  <c r="AE2657" i="1"/>
  <c r="AG2657" i="1" s="1"/>
  <c r="AE2658" i="1"/>
  <c r="AG2658" i="1" s="1"/>
  <c r="AE2659" i="1"/>
  <c r="AG2659" i="1" s="1"/>
  <c r="AE2660" i="1"/>
  <c r="AG2660" i="1" s="1"/>
  <c r="AE2661" i="1"/>
  <c r="AG2661" i="1" s="1"/>
  <c r="AE2662" i="1"/>
  <c r="AG2662" i="1" s="1"/>
  <c r="AE2663" i="1"/>
  <c r="AG2663" i="1" s="1"/>
  <c r="AE2664" i="1"/>
  <c r="AG2664" i="1" s="1"/>
  <c r="AE2665" i="1"/>
  <c r="AG2665" i="1" s="1"/>
  <c r="AE2666" i="1"/>
  <c r="AG2666" i="1" s="1"/>
  <c r="AE2667" i="1"/>
  <c r="AG2667" i="1" s="1"/>
  <c r="AE2668" i="1"/>
  <c r="AG2668" i="1" s="1"/>
  <c r="AE2669" i="1"/>
  <c r="AG2669" i="1" s="1"/>
  <c r="AE2670" i="1"/>
  <c r="AG2670" i="1" s="1"/>
  <c r="AE2671" i="1"/>
  <c r="AG2671" i="1" s="1"/>
  <c r="AE2672" i="1"/>
  <c r="AG2672" i="1" s="1"/>
  <c r="AE2673" i="1"/>
  <c r="AG2673" i="1" s="1"/>
  <c r="AE2674" i="1"/>
  <c r="AG2674" i="1" s="1"/>
  <c r="AE2675" i="1"/>
  <c r="AG2675" i="1" s="1"/>
  <c r="AE2676" i="1"/>
  <c r="AG2676" i="1" s="1"/>
  <c r="AE2677" i="1"/>
  <c r="AG2677" i="1" s="1"/>
  <c r="AE2678" i="1"/>
  <c r="AG2678" i="1" s="1"/>
  <c r="AE2680" i="1"/>
  <c r="AG2680" i="1" s="1"/>
  <c r="AE2681" i="1"/>
  <c r="AG2681" i="1" s="1"/>
  <c r="AE2682" i="1"/>
  <c r="AG2682" i="1" s="1"/>
  <c r="AE2683" i="1"/>
  <c r="AG2683" i="1" s="1"/>
  <c r="AE2684" i="1"/>
  <c r="AG2684" i="1" s="1"/>
  <c r="AE2685" i="1"/>
  <c r="AG2685" i="1" s="1"/>
  <c r="AE2686" i="1"/>
  <c r="AG2686" i="1" s="1"/>
  <c r="AE2687" i="1"/>
  <c r="AG2687" i="1" s="1"/>
  <c r="AE2688" i="1"/>
  <c r="AG2688" i="1" s="1"/>
  <c r="AE2689" i="1"/>
  <c r="AG2689" i="1" s="1"/>
  <c r="AE2690" i="1"/>
  <c r="AG2690" i="1" s="1"/>
  <c r="AE2691" i="1"/>
  <c r="AG2691" i="1" s="1"/>
  <c r="AE2692" i="1"/>
  <c r="AG2692" i="1" s="1"/>
  <c r="AE2693" i="1"/>
  <c r="AG2693" i="1" s="1"/>
  <c r="AE2694" i="1"/>
  <c r="AG2694" i="1" s="1"/>
  <c r="AE2695" i="1"/>
  <c r="AG2695" i="1" s="1"/>
  <c r="AE2696" i="1"/>
  <c r="AG2696" i="1" s="1"/>
  <c r="AE2697" i="1"/>
  <c r="AG2697" i="1" s="1"/>
  <c r="AE2698" i="1"/>
  <c r="AG2698" i="1" s="1"/>
  <c r="AE2699" i="1"/>
  <c r="AG2699" i="1" s="1"/>
  <c r="AE2700" i="1"/>
  <c r="AG2700" i="1" s="1"/>
  <c r="AE2701" i="1"/>
  <c r="AG2701" i="1" s="1"/>
  <c r="AE2702" i="1"/>
  <c r="AG2702" i="1" s="1"/>
  <c r="AE2703" i="1"/>
  <c r="AG2703" i="1" s="1"/>
  <c r="AE2704" i="1"/>
  <c r="AG2704" i="1" s="1"/>
  <c r="AE2705" i="1"/>
  <c r="AG2705" i="1" s="1"/>
  <c r="AE2706" i="1"/>
  <c r="AG2706" i="1" s="1"/>
  <c r="AE2707" i="1"/>
  <c r="AG2707" i="1" s="1"/>
  <c r="AE2708" i="1"/>
  <c r="AG2708" i="1" s="1"/>
  <c r="AE2709" i="1"/>
  <c r="AG2709" i="1" s="1"/>
  <c r="AE2711" i="1"/>
  <c r="AG2711" i="1" s="1"/>
  <c r="AE2712" i="1"/>
  <c r="AG2712" i="1" s="1"/>
  <c r="AE2713" i="1"/>
  <c r="AG2713" i="1" s="1"/>
  <c r="AE2714" i="1"/>
  <c r="AG2714" i="1" s="1"/>
  <c r="AE2715" i="1"/>
  <c r="AG2715" i="1" s="1"/>
  <c r="AE2716" i="1"/>
  <c r="AG2716" i="1" s="1"/>
  <c r="AE2717" i="1"/>
  <c r="AG2717" i="1" s="1"/>
  <c r="AE2718" i="1"/>
  <c r="AG2718" i="1" s="1"/>
  <c r="AE2719" i="1"/>
  <c r="AG2719" i="1" s="1"/>
  <c r="AE2720" i="1"/>
  <c r="AG2720" i="1" s="1"/>
  <c r="AE2721" i="1"/>
  <c r="AG2721" i="1" s="1"/>
  <c r="AE2722" i="1"/>
  <c r="AG2722" i="1" s="1"/>
  <c r="AE2723" i="1"/>
  <c r="AG2723" i="1" s="1"/>
  <c r="AE2724" i="1"/>
  <c r="AG2724" i="1" s="1"/>
  <c r="AE2725" i="1"/>
  <c r="AG2725" i="1" s="1"/>
  <c r="AE2726" i="1"/>
  <c r="AG2726" i="1" s="1"/>
  <c r="AE2727" i="1"/>
  <c r="AG2727" i="1" s="1"/>
  <c r="AE2728" i="1"/>
  <c r="AG2728" i="1" s="1"/>
  <c r="AE2729" i="1"/>
  <c r="AG2729" i="1" s="1"/>
  <c r="AE2730" i="1"/>
  <c r="AG2730" i="1" s="1"/>
  <c r="AE2731" i="1"/>
  <c r="AG2731" i="1" s="1"/>
  <c r="AE2732" i="1"/>
  <c r="AG2732" i="1" s="1"/>
  <c r="AE2733" i="1"/>
  <c r="AG2733" i="1" s="1"/>
  <c r="AE2734" i="1"/>
  <c r="AG2734" i="1" s="1"/>
  <c r="AE2735" i="1"/>
  <c r="AG2735" i="1" s="1"/>
  <c r="AE2736" i="1"/>
  <c r="AG2736" i="1" s="1"/>
  <c r="AE2737" i="1"/>
  <c r="AG2737" i="1" s="1"/>
  <c r="AE2738" i="1"/>
  <c r="AG2738" i="1" s="1"/>
  <c r="AE2739" i="1"/>
  <c r="AG2739" i="1" s="1"/>
  <c r="AE2740" i="1"/>
  <c r="AG2740" i="1" s="1"/>
  <c r="AE2741" i="1"/>
  <c r="AG2741" i="1" s="1"/>
  <c r="AE2742" i="1"/>
  <c r="AG2742" i="1" s="1"/>
  <c r="AE2743" i="1"/>
  <c r="AG2743" i="1" s="1"/>
  <c r="AE2744" i="1"/>
  <c r="AG2744" i="1" s="1"/>
  <c r="AE2745" i="1"/>
  <c r="AG2745" i="1" s="1"/>
  <c r="AE2746" i="1"/>
  <c r="AG2746" i="1" s="1"/>
  <c r="AE2747" i="1"/>
  <c r="AG2747" i="1" s="1"/>
  <c r="AE2748" i="1"/>
  <c r="AG2748" i="1" s="1"/>
  <c r="AE2749" i="1"/>
  <c r="AG2749" i="1" s="1"/>
  <c r="AE2750" i="1"/>
  <c r="AG2750" i="1" s="1"/>
  <c r="AE2751" i="1"/>
  <c r="AG2751" i="1" s="1"/>
  <c r="AE2752" i="1"/>
  <c r="AG2752" i="1" s="1"/>
  <c r="AE2753" i="1"/>
  <c r="AG2753" i="1" s="1"/>
  <c r="AE2754" i="1"/>
  <c r="AG2754" i="1" s="1"/>
  <c r="AE2755" i="1"/>
  <c r="AG2755" i="1" s="1"/>
  <c r="AE2756" i="1"/>
  <c r="AG2756" i="1" s="1"/>
  <c r="AE2757" i="1"/>
  <c r="AG2757" i="1" s="1"/>
  <c r="AE2758" i="1"/>
  <c r="AG2758" i="1" s="1"/>
  <c r="AE2759" i="1"/>
  <c r="AG2759" i="1" s="1"/>
  <c r="AE2760" i="1"/>
  <c r="AG2760" i="1" s="1"/>
  <c r="AE2761" i="1"/>
  <c r="AG2761" i="1" s="1"/>
  <c r="AE2762" i="1"/>
  <c r="AG2762" i="1" s="1"/>
  <c r="AE2763" i="1"/>
  <c r="AG2763" i="1" s="1"/>
  <c r="AE2764" i="1"/>
  <c r="AG2764" i="1" s="1"/>
  <c r="AE2765" i="1"/>
  <c r="AG2765" i="1" s="1"/>
  <c r="AE2766" i="1"/>
  <c r="AG2766" i="1" s="1"/>
  <c r="AE2767" i="1"/>
  <c r="AG2767" i="1" s="1"/>
  <c r="AE2768" i="1"/>
  <c r="AG2768" i="1" s="1"/>
  <c r="AE2769" i="1"/>
  <c r="AG2769" i="1" s="1"/>
  <c r="AE2770" i="1"/>
  <c r="AG2770" i="1" s="1"/>
  <c r="AE2771" i="1"/>
  <c r="AG2771" i="1" s="1"/>
  <c r="AE2772" i="1"/>
  <c r="AG2772" i="1" s="1"/>
  <c r="AE2773" i="1"/>
  <c r="AG2773" i="1" s="1"/>
  <c r="AE2774" i="1"/>
  <c r="AG2774" i="1" s="1"/>
  <c r="AE2775" i="1"/>
  <c r="AG2775" i="1" s="1"/>
  <c r="AE2776" i="1"/>
  <c r="AG2776" i="1" s="1"/>
  <c r="AE2778" i="1"/>
  <c r="AG2778" i="1" s="1"/>
  <c r="AE2779" i="1"/>
  <c r="AG2779" i="1" s="1"/>
  <c r="AE2780" i="1"/>
  <c r="AG2780" i="1" s="1"/>
  <c r="AE2781" i="1"/>
  <c r="AG2781" i="1" s="1"/>
  <c r="AE2782" i="1"/>
  <c r="AG2782" i="1" s="1"/>
  <c r="AE2783" i="1"/>
  <c r="AG2783" i="1" s="1"/>
  <c r="AE2784" i="1"/>
  <c r="AG2784" i="1" s="1"/>
  <c r="AE2785" i="1"/>
  <c r="AG2785" i="1" s="1"/>
  <c r="AE2786" i="1"/>
  <c r="AG2786" i="1" s="1"/>
  <c r="AE2787" i="1"/>
  <c r="AG2787" i="1" s="1"/>
  <c r="AE2788" i="1"/>
  <c r="AG2788" i="1" s="1"/>
  <c r="AE2789" i="1"/>
  <c r="AG2789" i="1" s="1"/>
  <c r="AE2790" i="1"/>
  <c r="AG2790" i="1" s="1"/>
  <c r="AE2791" i="1"/>
  <c r="AG2791" i="1" s="1"/>
  <c r="AE2792" i="1"/>
  <c r="AG2792" i="1" s="1"/>
  <c r="AE2793" i="1"/>
  <c r="AG2793" i="1" s="1"/>
  <c r="AE2794" i="1"/>
  <c r="AG2794" i="1" s="1"/>
  <c r="AE2795" i="1"/>
  <c r="AG2795" i="1" s="1"/>
  <c r="AE2796" i="1"/>
  <c r="AG2796" i="1" s="1"/>
  <c r="AE2797" i="1"/>
  <c r="AG2797" i="1" s="1"/>
  <c r="AE2798" i="1"/>
  <c r="AG2798" i="1" s="1"/>
  <c r="AE2799" i="1"/>
  <c r="AG2799" i="1" s="1"/>
  <c r="AE2800" i="1"/>
  <c r="AG2800" i="1" s="1"/>
  <c r="AE2801" i="1"/>
  <c r="AG2801" i="1" s="1"/>
  <c r="AE2802" i="1"/>
  <c r="AG2802" i="1" s="1"/>
  <c r="AE2803" i="1"/>
  <c r="AG2803" i="1" s="1"/>
  <c r="AE2804" i="1"/>
  <c r="AG2804" i="1" s="1"/>
  <c r="AE2805" i="1"/>
  <c r="AG2805" i="1" s="1"/>
  <c r="AE2806" i="1"/>
  <c r="AG2806" i="1" s="1"/>
  <c r="AE2807" i="1"/>
  <c r="AG2807" i="1" s="1"/>
  <c r="AE2808" i="1"/>
  <c r="AG2808" i="1" s="1"/>
  <c r="AE2809" i="1"/>
  <c r="AG2809" i="1" s="1"/>
  <c r="AE2810" i="1"/>
  <c r="AG2810" i="1" s="1"/>
  <c r="AE2811" i="1"/>
  <c r="AG2811" i="1" s="1"/>
  <c r="AE2812" i="1"/>
  <c r="AG2812" i="1" s="1"/>
  <c r="AE2813" i="1"/>
  <c r="AG2813" i="1" s="1"/>
  <c r="AE2814" i="1"/>
  <c r="AG2814" i="1" s="1"/>
  <c r="AE2815" i="1"/>
  <c r="AG2815" i="1" s="1"/>
  <c r="AE2816" i="1"/>
  <c r="AG2816" i="1" s="1"/>
  <c r="AE2817" i="1"/>
  <c r="AG2817" i="1" s="1"/>
  <c r="AE2818" i="1"/>
  <c r="AG2818" i="1" s="1"/>
  <c r="AE2819" i="1"/>
  <c r="AG2819" i="1" s="1"/>
  <c r="AE2820" i="1"/>
  <c r="AG2820" i="1" s="1"/>
  <c r="AE2821" i="1"/>
  <c r="AG2821" i="1" s="1"/>
  <c r="AE2822" i="1"/>
  <c r="AG2822" i="1" s="1"/>
  <c r="AE2823" i="1"/>
  <c r="AG2823" i="1" s="1"/>
  <c r="AE2824" i="1"/>
  <c r="AG2824" i="1" s="1"/>
  <c r="AE2825" i="1"/>
  <c r="AG2825" i="1" s="1"/>
  <c r="AE2826" i="1"/>
  <c r="AG2826" i="1" s="1"/>
  <c r="AE2827" i="1"/>
  <c r="AG2827" i="1" s="1"/>
  <c r="AE2828" i="1"/>
  <c r="AG2828" i="1" s="1"/>
  <c r="AE2829" i="1"/>
  <c r="AG2829" i="1" s="1"/>
  <c r="AE2830" i="1"/>
  <c r="AG2830" i="1" s="1"/>
  <c r="AE2831" i="1"/>
  <c r="AG2831" i="1" s="1"/>
  <c r="AE2832" i="1"/>
  <c r="AG2832" i="1" s="1"/>
  <c r="AE2833" i="1"/>
  <c r="AG2833" i="1" s="1"/>
  <c r="AE2834" i="1"/>
  <c r="AG2834" i="1" s="1"/>
  <c r="AE2835" i="1"/>
  <c r="AG2835" i="1" s="1"/>
  <c r="AE2836" i="1"/>
  <c r="AG2836" i="1" s="1"/>
  <c r="AE2837" i="1"/>
  <c r="AG2837" i="1" s="1"/>
  <c r="AE2838" i="1"/>
  <c r="AG2838" i="1" s="1"/>
  <c r="AE2839" i="1"/>
  <c r="AG2839" i="1" s="1"/>
  <c r="AE2840" i="1"/>
  <c r="AG2840" i="1" s="1"/>
  <c r="AE2841" i="1"/>
  <c r="AG2841" i="1" s="1"/>
  <c r="AE2842" i="1"/>
  <c r="AG2842" i="1" s="1"/>
  <c r="AE2843" i="1"/>
  <c r="AG2843" i="1" s="1"/>
  <c r="AE2844" i="1"/>
  <c r="AG2844" i="1" s="1"/>
  <c r="AE2845" i="1"/>
  <c r="AG2845" i="1" s="1"/>
  <c r="AE2846" i="1"/>
  <c r="AG2846" i="1" s="1"/>
  <c r="AE2847" i="1"/>
  <c r="AG2847" i="1" s="1"/>
  <c r="AE2849" i="1"/>
  <c r="AG2849" i="1" s="1"/>
  <c r="AE2850" i="1"/>
  <c r="AG2850" i="1" s="1"/>
  <c r="AE2851" i="1"/>
  <c r="AG2851" i="1" s="1"/>
  <c r="AE2852" i="1"/>
  <c r="AG2852" i="1" s="1"/>
  <c r="AE2853" i="1"/>
  <c r="AG2853" i="1" s="1"/>
  <c r="AE2854" i="1"/>
  <c r="AG2854" i="1" s="1"/>
  <c r="AE2855" i="1"/>
  <c r="AG2855" i="1" s="1"/>
  <c r="AE2856" i="1"/>
  <c r="AG2856" i="1" s="1"/>
  <c r="AE2858" i="1"/>
  <c r="AG2858" i="1" s="1"/>
  <c r="AE2859" i="1"/>
  <c r="AG2859" i="1" s="1"/>
  <c r="AE2860" i="1"/>
  <c r="AG2860" i="1" s="1"/>
  <c r="AE2861" i="1"/>
  <c r="AG2861" i="1" s="1"/>
  <c r="AE2862" i="1"/>
  <c r="AG2862" i="1" s="1"/>
  <c r="AE2863" i="1"/>
  <c r="AG2863" i="1" s="1"/>
  <c r="AE2864" i="1"/>
  <c r="AG2864" i="1" s="1"/>
  <c r="AE2865" i="1"/>
  <c r="AG2865" i="1" s="1"/>
  <c r="AE2866" i="1"/>
  <c r="AG2866" i="1" s="1"/>
  <c r="AE2867" i="1"/>
  <c r="AG2867" i="1" s="1"/>
  <c r="AE2868" i="1"/>
  <c r="AG2868" i="1" s="1"/>
  <c r="AE2869" i="1"/>
  <c r="AG2869" i="1" s="1"/>
  <c r="AE2870" i="1"/>
  <c r="AG2870" i="1" s="1"/>
  <c r="AE2871" i="1"/>
  <c r="AG2871" i="1" s="1"/>
  <c r="AE2872" i="1"/>
  <c r="AG2872" i="1" s="1"/>
  <c r="AE2873" i="1"/>
  <c r="AG2873" i="1" s="1"/>
  <c r="AE2874" i="1"/>
  <c r="AG2874" i="1" s="1"/>
  <c r="AE2875" i="1"/>
  <c r="AG2875" i="1" s="1"/>
  <c r="AE2876" i="1"/>
  <c r="AG2876" i="1" s="1"/>
  <c r="AE2877" i="1"/>
  <c r="AG2877" i="1" s="1"/>
  <c r="AE2878" i="1"/>
  <c r="AG2878" i="1" s="1"/>
  <c r="AE2879" i="1"/>
  <c r="AG2879" i="1" s="1"/>
  <c r="AE2880" i="1"/>
  <c r="AG2880" i="1" s="1"/>
  <c r="AE2881" i="1"/>
  <c r="AG2881" i="1" s="1"/>
  <c r="AE2882" i="1"/>
  <c r="AG2882" i="1" s="1"/>
  <c r="AE2883" i="1"/>
  <c r="AG2883" i="1" s="1"/>
  <c r="AE2884" i="1"/>
  <c r="AG2884" i="1" s="1"/>
  <c r="AE2885" i="1"/>
  <c r="AG2885" i="1" s="1"/>
  <c r="AE2886" i="1"/>
  <c r="AG2886" i="1" s="1"/>
  <c r="AE2887" i="1"/>
  <c r="AG2887" i="1" s="1"/>
  <c r="AE2888" i="1"/>
  <c r="AG2888" i="1" s="1"/>
  <c r="AE2889" i="1"/>
  <c r="AG2889" i="1" s="1"/>
  <c r="AE2890" i="1"/>
  <c r="AG2890" i="1" s="1"/>
  <c r="AE2891" i="1"/>
  <c r="AG2891" i="1" s="1"/>
  <c r="AE2892" i="1"/>
  <c r="AG2892" i="1" s="1"/>
  <c r="AE2893" i="1"/>
  <c r="AG2893" i="1" s="1"/>
  <c r="AE2894" i="1"/>
  <c r="AG2894" i="1" s="1"/>
  <c r="AE2895" i="1"/>
  <c r="AG2895" i="1" s="1"/>
  <c r="AE2896" i="1"/>
  <c r="AG2896" i="1" s="1"/>
  <c r="AE2897" i="1"/>
  <c r="AG2897" i="1" s="1"/>
  <c r="AE2898" i="1"/>
  <c r="AG2898" i="1" s="1"/>
  <c r="AE2899" i="1"/>
  <c r="AG2899" i="1" s="1"/>
  <c r="AE2900" i="1"/>
  <c r="AG2900" i="1" s="1"/>
  <c r="AE2901" i="1"/>
  <c r="AG2901" i="1" s="1"/>
  <c r="AE2902" i="1"/>
  <c r="AG2902" i="1" s="1"/>
  <c r="AE2904" i="1"/>
  <c r="AG2904" i="1" s="1"/>
  <c r="AE2905" i="1"/>
  <c r="AG2905" i="1" s="1"/>
  <c r="AE2906" i="1"/>
  <c r="AG2906" i="1" s="1"/>
  <c r="AE2907" i="1"/>
  <c r="AG2907" i="1" s="1"/>
  <c r="AE2908" i="1"/>
  <c r="AG2908" i="1" s="1"/>
  <c r="AE2909" i="1"/>
  <c r="AG2909" i="1" s="1"/>
  <c r="AE2910" i="1"/>
  <c r="AG2910" i="1" s="1"/>
  <c r="AE2911" i="1"/>
  <c r="AG2911" i="1" s="1"/>
  <c r="AE2912" i="1"/>
  <c r="AG2912" i="1" s="1"/>
  <c r="AE2913" i="1"/>
  <c r="AG2913" i="1" s="1"/>
  <c r="AE2914" i="1"/>
  <c r="AG2914" i="1" s="1"/>
  <c r="AE2915" i="1"/>
  <c r="AG2915" i="1" s="1"/>
  <c r="AE2916" i="1"/>
  <c r="AG2916" i="1" s="1"/>
  <c r="AE2917" i="1"/>
  <c r="AG2917" i="1" s="1"/>
  <c r="AE2918" i="1"/>
  <c r="AG2918" i="1" s="1"/>
  <c r="AE2919" i="1"/>
  <c r="AG2919" i="1" s="1"/>
  <c r="AE2920" i="1"/>
  <c r="AG2920" i="1" s="1"/>
  <c r="AE2921" i="1"/>
  <c r="AG2921" i="1" s="1"/>
  <c r="AE2922" i="1"/>
  <c r="AG2922" i="1" s="1"/>
  <c r="AE2923" i="1"/>
  <c r="AG2923" i="1" s="1"/>
  <c r="AE2924" i="1"/>
  <c r="AG2924" i="1" s="1"/>
  <c r="AE2925" i="1"/>
  <c r="AG2925" i="1" s="1"/>
  <c r="AE2926" i="1"/>
  <c r="AG2926" i="1" s="1"/>
  <c r="AE2927" i="1"/>
  <c r="AG2927" i="1" s="1"/>
  <c r="AE2928" i="1"/>
  <c r="AG2928" i="1" s="1"/>
  <c r="AE2929" i="1"/>
  <c r="AG2929" i="1" s="1"/>
  <c r="AE2930" i="1"/>
  <c r="AG2930" i="1" s="1"/>
  <c r="AE2931" i="1"/>
  <c r="AG2931" i="1" s="1"/>
  <c r="AE2932" i="1"/>
  <c r="AG2932" i="1" s="1"/>
  <c r="AE2933" i="1"/>
  <c r="AG2933" i="1" s="1"/>
  <c r="AE2934" i="1"/>
  <c r="AG2934" i="1" s="1"/>
  <c r="AE2935" i="1"/>
  <c r="AG2935" i="1" s="1"/>
  <c r="AE2936" i="1"/>
  <c r="AG2936" i="1" s="1"/>
  <c r="AE2938" i="1"/>
  <c r="AG2938" i="1" s="1"/>
  <c r="AE2939" i="1"/>
  <c r="AG2939" i="1" s="1"/>
  <c r="AE2940" i="1"/>
  <c r="AG2940" i="1" s="1"/>
  <c r="AE2941" i="1"/>
  <c r="AG2941" i="1" s="1"/>
  <c r="AE2942" i="1"/>
  <c r="AG2942" i="1" s="1"/>
  <c r="AE2943" i="1"/>
  <c r="AG2943" i="1" s="1"/>
  <c r="AE2944" i="1"/>
  <c r="AG2944" i="1" s="1"/>
  <c r="AE2945" i="1"/>
  <c r="AG2945" i="1" s="1"/>
  <c r="AE2946" i="1"/>
  <c r="AG2946" i="1" s="1"/>
  <c r="AE2947" i="1"/>
  <c r="AG2947" i="1" s="1"/>
  <c r="AE2948" i="1"/>
  <c r="AG2948" i="1" s="1"/>
  <c r="AE2949" i="1"/>
  <c r="AG2949" i="1" s="1"/>
  <c r="AE2950" i="1"/>
  <c r="AG2950" i="1" s="1"/>
  <c r="AE2951" i="1"/>
  <c r="AG2951" i="1" s="1"/>
  <c r="AE2952" i="1"/>
  <c r="AG2952" i="1" s="1"/>
  <c r="AE2953" i="1"/>
  <c r="AG2953" i="1" s="1"/>
  <c r="AE2954" i="1"/>
  <c r="AG2954" i="1" s="1"/>
  <c r="AE2955" i="1"/>
  <c r="AG2955" i="1" s="1"/>
  <c r="AE2956" i="1"/>
  <c r="AG2956" i="1" s="1"/>
  <c r="AE2957" i="1"/>
  <c r="AG2957" i="1" s="1"/>
  <c r="AE2958" i="1"/>
  <c r="AG2958" i="1" s="1"/>
  <c r="AE2959" i="1"/>
  <c r="AG2959" i="1" s="1"/>
  <c r="AE2960" i="1"/>
  <c r="AG2960" i="1" s="1"/>
  <c r="AE2961" i="1"/>
  <c r="AG2961" i="1" s="1"/>
  <c r="AE2962" i="1"/>
  <c r="AG2962" i="1" s="1"/>
  <c r="AE2963" i="1"/>
  <c r="AG2963" i="1" s="1"/>
  <c r="AE2964" i="1"/>
  <c r="AG2964" i="1" s="1"/>
  <c r="AE2965" i="1"/>
  <c r="AG2965" i="1" s="1"/>
  <c r="AE2966" i="1"/>
  <c r="AG2966" i="1" s="1"/>
  <c r="AE2967" i="1"/>
  <c r="AG2967" i="1" s="1"/>
  <c r="AE2968" i="1"/>
  <c r="AG2968" i="1" s="1"/>
  <c r="AE2969" i="1"/>
  <c r="AG2969" i="1" s="1"/>
  <c r="AE2970" i="1"/>
  <c r="AG2970" i="1" s="1"/>
  <c r="AE2972" i="1"/>
  <c r="AG2972" i="1" s="1"/>
  <c r="AE2973" i="1"/>
  <c r="AG2973" i="1" s="1"/>
  <c r="AE2974" i="1"/>
  <c r="AG2974" i="1" s="1"/>
  <c r="AE2975" i="1"/>
  <c r="AG2975" i="1" s="1"/>
  <c r="AE2977" i="1"/>
  <c r="AG2977" i="1" s="1"/>
  <c r="AE2978" i="1"/>
  <c r="AG2978" i="1" s="1"/>
  <c r="AE2979" i="1"/>
  <c r="AG2979" i="1" s="1"/>
  <c r="AE2980" i="1"/>
  <c r="AG2980" i="1" s="1"/>
  <c r="AE2981" i="1"/>
  <c r="AG2981" i="1" s="1"/>
  <c r="AE2982" i="1"/>
  <c r="AG2982" i="1" s="1"/>
  <c r="AE2983" i="1"/>
  <c r="AG2983" i="1" s="1"/>
  <c r="AE2984" i="1"/>
  <c r="AG2984" i="1" s="1"/>
  <c r="AE2985" i="1"/>
  <c r="AG2985" i="1" s="1"/>
  <c r="AE2987" i="1"/>
  <c r="AG2987" i="1" s="1"/>
  <c r="AE2988" i="1"/>
  <c r="AG2988" i="1" s="1"/>
  <c r="AE2989" i="1"/>
  <c r="AG2989" i="1" s="1"/>
  <c r="AE2990" i="1"/>
  <c r="AG2990" i="1" s="1"/>
  <c r="AE2991" i="1"/>
  <c r="AG2991" i="1" s="1"/>
  <c r="AE2992" i="1"/>
  <c r="AG2992" i="1" s="1"/>
  <c r="AE2993" i="1"/>
  <c r="AG2993" i="1" s="1"/>
  <c r="AE2994" i="1"/>
  <c r="AG2994" i="1" s="1"/>
  <c r="AE2995" i="1"/>
  <c r="AG2995" i="1" s="1"/>
  <c r="AE2996" i="1"/>
  <c r="AG2996" i="1" s="1"/>
  <c r="AE2997" i="1"/>
  <c r="AG2997" i="1" s="1"/>
  <c r="AE2998" i="1"/>
  <c r="AG2998" i="1" s="1"/>
  <c r="AE2999" i="1"/>
  <c r="AG2999" i="1" s="1"/>
  <c r="AE3000" i="1"/>
  <c r="AG3000" i="1" s="1"/>
  <c r="AE3001" i="1"/>
  <c r="AG3001" i="1" s="1"/>
  <c r="AE2" i="1"/>
  <c r="AG2" i="1" s="1"/>
  <c r="A18" i="14" l="1"/>
  <c r="E6" i="14"/>
  <c r="E3" i="14"/>
  <c r="A6" i="14"/>
  <c r="E9" i="14" l="1"/>
  <c r="E11" i="14" s="1"/>
</calcChain>
</file>

<file path=xl/sharedStrings.xml><?xml version="1.0" encoding="utf-8"?>
<sst xmlns="http://schemas.openxmlformats.org/spreadsheetml/2006/main" count="48334" uniqueCount="9309">
  <si>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</si>
  <si>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</si>
  <si>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</si>
  <si>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</si>
  <si>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</si>
  <si>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</si>
  <si>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</si>
  <si>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</si>
  <si>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</si>
  <si>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</si>
  <si>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</si>
  <si>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</si>
  <si>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</si>
  <si>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</si>
  <si>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</si>
  <si>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</si>
  <si>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</si>
  <si>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</si>
  <si>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</si>
  <si>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</si>
  <si>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</si>
  <si>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</si>
  <si>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</si>
  <si>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</si>
  <si>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</si>
  <si>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</si>
  <si>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</si>
  <si>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</si>
  <si>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</si>
  <si>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</si>
  <si>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</si>
  <si>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</si>
  <si>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</si>
  <si>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</si>
  <si>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</si>
  <si>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</si>
  <si>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</si>
  <si>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</si>
  <si>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</si>
  <si>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</si>
  <si>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</si>
  <si>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</si>
  <si>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</si>
  <si>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</si>
  <si>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</si>
  <si>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</si>
  <si>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</si>
  <si>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</si>
  <si>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</si>
  <si>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</si>
  <si>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</si>
  <si>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</si>
  <si>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</si>
  <si>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</si>
  <si>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</si>
  <si>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</si>
  <si>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</si>
  <si>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</si>
  <si>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</si>
  <si>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</si>
  <si>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</si>
  <si>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</si>
  <si>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</si>
  <si>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</si>
  <si>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</si>
  <si>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</si>
  <si>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</si>
  <si>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</si>
  <si>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</si>
  <si>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</si>
  <si>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</si>
  <si>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</si>
  <si>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</si>
  <si>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</si>
  <si>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</si>
  <si>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</si>
  <si>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</si>
  <si>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</si>
  <si>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</si>
  <si>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</si>
  <si>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</si>
  <si>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</si>
  <si>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</si>
  <si>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</si>
  <si>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</si>
  <si>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</si>
  <si>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</si>
  <si>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</si>
  <si>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</si>
  <si>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</si>
  <si>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</si>
  <si>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</si>
  <si>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</si>
  <si>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</si>
  <si>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</si>
  <si>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</si>
  <si>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</si>
  <si>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</si>
  <si>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</si>
  <si>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</si>
  <si>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</si>
  <si>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</si>
  <si>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</si>
  <si>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</si>
  <si>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</si>
  <si>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</si>
  <si>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</si>
  <si>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</si>
  <si>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</si>
  <si>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</si>
  <si>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</si>
  <si>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</si>
  <si>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</si>
  <si>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</si>
  <si>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</si>
  <si>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</si>
  <si>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</si>
  <si>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</si>
  <si>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</si>
  <si>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</si>
  <si>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</si>
  <si>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</si>
  <si>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</si>
  <si>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</si>
  <si>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</si>
  <si>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</si>
  <si>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</si>
  <si>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</si>
  <si>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</si>
  <si>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</si>
  <si>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</si>
  <si>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</si>
  <si>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</si>
  <si>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</si>
  <si>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</si>
  <si>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</si>
  <si>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</si>
  <si>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</si>
  <si>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</si>
  <si>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</si>
  <si>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</si>
  <si>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</si>
  <si>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</si>
  <si>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</si>
  <si>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</si>
  <si>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</si>
  <si>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</si>
  <si>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</si>
  <si>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</si>
  <si>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</si>
  <si>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</si>
  <si>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</si>
  <si>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</si>
  <si>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</si>
  <si>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</si>
  <si>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</si>
  <si>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</si>
  <si>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</si>
  <si>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</si>
  <si>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</si>
  <si>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</si>
  <si>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</si>
  <si>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</si>
  <si>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</si>
  <si>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</si>
  <si>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</si>
  <si>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</si>
  <si>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</si>
  <si>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</si>
  <si>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</si>
  <si>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</si>
  <si>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</si>
  <si>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</si>
  <si>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</si>
  <si>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</si>
  <si>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</si>
  <si>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</si>
  <si>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</si>
  <si>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</si>
  <si>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</si>
  <si>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</si>
  <si>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</si>
  <si>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</si>
  <si>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</si>
  <si>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</si>
  <si>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</si>
  <si>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</si>
  <si>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</si>
  <si>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</si>
  <si>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</si>
  <si>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</si>
  <si>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</si>
  <si>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</si>
  <si>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</si>
  <si>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</si>
  <si>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</si>
  <si>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</si>
  <si>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</si>
  <si>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</si>
  <si>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</si>
  <si>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</si>
  <si>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</si>
  <si>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</si>
  <si>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</si>
  <si>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</si>
  <si>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</si>
  <si>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</si>
  <si>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</si>
  <si>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</si>
  <si>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</si>
  <si>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</si>
  <si>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</si>
  <si>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</si>
  <si>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</si>
  <si>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</si>
  <si>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</si>
  <si>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</si>
  <si>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</si>
  <si>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</si>
  <si>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</si>
  <si>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</si>
  <si>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</si>
  <si>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</si>
  <si>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</si>
  <si>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</si>
  <si>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</si>
  <si>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</si>
  <si>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</si>
  <si>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</si>
  <si>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</si>
  <si>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</si>
  <si>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</si>
  <si>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</si>
  <si>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</si>
  <si>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</si>
  <si>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</si>
  <si>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</si>
  <si>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</si>
  <si>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</si>
  <si>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</si>
  <si>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</si>
  <si>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</si>
  <si>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</si>
  <si>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</si>
  <si>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</si>
  <si>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</si>
  <si>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</si>
  <si>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</si>
  <si>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</si>
  <si>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</si>
  <si>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</si>
  <si>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</si>
  <si>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</si>
  <si>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</si>
  <si>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</si>
  <si>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</si>
  <si>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</si>
  <si>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</si>
  <si>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</si>
  <si>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</si>
  <si>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</si>
  <si>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</si>
  <si>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</si>
  <si>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</si>
  <si>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</si>
  <si>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</si>
  <si>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</si>
  <si>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</si>
  <si>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</si>
  <si>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</si>
  <si>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</si>
  <si>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</si>
  <si>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</si>
  <si>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</si>
  <si>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</si>
  <si>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</si>
  <si>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</si>
  <si>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</si>
  <si>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</si>
  <si>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</si>
  <si>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</si>
  <si>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</si>
  <si>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</si>
  <si>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</si>
  <si>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</si>
  <si>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</si>
  <si>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</si>
  <si>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</si>
  <si>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</si>
  <si>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</si>
  <si>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</si>
  <si>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</si>
  <si>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</si>
  <si>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</si>
  <si>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</si>
  <si>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</si>
  <si>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</si>
  <si>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</si>
  <si>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</si>
  <si>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</si>
  <si>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</si>
  <si>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</si>
  <si>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</si>
  <si>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</si>
  <si>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</si>
  <si>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</si>
  <si>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</si>
  <si>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</si>
  <si>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</si>
  <si>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</si>
  <si>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</si>
  <si>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</si>
  <si>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</si>
  <si>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</si>
  <si>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</si>
  <si>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</si>
  <si>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</si>
  <si>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</si>
  <si>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</si>
  <si>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</si>
  <si>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</si>
  <si>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</si>
  <si>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</si>
  <si>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</si>
  <si>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</si>
  <si>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</si>
  <si>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</si>
  <si>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</si>
  <si>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</si>
  <si>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</si>
  <si>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</si>
  <si>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</si>
  <si>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</si>
  <si>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</si>
  <si>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</si>
  <si>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</si>
  <si>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</si>
  <si>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</si>
  <si>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</si>
  <si>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</si>
  <si>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</si>
  <si>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</si>
  <si>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</si>
  <si>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</si>
  <si>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</si>
  <si>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</si>
  <si>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</si>
  <si>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</si>
  <si>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</si>
  <si>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</si>
  <si>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</si>
  <si>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</si>
  <si>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</si>
  <si>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</si>
  <si>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</si>
  <si>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</si>
  <si>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</si>
  <si>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</si>
  <si>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</si>
  <si>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</si>
  <si>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</si>
  <si>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</si>
  <si>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</si>
  <si>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</si>
  <si>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</si>
  <si>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</si>
  <si>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CUST0583</t>
  </si>
  <si>
    <t>PRD0134</t>
  </si>
  <si>
    <t>18:42</t>
  </si>
  <si>
    <t>INV100069</t>
  </si>
  <si>
    <t>CUST0422</t>
  </si>
  <si>
    <t>19:44</t>
  </si>
  <si>
    <t>INV100070</t>
  </si>
  <si>
    <t>CUST0613</t>
  </si>
  <si>
    <t>PRD0116</t>
  </si>
  <si>
    <t>STR096</t>
  </si>
  <si>
    <t>21:51</t>
  </si>
  <si>
    <t>INV100071</t>
  </si>
  <si>
    <t>CUST0131</t>
  </si>
  <si>
    <t>PRD0115</t>
  </si>
  <si>
    <t>STR016</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</si>
  <si>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</si>
  <si>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</si>
  <si>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</si>
  <si>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</si>
  <si>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</si>
  <si>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</si>
  <si>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</si>
  <si>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</si>
  <si>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</si>
  <si>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</si>
  <si>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</si>
  <si>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</si>
  <si>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</si>
  <si>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</si>
  <si>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</si>
  <si>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</si>
  <si>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</si>
  <si>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</si>
  <si>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</si>
  <si>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</si>
  <si>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</si>
  <si>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</si>
  <si>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</si>
  <si>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</si>
  <si>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</si>
  <si>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</si>
  <si>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</si>
  <si>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</si>
  <si>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</si>
  <si>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</si>
  <si>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</si>
  <si>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</si>
  <si>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</si>
  <si>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</si>
  <si>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</si>
  <si>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</si>
  <si>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</si>
  <si>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</si>
  <si>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</si>
  <si>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</si>
  <si>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</si>
  <si>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</si>
  <si>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</si>
  <si>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</si>
  <si>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</si>
  <si>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</si>
  <si>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</si>
  <si>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</si>
  <si>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</si>
  <si>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</si>
  <si>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</si>
  <si>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</si>
  <si>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</si>
  <si>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</si>
  <si>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</si>
  <si>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</si>
  <si>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</si>
  <si>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</si>
  <si>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</si>
  <si>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</si>
  <si>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</si>
  <si>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</si>
  <si>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</si>
  <si>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</si>
  <si>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</si>
  <si>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</si>
  <si>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</si>
  <si>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</si>
  <si>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</si>
  <si>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</si>
  <si>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</si>
  <si>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</si>
  <si>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</si>
  <si>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</si>
  <si>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</si>
  <si>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</si>
  <si>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</si>
  <si>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</si>
  <si>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</si>
  <si>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</si>
  <si>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</si>
  <si>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</si>
  <si>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</si>
  <si>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</si>
  <si>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</si>
  <si>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</si>
  <si>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</si>
  <si>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</si>
  <si>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</si>
  <si>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</si>
  <si>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</si>
  <si>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</si>
  <si>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</si>
  <si>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</si>
  <si>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</si>
  <si>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</si>
  <si>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</si>
  <si>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</si>
  <si>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</si>
  <si>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</si>
  <si>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</si>
  <si>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</si>
  <si>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</si>
  <si>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</si>
  <si>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</si>
  <si>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</si>
  <si>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</si>
  <si>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</si>
  <si>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</si>
  <si>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</si>
  <si>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</si>
  <si>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</si>
  <si>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</si>
  <si>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</si>
  <si>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</si>
  <si>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</si>
  <si>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</si>
  <si>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</si>
  <si>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</si>
  <si>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</si>
  <si>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</si>
  <si>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</si>
  <si>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</si>
  <si>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</si>
  <si>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</si>
  <si>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</si>
  <si>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</si>
  <si>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</si>
  <si>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</si>
  <si>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</si>
  <si>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</si>
  <si>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</si>
  <si>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</si>
  <si>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</si>
  <si>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</si>
  <si>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</si>
  <si>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</si>
  <si>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</si>
  <si>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</si>
  <si>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</si>
  <si>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</si>
  <si>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</si>
  <si>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</si>
  <si>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</si>
  <si>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</si>
  <si>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</si>
  <si>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</si>
  <si>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</si>
  <si>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</si>
  <si>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</si>
  <si>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</si>
  <si>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</si>
  <si>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</si>
  <si>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</si>
  <si>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</si>
  <si>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</si>
  <si>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</si>
  <si>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</si>
  <si>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</si>
  <si>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</si>
  <si>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</si>
  <si>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</si>
  <si>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</si>
  <si>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</si>
  <si>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</si>
  <si>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</si>
  <si>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</si>
  <si>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</si>
  <si>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</si>
  <si>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</si>
  <si>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</si>
  <si>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</si>
  <si>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</si>
  <si>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</si>
  <si>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</si>
  <si>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</si>
  <si>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</si>
  <si>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</si>
  <si>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</si>
  <si>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</si>
  <si>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</si>
  <si>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</si>
  <si>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</si>
  <si>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</si>
  <si>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</si>
  <si>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</si>
  <si>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</si>
  <si>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</si>
  <si>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</si>
  <si>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</si>
  <si>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</si>
  <si>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</si>
  <si>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</si>
  <si>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</si>
  <si>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</si>
  <si>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</si>
  <si>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</si>
  <si>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</si>
  <si>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</si>
  <si>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</si>
  <si>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</si>
  <si>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</si>
  <si>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</si>
  <si>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</si>
  <si>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</si>
  <si>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</si>
  <si>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</si>
  <si>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</si>
  <si>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</si>
  <si>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</si>
  <si>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</si>
  <si>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</si>
  <si>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</si>
  <si>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</si>
  <si>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</si>
  <si>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</si>
  <si>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</si>
  <si>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</si>
  <si>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</si>
  <si>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</si>
  <si>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</si>
  <si>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</si>
  <si>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</si>
  <si>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</si>
  <si>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</si>
  <si>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</si>
  <si>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</si>
  <si>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</si>
  <si>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</si>
  <si>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</si>
  <si>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</si>
  <si>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</si>
  <si>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</si>
  <si>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</si>
  <si>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</si>
  <si>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</si>
  <si>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</si>
  <si>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</si>
  <si>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</si>
  <si>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</si>
  <si>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</si>
  <si>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</si>
  <si>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</si>
  <si>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</si>
  <si>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</si>
  <si>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</si>
  <si>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</si>
  <si>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</si>
  <si>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</si>
  <si>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</si>
  <si>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</si>
  <si>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</si>
  <si>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</si>
  <si>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</si>
  <si>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</si>
  <si>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</si>
  <si>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</si>
  <si>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</si>
  <si>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</si>
  <si>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</si>
  <si>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</si>
  <si>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</si>
  <si>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</si>
  <si>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</si>
  <si>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</si>
  <si>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</si>
  <si>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</si>
  <si>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</si>
  <si>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</si>
  <si>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</si>
  <si>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</si>
  <si>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</si>
  <si>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</si>
  <si>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</si>
  <si>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</si>
  <si>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</si>
  <si>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</si>
  <si>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</si>
  <si>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</si>
  <si>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</si>
  <si>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</si>
  <si>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</si>
  <si>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</si>
  <si>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</si>
  <si>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</si>
  <si>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</si>
  <si>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</si>
  <si>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</si>
  <si>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</si>
  <si>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</si>
  <si>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</si>
  <si>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</si>
  <si>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</si>
  <si>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</si>
  <si>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</si>
  <si>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</si>
  <si>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</si>
  <si>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</si>
  <si>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</si>
  <si>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</si>
  <si>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</si>
  <si>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</si>
  <si>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</si>
  <si>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</si>
  <si>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</si>
  <si>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</si>
  <si>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</si>
  <si>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</si>
  <si>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</si>
  <si>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</si>
  <si>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</si>
  <si>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</si>
  <si>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</si>
  <si>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</si>
  <si>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</si>
  <si>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</si>
  <si>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</si>
  <si>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</si>
  <si>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</si>
  <si>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</si>
  <si>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</si>
  <si>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</si>
  <si>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</si>
  <si>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</si>
  <si>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</si>
  <si>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</si>
  <si>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</si>
  <si>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</si>
  <si>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</si>
  <si>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</si>
  <si>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</si>
  <si>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</si>
  <si>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</si>
  <si>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</si>
  <si>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</si>
  <si>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</si>
  <si>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</si>
  <si>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</si>
  <si>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</si>
  <si>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</si>
  <si>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</si>
  <si>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</si>
  <si>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</si>
  <si>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</si>
  <si>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</si>
  <si>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</si>
  <si>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</si>
  <si>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</si>
  <si>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</si>
  <si>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</si>
  <si>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</si>
  <si>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</si>
  <si>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</si>
  <si>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</si>
  <si>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</si>
  <si>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</si>
  <si>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</si>
  <si>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</si>
  <si>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</si>
  <si>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</si>
  <si>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</si>
  <si>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</si>
  <si>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</si>
  <si>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</si>
  <si>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</si>
  <si>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</si>
  <si>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</si>
  <si>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</si>
  <si>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</si>
  <si>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</si>
  <si>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</si>
  <si>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</si>
  <si>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</si>
  <si>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</si>
  <si>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</si>
  <si>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</si>
  <si>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</si>
  <si>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</si>
  <si>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</si>
  <si>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</si>
  <si>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</si>
  <si>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</si>
  <si>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</si>
  <si>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</si>
  <si>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</si>
  <si>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</si>
  <si>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</si>
  <si>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</si>
  <si>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</si>
  <si>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</si>
  <si>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</si>
  <si>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</si>
  <si>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</si>
  <si>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</si>
  <si>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</si>
  <si>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</si>
  <si>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</si>
  <si>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</si>
  <si>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</si>
  <si>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</si>
  <si>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</si>
  <si>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</si>
  <si>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</si>
  <si>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</si>
  <si>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</si>
  <si>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</si>
  <si>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</si>
  <si>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</si>
  <si>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</si>
  <si>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</si>
  <si>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</si>
  <si>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</si>
  <si>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</si>
  <si>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</si>
  <si>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</si>
  <si>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</si>
  <si>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</si>
  <si>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</si>
  <si>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</si>
  <si>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</si>
  <si>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</si>
  <si>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</si>
  <si>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</si>
  <si>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</si>
  <si>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</si>
  <si>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</si>
  <si>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</si>
  <si>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</si>
  <si>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</si>
  <si>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</si>
  <si>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</si>
  <si>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</si>
  <si>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</si>
  <si>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</si>
  <si>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</si>
  <si>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</si>
  <si>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</si>
  <si>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</si>
  <si>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</si>
  <si>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</si>
  <si>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</si>
  <si>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</si>
  <si>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</si>
  <si>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</si>
  <si>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</si>
  <si>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</si>
  <si>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</si>
  <si>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</si>
  <si>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</si>
  <si>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</si>
  <si>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</si>
  <si>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</si>
  <si>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</si>
  <si>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</si>
  <si>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</si>
  <si>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</si>
  <si>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</si>
  <si>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</si>
  <si>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</si>
  <si>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</si>
  <si>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</si>
  <si>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</si>
  <si>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</si>
  <si>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</si>
  <si>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</si>
  <si>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</si>
  <si>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</si>
  <si>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</si>
  <si>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</si>
  <si>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</si>
  <si>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</si>
  <si>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</si>
  <si>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</si>
  <si>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</si>
  <si>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</si>
  <si>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</si>
  <si>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</si>
  <si>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</si>
  <si>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</si>
  <si>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</si>
  <si>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</si>
  <si>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</si>
  <si>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</si>
  <si>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</si>
  <si>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</si>
  <si>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</si>
  <si>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</si>
  <si>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</si>
  <si>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</si>
  <si>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</si>
  <si>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</si>
  <si>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</si>
  <si>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</si>
  <si>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</si>
  <si>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</si>
  <si>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</si>
  <si>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</si>
  <si>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</si>
  <si>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</si>
  <si>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</si>
  <si>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</si>
  <si>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</si>
  <si>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</si>
  <si>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</si>
  <si>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</si>
  <si>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</si>
  <si>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</si>
  <si>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</si>
  <si>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</si>
  <si>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</si>
  <si>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</si>
  <si>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</si>
  <si>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</si>
  <si>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</si>
  <si>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</si>
  <si>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</si>
  <si>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</si>
  <si>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</si>
  <si>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</si>
  <si>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</si>
  <si>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</si>
  <si>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</si>
  <si>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</si>
  <si>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</si>
  <si>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</si>
  <si>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</si>
  <si>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</si>
  <si>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</si>
  <si>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</si>
  <si>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</si>
  <si>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</si>
  <si>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</si>
  <si>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</si>
  <si>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</si>
  <si>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</si>
  <si>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</si>
  <si>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</si>
  <si>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</si>
  <si>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</si>
  <si>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</si>
  <si>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</si>
  <si>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</si>
  <si>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</si>
  <si>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</si>
  <si>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</si>
  <si>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</si>
  <si>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</si>
  <si>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</si>
  <si>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</si>
  <si>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</si>
  <si>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</si>
  <si>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</si>
  <si>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</si>
  <si>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</si>
  <si>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</si>
  <si>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</si>
  <si>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</si>
  <si>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</si>
  <si>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</si>
  <si>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</si>
  <si>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</si>
  <si>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</si>
  <si>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</si>
  <si>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</si>
  <si>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</si>
  <si>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</si>
  <si>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</si>
  <si>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</si>
  <si>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</si>
  <si>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</si>
  <si>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</si>
  <si>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</si>
  <si>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</si>
  <si>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</si>
  <si>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</si>
  <si>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</si>
  <si>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</si>
  <si>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</si>
  <si>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</si>
  <si>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</si>
  <si>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</si>
  <si>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</si>
  <si>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</si>
  <si>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</si>
  <si>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</si>
  <si>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</si>
  <si>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</si>
  <si>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</si>
  <si>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</si>
  <si>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</si>
  <si>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</si>
  <si>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</si>
  <si>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</si>
  <si>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</si>
  <si>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</si>
  <si>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</si>
  <si>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</si>
  <si>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</si>
  <si>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</si>
  <si>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</si>
  <si>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</si>
  <si>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</si>
  <si>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</si>
  <si>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</si>
  <si>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</si>
  <si>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</si>
  <si>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</si>
  <si>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</si>
  <si>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</si>
  <si>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</si>
  <si>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</si>
  <si>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</si>
  <si>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</si>
  <si>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</si>
  <si>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</si>
  <si>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</si>
  <si>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</si>
  <si>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</si>
  <si>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</si>
  <si>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</si>
  <si>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</si>
  <si>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</si>
  <si>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</si>
  <si>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</si>
  <si>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</si>
  <si>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</si>
  <si>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</si>
  <si>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</si>
  <si>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</si>
  <si>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</si>
  <si>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</si>
  <si>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</si>
  <si>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</si>
  <si>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</si>
  <si>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</si>
  <si>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</si>
  <si>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</si>
  <si>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</si>
  <si>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</si>
  <si>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</si>
  <si>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</si>
  <si>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</si>
  <si>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</si>
  <si>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</si>
  <si>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</si>
  <si>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</si>
  <si>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</si>
  <si>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</si>
  <si>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</si>
  <si>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</si>
  <si>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</si>
  <si>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</si>
  <si>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</si>
  <si>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</si>
  <si>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</si>
  <si>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</si>
  <si>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</si>
  <si>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</si>
  <si>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</si>
  <si>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</si>
  <si>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</si>
  <si>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</si>
  <si>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</si>
  <si>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</si>
  <si>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</si>
  <si>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</si>
  <si>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</si>
  <si>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</si>
  <si>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</si>
  <si>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</si>
  <si>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</si>
  <si>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</si>
  <si>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</si>
  <si>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</si>
  <si>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</si>
  <si>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</si>
  <si>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</si>
  <si>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</si>
  <si>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</si>
  <si>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</si>
  <si>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</si>
  <si>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</si>
  <si>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</si>
  <si>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</si>
  <si>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</si>
  <si>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</si>
  <si>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</si>
  <si>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</si>
  <si>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</si>
  <si>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</si>
  <si>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</si>
  <si>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</si>
  <si>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</si>
  <si>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</si>
  <si>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</si>
  <si>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</si>
  <si>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</si>
  <si>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</si>
  <si>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</si>
  <si>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</si>
  <si>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</si>
  <si>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</si>
  <si>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</si>
  <si>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</si>
  <si>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</si>
  <si>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</si>
  <si>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</si>
  <si>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</si>
  <si>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</si>
  <si>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</si>
  <si>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</si>
  <si>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</si>
  <si>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</si>
  <si>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</si>
  <si>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</si>
  <si>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</si>
  <si>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</si>
  <si>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</si>
  <si>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</si>
  <si>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</si>
  <si>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</si>
  <si>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</si>
  <si>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</si>
  <si>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</si>
  <si>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</si>
  <si>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</si>
  <si>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</si>
  <si>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</si>
  <si>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</si>
  <si>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</si>
  <si>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</si>
  <si>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</si>
  <si>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</si>
  <si>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</si>
  <si>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</si>
  <si>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</si>
  <si>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</si>
  <si>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</si>
  <si>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</si>
  <si>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</si>
  <si>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</si>
  <si>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</si>
  <si>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</si>
  <si>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</si>
  <si>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</si>
  <si>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</si>
  <si>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</si>
  <si>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</si>
  <si>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</si>
  <si>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</si>
  <si>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</si>
  <si>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</si>
  <si>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</si>
  <si>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</si>
  <si>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</si>
  <si>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</si>
  <si>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</si>
  <si>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</si>
  <si>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</si>
  <si>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</si>
  <si>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</si>
  <si>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</si>
  <si>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</si>
  <si>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</si>
  <si>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</si>
  <si>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</si>
  <si>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</si>
  <si>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</si>
  <si>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</si>
  <si>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</si>
  <si>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</si>
  <si>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</si>
  <si>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</si>
  <si>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</si>
  <si>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</si>
  <si>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</si>
  <si>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</si>
  <si>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</si>
  <si>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</si>
  <si>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</si>
  <si>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</si>
  <si>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</si>
  <si>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</si>
  <si>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</si>
  <si>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</si>
  <si>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</si>
  <si>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</si>
  <si>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</si>
  <si>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</si>
  <si>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</si>
  <si>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</si>
  <si>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</si>
  <si>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</si>
  <si>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</si>
  <si>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</si>
  <si>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</si>
  <si>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</si>
  <si>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</si>
  <si>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</si>
  <si>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</si>
  <si>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</si>
  <si>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</si>
  <si>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</si>
  <si>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</si>
  <si>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</si>
  <si>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</si>
  <si>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</si>
  <si>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</si>
  <si>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</si>
  <si>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</si>
  <si>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</si>
  <si>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</si>
  <si>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</si>
  <si>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</si>
  <si>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</si>
  <si>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</si>
  <si>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</si>
  <si>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</si>
  <si>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</si>
  <si>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</si>
  <si>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</si>
  <si>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</si>
  <si>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</si>
  <si>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</si>
  <si>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</si>
  <si>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</si>
  <si>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</si>
  <si>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</si>
  <si>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</si>
  <si>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</si>
  <si>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</si>
  <si>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</si>
  <si>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</si>
  <si>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</si>
  <si>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</si>
  <si>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</si>
  <si>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</si>
  <si>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</si>
  <si>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</si>
  <si>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</si>
  <si>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</si>
  <si>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</si>
  <si>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</si>
  <si>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</si>
  <si>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</si>
  <si>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</si>
  <si>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</si>
  <si>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</si>
  <si>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</si>
  <si>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</si>
  <si>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</si>
  <si>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</si>
  <si>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</si>
  <si>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</si>
  <si>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</si>
  <si>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</si>
  <si>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</si>
  <si>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</si>
  <si>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</si>
  <si>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</si>
  <si>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</si>
  <si>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</si>
  <si>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</si>
  <si>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</si>
  <si>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</si>
  <si>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</si>
  <si>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</si>
  <si>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</si>
  <si>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</si>
  <si>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</si>
  <si>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</si>
  <si>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</si>
  <si>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</si>
  <si>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</si>
  <si>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</si>
  <si>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</si>
  <si>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</si>
  <si>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</si>
  <si>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</si>
  <si>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</si>
  <si>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</si>
  <si>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</si>
  <si>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</si>
  <si>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</si>
  <si>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</si>
  <si>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</si>
  <si>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</si>
  <si>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</si>
  <si>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</si>
  <si>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</si>
  <si>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</si>
  <si>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</si>
  <si>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</si>
  <si>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</si>
  <si>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</si>
  <si>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</si>
  <si>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</si>
  <si>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</si>
  <si>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</si>
  <si>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</si>
  <si>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</si>
  <si>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</si>
  <si>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</si>
  <si>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</si>
  <si>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</si>
  <si>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</si>
  <si>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</si>
  <si>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</si>
  <si>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</si>
  <si>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</si>
  <si>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</si>
  <si>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</si>
  <si>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</si>
  <si>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</si>
  <si>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</si>
  <si>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</si>
  <si>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</si>
  <si>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</si>
  <si>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</si>
  <si>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</si>
  <si>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</si>
  <si>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</si>
  <si>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</si>
  <si>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</si>
  <si>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</si>
  <si>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</si>
  <si>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</si>
  <si>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</si>
  <si>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</si>
  <si>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</si>
  <si>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</si>
  <si>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</si>
  <si>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</si>
  <si>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</si>
  <si>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</si>
  <si>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</si>
  <si>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</si>
  <si>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</si>
  <si>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</si>
  <si>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</si>
  <si>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</si>
  <si>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</si>
  <si>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</si>
  <si>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</si>
  <si>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</si>
  <si>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</si>
  <si>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</si>
  <si>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</si>
  <si>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</si>
  <si>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</si>
  <si>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</si>
  <si>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</si>
  <si>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</si>
  <si>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</si>
  <si>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</si>
  <si>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</si>
  <si>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</si>
  <si>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</si>
  <si>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</si>
  <si>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</si>
  <si>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</si>
  <si>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</si>
  <si>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</si>
  <si>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</si>
  <si>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</si>
  <si>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</si>
  <si>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</si>
  <si>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</si>
  <si>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</si>
  <si>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</si>
  <si>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</si>
  <si>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CUST0200</t>
  </si>
  <si>
    <t>18:31</t>
  </si>
  <si>
    <t>INV100387</t>
  </si>
  <si>
    <t>CUST0749</t>
  </si>
  <si>
    <t>16:17</t>
  </si>
  <si>
    <t>INV100388</t>
  </si>
  <si>
    <t>CUST0416</t>
  </si>
  <si>
    <t>PRD0119</t>
  </si>
  <si>
    <t>INV100389</t>
  </si>
  <si>
    <t>CUST0057</t>
  </si>
  <si>
    <t>13:44</t>
  </si>
  <si>
    <t>INV100390</t>
  </si>
  <si>
    <t>CUST0266</t>
  </si>
  <si>
    <t>INV100391</t>
  </si>
  <si>
    <t>CUST0374</t>
  </si>
  <si>
    <t>12:22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</si>
  <si>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</si>
  <si>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</si>
  <si>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</si>
  <si>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</si>
  <si>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</si>
  <si>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</si>
  <si>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</si>
  <si>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</si>
  <si>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</si>
  <si>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</si>
  <si>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</si>
  <si>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</si>
  <si>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</si>
  <si>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</si>
  <si>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</si>
  <si>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</si>
  <si>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</si>
  <si>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</si>
  <si>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</si>
  <si>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</si>
  <si>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</si>
  <si>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</si>
  <si>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</si>
  <si>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</si>
  <si>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</si>
  <si>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</si>
  <si>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</si>
  <si>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</si>
  <si>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</si>
  <si>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</si>
  <si>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</si>
  <si>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</si>
  <si>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</si>
  <si>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</si>
  <si>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</si>
  <si>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</si>
  <si>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</si>
  <si>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</si>
  <si>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</si>
  <si>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</si>
  <si>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</si>
  <si>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</si>
  <si>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</si>
  <si>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</si>
  <si>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</si>
  <si>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</si>
  <si>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</si>
  <si>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</si>
  <si>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</si>
  <si>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</si>
  <si>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</si>
  <si>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</si>
  <si>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</si>
  <si>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</si>
  <si>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</si>
  <si>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</si>
  <si>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</si>
  <si>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</si>
  <si>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</si>
  <si>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</si>
  <si>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</si>
  <si>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</si>
  <si>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</si>
  <si>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</si>
  <si>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</si>
  <si>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</si>
  <si>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</si>
  <si>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</si>
  <si>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</si>
  <si>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</si>
  <si>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</si>
  <si>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</si>
  <si>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</si>
  <si>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</si>
  <si>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</si>
  <si>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</si>
  <si>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</si>
  <si>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</si>
  <si>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</si>
  <si>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</si>
  <si>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</si>
  <si>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</si>
  <si>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</si>
  <si>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</si>
  <si>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</si>
  <si>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</si>
  <si>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</si>
  <si>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</si>
  <si>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</si>
  <si>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</si>
  <si>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</si>
  <si>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</si>
  <si>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</si>
  <si>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</si>
  <si>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</si>
  <si>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</si>
  <si>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</si>
  <si>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</si>
  <si>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</si>
  <si>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</si>
  <si>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</si>
  <si>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</si>
  <si>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</si>
  <si>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</si>
  <si>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</si>
  <si>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</si>
  <si>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</si>
  <si>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</si>
  <si>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</si>
  <si>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</si>
  <si>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</si>
  <si>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</si>
  <si>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</si>
  <si>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</si>
  <si>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</si>
  <si>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</si>
  <si>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</si>
  <si>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</si>
  <si>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</si>
  <si>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</si>
  <si>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</si>
  <si>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</si>
  <si>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</si>
  <si>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</si>
  <si>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</si>
  <si>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</si>
  <si>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</si>
  <si>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</si>
  <si>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</si>
  <si>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</si>
  <si>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</si>
  <si>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</si>
  <si>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</si>
  <si>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</si>
  <si>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</si>
  <si>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</si>
  <si>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</si>
  <si>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</si>
  <si>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</si>
  <si>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</si>
  <si>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</si>
  <si>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</si>
  <si>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</si>
  <si>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</si>
  <si>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</si>
  <si>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</si>
  <si>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</si>
  <si>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</si>
  <si>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</si>
  <si>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</si>
  <si>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</si>
  <si>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</si>
  <si>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</si>
  <si>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</si>
  <si>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</si>
  <si>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</si>
  <si>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</si>
  <si>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</si>
  <si>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</si>
  <si>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</si>
  <si>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</si>
  <si>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</si>
  <si>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</si>
  <si>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</si>
  <si>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</si>
  <si>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</si>
  <si>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</si>
  <si>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</si>
  <si>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</si>
  <si>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</si>
  <si>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</si>
  <si>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</si>
  <si>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</si>
  <si>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</si>
  <si>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</si>
  <si>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</si>
  <si>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</si>
  <si>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</si>
  <si>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</si>
  <si>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</si>
  <si>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</si>
  <si>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</si>
  <si>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</si>
  <si>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</si>
  <si>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</si>
  <si>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</si>
  <si>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</si>
  <si>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</si>
  <si>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</si>
  <si>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</si>
  <si>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</si>
  <si>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</si>
  <si>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</si>
  <si>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</si>
  <si>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</si>
  <si>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</si>
  <si>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</si>
  <si>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</si>
  <si>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</si>
  <si>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</si>
  <si>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</si>
  <si>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</si>
  <si>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</si>
  <si>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</si>
  <si>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</si>
  <si>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</si>
  <si>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</si>
  <si>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</si>
  <si>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</si>
  <si>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</si>
  <si>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</si>
  <si>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</si>
  <si>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</si>
  <si>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</si>
  <si>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</si>
  <si>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</si>
  <si>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</si>
  <si>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</si>
  <si>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</si>
  <si>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</si>
  <si>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</si>
  <si>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</si>
  <si>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</si>
  <si>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</si>
  <si>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</si>
  <si>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</si>
  <si>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</si>
  <si>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</si>
  <si>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</si>
  <si>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</si>
  <si>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</si>
  <si>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</si>
  <si>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</si>
  <si>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</si>
  <si>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</si>
  <si>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</si>
  <si>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</si>
  <si>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</si>
  <si>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</si>
  <si>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</si>
  <si>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</si>
  <si>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</si>
  <si>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</si>
  <si>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</si>
  <si>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</si>
  <si>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</si>
  <si>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</si>
  <si>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</si>
  <si>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</si>
  <si>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</si>
  <si>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</si>
  <si>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</si>
  <si>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</si>
  <si>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</si>
  <si>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</si>
  <si>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</si>
  <si>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</si>
  <si>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</si>
  <si>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</si>
  <si>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</si>
  <si>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</si>
  <si>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</si>
  <si>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</si>
  <si>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</si>
  <si>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</si>
  <si>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</si>
  <si>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</si>
  <si>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</si>
  <si>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</si>
  <si>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</si>
  <si>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</si>
  <si>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</si>
  <si>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</si>
  <si>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</si>
  <si>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</si>
  <si>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</si>
  <si>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</si>
  <si>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</si>
  <si>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</si>
  <si>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</si>
  <si>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</si>
  <si>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</si>
  <si>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</si>
  <si>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</si>
  <si>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</si>
  <si>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</si>
  <si>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</si>
  <si>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</si>
  <si>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</si>
  <si>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</si>
  <si>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</si>
  <si>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</si>
  <si>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</si>
  <si>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</si>
  <si>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</si>
  <si>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</si>
  <si>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</si>
  <si>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</si>
  <si>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</si>
  <si>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</si>
  <si>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</si>
  <si>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</si>
  <si>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</si>
  <si>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</si>
  <si>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</si>
  <si>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</si>
  <si>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</si>
  <si>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</si>
  <si>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</si>
  <si>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</si>
  <si>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</si>
  <si>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</si>
  <si>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</si>
  <si>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</si>
  <si>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</si>
  <si>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</si>
  <si>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</si>
  <si>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</si>
  <si>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</si>
  <si>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</si>
  <si>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</si>
  <si>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</si>
  <si>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</si>
  <si>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</si>
  <si>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</si>
  <si>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</si>
  <si>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</si>
  <si>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</si>
  <si>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</si>
  <si>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</si>
  <si>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</si>
  <si>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</si>
  <si>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</si>
  <si>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</si>
  <si>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</si>
  <si>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</si>
  <si>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</si>
  <si>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</si>
  <si>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</si>
  <si>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</si>
  <si>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</si>
  <si>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</si>
  <si>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</si>
  <si>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</si>
  <si>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</si>
  <si>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</si>
  <si>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</si>
  <si>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</si>
  <si>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</si>
  <si>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</si>
  <si>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</si>
  <si>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</si>
  <si>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</si>
  <si>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</si>
  <si>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</si>
  <si>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</si>
  <si>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</si>
  <si>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</si>
  <si>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</si>
  <si>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</si>
  <si>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</si>
  <si>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</si>
  <si>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</si>
  <si>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</si>
  <si>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</si>
  <si>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</si>
  <si>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</si>
  <si>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</si>
  <si>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</si>
  <si>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</si>
  <si>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</si>
  <si>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</si>
  <si>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</si>
  <si>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</si>
  <si>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</si>
  <si>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</si>
  <si>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</si>
  <si>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</si>
  <si>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</si>
  <si>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</si>
  <si>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</si>
  <si>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</si>
  <si>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</si>
  <si>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</si>
  <si>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</si>
  <si>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</si>
  <si>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</si>
  <si>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</si>
  <si>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</si>
  <si>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</si>
  <si>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</si>
  <si>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</si>
  <si>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</si>
  <si>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</si>
  <si>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</si>
  <si>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</si>
  <si>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</si>
  <si>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</si>
  <si>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</si>
  <si>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</si>
  <si>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</si>
  <si>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</si>
  <si>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</si>
  <si>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</si>
  <si>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</si>
  <si>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</si>
  <si>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</si>
  <si>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</si>
  <si>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</si>
  <si>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</si>
  <si>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</si>
  <si>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</si>
  <si>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</si>
  <si>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</si>
  <si>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</si>
  <si>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</si>
  <si>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</si>
  <si>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</si>
  <si>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</si>
  <si>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</si>
  <si>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</si>
  <si>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</si>
  <si>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</si>
  <si>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</si>
  <si>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</si>
  <si>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</si>
  <si>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</si>
  <si>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</si>
  <si>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</si>
  <si>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</si>
  <si>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</si>
  <si>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</si>
  <si>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</si>
  <si>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</si>
  <si>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</si>
  <si>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</si>
  <si>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</si>
  <si>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</si>
  <si>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</si>
  <si>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</si>
  <si>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</si>
  <si>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</si>
  <si>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</si>
  <si>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</si>
  <si>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</si>
  <si>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</si>
  <si>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</si>
  <si>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</si>
  <si>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</si>
  <si>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</si>
  <si>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</si>
  <si>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</si>
  <si>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</si>
  <si>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</si>
  <si>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</si>
  <si>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</si>
  <si>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</si>
  <si>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</si>
  <si>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</si>
  <si>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</si>
  <si>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</si>
  <si>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</si>
  <si>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</si>
  <si>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</si>
  <si>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</si>
  <si>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</si>
  <si>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</si>
  <si>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</si>
  <si>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</si>
  <si>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</si>
  <si>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</si>
  <si>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</si>
  <si>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</si>
  <si>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</si>
  <si>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</si>
  <si>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</si>
  <si>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</si>
  <si>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</si>
  <si>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</si>
  <si>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</si>
  <si>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</si>
  <si>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</si>
  <si>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</si>
  <si>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</si>
  <si>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</si>
  <si>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</si>
  <si>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</si>
  <si>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</si>
  <si>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</si>
  <si>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</si>
  <si>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</si>
  <si>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</si>
  <si>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</si>
  <si>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</si>
  <si>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</si>
  <si>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</si>
  <si>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</si>
  <si>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</si>
  <si>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</si>
  <si>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</si>
  <si>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</si>
  <si>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</si>
  <si>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</si>
  <si>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</si>
  <si>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</si>
  <si>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</si>
  <si>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</si>
  <si>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</si>
  <si>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</si>
  <si>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</si>
  <si>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</si>
  <si>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</si>
  <si>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</si>
  <si>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</si>
  <si>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</si>
  <si>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</si>
  <si>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</si>
  <si>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</si>
  <si>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</si>
  <si>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</si>
  <si>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</si>
  <si>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</si>
  <si>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</si>
  <si>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</si>
  <si>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</si>
  <si>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</si>
  <si>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</si>
  <si>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</si>
  <si>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</si>
  <si>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</si>
  <si>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</si>
  <si>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</si>
  <si>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</si>
  <si>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</si>
  <si>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</si>
  <si>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</si>
  <si>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</si>
  <si>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</si>
  <si>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</si>
  <si>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</si>
  <si>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</si>
  <si>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</si>
  <si>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</si>
  <si>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</si>
  <si>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</si>
  <si>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</si>
  <si>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</si>
  <si>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</si>
  <si>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</si>
  <si>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</si>
  <si>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</si>
  <si>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</si>
  <si>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</si>
  <si>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</si>
  <si>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</si>
  <si>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</si>
  <si>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</si>
  <si>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</si>
  <si>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</si>
  <si>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</si>
  <si>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</si>
  <si>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</si>
  <si>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</si>
  <si>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</si>
  <si>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</si>
  <si>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</si>
  <si>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</si>
  <si>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</si>
  <si>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</si>
  <si>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</si>
  <si>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</si>
  <si>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</si>
  <si>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</si>
  <si>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</si>
  <si>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</si>
  <si>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</si>
  <si>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</si>
  <si>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</si>
  <si>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</si>
  <si>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</si>
  <si>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</si>
  <si>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</si>
  <si>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</si>
  <si>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</si>
  <si>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</si>
  <si>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</si>
  <si>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</si>
  <si>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</si>
  <si>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</si>
  <si>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</si>
  <si>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</si>
  <si>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</si>
  <si>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</si>
  <si>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</si>
  <si>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</si>
  <si>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</si>
  <si>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</si>
  <si>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</si>
  <si>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</si>
  <si>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</si>
  <si>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</si>
  <si>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</si>
  <si>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</si>
  <si>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</si>
  <si>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</si>
  <si>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</si>
  <si>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</si>
  <si>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</si>
  <si>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</si>
  <si>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</si>
  <si>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</si>
  <si>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</si>
  <si>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</si>
  <si>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</si>
  <si>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</si>
  <si>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</si>
  <si>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</si>
  <si>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</si>
  <si>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</si>
  <si>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</si>
  <si>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</si>
  <si>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</si>
  <si>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</si>
  <si>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</si>
  <si>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</si>
  <si>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</si>
  <si>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</si>
  <si>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</si>
  <si>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</si>
  <si>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</si>
  <si>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</si>
  <si>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</si>
  <si>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</si>
  <si>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</si>
  <si>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</si>
  <si>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</si>
  <si>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</si>
  <si>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</si>
  <si>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</si>
  <si>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</si>
  <si>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</si>
  <si>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</si>
  <si>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</si>
  <si>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</si>
  <si>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</si>
  <si>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</si>
  <si>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</si>
  <si>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</si>
  <si>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</si>
  <si>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</si>
  <si>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</si>
  <si>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</si>
  <si>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</si>
  <si>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</si>
  <si>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</si>
  <si>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</si>
  <si>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</si>
  <si>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</si>
  <si>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</si>
  <si>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</si>
  <si>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</si>
  <si>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</si>
  <si>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</si>
  <si>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</si>
  <si>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</si>
  <si>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</si>
  <si>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</si>
  <si>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</si>
  <si>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</si>
  <si>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</si>
  <si>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</si>
  <si>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</si>
  <si>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</si>
  <si>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</si>
  <si>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</si>
  <si>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</si>
  <si>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</si>
  <si>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</si>
  <si>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</si>
  <si>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</si>
  <si>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</si>
  <si>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</si>
  <si>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</si>
  <si>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</si>
  <si>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</si>
  <si>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</si>
  <si>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</si>
  <si>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</si>
  <si>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</si>
  <si>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</si>
  <si>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</si>
  <si>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</si>
  <si>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</si>
  <si>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</si>
  <si>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</si>
  <si>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</si>
  <si>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</si>
  <si>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</si>
  <si>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</si>
  <si>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</si>
  <si>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</si>
  <si>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</si>
  <si>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</si>
  <si>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</si>
  <si>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</si>
  <si>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</si>
  <si>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</si>
  <si>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</si>
  <si>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</si>
  <si>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</si>
  <si>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</si>
  <si>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</si>
  <si>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</si>
  <si>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</si>
  <si>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</si>
  <si>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</si>
  <si>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</si>
  <si>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</si>
  <si>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</si>
  <si>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</si>
  <si>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</si>
  <si>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</si>
  <si>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</si>
  <si>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</si>
  <si>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</si>
  <si>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</si>
  <si>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</si>
  <si>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</si>
  <si>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</si>
  <si>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</si>
  <si>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</si>
  <si>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</si>
  <si>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</si>
  <si>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</si>
  <si>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</si>
  <si>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</si>
  <si>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</si>
  <si>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</si>
  <si>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</si>
  <si>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</si>
  <si>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</si>
  <si>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</si>
  <si>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</si>
  <si>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</si>
  <si>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</si>
  <si>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</si>
  <si>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</si>
  <si>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</si>
  <si>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</si>
  <si>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</si>
  <si>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</si>
  <si>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</si>
  <si>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</si>
  <si>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</si>
  <si>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</si>
  <si>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</si>
  <si>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</si>
  <si>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</si>
  <si>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</si>
  <si>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</si>
  <si>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</si>
  <si>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</si>
  <si>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</si>
  <si>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</si>
  <si>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</si>
  <si>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</si>
  <si>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</si>
  <si>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</si>
  <si>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</si>
  <si>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</si>
  <si>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</si>
  <si>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</si>
  <si>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</si>
  <si>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</si>
  <si>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</si>
  <si>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</si>
  <si>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</si>
  <si>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</si>
  <si>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</si>
  <si>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</si>
  <si>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</si>
  <si>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</si>
  <si>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</si>
  <si>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</si>
  <si>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</si>
  <si>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</si>
  <si>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</si>
  <si>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</si>
  <si>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</si>
  <si>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</si>
  <si>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</si>
  <si>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</si>
  <si>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</si>
  <si>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</si>
  <si>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</si>
  <si>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</si>
  <si>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</si>
  <si>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</si>
  <si>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</si>
  <si>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</si>
  <si>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</si>
  <si>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</si>
  <si>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</si>
  <si>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</si>
  <si>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</si>
  <si>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</si>
  <si>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</si>
  <si>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</si>
  <si>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</si>
  <si>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</si>
  <si>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</si>
  <si>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</si>
  <si>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</si>
  <si>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</si>
  <si>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</si>
  <si>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</si>
  <si>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</si>
  <si>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</si>
  <si>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</si>
  <si>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</si>
  <si>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</si>
  <si>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</si>
  <si>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</si>
  <si>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</si>
  <si>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</si>
  <si>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</si>
  <si>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</si>
  <si>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</si>
  <si>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</si>
  <si>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</si>
  <si>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</si>
  <si>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</si>
  <si>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</si>
  <si>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</si>
  <si>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</si>
  <si>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</si>
  <si>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</si>
  <si>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</si>
  <si>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</si>
  <si>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</si>
  <si>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</si>
  <si>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</si>
  <si>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</si>
  <si>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</si>
  <si>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</si>
  <si>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</si>
  <si>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</si>
  <si>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</si>
  <si>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</si>
  <si>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</si>
  <si>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</si>
  <si>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</si>
  <si>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</si>
  <si>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</si>
  <si>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</si>
  <si>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</si>
  <si>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</si>
  <si>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</si>
  <si>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</si>
  <si>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</si>
  <si>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</si>
  <si>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</si>
  <si>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</si>
  <si>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</si>
  <si>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</si>
  <si>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</si>
  <si>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</si>
  <si>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</si>
  <si>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</si>
  <si>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</si>
  <si>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</si>
  <si>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</si>
  <si>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</si>
  <si>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</si>
  <si>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</si>
  <si>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</si>
  <si>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</si>
  <si>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</si>
  <si>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</si>
  <si>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</si>
  <si>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</si>
  <si>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</si>
  <si>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</si>
  <si>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</si>
  <si>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</si>
  <si>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</si>
  <si>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</si>
  <si>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</si>
  <si>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</si>
  <si>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</si>
  <si>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</si>
  <si>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</si>
  <si>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</si>
  <si>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</si>
  <si>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</si>
  <si>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</si>
  <si>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</si>
  <si>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</si>
  <si>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</si>
  <si>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</si>
  <si>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</si>
  <si>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</si>
  <si>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</si>
  <si>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</si>
  <si>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</si>
  <si>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</si>
  <si>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</si>
  <si>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</si>
  <si>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</si>
  <si>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</si>
  <si>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</si>
  <si>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</si>
  <si>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</si>
  <si>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</si>
  <si>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</si>
  <si>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</si>
  <si>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</si>
  <si>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</si>
  <si>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</si>
  <si>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</si>
  <si>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</si>
  <si>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</si>
  <si>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</si>
  <si>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</si>
  <si>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</si>
  <si>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</si>
  <si>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</si>
  <si>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</si>
  <si>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</si>
  <si>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</si>
  <si>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</si>
  <si>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</si>
  <si>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</si>
  <si>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</si>
  <si>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</si>
  <si>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</si>
  <si>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</si>
  <si>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</si>
  <si>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</si>
  <si>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</si>
  <si>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</si>
  <si>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</si>
  <si>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</si>
  <si>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</si>
  <si>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</si>
  <si>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</si>
  <si>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</si>
  <si>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</si>
  <si>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</si>
  <si>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</si>
  <si>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</si>
  <si>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</si>
  <si>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</si>
  <si>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</si>
  <si>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</si>
  <si>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</si>
  <si>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</si>
  <si>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</si>
  <si>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</si>
  <si>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</si>
  <si>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</si>
  <si>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</si>
  <si>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</si>
  <si>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</si>
  <si>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</si>
  <si>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</si>
  <si>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</si>
  <si>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</si>
  <si>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</si>
  <si>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</si>
  <si>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</si>
  <si>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</si>
  <si>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</si>
  <si>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</si>
  <si>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</si>
  <si>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</si>
  <si>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</si>
  <si>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</si>
  <si>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</si>
  <si>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</si>
  <si>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</si>
  <si>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</si>
  <si>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</si>
  <si>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</si>
  <si>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</si>
  <si>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</si>
  <si>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</si>
  <si>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</si>
  <si>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</si>
  <si>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</si>
  <si>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</si>
  <si>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</si>
  <si>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</si>
  <si>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</si>
  <si>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</si>
  <si>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</si>
  <si>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</si>
  <si>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</si>
  <si>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</si>
  <si>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</si>
  <si>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</si>
  <si>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</si>
  <si>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</si>
  <si>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</si>
  <si>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</si>
  <si>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</si>
  <si>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</si>
  <si>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</si>
  <si>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</si>
  <si>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</si>
  <si>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</si>
  <si>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</si>
  <si>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</si>
  <si>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</si>
  <si>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</si>
  <si>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</si>
  <si>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</si>
  <si>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</si>
  <si>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</si>
  <si>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</si>
  <si>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</si>
  <si>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</si>
  <si>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</si>
  <si>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</si>
  <si>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</si>
  <si>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</si>
  <si>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</si>
  <si>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</si>
  <si>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</si>
  <si>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</si>
  <si>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</si>
  <si>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</si>
  <si>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</si>
  <si>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</si>
  <si>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</si>
  <si>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</si>
  <si>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</si>
  <si>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</si>
  <si>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</si>
  <si>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</si>
  <si>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</si>
  <si>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</si>
  <si>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</si>
  <si>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</si>
  <si>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</si>
  <si>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</si>
  <si>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</si>
  <si>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</si>
  <si>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</si>
  <si>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</si>
  <si>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</si>
  <si>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</si>
  <si>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</si>
  <si>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</si>
  <si>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</si>
  <si>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</si>
  <si>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</si>
  <si>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</si>
  <si>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</si>
  <si>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</si>
  <si>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</si>
  <si>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</si>
  <si>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</si>
  <si>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</si>
  <si>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</si>
  <si>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</si>
  <si>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</si>
  <si>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</si>
  <si>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</si>
  <si>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</si>
  <si>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</si>
  <si>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</si>
  <si>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</si>
  <si>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</si>
  <si>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</si>
  <si>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</si>
  <si>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</si>
  <si>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</si>
  <si>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</si>
  <si>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</si>
  <si>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</si>
  <si>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</si>
  <si>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</si>
  <si>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</si>
  <si>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</si>
  <si>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</si>
  <si>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</si>
  <si>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</si>
  <si>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</si>
  <si>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</si>
  <si>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</si>
  <si>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</si>
  <si>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</si>
  <si>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</si>
  <si>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</si>
  <si>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</si>
  <si>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</si>
  <si>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</si>
  <si>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</si>
  <si>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</si>
  <si>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</si>
  <si>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</si>
  <si>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</si>
  <si>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</si>
  <si>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</si>
  <si>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</si>
  <si>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</si>
  <si>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</si>
  <si>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</si>
  <si>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</si>
  <si>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</si>
  <si>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</si>
  <si>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</si>
  <si>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</si>
  <si>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</si>
  <si>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</si>
  <si>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</si>
  <si>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</si>
  <si>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</si>
  <si>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</si>
  <si>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</si>
  <si>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</si>
  <si>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</si>
  <si>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</si>
  <si>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</si>
  <si>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</si>
  <si>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</si>
  <si>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</si>
  <si>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</si>
  <si>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</si>
  <si>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</si>
  <si>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</si>
  <si>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</si>
  <si>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</si>
  <si>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</si>
  <si>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</si>
  <si>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</si>
  <si>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</si>
  <si>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</si>
  <si>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</si>
  <si>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</si>
  <si>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</si>
  <si>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</si>
  <si>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</si>
  <si>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</si>
  <si>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</si>
  <si>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</si>
  <si>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</si>
  <si>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</si>
  <si>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</si>
  <si>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</si>
  <si>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</si>
  <si>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</si>
  <si>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</si>
  <si>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</si>
  <si>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</si>
  <si>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</si>
  <si>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</si>
  <si>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</si>
  <si>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</si>
  <si>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</si>
  <si>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</si>
  <si>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</si>
  <si>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</si>
  <si>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</si>
  <si>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</si>
  <si>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</si>
  <si>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</si>
  <si>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</si>
  <si>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</si>
  <si>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</si>
  <si>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</si>
  <si>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</si>
  <si>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</si>
  <si>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</si>
  <si>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</si>
  <si>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</si>
  <si>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</si>
  <si>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</si>
  <si>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</si>
  <si>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</si>
  <si>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</si>
  <si>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</si>
  <si>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</si>
  <si>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</si>
  <si>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</si>
  <si>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</si>
  <si>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</si>
  <si>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</si>
  <si>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</si>
  <si>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</si>
  <si>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</si>
  <si>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</si>
  <si>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</si>
  <si>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</si>
  <si>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</si>
  <si>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</si>
  <si>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</si>
  <si>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</si>
  <si>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</si>
  <si>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</si>
  <si>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</si>
  <si>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</si>
  <si>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</si>
  <si>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</si>
  <si>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</si>
  <si>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</si>
  <si>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</si>
  <si>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</si>
  <si>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</si>
  <si>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</si>
  <si>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</si>
  <si>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</si>
  <si>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</si>
  <si>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</si>
  <si>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</si>
  <si>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</si>
  <si>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</si>
  <si>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</si>
  <si>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</si>
  <si>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</si>
  <si>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</si>
  <si>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</si>
  <si>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</si>
  <si>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</si>
  <si>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</si>
  <si>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</si>
  <si>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</si>
  <si>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</si>
  <si>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</si>
  <si>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</si>
  <si>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</si>
  <si>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</si>
  <si>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</si>
  <si>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</si>
  <si>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</si>
  <si>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</si>
  <si>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</si>
  <si>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</si>
  <si>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</si>
  <si>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</si>
  <si>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</si>
  <si>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</si>
  <si>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</si>
  <si>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</si>
  <si>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</si>
  <si>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</si>
  <si>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</si>
  <si>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</si>
  <si>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</si>
  <si>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</si>
  <si>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</si>
  <si>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</si>
  <si>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</si>
  <si>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</si>
  <si>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</si>
  <si>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</si>
  <si>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</si>
  <si>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</si>
  <si>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</si>
  <si>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</si>
  <si>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</si>
  <si>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</si>
  <si>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</si>
  <si>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</si>
  <si>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</si>
  <si>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</si>
  <si>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</si>
  <si>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</si>
  <si>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</si>
  <si>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</si>
  <si>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</si>
  <si>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</si>
  <si>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</si>
  <si>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</si>
  <si>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</si>
  <si>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</si>
  <si>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</si>
  <si>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</si>
  <si>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</si>
  <si>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</si>
  <si>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</si>
  <si>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</si>
  <si>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</si>
  <si>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</si>
  <si>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</si>
  <si>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</si>
  <si>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</si>
  <si>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</si>
  <si>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</si>
  <si>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</si>
  <si>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</si>
  <si>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</si>
  <si>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</si>
  <si>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</si>
  <si>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</si>
  <si>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</si>
  <si>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</si>
  <si>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</si>
  <si>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</si>
  <si>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</si>
  <si>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</si>
  <si>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</si>
  <si>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</si>
  <si>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</si>
  <si>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</si>
  <si>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</si>
  <si>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</si>
  <si>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</si>
  <si>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</si>
  <si>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</si>
  <si>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</si>
  <si>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</si>
  <si>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</si>
  <si>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</si>
  <si>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</si>
  <si>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</si>
  <si>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</si>
  <si>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</si>
  <si>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</si>
  <si>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</si>
  <si>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</si>
  <si>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</si>
  <si>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</si>
  <si>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</si>
  <si>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</si>
  <si>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</si>
  <si>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</si>
  <si>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</si>
  <si>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</si>
  <si>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</si>
  <si>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</si>
  <si>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</si>
  <si>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</si>
  <si>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</si>
  <si>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</si>
  <si>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</si>
  <si>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</si>
  <si>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</si>
  <si>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</si>
  <si>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</si>
  <si>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</si>
  <si>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</si>
  <si>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</si>
  <si>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</si>
  <si>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</si>
  <si>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</si>
  <si>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</si>
  <si>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</si>
  <si>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</si>
  <si>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</si>
  <si>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</si>
  <si>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</si>
  <si>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</si>
  <si>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</si>
  <si>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</si>
  <si>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</si>
  <si>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</si>
  <si>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</si>
  <si>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</si>
  <si>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</si>
  <si>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</si>
  <si>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</si>
  <si>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</si>
  <si>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</si>
  <si>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</si>
  <si>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</si>
  <si>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</si>
  <si>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</si>
  <si>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</si>
  <si>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</si>
  <si>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</si>
  <si>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</si>
  <si>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</si>
  <si>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</si>
  <si>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</si>
  <si>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</si>
  <si>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</si>
  <si>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</si>
  <si>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</si>
  <si>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</si>
  <si>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</si>
  <si>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</si>
  <si>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</si>
  <si>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</si>
  <si>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</si>
  <si>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</si>
  <si>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</si>
  <si>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INV101144</t>
  </si>
  <si>
    <t>17:10</t>
  </si>
  <si>
    <t>INV101145</t>
  </si>
  <si>
    <t>INV101146</t>
  </si>
  <si>
    <t>INV101147</t>
  </si>
  <si>
    <t>CUST0150</t>
  </si>
  <si>
    <t>INV101148</t>
  </si>
  <si>
    <t>17:18</t>
  </si>
  <si>
    <t>INV101149</t>
  </si>
  <si>
    <t>INV101150</t>
  </si>
  <si>
    <t>CUST0657</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</si>
  <si>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</si>
  <si>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</si>
  <si>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</si>
  <si>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</si>
  <si>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</si>
  <si>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</si>
  <si>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</si>
  <si>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</si>
  <si>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</si>
  <si>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</si>
  <si>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</si>
  <si>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</si>
  <si>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</si>
  <si>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</si>
  <si>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</si>
  <si>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</si>
  <si>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</si>
  <si>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</si>
  <si>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</si>
  <si>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</si>
  <si>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</si>
  <si>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</si>
  <si>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</si>
  <si>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</si>
  <si>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</si>
  <si>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</si>
  <si>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</si>
  <si>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</si>
  <si>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</si>
  <si>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</si>
  <si>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</si>
  <si>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</si>
  <si>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</si>
  <si>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</si>
  <si>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</si>
  <si>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</si>
  <si>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</si>
  <si>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</si>
  <si>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</si>
  <si>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</si>
  <si>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</si>
  <si>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</si>
  <si>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</si>
  <si>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</si>
  <si>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</si>
  <si>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</si>
  <si>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</si>
  <si>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</si>
  <si>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</si>
  <si>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</si>
  <si>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</si>
  <si>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</si>
  <si>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</si>
  <si>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</si>
  <si>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</si>
  <si>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</si>
  <si>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</si>
  <si>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</si>
  <si>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</si>
  <si>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</si>
  <si>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</si>
  <si>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</si>
  <si>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</si>
  <si>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</si>
  <si>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</si>
  <si>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</si>
  <si>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</si>
  <si>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</si>
  <si>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</si>
  <si>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</si>
  <si>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</si>
  <si>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</si>
  <si>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</si>
  <si>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</si>
  <si>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</si>
  <si>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</si>
  <si>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</si>
  <si>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</si>
  <si>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</si>
  <si>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</si>
  <si>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</si>
  <si>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</si>
  <si>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</si>
  <si>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</si>
  <si>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</si>
  <si>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</si>
  <si>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</si>
  <si>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</si>
  <si>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</si>
  <si>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</si>
  <si>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</si>
  <si>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</si>
  <si>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</si>
  <si>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</si>
  <si>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</si>
  <si>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</si>
  <si>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</si>
  <si>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</si>
  <si>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</si>
  <si>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</si>
  <si>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</si>
  <si>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</si>
  <si>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</si>
  <si>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</si>
  <si>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</si>
  <si>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</si>
  <si>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</si>
  <si>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</si>
  <si>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</si>
  <si>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</si>
  <si>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</si>
  <si>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</si>
  <si>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</si>
  <si>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</si>
  <si>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</si>
  <si>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</si>
  <si>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</si>
  <si>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</si>
  <si>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</si>
  <si>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</si>
  <si>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</si>
  <si>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</si>
  <si>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</si>
  <si>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</si>
  <si>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</si>
  <si>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</si>
  <si>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</si>
  <si>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</si>
  <si>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</si>
  <si>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</si>
  <si>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</si>
  <si>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</si>
  <si>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</si>
  <si>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</si>
  <si>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</si>
  <si>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</si>
  <si>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</si>
  <si>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</si>
  <si>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</si>
  <si>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</si>
  <si>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</si>
  <si>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</si>
  <si>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</si>
  <si>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</si>
  <si>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</si>
  <si>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</si>
  <si>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</si>
  <si>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</si>
  <si>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</si>
  <si>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</si>
  <si>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</si>
  <si>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</si>
  <si>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</si>
  <si>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</si>
  <si>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</si>
  <si>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</si>
  <si>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</si>
  <si>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</si>
  <si>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</si>
  <si>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</si>
  <si>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</si>
  <si>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</si>
  <si>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</si>
  <si>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</si>
  <si>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</si>
  <si>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</si>
  <si>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</si>
  <si>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</si>
  <si>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</si>
  <si>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</si>
  <si>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</si>
  <si>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</si>
  <si>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</si>
  <si>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</si>
  <si>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</si>
  <si>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</si>
  <si>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</si>
  <si>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</si>
  <si>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</si>
  <si>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</si>
  <si>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</si>
  <si>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</si>
  <si>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</si>
  <si>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</si>
  <si>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</si>
  <si>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</si>
  <si>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</si>
  <si>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</si>
  <si>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</si>
  <si>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</si>
  <si>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</si>
  <si>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</si>
  <si>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</si>
  <si>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</si>
  <si>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</si>
  <si>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</si>
  <si>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</si>
  <si>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</si>
  <si>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</si>
  <si>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</si>
  <si>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</si>
  <si>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</si>
  <si>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</si>
  <si>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</si>
  <si>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</si>
  <si>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</si>
  <si>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</si>
  <si>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</si>
  <si>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</si>
  <si>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</si>
  <si>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</si>
  <si>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</si>
  <si>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</si>
  <si>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</si>
  <si>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</si>
  <si>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</si>
  <si>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</si>
  <si>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</si>
  <si>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</si>
  <si>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</si>
  <si>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</si>
  <si>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</si>
  <si>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</si>
  <si>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</si>
  <si>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</si>
  <si>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</si>
  <si>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</si>
  <si>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</si>
  <si>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</si>
  <si>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</si>
  <si>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</si>
  <si>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</si>
  <si>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</si>
  <si>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</si>
  <si>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</si>
  <si>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</si>
  <si>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</si>
  <si>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</si>
  <si>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</si>
  <si>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</si>
  <si>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</si>
  <si>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</si>
  <si>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</si>
  <si>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</si>
  <si>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</si>
  <si>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</si>
  <si>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</si>
  <si>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</si>
  <si>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</si>
  <si>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</si>
  <si>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</si>
  <si>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</si>
  <si>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</si>
  <si>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</si>
  <si>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</si>
  <si>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</si>
  <si>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</si>
  <si>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</si>
  <si>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</si>
  <si>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</si>
  <si>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</si>
  <si>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</si>
  <si>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</si>
  <si>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</si>
  <si>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</si>
  <si>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</si>
  <si>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</si>
  <si>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</si>
  <si>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</si>
  <si>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</si>
  <si>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</si>
  <si>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</si>
  <si>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</si>
  <si>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</si>
  <si>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</si>
  <si>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</si>
  <si>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</si>
  <si>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</si>
  <si>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</si>
  <si>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</si>
  <si>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</si>
  <si>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</si>
  <si>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</si>
  <si>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</si>
  <si>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</si>
  <si>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</si>
  <si>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</si>
  <si>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</si>
  <si>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</si>
  <si>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</si>
  <si>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</si>
  <si>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</si>
  <si>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</si>
  <si>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</si>
  <si>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</si>
  <si>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</si>
  <si>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</si>
  <si>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</si>
  <si>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</si>
  <si>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</si>
  <si>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</si>
  <si>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</si>
  <si>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</si>
  <si>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</si>
  <si>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</si>
  <si>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</si>
  <si>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</si>
  <si>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</si>
  <si>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</si>
  <si>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</si>
  <si>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</si>
  <si>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</si>
  <si>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</si>
  <si>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</si>
  <si>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</si>
  <si>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</si>
  <si>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</si>
  <si>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</si>
  <si>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</si>
  <si>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</si>
  <si>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</si>
  <si>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</si>
  <si>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</si>
  <si>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</si>
  <si>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</si>
  <si>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</si>
  <si>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</si>
  <si>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</si>
  <si>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</si>
  <si>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</si>
  <si>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</si>
  <si>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</si>
  <si>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</si>
  <si>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</si>
  <si>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</si>
  <si>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</si>
  <si>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</si>
  <si>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</si>
  <si>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</si>
  <si>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</si>
  <si>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</si>
  <si>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</si>
  <si>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</si>
  <si>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</si>
  <si>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</si>
  <si>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</si>
  <si>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</si>
  <si>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</si>
  <si>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</si>
  <si>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</si>
  <si>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</si>
  <si>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</si>
  <si>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</si>
  <si>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</si>
  <si>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</si>
  <si>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</si>
  <si>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</si>
  <si>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</si>
  <si>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</si>
  <si>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</si>
  <si>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</si>
  <si>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</si>
  <si>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</si>
  <si>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</si>
  <si>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</si>
  <si>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</si>
  <si>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</si>
  <si>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</si>
  <si>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</si>
  <si>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</si>
  <si>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</si>
  <si>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</si>
  <si>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</si>
  <si>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</si>
  <si>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</si>
  <si>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</si>
  <si>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</si>
  <si>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</si>
  <si>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</si>
  <si>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</si>
  <si>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</si>
  <si>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</si>
  <si>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</si>
  <si>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</si>
  <si>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</si>
  <si>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</si>
  <si>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</si>
  <si>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</si>
  <si>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</si>
  <si>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</si>
  <si>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</si>
  <si>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</si>
  <si>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</si>
  <si>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</si>
  <si>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</si>
  <si>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</si>
  <si>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</si>
  <si>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</si>
  <si>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</si>
  <si>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</si>
  <si>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</si>
  <si>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</si>
  <si>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</si>
  <si>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</si>
  <si>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</si>
  <si>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</si>
  <si>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</si>
  <si>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</si>
  <si>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</si>
  <si>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</si>
  <si>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</si>
  <si>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</si>
  <si>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</si>
  <si>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</si>
  <si>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</si>
  <si>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</si>
  <si>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</si>
  <si>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</si>
  <si>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</si>
  <si>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</si>
  <si>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</si>
  <si>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</si>
  <si>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</si>
  <si>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</si>
  <si>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</si>
  <si>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</si>
  <si>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</si>
  <si>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</si>
  <si>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</si>
  <si>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</si>
  <si>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</si>
  <si>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</si>
  <si>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</si>
  <si>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</si>
  <si>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</si>
  <si>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</si>
  <si>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INV101446</t>
  </si>
  <si>
    <t>CUST0311</t>
  </si>
  <si>
    <t>INV101447</t>
  </si>
  <si>
    <t>INV101448</t>
  </si>
  <si>
    <t>CUST0471</t>
  </si>
  <si>
    <t>INV101449</t>
  </si>
  <si>
    <t>INV101450</t>
  </si>
  <si>
    <t>INV101451</t>
  </si>
  <si>
    <t>INV101452</t>
  </si>
  <si>
    <t>INV101453</t>
  </si>
  <si>
    <t>CUST0551</t>
  </si>
  <si>
    <t>INV101454</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</si>
  <si>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</si>
  <si>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</si>
  <si>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</si>
  <si>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</si>
  <si>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</si>
  <si>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</si>
  <si>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</si>
  <si>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</si>
  <si>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</si>
  <si>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</si>
  <si>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</si>
  <si>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</si>
  <si>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</si>
  <si>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</si>
  <si>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</si>
  <si>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</si>
  <si>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</si>
  <si>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</si>
  <si>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</si>
  <si>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</si>
  <si>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</si>
  <si>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</si>
  <si>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</si>
  <si>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</si>
  <si>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</si>
  <si>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</si>
  <si>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</si>
  <si>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</si>
  <si>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</si>
  <si>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</si>
  <si>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</si>
  <si>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</si>
  <si>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</si>
  <si>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</si>
  <si>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</si>
  <si>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</si>
  <si>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</si>
  <si>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</si>
  <si>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</si>
  <si>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</si>
  <si>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</si>
  <si>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</si>
  <si>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</si>
  <si>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</si>
  <si>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</si>
  <si>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</si>
  <si>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</si>
  <si>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</si>
  <si>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</si>
  <si>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</si>
  <si>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</si>
  <si>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</si>
  <si>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</si>
  <si>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</si>
  <si>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</si>
  <si>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</si>
  <si>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</si>
  <si>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</si>
  <si>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</si>
  <si>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</si>
  <si>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</si>
  <si>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</si>
  <si>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</si>
  <si>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</si>
  <si>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</si>
  <si>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</si>
  <si>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</si>
  <si>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</si>
  <si>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</si>
  <si>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</si>
  <si>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</si>
  <si>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</si>
  <si>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</si>
  <si>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</si>
  <si>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</si>
  <si>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</si>
  <si>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</si>
  <si>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</si>
  <si>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</si>
  <si>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</si>
  <si>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</si>
  <si>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</si>
  <si>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</si>
  <si>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</si>
  <si>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</si>
  <si>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</si>
  <si>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</si>
  <si>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</si>
  <si>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</si>
  <si>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</si>
  <si>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</si>
  <si>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</si>
  <si>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</si>
  <si>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</si>
  <si>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</si>
  <si>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</si>
  <si>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</si>
  <si>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</si>
  <si>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</si>
  <si>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</si>
  <si>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</si>
  <si>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</si>
  <si>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</si>
  <si>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</si>
  <si>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</si>
  <si>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</si>
  <si>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</si>
  <si>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</si>
  <si>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</si>
  <si>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</si>
  <si>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</si>
  <si>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</si>
  <si>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</si>
  <si>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</si>
  <si>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</si>
  <si>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</si>
  <si>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</si>
  <si>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</si>
  <si>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</si>
  <si>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</si>
  <si>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</si>
  <si>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</si>
  <si>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</si>
  <si>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</si>
  <si>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</si>
  <si>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</si>
  <si>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</si>
  <si>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</si>
  <si>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</si>
  <si>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</si>
  <si>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</si>
  <si>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</si>
  <si>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</si>
  <si>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</si>
  <si>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</si>
  <si>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</si>
  <si>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</si>
  <si>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</si>
  <si>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</si>
  <si>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</si>
  <si>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</si>
  <si>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</si>
  <si>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</si>
  <si>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</si>
  <si>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</si>
  <si>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</si>
  <si>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</si>
  <si>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</si>
  <si>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</si>
  <si>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</si>
  <si>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</si>
  <si>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</si>
  <si>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</si>
  <si>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</si>
  <si>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</si>
  <si>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</si>
  <si>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</si>
  <si>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</si>
  <si>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</si>
  <si>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</si>
  <si>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</si>
  <si>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</si>
  <si>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</si>
  <si>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</si>
  <si>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</si>
  <si>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</si>
  <si>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</si>
  <si>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</si>
  <si>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</si>
  <si>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</si>
  <si>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</si>
  <si>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</si>
  <si>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</si>
  <si>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</si>
  <si>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</si>
  <si>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</si>
  <si>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</si>
  <si>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</si>
  <si>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</si>
  <si>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</si>
  <si>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</si>
  <si>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</si>
  <si>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</si>
  <si>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</si>
  <si>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</si>
  <si>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</si>
  <si>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</si>
  <si>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</si>
  <si>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</si>
  <si>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</si>
  <si>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</si>
  <si>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</si>
  <si>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</si>
  <si>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</si>
  <si>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</si>
  <si>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</si>
  <si>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</si>
  <si>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</si>
  <si>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</si>
  <si>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</si>
  <si>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</si>
  <si>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</si>
  <si>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</si>
  <si>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</si>
  <si>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</si>
  <si>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</si>
  <si>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</si>
  <si>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</si>
  <si>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</si>
  <si>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</si>
  <si>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</si>
  <si>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</si>
  <si>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</si>
  <si>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</si>
  <si>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</si>
  <si>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</si>
  <si>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</si>
  <si>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</si>
  <si>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</si>
  <si>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</si>
  <si>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</si>
  <si>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</si>
  <si>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</si>
  <si>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</si>
  <si>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</si>
  <si>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</si>
  <si>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</si>
  <si>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</si>
  <si>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</si>
  <si>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</si>
  <si>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</si>
  <si>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</si>
  <si>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</si>
  <si>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</si>
  <si>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</si>
  <si>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</si>
  <si>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</si>
  <si>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</si>
  <si>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</si>
  <si>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</si>
  <si>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</si>
  <si>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</si>
  <si>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</si>
  <si>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</si>
  <si>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</si>
  <si>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</si>
  <si>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</si>
  <si>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</si>
  <si>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</si>
  <si>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</si>
  <si>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</si>
  <si>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</si>
  <si>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</si>
  <si>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</si>
  <si>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</si>
  <si>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</si>
  <si>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</si>
  <si>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</si>
  <si>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</si>
  <si>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</si>
  <si>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</si>
  <si>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</si>
  <si>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</si>
  <si>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</si>
  <si>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</si>
  <si>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</si>
  <si>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</si>
  <si>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</si>
  <si>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</si>
  <si>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</si>
  <si>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</si>
  <si>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</si>
  <si>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</si>
  <si>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</si>
  <si>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</si>
  <si>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</si>
  <si>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</si>
  <si>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</si>
  <si>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</si>
  <si>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</si>
  <si>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</si>
  <si>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</si>
  <si>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</si>
  <si>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</si>
  <si>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</si>
  <si>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</si>
  <si>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</si>
  <si>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</si>
  <si>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</si>
  <si>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</si>
  <si>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</si>
  <si>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</si>
  <si>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</si>
  <si>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</si>
  <si>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</si>
  <si>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</si>
  <si>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</si>
  <si>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</si>
  <si>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</si>
  <si>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</si>
  <si>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</si>
  <si>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</si>
  <si>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</si>
  <si>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</si>
  <si>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</si>
  <si>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</si>
  <si>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</si>
  <si>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</si>
  <si>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</si>
  <si>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</si>
  <si>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</si>
  <si>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</si>
  <si>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</si>
  <si>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</si>
  <si>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</si>
  <si>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</si>
  <si>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</si>
  <si>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</si>
  <si>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</si>
  <si>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</si>
  <si>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</si>
  <si>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</si>
  <si>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</si>
  <si>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</si>
  <si>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</si>
  <si>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</si>
  <si>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</si>
  <si>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</si>
  <si>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</si>
  <si>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</si>
  <si>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</si>
  <si>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</si>
  <si>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</si>
  <si>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</si>
  <si>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</si>
  <si>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</si>
  <si>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</si>
  <si>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</si>
  <si>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</si>
  <si>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</si>
  <si>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</si>
  <si>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</si>
  <si>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</si>
  <si>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</si>
  <si>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</si>
  <si>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</si>
  <si>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</si>
  <si>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</si>
  <si>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</si>
  <si>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</si>
  <si>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</si>
  <si>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</si>
  <si>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</si>
  <si>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</si>
  <si>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</si>
  <si>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</si>
  <si>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</si>
  <si>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</si>
  <si>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</si>
  <si>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</si>
  <si>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</si>
  <si>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</si>
  <si>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</si>
  <si>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</si>
  <si>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</si>
  <si>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</si>
  <si>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</si>
  <si>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</si>
  <si>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</si>
  <si>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</si>
  <si>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</si>
  <si>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</si>
  <si>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</si>
  <si>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</si>
  <si>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</si>
  <si>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</si>
  <si>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</si>
  <si>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</si>
  <si>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</si>
  <si>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</si>
  <si>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</si>
  <si>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</si>
  <si>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</si>
  <si>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</si>
  <si>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</si>
  <si>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</si>
  <si>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</si>
  <si>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</si>
  <si>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</si>
  <si>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</si>
  <si>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</si>
  <si>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</si>
  <si>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</si>
  <si>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</si>
  <si>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</si>
  <si>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</si>
  <si>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</si>
  <si>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</si>
  <si>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</si>
  <si>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</si>
  <si>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</si>
  <si>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</si>
  <si>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</si>
  <si>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</si>
  <si>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</si>
  <si>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</si>
  <si>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</si>
  <si>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</si>
  <si>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</si>
  <si>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</si>
  <si>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</si>
  <si>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</si>
  <si>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</si>
  <si>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</si>
  <si>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</si>
  <si>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</si>
  <si>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</si>
  <si>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</si>
  <si>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</si>
  <si>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</si>
  <si>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</si>
  <si>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</si>
  <si>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</si>
  <si>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</si>
  <si>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</si>
  <si>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</si>
  <si>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</si>
  <si>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</si>
  <si>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</si>
  <si>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</si>
  <si>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</si>
  <si>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</si>
  <si>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</si>
  <si>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</si>
  <si>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</si>
  <si>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</si>
  <si>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</si>
  <si>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</si>
  <si>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</si>
  <si>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CUST0389</t>
  </si>
  <si>
    <t>INV101818</t>
  </si>
  <si>
    <t>INV101819</t>
  </si>
  <si>
    <t>INV101820</t>
  </si>
  <si>
    <t>INV101821</t>
  </si>
  <si>
    <t>INV101822</t>
  </si>
  <si>
    <t>INV101824</t>
  </si>
  <si>
    <t>CUST0734</t>
  </si>
  <si>
    <t>INV101825</t>
  </si>
  <si>
    <t>INV101826</t>
  </si>
  <si>
    <t>INV101827</t>
  </si>
  <si>
    <t>INV101828</t>
  </si>
  <si>
    <t>INV101829</t>
  </si>
  <si>
    <t>INV101830</t>
  </si>
  <si>
    <t>INV101831</t>
  </si>
  <si>
    <t>INV101832</t>
  </si>
  <si>
    <t>INV101833</t>
  </si>
  <si>
    <t>INV101834</t>
  </si>
  <si>
    <t>INV101835</t>
  </si>
  <si>
    <t>INV101836</t>
  </si>
  <si>
    <t>INV101837</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</si>
  <si>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</si>
  <si>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</si>
  <si>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</si>
  <si>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</si>
  <si>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</si>
  <si>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</si>
  <si>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</si>
  <si>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</si>
  <si>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</si>
  <si>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</si>
  <si>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</si>
  <si>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</si>
  <si>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</si>
  <si>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</si>
  <si>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</si>
  <si>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</si>
  <si>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</si>
  <si>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</si>
  <si>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</si>
  <si>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</si>
  <si>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</si>
  <si>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</si>
  <si>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</si>
  <si>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</si>
  <si>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</si>
  <si>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</si>
  <si>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</si>
  <si>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</si>
  <si>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</si>
  <si>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</si>
  <si>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</si>
  <si>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</si>
  <si>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</si>
  <si>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</si>
  <si>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</si>
  <si>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</si>
  <si>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</si>
  <si>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</si>
  <si>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</si>
  <si>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</si>
  <si>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</si>
  <si>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</si>
  <si>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</si>
  <si>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</si>
  <si>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</si>
  <si>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</si>
  <si>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</si>
  <si>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</si>
  <si>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</si>
  <si>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</si>
  <si>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</si>
  <si>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</si>
  <si>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</si>
  <si>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</si>
  <si>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</si>
  <si>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</si>
  <si>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</si>
  <si>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</si>
  <si>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</si>
  <si>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</si>
  <si>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</si>
  <si>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</si>
  <si>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</si>
  <si>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</si>
  <si>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</si>
  <si>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</si>
  <si>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</si>
  <si>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</si>
  <si>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</si>
  <si>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</si>
  <si>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</si>
  <si>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</si>
  <si>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</si>
  <si>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</si>
  <si>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</si>
  <si>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</si>
  <si>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</si>
  <si>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</si>
  <si>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</si>
  <si>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</si>
  <si>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</si>
  <si>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</si>
  <si>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</si>
  <si>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</si>
  <si>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</si>
  <si>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</si>
  <si>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</si>
  <si>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</si>
  <si>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</si>
  <si>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</si>
  <si>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</si>
  <si>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</si>
  <si>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</si>
  <si>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</si>
  <si>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</si>
  <si>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</si>
  <si>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</si>
  <si>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</si>
  <si>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</si>
  <si>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</si>
  <si>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</si>
  <si>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</si>
  <si>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</si>
  <si>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</si>
  <si>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</si>
  <si>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</si>
  <si>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</si>
  <si>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</si>
  <si>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</si>
  <si>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</si>
  <si>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</si>
  <si>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</si>
  <si>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</si>
  <si>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</si>
  <si>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</si>
  <si>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</si>
  <si>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</si>
  <si>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</si>
  <si>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</si>
  <si>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</si>
  <si>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</si>
  <si>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</si>
  <si>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</si>
  <si>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</si>
  <si>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</si>
  <si>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</si>
  <si>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</si>
  <si>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</si>
  <si>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</si>
  <si>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</si>
  <si>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</si>
  <si>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</si>
  <si>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</si>
  <si>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</si>
  <si>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</si>
  <si>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</si>
  <si>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</si>
  <si>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</si>
  <si>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</si>
  <si>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</si>
  <si>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</si>
  <si>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</si>
  <si>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</si>
  <si>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</si>
  <si>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</si>
  <si>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</si>
  <si>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</si>
  <si>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</si>
  <si>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</si>
  <si>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</si>
  <si>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</si>
  <si>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</si>
  <si>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</si>
  <si>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</si>
  <si>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</si>
  <si>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</si>
  <si>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</si>
  <si>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</si>
  <si>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</si>
  <si>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</si>
  <si>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</si>
  <si>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</si>
  <si>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</si>
  <si>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</si>
  <si>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</si>
  <si>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</si>
  <si>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</si>
  <si>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</si>
  <si>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</si>
  <si>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</si>
  <si>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</si>
  <si>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</si>
  <si>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</si>
  <si>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</si>
  <si>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</si>
  <si>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</si>
  <si>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</si>
  <si>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</si>
  <si>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</si>
  <si>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</si>
  <si>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</si>
  <si>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</si>
  <si>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</si>
  <si>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</si>
  <si>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</si>
  <si>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</si>
  <si>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</si>
  <si>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</si>
  <si>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</si>
  <si>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</si>
  <si>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</si>
  <si>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</si>
  <si>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</si>
  <si>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</si>
  <si>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</si>
  <si>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</si>
  <si>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</si>
  <si>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</si>
  <si>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</si>
  <si>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</si>
  <si>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</si>
  <si>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</si>
  <si>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</si>
  <si>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</si>
  <si>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</si>
  <si>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</si>
  <si>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</si>
  <si>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</si>
  <si>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</si>
  <si>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</si>
  <si>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</si>
  <si>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</si>
  <si>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</si>
  <si>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</si>
  <si>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</si>
  <si>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</si>
  <si>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</si>
  <si>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</si>
  <si>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</si>
  <si>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</si>
  <si>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</si>
  <si>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</si>
  <si>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</si>
  <si>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</si>
  <si>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</si>
  <si>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</si>
  <si>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</si>
  <si>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</si>
  <si>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</si>
  <si>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</si>
  <si>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</si>
  <si>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</si>
  <si>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</si>
  <si>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</si>
  <si>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</si>
  <si>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</si>
  <si>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</si>
  <si>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</si>
  <si>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</si>
  <si>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</si>
  <si>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</si>
  <si>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</si>
  <si>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</si>
  <si>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</si>
  <si>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</si>
  <si>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</si>
  <si>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</si>
  <si>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</si>
  <si>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</si>
  <si>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</si>
  <si>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</si>
  <si>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</si>
  <si>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</si>
  <si>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</si>
  <si>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</si>
  <si>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</si>
  <si>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</si>
  <si>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</si>
  <si>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</si>
  <si>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</si>
  <si>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</si>
  <si>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</si>
  <si>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</si>
  <si>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</si>
  <si>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</si>
  <si>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</si>
  <si>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</si>
  <si>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</si>
  <si>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</si>
  <si>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</si>
  <si>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</si>
  <si>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</si>
  <si>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</si>
  <si>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</si>
  <si>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</si>
  <si>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</si>
  <si>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</si>
  <si>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</si>
  <si>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</si>
  <si>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</si>
  <si>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</si>
  <si>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</si>
  <si>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</si>
  <si>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</si>
  <si>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</si>
  <si>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</si>
  <si>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</si>
  <si>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</si>
  <si>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</si>
  <si>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</si>
  <si>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</si>
  <si>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</si>
  <si>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</si>
  <si>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</si>
  <si>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</si>
  <si>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</si>
  <si>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</si>
  <si>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</si>
  <si>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</si>
  <si>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</si>
  <si>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</si>
  <si>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</si>
  <si>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</si>
  <si>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</si>
  <si>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</si>
  <si>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</si>
  <si>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</si>
  <si>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</si>
  <si>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</si>
  <si>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</si>
  <si>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</si>
  <si>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</si>
  <si>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</si>
  <si>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</si>
  <si>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</si>
  <si>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</si>
  <si>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</si>
  <si>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</si>
  <si>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</si>
  <si>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</si>
  <si>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</si>
  <si>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</si>
  <si>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</si>
  <si>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</si>
  <si>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</si>
  <si>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</si>
  <si>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</si>
  <si>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</si>
  <si>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</si>
  <si>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</si>
  <si>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</si>
  <si>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</si>
  <si>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</si>
  <si>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</si>
  <si>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</si>
  <si>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</si>
  <si>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</si>
  <si>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</si>
  <si>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</si>
  <si>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</si>
  <si>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</si>
  <si>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</si>
  <si>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</si>
  <si>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</si>
  <si>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</si>
  <si>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</si>
  <si>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</si>
  <si>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</si>
  <si>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</si>
  <si>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</si>
  <si>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</si>
  <si>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</si>
  <si>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</si>
  <si>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</si>
  <si>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</si>
  <si>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</si>
  <si>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</si>
  <si>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</si>
  <si>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</si>
  <si>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</si>
  <si>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</si>
  <si>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</si>
  <si>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</si>
  <si>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</si>
  <si>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</si>
  <si>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</si>
  <si>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</si>
  <si>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</si>
  <si>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</si>
  <si>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</si>
  <si>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</si>
  <si>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</si>
  <si>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</si>
  <si>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</si>
  <si>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</si>
  <si>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</si>
  <si>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</si>
  <si>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</si>
  <si>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</si>
  <si>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</si>
  <si>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</si>
  <si>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</si>
  <si>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</si>
  <si>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</si>
  <si>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</si>
  <si>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</si>
  <si>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</si>
  <si>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INV102184</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</si>
  <si>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</si>
  <si>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</si>
  <si>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</si>
  <si>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</si>
  <si>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</si>
  <si>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</si>
  <si>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</si>
  <si>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</si>
  <si>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</si>
  <si>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</si>
  <si>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</si>
  <si>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</si>
  <si>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</si>
  <si>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</si>
  <si>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</si>
  <si>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</si>
  <si>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</si>
  <si>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</si>
  <si>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</si>
  <si>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</si>
  <si>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</si>
  <si>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</si>
  <si>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</si>
  <si>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</si>
  <si>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</si>
  <si>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</si>
  <si>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</si>
  <si>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</si>
  <si>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</si>
  <si>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</si>
  <si>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</si>
  <si>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</si>
  <si>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</si>
  <si>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</si>
  <si>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</si>
  <si>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</si>
  <si>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</si>
  <si>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</si>
  <si>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</si>
  <si>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</si>
  <si>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</si>
  <si>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</si>
  <si>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</si>
  <si>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</si>
  <si>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</si>
  <si>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</si>
  <si>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</si>
  <si>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</si>
  <si>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</si>
  <si>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</si>
  <si>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</si>
  <si>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</si>
  <si>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</si>
  <si>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</si>
  <si>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</si>
  <si>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</si>
  <si>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</si>
  <si>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</si>
  <si>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</si>
  <si>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</si>
  <si>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</si>
  <si>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</si>
  <si>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</si>
  <si>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</si>
  <si>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</si>
  <si>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</si>
  <si>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</si>
  <si>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</si>
  <si>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</si>
  <si>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</si>
  <si>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</si>
  <si>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</si>
  <si>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</si>
  <si>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</si>
  <si>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</si>
  <si>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</si>
  <si>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</si>
  <si>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</si>
  <si>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</si>
  <si>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</si>
  <si>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</si>
  <si>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</si>
  <si>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</si>
  <si>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</si>
  <si>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</si>
  <si>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</si>
  <si>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</si>
  <si>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</si>
  <si>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</si>
  <si>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</si>
  <si>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</si>
  <si>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</si>
  <si>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</si>
  <si>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</si>
  <si>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</si>
  <si>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</si>
  <si>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</si>
  <si>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</si>
  <si>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</si>
  <si>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</si>
  <si>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</si>
  <si>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</si>
  <si>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</si>
  <si>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</si>
  <si>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</si>
  <si>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</si>
  <si>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</si>
  <si>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</si>
  <si>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</si>
  <si>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</si>
  <si>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</si>
  <si>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</si>
  <si>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</si>
  <si>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</si>
  <si>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</si>
  <si>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</si>
  <si>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</si>
  <si>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</si>
  <si>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</si>
  <si>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</si>
  <si>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</si>
  <si>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</si>
  <si>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</si>
  <si>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</si>
  <si>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</si>
  <si>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</si>
  <si>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</si>
  <si>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</si>
  <si>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</si>
  <si>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</si>
  <si>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</si>
  <si>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</si>
  <si>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</si>
  <si>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</si>
  <si>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</si>
  <si>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</si>
  <si>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</si>
  <si>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</si>
  <si>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</si>
  <si>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</si>
  <si>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</si>
  <si>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</si>
  <si>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</si>
  <si>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</si>
  <si>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</si>
  <si>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</si>
  <si>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</si>
  <si>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</si>
  <si>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</si>
  <si>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</si>
  <si>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</si>
  <si>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</si>
  <si>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</si>
  <si>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</si>
  <si>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</si>
  <si>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</si>
  <si>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</si>
  <si>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</si>
  <si>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</si>
  <si>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</si>
  <si>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</si>
  <si>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</si>
  <si>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</si>
  <si>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</si>
  <si>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</si>
  <si>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</si>
  <si>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</si>
  <si>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</si>
  <si>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</si>
  <si>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</si>
  <si>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</si>
  <si>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</si>
  <si>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</si>
  <si>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</si>
  <si>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</si>
  <si>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</si>
  <si>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</si>
  <si>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</si>
  <si>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</si>
  <si>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</si>
  <si>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</si>
  <si>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</si>
  <si>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</si>
  <si>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</si>
  <si>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</si>
  <si>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</si>
  <si>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</si>
  <si>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</si>
  <si>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</si>
  <si>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</si>
  <si>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</si>
  <si>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</si>
  <si>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</si>
  <si>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</si>
  <si>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</si>
  <si>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</si>
  <si>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</si>
  <si>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</si>
  <si>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</si>
  <si>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</si>
  <si>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</si>
  <si>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</si>
  <si>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</si>
  <si>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</si>
  <si>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</si>
  <si>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</si>
  <si>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</si>
  <si>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</si>
  <si>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</si>
  <si>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</si>
  <si>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</si>
  <si>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</si>
  <si>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</si>
  <si>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</si>
  <si>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</si>
  <si>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</si>
  <si>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</si>
  <si>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</si>
  <si>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</si>
  <si>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</si>
  <si>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</si>
  <si>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</si>
  <si>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</si>
  <si>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</si>
  <si>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</si>
  <si>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</si>
  <si>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</si>
  <si>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</si>
  <si>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</si>
  <si>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</si>
  <si>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</si>
  <si>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</si>
  <si>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</si>
  <si>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</si>
  <si>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</si>
  <si>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</si>
  <si>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</si>
  <si>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</si>
  <si>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</si>
  <si>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</si>
  <si>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</si>
  <si>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</si>
  <si>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</si>
  <si>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</si>
  <si>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</si>
  <si>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</si>
  <si>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</si>
  <si>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</si>
  <si>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</si>
  <si>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</si>
  <si>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</si>
  <si>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</si>
  <si>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</si>
  <si>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</si>
  <si>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</si>
  <si>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</si>
  <si>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</si>
  <si>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</si>
  <si>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</si>
  <si>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</si>
  <si>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</si>
  <si>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</si>
  <si>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</si>
  <si>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</si>
  <si>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</si>
  <si>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</si>
  <si>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</si>
  <si>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</si>
  <si>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</si>
  <si>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</si>
  <si>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</si>
  <si>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</si>
  <si>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</si>
  <si>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</si>
  <si>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</si>
  <si>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</si>
  <si>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</si>
  <si>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</si>
  <si>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</si>
  <si>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</si>
  <si>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</si>
  <si>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</si>
  <si>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</si>
  <si>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</si>
  <si>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</si>
  <si>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</si>
  <si>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</si>
  <si>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</si>
  <si>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</si>
  <si>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</si>
  <si>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</si>
  <si>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</si>
  <si>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</si>
  <si>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</si>
  <si>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</si>
  <si>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</si>
  <si>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</si>
  <si>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</si>
  <si>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</si>
  <si>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</si>
  <si>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</si>
  <si>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</si>
  <si>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</si>
  <si>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</si>
  <si>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</si>
  <si>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</si>
  <si>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</si>
  <si>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</si>
  <si>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</si>
  <si>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</si>
  <si>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</si>
  <si>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</si>
  <si>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</si>
  <si>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</si>
  <si>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</si>
  <si>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</si>
  <si>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</si>
  <si>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</si>
  <si>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</si>
  <si>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</si>
  <si>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</si>
  <si>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</si>
  <si>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</si>
  <si>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</si>
  <si>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</si>
  <si>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</si>
  <si>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</si>
  <si>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</si>
  <si>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</si>
  <si>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</si>
  <si>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</si>
  <si>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</si>
  <si>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</si>
  <si>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</si>
  <si>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</si>
  <si>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</si>
  <si>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</si>
  <si>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</si>
  <si>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</si>
  <si>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</si>
  <si>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</si>
  <si>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</si>
  <si>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</si>
  <si>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</si>
  <si>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</si>
  <si>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</si>
  <si>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</si>
  <si>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</si>
  <si>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</si>
  <si>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</si>
  <si>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</si>
  <si>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</si>
  <si>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</si>
  <si>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</si>
  <si>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</si>
  <si>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</si>
  <si>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</si>
  <si>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</si>
  <si>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</si>
  <si>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</si>
  <si>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</si>
  <si>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</si>
  <si>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</si>
  <si>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</si>
  <si>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</si>
  <si>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</si>
  <si>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</si>
  <si>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</si>
  <si>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</si>
  <si>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</si>
  <si>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</si>
  <si>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</si>
  <si>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</si>
  <si>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</si>
  <si>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</si>
  <si>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</si>
  <si>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</si>
  <si>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</si>
  <si>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</si>
  <si>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</si>
  <si>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</si>
  <si>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</si>
  <si>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</si>
  <si>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</si>
  <si>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</si>
  <si>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</si>
  <si>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</si>
  <si>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</si>
  <si>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</si>
  <si>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</si>
  <si>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</si>
  <si>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</si>
  <si>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</si>
  <si>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</si>
  <si>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</si>
  <si>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</si>
  <si>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</si>
  <si>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</si>
  <si>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</si>
  <si>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</si>
  <si>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</si>
  <si>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</si>
  <si>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</si>
  <si>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</si>
  <si>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</si>
  <si>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</si>
  <si>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</si>
  <si>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</si>
  <si>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</si>
  <si>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</si>
  <si>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</si>
  <si>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</si>
  <si>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</si>
  <si>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</si>
  <si>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</si>
  <si>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</si>
  <si>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</si>
  <si>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</si>
  <si>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</si>
  <si>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</si>
  <si>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</si>
  <si>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</si>
  <si>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</si>
  <si>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</si>
  <si>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</si>
  <si>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</si>
  <si>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</si>
  <si>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</si>
  <si>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</si>
  <si>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</si>
  <si>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</si>
  <si>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</si>
  <si>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</si>
  <si>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</si>
  <si>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</si>
  <si>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</si>
  <si>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</si>
  <si>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</si>
  <si>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</si>
  <si>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</si>
  <si>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</si>
  <si>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</si>
  <si>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</si>
  <si>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</si>
  <si>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</si>
  <si>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</si>
  <si>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</si>
  <si>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</si>
  <si>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</si>
  <si>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</si>
  <si>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</si>
  <si>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</si>
  <si>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</si>
  <si>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</si>
  <si>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</si>
  <si>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</si>
  <si>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</si>
  <si>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</si>
  <si>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</si>
  <si>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</si>
  <si>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</si>
  <si>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</si>
  <si>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</si>
  <si>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</si>
  <si>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</si>
  <si>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</si>
  <si>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</si>
  <si>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</si>
  <si>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</si>
  <si>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</si>
  <si>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</si>
  <si>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</si>
  <si>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</si>
  <si>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</si>
  <si>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</si>
  <si>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</si>
  <si>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</si>
  <si>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</si>
  <si>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</si>
  <si>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</si>
  <si>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</si>
  <si>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</si>
  <si>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</si>
  <si>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</si>
  <si>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</si>
  <si>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</si>
  <si>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</si>
  <si>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</si>
  <si>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</si>
  <si>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</si>
  <si>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</si>
  <si>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</si>
  <si>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</si>
  <si>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</si>
  <si>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</si>
  <si>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</si>
  <si>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</si>
  <si>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</si>
  <si>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</si>
  <si>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</si>
  <si>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</si>
  <si>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</si>
  <si>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</si>
  <si>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</si>
  <si>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</si>
  <si>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</si>
  <si>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</si>
  <si>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</si>
  <si>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</si>
  <si>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</si>
  <si>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</si>
  <si>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</si>
  <si>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</si>
  <si>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</si>
  <si>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</si>
  <si>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</si>
  <si>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</si>
  <si>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</si>
  <si>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</si>
  <si>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</si>
  <si>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</si>
  <si>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</si>
  <si>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</si>
  <si>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</si>
  <si>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</si>
  <si>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</si>
  <si>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</si>
  <si>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</si>
  <si>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</si>
  <si>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</si>
  <si>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</si>
  <si>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</si>
  <si>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</si>
  <si>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</si>
  <si>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</si>
  <si>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</si>
  <si>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</si>
  <si>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</si>
  <si>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</si>
  <si>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</si>
  <si>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</si>
  <si>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</si>
  <si>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</si>
  <si>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</si>
  <si>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</si>
  <si>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</si>
  <si>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</si>
  <si>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</si>
  <si>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</si>
  <si>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</si>
  <si>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</si>
  <si>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</si>
  <si>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</si>
  <si>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</si>
  <si>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</si>
  <si>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</si>
  <si>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</si>
  <si>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</si>
  <si>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</si>
  <si>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INV102706</t>
  </si>
  <si>
    <t>INV102707</t>
  </si>
  <si>
    <t>INV102708</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</si>
  <si>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</si>
  <si>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</si>
  <si>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</si>
  <si>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</si>
  <si>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</si>
  <si>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</si>
  <si>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</si>
  <si>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</si>
  <si>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</si>
  <si>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</si>
  <si>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</si>
  <si>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</si>
  <si>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</si>
  <si>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</si>
  <si>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</si>
  <si>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</si>
  <si>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</si>
  <si>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</si>
  <si>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</si>
  <si>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</si>
  <si>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</si>
  <si>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</si>
  <si>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</si>
  <si>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</si>
  <si>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</si>
  <si>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</si>
  <si>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</si>
  <si>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</si>
  <si>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</si>
  <si>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</si>
  <si>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</si>
  <si>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</si>
  <si>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</si>
  <si>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</si>
  <si>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</si>
  <si>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</si>
  <si>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</si>
  <si>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</si>
  <si>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</si>
  <si>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</si>
  <si>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</si>
  <si>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</si>
  <si>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</si>
  <si>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</si>
  <si>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</si>
  <si>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</si>
  <si>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</si>
  <si>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</si>
  <si>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</si>
  <si>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</si>
  <si>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</si>
  <si>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</si>
  <si>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</si>
  <si>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</si>
  <si>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</si>
  <si>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</si>
  <si>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</si>
  <si>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</si>
  <si>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</si>
  <si>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</si>
  <si>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</si>
  <si>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</si>
  <si>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</si>
  <si>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</si>
  <si>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</si>
  <si>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</si>
  <si>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</si>
  <si>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</si>
  <si>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</si>
  <si>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</si>
  <si>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</si>
  <si>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</si>
  <si>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</si>
  <si>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</si>
  <si>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</si>
  <si>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</si>
  <si>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</si>
  <si>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</si>
  <si>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</si>
  <si>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</si>
  <si>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</si>
  <si>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</si>
  <si>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</si>
  <si>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</si>
  <si>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</si>
  <si>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</si>
  <si>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</si>
  <si>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</si>
  <si>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</si>
  <si>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</si>
  <si>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</si>
  <si>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</si>
  <si>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</si>
  <si>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</si>
  <si>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</si>
  <si>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</si>
  <si>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</si>
  <si>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</si>
  <si>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</si>
  <si>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</si>
  <si>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</si>
  <si>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</si>
  <si>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</si>
  <si>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</si>
  <si>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</si>
  <si>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</si>
  <si>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</si>
  <si>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</si>
  <si>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</si>
  <si>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</si>
  <si>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</si>
  <si>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</si>
  <si>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</si>
  <si>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</si>
  <si>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</si>
  <si>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</si>
  <si>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</si>
  <si>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</si>
  <si>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</si>
  <si>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</si>
  <si>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</si>
  <si>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</si>
  <si>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</si>
  <si>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</si>
  <si>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</si>
  <si>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</si>
  <si>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</si>
  <si>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</si>
  <si>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</si>
  <si>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</si>
  <si>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</si>
  <si>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</si>
  <si>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</si>
  <si>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</si>
  <si>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</si>
  <si>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</si>
  <si>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</si>
  <si>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</si>
  <si>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</si>
  <si>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</si>
  <si>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</si>
  <si>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</si>
  <si>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INV102848</t>
  </si>
  <si>
    <t>CUST0409</t>
  </si>
  <si>
    <t>INV102849</t>
  </si>
  <si>
    <t>INV102850</t>
  </si>
  <si>
    <t>CUST0817</t>
  </si>
  <si>
    <t>INV102851</t>
  </si>
  <si>
    <t>INV102852</t>
  </si>
  <si>
    <t>INV102853</t>
  </si>
  <si>
    <t>INV102854</t>
  </si>
  <si>
    <t>INV102855</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</si>
  <si>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</si>
  <si>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</si>
  <si>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</si>
  <si>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</si>
  <si>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</si>
  <si>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</si>
  <si>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</si>
  <si>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</si>
  <si>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</si>
  <si>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</si>
  <si>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</si>
  <si>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</si>
  <si>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</si>
  <si>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</si>
  <si>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</si>
  <si>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</si>
  <si>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</si>
  <si>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</si>
  <si>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</si>
  <si>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</si>
  <si>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</si>
  <si>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</si>
  <si>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</si>
  <si>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</si>
  <si>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</si>
  <si>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</si>
  <si>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</si>
  <si>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</si>
  <si>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</si>
  <si>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</si>
  <si>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</si>
  <si>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</si>
  <si>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</si>
  <si>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</si>
  <si>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</si>
  <si>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</si>
  <si>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</si>
  <si>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</si>
  <si>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</si>
  <si>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</si>
  <si>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</si>
  <si>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</si>
  <si>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</si>
  <si>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</si>
  <si>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</si>
  <si>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</si>
  <si>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</si>
  <si>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</si>
  <si>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</si>
  <si>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</si>
  <si>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</si>
  <si>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</si>
  <si>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</si>
  <si>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</si>
  <si>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</si>
  <si>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</si>
  <si>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</si>
  <si>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</si>
  <si>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</si>
  <si>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</si>
  <si>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</si>
  <si>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</si>
  <si>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</si>
  <si>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</si>
  <si>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</si>
  <si>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</si>
  <si>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</si>
  <si>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</si>
  <si>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</si>
  <si>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</si>
  <si>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</si>
  <si>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</si>
  <si>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</si>
  <si>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</si>
  <si>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</si>
  <si>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</si>
  <si>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</si>
  <si>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</si>
  <si>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</si>
  <si>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</si>
  <si>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</si>
  <si>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</si>
  <si>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</si>
  <si>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</si>
  <si>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</si>
  <si>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</si>
  <si>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</si>
  <si>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</si>
  <si>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</si>
  <si>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</si>
  <si>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</si>
  <si>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</si>
  <si>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</si>
  <si>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</si>
  <si>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</si>
  <si>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</si>
  <si>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</si>
  <si>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</si>
  <si>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</si>
  <si>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</si>
  <si>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</si>
  <si>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</si>
  <si>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</si>
  <si>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</si>
  <si>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</si>
  <si>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</si>
  <si>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</si>
  <si>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</si>
  <si>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</si>
  <si>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</si>
  <si>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</si>
  <si>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</si>
  <si>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INV102971</t>
  </si>
  <si>
    <t>INV102972</t>
  </si>
  <si>
    <t>INV102973</t>
  </si>
  <si>
    <t>INV102974</t>
  </si>
  <si>
    <t>INV102976</t>
  </si>
  <si>
    <t>INV102977</t>
  </si>
  <si>
    <t>INV102978</t>
  </si>
  <si>
    <t>INV102979</t>
  </si>
  <si>
    <t>INV102980</t>
  </si>
  <si>
    <t>INV102981</t>
  </si>
  <si>
    <t>INV102982</t>
  </si>
  <si>
    <t>INV102983</t>
  </si>
  <si>
    <t>INV102984</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</si>
  <si>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</si>
  <si>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</si>
  <si>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</si>
  <si>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</si>
  <si>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</si>
  <si>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</si>
  <si>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</si>
  <si>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</si>
  <si>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</si>
  <si>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</si>
  <si>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</si>
  <si>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</si>
  <si>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</si>
  <si>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</si>
  <si>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</si>
  <si>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</si>
  <si>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</si>
  <si>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</si>
  <si>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</si>
  <si>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</si>
  <si>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</si>
  <si>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</si>
  <si>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</si>
  <si>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</si>
  <si>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</si>
  <si>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</si>
  <si>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</si>
  <si>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</si>
  <si>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</si>
  <si>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</si>
  <si>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</si>
  <si>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</si>
  <si>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</si>
  <si>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</si>
  <si>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</si>
  <si>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</si>
  <si>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</si>
  <si>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</si>
  <si>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</si>
  <si>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</si>
  <si>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</si>
  <si>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</si>
  <si>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</si>
  <si>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</si>
  <si>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</si>
  <si>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</si>
  <si>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</si>
  <si>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</si>
  <si>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</si>
  <si>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</si>
  <si>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</si>
  <si>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</si>
  <si>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</si>
  <si>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</si>
  <si>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</si>
  <si>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</si>
  <si>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</si>
  <si>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</si>
  <si>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</si>
  <si>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</si>
  <si>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</si>
  <si>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</si>
  <si>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</si>
  <si>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</si>
  <si>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</si>
  <si>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</si>
  <si>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</si>
  <si>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</si>
  <si>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</si>
  <si>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</si>
  <si>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</si>
  <si>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</si>
  <si>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</si>
  <si>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</si>
  <si>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</si>
  <si>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</si>
  <si>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</si>
  <si>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</si>
  <si>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</si>
  <si>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</si>
  <si>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</si>
  <si>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</si>
  <si>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</si>
  <si>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</si>
  <si>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</si>
  <si>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</si>
  <si>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</si>
  <si>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</si>
  <si>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</si>
  <si>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</si>
  <si>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</si>
  <si>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</si>
  <si>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</si>
  <si>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</si>
  <si>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</si>
  <si>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</si>
  <si>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</si>
  <si>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</si>
  <si>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</si>
  <si>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</si>
  <si>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</si>
  <si>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</si>
  <si>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</si>
  <si>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</si>
  <si>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</si>
  <si>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</si>
  <si>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</si>
  <si>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</si>
  <si>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</si>
  <si>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</si>
  <si>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</si>
  <si>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</si>
  <si>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</si>
  <si>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</si>
  <si>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</si>
  <si>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</si>
  <si>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</si>
  <si>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</si>
  <si>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</si>
  <si>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</si>
  <si>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</si>
  <si>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</si>
  <si>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</si>
  <si>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</si>
  <si>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</si>
  <si>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</si>
  <si>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</si>
  <si>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</si>
  <si>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</si>
  <si>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</si>
  <si>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</si>
  <si>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</si>
  <si>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</si>
  <si>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</si>
  <si>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</si>
  <si>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</si>
  <si>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</si>
  <si>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</si>
  <si>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</si>
  <si>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</si>
  <si>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</si>
  <si>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</si>
  <si>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</si>
  <si>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</si>
  <si>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</si>
  <si>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</si>
  <si>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</si>
  <si>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</si>
  <si>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</si>
  <si>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</si>
  <si>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</si>
  <si>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</si>
  <si>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</si>
  <si>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</si>
  <si>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</si>
  <si>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</si>
  <si>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</si>
  <si>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</si>
  <si>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</si>
  <si>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</si>
  <si>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</si>
  <si>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</si>
  <si>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</si>
  <si>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</si>
  <si>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</si>
  <si>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</si>
  <si>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</si>
  <si>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</si>
  <si>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</si>
  <si>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</si>
  <si>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</si>
  <si>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</si>
  <si>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</si>
  <si>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</si>
  <si>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</si>
  <si>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</si>
  <si>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</si>
  <si>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</si>
  <si>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</si>
  <si>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</si>
  <si>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</si>
  <si>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</si>
  <si>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</si>
  <si>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</si>
  <si>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</si>
  <si>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</si>
  <si>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</si>
  <si>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</si>
  <si>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</si>
  <si>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</si>
  <si>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</si>
  <si>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</si>
  <si>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</si>
  <si>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</si>
  <si>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</si>
  <si>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</si>
  <si>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</si>
  <si>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</si>
  <si>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</si>
  <si>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</si>
  <si>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</si>
  <si>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</si>
  <si>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</si>
  <si>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</si>
  <si>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</si>
  <si>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</si>
  <si>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</si>
  <si>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</si>
  <si>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</si>
  <si>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</si>
  <si>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</si>
  <si>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</si>
  <si>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</si>
  <si>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</si>
  <si>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</si>
  <si>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</si>
  <si>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</si>
  <si>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</si>
  <si>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</si>
  <si>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</si>
  <si>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</si>
  <si>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</si>
  <si>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</si>
  <si>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</si>
  <si>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</si>
  <si>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</si>
  <si>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</si>
  <si>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</si>
  <si>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</si>
  <si>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</si>
  <si>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</si>
  <si>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</si>
  <si>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</si>
  <si>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</si>
  <si>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</si>
  <si>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</si>
  <si>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</si>
  <si>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</si>
  <si>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</si>
  <si>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</si>
  <si>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</si>
  <si>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</si>
  <si>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</si>
  <si>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</si>
  <si>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</si>
  <si>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</si>
  <si>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</si>
  <si>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</si>
  <si>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</si>
  <si>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</si>
  <si>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</si>
  <si>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</si>
  <si>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</si>
  <si>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</si>
  <si>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</si>
  <si>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</si>
  <si>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</si>
  <si>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</si>
  <si>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</si>
  <si>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</si>
  <si>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</si>
  <si>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</si>
  <si>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</si>
  <si>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</si>
  <si>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</si>
  <si>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</si>
  <si>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</si>
  <si>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</si>
  <si>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</si>
  <si>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</si>
  <si>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</si>
  <si>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</si>
  <si>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</si>
  <si>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</si>
  <si>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</si>
  <si>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</si>
  <si>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</si>
  <si>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</si>
  <si>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</si>
  <si>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</si>
  <si>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</si>
  <si>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</si>
  <si>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</si>
  <si>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</si>
  <si>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</si>
  <si>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</si>
  <si>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</si>
  <si>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</si>
  <si>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</si>
  <si>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</si>
  <si>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</si>
  <si>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</si>
  <si>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</si>
  <si>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</si>
  <si>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</si>
  <si>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</si>
  <si>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</si>
  <si>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</si>
  <si>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</si>
  <si>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</si>
  <si>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</si>
  <si>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</si>
  <si>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</si>
  <si>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</si>
  <si>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</si>
  <si>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</si>
  <si>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</si>
  <si>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</si>
  <si>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</si>
  <si>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</si>
  <si>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</si>
  <si>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</si>
  <si>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</si>
  <si>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</si>
  <si>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</si>
  <si>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</si>
  <si>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</si>
  <si>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</si>
  <si>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</si>
  <si>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</si>
  <si>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</si>
  <si>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</si>
  <si>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</si>
  <si>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</si>
  <si>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</si>
  <si>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</si>
  <si>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</si>
  <si>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</si>
  <si>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</si>
  <si>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</si>
  <si>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</si>
  <si>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</si>
  <si>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</si>
  <si>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</si>
  <si>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</si>
  <si>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</si>
  <si>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</si>
  <si>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</si>
  <si>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</si>
  <si>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</si>
  <si>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</si>
  <si>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</si>
  <si>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</si>
  <si>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</si>
  <si>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</si>
  <si>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</si>
  <si>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</si>
  <si>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</si>
  <si>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</si>
  <si>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</si>
  <si>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</si>
  <si>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</si>
  <si>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</si>
  <si>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</si>
  <si>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</si>
  <si>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</si>
  <si>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</si>
  <si>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</si>
  <si>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</si>
  <si>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</si>
  <si>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</si>
  <si>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</si>
  <si>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</si>
  <si>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</si>
  <si>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</si>
  <si>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</si>
  <si>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</si>
  <si>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</si>
  <si>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</si>
  <si>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</si>
  <si>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</si>
  <si>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</si>
  <si>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</si>
  <si>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</si>
  <si>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</si>
  <si>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</si>
  <si>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</si>
  <si>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</si>
  <si>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</si>
  <si>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</si>
  <si>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</si>
  <si>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</si>
  <si>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</si>
  <si>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</si>
  <si>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</si>
  <si>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</si>
  <si>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</si>
  <si>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</si>
  <si>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</si>
  <si>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</si>
  <si>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</si>
  <si>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</si>
  <si>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</si>
  <si>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</si>
  <si>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</si>
  <si>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</si>
  <si>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</si>
  <si>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</si>
  <si>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</si>
  <si>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</si>
  <si>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</si>
  <si>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</si>
  <si>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</si>
  <si>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</si>
  <si>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</si>
  <si>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</si>
  <si>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</si>
  <si>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</si>
  <si>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</si>
  <si>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</si>
  <si>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</si>
  <si>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</si>
  <si>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</si>
  <si>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</si>
  <si>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</si>
  <si>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</si>
  <si>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</si>
  <si>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</si>
  <si>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</si>
  <si>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</si>
  <si>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</si>
  <si>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</si>
  <si>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</si>
  <si>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</si>
  <si>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</si>
  <si>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</si>
  <si>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</si>
  <si>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</si>
  <si>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</si>
  <si>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</si>
  <si>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</si>
  <si>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</si>
  <si>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</si>
  <si>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</si>
  <si>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</si>
  <si>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</si>
  <si>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</si>
  <si>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</si>
  <si>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</si>
  <si>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</si>
  <si>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</si>
  <si>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</si>
  <si>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</si>
  <si>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</si>
  <si>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</si>
  <si>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</si>
  <si>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</si>
  <si>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</si>
  <si>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</si>
  <si>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</si>
  <si>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</si>
  <si>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</si>
  <si>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</si>
  <si>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</si>
  <si>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</si>
  <si>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</si>
  <si>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</si>
  <si>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</si>
  <si>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</si>
  <si>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</si>
  <si>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</si>
  <si>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</si>
  <si>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</si>
  <si>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</si>
  <si>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</si>
  <si>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</si>
  <si>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</si>
  <si>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</si>
  <si>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</si>
  <si>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</si>
  <si>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</si>
  <si>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</si>
  <si>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</si>
  <si>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</si>
  <si>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</si>
  <si>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</si>
  <si>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</si>
  <si>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</si>
  <si>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</si>
  <si>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</si>
  <si>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</si>
  <si>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</si>
  <si>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</si>
  <si>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</si>
  <si>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</si>
  <si>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</si>
  <si>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</si>
  <si>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</si>
  <si>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</si>
  <si>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</si>
  <si>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</si>
  <si>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</si>
  <si>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</si>
  <si>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</si>
  <si>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</si>
  <si>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</si>
  <si>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</si>
  <si>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</si>
  <si>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</si>
  <si>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</si>
  <si>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</si>
  <si>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</si>
  <si>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</si>
  <si>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</si>
  <si>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</si>
  <si>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</si>
  <si>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</si>
  <si>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</si>
  <si>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</si>
  <si>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</si>
  <si>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</si>
  <si>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</si>
  <si>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</si>
  <si>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</si>
  <si>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</si>
  <si>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</si>
  <si>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</si>
  <si>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</si>
  <si>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</si>
  <si>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</si>
  <si>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</si>
  <si>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</si>
  <si>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</si>
  <si>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</si>
  <si>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</si>
  <si>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</si>
  <si>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</si>
  <si>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</si>
  <si>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</si>
  <si>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</si>
  <si>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</si>
  <si>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</si>
  <si>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</si>
  <si>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</si>
  <si>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</si>
  <si>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</si>
  <si>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</si>
  <si>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</si>
  <si>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</si>
  <si>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</si>
  <si>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</si>
  <si>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</si>
  <si>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</si>
  <si>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</si>
  <si>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</si>
  <si>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</si>
  <si>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</si>
  <si>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</si>
  <si>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</si>
  <si>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</si>
  <si>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</si>
  <si>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</si>
  <si>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</si>
  <si>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</si>
  <si>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</si>
  <si>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</si>
  <si>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</si>
  <si>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</si>
  <si>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</si>
  <si>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</si>
  <si>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</si>
  <si>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</si>
  <si>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</si>
  <si>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</si>
  <si>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</si>
  <si>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</si>
  <si>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</si>
  <si>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</si>
  <si>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</si>
  <si>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</si>
  <si>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</si>
  <si>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</si>
  <si>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</si>
  <si>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</si>
  <si>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</si>
  <si>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</si>
  <si>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</si>
  <si>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</si>
  <si>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</si>
  <si>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</si>
  <si>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</si>
  <si>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</si>
  <si>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</si>
  <si>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</si>
  <si>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</si>
  <si>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</si>
  <si>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</si>
  <si>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</si>
  <si>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</si>
  <si>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</si>
  <si>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</si>
  <si>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</si>
  <si>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</si>
  <si>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</si>
  <si>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</si>
  <si>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</si>
  <si>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</si>
  <si>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</si>
  <si>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</si>
  <si>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</si>
  <si>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</si>
  <si>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</si>
  <si>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</si>
  <si>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</si>
  <si>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</si>
  <si>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</si>
  <si>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</si>
  <si>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</si>
  <si>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</si>
  <si>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</si>
  <si>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</si>
  <si>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</si>
  <si>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</si>
  <si>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</si>
  <si>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</si>
  <si>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</si>
  <si>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</si>
  <si>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</si>
  <si>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</si>
  <si>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</si>
  <si>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</si>
  <si>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</si>
  <si>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</si>
  <si>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</si>
  <si>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</si>
  <si>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</si>
  <si>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</si>
  <si>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</si>
  <si>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</si>
  <si>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</si>
  <si>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</si>
  <si>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</si>
  <si>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</si>
  <si>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</si>
  <si>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</si>
  <si>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</si>
  <si>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</si>
  <si>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</si>
  <si>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</si>
  <si>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</si>
  <si>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</si>
  <si>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</si>
  <si>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</si>
  <si>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</si>
  <si>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</si>
  <si>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</si>
  <si>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</si>
  <si>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</si>
  <si>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</si>
  <si>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</si>
  <si>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</si>
  <si>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</si>
  <si>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</si>
  <si>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</si>
  <si>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</si>
  <si>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</si>
  <si>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</si>
  <si>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</si>
  <si>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</si>
  <si>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</si>
  <si>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</si>
  <si>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</si>
  <si>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</si>
  <si>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</si>
  <si>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</si>
  <si>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</si>
  <si>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</si>
  <si>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</si>
  <si>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</si>
  <si>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</si>
  <si>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</si>
  <si>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</si>
  <si>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</si>
  <si>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</si>
  <si>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</si>
  <si>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</si>
  <si>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</si>
  <si>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</si>
  <si>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</si>
  <si>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</si>
  <si>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</si>
  <si>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</si>
  <si>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</si>
  <si>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</si>
  <si>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</si>
  <si>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</si>
  <si>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</si>
  <si>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</si>
  <si>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</si>
  <si>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</si>
  <si>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</si>
  <si>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</si>
  <si>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</si>
  <si>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</si>
  <si>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</si>
  <si>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</si>
  <si>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</si>
  <si>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</si>
  <si>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</si>
  <si>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</si>
  <si>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</si>
  <si>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</si>
  <si>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</si>
  <si>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</si>
  <si>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</si>
  <si>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</si>
  <si>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</si>
  <si>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</si>
  <si>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</si>
  <si>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</si>
  <si>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</si>
  <si>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</si>
  <si>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</si>
  <si>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</si>
  <si>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</si>
  <si>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</si>
  <si>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</si>
  <si>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</si>
  <si>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</si>
  <si>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</si>
  <si>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</si>
  <si>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</si>
  <si>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</si>
  <si>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</si>
  <si>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</si>
  <si>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</si>
  <si>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</si>
  <si>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</si>
  <si>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</si>
  <si>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</si>
  <si>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</si>
  <si>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</si>
  <si>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</si>
  <si>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</si>
  <si>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</si>
  <si>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</si>
  <si>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</si>
  <si>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</si>
  <si>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</si>
  <si>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</si>
  <si>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</si>
  <si>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</si>
  <si>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</si>
  <si>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</si>
  <si>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</si>
  <si>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</si>
  <si>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</si>
  <si>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</si>
  <si>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</si>
  <si>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</si>
  <si>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</si>
  <si>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</si>
  <si>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</si>
  <si>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</si>
  <si>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</si>
  <si>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</si>
  <si>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</si>
  <si>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</si>
  <si>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</si>
  <si>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</si>
  <si>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</si>
  <si>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</si>
  <si>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</si>
  <si>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</si>
  <si>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</si>
  <si>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</si>
  <si>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</si>
  <si>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</si>
  <si>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</si>
  <si>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</si>
  <si>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</si>
  <si>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</si>
  <si>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</si>
  <si>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</si>
  <si>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</si>
  <si>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</si>
  <si>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</si>
  <si>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</si>
  <si>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</si>
  <si>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</si>
  <si>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</si>
  <si>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</si>
  <si>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</si>
  <si>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</si>
  <si>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</si>
  <si>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</si>
  <si>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</si>
  <si>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</si>
  <si>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</si>
  <si>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</si>
  <si>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</si>
  <si>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</si>
  <si>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</si>
  <si>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</si>
  <si>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</si>
  <si>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</si>
  <si>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</si>
  <si>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</si>
  <si>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</si>
  <si>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</si>
  <si>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</si>
  <si>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</si>
  <si>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</si>
  <si>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</si>
  <si>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</si>
  <si>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</si>
  <si>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</si>
  <si>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</si>
  <si>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</si>
  <si>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</si>
  <si>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</si>
  <si>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</si>
  <si>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</si>
  <si>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</si>
  <si>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</si>
  <si>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</si>
  <si>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</si>
  <si>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</si>
  <si>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</si>
  <si>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</si>
  <si>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</si>
  <si>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</si>
  <si>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</si>
  <si>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</si>
  <si>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</si>
  <si>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</si>
  <si>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</si>
  <si>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</si>
  <si>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</si>
  <si>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</si>
  <si>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</si>
  <si>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</si>
  <si>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</si>
  <si>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</si>
  <si>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</si>
  <si>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</si>
  <si>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</si>
  <si>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</si>
  <si>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</si>
  <si>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</si>
  <si>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</si>
  <si>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</si>
  <si>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</si>
  <si>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</si>
  <si>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</si>
  <si>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</si>
  <si>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</si>
  <si>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</si>
  <si>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</si>
  <si>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</si>
  <si>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</si>
  <si>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</si>
  <si>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</si>
  <si>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</si>
  <si>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</si>
  <si>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</si>
  <si>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</si>
  <si>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</si>
  <si>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</si>
  <si>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</si>
  <si>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</si>
  <si>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</si>
  <si>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</si>
  <si>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</si>
  <si>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</si>
  <si>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</si>
  <si>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</si>
  <si>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</si>
  <si>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</si>
  <si>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</si>
  <si>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</si>
  <si>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</si>
  <si>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</si>
  <si>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</si>
  <si>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</si>
  <si>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</si>
  <si>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</si>
  <si>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</si>
  <si>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</si>
  <si>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</si>
  <si>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</si>
  <si>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</si>
  <si>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</si>
  <si>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</si>
  <si>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</si>
  <si>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</si>
  <si>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</si>
  <si>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</si>
  <si>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</si>
  <si>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</si>
  <si>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</si>
  <si>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</si>
  <si>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</si>
  <si>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</si>
  <si>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</si>
  <si>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</si>
  <si>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</si>
  <si>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</si>
  <si>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</si>
  <si>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</si>
  <si>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</si>
  <si>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</si>
  <si>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</si>
  <si>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</si>
  <si>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</si>
  <si>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</si>
  <si>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</si>
  <si>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</si>
  <si>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</si>
  <si>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</si>
  <si>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</si>
  <si>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</si>
  <si>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</si>
  <si>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</si>
  <si>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</si>
  <si>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</si>
  <si>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</si>
  <si>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</si>
  <si>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</si>
  <si>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</si>
  <si>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</si>
  <si>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</si>
  <si>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</si>
  <si>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</si>
  <si>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</si>
  <si>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</si>
  <si>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</si>
  <si>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</si>
  <si>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</si>
  <si>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</si>
  <si>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</si>
  <si>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</si>
  <si>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</si>
  <si>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</si>
  <si>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</si>
  <si>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</si>
  <si>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</si>
  <si>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</si>
  <si>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</si>
  <si>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</si>
  <si>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</si>
  <si>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</si>
  <si>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</si>
  <si>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</si>
  <si>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</si>
  <si>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</si>
  <si>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</si>
  <si>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</si>
  <si>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</si>
  <si>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</si>
  <si>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</si>
  <si>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</si>
  <si>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</si>
  <si>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</si>
  <si>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</si>
  <si>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</si>
  <si>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</si>
  <si>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</si>
  <si>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</si>
  <si>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</si>
  <si>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</si>
  <si>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</si>
  <si>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</si>
  <si>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</si>
  <si>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</si>
  <si>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</si>
  <si>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</si>
  <si>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</si>
  <si>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</si>
  <si>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</si>
  <si>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</si>
  <si>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</si>
  <si>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</si>
  <si>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</si>
  <si>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</si>
  <si>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</si>
  <si>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</si>
  <si>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</si>
  <si>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</si>
  <si>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</si>
  <si>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</si>
  <si>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</si>
  <si>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</si>
  <si>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</si>
  <si>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</si>
  <si>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</si>
  <si>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</si>
  <si>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</si>
  <si>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</si>
  <si>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</si>
  <si>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</si>
  <si>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</si>
  <si>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</si>
  <si>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</si>
  <si>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</si>
  <si>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</si>
  <si>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</si>
  <si>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</si>
  <si>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</si>
  <si>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</si>
  <si>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</si>
  <si>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</si>
  <si>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</si>
  <si>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</si>
  <si>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</si>
  <si>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</si>
  <si>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</si>
  <si>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</si>
  <si>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</si>
  <si>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</si>
  <si>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</si>
  <si>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</si>
  <si>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</si>
  <si>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</si>
  <si>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</si>
  <si>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</si>
  <si>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</si>
  <si>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</si>
  <si>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</si>
  <si>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</si>
  <si>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</si>
  <si>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</si>
  <si>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</si>
  <si>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</si>
  <si>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</si>
  <si>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</si>
  <si>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</si>
  <si>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</si>
  <si>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</si>
  <si>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</si>
  <si>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</si>
  <si>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</si>
  <si>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</si>
  <si>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</si>
  <si>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</si>
  <si>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</si>
  <si>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</si>
  <si>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</si>
  <si>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</si>
  <si>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</si>
  <si>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</si>
  <si>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</si>
  <si>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</si>
  <si>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</si>
  <si>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</si>
  <si>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</si>
  <si>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</si>
  <si>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</si>
  <si>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</si>
  <si>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</si>
  <si>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</si>
  <si>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</si>
  <si>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</si>
  <si>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</si>
  <si>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</si>
  <si>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</si>
  <si>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</si>
  <si>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</si>
  <si>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</si>
  <si>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</si>
  <si>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</si>
  <si>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</si>
  <si>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</si>
  <si>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</si>
  <si>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</si>
  <si>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</si>
  <si>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</si>
  <si>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</si>
  <si>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</si>
  <si>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</si>
  <si>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</si>
  <si>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</si>
  <si>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</si>
  <si>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</si>
  <si>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</si>
  <si>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</si>
  <si>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</si>
  <si>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</si>
  <si>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</si>
  <si>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</si>
  <si>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</si>
  <si>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</si>
  <si>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</si>
  <si>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</si>
  <si>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</si>
  <si>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</si>
  <si>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</si>
  <si>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</si>
  <si>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</si>
  <si>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</si>
  <si>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</si>
  <si>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</si>
  <si>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</si>
  <si>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</si>
  <si>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</si>
  <si>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</si>
  <si>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</si>
  <si>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</si>
  <si>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</si>
  <si>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</si>
  <si>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</si>
  <si>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</si>
  <si>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</si>
  <si>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</si>
  <si>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</si>
  <si>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</si>
  <si>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</si>
  <si>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</si>
  <si>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</si>
  <si>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</si>
  <si>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</si>
  <si>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</si>
  <si>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</si>
  <si>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</si>
  <si>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</si>
  <si>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</si>
  <si>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</si>
  <si>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</si>
  <si>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</si>
  <si>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</si>
  <si>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</si>
  <si>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</si>
  <si>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</si>
  <si>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</si>
  <si>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</si>
  <si>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</si>
  <si>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</si>
  <si>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</si>
  <si>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</si>
  <si>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</si>
  <si>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</si>
  <si>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</si>
  <si>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</si>
  <si>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</si>
  <si>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</si>
  <si>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</si>
  <si>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</si>
  <si>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</si>
  <si>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</si>
  <si>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</si>
  <si>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</si>
  <si>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</si>
  <si>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</si>
  <si>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</si>
  <si>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</si>
  <si>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</si>
  <si>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</si>
  <si>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</si>
  <si>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</si>
  <si>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</si>
  <si>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</si>
  <si>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</si>
  <si>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</si>
  <si>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</si>
  <si>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</si>
  <si>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</si>
  <si>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</si>
  <si>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</si>
  <si>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</si>
  <si>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</si>
  <si>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</si>
  <si>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</si>
  <si>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</si>
  <si>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</si>
  <si>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</si>
  <si>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</si>
  <si>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</si>
  <si>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</si>
  <si>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</si>
  <si>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</si>
  <si>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</si>
  <si>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</si>
  <si>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</si>
  <si>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</si>
  <si>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</si>
  <si>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</si>
  <si>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</si>
  <si>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</si>
  <si>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</si>
  <si>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</si>
  <si>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</si>
  <si>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</si>
  <si>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</si>
  <si>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</si>
  <si>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</si>
  <si>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</si>
  <si>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</si>
  <si>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</si>
  <si>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</si>
  <si>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</si>
  <si>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</si>
  <si>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</si>
  <si>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</si>
  <si>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</si>
  <si>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</si>
  <si>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</si>
  <si>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</si>
  <si>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</si>
  <si>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</si>
  <si>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</si>
  <si>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</si>
  <si>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</si>
  <si>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</si>
  <si>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</si>
  <si>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</si>
  <si>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</si>
  <si>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</si>
  <si>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</si>
  <si>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</si>
  <si>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</si>
  <si>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</si>
  <si>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</si>
  <si>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</si>
  <si>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</si>
  <si>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</si>
  <si>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</si>
  <si>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</si>
  <si>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</si>
  <si>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</si>
  <si>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</si>
  <si>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</si>
  <si>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</si>
  <si>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</si>
  <si>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</si>
  <si>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</si>
  <si>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</si>
  <si>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</si>
  <si>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</si>
  <si>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</si>
  <si>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</si>
  <si>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</si>
  <si>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</si>
  <si>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</si>
  <si>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</si>
  <si>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</si>
  <si>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</si>
  <si>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</si>
  <si>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</si>
  <si>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</si>
  <si>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</si>
  <si>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</si>
  <si>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</si>
  <si>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</si>
  <si>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</si>
  <si>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</si>
  <si>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</si>
  <si>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</si>
  <si>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</si>
  <si>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</si>
  <si>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</si>
  <si>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</si>
  <si>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</si>
  <si>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</si>
  <si>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</si>
  <si>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</si>
  <si>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</si>
  <si>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</si>
  <si>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</si>
  <si>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</si>
  <si>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</si>
  <si>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</si>
  <si>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</si>
  <si>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</si>
  <si>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</si>
  <si>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</si>
  <si>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</si>
  <si>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</si>
  <si>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</si>
  <si>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</si>
  <si>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</si>
  <si>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</si>
  <si>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</si>
  <si>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</si>
  <si>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</si>
  <si>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</si>
  <si>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</si>
  <si>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</si>
  <si>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</si>
  <si>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</si>
  <si>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</si>
  <si>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</si>
  <si>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</si>
  <si>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</si>
  <si>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</si>
  <si>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</si>
  <si>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</si>
  <si>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</si>
  <si>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</si>
  <si>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</si>
  <si>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</si>
  <si>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</si>
  <si>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</si>
  <si>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</si>
  <si>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</si>
  <si>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</si>
  <si>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</si>
  <si>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</si>
  <si>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</si>
  <si>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</si>
  <si>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</si>
  <si>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</si>
  <si>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</si>
  <si>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</si>
  <si>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</si>
  <si>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</si>
  <si>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</si>
  <si>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</si>
  <si>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</si>
  <si>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</si>
  <si>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</si>
  <si>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</si>
  <si>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</si>
  <si>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</si>
  <si>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</si>
  <si>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</si>
  <si>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</si>
  <si>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</si>
  <si>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</si>
  <si>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</si>
  <si>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</si>
  <si>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</si>
  <si>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</si>
  <si>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</si>
  <si>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</si>
  <si>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</si>
  <si>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</si>
  <si>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</si>
  <si>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</si>
  <si>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</si>
  <si>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</si>
  <si>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</si>
  <si>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</si>
  <si>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</si>
  <si>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</si>
  <si>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</si>
  <si>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</si>
  <si>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</si>
  <si>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</si>
  <si>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</si>
  <si>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</si>
  <si>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</si>
  <si>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</si>
  <si>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</si>
  <si>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</si>
  <si>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</si>
  <si>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</si>
  <si>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</si>
  <si>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</si>
  <si>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</si>
  <si>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</si>
  <si>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</si>
  <si>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</si>
  <si>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</si>
  <si>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</si>
  <si>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</si>
  <si>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</si>
  <si>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</si>
  <si>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</si>
  <si>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</si>
  <si>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</si>
  <si>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</si>
  <si>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</si>
  <si>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</si>
  <si>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</si>
  <si>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</si>
  <si>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</si>
  <si>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</si>
  <si>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</si>
  <si>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</si>
  <si>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</si>
  <si>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</si>
  <si>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</si>
  <si>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</si>
  <si>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</si>
  <si>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</si>
  <si>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</si>
  <si>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</si>
  <si>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</si>
  <si>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</si>
  <si>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</si>
  <si>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</si>
  <si>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</si>
  <si>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</si>
  <si>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</si>
  <si>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</si>
  <si>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</si>
  <si>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</si>
  <si>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</si>
  <si>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</si>
  <si>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</si>
  <si>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</si>
  <si>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</si>
  <si>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</si>
  <si>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</si>
  <si>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</si>
  <si>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</si>
  <si>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</si>
  <si>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</si>
  <si>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</si>
  <si>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</si>
  <si>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</si>
  <si>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</si>
  <si>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</si>
  <si>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</si>
  <si>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</si>
  <si>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</si>
  <si>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</si>
  <si>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</si>
  <si>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</si>
  <si>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</si>
  <si>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</si>
  <si>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</si>
  <si>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</si>
  <si>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</si>
  <si>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</si>
  <si>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</si>
  <si>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</si>
  <si>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</si>
  <si>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</si>
  <si>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</si>
  <si>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</si>
  <si>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</si>
  <si>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</si>
  <si>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</si>
  <si>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</si>
  <si>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</si>
  <si>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</si>
  <si>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</si>
  <si>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</si>
  <si>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</si>
  <si>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</si>
  <si>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</si>
  <si>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</si>
  <si>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</si>
  <si>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</si>
  <si>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</si>
  <si>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</si>
  <si>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</si>
  <si>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</si>
  <si>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</si>
  <si>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</si>
  <si>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</si>
  <si>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</si>
  <si>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</si>
  <si>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</si>
  <si>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</si>
  <si>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</si>
  <si>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</si>
  <si>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</si>
  <si>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</si>
  <si>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</si>
  <si>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</si>
  <si>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</si>
  <si>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</si>
  <si>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</si>
  <si>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</si>
  <si>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</si>
  <si>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</si>
  <si>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</si>
  <si>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</si>
  <si>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</si>
  <si>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</si>
  <si>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</si>
  <si>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</si>
  <si>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</si>
  <si>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</si>
  <si>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</si>
  <si>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</si>
  <si>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</si>
  <si>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</si>
  <si>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</si>
  <si>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</si>
  <si>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</si>
  <si>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</si>
  <si>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</si>
  <si>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</si>
  <si>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</si>
  <si>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</si>
  <si>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</si>
  <si>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</si>
  <si>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</si>
  <si>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</si>
  <si>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</si>
  <si>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</si>
  <si>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</si>
  <si>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</si>
  <si>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</si>
  <si>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</si>
  <si>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</si>
  <si>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</si>
  <si>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</si>
  <si>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</si>
  <si>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</si>
  <si>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</si>
  <si>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</si>
  <si>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</si>
  <si>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</si>
  <si>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</si>
  <si>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</si>
  <si>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</si>
  <si>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</si>
  <si>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</si>
  <si>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</si>
  <si>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</si>
  <si>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</si>
  <si>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</si>
  <si>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</si>
  <si>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</si>
  <si>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</si>
  <si>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</si>
  <si>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</si>
  <si>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</si>
  <si>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</si>
  <si>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</si>
  <si>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</si>
  <si>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</si>
  <si>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</si>
  <si>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</si>
  <si>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</si>
  <si>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</si>
  <si>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</si>
  <si>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</si>
  <si>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</si>
  <si>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</si>
  <si>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</si>
  <si>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</si>
  <si>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</si>
  <si>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</si>
  <si>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</si>
  <si>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</si>
  <si>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</si>
  <si>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</si>
  <si>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</si>
  <si>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</si>
  <si>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</si>
  <si>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</si>
  <si>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</si>
  <si>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</si>
  <si>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</si>
  <si>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</si>
  <si>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</si>
  <si>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</si>
  <si>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</si>
  <si>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</si>
  <si>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</si>
  <si>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</si>
  <si>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</si>
  <si>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</si>
  <si>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</si>
  <si>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</si>
  <si>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</si>
  <si>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</si>
  <si>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</si>
  <si>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</si>
  <si>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</si>
  <si>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</si>
  <si>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</si>
  <si>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</si>
  <si>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</si>
  <si>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</si>
  <si>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</si>
  <si>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</si>
  <si>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</si>
  <si>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</si>
  <si>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</si>
  <si>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</si>
  <si>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</si>
  <si>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</si>
  <si>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</si>
  <si>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</si>
  <si>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</si>
  <si>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</si>
  <si>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</si>
  <si>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</si>
  <si>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</si>
  <si>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</si>
  <si>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</si>
  <si>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</si>
  <si>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</si>
  <si>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</si>
  <si>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</si>
  <si>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</si>
  <si>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</si>
  <si>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</si>
  <si>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</si>
  <si>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</si>
  <si>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</si>
  <si>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</si>
  <si>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</si>
  <si>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</si>
  <si>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</si>
  <si>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</si>
  <si>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</si>
  <si>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</si>
  <si>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</si>
  <si>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</si>
  <si>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</si>
  <si>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</si>
  <si>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</si>
  <si>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</si>
  <si>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</si>
  <si>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</si>
  <si>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</si>
  <si>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</si>
  <si>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</si>
  <si>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</si>
  <si>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</si>
  <si>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</si>
  <si>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</si>
  <si>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</si>
  <si>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</si>
  <si>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</si>
  <si>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</si>
  <si>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</si>
  <si>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</si>
  <si>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</si>
  <si>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</si>
  <si>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</si>
  <si>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</si>
  <si>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</si>
  <si>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</si>
  <si>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</si>
  <si>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</si>
  <si>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</si>
  <si>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</si>
  <si>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</si>
  <si>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</si>
  <si>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</si>
  <si>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</si>
  <si>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</si>
  <si>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</si>
  <si>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</si>
  <si>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</si>
  <si>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</si>
  <si>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</si>
  <si>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</si>
  <si>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</si>
  <si>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</si>
  <si>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</si>
  <si>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</si>
  <si>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</si>
  <si>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</si>
  <si>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</si>
  <si>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</si>
  <si>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</si>
  <si>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</si>
  <si>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</si>
  <si>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</si>
  <si>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</si>
  <si>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</si>
  <si>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</si>
  <si>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</si>
  <si>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</si>
  <si>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</si>
  <si>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</si>
  <si>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</si>
  <si>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</si>
  <si>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</si>
  <si>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</si>
  <si>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</si>
  <si>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</si>
  <si>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</si>
  <si>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</si>
  <si>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</si>
  <si>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</si>
  <si>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</si>
  <si>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</si>
  <si>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</si>
  <si>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</si>
  <si>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</si>
  <si>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</si>
  <si>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</si>
  <si>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</si>
  <si>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</si>
  <si>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</si>
  <si>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</si>
  <si>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</si>
  <si>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</si>
  <si>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</si>
  <si>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</si>
  <si>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</si>
  <si>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</si>
  <si>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</si>
  <si>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</si>
  <si>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</si>
  <si>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</si>
  <si>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</si>
  <si>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</si>
  <si>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</si>
  <si>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</si>
  <si>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</si>
  <si>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</si>
  <si>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</si>
  <si>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</si>
  <si>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</si>
  <si>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</si>
  <si>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</si>
  <si>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</si>
  <si>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</si>
  <si>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</si>
  <si>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</si>
  <si>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</si>
  <si>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</si>
  <si>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</si>
  <si>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</si>
  <si>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</si>
  <si>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</si>
  <si>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</si>
  <si>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</si>
  <si>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</si>
  <si>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</si>
  <si>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</si>
  <si>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</si>
  <si>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</si>
  <si>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</si>
  <si>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</si>
  <si>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</si>
  <si>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</si>
  <si>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</si>
  <si>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</si>
  <si>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</si>
  <si>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</si>
  <si>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</si>
  <si>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</si>
  <si>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</si>
  <si>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</si>
  <si>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</si>
  <si>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</si>
  <si>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</si>
  <si>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</si>
  <si>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</si>
  <si>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</si>
  <si>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</si>
  <si>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</si>
  <si>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</si>
  <si>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</si>
  <si>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</si>
  <si>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</si>
  <si>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</si>
  <si>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</si>
  <si>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</si>
  <si>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</si>
  <si>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</si>
  <si>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</si>
  <si>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</si>
  <si>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</si>
  <si>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</si>
  <si>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</si>
  <si>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</si>
  <si>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</si>
  <si>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</si>
  <si>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</si>
  <si>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</si>
  <si>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</si>
  <si>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</si>
  <si>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</si>
  <si>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</si>
  <si>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</si>
  <si>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</si>
  <si>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</si>
  <si>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</si>
  <si>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</si>
  <si>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</si>
  <si>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</si>
  <si>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</si>
  <si>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</si>
  <si>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</si>
  <si>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</si>
  <si>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</si>
  <si>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</si>
  <si>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</si>
  <si>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</si>
  <si>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</si>
  <si>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</si>
  <si>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</si>
  <si>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</si>
  <si>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</si>
  <si>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</si>
  <si>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</si>
  <si>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</si>
  <si>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</si>
  <si>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</si>
  <si>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</si>
  <si>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</si>
  <si>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</si>
  <si>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</si>
  <si>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</si>
  <si>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</si>
  <si>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</si>
  <si>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</si>
  <si>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</si>
  <si>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</si>
  <si>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</si>
  <si>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</si>
  <si>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</si>
  <si>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</si>
  <si>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</si>
  <si>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</si>
  <si>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</si>
  <si>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</si>
  <si>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</si>
  <si>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</si>
  <si>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</si>
  <si>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</si>
  <si>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</si>
  <si>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</si>
  <si>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</si>
  <si>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</si>
  <si>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</si>
  <si>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</si>
  <si>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</si>
  <si>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</si>
  <si>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</si>
  <si>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</si>
  <si>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</si>
  <si>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</si>
  <si>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</si>
  <si>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</si>
  <si>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</si>
  <si>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</si>
  <si>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</si>
  <si>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</si>
  <si>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</si>
  <si>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</si>
  <si>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</si>
  <si>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</si>
  <si>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</si>
  <si>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</si>
  <si>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</si>
  <si>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</si>
  <si>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</si>
  <si>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</si>
  <si>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</si>
  <si>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</si>
  <si>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</si>
  <si>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</si>
  <si>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</si>
  <si>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</si>
  <si>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</si>
  <si>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</si>
  <si>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</si>
  <si>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</si>
  <si>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</si>
  <si>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</si>
  <si>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</si>
  <si>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</si>
  <si>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</si>
  <si>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</si>
  <si>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</si>
  <si>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</si>
  <si>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</si>
  <si>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</si>
  <si>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</si>
  <si>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</si>
  <si>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</si>
  <si>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</si>
  <si>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</si>
  <si>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</si>
  <si>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</si>
  <si>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</si>
  <si>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</si>
  <si>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</si>
  <si>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</si>
  <si>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</si>
  <si>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</si>
  <si>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</si>
  <si>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</si>
  <si>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</si>
  <si>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</si>
  <si>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</si>
  <si>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</si>
  <si>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</si>
  <si>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</si>
  <si>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</si>
  <si>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</si>
  <si>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</si>
  <si>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</si>
  <si>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</si>
  <si>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</si>
  <si>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</si>
  <si>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</si>
  <si>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</si>
  <si>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</si>
  <si>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</si>
  <si>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</si>
  <si>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</si>
  <si>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</si>
  <si>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</si>
  <si>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</si>
  <si>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</si>
  <si>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</si>
  <si>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</si>
  <si>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</si>
  <si>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</si>
  <si>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</si>
  <si>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</si>
  <si>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</si>
  <si>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</si>
  <si>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</si>
  <si>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</si>
  <si>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</si>
  <si>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</si>
  <si>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</si>
  <si>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</si>
  <si>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</si>
  <si>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</si>
  <si>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</si>
  <si>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</si>
  <si>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</si>
  <si>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</si>
  <si>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</si>
  <si>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</si>
  <si>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</si>
  <si>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</si>
  <si>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</si>
  <si>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</si>
  <si>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</si>
  <si>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</si>
  <si>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</si>
  <si>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</si>
  <si>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</si>
  <si>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</si>
  <si>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</si>
  <si>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</si>
  <si>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</si>
  <si>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</si>
  <si>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</si>
  <si>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</si>
  <si>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</si>
  <si>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</si>
  <si>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</si>
  <si>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</si>
  <si>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</si>
  <si>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</si>
  <si>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</si>
  <si>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</si>
  <si>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</si>
  <si>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</si>
  <si>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</si>
  <si>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</si>
  <si>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</si>
  <si>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</si>
  <si>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</si>
  <si>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</si>
  <si>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</si>
  <si>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</si>
  <si>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</si>
  <si>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</si>
  <si>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</si>
  <si>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</si>
  <si>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</si>
  <si>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</si>
  <si>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</si>
  <si>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</si>
  <si>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</si>
  <si>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</si>
  <si>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</si>
  <si>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</si>
  <si>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</si>
  <si>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</si>
  <si>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</si>
  <si>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</si>
  <si>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</si>
  <si>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</si>
  <si>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</si>
  <si>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</si>
  <si>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</si>
  <si>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</si>
  <si>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</si>
  <si>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</si>
  <si>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</si>
  <si>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</si>
  <si>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</si>
  <si>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</si>
  <si>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</si>
  <si>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</si>
  <si>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</si>
  <si>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</si>
  <si>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</si>
  <si>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</si>
  <si>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</si>
  <si>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</si>
  <si>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</si>
  <si>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</si>
  <si>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</si>
  <si>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</si>
  <si>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</si>
  <si>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</si>
  <si>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</si>
  <si>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</si>
  <si>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</si>
  <si>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</si>
  <si>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</si>
  <si>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</si>
  <si>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</si>
  <si>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</si>
  <si>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</si>
  <si>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</si>
  <si>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</si>
  <si>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</si>
  <si>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</si>
  <si>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</si>
  <si>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</si>
  <si>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</si>
  <si>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</si>
  <si>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</si>
  <si>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</si>
  <si>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</si>
  <si>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</si>
  <si>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</si>
  <si>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</si>
  <si>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</si>
  <si>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</si>
  <si>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</si>
  <si>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</si>
  <si>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</si>
  <si>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</si>
  <si>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</si>
  <si>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</si>
  <si>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</si>
  <si>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</si>
  <si>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</si>
  <si>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</si>
  <si>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</si>
  <si>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</si>
  <si>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</si>
  <si>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</si>
  <si>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</si>
  <si>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</si>
  <si>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</si>
  <si>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</si>
  <si>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</si>
  <si>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</si>
  <si>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</si>
  <si>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</si>
  <si>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</si>
  <si>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</si>
  <si>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</si>
  <si>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</si>
  <si>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</si>
  <si>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</si>
  <si>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</si>
  <si>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</si>
  <si>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</si>
  <si>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</si>
  <si>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</si>
  <si>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</si>
  <si>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</si>
  <si>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</si>
  <si>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</si>
  <si>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</si>
  <si>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</si>
  <si>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</si>
  <si>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</si>
  <si>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</si>
  <si>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</si>
  <si>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</si>
  <si>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</si>
  <si>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</si>
  <si>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</si>
  <si>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</si>
  <si>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</si>
  <si>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</si>
  <si>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</si>
  <si>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</si>
  <si>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</si>
  <si>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</si>
  <si>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</si>
  <si>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</si>
  <si>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</si>
  <si>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</si>
  <si>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</si>
  <si>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</si>
  <si>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</si>
  <si>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</si>
  <si>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</si>
  <si>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</si>
  <si>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</si>
  <si>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</si>
  <si>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</si>
  <si>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</si>
  <si>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</si>
  <si>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</si>
  <si>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</si>
  <si>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</si>
  <si>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</si>
  <si>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</si>
  <si>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</si>
  <si>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</si>
  <si>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</si>
  <si>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</si>
  <si>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</si>
  <si>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</si>
  <si>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</si>
  <si>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</si>
  <si>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</si>
  <si>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</si>
  <si>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</si>
  <si>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</si>
  <si>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</si>
  <si>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</si>
  <si>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</si>
  <si>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</si>
  <si>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</si>
  <si>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</si>
  <si>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</si>
  <si>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</si>
  <si>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</si>
  <si>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</si>
  <si>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</si>
  <si>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</si>
  <si>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</si>
  <si>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</si>
  <si>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</si>
  <si>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</si>
  <si>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</si>
  <si>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</si>
  <si>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</si>
  <si>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</si>
  <si>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</si>
  <si>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</si>
  <si>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</si>
  <si>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</si>
  <si>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</si>
  <si>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</si>
  <si>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</si>
  <si>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</si>
  <si>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</si>
  <si>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</si>
  <si>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</si>
  <si>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</si>
  <si>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</si>
  <si>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</si>
  <si>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</si>
  <si>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</si>
  <si>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</si>
  <si>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</si>
  <si>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</si>
  <si>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</si>
  <si>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</si>
  <si>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</si>
  <si>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</si>
  <si>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</si>
  <si>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</si>
  <si>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</si>
  <si>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</si>
  <si>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</si>
  <si>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</si>
  <si>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</si>
  <si>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</si>
  <si>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</si>
  <si>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</si>
  <si>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</si>
  <si>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</si>
  <si>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</si>
  <si>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</si>
  <si>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</si>
  <si>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</si>
  <si>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</si>
  <si>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</si>
  <si>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</si>
  <si>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</si>
  <si>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</si>
  <si>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</si>
  <si>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</si>
  <si>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</si>
  <si>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</si>
  <si>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</si>
  <si>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</si>
  <si>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</si>
  <si>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</si>
  <si>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</si>
  <si>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</si>
  <si>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</si>
  <si>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</si>
  <si>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</si>
  <si>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</si>
  <si>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</si>
  <si>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</si>
  <si>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</si>
  <si>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</si>
  <si>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</si>
  <si>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</si>
  <si>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</si>
  <si>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</si>
  <si>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</si>
  <si>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</si>
  <si>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</si>
  <si>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</si>
  <si>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</si>
  <si>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</si>
  <si>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</si>
  <si>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</si>
  <si>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</si>
  <si>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</si>
  <si>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</si>
  <si>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</si>
  <si>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</si>
  <si>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</si>
  <si>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</si>
  <si>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</si>
  <si>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</si>
  <si>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</si>
  <si>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</si>
  <si>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</si>
  <si>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</si>
  <si>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</si>
  <si>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</si>
  <si>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</si>
  <si>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</si>
  <si>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</si>
  <si>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</si>
  <si>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</si>
  <si>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</si>
  <si>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</si>
  <si>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</si>
  <si>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</si>
  <si>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</si>
  <si>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</si>
  <si>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</si>
  <si>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</si>
  <si>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</si>
  <si>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</si>
  <si>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</si>
  <si>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</si>
  <si>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</si>
  <si>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</si>
  <si>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</si>
  <si>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</si>
  <si>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</si>
  <si>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</si>
  <si>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</si>
  <si>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</si>
  <si>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</si>
  <si>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</si>
  <si>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</si>
  <si>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</si>
  <si>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</si>
  <si>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</si>
  <si>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</si>
  <si>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</si>
  <si>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</si>
  <si>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</si>
  <si>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</si>
  <si>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</si>
  <si>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</si>
  <si>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</si>
  <si>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</si>
  <si>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</si>
  <si>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</si>
  <si>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</si>
  <si>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</si>
  <si>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</si>
  <si>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</si>
  <si>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</si>
  <si>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</si>
  <si>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</si>
  <si>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</si>
  <si>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</si>
  <si>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</si>
  <si>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</si>
  <si>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</si>
  <si>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</si>
  <si>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</si>
  <si>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</si>
  <si>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</si>
  <si>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</si>
  <si>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</si>
  <si>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</si>
  <si>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</si>
  <si>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</si>
  <si>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</si>
  <si>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</si>
  <si>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</si>
  <si>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</si>
  <si>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</si>
  <si>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</si>
  <si>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</si>
  <si>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</si>
  <si>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</si>
  <si>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</si>
  <si>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</si>
  <si>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</si>
  <si>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</si>
  <si>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</si>
  <si>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</si>
  <si>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</si>
  <si>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</si>
  <si>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</si>
  <si>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</si>
  <si>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</si>
  <si>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</si>
  <si>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</si>
  <si>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</si>
  <si>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</si>
  <si>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</si>
  <si>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</si>
  <si>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</si>
  <si>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</si>
  <si>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</si>
  <si>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</si>
  <si>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</si>
  <si>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</si>
  <si>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</si>
  <si>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</si>
  <si>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</si>
  <si>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</si>
  <si>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</si>
  <si>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</si>
  <si>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</si>
  <si>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</si>
  <si>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</si>
  <si>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</si>
  <si>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</si>
  <si>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</si>
  <si>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</si>
  <si>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</si>
  <si>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</si>
  <si>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</si>
  <si>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</si>
  <si>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</si>
  <si>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</si>
  <si>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</si>
  <si>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</si>
  <si>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</si>
  <si>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</si>
  <si>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</si>
  <si>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</si>
  <si>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</si>
  <si>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</si>
  <si>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</si>
  <si>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</si>
  <si>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</si>
  <si>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</si>
  <si>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</si>
  <si>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</si>
  <si>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</si>
  <si>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</si>
  <si>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</si>
  <si>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</si>
  <si>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</si>
  <si>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</si>
  <si>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</si>
  <si>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</si>
  <si>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</si>
  <si>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</si>
  <si>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</si>
  <si>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</si>
  <si>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</si>
  <si>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</si>
  <si>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</si>
  <si>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</si>
  <si>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</si>
  <si>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</si>
  <si>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</si>
  <si>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</si>
  <si>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</si>
  <si>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</si>
  <si>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</si>
  <si>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</si>
  <si>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</si>
  <si>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</si>
  <si>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</si>
  <si>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</si>
  <si>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</si>
  <si>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</si>
  <si>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</si>
  <si>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</si>
  <si>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</si>
  <si>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</si>
  <si>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</si>
  <si>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</si>
  <si>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</si>
  <si>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</si>
  <si>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</si>
  <si>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</si>
  <si>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</si>
  <si>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</si>
  <si>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</si>
  <si>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</si>
  <si>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</si>
  <si>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</si>
  <si>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</si>
  <si>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</si>
  <si>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</si>
  <si>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</si>
  <si>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</si>
  <si>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</si>
  <si>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</si>
  <si>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</si>
  <si>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</si>
  <si>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</si>
  <si>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</si>
  <si>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</si>
  <si>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</si>
  <si>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</si>
  <si>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</si>
  <si>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</si>
  <si>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</si>
  <si>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</si>
  <si>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</si>
  <si>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</si>
  <si>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</si>
  <si>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</si>
  <si>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</si>
  <si>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</si>
  <si>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</si>
  <si>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</si>
  <si>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</si>
  <si>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</si>
  <si>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</si>
  <si>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</si>
  <si>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</si>
  <si>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</si>
  <si>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</si>
  <si>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</si>
  <si>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</si>
  <si>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</si>
  <si>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</si>
  <si>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</si>
  <si>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</si>
  <si>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</si>
  <si>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</si>
  <si>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</si>
  <si>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</si>
  <si>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</si>
  <si>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</si>
  <si>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</si>
  <si>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</si>
  <si>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</si>
  <si>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</si>
  <si>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</si>
  <si>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</si>
  <si>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</si>
  <si>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</si>
  <si>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</si>
  <si>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</si>
  <si>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</si>
  <si>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</si>
  <si>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</si>
  <si>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</si>
  <si>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</si>
  <si>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</si>
  <si>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</si>
  <si>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</si>
  <si>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</si>
  <si>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</si>
  <si>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</si>
  <si>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</si>
  <si>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</si>
  <si>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</si>
  <si>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</si>
  <si>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</si>
  <si>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</si>
  <si>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</si>
  <si>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</si>
  <si>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</si>
  <si>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</si>
  <si>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</si>
  <si>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</si>
  <si>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</si>
  <si>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</si>
  <si>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</si>
  <si>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</si>
  <si>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</si>
  <si>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</si>
  <si>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</si>
  <si>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</si>
  <si>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</si>
  <si>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</si>
  <si>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</si>
  <si>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</si>
  <si>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</si>
  <si>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</si>
  <si>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</si>
  <si>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</si>
  <si>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</si>
  <si>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</si>
  <si>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</si>
  <si>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</si>
  <si>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</si>
  <si>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</si>
  <si>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</si>
  <si>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</si>
  <si>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</si>
  <si>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</si>
  <si>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</si>
  <si>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</si>
  <si>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</si>
  <si>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</si>
  <si>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</si>
  <si>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</si>
  <si>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</si>
  <si>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</si>
  <si>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</si>
  <si>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</si>
  <si>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</si>
  <si>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</si>
  <si>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</si>
  <si>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</si>
  <si>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</si>
  <si>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</si>
  <si>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</si>
  <si>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</si>
  <si>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</si>
  <si>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</si>
  <si>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</si>
  <si>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</si>
  <si>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</si>
  <si>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</si>
  <si>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</si>
  <si>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</si>
  <si>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</si>
  <si>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</si>
  <si>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</si>
  <si>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</si>
  <si>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</si>
  <si>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</si>
  <si>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</si>
  <si>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</si>
  <si>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</si>
  <si>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</si>
  <si>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</si>
  <si>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</si>
  <si>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</si>
  <si>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</si>
  <si>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</si>
  <si>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</si>
  <si>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</si>
  <si>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</si>
  <si>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</si>
  <si>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</si>
  <si>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</si>
  <si>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</si>
  <si>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</si>
  <si>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</si>
  <si>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</si>
  <si>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</si>
  <si>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</si>
  <si>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</si>
  <si>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</si>
  <si>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</si>
  <si>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</si>
  <si>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</si>
  <si>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</si>
  <si>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</si>
  <si>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</si>
  <si>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</si>
  <si>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</si>
  <si>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</si>
  <si>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</si>
  <si>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</si>
  <si>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</si>
  <si>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</si>
  <si>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</si>
  <si>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</si>
  <si>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</si>
  <si>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</si>
  <si>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</si>
  <si>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</si>
  <si>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</si>
  <si>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</si>
  <si>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</si>
  <si>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</si>
  <si>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</si>
  <si>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</si>
  <si>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</si>
  <si>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</si>
  <si>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</si>
  <si>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</si>
  <si>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</si>
  <si>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</si>
  <si>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</si>
  <si>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</si>
  <si>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</si>
  <si>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</si>
  <si>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</si>
  <si>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</si>
  <si>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</si>
  <si>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</si>
  <si>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</si>
  <si>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</si>
  <si>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</si>
  <si>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</si>
  <si>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</si>
  <si>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</si>
  <si>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</si>
  <si>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</si>
  <si>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</si>
  <si>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</si>
  <si>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</si>
  <si>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</si>
  <si>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</si>
  <si>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</si>
  <si>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</si>
  <si>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</si>
  <si>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</si>
  <si>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</si>
  <si>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</si>
  <si>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</si>
  <si>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</si>
  <si>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</si>
  <si>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</si>
  <si>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</si>
  <si>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</si>
  <si>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</si>
  <si>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</si>
  <si>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</si>
  <si>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</si>
  <si>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</si>
  <si>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</si>
  <si>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</si>
  <si>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</si>
  <si>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</si>
  <si>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</si>
  <si>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</si>
  <si>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</si>
  <si>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</si>
  <si>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</si>
  <si>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</si>
  <si>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</si>
  <si>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</si>
  <si>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</si>
  <si>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</si>
  <si>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</si>
  <si>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</si>
  <si>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</si>
  <si>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</si>
  <si>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</si>
  <si>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</si>
  <si>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</si>
  <si>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</si>
  <si>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</si>
  <si>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</si>
  <si>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</si>
  <si>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</si>
  <si>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</si>
  <si>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</si>
  <si>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</si>
  <si>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</si>
  <si>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</si>
  <si>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</si>
  <si>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</si>
  <si>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</si>
  <si>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</si>
  <si>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</si>
  <si>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</si>
  <si>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</si>
  <si>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</si>
  <si>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</si>
  <si>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</si>
  <si>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</si>
  <si>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</si>
  <si>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</si>
  <si>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</si>
  <si>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</si>
  <si>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</si>
  <si>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</si>
  <si>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</si>
  <si>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</si>
  <si>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</si>
  <si>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</si>
  <si>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</si>
  <si>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</si>
  <si>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</si>
  <si>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</si>
  <si>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</si>
  <si>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</si>
  <si>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</si>
  <si>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</si>
  <si>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</si>
  <si>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</si>
  <si>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</si>
  <si>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</si>
  <si>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</si>
  <si>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</si>
  <si>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</si>
  <si>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</si>
  <si>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</si>
  <si>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</si>
  <si>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</si>
  <si>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</si>
  <si>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</si>
  <si>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</si>
  <si>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</si>
  <si>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</si>
  <si>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</si>
  <si>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</si>
  <si>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</si>
  <si>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</si>
  <si>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</si>
  <si>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</si>
  <si>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</si>
  <si>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</si>
  <si>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</si>
  <si>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</si>
  <si>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</si>
  <si>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</si>
  <si>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</si>
  <si>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</si>
  <si>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</si>
  <si>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</si>
  <si>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</si>
  <si>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</si>
  <si>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</si>
  <si>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</si>
  <si>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</si>
  <si>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</si>
  <si>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</si>
  <si>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</si>
  <si>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</si>
  <si>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</si>
  <si>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</si>
  <si>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</si>
  <si>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</si>
  <si>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</si>
  <si>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</si>
  <si>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</si>
  <si>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</si>
  <si>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</si>
  <si>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</si>
  <si>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</si>
  <si>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</si>
  <si>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</si>
  <si>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</si>
  <si>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</si>
  <si>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</si>
  <si>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</si>
  <si>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</si>
  <si>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</si>
  <si>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</si>
  <si>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</si>
  <si>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</si>
  <si>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</si>
  <si>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</si>
  <si>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</si>
  <si>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</si>
  <si>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</si>
  <si>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</si>
  <si>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</si>
  <si>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</si>
  <si>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</si>
  <si>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</si>
  <si>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</si>
  <si>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</si>
  <si>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</si>
  <si>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</si>
  <si>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</si>
  <si>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</si>
  <si>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</si>
  <si>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</si>
  <si>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</si>
  <si>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</si>
  <si>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</si>
  <si>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</si>
  <si>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</si>
  <si>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</si>
  <si>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</si>
  <si>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</si>
  <si>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</si>
  <si>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</si>
  <si>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</si>
  <si>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</si>
  <si>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</si>
  <si>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</si>
  <si>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</si>
  <si>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</si>
  <si>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</si>
  <si>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</si>
  <si>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</si>
  <si>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</si>
  <si>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</si>
  <si>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</si>
  <si>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</si>
  <si>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</si>
  <si>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</si>
  <si>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</si>
  <si>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</si>
  <si>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</si>
  <si>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</si>
  <si>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</si>
  <si>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</si>
  <si>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</si>
  <si>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</si>
  <si>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</si>
  <si>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</si>
  <si>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</si>
  <si>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</si>
  <si>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</si>
  <si>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</si>
  <si>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</si>
  <si>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</si>
  <si>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</si>
  <si>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</si>
  <si>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</si>
  <si>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</si>
  <si>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</si>
  <si>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</si>
  <si>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</si>
  <si>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</si>
  <si>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</si>
  <si>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</si>
  <si>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</si>
  <si>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</si>
  <si>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</si>
  <si>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</si>
  <si>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</si>
  <si>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</si>
  <si>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</si>
  <si>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</si>
  <si>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</si>
  <si>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</si>
  <si>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</si>
  <si>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</si>
  <si>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</si>
  <si>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</si>
  <si>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</si>
  <si>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</si>
  <si>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</si>
  <si>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</si>
  <si>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</si>
  <si>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</si>
  <si>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</si>
  <si>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</si>
  <si>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</si>
  <si>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</si>
  <si>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</si>
  <si>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</si>
  <si>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</si>
  <si>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</si>
  <si>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</si>
  <si>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</si>
  <si>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</si>
  <si>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</si>
  <si>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</si>
  <si>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</si>
  <si>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</si>
  <si>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</si>
  <si>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</si>
  <si>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</si>
  <si>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</si>
  <si>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</si>
  <si>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</si>
  <si>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</si>
  <si>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</si>
  <si>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</si>
  <si>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</si>
  <si>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</si>
  <si>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</si>
  <si>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</si>
  <si>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</si>
  <si>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</si>
  <si>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</si>
  <si>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</si>
  <si>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</si>
  <si>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</si>
  <si>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</si>
  <si>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</si>
  <si>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</si>
  <si>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</si>
  <si>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</si>
  <si>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</si>
  <si>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</si>
  <si>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</si>
  <si>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</si>
  <si>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</si>
  <si>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</si>
  <si>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</si>
  <si>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</si>
  <si>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</si>
  <si>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</si>
  <si>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</si>
  <si>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</si>
  <si>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</si>
  <si>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</si>
  <si>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</si>
  <si>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</si>
  <si>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</si>
  <si>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</si>
  <si>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</si>
  <si>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</si>
  <si>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</si>
  <si>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</si>
  <si>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</si>
  <si>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</si>
  <si>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</si>
  <si>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</si>
  <si>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</si>
  <si>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</si>
  <si>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</si>
  <si>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</si>
  <si>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</si>
  <si>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</si>
  <si>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</si>
  <si>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</si>
  <si>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</si>
  <si>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</si>
  <si>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</si>
  <si>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</si>
  <si>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</si>
  <si>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</si>
  <si>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</si>
  <si>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</si>
  <si>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</si>
  <si>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</si>
  <si>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</si>
  <si>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</si>
  <si>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</si>
  <si>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</si>
  <si>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</si>
  <si>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</si>
  <si>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</si>
  <si>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</si>
  <si>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</si>
  <si>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</si>
  <si>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</si>
  <si>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</si>
  <si>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</si>
  <si>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</si>
  <si>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</si>
  <si>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</si>
  <si>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</si>
  <si>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</si>
  <si>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</si>
  <si>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</si>
  <si>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</si>
  <si>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</si>
  <si>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</si>
  <si>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</si>
  <si>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</si>
  <si>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</si>
  <si>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</si>
  <si>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</si>
  <si>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</si>
  <si>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</si>
  <si>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</si>
  <si>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</si>
  <si>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</si>
  <si>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</si>
  <si>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</si>
  <si>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</si>
  <si>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</si>
  <si>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</si>
  <si>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</si>
  <si>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</si>
  <si>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</si>
  <si>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</si>
  <si>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</si>
  <si>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</si>
  <si>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</si>
  <si>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</si>
  <si>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</si>
  <si>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</si>
  <si>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</si>
  <si>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</si>
  <si>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</si>
  <si>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</si>
  <si>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</si>
  <si>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</si>
  <si>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</si>
  <si>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</si>
  <si>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</si>
  <si>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</si>
  <si>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</si>
  <si>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</si>
  <si>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</si>
  <si>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</si>
  <si>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</si>
  <si>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</si>
  <si>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</si>
  <si>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</si>
  <si>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</si>
  <si>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</si>
  <si>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</si>
  <si>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</si>
  <si>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</si>
  <si>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</si>
  <si>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</si>
  <si>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</si>
  <si>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</si>
  <si>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</si>
  <si>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</si>
  <si>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</si>
  <si>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</si>
  <si>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</si>
  <si>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</si>
  <si>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</si>
  <si>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</si>
  <si>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</si>
  <si>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</si>
  <si>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</si>
  <si>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</si>
  <si>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</si>
  <si>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</si>
  <si>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</si>
  <si>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</si>
  <si>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</si>
  <si>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</si>
  <si>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</si>
  <si>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</si>
  <si>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</si>
  <si>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</si>
  <si>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</si>
  <si>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</si>
  <si>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</si>
  <si>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</si>
  <si>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</si>
  <si>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</si>
  <si>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</si>
  <si>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</si>
  <si>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</si>
  <si>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</si>
  <si>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</si>
  <si>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</si>
  <si>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</si>
  <si>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</si>
  <si>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</si>
  <si>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</si>
  <si>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</si>
  <si>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</si>
  <si>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</si>
  <si>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</si>
  <si>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</si>
  <si>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</si>
  <si>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</si>
  <si>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</si>
  <si>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</si>
  <si>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</si>
  <si>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</si>
  <si>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</si>
  <si>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</si>
  <si>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</si>
  <si>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</si>
  <si>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</si>
  <si>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</si>
  <si>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</si>
  <si>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</si>
  <si>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</si>
  <si>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</si>
  <si>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</si>
  <si>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</si>
  <si>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</si>
  <si>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</si>
  <si>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</si>
  <si>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</si>
  <si>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</si>
  <si>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</si>
  <si>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</si>
  <si>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</si>
  <si>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</si>
  <si>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</si>
  <si>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</si>
  <si>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</si>
  <si>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</si>
  <si>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</si>
  <si>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</si>
  <si>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</si>
  <si>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</si>
  <si>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</si>
  <si>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</si>
  <si>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</si>
  <si>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</si>
  <si>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</si>
  <si>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</si>
  <si>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</si>
  <si>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</si>
  <si>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</si>
  <si>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</si>
  <si>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</si>
  <si>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</si>
  <si>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</si>
  <si>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</si>
  <si>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</si>
  <si>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</si>
  <si>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</si>
  <si>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</si>
  <si>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</si>
  <si>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</si>
  <si>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</si>
  <si>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</si>
  <si>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</si>
  <si>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</si>
  <si>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</si>
  <si>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</si>
  <si>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</si>
  <si>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</si>
  <si>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</si>
  <si>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</si>
  <si>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</si>
  <si>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</si>
  <si>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</si>
  <si>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</si>
  <si>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</si>
  <si>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</si>
  <si>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</si>
  <si>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</si>
  <si>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</si>
  <si>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</si>
  <si>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</si>
  <si>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</si>
  <si>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</si>
  <si>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</si>
  <si>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</si>
  <si>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</si>
  <si>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</si>
  <si>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</si>
  <si>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</si>
  <si>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</si>
  <si>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</si>
  <si>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</si>
  <si>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</si>
  <si>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</si>
  <si>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</si>
  <si>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</si>
  <si>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</si>
  <si>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</si>
  <si>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</si>
  <si>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</si>
  <si>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</si>
  <si>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</si>
  <si>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</si>
  <si>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</si>
  <si>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</si>
  <si>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</si>
  <si>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</si>
  <si>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</si>
  <si>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</si>
  <si>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</si>
  <si>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</si>
  <si>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</si>
  <si>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</si>
  <si>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</si>
  <si>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</si>
  <si>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</si>
  <si>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</si>
  <si>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</si>
  <si>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</si>
  <si>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</si>
  <si>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</si>
  <si>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</si>
  <si>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</si>
  <si>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</si>
  <si>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</si>
  <si>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</si>
  <si>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</si>
  <si>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</si>
  <si>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</si>
  <si>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</si>
  <si>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</si>
  <si>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</si>
  <si>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</si>
  <si>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</si>
  <si>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</si>
  <si>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</si>
  <si>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</si>
  <si>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</si>
  <si>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</si>
  <si>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</si>
  <si>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</si>
  <si>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</si>
  <si>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</si>
  <si>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</si>
  <si>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</si>
  <si>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</si>
  <si>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</si>
  <si>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</si>
  <si>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</si>
  <si>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</si>
  <si>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</si>
  <si>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</si>
  <si>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</si>
  <si>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</si>
  <si>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</si>
  <si>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</si>
  <si>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</si>
  <si>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</si>
  <si>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</si>
  <si>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</si>
  <si>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</si>
  <si>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</si>
  <si>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</si>
  <si>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</si>
  <si>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</si>
  <si>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</si>
  <si>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</si>
  <si>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</si>
  <si>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</si>
  <si>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</si>
  <si>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</si>
  <si>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</si>
  <si>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</si>
  <si>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</si>
  <si>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</si>
  <si>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</si>
  <si>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</si>
  <si>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</si>
  <si>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</si>
  <si>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</si>
  <si>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</si>
  <si>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</si>
  <si>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</si>
  <si>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</si>
  <si>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</si>
  <si>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</si>
  <si>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</si>
  <si>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</si>
  <si>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</si>
  <si>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</si>
  <si>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</si>
  <si>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</si>
  <si>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</si>
  <si>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</si>
  <si>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</si>
  <si>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</si>
  <si>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</si>
  <si>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</si>
  <si>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</si>
  <si>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</si>
  <si>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</si>
  <si>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</si>
  <si>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</si>
  <si>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</si>
  <si>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</si>
  <si>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</si>
  <si>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</si>
  <si>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</si>
  <si>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</si>
  <si>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</si>
  <si>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</si>
  <si>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</si>
  <si>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</si>
  <si>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</si>
  <si>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</si>
  <si>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</si>
  <si>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</si>
  <si>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</si>
  <si>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</si>
  <si>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</si>
  <si>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</si>
  <si>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</si>
  <si>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</si>
  <si>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</si>
  <si>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</si>
  <si>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</si>
  <si>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</si>
  <si>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</si>
  <si>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</si>
  <si>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</si>
  <si>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</si>
  <si>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</si>
  <si>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</si>
  <si>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</si>
  <si>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</si>
  <si>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</si>
  <si>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</si>
  <si>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</si>
  <si>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</si>
  <si>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</si>
  <si>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</si>
  <si>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</si>
  <si>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</si>
  <si>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</si>
  <si>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</si>
  <si>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</si>
  <si>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</si>
  <si>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</si>
  <si>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</si>
  <si>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</si>
  <si>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</si>
  <si>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</si>
  <si>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</si>
  <si>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</si>
  <si>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</si>
  <si>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</si>
  <si>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</si>
  <si>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</si>
  <si>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</si>
  <si>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</si>
  <si>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</si>
  <si>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</si>
  <si>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</si>
  <si>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</si>
  <si>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</si>
  <si>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</si>
  <si>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</si>
  <si>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</si>
  <si>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</si>
  <si>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</si>
  <si>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</si>
  <si>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</si>
  <si>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</si>
  <si>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</si>
  <si>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</si>
  <si>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</si>
  <si>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</si>
  <si>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</si>
  <si>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</si>
  <si>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</si>
  <si>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</si>
  <si>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</si>
  <si>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</si>
  <si>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</si>
  <si>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</si>
  <si>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</si>
  <si>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</si>
  <si>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</si>
  <si>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</si>
  <si>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</si>
  <si>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</si>
  <si>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</si>
  <si>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</si>
  <si>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</si>
  <si>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</si>
  <si>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</si>
  <si>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</si>
  <si>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</si>
  <si>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</si>
  <si>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</si>
  <si>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</si>
  <si>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</si>
  <si>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</si>
  <si>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</si>
  <si>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</si>
  <si>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</si>
  <si>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</si>
  <si>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</si>
  <si>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</si>
  <si>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</si>
  <si>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</si>
  <si>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</si>
  <si>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</si>
  <si>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</si>
  <si>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</si>
  <si>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</si>
  <si>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</si>
  <si>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</si>
  <si>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</si>
  <si>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</si>
  <si>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</si>
  <si>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</si>
  <si>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</si>
  <si>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</si>
  <si>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</si>
  <si>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</si>
  <si>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</si>
  <si>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</si>
  <si>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</si>
  <si>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</si>
  <si>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</si>
  <si>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</si>
  <si>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</si>
  <si>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</si>
  <si>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</si>
  <si>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</si>
  <si>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</si>
  <si>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</si>
  <si>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</si>
  <si>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</si>
  <si>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</si>
  <si>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</si>
  <si>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</si>
  <si>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</si>
  <si>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</si>
  <si>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</si>
  <si>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</si>
  <si>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</si>
  <si>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</si>
  <si>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</si>
  <si>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</si>
  <si>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</si>
  <si>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</si>
  <si>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</si>
  <si>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</si>
  <si>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</si>
  <si>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</si>
  <si>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</si>
  <si>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</si>
  <si>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</si>
  <si>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</si>
  <si>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</si>
  <si>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</si>
  <si>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</si>
  <si>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</si>
  <si>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</si>
  <si>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</si>
  <si>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</si>
  <si>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</si>
  <si>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</si>
  <si>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</si>
  <si>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</si>
  <si>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</si>
  <si>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</si>
  <si>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</si>
  <si>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</si>
  <si>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</si>
  <si>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</si>
  <si>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</si>
  <si>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</si>
  <si>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</si>
  <si>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</si>
  <si>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</si>
  <si>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</si>
  <si>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</si>
  <si>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</si>
  <si>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</si>
  <si>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</si>
  <si>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</si>
  <si>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</si>
  <si>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</si>
  <si>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</si>
  <si>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</si>
  <si>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</si>
  <si>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</si>
  <si>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</si>
  <si>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</si>
  <si>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</si>
  <si>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</si>
  <si>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</si>
  <si>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</si>
  <si>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</si>
  <si>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</si>
  <si>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</si>
  <si>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</si>
  <si>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</si>
  <si>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</si>
  <si>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</si>
  <si>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</si>
  <si>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</si>
  <si>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</si>
  <si>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</si>
  <si>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</si>
  <si>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</si>
  <si>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</si>
  <si>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</si>
  <si>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</si>
  <si>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</si>
  <si>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</si>
  <si>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</si>
  <si>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</si>
  <si>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</si>
  <si>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</si>
  <si>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</si>
  <si>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</si>
  <si>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</si>
  <si>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</si>
  <si>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</si>
  <si>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</si>
  <si>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</si>
  <si>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</si>
  <si>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</si>
  <si>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</si>
  <si>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</si>
  <si>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</si>
  <si>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</si>
  <si>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</si>
  <si>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</si>
  <si>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</si>
  <si>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</si>
  <si>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</si>
  <si>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</si>
  <si>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</si>
  <si>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</si>
  <si>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</si>
  <si>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</si>
  <si>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</si>
  <si>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</si>
  <si>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</si>
  <si>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</si>
  <si>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</si>
  <si>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</si>
  <si>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</si>
  <si>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</si>
  <si>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</si>
  <si>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</si>
  <si>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</si>
  <si>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</si>
  <si>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</si>
  <si>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</si>
  <si>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</si>
  <si>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</si>
  <si>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</si>
  <si>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</si>
  <si>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</si>
  <si>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</si>
  <si>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</si>
  <si>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</si>
  <si>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</si>
  <si>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</si>
  <si>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</si>
  <si>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</si>
  <si>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</si>
  <si>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</si>
  <si>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</si>
  <si>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</si>
  <si>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</si>
  <si>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</si>
  <si>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</si>
  <si>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</si>
  <si>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</si>
  <si>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</si>
  <si>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</si>
  <si>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</si>
  <si>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</si>
  <si>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</si>
  <si>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</si>
  <si>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</si>
  <si>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</si>
  <si>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</si>
  <si>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</si>
  <si>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</si>
  <si>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</si>
  <si>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</si>
  <si>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</si>
  <si>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</si>
  <si>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</si>
  <si>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</si>
  <si>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</si>
  <si>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</si>
  <si>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</si>
  <si>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</si>
  <si>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</si>
  <si>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</si>
  <si>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</si>
  <si>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</si>
  <si>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</si>
  <si>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</si>
  <si>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</si>
  <si>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</si>
  <si>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</si>
  <si>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</si>
  <si>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</si>
  <si>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</si>
  <si>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</si>
  <si>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</si>
  <si>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</si>
  <si>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</si>
  <si>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</si>
  <si>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</si>
  <si>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</si>
  <si>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</si>
  <si>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</si>
  <si>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</si>
  <si>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</si>
  <si>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</si>
  <si>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</si>
  <si>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</si>
  <si>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</si>
  <si>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</si>
  <si>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</si>
  <si>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</si>
  <si>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</si>
  <si>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</si>
  <si>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</si>
  <si>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</si>
  <si>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</si>
  <si>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</si>
  <si>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</si>
  <si>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</si>
  <si>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</si>
  <si>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</si>
  <si>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</si>
  <si>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</si>
  <si>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</si>
  <si>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</si>
  <si>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</si>
  <si>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</si>
  <si>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</si>
  <si>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</si>
  <si>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</si>
  <si>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</si>
  <si>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</si>
  <si>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</si>
  <si>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</si>
  <si>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</si>
  <si>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</si>
  <si>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</si>
  <si>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</si>
  <si>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</si>
  <si>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</si>
  <si>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</si>
  <si>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</si>
  <si>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</si>
  <si>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</si>
  <si>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</si>
  <si>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</si>
  <si>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</si>
  <si>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</si>
  <si>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</si>
  <si>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</si>
  <si>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</si>
  <si>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</si>
  <si>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</si>
  <si>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</si>
  <si>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</si>
  <si>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</si>
  <si>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</si>
  <si>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</si>
  <si>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</si>
  <si>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</si>
  <si>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</si>
  <si>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</si>
  <si>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</si>
  <si>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</si>
  <si>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</si>
  <si>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</si>
  <si>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</si>
  <si>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</si>
  <si>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</si>
  <si>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</si>
  <si>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</si>
  <si>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</si>
  <si>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</si>
  <si>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</si>
  <si>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</si>
  <si>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</si>
  <si>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</si>
  <si>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</si>
  <si>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</si>
  <si>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</si>
  <si>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</si>
  <si>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</si>
  <si>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</si>
  <si>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</si>
  <si>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</si>
  <si>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</si>
  <si>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</si>
  <si>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</si>
  <si>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</si>
  <si>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</si>
  <si>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</si>
  <si>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</si>
  <si>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</si>
  <si>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</si>
  <si>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</si>
  <si>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</si>
  <si>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</si>
  <si>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</si>
  <si>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</si>
  <si>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</si>
  <si>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</si>
  <si>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</si>
  <si>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</si>
  <si>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</si>
  <si>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</si>
  <si>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</si>
  <si>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</si>
  <si>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</si>
  <si>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</si>
  <si>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</si>
  <si>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</si>
  <si>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</si>
  <si>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</si>
  <si>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</si>
  <si>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</si>
  <si>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</si>
  <si>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</si>
  <si>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</si>
  <si>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</si>
  <si>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</si>
  <si>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</si>
  <si>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</si>
  <si>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</si>
  <si>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</si>
  <si>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</si>
  <si>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</si>
  <si>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</si>
  <si>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</si>
  <si>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</si>
  <si>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</si>
  <si>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</si>
  <si>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</si>
  <si>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</si>
  <si>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</si>
  <si>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</si>
  <si>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</si>
  <si>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</si>
  <si>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</si>
  <si>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</si>
  <si>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</si>
  <si>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</si>
  <si>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</si>
  <si>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</si>
  <si>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</si>
  <si>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</si>
  <si>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</si>
  <si>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</si>
  <si>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</si>
  <si>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</si>
  <si>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</si>
  <si>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</si>
  <si>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</si>
  <si>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</si>
  <si>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</si>
  <si>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</si>
  <si>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</si>
  <si>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</si>
  <si>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</si>
  <si>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</si>
  <si>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</si>
  <si>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</si>
  <si>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</si>
  <si>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</si>
  <si>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</si>
  <si>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</si>
  <si>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</si>
  <si>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</si>
  <si>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</si>
  <si>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</si>
  <si>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</si>
  <si>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</si>
  <si>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</si>
  <si>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</si>
  <si>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</si>
  <si>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</si>
  <si>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</si>
  <si>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</si>
  <si>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</si>
  <si>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</si>
  <si>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</si>
  <si>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</si>
  <si>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</si>
  <si>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</si>
  <si>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</si>
  <si>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</si>
  <si>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</si>
  <si>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</si>
  <si>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</si>
  <si>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</si>
  <si>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</si>
  <si>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</si>
  <si>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</si>
  <si>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</si>
  <si>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</si>
  <si>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</si>
  <si>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</si>
  <si>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</si>
  <si>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</si>
  <si>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</si>
  <si>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</si>
  <si>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</si>
  <si>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</si>
  <si>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</si>
  <si>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</si>
  <si>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</si>
  <si>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</si>
  <si>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</si>
  <si>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</si>
  <si>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</si>
  <si>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</si>
  <si>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</si>
  <si>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</si>
  <si>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</si>
  <si>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</si>
  <si>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</si>
  <si>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</si>
  <si>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</si>
  <si>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</si>
  <si>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</si>
  <si>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</si>
  <si>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</si>
  <si>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</si>
  <si>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</si>
  <si>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</si>
  <si>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</si>
  <si>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</si>
  <si>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</si>
  <si>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</si>
  <si>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</si>
  <si>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</si>
  <si>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</si>
  <si>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</si>
  <si>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</si>
  <si>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</si>
  <si>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</si>
  <si>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</si>
  <si>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</si>
  <si>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</si>
  <si>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</si>
  <si>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</si>
  <si>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</si>
  <si>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</si>
  <si>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</si>
  <si>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</si>
  <si>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</si>
  <si>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</si>
  <si>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</si>
  <si>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</si>
  <si>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</si>
  <si>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</si>
  <si>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</si>
  <si>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</si>
  <si>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</si>
  <si>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</si>
  <si>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</si>
  <si>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</si>
  <si>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</si>
  <si>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</si>
  <si>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</si>
  <si>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</si>
  <si>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</si>
  <si>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</si>
  <si>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</si>
  <si>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</si>
  <si>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</si>
  <si>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</si>
  <si>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</si>
  <si>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</si>
  <si>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</si>
  <si>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</si>
  <si>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</si>
  <si>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</si>
  <si>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</si>
  <si>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</si>
  <si>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</si>
  <si>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</si>
  <si>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</si>
  <si>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</si>
  <si>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</si>
  <si>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</si>
  <si>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</si>
  <si>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</si>
  <si>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</si>
  <si>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</si>
  <si>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</si>
  <si>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</si>
  <si>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</si>
  <si>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</si>
  <si>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</si>
  <si>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</si>
  <si>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</si>
  <si>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</si>
  <si>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</si>
  <si>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</si>
  <si>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</si>
  <si>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</si>
  <si>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</si>
  <si>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</si>
  <si>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</si>
  <si>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</si>
  <si>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</si>
  <si>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</si>
  <si>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</si>
  <si>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</si>
  <si>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</si>
  <si>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</si>
  <si>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</si>
  <si>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</si>
  <si>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</si>
  <si>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</si>
  <si>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</si>
  <si>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</si>
  <si>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</si>
  <si>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</si>
  <si>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</si>
  <si>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</si>
  <si>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</si>
  <si>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</si>
  <si>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</si>
  <si>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</si>
  <si>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</si>
  <si>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</si>
  <si>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</si>
  <si>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</si>
  <si>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</si>
  <si>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</si>
  <si>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</si>
  <si>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</si>
  <si>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</si>
  <si>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</si>
  <si>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</si>
  <si>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</si>
  <si>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</si>
  <si>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</si>
  <si>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</si>
  <si>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</si>
  <si>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</si>
  <si>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</si>
  <si>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</si>
  <si>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</si>
  <si>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</si>
  <si>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</si>
  <si>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</si>
  <si>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</si>
  <si>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</si>
  <si>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</si>
  <si>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</si>
  <si>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</si>
  <si>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</si>
  <si>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</si>
  <si>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</si>
  <si>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</si>
  <si>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</si>
  <si>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</si>
  <si>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</si>
  <si>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</si>
  <si>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</si>
  <si>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</si>
  <si>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</si>
  <si>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</si>
  <si>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</si>
  <si>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</si>
  <si>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</si>
  <si>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</si>
  <si>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</si>
  <si>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</si>
  <si>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</si>
  <si>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</si>
  <si>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</si>
  <si>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</si>
  <si>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</si>
  <si>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</si>
  <si>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</si>
  <si>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</si>
  <si>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</si>
  <si>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</si>
  <si>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</si>
  <si>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</si>
  <si>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</si>
  <si>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</si>
  <si>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</si>
  <si>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</si>
  <si>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</si>
  <si>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</si>
  <si>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</si>
  <si>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</si>
  <si>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</si>
  <si>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</si>
  <si>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</si>
  <si>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</si>
  <si>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</si>
  <si>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</si>
  <si>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</si>
  <si>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</si>
  <si>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</si>
  <si>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</si>
  <si>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</si>
  <si>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</si>
  <si>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</si>
  <si>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</si>
  <si>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</si>
  <si>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</si>
  <si>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</si>
  <si>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</si>
  <si>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</si>
  <si>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</si>
  <si>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</si>
  <si>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</si>
  <si>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</si>
  <si>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</si>
  <si>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</si>
  <si>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</si>
  <si>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</si>
  <si>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</si>
  <si>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</si>
  <si>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</si>
  <si>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</si>
  <si>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</si>
  <si>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</si>
  <si>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</si>
  <si>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</si>
  <si>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</si>
  <si>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</si>
  <si>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</si>
  <si>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</si>
  <si>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</si>
  <si>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</si>
  <si>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</si>
  <si>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</si>
  <si>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</si>
  <si>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</si>
  <si>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</si>
  <si>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</si>
  <si>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</si>
  <si>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</si>
  <si>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</si>
  <si>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</si>
  <si>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</si>
  <si>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</si>
  <si>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</si>
  <si>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</si>
  <si>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</si>
  <si>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</si>
  <si>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</si>
  <si>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</si>
  <si>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</si>
  <si>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</si>
  <si>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</si>
  <si>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</si>
  <si>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</si>
  <si>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</si>
  <si>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</si>
  <si>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</si>
  <si>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</si>
  <si>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</si>
  <si>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</si>
  <si>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</si>
  <si>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</si>
  <si>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</si>
  <si>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</si>
  <si>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</si>
  <si>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</si>
  <si>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</si>
  <si>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</si>
  <si>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</si>
  <si>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</si>
  <si>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</si>
  <si>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</si>
  <si>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</si>
  <si>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</si>
  <si>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</si>
  <si>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</si>
  <si>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</si>
  <si>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</si>
  <si>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</si>
  <si>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</si>
  <si>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</si>
  <si>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</si>
  <si>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</si>
  <si>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</si>
  <si>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</si>
  <si>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</si>
  <si>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</si>
  <si>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</si>
  <si>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</si>
  <si>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</si>
  <si>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</si>
  <si>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</si>
  <si>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</si>
  <si>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</si>
  <si>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</si>
  <si>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</si>
  <si>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</si>
  <si>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</si>
  <si>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</si>
  <si>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</si>
  <si>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</si>
  <si>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</si>
  <si>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</si>
  <si>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</si>
  <si>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</si>
  <si>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</si>
  <si>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</si>
  <si>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</si>
  <si>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</si>
  <si>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</si>
  <si>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</si>
  <si>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</si>
  <si>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</si>
  <si>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</si>
  <si>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</si>
  <si>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</si>
  <si>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</si>
  <si>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</si>
  <si>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</si>
  <si>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</si>
  <si>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</si>
  <si>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</si>
  <si>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</si>
  <si>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</si>
  <si>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</si>
  <si>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</si>
  <si>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</si>
  <si>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</si>
  <si>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</si>
  <si>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</si>
  <si>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</si>
  <si>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</si>
  <si>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</si>
  <si>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</si>
  <si>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</si>
  <si>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</si>
  <si>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</si>
  <si>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</si>
  <si>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</si>
  <si>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</si>
  <si>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</si>
  <si>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</si>
  <si>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</si>
  <si>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</si>
  <si>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</si>
  <si>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</si>
  <si>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</si>
  <si>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</si>
  <si>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</si>
  <si>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</si>
  <si>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</si>
  <si>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</si>
  <si>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</si>
  <si>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</si>
  <si>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</si>
  <si>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</si>
  <si>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</si>
  <si>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</si>
  <si>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</si>
  <si>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</si>
  <si>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</si>
  <si>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</si>
  <si>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</si>
  <si>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</si>
  <si>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</si>
  <si>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</si>
  <si>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</si>
  <si>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</si>
  <si>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</si>
  <si>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</si>
  <si>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</si>
  <si>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</si>
  <si>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</si>
  <si>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</si>
  <si>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</si>
  <si>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</si>
  <si>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</si>
  <si>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</si>
  <si>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</si>
  <si>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</si>
  <si>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</si>
  <si>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</si>
  <si>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</si>
  <si>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</si>
  <si>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</si>
  <si>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</si>
  <si>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</si>
  <si>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</si>
  <si>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</si>
  <si>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</si>
  <si>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</si>
  <si>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</si>
  <si>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</si>
  <si>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</si>
  <si>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</si>
  <si>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</si>
  <si>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</si>
  <si>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</si>
  <si>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</si>
  <si>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</si>
  <si>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</si>
  <si>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</si>
  <si>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</si>
  <si>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</si>
  <si>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</si>
  <si>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</si>
  <si>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</si>
  <si>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</si>
  <si>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</si>
  <si>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</si>
  <si>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</si>
  <si>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</si>
  <si>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</si>
  <si>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</si>
  <si>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</si>
  <si>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</si>
  <si>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</si>
  <si>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</si>
  <si>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</si>
  <si>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</si>
  <si>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</si>
  <si>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</si>
  <si>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</si>
  <si>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</si>
  <si>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</si>
  <si>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</si>
  <si>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</si>
  <si>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</si>
  <si>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</si>
  <si>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</si>
  <si>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</si>
  <si>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</si>
  <si>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</si>
  <si>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</si>
  <si>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</si>
  <si>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</si>
  <si>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</si>
  <si>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</si>
  <si>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</si>
  <si>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</si>
  <si>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</si>
  <si>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</si>
  <si>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</si>
  <si>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</si>
  <si>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</si>
  <si>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</si>
  <si>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</si>
  <si>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</si>
  <si>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</si>
  <si>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</si>
  <si>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</si>
  <si>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</si>
  <si>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</si>
  <si>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</si>
  <si>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</si>
  <si>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</si>
  <si>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</si>
  <si>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</si>
  <si>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</si>
  <si>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</si>
  <si>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</si>
  <si>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</si>
  <si>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</si>
  <si>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</si>
  <si>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</si>
  <si>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</si>
  <si>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</si>
  <si>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</si>
  <si>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</si>
  <si>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</si>
  <si>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</si>
  <si>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</si>
  <si>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</si>
  <si>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</si>
  <si>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</si>
  <si>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</si>
  <si>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</si>
  <si>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</si>
  <si>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</si>
  <si>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</si>
  <si>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</si>
  <si>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</si>
  <si>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</si>
  <si>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</si>
  <si>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</si>
  <si>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</si>
  <si>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</si>
  <si>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</si>
  <si>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</si>
  <si>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</si>
  <si>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</si>
  <si>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</si>
  <si>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</si>
  <si>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</si>
  <si>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</si>
  <si>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</si>
  <si>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</si>
  <si>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</si>
  <si>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</si>
  <si>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</si>
  <si>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</si>
  <si>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</si>
  <si>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</si>
  <si>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</si>
  <si>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</si>
  <si>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</si>
  <si>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</si>
  <si>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</si>
  <si>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</si>
  <si>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</si>
  <si>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</si>
  <si>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</si>
  <si>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</si>
  <si>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</si>
  <si>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</si>
  <si>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</si>
  <si>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</si>
  <si>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</si>
  <si>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</si>
  <si>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</si>
  <si>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Missing Customer Id</t>
  </si>
  <si>
    <t>Missing Product ID</t>
  </si>
  <si>
    <t>Missing Employee ID</t>
  </si>
  <si>
    <t>Srinivas Prasad</t>
  </si>
  <si>
    <t>Pallavi Chandran</t>
  </si>
  <si>
    <t>Srinivas Rao</t>
  </si>
  <si>
    <t>Missing Brand Name</t>
  </si>
  <si>
    <t>Missing Manager Name</t>
  </si>
  <si>
    <t>Eswar Prasad</t>
  </si>
  <si>
    <t>Chandran Ramachandran</t>
  </si>
  <si>
    <t>INV100068</t>
  </si>
  <si>
    <t>INV100072</t>
  </si>
  <si>
    <t>INV100143</t>
  </si>
  <si>
    <t>INV100386</t>
  </si>
  <si>
    <t>INV100392</t>
  </si>
  <si>
    <t>INV100400</t>
  </si>
  <si>
    <t>INV100647</t>
  </si>
  <si>
    <t>INV100836</t>
  </si>
  <si>
    <t>INV100863</t>
  </si>
  <si>
    <t>INV100874</t>
  </si>
  <si>
    <t>INV100981</t>
  </si>
  <si>
    <t>INV101033</t>
  </si>
  <si>
    <t>INV101061</t>
  </si>
  <si>
    <t>INV101080</t>
  </si>
  <si>
    <t>INV101091</t>
  </si>
  <si>
    <t>INV101143</t>
  </si>
  <si>
    <t>INV101151</t>
  </si>
  <si>
    <t>INV101161</t>
  </si>
  <si>
    <t>INV101212</t>
  </si>
  <si>
    <t>INV101257</t>
  </si>
  <si>
    <t>INV101445</t>
  </si>
  <si>
    <t>INV101455</t>
  </si>
  <si>
    <t>INV101596</t>
  </si>
  <si>
    <t>INV101668</t>
  </si>
  <si>
    <t>INV101697</t>
  </si>
  <si>
    <t>INV101743</t>
  </si>
  <si>
    <t>INV101817</t>
  </si>
  <si>
    <t>INV101823</t>
  </si>
  <si>
    <t>INV101838</t>
  </si>
  <si>
    <t>INV101900</t>
  </si>
  <si>
    <t>INV101934</t>
  </si>
  <si>
    <t>INV102019</t>
  </si>
  <si>
    <t>INV102092</t>
  </si>
  <si>
    <t>INV102183</t>
  </si>
  <si>
    <t>INV102185</t>
  </si>
  <si>
    <t>INV102301</t>
  </si>
  <si>
    <t>INV102342</t>
  </si>
  <si>
    <t>INV102393</t>
  </si>
  <si>
    <t>INV102416</t>
  </si>
  <si>
    <t>INV102451</t>
  </si>
  <si>
    <t>INV102491</t>
  </si>
  <si>
    <t>INV102678</t>
  </si>
  <si>
    <t>INV102709</t>
  </si>
  <si>
    <t>INV102776</t>
  </si>
  <si>
    <t>INV102847</t>
  </si>
  <si>
    <t>INV102856</t>
  </si>
  <si>
    <t>INV102902</t>
  </si>
  <si>
    <t>INV102936</t>
  </si>
  <si>
    <t>INV102970</t>
  </si>
  <si>
    <t>INV102975</t>
  </si>
  <si>
    <t>INV102985</t>
  </si>
  <si>
    <t>Row Labels</t>
  </si>
  <si>
    <t>Grand Total</t>
  </si>
  <si>
    <t>Sum of Quantity</t>
  </si>
  <si>
    <t>Sum of Sales Amount</t>
  </si>
  <si>
    <t>Sum of Profit</t>
  </si>
  <si>
    <t>Sub Category</t>
  </si>
  <si>
    <t>2024</t>
  </si>
  <si>
    <t>2025</t>
  </si>
  <si>
    <t>Apr</t>
  </si>
  <si>
    <t>May</t>
  </si>
  <si>
    <t>Jun</t>
  </si>
  <si>
    <t>Jul</t>
  </si>
  <si>
    <t>Aug</t>
  </si>
  <si>
    <t>Sep</t>
  </si>
  <si>
    <t>Oct</t>
  </si>
  <si>
    <t>Nov</t>
  </si>
  <si>
    <t>Dec</t>
  </si>
  <si>
    <t>Jan</t>
  </si>
  <si>
    <t>Feb</t>
  </si>
  <si>
    <t>Mar</t>
  </si>
  <si>
    <t>TOTAL SALES</t>
  </si>
  <si>
    <t>CURRENT MONTHLY AVG(SALES)</t>
  </si>
  <si>
    <t>CURRENT MONTHLY AVG(PROFIT)</t>
  </si>
  <si>
    <t>CURRENT MONTHLY AVG(AVG ORDER VAL)</t>
  </si>
  <si>
    <t>TOTAL PROFIT</t>
  </si>
  <si>
    <t>PREVIOUS MONTHLY AVG(SALES)</t>
  </si>
  <si>
    <t>PREVIOUS MONTHLY AVG(PROFIT)</t>
  </si>
  <si>
    <t>PREVIOUS MONTHLY AVG(AVG ORDER VAL)</t>
  </si>
  <si>
    <t>SALES GROWTH</t>
  </si>
  <si>
    <t>PROFIT GROWTH</t>
  </si>
  <si>
    <t>AVG ORDER VALUE GROWTH</t>
  </si>
  <si>
    <t>PROFIT MARGIN</t>
  </si>
  <si>
    <t>TOTAL QUANTITY</t>
  </si>
  <si>
    <t>TOTAL DISCOUNT</t>
  </si>
  <si>
    <t>AVERAGE DISCOUNT</t>
  </si>
  <si>
    <t>TrendMart</t>
  </si>
  <si>
    <t>Profitability Leakage Analysis</t>
  </si>
  <si>
    <t>RETURN RATE</t>
  </si>
  <si>
    <t>TOTAL TRANSACTIONS</t>
  </si>
  <si>
    <t>AVERAGE TRANSACTIONS</t>
  </si>
  <si>
    <t>TOTAL COST</t>
  </si>
  <si>
    <t>Not Found</t>
  </si>
  <si>
    <t>Sum of Cost Amount</t>
  </si>
  <si>
    <t>Missing Brand</t>
  </si>
  <si>
    <t>Count of Invoice No</t>
  </si>
  <si>
    <t>Missing Memebership</t>
  </si>
  <si>
    <t>Payment Modee</t>
  </si>
  <si>
    <t>Order Period</t>
  </si>
  <si>
    <t>Afternoon</t>
  </si>
  <si>
    <t>Evening</t>
  </si>
  <si>
    <t>Morning</t>
  </si>
  <si>
    <t>Night</t>
  </si>
  <si>
    <t>Year</t>
  </si>
  <si>
    <t>Month</t>
  </si>
  <si>
    <t>Target Key</t>
  </si>
  <si>
    <t>Max of Monthly Target</t>
  </si>
  <si>
    <t>Target Achievement %</t>
  </si>
  <si>
    <t>Target Variance</t>
  </si>
  <si>
    <t>Target Status</t>
  </si>
  <si>
    <t>Profit Margin %</t>
  </si>
  <si>
    <t>Average of Profit Margin %</t>
  </si>
  <si>
    <t>Margin %</t>
  </si>
  <si>
    <t>High Sales- Low Profits Products</t>
  </si>
  <si>
    <t>KEY INSIGHTS &amp; ACTIONS</t>
  </si>
  <si>
    <t>📈 Focus on High Sales – Low Margin Products</t>
  </si>
  <si>
    <t>🎯 Increase Online Sales Contribution</t>
  </si>
  <si>
    <t>🔄 Reduce Return Rate</t>
  </si>
  <si>
    <t>Count of Order Time</t>
  </si>
  <si>
    <t>Profits</t>
  </si>
  <si>
    <t>Top 5 Brands By Profit</t>
  </si>
  <si>
    <t>STR026-2024-Oct</t>
  </si>
  <si>
    <t>STR017-2024-Nov</t>
  </si>
  <si>
    <t>STR098-2024-Apr</t>
  </si>
  <si>
    <t>STR113-2024-Nov</t>
  </si>
  <si>
    <t>STR037-2024-Oct</t>
  </si>
  <si>
    <t>STR077-2025-Feb</t>
  </si>
  <si>
    <t>STR081-2024-Dec</t>
  </si>
  <si>
    <t>STR040-2024-Jul</t>
  </si>
  <si>
    <t>STR033-2024-Oct</t>
  </si>
  <si>
    <t>STR063-2024-Oct</t>
  </si>
  <si>
    <t>STR048-2024-Oct</t>
  </si>
  <si>
    <t>STR012-2024-Oct</t>
  </si>
  <si>
    <t>STR056-2024-Nov</t>
  </si>
  <si>
    <t>STR047-2024-May</t>
  </si>
  <si>
    <t>STR109-2024-Jun</t>
  </si>
  <si>
    <t>STR015-2025-Mar</t>
  </si>
  <si>
    <t>STR051-2024-Jul</t>
  </si>
  <si>
    <t>STR014-2024-May</t>
  </si>
  <si>
    <t>STR062-2024-Dec</t>
  </si>
  <si>
    <t>STR022-2025-Jan</t>
  </si>
  <si>
    <t>Details for Margin % - Product_Name: Tanishq Maxi Dress Wine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</si>
</sst>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14009]yyyy/mm/dd;@"/>
    <numFmt numFmtId="166" formatCode="&quot;₹&quot;\ #,##0.00"/>
    <numFmt numFmtId="167" formatCode="[Green]\▲;[Red]\▼;"/>
  </numFmts>
  <fonts count="11" x14ac:knownFonts="1">
    <font>
      <sz val="11"/>
      <color theme="1"/>
      <name val="Calibri"/>
      <family val="2"/>
      <scheme val="minor"/>
    </font>
    <font>
      <b/>
      <sz val="11"/>
      <color rgb="FFFFFFFF"/>
      <name val="Arial"/>
    </font>
    <font>
      <sz val="10"/>
      <name val="Arial"/>
    </font>
    <font>
      <b/>
      <sz val="11"/>
      <color rgb="FFFFFFFF"/>
      <name val="Arial"/>
      <family val="2"/>
    </font>
    <font>
      <b/>
      <sz val="14"/>
      <color theme="1"/>
      <name val="Calibri"/>
      <family val="2"/>
      <scheme val="minor"/>
    </font>
    <font>
      <sz val="11"/>
      <color rgb="FF007434"/>
      <name val="Calibri"/>
      <family val="2"/>
      <scheme val="minor"/>
    </font>
    <font>
      <b/>
      <sz val="11"/>
      <color theme="1"/>
      <name val="Calibri"/>
      <family val="2"/>
      <scheme val="minor"/>
    </font>
    <font>
      <b/>
      <i/>
      <sz val="20"/>
      <color theme="3"/>
      <name val="Calibri"/>
      <family val="2"/>
      <scheme val="minor"/>
    </font>
    <font>
      <sz val="20"/>
      <color theme="3"/>
      <name val="Calibri"/>
      <family val="2"/>
      <scheme val="minor"/>
    </font>
    <font>
      <b/>
      <sz val="18"/>
      <color theme="1"/>
      <name val="Calibri"/>
      <family val="2"/>
      <scheme val="minor"/>
    </font>
    <font>
      <b/>
      <sz val="11"/>
      <color theme="8" tint="-0.249977111117893"/>
      <name val="Calibri"/>
      <family val="2"/>
      <scheme val="minor"/>
    </font>
  </fonts>
  <fills count="13">
    <fill>
      <patternFill patternType="none"/>
    </fill>
    <fill>
      <patternFill patternType="gray125"/>
    </fill>
    <fill>
      <patternFill patternType="solid">
        <fgColor rgb="FF1F4E78"/>
        <bgColor rgb="FF1F4E78"/>
      </patternFill>
    </fill>
    <fill>
      <patternFill patternType="solid">
        <fgColor theme="7"/>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FF3300"/>
        <bgColor indexed="64"/>
      </patternFill>
    </fill>
    <fill>
      <patternFill patternType="solid">
        <fgColor rgb="FF00B050"/>
        <bgColor indexed="64"/>
      </patternFill>
    </fill>
    <fill>
      <patternFill patternType="solid">
        <fgColor rgb="FF92D050"/>
        <bgColor indexed="64"/>
      </patternFill>
    </fill>
  </fills>
  <borders count="18">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7">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2" fillId="0" borderId="1" xfId="0" applyNumberFormat="1" applyFont="1" applyBorder="1"/>
    <xf numFmtId="165" fontId="0" fillId="0" borderId="0" xfId="0" applyNumberFormat="1"/>
    <xf numFmtId="0" fontId="2" fillId="3" borderId="1" xfId="0" applyFont="1" applyFill="1" applyBorder="1"/>
    <xf numFmtId="0" fontId="2" fillId="4" borderId="1" xfId="0" applyFont="1" applyFill="1" applyBorder="1"/>
    <xf numFmtId="164" fontId="2" fillId="4" borderId="1" xfId="0" applyNumberFormat="1" applyFont="1" applyFill="1" applyBorder="1"/>
    <xf numFmtId="0" fontId="0" fillId="4" borderId="0" xfId="0" applyFill="1"/>
    <xf numFmtId="0" fontId="2" fillId="5" borderId="1" xfId="0" applyFont="1" applyFill="1" applyBorder="1"/>
    <xf numFmtId="165" fontId="2" fillId="5" borderId="1" xfId="0" applyNumberFormat="1" applyFont="1" applyFill="1" applyBorder="1"/>
    <xf numFmtId="0" fontId="0" fillId="5" borderId="0" xfId="0" applyFill="1"/>
    <xf numFmtId="0" fontId="2" fillId="0" borderId="2" xfId="0" applyFont="1" applyBorder="1"/>
    <xf numFmtId="0" fontId="2" fillId="4" borderId="2" xfId="0" applyFont="1" applyFill="1" applyBorder="1"/>
    <xf numFmtId="0" fontId="2" fillId="5" borderId="2" xfId="0" applyFont="1" applyFill="1" applyBorder="1"/>
    <xf numFmtId="0" fontId="2" fillId="0" borderId="3" xfId="0" applyFont="1" applyBorder="1"/>
    <xf numFmtId="0" fontId="2" fillId="4" borderId="3" xfId="0" applyFont="1" applyFill="1" applyBorder="1"/>
    <xf numFmtId="0" fontId="2" fillId="5" borderId="3" xfId="0" applyFont="1" applyFill="1" applyBorder="1"/>
    <xf numFmtId="0" fontId="1" fillId="2" borderId="4" xfId="0" applyFont="1" applyFill="1" applyBorder="1" applyAlignment="1">
      <alignment horizontal="center" vertical="center"/>
    </xf>
    <xf numFmtId="165" fontId="3"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0" fontId="2" fillId="0" borderId="9" xfId="0" applyFont="1" applyBorder="1"/>
    <xf numFmtId="164" fontId="2" fillId="0" borderId="8" xfId="0" applyNumberFormat="1" applyFont="1" applyBorder="1"/>
    <xf numFmtId="0" fontId="0" fillId="0" borderId="0" xfId="0" pivotButton="1"/>
    <xf numFmtId="0" fontId="0" fillId="0" borderId="0" xfId="0" applyAlignment="1">
      <alignment horizontal="left"/>
    </xf>
    <xf numFmtId="166" fontId="0" fillId="0" borderId="0" xfId="0" applyNumberFormat="1"/>
    <xf numFmtId="0" fontId="3" fillId="2" borderId="5" xfId="0" applyFont="1" applyFill="1" applyBorder="1" applyAlignment="1">
      <alignment horizontal="center" vertical="center"/>
    </xf>
    <xf numFmtId="0" fontId="0" fillId="0" borderId="0" xfId="0" applyAlignment="1">
      <alignment horizontal="left" indent="1"/>
    </xf>
    <xf numFmtId="0" fontId="3" fillId="2" borderId="10" xfId="0" applyFont="1" applyFill="1" applyBorder="1" applyAlignment="1">
      <alignment horizontal="center" vertical="center"/>
    </xf>
    <xf numFmtId="10" fontId="0" fillId="0" borderId="0" xfId="0" applyNumberFormat="1"/>
    <xf numFmtId="167" fontId="0" fillId="0" borderId="0" xfId="0" applyNumberFormat="1"/>
    <xf numFmtId="0" fontId="5" fillId="0" borderId="0" xfId="0" applyFont="1"/>
    <xf numFmtId="0" fontId="6" fillId="6" borderId="11" xfId="0" applyFont="1" applyFill="1" applyBorder="1"/>
    <xf numFmtId="0" fontId="0" fillId="0" borderId="0" xfId="0" applyAlignment="1">
      <alignment horizontal="center"/>
    </xf>
    <xf numFmtId="0" fontId="0" fillId="7" borderId="0" xfId="0" applyFill="1"/>
    <xf numFmtId="0" fontId="0" fillId="8" borderId="0" xfId="0" applyFill="1"/>
    <xf numFmtId="10" fontId="3" fillId="2" borderId="5" xfId="0" applyNumberFormat="1" applyFont="1" applyFill="1" applyBorder="1" applyAlignment="1">
      <alignment horizontal="center" vertical="center"/>
    </xf>
    <xf numFmtId="10" fontId="2" fillId="0" borderId="1" xfId="0" applyNumberFormat="1" applyFont="1" applyBorder="1"/>
    <xf numFmtId="10" fontId="2" fillId="4" borderId="1" xfId="0" applyNumberFormat="1" applyFont="1" applyFill="1" applyBorder="1"/>
    <xf numFmtId="10" fontId="2" fillId="5" borderId="1" xfId="0" applyNumberFormat="1" applyFont="1" applyFill="1" applyBorder="1"/>
    <xf numFmtId="10" fontId="2" fillId="0" borderId="8" xfId="0" applyNumberFormat="1" applyFont="1" applyBorder="1"/>
    <xf numFmtId="0" fontId="0" fillId="9" borderId="0" xfId="0" applyFill="1"/>
    <xf numFmtId="0" fontId="0" fillId="9" borderId="15" xfId="0" applyFill="1" applyBorder="1"/>
    <xf numFmtId="0" fontId="0" fillId="9" borderId="16" xfId="0" applyFill="1" applyBorder="1"/>
    <xf numFmtId="0" fontId="0" fillId="9" borderId="17" xfId="0" applyFill="1" applyBorder="1"/>
    <xf numFmtId="166" fontId="0" fillId="0" borderId="0" xfId="0" pivotButton="1" applyNumberFormat="1"/>
    <xf numFmtId="166" fontId="0" fillId="0" borderId="0" xfId="0" applyNumberFormat="1" applyAlignment="1">
      <alignment horizontal="left"/>
    </xf>
    <xf numFmtId="14" fontId="0" fillId="0" borderId="0" xfId="0" applyNumberFormat="1"/>
    <xf numFmtId="0" fontId="6" fillId="0" borderId="0" xfId="0" applyFont="1"/>
    <xf numFmtId="0" fontId="10" fillId="9" borderId="0" xfId="0" applyFont="1" applyFill="1" applyAlignment="1">
      <alignment horizontal="center"/>
    </xf>
    <xf numFmtId="0" fontId="10" fillId="9" borderId="15" xfId="0" applyFont="1" applyFill="1" applyBorder="1" applyAlignment="1">
      <alignment horizontal="center"/>
    </xf>
    <xf numFmtId="0" fontId="10" fillId="9" borderId="0" xfId="0" applyFont="1" applyFill="1" applyAlignment="1">
      <alignment horizontal="center" wrapText="1"/>
    </xf>
    <xf numFmtId="0" fontId="10" fillId="9" borderId="15" xfId="0" applyFont="1" applyFill="1" applyBorder="1" applyAlignment="1">
      <alignment horizontal="center" wrapText="1"/>
    </xf>
    <xf numFmtId="0" fontId="7" fillId="7" borderId="0" xfId="0" applyFont="1" applyFill="1" applyAlignment="1">
      <alignment horizontal="center"/>
    </xf>
    <xf numFmtId="0" fontId="8" fillId="7" borderId="0" xfId="0" applyFont="1" applyFill="1" applyAlignment="1">
      <alignment horizontal="center"/>
    </xf>
    <xf numFmtId="0" fontId="9" fillId="7" borderId="0" xfId="0" applyFont="1" applyFill="1" applyAlignment="1">
      <alignment horizontal="center" vertical="center" wrapText="1"/>
    </xf>
    <xf numFmtId="0" fontId="4" fillId="10" borderId="0" xfId="0" applyFont="1" applyFill="1" applyAlignment="1">
      <alignment horizontal="center"/>
    </xf>
    <xf numFmtId="0" fontId="6" fillId="11" borderId="0" xfId="0" applyFont="1" applyFill="1" applyAlignment="1">
      <alignment horizontal="center"/>
    </xf>
    <xf numFmtId="0" fontId="6" fillId="11" borderId="15" xfId="0" applyFont="1" applyFill="1" applyBorder="1" applyAlignment="1">
      <alignment horizontal="center"/>
    </xf>
    <xf numFmtId="0" fontId="6" fillId="12" borderId="12" xfId="0" applyFont="1" applyFill="1" applyBorder="1" applyAlignment="1">
      <alignment horizontal="center"/>
    </xf>
    <xf numFmtId="0" fontId="6" fillId="12" borderId="13" xfId="0" applyFont="1" applyFill="1" applyBorder="1" applyAlignment="1">
      <alignment horizontal="center"/>
    </xf>
    <xf numFmtId="0" fontId="6" fillId="12" borderId="14" xfId="0" applyFont="1" applyFill="1" applyBorder="1" applyAlignment="1">
      <alignment horizontal="center"/>
    </xf>
  </cellXfs>
  <cellStyles count="1">
    <cellStyle name="Normal" xfId="0" builtinId="0"/>
  </cellStyles>
  <dxfs count="1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patternFill>
      </fill>
    </dxf>
    <dxf>
      <fill>
        <patternFill>
          <bgColor theme="6" tint="-0.24994659260841701"/>
        </patternFill>
      </fill>
    </dxf>
    <dxf>
      <fill>
        <patternFill>
          <bgColor theme="0"/>
        </patternFill>
      </fill>
    </dxf>
    <dxf>
      <fill>
        <patternFill>
          <bgColor theme="6" tint="-0.24994659260841701"/>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0"/>
        </patternFill>
      </fill>
    </dxf>
    <dxf>
      <font>
        <color rgb="FF9C0006"/>
      </font>
      <fill>
        <patternFill>
          <bgColor rgb="FFFFC7CE"/>
        </patternFill>
      </fill>
    </dxf>
    <dxf>
      <fill>
        <patternFill>
          <bgColor theme="4"/>
        </patternFill>
      </fill>
    </dxf>
    <dxf>
      <fill>
        <patternFill>
          <bgColor theme="0"/>
        </patternFill>
      </fill>
    </dxf>
    <dxf>
      <fill>
        <patternFill>
          <bgColor rgb="FF00B0F0"/>
        </patternFill>
      </fill>
    </dxf>
    <dxf>
      <font>
        <color rgb="FF9C0006"/>
      </font>
      <fill>
        <patternFill>
          <bgColor rgb="FFFFC7CE"/>
        </patternFill>
      </fill>
    </dxf>
    <dxf>
      <fill>
        <patternFill>
          <bgColor rgb="FF00B050"/>
        </patternFill>
      </fill>
    </dxf>
    <dxf>
      <fill>
        <patternFill>
          <bgColor rgb="FFC00000"/>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4" formatCode="0.0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14009]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4" formatCode="0.00%"/>
    </dxf>
    <dxf>
      <numFmt numFmtId="0" formatCode="General"/>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0" formatCode="General"/>
    </dxf>
    <dxf>
      <numFmt numFmtId="166" formatCode="&quot;₹&quot;\ #,##0.00"/>
    </dxf>
    <dxf>
      <numFmt numFmtId="166" formatCode="&quot;₹&quot;\ #,##0.00"/>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9" formatCode="dd/mm/yyyy"/>
    </dxf>
  </dxfs>
  <tableStyles count="0" defaultTableStyle="TableStyleMedium9" defaultPivotStyle="PivotStyleLight16"/>
  <colors>
    <mruColors>
      <color rgb="FFFF3300"/>
      <color rgb="FFFF3399"/>
      <color rgb="FFE12BD4"/>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[TrendKart_Project.xlsx]Pivot_Table!PivotTable11</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tx2">
              <a:lumMod val="75000"/>
            </a:schemeClr>
          </a:solidFill>
          <a:ln w="19050">
            <a:solidFill>
              <a:schemeClr val="lt1"/>
            </a:solidFill>
          </a:ln>
          <a:effectLst/>
        </c:spPr>
        <c:dLbl>
          <c:idx val="0"/>
          <c:layout>
            <c:manualLayout>
              <c:x val="9.5735635308471748E-2"/>
              <c:y val="-3.25203252032520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bg1">
              <a:lumMod val="50000"/>
            </a:schemeClr>
          </a:solidFill>
          <a:ln w="19050">
            <a:solidFill>
              <a:schemeClr val="lt1"/>
            </a:solidFill>
          </a:ln>
          <a:effectLst/>
        </c:spPr>
        <c:dLbl>
          <c:idx val="0"/>
          <c:layout>
            <c:manualLayout>
              <c:x val="-7.9242080375261564E-2"/>
              <c:y val="-7.197189650076532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Pivot_Table!$B$477</c:f>
              <c:strCache>
                <c:ptCount val="1"/>
                <c:pt idx="0">
                  <c:v>Sum of Sales Amount</c:v>
                </c:pt>
              </c:strCache>
            </c:strRef>
          </c:tx>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C00A-4D4A-BFCF-A2532EFE6579}"/>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C00A-4D4A-BFCF-A2532EFE6579}"/>
              </c:ext>
            </c:extLst>
          </c:dPt>
          <c:dLbls>
            <c:dLbl>
              <c:idx val="0"/>
              <c:layout>
                <c:manualLayout>
                  <c:x val="9.5735635308471748E-2"/>
                  <c:y val="-3.25203252032520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00A-4D4A-BFCF-A2532EFE6579}"/>
                </c:ext>
              </c:extLst>
            </c:dLbl>
            <c:dLbl>
              <c:idx val="1"/>
              <c:layout>
                <c:manualLayout>
                  <c:x val="-7.9242080375261564E-2"/>
                  <c:y val="-7.197189650076532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00A-4D4A-BFCF-A2532EFE6579}"/>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Pivot_Table!$B$478:$B$480</c:f>
              <c:numCache>
                <c:formatCode>General</c:formatCode>
                <c:ptCount val="2"/>
                <c:pt idx="0">
                  <c:v>6048775.939999992</c:v>
                </c:pt>
                <c:pt idx="1">
                  <c:v>3178404.0200000037</c:v>
                </c:pt>
              </c:numCache>
            </c:numRef>
          </c:val>
          <c:extLst>
            <c:ext xmlns:c16="http://schemas.microsoft.com/office/drawing/2014/chart" uri="{C3380CC4-5D6E-409C-BE32-E72D297353CC}">
              <c16:uniqueId val="{00000004-C00A-4D4A-BFCF-A2532EFE6579}"/>
            </c:ext>
          </c:extLst>
        </c:ser>
        <c:ser>
          <c:idx val="1"/>
          <c:order val="1"/>
          <c:tx>
            <c:strRef>
              <c:f>Pivot_Table!$C$477</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Pivot_Table!$C$478:$C$480</c:f>
              <c:numCache>
                <c:formatCode>General</c:formatCode>
                <c:ptCount val="2"/>
                <c:pt idx="0">
                  <c:v>4326160.0899999831</c:v>
                </c:pt>
                <c:pt idx="1">
                  <c:v>2270281.0300000003</c:v>
                </c:pt>
              </c:numCache>
            </c:numRef>
          </c:val>
          <c:extLst>
            <c:ext xmlns:c16="http://schemas.microsoft.com/office/drawing/2014/chart" uri="{C3380CC4-5D6E-409C-BE32-E72D297353CC}">
              <c16:uniqueId val="{00000009-C00A-4D4A-BFCF-A2532EFE6579}"/>
            </c:ext>
          </c:extLst>
        </c:ser>
        <c:ser>
          <c:idx val="2"/>
          <c:order val="2"/>
          <c:tx>
            <c:strRef>
              <c:f>Pivot_Table!$D$477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Pivot_Table!$D$478:$D$480</c:f>
              <c:numCache>
                <c:formatCode>General</c:formatCode>
                <c:ptCount val="2"/>
                <c:pt idx="0">
                  <c:v>1181710.4400000016</c:v>
                </c:pt>
                <c:pt idx="1">
                  <c:v>622808.10000000009</c:v>
                </c:pt>
              </c:numCache>
            </c:numRef>
          </c:val>
          <c:extLst>
            <c:ext xmlns:c16="http://schemas.microsoft.com/office/drawing/2014/chart" uri="{C3380CC4-5D6E-409C-BE32-E72D297353CC}">
              <c16:uniqueId val="{0000000E-C00A-4D4A-BFCF-A2532EFE6579}"/>
            </c:ext>
          </c:extLst>
        </c:ser>
        <c:ser>
          <c:idx val="3"/>
          <c:order val="3"/>
          <c:tx>
            <c:strRef>
              <c:f>Pivot_Table!$E$477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Pivot_Table!$E$478:$E$480</c:f>
              <c:numCache>
                <c:formatCode>General</c:formatCode>
                <c:ptCount val="2"/>
                <c:pt idx="0">
                  <c:v>4040</c:v>
                </c:pt>
                <c:pt idx="1">
                  <c:v>2078</c:v>
                </c:pt>
              </c:numCache>
            </c:numRef>
          </c:val>
          <c:extLst>
            <c:ext xmlns:c16="http://schemas.microsoft.com/office/drawing/2014/chart" uri="{C3380CC4-5D6E-409C-BE32-E72D297353CC}">
              <c16:uniqueId val="{00000013-C00A-4D4A-BFCF-A2532EFE657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bg1"/>
        </a:gs>
        <a:gs pos="100000">
          <a:schemeClr val="bg1"/>
        </a:gs>
        <a:gs pos="100000">
          <a:schemeClr val="accent3">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[TrendKart_Project.xlsx]Pivot_Table!PivotTable8</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Return Analysis</a:t>
            </a:r>
          </a:p>
        </c:rich>
      </c:tx>
      <c:layout>
        <c:manualLayout>
          <c:xMode val="edge"/>
          <c:yMode val="edge"/>
          <c:x val="0.33166738141960039"/>
          <c:y val="3.82043820125346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bg1">
              <a:lumMod val="50000"/>
            </a:schemeClr>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80805900045961"/>
                  <c:h val="0.29905776347058383"/>
                </c:manualLayout>
              </c15:layout>
            </c:ext>
          </c:extLst>
        </c:dLbl>
      </c:pivotFmt>
      <c:pivotFmt>
        <c:idx val="18"/>
        <c:spPr>
          <a:solidFill>
            <a:schemeClr val="tx2">
              <a:lumMod val="50000"/>
            </a:schemeClr>
          </a:solidFill>
          <a:ln w="19050">
            <a:solidFill>
              <a:schemeClr val="lt1"/>
            </a:solidFill>
          </a:ln>
          <a:effectLst/>
        </c:spPr>
        <c:dLbl>
          <c:idx val="0"/>
          <c:layout>
            <c:manualLayout>
              <c:x val="-0.21067068195853106"/>
              <c:y val="-6.3055129378178799E-3"/>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472575326525223"/>
                  <c:h val="0.29029488794359209"/>
                </c:manualLayout>
              </c15:layout>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Pivot_Table!$B$446</c:f>
              <c:strCache>
                <c:ptCount val="1"/>
                <c:pt idx="0">
                  <c:v>Count of Invoice No</c:v>
                </c:pt>
              </c:strCache>
            </c:strRef>
          </c:tx>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A0C3-45E1-90F3-52CA3598314A}"/>
              </c:ext>
            </c:extLst>
          </c:dPt>
          <c:dPt>
            <c:idx val="1"/>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3-A0C3-45E1-90F3-52CA3598314A}"/>
              </c:ext>
            </c:extLst>
          </c:dPt>
          <c:dLbls>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2980805900045961"/>
                      <c:h val="0.29905776347058383"/>
                    </c:manualLayout>
                  </c15:layout>
                </c:ext>
                <c:ext xmlns:c16="http://schemas.microsoft.com/office/drawing/2014/chart" uri="{C3380CC4-5D6E-409C-BE32-E72D297353CC}">
                  <c16:uniqueId val="{00000001-A0C3-45E1-90F3-52CA3598314A}"/>
                </c:ext>
              </c:extLst>
            </c:dLbl>
            <c:dLbl>
              <c:idx val="1"/>
              <c:layout>
                <c:manualLayout>
                  <c:x val="-0.21067068195853106"/>
                  <c:y val="-6.3055129378178799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472575326525223"/>
                      <c:h val="0.29029488794359209"/>
                    </c:manualLayout>
                  </c15:layout>
                </c:ext>
                <c:ext xmlns:c16="http://schemas.microsoft.com/office/drawing/2014/chart" uri="{C3380CC4-5D6E-409C-BE32-E72D297353CC}">
                  <c16:uniqueId val="{00000003-A0C3-45E1-90F3-52CA3598314A}"/>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Pivot_Table!$B$447:$B$449</c:f>
              <c:numCache>
                <c:formatCode>General</c:formatCode>
                <c:ptCount val="2"/>
                <c:pt idx="0">
                  <c:v>2854</c:v>
                </c:pt>
                <c:pt idx="1">
                  <c:v>146</c:v>
                </c:pt>
              </c:numCache>
            </c:numRef>
          </c:val>
          <c:extLst>
            <c:ext xmlns:c16="http://schemas.microsoft.com/office/drawing/2014/chart" uri="{C3380CC4-5D6E-409C-BE32-E72D297353CC}">
              <c16:uniqueId val="{00000004-A0C3-45E1-90F3-52CA3598314A}"/>
            </c:ext>
          </c:extLst>
        </c:ser>
        <c:ser>
          <c:idx val="1"/>
          <c:order val="1"/>
          <c:tx>
            <c:strRef>
              <c:f>Pivot_Table!$C$446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Pivot_Table!$C$447:$C$449</c:f>
              <c:numCache>
                <c:formatCode>General</c:formatCode>
                <c:ptCount val="2"/>
                <c:pt idx="0">
                  <c:v>8652296.0999999922</c:v>
                </c:pt>
                <c:pt idx="1">
                  <c:v>574883.86</c:v>
                </c:pt>
              </c:numCache>
            </c:numRef>
          </c:val>
          <c:extLst>
            <c:ext xmlns:c16="http://schemas.microsoft.com/office/drawing/2014/chart" uri="{C3380CC4-5D6E-409C-BE32-E72D297353CC}">
              <c16:uniqueId val="{00000009-A0C3-45E1-90F3-52CA3598314A}"/>
            </c:ext>
          </c:extLst>
        </c:ser>
        <c:ser>
          <c:idx val="2"/>
          <c:order val="2"/>
          <c:tx>
            <c:strRef>
              <c:f>Pivot_Table!$D$446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Pivot_Table!$D$447:$D$449</c:f>
              <c:numCache>
                <c:formatCode>General</c:formatCode>
                <c:ptCount val="2"/>
                <c:pt idx="0">
                  <c:v>1686540</c:v>
                </c:pt>
                <c:pt idx="1">
                  <c:v>117978.54000000001</c:v>
                </c:pt>
              </c:numCache>
            </c:numRef>
          </c:val>
          <c:extLst>
            <c:ext xmlns:c16="http://schemas.microsoft.com/office/drawing/2014/chart" uri="{C3380CC4-5D6E-409C-BE32-E72D297353CC}">
              <c16:uniqueId val="{0000000E-A0C3-45E1-90F3-52CA3598314A}"/>
            </c:ext>
          </c:extLst>
        </c:ser>
        <c:ser>
          <c:idx val="3"/>
          <c:order val="3"/>
          <c:tx>
            <c:strRef>
              <c:f>Pivot_Table!$E$446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Pivot_Table!$E$447:$E$449</c:f>
              <c:numCache>
                <c:formatCode>General</c:formatCode>
                <c:ptCount val="2"/>
                <c:pt idx="0">
                  <c:v>5817</c:v>
                </c:pt>
                <c:pt idx="1">
                  <c:v>301</c:v>
                </c:pt>
              </c:numCache>
            </c:numRef>
          </c:val>
          <c:extLst>
            <c:ext xmlns:c16="http://schemas.microsoft.com/office/drawing/2014/chart" uri="{C3380CC4-5D6E-409C-BE32-E72D297353CC}">
              <c16:uniqueId val="{00000013-A0C3-45E1-90F3-52CA3598314A}"/>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3">
            <a:tint val="37000"/>
            <a:satMod val="300000"/>
          </a:schemeClr>
        </a:gs>
        <a:gs pos="100000">
          <a:schemeClr val="accent3">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[TrendKart_Project.xlsx]Pivot_Table!PivotTable2</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Monthly Sales &amp; Profit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42000">
                <a:schemeClr val="tx2">
                  <a:lumMod val="75000"/>
                </a:schemeClr>
              </a:gs>
              <a:gs pos="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Sum of Sales Amount</c:v>
                </c:pt>
              </c:strCache>
            </c:strRef>
          </c:tx>
          <c:spPr>
            <a:gradFill>
              <a:gsLst>
                <a:gs pos="42000">
                  <a:schemeClr val="tx2">
                    <a:lumMod val="75000"/>
                  </a:schemeClr>
                </a:gs>
                <a:gs pos="0">
                  <a:schemeClr val="accent3">
                    <a:tint val="15000"/>
                    <a:satMod val="350000"/>
                  </a:schemeClr>
                </a:gs>
              </a:gsLst>
              <a:lin ang="16200000" scaled="1"/>
            </a:gradFill>
            <a:ln>
              <a:noFill/>
            </a:ln>
            <a:effectLst/>
          </c:spPr>
          <c:invertIfNegative val="0"/>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Pivot_Table!$B$4:$B$18</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1581-48B9-A151-73EE169CCB77}"/>
            </c:ext>
          </c:extLst>
        </c:ser>
        <c:dLbls>
          <c:showLegendKey val="0"/>
          <c:showVal val="0"/>
          <c:showCatName val="0"/>
          <c:showSerName val="0"/>
          <c:showPercent val="0"/>
          <c:showBubbleSize val="0"/>
        </c:dLbls>
        <c:gapWidth val="129"/>
        <c:overlap val="-27"/>
        <c:axId val="2100359487"/>
        <c:axId val="984350703"/>
      </c:barChart>
      <c:lineChart>
        <c:grouping val="standard"/>
        <c:varyColors val="0"/>
        <c:ser>
          <c:idx val="1"/>
          <c:order val="1"/>
          <c:tx>
            <c:strRef>
              <c:f>Pivot_Table!$C$3</c:f>
              <c:strCache>
                <c:ptCount val="1"/>
                <c:pt idx="0">
                  <c:v>Sum of Profit</c:v>
                </c:pt>
              </c:strCache>
            </c:strRef>
          </c:tx>
          <c:spPr>
            <a:ln w="28575" cap="rnd">
              <a:solidFill>
                <a:srgbClr val="00B050"/>
              </a:solidFill>
              <a:round/>
            </a:ln>
            <a:effectLst/>
          </c:spPr>
          <c:marker>
            <c:symbol val="none"/>
          </c:marker>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Pivot_Table!$C$4:$C$18</c:f>
              <c:numCache>
                <c:formatCode>General</c:formatCode>
                <c:ptCount val="12"/>
                <c:pt idx="0">
                  <c:v>132559.4599999999</c:v>
                </c:pt>
                <c:pt idx="1">
                  <c:v>143214.55999999997</c:v>
                </c:pt>
                <c:pt idx="2">
                  <c:v>126683.88000000002</c:v>
                </c:pt>
                <c:pt idx="3">
                  <c:v>110065.94999999998</c:v>
                </c:pt>
                <c:pt idx="4">
                  <c:v>122773.23000000004</c:v>
                </c:pt>
                <c:pt idx="5">
                  <c:v>177387.37</c:v>
                </c:pt>
                <c:pt idx="6">
                  <c:v>301165.33999999991</c:v>
                </c:pt>
                <c:pt idx="7">
                  <c:v>194655.84000000005</c:v>
                </c:pt>
                <c:pt idx="8">
                  <c:v>180854.07000000004</c:v>
                </c:pt>
                <c:pt idx="9">
                  <c:v>54860.769999999975</c:v>
                </c:pt>
                <c:pt idx="10">
                  <c:v>118923.49000000011</c:v>
                </c:pt>
                <c:pt idx="11">
                  <c:v>141374.58000000007</c:v>
                </c:pt>
              </c:numCache>
            </c:numRef>
          </c:val>
          <c:smooth val="0"/>
          <c:extLst>
            <c:ext xmlns:c16="http://schemas.microsoft.com/office/drawing/2014/chart" uri="{C3380CC4-5D6E-409C-BE32-E72D297353CC}">
              <c16:uniqueId val="{00000001-1581-48B9-A151-73EE169CCB77}"/>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3">
            <a:tint val="37000"/>
            <a:satMod val="300000"/>
          </a:schemeClr>
        </a:gs>
        <a:gs pos="100000">
          <a:schemeClr val="accent3">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[TrendKart_Project.xlsx]Pivot_Table!PivotTable13</c:name>
    <c:fmtId val="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Membership</a:t>
            </a:r>
          </a:p>
        </c:rich>
      </c:tx>
      <c:layout>
        <c:manualLayout>
          <c:xMode val="edge"/>
          <c:yMode val="edge"/>
          <c:x val="0.3345326936215216"/>
          <c:y val="3.53268231839648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tx2">
              <a:lumMod val="60000"/>
              <a:lumOff val="40000"/>
            </a:schemeClr>
          </a:solidFill>
          <a:ln w="19050">
            <a:solidFill>
              <a:schemeClr val="lt1"/>
            </a:solidFill>
          </a:ln>
          <a:effectLst/>
        </c:spPr>
        <c:dLbl>
          <c:idx val="0"/>
          <c:layout>
            <c:manualLayout>
              <c:x val="6.2219733615035452E-2"/>
              <c:y val="-3.428537730994304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tx2">
              <a:lumMod val="75000"/>
            </a:schemeClr>
          </a:solidFill>
          <a:ln w="19050">
            <a:solidFill>
              <a:schemeClr val="lt1"/>
            </a:solidFill>
          </a:ln>
          <a:effectLst/>
        </c:spPr>
        <c:dLbl>
          <c:idx val="0"/>
          <c:layout>
            <c:manualLayout>
              <c:x val="0.18075266689002528"/>
              <c:y val="-7.908145809098297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tx2">
              <a:lumMod val="20000"/>
              <a:lumOff val="80000"/>
            </a:schemeClr>
          </a:solidFill>
          <a:ln w="19050">
            <a:solidFill>
              <a:schemeClr val="lt1"/>
            </a:solidFill>
          </a:ln>
          <a:effectLst/>
        </c:spPr>
        <c:dLbl>
          <c:idx val="0"/>
          <c:layout>
            <c:manualLayout>
              <c:x val="-5.2423600024323037E-2"/>
              <c:y val="7.092624705076659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tx2">
              <a:lumMod val="40000"/>
              <a:lumOff val="60000"/>
            </a:schemeClr>
          </a:solidFill>
          <a:ln w="19050">
            <a:solidFill>
              <a:schemeClr val="lt1"/>
            </a:solidFill>
          </a:ln>
          <a:effectLst/>
        </c:spPr>
        <c:dLbl>
          <c:idx val="0"/>
          <c:layout>
            <c:manualLayout>
              <c:x val="-0.13165545104332721"/>
              <c:y val="4.392820921935509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Pivot_Table!$B$489</c:f>
              <c:strCache>
                <c:ptCount val="1"/>
                <c:pt idx="0">
                  <c:v>Sum of Sales Amount</c:v>
                </c:pt>
              </c:strCache>
            </c:strRef>
          </c:tx>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1-55EF-4E45-AE13-4CC3E94C6E49}"/>
              </c:ext>
            </c:extLst>
          </c:dPt>
          <c:dPt>
            <c:idx val="1"/>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3-55EF-4E45-AE13-4CC3E94C6E49}"/>
              </c:ext>
            </c:extLst>
          </c:dPt>
          <c:dPt>
            <c:idx val="2"/>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5-55EF-4E45-AE13-4CC3E94C6E49}"/>
              </c:ext>
            </c:extLst>
          </c:dPt>
          <c:dPt>
            <c:idx val="3"/>
            <c:bubble3D val="0"/>
            <c:explosion val="3"/>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7-55EF-4E45-AE13-4CC3E94C6E49}"/>
              </c:ext>
            </c:extLst>
          </c:dPt>
          <c:dLbls>
            <c:dLbl>
              <c:idx val="0"/>
              <c:layout>
                <c:manualLayout>
                  <c:x val="6.2219733615035452E-2"/>
                  <c:y val="-3.42853773099430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EF-4E45-AE13-4CC3E94C6E49}"/>
                </c:ext>
              </c:extLst>
            </c:dLbl>
            <c:dLbl>
              <c:idx val="1"/>
              <c:layout>
                <c:manualLayout>
                  <c:x val="0.18075266689002528"/>
                  <c:y val="-7.90814580909829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EF-4E45-AE13-4CC3E94C6E49}"/>
                </c:ext>
              </c:extLst>
            </c:dLbl>
            <c:dLbl>
              <c:idx val="2"/>
              <c:layout>
                <c:manualLayout>
                  <c:x val="-5.2423600024323037E-2"/>
                  <c:y val="7.09262470507665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EF-4E45-AE13-4CC3E94C6E49}"/>
                </c:ext>
              </c:extLst>
            </c:dLbl>
            <c:dLbl>
              <c:idx val="3"/>
              <c:layout>
                <c:manualLayout>
                  <c:x val="-0.13165545104332721"/>
                  <c:y val="4.3928209219355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5EF-4E45-AE13-4CC3E94C6E49}"/>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Pivot_Table!$B$490:$B$494</c:f>
              <c:numCache>
                <c:formatCode>General</c:formatCode>
                <c:ptCount val="4"/>
                <c:pt idx="0">
                  <c:v>2998441.7500000014</c:v>
                </c:pt>
                <c:pt idx="1">
                  <c:v>2863695.050000004</c:v>
                </c:pt>
                <c:pt idx="2">
                  <c:v>2558088.3400000008</c:v>
                </c:pt>
                <c:pt idx="3">
                  <c:v>806954.82000000053</c:v>
                </c:pt>
              </c:numCache>
            </c:numRef>
          </c:val>
          <c:extLst>
            <c:ext xmlns:c16="http://schemas.microsoft.com/office/drawing/2014/chart" uri="{C3380CC4-5D6E-409C-BE32-E72D297353CC}">
              <c16:uniqueId val="{00000008-55EF-4E45-AE13-4CC3E94C6E49}"/>
            </c:ext>
          </c:extLst>
        </c:ser>
        <c:ser>
          <c:idx val="1"/>
          <c:order val="1"/>
          <c:tx>
            <c:strRef>
              <c:f>Pivot_Table!$C$489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55EF-4E45-AE13-4CC3E94C6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55EF-4E45-AE13-4CC3E94C6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55EF-4E45-AE13-4CC3E94C6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Pivot_Table!$C$490:$C$494</c:f>
              <c:numCache>
                <c:formatCode>General</c:formatCode>
                <c:ptCount val="4"/>
                <c:pt idx="0">
                  <c:v>590296.49000000011</c:v>
                </c:pt>
                <c:pt idx="1">
                  <c:v>550567.27999999933</c:v>
                </c:pt>
                <c:pt idx="2">
                  <c:v>504419.27</c:v>
                </c:pt>
                <c:pt idx="3">
                  <c:v>159235.49999999994</c:v>
                </c:pt>
              </c:numCache>
            </c:numRef>
          </c:val>
          <c:extLst>
            <c:ext xmlns:c16="http://schemas.microsoft.com/office/drawing/2014/chart" uri="{C3380CC4-5D6E-409C-BE32-E72D297353CC}">
              <c16:uniqueId val="{00000011-55EF-4E45-AE13-4CC3E94C6E49}"/>
            </c:ext>
          </c:extLst>
        </c:ser>
        <c:ser>
          <c:idx val="2"/>
          <c:order val="2"/>
          <c:tx>
            <c:strRef>
              <c:f>Pivot_Table!$D$489</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55EF-4E45-AE13-4CC3E94C6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55EF-4E45-AE13-4CC3E94C6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55EF-4E45-AE13-4CC3E94C6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Pivot_Table!$D$490:$D$494</c:f>
              <c:numCache>
                <c:formatCode>General</c:formatCode>
                <c:ptCount val="4"/>
                <c:pt idx="0">
                  <c:v>1966</c:v>
                </c:pt>
                <c:pt idx="1">
                  <c:v>1879</c:v>
                </c:pt>
                <c:pt idx="2">
                  <c:v>1709</c:v>
                </c:pt>
                <c:pt idx="3">
                  <c:v>564</c:v>
                </c:pt>
              </c:numCache>
            </c:numRef>
          </c:val>
          <c:extLst>
            <c:ext xmlns:c16="http://schemas.microsoft.com/office/drawing/2014/chart" uri="{C3380CC4-5D6E-409C-BE32-E72D297353CC}">
              <c16:uniqueId val="{0000001A-55EF-4E45-AE13-4CC3E94C6E4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3">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[TrendKart_Project.xlsx]Pivot_Table!PivotTable15</c:name>
    <c:fmtId val="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Sales By State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tx2"/>
              </a:gs>
              <a:gs pos="100000">
                <a:schemeClr val="accent3">
                  <a:tint val="37000"/>
                  <a:satMod val="300000"/>
                </a:schemeClr>
              </a:gs>
              <a:gs pos="10000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Pivot_Table!$B$502</c:f>
              <c:strCache>
                <c:ptCount val="1"/>
                <c:pt idx="0">
                  <c:v>Sum of Sales Amount</c:v>
                </c:pt>
              </c:strCache>
            </c:strRef>
          </c:tx>
          <c:spPr>
            <a:gradFill>
              <a:gsLst>
                <a:gs pos="0">
                  <a:schemeClr val="tx2"/>
                </a:gs>
                <a:gs pos="100000">
                  <a:schemeClr val="accent3">
                    <a:tint val="37000"/>
                    <a:satMod val="300000"/>
                  </a:schemeClr>
                </a:gs>
                <a:gs pos="100000">
                  <a:schemeClr val="accent3">
                    <a:tint val="15000"/>
                    <a:satMod val="350000"/>
                  </a:schemeClr>
                </a:gs>
              </a:gsLst>
              <a:lin ang="16200000" scaled="1"/>
            </a:gra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Pivot_Table!$B$503:$B$508</c:f>
              <c:numCache>
                <c:formatCode>General</c:formatCode>
                <c:ptCount val="5"/>
                <c:pt idx="0">
                  <c:v>2041299.5000000012</c:v>
                </c:pt>
                <c:pt idx="1">
                  <c:v>1899944.7400000016</c:v>
                </c:pt>
                <c:pt idx="2">
                  <c:v>1855566.6599999997</c:v>
                </c:pt>
                <c:pt idx="3">
                  <c:v>1736988.4299999983</c:v>
                </c:pt>
                <c:pt idx="4">
                  <c:v>1693380.6300000001</c:v>
                </c:pt>
              </c:numCache>
            </c:numRef>
          </c:val>
          <c:extLst>
            <c:ext xmlns:c16="http://schemas.microsoft.com/office/drawing/2014/chart" uri="{C3380CC4-5D6E-409C-BE32-E72D297353CC}">
              <c16:uniqueId val="{00000000-4663-4249-B3F7-ADEB4DC3461C}"/>
            </c:ext>
          </c:extLst>
        </c:ser>
        <c:ser>
          <c:idx val="1"/>
          <c:order val="1"/>
          <c:tx>
            <c:strRef>
              <c:f>Pivot_Table!$C$502</c:f>
              <c:strCache>
                <c:ptCount val="1"/>
                <c:pt idx="0">
                  <c:v>Sum of Profit</c:v>
                </c:pt>
              </c:strCache>
            </c:strRef>
          </c:tx>
          <c:spPr>
            <a:solidFill>
              <a:srgbClr val="92D050"/>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Pivot_Table!$C$503:$C$508</c:f>
              <c:numCache>
                <c:formatCode>General</c:formatCode>
                <c:ptCount val="5"/>
                <c:pt idx="0">
                  <c:v>401486.03999999992</c:v>
                </c:pt>
                <c:pt idx="1">
                  <c:v>360799.23000000004</c:v>
                </c:pt>
                <c:pt idx="2">
                  <c:v>372707.55999999936</c:v>
                </c:pt>
                <c:pt idx="3">
                  <c:v>326725.23000000021</c:v>
                </c:pt>
                <c:pt idx="4">
                  <c:v>342800.47999999986</c:v>
                </c:pt>
              </c:numCache>
            </c:numRef>
          </c:val>
          <c:extLst>
            <c:ext xmlns:c16="http://schemas.microsoft.com/office/drawing/2014/chart" uri="{C3380CC4-5D6E-409C-BE32-E72D297353CC}">
              <c16:uniqueId val="{00000001-4663-4249-B3F7-ADEB4DC3461C}"/>
            </c:ext>
          </c:extLst>
        </c:ser>
        <c:ser>
          <c:idx val="2"/>
          <c:order val="2"/>
          <c:tx>
            <c:strRef>
              <c:f>Pivot_Table!$D$502</c:f>
              <c:strCache>
                <c:ptCount val="1"/>
                <c:pt idx="0">
                  <c:v>Sum of Quantity</c:v>
                </c:pt>
              </c:strCache>
            </c:strRef>
          </c:tx>
          <c:spPr>
            <a:solidFill>
              <a:schemeClr val="accent3"/>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Pivot_Table!$D$503:$D$508</c:f>
              <c:numCache>
                <c:formatCode>General</c:formatCode>
                <c:ptCount val="5"/>
                <c:pt idx="0">
                  <c:v>1338</c:v>
                </c:pt>
                <c:pt idx="1">
                  <c:v>1245</c:v>
                </c:pt>
                <c:pt idx="2">
                  <c:v>1201</c:v>
                </c:pt>
                <c:pt idx="3">
                  <c:v>1171</c:v>
                </c:pt>
                <c:pt idx="4">
                  <c:v>1163</c:v>
                </c:pt>
              </c:numCache>
            </c:numRef>
          </c:val>
          <c:extLst>
            <c:ext xmlns:c16="http://schemas.microsoft.com/office/drawing/2014/chart" uri="{C3380CC4-5D6E-409C-BE32-E72D297353CC}">
              <c16:uniqueId val="{00000002-4663-4249-B3F7-ADEB4DC3461C}"/>
            </c:ext>
          </c:extLst>
        </c:ser>
        <c:dLbls>
          <c:showLegendKey val="0"/>
          <c:showVal val="0"/>
          <c:showCatName val="0"/>
          <c:showSerName val="0"/>
          <c:showPercent val="0"/>
          <c:showBubbleSize val="0"/>
        </c:dLbls>
        <c:gapWidth val="0"/>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3">
            <a:tint val="37000"/>
            <a:satMod val="300000"/>
          </a:schemeClr>
        </a:gs>
        <a:gs pos="100000">
          <a:schemeClr val="accent3">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[TrendKart_Project.xlsx]Pivot_Table!PivotTable18</c:name>
    <c:fmtId val="1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solidFill>
            <a:schemeClr val="tx2">
              <a:lumMod val="60000"/>
              <a:lumOff val="40000"/>
            </a:schemeClr>
          </a:solidFill>
          <a:ln w="19050">
            <a:solidFill>
              <a:schemeClr val="lt1"/>
            </a:solidFill>
          </a:ln>
          <a:effectLst/>
        </c:spPr>
      </c:pivotFmt>
      <c:pivotFmt>
        <c:idx val="68"/>
        <c:spPr>
          <a:solidFill>
            <a:schemeClr val="tx2">
              <a:lumMod val="20000"/>
              <a:lumOff val="80000"/>
            </a:schemeClr>
          </a:solidFill>
          <a:ln w="19050">
            <a:solidFill>
              <a:schemeClr val="lt1"/>
            </a:solidFill>
          </a:ln>
          <a:effectLst/>
        </c:spPr>
        <c:dLbl>
          <c:idx val="0"/>
          <c:layout>
            <c:manualLayout>
              <c:x val="6.9026661351401813E-2"/>
              <c:y val="-0.15946466277840435"/>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solidFill>
            <a:schemeClr val="bg1">
              <a:lumMod val="75000"/>
            </a:schemeClr>
          </a:solidFill>
          <a:ln w="19050">
            <a:solidFill>
              <a:schemeClr val="lt1"/>
            </a:solidFill>
          </a:ln>
          <a:effectLst/>
        </c:spPr>
        <c:dLbl>
          <c:idx val="0"/>
          <c:layout>
            <c:manualLayout>
              <c:x val="0.25950157001130991"/>
              <c:y val="-3.28498497193670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solidFill>
            <a:schemeClr val="bg2">
              <a:lumMod val="75000"/>
            </a:schemeClr>
          </a:solidFill>
          <a:ln w="19050">
            <a:solidFill>
              <a:schemeClr val="lt1"/>
            </a:solidFill>
          </a:ln>
          <a:effectLst/>
        </c:spPr>
        <c:dLbl>
          <c:idx val="0"/>
          <c:layout>
            <c:manualLayout>
              <c:x val="-6.7251773072372623E-2"/>
              <c:y val="-2.542942496401901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430684289076916"/>
                  <c:h val="0.21264910719410529"/>
                </c:manualLayout>
              </c15:layout>
            </c:ext>
          </c:extLst>
        </c:dLbl>
      </c:pivotFmt>
      <c:pivotFmt>
        <c:idx val="71"/>
        <c:spPr>
          <a:solidFill>
            <a:schemeClr val="accent2">
              <a:lumMod val="60000"/>
              <a:lumOff val="40000"/>
            </a:schemeClr>
          </a:solidFill>
          <a:ln w="19050">
            <a:solidFill>
              <a:schemeClr val="lt1"/>
            </a:solidFill>
          </a:ln>
          <a:effectLst/>
        </c:spPr>
        <c:dLbl>
          <c:idx val="0"/>
          <c:layout>
            <c:manualLayout>
              <c:x val="-9.3553788643022287E-2"/>
              <c:y val="-0.14475608281200181"/>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solidFill>
            <a:schemeClr val="tx2">
              <a:lumMod val="75000"/>
            </a:schemeClr>
          </a:solidFill>
          <a:ln w="19050">
            <a:solidFill>
              <a:schemeClr val="lt1"/>
            </a:solidFill>
          </a:ln>
          <a:effectLst/>
        </c:spPr>
        <c:dLbl>
          <c:idx val="0"/>
          <c:layout>
            <c:manualLayout>
              <c:x val="-5.9562370830305043E-2"/>
              <c:y val="2.349044358943054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s>
    <c:plotArea>
      <c:layout/>
      <c:pieChart>
        <c:varyColors val="1"/>
        <c:ser>
          <c:idx val="0"/>
          <c:order val="0"/>
          <c:tx>
            <c:strRef>
              <c:f>Pivot_Table!$B$554</c:f>
              <c:strCache>
                <c:ptCount val="1"/>
                <c:pt idx="0">
                  <c:v>Sum of Sales Amount</c:v>
                </c:pt>
              </c:strCache>
            </c:strRef>
          </c:tx>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1-0B5F-4BA7-AC1A-2B37934AE6A9}"/>
              </c:ext>
            </c:extLst>
          </c:dPt>
          <c:dPt>
            <c:idx val="1"/>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3-0B5F-4BA7-AC1A-2B37934AE6A9}"/>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0B5F-4BA7-AC1A-2B37934AE6A9}"/>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7-0B5F-4BA7-AC1A-2B37934AE6A9}"/>
              </c:ext>
            </c:extLst>
          </c:dPt>
          <c:dPt>
            <c:idx val="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0B5F-4BA7-AC1A-2B37934AE6A9}"/>
              </c:ext>
            </c:extLst>
          </c:dPt>
          <c:dPt>
            <c:idx val="5"/>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B-0B5F-4BA7-AC1A-2B37934AE6A9}"/>
              </c:ext>
            </c:extLst>
          </c:dPt>
          <c:dLbls>
            <c:dLbl>
              <c:idx val="1"/>
              <c:layout>
                <c:manualLayout>
                  <c:x val="6.9026661351401813E-2"/>
                  <c:y val="-0.1594646627784043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5F-4BA7-AC1A-2B37934AE6A9}"/>
                </c:ext>
              </c:extLst>
            </c:dLbl>
            <c:dLbl>
              <c:idx val="2"/>
              <c:layout>
                <c:manualLayout>
                  <c:x val="0.25950157001130991"/>
                  <c:y val="-3.2849849719367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B5F-4BA7-AC1A-2B37934AE6A9}"/>
                </c:ext>
              </c:extLst>
            </c:dLbl>
            <c:dLbl>
              <c:idx val="3"/>
              <c:layout>
                <c:manualLayout>
                  <c:x val="-6.7251773072372623E-2"/>
                  <c:y val="-2.542942496401901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430684289076916"/>
                      <c:h val="0.21264910719410529"/>
                    </c:manualLayout>
                  </c15:layout>
                </c:ext>
                <c:ext xmlns:c16="http://schemas.microsoft.com/office/drawing/2014/chart" uri="{C3380CC4-5D6E-409C-BE32-E72D297353CC}">
                  <c16:uniqueId val="{00000007-0B5F-4BA7-AC1A-2B37934AE6A9}"/>
                </c:ext>
              </c:extLst>
            </c:dLbl>
            <c:dLbl>
              <c:idx val="4"/>
              <c:layout>
                <c:manualLayout>
                  <c:x val="-9.3553788643022287E-2"/>
                  <c:y val="-0.144756082812001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B5F-4BA7-AC1A-2B37934AE6A9}"/>
                </c:ext>
              </c:extLst>
            </c:dLbl>
            <c:dLbl>
              <c:idx val="5"/>
              <c:layout>
                <c:manualLayout>
                  <c:x val="-5.9562370830305043E-2"/>
                  <c:y val="2.34904435894305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B5F-4BA7-AC1A-2B37934AE6A9}"/>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Pivot_Table!$B$555:$B$561</c:f>
              <c:numCache>
                <c:formatCode>General</c:formatCode>
                <c:ptCount val="6"/>
                <c:pt idx="0">
                  <c:v>1763452.5300000012</c:v>
                </c:pt>
                <c:pt idx="1">
                  <c:v>2021009.6799999992</c:v>
                </c:pt>
                <c:pt idx="2">
                  <c:v>1879703.55</c:v>
                </c:pt>
                <c:pt idx="3">
                  <c:v>343465.97</c:v>
                </c:pt>
                <c:pt idx="4">
                  <c:v>600470.11000000034</c:v>
                </c:pt>
                <c:pt idx="5">
                  <c:v>2619078.1199999996</c:v>
                </c:pt>
              </c:numCache>
            </c:numRef>
          </c:val>
          <c:extLst>
            <c:ext xmlns:c16="http://schemas.microsoft.com/office/drawing/2014/chart" uri="{C3380CC4-5D6E-409C-BE32-E72D297353CC}">
              <c16:uniqueId val="{0000000C-0B5F-4BA7-AC1A-2B37934AE6A9}"/>
            </c:ext>
          </c:extLst>
        </c:ser>
        <c:ser>
          <c:idx val="1"/>
          <c:order val="1"/>
          <c:tx>
            <c:strRef>
              <c:f>Pivot_Table!$C$554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0B5F-4BA7-AC1A-2B37934AE6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Pivot_Table!$C$555:$C$561</c:f>
              <c:numCache>
                <c:formatCode>General</c:formatCode>
                <c:ptCount val="6"/>
                <c:pt idx="0">
                  <c:v>346275.74999999942</c:v>
                </c:pt>
                <c:pt idx="1">
                  <c:v>395541.88000000035</c:v>
                </c:pt>
                <c:pt idx="2">
                  <c:v>357019.49999999965</c:v>
                </c:pt>
                <c:pt idx="3">
                  <c:v>63731.040000000001</c:v>
                </c:pt>
                <c:pt idx="4">
                  <c:v>119310.70999999995</c:v>
                </c:pt>
                <c:pt idx="5">
                  <c:v>522639.65999999974</c:v>
                </c:pt>
              </c:numCache>
            </c:numRef>
          </c:val>
          <c:extLst>
            <c:ext xmlns:c16="http://schemas.microsoft.com/office/drawing/2014/chart" uri="{C3380CC4-5D6E-409C-BE32-E72D297353CC}">
              <c16:uniqueId val="{00000019-0B5F-4BA7-AC1A-2B37934AE6A9}"/>
            </c:ext>
          </c:extLst>
        </c:ser>
        <c:ser>
          <c:idx val="2"/>
          <c:order val="2"/>
          <c:tx>
            <c:strRef>
              <c:f>Pivot_Table!$D$554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D-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F-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1-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3-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5-0B5F-4BA7-AC1A-2B37934AE6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Pivot_Table!$D$555:$D$561</c:f>
              <c:numCache>
                <c:formatCode>General</c:formatCode>
                <c:ptCount val="6"/>
                <c:pt idx="0">
                  <c:v>1216</c:v>
                </c:pt>
                <c:pt idx="1">
                  <c:v>1299</c:v>
                </c:pt>
                <c:pt idx="2">
                  <c:v>1239</c:v>
                </c:pt>
                <c:pt idx="3">
                  <c:v>212</c:v>
                </c:pt>
                <c:pt idx="4">
                  <c:v>395</c:v>
                </c:pt>
                <c:pt idx="5">
                  <c:v>1757</c:v>
                </c:pt>
              </c:numCache>
            </c:numRef>
          </c:val>
          <c:extLst>
            <c:ext xmlns:c16="http://schemas.microsoft.com/office/drawing/2014/chart" uri="{C3380CC4-5D6E-409C-BE32-E72D297353CC}">
              <c16:uniqueId val="{00000026-0B5F-4BA7-AC1A-2B37934AE6A9}"/>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3">
            <a:tint val="37000"/>
            <a:satMod val="300000"/>
          </a:schemeClr>
        </a:gs>
        <a:gs pos="100000">
          <a:schemeClr val="accent3">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[TrendKart_Project.xlsx]Pivot_Table!PivotTable9</c:name>
    <c:fmtId val="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Top 10 Stores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77000">
                <a:schemeClr val="tx2">
                  <a:lumMod val="75000"/>
                </a:schemeClr>
              </a:gs>
              <a:gs pos="100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Pivot_Table!$B$452</c:f>
              <c:strCache>
                <c:ptCount val="1"/>
                <c:pt idx="0">
                  <c:v>Total</c:v>
                </c:pt>
              </c:strCache>
            </c:strRef>
          </c:tx>
          <c:spPr>
            <a:gradFill>
              <a:gsLst>
                <a:gs pos="77000">
                  <a:schemeClr val="tx2">
                    <a:lumMod val="75000"/>
                  </a:schemeClr>
                </a:gs>
                <a:gs pos="1000">
                  <a:schemeClr val="accent3">
                    <a:tint val="15000"/>
                    <a:satMod val="350000"/>
                  </a:schemeClr>
                </a:gs>
              </a:gsLst>
              <a:lin ang="16200000" scaled="1"/>
            </a:gradFill>
            <a:ln>
              <a:noFill/>
            </a:ln>
            <a:effectLst/>
          </c:spPr>
          <c:invertIfNegative val="0"/>
          <c:cat>
            <c:strRef>
              <c:f>Pivot_Table!$A$453:$A$463</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Pivot_Table!$B$453:$B$463</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8FFE-4CAB-8795-BEAE12517FE9}"/>
            </c:ext>
          </c:extLst>
        </c:ser>
        <c:dLbls>
          <c:showLegendKey val="0"/>
          <c:showVal val="0"/>
          <c:showCatName val="0"/>
          <c:showSerName val="0"/>
          <c:showPercent val="0"/>
          <c:showBubbleSize val="0"/>
        </c:dLbls>
        <c:gapWidth val="40"/>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dk1">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[TrendKart_Project.xlsx]Pivot_Table!PivotTable6</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0000">
                <a:srgbClr val="002060"/>
              </a:gs>
              <a:gs pos="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Pivot_Table!$B$184</c:f>
              <c:strCache>
                <c:ptCount val="1"/>
                <c:pt idx="0">
                  <c:v>Total</c:v>
                </c:pt>
              </c:strCache>
            </c:strRef>
          </c:tx>
          <c:spPr>
            <a:gradFill>
              <a:gsLst>
                <a:gs pos="70000">
                  <a:srgbClr val="002060"/>
                </a:gs>
                <a:gs pos="0">
                  <a:schemeClr val="accent3">
                    <a:tint val="15000"/>
                    <a:satMod val="350000"/>
                  </a:schemeClr>
                </a:gs>
              </a:gsLst>
              <a:lin ang="16200000" scaled="1"/>
            </a:gradFill>
            <a:ln>
              <a:noFill/>
            </a:ln>
            <a:effectLst/>
          </c:spPr>
          <c:invertIfNegative val="0"/>
          <c:cat>
            <c:strRef>
              <c:f>Pivot_Table!$A$185:$A$195</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Pivot_Table!$B$185:$B$195</c:f>
              <c:numCache>
                <c:formatCode>General</c:formatCode>
                <c:ptCount val="10"/>
                <c:pt idx="0">
                  <c:v>483225.46999999991</c:v>
                </c:pt>
                <c:pt idx="1">
                  <c:v>243671.75</c:v>
                </c:pt>
                <c:pt idx="2">
                  <c:v>207013.85000000003</c:v>
                </c:pt>
                <c:pt idx="3">
                  <c:v>197082.8</c:v>
                </c:pt>
                <c:pt idx="4">
                  <c:v>173911.74000000002</c:v>
                </c:pt>
                <c:pt idx="5">
                  <c:v>147220.91</c:v>
                </c:pt>
                <c:pt idx="6">
                  <c:v>138420.26</c:v>
                </c:pt>
                <c:pt idx="7">
                  <c:v>133863.46</c:v>
                </c:pt>
                <c:pt idx="8">
                  <c:v>121803.87999999999</c:v>
                </c:pt>
                <c:pt idx="9">
                  <c:v>111670.80999999998</c:v>
                </c:pt>
              </c:numCache>
            </c:numRef>
          </c:val>
          <c:extLst>
            <c:ext xmlns:c16="http://schemas.microsoft.com/office/drawing/2014/chart" uri="{C3380CC4-5D6E-409C-BE32-E72D297353CC}">
              <c16:uniqueId val="{00000000-A3F8-4D2F-8A55-4A7DB255828E}"/>
            </c:ext>
          </c:extLst>
        </c:ser>
        <c:dLbls>
          <c:showLegendKey val="0"/>
          <c:showVal val="0"/>
          <c:showCatName val="0"/>
          <c:showSerName val="0"/>
          <c:showPercent val="0"/>
          <c:showBubbleSize val="0"/>
        </c:dLbls>
        <c:gapWidth val="4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dk1">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[TrendKart_Project.xlsx]Pivot_Table!PivotTable3</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Category Sales &amp;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c:f>
              <c:strCache>
                <c:ptCount val="1"/>
                <c:pt idx="0">
                  <c:v>Sum of Sales Amount</c:v>
                </c:pt>
              </c:strCache>
            </c:strRef>
          </c:tx>
          <c:spPr>
            <a:solidFill>
              <a:schemeClr val="tx2">
                <a:lumMod val="75000"/>
              </a:schemeClr>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Pivot_Table!$B$23:$B$33</c:f>
              <c:numCache>
                <c:formatCode>General</c:formatCode>
                <c:ptCount val="10"/>
                <c:pt idx="0">
                  <c:v>1103017.8199999996</c:v>
                </c:pt>
                <c:pt idx="1">
                  <c:v>994021.98</c:v>
                </c:pt>
                <c:pt idx="2">
                  <c:v>937502.18</c:v>
                </c:pt>
                <c:pt idx="3">
                  <c:v>850930.2</c:v>
                </c:pt>
                <c:pt idx="4">
                  <c:v>648333.4300000004</c:v>
                </c:pt>
                <c:pt idx="5">
                  <c:v>521388.97000000003</c:v>
                </c:pt>
                <c:pt idx="6">
                  <c:v>508021.06000000011</c:v>
                </c:pt>
                <c:pt idx="7">
                  <c:v>504452.20999999961</c:v>
                </c:pt>
                <c:pt idx="8">
                  <c:v>408431.13999999972</c:v>
                </c:pt>
                <c:pt idx="9">
                  <c:v>390745.41000000003</c:v>
                </c:pt>
              </c:numCache>
            </c:numRef>
          </c:val>
          <c:extLst>
            <c:ext xmlns:c16="http://schemas.microsoft.com/office/drawing/2014/chart" uri="{C3380CC4-5D6E-409C-BE32-E72D297353CC}">
              <c16:uniqueId val="{00000000-1D22-4FFE-90C0-A02261227EF9}"/>
            </c:ext>
          </c:extLst>
        </c:ser>
        <c:ser>
          <c:idx val="1"/>
          <c:order val="1"/>
          <c:tx>
            <c:strRef>
              <c:f>Pivot_Table!$C$22</c:f>
              <c:strCache>
                <c:ptCount val="1"/>
                <c:pt idx="0">
                  <c:v>Sum of Profit</c:v>
                </c:pt>
              </c:strCache>
            </c:strRef>
          </c:tx>
          <c:spPr>
            <a:solidFill>
              <a:srgbClr val="92D050"/>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Pivot_Table!$C$23:$C$33</c:f>
              <c:numCache>
                <c:formatCode>General</c:formatCode>
                <c:ptCount val="10"/>
                <c:pt idx="0">
                  <c:v>202347.56999999986</c:v>
                </c:pt>
                <c:pt idx="1">
                  <c:v>213991.74000000002</c:v>
                </c:pt>
                <c:pt idx="2">
                  <c:v>181304.56000000011</c:v>
                </c:pt>
                <c:pt idx="3">
                  <c:v>150422.21000000005</c:v>
                </c:pt>
                <c:pt idx="4">
                  <c:v>108303.11</c:v>
                </c:pt>
                <c:pt idx="5">
                  <c:v>89384.639999999985</c:v>
                </c:pt>
                <c:pt idx="6">
                  <c:v>96328.01</c:v>
                </c:pt>
                <c:pt idx="7">
                  <c:v>92155.450000000084</c:v>
                </c:pt>
                <c:pt idx="8">
                  <c:v>82676.47</c:v>
                </c:pt>
                <c:pt idx="9">
                  <c:v>82000.539999999979</c:v>
                </c:pt>
              </c:numCache>
            </c:numRef>
          </c:val>
          <c:extLst>
            <c:ext xmlns:c16="http://schemas.microsoft.com/office/drawing/2014/chart" uri="{C3380CC4-5D6E-409C-BE32-E72D297353CC}">
              <c16:uniqueId val="{00000001-1D22-4FFE-90C0-A02261227EF9}"/>
            </c:ext>
          </c:extLst>
        </c:ser>
        <c:dLbls>
          <c:showLegendKey val="0"/>
          <c:showVal val="0"/>
          <c:showCatName val="0"/>
          <c:showSerName val="0"/>
          <c:showPercent val="0"/>
          <c:showBubbleSize val="0"/>
        </c:dLbls>
        <c:gapWidth val="40"/>
        <c:overlap val="-27"/>
        <c:axId val="2004819071"/>
        <c:axId val="36165552"/>
      </c:bar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dk1">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Discount Vs Profitablity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lotArea>
      <c:layout/>
      <c:scatterChart>
        <c:scatterStyle val="lineMarker"/>
        <c:varyColors val="0"/>
        <c:ser>
          <c:idx val="0"/>
          <c:order val="0"/>
          <c:tx>
            <c:strRef>
              <c:f>Sales_Transactions!$AG$1</c:f>
              <c:strCache>
                <c:ptCount val="1"/>
                <c:pt idx="0">
                  <c:v>Profit Margin %</c:v>
                </c:pt>
              </c:strCache>
            </c:strRef>
          </c:tx>
          <c:spPr>
            <a:ln w="28575" cap="rnd">
              <a:noFill/>
              <a:round/>
            </a:ln>
            <a:effectLst/>
          </c:spPr>
          <c:marker>
            <c:symbol val="circle"/>
            <c:size val="5"/>
            <c:spPr>
              <a:solidFill>
                <a:schemeClr val="tx2">
                  <a:lumMod val="75000"/>
                </a:schemeClr>
              </a:solidFill>
              <a:ln w="9525">
                <a:solidFill>
                  <a:srgbClr val="FF3399"/>
                </a:solidFill>
              </a:ln>
              <a:effectLst/>
            </c:spPr>
          </c:marker>
          <c:trendline>
            <c:spPr>
              <a:ln w="25400" cap="rnd">
                <a:solidFill>
                  <a:srgbClr val="C00000"/>
                </a:solidFill>
                <a:prstDash val="sysDot"/>
              </a:ln>
              <a:effectLst/>
            </c:spPr>
            <c:trendlineType val="linear"/>
            <c:dispRSqr val="0"/>
            <c:dispEq val="0"/>
          </c:trendline>
          <c:xVal>
            <c:numRef>
              <c:f>Sales_Transactions!$Y$2:$Y$3001</c:f>
              <c:numCache>
                <c:formatCode>General</c:formatCode>
                <c:ptCount val="3000"/>
                <c:pt idx="0">
                  <c:v>10</c:v>
                </c:pt>
                <c:pt idx="1">
                  <c:v>25</c:v>
                </c:pt>
                <c:pt idx="2">
                  <c:v>0</c:v>
                </c:pt>
                <c:pt idx="3">
                  <c:v>20</c:v>
                </c:pt>
                <c:pt idx="4">
                  <c:v>0</c:v>
                </c:pt>
                <c:pt idx="5">
                  <c:v>30</c:v>
                </c:pt>
                <c:pt idx="6">
                  <c:v>0</c:v>
                </c:pt>
                <c:pt idx="7">
                  <c:v>0</c:v>
                </c:pt>
                <c:pt idx="8">
                  <c:v>5</c:v>
                </c:pt>
                <c:pt idx="9">
                  <c:v>0</c:v>
                </c:pt>
                <c:pt idx="10">
                  <c:v>10</c:v>
                </c:pt>
                <c:pt idx="11">
                  <c:v>5</c:v>
                </c:pt>
                <c:pt idx="12">
                  <c:v>0</c:v>
                </c:pt>
                <c:pt idx="13">
                  <c:v>15</c:v>
                </c:pt>
                <c:pt idx="14">
                  <c:v>25</c:v>
                </c:pt>
                <c:pt idx="15">
                  <c:v>25</c:v>
                </c:pt>
                <c:pt idx="16">
                  <c:v>15</c:v>
                </c:pt>
                <c:pt idx="17">
                  <c:v>25</c:v>
                </c:pt>
                <c:pt idx="18">
                  <c:v>20</c:v>
                </c:pt>
                <c:pt idx="19">
                  <c:v>15</c:v>
                </c:pt>
                <c:pt idx="20">
                  <c:v>20</c:v>
                </c:pt>
                <c:pt idx="21">
                  <c:v>30</c:v>
                </c:pt>
                <c:pt idx="22">
                  <c:v>10</c:v>
                </c:pt>
                <c:pt idx="23">
                  <c:v>10</c:v>
                </c:pt>
                <c:pt idx="24">
                  <c:v>20</c:v>
                </c:pt>
                <c:pt idx="25">
                  <c:v>10</c:v>
                </c:pt>
                <c:pt idx="26">
                  <c:v>5</c:v>
                </c:pt>
                <c:pt idx="27">
                  <c:v>0</c:v>
                </c:pt>
                <c:pt idx="28">
                  <c:v>0</c:v>
                </c:pt>
                <c:pt idx="29">
                  <c:v>5</c:v>
                </c:pt>
                <c:pt idx="30">
                  <c:v>10</c:v>
                </c:pt>
                <c:pt idx="31">
                  <c:v>0</c:v>
                </c:pt>
                <c:pt idx="32">
                  <c:v>0</c:v>
                </c:pt>
                <c:pt idx="33">
                  <c:v>25</c:v>
                </c:pt>
                <c:pt idx="34">
                  <c:v>0</c:v>
                </c:pt>
                <c:pt idx="35">
                  <c:v>20</c:v>
                </c:pt>
                <c:pt idx="36">
                  <c:v>25</c:v>
                </c:pt>
                <c:pt idx="37">
                  <c:v>0</c:v>
                </c:pt>
                <c:pt idx="38">
                  <c:v>10</c:v>
                </c:pt>
                <c:pt idx="39">
                  <c:v>0</c:v>
                </c:pt>
                <c:pt idx="40">
                  <c:v>30</c:v>
                </c:pt>
                <c:pt idx="41">
                  <c:v>10</c:v>
                </c:pt>
                <c:pt idx="42">
                  <c:v>30</c:v>
                </c:pt>
                <c:pt idx="43">
                  <c:v>10</c:v>
                </c:pt>
                <c:pt idx="44">
                  <c:v>0</c:v>
                </c:pt>
                <c:pt idx="45">
                  <c:v>0</c:v>
                </c:pt>
                <c:pt idx="46">
                  <c:v>10</c:v>
                </c:pt>
                <c:pt idx="47">
                  <c:v>0</c:v>
                </c:pt>
                <c:pt idx="48">
                  <c:v>5</c:v>
                </c:pt>
                <c:pt idx="49">
                  <c:v>0</c:v>
                </c:pt>
                <c:pt idx="50">
                  <c:v>20</c:v>
                </c:pt>
                <c:pt idx="51">
                  <c:v>10</c:v>
                </c:pt>
                <c:pt idx="52">
                  <c:v>10</c:v>
                </c:pt>
                <c:pt idx="53">
                  <c:v>20</c:v>
                </c:pt>
                <c:pt idx="54">
                  <c:v>15</c:v>
                </c:pt>
                <c:pt idx="55">
                  <c:v>0</c:v>
                </c:pt>
                <c:pt idx="56">
                  <c:v>25</c:v>
                </c:pt>
                <c:pt idx="57">
                  <c:v>20</c:v>
                </c:pt>
                <c:pt idx="58">
                  <c:v>25</c:v>
                </c:pt>
                <c:pt idx="59">
                  <c:v>5</c:v>
                </c:pt>
                <c:pt idx="60">
                  <c:v>25</c:v>
                </c:pt>
                <c:pt idx="61">
                  <c:v>5</c:v>
                </c:pt>
                <c:pt idx="62">
                  <c:v>5</c:v>
                </c:pt>
                <c:pt idx="63">
                  <c:v>0</c:v>
                </c:pt>
                <c:pt idx="64">
                  <c:v>25</c:v>
                </c:pt>
                <c:pt idx="65">
                  <c:v>0</c:v>
                </c:pt>
                <c:pt idx="66">
                  <c:v>25</c:v>
                </c:pt>
                <c:pt idx="67">
                  <c:v>0</c:v>
                </c:pt>
                <c:pt idx="68">
                  <c:v>10</c:v>
                </c:pt>
                <c:pt idx="69">
                  <c:v>15</c:v>
                </c:pt>
                <c:pt idx="70">
                  <c:v>5</c:v>
                </c:pt>
                <c:pt idx="71">
                  <c:v>0</c:v>
                </c:pt>
                <c:pt idx="72">
                  <c:v>5</c:v>
                </c:pt>
                <c:pt idx="73">
                  <c:v>30</c:v>
                </c:pt>
                <c:pt idx="74">
                  <c:v>15</c:v>
                </c:pt>
                <c:pt idx="75">
                  <c:v>0</c:v>
                </c:pt>
                <c:pt idx="76">
                  <c:v>20</c:v>
                </c:pt>
                <c:pt idx="77">
                  <c:v>30</c:v>
                </c:pt>
                <c:pt idx="78">
                  <c:v>0</c:v>
                </c:pt>
                <c:pt idx="79">
                  <c:v>25</c:v>
                </c:pt>
                <c:pt idx="80">
                  <c:v>30</c:v>
                </c:pt>
                <c:pt idx="81">
                  <c:v>25</c:v>
                </c:pt>
                <c:pt idx="82">
                  <c:v>25</c:v>
                </c:pt>
                <c:pt idx="83">
                  <c:v>20</c:v>
                </c:pt>
                <c:pt idx="84">
                  <c:v>0</c:v>
                </c:pt>
                <c:pt idx="85">
                  <c:v>20</c:v>
                </c:pt>
                <c:pt idx="86">
                  <c:v>10</c:v>
                </c:pt>
                <c:pt idx="87">
                  <c:v>30</c:v>
                </c:pt>
                <c:pt idx="88">
                  <c:v>0</c:v>
                </c:pt>
                <c:pt idx="89">
                  <c:v>25</c:v>
                </c:pt>
                <c:pt idx="90">
                  <c:v>10</c:v>
                </c:pt>
                <c:pt idx="91">
                  <c:v>15</c:v>
                </c:pt>
                <c:pt idx="92">
                  <c:v>10</c:v>
                </c:pt>
                <c:pt idx="93">
                  <c:v>0</c:v>
                </c:pt>
                <c:pt idx="94">
                  <c:v>30</c:v>
                </c:pt>
                <c:pt idx="95">
                  <c:v>5</c:v>
                </c:pt>
                <c:pt idx="96">
                  <c:v>10</c:v>
                </c:pt>
                <c:pt idx="97">
                  <c:v>0</c:v>
                </c:pt>
                <c:pt idx="98">
                  <c:v>10</c:v>
                </c:pt>
                <c:pt idx="99">
                  <c:v>5</c:v>
                </c:pt>
                <c:pt idx="100">
                  <c:v>25</c:v>
                </c:pt>
                <c:pt idx="101">
                  <c:v>20</c:v>
                </c:pt>
                <c:pt idx="102">
                  <c:v>25</c:v>
                </c:pt>
                <c:pt idx="103">
                  <c:v>30</c:v>
                </c:pt>
                <c:pt idx="104">
                  <c:v>0</c:v>
                </c:pt>
                <c:pt idx="105">
                  <c:v>25</c:v>
                </c:pt>
                <c:pt idx="106">
                  <c:v>10</c:v>
                </c:pt>
                <c:pt idx="107">
                  <c:v>5</c:v>
                </c:pt>
                <c:pt idx="108">
                  <c:v>0</c:v>
                </c:pt>
                <c:pt idx="109">
                  <c:v>0</c:v>
                </c:pt>
                <c:pt idx="110">
                  <c:v>10</c:v>
                </c:pt>
                <c:pt idx="111">
                  <c:v>0</c:v>
                </c:pt>
                <c:pt idx="112">
                  <c:v>20</c:v>
                </c:pt>
                <c:pt idx="113">
                  <c:v>0</c:v>
                </c:pt>
                <c:pt idx="114">
                  <c:v>10</c:v>
                </c:pt>
                <c:pt idx="115">
                  <c:v>0</c:v>
                </c:pt>
                <c:pt idx="116">
                  <c:v>0</c:v>
                </c:pt>
                <c:pt idx="117">
                  <c:v>10</c:v>
                </c:pt>
                <c:pt idx="118">
                  <c:v>30</c:v>
                </c:pt>
                <c:pt idx="119">
                  <c:v>10</c:v>
                </c:pt>
                <c:pt idx="120">
                  <c:v>10</c:v>
                </c:pt>
                <c:pt idx="121">
                  <c:v>30</c:v>
                </c:pt>
                <c:pt idx="122">
                  <c:v>0</c:v>
                </c:pt>
                <c:pt idx="123">
                  <c:v>10</c:v>
                </c:pt>
                <c:pt idx="124">
                  <c:v>20</c:v>
                </c:pt>
                <c:pt idx="125">
                  <c:v>5</c:v>
                </c:pt>
                <c:pt idx="126">
                  <c:v>20</c:v>
                </c:pt>
                <c:pt idx="127">
                  <c:v>15</c:v>
                </c:pt>
                <c:pt idx="128">
                  <c:v>30</c:v>
                </c:pt>
                <c:pt idx="129">
                  <c:v>20</c:v>
                </c:pt>
                <c:pt idx="130">
                  <c:v>30</c:v>
                </c:pt>
                <c:pt idx="131">
                  <c:v>10</c:v>
                </c:pt>
                <c:pt idx="132">
                  <c:v>20</c:v>
                </c:pt>
                <c:pt idx="133">
                  <c:v>25</c:v>
                </c:pt>
                <c:pt idx="134">
                  <c:v>10</c:v>
                </c:pt>
                <c:pt idx="135">
                  <c:v>0</c:v>
                </c:pt>
                <c:pt idx="136">
                  <c:v>10</c:v>
                </c:pt>
                <c:pt idx="137">
                  <c:v>0</c:v>
                </c:pt>
                <c:pt idx="138">
                  <c:v>10</c:v>
                </c:pt>
                <c:pt idx="139">
                  <c:v>30</c:v>
                </c:pt>
                <c:pt idx="140">
                  <c:v>5</c:v>
                </c:pt>
                <c:pt idx="141">
                  <c:v>0</c:v>
                </c:pt>
                <c:pt idx="142">
                  <c:v>30</c:v>
                </c:pt>
                <c:pt idx="143">
                  <c:v>30</c:v>
                </c:pt>
                <c:pt idx="144">
                  <c:v>10</c:v>
                </c:pt>
                <c:pt idx="145">
                  <c:v>0</c:v>
                </c:pt>
                <c:pt idx="146">
                  <c:v>30</c:v>
                </c:pt>
                <c:pt idx="147">
                  <c:v>25</c:v>
                </c:pt>
                <c:pt idx="148">
                  <c:v>15</c:v>
                </c:pt>
                <c:pt idx="149">
                  <c:v>20</c:v>
                </c:pt>
                <c:pt idx="150">
                  <c:v>0</c:v>
                </c:pt>
                <c:pt idx="151">
                  <c:v>5</c:v>
                </c:pt>
                <c:pt idx="152">
                  <c:v>15</c:v>
                </c:pt>
                <c:pt idx="153">
                  <c:v>5</c:v>
                </c:pt>
                <c:pt idx="154">
                  <c:v>0</c:v>
                </c:pt>
                <c:pt idx="155">
                  <c:v>25</c:v>
                </c:pt>
                <c:pt idx="156">
                  <c:v>0</c:v>
                </c:pt>
                <c:pt idx="157">
                  <c:v>0</c:v>
                </c:pt>
                <c:pt idx="158">
                  <c:v>20</c:v>
                </c:pt>
                <c:pt idx="159">
                  <c:v>25</c:v>
                </c:pt>
                <c:pt idx="160">
                  <c:v>10</c:v>
                </c:pt>
                <c:pt idx="161">
                  <c:v>5</c:v>
                </c:pt>
                <c:pt idx="162">
                  <c:v>15</c:v>
                </c:pt>
                <c:pt idx="163">
                  <c:v>15</c:v>
                </c:pt>
                <c:pt idx="164">
                  <c:v>0</c:v>
                </c:pt>
                <c:pt idx="165">
                  <c:v>20</c:v>
                </c:pt>
                <c:pt idx="166">
                  <c:v>5</c:v>
                </c:pt>
                <c:pt idx="167">
                  <c:v>15</c:v>
                </c:pt>
                <c:pt idx="168">
                  <c:v>5</c:v>
                </c:pt>
                <c:pt idx="169">
                  <c:v>20</c:v>
                </c:pt>
                <c:pt idx="170">
                  <c:v>20</c:v>
                </c:pt>
                <c:pt idx="171">
                  <c:v>25</c:v>
                </c:pt>
                <c:pt idx="172">
                  <c:v>25</c:v>
                </c:pt>
                <c:pt idx="173">
                  <c:v>10</c:v>
                </c:pt>
                <c:pt idx="174">
                  <c:v>5</c:v>
                </c:pt>
                <c:pt idx="175">
                  <c:v>10</c:v>
                </c:pt>
                <c:pt idx="176">
                  <c:v>20</c:v>
                </c:pt>
                <c:pt idx="177">
                  <c:v>10</c:v>
                </c:pt>
                <c:pt idx="178">
                  <c:v>10</c:v>
                </c:pt>
                <c:pt idx="179">
                  <c:v>5</c:v>
                </c:pt>
                <c:pt idx="180">
                  <c:v>0</c:v>
                </c:pt>
                <c:pt idx="181">
                  <c:v>25</c:v>
                </c:pt>
                <c:pt idx="182">
                  <c:v>5</c:v>
                </c:pt>
                <c:pt idx="183">
                  <c:v>20</c:v>
                </c:pt>
                <c:pt idx="184">
                  <c:v>10</c:v>
                </c:pt>
                <c:pt idx="185">
                  <c:v>0</c:v>
                </c:pt>
                <c:pt idx="186">
                  <c:v>0</c:v>
                </c:pt>
                <c:pt idx="187">
                  <c:v>0</c:v>
                </c:pt>
                <c:pt idx="188">
                  <c:v>15</c:v>
                </c:pt>
                <c:pt idx="189">
                  <c:v>20</c:v>
                </c:pt>
                <c:pt idx="190">
                  <c:v>30</c:v>
                </c:pt>
                <c:pt idx="191">
                  <c:v>15</c:v>
                </c:pt>
                <c:pt idx="192">
                  <c:v>30</c:v>
                </c:pt>
                <c:pt idx="193">
                  <c:v>20</c:v>
                </c:pt>
                <c:pt idx="194">
                  <c:v>10</c:v>
                </c:pt>
                <c:pt idx="195">
                  <c:v>0</c:v>
                </c:pt>
                <c:pt idx="196">
                  <c:v>0</c:v>
                </c:pt>
                <c:pt idx="197">
                  <c:v>25</c:v>
                </c:pt>
                <c:pt idx="198">
                  <c:v>25</c:v>
                </c:pt>
                <c:pt idx="199">
                  <c:v>25</c:v>
                </c:pt>
                <c:pt idx="200">
                  <c:v>15</c:v>
                </c:pt>
                <c:pt idx="201">
                  <c:v>10</c:v>
                </c:pt>
                <c:pt idx="202">
                  <c:v>0</c:v>
                </c:pt>
                <c:pt idx="203">
                  <c:v>25</c:v>
                </c:pt>
                <c:pt idx="204">
                  <c:v>0</c:v>
                </c:pt>
                <c:pt idx="205">
                  <c:v>5</c:v>
                </c:pt>
                <c:pt idx="206">
                  <c:v>5</c:v>
                </c:pt>
                <c:pt idx="207">
                  <c:v>25</c:v>
                </c:pt>
                <c:pt idx="208">
                  <c:v>0</c:v>
                </c:pt>
                <c:pt idx="209">
                  <c:v>10</c:v>
                </c:pt>
                <c:pt idx="210">
                  <c:v>0</c:v>
                </c:pt>
                <c:pt idx="211">
                  <c:v>10</c:v>
                </c:pt>
                <c:pt idx="212">
                  <c:v>0</c:v>
                </c:pt>
                <c:pt idx="213">
                  <c:v>15</c:v>
                </c:pt>
                <c:pt idx="214">
                  <c:v>20</c:v>
                </c:pt>
                <c:pt idx="215">
                  <c:v>30</c:v>
                </c:pt>
                <c:pt idx="216">
                  <c:v>0</c:v>
                </c:pt>
                <c:pt idx="217">
                  <c:v>10</c:v>
                </c:pt>
                <c:pt idx="218">
                  <c:v>10</c:v>
                </c:pt>
                <c:pt idx="219">
                  <c:v>15</c:v>
                </c:pt>
                <c:pt idx="220">
                  <c:v>10</c:v>
                </c:pt>
                <c:pt idx="221">
                  <c:v>15</c:v>
                </c:pt>
                <c:pt idx="222">
                  <c:v>10</c:v>
                </c:pt>
                <c:pt idx="223">
                  <c:v>0</c:v>
                </c:pt>
                <c:pt idx="224">
                  <c:v>10</c:v>
                </c:pt>
                <c:pt idx="225">
                  <c:v>10</c:v>
                </c:pt>
                <c:pt idx="226">
                  <c:v>25</c:v>
                </c:pt>
                <c:pt idx="227">
                  <c:v>20</c:v>
                </c:pt>
                <c:pt idx="228">
                  <c:v>0</c:v>
                </c:pt>
                <c:pt idx="229">
                  <c:v>10</c:v>
                </c:pt>
                <c:pt idx="230">
                  <c:v>0</c:v>
                </c:pt>
                <c:pt idx="231">
                  <c:v>15</c:v>
                </c:pt>
                <c:pt idx="232">
                  <c:v>20</c:v>
                </c:pt>
                <c:pt idx="233">
                  <c:v>0</c:v>
                </c:pt>
                <c:pt idx="234">
                  <c:v>20</c:v>
                </c:pt>
                <c:pt idx="235">
                  <c:v>5</c:v>
                </c:pt>
                <c:pt idx="236">
                  <c:v>20</c:v>
                </c:pt>
                <c:pt idx="237">
                  <c:v>5</c:v>
                </c:pt>
                <c:pt idx="238">
                  <c:v>15</c:v>
                </c:pt>
                <c:pt idx="239">
                  <c:v>10</c:v>
                </c:pt>
                <c:pt idx="240">
                  <c:v>10</c:v>
                </c:pt>
                <c:pt idx="241">
                  <c:v>5</c:v>
                </c:pt>
                <c:pt idx="242">
                  <c:v>0</c:v>
                </c:pt>
                <c:pt idx="243">
                  <c:v>15</c:v>
                </c:pt>
                <c:pt idx="244">
                  <c:v>0</c:v>
                </c:pt>
                <c:pt idx="245">
                  <c:v>25</c:v>
                </c:pt>
                <c:pt idx="246">
                  <c:v>5</c:v>
                </c:pt>
                <c:pt idx="247">
                  <c:v>0</c:v>
                </c:pt>
                <c:pt idx="248">
                  <c:v>30</c:v>
                </c:pt>
                <c:pt idx="249">
                  <c:v>25</c:v>
                </c:pt>
                <c:pt idx="250">
                  <c:v>25</c:v>
                </c:pt>
                <c:pt idx="251">
                  <c:v>0</c:v>
                </c:pt>
                <c:pt idx="252">
                  <c:v>25</c:v>
                </c:pt>
                <c:pt idx="253">
                  <c:v>30</c:v>
                </c:pt>
                <c:pt idx="254">
                  <c:v>10</c:v>
                </c:pt>
                <c:pt idx="255">
                  <c:v>10</c:v>
                </c:pt>
                <c:pt idx="256">
                  <c:v>30</c:v>
                </c:pt>
                <c:pt idx="257">
                  <c:v>10</c:v>
                </c:pt>
                <c:pt idx="258">
                  <c:v>10</c:v>
                </c:pt>
                <c:pt idx="259">
                  <c:v>30</c:v>
                </c:pt>
                <c:pt idx="260">
                  <c:v>5</c:v>
                </c:pt>
                <c:pt idx="261">
                  <c:v>15</c:v>
                </c:pt>
                <c:pt idx="262">
                  <c:v>10</c:v>
                </c:pt>
                <c:pt idx="263">
                  <c:v>0</c:v>
                </c:pt>
                <c:pt idx="264">
                  <c:v>10</c:v>
                </c:pt>
                <c:pt idx="265">
                  <c:v>15</c:v>
                </c:pt>
                <c:pt idx="266">
                  <c:v>15</c:v>
                </c:pt>
                <c:pt idx="267">
                  <c:v>10</c:v>
                </c:pt>
                <c:pt idx="268">
                  <c:v>0</c:v>
                </c:pt>
                <c:pt idx="269">
                  <c:v>10</c:v>
                </c:pt>
                <c:pt idx="270">
                  <c:v>0</c:v>
                </c:pt>
                <c:pt idx="271">
                  <c:v>5</c:v>
                </c:pt>
                <c:pt idx="272">
                  <c:v>30</c:v>
                </c:pt>
                <c:pt idx="273">
                  <c:v>25</c:v>
                </c:pt>
                <c:pt idx="274">
                  <c:v>30</c:v>
                </c:pt>
                <c:pt idx="275">
                  <c:v>0</c:v>
                </c:pt>
                <c:pt idx="276">
                  <c:v>20</c:v>
                </c:pt>
                <c:pt idx="277">
                  <c:v>10</c:v>
                </c:pt>
                <c:pt idx="278">
                  <c:v>30</c:v>
                </c:pt>
                <c:pt idx="279">
                  <c:v>30</c:v>
                </c:pt>
                <c:pt idx="280">
                  <c:v>15</c:v>
                </c:pt>
                <c:pt idx="281">
                  <c:v>20</c:v>
                </c:pt>
                <c:pt idx="282">
                  <c:v>20</c:v>
                </c:pt>
                <c:pt idx="283">
                  <c:v>0</c:v>
                </c:pt>
                <c:pt idx="284">
                  <c:v>0</c:v>
                </c:pt>
                <c:pt idx="285">
                  <c:v>15</c:v>
                </c:pt>
                <c:pt idx="286">
                  <c:v>15</c:v>
                </c:pt>
                <c:pt idx="287">
                  <c:v>5</c:v>
                </c:pt>
                <c:pt idx="288">
                  <c:v>10</c:v>
                </c:pt>
                <c:pt idx="289">
                  <c:v>0</c:v>
                </c:pt>
                <c:pt idx="290">
                  <c:v>25</c:v>
                </c:pt>
                <c:pt idx="291">
                  <c:v>20</c:v>
                </c:pt>
                <c:pt idx="292">
                  <c:v>0</c:v>
                </c:pt>
                <c:pt idx="293">
                  <c:v>25</c:v>
                </c:pt>
                <c:pt idx="294">
                  <c:v>10</c:v>
                </c:pt>
                <c:pt idx="295">
                  <c:v>25</c:v>
                </c:pt>
                <c:pt idx="296">
                  <c:v>20</c:v>
                </c:pt>
                <c:pt idx="297">
                  <c:v>5</c:v>
                </c:pt>
                <c:pt idx="298">
                  <c:v>0</c:v>
                </c:pt>
                <c:pt idx="299">
                  <c:v>0</c:v>
                </c:pt>
                <c:pt idx="300">
                  <c:v>20</c:v>
                </c:pt>
                <c:pt idx="301">
                  <c:v>15</c:v>
                </c:pt>
                <c:pt idx="302">
                  <c:v>10</c:v>
                </c:pt>
                <c:pt idx="303">
                  <c:v>10</c:v>
                </c:pt>
                <c:pt idx="304">
                  <c:v>10</c:v>
                </c:pt>
                <c:pt idx="305">
                  <c:v>10</c:v>
                </c:pt>
                <c:pt idx="306">
                  <c:v>5</c:v>
                </c:pt>
                <c:pt idx="307">
                  <c:v>20</c:v>
                </c:pt>
                <c:pt idx="308">
                  <c:v>0</c:v>
                </c:pt>
                <c:pt idx="309">
                  <c:v>10</c:v>
                </c:pt>
                <c:pt idx="310">
                  <c:v>15</c:v>
                </c:pt>
                <c:pt idx="311">
                  <c:v>20</c:v>
                </c:pt>
                <c:pt idx="312">
                  <c:v>0</c:v>
                </c:pt>
                <c:pt idx="313">
                  <c:v>20</c:v>
                </c:pt>
                <c:pt idx="314">
                  <c:v>5</c:v>
                </c:pt>
                <c:pt idx="315">
                  <c:v>0</c:v>
                </c:pt>
                <c:pt idx="316">
                  <c:v>0</c:v>
                </c:pt>
                <c:pt idx="317">
                  <c:v>0</c:v>
                </c:pt>
                <c:pt idx="318">
                  <c:v>10</c:v>
                </c:pt>
                <c:pt idx="319">
                  <c:v>30</c:v>
                </c:pt>
                <c:pt idx="320">
                  <c:v>25</c:v>
                </c:pt>
                <c:pt idx="321">
                  <c:v>0</c:v>
                </c:pt>
                <c:pt idx="322">
                  <c:v>10</c:v>
                </c:pt>
                <c:pt idx="323">
                  <c:v>0</c:v>
                </c:pt>
                <c:pt idx="324">
                  <c:v>15</c:v>
                </c:pt>
                <c:pt idx="325">
                  <c:v>5</c:v>
                </c:pt>
                <c:pt idx="326">
                  <c:v>0</c:v>
                </c:pt>
                <c:pt idx="327">
                  <c:v>10</c:v>
                </c:pt>
                <c:pt idx="328">
                  <c:v>5</c:v>
                </c:pt>
                <c:pt idx="329">
                  <c:v>0</c:v>
                </c:pt>
                <c:pt idx="330">
                  <c:v>25</c:v>
                </c:pt>
                <c:pt idx="331">
                  <c:v>25</c:v>
                </c:pt>
                <c:pt idx="332">
                  <c:v>10</c:v>
                </c:pt>
                <c:pt idx="333">
                  <c:v>10</c:v>
                </c:pt>
                <c:pt idx="334">
                  <c:v>25</c:v>
                </c:pt>
                <c:pt idx="335">
                  <c:v>5</c:v>
                </c:pt>
                <c:pt idx="336">
                  <c:v>10</c:v>
                </c:pt>
                <c:pt idx="337">
                  <c:v>30</c:v>
                </c:pt>
                <c:pt idx="338">
                  <c:v>25</c:v>
                </c:pt>
                <c:pt idx="339">
                  <c:v>10</c:v>
                </c:pt>
                <c:pt idx="340">
                  <c:v>10</c:v>
                </c:pt>
                <c:pt idx="341">
                  <c:v>0</c:v>
                </c:pt>
                <c:pt idx="342">
                  <c:v>10</c:v>
                </c:pt>
                <c:pt idx="343">
                  <c:v>10</c:v>
                </c:pt>
                <c:pt idx="344">
                  <c:v>0</c:v>
                </c:pt>
                <c:pt idx="345">
                  <c:v>10</c:v>
                </c:pt>
                <c:pt idx="346">
                  <c:v>25</c:v>
                </c:pt>
                <c:pt idx="347">
                  <c:v>25</c:v>
                </c:pt>
                <c:pt idx="348">
                  <c:v>20</c:v>
                </c:pt>
                <c:pt idx="349">
                  <c:v>10</c:v>
                </c:pt>
                <c:pt idx="350">
                  <c:v>0</c:v>
                </c:pt>
                <c:pt idx="351">
                  <c:v>25</c:v>
                </c:pt>
                <c:pt idx="352">
                  <c:v>10</c:v>
                </c:pt>
                <c:pt idx="353">
                  <c:v>20</c:v>
                </c:pt>
                <c:pt idx="354">
                  <c:v>20</c:v>
                </c:pt>
                <c:pt idx="355">
                  <c:v>15</c:v>
                </c:pt>
                <c:pt idx="356">
                  <c:v>30</c:v>
                </c:pt>
                <c:pt idx="357">
                  <c:v>15</c:v>
                </c:pt>
                <c:pt idx="358">
                  <c:v>15</c:v>
                </c:pt>
                <c:pt idx="359">
                  <c:v>10</c:v>
                </c:pt>
                <c:pt idx="360">
                  <c:v>10</c:v>
                </c:pt>
                <c:pt idx="361">
                  <c:v>15</c:v>
                </c:pt>
                <c:pt idx="362">
                  <c:v>0</c:v>
                </c:pt>
                <c:pt idx="363">
                  <c:v>0</c:v>
                </c:pt>
                <c:pt idx="364">
                  <c:v>15</c:v>
                </c:pt>
                <c:pt idx="365">
                  <c:v>0</c:v>
                </c:pt>
                <c:pt idx="366">
                  <c:v>0</c:v>
                </c:pt>
                <c:pt idx="367">
                  <c:v>0</c:v>
                </c:pt>
                <c:pt idx="368">
                  <c:v>0</c:v>
                </c:pt>
                <c:pt idx="369">
                  <c:v>25</c:v>
                </c:pt>
                <c:pt idx="370">
                  <c:v>30</c:v>
                </c:pt>
                <c:pt idx="371">
                  <c:v>25</c:v>
                </c:pt>
                <c:pt idx="372">
                  <c:v>25</c:v>
                </c:pt>
                <c:pt idx="373">
                  <c:v>20</c:v>
                </c:pt>
                <c:pt idx="374">
                  <c:v>0</c:v>
                </c:pt>
                <c:pt idx="375">
                  <c:v>10</c:v>
                </c:pt>
                <c:pt idx="376">
                  <c:v>5</c:v>
                </c:pt>
                <c:pt idx="377">
                  <c:v>15</c:v>
                </c:pt>
                <c:pt idx="378">
                  <c:v>10</c:v>
                </c:pt>
                <c:pt idx="379">
                  <c:v>10</c:v>
                </c:pt>
                <c:pt idx="380">
                  <c:v>25</c:v>
                </c:pt>
                <c:pt idx="381">
                  <c:v>30</c:v>
                </c:pt>
                <c:pt idx="382">
                  <c:v>0</c:v>
                </c:pt>
                <c:pt idx="383">
                  <c:v>5</c:v>
                </c:pt>
                <c:pt idx="384">
                  <c:v>5</c:v>
                </c:pt>
                <c:pt idx="385">
                  <c:v>5</c:v>
                </c:pt>
                <c:pt idx="386">
                  <c:v>15</c:v>
                </c:pt>
                <c:pt idx="387">
                  <c:v>10</c:v>
                </c:pt>
                <c:pt idx="388">
                  <c:v>0</c:v>
                </c:pt>
                <c:pt idx="389">
                  <c:v>15</c:v>
                </c:pt>
                <c:pt idx="390">
                  <c:v>0</c:v>
                </c:pt>
                <c:pt idx="391">
                  <c:v>25</c:v>
                </c:pt>
                <c:pt idx="392">
                  <c:v>10</c:v>
                </c:pt>
                <c:pt idx="393">
                  <c:v>5</c:v>
                </c:pt>
                <c:pt idx="394">
                  <c:v>5</c:v>
                </c:pt>
                <c:pt idx="395">
                  <c:v>25</c:v>
                </c:pt>
                <c:pt idx="396">
                  <c:v>10</c:v>
                </c:pt>
                <c:pt idx="397">
                  <c:v>0</c:v>
                </c:pt>
                <c:pt idx="398">
                  <c:v>5</c:v>
                </c:pt>
                <c:pt idx="399">
                  <c:v>15</c:v>
                </c:pt>
                <c:pt idx="400">
                  <c:v>0</c:v>
                </c:pt>
                <c:pt idx="401">
                  <c:v>15</c:v>
                </c:pt>
                <c:pt idx="402">
                  <c:v>20</c:v>
                </c:pt>
                <c:pt idx="403">
                  <c:v>30</c:v>
                </c:pt>
                <c:pt idx="404">
                  <c:v>20</c:v>
                </c:pt>
                <c:pt idx="405">
                  <c:v>5</c:v>
                </c:pt>
                <c:pt idx="406">
                  <c:v>10</c:v>
                </c:pt>
                <c:pt idx="407">
                  <c:v>0</c:v>
                </c:pt>
                <c:pt idx="408">
                  <c:v>0</c:v>
                </c:pt>
                <c:pt idx="409">
                  <c:v>0</c:v>
                </c:pt>
                <c:pt idx="410">
                  <c:v>0</c:v>
                </c:pt>
                <c:pt idx="411">
                  <c:v>10</c:v>
                </c:pt>
                <c:pt idx="412">
                  <c:v>0</c:v>
                </c:pt>
                <c:pt idx="413">
                  <c:v>20</c:v>
                </c:pt>
                <c:pt idx="414">
                  <c:v>30</c:v>
                </c:pt>
                <c:pt idx="415">
                  <c:v>0</c:v>
                </c:pt>
                <c:pt idx="416">
                  <c:v>0</c:v>
                </c:pt>
                <c:pt idx="417">
                  <c:v>30</c:v>
                </c:pt>
                <c:pt idx="418">
                  <c:v>30</c:v>
                </c:pt>
                <c:pt idx="419">
                  <c:v>0</c:v>
                </c:pt>
                <c:pt idx="420">
                  <c:v>5</c:v>
                </c:pt>
                <c:pt idx="421">
                  <c:v>30</c:v>
                </c:pt>
                <c:pt idx="422">
                  <c:v>0</c:v>
                </c:pt>
                <c:pt idx="423">
                  <c:v>30</c:v>
                </c:pt>
                <c:pt idx="424">
                  <c:v>15</c:v>
                </c:pt>
                <c:pt idx="425">
                  <c:v>10</c:v>
                </c:pt>
                <c:pt idx="426">
                  <c:v>0</c:v>
                </c:pt>
                <c:pt idx="427">
                  <c:v>5</c:v>
                </c:pt>
                <c:pt idx="428">
                  <c:v>0</c:v>
                </c:pt>
                <c:pt idx="429">
                  <c:v>10</c:v>
                </c:pt>
                <c:pt idx="430">
                  <c:v>0</c:v>
                </c:pt>
                <c:pt idx="431">
                  <c:v>25</c:v>
                </c:pt>
                <c:pt idx="432">
                  <c:v>10</c:v>
                </c:pt>
                <c:pt idx="433">
                  <c:v>30</c:v>
                </c:pt>
                <c:pt idx="434">
                  <c:v>0</c:v>
                </c:pt>
                <c:pt idx="435">
                  <c:v>15</c:v>
                </c:pt>
                <c:pt idx="436">
                  <c:v>25</c:v>
                </c:pt>
                <c:pt idx="437">
                  <c:v>20</c:v>
                </c:pt>
                <c:pt idx="438">
                  <c:v>10</c:v>
                </c:pt>
                <c:pt idx="439">
                  <c:v>10</c:v>
                </c:pt>
                <c:pt idx="440">
                  <c:v>10</c:v>
                </c:pt>
                <c:pt idx="441">
                  <c:v>0</c:v>
                </c:pt>
                <c:pt idx="442">
                  <c:v>15</c:v>
                </c:pt>
                <c:pt idx="443">
                  <c:v>0</c:v>
                </c:pt>
                <c:pt idx="444">
                  <c:v>15</c:v>
                </c:pt>
                <c:pt idx="445">
                  <c:v>5</c:v>
                </c:pt>
                <c:pt idx="446">
                  <c:v>0</c:v>
                </c:pt>
                <c:pt idx="447">
                  <c:v>15</c:v>
                </c:pt>
                <c:pt idx="448">
                  <c:v>25</c:v>
                </c:pt>
                <c:pt idx="449">
                  <c:v>20</c:v>
                </c:pt>
                <c:pt idx="450">
                  <c:v>0</c:v>
                </c:pt>
                <c:pt idx="451">
                  <c:v>0</c:v>
                </c:pt>
                <c:pt idx="452">
                  <c:v>10</c:v>
                </c:pt>
                <c:pt idx="453">
                  <c:v>0</c:v>
                </c:pt>
                <c:pt idx="454">
                  <c:v>10</c:v>
                </c:pt>
                <c:pt idx="455">
                  <c:v>0</c:v>
                </c:pt>
                <c:pt idx="456">
                  <c:v>5</c:v>
                </c:pt>
                <c:pt idx="457">
                  <c:v>10</c:v>
                </c:pt>
                <c:pt idx="458">
                  <c:v>30</c:v>
                </c:pt>
                <c:pt idx="459">
                  <c:v>0</c:v>
                </c:pt>
                <c:pt idx="460">
                  <c:v>30</c:v>
                </c:pt>
                <c:pt idx="461">
                  <c:v>15</c:v>
                </c:pt>
                <c:pt idx="462">
                  <c:v>15</c:v>
                </c:pt>
                <c:pt idx="463">
                  <c:v>10</c:v>
                </c:pt>
                <c:pt idx="464">
                  <c:v>30</c:v>
                </c:pt>
                <c:pt idx="465">
                  <c:v>0</c:v>
                </c:pt>
                <c:pt idx="466">
                  <c:v>15</c:v>
                </c:pt>
                <c:pt idx="467">
                  <c:v>0</c:v>
                </c:pt>
                <c:pt idx="468">
                  <c:v>25</c:v>
                </c:pt>
                <c:pt idx="469">
                  <c:v>20</c:v>
                </c:pt>
                <c:pt idx="470">
                  <c:v>30</c:v>
                </c:pt>
                <c:pt idx="471">
                  <c:v>10</c:v>
                </c:pt>
                <c:pt idx="472">
                  <c:v>5</c:v>
                </c:pt>
                <c:pt idx="473">
                  <c:v>0</c:v>
                </c:pt>
                <c:pt idx="474">
                  <c:v>15</c:v>
                </c:pt>
                <c:pt idx="475">
                  <c:v>15</c:v>
                </c:pt>
                <c:pt idx="476">
                  <c:v>10</c:v>
                </c:pt>
                <c:pt idx="477">
                  <c:v>30</c:v>
                </c:pt>
                <c:pt idx="478">
                  <c:v>15</c:v>
                </c:pt>
                <c:pt idx="479">
                  <c:v>30</c:v>
                </c:pt>
                <c:pt idx="480">
                  <c:v>0</c:v>
                </c:pt>
                <c:pt idx="481">
                  <c:v>10</c:v>
                </c:pt>
                <c:pt idx="482">
                  <c:v>25</c:v>
                </c:pt>
                <c:pt idx="483">
                  <c:v>15</c:v>
                </c:pt>
                <c:pt idx="484">
                  <c:v>10</c:v>
                </c:pt>
                <c:pt idx="485">
                  <c:v>15</c:v>
                </c:pt>
                <c:pt idx="486">
                  <c:v>20</c:v>
                </c:pt>
                <c:pt idx="487">
                  <c:v>0</c:v>
                </c:pt>
                <c:pt idx="488">
                  <c:v>10</c:v>
                </c:pt>
                <c:pt idx="489">
                  <c:v>20</c:v>
                </c:pt>
                <c:pt idx="490">
                  <c:v>25</c:v>
                </c:pt>
                <c:pt idx="491">
                  <c:v>0</c:v>
                </c:pt>
                <c:pt idx="492">
                  <c:v>5</c:v>
                </c:pt>
                <c:pt idx="493">
                  <c:v>15</c:v>
                </c:pt>
                <c:pt idx="494">
                  <c:v>25</c:v>
                </c:pt>
                <c:pt idx="495">
                  <c:v>10</c:v>
                </c:pt>
                <c:pt idx="496">
                  <c:v>0</c:v>
                </c:pt>
                <c:pt idx="497">
                  <c:v>0</c:v>
                </c:pt>
                <c:pt idx="498">
                  <c:v>5</c:v>
                </c:pt>
                <c:pt idx="499">
                  <c:v>5</c:v>
                </c:pt>
                <c:pt idx="500">
                  <c:v>5</c:v>
                </c:pt>
                <c:pt idx="501">
                  <c:v>15</c:v>
                </c:pt>
                <c:pt idx="502">
                  <c:v>15</c:v>
                </c:pt>
                <c:pt idx="503">
                  <c:v>25</c:v>
                </c:pt>
                <c:pt idx="504">
                  <c:v>5</c:v>
                </c:pt>
                <c:pt idx="505">
                  <c:v>20</c:v>
                </c:pt>
                <c:pt idx="506">
                  <c:v>0</c:v>
                </c:pt>
                <c:pt idx="507">
                  <c:v>10</c:v>
                </c:pt>
                <c:pt idx="508">
                  <c:v>0</c:v>
                </c:pt>
                <c:pt idx="509">
                  <c:v>15</c:v>
                </c:pt>
                <c:pt idx="510">
                  <c:v>25</c:v>
                </c:pt>
                <c:pt idx="511">
                  <c:v>25</c:v>
                </c:pt>
                <c:pt idx="512">
                  <c:v>10</c:v>
                </c:pt>
                <c:pt idx="513">
                  <c:v>10</c:v>
                </c:pt>
                <c:pt idx="514">
                  <c:v>25</c:v>
                </c:pt>
                <c:pt idx="515">
                  <c:v>15</c:v>
                </c:pt>
                <c:pt idx="516">
                  <c:v>0</c:v>
                </c:pt>
                <c:pt idx="517">
                  <c:v>15</c:v>
                </c:pt>
                <c:pt idx="518">
                  <c:v>10</c:v>
                </c:pt>
                <c:pt idx="519">
                  <c:v>5</c:v>
                </c:pt>
                <c:pt idx="520">
                  <c:v>10</c:v>
                </c:pt>
                <c:pt idx="521">
                  <c:v>20</c:v>
                </c:pt>
                <c:pt idx="522">
                  <c:v>10</c:v>
                </c:pt>
                <c:pt idx="523">
                  <c:v>0</c:v>
                </c:pt>
                <c:pt idx="524">
                  <c:v>15</c:v>
                </c:pt>
                <c:pt idx="525">
                  <c:v>30</c:v>
                </c:pt>
                <c:pt idx="526">
                  <c:v>25</c:v>
                </c:pt>
                <c:pt idx="527">
                  <c:v>30</c:v>
                </c:pt>
                <c:pt idx="528">
                  <c:v>10</c:v>
                </c:pt>
                <c:pt idx="529">
                  <c:v>10</c:v>
                </c:pt>
                <c:pt idx="530">
                  <c:v>0</c:v>
                </c:pt>
                <c:pt idx="531">
                  <c:v>30</c:v>
                </c:pt>
                <c:pt idx="532">
                  <c:v>10</c:v>
                </c:pt>
                <c:pt idx="533">
                  <c:v>15</c:v>
                </c:pt>
                <c:pt idx="534">
                  <c:v>15</c:v>
                </c:pt>
                <c:pt idx="535">
                  <c:v>10</c:v>
                </c:pt>
                <c:pt idx="536">
                  <c:v>0</c:v>
                </c:pt>
                <c:pt idx="537">
                  <c:v>15</c:v>
                </c:pt>
                <c:pt idx="538">
                  <c:v>30</c:v>
                </c:pt>
                <c:pt idx="539">
                  <c:v>10</c:v>
                </c:pt>
                <c:pt idx="540">
                  <c:v>0</c:v>
                </c:pt>
                <c:pt idx="541">
                  <c:v>30</c:v>
                </c:pt>
                <c:pt idx="542">
                  <c:v>15</c:v>
                </c:pt>
                <c:pt idx="543">
                  <c:v>15</c:v>
                </c:pt>
                <c:pt idx="544">
                  <c:v>15</c:v>
                </c:pt>
                <c:pt idx="545">
                  <c:v>20</c:v>
                </c:pt>
                <c:pt idx="546">
                  <c:v>20</c:v>
                </c:pt>
                <c:pt idx="547">
                  <c:v>25</c:v>
                </c:pt>
                <c:pt idx="548">
                  <c:v>5</c:v>
                </c:pt>
                <c:pt idx="549">
                  <c:v>0</c:v>
                </c:pt>
                <c:pt idx="550">
                  <c:v>10</c:v>
                </c:pt>
                <c:pt idx="551">
                  <c:v>15</c:v>
                </c:pt>
                <c:pt idx="552">
                  <c:v>0</c:v>
                </c:pt>
                <c:pt idx="553">
                  <c:v>30</c:v>
                </c:pt>
                <c:pt idx="554">
                  <c:v>10</c:v>
                </c:pt>
                <c:pt idx="555">
                  <c:v>30</c:v>
                </c:pt>
                <c:pt idx="556">
                  <c:v>10</c:v>
                </c:pt>
                <c:pt idx="557">
                  <c:v>15</c:v>
                </c:pt>
                <c:pt idx="558">
                  <c:v>0</c:v>
                </c:pt>
                <c:pt idx="559">
                  <c:v>10</c:v>
                </c:pt>
                <c:pt idx="560">
                  <c:v>30</c:v>
                </c:pt>
                <c:pt idx="561">
                  <c:v>25</c:v>
                </c:pt>
                <c:pt idx="562">
                  <c:v>30</c:v>
                </c:pt>
                <c:pt idx="563">
                  <c:v>10</c:v>
                </c:pt>
                <c:pt idx="564">
                  <c:v>10</c:v>
                </c:pt>
                <c:pt idx="565">
                  <c:v>15</c:v>
                </c:pt>
                <c:pt idx="566">
                  <c:v>0</c:v>
                </c:pt>
                <c:pt idx="567">
                  <c:v>0</c:v>
                </c:pt>
                <c:pt idx="568">
                  <c:v>10</c:v>
                </c:pt>
                <c:pt idx="569">
                  <c:v>0</c:v>
                </c:pt>
                <c:pt idx="570">
                  <c:v>25</c:v>
                </c:pt>
                <c:pt idx="571">
                  <c:v>0</c:v>
                </c:pt>
                <c:pt idx="572">
                  <c:v>10</c:v>
                </c:pt>
                <c:pt idx="573">
                  <c:v>10</c:v>
                </c:pt>
                <c:pt idx="574">
                  <c:v>30</c:v>
                </c:pt>
                <c:pt idx="575">
                  <c:v>15</c:v>
                </c:pt>
                <c:pt idx="576">
                  <c:v>25</c:v>
                </c:pt>
                <c:pt idx="577">
                  <c:v>10</c:v>
                </c:pt>
                <c:pt idx="578">
                  <c:v>5</c:v>
                </c:pt>
                <c:pt idx="579">
                  <c:v>25</c:v>
                </c:pt>
                <c:pt idx="580">
                  <c:v>25</c:v>
                </c:pt>
                <c:pt idx="581">
                  <c:v>10</c:v>
                </c:pt>
                <c:pt idx="582">
                  <c:v>0</c:v>
                </c:pt>
                <c:pt idx="583">
                  <c:v>20</c:v>
                </c:pt>
                <c:pt idx="584">
                  <c:v>30</c:v>
                </c:pt>
                <c:pt idx="585">
                  <c:v>30</c:v>
                </c:pt>
                <c:pt idx="586">
                  <c:v>10</c:v>
                </c:pt>
                <c:pt idx="587">
                  <c:v>10</c:v>
                </c:pt>
                <c:pt idx="588">
                  <c:v>0</c:v>
                </c:pt>
                <c:pt idx="589">
                  <c:v>15</c:v>
                </c:pt>
                <c:pt idx="590">
                  <c:v>0</c:v>
                </c:pt>
                <c:pt idx="591">
                  <c:v>15</c:v>
                </c:pt>
                <c:pt idx="592">
                  <c:v>5</c:v>
                </c:pt>
                <c:pt idx="593">
                  <c:v>0</c:v>
                </c:pt>
                <c:pt idx="594">
                  <c:v>30</c:v>
                </c:pt>
                <c:pt idx="595">
                  <c:v>0</c:v>
                </c:pt>
                <c:pt idx="596">
                  <c:v>30</c:v>
                </c:pt>
                <c:pt idx="597">
                  <c:v>10</c:v>
                </c:pt>
                <c:pt idx="598">
                  <c:v>10</c:v>
                </c:pt>
                <c:pt idx="599">
                  <c:v>30</c:v>
                </c:pt>
                <c:pt idx="600">
                  <c:v>15</c:v>
                </c:pt>
                <c:pt idx="601">
                  <c:v>20</c:v>
                </c:pt>
                <c:pt idx="602">
                  <c:v>25</c:v>
                </c:pt>
                <c:pt idx="603">
                  <c:v>10</c:v>
                </c:pt>
                <c:pt idx="604">
                  <c:v>30</c:v>
                </c:pt>
                <c:pt idx="605">
                  <c:v>30</c:v>
                </c:pt>
                <c:pt idx="606">
                  <c:v>15</c:v>
                </c:pt>
                <c:pt idx="607">
                  <c:v>30</c:v>
                </c:pt>
                <c:pt idx="608">
                  <c:v>10</c:v>
                </c:pt>
                <c:pt idx="609">
                  <c:v>0</c:v>
                </c:pt>
                <c:pt idx="610">
                  <c:v>10</c:v>
                </c:pt>
                <c:pt idx="611">
                  <c:v>15</c:v>
                </c:pt>
                <c:pt idx="612">
                  <c:v>0</c:v>
                </c:pt>
                <c:pt idx="613">
                  <c:v>0</c:v>
                </c:pt>
                <c:pt idx="614">
                  <c:v>0</c:v>
                </c:pt>
                <c:pt idx="615">
                  <c:v>15</c:v>
                </c:pt>
                <c:pt idx="616">
                  <c:v>0</c:v>
                </c:pt>
                <c:pt idx="617">
                  <c:v>10</c:v>
                </c:pt>
                <c:pt idx="618">
                  <c:v>0</c:v>
                </c:pt>
                <c:pt idx="619">
                  <c:v>25</c:v>
                </c:pt>
                <c:pt idx="620">
                  <c:v>5</c:v>
                </c:pt>
                <c:pt idx="621">
                  <c:v>30</c:v>
                </c:pt>
                <c:pt idx="622">
                  <c:v>30</c:v>
                </c:pt>
                <c:pt idx="623">
                  <c:v>0</c:v>
                </c:pt>
                <c:pt idx="624">
                  <c:v>0</c:v>
                </c:pt>
                <c:pt idx="625">
                  <c:v>0</c:v>
                </c:pt>
                <c:pt idx="626">
                  <c:v>0</c:v>
                </c:pt>
                <c:pt idx="627">
                  <c:v>10</c:v>
                </c:pt>
                <c:pt idx="628">
                  <c:v>20</c:v>
                </c:pt>
                <c:pt idx="629">
                  <c:v>5</c:v>
                </c:pt>
                <c:pt idx="630">
                  <c:v>30</c:v>
                </c:pt>
                <c:pt idx="631">
                  <c:v>10</c:v>
                </c:pt>
                <c:pt idx="632">
                  <c:v>0</c:v>
                </c:pt>
                <c:pt idx="633">
                  <c:v>10</c:v>
                </c:pt>
                <c:pt idx="634">
                  <c:v>0</c:v>
                </c:pt>
                <c:pt idx="635">
                  <c:v>30</c:v>
                </c:pt>
                <c:pt idx="636">
                  <c:v>30</c:v>
                </c:pt>
                <c:pt idx="637">
                  <c:v>20</c:v>
                </c:pt>
                <c:pt idx="638">
                  <c:v>30</c:v>
                </c:pt>
                <c:pt idx="639">
                  <c:v>15</c:v>
                </c:pt>
                <c:pt idx="640">
                  <c:v>30</c:v>
                </c:pt>
                <c:pt idx="641">
                  <c:v>30</c:v>
                </c:pt>
                <c:pt idx="642">
                  <c:v>0</c:v>
                </c:pt>
                <c:pt idx="643">
                  <c:v>0</c:v>
                </c:pt>
                <c:pt idx="644">
                  <c:v>10</c:v>
                </c:pt>
                <c:pt idx="645">
                  <c:v>25</c:v>
                </c:pt>
                <c:pt idx="646">
                  <c:v>0</c:v>
                </c:pt>
                <c:pt idx="647">
                  <c:v>30</c:v>
                </c:pt>
                <c:pt idx="648">
                  <c:v>20</c:v>
                </c:pt>
                <c:pt idx="649">
                  <c:v>25</c:v>
                </c:pt>
                <c:pt idx="650">
                  <c:v>5</c:v>
                </c:pt>
                <c:pt idx="651">
                  <c:v>10</c:v>
                </c:pt>
                <c:pt idx="652">
                  <c:v>30</c:v>
                </c:pt>
                <c:pt idx="653">
                  <c:v>30</c:v>
                </c:pt>
                <c:pt idx="654">
                  <c:v>25</c:v>
                </c:pt>
                <c:pt idx="655">
                  <c:v>30</c:v>
                </c:pt>
                <c:pt idx="656">
                  <c:v>0</c:v>
                </c:pt>
                <c:pt idx="657">
                  <c:v>0</c:v>
                </c:pt>
                <c:pt idx="658">
                  <c:v>0</c:v>
                </c:pt>
                <c:pt idx="659">
                  <c:v>0</c:v>
                </c:pt>
                <c:pt idx="660">
                  <c:v>0</c:v>
                </c:pt>
                <c:pt idx="661">
                  <c:v>25</c:v>
                </c:pt>
                <c:pt idx="662">
                  <c:v>15</c:v>
                </c:pt>
                <c:pt idx="663">
                  <c:v>25</c:v>
                </c:pt>
                <c:pt idx="664">
                  <c:v>20</c:v>
                </c:pt>
                <c:pt idx="665">
                  <c:v>5</c:v>
                </c:pt>
                <c:pt idx="666">
                  <c:v>0</c:v>
                </c:pt>
                <c:pt idx="667">
                  <c:v>5</c:v>
                </c:pt>
                <c:pt idx="668">
                  <c:v>10</c:v>
                </c:pt>
                <c:pt idx="669">
                  <c:v>20</c:v>
                </c:pt>
                <c:pt idx="670">
                  <c:v>25</c:v>
                </c:pt>
                <c:pt idx="671">
                  <c:v>0</c:v>
                </c:pt>
                <c:pt idx="672">
                  <c:v>25</c:v>
                </c:pt>
                <c:pt idx="673">
                  <c:v>25</c:v>
                </c:pt>
                <c:pt idx="674">
                  <c:v>20</c:v>
                </c:pt>
                <c:pt idx="675">
                  <c:v>20</c:v>
                </c:pt>
                <c:pt idx="676">
                  <c:v>10</c:v>
                </c:pt>
                <c:pt idx="677">
                  <c:v>15</c:v>
                </c:pt>
                <c:pt idx="678">
                  <c:v>30</c:v>
                </c:pt>
                <c:pt idx="679">
                  <c:v>30</c:v>
                </c:pt>
                <c:pt idx="680">
                  <c:v>0</c:v>
                </c:pt>
                <c:pt idx="681">
                  <c:v>0</c:v>
                </c:pt>
                <c:pt idx="682">
                  <c:v>15</c:v>
                </c:pt>
                <c:pt idx="683">
                  <c:v>10</c:v>
                </c:pt>
                <c:pt idx="684">
                  <c:v>25</c:v>
                </c:pt>
                <c:pt idx="685">
                  <c:v>30</c:v>
                </c:pt>
                <c:pt idx="686">
                  <c:v>15</c:v>
                </c:pt>
                <c:pt idx="687">
                  <c:v>10</c:v>
                </c:pt>
                <c:pt idx="688">
                  <c:v>15</c:v>
                </c:pt>
                <c:pt idx="689">
                  <c:v>10</c:v>
                </c:pt>
                <c:pt idx="690">
                  <c:v>10</c:v>
                </c:pt>
                <c:pt idx="691">
                  <c:v>0</c:v>
                </c:pt>
                <c:pt idx="692">
                  <c:v>0</c:v>
                </c:pt>
                <c:pt idx="693">
                  <c:v>10</c:v>
                </c:pt>
                <c:pt idx="694">
                  <c:v>20</c:v>
                </c:pt>
                <c:pt idx="695">
                  <c:v>0</c:v>
                </c:pt>
                <c:pt idx="696">
                  <c:v>0</c:v>
                </c:pt>
                <c:pt idx="697">
                  <c:v>30</c:v>
                </c:pt>
                <c:pt idx="698">
                  <c:v>0</c:v>
                </c:pt>
                <c:pt idx="699">
                  <c:v>30</c:v>
                </c:pt>
                <c:pt idx="700">
                  <c:v>10</c:v>
                </c:pt>
                <c:pt idx="701">
                  <c:v>10</c:v>
                </c:pt>
                <c:pt idx="702">
                  <c:v>5</c:v>
                </c:pt>
                <c:pt idx="703">
                  <c:v>20</c:v>
                </c:pt>
                <c:pt idx="704">
                  <c:v>20</c:v>
                </c:pt>
                <c:pt idx="705">
                  <c:v>5</c:v>
                </c:pt>
                <c:pt idx="706">
                  <c:v>30</c:v>
                </c:pt>
                <c:pt idx="707">
                  <c:v>15</c:v>
                </c:pt>
                <c:pt idx="708">
                  <c:v>10</c:v>
                </c:pt>
                <c:pt idx="709">
                  <c:v>30</c:v>
                </c:pt>
                <c:pt idx="710">
                  <c:v>0</c:v>
                </c:pt>
                <c:pt idx="711">
                  <c:v>5</c:v>
                </c:pt>
                <c:pt idx="712">
                  <c:v>15</c:v>
                </c:pt>
                <c:pt idx="713">
                  <c:v>0</c:v>
                </c:pt>
                <c:pt idx="714">
                  <c:v>15</c:v>
                </c:pt>
                <c:pt idx="715">
                  <c:v>10</c:v>
                </c:pt>
                <c:pt idx="716">
                  <c:v>20</c:v>
                </c:pt>
                <c:pt idx="717">
                  <c:v>0</c:v>
                </c:pt>
                <c:pt idx="718">
                  <c:v>0</c:v>
                </c:pt>
                <c:pt idx="719">
                  <c:v>10</c:v>
                </c:pt>
                <c:pt idx="720">
                  <c:v>20</c:v>
                </c:pt>
                <c:pt idx="721">
                  <c:v>10</c:v>
                </c:pt>
                <c:pt idx="722">
                  <c:v>15</c:v>
                </c:pt>
                <c:pt idx="723">
                  <c:v>0</c:v>
                </c:pt>
                <c:pt idx="724">
                  <c:v>25</c:v>
                </c:pt>
                <c:pt idx="725">
                  <c:v>0</c:v>
                </c:pt>
                <c:pt idx="726">
                  <c:v>20</c:v>
                </c:pt>
                <c:pt idx="727">
                  <c:v>10</c:v>
                </c:pt>
                <c:pt idx="728">
                  <c:v>20</c:v>
                </c:pt>
                <c:pt idx="729">
                  <c:v>0</c:v>
                </c:pt>
                <c:pt idx="730">
                  <c:v>25</c:v>
                </c:pt>
                <c:pt idx="731">
                  <c:v>0</c:v>
                </c:pt>
                <c:pt idx="732">
                  <c:v>25</c:v>
                </c:pt>
                <c:pt idx="733">
                  <c:v>25</c:v>
                </c:pt>
                <c:pt idx="734">
                  <c:v>30</c:v>
                </c:pt>
                <c:pt idx="735">
                  <c:v>25</c:v>
                </c:pt>
                <c:pt idx="736">
                  <c:v>30</c:v>
                </c:pt>
                <c:pt idx="737">
                  <c:v>0</c:v>
                </c:pt>
                <c:pt idx="738">
                  <c:v>20</c:v>
                </c:pt>
                <c:pt idx="739">
                  <c:v>25</c:v>
                </c:pt>
                <c:pt idx="740">
                  <c:v>5</c:v>
                </c:pt>
                <c:pt idx="741">
                  <c:v>0</c:v>
                </c:pt>
                <c:pt idx="742">
                  <c:v>0</c:v>
                </c:pt>
                <c:pt idx="743">
                  <c:v>0</c:v>
                </c:pt>
                <c:pt idx="744">
                  <c:v>30</c:v>
                </c:pt>
                <c:pt idx="745">
                  <c:v>5</c:v>
                </c:pt>
                <c:pt idx="746">
                  <c:v>10</c:v>
                </c:pt>
                <c:pt idx="747">
                  <c:v>0</c:v>
                </c:pt>
                <c:pt idx="748">
                  <c:v>0</c:v>
                </c:pt>
                <c:pt idx="749">
                  <c:v>10</c:v>
                </c:pt>
                <c:pt idx="750">
                  <c:v>0</c:v>
                </c:pt>
                <c:pt idx="751">
                  <c:v>10</c:v>
                </c:pt>
                <c:pt idx="752">
                  <c:v>10</c:v>
                </c:pt>
                <c:pt idx="753">
                  <c:v>10</c:v>
                </c:pt>
                <c:pt idx="754">
                  <c:v>15</c:v>
                </c:pt>
                <c:pt idx="755">
                  <c:v>0</c:v>
                </c:pt>
                <c:pt idx="756">
                  <c:v>10</c:v>
                </c:pt>
                <c:pt idx="757">
                  <c:v>0</c:v>
                </c:pt>
                <c:pt idx="758">
                  <c:v>20</c:v>
                </c:pt>
                <c:pt idx="759">
                  <c:v>15</c:v>
                </c:pt>
                <c:pt idx="760">
                  <c:v>10</c:v>
                </c:pt>
                <c:pt idx="761">
                  <c:v>30</c:v>
                </c:pt>
                <c:pt idx="762">
                  <c:v>0</c:v>
                </c:pt>
                <c:pt idx="763">
                  <c:v>0</c:v>
                </c:pt>
                <c:pt idx="764">
                  <c:v>10</c:v>
                </c:pt>
                <c:pt idx="765">
                  <c:v>15</c:v>
                </c:pt>
                <c:pt idx="766">
                  <c:v>0</c:v>
                </c:pt>
                <c:pt idx="767">
                  <c:v>10</c:v>
                </c:pt>
                <c:pt idx="768">
                  <c:v>5</c:v>
                </c:pt>
                <c:pt idx="769">
                  <c:v>30</c:v>
                </c:pt>
                <c:pt idx="770">
                  <c:v>0</c:v>
                </c:pt>
                <c:pt idx="771">
                  <c:v>30</c:v>
                </c:pt>
                <c:pt idx="772">
                  <c:v>30</c:v>
                </c:pt>
                <c:pt idx="773">
                  <c:v>0</c:v>
                </c:pt>
                <c:pt idx="774">
                  <c:v>0</c:v>
                </c:pt>
                <c:pt idx="775">
                  <c:v>10</c:v>
                </c:pt>
                <c:pt idx="776">
                  <c:v>5</c:v>
                </c:pt>
                <c:pt idx="777">
                  <c:v>25</c:v>
                </c:pt>
                <c:pt idx="778">
                  <c:v>10</c:v>
                </c:pt>
                <c:pt idx="779">
                  <c:v>25</c:v>
                </c:pt>
                <c:pt idx="780">
                  <c:v>25</c:v>
                </c:pt>
                <c:pt idx="781">
                  <c:v>5</c:v>
                </c:pt>
                <c:pt idx="782">
                  <c:v>15</c:v>
                </c:pt>
                <c:pt idx="783">
                  <c:v>30</c:v>
                </c:pt>
                <c:pt idx="784">
                  <c:v>25</c:v>
                </c:pt>
                <c:pt idx="785">
                  <c:v>25</c:v>
                </c:pt>
                <c:pt idx="786">
                  <c:v>10</c:v>
                </c:pt>
                <c:pt idx="787">
                  <c:v>25</c:v>
                </c:pt>
                <c:pt idx="788">
                  <c:v>0</c:v>
                </c:pt>
                <c:pt idx="789">
                  <c:v>5</c:v>
                </c:pt>
                <c:pt idx="790">
                  <c:v>15</c:v>
                </c:pt>
                <c:pt idx="791">
                  <c:v>20</c:v>
                </c:pt>
                <c:pt idx="792">
                  <c:v>0</c:v>
                </c:pt>
                <c:pt idx="793">
                  <c:v>10</c:v>
                </c:pt>
                <c:pt idx="794">
                  <c:v>0</c:v>
                </c:pt>
                <c:pt idx="795">
                  <c:v>15</c:v>
                </c:pt>
                <c:pt idx="796">
                  <c:v>15</c:v>
                </c:pt>
                <c:pt idx="797">
                  <c:v>30</c:v>
                </c:pt>
                <c:pt idx="798">
                  <c:v>10</c:v>
                </c:pt>
                <c:pt idx="799">
                  <c:v>25</c:v>
                </c:pt>
                <c:pt idx="800">
                  <c:v>10</c:v>
                </c:pt>
                <c:pt idx="801">
                  <c:v>10</c:v>
                </c:pt>
                <c:pt idx="802">
                  <c:v>10</c:v>
                </c:pt>
                <c:pt idx="803">
                  <c:v>25</c:v>
                </c:pt>
                <c:pt idx="804">
                  <c:v>10</c:v>
                </c:pt>
                <c:pt idx="805">
                  <c:v>10</c:v>
                </c:pt>
                <c:pt idx="806">
                  <c:v>15</c:v>
                </c:pt>
                <c:pt idx="807">
                  <c:v>0</c:v>
                </c:pt>
                <c:pt idx="808">
                  <c:v>10</c:v>
                </c:pt>
                <c:pt idx="809">
                  <c:v>15</c:v>
                </c:pt>
                <c:pt idx="810">
                  <c:v>20</c:v>
                </c:pt>
                <c:pt idx="811">
                  <c:v>10</c:v>
                </c:pt>
                <c:pt idx="812">
                  <c:v>10</c:v>
                </c:pt>
                <c:pt idx="813">
                  <c:v>5</c:v>
                </c:pt>
                <c:pt idx="814">
                  <c:v>5</c:v>
                </c:pt>
                <c:pt idx="815">
                  <c:v>0</c:v>
                </c:pt>
                <c:pt idx="816">
                  <c:v>0</c:v>
                </c:pt>
                <c:pt idx="817">
                  <c:v>10</c:v>
                </c:pt>
                <c:pt idx="818">
                  <c:v>5</c:v>
                </c:pt>
                <c:pt idx="819">
                  <c:v>10</c:v>
                </c:pt>
                <c:pt idx="820">
                  <c:v>0</c:v>
                </c:pt>
                <c:pt idx="821">
                  <c:v>30</c:v>
                </c:pt>
                <c:pt idx="822">
                  <c:v>20</c:v>
                </c:pt>
                <c:pt idx="823">
                  <c:v>15</c:v>
                </c:pt>
                <c:pt idx="824">
                  <c:v>0</c:v>
                </c:pt>
                <c:pt idx="825">
                  <c:v>0</c:v>
                </c:pt>
                <c:pt idx="826">
                  <c:v>10</c:v>
                </c:pt>
                <c:pt idx="827">
                  <c:v>25</c:v>
                </c:pt>
                <c:pt idx="828">
                  <c:v>10</c:v>
                </c:pt>
                <c:pt idx="829">
                  <c:v>30</c:v>
                </c:pt>
                <c:pt idx="830">
                  <c:v>5</c:v>
                </c:pt>
                <c:pt idx="831">
                  <c:v>5</c:v>
                </c:pt>
                <c:pt idx="832">
                  <c:v>20</c:v>
                </c:pt>
                <c:pt idx="833">
                  <c:v>15</c:v>
                </c:pt>
                <c:pt idx="834">
                  <c:v>5</c:v>
                </c:pt>
                <c:pt idx="835">
                  <c:v>0</c:v>
                </c:pt>
                <c:pt idx="836">
                  <c:v>10</c:v>
                </c:pt>
                <c:pt idx="837">
                  <c:v>0</c:v>
                </c:pt>
                <c:pt idx="838">
                  <c:v>5</c:v>
                </c:pt>
                <c:pt idx="839">
                  <c:v>25</c:v>
                </c:pt>
                <c:pt idx="840">
                  <c:v>30</c:v>
                </c:pt>
                <c:pt idx="841">
                  <c:v>20</c:v>
                </c:pt>
                <c:pt idx="842">
                  <c:v>25</c:v>
                </c:pt>
                <c:pt idx="843">
                  <c:v>5</c:v>
                </c:pt>
                <c:pt idx="844">
                  <c:v>10</c:v>
                </c:pt>
                <c:pt idx="845">
                  <c:v>5</c:v>
                </c:pt>
                <c:pt idx="846">
                  <c:v>0</c:v>
                </c:pt>
                <c:pt idx="847">
                  <c:v>25</c:v>
                </c:pt>
                <c:pt idx="848">
                  <c:v>25</c:v>
                </c:pt>
                <c:pt idx="849">
                  <c:v>5</c:v>
                </c:pt>
                <c:pt idx="850">
                  <c:v>0</c:v>
                </c:pt>
                <c:pt idx="851">
                  <c:v>10</c:v>
                </c:pt>
                <c:pt idx="852">
                  <c:v>15</c:v>
                </c:pt>
                <c:pt idx="853">
                  <c:v>0</c:v>
                </c:pt>
                <c:pt idx="854">
                  <c:v>5</c:v>
                </c:pt>
                <c:pt idx="855">
                  <c:v>25</c:v>
                </c:pt>
                <c:pt idx="856">
                  <c:v>5</c:v>
                </c:pt>
                <c:pt idx="857">
                  <c:v>10</c:v>
                </c:pt>
                <c:pt idx="858">
                  <c:v>10</c:v>
                </c:pt>
                <c:pt idx="859">
                  <c:v>15</c:v>
                </c:pt>
                <c:pt idx="860">
                  <c:v>5</c:v>
                </c:pt>
                <c:pt idx="861">
                  <c:v>10</c:v>
                </c:pt>
                <c:pt idx="862">
                  <c:v>10</c:v>
                </c:pt>
                <c:pt idx="863">
                  <c:v>30</c:v>
                </c:pt>
                <c:pt idx="864">
                  <c:v>0</c:v>
                </c:pt>
                <c:pt idx="865">
                  <c:v>10</c:v>
                </c:pt>
                <c:pt idx="866">
                  <c:v>5</c:v>
                </c:pt>
                <c:pt idx="867">
                  <c:v>0</c:v>
                </c:pt>
                <c:pt idx="868">
                  <c:v>20</c:v>
                </c:pt>
                <c:pt idx="869">
                  <c:v>10</c:v>
                </c:pt>
                <c:pt idx="870">
                  <c:v>30</c:v>
                </c:pt>
                <c:pt idx="871">
                  <c:v>10</c:v>
                </c:pt>
                <c:pt idx="872">
                  <c:v>15</c:v>
                </c:pt>
                <c:pt idx="873">
                  <c:v>30</c:v>
                </c:pt>
                <c:pt idx="874">
                  <c:v>25</c:v>
                </c:pt>
                <c:pt idx="875">
                  <c:v>10</c:v>
                </c:pt>
                <c:pt idx="876">
                  <c:v>0</c:v>
                </c:pt>
                <c:pt idx="877">
                  <c:v>10</c:v>
                </c:pt>
                <c:pt idx="878">
                  <c:v>30</c:v>
                </c:pt>
                <c:pt idx="879">
                  <c:v>5</c:v>
                </c:pt>
                <c:pt idx="880">
                  <c:v>30</c:v>
                </c:pt>
                <c:pt idx="881">
                  <c:v>0</c:v>
                </c:pt>
                <c:pt idx="882">
                  <c:v>15</c:v>
                </c:pt>
                <c:pt idx="883">
                  <c:v>0</c:v>
                </c:pt>
                <c:pt idx="884">
                  <c:v>25</c:v>
                </c:pt>
                <c:pt idx="885">
                  <c:v>10</c:v>
                </c:pt>
                <c:pt idx="886">
                  <c:v>10</c:v>
                </c:pt>
                <c:pt idx="887">
                  <c:v>10</c:v>
                </c:pt>
                <c:pt idx="888">
                  <c:v>10</c:v>
                </c:pt>
                <c:pt idx="889">
                  <c:v>0</c:v>
                </c:pt>
                <c:pt idx="890">
                  <c:v>25</c:v>
                </c:pt>
                <c:pt idx="891">
                  <c:v>25</c:v>
                </c:pt>
                <c:pt idx="892">
                  <c:v>10</c:v>
                </c:pt>
                <c:pt idx="893">
                  <c:v>30</c:v>
                </c:pt>
                <c:pt idx="894">
                  <c:v>10</c:v>
                </c:pt>
                <c:pt idx="895">
                  <c:v>10</c:v>
                </c:pt>
                <c:pt idx="896">
                  <c:v>0</c:v>
                </c:pt>
                <c:pt idx="897">
                  <c:v>5</c:v>
                </c:pt>
                <c:pt idx="898">
                  <c:v>20</c:v>
                </c:pt>
                <c:pt idx="899">
                  <c:v>30</c:v>
                </c:pt>
                <c:pt idx="900">
                  <c:v>30</c:v>
                </c:pt>
                <c:pt idx="901">
                  <c:v>20</c:v>
                </c:pt>
                <c:pt idx="902">
                  <c:v>20</c:v>
                </c:pt>
                <c:pt idx="903">
                  <c:v>30</c:v>
                </c:pt>
                <c:pt idx="904">
                  <c:v>0</c:v>
                </c:pt>
                <c:pt idx="905">
                  <c:v>30</c:v>
                </c:pt>
                <c:pt idx="906">
                  <c:v>25</c:v>
                </c:pt>
                <c:pt idx="907">
                  <c:v>30</c:v>
                </c:pt>
                <c:pt idx="908">
                  <c:v>25</c:v>
                </c:pt>
                <c:pt idx="909">
                  <c:v>0</c:v>
                </c:pt>
                <c:pt idx="910">
                  <c:v>30</c:v>
                </c:pt>
                <c:pt idx="911">
                  <c:v>25</c:v>
                </c:pt>
                <c:pt idx="912">
                  <c:v>10</c:v>
                </c:pt>
                <c:pt idx="913">
                  <c:v>15</c:v>
                </c:pt>
                <c:pt idx="914">
                  <c:v>5</c:v>
                </c:pt>
                <c:pt idx="915">
                  <c:v>5</c:v>
                </c:pt>
                <c:pt idx="916">
                  <c:v>0</c:v>
                </c:pt>
                <c:pt idx="917">
                  <c:v>25</c:v>
                </c:pt>
                <c:pt idx="918">
                  <c:v>10</c:v>
                </c:pt>
                <c:pt idx="919">
                  <c:v>0</c:v>
                </c:pt>
                <c:pt idx="920">
                  <c:v>10</c:v>
                </c:pt>
                <c:pt idx="921">
                  <c:v>0</c:v>
                </c:pt>
                <c:pt idx="922">
                  <c:v>10</c:v>
                </c:pt>
                <c:pt idx="923">
                  <c:v>15</c:v>
                </c:pt>
                <c:pt idx="924">
                  <c:v>0</c:v>
                </c:pt>
                <c:pt idx="925">
                  <c:v>30</c:v>
                </c:pt>
                <c:pt idx="926">
                  <c:v>25</c:v>
                </c:pt>
                <c:pt idx="927">
                  <c:v>30</c:v>
                </c:pt>
                <c:pt idx="928">
                  <c:v>10</c:v>
                </c:pt>
                <c:pt idx="929">
                  <c:v>30</c:v>
                </c:pt>
                <c:pt idx="930">
                  <c:v>25</c:v>
                </c:pt>
                <c:pt idx="931">
                  <c:v>0</c:v>
                </c:pt>
                <c:pt idx="932">
                  <c:v>5</c:v>
                </c:pt>
                <c:pt idx="933">
                  <c:v>25</c:v>
                </c:pt>
                <c:pt idx="934">
                  <c:v>20</c:v>
                </c:pt>
                <c:pt idx="935">
                  <c:v>10</c:v>
                </c:pt>
                <c:pt idx="936">
                  <c:v>25</c:v>
                </c:pt>
                <c:pt idx="937">
                  <c:v>0</c:v>
                </c:pt>
                <c:pt idx="938">
                  <c:v>0</c:v>
                </c:pt>
                <c:pt idx="939">
                  <c:v>0</c:v>
                </c:pt>
                <c:pt idx="940">
                  <c:v>15</c:v>
                </c:pt>
                <c:pt idx="941">
                  <c:v>10</c:v>
                </c:pt>
                <c:pt idx="942">
                  <c:v>30</c:v>
                </c:pt>
                <c:pt idx="943">
                  <c:v>10</c:v>
                </c:pt>
                <c:pt idx="944">
                  <c:v>0</c:v>
                </c:pt>
                <c:pt idx="945">
                  <c:v>20</c:v>
                </c:pt>
                <c:pt idx="946">
                  <c:v>0</c:v>
                </c:pt>
                <c:pt idx="947">
                  <c:v>15</c:v>
                </c:pt>
                <c:pt idx="948">
                  <c:v>0</c:v>
                </c:pt>
                <c:pt idx="949">
                  <c:v>5</c:v>
                </c:pt>
                <c:pt idx="950">
                  <c:v>5</c:v>
                </c:pt>
                <c:pt idx="951">
                  <c:v>10</c:v>
                </c:pt>
                <c:pt idx="952">
                  <c:v>30</c:v>
                </c:pt>
                <c:pt idx="953">
                  <c:v>10</c:v>
                </c:pt>
                <c:pt idx="954">
                  <c:v>0</c:v>
                </c:pt>
                <c:pt idx="955">
                  <c:v>30</c:v>
                </c:pt>
                <c:pt idx="956">
                  <c:v>10</c:v>
                </c:pt>
                <c:pt idx="957">
                  <c:v>25</c:v>
                </c:pt>
                <c:pt idx="958">
                  <c:v>30</c:v>
                </c:pt>
                <c:pt idx="959">
                  <c:v>20</c:v>
                </c:pt>
                <c:pt idx="960">
                  <c:v>25</c:v>
                </c:pt>
                <c:pt idx="961">
                  <c:v>10</c:v>
                </c:pt>
                <c:pt idx="962">
                  <c:v>10</c:v>
                </c:pt>
                <c:pt idx="963">
                  <c:v>10</c:v>
                </c:pt>
                <c:pt idx="964">
                  <c:v>20</c:v>
                </c:pt>
                <c:pt idx="965">
                  <c:v>25</c:v>
                </c:pt>
                <c:pt idx="966">
                  <c:v>25</c:v>
                </c:pt>
                <c:pt idx="967">
                  <c:v>0</c:v>
                </c:pt>
                <c:pt idx="968">
                  <c:v>30</c:v>
                </c:pt>
                <c:pt idx="969">
                  <c:v>25</c:v>
                </c:pt>
                <c:pt idx="970">
                  <c:v>10</c:v>
                </c:pt>
                <c:pt idx="971">
                  <c:v>15</c:v>
                </c:pt>
                <c:pt idx="972">
                  <c:v>10</c:v>
                </c:pt>
                <c:pt idx="973">
                  <c:v>10</c:v>
                </c:pt>
                <c:pt idx="974">
                  <c:v>15</c:v>
                </c:pt>
                <c:pt idx="975">
                  <c:v>15</c:v>
                </c:pt>
                <c:pt idx="976">
                  <c:v>30</c:v>
                </c:pt>
                <c:pt idx="977">
                  <c:v>25</c:v>
                </c:pt>
                <c:pt idx="978">
                  <c:v>5</c:v>
                </c:pt>
                <c:pt idx="979">
                  <c:v>20</c:v>
                </c:pt>
                <c:pt idx="980">
                  <c:v>10</c:v>
                </c:pt>
                <c:pt idx="981">
                  <c:v>30</c:v>
                </c:pt>
                <c:pt idx="982">
                  <c:v>20</c:v>
                </c:pt>
                <c:pt idx="983">
                  <c:v>10</c:v>
                </c:pt>
                <c:pt idx="984">
                  <c:v>0</c:v>
                </c:pt>
                <c:pt idx="985">
                  <c:v>10</c:v>
                </c:pt>
                <c:pt idx="986">
                  <c:v>15</c:v>
                </c:pt>
                <c:pt idx="987">
                  <c:v>30</c:v>
                </c:pt>
                <c:pt idx="988">
                  <c:v>15</c:v>
                </c:pt>
                <c:pt idx="989">
                  <c:v>15</c:v>
                </c:pt>
                <c:pt idx="990">
                  <c:v>0</c:v>
                </c:pt>
                <c:pt idx="991">
                  <c:v>20</c:v>
                </c:pt>
                <c:pt idx="992">
                  <c:v>30</c:v>
                </c:pt>
                <c:pt idx="993">
                  <c:v>15</c:v>
                </c:pt>
                <c:pt idx="994">
                  <c:v>5</c:v>
                </c:pt>
                <c:pt idx="995">
                  <c:v>10</c:v>
                </c:pt>
                <c:pt idx="996">
                  <c:v>15</c:v>
                </c:pt>
                <c:pt idx="997">
                  <c:v>0</c:v>
                </c:pt>
                <c:pt idx="998">
                  <c:v>0</c:v>
                </c:pt>
                <c:pt idx="999">
                  <c:v>10</c:v>
                </c:pt>
                <c:pt idx="1000">
                  <c:v>0</c:v>
                </c:pt>
                <c:pt idx="1001">
                  <c:v>30</c:v>
                </c:pt>
                <c:pt idx="1002">
                  <c:v>20</c:v>
                </c:pt>
                <c:pt idx="1003">
                  <c:v>10</c:v>
                </c:pt>
                <c:pt idx="1004">
                  <c:v>20</c:v>
                </c:pt>
                <c:pt idx="1005">
                  <c:v>25</c:v>
                </c:pt>
                <c:pt idx="1006">
                  <c:v>20</c:v>
                </c:pt>
                <c:pt idx="1007">
                  <c:v>0</c:v>
                </c:pt>
                <c:pt idx="1008">
                  <c:v>5</c:v>
                </c:pt>
                <c:pt idx="1009">
                  <c:v>10</c:v>
                </c:pt>
                <c:pt idx="1010">
                  <c:v>5</c:v>
                </c:pt>
                <c:pt idx="1011">
                  <c:v>0</c:v>
                </c:pt>
                <c:pt idx="1012">
                  <c:v>10</c:v>
                </c:pt>
                <c:pt idx="1013">
                  <c:v>10</c:v>
                </c:pt>
                <c:pt idx="1014">
                  <c:v>5</c:v>
                </c:pt>
                <c:pt idx="1015">
                  <c:v>15</c:v>
                </c:pt>
                <c:pt idx="1016">
                  <c:v>10</c:v>
                </c:pt>
                <c:pt idx="1017">
                  <c:v>0</c:v>
                </c:pt>
                <c:pt idx="1018">
                  <c:v>10</c:v>
                </c:pt>
                <c:pt idx="1019">
                  <c:v>10</c:v>
                </c:pt>
                <c:pt idx="1020">
                  <c:v>0</c:v>
                </c:pt>
                <c:pt idx="1021">
                  <c:v>0</c:v>
                </c:pt>
                <c:pt idx="1022">
                  <c:v>0</c:v>
                </c:pt>
                <c:pt idx="1023">
                  <c:v>0</c:v>
                </c:pt>
                <c:pt idx="1024">
                  <c:v>20</c:v>
                </c:pt>
                <c:pt idx="1025">
                  <c:v>30</c:v>
                </c:pt>
                <c:pt idx="1026">
                  <c:v>30</c:v>
                </c:pt>
                <c:pt idx="1027">
                  <c:v>0</c:v>
                </c:pt>
                <c:pt idx="1028">
                  <c:v>30</c:v>
                </c:pt>
                <c:pt idx="1029">
                  <c:v>25</c:v>
                </c:pt>
                <c:pt idx="1030">
                  <c:v>30</c:v>
                </c:pt>
                <c:pt idx="1031">
                  <c:v>0</c:v>
                </c:pt>
                <c:pt idx="1032">
                  <c:v>5</c:v>
                </c:pt>
                <c:pt idx="1033">
                  <c:v>30</c:v>
                </c:pt>
                <c:pt idx="1034">
                  <c:v>5</c:v>
                </c:pt>
                <c:pt idx="1035">
                  <c:v>30</c:v>
                </c:pt>
                <c:pt idx="1036">
                  <c:v>15</c:v>
                </c:pt>
                <c:pt idx="1037">
                  <c:v>0</c:v>
                </c:pt>
                <c:pt idx="1038">
                  <c:v>5</c:v>
                </c:pt>
                <c:pt idx="1039">
                  <c:v>10</c:v>
                </c:pt>
                <c:pt idx="1040">
                  <c:v>10</c:v>
                </c:pt>
                <c:pt idx="1041">
                  <c:v>15</c:v>
                </c:pt>
                <c:pt idx="1042">
                  <c:v>15</c:v>
                </c:pt>
                <c:pt idx="1043">
                  <c:v>10</c:v>
                </c:pt>
                <c:pt idx="1044">
                  <c:v>20</c:v>
                </c:pt>
                <c:pt idx="1045">
                  <c:v>15</c:v>
                </c:pt>
                <c:pt idx="1046">
                  <c:v>25</c:v>
                </c:pt>
                <c:pt idx="1047">
                  <c:v>15</c:v>
                </c:pt>
                <c:pt idx="1048">
                  <c:v>25</c:v>
                </c:pt>
                <c:pt idx="1049">
                  <c:v>10</c:v>
                </c:pt>
                <c:pt idx="1050">
                  <c:v>10</c:v>
                </c:pt>
                <c:pt idx="1051">
                  <c:v>15</c:v>
                </c:pt>
                <c:pt idx="1052">
                  <c:v>20</c:v>
                </c:pt>
                <c:pt idx="1053">
                  <c:v>30</c:v>
                </c:pt>
                <c:pt idx="1054">
                  <c:v>0</c:v>
                </c:pt>
                <c:pt idx="1055">
                  <c:v>0</c:v>
                </c:pt>
                <c:pt idx="1056">
                  <c:v>0</c:v>
                </c:pt>
                <c:pt idx="1057">
                  <c:v>10</c:v>
                </c:pt>
                <c:pt idx="1058">
                  <c:v>5</c:v>
                </c:pt>
                <c:pt idx="1059">
                  <c:v>15</c:v>
                </c:pt>
                <c:pt idx="1060">
                  <c:v>25</c:v>
                </c:pt>
                <c:pt idx="1061">
                  <c:v>10</c:v>
                </c:pt>
                <c:pt idx="1062">
                  <c:v>25</c:v>
                </c:pt>
                <c:pt idx="1063">
                  <c:v>25</c:v>
                </c:pt>
                <c:pt idx="1064">
                  <c:v>20</c:v>
                </c:pt>
                <c:pt idx="1065">
                  <c:v>20</c:v>
                </c:pt>
                <c:pt idx="1066">
                  <c:v>20</c:v>
                </c:pt>
                <c:pt idx="1067">
                  <c:v>0</c:v>
                </c:pt>
                <c:pt idx="1068">
                  <c:v>0</c:v>
                </c:pt>
                <c:pt idx="1069">
                  <c:v>0</c:v>
                </c:pt>
                <c:pt idx="1070">
                  <c:v>10</c:v>
                </c:pt>
                <c:pt idx="1071">
                  <c:v>20</c:v>
                </c:pt>
                <c:pt idx="1072">
                  <c:v>10</c:v>
                </c:pt>
                <c:pt idx="1073">
                  <c:v>0</c:v>
                </c:pt>
                <c:pt idx="1074">
                  <c:v>0</c:v>
                </c:pt>
                <c:pt idx="1075">
                  <c:v>25</c:v>
                </c:pt>
                <c:pt idx="1076">
                  <c:v>30</c:v>
                </c:pt>
                <c:pt idx="1077">
                  <c:v>15</c:v>
                </c:pt>
                <c:pt idx="1078">
                  <c:v>25</c:v>
                </c:pt>
                <c:pt idx="1079">
                  <c:v>25</c:v>
                </c:pt>
                <c:pt idx="1080">
                  <c:v>15</c:v>
                </c:pt>
                <c:pt idx="1081">
                  <c:v>0</c:v>
                </c:pt>
                <c:pt idx="1082">
                  <c:v>0</c:v>
                </c:pt>
                <c:pt idx="1083">
                  <c:v>0</c:v>
                </c:pt>
                <c:pt idx="1084">
                  <c:v>30</c:v>
                </c:pt>
                <c:pt idx="1085">
                  <c:v>20</c:v>
                </c:pt>
                <c:pt idx="1086">
                  <c:v>15</c:v>
                </c:pt>
                <c:pt idx="1087">
                  <c:v>0</c:v>
                </c:pt>
                <c:pt idx="1088">
                  <c:v>10</c:v>
                </c:pt>
                <c:pt idx="1089">
                  <c:v>15</c:v>
                </c:pt>
                <c:pt idx="1090">
                  <c:v>0</c:v>
                </c:pt>
                <c:pt idx="1091">
                  <c:v>0</c:v>
                </c:pt>
                <c:pt idx="1092">
                  <c:v>15</c:v>
                </c:pt>
                <c:pt idx="1093">
                  <c:v>25</c:v>
                </c:pt>
                <c:pt idx="1094">
                  <c:v>0</c:v>
                </c:pt>
                <c:pt idx="1095">
                  <c:v>0</c:v>
                </c:pt>
                <c:pt idx="1096">
                  <c:v>30</c:v>
                </c:pt>
                <c:pt idx="1097">
                  <c:v>10</c:v>
                </c:pt>
                <c:pt idx="1098">
                  <c:v>25</c:v>
                </c:pt>
                <c:pt idx="1099">
                  <c:v>0</c:v>
                </c:pt>
                <c:pt idx="1100">
                  <c:v>0</c:v>
                </c:pt>
                <c:pt idx="1101">
                  <c:v>30</c:v>
                </c:pt>
                <c:pt idx="1102">
                  <c:v>10</c:v>
                </c:pt>
                <c:pt idx="1103">
                  <c:v>20</c:v>
                </c:pt>
                <c:pt idx="1104">
                  <c:v>5</c:v>
                </c:pt>
                <c:pt idx="1105">
                  <c:v>0</c:v>
                </c:pt>
                <c:pt idx="1106">
                  <c:v>10</c:v>
                </c:pt>
                <c:pt idx="1107">
                  <c:v>30</c:v>
                </c:pt>
                <c:pt idx="1108">
                  <c:v>30</c:v>
                </c:pt>
                <c:pt idx="1109">
                  <c:v>10</c:v>
                </c:pt>
                <c:pt idx="1110">
                  <c:v>0</c:v>
                </c:pt>
                <c:pt idx="1111">
                  <c:v>10</c:v>
                </c:pt>
                <c:pt idx="1112">
                  <c:v>10</c:v>
                </c:pt>
                <c:pt idx="1113">
                  <c:v>30</c:v>
                </c:pt>
                <c:pt idx="1114">
                  <c:v>30</c:v>
                </c:pt>
                <c:pt idx="1115">
                  <c:v>0</c:v>
                </c:pt>
                <c:pt idx="1116">
                  <c:v>0</c:v>
                </c:pt>
                <c:pt idx="1117">
                  <c:v>15</c:v>
                </c:pt>
                <c:pt idx="1118">
                  <c:v>5</c:v>
                </c:pt>
                <c:pt idx="1119">
                  <c:v>20</c:v>
                </c:pt>
                <c:pt idx="1120">
                  <c:v>25</c:v>
                </c:pt>
                <c:pt idx="1121">
                  <c:v>0</c:v>
                </c:pt>
                <c:pt idx="1122">
                  <c:v>0</c:v>
                </c:pt>
                <c:pt idx="1123">
                  <c:v>0</c:v>
                </c:pt>
                <c:pt idx="1124">
                  <c:v>10</c:v>
                </c:pt>
                <c:pt idx="1125">
                  <c:v>10</c:v>
                </c:pt>
                <c:pt idx="1126">
                  <c:v>15</c:v>
                </c:pt>
                <c:pt idx="1127">
                  <c:v>0</c:v>
                </c:pt>
                <c:pt idx="1128">
                  <c:v>20</c:v>
                </c:pt>
                <c:pt idx="1129">
                  <c:v>10</c:v>
                </c:pt>
                <c:pt idx="1130">
                  <c:v>20</c:v>
                </c:pt>
                <c:pt idx="1131">
                  <c:v>5</c:v>
                </c:pt>
                <c:pt idx="1132">
                  <c:v>30</c:v>
                </c:pt>
                <c:pt idx="1133">
                  <c:v>5</c:v>
                </c:pt>
                <c:pt idx="1134">
                  <c:v>15</c:v>
                </c:pt>
                <c:pt idx="1135">
                  <c:v>10</c:v>
                </c:pt>
                <c:pt idx="1136">
                  <c:v>10</c:v>
                </c:pt>
                <c:pt idx="1137">
                  <c:v>20</c:v>
                </c:pt>
                <c:pt idx="1138">
                  <c:v>10</c:v>
                </c:pt>
                <c:pt idx="1139">
                  <c:v>15</c:v>
                </c:pt>
                <c:pt idx="1140">
                  <c:v>5</c:v>
                </c:pt>
                <c:pt idx="1141">
                  <c:v>10</c:v>
                </c:pt>
                <c:pt idx="1142">
                  <c:v>25</c:v>
                </c:pt>
                <c:pt idx="1143">
                  <c:v>5</c:v>
                </c:pt>
                <c:pt idx="1144">
                  <c:v>25</c:v>
                </c:pt>
                <c:pt idx="1145">
                  <c:v>0</c:v>
                </c:pt>
                <c:pt idx="1146">
                  <c:v>30</c:v>
                </c:pt>
                <c:pt idx="1147">
                  <c:v>15</c:v>
                </c:pt>
                <c:pt idx="1148">
                  <c:v>0</c:v>
                </c:pt>
                <c:pt idx="1149">
                  <c:v>5</c:v>
                </c:pt>
                <c:pt idx="1150">
                  <c:v>15</c:v>
                </c:pt>
                <c:pt idx="1151">
                  <c:v>10</c:v>
                </c:pt>
                <c:pt idx="1152">
                  <c:v>0</c:v>
                </c:pt>
                <c:pt idx="1153">
                  <c:v>15</c:v>
                </c:pt>
                <c:pt idx="1154">
                  <c:v>25</c:v>
                </c:pt>
                <c:pt idx="1155">
                  <c:v>25</c:v>
                </c:pt>
                <c:pt idx="1156">
                  <c:v>15</c:v>
                </c:pt>
                <c:pt idx="1157">
                  <c:v>10</c:v>
                </c:pt>
                <c:pt idx="1158">
                  <c:v>30</c:v>
                </c:pt>
                <c:pt idx="1159">
                  <c:v>5</c:v>
                </c:pt>
                <c:pt idx="1160">
                  <c:v>20</c:v>
                </c:pt>
                <c:pt idx="1161">
                  <c:v>25</c:v>
                </c:pt>
                <c:pt idx="1162">
                  <c:v>0</c:v>
                </c:pt>
                <c:pt idx="1163">
                  <c:v>15</c:v>
                </c:pt>
                <c:pt idx="1164">
                  <c:v>10</c:v>
                </c:pt>
                <c:pt idx="1165">
                  <c:v>0</c:v>
                </c:pt>
                <c:pt idx="1166">
                  <c:v>10</c:v>
                </c:pt>
                <c:pt idx="1167">
                  <c:v>10</c:v>
                </c:pt>
                <c:pt idx="1168">
                  <c:v>0</c:v>
                </c:pt>
                <c:pt idx="1169">
                  <c:v>10</c:v>
                </c:pt>
                <c:pt idx="1170">
                  <c:v>10</c:v>
                </c:pt>
                <c:pt idx="1171">
                  <c:v>30</c:v>
                </c:pt>
                <c:pt idx="1172">
                  <c:v>30</c:v>
                </c:pt>
                <c:pt idx="1173">
                  <c:v>0</c:v>
                </c:pt>
                <c:pt idx="1174">
                  <c:v>15</c:v>
                </c:pt>
                <c:pt idx="1175">
                  <c:v>25</c:v>
                </c:pt>
                <c:pt idx="1176">
                  <c:v>10</c:v>
                </c:pt>
                <c:pt idx="1177">
                  <c:v>0</c:v>
                </c:pt>
                <c:pt idx="1178">
                  <c:v>0</c:v>
                </c:pt>
                <c:pt idx="1179">
                  <c:v>25</c:v>
                </c:pt>
                <c:pt idx="1180">
                  <c:v>15</c:v>
                </c:pt>
                <c:pt idx="1181">
                  <c:v>0</c:v>
                </c:pt>
                <c:pt idx="1182">
                  <c:v>15</c:v>
                </c:pt>
                <c:pt idx="1183">
                  <c:v>25</c:v>
                </c:pt>
                <c:pt idx="1184">
                  <c:v>15</c:v>
                </c:pt>
                <c:pt idx="1185">
                  <c:v>0</c:v>
                </c:pt>
                <c:pt idx="1186">
                  <c:v>20</c:v>
                </c:pt>
                <c:pt idx="1187">
                  <c:v>20</c:v>
                </c:pt>
                <c:pt idx="1188">
                  <c:v>0</c:v>
                </c:pt>
                <c:pt idx="1189">
                  <c:v>15</c:v>
                </c:pt>
                <c:pt idx="1190">
                  <c:v>10</c:v>
                </c:pt>
                <c:pt idx="1191">
                  <c:v>10</c:v>
                </c:pt>
                <c:pt idx="1192">
                  <c:v>25</c:v>
                </c:pt>
                <c:pt idx="1193">
                  <c:v>10</c:v>
                </c:pt>
                <c:pt idx="1194">
                  <c:v>10</c:v>
                </c:pt>
                <c:pt idx="1195">
                  <c:v>25</c:v>
                </c:pt>
                <c:pt idx="1196">
                  <c:v>30</c:v>
                </c:pt>
                <c:pt idx="1197">
                  <c:v>20</c:v>
                </c:pt>
                <c:pt idx="1198">
                  <c:v>5</c:v>
                </c:pt>
                <c:pt idx="1199">
                  <c:v>20</c:v>
                </c:pt>
                <c:pt idx="1200">
                  <c:v>0</c:v>
                </c:pt>
                <c:pt idx="1201">
                  <c:v>15</c:v>
                </c:pt>
                <c:pt idx="1202">
                  <c:v>25</c:v>
                </c:pt>
                <c:pt idx="1203">
                  <c:v>5</c:v>
                </c:pt>
                <c:pt idx="1204">
                  <c:v>10</c:v>
                </c:pt>
                <c:pt idx="1205">
                  <c:v>0</c:v>
                </c:pt>
                <c:pt idx="1206">
                  <c:v>10</c:v>
                </c:pt>
                <c:pt idx="1207">
                  <c:v>25</c:v>
                </c:pt>
                <c:pt idx="1208">
                  <c:v>10</c:v>
                </c:pt>
                <c:pt idx="1209">
                  <c:v>0</c:v>
                </c:pt>
                <c:pt idx="1210">
                  <c:v>20</c:v>
                </c:pt>
                <c:pt idx="1211">
                  <c:v>0</c:v>
                </c:pt>
                <c:pt idx="1212">
                  <c:v>15</c:v>
                </c:pt>
                <c:pt idx="1213">
                  <c:v>10</c:v>
                </c:pt>
                <c:pt idx="1214">
                  <c:v>25</c:v>
                </c:pt>
                <c:pt idx="1215">
                  <c:v>30</c:v>
                </c:pt>
                <c:pt idx="1216">
                  <c:v>15</c:v>
                </c:pt>
                <c:pt idx="1217">
                  <c:v>0</c:v>
                </c:pt>
                <c:pt idx="1218">
                  <c:v>10</c:v>
                </c:pt>
                <c:pt idx="1219">
                  <c:v>20</c:v>
                </c:pt>
                <c:pt idx="1220">
                  <c:v>0</c:v>
                </c:pt>
                <c:pt idx="1221">
                  <c:v>5</c:v>
                </c:pt>
                <c:pt idx="1222">
                  <c:v>0</c:v>
                </c:pt>
                <c:pt idx="1223">
                  <c:v>5</c:v>
                </c:pt>
                <c:pt idx="1224">
                  <c:v>10</c:v>
                </c:pt>
                <c:pt idx="1225">
                  <c:v>0</c:v>
                </c:pt>
                <c:pt idx="1226">
                  <c:v>10</c:v>
                </c:pt>
                <c:pt idx="1227">
                  <c:v>5</c:v>
                </c:pt>
                <c:pt idx="1228">
                  <c:v>10</c:v>
                </c:pt>
                <c:pt idx="1229">
                  <c:v>30</c:v>
                </c:pt>
                <c:pt idx="1230">
                  <c:v>25</c:v>
                </c:pt>
                <c:pt idx="1231">
                  <c:v>15</c:v>
                </c:pt>
                <c:pt idx="1232">
                  <c:v>5</c:v>
                </c:pt>
                <c:pt idx="1233">
                  <c:v>25</c:v>
                </c:pt>
                <c:pt idx="1234">
                  <c:v>0</c:v>
                </c:pt>
                <c:pt idx="1235">
                  <c:v>15</c:v>
                </c:pt>
                <c:pt idx="1236">
                  <c:v>10</c:v>
                </c:pt>
                <c:pt idx="1237">
                  <c:v>15</c:v>
                </c:pt>
                <c:pt idx="1238">
                  <c:v>0</c:v>
                </c:pt>
                <c:pt idx="1239">
                  <c:v>15</c:v>
                </c:pt>
                <c:pt idx="1240">
                  <c:v>0</c:v>
                </c:pt>
                <c:pt idx="1241">
                  <c:v>15</c:v>
                </c:pt>
                <c:pt idx="1242">
                  <c:v>25</c:v>
                </c:pt>
                <c:pt idx="1243">
                  <c:v>10</c:v>
                </c:pt>
                <c:pt idx="1244">
                  <c:v>20</c:v>
                </c:pt>
                <c:pt idx="1245">
                  <c:v>0</c:v>
                </c:pt>
                <c:pt idx="1246">
                  <c:v>0</c:v>
                </c:pt>
                <c:pt idx="1247">
                  <c:v>5</c:v>
                </c:pt>
                <c:pt idx="1248">
                  <c:v>5</c:v>
                </c:pt>
                <c:pt idx="1249">
                  <c:v>0</c:v>
                </c:pt>
                <c:pt idx="1250">
                  <c:v>30</c:v>
                </c:pt>
                <c:pt idx="1251">
                  <c:v>0</c:v>
                </c:pt>
                <c:pt idx="1252">
                  <c:v>30</c:v>
                </c:pt>
                <c:pt idx="1253">
                  <c:v>30</c:v>
                </c:pt>
                <c:pt idx="1254">
                  <c:v>30</c:v>
                </c:pt>
                <c:pt idx="1255">
                  <c:v>20</c:v>
                </c:pt>
                <c:pt idx="1256">
                  <c:v>5</c:v>
                </c:pt>
                <c:pt idx="1257">
                  <c:v>30</c:v>
                </c:pt>
                <c:pt idx="1258">
                  <c:v>10</c:v>
                </c:pt>
                <c:pt idx="1259">
                  <c:v>25</c:v>
                </c:pt>
                <c:pt idx="1260">
                  <c:v>20</c:v>
                </c:pt>
                <c:pt idx="1261">
                  <c:v>20</c:v>
                </c:pt>
                <c:pt idx="1262">
                  <c:v>10</c:v>
                </c:pt>
                <c:pt idx="1263">
                  <c:v>0</c:v>
                </c:pt>
                <c:pt idx="1264">
                  <c:v>15</c:v>
                </c:pt>
                <c:pt idx="1265">
                  <c:v>0</c:v>
                </c:pt>
                <c:pt idx="1266">
                  <c:v>20</c:v>
                </c:pt>
                <c:pt idx="1267">
                  <c:v>25</c:v>
                </c:pt>
                <c:pt idx="1268">
                  <c:v>20</c:v>
                </c:pt>
                <c:pt idx="1269">
                  <c:v>10</c:v>
                </c:pt>
                <c:pt idx="1270">
                  <c:v>10</c:v>
                </c:pt>
                <c:pt idx="1271">
                  <c:v>25</c:v>
                </c:pt>
                <c:pt idx="1272">
                  <c:v>0</c:v>
                </c:pt>
                <c:pt idx="1273">
                  <c:v>5</c:v>
                </c:pt>
                <c:pt idx="1274">
                  <c:v>20</c:v>
                </c:pt>
                <c:pt idx="1275">
                  <c:v>0</c:v>
                </c:pt>
                <c:pt idx="1276">
                  <c:v>15</c:v>
                </c:pt>
                <c:pt idx="1277">
                  <c:v>30</c:v>
                </c:pt>
                <c:pt idx="1278">
                  <c:v>0</c:v>
                </c:pt>
                <c:pt idx="1279">
                  <c:v>25</c:v>
                </c:pt>
                <c:pt idx="1280">
                  <c:v>30</c:v>
                </c:pt>
                <c:pt idx="1281">
                  <c:v>20</c:v>
                </c:pt>
                <c:pt idx="1282">
                  <c:v>25</c:v>
                </c:pt>
                <c:pt idx="1283">
                  <c:v>10</c:v>
                </c:pt>
                <c:pt idx="1284">
                  <c:v>0</c:v>
                </c:pt>
                <c:pt idx="1285">
                  <c:v>10</c:v>
                </c:pt>
                <c:pt idx="1286">
                  <c:v>0</c:v>
                </c:pt>
                <c:pt idx="1287">
                  <c:v>25</c:v>
                </c:pt>
                <c:pt idx="1288">
                  <c:v>20</c:v>
                </c:pt>
                <c:pt idx="1289">
                  <c:v>25</c:v>
                </c:pt>
                <c:pt idx="1290">
                  <c:v>10</c:v>
                </c:pt>
                <c:pt idx="1291">
                  <c:v>5</c:v>
                </c:pt>
                <c:pt idx="1292">
                  <c:v>5</c:v>
                </c:pt>
                <c:pt idx="1293">
                  <c:v>20</c:v>
                </c:pt>
                <c:pt idx="1294">
                  <c:v>5</c:v>
                </c:pt>
                <c:pt idx="1295">
                  <c:v>10</c:v>
                </c:pt>
                <c:pt idx="1296">
                  <c:v>25</c:v>
                </c:pt>
                <c:pt idx="1297">
                  <c:v>30</c:v>
                </c:pt>
                <c:pt idx="1298">
                  <c:v>0</c:v>
                </c:pt>
                <c:pt idx="1299">
                  <c:v>10</c:v>
                </c:pt>
                <c:pt idx="1300">
                  <c:v>25</c:v>
                </c:pt>
                <c:pt idx="1301">
                  <c:v>20</c:v>
                </c:pt>
                <c:pt idx="1302">
                  <c:v>15</c:v>
                </c:pt>
                <c:pt idx="1303">
                  <c:v>0</c:v>
                </c:pt>
                <c:pt idx="1304">
                  <c:v>5</c:v>
                </c:pt>
                <c:pt idx="1305">
                  <c:v>0</c:v>
                </c:pt>
                <c:pt idx="1306">
                  <c:v>0</c:v>
                </c:pt>
                <c:pt idx="1307">
                  <c:v>30</c:v>
                </c:pt>
                <c:pt idx="1308">
                  <c:v>0</c:v>
                </c:pt>
                <c:pt idx="1309">
                  <c:v>0</c:v>
                </c:pt>
                <c:pt idx="1310">
                  <c:v>20</c:v>
                </c:pt>
                <c:pt idx="1311">
                  <c:v>30</c:v>
                </c:pt>
                <c:pt idx="1312">
                  <c:v>25</c:v>
                </c:pt>
                <c:pt idx="1313">
                  <c:v>0</c:v>
                </c:pt>
                <c:pt idx="1314">
                  <c:v>15</c:v>
                </c:pt>
                <c:pt idx="1315">
                  <c:v>5</c:v>
                </c:pt>
                <c:pt idx="1316">
                  <c:v>0</c:v>
                </c:pt>
                <c:pt idx="1317">
                  <c:v>5</c:v>
                </c:pt>
                <c:pt idx="1318">
                  <c:v>0</c:v>
                </c:pt>
                <c:pt idx="1319">
                  <c:v>5</c:v>
                </c:pt>
                <c:pt idx="1320">
                  <c:v>25</c:v>
                </c:pt>
                <c:pt idx="1321">
                  <c:v>5</c:v>
                </c:pt>
                <c:pt idx="1322">
                  <c:v>5</c:v>
                </c:pt>
                <c:pt idx="1323">
                  <c:v>20</c:v>
                </c:pt>
                <c:pt idx="1324">
                  <c:v>30</c:v>
                </c:pt>
                <c:pt idx="1325">
                  <c:v>0</c:v>
                </c:pt>
                <c:pt idx="1326">
                  <c:v>10</c:v>
                </c:pt>
                <c:pt idx="1327">
                  <c:v>0</c:v>
                </c:pt>
                <c:pt idx="1328">
                  <c:v>10</c:v>
                </c:pt>
                <c:pt idx="1329">
                  <c:v>0</c:v>
                </c:pt>
                <c:pt idx="1330">
                  <c:v>5</c:v>
                </c:pt>
                <c:pt idx="1331">
                  <c:v>15</c:v>
                </c:pt>
                <c:pt idx="1332">
                  <c:v>5</c:v>
                </c:pt>
                <c:pt idx="1333">
                  <c:v>0</c:v>
                </c:pt>
                <c:pt idx="1334">
                  <c:v>20</c:v>
                </c:pt>
                <c:pt idx="1335">
                  <c:v>0</c:v>
                </c:pt>
                <c:pt idx="1336">
                  <c:v>30</c:v>
                </c:pt>
                <c:pt idx="1337">
                  <c:v>10</c:v>
                </c:pt>
                <c:pt idx="1338">
                  <c:v>5</c:v>
                </c:pt>
                <c:pt idx="1339">
                  <c:v>30</c:v>
                </c:pt>
                <c:pt idx="1340">
                  <c:v>0</c:v>
                </c:pt>
                <c:pt idx="1341">
                  <c:v>10</c:v>
                </c:pt>
                <c:pt idx="1342">
                  <c:v>0</c:v>
                </c:pt>
                <c:pt idx="1343">
                  <c:v>0</c:v>
                </c:pt>
                <c:pt idx="1344">
                  <c:v>30</c:v>
                </c:pt>
                <c:pt idx="1345">
                  <c:v>10</c:v>
                </c:pt>
                <c:pt idx="1346">
                  <c:v>0</c:v>
                </c:pt>
                <c:pt idx="1347">
                  <c:v>5</c:v>
                </c:pt>
                <c:pt idx="1348">
                  <c:v>5</c:v>
                </c:pt>
                <c:pt idx="1349">
                  <c:v>0</c:v>
                </c:pt>
                <c:pt idx="1350">
                  <c:v>30</c:v>
                </c:pt>
                <c:pt idx="1351">
                  <c:v>30</c:v>
                </c:pt>
                <c:pt idx="1352">
                  <c:v>15</c:v>
                </c:pt>
                <c:pt idx="1353">
                  <c:v>0</c:v>
                </c:pt>
                <c:pt idx="1354">
                  <c:v>0</c:v>
                </c:pt>
                <c:pt idx="1355">
                  <c:v>30</c:v>
                </c:pt>
                <c:pt idx="1356">
                  <c:v>0</c:v>
                </c:pt>
                <c:pt idx="1357">
                  <c:v>0</c:v>
                </c:pt>
                <c:pt idx="1358">
                  <c:v>10</c:v>
                </c:pt>
                <c:pt idx="1359">
                  <c:v>10</c:v>
                </c:pt>
                <c:pt idx="1360">
                  <c:v>0</c:v>
                </c:pt>
                <c:pt idx="1361">
                  <c:v>20</c:v>
                </c:pt>
                <c:pt idx="1362">
                  <c:v>10</c:v>
                </c:pt>
                <c:pt idx="1363">
                  <c:v>0</c:v>
                </c:pt>
                <c:pt idx="1364">
                  <c:v>15</c:v>
                </c:pt>
                <c:pt idx="1365">
                  <c:v>0</c:v>
                </c:pt>
                <c:pt idx="1366">
                  <c:v>0</c:v>
                </c:pt>
                <c:pt idx="1367">
                  <c:v>20</c:v>
                </c:pt>
                <c:pt idx="1368">
                  <c:v>5</c:v>
                </c:pt>
                <c:pt idx="1369">
                  <c:v>10</c:v>
                </c:pt>
                <c:pt idx="1370">
                  <c:v>30</c:v>
                </c:pt>
                <c:pt idx="1371">
                  <c:v>10</c:v>
                </c:pt>
                <c:pt idx="1372">
                  <c:v>0</c:v>
                </c:pt>
                <c:pt idx="1373">
                  <c:v>0</c:v>
                </c:pt>
                <c:pt idx="1374">
                  <c:v>10</c:v>
                </c:pt>
                <c:pt idx="1375">
                  <c:v>25</c:v>
                </c:pt>
                <c:pt idx="1376">
                  <c:v>0</c:v>
                </c:pt>
                <c:pt idx="1377">
                  <c:v>5</c:v>
                </c:pt>
                <c:pt idx="1378">
                  <c:v>20</c:v>
                </c:pt>
                <c:pt idx="1379">
                  <c:v>10</c:v>
                </c:pt>
                <c:pt idx="1380">
                  <c:v>30</c:v>
                </c:pt>
                <c:pt idx="1381">
                  <c:v>25</c:v>
                </c:pt>
                <c:pt idx="1382">
                  <c:v>10</c:v>
                </c:pt>
                <c:pt idx="1383">
                  <c:v>0</c:v>
                </c:pt>
                <c:pt idx="1384">
                  <c:v>0</c:v>
                </c:pt>
                <c:pt idx="1385">
                  <c:v>5</c:v>
                </c:pt>
                <c:pt idx="1386">
                  <c:v>10</c:v>
                </c:pt>
                <c:pt idx="1387">
                  <c:v>5</c:v>
                </c:pt>
                <c:pt idx="1388">
                  <c:v>15</c:v>
                </c:pt>
                <c:pt idx="1389">
                  <c:v>20</c:v>
                </c:pt>
                <c:pt idx="1390">
                  <c:v>20</c:v>
                </c:pt>
                <c:pt idx="1391">
                  <c:v>0</c:v>
                </c:pt>
                <c:pt idx="1392">
                  <c:v>15</c:v>
                </c:pt>
                <c:pt idx="1393">
                  <c:v>0</c:v>
                </c:pt>
                <c:pt idx="1394">
                  <c:v>25</c:v>
                </c:pt>
                <c:pt idx="1395">
                  <c:v>10</c:v>
                </c:pt>
                <c:pt idx="1396">
                  <c:v>20</c:v>
                </c:pt>
                <c:pt idx="1397">
                  <c:v>10</c:v>
                </c:pt>
                <c:pt idx="1398">
                  <c:v>5</c:v>
                </c:pt>
                <c:pt idx="1399">
                  <c:v>0</c:v>
                </c:pt>
                <c:pt idx="1400">
                  <c:v>0</c:v>
                </c:pt>
                <c:pt idx="1401">
                  <c:v>20</c:v>
                </c:pt>
                <c:pt idx="1402">
                  <c:v>20</c:v>
                </c:pt>
                <c:pt idx="1403">
                  <c:v>10</c:v>
                </c:pt>
                <c:pt idx="1404">
                  <c:v>30</c:v>
                </c:pt>
                <c:pt idx="1405">
                  <c:v>15</c:v>
                </c:pt>
                <c:pt idx="1406">
                  <c:v>0</c:v>
                </c:pt>
                <c:pt idx="1407">
                  <c:v>10</c:v>
                </c:pt>
                <c:pt idx="1408">
                  <c:v>15</c:v>
                </c:pt>
                <c:pt idx="1409">
                  <c:v>20</c:v>
                </c:pt>
                <c:pt idx="1410">
                  <c:v>0</c:v>
                </c:pt>
                <c:pt idx="1411">
                  <c:v>20</c:v>
                </c:pt>
                <c:pt idx="1412">
                  <c:v>0</c:v>
                </c:pt>
                <c:pt idx="1413">
                  <c:v>15</c:v>
                </c:pt>
                <c:pt idx="1414">
                  <c:v>25</c:v>
                </c:pt>
                <c:pt idx="1415">
                  <c:v>0</c:v>
                </c:pt>
                <c:pt idx="1416">
                  <c:v>0</c:v>
                </c:pt>
                <c:pt idx="1417">
                  <c:v>20</c:v>
                </c:pt>
                <c:pt idx="1418">
                  <c:v>0</c:v>
                </c:pt>
                <c:pt idx="1419">
                  <c:v>5</c:v>
                </c:pt>
                <c:pt idx="1420">
                  <c:v>0</c:v>
                </c:pt>
                <c:pt idx="1421">
                  <c:v>15</c:v>
                </c:pt>
                <c:pt idx="1422">
                  <c:v>10</c:v>
                </c:pt>
                <c:pt idx="1423">
                  <c:v>0</c:v>
                </c:pt>
                <c:pt idx="1424">
                  <c:v>20</c:v>
                </c:pt>
                <c:pt idx="1425">
                  <c:v>5</c:v>
                </c:pt>
                <c:pt idx="1426">
                  <c:v>30</c:v>
                </c:pt>
                <c:pt idx="1427">
                  <c:v>10</c:v>
                </c:pt>
                <c:pt idx="1428">
                  <c:v>25</c:v>
                </c:pt>
                <c:pt idx="1429">
                  <c:v>30</c:v>
                </c:pt>
                <c:pt idx="1430">
                  <c:v>0</c:v>
                </c:pt>
                <c:pt idx="1431">
                  <c:v>10</c:v>
                </c:pt>
                <c:pt idx="1432">
                  <c:v>30</c:v>
                </c:pt>
                <c:pt idx="1433">
                  <c:v>0</c:v>
                </c:pt>
                <c:pt idx="1434">
                  <c:v>20</c:v>
                </c:pt>
                <c:pt idx="1435">
                  <c:v>15</c:v>
                </c:pt>
                <c:pt idx="1436">
                  <c:v>0</c:v>
                </c:pt>
                <c:pt idx="1437">
                  <c:v>0</c:v>
                </c:pt>
                <c:pt idx="1438">
                  <c:v>15</c:v>
                </c:pt>
                <c:pt idx="1439">
                  <c:v>20</c:v>
                </c:pt>
                <c:pt idx="1440">
                  <c:v>15</c:v>
                </c:pt>
                <c:pt idx="1441">
                  <c:v>0</c:v>
                </c:pt>
                <c:pt idx="1442">
                  <c:v>0</c:v>
                </c:pt>
                <c:pt idx="1443">
                  <c:v>30</c:v>
                </c:pt>
                <c:pt idx="1444">
                  <c:v>10</c:v>
                </c:pt>
                <c:pt idx="1445">
                  <c:v>10</c:v>
                </c:pt>
                <c:pt idx="1446">
                  <c:v>20</c:v>
                </c:pt>
                <c:pt idx="1447">
                  <c:v>0</c:v>
                </c:pt>
                <c:pt idx="1448">
                  <c:v>0</c:v>
                </c:pt>
                <c:pt idx="1449">
                  <c:v>0</c:v>
                </c:pt>
                <c:pt idx="1450">
                  <c:v>25</c:v>
                </c:pt>
                <c:pt idx="1451">
                  <c:v>10</c:v>
                </c:pt>
                <c:pt idx="1452">
                  <c:v>10</c:v>
                </c:pt>
                <c:pt idx="1453">
                  <c:v>0</c:v>
                </c:pt>
                <c:pt idx="1454">
                  <c:v>25</c:v>
                </c:pt>
                <c:pt idx="1455">
                  <c:v>20</c:v>
                </c:pt>
                <c:pt idx="1456">
                  <c:v>20</c:v>
                </c:pt>
                <c:pt idx="1457">
                  <c:v>10</c:v>
                </c:pt>
                <c:pt idx="1458">
                  <c:v>0</c:v>
                </c:pt>
                <c:pt idx="1459">
                  <c:v>30</c:v>
                </c:pt>
                <c:pt idx="1460">
                  <c:v>15</c:v>
                </c:pt>
                <c:pt idx="1461">
                  <c:v>0</c:v>
                </c:pt>
                <c:pt idx="1462">
                  <c:v>0</c:v>
                </c:pt>
                <c:pt idx="1463">
                  <c:v>0</c:v>
                </c:pt>
                <c:pt idx="1464">
                  <c:v>0</c:v>
                </c:pt>
                <c:pt idx="1465">
                  <c:v>0</c:v>
                </c:pt>
                <c:pt idx="1466">
                  <c:v>30</c:v>
                </c:pt>
                <c:pt idx="1467">
                  <c:v>5</c:v>
                </c:pt>
                <c:pt idx="1468">
                  <c:v>5</c:v>
                </c:pt>
                <c:pt idx="1469">
                  <c:v>20</c:v>
                </c:pt>
                <c:pt idx="1470">
                  <c:v>25</c:v>
                </c:pt>
                <c:pt idx="1471">
                  <c:v>25</c:v>
                </c:pt>
                <c:pt idx="1472">
                  <c:v>10</c:v>
                </c:pt>
                <c:pt idx="1473">
                  <c:v>20</c:v>
                </c:pt>
                <c:pt idx="1474">
                  <c:v>5</c:v>
                </c:pt>
                <c:pt idx="1475">
                  <c:v>10</c:v>
                </c:pt>
                <c:pt idx="1476">
                  <c:v>20</c:v>
                </c:pt>
                <c:pt idx="1477">
                  <c:v>5</c:v>
                </c:pt>
                <c:pt idx="1478">
                  <c:v>20</c:v>
                </c:pt>
                <c:pt idx="1479">
                  <c:v>10</c:v>
                </c:pt>
                <c:pt idx="1480">
                  <c:v>30</c:v>
                </c:pt>
                <c:pt idx="1481">
                  <c:v>10</c:v>
                </c:pt>
                <c:pt idx="1482">
                  <c:v>0</c:v>
                </c:pt>
                <c:pt idx="1483">
                  <c:v>10</c:v>
                </c:pt>
                <c:pt idx="1484">
                  <c:v>10</c:v>
                </c:pt>
                <c:pt idx="1485">
                  <c:v>20</c:v>
                </c:pt>
                <c:pt idx="1486">
                  <c:v>15</c:v>
                </c:pt>
                <c:pt idx="1487">
                  <c:v>15</c:v>
                </c:pt>
                <c:pt idx="1488">
                  <c:v>10</c:v>
                </c:pt>
                <c:pt idx="1489">
                  <c:v>10</c:v>
                </c:pt>
                <c:pt idx="1490">
                  <c:v>10</c:v>
                </c:pt>
                <c:pt idx="1491">
                  <c:v>30</c:v>
                </c:pt>
                <c:pt idx="1492">
                  <c:v>10</c:v>
                </c:pt>
                <c:pt idx="1493">
                  <c:v>30</c:v>
                </c:pt>
                <c:pt idx="1494">
                  <c:v>0</c:v>
                </c:pt>
                <c:pt idx="1495">
                  <c:v>5</c:v>
                </c:pt>
                <c:pt idx="1496">
                  <c:v>5</c:v>
                </c:pt>
                <c:pt idx="1497">
                  <c:v>5</c:v>
                </c:pt>
                <c:pt idx="1498">
                  <c:v>20</c:v>
                </c:pt>
                <c:pt idx="1499">
                  <c:v>10</c:v>
                </c:pt>
                <c:pt idx="1500">
                  <c:v>25</c:v>
                </c:pt>
                <c:pt idx="1501">
                  <c:v>25</c:v>
                </c:pt>
                <c:pt idx="1502">
                  <c:v>0</c:v>
                </c:pt>
                <c:pt idx="1503">
                  <c:v>0</c:v>
                </c:pt>
                <c:pt idx="1504">
                  <c:v>10</c:v>
                </c:pt>
                <c:pt idx="1505">
                  <c:v>15</c:v>
                </c:pt>
                <c:pt idx="1506">
                  <c:v>10</c:v>
                </c:pt>
                <c:pt idx="1507">
                  <c:v>30</c:v>
                </c:pt>
                <c:pt idx="1508">
                  <c:v>30</c:v>
                </c:pt>
                <c:pt idx="1509">
                  <c:v>15</c:v>
                </c:pt>
                <c:pt idx="1510">
                  <c:v>20</c:v>
                </c:pt>
                <c:pt idx="1511">
                  <c:v>5</c:v>
                </c:pt>
                <c:pt idx="1512">
                  <c:v>0</c:v>
                </c:pt>
                <c:pt idx="1513">
                  <c:v>0</c:v>
                </c:pt>
                <c:pt idx="1514">
                  <c:v>30</c:v>
                </c:pt>
                <c:pt idx="1515">
                  <c:v>0</c:v>
                </c:pt>
                <c:pt idx="1516">
                  <c:v>0</c:v>
                </c:pt>
                <c:pt idx="1517">
                  <c:v>0</c:v>
                </c:pt>
                <c:pt idx="1518">
                  <c:v>15</c:v>
                </c:pt>
                <c:pt idx="1519">
                  <c:v>10</c:v>
                </c:pt>
                <c:pt idx="1520">
                  <c:v>15</c:v>
                </c:pt>
                <c:pt idx="1521">
                  <c:v>15</c:v>
                </c:pt>
                <c:pt idx="1522">
                  <c:v>15</c:v>
                </c:pt>
                <c:pt idx="1523">
                  <c:v>10</c:v>
                </c:pt>
                <c:pt idx="1524">
                  <c:v>30</c:v>
                </c:pt>
                <c:pt idx="1525">
                  <c:v>10</c:v>
                </c:pt>
                <c:pt idx="1526">
                  <c:v>20</c:v>
                </c:pt>
                <c:pt idx="1527">
                  <c:v>30</c:v>
                </c:pt>
                <c:pt idx="1528">
                  <c:v>10</c:v>
                </c:pt>
                <c:pt idx="1529">
                  <c:v>5</c:v>
                </c:pt>
                <c:pt idx="1530">
                  <c:v>0</c:v>
                </c:pt>
                <c:pt idx="1531">
                  <c:v>10</c:v>
                </c:pt>
                <c:pt idx="1532">
                  <c:v>0</c:v>
                </c:pt>
                <c:pt idx="1533">
                  <c:v>10</c:v>
                </c:pt>
                <c:pt idx="1534">
                  <c:v>0</c:v>
                </c:pt>
                <c:pt idx="1535">
                  <c:v>25</c:v>
                </c:pt>
                <c:pt idx="1536">
                  <c:v>15</c:v>
                </c:pt>
                <c:pt idx="1537">
                  <c:v>30</c:v>
                </c:pt>
                <c:pt idx="1538">
                  <c:v>0</c:v>
                </c:pt>
                <c:pt idx="1539">
                  <c:v>10</c:v>
                </c:pt>
                <c:pt idx="1540">
                  <c:v>10</c:v>
                </c:pt>
                <c:pt idx="1541">
                  <c:v>5</c:v>
                </c:pt>
                <c:pt idx="1542">
                  <c:v>0</c:v>
                </c:pt>
                <c:pt idx="1543">
                  <c:v>0</c:v>
                </c:pt>
                <c:pt idx="1544">
                  <c:v>0</c:v>
                </c:pt>
                <c:pt idx="1545">
                  <c:v>0</c:v>
                </c:pt>
                <c:pt idx="1546">
                  <c:v>0</c:v>
                </c:pt>
                <c:pt idx="1547">
                  <c:v>5</c:v>
                </c:pt>
                <c:pt idx="1548">
                  <c:v>30</c:v>
                </c:pt>
                <c:pt idx="1549">
                  <c:v>15</c:v>
                </c:pt>
                <c:pt idx="1550">
                  <c:v>30</c:v>
                </c:pt>
                <c:pt idx="1551">
                  <c:v>10</c:v>
                </c:pt>
                <c:pt idx="1552">
                  <c:v>30</c:v>
                </c:pt>
                <c:pt idx="1553">
                  <c:v>10</c:v>
                </c:pt>
                <c:pt idx="1554">
                  <c:v>10</c:v>
                </c:pt>
                <c:pt idx="1555">
                  <c:v>10</c:v>
                </c:pt>
                <c:pt idx="1556">
                  <c:v>10</c:v>
                </c:pt>
                <c:pt idx="1557">
                  <c:v>5</c:v>
                </c:pt>
                <c:pt idx="1558">
                  <c:v>10</c:v>
                </c:pt>
                <c:pt idx="1559">
                  <c:v>25</c:v>
                </c:pt>
                <c:pt idx="1560">
                  <c:v>25</c:v>
                </c:pt>
                <c:pt idx="1561">
                  <c:v>30</c:v>
                </c:pt>
                <c:pt idx="1562">
                  <c:v>25</c:v>
                </c:pt>
                <c:pt idx="1563">
                  <c:v>30</c:v>
                </c:pt>
                <c:pt idx="1564">
                  <c:v>25</c:v>
                </c:pt>
                <c:pt idx="1565">
                  <c:v>25</c:v>
                </c:pt>
                <c:pt idx="1566">
                  <c:v>20</c:v>
                </c:pt>
                <c:pt idx="1567">
                  <c:v>20</c:v>
                </c:pt>
                <c:pt idx="1568">
                  <c:v>15</c:v>
                </c:pt>
                <c:pt idx="1569">
                  <c:v>10</c:v>
                </c:pt>
                <c:pt idx="1570">
                  <c:v>0</c:v>
                </c:pt>
                <c:pt idx="1571">
                  <c:v>10</c:v>
                </c:pt>
                <c:pt idx="1572">
                  <c:v>10</c:v>
                </c:pt>
                <c:pt idx="1573">
                  <c:v>5</c:v>
                </c:pt>
                <c:pt idx="1574">
                  <c:v>10</c:v>
                </c:pt>
                <c:pt idx="1575">
                  <c:v>5</c:v>
                </c:pt>
                <c:pt idx="1576">
                  <c:v>10</c:v>
                </c:pt>
                <c:pt idx="1577">
                  <c:v>0</c:v>
                </c:pt>
                <c:pt idx="1578">
                  <c:v>20</c:v>
                </c:pt>
                <c:pt idx="1579">
                  <c:v>0</c:v>
                </c:pt>
                <c:pt idx="1580">
                  <c:v>15</c:v>
                </c:pt>
                <c:pt idx="1581">
                  <c:v>0</c:v>
                </c:pt>
                <c:pt idx="1582">
                  <c:v>0</c:v>
                </c:pt>
                <c:pt idx="1583">
                  <c:v>10</c:v>
                </c:pt>
                <c:pt idx="1584">
                  <c:v>0</c:v>
                </c:pt>
                <c:pt idx="1585">
                  <c:v>15</c:v>
                </c:pt>
                <c:pt idx="1586">
                  <c:v>10</c:v>
                </c:pt>
                <c:pt idx="1587">
                  <c:v>5</c:v>
                </c:pt>
                <c:pt idx="1588">
                  <c:v>30</c:v>
                </c:pt>
                <c:pt idx="1589">
                  <c:v>0</c:v>
                </c:pt>
                <c:pt idx="1590">
                  <c:v>15</c:v>
                </c:pt>
                <c:pt idx="1591">
                  <c:v>15</c:v>
                </c:pt>
                <c:pt idx="1592">
                  <c:v>20</c:v>
                </c:pt>
                <c:pt idx="1593">
                  <c:v>10</c:v>
                </c:pt>
                <c:pt idx="1594">
                  <c:v>20</c:v>
                </c:pt>
                <c:pt idx="1595">
                  <c:v>0</c:v>
                </c:pt>
                <c:pt idx="1596">
                  <c:v>10</c:v>
                </c:pt>
                <c:pt idx="1597">
                  <c:v>15</c:v>
                </c:pt>
                <c:pt idx="1598">
                  <c:v>0</c:v>
                </c:pt>
                <c:pt idx="1599">
                  <c:v>10</c:v>
                </c:pt>
                <c:pt idx="1600">
                  <c:v>30</c:v>
                </c:pt>
                <c:pt idx="1601">
                  <c:v>25</c:v>
                </c:pt>
                <c:pt idx="1602">
                  <c:v>0</c:v>
                </c:pt>
                <c:pt idx="1603">
                  <c:v>25</c:v>
                </c:pt>
                <c:pt idx="1604">
                  <c:v>20</c:v>
                </c:pt>
                <c:pt idx="1605">
                  <c:v>30</c:v>
                </c:pt>
                <c:pt idx="1606">
                  <c:v>25</c:v>
                </c:pt>
                <c:pt idx="1607">
                  <c:v>10</c:v>
                </c:pt>
                <c:pt idx="1608">
                  <c:v>30</c:v>
                </c:pt>
                <c:pt idx="1609">
                  <c:v>30</c:v>
                </c:pt>
                <c:pt idx="1610">
                  <c:v>0</c:v>
                </c:pt>
                <c:pt idx="1611">
                  <c:v>10</c:v>
                </c:pt>
                <c:pt idx="1612">
                  <c:v>10</c:v>
                </c:pt>
                <c:pt idx="1613">
                  <c:v>25</c:v>
                </c:pt>
                <c:pt idx="1614">
                  <c:v>10</c:v>
                </c:pt>
                <c:pt idx="1615">
                  <c:v>25</c:v>
                </c:pt>
                <c:pt idx="1616">
                  <c:v>0</c:v>
                </c:pt>
                <c:pt idx="1617">
                  <c:v>20</c:v>
                </c:pt>
                <c:pt idx="1618">
                  <c:v>0</c:v>
                </c:pt>
                <c:pt idx="1619">
                  <c:v>25</c:v>
                </c:pt>
                <c:pt idx="1620">
                  <c:v>20</c:v>
                </c:pt>
                <c:pt idx="1621">
                  <c:v>0</c:v>
                </c:pt>
                <c:pt idx="1622">
                  <c:v>25</c:v>
                </c:pt>
                <c:pt idx="1623">
                  <c:v>25</c:v>
                </c:pt>
                <c:pt idx="1624">
                  <c:v>20</c:v>
                </c:pt>
                <c:pt idx="1625">
                  <c:v>0</c:v>
                </c:pt>
                <c:pt idx="1626">
                  <c:v>10</c:v>
                </c:pt>
                <c:pt idx="1627">
                  <c:v>20</c:v>
                </c:pt>
                <c:pt idx="1628">
                  <c:v>0</c:v>
                </c:pt>
                <c:pt idx="1629">
                  <c:v>25</c:v>
                </c:pt>
                <c:pt idx="1630">
                  <c:v>5</c:v>
                </c:pt>
                <c:pt idx="1631">
                  <c:v>10</c:v>
                </c:pt>
                <c:pt idx="1632">
                  <c:v>0</c:v>
                </c:pt>
                <c:pt idx="1633">
                  <c:v>25</c:v>
                </c:pt>
                <c:pt idx="1634">
                  <c:v>10</c:v>
                </c:pt>
                <c:pt idx="1635">
                  <c:v>0</c:v>
                </c:pt>
                <c:pt idx="1636">
                  <c:v>5</c:v>
                </c:pt>
                <c:pt idx="1637">
                  <c:v>5</c:v>
                </c:pt>
                <c:pt idx="1638">
                  <c:v>30</c:v>
                </c:pt>
                <c:pt idx="1639">
                  <c:v>0</c:v>
                </c:pt>
                <c:pt idx="1640">
                  <c:v>5</c:v>
                </c:pt>
                <c:pt idx="1641">
                  <c:v>15</c:v>
                </c:pt>
                <c:pt idx="1642">
                  <c:v>20</c:v>
                </c:pt>
                <c:pt idx="1643">
                  <c:v>20</c:v>
                </c:pt>
                <c:pt idx="1644">
                  <c:v>30</c:v>
                </c:pt>
                <c:pt idx="1645">
                  <c:v>20</c:v>
                </c:pt>
                <c:pt idx="1646">
                  <c:v>10</c:v>
                </c:pt>
                <c:pt idx="1647">
                  <c:v>20</c:v>
                </c:pt>
                <c:pt idx="1648">
                  <c:v>25</c:v>
                </c:pt>
                <c:pt idx="1649">
                  <c:v>10</c:v>
                </c:pt>
                <c:pt idx="1650">
                  <c:v>10</c:v>
                </c:pt>
                <c:pt idx="1651">
                  <c:v>10</c:v>
                </c:pt>
                <c:pt idx="1652">
                  <c:v>5</c:v>
                </c:pt>
                <c:pt idx="1653">
                  <c:v>30</c:v>
                </c:pt>
                <c:pt idx="1654">
                  <c:v>0</c:v>
                </c:pt>
                <c:pt idx="1655">
                  <c:v>20</c:v>
                </c:pt>
                <c:pt idx="1656">
                  <c:v>20</c:v>
                </c:pt>
                <c:pt idx="1657">
                  <c:v>15</c:v>
                </c:pt>
                <c:pt idx="1658">
                  <c:v>20</c:v>
                </c:pt>
                <c:pt idx="1659">
                  <c:v>0</c:v>
                </c:pt>
                <c:pt idx="1660">
                  <c:v>10</c:v>
                </c:pt>
                <c:pt idx="1661">
                  <c:v>5</c:v>
                </c:pt>
                <c:pt idx="1662">
                  <c:v>15</c:v>
                </c:pt>
                <c:pt idx="1663">
                  <c:v>25</c:v>
                </c:pt>
                <c:pt idx="1664">
                  <c:v>15</c:v>
                </c:pt>
                <c:pt idx="1665">
                  <c:v>25</c:v>
                </c:pt>
                <c:pt idx="1666">
                  <c:v>0</c:v>
                </c:pt>
                <c:pt idx="1667">
                  <c:v>15</c:v>
                </c:pt>
                <c:pt idx="1668">
                  <c:v>15</c:v>
                </c:pt>
                <c:pt idx="1669">
                  <c:v>0</c:v>
                </c:pt>
                <c:pt idx="1670">
                  <c:v>30</c:v>
                </c:pt>
                <c:pt idx="1671">
                  <c:v>0</c:v>
                </c:pt>
                <c:pt idx="1672">
                  <c:v>10</c:v>
                </c:pt>
                <c:pt idx="1673">
                  <c:v>5</c:v>
                </c:pt>
                <c:pt idx="1674">
                  <c:v>0</c:v>
                </c:pt>
                <c:pt idx="1675">
                  <c:v>15</c:v>
                </c:pt>
                <c:pt idx="1676">
                  <c:v>10</c:v>
                </c:pt>
                <c:pt idx="1677">
                  <c:v>0</c:v>
                </c:pt>
                <c:pt idx="1678">
                  <c:v>0</c:v>
                </c:pt>
                <c:pt idx="1679">
                  <c:v>10</c:v>
                </c:pt>
                <c:pt idx="1680">
                  <c:v>15</c:v>
                </c:pt>
                <c:pt idx="1681">
                  <c:v>5</c:v>
                </c:pt>
                <c:pt idx="1682">
                  <c:v>0</c:v>
                </c:pt>
                <c:pt idx="1683">
                  <c:v>0</c:v>
                </c:pt>
                <c:pt idx="1684">
                  <c:v>20</c:v>
                </c:pt>
                <c:pt idx="1685">
                  <c:v>15</c:v>
                </c:pt>
                <c:pt idx="1686">
                  <c:v>25</c:v>
                </c:pt>
                <c:pt idx="1687">
                  <c:v>20</c:v>
                </c:pt>
                <c:pt idx="1688">
                  <c:v>25</c:v>
                </c:pt>
                <c:pt idx="1689">
                  <c:v>5</c:v>
                </c:pt>
                <c:pt idx="1690">
                  <c:v>5</c:v>
                </c:pt>
                <c:pt idx="1691">
                  <c:v>5</c:v>
                </c:pt>
                <c:pt idx="1692">
                  <c:v>10</c:v>
                </c:pt>
                <c:pt idx="1693">
                  <c:v>10</c:v>
                </c:pt>
                <c:pt idx="1694">
                  <c:v>15</c:v>
                </c:pt>
                <c:pt idx="1695">
                  <c:v>0</c:v>
                </c:pt>
                <c:pt idx="1696">
                  <c:v>25</c:v>
                </c:pt>
                <c:pt idx="1697">
                  <c:v>10</c:v>
                </c:pt>
                <c:pt idx="1698">
                  <c:v>0</c:v>
                </c:pt>
                <c:pt idx="1699">
                  <c:v>0</c:v>
                </c:pt>
                <c:pt idx="1700">
                  <c:v>15</c:v>
                </c:pt>
                <c:pt idx="1701">
                  <c:v>15</c:v>
                </c:pt>
                <c:pt idx="1702">
                  <c:v>5</c:v>
                </c:pt>
                <c:pt idx="1703">
                  <c:v>20</c:v>
                </c:pt>
                <c:pt idx="1704">
                  <c:v>30</c:v>
                </c:pt>
                <c:pt idx="1705">
                  <c:v>5</c:v>
                </c:pt>
                <c:pt idx="1706">
                  <c:v>0</c:v>
                </c:pt>
                <c:pt idx="1707">
                  <c:v>30</c:v>
                </c:pt>
                <c:pt idx="1708">
                  <c:v>5</c:v>
                </c:pt>
                <c:pt idx="1709">
                  <c:v>0</c:v>
                </c:pt>
                <c:pt idx="1710">
                  <c:v>30</c:v>
                </c:pt>
                <c:pt idx="1711">
                  <c:v>25</c:v>
                </c:pt>
                <c:pt idx="1712">
                  <c:v>5</c:v>
                </c:pt>
                <c:pt idx="1713">
                  <c:v>0</c:v>
                </c:pt>
                <c:pt idx="1714">
                  <c:v>0</c:v>
                </c:pt>
                <c:pt idx="1715">
                  <c:v>15</c:v>
                </c:pt>
                <c:pt idx="1716">
                  <c:v>10</c:v>
                </c:pt>
                <c:pt idx="1717">
                  <c:v>25</c:v>
                </c:pt>
                <c:pt idx="1718">
                  <c:v>0</c:v>
                </c:pt>
                <c:pt idx="1719">
                  <c:v>0</c:v>
                </c:pt>
                <c:pt idx="1720">
                  <c:v>15</c:v>
                </c:pt>
                <c:pt idx="1721">
                  <c:v>0</c:v>
                </c:pt>
                <c:pt idx="1722">
                  <c:v>25</c:v>
                </c:pt>
                <c:pt idx="1723">
                  <c:v>10</c:v>
                </c:pt>
                <c:pt idx="1724">
                  <c:v>0</c:v>
                </c:pt>
                <c:pt idx="1725">
                  <c:v>5</c:v>
                </c:pt>
                <c:pt idx="1726">
                  <c:v>0</c:v>
                </c:pt>
                <c:pt idx="1727">
                  <c:v>0</c:v>
                </c:pt>
                <c:pt idx="1728">
                  <c:v>0</c:v>
                </c:pt>
                <c:pt idx="1729">
                  <c:v>0</c:v>
                </c:pt>
                <c:pt idx="1730">
                  <c:v>30</c:v>
                </c:pt>
                <c:pt idx="1731">
                  <c:v>5</c:v>
                </c:pt>
                <c:pt idx="1732">
                  <c:v>20</c:v>
                </c:pt>
                <c:pt idx="1733">
                  <c:v>10</c:v>
                </c:pt>
                <c:pt idx="1734">
                  <c:v>25</c:v>
                </c:pt>
                <c:pt idx="1735">
                  <c:v>15</c:v>
                </c:pt>
                <c:pt idx="1736">
                  <c:v>0</c:v>
                </c:pt>
                <c:pt idx="1737">
                  <c:v>15</c:v>
                </c:pt>
                <c:pt idx="1738">
                  <c:v>10</c:v>
                </c:pt>
                <c:pt idx="1739">
                  <c:v>15</c:v>
                </c:pt>
                <c:pt idx="1740">
                  <c:v>10</c:v>
                </c:pt>
                <c:pt idx="1741">
                  <c:v>25</c:v>
                </c:pt>
                <c:pt idx="1742">
                  <c:v>10</c:v>
                </c:pt>
                <c:pt idx="1743">
                  <c:v>5</c:v>
                </c:pt>
                <c:pt idx="1744">
                  <c:v>0</c:v>
                </c:pt>
                <c:pt idx="1745">
                  <c:v>20</c:v>
                </c:pt>
                <c:pt idx="1746">
                  <c:v>10</c:v>
                </c:pt>
                <c:pt idx="1747">
                  <c:v>0</c:v>
                </c:pt>
                <c:pt idx="1748">
                  <c:v>0</c:v>
                </c:pt>
                <c:pt idx="1749">
                  <c:v>15</c:v>
                </c:pt>
                <c:pt idx="1750">
                  <c:v>0</c:v>
                </c:pt>
                <c:pt idx="1751">
                  <c:v>25</c:v>
                </c:pt>
                <c:pt idx="1752">
                  <c:v>5</c:v>
                </c:pt>
                <c:pt idx="1753">
                  <c:v>5</c:v>
                </c:pt>
                <c:pt idx="1754">
                  <c:v>15</c:v>
                </c:pt>
                <c:pt idx="1755">
                  <c:v>15</c:v>
                </c:pt>
                <c:pt idx="1756">
                  <c:v>5</c:v>
                </c:pt>
                <c:pt idx="1757">
                  <c:v>0</c:v>
                </c:pt>
                <c:pt idx="1758">
                  <c:v>20</c:v>
                </c:pt>
                <c:pt idx="1759">
                  <c:v>30</c:v>
                </c:pt>
                <c:pt idx="1760">
                  <c:v>5</c:v>
                </c:pt>
                <c:pt idx="1761">
                  <c:v>10</c:v>
                </c:pt>
                <c:pt idx="1762">
                  <c:v>10</c:v>
                </c:pt>
                <c:pt idx="1763">
                  <c:v>5</c:v>
                </c:pt>
                <c:pt idx="1764">
                  <c:v>0</c:v>
                </c:pt>
                <c:pt idx="1765">
                  <c:v>0</c:v>
                </c:pt>
                <c:pt idx="1766">
                  <c:v>15</c:v>
                </c:pt>
                <c:pt idx="1767">
                  <c:v>30</c:v>
                </c:pt>
                <c:pt idx="1768">
                  <c:v>25</c:v>
                </c:pt>
                <c:pt idx="1769">
                  <c:v>0</c:v>
                </c:pt>
                <c:pt idx="1770">
                  <c:v>10</c:v>
                </c:pt>
                <c:pt idx="1771">
                  <c:v>30</c:v>
                </c:pt>
                <c:pt idx="1772">
                  <c:v>5</c:v>
                </c:pt>
                <c:pt idx="1773">
                  <c:v>0</c:v>
                </c:pt>
                <c:pt idx="1774">
                  <c:v>30</c:v>
                </c:pt>
                <c:pt idx="1775">
                  <c:v>15</c:v>
                </c:pt>
                <c:pt idx="1776">
                  <c:v>10</c:v>
                </c:pt>
                <c:pt idx="1777">
                  <c:v>10</c:v>
                </c:pt>
                <c:pt idx="1778">
                  <c:v>10</c:v>
                </c:pt>
                <c:pt idx="1779">
                  <c:v>10</c:v>
                </c:pt>
                <c:pt idx="1780">
                  <c:v>25</c:v>
                </c:pt>
                <c:pt idx="1781">
                  <c:v>5</c:v>
                </c:pt>
                <c:pt idx="1782">
                  <c:v>30</c:v>
                </c:pt>
                <c:pt idx="1783">
                  <c:v>0</c:v>
                </c:pt>
                <c:pt idx="1784">
                  <c:v>10</c:v>
                </c:pt>
                <c:pt idx="1785">
                  <c:v>10</c:v>
                </c:pt>
                <c:pt idx="1786">
                  <c:v>25</c:v>
                </c:pt>
                <c:pt idx="1787">
                  <c:v>15</c:v>
                </c:pt>
                <c:pt idx="1788">
                  <c:v>10</c:v>
                </c:pt>
                <c:pt idx="1789">
                  <c:v>30</c:v>
                </c:pt>
                <c:pt idx="1790">
                  <c:v>10</c:v>
                </c:pt>
                <c:pt idx="1791">
                  <c:v>0</c:v>
                </c:pt>
                <c:pt idx="1792">
                  <c:v>20</c:v>
                </c:pt>
                <c:pt idx="1793">
                  <c:v>25</c:v>
                </c:pt>
                <c:pt idx="1794">
                  <c:v>15</c:v>
                </c:pt>
                <c:pt idx="1795">
                  <c:v>10</c:v>
                </c:pt>
                <c:pt idx="1796">
                  <c:v>10</c:v>
                </c:pt>
                <c:pt idx="1797">
                  <c:v>0</c:v>
                </c:pt>
                <c:pt idx="1798">
                  <c:v>25</c:v>
                </c:pt>
                <c:pt idx="1799">
                  <c:v>15</c:v>
                </c:pt>
                <c:pt idx="1800">
                  <c:v>0</c:v>
                </c:pt>
                <c:pt idx="1801">
                  <c:v>0</c:v>
                </c:pt>
                <c:pt idx="1802">
                  <c:v>10</c:v>
                </c:pt>
                <c:pt idx="1803">
                  <c:v>25</c:v>
                </c:pt>
                <c:pt idx="1804">
                  <c:v>10</c:v>
                </c:pt>
                <c:pt idx="1805">
                  <c:v>10</c:v>
                </c:pt>
                <c:pt idx="1806">
                  <c:v>15</c:v>
                </c:pt>
                <c:pt idx="1807">
                  <c:v>10</c:v>
                </c:pt>
                <c:pt idx="1808">
                  <c:v>25</c:v>
                </c:pt>
                <c:pt idx="1809">
                  <c:v>10</c:v>
                </c:pt>
                <c:pt idx="1810">
                  <c:v>15</c:v>
                </c:pt>
                <c:pt idx="1811">
                  <c:v>25</c:v>
                </c:pt>
                <c:pt idx="1812">
                  <c:v>30</c:v>
                </c:pt>
                <c:pt idx="1813">
                  <c:v>0</c:v>
                </c:pt>
                <c:pt idx="1814">
                  <c:v>5</c:v>
                </c:pt>
                <c:pt idx="1815">
                  <c:v>25</c:v>
                </c:pt>
                <c:pt idx="1816">
                  <c:v>25</c:v>
                </c:pt>
                <c:pt idx="1817">
                  <c:v>5</c:v>
                </c:pt>
                <c:pt idx="1818">
                  <c:v>0</c:v>
                </c:pt>
                <c:pt idx="1819">
                  <c:v>10</c:v>
                </c:pt>
                <c:pt idx="1820">
                  <c:v>30</c:v>
                </c:pt>
                <c:pt idx="1821">
                  <c:v>5</c:v>
                </c:pt>
                <c:pt idx="1822">
                  <c:v>15</c:v>
                </c:pt>
                <c:pt idx="1823">
                  <c:v>30</c:v>
                </c:pt>
                <c:pt idx="1824">
                  <c:v>10</c:v>
                </c:pt>
                <c:pt idx="1825">
                  <c:v>30</c:v>
                </c:pt>
                <c:pt idx="1826">
                  <c:v>5</c:v>
                </c:pt>
                <c:pt idx="1827">
                  <c:v>30</c:v>
                </c:pt>
                <c:pt idx="1828">
                  <c:v>0</c:v>
                </c:pt>
                <c:pt idx="1829">
                  <c:v>0</c:v>
                </c:pt>
                <c:pt idx="1830">
                  <c:v>5</c:v>
                </c:pt>
                <c:pt idx="1831">
                  <c:v>0</c:v>
                </c:pt>
                <c:pt idx="1832">
                  <c:v>30</c:v>
                </c:pt>
                <c:pt idx="1833">
                  <c:v>30</c:v>
                </c:pt>
                <c:pt idx="1834">
                  <c:v>10</c:v>
                </c:pt>
                <c:pt idx="1835">
                  <c:v>25</c:v>
                </c:pt>
                <c:pt idx="1836">
                  <c:v>25</c:v>
                </c:pt>
                <c:pt idx="1837">
                  <c:v>15</c:v>
                </c:pt>
                <c:pt idx="1838">
                  <c:v>0</c:v>
                </c:pt>
                <c:pt idx="1839">
                  <c:v>20</c:v>
                </c:pt>
                <c:pt idx="1840">
                  <c:v>20</c:v>
                </c:pt>
                <c:pt idx="1841">
                  <c:v>0</c:v>
                </c:pt>
                <c:pt idx="1842">
                  <c:v>20</c:v>
                </c:pt>
                <c:pt idx="1843">
                  <c:v>10</c:v>
                </c:pt>
                <c:pt idx="1844">
                  <c:v>0</c:v>
                </c:pt>
                <c:pt idx="1845">
                  <c:v>20</c:v>
                </c:pt>
                <c:pt idx="1846">
                  <c:v>5</c:v>
                </c:pt>
                <c:pt idx="1847">
                  <c:v>10</c:v>
                </c:pt>
                <c:pt idx="1848">
                  <c:v>25</c:v>
                </c:pt>
                <c:pt idx="1849">
                  <c:v>10</c:v>
                </c:pt>
                <c:pt idx="1850">
                  <c:v>10</c:v>
                </c:pt>
                <c:pt idx="1851">
                  <c:v>30</c:v>
                </c:pt>
                <c:pt idx="1852">
                  <c:v>5</c:v>
                </c:pt>
                <c:pt idx="1853">
                  <c:v>15</c:v>
                </c:pt>
                <c:pt idx="1854">
                  <c:v>15</c:v>
                </c:pt>
                <c:pt idx="1855">
                  <c:v>0</c:v>
                </c:pt>
                <c:pt idx="1856">
                  <c:v>15</c:v>
                </c:pt>
                <c:pt idx="1857">
                  <c:v>25</c:v>
                </c:pt>
                <c:pt idx="1858">
                  <c:v>30</c:v>
                </c:pt>
                <c:pt idx="1859">
                  <c:v>10</c:v>
                </c:pt>
                <c:pt idx="1860">
                  <c:v>10</c:v>
                </c:pt>
                <c:pt idx="1861">
                  <c:v>30</c:v>
                </c:pt>
                <c:pt idx="1862">
                  <c:v>25</c:v>
                </c:pt>
                <c:pt idx="1863">
                  <c:v>0</c:v>
                </c:pt>
                <c:pt idx="1864">
                  <c:v>20</c:v>
                </c:pt>
                <c:pt idx="1865">
                  <c:v>5</c:v>
                </c:pt>
                <c:pt idx="1866">
                  <c:v>0</c:v>
                </c:pt>
                <c:pt idx="1867">
                  <c:v>15</c:v>
                </c:pt>
                <c:pt idx="1868">
                  <c:v>0</c:v>
                </c:pt>
                <c:pt idx="1869">
                  <c:v>0</c:v>
                </c:pt>
                <c:pt idx="1870">
                  <c:v>0</c:v>
                </c:pt>
                <c:pt idx="1871">
                  <c:v>10</c:v>
                </c:pt>
                <c:pt idx="1872">
                  <c:v>5</c:v>
                </c:pt>
                <c:pt idx="1873">
                  <c:v>0</c:v>
                </c:pt>
                <c:pt idx="1874">
                  <c:v>0</c:v>
                </c:pt>
                <c:pt idx="1875">
                  <c:v>0</c:v>
                </c:pt>
                <c:pt idx="1876">
                  <c:v>25</c:v>
                </c:pt>
                <c:pt idx="1877">
                  <c:v>5</c:v>
                </c:pt>
                <c:pt idx="1878">
                  <c:v>25</c:v>
                </c:pt>
                <c:pt idx="1879">
                  <c:v>10</c:v>
                </c:pt>
                <c:pt idx="1880">
                  <c:v>10</c:v>
                </c:pt>
                <c:pt idx="1881">
                  <c:v>10</c:v>
                </c:pt>
                <c:pt idx="1882">
                  <c:v>0</c:v>
                </c:pt>
                <c:pt idx="1883">
                  <c:v>20</c:v>
                </c:pt>
                <c:pt idx="1884">
                  <c:v>0</c:v>
                </c:pt>
                <c:pt idx="1885">
                  <c:v>0</c:v>
                </c:pt>
                <c:pt idx="1886">
                  <c:v>10</c:v>
                </c:pt>
                <c:pt idx="1887">
                  <c:v>5</c:v>
                </c:pt>
                <c:pt idx="1888">
                  <c:v>30</c:v>
                </c:pt>
                <c:pt idx="1889">
                  <c:v>0</c:v>
                </c:pt>
                <c:pt idx="1890">
                  <c:v>0</c:v>
                </c:pt>
                <c:pt idx="1891">
                  <c:v>20</c:v>
                </c:pt>
                <c:pt idx="1892">
                  <c:v>0</c:v>
                </c:pt>
                <c:pt idx="1893">
                  <c:v>10</c:v>
                </c:pt>
                <c:pt idx="1894">
                  <c:v>10</c:v>
                </c:pt>
                <c:pt idx="1895">
                  <c:v>0</c:v>
                </c:pt>
                <c:pt idx="1896">
                  <c:v>0</c:v>
                </c:pt>
                <c:pt idx="1897">
                  <c:v>10</c:v>
                </c:pt>
                <c:pt idx="1898">
                  <c:v>10</c:v>
                </c:pt>
                <c:pt idx="1899">
                  <c:v>0</c:v>
                </c:pt>
                <c:pt idx="1900">
                  <c:v>0</c:v>
                </c:pt>
                <c:pt idx="1901">
                  <c:v>0</c:v>
                </c:pt>
                <c:pt idx="1902">
                  <c:v>10</c:v>
                </c:pt>
                <c:pt idx="1903">
                  <c:v>0</c:v>
                </c:pt>
                <c:pt idx="1904">
                  <c:v>0</c:v>
                </c:pt>
                <c:pt idx="1905">
                  <c:v>10</c:v>
                </c:pt>
                <c:pt idx="1906">
                  <c:v>5</c:v>
                </c:pt>
                <c:pt idx="1907">
                  <c:v>30</c:v>
                </c:pt>
                <c:pt idx="1908">
                  <c:v>5</c:v>
                </c:pt>
                <c:pt idx="1909">
                  <c:v>0</c:v>
                </c:pt>
                <c:pt idx="1910">
                  <c:v>10</c:v>
                </c:pt>
                <c:pt idx="1911">
                  <c:v>30</c:v>
                </c:pt>
                <c:pt idx="1912">
                  <c:v>0</c:v>
                </c:pt>
                <c:pt idx="1913">
                  <c:v>30</c:v>
                </c:pt>
                <c:pt idx="1914">
                  <c:v>0</c:v>
                </c:pt>
                <c:pt idx="1915">
                  <c:v>20</c:v>
                </c:pt>
                <c:pt idx="1916">
                  <c:v>5</c:v>
                </c:pt>
                <c:pt idx="1917">
                  <c:v>5</c:v>
                </c:pt>
                <c:pt idx="1918">
                  <c:v>25</c:v>
                </c:pt>
                <c:pt idx="1919">
                  <c:v>5</c:v>
                </c:pt>
                <c:pt idx="1920">
                  <c:v>0</c:v>
                </c:pt>
                <c:pt idx="1921">
                  <c:v>0</c:v>
                </c:pt>
                <c:pt idx="1922">
                  <c:v>0</c:v>
                </c:pt>
                <c:pt idx="1923">
                  <c:v>0</c:v>
                </c:pt>
                <c:pt idx="1924">
                  <c:v>15</c:v>
                </c:pt>
                <c:pt idx="1925">
                  <c:v>5</c:v>
                </c:pt>
                <c:pt idx="1926">
                  <c:v>0</c:v>
                </c:pt>
                <c:pt idx="1927">
                  <c:v>0</c:v>
                </c:pt>
                <c:pt idx="1928">
                  <c:v>10</c:v>
                </c:pt>
                <c:pt idx="1929">
                  <c:v>20</c:v>
                </c:pt>
                <c:pt idx="1930">
                  <c:v>10</c:v>
                </c:pt>
                <c:pt idx="1931">
                  <c:v>30</c:v>
                </c:pt>
                <c:pt idx="1932">
                  <c:v>10</c:v>
                </c:pt>
                <c:pt idx="1933">
                  <c:v>10</c:v>
                </c:pt>
                <c:pt idx="1934">
                  <c:v>0</c:v>
                </c:pt>
                <c:pt idx="1935">
                  <c:v>30</c:v>
                </c:pt>
                <c:pt idx="1936">
                  <c:v>25</c:v>
                </c:pt>
                <c:pt idx="1937">
                  <c:v>25</c:v>
                </c:pt>
                <c:pt idx="1938">
                  <c:v>30</c:v>
                </c:pt>
                <c:pt idx="1939">
                  <c:v>5</c:v>
                </c:pt>
                <c:pt idx="1940">
                  <c:v>5</c:v>
                </c:pt>
                <c:pt idx="1941">
                  <c:v>20</c:v>
                </c:pt>
                <c:pt idx="1942">
                  <c:v>10</c:v>
                </c:pt>
                <c:pt idx="1943">
                  <c:v>25</c:v>
                </c:pt>
                <c:pt idx="1944">
                  <c:v>20</c:v>
                </c:pt>
                <c:pt idx="1945">
                  <c:v>30</c:v>
                </c:pt>
                <c:pt idx="1946">
                  <c:v>30</c:v>
                </c:pt>
                <c:pt idx="1947">
                  <c:v>25</c:v>
                </c:pt>
                <c:pt idx="1948">
                  <c:v>0</c:v>
                </c:pt>
                <c:pt idx="1949">
                  <c:v>10</c:v>
                </c:pt>
                <c:pt idx="1950">
                  <c:v>0</c:v>
                </c:pt>
                <c:pt idx="1951">
                  <c:v>30</c:v>
                </c:pt>
                <c:pt idx="1952">
                  <c:v>15</c:v>
                </c:pt>
                <c:pt idx="1953">
                  <c:v>10</c:v>
                </c:pt>
                <c:pt idx="1954">
                  <c:v>0</c:v>
                </c:pt>
                <c:pt idx="1955">
                  <c:v>0</c:v>
                </c:pt>
                <c:pt idx="1956">
                  <c:v>0</c:v>
                </c:pt>
                <c:pt idx="1957">
                  <c:v>20</c:v>
                </c:pt>
                <c:pt idx="1958">
                  <c:v>30</c:v>
                </c:pt>
                <c:pt idx="1959">
                  <c:v>10</c:v>
                </c:pt>
                <c:pt idx="1960">
                  <c:v>10</c:v>
                </c:pt>
                <c:pt idx="1961">
                  <c:v>20</c:v>
                </c:pt>
                <c:pt idx="1962">
                  <c:v>5</c:v>
                </c:pt>
                <c:pt idx="1963">
                  <c:v>0</c:v>
                </c:pt>
                <c:pt idx="1964">
                  <c:v>5</c:v>
                </c:pt>
                <c:pt idx="1965">
                  <c:v>15</c:v>
                </c:pt>
                <c:pt idx="1966">
                  <c:v>0</c:v>
                </c:pt>
                <c:pt idx="1967">
                  <c:v>20</c:v>
                </c:pt>
                <c:pt idx="1968">
                  <c:v>5</c:v>
                </c:pt>
                <c:pt idx="1969">
                  <c:v>10</c:v>
                </c:pt>
                <c:pt idx="1970">
                  <c:v>10</c:v>
                </c:pt>
                <c:pt idx="1971">
                  <c:v>10</c:v>
                </c:pt>
                <c:pt idx="1972">
                  <c:v>30</c:v>
                </c:pt>
                <c:pt idx="1973">
                  <c:v>25</c:v>
                </c:pt>
                <c:pt idx="1974">
                  <c:v>0</c:v>
                </c:pt>
                <c:pt idx="1975">
                  <c:v>10</c:v>
                </c:pt>
                <c:pt idx="1976">
                  <c:v>5</c:v>
                </c:pt>
                <c:pt idx="1977">
                  <c:v>20</c:v>
                </c:pt>
                <c:pt idx="1978">
                  <c:v>25</c:v>
                </c:pt>
                <c:pt idx="1979">
                  <c:v>10</c:v>
                </c:pt>
                <c:pt idx="1980">
                  <c:v>20</c:v>
                </c:pt>
                <c:pt idx="1981">
                  <c:v>30</c:v>
                </c:pt>
                <c:pt idx="1982">
                  <c:v>5</c:v>
                </c:pt>
                <c:pt idx="1983">
                  <c:v>20</c:v>
                </c:pt>
                <c:pt idx="1984">
                  <c:v>0</c:v>
                </c:pt>
                <c:pt idx="1985">
                  <c:v>0</c:v>
                </c:pt>
                <c:pt idx="1986">
                  <c:v>10</c:v>
                </c:pt>
                <c:pt idx="1987">
                  <c:v>10</c:v>
                </c:pt>
                <c:pt idx="1988">
                  <c:v>0</c:v>
                </c:pt>
                <c:pt idx="1989">
                  <c:v>0</c:v>
                </c:pt>
                <c:pt idx="1990">
                  <c:v>20</c:v>
                </c:pt>
                <c:pt idx="1991">
                  <c:v>15</c:v>
                </c:pt>
                <c:pt idx="1992">
                  <c:v>10</c:v>
                </c:pt>
                <c:pt idx="1993">
                  <c:v>30</c:v>
                </c:pt>
                <c:pt idx="1994">
                  <c:v>5</c:v>
                </c:pt>
                <c:pt idx="1995">
                  <c:v>10</c:v>
                </c:pt>
                <c:pt idx="1996">
                  <c:v>30</c:v>
                </c:pt>
                <c:pt idx="1997">
                  <c:v>20</c:v>
                </c:pt>
                <c:pt idx="1998">
                  <c:v>10</c:v>
                </c:pt>
                <c:pt idx="1999">
                  <c:v>10</c:v>
                </c:pt>
                <c:pt idx="2000">
                  <c:v>0</c:v>
                </c:pt>
                <c:pt idx="2001">
                  <c:v>0</c:v>
                </c:pt>
                <c:pt idx="2002">
                  <c:v>30</c:v>
                </c:pt>
                <c:pt idx="2003">
                  <c:v>10</c:v>
                </c:pt>
                <c:pt idx="2004">
                  <c:v>0</c:v>
                </c:pt>
                <c:pt idx="2005">
                  <c:v>5</c:v>
                </c:pt>
                <c:pt idx="2006">
                  <c:v>10</c:v>
                </c:pt>
                <c:pt idx="2007">
                  <c:v>25</c:v>
                </c:pt>
                <c:pt idx="2008">
                  <c:v>25</c:v>
                </c:pt>
                <c:pt idx="2009">
                  <c:v>25</c:v>
                </c:pt>
                <c:pt idx="2010">
                  <c:v>0</c:v>
                </c:pt>
                <c:pt idx="2011">
                  <c:v>25</c:v>
                </c:pt>
                <c:pt idx="2012">
                  <c:v>30</c:v>
                </c:pt>
                <c:pt idx="2013">
                  <c:v>0</c:v>
                </c:pt>
                <c:pt idx="2014">
                  <c:v>20</c:v>
                </c:pt>
                <c:pt idx="2015">
                  <c:v>20</c:v>
                </c:pt>
                <c:pt idx="2016">
                  <c:v>30</c:v>
                </c:pt>
                <c:pt idx="2017">
                  <c:v>0</c:v>
                </c:pt>
                <c:pt idx="2018">
                  <c:v>0</c:v>
                </c:pt>
                <c:pt idx="2019">
                  <c:v>5</c:v>
                </c:pt>
                <c:pt idx="2020">
                  <c:v>25</c:v>
                </c:pt>
                <c:pt idx="2021">
                  <c:v>10</c:v>
                </c:pt>
                <c:pt idx="2022">
                  <c:v>30</c:v>
                </c:pt>
                <c:pt idx="2023">
                  <c:v>20</c:v>
                </c:pt>
                <c:pt idx="2024">
                  <c:v>0</c:v>
                </c:pt>
                <c:pt idx="2025">
                  <c:v>5</c:v>
                </c:pt>
                <c:pt idx="2026">
                  <c:v>10</c:v>
                </c:pt>
                <c:pt idx="2027">
                  <c:v>20</c:v>
                </c:pt>
                <c:pt idx="2028">
                  <c:v>15</c:v>
                </c:pt>
                <c:pt idx="2029">
                  <c:v>30</c:v>
                </c:pt>
                <c:pt idx="2030">
                  <c:v>0</c:v>
                </c:pt>
                <c:pt idx="2031">
                  <c:v>5</c:v>
                </c:pt>
                <c:pt idx="2032">
                  <c:v>0</c:v>
                </c:pt>
                <c:pt idx="2033">
                  <c:v>30</c:v>
                </c:pt>
                <c:pt idx="2034">
                  <c:v>5</c:v>
                </c:pt>
                <c:pt idx="2035">
                  <c:v>20</c:v>
                </c:pt>
                <c:pt idx="2036">
                  <c:v>10</c:v>
                </c:pt>
                <c:pt idx="2037">
                  <c:v>25</c:v>
                </c:pt>
                <c:pt idx="2038">
                  <c:v>25</c:v>
                </c:pt>
                <c:pt idx="2039">
                  <c:v>20</c:v>
                </c:pt>
                <c:pt idx="2040">
                  <c:v>25</c:v>
                </c:pt>
                <c:pt idx="2041">
                  <c:v>15</c:v>
                </c:pt>
                <c:pt idx="2042">
                  <c:v>25</c:v>
                </c:pt>
                <c:pt idx="2043">
                  <c:v>5</c:v>
                </c:pt>
                <c:pt idx="2044">
                  <c:v>10</c:v>
                </c:pt>
                <c:pt idx="2045">
                  <c:v>5</c:v>
                </c:pt>
                <c:pt idx="2046">
                  <c:v>5</c:v>
                </c:pt>
                <c:pt idx="2047">
                  <c:v>30</c:v>
                </c:pt>
                <c:pt idx="2048">
                  <c:v>0</c:v>
                </c:pt>
                <c:pt idx="2049">
                  <c:v>5</c:v>
                </c:pt>
                <c:pt idx="2050">
                  <c:v>25</c:v>
                </c:pt>
                <c:pt idx="2051">
                  <c:v>5</c:v>
                </c:pt>
                <c:pt idx="2052">
                  <c:v>25</c:v>
                </c:pt>
                <c:pt idx="2053">
                  <c:v>25</c:v>
                </c:pt>
                <c:pt idx="2054">
                  <c:v>25</c:v>
                </c:pt>
                <c:pt idx="2055">
                  <c:v>10</c:v>
                </c:pt>
                <c:pt idx="2056">
                  <c:v>0</c:v>
                </c:pt>
                <c:pt idx="2057">
                  <c:v>10</c:v>
                </c:pt>
                <c:pt idx="2058">
                  <c:v>20</c:v>
                </c:pt>
                <c:pt idx="2059">
                  <c:v>0</c:v>
                </c:pt>
                <c:pt idx="2060">
                  <c:v>10</c:v>
                </c:pt>
                <c:pt idx="2061">
                  <c:v>20</c:v>
                </c:pt>
                <c:pt idx="2062">
                  <c:v>0</c:v>
                </c:pt>
                <c:pt idx="2063">
                  <c:v>15</c:v>
                </c:pt>
                <c:pt idx="2064">
                  <c:v>0</c:v>
                </c:pt>
                <c:pt idx="2065">
                  <c:v>0</c:v>
                </c:pt>
                <c:pt idx="2066">
                  <c:v>0</c:v>
                </c:pt>
                <c:pt idx="2067">
                  <c:v>5</c:v>
                </c:pt>
                <c:pt idx="2068">
                  <c:v>20</c:v>
                </c:pt>
                <c:pt idx="2069">
                  <c:v>15</c:v>
                </c:pt>
                <c:pt idx="2070">
                  <c:v>20</c:v>
                </c:pt>
                <c:pt idx="2071">
                  <c:v>0</c:v>
                </c:pt>
                <c:pt idx="2072">
                  <c:v>5</c:v>
                </c:pt>
                <c:pt idx="2073">
                  <c:v>15</c:v>
                </c:pt>
                <c:pt idx="2074">
                  <c:v>30</c:v>
                </c:pt>
                <c:pt idx="2075">
                  <c:v>0</c:v>
                </c:pt>
                <c:pt idx="2076">
                  <c:v>0</c:v>
                </c:pt>
                <c:pt idx="2077">
                  <c:v>10</c:v>
                </c:pt>
                <c:pt idx="2078">
                  <c:v>15</c:v>
                </c:pt>
                <c:pt idx="2079">
                  <c:v>0</c:v>
                </c:pt>
                <c:pt idx="2080">
                  <c:v>25</c:v>
                </c:pt>
                <c:pt idx="2081">
                  <c:v>0</c:v>
                </c:pt>
                <c:pt idx="2082">
                  <c:v>25</c:v>
                </c:pt>
                <c:pt idx="2083">
                  <c:v>25</c:v>
                </c:pt>
                <c:pt idx="2084">
                  <c:v>0</c:v>
                </c:pt>
                <c:pt idx="2085">
                  <c:v>0</c:v>
                </c:pt>
                <c:pt idx="2086">
                  <c:v>5</c:v>
                </c:pt>
                <c:pt idx="2087">
                  <c:v>5</c:v>
                </c:pt>
                <c:pt idx="2088">
                  <c:v>30</c:v>
                </c:pt>
                <c:pt idx="2089">
                  <c:v>10</c:v>
                </c:pt>
                <c:pt idx="2090">
                  <c:v>0</c:v>
                </c:pt>
                <c:pt idx="2091">
                  <c:v>10</c:v>
                </c:pt>
                <c:pt idx="2092">
                  <c:v>25</c:v>
                </c:pt>
                <c:pt idx="2093">
                  <c:v>10</c:v>
                </c:pt>
                <c:pt idx="2094">
                  <c:v>30</c:v>
                </c:pt>
                <c:pt idx="2095">
                  <c:v>20</c:v>
                </c:pt>
                <c:pt idx="2096">
                  <c:v>15</c:v>
                </c:pt>
                <c:pt idx="2097">
                  <c:v>0</c:v>
                </c:pt>
                <c:pt idx="2098">
                  <c:v>10</c:v>
                </c:pt>
                <c:pt idx="2099">
                  <c:v>25</c:v>
                </c:pt>
                <c:pt idx="2100">
                  <c:v>25</c:v>
                </c:pt>
                <c:pt idx="2101">
                  <c:v>15</c:v>
                </c:pt>
                <c:pt idx="2102">
                  <c:v>10</c:v>
                </c:pt>
                <c:pt idx="2103">
                  <c:v>0</c:v>
                </c:pt>
                <c:pt idx="2104">
                  <c:v>10</c:v>
                </c:pt>
                <c:pt idx="2105">
                  <c:v>20</c:v>
                </c:pt>
                <c:pt idx="2106">
                  <c:v>10</c:v>
                </c:pt>
                <c:pt idx="2107">
                  <c:v>0</c:v>
                </c:pt>
                <c:pt idx="2108">
                  <c:v>0</c:v>
                </c:pt>
                <c:pt idx="2109">
                  <c:v>10</c:v>
                </c:pt>
                <c:pt idx="2110">
                  <c:v>5</c:v>
                </c:pt>
                <c:pt idx="2111">
                  <c:v>10</c:v>
                </c:pt>
                <c:pt idx="2112">
                  <c:v>20</c:v>
                </c:pt>
                <c:pt idx="2113">
                  <c:v>10</c:v>
                </c:pt>
                <c:pt idx="2114">
                  <c:v>30</c:v>
                </c:pt>
                <c:pt idx="2115">
                  <c:v>10</c:v>
                </c:pt>
                <c:pt idx="2116">
                  <c:v>20</c:v>
                </c:pt>
                <c:pt idx="2117">
                  <c:v>0</c:v>
                </c:pt>
                <c:pt idx="2118">
                  <c:v>25</c:v>
                </c:pt>
                <c:pt idx="2119">
                  <c:v>25</c:v>
                </c:pt>
                <c:pt idx="2120">
                  <c:v>10</c:v>
                </c:pt>
                <c:pt idx="2121">
                  <c:v>0</c:v>
                </c:pt>
                <c:pt idx="2122">
                  <c:v>0</c:v>
                </c:pt>
                <c:pt idx="2123">
                  <c:v>0</c:v>
                </c:pt>
                <c:pt idx="2124">
                  <c:v>5</c:v>
                </c:pt>
                <c:pt idx="2125">
                  <c:v>10</c:v>
                </c:pt>
                <c:pt idx="2126">
                  <c:v>5</c:v>
                </c:pt>
                <c:pt idx="2127">
                  <c:v>30</c:v>
                </c:pt>
                <c:pt idx="2128">
                  <c:v>5</c:v>
                </c:pt>
                <c:pt idx="2129">
                  <c:v>10</c:v>
                </c:pt>
                <c:pt idx="2130">
                  <c:v>20</c:v>
                </c:pt>
                <c:pt idx="2131">
                  <c:v>0</c:v>
                </c:pt>
                <c:pt idx="2132">
                  <c:v>10</c:v>
                </c:pt>
                <c:pt idx="2133">
                  <c:v>25</c:v>
                </c:pt>
                <c:pt idx="2134">
                  <c:v>0</c:v>
                </c:pt>
                <c:pt idx="2135">
                  <c:v>20</c:v>
                </c:pt>
                <c:pt idx="2136">
                  <c:v>30</c:v>
                </c:pt>
                <c:pt idx="2137">
                  <c:v>15</c:v>
                </c:pt>
                <c:pt idx="2138">
                  <c:v>0</c:v>
                </c:pt>
                <c:pt idx="2139">
                  <c:v>25</c:v>
                </c:pt>
                <c:pt idx="2140">
                  <c:v>0</c:v>
                </c:pt>
                <c:pt idx="2141">
                  <c:v>25</c:v>
                </c:pt>
                <c:pt idx="2142">
                  <c:v>5</c:v>
                </c:pt>
                <c:pt idx="2143">
                  <c:v>5</c:v>
                </c:pt>
                <c:pt idx="2144">
                  <c:v>20</c:v>
                </c:pt>
                <c:pt idx="2145">
                  <c:v>15</c:v>
                </c:pt>
                <c:pt idx="2146">
                  <c:v>20</c:v>
                </c:pt>
                <c:pt idx="2147">
                  <c:v>30</c:v>
                </c:pt>
                <c:pt idx="2148">
                  <c:v>0</c:v>
                </c:pt>
                <c:pt idx="2149">
                  <c:v>15</c:v>
                </c:pt>
                <c:pt idx="2150">
                  <c:v>25</c:v>
                </c:pt>
                <c:pt idx="2151">
                  <c:v>25</c:v>
                </c:pt>
                <c:pt idx="2152">
                  <c:v>0</c:v>
                </c:pt>
                <c:pt idx="2153">
                  <c:v>20</c:v>
                </c:pt>
                <c:pt idx="2154">
                  <c:v>10</c:v>
                </c:pt>
                <c:pt idx="2155">
                  <c:v>20</c:v>
                </c:pt>
                <c:pt idx="2156">
                  <c:v>20</c:v>
                </c:pt>
                <c:pt idx="2157">
                  <c:v>0</c:v>
                </c:pt>
                <c:pt idx="2158">
                  <c:v>15</c:v>
                </c:pt>
                <c:pt idx="2159">
                  <c:v>15</c:v>
                </c:pt>
                <c:pt idx="2160">
                  <c:v>10</c:v>
                </c:pt>
                <c:pt idx="2161">
                  <c:v>20</c:v>
                </c:pt>
                <c:pt idx="2162">
                  <c:v>0</c:v>
                </c:pt>
                <c:pt idx="2163">
                  <c:v>0</c:v>
                </c:pt>
                <c:pt idx="2164">
                  <c:v>20</c:v>
                </c:pt>
                <c:pt idx="2165">
                  <c:v>15</c:v>
                </c:pt>
                <c:pt idx="2166">
                  <c:v>0</c:v>
                </c:pt>
                <c:pt idx="2167">
                  <c:v>0</c:v>
                </c:pt>
                <c:pt idx="2168">
                  <c:v>20</c:v>
                </c:pt>
                <c:pt idx="2169">
                  <c:v>25</c:v>
                </c:pt>
                <c:pt idx="2170">
                  <c:v>15</c:v>
                </c:pt>
                <c:pt idx="2171">
                  <c:v>15</c:v>
                </c:pt>
                <c:pt idx="2172">
                  <c:v>10</c:v>
                </c:pt>
                <c:pt idx="2173">
                  <c:v>30</c:v>
                </c:pt>
                <c:pt idx="2174">
                  <c:v>0</c:v>
                </c:pt>
                <c:pt idx="2175">
                  <c:v>0</c:v>
                </c:pt>
                <c:pt idx="2176">
                  <c:v>0</c:v>
                </c:pt>
                <c:pt idx="2177">
                  <c:v>15</c:v>
                </c:pt>
                <c:pt idx="2178">
                  <c:v>10</c:v>
                </c:pt>
                <c:pt idx="2179">
                  <c:v>0</c:v>
                </c:pt>
                <c:pt idx="2180">
                  <c:v>5</c:v>
                </c:pt>
                <c:pt idx="2181">
                  <c:v>10</c:v>
                </c:pt>
                <c:pt idx="2182">
                  <c:v>5</c:v>
                </c:pt>
                <c:pt idx="2183">
                  <c:v>20</c:v>
                </c:pt>
                <c:pt idx="2184">
                  <c:v>10</c:v>
                </c:pt>
                <c:pt idx="2185">
                  <c:v>10</c:v>
                </c:pt>
                <c:pt idx="2186">
                  <c:v>30</c:v>
                </c:pt>
                <c:pt idx="2187">
                  <c:v>5</c:v>
                </c:pt>
                <c:pt idx="2188">
                  <c:v>10</c:v>
                </c:pt>
                <c:pt idx="2189">
                  <c:v>0</c:v>
                </c:pt>
                <c:pt idx="2190">
                  <c:v>5</c:v>
                </c:pt>
                <c:pt idx="2191">
                  <c:v>20</c:v>
                </c:pt>
                <c:pt idx="2192">
                  <c:v>0</c:v>
                </c:pt>
                <c:pt idx="2193">
                  <c:v>0</c:v>
                </c:pt>
                <c:pt idx="2194">
                  <c:v>30</c:v>
                </c:pt>
                <c:pt idx="2195">
                  <c:v>20</c:v>
                </c:pt>
                <c:pt idx="2196">
                  <c:v>25</c:v>
                </c:pt>
                <c:pt idx="2197">
                  <c:v>20</c:v>
                </c:pt>
                <c:pt idx="2198">
                  <c:v>10</c:v>
                </c:pt>
                <c:pt idx="2199">
                  <c:v>0</c:v>
                </c:pt>
                <c:pt idx="2200">
                  <c:v>30</c:v>
                </c:pt>
                <c:pt idx="2201">
                  <c:v>25</c:v>
                </c:pt>
                <c:pt idx="2202">
                  <c:v>5</c:v>
                </c:pt>
                <c:pt idx="2203">
                  <c:v>20</c:v>
                </c:pt>
                <c:pt idx="2204">
                  <c:v>25</c:v>
                </c:pt>
                <c:pt idx="2205">
                  <c:v>5</c:v>
                </c:pt>
                <c:pt idx="2206">
                  <c:v>0</c:v>
                </c:pt>
                <c:pt idx="2207">
                  <c:v>25</c:v>
                </c:pt>
                <c:pt idx="2208">
                  <c:v>10</c:v>
                </c:pt>
                <c:pt idx="2209">
                  <c:v>5</c:v>
                </c:pt>
                <c:pt idx="2210">
                  <c:v>0</c:v>
                </c:pt>
                <c:pt idx="2211">
                  <c:v>5</c:v>
                </c:pt>
                <c:pt idx="2212">
                  <c:v>25</c:v>
                </c:pt>
                <c:pt idx="2213">
                  <c:v>30</c:v>
                </c:pt>
                <c:pt idx="2214">
                  <c:v>30</c:v>
                </c:pt>
                <c:pt idx="2215">
                  <c:v>20</c:v>
                </c:pt>
                <c:pt idx="2216">
                  <c:v>5</c:v>
                </c:pt>
                <c:pt idx="2217">
                  <c:v>10</c:v>
                </c:pt>
                <c:pt idx="2218">
                  <c:v>10</c:v>
                </c:pt>
                <c:pt idx="2219">
                  <c:v>20</c:v>
                </c:pt>
                <c:pt idx="2220">
                  <c:v>0</c:v>
                </c:pt>
                <c:pt idx="2221">
                  <c:v>10</c:v>
                </c:pt>
                <c:pt idx="2222">
                  <c:v>25</c:v>
                </c:pt>
                <c:pt idx="2223">
                  <c:v>30</c:v>
                </c:pt>
                <c:pt idx="2224">
                  <c:v>5</c:v>
                </c:pt>
                <c:pt idx="2225">
                  <c:v>0</c:v>
                </c:pt>
                <c:pt idx="2226">
                  <c:v>20</c:v>
                </c:pt>
                <c:pt idx="2227">
                  <c:v>10</c:v>
                </c:pt>
                <c:pt idx="2228">
                  <c:v>25</c:v>
                </c:pt>
                <c:pt idx="2229">
                  <c:v>0</c:v>
                </c:pt>
                <c:pt idx="2230">
                  <c:v>30</c:v>
                </c:pt>
                <c:pt idx="2231">
                  <c:v>10</c:v>
                </c:pt>
                <c:pt idx="2232">
                  <c:v>5</c:v>
                </c:pt>
                <c:pt idx="2233">
                  <c:v>0</c:v>
                </c:pt>
                <c:pt idx="2234">
                  <c:v>0</c:v>
                </c:pt>
                <c:pt idx="2235">
                  <c:v>0</c:v>
                </c:pt>
                <c:pt idx="2236">
                  <c:v>0</c:v>
                </c:pt>
                <c:pt idx="2237">
                  <c:v>0</c:v>
                </c:pt>
                <c:pt idx="2238">
                  <c:v>20</c:v>
                </c:pt>
                <c:pt idx="2239">
                  <c:v>10</c:v>
                </c:pt>
                <c:pt idx="2240">
                  <c:v>10</c:v>
                </c:pt>
                <c:pt idx="2241">
                  <c:v>0</c:v>
                </c:pt>
                <c:pt idx="2242">
                  <c:v>5</c:v>
                </c:pt>
                <c:pt idx="2243">
                  <c:v>10</c:v>
                </c:pt>
                <c:pt idx="2244">
                  <c:v>25</c:v>
                </c:pt>
                <c:pt idx="2245">
                  <c:v>25</c:v>
                </c:pt>
                <c:pt idx="2246">
                  <c:v>10</c:v>
                </c:pt>
                <c:pt idx="2247">
                  <c:v>30</c:v>
                </c:pt>
                <c:pt idx="2248">
                  <c:v>20</c:v>
                </c:pt>
                <c:pt idx="2249">
                  <c:v>5</c:v>
                </c:pt>
                <c:pt idx="2250">
                  <c:v>0</c:v>
                </c:pt>
                <c:pt idx="2251">
                  <c:v>0</c:v>
                </c:pt>
                <c:pt idx="2252">
                  <c:v>10</c:v>
                </c:pt>
                <c:pt idx="2253">
                  <c:v>0</c:v>
                </c:pt>
                <c:pt idx="2254">
                  <c:v>15</c:v>
                </c:pt>
                <c:pt idx="2255">
                  <c:v>0</c:v>
                </c:pt>
                <c:pt idx="2256">
                  <c:v>0</c:v>
                </c:pt>
                <c:pt idx="2257">
                  <c:v>5</c:v>
                </c:pt>
                <c:pt idx="2258">
                  <c:v>0</c:v>
                </c:pt>
                <c:pt idx="2259">
                  <c:v>30</c:v>
                </c:pt>
                <c:pt idx="2260">
                  <c:v>0</c:v>
                </c:pt>
                <c:pt idx="2261">
                  <c:v>15</c:v>
                </c:pt>
                <c:pt idx="2262">
                  <c:v>10</c:v>
                </c:pt>
                <c:pt idx="2263">
                  <c:v>10</c:v>
                </c:pt>
                <c:pt idx="2264">
                  <c:v>0</c:v>
                </c:pt>
                <c:pt idx="2265">
                  <c:v>10</c:v>
                </c:pt>
                <c:pt idx="2266">
                  <c:v>0</c:v>
                </c:pt>
                <c:pt idx="2267">
                  <c:v>5</c:v>
                </c:pt>
                <c:pt idx="2268">
                  <c:v>25</c:v>
                </c:pt>
                <c:pt idx="2269">
                  <c:v>0</c:v>
                </c:pt>
                <c:pt idx="2270">
                  <c:v>15</c:v>
                </c:pt>
                <c:pt idx="2271">
                  <c:v>0</c:v>
                </c:pt>
                <c:pt idx="2272">
                  <c:v>25</c:v>
                </c:pt>
                <c:pt idx="2273">
                  <c:v>30</c:v>
                </c:pt>
                <c:pt idx="2274">
                  <c:v>15</c:v>
                </c:pt>
                <c:pt idx="2275">
                  <c:v>30</c:v>
                </c:pt>
                <c:pt idx="2276">
                  <c:v>0</c:v>
                </c:pt>
                <c:pt idx="2277">
                  <c:v>25</c:v>
                </c:pt>
                <c:pt idx="2278">
                  <c:v>25</c:v>
                </c:pt>
                <c:pt idx="2279">
                  <c:v>15</c:v>
                </c:pt>
                <c:pt idx="2280">
                  <c:v>10</c:v>
                </c:pt>
                <c:pt idx="2281">
                  <c:v>25</c:v>
                </c:pt>
                <c:pt idx="2282">
                  <c:v>10</c:v>
                </c:pt>
                <c:pt idx="2283">
                  <c:v>10</c:v>
                </c:pt>
                <c:pt idx="2284">
                  <c:v>10</c:v>
                </c:pt>
                <c:pt idx="2285">
                  <c:v>0</c:v>
                </c:pt>
                <c:pt idx="2286">
                  <c:v>20</c:v>
                </c:pt>
                <c:pt idx="2287">
                  <c:v>5</c:v>
                </c:pt>
                <c:pt idx="2288">
                  <c:v>10</c:v>
                </c:pt>
                <c:pt idx="2289">
                  <c:v>25</c:v>
                </c:pt>
                <c:pt idx="2290">
                  <c:v>10</c:v>
                </c:pt>
                <c:pt idx="2291">
                  <c:v>15</c:v>
                </c:pt>
                <c:pt idx="2292">
                  <c:v>0</c:v>
                </c:pt>
                <c:pt idx="2293">
                  <c:v>10</c:v>
                </c:pt>
                <c:pt idx="2294">
                  <c:v>25</c:v>
                </c:pt>
                <c:pt idx="2295">
                  <c:v>30</c:v>
                </c:pt>
                <c:pt idx="2296">
                  <c:v>20</c:v>
                </c:pt>
                <c:pt idx="2297">
                  <c:v>20</c:v>
                </c:pt>
                <c:pt idx="2298">
                  <c:v>20</c:v>
                </c:pt>
                <c:pt idx="2299">
                  <c:v>20</c:v>
                </c:pt>
                <c:pt idx="2300">
                  <c:v>10</c:v>
                </c:pt>
                <c:pt idx="2301">
                  <c:v>25</c:v>
                </c:pt>
                <c:pt idx="2302">
                  <c:v>30</c:v>
                </c:pt>
                <c:pt idx="2303">
                  <c:v>15</c:v>
                </c:pt>
                <c:pt idx="2304">
                  <c:v>30</c:v>
                </c:pt>
                <c:pt idx="2305">
                  <c:v>15</c:v>
                </c:pt>
                <c:pt idx="2306">
                  <c:v>20</c:v>
                </c:pt>
                <c:pt idx="2307">
                  <c:v>0</c:v>
                </c:pt>
                <c:pt idx="2308">
                  <c:v>5</c:v>
                </c:pt>
                <c:pt idx="2309">
                  <c:v>0</c:v>
                </c:pt>
                <c:pt idx="2310">
                  <c:v>15</c:v>
                </c:pt>
                <c:pt idx="2311">
                  <c:v>0</c:v>
                </c:pt>
                <c:pt idx="2312">
                  <c:v>0</c:v>
                </c:pt>
                <c:pt idx="2313">
                  <c:v>0</c:v>
                </c:pt>
                <c:pt idx="2314">
                  <c:v>25</c:v>
                </c:pt>
                <c:pt idx="2315">
                  <c:v>0</c:v>
                </c:pt>
                <c:pt idx="2316">
                  <c:v>20</c:v>
                </c:pt>
                <c:pt idx="2317">
                  <c:v>30</c:v>
                </c:pt>
                <c:pt idx="2318">
                  <c:v>10</c:v>
                </c:pt>
                <c:pt idx="2319">
                  <c:v>0</c:v>
                </c:pt>
                <c:pt idx="2320">
                  <c:v>20</c:v>
                </c:pt>
                <c:pt idx="2321">
                  <c:v>0</c:v>
                </c:pt>
                <c:pt idx="2322">
                  <c:v>0</c:v>
                </c:pt>
                <c:pt idx="2323">
                  <c:v>0</c:v>
                </c:pt>
                <c:pt idx="2324">
                  <c:v>5</c:v>
                </c:pt>
                <c:pt idx="2325">
                  <c:v>15</c:v>
                </c:pt>
                <c:pt idx="2326">
                  <c:v>25</c:v>
                </c:pt>
                <c:pt idx="2327">
                  <c:v>5</c:v>
                </c:pt>
                <c:pt idx="2328">
                  <c:v>0</c:v>
                </c:pt>
                <c:pt idx="2329">
                  <c:v>20</c:v>
                </c:pt>
                <c:pt idx="2330">
                  <c:v>25</c:v>
                </c:pt>
                <c:pt idx="2331">
                  <c:v>0</c:v>
                </c:pt>
                <c:pt idx="2332">
                  <c:v>15</c:v>
                </c:pt>
                <c:pt idx="2333">
                  <c:v>15</c:v>
                </c:pt>
                <c:pt idx="2334">
                  <c:v>0</c:v>
                </c:pt>
                <c:pt idx="2335">
                  <c:v>0</c:v>
                </c:pt>
                <c:pt idx="2336">
                  <c:v>20</c:v>
                </c:pt>
                <c:pt idx="2337">
                  <c:v>30</c:v>
                </c:pt>
                <c:pt idx="2338">
                  <c:v>30</c:v>
                </c:pt>
                <c:pt idx="2339">
                  <c:v>25</c:v>
                </c:pt>
                <c:pt idx="2340">
                  <c:v>20</c:v>
                </c:pt>
                <c:pt idx="2341">
                  <c:v>25</c:v>
                </c:pt>
                <c:pt idx="2342">
                  <c:v>20</c:v>
                </c:pt>
                <c:pt idx="2343">
                  <c:v>30</c:v>
                </c:pt>
                <c:pt idx="2344">
                  <c:v>25</c:v>
                </c:pt>
                <c:pt idx="2345">
                  <c:v>0</c:v>
                </c:pt>
                <c:pt idx="2346">
                  <c:v>30</c:v>
                </c:pt>
                <c:pt idx="2347">
                  <c:v>10</c:v>
                </c:pt>
                <c:pt idx="2348">
                  <c:v>30</c:v>
                </c:pt>
                <c:pt idx="2349">
                  <c:v>0</c:v>
                </c:pt>
                <c:pt idx="2350">
                  <c:v>20</c:v>
                </c:pt>
                <c:pt idx="2351">
                  <c:v>5</c:v>
                </c:pt>
                <c:pt idx="2352">
                  <c:v>0</c:v>
                </c:pt>
                <c:pt idx="2353">
                  <c:v>0</c:v>
                </c:pt>
                <c:pt idx="2354">
                  <c:v>15</c:v>
                </c:pt>
                <c:pt idx="2355">
                  <c:v>30</c:v>
                </c:pt>
                <c:pt idx="2356">
                  <c:v>30</c:v>
                </c:pt>
                <c:pt idx="2357">
                  <c:v>15</c:v>
                </c:pt>
                <c:pt idx="2358">
                  <c:v>10</c:v>
                </c:pt>
                <c:pt idx="2359">
                  <c:v>0</c:v>
                </c:pt>
                <c:pt idx="2360">
                  <c:v>0</c:v>
                </c:pt>
                <c:pt idx="2361">
                  <c:v>5</c:v>
                </c:pt>
                <c:pt idx="2362">
                  <c:v>15</c:v>
                </c:pt>
                <c:pt idx="2363">
                  <c:v>15</c:v>
                </c:pt>
                <c:pt idx="2364">
                  <c:v>20</c:v>
                </c:pt>
                <c:pt idx="2365">
                  <c:v>25</c:v>
                </c:pt>
                <c:pt idx="2366">
                  <c:v>15</c:v>
                </c:pt>
                <c:pt idx="2367">
                  <c:v>10</c:v>
                </c:pt>
                <c:pt idx="2368">
                  <c:v>25</c:v>
                </c:pt>
                <c:pt idx="2369">
                  <c:v>30</c:v>
                </c:pt>
                <c:pt idx="2370">
                  <c:v>0</c:v>
                </c:pt>
                <c:pt idx="2371">
                  <c:v>15</c:v>
                </c:pt>
                <c:pt idx="2372">
                  <c:v>15</c:v>
                </c:pt>
                <c:pt idx="2373">
                  <c:v>10</c:v>
                </c:pt>
                <c:pt idx="2374">
                  <c:v>10</c:v>
                </c:pt>
                <c:pt idx="2375">
                  <c:v>0</c:v>
                </c:pt>
                <c:pt idx="2376">
                  <c:v>15</c:v>
                </c:pt>
                <c:pt idx="2377">
                  <c:v>0</c:v>
                </c:pt>
                <c:pt idx="2378">
                  <c:v>30</c:v>
                </c:pt>
                <c:pt idx="2379">
                  <c:v>20</c:v>
                </c:pt>
                <c:pt idx="2380">
                  <c:v>5</c:v>
                </c:pt>
                <c:pt idx="2381">
                  <c:v>0</c:v>
                </c:pt>
                <c:pt idx="2382">
                  <c:v>30</c:v>
                </c:pt>
                <c:pt idx="2383">
                  <c:v>0</c:v>
                </c:pt>
                <c:pt idx="2384">
                  <c:v>10</c:v>
                </c:pt>
                <c:pt idx="2385">
                  <c:v>30</c:v>
                </c:pt>
                <c:pt idx="2386">
                  <c:v>0</c:v>
                </c:pt>
                <c:pt idx="2387">
                  <c:v>25</c:v>
                </c:pt>
                <c:pt idx="2388">
                  <c:v>5</c:v>
                </c:pt>
                <c:pt idx="2389">
                  <c:v>0</c:v>
                </c:pt>
                <c:pt idx="2390">
                  <c:v>0</c:v>
                </c:pt>
                <c:pt idx="2391">
                  <c:v>0</c:v>
                </c:pt>
                <c:pt idx="2392">
                  <c:v>5</c:v>
                </c:pt>
                <c:pt idx="2393">
                  <c:v>25</c:v>
                </c:pt>
                <c:pt idx="2394">
                  <c:v>0</c:v>
                </c:pt>
                <c:pt idx="2395">
                  <c:v>5</c:v>
                </c:pt>
                <c:pt idx="2396">
                  <c:v>0</c:v>
                </c:pt>
                <c:pt idx="2397">
                  <c:v>25</c:v>
                </c:pt>
                <c:pt idx="2398">
                  <c:v>10</c:v>
                </c:pt>
                <c:pt idx="2399">
                  <c:v>20</c:v>
                </c:pt>
                <c:pt idx="2400">
                  <c:v>10</c:v>
                </c:pt>
                <c:pt idx="2401">
                  <c:v>10</c:v>
                </c:pt>
                <c:pt idx="2402">
                  <c:v>0</c:v>
                </c:pt>
                <c:pt idx="2403">
                  <c:v>0</c:v>
                </c:pt>
                <c:pt idx="2404">
                  <c:v>30</c:v>
                </c:pt>
                <c:pt idx="2405">
                  <c:v>20</c:v>
                </c:pt>
                <c:pt idx="2406">
                  <c:v>20</c:v>
                </c:pt>
                <c:pt idx="2407">
                  <c:v>30</c:v>
                </c:pt>
                <c:pt idx="2408">
                  <c:v>15</c:v>
                </c:pt>
                <c:pt idx="2409">
                  <c:v>20</c:v>
                </c:pt>
                <c:pt idx="2410">
                  <c:v>0</c:v>
                </c:pt>
                <c:pt idx="2411">
                  <c:v>20</c:v>
                </c:pt>
                <c:pt idx="2412">
                  <c:v>30</c:v>
                </c:pt>
                <c:pt idx="2413">
                  <c:v>15</c:v>
                </c:pt>
                <c:pt idx="2414">
                  <c:v>15</c:v>
                </c:pt>
                <c:pt idx="2415">
                  <c:v>20</c:v>
                </c:pt>
                <c:pt idx="2416">
                  <c:v>0</c:v>
                </c:pt>
                <c:pt idx="2417">
                  <c:v>25</c:v>
                </c:pt>
                <c:pt idx="2418">
                  <c:v>5</c:v>
                </c:pt>
                <c:pt idx="2419">
                  <c:v>0</c:v>
                </c:pt>
                <c:pt idx="2420">
                  <c:v>20</c:v>
                </c:pt>
                <c:pt idx="2421">
                  <c:v>20</c:v>
                </c:pt>
                <c:pt idx="2422">
                  <c:v>20</c:v>
                </c:pt>
                <c:pt idx="2423">
                  <c:v>0</c:v>
                </c:pt>
                <c:pt idx="2424">
                  <c:v>25</c:v>
                </c:pt>
                <c:pt idx="2425">
                  <c:v>10</c:v>
                </c:pt>
                <c:pt idx="2426">
                  <c:v>30</c:v>
                </c:pt>
                <c:pt idx="2427">
                  <c:v>10</c:v>
                </c:pt>
                <c:pt idx="2428">
                  <c:v>10</c:v>
                </c:pt>
                <c:pt idx="2429">
                  <c:v>30</c:v>
                </c:pt>
                <c:pt idx="2430">
                  <c:v>15</c:v>
                </c:pt>
                <c:pt idx="2431">
                  <c:v>10</c:v>
                </c:pt>
                <c:pt idx="2432">
                  <c:v>15</c:v>
                </c:pt>
                <c:pt idx="2433">
                  <c:v>5</c:v>
                </c:pt>
                <c:pt idx="2434">
                  <c:v>30</c:v>
                </c:pt>
                <c:pt idx="2435">
                  <c:v>10</c:v>
                </c:pt>
                <c:pt idx="2436">
                  <c:v>0</c:v>
                </c:pt>
                <c:pt idx="2437">
                  <c:v>15</c:v>
                </c:pt>
                <c:pt idx="2438">
                  <c:v>5</c:v>
                </c:pt>
                <c:pt idx="2439">
                  <c:v>25</c:v>
                </c:pt>
                <c:pt idx="2440">
                  <c:v>0</c:v>
                </c:pt>
                <c:pt idx="2441">
                  <c:v>10</c:v>
                </c:pt>
                <c:pt idx="2442">
                  <c:v>10</c:v>
                </c:pt>
                <c:pt idx="2443">
                  <c:v>20</c:v>
                </c:pt>
                <c:pt idx="2444">
                  <c:v>25</c:v>
                </c:pt>
                <c:pt idx="2445">
                  <c:v>0</c:v>
                </c:pt>
                <c:pt idx="2446">
                  <c:v>10</c:v>
                </c:pt>
                <c:pt idx="2447">
                  <c:v>25</c:v>
                </c:pt>
                <c:pt idx="2448">
                  <c:v>10</c:v>
                </c:pt>
                <c:pt idx="2449">
                  <c:v>5</c:v>
                </c:pt>
                <c:pt idx="2450">
                  <c:v>30</c:v>
                </c:pt>
                <c:pt idx="2451">
                  <c:v>0</c:v>
                </c:pt>
                <c:pt idx="2452">
                  <c:v>10</c:v>
                </c:pt>
                <c:pt idx="2453">
                  <c:v>20</c:v>
                </c:pt>
                <c:pt idx="2454">
                  <c:v>0</c:v>
                </c:pt>
                <c:pt idx="2455">
                  <c:v>5</c:v>
                </c:pt>
                <c:pt idx="2456">
                  <c:v>0</c:v>
                </c:pt>
                <c:pt idx="2457">
                  <c:v>0</c:v>
                </c:pt>
                <c:pt idx="2458">
                  <c:v>30</c:v>
                </c:pt>
                <c:pt idx="2459">
                  <c:v>15</c:v>
                </c:pt>
                <c:pt idx="2460">
                  <c:v>25</c:v>
                </c:pt>
                <c:pt idx="2461">
                  <c:v>20</c:v>
                </c:pt>
                <c:pt idx="2462">
                  <c:v>25</c:v>
                </c:pt>
                <c:pt idx="2463">
                  <c:v>10</c:v>
                </c:pt>
                <c:pt idx="2464">
                  <c:v>5</c:v>
                </c:pt>
                <c:pt idx="2465">
                  <c:v>15</c:v>
                </c:pt>
                <c:pt idx="2466">
                  <c:v>10</c:v>
                </c:pt>
                <c:pt idx="2467">
                  <c:v>30</c:v>
                </c:pt>
                <c:pt idx="2468">
                  <c:v>10</c:v>
                </c:pt>
                <c:pt idx="2469">
                  <c:v>25</c:v>
                </c:pt>
                <c:pt idx="2470">
                  <c:v>5</c:v>
                </c:pt>
                <c:pt idx="2471">
                  <c:v>10</c:v>
                </c:pt>
                <c:pt idx="2472">
                  <c:v>10</c:v>
                </c:pt>
                <c:pt idx="2473">
                  <c:v>0</c:v>
                </c:pt>
                <c:pt idx="2474">
                  <c:v>0</c:v>
                </c:pt>
                <c:pt idx="2475">
                  <c:v>0</c:v>
                </c:pt>
                <c:pt idx="2476">
                  <c:v>0</c:v>
                </c:pt>
                <c:pt idx="2477">
                  <c:v>5</c:v>
                </c:pt>
                <c:pt idx="2478">
                  <c:v>30</c:v>
                </c:pt>
                <c:pt idx="2479">
                  <c:v>25</c:v>
                </c:pt>
                <c:pt idx="2480">
                  <c:v>5</c:v>
                </c:pt>
                <c:pt idx="2481">
                  <c:v>10</c:v>
                </c:pt>
                <c:pt idx="2482">
                  <c:v>5</c:v>
                </c:pt>
                <c:pt idx="2483">
                  <c:v>15</c:v>
                </c:pt>
                <c:pt idx="2484">
                  <c:v>25</c:v>
                </c:pt>
                <c:pt idx="2485">
                  <c:v>30</c:v>
                </c:pt>
                <c:pt idx="2486">
                  <c:v>10</c:v>
                </c:pt>
                <c:pt idx="2487">
                  <c:v>30</c:v>
                </c:pt>
                <c:pt idx="2488">
                  <c:v>25</c:v>
                </c:pt>
                <c:pt idx="2489">
                  <c:v>10</c:v>
                </c:pt>
                <c:pt idx="2490">
                  <c:v>10</c:v>
                </c:pt>
                <c:pt idx="2491">
                  <c:v>20</c:v>
                </c:pt>
                <c:pt idx="2492">
                  <c:v>10</c:v>
                </c:pt>
                <c:pt idx="2493">
                  <c:v>10</c:v>
                </c:pt>
                <c:pt idx="2494">
                  <c:v>15</c:v>
                </c:pt>
                <c:pt idx="2495">
                  <c:v>20</c:v>
                </c:pt>
                <c:pt idx="2496">
                  <c:v>0</c:v>
                </c:pt>
                <c:pt idx="2497">
                  <c:v>0</c:v>
                </c:pt>
                <c:pt idx="2498">
                  <c:v>0</c:v>
                </c:pt>
                <c:pt idx="2499">
                  <c:v>15</c:v>
                </c:pt>
                <c:pt idx="2500">
                  <c:v>10</c:v>
                </c:pt>
                <c:pt idx="2501">
                  <c:v>0</c:v>
                </c:pt>
                <c:pt idx="2502">
                  <c:v>5</c:v>
                </c:pt>
                <c:pt idx="2503">
                  <c:v>0</c:v>
                </c:pt>
                <c:pt idx="2504">
                  <c:v>0</c:v>
                </c:pt>
                <c:pt idx="2505">
                  <c:v>5</c:v>
                </c:pt>
                <c:pt idx="2506">
                  <c:v>0</c:v>
                </c:pt>
                <c:pt idx="2507">
                  <c:v>5</c:v>
                </c:pt>
                <c:pt idx="2508">
                  <c:v>10</c:v>
                </c:pt>
                <c:pt idx="2509">
                  <c:v>10</c:v>
                </c:pt>
                <c:pt idx="2510">
                  <c:v>30</c:v>
                </c:pt>
                <c:pt idx="2511">
                  <c:v>10</c:v>
                </c:pt>
                <c:pt idx="2512">
                  <c:v>0</c:v>
                </c:pt>
                <c:pt idx="2513">
                  <c:v>15</c:v>
                </c:pt>
                <c:pt idx="2514">
                  <c:v>30</c:v>
                </c:pt>
                <c:pt idx="2515">
                  <c:v>10</c:v>
                </c:pt>
                <c:pt idx="2516">
                  <c:v>20</c:v>
                </c:pt>
                <c:pt idx="2517">
                  <c:v>15</c:v>
                </c:pt>
                <c:pt idx="2518">
                  <c:v>10</c:v>
                </c:pt>
                <c:pt idx="2519">
                  <c:v>25</c:v>
                </c:pt>
                <c:pt idx="2520">
                  <c:v>20</c:v>
                </c:pt>
                <c:pt idx="2521">
                  <c:v>0</c:v>
                </c:pt>
                <c:pt idx="2522">
                  <c:v>10</c:v>
                </c:pt>
                <c:pt idx="2523">
                  <c:v>10</c:v>
                </c:pt>
                <c:pt idx="2524">
                  <c:v>0</c:v>
                </c:pt>
                <c:pt idx="2525">
                  <c:v>0</c:v>
                </c:pt>
                <c:pt idx="2526">
                  <c:v>20</c:v>
                </c:pt>
                <c:pt idx="2527">
                  <c:v>30</c:v>
                </c:pt>
                <c:pt idx="2528">
                  <c:v>10</c:v>
                </c:pt>
                <c:pt idx="2529">
                  <c:v>10</c:v>
                </c:pt>
                <c:pt idx="2530">
                  <c:v>0</c:v>
                </c:pt>
                <c:pt idx="2531">
                  <c:v>10</c:v>
                </c:pt>
                <c:pt idx="2532">
                  <c:v>25</c:v>
                </c:pt>
                <c:pt idx="2533">
                  <c:v>0</c:v>
                </c:pt>
                <c:pt idx="2534">
                  <c:v>10</c:v>
                </c:pt>
                <c:pt idx="2535">
                  <c:v>0</c:v>
                </c:pt>
                <c:pt idx="2536">
                  <c:v>20</c:v>
                </c:pt>
                <c:pt idx="2537">
                  <c:v>5</c:v>
                </c:pt>
                <c:pt idx="2538">
                  <c:v>10</c:v>
                </c:pt>
                <c:pt idx="2539">
                  <c:v>10</c:v>
                </c:pt>
                <c:pt idx="2540">
                  <c:v>10</c:v>
                </c:pt>
                <c:pt idx="2541">
                  <c:v>0</c:v>
                </c:pt>
                <c:pt idx="2542">
                  <c:v>25</c:v>
                </c:pt>
                <c:pt idx="2543">
                  <c:v>10</c:v>
                </c:pt>
                <c:pt idx="2544">
                  <c:v>30</c:v>
                </c:pt>
                <c:pt idx="2545">
                  <c:v>20</c:v>
                </c:pt>
                <c:pt idx="2546">
                  <c:v>5</c:v>
                </c:pt>
                <c:pt idx="2547">
                  <c:v>10</c:v>
                </c:pt>
                <c:pt idx="2548">
                  <c:v>25</c:v>
                </c:pt>
                <c:pt idx="2549">
                  <c:v>30</c:v>
                </c:pt>
                <c:pt idx="2550">
                  <c:v>5</c:v>
                </c:pt>
                <c:pt idx="2551">
                  <c:v>30</c:v>
                </c:pt>
                <c:pt idx="2552">
                  <c:v>15</c:v>
                </c:pt>
                <c:pt idx="2553">
                  <c:v>15</c:v>
                </c:pt>
                <c:pt idx="2554">
                  <c:v>10</c:v>
                </c:pt>
                <c:pt idx="2555">
                  <c:v>0</c:v>
                </c:pt>
                <c:pt idx="2556">
                  <c:v>0</c:v>
                </c:pt>
                <c:pt idx="2557">
                  <c:v>30</c:v>
                </c:pt>
                <c:pt idx="2558">
                  <c:v>30</c:v>
                </c:pt>
                <c:pt idx="2559">
                  <c:v>20</c:v>
                </c:pt>
                <c:pt idx="2560">
                  <c:v>10</c:v>
                </c:pt>
                <c:pt idx="2561">
                  <c:v>10</c:v>
                </c:pt>
                <c:pt idx="2562">
                  <c:v>5</c:v>
                </c:pt>
                <c:pt idx="2563">
                  <c:v>15</c:v>
                </c:pt>
                <c:pt idx="2564">
                  <c:v>0</c:v>
                </c:pt>
                <c:pt idx="2565">
                  <c:v>0</c:v>
                </c:pt>
                <c:pt idx="2566">
                  <c:v>0</c:v>
                </c:pt>
                <c:pt idx="2567">
                  <c:v>30</c:v>
                </c:pt>
                <c:pt idx="2568">
                  <c:v>20</c:v>
                </c:pt>
                <c:pt idx="2569">
                  <c:v>10</c:v>
                </c:pt>
                <c:pt idx="2570">
                  <c:v>30</c:v>
                </c:pt>
                <c:pt idx="2571">
                  <c:v>15</c:v>
                </c:pt>
                <c:pt idx="2572">
                  <c:v>10</c:v>
                </c:pt>
                <c:pt idx="2573">
                  <c:v>10</c:v>
                </c:pt>
                <c:pt idx="2574">
                  <c:v>5</c:v>
                </c:pt>
                <c:pt idx="2575">
                  <c:v>0</c:v>
                </c:pt>
                <c:pt idx="2576">
                  <c:v>15</c:v>
                </c:pt>
                <c:pt idx="2577">
                  <c:v>0</c:v>
                </c:pt>
                <c:pt idx="2578">
                  <c:v>15</c:v>
                </c:pt>
                <c:pt idx="2579">
                  <c:v>10</c:v>
                </c:pt>
                <c:pt idx="2580">
                  <c:v>15</c:v>
                </c:pt>
                <c:pt idx="2581">
                  <c:v>0</c:v>
                </c:pt>
                <c:pt idx="2582">
                  <c:v>0</c:v>
                </c:pt>
                <c:pt idx="2583">
                  <c:v>10</c:v>
                </c:pt>
                <c:pt idx="2584">
                  <c:v>30</c:v>
                </c:pt>
                <c:pt idx="2585">
                  <c:v>25</c:v>
                </c:pt>
                <c:pt idx="2586">
                  <c:v>10</c:v>
                </c:pt>
                <c:pt idx="2587">
                  <c:v>10</c:v>
                </c:pt>
                <c:pt idx="2588">
                  <c:v>0</c:v>
                </c:pt>
                <c:pt idx="2589">
                  <c:v>20</c:v>
                </c:pt>
                <c:pt idx="2590">
                  <c:v>25</c:v>
                </c:pt>
                <c:pt idx="2591">
                  <c:v>20</c:v>
                </c:pt>
                <c:pt idx="2592">
                  <c:v>10</c:v>
                </c:pt>
                <c:pt idx="2593">
                  <c:v>0</c:v>
                </c:pt>
                <c:pt idx="2594">
                  <c:v>10</c:v>
                </c:pt>
                <c:pt idx="2595">
                  <c:v>20</c:v>
                </c:pt>
                <c:pt idx="2596">
                  <c:v>30</c:v>
                </c:pt>
                <c:pt idx="2597">
                  <c:v>30</c:v>
                </c:pt>
                <c:pt idx="2598">
                  <c:v>10</c:v>
                </c:pt>
                <c:pt idx="2599">
                  <c:v>0</c:v>
                </c:pt>
                <c:pt idx="2600">
                  <c:v>5</c:v>
                </c:pt>
                <c:pt idx="2601">
                  <c:v>0</c:v>
                </c:pt>
                <c:pt idx="2602">
                  <c:v>10</c:v>
                </c:pt>
                <c:pt idx="2603">
                  <c:v>30</c:v>
                </c:pt>
                <c:pt idx="2604">
                  <c:v>0</c:v>
                </c:pt>
                <c:pt idx="2605">
                  <c:v>0</c:v>
                </c:pt>
                <c:pt idx="2606">
                  <c:v>20</c:v>
                </c:pt>
                <c:pt idx="2607">
                  <c:v>10</c:v>
                </c:pt>
                <c:pt idx="2608">
                  <c:v>5</c:v>
                </c:pt>
                <c:pt idx="2609">
                  <c:v>25</c:v>
                </c:pt>
                <c:pt idx="2610">
                  <c:v>5</c:v>
                </c:pt>
                <c:pt idx="2611">
                  <c:v>5</c:v>
                </c:pt>
                <c:pt idx="2612">
                  <c:v>25</c:v>
                </c:pt>
                <c:pt idx="2613">
                  <c:v>15</c:v>
                </c:pt>
                <c:pt idx="2614">
                  <c:v>30</c:v>
                </c:pt>
                <c:pt idx="2615">
                  <c:v>15</c:v>
                </c:pt>
                <c:pt idx="2616">
                  <c:v>5</c:v>
                </c:pt>
                <c:pt idx="2617">
                  <c:v>10</c:v>
                </c:pt>
                <c:pt idx="2618">
                  <c:v>10</c:v>
                </c:pt>
                <c:pt idx="2619">
                  <c:v>30</c:v>
                </c:pt>
                <c:pt idx="2620">
                  <c:v>20</c:v>
                </c:pt>
                <c:pt idx="2621">
                  <c:v>10</c:v>
                </c:pt>
                <c:pt idx="2622">
                  <c:v>25</c:v>
                </c:pt>
                <c:pt idx="2623">
                  <c:v>20</c:v>
                </c:pt>
                <c:pt idx="2624">
                  <c:v>20</c:v>
                </c:pt>
                <c:pt idx="2625">
                  <c:v>0</c:v>
                </c:pt>
                <c:pt idx="2626">
                  <c:v>0</c:v>
                </c:pt>
                <c:pt idx="2627">
                  <c:v>15</c:v>
                </c:pt>
                <c:pt idx="2628">
                  <c:v>15</c:v>
                </c:pt>
                <c:pt idx="2629">
                  <c:v>5</c:v>
                </c:pt>
                <c:pt idx="2630">
                  <c:v>25</c:v>
                </c:pt>
                <c:pt idx="2631">
                  <c:v>0</c:v>
                </c:pt>
                <c:pt idx="2632">
                  <c:v>25</c:v>
                </c:pt>
                <c:pt idx="2633">
                  <c:v>25</c:v>
                </c:pt>
                <c:pt idx="2634">
                  <c:v>10</c:v>
                </c:pt>
                <c:pt idx="2635">
                  <c:v>25</c:v>
                </c:pt>
                <c:pt idx="2636">
                  <c:v>0</c:v>
                </c:pt>
                <c:pt idx="2637">
                  <c:v>30</c:v>
                </c:pt>
                <c:pt idx="2638">
                  <c:v>25</c:v>
                </c:pt>
                <c:pt idx="2639">
                  <c:v>0</c:v>
                </c:pt>
                <c:pt idx="2640">
                  <c:v>10</c:v>
                </c:pt>
                <c:pt idx="2641">
                  <c:v>25</c:v>
                </c:pt>
                <c:pt idx="2642">
                  <c:v>0</c:v>
                </c:pt>
                <c:pt idx="2643">
                  <c:v>0</c:v>
                </c:pt>
                <c:pt idx="2644">
                  <c:v>30</c:v>
                </c:pt>
                <c:pt idx="2645">
                  <c:v>0</c:v>
                </c:pt>
                <c:pt idx="2646">
                  <c:v>20</c:v>
                </c:pt>
                <c:pt idx="2647">
                  <c:v>10</c:v>
                </c:pt>
                <c:pt idx="2648">
                  <c:v>10</c:v>
                </c:pt>
                <c:pt idx="2649">
                  <c:v>10</c:v>
                </c:pt>
                <c:pt idx="2650">
                  <c:v>20</c:v>
                </c:pt>
                <c:pt idx="2651">
                  <c:v>30</c:v>
                </c:pt>
                <c:pt idx="2652">
                  <c:v>5</c:v>
                </c:pt>
                <c:pt idx="2653">
                  <c:v>0</c:v>
                </c:pt>
                <c:pt idx="2654">
                  <c:v>10</c:v>
                </c:pt>
                <c:pt idx="2655">
                  <c:v>30</c:v>
                </c:pt>
                <c:pt idx="2656">
                  <c:v>30</c:v>
                </c:pt>
                <c:pt idx="2657">
                  <c:v>5</c:v>
                </c:pt>
                <c:pt idx="2658">
                  <c:v>0</c:v>
                </c:pt>
                <c:pt idx="2659">
                  <c:v>5</c:v>
                </c:pt>
                <c:pt idx="2660">
                  <c:v>25</c:v>
                </c:pt>
                <c:pt idx="2661">
                  <c:v>30</c:v>
                </c:pt>
                <c:pt idx="2662">
                  <c:v>0</c:v>
                </c:pt>
                <c:pt idx="2663">
                  <c:v>5</c:v>
                </c:pt>
                <c:pt idx="2664">
                  <c:v>25</c:v>
                </c:pt>
                <c:pt idx="2665">
                  <c:v>25</c:v>
                </c:pt>
                <c:pt idx="2666">
                  <c:v>0</c:v>
                </c:pt>
                <c:pt idx="2667">
                  <c:v>30</c:v>
                </c:pt>
                <c:pt idx="2668">
                  <c:v>30</c:v>
                </c:pt>
                <c:pt idx="2669">
                  <c:v>10</c:v>
                </c:pt>
                <c:pt idx="2670">
                  <c:v>0</c:v>
                </c:pt>
                <c:pt idx="2671">
                  <c:v>30</c:v>
                </c:pt>
                <c:pt idx="2672">
                  <c:v>10</c:v>
                </c:pt>
                <c:pt idx="2673">
                  <c:v>10</c:v>
                </c:pt>
                <c:pt idx="2674">
                  <c:v>5</c:v>
                </c:pt>
                <c:pt idx="2675">
                  <c:v>20</c:v>
                </c:pt>
                <c:pt idx="2676">
                  <c:v>20</c:v>
                </c:pt>
                <c:pt idx="2677">
                  <c:v>0</c:v>
                </c:pt>
                <c:pt idx="2678">
                  <c:v>25</c:v>
                </c:pt>
                <c:pt idx="2679">
                  <c:v>30</c:v>
                </c:pt>
                <c:pt idx="2680">
                  <c:v>5</c:v>
                </c:pt>
                <c:pt idx="2681">
                  <c:v>0</c:v>
                </c:pt>
                <c:pt idx="2682">
                  <c:v>15</c:v>
                </c:pt>
                <c:pt idx="2683">
                  <c:v>30</c:v>
                </c:pt>
                <c:pt idx="2684">
                  <c:v>15</c:v>
                </c:pt>
                <c:pt idx="2685">
                  <c:v>10</c:v>
                </c:pt>
                <c:pt idx="2686">
                  <c:v>30</c:v>
                </c:pt>
                <c:pt idx="2687">
                  <c:v>15</c:v>
                </c:pt>
                <c:pt idx="2688">
                  <c:v>5</c:v>
                </c:pt>
                <c:pt idx="2689">
                  <c:v>10</c:v>
                </c:pt>
                <c:pt idx="2690">
                  <c:v>25</c:v>
                </c:pt>
                <c:pt idx="2691">
                  <c:v>0</c:v>
                </c:pt>
                <c:pt idx="2692">
                  <c:v>0</c:v>
                </c:pt>
                <c:pt idx="2693">
                  <c:v>15</c:v>
                </c:pt>
                <c:pt idx="2694">
                  <c:v>10</c:v>
                </c:pt>
                <c:pt idx="2695">
                  <c:v>0</c:v>
                </c:pt>
                <c:pt idx="2696">
                  <c:v>5</c:v>
                </c:pt>
                <c:pt idx="2697">
                  <c:v>10</c:v>
                </c:pt>
                <c:pt idx="2698">
                  <c:v>10</c:v>
                </c:pt>
                <c:pt idx="2699">
                  <c:v>5</c:v>
                </c:pt>
                <c:pt idx="2700">
                  <c:v>5</c:v>
                </c:pt>
                <c:pt idx="2701">
                  <c:v>0</c:v>
                </c:pt>
                <c:pt idx="2702">
                  <c:v>10</c:v>
                </c:pt>
                <c:pt idx="2703">
                  <c:v>0</c:v>
                </c:pt>
                <c:pt idx="2704">
                  <c:v>5</c:v>
                </c:pt>
                <c:pt idx="2705">
                  <c:v>0</c:v>
                </c:pt>
                <c:pt idx="2706">
                  <c:v>30</c:v>
                </c:pt>
                <c:pt idx="2707">
                  <c:v>10</c:v>
                </c:pt>
                <c:pt idx="2708">
                  <c:v>0</c:v>
                </c:pt>
                <c:pt idx="2709">
                  <c:v>0</c:v>
                </c:pt>
                <c:pt idx="2710">
                  <c:v>0</c:v>
                </c:pt>
                <c:pt idx="2711">
                  <c:v>25</c:v>
                </c:pt>
                <c:pt idx="2712">
                  <c:v>10</c:v>
                </c:pt>
                <c:pt idx="2713">
                  <c:v>30</c:v>
                </c:pt>
                <c:pt idx="2714">
                  <c:v>25</c:v>
                </c:pt>
                <c:pt idx="2715">
                  <c:v>25</c:v>
                </c:pt>
                <c:pt idx="2716">
                  <c:v>5</c:v>
                </c:pt>
                <c:pt idx="2717">
                  <c:v>20</c:v>
                </c:pt>
                <c:pt idx="2718">
                  <c:v>10</c:v>
                </c:pt>
                <c:pt idx="2719">
                  <c:v>10</c:v>
                </c:pt>
                <c:pt idx="2720">
                  <c:v>30</c:v>
                </c:pt>
                <c:pt idx="2721">
                  <c:v>0</c:v>
                </c:pt>
                <c:pt idx="2722">
                  <c:v>5</c:v>
                </c:pt>
                <c:pt idx="2723">
                  <c:v>25</c:v>
                </c:pt>
                <c:pt idx="2724">
                  <c:v>30</c:v>
                </c:pt>
                <c:pt idx="2725">
                  <c:v>25</c:v>
                </c:pt>
                <c:pt idx="2726">
                  <c:v>0</c:v>
                </c:pt>
                <c:pt idx="2727">
                  <c:v>10</c:v>
                </c:pt>
                <c:pt idx="2728">
                  <c:v>30</c:v>
                </c:pt>
                <c:pt idx="2729">
                  <c:v>10</c:v>
                </c:pt>
                <c:pt idx="2730">
                  <c:v>0</c:v>
                </c:pt>
                <c:pt idx="2731">
                  <c:v>20</c:v>
                </c:pt>
                <c:pt idx="2732">
                  <c:v>25</c:v>
                </c:pt>
                <c:pt idx="2733">
                  <c:v>0</c:v>
                </c:pt>
                <c:pt idx="2734">
                  <c:v>10</c:v>
                </c:pt>
                <c:pt idx="2735">
                  <c:v>0</c:v>
                </c:pt>
                <c:pt idx="2736">
                  <c:v>20</c:v>
                </c:pt>
                <c:pt idx="2737">
                  <c:v>15</c:v>
                </c:pt>
                <c:pt idx="2738">
                  <c:v>25</c:v>
                </c:pt>
                <c:pt idx="2739">
                  <c:v>10</c:v>
                </c:pt>
                <c:pt idx="2740">
                  <c:v>30</c:v>
                </c:pt>
                <c:pt idx="2741">
                  <c:v>25</c:v>
                </c:pt>
                <c:pt idx="2742">
                  <c:v>0</c:v>
                </c:pt>
                <c:pt idx="2743">
                  <c:v>0</c:v>
                </c:pt>
                <c:pt idx="2744">
                  <c:v>20</c:v>
                </c:pt>
                <c:pt idx="2745">
                  <c:v>15</c:v>
                </c:pt>
                <c:pt idx="2746">
                  <c:v>5</c:v>
                </c:pt>
                <c:pt idx="2747">
                  <c:v>30</c:v>
                </c:pt>
                <c:pt idx="2748">
                  <c:v>5</c:v>
                </c:pt>
                <c:pt idx="2749">
                  <c:v>10</c:v>
                </c:pt>
                <c:pt idx="2750">
                  <c:v>30</c:v>
                </c:pt>
                <c:pt idx="2751">
                  <c:v>20</c:v>
                </c:pt>
                <c:pt idx="2752">
                  <c:v>5</c:v>
                </c:pt>
                <c:pt idx="2753">
                  <c:v>10</c:v>
                </c:pt>
                <c:pt idx="2754">
                  <c:v>10</c:v>
                </c:pt>
                <c:pt idx="2755">
                  <c:v>20</c:v>
                </c:pt>
                <c:pt idx="2756">
                  <c:v>15</c:v>
                </c:pt>
                <c:pt idx="2757">
                  <c:v>25</c:v>
                </c:pt>
                <c:pt idx="2758">
                  <c:v>20</c:v>
                </c:pt>
                <c:pt idx="2759">
                  <c:v>10</c:v>
                </c:pt>
                <c:pt idx="2760">
                  <c:v>10</c:v>
                </c:pt>
                <c:pt idx="2761">
                  <c:v>5</c:v>
                </c:pt>
                <c:pt idx="2762">
                  <c:v>0</c:v>
                </c:pt>
                <c:pt idx="2763">
                  <c:v>5</c:v>
                </c:pt>
                <c:pt idx="2764">
                  <c:v>30</c:v>
                </c:pt>
                <c:pt idx="2765">
                  <c:v>30</c:v>
                </c:pt>
                <c:pt idx="2766">
                  <c:v>20</c:v>
                </c:pt>
                <c:pt idx="2767">
                  <c:v>15</c:v>
                </c:pt>
                <c:pt idx="2768">
                  <c:v>20</c:v>
                </c:pt>
                <c:pt idx="2769">
                  <c:v>10</c:v>
                </c:pt>
                <c:pt idx="2770">
                  <c:v>15</c:v>
                </c:pt>
                <c:pt idx="2771">
                  <c:v>20</c:v>
                </c:pt>
                <c:pt idx="2772">
                  <c:v>15</c:v>
                </c:pt>
                <c:pt idx="2773">
                  <c:v>25</c:v>
                </c:pt>
                <c:pt idx="2774">
                  <c:v>5</c:v>
                </c:pt>
                <c:pt idx="2775">
                  <c:v>20</c:v>
                </c:pt>
                <c:pt idx="2776">
                  <c:v>10</c:v>
                </c:pt>
                <c:pt idx="2777">
                  <c:v>0</c:v>
                </c:pt>
                <c:pt idx="2778">
                  <c:v>20</c:v>
                </c:pt>
                <c:pt idx="2779">
                  <c:v>30</c:v>
                </c:pt>
                <c:pt idx="2780">
                  <c:v>30</c:v>
                </c:pt>
                <c:pt idx="2781">
                  <c:v>25</c:v>
                </c:pt>
                <c:pt idx="2782">
                  <c:v>25</c:v>
                </c:pt>
                <c:pt idx="2783">
                  <c:v>20</c:v>
                </c:pt>
                <c:pt idx="2784">
                  <c:v>5</c:v>
                </c:pt>
                <c:pt idx="2785">
                  <c:v>5</c:v>
                </c:pt>
                <c:pt idx="2786">
                  <c:v>15</c:v>
                </c:pt>
                <c:pt idx="2787">
                  <c:v>10</c:v>
                </c:pt>
                <c:pt idx="2788">
                  <c:v>10</c:v>
                </c:pt>
                <c:pt idx="2789">
                  <c:v>10</c:v>
                </c:pt>
                <c:pt idx="2790">
                  <c:v>5</c:v>
                </c:pt>
                <c:pt idx="2791">
                  <c:v>0</c:v>
                </c:pt>
                <c:pt idx="2792">
                  <c:v>15</c:v>
                </c:pt>
                <c:pt idx="2793">
                  <c:v>0</c:v>
                </c:pt>
                <c:pt idx="2794">
                  <c:v>10</c:v>
                </c:pt>
                <c:pt idx="2795">
                  <c:v>0</c:v>
                </c:pt>
                <c:pt idx="2796">
                  <c:v>0</c:v>
                </c:pt>
                <c:pt idx="2797">
                  <c:v>30</c:v>
                </c:pt>
                <c:pt idx="2798">
                  <c:v>30</c:v>
                </c:pt>
                <c:pt idx="2799">
                  <c:v>0</c:v>
                </c:pt>
                <c:pt idx="2800">
                  <c:v>25</c:v>
                </c:pt>
                <c:pt idx="2801">
                  <c:v>5</c:v>
                </c:pt>
                <c:pt idx="2802">
                  <c:v>0</c:v>
                </c:pt>
                <c:pt idx="2803">
                  <c:v>25</c:v>
                </c:pt>
                <c:pt idx="2804">
                  <c:v>15</c:v>
                </c:pt>
                <c:pt idx="2805">
                  <c:v>30</c:v>
                </c:pt>
                <c:pt idx="2806">
                  <c:v>0</c:v>
                </c:pt>
                <c:pt idx="2807">
                  <c:v>30</c:v>
                </c:pt>
                <c:pt idx="2808">
                  <c:v>0</c:v>
                </c:pt>
                <c:pt idx="2809">
                  <c:v>25</c:v>
                </c:pt>
                <c:pt idx="2810">
                  <c:v>0</c:v>
                </c:pt>
                <c:pt idx="2811">
                  <c:v>10</c:v>
                </c:pt>
                <c:pt idx="2812">
                  <c:v>0</c:v>
                </c:pt>
                <c:pt idx="2813">
                  <c:v>25</c:v>
                </c:pt>
                <c:pt idx="2814">
                  <c:v>25</c:v>
                </c:pt>
                <c:pt idx="2815">
                  <c:v>0</c:v>
                </c:pt>
                <c:pt idx="2816">
                  <c:v>25</c:v>
                </c:pt>
                <c:pt idx="2817">
                  <c:v>10</c:v>
                </c:pt>
                <c:pt idx="2818">
                  <c:v>10</c:v>
                </c:pt>
                <c:pt idx="2819">
                  <c:v>30</c:v>
                </c:pt>
                <c:pt idx="2820">
                  <c:v>20</c:v>
                </c:pt>
                <c:pt idx="2821">
                  <c:v>0</c:v>
                </c:pt>
                <c:pt idx="2822">
                  <c:v>5</c:v>
                </c:pt>
                <c:pt idx="2823">
                  <c:v>0</c:v>
                </c:pt>
                <c:pt idx="2824">
                  <c:v>5</c:v>
                </c:pt>
                <c:pt idx="2825">
                  <c:v>10</c:v>
                </c:pt>
                <c:pt idx="2826">
                  <c:v>10</c:v>
                </c:pt>
                <c:pt idx="2827">
                  <c:v>25</c:v>
                </c:pt>
                <c:pt idx="2828">
                  <c:v>10</c:v>
                </c:pt>
                <c:pt idx="2829">
                  <c:v>15</c:v>
                </c:pt>
                <c:pt idx="2830">
                  <c:v>10</c:v>
                </c:pt>
                <c:pt idx="2831">
                  <c:v>5</c:v>
                </c:pt>
                <c:pt idx="2832">
                  <c:v>25</c:v>
                </c:pt>
                <c:pt idx="2833">
                  <c:v>10</c:v>
                </c:pt>
                <c:pt idx="2834">
                  <c:v>0</c:v>
                </c:pt>
                <c:pt idx="2835">
                  <c:v>20</c:v>
                </c:pt>
                <c:pt idx="2836">
                  <c:v>25</c:v>
                </c:pt>
                <c:pt idx="2837">
                  <c:v>20</c:v>
                </c:pt>
                <c:pt idx="2838">
                  <c:v>10</c:v>
                </c:pt>
                <c:pt idx="2839">
                  <c:v>30</c:v>
                </c:pt>
                <c:pt idx="2840">
                  <c:v>10</c:v>
                </c:pt>
                <c:pt idx="2841">
                  <c:v>5</c:v>
                </c:pt>
                <c:pt idx="2842">
                  <c:v>25</c:v>
                </c:pt>
                <c:pt idx="2843">
                  <c:v>5</c:v>
                </c:pt>
                <c:pt idx="2844">
                  <c:v>20</c:v>
                </c:pt>
                <c:pt idx="2845">
                  <c:v>0</c:v>
                </c:pt>
                <c:pt idx="2846">
                  <c:v>30</c:v>
                </c:pt>
                <c:pt idx="2847">
                  <c:v>0</c:v>
                </c:pt>
                <c:pt idx="2848">
                  <c:v>30</c:v>
                </c:pt>
                <c:pt idx="2849">
                  <c:v>15</c:v>
                </c:pt>
                <c:pt idx="2850">
                  <c:v>0</c:v>
                </c:pt>
                <c:pt idx="2851">
                  <c:v>0</c:v>
                </c:pt>
                <c:pt idx="2852">
                  <c:v>5</c:v>
                </c:pt>
                <c:pt idx="2853">
                  <c:v>0</c:v>
                </c:pt>
                <c:pt idx="2854">
                  <c:v>0</c:v>
                </c:pt>
                <c:pt idx="2855">
                  <c:v>10</c:v>
                </c:pt>
                <c:pt idx="2856">
                  <c:v>10</c:v>
                </c:pt>
                <c:pt idx="2857">
                  <c:v>15</c:v>
                </c:pt>
                <c:pt idx="2858">
                  <c:v>0</c:v>
                </c:pt>
                <c:pt idx="2859">
                  <c:v>0</c:v>
                </c:pt>
                <c:pt idx="2860">
                  <c:v>20</c:v>
                </c:pt>
                <c:pt idx="2861">
                  <c:v>20</c:v>
                </c:pt>
                <c:pt idx="2862">
                  <c:v>5</c:v>
                </c:pt>
                <c:pt idx="2863">
                  <c:v>25</c:v>
                </c:pt>
                <c:pt idx="2864">
                  <c:v>0</c:v>
                </c:pt>
                <c:pt idx="2865">
                  <c:v>0</c:v>
                </c:pt>
                <c:pt idx="2866">
                  <c:v>15</c:v>
                </c:pt>
                <c:pt idx="2867">
                  <c:v>15</c:v>
                </c:pt>
                <c:pt idx="2868">
                  <c:v>0</c:v>
                </c:pt>
                <c:pt idx="2869">
                  <c:v>30</c:v>
                </c:pt>
                <c:pt idx="2870">
                  <c:v>10</c:v>
                </c:pt>
                <c:pt idx="2871">
                  <c:v>10</c:v>
                </c:pt>
                <c:pt idx="2872">
                  <c:v>10</c:v>
                </c:pt>
                <c:pt idx="2873">
                  <c:v>20</c:v>
                </c:pt>
                <c:pt idx="2874">
                  <c:v>10</c:v>
                </c:pt>
                <c:pt idx="2875">
                  <c:v>20</c:v>
                </c:pt>
                <c:pt idx="2876">
                  <c:v>10</c:v>
                </c:pt>
                <c:pt idx="2877">
                  <c:v>10</c:v>
                </c:pt>
                <c:pt idx="2878">
                  <c:v>30</c:v>
                </c:pt>
                <c:pt idx="2879">
                  <c:v>0</c:v>
                </c:pt>
                <c:pt idx="2880">
                  <c:v>10</c:v>
                </c:pt>
                <c:pt idx="2881">
                  <c:v>25</c:v>
                </c:pt>
                <c:pt idx="2882">
                  <c:v>5</c:v>
                </c:pt>
                <c:pt idx="2883">
                  <c:v>30</c:v>
                </c:pt>
                <c:pt idx="2884">
                  <c:v>0</c:v>
                </c:pt>
                <c:pt idx="2885">
                  <c:v>15</c:v>
                </c:pt>
                <c:pt idx="2886">
                  <c:v>5</c:v>
                </c:pt>
                <c:pt idx="2887">
                  <c:v>30</c:v>
                </c:pt>
                <c:pt idx="2888">
                  <c:v>10</c:v>
                </c:pt>
                <c:pt idx="2889">
                  <c:v>30</c:v>
                </c:pt>
                <c:pt idx="2890">
                  <c:v>0</c:v>
                </c:pt>
                <c:pt idx="2891">
                  <c:v>5</c:v>
                </c:pt>
                <c:pt idx="2892">
                  <c:v>10</c:v>
                </c:pt>
                <c:pt idx="2893">
                  <c:v>10</c:v>
                </c:pt>
                <c:pt idx="2894">
                  <c:v>15</c:v>
                </c:pt>
                <c:pt idx="2895">
                  <c:v>5</c:v>
                </c:pt>
                <c:pt idx="2896">
                  <c:v>30</c:v>
                </c:pt>
                <c:pt idx="2897">
                  <c:v>0</c:v>
                </c:pt>
                <c:pt idx="2898">
                  <c:v>25</c:v>
                </c:pt>
                <c:pt idx="2899">
                  <c:v>30</c:v>
                </c:pt>
                <c:pt idx="2900">
                  <c:v>10</c:v>
                </c:pt>
                <c:pt idx="2901">
                  <c:v>30</c:v>
                </c:pt>
                <c:pt idx="2902">
                  <c:v>15</c:v>
                </c:pt>
                <c:pt idx="2903">
                  <c:v>25</c:v>
                </c:pt>
                <c:pt idx="2904">
                  <c:v>20</c:v>
                </c:pt>
                <c:pt idx="2905">
                  <c:v>10</c:v>
                </c:pt>
                <c:pt idx="2906">
                  <c:v>30</c:v>
                </c:pt>
                <c:pt idx="2907">
                  <c:v>20</c:v>
                </c:pt>
                <c:pt idx="2908">
                  <c:v>10</c:v>
                </c:pt>
                <c:pt idx="2909">
                  <c:v>0</c:v>
                </c:pt>
                <c:pt idx="2910">
                  <c:v>10</c:v>
                </c:pt>
                <c:pt idx="2911">
                  <c:v>0</c:v>
                </c:pt>
                <c:pt idx="2912">
                  <c:v>0</c:v>
                </c:pt>
                <c:pt idx="2913">
                  <c:v>15</c:v>
                </c:pt>
                <c:pt idx="2914">
                  <c:v>5</c:v>
                </c:pt>
                <c:pt idx="2915">
                  <c:v>10</c:v>
                </c:pt>
                <c:pt idx="2916">
                  <c:v>5</c:v>
                </c:pt>
                <c:pt idx="2917">
                  <c:v>0</c:v>
                </c:pt>
                <c:pt idx="2918">
                  <c:v>0</c:v>
                </c:pt>
                <c:pt idx="2919">
                  <c:v>20</c:v>
                </c:pt>
                <c:pt idx="2920">
                  <c:v>10</c:v>
                </c:pt>
                <c:pt idx="2921">
                  <c:v>30</c:v>
                </c:pt>
                <c:pt idx="2922">
                  <c:v>20</c:v>
                </c:pt>
                <c:pt idx="2923">
                  <c:v>0</c:v>
                </c:pt>
                <c:pt idx="2924">
                  <c:v>10</c:v>
                </c:pt>
                <c:pt idx="2925">
                  <c:v>25</c:v>
                </c:pt>
                <c:pt idx="2926">
                  <c:v>20</c:v>
                </c:pt>
                <c:pt idx="2927">
                  <c:v>15</c:v>
                </c:pt>
                <c:pt idx="2928">
                  <c:v>5</c:v>
                </c:pt>
                <c:pt idx="2929">
                  <c:v>30</c:v>
                </c:pt>
                <c:pt idx="2930">
                  <c:v>15</c:v>
                </c:pt>
                <c:pt idx="2931">
                  <c:v>10</c:v>
                </c:pt>
                <c:pt idx="2932">
                  <c:v>0</c:v>
                </c:pt>
                <c:pt idx="2933">
                  <c:v>30</c:v>
                </c:pt>
                <c:pt idx="2934">
                  <c:v>5</c:v>
                </c:pt>
                <c:pt idx="2935">
                  <c:v>20</c:v>
                </c:pt>
                <c:pt idx="2936">
                  <c:v>15</c:v>
                </c:pt>
                <c:pt idx="2937">
                  <c:v>10</c:v>
                </c:pt>
                <c:pt idx="2938">
                  <c:v>5</c:v>
                </c:pt>
                <c:pt idx="2939">
                  <c:v>0</c:v>
                </c:pt>
                <c:pt idx="2940">
                  <c:v>5</c:v>
                </c:pt>
                <c:pt idx="2941">
                  <c:v>25</c:v>
                </c:pt>
                <c:pt idx="2942">
                  <c:v>10</c:v>
                </c:pt>
                <c:pt idx="2943">
                  <c:v>30</c:v>
                </c:pt>
                <c:pt idx="2944">
                  <c:v>25</c:v>
                </c:pt>
                <c:pt idx="2945">
                  <c:v>10</c:v>
                </c:pt>
                <c:pt idx="2946">
                  <c:v>0</c:v>
                </c:pt>
                <c:pt idx="2947">
                  <c:v>25</c:v>
                </c:pt>
                <c:pt idx="2948">
                  <c:v>0</c:v>
                </c:pt>
                <c:pt idx="2949">
                  <c:v>15</c:v>
                </c:pt>
                <c:pt idx="2950">
                  <c:v>0</c:v>
                </c:pt>
                <c:pt idx="2951">
                  <c:v>0</c:v>
                </c:pt>
                <c:pt idx="2952">
                  <c:v>15</c:v>
                </c:pt>
                <c:pt idx="2953">
                  <c:v>25</c:v>
                </c:pt>
                <c:pt idx="2954">
                  <c:v>30</c:v>
                </c:pt>
                <c:pt idx="2955">
                  <c:v>0</c:v>
                </c:pt>
                <c:pt idx="2956">
                  <c:v>0</c:v>
                </c:pt>
                <c:pt idx="2957">
                  <c:v>0</c:v>
                </c:pt>
                <c:pt idx="2958">
                  <c:v>10</c:v>
                </c:pt>
                <c:pt idx="2959">
                  <c:v>25</c:v>
                </c:pt>
                <c:pt idx="2960">
                  <c:v>15</c:v>
                </c:pt>
                <c:pt idx="2961">
                  <c:v>10</c:v>
                </c:pt>
                <c:pt idx="2962">
                  <c:v>10</c:v>
                </c:pt>
                <c:pt idx="2963">
                  <c:v>0</c:v>
                </c:pt>
                <c:pt idx="2964">
                  <c:v>10</c:v>
                </c:pt>
                <c:pt idx="2965">
                  <c:v>10</c:v>
                </c:pt>
                <c:pt idx="2966">
                  <c:v>10</c:v>
                </c:pt>
                <c:pt idx="2967">
                  <c:v>15</c:v>
                </c:pt>
                <c:pt idx="2968">
                  <c:v>10</c:v>
                </c:pt>
                <c:pt idx="2969">
                  <c:v>10</c:v>
                </c:pt>
                <c:pt idx="2970">
                  <c:v>0</c:v>
                </c:pt>
                <c:pt idx="2971">
                  <c:v>10</c:v>
                </c:pt>
                <c:pt idx="2972">
                  <c:v>0</c:v>
                </c:pt>
                <c:pt idx="2973">
                  <c:v>0</c:v>
                </c:pt>
                <c:pt idx="2974">
                  <c:v>0</c:v>
                </c:pt>
                <c:pt idx="2975">
                  <c:v>10</c:v>
                </c:pt>
                <c:pt idx="2976">
                  <c:v>20</c:v>
                </c:pt>
                <c:pt idx="2977">
                  <c:v>10</c:v>
                </c:pt>
                <c:pt idx="2978">
                  <c:v>10</c:v>
                </c:pt>
                <c:pt idx="2979">
                  <c:v>0</c:v>
                </c:pt>
                <c:pt idx="2980">
                  <c:v>30</c:v>
                </c:pt>
                <c:pt idx="2981">
                  <c:v>10</c:v>
                </c:pt>
                <c:pt idx="2982">
                  <c:v>5</c:v>
                </c:pt>
                <c:pt idx="2983">
                  <c:v>0</c:v>
                </c:pt>
                <c:pt idx="2984">
                  <c:v>25</c:v>
                </c:pt>
                <c:pt idx="2985">
                  <c:v>20</c:v>
                </c:pt>
                <c:pt idx="2986">
                  <c:v>20</c:v>
                </c:pt>
                <c:pt idx="2987">
                  <c:v>15</c:v>
                </c:pt>
                <c:pt idx="2988">
                  <c:v>25</c:v>
                </c:pt>
                <c:pt idx="2989">
                  <c:v>0</c:v>
                </c:pt>
                <c:pt idx="2990">
                  <c:v>0</c:v>
                </c:pt>
                <c:pt idx="2991">
                  <c:v>10</c:v>
                </c:pt>
                <c:pt idx="2992">
                  <c:v>25</c:v>
                </c:pt>
                <c:pt idx="2993">
                  <c:v>10</c:v>
                </c:pt>
                <c:pt idx="2994">
                  <c:v>30</c:v>
                </c:pt>
                <c:pt idx="2995">
                  <c:v>10</c:v>
                </c:pt>
                <c:pt idx="2996">
                  <c:v>0</c:v>
                </c:pt>
                <c:pt idx="2997">
                  <c:v>15</c:v>
                </c:pt>
                <c:pt idx="2998">
                  <c:v>25</c:v>
                </c:pt>
                <c:pt idx="2999">
                  <c:v>30</c:v>
                </c:pt>
              </c:numCache>
            </c:numRef>
          </c:xVal>
          <c:yVal>
            <c:numRef>
              <c:f>Sales_Transactions!$AG$2:$AG$3001</c:f>
              <c:numCache>
                <c:formatCode>0.00%</c:formatCode>
                <c:ptCount val="3000"/>
                <c:pt idx="0">
                  <c:v>0.25146768275472764</c:v>
                </c:pt>
                <c:pt idx="1">
                  <c:v>0.26533803357648944</c:v>
                </c:pt>
                <c:pt idx="2">
                  <c:v>0.28560887735985013</c:v>
                </c:pt>
                <c:pt idx="3">
                  <c:v>0.11841347992955842</c:v>
                </c:pt>
                <c:pt idx="4">
                  <c:v>0.36438406902261544</c:v>
                </c:pt>
                <c:pt idx="5">
                  <c:v>-1.925901961263762E-2</c:v>
                </c:pt>
                <c:pt idx="6">
                  <c:v>0.19753751536026243</c:v>
                </c:pt>
                <c:pt idx="7">
                  <c:v>0.21535942943076325</c:v>
                </c:pt>
                <c:pt idx="8">
                  <c:v>0.37720634457233937</c:v>
                </c:pt>
                <c:pt idx="9">
                  <c:v>0.29896491694466121</c:v>
                </c:pt>
                <c:pt idx="10">
                  <c:v>0.10430189146902551</c:v>
                </c:pt>
                <c:pt idx="11">
                  <c:v>0.12908192428963919</c:v>
                </c:pt>
                <c:pt idx="12">
                  <c:v>0.27066952883847012</c:v>
                </c:pt>
                <c:pt idx="13">
                  <c:v>3.6987709279767439E-2</c:v>
                </c:pt>
                <c:pt idx="14">
                  <c:v>0.10353830241558801</c:v>
                </c:pt>
                <c:pt idx="15">
                  <c:v>6.8621254807022788E-2</c:v>
                </c:pt>
                <c:pt idx="16">
                  <c:v>0.15771946499628051</c:v>
                </c:pt>
                <c:pt idx="17">
                  <c:v>9.4874560893978291E-2</c:v>
                </c:pt>
                <c:pt idx="18">
                  <c:v>0.12756014805675514</c:v>
                </c:pt>
                <c:pt idx="19">
                  <c:v>0.11317132201930399</c:v>
                </c:pt>
                <c:pt idx="20">
                  <c:v>0.18302718851699565</c:v>
                </c:pt>
                <c:pt idx="21">
                  <c:v>0.12229901419090615</c:v>
                </c:pt>
                <c:pt idx="22">
                  <c:v>0.25395073331730456</c:v>
                </c:pt>
                <c:pt idx="23">
                  <c:v>0.2449709922134522</c:v>
                </c:pt>
                <c:pt idx="24">
                  <c:v>8.3540691503245307E-2</c:v>
                </c:pt>
                <c:pt idx="25">
                  <c:v>0.15967036417360936</c:v>
                </c:pt>
                <c:pt idx="26">
                  <c:v>0.24629338684762953</c:v>
                </c:pt>
                <c:pt idx="27">
                  <c:v>0.29560011310131168</c:v>
                </c:pt>
                <c:pt idx="28">
                  <c:v>0.32209539647743601</c:v>
                </c:pt>
                <c:pt idx="29">
                  <c:v>0.26558634653067287</c:v>
                </c:pt>
                <c:pt idx="30">
                  <c:v>0.27661733211168016</c:v>
                </c:pt>
                <c:pt idx="31">
                  <c:v>0.24288386695241901</c:v>
                </c:pt>
                <c:pt idx="32">
                  <c:v>0.30133890300356941</c:v>
                </c:pt>
                <c:pt idx="33">
                  <c:v>0.11645433339314558</c:v>
                </c:pt>
                <c:pt idx="34">
                  <c:v>0.27768553616741332</c:v>
                </c:pt>
                <c:pt idx="35">
                  <c:v>0.11759782688495703</c:v>
                </c:pt>
                <c:pt idx="36">
                  <c:v>-6.7808853637612479E-2</c:v>
                </c:pt>
                <c:pt idx="37">
                  <c:v>0.29451851012283414</c:v>
                </c:pt>
                <c:pt idx="38">
                  <c:v>0.3089302631324557</c:v>
                </c:pt>
                <c:pt idx="39">
                  <c:v>0.28746264647617764</c:v>
                </c:pt>
                <c:pt idx="40">
                  <c:v>1.2615495692388866E-2</c:v>
                </c:pt>
                <c:pt idx="41">
                  <c:v>0.13957181558007015</c:v>
                </c:pt>
                <c:pt idx="42">
                  <c:v>8.3695263988571335E-3</c:v>
                </c:pt>
                <c:pt idx="43">
                  <c:v>0.27927575875993227</c:v>
                </c:pt>
                <c:pt idx="44">
                  <c:v>0.29566980044035929</c:v>
                </c:pt>
                <c:pt idx="45">
                  <c:v>0.38613697724392532</c:v>
                </c:pt>
                <c:pt idx="46">
                  <c:v>0.19066528066528066</c:v>
                </c:pt>
                <c:pt idx="47">
                  <c:v>0.46007435993027496</c:v>
                </c:pt>
                <c:pt idx="48">
                  <c:v>0.31248779852931607</c:v>
                </c:pt>
                <c:pt idx="49">
                  <c:v>0.28894910081915309</c:v>
                </c:pt>
                <c:pt idx="50">
                  <c:v>0.16442603808060205</c:v>
                </c:pt>
                <c:pt idx="51">
                  <c:v>0.22784260869899131</c:v>
                </c:pt>
                <c:pt idx="52">
                  <c:v>0.268374111699337</c:v>
                </c:pt>
                <c:pt idx="53">
                  <c:v>-1.7649037779191214E-2</c:v>
                </c:pt>
                <c:pt idx="54">
                  <c:v>5.1403857061826361E-2</c:v>
                </c:pt>
                <c:pt idx="55">
                  <c:v>0.29384777137031259</c:v>
                </c:pt>
                <c:pt idx="56">
                  <c:v>0.10861307420494701</c:v>
                </c:pt>
                <c:pt idx="57">
                  <c:v>0.15755229619360869</c:v>
                </c:pt>
                <c:pt idx="58">
                  <c:v>1.7892234844940097E-2</c:v>
                </c:pt>
                <c:pt idx="59">
                  <c:v>0.13257250243170002</c:v>
                </c:pt>
                <c:pt idx="60">
                  <c:v>3.1406347115982322E-2</c:v>
                </c:pt>
                <c:pt idx="61">
                  <c:v>0.18404453251448369</c:v>
                </c:pt>
                <c:pt idx="62">
                  <c:v>0.21350253933170255</c:v>
                </c:pt>
                <c:pt idx="63">
                  <c:v>0.30534091681584374</c:v>
                </c:pt>
                <c:pt idx="64">
                  <c:v>0.14478454342541128</c:v>
                </c:pt>
                <c:pt idx="65">
                  <c:v>0.14342004529223126</c:v>
                </c:pt>
                <c:pt idx="66">
                  <c:v>0.13219713503432404</c:v>
                </c:pt>
                <c:pt idx="67">
                  <c:v>0</c:v>
                </c:pt>
                <c:pt idx="68">
                  <c:v>8.2642164665026815E-2</c:v>
                </c:pt>
                <c:pt idx="69">
                  <c:v>0.19540846525423913</c:v>
                </c:pt>
                <c:pt idx="70">
                  <c:v>0.23596573047293321</c:v>
                </c:pt>
                <c:pt idx="71">
                  <c:v>0</c:v>
                </c:pt>
                <c:pt idx="72">
                  <c:v>0.1825182729591022</c:v>
                </c:pt>
                <c:pt idx="73">
                  <c:v>1.984217028464819E-2</c:v>
                </c:pt>
                <c:pt idx="74">
                  <c:v>0.13546065465722065</c:v>
                </c:pt>
                <c:pt idx="75">
                  <c:v>0.37471742167097427</c:v>
                </c:pt>
                <c:pt idx="76">
                  <c:v>0.18252520327760574</c:v>
                </c:pt>
                <c:pt idx="77">
                  <c:v>-9.2403590266980612E-2</c:v>
                </c:pt>
                <c:pt idx="78">
                  <c:v>0.24439071222842518</c:v>
                </c:pt>
                <c:pt idx="79">
                  <c:v>0.13336594327363968</c:v>
                </c:pt>
                <c:pt idx="80">
                  <c:v>9.2524436105297911E-2</c:v>
                </c:pt>
                <c:pt idx="81">
                  <c:v>0.10355095409578216</c:v>
                </c:pt>
                <c:pt idx="82">
                  <c:v>0.14297004804885716</c:v>
                </c:pt>
                <c:pt idx="83">
                  <c:v>8.913041434360329E-2</c:v>
                </c:pt>
                <c:pt idx="84">
                  <c:v>0.2281113982970249</c:v>
                </c:pt>
                <c:pt idx="85">
                  <c:v>0.12394897071614962</c:v>
                </c:pt>
                <c:pt idx="86">
                  <c:v>0.25310388620102392</c:v>
                </c:pt>
                <c:pt idx="87">
                  <c:v>9.0064115765339015E-2</c:v>
                </c:pt>
                <c:pt idx="88">
                  <c:v>0.30159055951491892</c:v>
                </c:pt>
                <c:pt idx="89">
                  <c:v>9.8543726780655094E-2</c:v>
                </c:pt>
                <c:pt idx="90">
                  <c:v>0.19212972712777168</c:v>
                </c:pt>
                <c:pt idx="91">
                  <c:v>0.15716829357612794</c:v>
                </c:pt>
                <c:pt idx="92">
                  <c:v>0.24566767367939429</c:v>
                </c:pt>
                <c:pt idx="93">
                  <c:v>0.30326222887596976</c:v>
                </c:pt>
                <c:pt idx="94">
                  <c:v>-2.2363729406715386E-2</c:v>
                </c:pt>
                <c:pt idx="95">
                  <c:v>0.28830018354122189</c:v>
                </c:pt>
                <c:pt idx="96">
                  <c:v>0.21493123468338576</c:v>
                </c:pt>
                <c:pt idx="97">
                  <c:v>0.33127874422321441</c:v>
                </c:pt>
                <c:pt idx="98">
                  <c:v>0.34070823959330288</c:v>
                </c:pt>
                <c:pt idx="99">
                  <c:v>0.36361968280307627</c:v>
                </c:pt>
                <c:pt idx="100">
                  <c:v>0.13493447279454504</c:v>
                </c:pt>
                <c:pt idx="101">
                  <c:v>0.22580261978553612</c:v>
                </c:pt>
                <c:pt idx="102">
                  <c:v>3.2488021502863035E-2</c:v>
                </c:pt>
                <c:pt idx="103">
                  <c:v>-2.3469325216041267E-2</c:v>
                </c:pt>
                <c:pt idx="104">
                  <c:v>0.42274904740581776</c:v>
                </c:pt>
                <c:pt idx="105">
                  <c:v>1.9612042043649785E-2</c:v>
                </c:pt>
                <c:pt idx="106">
                  <c:v>0.23037688560871186</c:v>
                </c:pt>
                <c:pt idx="107">
                  <c:v>0.29075017926009183</c:v>
                </c:pt>
                <c:pt idx="108">
                  <c:v>0.21945205086665437</c:v>
                </c:pt>
                <c:pt idx="109">
                  <c:v>0.22356016488403213</c:v>
                </c:pt>
                <c:pt idx="110">
                  <c:v>0.33270849480002151</c:v>
                </c:pt>
                <c:pt idx="111">
                  <c:v>0.41055370512025147</c:v>
                </c:pt>
                <c:pt idx="112">
                  <c:v>0.13283068983197585</c:v>
                </c:pt>
                <c:pt idx="113">
                  <c:v>0.26285182352528919</c:v>
                </c:pt>
                <c:pt idx="114">
                  <c:v>0.1881768232907006</c:v>
                </c:pt>
                <c:pt idx="115">
                  <c:v>0.31340394462283833</c:v>
                </c:pt>
                <c:pt idx="116">
                  <c:v>0.36809274321938235</c:v>
                </c:pt>
                <c:pt idx="117">
                  <c:v>0.25637919537675036</c:v>
                </c:pt>
                <c:pt idx="118">
                  <c:v>-0.14721960531535105</c:v>
                </c:pt>
                <c:pt idx="119">
                  <c:v>0.19648904390358266</c:v>
                </c:pt>
                <c:pt idx="120">
                  <c:v>0.27348972499690249</c:v>
                </c:pt>
                <c:pt idx="121">
                  <c:v>8.4710554452421108E-2</c:v>
                </c:pt>
                <c:pt idx="122">
                  <c:v>0.26427910571866908</c:v>
                </c:pt>
                <c:pt idx="123">
                  <c:v>0.25470782225680821</c:v>
                </c:pt>
                <c:pt idx="124">
                  <c:v>8.8876272764920689E-2</c:v>
                </c:pt>
                <c:pt idx="125">
                  <c:v>0.29360442307994078</c:v>
                </c:pt>
                <c:pt idx="126">
                  <c:v>0.12694094787530624</c:v>
                </c:pt>
                <c:pt idx="127">
                  <c:v>0.15376239221491766</c:v>
                </c:pt>
                <c:pt idx="128">
                  <c:v>-2.3919480153262809E-2</c:v>
                </c:pt>
                <c:pt idx="129">
                  <c:v>0.15686002290723555</c:v>
                </c:pt>
                <c:pt idx="130">
                  <c:v>-0.16194105792445687</c:v>
                </c:pt>
                <c:pt idx="131">
                  <c:v>0.26764856886150684</c:v>
                </c:pt>
                <c:pt idx="132">
                  <c:v>0.11163861880320393</c:v>
                </c:pt>
                <c:pt idx="133">
                  <c:v>0.1069838359175941</c:v>
                </c:pt>
                <c:pt idx="134">
                  <c:v>0.18823049741777664</c:v>
                </c:pt>
                <c:pt idx="135">
                  <c:v>0.27703180212014128</c:v>
                </c:pt>
                <c:pt idx="136">
                  <c:v>0.16378227796942885</c:v>
                </c:pt>
                <c:pt idx="137">
                  <c:v>0.2494879119825171</c:v>
                </c:pt>
                <c:pt idx="138">
                  <c:v>0.17267937370330019</c:v>
                </c:pt>
                <c:pt idx="139">
                  <c:v>0.11104506261037592</c:v>
                </c:pt>
                <c:pt idx="140">
                  <c:v>0.16860578716450256</c:v>
                </c:pt>
                <c:pt idx="141">
                  <c:v>0.32043406179351919</c:v>
                </c:pt>
                <c:pt idx="142">
                  <c:v>0</c:v>
                </c:pt>
                <c:pt idx="143">
                  <c:v>-0.12418141219297096</c:v>
                </c:pt>
                <c:pt idx="144">
                  <c:v>0.23172664761564565</c:v>
                </c:pt>
                <c:pt idx="145">
                  <c:v>0.30774075381854754</c:v>
                </c:pt>
                <c:pt idx="146">
                  <c:v>0.14619530284301613</c:v>
                </c:pt>
                <c:pt idx="147">
                  <c:v>7.2650724149545237E-2</c:v>
                </c:pt>
                <c:pt idx="148">
                  <c:v>7.4984464544638599E-2</c:v>
                </c:pt>
                <c:pt idx="149">
                  <c:v>0.17750979859521127</c:v>
                </c:pt>
                <c:pt idx="150">
                  <c:v>0.38362608530198183</c:v>
                </c:pt>
                <c:pt idx="151">
                  <c:v>0.21405495912538158</c:v>
                </c:pt>
                <c:pt idx="152">
                  <c:v>0.17288776334140787</c:v>
                </c:pt>
                <c:pt idx="153">
                  <c:v>0.35814307039957505</c:v>
                </c:pt>
                <c:pt idx="154">
                  <c:v>0.20074123579804357</c:v>
                </c:pt>
                <c:pt idx="155">
                  <c:v>0.23602338032319858</c:v>
                </c:pt>
                <c:pt idx="156">
                  <c:v>0.24867626182556715</c:v>
                </c:pt>
                <c:pt idx="157">
                  <c:v>0.23371249922724338</c:v>
                </c:pt>
                <c:pt idx="158">
                  <c:v>0.1311345413962231</c:v>
                </c:pt>
                <c:pt idx="159">
                  <c:v>0.12129603987815007</c:v>
                </c:pt>
                <c:pt idx="160">
                  <c:v>0.23364729474739648</c:v>
                </c:pt>
                <c:pt idx="161">
                  <c:v>0.26271817940770403</c:v>
                </c:pt>
                <c:pt idx="162">
                  <c:v>0.19815049935208576</c:v>
                </c:pt>
                <c:pt idx="163">
                  <c:v>0.23001881786043279</c:v>
                </c:pt>
                <c:pt idx="164">
                  <c:v>0.24691643447348188</c:v>
                </c:pt>
                <c:pt idx="165">
                  <c:v>1.2268198418608031E-2</c:v>
                </c:pt>
                <c:pt idx="166">
                  <c:v>0.16330503854839964</c:v>
                </c:pt>
                <c:pt idx="167">
                  <c:v>6.2263367862920652E-2</c:v>
                </c:pt>
                <c:pt idx="168">
                  <c:v>0.26773266495916809</c:v>
                </c:pt>
                <c:pt idx="169">
                  <c:v>0.20457713665175101</c:v>
                </c:pt>
                <c:pt idx="170">
                  <c:v>5.5782531568895288E-2</c:v>
                </c:pt>
                <c:pt idx="171">
                  <c:v>5.357133955765131E-2</c:v>
                </c:pt>
                <c:pt idx="172">
                  <c:v>-8.58795356135411E-2</c:v>
                </c:pt>
                <c:pt idx="173">
                  <c:v>0.26344910339310712</c:v>
                </c:pt>
                <c:pt idx="174">
                  <c:v>0.25272359454614668</c:v>
                </c:pt>
                <c:pt idx="175">
                  <c:v>0.22307747529293526</c:v>
                </c:pt>
                <c:pt idx="176">
                  <c:v>5.9887455194390378E-2</c:v>
                </c:pt>
                <c:pt idx="177">
                  <c:v>0.30805752402426589</c:v>
                </c:pt>
                <c:pt idx="178">
                  <c:v>7.56384175104379E-2</c:v>
                </c:pt>
                <c:pt idx="179">
                  <c:v>0.22904020292202359</c:v>
                </c:pt>
                <c:pt idx="180">
                  <c:v>0.32846976955624718</c:v>
                </c:pt>
                <c:pt idx="181">
                  <c:v>0.10227689206523731</c:v>
                </c:pt>
                <c:pt idx="182">
                  <c:v>0.32770744597871759</c:v>
                </c:pt>
                <c:pt idx="183">
                  <c:v>0.12709357509204286</c:v>
                </c:pt>
                <c:pt idx="184">
                  <c:v>0.26473899517007848</c:v>
                </c:pt>
                <c:pt idx="185">
                  <c:v>0.27015181018572776</c:v>
                </c:pt>
                <c:pt idx="186">
                  <c:v>0.19822252555675898</c:v>
                </c:pt>
                <c:pt idx="187">
                  <c:v>0.27058763321861284</c:v>
                </c:pt>
                <c:pt idx="188">
                  <c:v>0.22027946689154029</c:v>
                </c:pt>
                <c:pt idx="189">
                  <c:v>0.13392548658297826</c:v>
                </c:pt>
                <c:pt idx="190">
                  <c:v>-5.1003662469326838E-3</c:v>
                </c:pt>
                <c:pt idx="191">
                  <c:v>8.3029790368337172E-2</c:v>
                </c:pt>
                <c:pt idx="192">
                  <c:v>-8.4865011136320959E-2</c:v>
                </c:pt>
                <c:pt idx="193">
                  <c:v>2.2489710589926097E-2</c:v>
                </c:pt>
                <c:pt idx="194">
                  <c:v>0.20818500408626872</c:v>
                </c:pt>
                <c:pt idx="195">
                  <c:v>0.24503360828754922</c:v>
                </c:pt>
                <c:pt idx="196">
                  <c:v>0.34329067957807363</c:v>
                </c:pt>
                <c:pt idx="197">
                  <c:v>5.2641078089278792E-3</c:v>
                </c:pt>
                <c:pt idx="198">
                  <c:v>-1.032289778487811E-2</c:v>
                </c:pt>
                <c:pt idx="199">
                  <c:v>0.13498270367798332</c:v>
                </c:pt>
                <c:pt idx="200">
                  <c:v>0.1559355717382844</c:v>
                </c:pt>
                <c:pt idx="201">
                  <c:v>0.37153843946394244</c:v>
                </c:pt>
                <c:pt idx="202">
                  <c:v>0.35986229177572315</c:v>
                </c:pt>
                <c:pt idx="203">
                  <c:v>0.11108933140134503</c:v>
                </c:pt>
                <c:pt idx="204">
                  <c:v>0.21192901005806491</c:v>
                </c:pt>
                <c:pt idx="205">
                  <c:v>0.3097650521405248</c:v>
                </c:pt>
                <c:pt idx="206">
                  <c:v>0.24030223197385595</c:v>
                </c:pt>
                <c:pt idx="207">
                  <c:v>8.7745131024618991E-2</c:v>
                </c:pt>
                <c:pt idx="208">
                  <c:v>0.30709552864906092</c:v>
                </c:pt>
                <c:pt idx="209">
                  <c:v>0.22704245405948273</c:v>
                </c:pt>
                <c:pt idx="210">
                  <c:v>0.21355315435743191</c:v>
                </c:pt>
                <c:pt idx="211">
                  <c:v>0.21374007469478715</c:v>
                </c:pt>
                <c:pt idx="212">
                  <c:v>0.23997389504622002</c:v>
                </c:pt>
                <c:pt idx="213">
                  <c:v>0.26724177222008139</c:v>
                </c:pt>
                <c:pt idx="214">
                  <c:v>8.6574387565350949E-2</c:v>
                </c:pt>
                <c:pt idx="215">
                  <c:v>3.8258797731250092E-2</c:v>
                </c:pt>
                <c:pt idx="216">
                  <c:v>0.22217457021668291</c:v>
                </c:pt>
                <c:pt idx="217">
                  <c:v>0.1778907804554499</c:v>
                </c:pt>
                <c:pt idx="218">
                  <c:v>0.17839722194733579</c:v>
                </c:pt>
                <c:pt idx="219">
                  <c:v>0.12689901697944589</c:v>
                </c:pt>
                <c:pt idx="220">
                  <c:v>0.22853014880539385</c:v>
                </c:pt>
                <c:pt idx="221">
                  <c:v>9.3136012427946419E-2</c:v>
                </c:pt>
                <c:pt idx="222">
                  <c:v>0.32886907549278538</c:v>
                </c:pt>
                <c:pt idx="223">
                  <c:v>0.27295862486631367</c:v>
                </c:pt>
                <c:pt idx="224">
                  <c:v>0.21744890635835346</c:v>
                </c:pt>
                <c:pt idx="225">
                  <c:v>0.25665461908854376</c:v>
                </c:pt>
                <c:pt idx="226">
                  <c:v>3.7218931654508597E-2</c:v>
                </c:pt>
                <c:pt idx="227">
                  <c:v>0.11633344196789146</c:v>
                </c:pt>
                <c:pt idx="228">
                  <c:v>0.29640783531757664</c:v>
                </c:pt>
                <c:pt idx="229">
                  <c:v>0.26944940993078431</c:v>
                </c:pt>
                <c:pt idx="230">
                  <c:v>0.36635455189235971</c:v>
                </c:pt>
                <c:pt idx="231">
                  <c:v>0.20806937160383959</c:v>
                </c:pt>
                <c:pt idx="232">
                  <c:v>4.6928552596888939E-2</c:v>
                </c:pt>
                <c:pt idx="233">
                  <c:v>0.21283767898930489</c:v>
                </c:pt>
                <c:pt idx="234">
                  <c:v>0.17539236731493507</c:v>
                </c:pt>
                <c:pt idx="235">
                  <c:v>0.22543147231956576</c:v>
                </c:pt>
                <c:pt idx="236">
                  <c:v>7.6217773016292623E-2</c:v>
                </c:pt>
                <c:pt idx="237">
                  <c:v>0.35715290629092128</c:v>
                </c:pt>
                <c:pt idx="238">
                  <c:v>0.28868784006073644</c:v>
                </c:pt>
                <c:pt idx="239">
                  <c:v>0.14966940723279473</c:v>
                </c:pt>
                <c:pt idx="240">
                  <c:v>0.18016943966745083</c:v>
                </c:pt>
                <c:pt idx="241">
                  <c:v>0.21274381397153833</c:v>
                </c:pt>
                <c:pt idx="242">
                  <c:v>0.25836001398870601</c:v>
                </c:pt>
                <c:pt idx="243">
                  <c:v>0.10913460912158206</c:v>
                </c:pt>
                <c:pt idx="244">
                  <c:v>0.29269445356087953</c:v>
                </c:pt>
                <c:pt idx="245">
                  <c:v>9.7121589182284668E-2</c:v>
                </c:pt>
                <c:pt idx="246">
                  <c:v>0.19224317681456543</c:v>
                </c:pt>
                <c:pt idx="247">
                  <c:v>0.25965444714424291</c:v>
                </c:pt>
                <c:pt idx="248">
                  <c:v>6.4887078859681632E-2</c:v>
                </c:pt>
                <c:pt idx="249">
                  <c:v>9.2735495231964421E-2</c:v>
                </c:pt>
                <c:pt idx="250">
                  <c:v>0.14087695128663597</c:v>
                </c:pt>
                <c:pt idx="251">
                  <c:v>0.36453225002077966</c:v>
                </c:pt>
                <c:pt idx="252">
                  <c:v>7.7180844477464081E-2</c:v>
                </c:pt>
                <c:pt idx="253">
                  <c:v>5.8129518157013768E-2</c:v>
                </c:pt>
                <c:pt idx="254">
                  <c:v>0.29753875112296257</c:v>
                </c:pt>
                <c:pt idx="255">
                  <c:v>0.14121406896428082</c:v>
                </c:pt>
                <c:pt idx="256">
                  <c:v>3.1487312465272011E-3</c:v>
                </c:pt>
                <c:pt idx="257">
                  <c:v>0.37485860293041268</c:v>
                </c:pt>
                <c:pt idx="258">
                  <c:v>0.11897731791301111</c:v>
                </c:pt>
                <c:pt idx="259">
                  <c:v>-0.10789167016268117</c:v>
                </c:pt>
                <c:pt idx="260">
                  <c:v>0.20382695689691038</c:v>
                </c:pt>
                <c:pt idx="261">
                  <c:v>0.24791795500124253</c:v>
                </c:pt>
                <c:pt idx="262">
                  <c:v>0.17122214944483774</c:v>
                </c:pt>
                <c:pt idx="263">
                  <c:v>0.2666065072441971</c:v>
                </c:pt>
                <c:pt idx="264">
                  <c:v>9.4241893319984324E-2</c:v>
                </c:pt>
                <c:pt idx="265">
                  <c:v>0.22309310455828299</c:v>
                </c:pt>
                <c:pt idx="266">
                  <c:v>0.23876948246578078</c:v>
                </c:pt>
                <c:pt idx="267">
                  <c:v>0.25702020951112925</c:v>
                </c:pt>
                <c:pt idx="268">
                  <c:v>0.3252278574420136</c:v>
                </c:pt>
                <c:pt idx="269">
                  <c:v>0.21158125871635855</c:v>
                </c:pt>
                <c:pt idx="270">
                  <c:v>0.18719537381247417</c:v>
                </c:pt>
                <c:pt idx="271">
                  <c:v>0.27772276915508853</c:v>
                </c:pt>
                <c:pt idx="272">
                  <c:v>2.6901813015412165E-2</c:v>
                </c:pt>
                <c:pt idx="273">
                  <c:v>8.4605429216806943E-2</c:v>
                </c:pt>
                <c:pt idx="274">
                  <c:v>-1.3344115066324814E-2</c:v>
                </c:pt>
                <c:pt idx="275">
                  <c:v>0.23826142131979691</c:v>
                </c:pt>
                <c:pt idx="276">
                  <c:v>8.5917062372915881E-2</c:v>
                </c:pt>
                <c:pt idx="277">
                  <c:v>0.32829333468635308</c:v>
                </c:pt>
                <c:pt idx="278">
                  <c:v>9.0631435896717391E-2</c:v>
                </c:pt>
                <c:pt idx="279">
                  <c:v>3.4007462390346535E-2</c:v>
                </c:pt>
                <c:pt idx="280">
                  <c:v>0.18121216252072156</c:v>
                </c:pt>
                <c:pt idx="281">
                  <c:v>4.2818970579548463E-2</c:v>
                </c:pt>
                <c:pt idx="282">
                  <c:v>0.30487644584647733</c:v>
                </c:pt>
                <c:pt idx="283">
                  <c:v>0.38020423932058484</c:v>
                </c:pt>
                <c:pt idx="284">
                  <c:v>0.18178463228541764</c:v>
                </c:pt>
                <c:pt idx="285">
                  <c:v>0.17909838418504365</c:v>
                </c:pt>
                <c:pt idx="286">
                  <c:v>0.34478158897683969</c:v>
                </c:pt>
                <c:pt idx="287">
                  <c:v>0.30141650649063406</c:v>
                </c:pt>
                <c:pt idx="288">
                  <c:v>0.20486826190709692</c:v>
                </c:pt>
                <c:pt idx="289">
                  <c:v>0.23374511015029847</c:v>
                </c:pt>
                <c:pt idx="290">
                  <c:v>0.14462420557443348</c:v>
                </c:pt>
                <c:pt idx="291">
                  <c:v>0.13508056276911531</c:v>
                </c:pt>
                <c:pt idx="292">
                  <c:v>0.27415107732466287</c:v>
                </c:pt>
                <c:pt idx="293">
                  <c:v>5.9580852251581634E-2</c:v>
                </c:pt>
                <c:pt idx="294">
                  <c:v>0.27117780972921163</c:v>
                </c:pt>
                <c:pt idx="295">
                  <c:v>9.8340199055837935E-2</c:v>
                </c:pt>
                <c:pt idx="296">
                  <c:v>0.20474159451093388</c:v>
                </c:pt>
                <c:pt idx="297">
                  <c:v>0.26962417169148745</c:v>
                </c:pt>
                <c:pt idx="298">
                  <c:v>0.33041513774786457</c:v>
                </c:pt>
                <c:pt idx="299">
                  <c:v>0.37640988324016805</c:v>
                </c:pt>
                <c:pt idx="300">
                  <c:v>0.18495302130712515</c:v>
                </c:pt>
                <c:pt idx="301">
                  <c:v>0.24588187866958838</c:v>
                </c:pt>
                <c:pt idx="302">
                  <c:v>0.2367464046193021</c:v>
                </c:pt>
                <c:pt idx="303">
                  <c:v>0.21451774904309895</c:v>
                </c:pt>
                <c:pt idx="304">
                  <c:v>0.30282929619607057</c:v>
                </c:pt>
                <c:pt idx="305">
                  <c:v>0.21871704775951051</c:v>
                </c:pt>
                <c:pt idx="306">
                  <c:v>0.19343313444567509</c:v>
                </c:pt>
                <c:pt idx="307">
                  <c:v>0.16223998928519598</c:v>
                </c:pt>
                <c:pt idx="308">
                  <c:v>0.20031627952009426</c:v>
                </c:pt>
                <c:pt idx="309">
                  <c:v>0.24544842757283247</c:v>
                </c:pt>
                <c:pt idx="310">
                  <c:v>0.12655126076989956</c:v>
                </c:pt>
                <c:pt idx="311">
                  <c:v>0.18127707351254932</c:v>
                </c:pt>
                <c:pt idx="312">
                  <c:v>0.24991021497101232</c:v>
                </c:pt>
                <c:pt idx="313">
                  <c:v>6.9248621510157066E-2</c:v>
                </c:pt>
                <c:pt idx="314">
                  <c:v>0.21727188802688091</c:v>
                </c:pt>
                <c:pt idx="315">
                  <c:v>0.33420443071806144</c:v>
                </c:pt>
                <c:pt idx="316">
                  <c:v>0.2299705907413768</c:v>
                </c:pt>
                <c:pt idx="317">
                  <c:v>0.34079671133477668</c:v>
                </c:pt>
                <c:pt idx="318">
                  <c:v>0.24669536543414017</c:v>
                </c:pt>
                <c:pt idx="319">
                  <c:v>-6.4929751643467495E-2</c:v>
                </c:pt>
                <c:pt idx="320">
                  <c:v>8.5405186981118181E-2</c:v>
                </c:pt>
                <c:pt idx="321">
                  <c:v>0.3629623787364934</c:v>
                </c:pt>
                <c:pt idx="322">
                  <c:v>0.18193818693144304</c:v>
                </c:pt>
                <c:pt idx="323">
                  <c:v>0.20280482087205928</c:v>
                </c:pt>
                <c:pt idx="324">
                  <c:v>0.18465859492969133</c:v>
                </c:pt>
                <c:pt idx="325">
                  <c:v>0.39725046867011304</c:v>
                </c:pt>
                <c:pt idx="326">
                  <c:v>0.32391713747645956</c:v>
                </c:pt>
                <c:pt idx="327">
                  <c:v>0.31346433363148474</c:v>
                </c:pt>
                <c:pt idx="328">
                  <c:v>0.17881543674138051</c:v>
                </c:pt>
                <c:pt idx="329">
                  <c:v>0.20758943942266639</c:v>
                </c:pt>
                <c:pt idx="330">
                  <c:v>-5.7481989410641511E-2</c:v>
                </c:pt>
                <c:pt idx="331">
                  <c:v>0.20274172296823753</c:v>
                </c:pt>
                <c:pt idx="332">
                  <c:v>0.1860239572180859</c:v>
                </c:pt>
                <c:pt idx="333">
                  <c:v>0.36684444764770535</c:v>
                </c:pt>
                <c:pt idx="334">
                  <c:v>7.8690293300184178E-2</c:v>
                </c:pt>
                <c:pt idx="335">
                  <c:v>0.24299757588376139</c:v>
                </c:pt>
                <c:pt idx="336">
                  <c:v>0.18570581175594206</c:v>
                </c:pt>
                <c:pt idx="337">
                  <c:v>-4.1393923718191013E-2</c:v>
                </c:pt>
                <c:pt idx="338">
                  <c:v>5.5161020005515836E-2</c:v>
                </c:pt>
                <c:pt idx="339">
                  <c:v>0.33873127588676777</c:v>
                </c:pt>
                <c:pt idx="340">
                  <c:v>0.44074080315464853</c:v>
                </c:pt>
                <c:pt idx="341">
                  <c:v>0.39707972606279868</c:v>
                </c:pt>
                <c:pt idx="342">
                  <c:v>0.27162056875730434</c:v>
                </c:pt>
                <c:pt idx="343">
                  <c:v>0.22607138386882464</c:v>
                </c:pt>
                <c:pt idx="344">
                  <c:v>0.33971957446135848</c:v>
                </c:pt>
                <c:pt idx="345">
                  <c:v>0.28392873715313849</c:v>
                </c:pt>
                <c:pt idx="346">
                  <c:v>-7.327909418116367E-2</c:v>
                </c:pt>
                <c:pt idx="347">
                  <c:v>0.16622885772454074</c:v>
                </c:pt>
                <c:pt idx="348">
                  <c:v>0.26413792245902862</c:v>
                </c:pt>
                <c:pt idx="349">
                  <c:v>0.11172188849210903</c:v>
                </c:pt>
                <c:pt idx="350">
                  <c:v>0.39544476327116218</c:v>
                </c:pt>
                <c:pt idx="351">
                  <c:v>4.2856827756578494E-2</c:v>
                </c:pt>
                <c:pt idx="352">
                  <c:v>0.14485972776322159</c:v>
                </c:pt>
                <c:pt idx="353">
                  <c:v>0.23353058854800568</c:v>
                </c:pt>
                <c:pt idx="354">
                  <c:v>8.4639821277202584E-2</c:v>
                </c:pt>
                <c:pt idx="355">
                  <c:v>0</c:v>
                </c:pt>
                <c:pt idx="356">
                  <c:v>8.2350965575146956E-2</c:v>
                </c:pt>
                <c:pt idx="357">
                  <c:v>0.20001923261852103</c:v>
                </c:pt>
                <c:pt idx="358">
                  <c:v>0.26396908917927114</c:v>
                </c:pt>
                <c:pt idx="359">
                  <c:v>0.26069077438251337</c:v>
                </c:pt>
                <c:pt idx="360">
                  <c:v>0.21415637048990502</c:v>
                </c:pt>
                <c:pt idx="361">
                  <c:v>0.25662504557952515</c:v>
                </c:pt>
                <c:pt idx="362">
                  <c:v>0.23055132963174702</c:v>
                </c:pt>
                <c:pt idx="363">
                  <c:v>0.24438714156428595</c:v>
                </c:pt>
                <c:pt idx="364">
                  <c:v>0.1549863615195263</c:v>
                </c:pt>
                <c:pt idx="365">
                  <c:v>0.28210674179722733</c:v>
                </c:pt>
                <c:pt idx="366">
                  <c:v>0.30390324467892332</c:v>
                </c:pt>
                <c:pt idx="367">
                  <c:v>0.28175948292316905</c:v>
                </c:pt>
                <c:pt idx="368">
                  <c:v>0.28232647413292866</c:v>
                </c:pt>
                <c:pt idx="369">
                  <c:v>0.12418876390959332</c:v>
                </c:pt>
                <c:pt idx="370">
                  <c:v>3.0213019991558475E-4</c:v>
                </c:pt>
                <c:pt idx="371">
                  <c:v>4.6838361732061927E-2</c:v>
                </c:pt>
                <c:pt idx="372">
                  <c:v>9.1003161282360356E-2</c:v>
                </c:pt>
                <c:pt idx="373">
                  <c:v>0.17925970850296463</c:v>
                </c:pt>
                <c:pt idx="374">
                  <c:v>0.25443047332307339</c:v>
                </c:pt>
                <c:pt idx="375">
                  <c:v>0.213201396104098</c:v>
                </c:pt>
                <c:pt idx="376">
                  <c:v>0.35199191764738014</c:v>
                </c:pt>
                <c:pt idx="377">
                  <c:v>0.30896485775759036</c:v>
                </c:pt>
                <c:pt idx="378">
                  <c:v>0.33492657245774454</c:v>
                </c:pt>
                <c:pt idx="379">
                  <c:v>7.6463832926448899E-2</c:v>
                </c:pt>
                <c:pt idx="380">
                  <c:v>-2.0136963965432849E-2</c:v>
                </c:pt>
                <c:pt idx="381">
                  <c:v>5.7382494953641811E-3</c:v>
                </c:pt>
                <c:pt idx="382">
                  <c:v>0.3380421116522393</c:v>
                </c:pt>
                <c:pt idx="383">
                  <c:v>0.2403982284135216</c:v>
                </c:pt>
                <c:pt idx="384">
                  <c:v>0.29010648214021267</c:v>
                </c:pt>
                <c:pt idx="385">
                  <c:v>0.26159440493302222</c:v>
                </c:pt>
                <c:pt idx="386">
                  <c:v>0</c:v>
                </c:pt>
                <c:pt idx="387">
                  <c:v>0.20821787882469608</c:v>
                </c:pt>
                <c:pt idx="388">
                  <c:v>0.40155920341686824</c:v>
                </c:pt>
                <c:pt idx="389">
                  <c:v>0.19177543588256152</c:v>
                </c:pt>
                <c:pt idx="390">
                  <c:v>0.28612760053291714</c:v>
                </c:pt>
                <c:pt idx="391">
                  <c:v>0.10518682884704003</c:v>
                </c:pt>
                <c:pt idx="392">
                  <c:v>0</c:v>
                </c:pt>
                <c:pt idx="393">
                  <c:v>0.29304695607560544</c:v>
                </c:pt>
                <c:pt idx="394">
                  <c:v>0.1858668996814837</c:v>
                </c:pt>
                <c:pt idx="395">
                  <c:v>3.0611147565474596E-2</c:v>
                </c:pt>
                <c:pt idx="396">
                  <c:v>0.26569894015043871</c:v>
                </c:pt>
                <c:pt idx="397">
                  <c:v>0.44923296684927549</c:v>
                </c:pt>
                <c:pt idx="398">
                  <c:v>0.30685274239667271</c:v>
                </c:pt>
                <c:pt idx="399">
                  <c:v>0.24571930004501499</c:v>
                </c:pt>
                <c:pt idx="400">
                  <c:v>0</c:v>
                </c:pt>
                <c:pt idx="401">
                  <c:v>8.965779106744512E-2</c:v>
                </c:pt>
                <c:pt idx="402">
                  <c:v>0.19718211327512877</c:v>
                </c:pt>
                <c:pt idx="403">
                  <c:v>-2.2072599531615972E-2</c:v>
                </c:pt>
                <c:pt idx="404">
                  <c:v>9.6458758322639532E-2</c:v>
                </c:pt>
                <c:pt idx="405">
                  <c:v>0.32753375041159039</c:v>
                </c:pt>
                <c:pt idx="406">
                  <c:v>0.27301186078164497</c:v>
                </c:pt>
                <c:pt idx="407">
                  <c:v>0.19959233967087767</c:v>
                </c:pt>
                <c:pt idx="408">
                  <c:v>0.38425120053101069</c:v>
                </c:pt>
                <c:pt idx="409">
                  <c:v>0.39123359242842765</c:v>
                </c:pt>
                <c:pt idx="410">
                  <c:v>0.25461049409982961</c:v>
                </c:pt>
                <c:pt idx="411">
                  <c:v>0.13620045682733001</c:v>
                </c:pt>
                <c:pt idx="412">
                  <c:v>0.2985094766560793</c:v>
                </c:pt>
                <c:pt idx="413">
                  <c:v>8.5380015276371832E-2</c:v>
                </c:pt>
                <c:pt idx="414">
                  <c:v>6.8101092288107581E-2</c:v>
                </c:pt>
                <c:pt idx="415">
                  <c:v>0.21347417528754706</c:v>
                </c:pt>
                <c:pt idx="416">
                  <c:v>0.29110386041235425</c:v>
                </c:pt>
                <c:pt idx="417">
                  <c:v>-0.15497791913598616</c:v>
                </c:pt>
                <c:pt idx="418">
                  <c:v>-0.16368588340972431</c:v>
                </c:pt>
                <c:pt idx="419">
                  <c:v>0.17028978066212114</c:v>
                </c:pt>
                <c:pt idx="420">
                  <c:v>0.25986434892693033</c:v>
                </c:pt>
                <c:pt idx="421">
                  <c:v>-1.5422261196498574E-2</c:v>
                </c:pt>
                <c:pt idx="422">
                  <c:v>0.28001052011972904</c:v>
                </c:pt>
                <c:pt idx="423">
                  <c:v>-8.1148293328382207E-2</c:v>
                </c:pt>
                <c:pt idx="424">
                  <c:v>0.11340494820447074</c:v>
                </c:pt>
                <c:pt idx="425">
                  <c:v>0.21320990292791014</c:v>
                </c:pt>
                <c:pt idx="426">
                  <c:v>0.26126410729337241</c:v>
                </c:pt>
                <c:pt idx="427">
                  <c:v>0.30838038627930991</c:v>
                </c:pt>
                <c:pt idx="428">
                  <c:v>0.18852091330287288</c:v>
                </c:pt>
                <c:pt idx="429">
                  <c:v>0.12008279096477803</c:v>
                </c:pt>
                <c:pt idx="430">
                  <c:v>0.28629151681827791</c:v>
                </c:pt>
                <c:pt idx="431">
                  <c:v>2.2564439089461614E-2</c:v>
                </c:pt>
                <c:pt idx="432">
                  <c:v>0.28109012592589311</c:v>
                </c:pt>
                <c:pt idx="433">
                  <c:v>0.17571930710782771</c:v>
                </c:pt>
                <c:pt idx="434">
                  <c:v>0.15726381492376901</c:v>
                </c:pt>
                <c:pt idx="435">
                  <c:v>0.11937925408064212</c:v>
                </c:pt>
                <c:pt idx="436">
                  <c:v>5.5719345916832384E-2</c:v>
                </c:pt>
                <c:pt idx="437">
                  <c:v>0.10050881239562978</c:v>
                </c:pt>
                <c:pt idx="438">
                  <c:v>0.16026505869287891</c:v>
                </c:pt>
                <c:pt idx="439">
                  <c:v>0.26407679738562095</c:v>
                </c:pt>
                <c:pt idx="440">
                  <c:v>0.22423749315975919</c:v>
                </c:pt>
                <c:pt idx="441">
                  <c:v>0.35840174652627749</c:v>
                </c:pt>
                <c:pt idx="442">
                  <c:v>6.6958779617007511E-2</c:v>
                </c:pt>
                <c:pt idx="443">
                  <c:v>0.24117125730726083</c:v>
                </c:pt>
                <c:pt idx="444">
                  <c:v>0.15280060182446306</c:v>
                </c:pt>
                <c:pt idx="445">
                  <c:v>0.17278080861172654</c:v>
                </c:pt>
                <c:pt idx="446">
                  <c:v>0.32135539706886707</c:v>
                </c:pt>
                <c:pt idx="447">
                  <c:v>0.21205604179453605</c:v>
                </c:pt>
                <c:pt idx="448">
                  <c:v>8.0617925868958273E-2</c:v>
                </c:pt>
                <c:pt idx="449">
                  <c:v>7.3529525264920861E-2</c:v>
                </c:pt>
                <c:pt idx="450">
                  <c:v>0.30866910835451461</c:v>
                </c:pt>
                <c:pt idx="451">
                  <c:v>0.24192146535732359</c:v>
                </c:pt>
                <c:pt idx="452">
                  <c:v>0.31662284766071158</c:v>
                </c:pt>
                <c:pt idx="453">
                  <c:v>0.333748520894314</c:v>
                </c:pt>
                <c:pt idx="454">
                  <c:v>0.24580648218347226</c:v>
                </c:pt>
                <c:pt idx="455">
                  <c:v>0.27349049983105039</c:v>
                </c:pt>
                <c:pt idx="456">
                  <c:v>0.21398240664322443</c:v>
                </c:pt>
                <c:pt idx="457">
                  <c:v>0.14620142743854084</c:v>
                </c:pt>
                <c:pt idx="458">
                  <c:v>-0.18214229602504142</c:v>
                </c:pt>
                <c:pt idx="459">
                  <c:v>0.23101888800212825</c:v>
                </c:pt>
                <c:pt idx="460">
                  <c:v>-7.1067175802642851E-2</c:v>
                </c:pt>
                <c:pt idx="461">
                  <c:v>5.956610000906689E-2</c:v>
                </c:pt>
                <c:pt idx="462">
                  <c:v>0.3112133895686664</c:v>
                </c:pt>
                <c:pt idx="463">
                  <c:v>0.18105150700896755</c:v>
                </c:pt>
                <c:pt idx="464">
                  <c:v>-2.0786696514230821E-2</c:v>
                </c:pt>
                <c:pt idx="465">
                  <c:v>0.25466393965238854</c:v>
                </c:pt>
                <c:pt idx="466">
                  <c:v>0.12458503844807396</c:v>
                </c:pt>
                <c:pt idx="467">
                  <c:v>0.20078189814867428</c:v>
                </c:pt>
                <c:pt idx="468">
                  <c:v>0.15115144606943448</c:v>
                </c:pt>
                <c:pt idx="469">
                  <c:v>9.8980407024765391E-2</c:v>
                </c:pt>
                <c:pt idx="470">
                  <c:v>4.3862316705788412E-2</c:v>
                </c:pt>
                <c:pt idx="471">
                  <c:v>0.17210749815927809</c:v>
                </c:pt>
                <c:pt idx="472">
                  <c:v>0.26962574011021312</c:v>
                </c:pt>
                <c:pt idx="473">
                  <c:v>0.28392430258446438</c:v>
                </c:pt>
                <c:pt idx="474">
                  <c:v>0.13025826027492629</c:v>
                </c:pt>
                <c:pt idx="475">
                  <c:v>0.2506969297061295</c:v>
                </c:pt>
                <c:pt idx="476">
                  <c:v>0.14228132326511897</c:v>
                </c:pt>
                <c:pt idx="477">
                  <c:v>5.8417174219003234E-3</c:v>
                </c:pt>
                <c:pt idx="478">
                  <c:v>0.31230328660974727</c:v>
                </c:pt>
                <c:pt idx="479">
                  <c:v>-1.2826207662409812E-2</c:v>
                </c:pt>
                <c:pt idx="480">
                  <c:v>0.2582223322604606</c:v>
                </c:pt>
                <c:pt idx="481">
                  <c:v>0.1823608431233667</c:v>
                </c:pt>
                <c:pt idx="482">
                  <c:v>0.12342878647918164</c:v>
                </c:pt>
                <c:pt idx="483">
                  <c:v>0.1325063124382479</c:v>
                </c:pt>
                <c:pt idx="484">
                  <c:v>0.33263287900058641</c:v>
                </c:pt>
                <c:pt idx="485">
                  <c:v>0.13639313741488529</c:v>
                </c:pt>
                <c:pt idx="486">
                  <c:v>6.9009067357512985E-2</c:v>
                </c:pt>
                <c:pt idx="487">
                  <c:v>0.27801244100306888</c:v>
                </c:pt>
                <c:pt idx="488">
                  <c:v>0.15499077829376778</c:v>
                </c:pt>
                <c:pt idx="489">
                  <c:v>3.8872068200527417E-2</c:v>
                </c:pt>
                <c:pt idx="490">
                  <c:v>4.7253020709486553E-2</c:v>
                </c:pt>
                <c:pt idx="491">
                  <c:v>0.22336886729689176</c:v>
                </c:pt>
                <c:pt idx="492">
                  <c:v>0.22439781025759312</c:v>
                </c:pt>
                <c:pt idx="493">
                  <c:v>0.19673267021833526</c:v>
                </c:pt>
                <c:pt idx="494">
                  <c:v>-6.6715328467153334E-2</c:v>
                </c:pt>
                <c:pt idx="495">
                  <c:v>0.18333861943585891</c:v>
                </c:pt>
                <c:pt idx="496">
                  <c:v>0.18210830889022778</c:v>
                </c:pt>
                <c:pt idx="497">
                  <c:v>0.31489025915083657</c:v>
                </c:pt>
                <c:pt idx="498">
                  <c:v>0.18418706075755717</c:v>
                </c:pt>
                <c:pt idx="499">
                  <c:v>0.24144073485719611</c:v>
                </c:pt>
                <c:pt idx="500">
                  <c:v>0.28397776122872759</c:v>
                </c:pt>
                <c:pt idx="501">
                  <c:v>7.7575349492793433E-2</c:v>
                </c:pt>
                <c:pt idx="502">
                  <c:v>0.19428613757524052</c:v>
                </c:pt>
                <c:pt idx="503">
                  <c:v>0.10527017601444214</c:v>
                </c:pt>
                <c:pt idx="504">
                  <c:v>0.22913011223501548</c:v>
                </c:pt>
                <c:pt idx="505">
                  <c:v>3.5934839513075294E-2</c:v>
                </c:pt>
                <c:pt idx="506">
                  <c:v>0.2679385481920098</c:v>
                </c:pt>
                <c:pt idx="507">
                  <c:v>0.26917849862308213</c:v>
                </c:pt>
                <c:pt idx="508">
                  <c:v>0.26642138827569295</c:v>
                </c:pt>
                <c:pt idx="509">
                  <c:v>0.1825267486100752</c:v>
                </c:pt>
                <c:pt idx="510">
                  <c:v>9.1711650922177285E-2</c:v>
                </c:pt>
                <c:pt idx="511">
                  <c:v>1.0794629898403473E-2</c:v>
                </c:pt>
                <c:pt idx="512">
                  <c:v>0.212607560330173</c:v>
                </c:pt>
                <c:pt idx="513">
                  <c:v>0.25934966099349666</c:v>
                </c:pt>
                <c:pt idx="514">
                  <c:v>8.9624949551589464E-2</c:v>
                </c:pt>
                <c:pt idx="515">
                  <c:v>0.19897035528400089</c:v>
                </c:pt>
                <c:pt idx="516">
                  <c:v>0.25920022216051097</c:v>
                </c:pt>
                <c:pt idx="517">
                  <c:v>6.6570345513298546E-2</c:v>
                </c:pt>
                <c:pt idx="518">
                  <c:v>0.28047532672898928</c:v>
                </c:pt>
                <c:pt idx="519">
                  <c:v>0.19464364115322691</c:v>
                </c:pt>
                <c:pt idx="520">
                  <c:v>0.23726568814036547</c:v>
                </c:pt>
                <c:pt idx="521">
                  <c:v>5.2738813363347667E-2</c:v>
                </c:pt>
                <c:pt idx="522">
                  <c:v>0.17311995105345354</c:v>
                </c:pt>
                <c:pt idx="523">
                  <c:v>0.21376242152093464</c:v>
                </c:pt>
                <c:pt idx="524">
                  <c:v>0.11889943374369517</c:v>
                </c:pt>
                <c:pt idx="525">
                  <c:v>7.9296652054062472E-2</c:v>
                </c:pt>
                <c:pt idx="526">
                  <c:v>0.17755778632313218</c:v>
                </c:pt>
                <c:pt idx="527">
                  <c:v>-8.4464737093799064E-2</c:v>
                </c:pt>
                <c:pt idx="528">
                  <c:v>0.22717592832488875</c:v>
                </c:pt>
                <c:pt idx="529">
                  <c:v>0.33647682200339968</c:v>
                </c:pt>
                <c:pt idx="530">
                  <c:v>0.25807774375286485</c:v>
                </c:pt>
                <c:pt idx="531">
                  <c:v>0.16671046768056483</c:v>
                </c:pt>
                <c:pt idx="532">
                  <c:v>0.2899703685093365</c:v>
                </c:pt>
                <c:pt idx="533">
                  <c:v>8.6325585964975027E-2</c:v>
                </c:pt>
                <c:pt idx="534">
                  <c:v>0.13128234895757765</c:v>
                </c:pt>
                <c:pt idx="535">
                  <c:v>0.15025868283787791</c:v>
                </c:pt>
                <c:pt idx="536">
                  <c:v>0.33165281992359735</c:v>
                </c:pt>
                <c:pt idx="537">
                  <c:v>0.13880347755913308</c:v>
                </c:pt>
                <c:pt idx="538">
                  <c:v>3.3611228366399237E-2</c:v>
                </c:pt>
                <c:pt idx="539">
                  <c:v>0.22234593886753648</c:v>
                </c:pt>
                <c:pt idx="540">
                  <c:v>0.39762306750091037</c:v>
                </c:pt>
                <c:pt idx="541">
                  <c:v>3.3879057004329326E-2</c:v>
                </c:pt>
                <c:pt idx="542">
                  <c:v>0.13155489795030251</c:v>
                </c:pt>
                <c:pt idx="543">
                  <c:v>0.13851700096876132</c:v>
                </c:pt>
                <c:pt idx="544">
                  <c:v>0.14146179171032305</c:v>
                </c:pt>
                <c:pt idx="545">
                  <c:v>0.2390572590812855</c:v>
                </c:pt>
                <c:pt idx="546">
                  <c:v>0.17977468186267653</c:v>
                </c:pt>
                <c:pt idx="547">
                  <c:v>-0.10252332284121513</c:v>
                </c:pt>
                <c:pt idx="548">
                  <c:v>0.19053056893403383</c:v>
                </c:pt>
                <c:pt idx="549">
                  <c:v>0.162411358619934</c:v>
                </c:pt>
                <c:pt idx="550">
                  <c:v>0.17504848455145661</c:v>
                </c:pt>
                <c:pt idx="551">
                  <c:v>0.30118919138026251</c:v>
                </c:pt>
                <c:pt idx="552">
                  <c:v>0.27046857494343268</c:v>
                </c:pt>
                <c:pt idx="553">
                  <c:v>3.3967901584891435E-3</c:v>
                </c:pt>
                <c:pt idx="554">
                  <c:v>0.13897886327121112</c:v>
                </c:pt>
                <c:pt idx="555">
                  <c:v>2.5405045849764701E-2</c:v>
                </c:pt>
                <c:pt idx="556">
                  <c:v>0.17764527051271184</c:v>
                </c:pt>
                <c:pt idx="557">
                  <c:v>0.18435792909213489</c:v>
                </c:pt>
                <c:pt idx="558">
                  <c:v>0.25811440842986061</c:v>
                </c:pt>
                <c:pt idx="559">
                  <c:v>6.5995058635208978E-2</c:v>
                </c:pt>
                <c:pt idx="560">
                  <c:v>0.16289827531240039</c:v>
                </c:pt>
                <c:pt idx="561">
                  <c:v>0.19736898252287507</c:v>
                </c:pt>
                <c:pt idx="562">
                  <c:v>4.9687821070101869E-2</c:v>
                </c:pt>
                <c:pt idx="563">
                  <c:v>0.23220298559036676</c:v>
                </c:pt>
                <c:pt idx="564">
                  <c:v>0.23606819734943835</c:v>
                </c:pt>
                <c:pt idx="565">
                  <c:v>0.22223933579768818</c:v>
                </c:pt>
                <c:pt idx="566">
                  <c:v>0.32271382887684485</c:v>
                </c:pt>
                <c:pt idx="567">
                  <c:v>0.31406147617496216</c:v>
                </c:pt>
                <c:pt idx="568">
                  <c:v>0.30201356495772197</c:v>
                </c:pt>
                <c:pt idx="569">
                  <c:v>0.23411163862975606</c:v>
                </c:pt>
                <c:pt idx="570">
                  <c:v>7.8608926353817832E-2</c:v>
                </c:pt>
                <c:pt idx="571">
                  <c:v>0.37470034222983956</c:v>
                </c:pt>
                <c:pt idx="572">
                  <c:v>0.27956337876005122</c:v>
                </c:pt>
                <c:pt idx="573">
                  <c:v>0.31895788230663258</c:v>
                </c:pt>
                <c:pt idx="574">
                  <c:v>-1.3776643290912068E-3</c:v>
                </c:pt>
                <c:pt idx="575">
                  <c:v>0.33321632596875217</c:v>
                </c:pt>
                <c:pt idx="576">
                  <c:v>7.345284521305917E-2</c:v>
                </c:pt>
                <c:pt idx="577">
                  <c:v>0.3050262645858674</c:v>
                </c:pt>
                <c:pt idx="578">
                  <c:v>0.23062448446521852</c:v>
                </c:pt>
                <c:pt idx="579">
                  <c:v>-2.1676141947968075E-2</c:v>
                </c:pt>
                <c:pt idx="580">
                  <c:v>7.0197863014586998E-2</c:v>
                </c:pt>
                <c:pt idx="581">
                  <c:v>0.23551563486600718</c:v>
                </c:pt>
                <c:pt idx="582">
                  <c:v>0.34262785505089072</c:v>
                </c:pt>
                <c:pt idx="583">
                  <c:v>4.43997623124976E-2</c:v>
                </c:pt>
                <c:pt idx="584">
                  <c:v>9.9557485997942535E-2</c:v>
                </c:pt>
                <c:pt idx="585">
                  <c:v>-1.0587449029660098E-2</c:v>
                </c:pt>
                <c:pt idx="586">
                  <c:v>0.29155450118616555</c:v>
                </c:pt>
                <c:pt idx="587">
                  <c:v>0.15660273972602737</c:v>
                </c:pt>
                <c:pt idx="588">
                  <c:v>0.41139416349685032</c:v>
                </c:pt>
                <c:pt idx="589">
                  <c:v>0.11313914622023076</c:v>
                </c:pt>
                <c:pt idx="590">
                  <c:v>0.25449280835929883</c:v>
                </c:pt>
                <c:pt idx="591">
                  <c:v>0.1063523483894187</c:v>
                </c:pt>
                <c:pt idx="592">
                  <c:v>0.21872639495549942</c:v>
                </c:pt>
                <c:pt idx="593">
                  <c:v>0.32026192073233795</c:v>
                </c:pt>
                <c:pt idx="594">
                  <c:v>-3.7508583199816765E-2</c:v>
                </c:pt>
                <c:pt idx="595">
                  <c:v>0.37160779881322403</c:v>
                </c:pt>
                <c:pt idx="596">
                  <c:v>-1.5822019960268188E-2</c:v>
                </c:pt>
                <c:pt idx="597">
                  <c:v>0.2116192516987622</c:v>
                </c:pt>
                <c:pt idx="598">
                  <c:v>0.11366502258615455</c:v>
                </c:pt>
                <c:pt idx="599">
                  <c:v>0.16148221181496991</c:v>
                </c:pt>
                <c:pt idx="600">
                  <c:v>8.3946467081060558E-2</c:v>
                </c:pt>
                <c:pt idx="601">
                  <c:v>0.14910256089318338</c:v>
                </c:pt>
                <c:pt idx="602">
                  <c:v>5.9475440760356914E-2</c:v>
                </c:pt>
                <c:pt idx="603">
                  <c:v>0.27409302204793928</c:v>
                </c:pt>
                <c:pt idx="604">
                  <c:v>-9.4507807781899711E-2</c:v>
                </c:pt>
                <c:pt idx="605">
                  <c:v>-0.11175341335199236</c:v>
                </c:pt>
                <c:pt idx="606">
                  <c:v>6.4887314801961402E-2</c:v>
                </c:pt>
                <c:pt idx="607">
                  <c:v>2.3622047244094415E-2</c:v>
                </c:pt>
                <c:pt idx="608">
                  <c:v>0.29704032027452099</c:v>
                </c:pt>
                <c:pt idx="609">
                  <c:v>0.29381629943540705</c:v>
                </c:pt>
                <c:pt idx="610">
                  <c:v>0.24841998559326733</c:v>
                </c:pt>
                <c:pt idx="611">
                  <c:v>0.13522598526203425</c:v>
                </c:pt>
                <c:pt idx="612">
                  <c:v>0.19248534720335375</c:v>
                </c:pt>
                <c:pt idx="613">
                  <c:v>0.37389133727232871</c:v>
                </c:pt>
                <c:pt idx="614">
                  <c:v>0.32005372810151189</c:v>
                </c:pt>
                <c:pt idx="615">
                  <c:v>0.21007718911332759</c:v>
                </c:pt>
                <c:pt idx="616">
                  <c:v>0.30562141656248648</c:v>
                </c:pt>
                <c:pt idx="617">
                  <c:v>0.17692035152659372</c:v>
                </c:pt>
                <c:pt idx="618">
                  <c:v>0.30213366075060161</c:v>
                </c:pt>
                <c:pt idx="619">
                  <c:v>0.27120415463517644</c:v>
                </c:pt>
                <c:pt idx="620">
                  <c:v>0.29544206264899819</c:v>
                </c:pt>
                <c:pt idx="621">
                  <c:v>-3.4858625374280444E-2</c:v>
                </c:pt>
                <c:pt idx="622">
                  <c:v>-5.5959436932765429E-2</c:v>
                </c:pt>
                <c:pt idx="623">
                  <c:v>0.37705423132663951</c:v>
                </c:pt>
                <c:pt idx="624">
                  <c:v>0.35411086192691232</c:v>
                </c:pt>
                <c:pt idx="625">
                  <c:v>0.32717362570964614</c:v>
                </c:pt>
                <c:pt idx="626">
                  <c:v>0.22366291750846826</c:v>
                </c:pt>
                <c:pt idx="627">
                  <c:v>0.20861833105335167</c:v>
                </c:pt>
                <c:pt idx="628">
                  <c:v>5.7654115428594339E-2</c:v>
                </c:pt>
                <c:pt idx="629">
                  <c:v>0.35209695632763466</c:v>
                </c:pt>
                <c:pt idx="630">
                  <c:v>0.13346406543309192</c:v>
                </c:pt>
                <c:pt idx="631">
                  <c:v>0.23233517778282042</c:v>
                </c:pt>
                <c:pt idx="632">
                  <c:v>0.19286120349891639</c:v>
                </c:pt>
                <c:pt idx="633">
                  <c:v>0.22663784502826737</c:v>
                </c:pt>
                <c:pt idx="634">
                  <c:v>0.27590457337605356</c:v>
                </c:pt>
                <c:pt idx="635">
                  <c:v>0.23550790684956474</c:v>
                </c:pt>
                <c:pt idx="636">
                  <c:v>3.4073915829950771E-2</c:v>
                </c:pt>
                <c:pt idx="637">
                  <c:v>0.15136024699988349</c:v>
                </c:pt>
                <c:pt idx="638">
                  <c:v>2.054889116881058E-2</c:v>
                </c:pt>
                <c:pt idx="639">
                  <c:v>0.1756728679888844</c:v>
                </c:pt>
                <c:pt idx="640">
                  <c:v>4.1636654164907271E-2</c:v>
                </c:pt>
                <c:pt idx="641">
                  <c:v>1.2821372273734562E-2</c:v>
                </c:pt>
                <c:pt idx="642">
                  <c:v>0.31317582794340282</c:v>
                </c:pt>
                <c:pt idx="643">
                  <c:v>0.24256262078192356</c:v>
                </c:pt>
                <c:pt idx="644">
                  <c:v>0.14088572617811815</c:v>
                </c:pt>
                <c:pt idx="645">
                  <c:v>8.8615218661512965E-2</c:v>
                </c:pt>
                <c:pt idx="646">
                  <c:v>0.26529018049174963</c:v>
                </c:pt>
                <c:pt idx="647">
                  <c:v>4.3399805198134044E-2</c:v>
                </c:pt>
                <c:pt idx="648">
                  <c:v>0</c:v>
                </c:pt>
                <c:pt idx="649">
                  <c:v>6.4416472684426223E-3</c:v>
                </c:pt>
                <c:pt idx="650">
                  <c:v>0.30664986890939422</c:v>
                </c:pt>
                <c:pt idx="651">
                  <c:v>0.24380504587872034</c:v>
                </c:pt>
                <c:pt idx="652">
                  <c:v>-4.5722121881062235E-2</c:v>
                </c:pt>
                <c:pt idx="653">
                  <c:v>1.8815549802276059E-2</c:v>
                </c:pt>
                <c:pt idx="654">
                  <c:v>9.1886960580472701E-2</c:v>
                </c:pt>
                <c:pt idx="655">
                  <c:v>5.2522781691960507E-2</c:v>
                </c:pt>
                <c:pt idx="656">
                  <c:v>0.21255403184998806</c:v>
                </c:pt>
                <c:pt idx="657">
                  <c:v>0.28805062436158985</c:v>
                </c:pt>
                <c:pt idx="658">
                  <c:v>0.29036410317068251</c:v>
                </c:pt>
                <c:pt idx="659">
                  <c:v>0.19342883915682479</c:v>
                </c:pt>
                <c:pt idx="660">
                  <c:v>0.30586327509970118</c:v>
                </c:pt>
                <c:pt idx="661">
                  <c:v>0.10556641736233953</c:v>
                </c:pt>
                <c:pt idx="662">
                  <c:v>0.16014969367360368</c:v>
                </c:pt>
                <c:pt idx="663">
                  <c:v>0.11266955647487348</c:v>
                </c:pt>
                <c:pt idx="664">
                  <c:v>0.18168716021454376</c:v>
                </c:pt>
                <c:pt idx="665">
                  <c:v>0.25871113114015321</c:v>
                </c:pt>
                <c:pt idx="666">
                  <c:v>0.28370774809319382</c:v>
                </c:pt>
                <c:pt idx="667">
                  <c:v>0.25459595365688398</c:v>
                </c:pt>
                <c:pt idx="668">
                  <c:v>6.698613407428966E-2</c:v>
                </c:pt>
                <c:pt idx="669">
                  <c:v>0.13863628772478748</c:v>
                </c:pt>
                <c:pt idx="670">
                  <c:v>0.2538546767218271</c:v>
                </c:pt>
                <c:pt idx="671">
                  <c:v>0.25065133055959515</c:v>
                </c:pt>
                <c:pt idx="672">
                  <c:v>0.12808429871064864</c:v>
                </c:pt>
                <c:pt idx="673">
                  <c:v>9.8313652113110647E-2</c:v>
                </c:pt>
                <c:pt idx="674">
                  <c:v>0.10912653741922035</c:v>
                </c:pt>
                <c:pt idx="675">
                  <c:v>0.16800465386852825</c:v>
                </c:pt>
                <c:pt idx="676">
                  <c:v>0.34649573211307638</c:v>
                </c:pt>
                <c:pt idx="677">
                  <c:v>8.8415858039606679E-2</c:v>
                </c:pt>
                <c:pt idx="678">
                  <c:v>2.1703959467374433E-2</c:v>
                </c:pt>
                <c:pt idx="679">
                  <c:v>0.10470559528501977</c:v>
                </c:pt>
                <c:pt idx="680">
                  <c:v>0.34509215073226923</c:v>
                </c:pt>
                <c:pt idx="681">
                  <c:v>0.33733819272503296</c:v>
                </c:pt>
                <c:pt idx="682">
                  <c:v>5.0152204975283297E-2</c:v>
                </c:pt>
                <c:pt idx="683">
                  <c:v>0.12373374277004945</c:v>
                </c:pt>
                <c:pt idx="684">
                  <c:v>0.11401433164519714</c:v>
                </c:pt>
                <c:pt idx="685">
                  <c:v>6.3310234923363407E-2</c:v>
                </c:pt>
                <c:pt idx="686">
                  <c:v>0.12329370941552732</c:v>
                </c:pt>
                <c:pt idx="687">
                  <c:v>0.21340705156320144</c:v>
                </c:pt>
                <c:pt idx="688">
                  <c:v>0.13962090686432946</c:v>
                </c:pt>
                <c:pt idx="689">
                  <c:v>0.21065904278990741</c:v>
                </c:pt>
                <c:pt idx="690">
                  <c:v>0.22522551964340717</c:v>
                </c:pt>
                <c:pt idx="691">
                  <c:v>0.17790455371917718</c:v>
                </c:pt>
                <c:pt idx="692">
                  <c:v>0.32802240298706498</c:v>
                </c:pt>
                <c:pt idx="693">
                  <c:v>0.24534041635451426</c:v>
                </c:pt>
                <c:pt idx="694">
                  <c:v>0.28821778664999514</c:v>
                </c:pt>
                <c:pt idx="695">
                  <c:v>0.30703046732276512</c:v>
                </c:pt>
                <c:pt idx="696">
                  <c:v>0.24562077008635927</c:v>
                </c:pt>
                <c:pt idx="697">
                  <c:v>2.1216103360188632E-2</c:v>
                </c:pt>
                <c:pt idx="698">
                  <c:v>0.30118773825651374</c:v>
                </c:pt>
                <c:pt idx="699">
                  <c:v>7.9247194580625673E-3</c:v>
                </c:pt>
                <c:pt idx="700">
                  <c:v>0.21554118782803608</c:v>
                </c:pt>
                <c:pt idx="701">
                  <c:v>0.222490150794729</c:v>
                </c:pt>
                <c:pt idx="702">
                  <c:v>0.24685384374639679</c:v>
                </c:pt>
                <c:pt idx="703">
                  <c:v>0.11749728804138319</c:v>
                </c:pt>
                <c:pt idx="704">
                  <c:v>0.30522305722672105</c:v>
                </c:pt>
                <c:pt idx="705">
                  <c:v>0.24153044727860612</c:v>
                </c:pt>
                <c:pt idx="706">
                  <c:v>0.10784536952104627</c:v>
                </c:pt>
                <c:pt idx="707">
                  <c:v>0.16000144574671168</c:v>
                </c:pt>
                <c:pt idx="708">
                  <c:v>0.11281424465660196</c:v>
                </c:pt>
                <c:pt idx="709">
                  <c:v>4.5160787977885771E-3</c:v>
                </c:pt>
                <c:pt idx="710">
                  <c:v>0.34180636585185731</c:v>
                </c:pt>
                <c:pt idx="711">
                  <c:v>0.23230457675172131</c:v>
                </c:pt>
                <c:pt idx="712">
                  <c:v>0.24506145296718451</c:v>
                </c:pt>
                <c:pt idx="713">
                  <c:v>0.20796668146330011</c:v>
                </c:pt>
                <c:pt idx="714">
                  <c:v>0.23699878918875653</c:v>
                </c:pt>
                <c:pt idx="715">
                  <c:v>0.27118476947979914</c:v>
                </c:pt>
                <c:pt idx="716">
                  <c:v>0.16158363755923899</c:v>
                </c:pt>
                <c:pt idx="717">
                  <c:v>0.33704498638740443</c:v>
                </c:pt>
                <c:pt idx="718">
                  <c:v>0.37261221602075312</c:v>
                </c:pt>
                <c:pt idx="719">
                  <c:v>0.12587899813964851</c:v>
                </c:pt>
                <c:pt idx="720">
                  <c:v>-2.2386693516750721E-2</c:v>
                </c:pt>
                <c:pt idx="721">
                  <c:v>0.24142828923233214</c:v>
                </c:pt>
                <c:pt idx="722">
                  <c:v>0.10584226914377112</c:v>
                </c:pt>
                <c:pt idx="723">
                  <c:v>0.31478368100368032</c:v>
                </c:pt>
                <c:pt idx="724">
                  <c:v>0.18195115819305893</c:v>
                </c:pt>
                <c:pt idx="725">
                  <c:v>0.24253116674462602</c:v>
                </c:pt>
                <c:pt idx="726">
                  <c:v>0.26440597312546732</c:v>
                </c:pt>
                <c:pt idx="727">
                  <c:v>0.22370767691525856</c:v>
                </c:pt>
                <c:pt idx="728">
                  <c:v>0.1367140015471322</c:v>
                </c:pt>
                <c:pt idx="729">
                  <c:v>0.23215934622588252</c:v>
                </c:pt>
                <c:pt idx="730">
                  <c:v>6.4336310942203337E-2</c:v>
                </c:pt>
                <c:pt idx="731">
                  <c:v>0.308356150637212</c:v>
                </c:pt>
                <c:pt idx="732">
                  <c:v>4.8159437280187602E-2</c:v>
                </c:pt>
                <c:pt idx="733">
                  <c:v>7.8924197550628364E-2</c:v>
                </c:pt>
                <c:pt idx="734">
                  <c:v>3.322604766084708E-2</c:v>
                </c:pt>
                <c:pt idx="735">
                  <c:v>0.12188034810472272</c:v>
                </c:pt>
                <c:pt idx="736">
                  <c:v>-2.8585506928990232E-2</c:v>
                </c:pt>
                <c:pt idx="737">
                  <c:v>0.34870466321243521</c:v>
                </c:pt>
                <c:pt idx="738">
                  <c:v>0.1408215602664685</c:v>
                </c:pt>
                <c:pt idx="739">
                  <c:v>8.7686363320321398E-2</c:v>
                </c:pt>
                <c:pt idx="740">
                  <c:v>0.18159360039984485</c:v>
                </c:pt>
                <c:pt idx="741">
                  <c:v>0.32307212892168308</c:v>
                </c:pt>
                <c:pt idx="742">
                  <c:v>0.31065701871389889</c:v>
                </c:pt>
                <c:pt idx="743">
                  <c:v>0.27228991015479342</c:v>
                </c:pt>
                <c:pt idx="744">
                  <c:v>-9.9387951279461678E-2</c:v>
                </c:pt>
                <c:pt idx="745">
                  <c:v>0.21511509327365116</c:v>
                </c:pt>
                <c:pt idx="746">
                  <c:v>0.18209008526405068</c:v>
                </c:pt>
                <c:pt idx="747">
                  <c:v>0.27696181961510213</c:v>
                </c:pt>
                <c:pt idx="748">
                  <c:v>0.27954090527539233</c:v>
                </c:pt>
                <c:pt idx="749">
                  <c:v>0.23885425654094264</c:v>
                </c:pt>
                <c:pt idx="750">
                  <c:v>0.22190590597179485</c:v>
                </c:pt>
                <c:pt idx="751">
                  <c:v>0.13536018157220953</c:v>
                </c:pt>
                <c:pt idx="752">
                  <c:v>0.24915185579016663</c:v>
                </c:pt>
                <c:pt idx="753">
                  <c:v>0.17979713227379018</c:v>
                </c:pt>
                <c:pt idx="754">
                  <c:v>0.16694264554105095</c:v>
                </c:pt>
                <c:pt idx="755">
                  <c:v>0.2695839684723203</c:v>
                </c:pt>
                <c:pt idx="756">
                  <c:v>0.31363520081862373</c:v>
                </c:pt>
                <c:pt idx="757">
                  <c:v>0.19238832671772799</c:v>
                </c:pt>
                <c:pt idx="758">
                  <c:v>0.19990081607192897</c:v>
                </c:pt>
                <c:pt idx="759">
                  <c:v>0.27454021013798219</c:v>
                </c:pt>
                <c:pt idx="760">
                  <c:v>0.13612391540130159</c:v>
                </c:pt>
                <c:pt idx="761">
                  <c:v>2.4342553548680146E-2</c:v>
                </c:pt>
                <c:pt idx="762">
                  <c:v>0.40518047630020199</c:v>
                </c:pt>
                <c:pt idx="763">
                  <c:v>0.30495903362157234</c:v>
                </c:pt>
                <c:pt idx="764">
                  <c:v>0.27503083030858277</c:v>
                </c:pt>
                <c:pt idx="765">
                  <c:v>0.16978826712094969</c:v>
                </c:pt>
                <c:pt idx="766">
                  <c:v>0.29464858058608062</c:v>
                </c:pt>
                <c:pt idx="767">
                  <c:v>0.15149302767029277</c:v>
                </c:pt>
                <c:pt idx="768">
                  <c:v>0.25447191725933049</c:v>
                </c:pt>
                <c:pt idx="769">
                  <c:v>9.3153018681400163E-3</c:v>
                </c:pt>
                <c:pt idx="770">
                  <c:v>0.28377843078080561</c:v>
                </c:pt>
                <c:pt idx="771">
                  <c:v>-2.2492393541137998E-2</c:v>
                </c:pt>
                <c:pt idx="772">
                  <c:v>4.0365869369175973E-2</c:v>
                </c:pt>
                <c:pt idx="773">
                  <c:v>0.2618547492271297</c:v>
                </c:pt>
                <c:pt idx="774">
                  <c:v>0.40551233681680082</c:v>
                </c:pt>
                <c:pt idx="775">
                  <c:v>0.19224989513181115</c:v>
                </c:pt>
                <c:pt idx="776">
                  <c:v>0.31414256607605706</c:v>
                </c:pt>
                <c:pt idx="777">
                  <c:v>0.23003314001657005</c:v>
                </c:pt>
                <c:pt idx="778">
                  <c:v>0.30833203927049374</c:v>
                </c:pt>
                <c:pt idx="779">
                  <c:v>-1.2865795811136328E-2</c:v>
                </c:pt>
                <c:pt idx="780">
                  <c:v>0.11484979116694898</c:v>
                </c:pt>
                <c:pt idx="781">
                  <c:v>0.36351025734557463</c:v>
                </c:pt>
                <c:pt idx="782">
                  <c:v>0.14680907923207559</c:v>
                </c:pt>
                <c:pt idx="783">
                  <c:v>-3.8815866307156242E-2</c:v>
                </c:pt>
                <c:pt idx="784">
                  <c:v>0.21155835200827439</c:v>
                </c:pt>
                <c:pt idx="785">
                  <c:v>0.1794704625303343</c:v>
                </c:pt>
                <c:pt idx="786">
                  <c:v>0.1893208510277781</c:v>
                </c:pt>
                <c:pt idx="787">
                  <c:v>9.6292490118577101E-2</c:v>
                </c:pt>
                <c:pt idx="788">
                  <c:v>0.25131291133873596</c:v>
                </c:pt>
                <c:pt idx="789">
                  <c:v>0.22431128997788197</c:v>
                </c:pt>
                <c:pt idx="790">
                  <c:v>0.14025149771635337</c:v>
                </c:pt>
                <c:pt idx="791">
                  <c:v>0.15193373910450195</c:v>
                </c:pt>
                <c:pt idx="792">
                  <c:v>0.31501360914534571</c:v>
                </c:pt>
                <c:pt idx="793">
                  <c:v>0.2118255454594499</c:v>
                </c:pt>
                <c:pt idx="794">
                  <c:v>0.25990109995783617</c:v>
                </c:pt>
                <c:pt idx="795">
                  <c:v>0.32988623103850645</c:v>
                </c:pt>
                <c:pt idx="796">
                  <c:v>0.21967187761782636</c:v>
                </c:pt>
                <c:pt idx="797">
                  <c:v>4.0436655229923429E-2</c:v>
                </c:pt>
                <c:pt idx="798">
                  <c:v>0.15727990951770665</c:v>
                </c:pt>
                <c:pt idx="799">
                  <c:v>8.6015342719327953E-2</c:v>
                </c:pt>
                <c:pt idx="800">
                  <c:v>0.22546300366885941</c:v>
                </c:pt>
                <c:pt idx="801">
                  <c:v>0.34287333259019803</c:v>
                </c:pt>
                <c:pt idx="802">
                  <c:v>0.37775946650314274</c:v>
                </c:pt>
                <c:pt idx="803">
                  <c:v>0.13324660527680698</c:v>
                </c:pt>
                <c:pt idx="804">
                  <c:v>0.2692656343315416</c:v>
                </c:pt>
                <c:pt idx="805">
                  <c:v>0.16912881026191137</c:v>
                </c:pt>
                <c:pt idx="806">
                  <c:v>0.23331381396897566</c:v>
                </c:pt>
                <c:pt idx="807">
                  <c:v>0.30419714498636163</c:v>
                </c:pt>
                <c:pt idx="808">
                  <c:v>0.21373095102673234</c:v>
                </c:pt>
                <c:pt idx="809">
                  <c:v>0.20774971457213678</c:v>
                </c:pt>
                <c:pt idx="810">
                  <c:v>0.18585206125204184</c:v>
                </c:pt>
                <c:pt idx="811">
                  <c:v>0.24319903298493639</c:v>
                </c:pt>
                <c:pt idx="812">
                  <c:v>0.24732090428655315</c:v>
                </c:pt>
                <c:pt idx="813">
                  <c:v>0.22391210388178631</c:v>
                </c:pt>
                <c:pt idx="814">
                  <c:v>0.20452039329456392</c:v>
                </c:pt>
                <c:pt idx="815">
                  <c:v>0.28532736080004167</c:v>
                </c:pt>
                <c:pt idx="816">
                  <c:v>0.36998642280967969</c:v>
                </c:pt>
                <c:pt idx="817">
                  <c:v>0.22854408167606086</c:v>
                </c:pt>
                <c:pt idx="818">
                  <c:v>0.25308338100876782</c:v>
                </c:pt>
                <c:pt idx="819">
                  <c:v>0.23684397314140504</c:v>
                </c:pt>
                <c:pt idx="820">
                  <c:v>0.35872765132476492</c:v>
                </c:pt>
                <c:pt idx="821">
                  <c:v>5.8404740589163173E-2</c:v>
                </c:pt>
                <c:pt idx="822">
                  <c:v>0.17857724459884913</c:v>
                </c:pt>
                <c:pt idx="823">
                  <c:v>0.1441744571568335</c:v>
                </c:pt>
                <c:pt idx="824">
                  <c:v>0.35526497740459878</c:v>
                </c:pt>
                <c:pt idx="825">
                  <c:v>0.3585902142573838</c:v>
                </c:pt>
                <c:pt idx="826">
                  <c:v>0.23041115412192781</c:v>
                </c:pt>
                <c:pt idx="827">
                  <c:v>0.10760810853747658</c:v>
                </c:pt>
                <c:pt idx="828">
                  <c:v>0.22332417254152234</c:v>
                </c:pt>
                <c:pt idx="829">
                  <c:v>3.0922181535141188E-2</c:v>
                </c:pt>
                <c:pt idx="830">
                  <c:v>0.25557041322073809</c:v>
                </c:pt>
                <c:pt idx="831">
                  <c:v>0.35525686911915466</c:v>
                </c:pt>
                <c:pt idx="832">
                  <c:v>4.763108894048413E-2</c:v>
                </c:pt>
                <c:pt idx="833">
                  <c:v>7.5528983137932715E-2</c:v>
                </c:pt>
                <c:pt idx="834">
                  <c:v>0.30041925465838515</c:v>
                </c:pt>
                <c:pt idx="835">
                  <c:v>0</c:v>
                </c:pt>
                <c:pt idx="836">
                  <c:v>0.22063932313554097</c:v>
                </c:pt>
                <c:pt idx="837">
                  <c:v>0.22352715342733484</c:v>
                </c:pt>
                <c:pt idx="838">
                  <c:v>0.24272531851308138</c:v>
                </c:pt>
                <c:pt idx="839">
                  <c:v>8.7824698162078135E-2</c:v>
                </c:pt>
                <c:pt idx="840">
                  <c:v>0.12310961930946067</c:v>
                </c:pt>
                <c:pt idx="841">
                  <c:v>0.15995672751859361</c:v>
                </c:pt>
                <c:pt idx="842">
                  <c:v>9.888635317394244E-2</c:v>
                </c:pt>
                <c:pt idx="843">
                  <c:v>0.28292632343028989</c:v>
                </c:pt>
                <c:pt idx="844">
                  <c:v>0.21735775514544758</c:v>
                </c:pt>
                <c:pt idx="845">
                  <c:v>0.23214795132407964</c:v>
                </c:pt>
                <c:pt idx="846">
                  <c:v>0.32372363092236878</c:v>
                </c:pt>
                <c:pt idx="847">
                  <c:v>6.4025717040424479E-2</c:v>
                </c:pt>
                <c:pt idx="848">
                  <c:v>0.22172670097198399</c:v>
                </c:pt>
                <c:pt idx="849">
                  <c:v>0.25858267234251053</c:v>
                </c:pt>
                <c:pt idx="850">
                  <c:v>0.30756644557581658</c:v>
                </c:pt>
                <c:pt idx="851">
                  <c:v>0.304915715229651</c:v>
                </c:pt>
                <c:pt idx="852">
                  <c:v>0.20983676215431474</c:v>
                </c:pt>
                <c:pt idx="853">
                  <c:v>0.26601832002862719</c:v>
                </c:pt>
                <c:pt idx="854">
                  <c:v>0.2758028695830046</c:v>
                </c:pt>
                <c:pt idx="855">
                  <c:v>0.18902852911533002</c:v>
                </c:pt>
                <c:pt idx="856">
                  <c:v>0.21658956224778586</c:v>
                </c:pt>
                <c:pt idx="857">
                  <c:v>0.16442762829288751</c:v>
                </c:pt>
                <c:pt idx="858">
                  <c:v>0.2596492356740257</c:v>
                </c:pt>
                <c:pt idx="859">
                  <c:v>0.22624097511989899</c:v>
                </c:pt>
                <c:pt idx="860">
                  <c:v>0.28709569163422105</c:v>
                </c:pt>
                <c:pt idx="861">
                  <c:v>0.24859381185156543</c:v>
                </c:pt>
                <c:pt idx="862">
                  <c:v>0</c:v>
                </c:pt>
                <c:pt idx="863">
                  <c:v>4.3053654368071653E-2</c:v>
                </c:pt>
                <c:pt idx="864">
                  <c:v>0.38093707182278158</c:v>
                </c:pt>
                <c:pt idx="865">
                  <c:v>0.21852473154276938</c:v>
                </c:pt>
                <c:pt idx="866">
                  <c:v>0.3001930375366953</c:v>
                </c:pt>
                <c:pt idx="867">
                  <c:v>0.28149147258939544</c:v>
                </c:pt>
                <c:pt idx="868">
                  <c:v>0.17318669999042546</c:v>
                </c:pt>
                <c:pt idx="869">
                  <c:v>0.27014860318454847</c:v>
                </c:pt>
                <c:pt idx="870">
                  <c:v>5.9931419212856274E-2</c:v>
                </c:pt>
                <c:pt idx="871">
                  <c:v>0.22600241592954845</c:v>
                </c:pt>
                <c:pt idx="872">
                  <c:v>0.10837220422094605</c:v>
                </c:pt>
                <c:pt idx="873">
                  <c:v>0</c:v>
                </c:pt>
                <c:pt idx="874">
                  <c:v>-2.995469489473615E-2</c:v>
                </c:pt>
                <c:pt idx="875">
                  <c:v>0.22175163859657326</c:v>
                </c:pt>
                <c:pt idx="876">
                  <c:v>0.32948880272216508</c:v>
                </c:pt>
                <c:pt idx="877">
                  <c:v>7.062936568035609E-2</c:v>
                </c:pt>
                <c:pt idx="878">
                  <c:v>-4.9809150045696519E-2</c:v>
                </c:pt>
                <c:pt idx="879">
                  <c:v>0.18092549590978765</c:v>
                </c:pt>
                <c:pt idx="880">
                  <c:v>8.8628934892075628E-2</c:v>
                </c:pt>
                <c:pt idx="881">
                  <c:v>0.18973743435858959</c:v>
                </c:pt>
                <c:pt idx="882">
                  <c:v>0.21698577153376353</c:v>
                </c:pt>
                <c:pt idx="883">
                  <c:v>0.25913151728178085</c:v>
                </c:pt>
                <c:pt idx="884">
                  <c:v>3.3354050134659245E-2</c:v>
                </c:pt>
                <c:pt idx="885">
                  <c:v>0.11296318732822767</c:v>
                </c:pt>
                <c:pt idx="886">
                  <c:v>0.21826398187248941</c:v>
                </c:pt>
                <c:pt idx="887">
                  <c:v>0.20421316106985207</c:v>
                </c:pt>
                <c:pt idx="888">
                  <c:v>0.19208448219448579</c:v>
                </c:pt>
                <c:pt idx="889">
                  <c:v>0.3815674118604796</c:v>
                </c:pt>
                <c:pt idx="890">
                  <c:v>6.5215395561267736E-2</c:v>
                </c:pt>
                <c:pt idx="891">
                  <c:v>6.0534368001009337E-2</c:v>
                </c:pt>
                <c:pt idx="892">
                  <c:v>0.30131158567344879</c:v>
                </c:pt>
                <c:pt idx="893">
                  <c:v>0.11340535981736488</c:v>
                </c:pt>
                <c:pt idx="894">
                  <c:v>0.20076266953548233</c:v>
                </c:pt>
                <c:pt idx="895">
                  <c:v>0.22665649428106063</c:v>
                </c:pt>
                <c:pt idx="896">
                  <c:v>0.1749429853601118</c:v>
                </c:pt>
                <c:pt idx="897">
                  <c:v>0.15282678410319167</c:v>
                </c:pt>
                <c:pt idx="898">
                  <c:v>-3.1626745933340458E-2</c:v>
                </c:pt>
                <c:pt idx="899">
                  <c:v>8.3512688000206212E-2</c:v>
                </c:pt>
                <c:pt idx="900">
                  <c:v>8.7992576603242001E-2</c:v>
                </c:pt>
                <c:pt idx="901">
                  <c:v>0.12294020487449309</c:v>
                </c:pt>
                <c:pt idx="902">
                  <c:v>6.7369738395782322E-2</c:v>
                </c:pt>
                <c:pt idx="903">
                  <c:v>-4.3312660777314681E-2</c:v>
                </c:pt>
                <c:pt idx="904">
                  <c:v>0.36091128855028937</c:v>
                </c:pt>
                <c:pt idx="905">
                  <c:v>5.3377744133232388E-2</c:v>
                </c:pt>
                <c:pt idx="906">
                  <c:v>0.11924107487084586</c:v>
                </c:pt>
                <c:pt idx="907">
                  <c:v>2.387020212828039E-2</c:v>
                </c:pt>
                <c:pt idx="908">
                  <c:v>0.12585981277052635</c:v>
                </c:pt>
                <c:pt idx="909">
                  <c:v>0.26643205588638885</c:v>
                </c:pt>
                <c:pt idx="910">
                  <c:v>5.6268757525034491E-2</c:v>
                </c:pt>
                <c:pt idx="911">
                  <c:v>0.13628298833900568</c:v>
                </c:pt>
                <c:pt idx="912">
                  <c:v>0.13299790934362574</c:v>
                </c:pt>
                <c:pt idx="913">
                  <c:v>0.10141526684057829</c:v>
                </c:pt>
                <c:pt idx="914">
                  <c:v>0.34046727893287609</c:v>
                </c:pt>
                <c:pt idx="915">
                  <c:v>0.26812725095102286</c:v>
                </c:pt>
                <c:pt idx="916">
                  <c:v>0.29691123069519182</c:v>
                </c:pt>
                <c:pt idx="917">
                  <c:v>-2.4833591141659291E-2</c:v>
                </c:pt>
                <c:pt idx="918">
                  <c:v>0.14840741112514069</c:v>
                </c:pt>
                <c:pt idx="919">
                  <c:v>0.22947197364647753</c:v>
                </c:pt>
                <c:pt idx="920">
                  <c:v>0.14794023021871119</c:v>
                </c:pt>
                <c:pt idx="921">
                  <c:v>0.30524070506206086</c:v>
                </c:pt>
                <c:pt idx="922">
                  <c:v>0.16990978901066126</c:v>
                </c:pt>
                <c:pt idx="923">
                  <c:v>0.23170589553911677</c:v>
                </c:pt>
                <c:pt idx="924">
                  <c:v>0.2463547068513208</c:v>
                </c:pt>
                <c:pt idx="925">
                  <c:v>0.12456435902859618</c:v>
                </c:pt>
                <c:pt idx="926">
                  <c:v>1.9016422600343749E-2</c:v>
                </c:pt>
                <c:pt idx="927">
                  <c:v>-4.6902768362617918E-3</c:v>
                </c:pt>
                <c:pt idx="928">
                  <c:v>0.30355844484946537</c:v>
                </c:pt>
                <c:pt idx="929">
                  <c:v>5.0684931506849364E-2</c:v>
                </c:pt>
                <c:pt idx="930">
                  <c:v>6.0013887511159512E-2</c:v>
                </c:pt>
                <c:pt idx="931">
                  <c:v>0.17093197328687335</c:v>
                </c:pt>
                <c:pt idx="932">
                  <c:v>0.28658388117847583</c:v>
                </c:pt>
                <c:pt idx="933">
                  <c:v>0.17661853847449061</c:v>
                </c:pt>
                <c:pt idx="934">
                  <c:v>0.11414291803317504</c:v>
                </c:pt>
                <c:pt idx="935">
                  <c:v>0.27805609344743587</c:v>
                </c:pt>
                <c:pt idx="936">
                  <c:v>7.7780079861372628E-2</c:v>
                </c:pt>
                <c:pt idx="937">
                  <c:v>0.2902815701796137</c:v>
                </c:pt>
                <c:pt idx="938">
                  <c:v>0.23847242086934889</c:v>
                </c:pt>
                <c:pt idx="939">
                  <c:v>0.25188712970157495</c:v>
                </c:pt>
                <c:pt idx="940">
                  <c:v>0.11834243329555988</c:v>
                </c:pt>
                <c:pt idx="941">
                  <c:v>0.23757773479909503</c:v>
                </c:pt>
                <c:pt idx="942">
                  <c:v>9.1905989215478028E-3</c:v>
                </c:pt>
                <c:pt idx="943">
                  <c:v>0.30178317174045699</c:v>
                </c:pt>
                <c:pt idx="944">
                  <c:v>0.30257218173681116</c:v>
                </c:pt>
                <c:pt idx="945">
                  <c:v>0.2723733643764788</c:v>
                </c:pt>
                <c:pt idx="946">
                  <c:v>0.18642059294695951</c:v>
                </c:pt>
                <c:pt idx="947">
                  <c:v>0.14191964874592489</c:v>
                </c:pt>
                <c:pt idx="948">
                  <c:v>0.38405423300791475</c:v>
                </c:pt>
                <c:pt idx="949">
                  <c:v>0.20652727304647037</c:v>
                </c:pt>
                <c:pt idx="950">
                  <c:v>0.19830304442373398</c:v>
                </c:pt>
                <c:pt idx="951">
                  <c:v>0.22307753427719923</c:v>
                </c:pt>
                <c:pt idx="952">
                  <c:v>9.4159019020030512E-3</c:v>
                </c:pt>
                <c:pt idx="953">
                  <c:v>0.19983682627097041</c:v>
                </c:pt>
                <c:pt idx="954">
                  <c:v>0.22576433950075689</c:v>
                </c:pt>
                <c:pt idx="955">
                  <c:v>0.19676571939749385</c:v>
                </c:pt>
                <c:pt idx="956">
                  <c:v>0.23815518702336283</c:v>
                </c:pt>
                <c:pt idx="957">
                  <c:v>7.4189939709536551E-2</c:v>
                </c:pt>
                <c:pt idx="958">
                  <c:v>2.7562684746883809E-2</c:v>
                </c:pt>
                <c:pt idx="959">
                  <c:v>0.14455706180600836</c:v>
                </c:pt>
                <c:pt idx="960">
                  <c:v>-4.458076965085362E-2</c:v>
                </c:pt>
                <c:pt idx="961">
                  <c:v>0.25788451767438486</c:v>
                </c:pt>
                <c:pt idx="962">
                  <c:v>0.13218174245879857</c:v>
                </c:pt>
                <c:pt idx="963">
                  <c:v>0.19130147399034966</c:v>
                </c:pt>
                <c:pt idx="964">
                  <c:v>9.2072530159064941E-2</c:v>
                </c:pt>
                <c:pt idx="965">
                  <c:v>2.5689362650168791E-2</c:v>
                </c:pt>
                <c:pt idx="966">
                  <c:v>7.5476549708265769E-2</c:v>
                </c:pt>
                <c:pt idx="967">
                  <c:v>0.3480777340533851</c:v>
                </c:pt>
                <c:pt idx="968">
                  <c:v>0.19795601674059912</c:v>
                </c:pt>
                <c:pt idx="969">
                  <c:v>5.0593384942799004E-2</c:v>
                </c:pt>
                <c:pt idx="970">
                  <c:v>0.20678516144124945</c:v>
                </c:pt>
                <c:pt idx="971">
                  <c:v>5.7608515678257526E-2</c:v>
                </c:pt>
                <c:pt idx="972">
                  <c:v>0.14170044215180536</c:v>
                </c:pt>
                <c:pt idx="973">
                  <c:v>0.19307603219359154</c:v>
                </c:pt>
                <c:pt idx="974">
                  <c:v>0.19494774894927572</c:v>
                </c:pt>
                <c:pt idx="975">
                  <c:v>0.15463892275537747</c:v>
                </c:pt>
                <c:pt idx="976">
                  <c:v>4.0019130023692666E-2</c:v>
                </c:pt>
                <c:pt idx="977">
                  <c:v>9.6501964826386649E-2</c:v>
                </c:pt>
                <c:pt idx="978">
                  <c:v>0.20715270107808542</c:v>
                </c:pt>
                <c:pt idx="979">
                  <c:v>3.8950105283112005E-2</c:v>
                </c:pt>
                <c:pt idx="980">
                  <c:v>0.2041715044821707</c:v>
                </c:pt>
                <c:pt idx="981">
                  <c:v>0</c:v>
                </c:pt>
                <c:pt idx="982">
                  <c:v>0.14815755614580525</c:v>
                </c:pt>
                <c:pt idx="983">
                  <c:v>0.11649284712076724</c:v>
                </c:pt>
                <c:pt idx="984">
                  <c:v>0.32873012715560113</c:v>
                </c:pt>
                <c:pt idx="985">
                  <c:v>0.35603869391952697</c:v>
                </c:pt>
                <c:pt idx="986">
                  <c:v>0.19631124831789754</c:v>
                </c:pt>
                <c:pt idx="987">
                  <c:v>-2.2290902255455561E-2</c:v>
                </c:pt>
                <c:pt idx="988">
                  <c:v>3.8977880874536568E-2</c:v>
                </c:pt>
                <c:pt idx="989">
                  <c:v>0.10885985272790484</c:v>
                </c:pt>
                <c:pt idx="990">
                  <c:v>0.2837825559015702</c:v>
                </c:pt>
                <c:pt idx="991">
                  <c:v>7.1788044591391792E-2</c:v>
                </c:pt>
                <c:pt idx="992">
                  <c:v>4.2299874865281223E-2</c:v>
                </c:pt>
                <c:pt idx="993">
                  <c:v>0.21259704542349522</c:v>
                </c:pt>
                <c:pt idx="994">
                  <c:v>0.1883003874696263</c:v>
                </c:pt>
                <c:pt idx="995">
                  <c:v>0.19140896497605819</c:v>
                </c:pt>
                <c:pt idx="996">
                  <c:v>0.20458771121519276</c:v>
                </c:pt>
                <c:pt idx="997">
                  <c:v>0.25319700748129681</c:v>
                </c:pt>
                <c:pt idx="998">
                  <c:v>0.20812253161483873</c:v>
                </c:pt>
                <c:pt idx="999">
                  <c:v>0.11111864924227652</c:v>
                </c:pt>
                <c:pt idx="1000">
                  <c:v>0.28376092308051282</c:v>
                </c:pt>
                <c:pt idx="1001">
                  <c:v>7.5243759832417795E-2</c:v>
                </c:pt>
                <c:pt idx="1002">
                  <c:v>0.11751107508956773</c:v>
                </c:pt>
                <c:pt idx="1003">
                  <c:v>0.10723695962843871</c:v>
                </c:pt>
                <c:pt idx="1004">
                  <c:v>0.11289328579833899</c:v>
                </c:pt>
                <c:pt idx="1005">
                  <c:v>0.1264336156571105</c:v>
                </c:pt>
                <c:pt idx="1006">
                  <c:v>0.15442997523368221</c:v>
                </c:pt>
                <c:pt idx="1007">
                  <c:v>0.24863463114781328</c:v>
                </c:pt>
                <c:pt idx="1008">
                  <c:v>0.21157438473675616</c:v>
                </c:pt>
                <c:pt idx="1009">
                  <c:v>0.11314676511358172</c:v>
                </c:pt>
                <c:pt idx="1010">
                  <c:v>0.2745378441564702</c:v>
                </c:pt>
                <c:pt idx="1011">
                  <c:v>0.26698868305789891</c:v>
                </c:pt>
                <c:pt idx="1012">
                  <c:v>0.16985149172045669</c:v>
                </c:pt>
                <c:pt idx="1013">
                  <c:v>0.18628360238485409</c:v>
                </c:pt>
                <c:pt idx="1014">
                  <c:v>0.25174897637971694</c:v>
                </c:pt>
                <c:pt idx="1015">
                  <c:v>0.15656688040560698</c:v>
                </c:pt>
                <c:pt idx="1016">
                  <c:v>0.33653737334107942</c:v>
                </c:pt>
                <c:pt idx="1017">
                  <c:v>0.28737523244564683</c:v>
                </c:pt>
                <c:pt idx="1018">
                  <c:v>0.29850098317117391</c:v>
                </c:pt>
                <c:pt idx="1019">
                  <c:v>0.17489605374132544</c:v>
                </c:pt>
                <c:pt idx="1020">
                  <c:v>0.47426913738313992</c:v>
                </c:pt>
                <c:pt idx="1021">
                  <c:v>0.1584940159574468</c:v>
                </c:pt>
                <c:pt idx="1022">
                  <c:v>0.32760919248349413</c:v>
                </c:pt>
                <c:pt idx="1023">
                  <c:v>0.27965436729694559</c:v>
                </c:pt>
                <c:pt idx="1024">
                  <c:v>0.15316198733828781</c:v>
                </c:pt>
                <c:pt idx="1025">
                  <c:v>-0.13376636909930878</c:v>
                </c:pt>
                <c:pt idx="1026">
                  <c:v>-2.4901216656001802E-2</c:v>
                </c:pt>
                <c:pt idx="1027">
                  <c:v>0.30614213268112034</c:v>
                </c:pt>
                <c:pt idx="1028">
                  <c:v>-5.6592695738921235E-2</c:v>
                </c:pt>
                <c:pt idx="1029">
                  <c:v>3.650334059060744E-2</c:v>
                </c:pt>
                <c:pt idx="1030">
                  <c:v>-0.15724723568331506</c:v>
                </c:pt>
                <c:pt idx="1031">
                  <c:v>0.45799589916065553</c:v>
                </c:pt>
                <c:pt idx="1032">
                  <c:v>0.26197943824859338</c:v>
                </c:pt>
                <c:pt idx="1033">
                  <c:v>9.6764603515285028E-2</c:v>
                </c:pt>
                <c:pt idx="1034">
                  <c:v>0.36997688433080633</c:v>
                </c:pt>
                <c:pt idx="1035">
                  <c:v>0</c:v>
                </c:pt>
                <c:pt idx="1036">
                  <c:v>0.19951807228915658</c:v>
                </c:pt>
                <c:pt idx="1037">
                  <c:v>0.22299894854439103</c:v>
                </c:pt>
                <c:pt idx="1038">
                  <c:v>0.30416786826090486</c:v>
                </c:pt>
                <c:pt idx="1039">
                  <c:v>0.18863482213161409</c:v>
                </c:pt>
                <c:pt idx="1040">
                  <c:v>0.25265817589492995</c:v>
                </c:pt>
                <c:pt idx="1041">
                  <c:v>0.11193760100187183</c:v>
                </c:pt>
                <c:pt idx="1042">
                  <c:v>0.28822880925542854</c:v>
                </c:pt>
                <c:pt idx="1043">
                  <c:v>0.22589951955905235</c:v>
                </c:pt>
                <c:pt idx="1044">
                  <c:v>3.2207675089024503E-5</c:v>
                </c:pt>
                <c:pt idx="1045">
                  <c:v>0.12745617989446048</c:v>
                </c:pt>
                <c:pt idx="1046">
                  <c:v>-0.10210573881608681</c:v>
                </c:pt>
                <c:pt idx="1047">
                  <c:v>0.18156671713974987</c:v>
                </c:pt>
                <c:pt idx="1048">
                  <c:v>-6.2814002991909449E-3</c:v>
                </c:pt>
                <c:pt idx="1049">
                  <c:v>0.17226653210168999</c:v>
                </c:pt>
                <c:pt idx="1050">
                  <c:v>0.20043324483125496</c:v>
                </c:pt>
                <c:pt idx="1051">
                  <c:v>0.19962678998823571</c:v>
                </c:pt>
                <c:pt idx="1052">
                  <c:v>0.11910482370249119</c:v>
                </c:pt>
                <c:pt idx="1053">
                  <c:v>0.1844385231515461</c:v>
                </c:pt>
                <c:pt idx="1054">
                  <c:v>0.27329435223108428</c:v>
                </c:pt>
                <c:pt idx="1055">
                  <c:v>0.21453209057697847</c:v>
                </c:pt>
                <c:pt idx="1056">
                  <c:v>0.32464070354230412</c:v>
                </c:pt>
                <c:pt idx="1057">
                  <c:v>0.27447379086150853</c:v>
                </c:pt>
                <c:pt idx="1058">
                  <c:v>0.27727027443724944</c:v>
                </c:pt>
                <c:pt idx="1059">
                  <c:v>0.14596048685835236</c:v>
                </c:pt>
                <c:pt idx="1060">
                  <c:v>6.1489666286635269E-2</c:v>
                </c:pt>
                <c:pt idx="1061">
                  <c:v>0.27967789368870771</c:v>
                </c:pt>
                <c:pt idx="1062">
                  <c:v>0.23425054050978605</c:v>
                </c:pt>
                <c:pt idx="1063">
                  <c:v>0</c:v>
                </c:pt>
                <c:pt idx="1064">
                  <c:v>0.13634751654410535</c:v>
                </c:pt>
                <c:pt idx="1065">
                  <c:v>0.22857702797602517</c:v>
                </c:pt>
                <c:pt idx="1066">
                  <c:v>7.7828412093971663E-2</c:v>
                </c:pt>
                <c:pt idx="1067">
                  <c:v>0.26335505315640911</c:v>
                </c:pt>
                <c:pt idx="1068">
                  <c:v>0.23612641216207192</c:v>
                </c:pt>
                <c:pt idx="1069">
                  <c:v>0.3244138028193817</c:v>
                </c:pt>
                <c:pt idx="1070">
                  <c:v>0.15841199698106606</c:v>
                </c:pt>
                <c:pt idx="1071">
                  <c:v>6.5593585094779014E-2</c:v>
                </c:pt>
                <c:pt idx="1072">
                  <c:v>0.26755302538973358</c:v>
                </c:pt>
                <c:pt idx="1073">
                  <c:v>0.28149339068680423</c:v>
                </c:pt>
                <c:pt idx="1074">
                  <c:v>0.29726673685031385</c:v>
                </c:pt>
                <c:pt idx="1075">
                  <c:v>-2.53887871892697E-2</c:v>
                </c:pt>
                <c:pt idx="1076">
                  <c:v>0.13080231351030708</c:v>
                </c:pt>
                <c:pt idx="1077">
                  <c:v>5.9837887184972689E-2</c:v>
                </c:pt>
                <c:pt idx="1078">
                  <c:v>1.1500546050236591E-2</c:v>
                </c:pt>
                <c:pt idx="1079">
                  <c:v>6.7372716300870356E-2</c:v>
                </c:pt>
                <c:pt idx="1080">
                  <c:v>0.2023123256137265</c:v>
                </c:pt>
                <c:pt idx="1081">
                  <c:v>0.26844321812372929</c:v>
                </c:pt>
                <c:pt idx="1082">
                  <c:v>0</c:v>
                </c:pt>
                <c:pt idx="1083">
                  <c:v>0.28108085417983303</c:v>
                </c:pt>
                <c:pt idx="1084">
                  <c:v>4.6896401585588858E-3</c:v>
                </c:pt>
                <c:pt idx="1085">
                  <c:v>0.14800671357960049</c:v>
                </c:pt>
                <c:pt idx="1086">
                  <c:v>0.14785315389545001</c:v>
                </c:pt>
                <c:pt idx="1087">
                  <c:v>0.23622826413343159</c:v>
                </c:pt>
                <c:pt idx="1088">
                  <c:v>0.24278232537328845</c:v>
                </c:pt>
                <c:pt idx="1089">
                  <c:v>0.12244416259027147</c:v>
                </c:pt>
                <c:pt idx="1090">
                  <c:v>0.2206151299113818</c:v>
                </c:pt>
                <c:pt idx="1091">
                  <c:v>0.30473284106700099</c:v>
                </c:pt>
                <c:pt idx="1092">
                  <c:v>0.20407039937571417</c:v>
                </c:pt>
                <c:pt idx="1093">
                  <c:v>0</c:v>
                </c:pt>
                <c:pt idx="1094">
                  <c:v>0.25022815282539523</c:v>
                </c:pt>
                <c:pt idx="1095">
                  <c:v>0.20047186142903781</c:v>
                </c:pt>
                <c:pt idx="1096">
                  <c:v>7.8514763278465932E-2</c:v>
                </c:pt>
                <c:pt idx="1097">
                  <c:v>0.40950842573998075</c:v>
                </c:pt>
                <c:pt idx="1098">
                  <c:v>5.1803366283729724E-2</c:v>
                </c:pt>
                <c:pt idx="1099">
                  <c:v>0.24965377849309425</c:v>
                </c:pt>
                <c:pt idx="1100">
                  <c:v>0.3508226601366754</c:v>
                </c:pt>
                <c:pt idx="1101">
                  <c:v>-8.7337323074000162E-2</c:v>
                </c:pt>
                <c:pt idx="1102">
                  <c:v>0.21888693072930215</c:v>
                </c:pt>
                <c:pt idx="1103">
                  <c:v>9.1961221298197907E-2</c:v>
                </c:pt>
                <c:pt idx="1104">
                  <c:v>0.34402711137385378</c:v>
                </c:pt>
                <c:pt idx="1105">
                  <c:v>0.34924533160813775</c:v>
                </c:pt>
                <c:pt idx="1106">
                  <c:v>0.23572739911592747</c:v>
                </c:pt>
                <c:pt idx="1107">
                  <c:v>9.1256713629641176E-2</c:v>
                </c:pt>
                <c:pt idx="1108">
                  <c:v>-1.8912326508176577E-2</c:v>
                </c:pt>
                <c:pt idx="1109">
                  <c:v>0.20940681237033829</c:v>
                </c:pt>
                <c:pt idx="1110">
                  <c:v>0.32262904527837777</c:v>
                </c:pt>
                <c:pt idx="1111">
                  <c:v>0.21636731567333958</c:v>
                </c:pt>
                <c:pt idx="1112">
                  <c:v>0.20978394392658431</c:v>
                </c:pt>
                <c:pt idx="1113">
                  <c:v>5.2750946830686228E-2</c:v>
                </c:pt>
                <c:pt idx="1114">
                  <c:v>2.5878880298936214E-3</c:v>
                </c:pt>
                <c:pt idx="1115">
                  <c:v>0.30810891115853167</c:v>
                </c:pt>
                <c:pt idx="1116">
                  <c:v>0.31778755157341465</c:v>
                </c:pt>
                <c:pt idx="1117">
                  <c:v>0.12882721687666568</c:v>
                </c:pt>
                <c:pt idx="1118">
                  <c:v>0.19037316340160296</c:v>
                </c:pt>
                <c:pt idx="1119">
                  <c:v>0.10865820838139176</c:v>
                </c:pt>
                <c:pt idx="1120">
                  <c:v>0.12684290297817058</c:v>
                </c:pt>
                <c:pt idx="1121">
                  <c:v>0.23580357531207866</c:v>
                </c:pt>
                <c:pt idx="1122">
                  <c:v>0.22086285384541401</c:v>
                </c:pt>
                <c:pt idx="1123">
                  <c:v>0.26641876675932236</c:v>
                </c:pt>
                <c:pt idx="1124">
                  <c:v>0.2650144478510475</c:v>
                </c:pt>
                <c:pt idx="1125">
                  <c:v>0.12918796260813023</c:v>
                </c:pt>
                <c:pt idx="1126">
                  <c:v>0.19301966833783263</c:v>
                </c:pt>
                <c:pt idx="1127">
                  <c:v>0.37933278802431025</c:v>
                </c:pt>
                <c:pt idx="1128">
                  <c:v>0.19180889517523178</c:v>
                </c:pt>
                <c:pt idx="1129">
                  <c:v>0.23863654705986792</c:v>
                </c:pt>
                <c:pt idx="1130">
                  <c:v>0.11796639871995127</c:v>
                </c:pt>
                <c:pt idx="1131">
                  <c:v>0.25298969450924913</c:v>
                </c:pt>
                <c:pt idx="1132">
                  <c:v>-3.634309753817392E-2</c:v>
                </c:pt>
                <c:pt idx="1133">
                  <c:v>0.32384199744270142</c:v>
                </c:pt>
                <c:pt idx="1134">
                  <c:v>0.1771754062428629</c:v>
                </c:pt>
                <c:pt idx="1135">
                  <c:v>0.17189434585224925</c:v>
                </c:pt>
                <c:pt idx="1136">
                  <c:v>0.16309491365854875</c:v>
                </c:pt>
                <c:pt idx="1137">
                  <c:v>0.17817122366651725</c:v>
                </c:pt>
                <c:pt idx="1138">
                  <c:v>0.15287194092295281</c:v>
                </c:pt>
                <c:pt idx="1139">
                  <c:v>0.19000724415063283</c:v>
                </c:pt>
                <c:pt idx="1140">
                  <c:v>0.21566143375457048</c:v>
                </c:pt>
                <c:pt idx="1141">
                  <c:v>0.22639253934576775</c:v>
                </c:pt>
                <c:pt idx="1142">
                  <c:v>5.9775554530462897E-2</c:v>
                </c:pt>
                <c:pt idx="1143">
                  <c:v>0.17816407162517653</c:v>
                </c:pt>
                <c:pt idx="1144">
                  <c:v>-1.2037266946636663E-2</c:v>
                </c:pt>
                <c:pt idx="1145">
                  <c:v>0</c:v>
                </c:pt>
                <c:pt idx="1146">
                  <c:v>6.0335319027431937E-2</c:v>
                </c:pt>
                <c:pt idx="1147">
                  <c:v>0.20023591199952734</c:v>
                </c:pt>
                <c:pt idx="1148">
                  <c:v>0.23785560372383735</c:v>
                </c:pt>
                <c:pt idx="1149">
                  <c:v>0.31335699090047736</c:v>
                </c:pt>
                <c:pt idx="1150">
                  <c:v>0.2211990328732292</c:v>
                </c:pt>
                <c:pt idx="1151">
                  <c:v>0.30032719454052542</c:v>
                </c:pt>
                <c:pt idx="1152">
                  <c:v>0.30703785486068658</c:v>
                </c:pt>
                <c:pt idx="1153">
                  <c:v>0</c:v>
                </c:pt>
                <c:pt idx="1154">
                  <c:v>-1.8316873470076801E-2</c:v>
                </c:pt>
                <c:pt idx="1155">
                  <c:v>0.23646309173964911</c:v>
                </c:pt>
                <c:pt idx="1156">
                  <c:v>0.21164657715971735</c:v>
                </c:pt>
                <c:pt idx="1157">
                  <c:v>0.11129437724686131</c:v>
                </c:pt>
                <c:pt idx="1158">
                  <c:v>6.2100443742478931E-2</c:v>
                </c:pt>
                <c:pt idx="1159">
                  <c:v>0.14874596137544779</c:v>
                </c:pt>
                <c:pt idx="1160">
                  <c:v>0.19083606494560579</c:v>
                </c:pt>
                <c:pt idx="1161">
                  <c:v>0.18047628607757099</c:v>
                </c:pt>
                <c:pt idx="1162">
                  <c:v>0.23319167369724664</c:v>
                </c:pt>
                <c:pt idx="1163">
                  <c:v>0</c:v>
                </c:pt>
                <c:pt idx="1164">
                  <c:v>0.25337497233629241</c:v>
                </c:pt>
                <c:pt idx="1165">
                  <c:v>0.28186246742947768</c:v>
                </c:pt>
                <c:pt idx="1166">
                  <c:v>0.22814301181415775</c:v>
                </c:pt>
                <c:pt idx="1167">
                  <c:v>0.1207452330219089</c:v>
                </c:pt>
                <c:pt idx="1168">
                  <c:v>0.28242740635895169</c:v>
                </c:pt>
                <c:pt idx="1169">
                  <c:v>0.17247041710622008</c:v>
                </c:pt>
                <c:pt idx="1170">
                  <c:v>0.20111473591060977</c:v>
                </c:pt>
                <c:pt idx="1171">
                  <c:v>0.15265317114118379</c:v>
                </c:pt>
                <c:pt idx="1172">
                  <c:v>-6.0911994322214356E-2</c:v>
                </c:pt>
                <c:pt idx="1173">
                  <c:v>0.15984542236558244</c:v>
                </c:pt>
                <c:pt idx="1174">
                  <c:v>0.21623290097323195</c:v>
                </c:pt>
                <c:pt idx="1175">
                  <c:v>-4.3032656196605373E-2</c:v>
                </c:pt>
                <c:pt idx="1176">
                  <c:v>0.14615857981833022</c:v>
                </c:pt>
                <c:pt idx="1177">
                  <c:v>0.29082261065541548</c:v>
                </c:pt>
                <c:pt idx="1178">
                  <c:v>0.37761177353189995</c:v>
                </c:pt>
                <c:pt idx="1179">
                  <c:v>8.777599268932583E-2</c:v>
                </c:pt>
                <c:pt idx="1180">
                  <c:v>5.1689918298134831E-2</c:v>
                </c:pt>
                <c:pt idx="1181">
                  <c:v>0.18964933434939829</c:v>
                </c:pt>
                <c:pt idx="1182">
                  <c:v>0.30474357946497765</c:v>
                </c:pt>
                <c:pt idx="1183">
                  <c:v>-5.9029563680355834E-2</c:v>
                </c:pt>
                <c:pt idx="1184">
                  <c:v>0.31612018882789628</c:v>
                </c:pt>
                <c:pt idx="1185">
                  <c:v>0.26452359410870457</c:v>
                </c:pt>
                <c:pt idx="1186">
                  <c:v>0.19782019494883199</c:v>
                </c:pt>
                <c:pt idx="1187">
                  <c:v>0.16876235608791715</c:v>
                </c:pt>
                <c:pt idx="1188">
                  <c:v>0.2889502248410607</c:v>
                </c:pt>
                <c:pt idx="1189">
                  <c:v>0.23699481391789082</c:v>
                </c:pt>
                <c:pt idx="1190">
                  <c:v>0.24187118058673074</c:v>
                </c:pt>
                <c:pt idx="1191">
                  <c:v>0.28304349322412159</c:v>
                </c:pt>
                <c:pt idx="1192">
                  <c:v>7.024549392659668E-2</c:v>
                </c:pt>
                <c:pt idx="1193">
                  <c:v>0.27621571225280928</c:v>
                </c:pt>
                <c:pt idx="1194">
                  <c:v>0.14625210644673345</c:v>
                </c:pt>
                <c:pt idx="1195">
                  <c:v>-4.8915903589095894E-2</c:v>
                </c:pt>
                <c:pt idx="1196">
                  <c:v>5.9046822605373438E-2</c:v>
                </c:pt>
                <c:pt idx="1197">
                  <c:v>7.5065585499642248E-2</c:v>
                </c:pt>
                <c:pt idx="1198">
                  <c:v>0.21448003123465031</c:v>
                </c:pt>
                <c:pt idx="1199">
                  <c:v>0.1311460660678673</c:v>
                </c:pt>
                <c:pt idx="1200">
                  <c:v>0.37263435316400884</c:v>
                </c:pt>
                <c:pt idx="1201">
                  <c:v>0.1984589919841562</c:v>
                </c:pt>
                <c:pt idx="1202">
                  <c:v>0.12812436345208936</c:v>
                </c:pt>
                <c:pt idx="1203">
                  <c:v>0.24457543795098219</c:v>
                </c:pt>
                <c:pt idx="1204">
                  <c:v>0.21583178236249165</c:v>
                </c:pt>
                <c:pt idx="1205">
                  <c:v>0.30929708420300789</c:v>
                </c:pt>
                <c:pt idx="1206">
                  <c:v>0.2848529296209959</c:v>
                </c:pt>
                <c:pt idx="1207">
                  <c:v>0.10548619503820163</c:v>
                </c:pt>
                <c:pt idx="1208">
                  <c:v>0.33630342217315889</c:v>
                </c:pt>
                <c:pt idx="1209">
                  <c:v>0.38804551427213513</c:v>
                </c:pt>
                <c:pt idx="1210">
                  <c:v>3.5157411938551389E-2</c:v>
                </c:pt>
                <c:pt idx="1211">
                  <c:v>0.34608270305820449</c:v>
                </c:pt>
                <c:pt idx="1212">
                  <c:v>0.11815153919616857</c:v>
                </c:pt>
                <c:pt idx="1213">
                  <c:v>0.23245428296438883</c:v>
                </c:pt>
                <c:pt idx="1214">
                  <c:v>0</c:v>
                </c:pt>
                <c:pt idx="1215">
                  <c:v>4.3988354328212013E-2</c:v>
                </c:pt>
                <c:pt idx="1216">
                  <c:v>0.1324283661282098</c:v>
                </c:pt>
                <c:pt idx="1217">
                  <c:v>0.35805688211203535</c:v>
                </c:pt>
                <c:pt idx="1218">
                  <c:v>0.10804948586118249</c:v>
                </c:pt>
                <c:pt idx="1219">
                  <c:v>5.7452541209494799E-2</c:v>
                </c:pt>
                <c:pt idx="1220">
                  <c:v>0.37974129464912038</c:v>
                </c:pt>
                <c:pt idx="1221">
                  <c:v>0.27723135700922774</c:v>
                </c:pt>
                <c:pt idx="1222">
                  <c:v>0.37696854378365247</c:v>
                </c:pt>
                <c:pt idx="1223">
                  <c:v>0.23849239712068168</c:v>
                </c:pt>
                <c:pt idx="1224">
                  <c:v>0.22583349745378836</c:v>
                </c:pt>
                <c:pt idx="1225">
                  <c:v>0.26212800652262536</c:v>
                </c:pt>
                <c:pt idx="1226">
                  <c:v>0.2614994188623081</c:v>
                </c:pt>
                <c:pt idx="1227">
                  <c:v>0.26064318144659232</c:v>
                </c:pt>
                <c:pt idx="1228">
                  <c:v>0.18212746356068837</c:v>
                </c:pt>
                <c:pt idx="1229">
                  <c:v>6.7835693838986758E-2</c:v>
                </c:pt>
                <c:pt idx="1230">
                  <c:v>1.0922273511446779E-2</c:v>
                </c:pt>
                <c:pt idx="1231">
                  <c:v>0.14539166248646934</c:v>
                </c:pt>
                <c:pt idx="1232">
                  <c:v>0.1611753371868978</c:v>
                </c:pt>
                <c:pt idx="1233">
                  <c:v>-1.5124321926233784E-3</c:v>
                </c:pt>
                <c:pt idx="1234">
                  <c:v>0.38111125565307885</c:v>
                </c:pt>
                <c:pt idx="1235">
                  <c:v>0.20008168560651568</c:v>
                </c:pt>
                <c:pt idx="1236">
                  <c:v>0.21522142601516392</c:v>
                </c:pt>
                <c:pt idx="1237">
                  <c:v>0.31198577660079974</c:v>
                </c:pt>
                <c:pt idx="1238">
                  <c:v>0.28635626904649619</c:v>
                </c:pt>
                <c:pt idx="1239">
                  <c:v>0.13660314048286881</c:v>
                </c:pt>
                <c:pt idx="1240">
                  <c:v>0.22752983599865162</c:v>
                </c:pt>
                <c:pt idx="1241">
                  <c:v>0.13735651398640364</c:v>
                </c:pt>
                <c:pt idx="1242">
                  <c:v>9.7540019481354878E-2</c:v>
                </c:pt>
                <c:pt idx="1243">
                  <c:v>0.21607958983936576</c:v>
                </c:pt>
                <c:pt idx="1244">
                  <c:v>0.16133400617051311</c:v>
                </c:pt>
                <c:pt idx="1245">
                  <c:v>0.34463746223564951</c:v>
                </c:pt>
                <c:pt idx="1246">
                  <c:v>0.24007513972454955</c:v>
                </c:pt>
                <c:pt idx="1247">
                  <c:v>0.21678193247767277</c:v>
                </c:pt>
                <c:pt idx="1248">
                  <c:v>0.2722632997054954</c:v>
                </c:pt>
                <c:pt idx="1249">
                  <c:v>0.30617073170731707</c:v>
                </c:pt>
                <c:pt idx="1250">
                  <c:v>0.11334081183264784</c:v>
                </c:pt>
                <c:pt idx="1251">
                  <c:v>0.31358769841026929</c:v>
                </c:pt>
                <c:pt idx="1252">
                  <c:v>9.7576143788340702E-2</c:v>
                </c:pt>
                <c:pt idx="1253">
                  <c:v>-9.9647731572524031E-2</c:v>
                </c:pt>
                <c:pt idx="1254">
                  <c:v>3.9187722380954644E-2</c:v>
                </c:pt>
                <c:pt idx="1255">
                  <c:v>0.22207429103980833</c:v>
                </c:pt>
                <c:pt idx="1256">
                  <c:v>0.27848303712440781</c:v>
                </c:pt>
                <c:pt idx="1257">
                  <c:v>2.6857220904677296E-2</c:v>
                </c:pt>
                <c:pt idx="1258">
                  <c:v>0.12940341159660604</c:v>
                </c:pt>
                <c:pt idx="1259">
                  <c:v>0</c:v>
                </c:pt>
                <c:pt idx="1260">
                  <c:v>0.14799427336271509</c:v>
                </c:pt>
                <c:pt idx="1261">
                  <c:v>0.20401958053090297</c:v>
                </c:pt>
                <c:pt idx="1262">
                  <c:v>0.25067855758045754</c:v>
                </c:pt>
                <c:pt idx="1263">
                  <c:v>0.38213379515888685</c:v>
                </c:pt>
                <c:pt idx="1264">
                  <c:v>0.21462035967468615</c:v>
                </c:pt>
                <c:pt idx="1265">
                  <c:v>0.36633974600779579</c:v>
                </c:pt>
                <c:pt idx="1266">
                  <c:v>6.2380992463140425E-2</c:v>
                </c:pt>
                <c:pt idx="1267">
                  <c:v>7.7007786207857906E-2</c:v>
                </c:pt>
                <c:pt idx="1268">
                  <c:v>0.14079422382671489</c:v>
                </c:pt>
                <c:pt idx="1269">
                  <c:v>0.20116285056051078</c:v>
                </c:pt>
                <c:pt idx="1270">
                  <c:v>0.19590396938847604</c:v>
                </c:pt>
                <c:pt idx="1271">
                  <c:v>5.7993726496195663E-2</c:v>
                </c:pt>
                <c:pt idx="1272">
                  <c:v>0.28661215765098103</c:v>
                </c:pt>
                <c:pt idx="1273">
                  <c:v>0.23458812042896574</c:v>
                </c:pt>
                <c:pt idx="1274">
                  <c:v>0.24425250710103752</c:v>
                </c:pt>
                <c:pt idx="1275">
                  <c:v>0.29631999146973753</c:v>
                </c:pt>
                <c:pt idx="1276">
                  <c:v>0.11353654304144388</c:v>
                </c:pt>
                <c:pt idx="1277">
                  <c:v>7.0990248823133831E-2</c:v>
                </c:pt>
                <c:pt idx="1278">
                  <c:v>0.24851782927395244</c:v>
                </c:pt>
                <c:pt idx="1279">
                  <c:v>7.9061847154049694E-2</c:v>
                </c:pt>
                <c:pt idx="1280">
                  <c:v>8.4412985557626538E-2</c:v>
                </c:pt>
                <c:pt idx="1281">
                  <c:v>0.1731251494755543</c:v>
                </c:pt>
                <c:pt idx="1282">
                  <c:v>-6.7015461790924085E-3</c:v>
                </c:pt>
                <c:pt idx="1283">
                  <c:v>0.25524781341107861</c:v>
                </c:pt>
                <c:pt idx="1284">
                  <c:v>0.29824397692568716</c:v>
                </c:pt>
                <c:pt idx="1285">
                  <c:v>0.16321718427918372</c:v>
                </c:pt>
                <c:pt idx="1286">
                  <c:v>0.25423386281880278</c:v>
                </c:pt>
                <c:pt idx="1287">
                  <c:v>0.20638079789827743</c:v>
                </c:pt>
                <c:pt idx="1288">
                  <c:v>0.31268411660982587</c:v>
                </c:pt>
                <c:pt idx="1289">
                  <c:v>0.17087161160422362</c:v>
                </c:pt>
                <c:pt idx="1290">
                  <c:v>0.20640699728553583</c:v>
                </c:pt>
                <c:pt idx="1291">
                  <c:v>0.30525287908613236</c:v>
                </c:pt>
                <c:pt idx="1292">
                  <c:v>0.27657711841753546</c:v>
                </c:pt>
                <c:pt idx="1293">
                  <c:v>0.14880561034407194</c:v>
                </c:pt>
                <c:pt idx="1294">
                  <c:v>0.33959034894732087</c:v>
                </c:pt>
                <c:pt idx="1295">
                  <c:v>0.24779693642844328</c:v>
                </c:pt>
                <c:pt idx="1296">
                  <c:v>0.17466375083972954</c:v>
                </c:pt>
                <c:pt idx="1297">
                  <c:v>-2.9468735052766974E-2</c:v>
                </c:pt>
                <c:pt idx="1298">
                  <c:v>0.20422052172421915</c:v>
                </c:pt>
                <c:pt idx="1299">
                  <c:v>0.13753133086201441</c:v>
                </c:pt>
                <c:pt idx="1300">
                  <c:v>-7.3440913626592913E-2</c:v>
                </c:pt>
                <c:pt idx="1301">
                  <c:v>4.966639919979772E-2</c:v>
                </c:pt>
                <c:pt idx="1302">
                  <c:v>0.21605092319927061</c:v>
                </c:pt>
                <c:pt idx="1303">
                  <c:v>0.28312655266569614</c:v>
                </c:pt>
                <c:pt idx="1304">
                  <c:v>0.2593256995322481</c:v>
                </c:pt>
                <c:pt idx="1305">
                  <c:v>0.16514931423552459</c:v>
                </c:pt>
                <c:pt idx="1306">
                  <c:v>0.28200647311747412</c:v>
                </c:pt>
                <c:pt idx="1307">
                  <c:v>-4.646739991758847E-2</c:v>
                </c:pt>
                <c:pt idx="1308">
                  <c:v>0.21338084196353888</c:v>
                </c:pt>
                <c:pt idx="1309">
                  <c:v>0.30980707644228539</c:v>
                </c:pt>
                <c:pt idx="1310">
                  <c:v>7.2717840740910387E-3</c:v>
                </c:pt>
                <c:pt idx="1311">
                  <c:v>1.4236272817759237E-2</c:v>
                </c:pt>
                <c:pt idx="1312">
                  <c:v>0.12282601054481548</c:v>
                </c:pt>
                <c:pt idx="1313">
                  <c:v>0.23313916334857196</c:v>
                </c:pt>
                <c:pt idx="1314">
                  <c:v>0.22990530900568315</c:v>
                </c:pt>
                <c:pt idx="1315">
                  <c:v>0.244993779661798</c:v>
                </c:pt>
                <c:pt idx="1316">
                  <c:v>0.43582099019949888</c:v>
                </c:pt>
                <c:pt idx="1317">
                  <c:v>0.31036818522575643</c:v>
                </c:pt>
                <c:pt idx="1318">
                  <c:v>0.33307417063118161</c:v>
                </c:pt>
                <c:pt idx="1319">
                  <c:v>0.33218390804597703</c:v>
                </c:pt>
                <c:pt idx="1320">
                  <c:v>4.6042611298821885E-3</c:v>
                </c:pt>
                <c:pt idx="1321">
                  <c:v>0.25965710039279527</c:v>
                </c:pt>
                <c:pt idx="1322">
                  <c:v>0.17507264494078692</c:v>
                </c:pt>
                <c:pt idx="1323">
                  <c:v>0.27704598543172676</c:v>
                </c:pt>
                <c:pt idx="1324">
                  <c:v>3.3804972547172893E-2</c:v>
                </c:pt>
                <c:pt idx="1325">
                  <c:v>0.25292614548074777</c:v>
                </c:pt>
                <c:pt idx="1326">
                  <c:v>0.21479914884783061</c:v>
                </c:pt>
                <c:pt idx="1327">
                  <c:v>0.22966979165436624</c:v>
                </c:pt>
                <c:pt idx="1328">
                  <c:v>0.35647380232217768</c:v>
                </c:pt>
                <c:pt idx="1329">
                  <c:v>0.3283442397833542</c:v>
                </c:pt>
                <c:pt idx="1330">
                  <c:v>0.1921134749036611</c:v>
                </c:pt>
                <c:pt idx="1331">
                  <c:v>0.15333289382830853</c:v>
                </c:pt>
                <c:pt idx="1332">
                  <c:v>0.31519605332787076</c:v>
                </c:pt>
                <c:pt idx="1333">
                  <c:v>0.30894110971362443</c:v>
                </c:pt>
                <c:pt idx="1334">
                  <c:v>0.17323252514602913</c:v>
                </c:pt>
                <c:pt idx="1335">
                  <c:v>0.34068185719189831</c:v>
                </c:pt>
                <c:pt idx="1336">
                  <c:v>0.14597746361553943</c:v>
                </c:pt>
                <c:pt idx="1337">
                  <c:v>0.22202198468948253</c:v>
                </c:pt>
                <c:pt idx="1338">
                  <c:v>0.30719707931702323</c:v>
                </c:pt>
                <c:pt idx="1339">
                  <c:v>-7.8679565763237716E-2</c:v>
                </c:pt>
                <c:pt idx="1340">
                  <c:v>0.33049035860745135</c:v>
                </c:pt>
                <c:pt idx="1341">
                  <c:v>0.41775231709401017</c:v>
                </c:pt>
                <c:pt idx="1342">
                  <c:v>0.21251638566198069</c:v>
                </c:pt>
                <c:pt idx="1343">
                  <c:v>0.26919255554753796</c:v>
                </c:pt>
                <c:pt idx="1344">
                  <c:v>4.6261518895078573E-3</c:v>
                </c:pt>
                <c:pt idx="1345">
                  <c:v>0.25634507703084314</c:v>
                </c:pt>
                <c:pt idx="1346">
                  <c:v>0.25879558052716917</c:v>
                </c:pt>
                <c:pt idx="1347">
                  <c:v>0.20227235209255928</c:v>
                </c:pt>
                <c:pt idx="1348">
                  <c:v>0.2817142456984949</c:v>
                </c:pt>
                <c:pt idx="1349">
                  <c:v>0.33304159235528552</c:v>
                </c:pt>
                <c:pt idx="1350">
                  <c:v>-4.9218911416739258E-2</c:v>
                </c:pt>
                <c:pt idx="1351">
                  <c:v>8.7748950533384787E-2</c:v>
                </c:pt>
                <c:pt idx="1352">
                  <c:v>0.22320800083632431</c:v>
                </c:pt>
                <c:pt idx="1353">
                  <c:v>0.3239903375855942</c:v>
                </c:pt>
                <c:pt idx="1354">
                  <c:v>0.22480005023719951</c:v>
                </c:pt>
                <c:pt idx="1355">
                  <c:v>1.4684151123418934E-2</c:v>
                </c:pt>
                <c:pt idx="1356">
                  <c:v>0.29413304787881001</c:v>
                </c:pt>
                <c:pt idx="1357">
                  <c:v>0.40707187989415133</c:v>
                </c:pt>
                <c:pt idx="1358">
                  <c:v>0.16570765255813369</c:v>
                </c:pt>
                <c:pt idx="1359">
                  <c:v>0.17075001219562533</c:v>
                </c:pt>
                <c:pt idx="1360">
                  <c:v>0.39647195109362637</c:v>
                </c:pt>
                <c:pt idx="1361">
                  <c:v>1.3384166563310556E-2</c:v>
                </c:pt>
                <c:pt idx="1362">
                  <c:v>0.31576334134376682</c:v>
                </c:pt>
                <c:pt idx="1363">
                  <c:v>0.40566193339431106</c:v>
                </c:pt>
                <c:pt idx="1364">
                  <c:v>0.2696064469650008</c:v>
                </c:pt>
                <c:pt idx="1365">
                  <c:v>0.38065087872899267</c:v>
                </c:pt>
                <c:pt idx="1366">
                  <c:v>0.27660374039514823</c:v>
                </c:pt>
                <c:pt idx="1367">
                  <c:v>8.3558871479396502E-2</c:v>
                </c:pt>
                <c:pt idx="1368">
                  <c:v>0.37959977960915792</c:v>
                </c:pt>
                <c:pt idx="1369">
                  <c:v>0.24111630669062001</c:v>
                </c:pt>
                <c:pt idx="1370">
                  <c:v>0.10434606730210107</c:v>
                </c:pt>
                <c:pt idx="1371">
                  <c:v>0.17203000752297315</c:v>
                </c:pt>
                <c:pt idx="1372">
                  <c:v>0.27540427612231028</c:v>
                </c:pt>
                <c:pt idx="1373">
                  <c:v>0.19850242689712322</c:v>
                </c:pt>
                <c:pt idx="1374">
                  <c:v>0.19635865520477175</c:v>
                </c:pt>
                <c:pt idx="1375">
                  <c:v>7.6439848788080939E-2</c:v>
                </c:pt>
                <c:pt idx="1376">
                  <c:v>0.25564027996772992</c:v>
                </c:pt>
                <c:pt idx="1377">
                  <c:v>0.20612869087060726</c:v>
                </c:pt>
                <c:pt idx="1378">
                  <c:v>0.10022970959987025</c:v>
                </c:pt>
                <c:pt idx="1379">
                  <c:v>0.16956828132761864</c:v>
                </c:pt>
                <c:pt idx="1380">
                  <c:v>0.11318860944624463</c:v>
                </c:pt>
                <c:pt idx="1381">
                  <c:v>0.11933998465080584</c:v>
                </c:pt>
                <c:pt idx="1382">
                  <c:v>0.20923127157384086</c:v>
                </c:pt>
                <c:pt idx="1383">
                  <c:v>0.41959876216113101</c:v>
                </c:pt>
                <c:pt idx="1384">
                  <c:v>0.28791873357180969</c:v>
                </c:pt>
                <c:pt idx="1385">
                  <c:v>0.18322786792807469</c:v>
                </c:pt>
                <c:pt idx="1386">
                  <c:v>0.26739687947798596</c:v>
                </c:pt>
                <c:pt idx="1387">
                  <c:v>0.24106683391226041</c:v>
                </c:pt>
                <c:pt idx="1388">
                  <c:v>0.17458349943525342</c:v>
                </c:pt>
                <c:pt idx="1389">
                  <c:v>0.13986925516362897</c:v>
                </c:pt>
                <c:pt idx="1390">
                  <c:v>0.10146373918829009</c:v>
                </c:pt>
                <c:pt idx="1391">
                  <c:v>0.2353611041519576</c:v>
                </c:pt>
                <c:pt idx="1392">
                  <c:v>0.17102040189506493</c:v>
                </c:pt>
                <c:pt idx="1393">
                  <c:v>0.26522799205963749</c:v>
                </c:pt>
                <c:pt idx="1394">
                  <c:v>4.4119612065616952E-2</c:v>
                </c:pt>
                <c:pt idx="1395">
                  <c:v>0.23938091604873524</c:v>
                </c:pt>
                <c:pt idx="1396">
                  <c:v>0.13736867499883268</c:v>
                </c:pt>
                <c:pt idx="1397">
                  <c:v>0.19132327610683125</c:v>
                </c:pt>
                <c:pt idx="1398">
                  <c:v>0.15267444528202942</c:v>
                </c:pt>
                <c:pt idx="1399">
                  <c:v>0.18050887021475248</c:v>
                </c:pt>
                <c:pt idx="1400">
                  <c:v>0.31323473644292754</c:v>
                </c:pt>
                <c:pt idx="1401">
                  <c:v>0.15400705193330544</c:v>
                </c:pt>
                <c:pt idx="1402">
                  <c:v>0.23207149015628936</c:v>
                </c:pt>
                <c:pt idx="1403">
                  <c:v>0.28944847188068851</c:v>
                </c:pt>
                <c:pt idx="1404">
                  <c:v>6.5394812080885809E-2</c:v>
                </c:pt>
                <c:pt idx="1405">
                  <c:v>0.20376214935517556</c:v>
                </c:pt>
                <c:pt idx="1406">
                  <c:v>0.37211838950111248</c:v>
                </c:pt>
                <c:pt idx="1407">
                  <c:v>0.14868903938556996</c:v>
                </c:pt>
                <c:pt idx="1408">
                  <c:v>0.26295489252796206</c:v>
                </c:pt>
                <c:pt idx="1409">
                  <c:v>6.1569892519709679E-2</c:v>
                </c:pt>
                <c:pt idx="1410">
                  <c:v>0.40324497436269391</c:v>
                </c:pt>
                <c:pt idx="1411">
                  <c:v>0.21773288439955096</c:v>
                </c:pt>
                <c:pt idx="1412">
                  <c:v>0.26726404484023819</c:v>
                </c:pt>
                <c:pt idx="1413">
                  <c:v>0.10544668587896254</c:v>
                </c:pt>
                <c:pt idx="1414">
                  <c:v>0.13336588120419274</c:v>
                </c:pt>
                <c:pt idx="1415">
                  <c:v>0.2505192478830956</c:v>
                </c:pt>
                <c:pt idx="1416">
                  <c:v>0.29837288047553967</c:v>
                </c:pt>
                <c:pt idx="1417">
                  <c:v>0.15689167163504872</c:v>
                </c:pt>
                <c:pt idx="1418">
                  <c:v>0.3001340371147731</c:v>
                </c:pt>
                <c:pt idx="1419">
                  <c:v>0.20669286369411746</c:v>
                </c:pt>
                <c:pt idx="1420">
                  <c:v>0.31810567627069969</c:v>
                </c:pt>
                <c:pt idx="1421">
                  <c:v>0.1091942141395707</c:v>
                </c:pt>
                <c:pt idx="1422">
                  <c:v>0.35195143948834823</c:v>
                </c:pt>
                <c:pt idx="1423">
                  <c:v>0.26097313267472988</c:v>
                </c:pt>
                <c:pt idx="1424">
                  <c:v>0.21366503400401704</c:v>
                </c:pt>
                <c:pt idx="1425">
                  <c:v>0.27488221436984683</c:v>
                </c:pt>
                <c:pt idx="1426">
                  <c:v>-9.8325410544511702E-2</c:v>
                </c:pt>
                <c:pt idx="1427">
                  <c:v>0.24535284331320323</c:v>
                </c:pt>
                <c:pt idx="1428">
                  <c:v>6.1178450236943502E-2</c:v>
                </c:pt>
                <c:pt idx="1429">
                  <c:v>-5.8694683694683648E-2</c:v>
                </c:pt>
                <c:pt idx="1430">
                  <c:v>0.29609957076616084</c:v>
                </c:pt>
                <c:pt idx="1431">
                  <c:v>0.2242669983470966</c:v>
                </c:pt>
                <c:pt idx="1432">
                  <c:v>0.16937677302371829</c:v>
                </c:pt>
                <c:pt idx="1433">
                  <c:v>0.25653896262788589</c:v>
                </c:pt>
                <c:pt idx="1434">
                  <c:v>0.13283490697175193</c:v>
                </c:pt>
                <c:pt idx="1435">
                  <c:v>0.23862513206775504</c:v>
                </c:pt>
                <c:pt idx="1436">
                  <c:v>0.39539744624490397</c:v>
                </c:pt>
                <c:pt idx="1437">
                  <c:v>0.28390555338550427</c:v>
                </c:pt>
                <c:pt idx="1438">
                  <c:v>0.23027309564341722</c:v>
                </c:pt>
                <c:pt idx="1439">
                  <c:v>3.6884746058018988E-2</c:v>
                </c:pt>
                <c:pt idx="1440">
                  <c:v>0.31475655135752401</c:v>
                </c:pt>
                <c:pt idx="1441">
                  <c:v>0.22534475711842092</c:v>
                </c:pt>
                <c:pt idx="1442">
                  <c:v>0.28728385172089932</c:v>
                </c:pt>
                <c:pt idx="1443">
                  <c:v>-0.10935541439712639</c:v>
                </c:pt>
                <c:pt idx="1444">
                  <c:v>0.28712606599595442</c:v>
                </c:pt>
                <c:pt idx="1445">
                  <c:v>0.23759120450846447</c:v>
                </c:pt>
                <c:pt idx="1446">
                  <c:v>-1.6936861763420408E-2</c:v>
                </c:pt>
                <c:pt idx="1447">
                  <c:v>0</c:v>
                </c:pt>
                <c:pt idx="1448">
                  <c:v>0.30915494116077474</c:v>
                </c:pt>
                <c:pt idx="1449">
                  <c:v>0.24323697767601604</c:v>
                </c:pt>
                <c:pt idx="1450">
                  <c:v>-3.9401426877496551E-2</c:v>
                </c:pt>
                <c:pt idx="1451">
                  <c:v>0.13776082566748934</c:v>
                </c:pt>
                <c:pt idx="1452">
                  <c:v>8.9469666821067106E-2</c:v>
                </c:pt>
                <c:pt idx="1453">
                  <c:v>0.32514579759862777</c:v>
                </c:pt>
                <c:pt idx="1454">
                  <c:v>-1.2708943026714752E-2</c:v>
                </c:pt>
                <c:pt idx="1455">
                  <c:v>0.14901295125569711</c:v>
                </c:pt>
                <c:pt idx="1456">
                  <c:v>0.11052244805667914</c:v>
                </c:pt>
                <c:pt idx="1457">
                  <c:v>0</c:v>
                </c:pt>
                <c:pt idx="1458">
                  <c:v>0.31993199513146964</c:v>
                </c:pt>
                <c:pt idx="1459">
                  <c:v>8.9927027992139034E-3</c:v>
                </c:pt>
                <c:pt idx="1460">
                  <c:v>0.19391194507529899</c:v>
                </c:pt>
                <c:pt idx="1461">
                  <c:v>0.41077577476200117</c:v>
                </c:pt>
                <c:pt idx="1462">
                  <c:v>0.18110899351209303</c:v>
                </c:pt>
                <c:pt idx="1463">
                  <c:v>0.24344810554184496</c:v>
                </c:pt>
                <c:pt idx="1464">
                  <c:v>0.24371322054607489</c:v>
                </c:pt>
                <c:pt idx="1465">
                  <c:v>0.36134472355144942</c:v>
                </c:pt>
                <c:pt idx="1466">
                  <c:v>5.1261013049138653E-2</c:v>
                </c:pt>
                <c:pt idx="1467">
                  <c:v>0.23192406819037212</c:v>
                </c:pt>
                <c:pt idx="1468">
                  <c:v>0.29284540289519334</c:v>
                </c:pt>
                <c:pt idx="1469">
                  <c:v>4.710013080637699E-2</c:v>
                </c:pt>
                <c:pt idx="1470">
                  <c:v>5.2763007395377669E-2</c:v>
                </c:pt>
                <c:pt idx="1471">
                  <c:v>0.12920408610286946</c:v>
                </c:pt>
                <c:pt idx="1472">
                  <c:v>9.8657964060263614E-2</c:v>
                </c:pt>
                <c:pt idx="1473">
                  <c:v>6.4183770688805014E-2</c:v>
                </c:pt>
                <c:pt idx="1474">
                  <c:v>0.25094618585773243</c:v>
                </c:pt>
                <c:pt idx="1475">
                  <c:v>0.21961746088290915</c:v>
                </c:pt>
                <c:pt idx="1476">
                  <c:v>0.1869501294502173</c:v>
                </c:pt>
                <c:pt idx="1477">
                  <c:v>0.13484695219584181</c:v>
                </c:pt>
                <c:pt idx="1478">
                  <c:v>9.2371493273759639E-2</c:v>
                </c:pt>
                <c:pt idx="1479">
                  <c:v>0.1455950031870541</c:v>
                </c:pt>
                <c:pt idx="1480">
                  <c:v>4.2938792750696356E-2</c:v>
                </c:pt>
                <c:pt idx="1481">
                  <c:v>0.30958533284114687</c:v>
                </c:pt>
                <c:pt idx="1482">
                  <c:v>0.33127869477496946</c:v>
                </c:pt>
                <c:pt idx="1483">
                  <c:v>0.13331240347002693</c:v>
                </c:pt>
                <c:pt idx="1484">
                  <c:v>0.29472048474432244</c:v>
                </c:pt>
                <c:pt idx="1485">
                  <c:v>-2.6677607220765811E-2</c:v>
                </c:pt>
                <c:pt idx="1486">
                  <c:v>0.18951288382054049</c:v>
                </c:pt>
                <c:pt idx="1487">
                  <c:v>0.18138906289305073</c:v>
                </c:pt>
                <c:pt idx="1488">
                  <c:v>0.27348391218422924</c:v>
                </c:pt>
                <c:pt idx="1489">
                  <c:v>0.13633791318384655</c:v>
                </c:pt>
                <c:pt idx="1490">
                  <c:v>0.10220066309160909</c:v>
                </c:pt>
                <c:pt idx="1491">
                  <c:v>0.14109964698574298</c:v>
                </c:pt>
                <c:pt idx="1492">
                  <c:v>0.22907118903376072</c:v>
                </c:pt>
                <c:pt idx="1493">
                  <c:v>9.7867912558326983E-2</c:v>
                </c:pt>
                <c:pt idx="1494">
                  <c:v>0.25652140653288119</c:v>
                </c:pt>
                <c:pt idx="1495">
                  <c:v>0.3836807434504354</c:v>
                </c:pt>
                <c:pt idx="1496">
                  <c:v>0.2327049970694447</c:v>
                </c:pt>
                <c:pt idx="1497">
                  <c:v>0.25011059989382411</c:v>
                </c:pt>
                <c:pt idx="1498">
                  <c:v>1.7991145976506827E-2</c:v>
                </c:pt>
                <c:pt idx="1499">
                  <c:v>0.22900131611233795</c:v>
                </c:pt>
                <c:pt idx="1500">
                  <c:v>0.15020618321828083</c:v>
                </c:pt>
                <c:pt idx="1501">
                  <c:v>0.12170050058185712</c:v>
                </c:pt>
                <c:pt idx="1502">
                  <c:v>0.2941147984420508</c:v>
                </c:pt>
                <c:pt idx="1503">
                  <c:v>0.25603339800681396</c:v>
                </c:pt>
                <c:pt idx="1504">
                  <c:v>0.16452202932965371</c:v>
                </c:pt>
                <c:pt idx="1505">
                  <c:v>0.20048064173317515</c:v>
                </c:pt>
                <c:pt idx="1506">
                  <c:v>0.25518783353371716</c:v>
                </c:pt>
                <c:pt idx="1507">
                  <c:v>-9.5004765207499405E-3</c:v>
                </c:pt>
                <c:pt idx="1508">
                  <c:v>9.4362067521152726E-2</c:v>
                </c:pt>
                <c:pt idx="1509">
                  <c:v>0.20578605869396993</c:v>
                </c:pt>
                <c:pt idx="1510">
                  <c:v>0.27132319360062007</c:v>
                </c:pt>
                <c:pt idx="1511">
                  <c:v>0.34430022973361735</c:v>
                </c:pt>
                <c:pt idx="1512">
                  <c:v>0.26700934129429893</c:v>
                </c:pt>
                <c:pt idx="1513">
                  <c:v>0.23080999155415174</c:v>
                </c:pt>
                <c:pt idx="1514">
                  <c:v>-4.1450865187046826E-2</c:v>
                </c:pt>
                <c:pt idx="1515">
                  <c:v>0.19492394843659402</c:v>
                </c:pt>
                <c:pt idx="1516">
                  <c:v>0.28100179399840353</c:v>
                </c:pt>
                <c:pt idx="1517">
                  <c:v>0.31957421845110068</c:v>
                </c:pt>
                <c:pt idx="1518">
                  <c:v>0.17856231451201302</c:v>
                </c:pt>
                <c:pt idx="1519">
                  <c:v>0.21202854842779384</c:v>
                </c:pt>
                <c:pt idx="1520">
                  <c:v>0.17432451549016834</c:v>
                </c:pt>
                <c:pt idx="1521">
                  <c:v>0.16872765949785548</c:v>
                </c:pt>
                <c:pt idx="1522">
                  <c:v>0.14757648268633694</c:v>
                </c:pt>
                <c:pt idx="1523">
                  <c:v>0.21443232962356173</c:v>
                </c:pt>
                <c:pt idx="1524">
                  <c:v>-7.7936040871758386E-2</c:v>
                </c:pt>
                <c:pt idx="1525">
                  <c:v>0.22885526628734523</c:v>
                </c:pt>
                <c:pt idx="1526">
                  <c:v>1.3600628107825136E-2</c:v>
                </c:pt>
                <c:pt idx="1527">
                  <c:v>7.415631743416623E-2</c:v>
                </c:pt>
                <c:pt idx="1528">
                  <c:v>0.21882264014635888</c:v>
                </c:pt>
                <c:pt idx="1529">
                  <c:v>0.42639222314325387</c:v>
                </c:pt>
                <c:pt idx="1530">
                  <c:v>0.38191281258165433</c:v>
                </c:pt>
                <c:pt idx="1531">
                  <c:v>0.18618727851932265</c:v>
                </c:pt>
                <c:pt idx="1532">
                  <c:v>0.29792601230351856</c:v>
                </c:pt>
                <c:pt idx="1533">
                  <c:v>0.28389737787337155</c:v>
                </c:pt>
                <c:pt idx="1534">
                  <c:v>0.36332110836733478</c:v>
                </c:pt>
                <c:pt idx="1535">
                  <c:v>3.7011893770705524E-2</c:v>
                </c:pt>
                <c:pt idx="1536">
                  <c:v>0.24221786564944922</c:v>
                </c:pt>
                <c:pt idx="1537">
                  <c:v>2.0682086125589447E-2</c:v>
                </c:pt>
                <c:pt idx="1538">
                  <c:v>0.20185406896682273</c:v>
                </c:pt>
                <c:pt idx="1539">
                  <c:v>0.25163889020340335</c:v>
                </c:pt>
                <c:pt idx="1540">
                  <c:v>0.22041957711912405</c:v>
                </c:pt>
                <c:pt idx="1541">
                  <c:v>0.3002448589879162</c:v>
                </c:pt>
                <c:pt idx="1542">
                  <c:v>0.24741240512152107</c:v>
                </c:pt>
                <c:pt idx="1543">
                  <c:v>0.18205645161290324</c:v>
                </c:pt>
                <c:pt idx="1544">
                  <c:v>0.28160255449020455</c:v>
                </c:pt>
                <c:pt idx="1545">
                  <c:v>0.21214956137660262</c:v>
                </c:pt>
                <c:pt idx="1546">
                  <c:v>0.30290993451498271</c:v>
                </c:pt>
                <c:pt idx="1547">
                  <c:v>0.36656070080251296</c:v>
                </c:pt>
                <c:pt idx="1548">
                  <c:v>1.5738801537932664E-2</c:v>
                </c:pt>
                <c:pt idx="1549">
                  <c:v>0.18083717279966433</c:v>
                </c:pt>
                <c:pt idx="1550">
                  <c:v>-2.6391470023744389E-2</c:v>
                </c:pt>
                <c:pt idx="1551">
                  <c:v>0.1558735887858311</c:v>
                </c:pt>
                <c:pt idx="1552">
                  <c:v>3.9378371988048985E-2</c:v>
                </c:pt>
                <c:pt idx="1553">
                  <c:v>0.26725676711222468</c:v>
                </c:pt>
                <c:pt idx="1554">
                  <c:v>0.13128762012038434</c:v>
                </c:pt>
                <c:pt idx="1555">
                  <c:v>0.26585959967087308</c:v>
                </c:pt>
                <c:pt idx="1556">
                  <c:v>0.20326539012930972</c:v>
                </c:pt>
                <c:pt idx="1557">
                  <c:v>0.2757593679282368</c:v>
                </c:pt>
                <c:pt idx="1558">
                  <c:v>0.22215737287604653</c:v>
                </c:pt>
                <c:pt idx="1559">
                  <c:v>4.8768678086114459E-2</c:v>
                </c:pt>
                <c:pt idx="1560">
                  <c:v>0.15253207058896323</c:v>
                </c:pt>
                <c:pt idx="1561">
                  <c:v>8.7081897927512558E-2</c:v>
                </c:pt>
                <c:pt idx="1562">
                  <c:v>-8.1752643716369172E-2</c:v>
                </c:pt>
                <c:pt idx="1563">
                  <c:v>2.4572446103450947E-2</c:v>
                </c:pt>
                <c:pt idx="1564">
                  <c:v>-1.3540618844830956E-2</c:v>
                </c:pt>
                <c:pt idx="1565">
                  <c:v>4.6050495318297219E-2</c:v>
                </c:pt>
                <c:pt idx="1566">
                  <c:v>4.8445037924259422E-2</c:v>
                </c:pt>
                <c:pt idx="1567">
                  <c:v>0.20137099772370026</c:v>
                </c:pt>
                <c:pt idx="1568">
                  <c:v>0.17194581341786577</c:v>
                </c:pt>
                <c:pt idx="1569">
                  <c:v>0.17078343052987061</c:v>
                </c:pt>
                <c:pt idx="1570">
                  <c:v>0.26165397465273982</c:v>
                </c:pt>
                <c:pt idx="1571">
                  <c:v>0.20062259198186524</c:v>
                </c:pt>
                <c:pt idx="1572">
                  <c:v>0.17352473075080729</c:v>
                </c:pt>
                <c:pt idx="1573">
                  <c:v>0.22321366619946983</c:v>
                </c:pt>
                <c:pt idx="1574">
                  <c:v>0.29103320904319885</c:v>
                </c:pt>
                <c:pt idx="1575">
                  <c:v>0.26159166840676545</c:v>
                </c:pt>
                <c:pt idx="1576">
                  <c:v>0.26155004289140599</c:v>
                </c:pt>
                <c:pt idx="1577">
                  <c:v>0.30571084249940556</c:v>
                </c:pt>
                <c:pt idx="1578">
                  <c:v>0.16660442968226857</c:v>
                </c:pt>
                <c:pt idx="1579">
                  <c:v>0.34290692205737733</c:v>
                </c:pt>
                <c:pt idx="1580">
                  <c:v>0.15131404012394245</c:v>
                </c:pt>
                <c:pt idx="1581">
                  <c:v>0.31912678753248336</c:v>
                </c:pt>
                <c:pt idx="1582">
                  <c:v>0.22038413009953731</c:v>
                </c:pt>
                <c:pt idx="1583">
                  <c:v>0.26330648745710877</c:v>
                </c:pt>
                <c:pt idx="1584">
                  <c:v>0.25981371569606859</c:v>
                </c:pt>
                <c:pt idx="1585">
                  <c:v>0.23021225733234943</c:v>
                </c:pt>
                <c:pt idx="1586">
                  <c:v>0.1727348243812987</c:v>
                </c:pt>
                <c:pt idx="1587">
                  <c:v>0.28519531841707696</c:v>
                </c:pt>
                <c:pt idx="1588">
                  <c:v>6.043143971529033E-2</c:v>
                </c:pt>
                <c:pt idx="1589">
                  <c:v>0.27613563506282623</c:v>
                </c:pt>
                <c:pt idx="1590">
                  <c:v>0.14933765508654206</c:v>
                </c:pt>
                <c:pt idx="1591">
                  <c:v>0.12805207123816378</c:v>
                </c:pt>
                <c:pt idx="1592">
                  <c:v>0.11927096780362793</c:v>
                </c:pt>
                <c:pt idx="1593">
                  <c:v>0.18257208601449856</c:v>
                </c:pt>
                <c:pt idx="1594">
                  <c:v>0.26035129969573417</c:v>
                </c:pt>
                <c:pt idx="1595">
                  <c:v>0.36941511249982562</c:v>
                </c:pt>
                <c:pt idx="1596">
                  <c:v>0.21758287715734517</c:v>
                </c:pt>
                <c:pt idx="1597">
                  <c:v>0</c:v>
                </c:pt>
                <c:pt idx="1598">
                  <c:v>0.20861523381314126</c:v>
                </c:pt>
                <c:pt idx="1599">
                  <c:v>0.12854893008336832</c:v>
                </c:pt>
                <c:pt idx="1600">
                  <c:v>0.12449221283601924</c:v>
                </c:pt>
                <c:pt idx="1601">
                  <c:v>0.20790409899458623</c:v>
                </c:pt>
                <c:pt idx="1602">
                  <c:v>0.23483071820054674</c:v>
                </c:pt>
                <c:pt idx="1603">
                  <c:v>0.10352140838362102</c:v>
                </c:pt>
                <c:pt idx="1604">
                  <c:v>6.5788141598892999E-2</c:v>
                </c:pt>
                <c:pt idx="1605">
                  <c:v>2.6350024444203946E-3</c:v>
                </c:pt>
                <c:pt idx="1606">
                  <c:v>5.7068892415135498E-2</c:v>
                </c:pt>
                <c:pt idx="1607">
                  <c:v>0.10343058772325248</c:v>
                </c:pt>
                <c:pt idx="1608">
                  <c:v>-0.11663836349085517</c:v>
                </c:pt>
                <c:pt idx="1609">
                  <c:v>-8.2592082625871824E-2</c:v>
                </c:pt>
                <c:pt idx="1610">
                  <c:v>0.28955839276746981</c:v>
                </c:pt>
                <c:pt idx="1611">
                  <c:v>0.16894693799008989</c:v>
                </c:pt>
                <c:pt idx="1612">
                  <c:v>0.18110481537908479</c:v>
                </c:pt>
                <c:pt idx="1613">
                  <c:v>4.687234677924617E-2</c:v>
                </c:pt>
                <c:pt idx="1614">
                  <c:v>0.20223402246242378</c:v>
                </c:pt>
                <c:pt idx="1615">
                  <c:v>3.2556290074059427E-2</c:v>
                </c:pt>
                <c:pt idx="1616">
                  <c:v>0.39783142919872921</c:v>
                </c:pt>
                <c:pt idx="1617">
                  <c:v>0.1801652892561984</c:v>
                </c:pt>
                <c:pt idx="1618">
                  <c:v>0.22202035173276596</c:v>
                </c:pt>
                <c:pt idx="1619">
                  <c:v>0.16177526066474393</c:v>
                </c:pt>
                <c:pt idx="1620">
                  <c:v>0.11187161046390964</c:v>
                </c:pt>
                <c:pt idx="1621">
                  <c:v>0.20421340287204412</c:v>
                </c:pt>
                <c:pt idx="1622">
                  <c:v>7.4238632425980819E-2</c:v>
                </c:pt>
                <c:pt idx="1623">
                  <c:v>7.6001891984864095E-2</c:v>
                </c:pt>
                <c:pt idx="1624">
                  <c:v>0.19138873836149567</c:v>
                </c:pt>
                <c:pt idx="1625">
                  <c:v>0.38042498246863832</c:v>
                </c:pt>
                <c:pt idx="1626">
                  <c:v>0.11556351787001398</c:v>
                </c:pt>
                <c:pt idx="1627">
                  <c:v>0.21549660622356301</c:v>
                </c:pt>
                <c:pt idx="1628">
                  <c:v>0.1810593314290932</c:v>
                </c:pt>
                <c:pt idx="1629">
                  <c:v>0.10312173802032097</c:v>
                </c:pt>
                <c:pt idx="1630">
                  <c:v>0.2544911307229748</c:v>
                </c:pt>
                <c:pt idx="1631">
                  <c:v>0.20224729169093464</c:v>
                </c:pt>
                <c:pt idx="1632">
                  <c:v>0.31026444819548277</c:v>
                </c:pt>
                <c:pt idx="1633">
                  <c:v>0.10581929685973712</c:v>
                </c:pt>
                <c:pt idx="1634">
                  <c:v>0.27392476179630265</c:v>
                </c:pt>
                <c:pt idx="1635">
                  <c:v>0.34254409584405399</c:v>
                </c:pt>
                <c:pt idx="1636">
                  <c:v>0.14166391433587708</c:v>
                </c:pt>
                <c:pt idx="1637">
                  <c:v>0.18302384227418608</c:v>
                </c:pt>
                <c:pt idx="1638">
                  <c:v>3.1319256960954084E-2</c:v>
                </c:pt>
                <c:pt idx="1639">
                  <c:v>0.29856164298412463</c:v>
                </c:pt>
                <c:pt idx="1640">
                  <c:v>0.30055694700764568</c:v>
                </c:pt>
                <c:pt idx="1641">
                  <c:v>0.24234655539741337</c:v>
                </c:pt>
                <c:pt idx="1642">
                  <c:v>4.6878729894094785E-2</c:v>
                </c:pt>
                <c:pt idx="1643">
                  <c:v>0.20696811042360783</c:v>
                </c:pt>
                <c:pt idx="1644">
                  <c:v>5.5600344722178885E-5</c:v>
                </c:pt>
                <c:pt idx="1645">
                  <c:v>0.242922626528255</c:v>
                </c:pt>
                <c:pt idx="1646">
                  <c:v>0.20288707998222211</c:v>
                </c:pt>
                <c:pt idx="1647">
                  <c:v>6.4058368169797476E-3</c:v>
                </c:pt>
                <c:pt idx="1648">
                  <c:v>0.22950289291626452</c:v>
                </c:pt>
                <c:pt idx="1649">
                  <c:v>0.1322161626177491</c:v>
                </c:pt>
                <c:pt idx="1650">
                  <c:v>0.19663828750118759</c:v>
                </c:pt>
                <c:pt idx="1651">
                  <c:v>0.15798393765536872</c:v>
                </c:pt>
                <c:pt idx="1652">
                  <c:v>0.20911440974198062</c:v>
                </c:pt>
                <c:pt idx="1653">
                  <c:v>7.4996816565612967E-2</c:v>
                </c:pt>
                <c:pt idx="1654">
                  <c:v>0.28257932416217457</c:v>
                </c:pt>
                <c:pt idx="1655">
                  <c:v>0.24229767106265276</c:v>
                </c:pt>
                <c:pt idx="1656">
                  <c:v>0.16768684938983977</c:v>
                </c:pt>
                <c:pt idx="1657">
                  <c:v>0.22236982332898039</c:v>
                </c:pt>
                <c:pt idx="1658">
                  <c:v>1.9784818257386962E-2</c:v>
                </c:pt>
                <c:pt idx="1659">
                  <c:v>0.26339001323075417</c:v>
                </c:pt>
                <c:pt idx="1660">
                  <c:v>0.19361860646684689</c:v>
                </c:pt>
                <c:pt idx="1661">
                  <c:v>0.18313136164200886</c:v>
                </c:pt>
                <c:pt idx="1662">
                  <c:v>0.1168798080084161</c:v>
                </c:pt>
                <c:pt idx="1663">
                  <c:v>7.0730703407638512E-2</c:v>
                </c:pt>
                <c:pt idx="1664">
                  <c:v>0.29637497766068449</c:v>
                </c:pt>
                <c:pt idx="1665">
                  <c:v>3.333941782182459E-3</c:v>
                </c:pt>
                <c:pt idx="1666">
                  <c:v>0.42769790907316446</c:v>
                </c:pt>
                <c:pt idx="1667">
                  <c:v>0.16041632952038623</c:v>
                </c:pt>
                <c:pt idx="1668">
                  <c:v>0</c:v>
                </c:pt>
                <c:pt idx="1669">
                  <c:v>0.21875605107874813</c:v>
                </c:pt>
                <c:pt idx="1670">
                  <c:v>9.4839862753156326E-2</c:v>
                </c:pt>
                <c:pt idx="1671">
                  <c:v>0.24486416721755275</c:v>
                </c:pt>
                <c:pt idx="1672">
                  <c:v>0.23247690443515168</c:v>
                </c:pt>
                <c:pt idx="1673">
                  <c:v>0.32148950450611996</c:v>
                </c:pt>
                <c:pt idx="1674">
                  <c:v>0.3508042606408211</c:v>
                </c:pt>
                <c:pt idx="1675">
                  <c:v>0.10603241831100202</c:v>
                </c:pt>
                <c:pt idx="1676">
                  <c:v>0.33535495501000623</c:v>
                </c:pt>
                <c:pt idx="1677">
                  <c:v>0.19470924508284931</c:v>
                </c:pt>
                <c:pt idx="1678">
                  <c:v>0.3006711339724592</c:v>
                </c:pt>
                <c:pt idx="1679">
                  <c:v>0.14934340231173518</c:v>
                </c:pt>
                <c:pt idx="1680">
                  <c:v>0.12889313265240498</c:v>
                </c:pt>
                <c:pt idx="1681">
                  <c:v>0.36906552260483511</c:v>
                </c:pt>
                <c:pt idx="1682">
                  <c:v>0.35994093052652049</c:v>
                </c:pt>
                <c:pt idx="1683">
                  <c:v>0.31739242022414244</c:v>
                </c:pt>
                <c:pt idx="1684">
                  <c:v>0.13950507848568788</c:v>
                </c:pt>
                <c:pt idx="1685">
                  <c:v>0.24887371326459565</c:v>
                </c:pt>
                <c:pt idx="1686">
                  <c:v>0.1295561278594152</c:v>
                </c:pt>
                <c:pt idx="1687">
                  <c:v>0.15695532012897287</c:v>
                </c:pt>
                <c:pt idx="1688">
                  <c:v>0.1044615052569913</c:v>
                </c:pt>
                <c:pt idx="1689">
                  <c:v>0.24502834274073254</c:v>
                </c:pt>
                <c:pt idx="1690">
                  <c:v>0.35008951359928181</c:v>
                </c:pt>
                <c:pt idx="1691">
                  <c:v>0.27827834179357019</c:v>
                </c:pt>
                <c:pt idx="1692">
                  <c:v>0.26781896150124818</c:v>
                </c:pt>
                <c:pt idx="1693">
                  <c:v>0.20636535575732845</c:v>
                </c:pt>
                <c:pt idx="1694">
                  <c:v>0.14975949243108527</c:v>
                </c:pt>
                <c:pt idx="1695">
                  <c:v>0.36406621248359855</c:v>
                </c:pt>
                <c:pt idx="1696">
                  <c:v>9.212462850681051E-2</c:v>
                </c:pt>
                <c:pt idx="1697">
                  <c:v>0</c:v>
                </c:pt>
                <c:pt idx="1698">
                  <c:v>0.21338800658478616</c:v>
                </c:pt>
                <c:pt idx="1699">
                  <c:v>0.2898042763941141</c:v>
                </c:pt>
                <c:pt idx="1700">
                  <c:v>0.17728148960832077</c:v>
                </c:pt>
                <c:pt idx="1701">
                  <c:v>0.23796501147164867</c:v>
                </c:pt>
                <c:pt idx="1702">
                  <c:v>0.1980765703622778</c:v>
                </c:pt>
                <c:pt idx="1703">
                  <c:v>0.14367514654767108</c:v>
                </c:pt>
                <c:pt idx="1704">
                  <c:v>7.3267457615915896E-2</c:v>
                </c:pt>
                <c:pt idx="1705">
                  <c:v>0.38070760134817078</c:v>
                </c:pt>
                <c:pt idx="1706">
                  <c:v>0.25575341000859181</c:v>
                </c:pt>
                <c:pt idx="1707">
                  <c:v>5.9194783707090616E-2</c:v>
                </c:pt>
                <c:pt idx="1708">
                  <c:v>0.32145739915192112</c:v>
                </c:pt>
                <c:pt idx="1709">
                  <c:v>0.41039688638786292</c:v>
                </c:pt>
                <c:pt idx="1710">
                  <c:v>-7.2016974538192655E-2</c:v>
                </c:pt>
                <c:pt idx="1711">
                  <c:v>-5.5729544747485295E-2</c:v>
                </c:pt>
                <c:pt idx="1712">
                  <c:v>0.2871511000609841</c:v>
                </c:pt>
                <c:pt idx="1713">
                  <c:v>0.19290640054663313</c:v>
                </c:pt>
                <c:pt idx="1714">
                  <c:v>0.26894942305087249</c:v>
                </c:pt>
                <c:pt idx="1715">
                  <c:v>0.19994314669506322</c:v>
                </c:pt>
                <c:pt idx="1716">
                  <c:v>0.25380775581495224</c:v>
                </c:pt>
                <c:pt idx="1717">
                  <c:v>1.0903613901183726E-2</c:v>
                </c:pt>
                <c:pt idx="1718">
                  <c:v>0.34953146059068868</c:v>
                </c:pt>
                <c:pt idx="1719">
                  <c:v>0.33522114347357068</c:v>
                </c:pt>
                <c:pt idx="1720">
                  <c:v>0.18797124838582996</c:v>
                </c:pt>
                <c:pt idx="1721">
                  <c:v>0.39515580878696782</c:v>
                </c:pt>
                <c:pt idx="1722">
                  <c:v>9.5457636338909219E-2</c:v>
                </c:pt>
                <c:pt idx="1723">
                  <c:v>0.1426683470406393</c:v>
                </c:pt>
                <c:pt idx="1724">
                  <c:v>0.34663959761641971</c:v>
                </c:pt>
                <c:pt idx="1725">
                  <c:v>0.33204434318888149</c:v>
                </c:pt>
                <c:pt idx="1726">
                  <c:v>0.30929329277870588</c:v>
                </c:pt>
                <c:pt idx="1727">
                  <c:v>0.38313888957403253</c:v>
                </c:pt>
                <c:pt idx="1728">
                  <c:v>0.33783794500884268</c:v>
                </c:pt>
                <c:pt idx="1729">
                  <c:v>0.27333051563820787</c:v>
                </c:pt>
                <c:pt idx="1730">
                  <c:v>0.17714080882823596</c:v>
                </c:pt>
                <c:pt idx="1731">
                  <c:v>0.14048012046448333</c:v>
                </c:pt>
                <c:pt idx="1732">
                  <c:v>0.10781996905573807</c:v>
                </c:pt>
                <c:pt idx="1733">
                  <c:v>0.18131902448561743</c:v>
                </c:pt>
                <c:pt idx="1734">
                  <c:v>-3.1376617926827555E-2</c:v>
                </c:pt>
                <c:pt idx="1735">
                  <c:v>0.15822892261722862</c:v>
                </c:pt>
                <c:pt idx="1736">
                  <c:v>0.29885745707826733</c:v>
                </c:pt>
                <c:pt idx="1737">
                  <c:v>0.16297337955392766</c:v>
                </c:pt>
                <c:pt idx="1738">
                  <c:v>0.16750576087273589</c:v>
                </c:pt>
                <c:pt idx="1739">
                  <c:v>0.21421517369582896</c:v>
                </c:pt>
                <c:pt idx="1740">
                  <c:v>0.24104782584118353</c:v>
                </c:pt>
                <c:pt idx="1741">
                  <c:v>3.5429240483392195E-2</c:v>
                </c:pt>
                <c:pt idx="1742">
                  <c:v>0.22067561583354814</c:v>
                </c:pt>
                <c:pt idx="1743">
                  <c:v>0</c:v>
                </c:pt>
                <c:pt idx="1744">
                  <c:v>0.3568235797424284</c:v>
                </c:pt>
                <c:pt idx="1745">
                  <c:v>7.9088327281877768E-3</c:v>
                </c:pt>
                <c:pt idx="1746">
                  <c:v>0.35023504796065319</c:v>
                </c:pt>
                <c:pt idx="1747">
                  <c:v>0.3033591595086213</c:v>
                </c:pt>
                <c:pt idx="1748">
                  <c:v>0.36693017563589458</c:v>
                </c:pt>
                <c:pt idx="1749">
                  <c:v>0.28402492322634032</c:v>
                </c:pt>
                <c:pt idx="1750">
                  <c:v>0.34964907970217174</c:v>
                </c:pt>
                <c:pt idx="1751">
                  <c:v>8.7916112754008485E-2</c:v>
                </c:pt>
                <c:pt idx="1752">
                  <c:v>0.19852498360928081</c:v>
                </c:pt>
                <c:pt idx="1753">
                  <c:v>0.27098610862695993</c:v>
                </c:pt>
                <c:pt idx="1754">
                  <c:v>0.13384387009059259</c:v>
                </c:pt>
                <c:pt idx="1755">
                  <c:v>0.11932771609125634</c:v>
                </c:pt>
                <c:pt idx="1756">
                  <c:v>0.23451504126364356</c:v>
                </c:pt>
                <c:pt idx="1757">
                  <c:v>0.29921201207706571</c:v>
                </c:pt>
                <c:pt idx="1758">
                  <c:v>9.5486207087180031E-2</c:v>
                </c:pt>
                <c:pt idx="1759">
                  <c:v>0.15917969318545691</c:v>
                </c:pt>
                <c:pt idx="1760">
                  <c:v>0.23586208223685792</c:v>
                </c:pt>
                <c:pt idx="1761">
                  <c:v>9.4860802306108091E-2</c:v>
                </c:pt>
                <c:pt idx="1762">
                  <c:v>0.2012761583795038</c:v>
                </c:pt>
                <c:pt idx="1763">
                  <c:v>0.17741584949136568</c:v>
                </c:pt>
                <c:pt idx="1764">
                  <c:v>0.29326880722629756</c:v>
                </c:pt>
                <c:pt idx="1765">
                  <c:v>0.28367469688815733</c:v>
                </c:pt>
                <c:pt idx="1766">
                  <c:v>0.14654839953721557</c:v>
                </c:pt>
                <c:pt idx="1767">
                  <c:v>-3.6806338368385504E-2</c:v>
                </c:pt>
                <c:pt idx="1768">
                  <c:v>4.5651004148513336E-2</c:v>
                </c:pt>
                <c:pt idx="1769">
                  <c:v>0.28152188386390065</c:v>
                </c:pt>
                <c:pt idx="1770">
                  <c:v>0.33515285668883921</c:v>
                </c:pt>
                <c:pt idx="1771">
                  <c:v>3.7781019713462691E-2</c:v>
                </c:pt>
                <c:pt idx="1772">
                  <c:v>0.3132188107792106</c:v>
                </c:pt>
                <c:pt idx="1773">
                  <c:v>0.2814610852099409</c:v>
                </c:pt>
                <c:pt idx="1774">
                  <c:v>2.5120581269916013E-2</c:v>
                </c:pt>
                <c:pt idx="1775">
                  <c:v>0.15730871110712735</c:v>
                </c:pt>
                <c:pt idx="1776">
                  <c:v>0.22635750192473159</c:v>
                </c:pt>
                <c:pt idx="1777">
                  <c:v>0.20770873431770603</c:v>
                </c:pt>
                <c:pt idx="1778">
                  <c:v>0.22074393851993829</c:v>
                </c:pt>
                <c:pt idx="1779">
                  <c:v>0.21636124815787788</c:v>
                </c:pt>
                <c:pt idx="1780">
                  <c:v>1.2560066087239813E-2</c:v>
                </c:pt>
                <c:pt idx="1781">
                  <c:v>0.13794290247687044</c:v>
                </c:pt>
                <c:pt idx="1782">
                  <c:v>-2.6747139255691051E-2</c:v>
                </c:pt>
                <c:pt idx="1783">
                  <c:v>0.21538572057146455</c:v>
                </c:pt>
                <c:pt idx="1784">
                  <c:v>0.24425882770832089</c:v>
                </c:pt>
                <c:pt idx="1785">
                  <c:v>0.21293634762792624</c:v>
                </c:pt>
                <c:pt idx="1786">
                  <c:v>9.7364044888980206E-2</c:v>
                </c:pt>
                <c:pt idx="1787">
                  <c:v>0.24788024065108646</c:v>
                </c:pt>
                <c:pt idx="1788">
                  <c:v>0.12646411585149434</c:v>
                </c:pt>
                <c:pt idx="1789">
                  <c:v>-0.15483985816490023</c:v>
                </c:pt>
                <c:pt idx="1790">
                  <c:v>0.19984524166481279</c:v>
                </c:pt>
                <c:pt idx="1791">
                  <c:v>0.28512696834429896</c:v>
                </c:pt>
                <c:pt idx="1792">
                  <c:v>9.3137539307719883E-2</c:v>
                </c:pt>
                <c:pt idx="1793">
                  <c:v>-5.0484373198016394E-2</c:v>
                </c:pt>
                <c:pt idx="1794">
                  <c:v>6.22152135473341E-2</c:v>
                </c:pt>
                <c:pt idx="1795">
                  <c:v>0.24679820757444343</c:v>
                </c:pt>
                <c:pt idx="1796">
                  <c:v>0.21861758356948061</c:v>
                </c:pt>
                <c:pt idx="1797">
                  <c:v>0.25997142835315773</c:v>
                </c:pt>
                <c:pt idx="1798">
                  <c:v>0.11091963574971359</c:v>
                </c:pt>
                <c:pt idx="1799">
                  <c:v>0.19815954269630434</c:v>
                </c:pt>
                <c:pt idx="1800">
                  <c:v>0.31609858380777245</c:v>
                </c:pt>
                <c:pt idx="1801">
                  <c:v>0.33239922546408068</c:v>
                </c:pt>
                <c:pt idx="1802">
                  <c:v>0.22488468733488512</c:v>
                </c:pt>
                <c:pt idx="1803">
                  <c:v>0.14360010838370044</c:v>
                </c:pt>
                <c:pt idx="1804">
                  <c:v>0.18553671353873175</c:v>
                </c:pt>
                <c:pt idx="1805">
                  <c:v>0.34599320914937981</c:v>
                </c:pt>
                <c:pt idx="1806">
                  <c:v>0.17452680415679342</c:v>
                </c:pt>
                <c:pt idx="1807">
                  <c:v>0.2248018281119625</c:v>
                </c:pt>
                <c:pt idx="1808">
                  <c:v>0.10843033606310426</c:v>
                </c:pt>
                <c:pt idx="1809">
                  <c:v>0.18185457308364214</c:v>
                </c:pt>
                <c:pt idx="1810">
                  <c:v>0.17201594230861997</c:v>
                </c:pt>
                <c:pt idx="1811">
                  <c:v>-1.5615412050605532E-2</c:v>
                </c:pt>
                <c:pt idx="1812">
                  <c:v>0.18324221720567893</c:v>
                </c:pt>
                <c:pt idx="1813">
                  <c:v>0.27200064071760371</c:v>
                </c:pt>
                <c:pt idx="1814">
                  <c:v>0.16746392567701124</c:v>
                </c:pt>
                <c:pt idx="1815">
                  <c:v>4.4315457809506797E-2</c:v>
                </c:pt>
                <c:pt idx="1816">
                  <c:v>9.0128320005409934E-2</c:v>
                </c:pt>
                <c:pt idx="1817">
                  <c:v>0</c:v>
                </c:pt>
                <c:pt idx="1818">
                  <c:v>0.24049653917395131</c:v>
                </c:pt>
                <c:pt idx="1819">
                  <c:v>0.23389425894941021</c:v>
                </c:pt>
                <c:pt idx="1820">
                  <c:v>0.11714160331818631</c:v>
                </c:pt>
                <c:pt idx="1821">
                  <c:v>0.21849258251827838</c:v>
                </c:pt>
                <c:pt idx="1822">
                  <c:v>0.15002810875706873</c:v>
                </c:pt>
                <c:pt idx="1823">
                  <c:v>0</c:v>
                </c:pt>
                <c:pt idx="1824">
                  <c:v>0.17374019835452342</c:v>
                </c:pt>
                <c:pt idx="1825">
                  <c:v>-0.1377185286628293</c:v>
                </c:pt>
                <c:pt idx="1826">
                  <c:v>0.25492696786045549</c:v>
                </c:pt>
                <c:pt idx="1827">
                  <c:v>-7.6812920426398854E-2</c:v>
                </c:pt>
                <c:pt idx="1828">
                  <c:v>0.31079946445185735</c:v>
                </c:pt>
                <c:pt idx="1829">
                  <c:v>0.19989310315145528</c:v>
                </c:pt>
                <c:pt idx="1830">
                  <c:v>0.28474744323878703</c:v>
                </c:pt>
                <c:pt idx="1831">
                  <c:v>0.34025443119714976</c:v>
                </c:pt>
                <c:pt idx="1832">
                  <c:v>1.9623598314406056E-2</c:v>
                </c:pt>
                <c:pt idx="1833">
                  <c:v>2.6339780438141103E-2</c:v>
                </c:pt>
                <c:pt idx="1834">
                  <c:v>0.23494626073661018</c:v>
                </c:pt>
                <c:pt idx="1835">
                  <c:v>3.5607867652898965E-2</c:v>
                </c:pt>
                <c:pt idx="1836">
                  <c:v>0.17794864170259761</c:v>
                </c:pt>
                <c:pt idx="1837">
                  <c:v>0.16242261145506023</c:v>
                </c:pt>
                <c:pt idx="1838">
                  <c:v>0</c:v>
                </c:pt>
                <c:pt idx="1839">
                  <c:v>0.20927287764127145</c:v>
                </c:pt>
                <c:pt idx="1840">
                  <c:v>0.28859634597339517</c:v>
                </c:pt>
                <c:pt idx="1841">
                  <c:v>0.33443228932514119</c:v>
                </c:pt>
                <c:pt idx="1842">
                  <c:v>0.17631772104187743</c:v>
                </c:pt>
                <c:pt idx="1843">
                  <c:v>0.23367706459599255</c:v>
                </c:pt>
                <c:pt idx="1844">
                  <c:v>0.22033804976722576</c:v>
                </c:pt>
                <c:pt idx="1845">
                  <c:v>0.12259883531984789</c:v>
                </c:pt>
                <c:pt idx="1846">
                  <c:v>0.33387616624257849</c:v>
                </c:pt>
                <c:pt idx="1847">
                  <c:v>0.25930042414022175</c:v>
                </c:pt>
                <c:pt idx="1848">
                  <c:v>2.4515343823349879E-3</c:v>
                </c:pt>
                <c:pt idx="1849">
                  <c:v>0.24504171454263876</c:v>
                </c:pt>
                <c:pt idx="1850">
                  <c:v>0.38491025834097725</c:v>
                </c:pt>
                <c:pt idx="1851">
                  <c:v>-0.13250095161326433</c:v>
                </c:pt>
                <c:pt idx="1852">
                  <c:v>0.32031181155736316</c:v>
                </c:pt>
                <c:pt idx="1853">
                  <c:v>0.19664908110615117</c:v>
                </c:pt>
                <c:pt idx="1854">
                  <c:v>0.19217727940194904</c:v>
                </c:pt>
                <c:pt idx="1855">
                  <c:v>0.44959344656844613</c:v>
                </c:pt>
                <c:pt idx="1856">
                  <c:v>0.29264117217592706</c:v>
                </c:pt>
                <c:pt idx="1857">
                  <c:v>-4.0859112694466453E-2</c:v>
                </c:pt>
                <c:pt idx="1858">
                  <c:v>0.13950460054662805</c:v>
                </c:pt>
                <c:pt idx="1859">
                  <c:v>0.2015040493636715</c:v>
                </c:pt>
                <c:pt idx="1860">
                  <c:v>0.16862239990632566</c:v>
                </c:pt>
                <c:pt idx="1861">
                  <c:v>3.9734642378361329E-2</c:v>
                </c:pt>
                <c:pt idx="1862">
                  <c:v>1.6623151557992929E-2</c:v>
                </c:pt>
                <c:pt idx="1863">
                  <c:v>0.2190361018185642</c:v>
                </c:pt>
                <c:pt idx="1864">
                  <c:v>6.4143241245313114E-3</c:v>
                </c:pt>
                <c:pt idx="1865">
                  <c:v>0.20498742975451059</c:v>
                </c:pt>
                <c:pt idx="1866">
                  <c:v>0.38007643995440427</c:v>
                </c:pt>
                <c:pt idx="1867">
                  <c:v>0.23815894101688573</c:v>
                </c:pt>
                <c:pt idx="1868">
                  <c:v>0.30626279882168705</c:v>
                </c:pt>
                <c:pt idx="1869">
                  <c:v>0.27389574877810846</c:v>
                </c:pt>
                <c:pt idx="1870">
                  <c:v>0.34405148318456408</c:v>
                </c:pt>
                <c:pt idx="1871">
                  <c:v>0.22852701289066893</c:v>
                </c:pt>
                <c:pt idx="1872">
                  <c:v>0.24285022148394239</c:v>
                </c:pt>
                <c:pt idx="1873">
                  <c:v>0.31778064068624357</c:v>
                </c:pt>
                <c:pt idx="1874">
                  <c:v>0.26763111366111264</c:v>
                </c:pt>
                <c:pt idx="1875">
                  <c:v>0.41838008970187313</c:v>
                </c:pt>
                <c:pt idx="1876">
                  <c:v>0.13315219519070395</c:v>
                </c:pt>
                <c:pt idx="1877">
                  <c:v>0.16437826071934505</c:v>
                </c:pt>
                <c:pt idx="1878">
                  <c:v>0.18774810795373403</c:v>
                </c:pt>
                <c:pt idx="1879">
                  <c:v>0.10850983943282461</c:v>
                </c:pt>
                <c:pt idx="1880">
                  <c:v>0.20453328320784231</c:v>
                </c:pt>
                <c:pt idx="1881">
                  <c:v>0.18876427378042887</c:v>
                </c:pt>
                <c:pt idx="1882">
                  <c:v>0.34230493122118649</c:v>
                </c:pt>
                <c:pt idx="1883">
                  <c:v>0.23047861112307766</c:v>
                </c:pt>
                <c:pt idx="1884">
                  <c:v>0.27513263763697327</c:v>
                </c:pt>
                <c:pt idx="1885">
                  <c:v>0.25095112867269154</c:v>
                </c:pt>
                <c:pt idx="1886">
                  <c:v>0.21771529366040335</c:v>
                </c:pt>
                <c:pt idx="1887">
                  <c:v>0.17336751774161571</c:v>
                </c:pt>
                <c:pt idx="1888">
                  <c:v>-7.35168607518112E-2</c:v>
                </c:pt>
                <c:pt idx="1889">
                  <c:v>0.30830245565589814</c:v>
                </c:pt>
                <c:pt idx="1890">
                  <c:v>0.21896162528216698</c:v>
                </c:pt>
                <c:pt idx="1891">
                  <c:v>7.1347826779194712E-2</c:v>
                </c:pt>
                <c:pt idx="1892">
                  <c:v>0.38515371791725556</c:v>
                </c:pt>
                <c:pt idx="1893">
                  <c:v>0.32222862058424151</c:v>
                </c:pt>
                <c:pt idx="1894">
                  <c:v>0.23718310508068519</c:v>
                </c:pt>
                <c:pt idx="1895">
                  <c:v>0.36532841720537451</c:v>
                </c:pt>
                <c:pt idx="1896">
                  <c:v>0.28715274845900535</c:v>
                </c:pt>
                <c:pt idx="1897">
                  <c:v>0.180858467196159</c:v>
                </c:pt>
                <c:pt idx="1898">
                  <c:v>9.78048503436134E-2</c:v>
                </c:pt>
                <c:pt idx="1899">
                  <c:v>0.24195403546083899</c:v>
                </c:pt>
                <c:pt idx="1900">
                  <c:v>0</c:v>
                </c:pt>
                <c:pt idx="1901">
                  <c:v>0.241250079907946</c:v>
                </c:pt>
                <c:pt idx="1902">
                  <c:v>0.20736391166260432</c:v>
                </c:pt>
                <c:pt idx="1903">
                  <c:v>0.28411619064808896</c:v>
                </c:pt>
                <c:pt idx="1904">
                  <c:v>0.29342195288828077</c:v>
                </c:pt>
                <c:pt idx="1905">
                  <c:v>0.24351860350625407</c:v>
                </c:pt>
                <c:pt idx="1906">
                  <c:v>0.1831358174854944</c:v>
                </c:pt>
                <c:pt idx="1907">
                  <c:v>3.4356712299878703E-2</c:v>
                </c:pt>
                <c:pt idx="1908">
                  <c:v>0.21773751172296651</c:v>
                </c:pt>
                <c:pt idx="1909">
                  <c:v>0.20545366628674055</c:v>
                </c:pt>
                <c:pt idx="1910">
                  <c:v>7.5970837904499572E-2</c:v>
                </c:pt>
                <c:pt idx="1911">
                  <c:v>2.909605303303462E-2</c:v>
                </c:pt>
                <c:pt idx="1912">
                  <c:v>0.36006523980243421</c:v>
                </c:pt>
                <c:pt idx="1913">
                  <c:v>-6.0351636628473503E-2</c:v>
                </c:pt>
                <c:pt idx="1914">
                  <c:v>0.29235984682026489</c:v>
                </c:pt>
                <c:pt idx="1915">
                  <c:v>0.16443024669053644</c:v>
                </c:pt>
                <c:pt idx="1916">
                  <c:v>0.25213899808698942</c:v>
                </c:pt>
                <c:pt idx="1917">
                  <c:v>0.24341957255343083</c:v>
                </c:pt>
                <c:pt idx="1918">
                  <c:v>0.1047173545890013</c:v>
                </c:pt>
                <c:pt idx="1919">
                  <c:v>0.26629107835891636</c:v>
                </c:pt>
                <c:pt idx="1920">
                  <c:v>0.2499034175334324</c:v>
                </c:pt>
                <c:pt idx="1921">
                  <c:v>0.15656825977996197</c:v>
                </c:pt>
                <c:pt idx="1922">
                  <c:v>0.35174545922967926</c:v>
                </c:pt>
                <c:pt idx="1923">
                  <c:v>0.20869281259184277</c:v>
                </c:pt>
                <c:pt idx="1924">
                  <c:v>0.16148148729951783</c:v>
                </c:pt>
                <c:pt idx="1925">
                  <c:v>0.26734832505094552</c:v>
                </c:pt>
                <c:pt idx="1926">
                  <c:v>0.28788160282078751</c:v>
                </c:pt>
                <c:pt idx="1927">
                  <c:v>0.2335024166148251</c:v>
                </c:pt>
                <c:pt idx="1928">
                  <c:v>0.23619574211991279</c:v>
                </c:pt>
                <c:pt idx="1929">
                  <c:v>0.13280726467088808</c:v>
                </c:pt>
                <c:pt idx="1930">
                  <c:v>0.18424863791056939</c:v>
                </c:pt>
                <c:pt idx="1931">
                  <c:v>0.12145898907609702</c:v>
                </c:pt>
                <c:pt idx="1932">
                  <c:v>0.33106812447434814</c:v>
                </c:pt>
                <c:pt idx="1933">
                  <c:v>0.19819225041388736</c:v>
                </c:pt>
                <c:pt idx="1934">
                  <c:v>0</c:v>
                </c:pt>
                <c:pt idx="1935">
                  <c:v>-3.9567714631197112E-2</c:v>
                </c:pt>
                <c:pt idx="1936">
                  <c:v>0.10386054778490438</c:v>
                </c:pt>
                <c:pt idx="1937">
                  <c:v>8.8197657619117242E-2</c:v>
                </c:pt>
                <c:pt idx="1938">
                  <c:v>2.4435881067975361E-2</c:v>
                </c:pt>
                <c:pt idx="1939">
                  <c:v>0.19962960393238935</c:v>
                </c:pt>
                <c:pt idx="1940">
                  <c:v>0.1980271729015447</c:v>
                </c:pt>
                <c:pt idx="1941">
                  <c:v>0.28462492056712463</c:v>
                </c:pt>
                <c:pt idx="1942">
                  <c:v>0.2405315251271396</c:v>
                </c:pt>
                <c:pt idx="1943">
                  <c:v>0.13850955305224094</c:v>
                </c:pt>
                <c:pt idx="1944">
                  <c:v>0.1344028631812301</c:v>
                </c:pt>
                <c:pt idx="1945">
                  <c:v>0.10999322597530556</c:v>
                </c:pt>
                <c:pt idx="1946">
                  <c:v>0.14034621488945492</c:v>
                </c:pt>
                <c:pt idx="1947">
                  <c:v>0.15851611858091691</c:v>
                </c:pt>
                <c:pt idx="1948">
                  <c:v>0.27756484140028781</c:v>
                </c:pt>
                <c:pt idx="1949">
                  <c:v>0.24248734171583153</c:v>
                </c:pt>
                <c:pt idx="1950">
                  <c:v>0.25264171263101926</c:v>
                </c:pt>
                <c:pt idx="1951">
                  <c:v>-9.1993756025153278E-2</c:v>
                </c:pt>
                <c:pt idx="1952">
                  <c:v>0.17429550564250321</c:v>
                </c:pt>
                <c:pt idx="1953">
                  <c:v>0.33733439926907272</c:v>
                </c:pt>
                <c:pt idx="1954">
                  <c:v>0.27832056519591314</c:v>
                </c:pt>
                <c:pt idx="1955">
                  <c:v>0.30075827917053544</c:v>
                </c:pt>
                <c:pt idx="1956">
                  <c:v>0.2533333333333333</c:v>
                </c:pt>
                <c:pt idx="1957">
                  <c:v>0.15647711305286482</c:v>
                </c:pt>
                <c:pt idx="1958">
                  <c:v>-8.5920165042707802E-2</c:v>
                </c:pt>
                <c:pt idx="1959">
                  <c:v>0.18571472028716579</c:v>
                </c:pt>
                <c:pt idx="1960">
                  <c:v>0.33822628957254203</c:v>
                </c:pt>
                <c:pt idx="1961">
                  <c:v>0.21195698809907457</c:v>
                </c:pt>
                <c:pt idx="1962">
                  <c:v>0.30928004267629616</c:v>
                </c:pt>
                <c:pt idx="1963">
                  <c:v>0.28137443802183687</c:v>
                </c:pt>
                <c:pt idx="1964">
                  <c:v>0.26600420493526616</c:v>
                </c:pt>
                <c:pt idx="1965">
                  <c:v>0.16072649250372809</c:v>
                </c:pt>
                <c:pt idx="1966">
                  <c:v>0.31858407079646017</c:v>
                </c:pt>
                <c:pt idx="1967">
                  <c:v>0.25570532674977242</c:v>
                </c:pt>
                <c:pt idx="1968">
                  <c:v>0.18110294009717148</c:v>
                </c:pt>
                <c:pt idx="1969">
                  <c:v>0.18685175141862892</c:v>
                </c:pt>
                <c:pt idx="1970">
                  <c:v>0.19195822373270641</c:v>
                </c:pt>
                <c:pt idx="1971">
                  <c:v>0.1207777314428691</c:v>
                </c:pt>
                <c:pt idx="1972">
                  <c:v>3.368066688041027E-2</c:v>
                </c:pt>
                <c:pt idx="1973">
                  <c:v>4.695412155099795E-2</c:v>
                </c:pt>
                <c:pt idx="1974">
                  <c:v>0.36405164579813742</c:v>
                </c:pt>
                <c:pt idx="1975">
                  <c:v>0.22789184450962541</c:v>
                </c:pt>
                <c:pt idx="1976">
                  <c:v>0.26959289102032891</c:v>
                </c:pt>
                <c:pt idx="1977">
                  <c:v>8.0923275205530193E-2</c:v>
                </c:pt>
                <c:pt idx="1978">
                  <c:v>0.14349997858488941</c:v>
                </c:pt>
                <c:pt idx="1979">
                  <c:v>0.27701947670328025</c:v>
                </c:pt>
                <c:pt idx="1980">
                  <c:v>8.9765378577292457E-2</c:v>
                </c:pt>
                <c:pt idx="1981">
                  <c:v>7.9891005318730765E-2</c:v>
                </c:pt>
                <c:pt idx="1982">
                  <c:v>0.33106563562983299</c:v>
                </c:pt>
                <c:pt idx="1983">
                  <c:v>0.10055495298168761</c:v>
                </c:pt>
                <c:pt idx="1984">
                  <c:v>0.32896107645382772</c:v>
                </c:pt>
                <c:pt idx="1985">
                  <c:v>0.31589132896471073</c:v>
                </c:pt>
                <c:pt idx="1986">
                  <c:v>0.19775395436826221</c:v>
                </c:pt>
                <c:pt idx="1987">
                  <c:v>0.20827700543459321</c:v>
                </c:pt>
                <c:pt idx="1988">
                  <c:v>0.2707795271994764</c:v>
                </c:pt>
                <c:pt idx="1989">
                  <c:v>0.19453248650210148</c:v>
                </c:pt>
                <c:pt idx="1990">
                  <c:v>0.13436282397616023</c:v>
                </c:pt>
                <c:pt idx="1991">
                  <c:v>0.16529765311963363</c:v>
                </c:pt>
                <c:pt idx="1992">
                  <c:v>0.24400683461267675</c:v>
                </c:pt>
                <c:pt idx="1993">
                  <c:v>6.4453823592531614E-2</c:v>
                </c:pt>
                <c:pt idx="1994">
                  <c:v>0.21290801687763716</c:v>
                </c:pt>
                <c:pt idx="1995">
                  <c:v>0.34309208194513358</c:v>
                </c:pt>
                <c:pt idx="1996">
                  <c:v>0.10877647353690634</c:v>
                </c:pt>
                <c:pt idx="1997">
                  <c:v>7.2289368253287675E-2</c:v>
                </c:pt>
                <c:pt idx="1998">
                  <c:v>0.27876283010035735</c:v>
                </c:pt>
                <c:pt idx="1999">
                  <c:v>0.23800320219579135</c:v>
                </c:pt>
                <c:pt idx="2000">
                  <c:v>0.32969293589330245</c:v>
                </c:pt>
                <c:pt idx="2001">
                  <c:v>0.43599566624414909</c:v>
                </c:pt>
                <c:pt idx="2002">
                  <c:v>0.13721306650971152</c:v>
                </c:pt>
                <c:pt idx="2003">
                  <c:v>0.34985318358539619</c:v>
                </c:pt>
                <c:pt idx="2004">
                  <c:v>0.25506492877412373</c:v>
                </c:pt>
                <c:pt idx="2005">
                  <c:v>0.29137079345476996</c:v>
                </c:pt>
                <c:pt idx="2006">
                  <c:v>0.17191699609515554</c:v>
                </c:pt>
                <c:pt idx="2007">
                  <c:v>5.5894426256758882E-2</c:v>
                </c:pt>
                <c:pt idx="2008">
                  <c:v>0.15386724129137552</c:v>
                </c:pt>
                <c:pt idx="2009">
                  <c:v>0.21374309052034171</c:v>
                </c:pt>
                <c:pt idx="2010">
                  <c:v>0.29867412625894951</c:v>
                </c:pt>
                <c:pt idx="2011">
                  <c:v>6.3205417607223424E-2</c:v>
                </c:pt>
                <c:pt idx="2012">
                  <c:v>0.10831498798295393</c:v>
                </c:pt>
                <c:pt idx="2013">
                  <c:v>0.31695986627501266</c:v>
                </c:pt>
                <c:pt idx="2014">
                  <c:v>0.13577477470484584</c:v>
                </c:pt>
                <c:pt idx="2015">
                  <c:v>0.18454157546815236</c:v>
                </c:pt>
                <c:pt idx="2016">
                  <c:v>-0.11100278763690651</c:v>
                </c:pt>
                <c:pt idx="2017">
                  <c:v>0.27640685696861511</c:v>
                </c:pt>
                <c:pt idx="2018">
                  <c:v>0.32766125840918087</c:v>
                </c:pt>
                <c:pt idx="2019">
                  <c:v>0</c:v>
                </c:pt>
                <c:pt idx="2020">
                  <c:v>0.18725799141349075</c:v>
                </c:pt>
                <c:pt idx="2021">
                  <c:v>0.22642770551423608</c:v>
                </c:pt>
                <c:pt idx="2022">
                  <c:v>9.446777871114842E-2</c:v>
                </c:pt>
                <c:pt idx="2023">
                  <c:v>7.463616779540623E-2</c:v>
                </c:pt>
                <c:pt idx="2024">
                  <c:v>0.42156202766381723</c:v>
                </c:pt>
                <c:pt idx="2025">
                  <c:v>0.17867048695606669</c:v>
                </c:pt>
                <c:pt idx="2026">
                  <c:v>0.19437203146147219</c:v>
                </c:pt>
                <c:pt idx="2027">
                  <c:v>6.5164196535327984E-2</c:v>
                </c:pt>
                <c:pt idx="2028">
                  <c:v>0.15745569416929914</c:v>
                </c:pt>
                <c:pt idx="2029">
                  <c:v>2.8473140875113129E-2</c:v>
                </c:pt>
                <c:pt idx="2030">
                  <c:v>0.28674962179116537</c:v>
                </c:pt>
                <c:pt idx="2031">
                  <c:v>0.25090311521625186</c:v>
                </c:pt>
                <c:pt idx="2032">
                  <c:v>0.28392915092487608</c:v>
                </c:pt>
                <c:pt idx="2033">
                  <c:v>3.4178432592760245E-2</c:v>
                </c:pt>
                <c:pt idx="2034">
                  <c:v>0.20551076068209048</c:v>
                </c:pt>
                <c:pt idx="2035">
                  <c:v>0.10939535244071918</c:v>
                </c:pt>
                <c:pt idx="2036">
                  <c:v>0.15824603689626407</c:v>
                </c:pt>
                <c:pt idx="2037">
                  <c:v>1.3904338153503349E-3</c:v>
                </c:pt>
                <c:pt idx="2038">
                  <c:v>7.1209928101938685E-2</c:v>
                </c:pt>
                <c:pt idx="2039">
                  <c:v>4.5246532167595638E-2</c:v>
                </c:pt>
                <c:pt idx="2040">
                  <c:v>0.14221079032120165</c:v>
                </c:pt>
                <c:pt idx="2041">
                  <c:v>0.10500202908795774</c:v>
                </c:pt>
                <c:pt idx="2042">
                  <c:v>0.11176309628773828</c:v>
                </c:pt>
                <c:pt idx="2043">
                  <c:v>0.23641747804242991</c:v>
                </c:pt>
                <c:pt idx="2044">
                  <c:v>0.25357578280650628</c:v>
                </c:pt>
                <c:pt idx="2045">
                  <c:v>0.2599519085507101</c:v>
                </c:pt>
                <c:pt idx="2046">
                  <c:v>0.20914973322738104</c:v>
                </c:pt>
                <c:pt idx="2047">
                  <c:v>5.9442094802283393E-2</c:v>
                </c:pt>
                <c:pt idx="2048">
                  <c:v>0.33507796600023948</c:v>
                </c:pt>
                <c:pt idx="2049">
                  <c:v>0.2691407059162591</c:v>
                </c:pt>
                <c:pt idx="2050">
                  <c:v>8.8992134625937469E-2</c:v>
                </c:pt>
                <c:pt idx="2051">
                  <c:v>0.20658933149478226</c:v>
                </c:pt>
                <c:pt idx="2052">
                  <c:v>7.5851090528134393E-2</c:v>
                </c:pt>
                <c:pt idx="2053">
                  <c:v>8.676071622354864E-2</c:v>
                </c:pt>
                <c:pt idx="2054">
                  <c:v>3.2548790767036269E-2</c:v>
                </c:pt>
                <c:pt idx="2055">
                  <c:v>0.27617779438342838</c:v>
                </c:pt>
                <c:pt idx="2056">
                  <c:v>0.29021412139444341</c:v>
                </c:pt>
                <c:pt idx="2057">
                  <c:v>0.19931335269926234</c:v>
                </c:pt>
                <c:pt idx="2058">
                  <c:v>0.15601673217698603</c:v>
                </c:pt>
                <c:pt idx="2059">
                  <c:v>0.29974421724225797</c:v>
                </c:pt>
                <c:pt idx="2060">
                  <c:v>0.24361660715848918</c:v>
                </c:pt>
                <c:pt idx="2061">
                  <c:v>0.12162414226921139</c:v>
                </c:pt>
                <c:pt idx="2062">
                  <c:v>0.34264389942993279</c:v>
                </c:pt>
                <c:pt idx="2063">
                  <c:v>0.15618149105698431</c:v>
                </c:pt>
                <c:pt idx="2064">
                  <c:v>0.33393234369175184</c:v>
                </c:pt>
                <c:pt idx="2065">
                  <c:v>0.32199335059071776</c:v>
                </c:pt>
                <c:pt idx="2066">
                  <c:v>0.28664566075631898</c:v>
                </c:pt>
                <c:pt idx="2067">
                  <c:v>0.23533963152339074</c:v>
                </c:pt>
                <c:pt idx="2068">
                  <c:v>6.6670967130679978E-2</c:v>
                </c:pt>
                <c:pt idx="2069">
                  <c:v>0.31182578769358571</c:v>
                </c:pt>
                <c:pt idx="2070">
                  <c:v>0.10914770500495648</c:v>
                </c:pt>
                <c:pt idx="2071">
                  <c:v>0.28026898590201554</c:v>
                </c:pt>
                <c:pt idx="2072">
                  <c:v>0.24141367405772859</c:v>
                </c:pt>
                <c:pt idx="2073">
                  <c:v>5.2240502013863481E-2</c:v>
                </c:pt>
                <c:pt idx="2074">
                  <c:v>0.21035762847214723</c:v>
                </c:pt>
                <c:pt idx="2075">
                  <c:v>0.33266577659101021</c:v>
                </c:pt>
                <c:pt idx="2076">
                  <c:v>0.20816284828817605</c:v>
                </c:pt>
                <c:pt idx="2077">
                  <c:v>0.25548409750328027</c:v>
                </c:pt>
                <c:pt idx="2078">
                  <c:v>0.13410169625324403</c:v>
                </c:pt>
                <c:pt idx="2079">
                  <c:v>0.3045439475107754</c:v>
                </c:pt>
                <c:pt idx="2080">
                  <c:v>0.10304324437796838</c:v>
                </c:pt>
                <c:pt idx="2081">
                  <c:v>0.37497013300767246</c:v>
                </c:pt>
                <c:pt idx="2082">
                  <c:v>0.11342504560184197</c:v>
                </c:pt>
                <c:pt idx="2083">
                  <c:v>-1.7547486755394717E-2</c:v>
                </c:pt>
                <c:pt idx="2084">
                  <c:v>0.35933743469851348</c:v>
                </c:pt>
                <c:pt idx="2085">
                  <c:v>0.3652291784528004</c:v>
                </c:pt>
                <c:pt idx="2086">
                  <c:v>0.33642763475740217</c:v>
                </c:pt>
                <c:pt idx="2087">
                  <c:v>0.25176430087784724</c:v>
                </c:pt>
                <c:pt idx="2088">
                  <c:v>2.3407832443916497E-2</c:v>
                </c:pt>
                <c:pt idx="2089">
                  <c:v>0.27229545818434114</c:v>
                </c:pt>
                <c:pt idx="2090">
                  <c:v>0.19755938413153873</c:v>
                </c:pt>
                <c:pt idx="2091">
                  <c:v>0.2053118444520427</c:v>
                </c:pt>
                <c:pt idx="2092">
                  <c:v>0</c:v>
                </c:pt>
                <c:pt idx="2093">
                  <c:v>0.23490007719358438</c:v>
                </c:pt>
                <c:pt idx="2094">
                  <c:v>-2.9100889904190366E-2</c:v>
                </c:pt>
                <c:pt idx="2095">
                  <c:v>0.23064359969878634</c:v>
                </c:pt>
                <c:pt idx="2096">
                  <c:v>0.26289963577498993</c:v>
                </c:pt>
                <c:pt idx="2097">
                  <c:v>0.29664633797498768</c:v>
                </c:pt>
                <c:pt idx="2098">
                  <c:v>0.17211214417170573</c:v>
                </c:pt>
                <c:pt idx="2099">
                  <c:v>0.10891058050835357</c:v>
                </c:pt>
                <c:pt idx="2100">
                  <c:v>3.981945641105978E-2</c:v>
                </c:pt>
                <c:pt idx="2101">
                  <c:v>0.13413599261103368</c:v>
                </c:pt>
                <c:pt idx="2102">
                  <c:v>0.30891670198441007</c:v>
                </c:pt>
                <c:pt idx="2103">
                  <c:v>0.27899481275303645</c:v>
                </c:pt>
                <c:pt idx="2104">
                  <c:v>0.21786068527144425</c:v>
                </c:pt>
                <c:pt idx="2105">
                  <c:v>0.18710877109527871</c:v>
                </c:pt>
                <c:pt idx="2106">
                  <c:v>0.1685444654782933</c:v>
                </c:pt>
                <c:pt idx="2107">
                  <c:v>0.36630522954649708</c:v>
                </c:pt>
                <c:pt idx="2108">
                  <c:v>0.38262980368912042</c:v>
                </c:pt>
                <c:pt idx="2109">
                  <c:v>0.20306842067353342</c:v>
                </c:pt>
                <c:pt idx="2110">
                  <c:v>0.21543444543011311</c:v>
                </c:pt>
                <c:pt idx="2111">
                  <c:v>0.12951080205898155</c:v>
                </c:pt>
                <c:pt idx="2112">
                  <c:v>0.13467750919015253</c:v>
                </c:pt>
                <c:pt idx="2113">
                  <c:v>0.20772927876186442</c:v>
                </c:pt>
                <c:pt idx="2114">
                  <c:v>-9.0423152621220207E-2</c:v>
                </c:pt>
                <c:pt idx="2115">
                  <c:v>0.23170541814852416</c:v>
                </c:pt>
                <c:pt idx="2116">
                  <c:v>0.28159929609496742</c:v>
                </c:pt>
                <c:pt idx="2117">
                  <c:v>0.41249432572840833</c:v>
                </c:pt>
                <c:pt idx="2118">
                  <c:v>2.5186368477103274E-2</c:v>
                </c:pt>
                <c:pt idx="2119">
                  <c:v>9.3581687084617476E-2</c:v>
                </c:pt>
                <c:pt idx="2120">
                  <c:v>0.25893558523173599</c:v>
                </c:pt>
                <c:pt idx="2121">
                  <c:v>0.26730417127978334</c:v>
                </c:pt>
                <c:pt idx="2122">
                  <c:v>0.21650763167896933</c:v>
                </c:pt>
                <c:pt idx="2123">
                  <c:v>0.26667022476032903</c:v>
                </c:pt>
                <c:pt idx="2124">
                  <c:v>0.19839083504403673</c:v>
                </c:pt>
                <c:pt idx="2125">
                  <c:v>0.14836345984929045</c:v>
                </c:pt>
                <c:pt idx="2126">
                  <c:v>0.27063018274400541</c:v>
                </c:pt>
                <c:pt idx="2127">
                  <c:v>-0.12891363489648169</c:v>
                </c:pt>
                <c:pt idx="2128">
                  <c:v>0.21984612913014764</c:v>
                </c:pt>
                <c:pt idx="2129">
                  <c:v>0.25175505850195001</c:v>
                </c:pt>
                <c:pt idx="2130">
                  <c:v>0.22712672647220028</c:v>
                </c:pt>
                <c:pt idx="2131">
                  <c:v>0.34296490508057215</c:v>
                </c:pt>
                <c:pt idx="2132">
                  <c:v>0.15940286102855988</c:v>
                </c:pt>
                <c:pt idx="2133">
                  <c:v>-6.7473540059988693E-2</c:v>
                </c:pt>
                <c:pt idx="2134">
                  <c:v>0.34142736778132282</c:v>
                </c:pt>
                <c:pt idx="2135">
                  <c:v>9.5254320707214041E-2</c:v>
                </c:pt>
                <c:pt idx="2136">
                  <c:v>-3.1109111944630893E-2</c:v>
                </c:pt>
                <c:pt idx="2137">
                  <c:v>0.30160899418251791</c:v>
                </c:pt>
                <c:pt idx="2138">
                  <c:v>0.41275093977445415</c:v>
                </c:pt>
                <c:pt idx="2139">
                  <c:v>0.12911425949463379</c:v>
                </c:pt>
                <c:pt idx="2140">
                  <c:v>0.32091341650743704</c:v>
                </c:pt>
                <c:pt idx="2141">
                  <c:v>0.17790338273157641</c:v>
                </c:pt>
                <c:pt idx="2142">
                  <c:v>0.25981760721067992</c:v>
                </c:pt>
                <c:pt idx="2143">
                  <c:v>0.2601007817821257</c:v>
                </c:pt>
                <c:pt idx="2144">
                  <c:v>0.26474375882453338</c:v>
                </c:pt>
                <c:pt idx="2145">
                  <c:v>0.127568886845177</c:v>
                </c:pt>
                <c:pt idx="2146">
                  <c:v>7.9414880260002013E-2</c:v>
                </c:pt>
                <c:pt idx="2147">
                  <c:v>7.7335845222471583E-2</c:v>
                </c:pt>
                <c:pt idx="2148">
                  <c:v>0.17682969966583292</c:v>
                </c:pt>
                <c:pt idx="2149">
                  <c:v>0.19631795287442824</c:v>
                </c:pt>
                <c:pt idx="2150">
                  <c:v>0.11424483252021318</c:v>
                </c:pt>
                <c:pt idx="2151">
                  <c:v>0.21655321268470856</c:v>
                </c:pt>
                <c:pt idx="2152">
                  <c:v>0.24876236770830693</c:v>
                </c:pt>
                <c:pt idx="2153">
                  <c:v>0.10638631317748466</c:v>
                </c:pt>
                <c:pt idx="2154">
                  <c:v>0.16017606299754131</c:v>
                </c:pt>
                <c:pt idx="2155">
                  <c:v>4.2715749262024573E-2</c:v>
                </c:pt>
                <c:pt idx="2156">
                  <c:v>0.11680928494147738</c:v>
                </c:pt>
                <c:pt idx="2157">
                  <c:v>0.29341967765017163</c:v>
                </c:pt>
                <c:pt idx="2158">
                  <c:v>0.2241139801003664</c:v>
                </c:pt>
                <c:pt idx="2159">
                  <c:v>0.20190283741685619</c:v>
                </c:pt>
                <c:pt idx="2160">
                  <c:v>0.13832438256120932</c:v>
                </c:pt>
                <c:pt idx="2161">
                  <c:v>0.11223731884057975</c:v>
                </c:pt>
                <c:pt idx="2162">
                  <c:v>0.36357288102840218</c:v>
                </c:pt>
                <c:pt idx="2163">
                  <c:v>0.34822819860318599</c:v>
                </c:pt>
                <c:pt idx="2164">
                  <c:v>2.9756676672425573E-2</c:v>
                </c:pt>
                <c:pt idx="2165">
                  <c:v>0.3245455131700053</c:v>
                </c:pt>
                <c:pt idx="2166">
                  <c:v>0.26695657986601112</c:v>
                </c:pt>
                <c:pt idx="2167">
                  <c:v>0.28719836938654747</c:v>
                </c:pt>
                <c:pt idx="2168">
                  <c:v>6.7349631354288009E-2</c:v>
                </c:pt>
                <c:pt idx="2169">
                  <c:v>-2.0944775938323782E-2</c:v>
                </c:pt>
                <c:pt idx="2170">
                  <c:v>9.8116393391706108E-2</c:v>
                </c:pt>
                <c:pt idx="2171">
                  <c:v>0.28257396986748956</c:v>
                </c:pt>
                <c:pt idx="2172">
                  <c:v>0.1947134378273094</c:v>
                </c:pt>
                <c:pt idx="2173">
                  <c:v>3.6925171225592385E-2</c:v>
                </c:pt>
                <c:pt idx="2174">
                  <c:v>0.3555600120324876</c:v>
                </c:pt>
                <c:pt idx="2175">
                  <c:v>0.32361393845048492</c:v>
                </c:pt>
                <c:pt idx="2176">
                  <c:v>0.34830356688682501</c:v>
                </c:pt>
                <c:pt idx="2177">
                  <c:v>0.19518386420076111</c:v>
                </c:pt>
                <c:pt idx="2178">
                  <c:v>0.27127652662083662</c:v>
                </c:pt>
                <c:pt idx="2179">
                  <c:v>0.26656481762656259</c:v>
                </c:pt>
                <c:pt idx="2180">
                  <c:v>0.17275327735204368</c:v>
                </c:pt>
                <c:pt idx="2181">
                  <c:v>0.26723268931232358</c:v>
                </c:pt>
                <c:pt idx="2182">
                  <c:v>0.24895051150695155</c:v>
                </c:pt>
                <c:pt idx="2183">
                  <c:v>0</c:v>
                </c:pt>
                <c:pt idx="2184">
                  <c:v>0.16746917731450345</c:v>
                </c:pt>
                <c:pt idx="2185">
                  <c:v>0</c:v>
                </c:pt>
                <c:pt idx="2186">
                  <c:v>2.6637145922257004E-2</c:v>
                </c:pt>
                <c:pt idx="2187">
                  <c:v>0.23955940128319533</c:v>
                </c:pt>
                <c:pt idx="2188">
                  <c:v>0.14908742744300152</c:v>
                </c:pt>
                <c:pt idx="2189">
                  <c:v>0.18768653512389705</c:v>
                </c:pt>
                <c:pt idx="2190">
                  <c:v>0.16476408917947505</c:v>
                </c:pt>
                <c:pt idx="2191">
                  <c:v>0.11496569444972592</c:v>
                </c:pt>
                <c:pt idx="2192">
                  <c:v>0.31969893770005103</c:v>
                </c:pt>
                <c:pt idx="2193">
                  <c:v>0.4481740880571109</c:v>
                </c:pt>
                <c:pt idx="2194">
                  <c:v>-8.8327569858887844E-2</c:v>
                </c:pt>
                <c:pt idx="2195">
                  <c:v>7.8585770617122713E-2</c:v>
                </c:pt>
                <c:pt idx="2196">
                  <c:v>0.10378136895129125</c:v>
                </c:pt>
                <c:pt idx="2197">
                  <c:v>1.5401472434934555E-2</c:v>
                </c:pt>
                <c:pt idx="2198">
                  <c:v>0.2187887060898662</c:v>
                </c:pt>
                <c:pt idx="2199">
                  <c:v>0.32264494226418589</c:v>
                </c:pt>
                <c:pt idx="2200">
                  <c:v>-8.290195426590383E-3</c:v>
                </c:pt>
                <c:pt idx="2201">
                  <c:v>5.8591011244471915E-3</c:v>
                </c:pt>
                <c:pt idx="2202">
                  <c:v>0.22992274009032762</c:v>
                </c:pt>
                <c:pt idx="2203">
                  <c:v>0.11058889881092265</c:v>
                </c:pt>
                <c:pt idx="2204">
                  <c:v>0.11579054259892364</c:v>
                </c:pt>
                <c:pt idx="2205">
                  <c:v>0.23855334855989249</c:v>
                </c:pt>
                <c:pt idx="2206">
                  <c:v>0.33675495811966566</c:v>
                </c:pt>
                <c:pt idx="2207">
                  <c:v>0.17067361648003598</c:v>
                </c:pt>
                <c:pt idx="2208">
                  <c:v>0.27511576244307223</c:v>
                </c:pt>
                <c:pt idx="2209">
                  <c:v>0.29914904668269859</c:v>
                </c:pt>
                <c:pt idx="2210">
                  <c:v>0.28578063179329621</c:v>
                </c:pt>
                <c:pt idx="2211">
                  <c:v>0.33720200752823087</c:v>
                </c:pt>
                <c:pt idx="2212">
                  <c:v>9.2677924478657192E-2</c:v>
                </c:pt>
                <c:pt idx="2213">
                  <c:v>-8.7387458822002981E-2</c:v>
                </c:pt>
                <c:pt idx="2214">
                  <c:v>6.7344929059683246E-3</c:v>
                </c:pt>
                <c:pt idx="2215">
                  <c:v>0.12463094634964443</c:v>
                </c:pt>
                <c:pt idx="2216">
                  <c:v>0.31040233479257867</c:v>
                </c:pt>
                <c:pt idx="2217">
                  <c:v>0.24570968122322237</c:v>
                </c:pt>
                <c:pt idx="2218">
                  <c:v>0.13701987018508785</c:v>
                </c:pt>
                <c:pt idx="2219">
                  <c:v>0.10254249053011526</c:v>
                </c:pt>
                <c:pt idx="2220">
                  <c:v>0.26158042264481662</c:v>
                </c:pt>
                <c:pt idx="2221">
                  <c:v>0.18497873988007826</c:v>
                </c:pt>
                <c:pt idx="2222">
                  <c:v>3.7914368179256391E-2</c:v>
                </c:pt>
                <c:pt idx="2223">
                  <c:v>6.4657473076829008E-2</c:v>
                </c:pt>
                <c:pt idx="2224">
                  <c:v>0.24845779402857848</c:v>
                </c:pt>
                <c:pt idx="2225">
                  <c:v>0.33021940516821063</c:v>
                </c:pt>
                <c:pt idx="2226">
                  <c:v>6.5688740574704307E-2</c:v>
                </c:pt>
                <c:pt idx="2227">
                  <c:v>0.23100741227589727</c:v>
                </c:pt>
                <c:pt idx="2228">
                  <c:v>0.14612906337416806</c:v>
                </c:pt>
                <c:pt idx="2229">
                  <c:v>0.32383112970118039</c:v>
                </c:pt>
                <c:pt idx="2230">
                  <c:v>-3.0312231162390658E-2</c:v>
                </c:pt>
                <c:pt idx="2231">
                  <c:v>0.23552401985718791</c:v>
                </c:pt>
                <c:pt idx="2232">
                  <c:v>0.2546046348648866</c:v>
                </c:pt>
                <c:pt idx="2233">
                  <c:v>0.27890090244529614</c:v>
                </c:pt>
                <c:pt idx="2234">
                  <c:v>0.26602234560285154</c:v>
                </c:pt>
                <c:pt idx="2235">
                  <c:v>0.36409771393028462</c:v>
                </c:pt>
                <c:pt idx="2236">
                  <c:v>0.24764795554793839</c:v>
                </c:pt>
                <c:pt idx="2237">
                  <c:v>0.34075937237992571</c:v>
                </c:pt>
                <c:pt idx="2238">
                  <c:v>0.11604301363438406</c:v>
                </c:pt>
                <c:pt idx="2239">
                  <c:v>0.22467985264450482</c:v>
                </c:pt>
                <c:pt idx="2240">
                  <c:v>0.16027966998470186</c:v>
                </c:pt>
                <c:pt idx="2241">
                  <c:v>0.32681809756710056</c:v>
                </c:pt>
                <c:pt idx="2242">
                  <c:v>0.34414934054132329</c:v>
                </c:pt>
                <c:pt idx="2243">
                  <c:v>0.35834082831796693</c:v>
                </c:pt>
                <c:pt idx="2244">
                  <c:v>0.19781165604964235</c:v>
                </c:pt>
                <c:pt idx="2245">
                  <c:v>6.9253342772645804E-2</c:v>
                </c:pt>
                <c:pt idx="2246">
                  <c:v>0.13588328271501754</c:v>
                </c:pt>
                <c:pt idx="2247">
                  <c:v>9.1963342424019059E-2</c:v>
                </c:pt>
                <c:pt idx="2248">
                  <c:v>1.1440768678613355E-2</c:v>
                </c:pt>
                <c:pt idx="2249">
                  <c:v>0.28926960512779937</c:v>
                </c:pt>
                <c:pt idx="2250">
                  <c:v>0.25012906231506321</c:v>
                </c:pt>
                <c:pt idx="2251">
                  <c:v>0.30855580743353733</c:v>
                </c:pt>
                <c:pt idx="2252">
                  <c:v>0.17607277769131727</c:v>
                </c:pt>
                <c:pt idx="2253">
                  <c:v>0.3248728590635413</c:v>
                </c:pt>
                <c:pt idx="2254">
                  <c:v>0.21873254572277898</c:v>
                </c:pt>
                <c:pt idx="2255">
                  <c:v>0.3211335732326927</c:v>
                </c:pt>
                <c:pt idx="2256">
                  <c:v>0.30983933202606112</c:v>
                </c:pt>
                <c:pt idx="2257">
                  <c:v>0.2504610340823713</c:v>
                </c:pt>
                <c:pt idx="2258">
                  <c:v>0.34019389957161711</c:v>
                </c:pt>
                <c:pt idx="2259">
                  <c:v>-1.4057036425295599E-2</c:v>
                </c:pt>
                <c:pt idx="2260">
                  <c:v>0.25976419721460303</c:v>
                </c:pt>
                <c:pt idx="2261">
                  <c:v>6.2513155125236766E-2</c:v>
                </c:pt>
                <c:pt idx="2262">
                  <c:v>0.27445715304529178</c:v>
                </c:pt>
                <c:pt idx="2263">
                  <c:v>0.18274054184146829</c:v>
                </c:pt>
                <c:pt idx="2264">
                  <c:v>0.29949634093844163</c:v>
                </c:pt>
                <c:pt idx="2265">
                  <c:v>0.26275297922783436</c:v>
                </c:pt>
                <c:pt idx="2266">
                  <c:v>0.31131351245852579</c:v>
                </c:pt>
                <c:pt idx="2267">
                  <c:v>0.22996106614254744</c:v>
                </c:pt>
                <c:pt idx="2268">
                  <c:v>9.4191332457824017E-2</c:v>
                </c:pt>
                <c:pt idx="2269">
                  <c:v>0.2944539302735571</c:v>
                </c:pt>
                <c:pt idx="2270">
                  <c:v>0.31146376791213737</c:v>
                </c:pt>
                <c:pt idx="2271">
                  <c:v>0.42545201745118538</c:v>
                </c:pt>
                <c:pt idx="2272">
                  <c:v>2.3780640932327082E-2</c:v>
                </c:pt>
                <c:pt idx="2273">
                  <c:v>-4.9681021409266959E-2</c:v>
                </c:pt>
                <c:pt idx="2274">
                  <c:v>0.21852802210116584</c:v>
                </c:pt>
                <c:pt idx="2275">
                  <c:v>-5.7267507203138772E-3</c:v>
                </c:pt>
                <c:pt idx="2276">
                  <c:v>0.20446633825944169</c:v>
                </c:pt>
                <c:pt idx="2277">
                  <c:v>6.5119856428663012E-2</c:v>
                </c:pt>
                <c:pt idx="2278">
                  <c:v>9.7709808648485802E-2</c:v>
                </c:pt>
                <c:pt idx="2279">
                  <c:v>0.19550940218916646</c:v>
                </c:pt>
                <c:pt idx="2280">
                  <c:v>0.2310968625334088</c:v>
                </c:pt>
                <c:pt idx="2281">
                  <c:v>6.3520381969401365E-2</c:v>
                </c:pt>
                <c:pt idx="2282">
                  <c:v>0.21284116969070455</c:v>
                </c:pt>
                <c:pt idx="2283">
                  <c:v>0.14329904825746617</c:v>
                </c:pt>
                <c:pt idx="2284">
                  <c:v>0.20717122155576578</c:v>
                </c:pt>
                <c:pt idx="2285">
                  <c:v>0.3662641992585865</c:v>
                </c:pt>
                <c:pt idx="2286">
                  <c:v>0.29140012961305656</c:v>
                </c:pt>
                <c:pt idx="2287">
                  <c:v>0.13709297004259505</c:v>
                </c:pt>
                <c:pt idx="2288">
                  <c:v>0.27670750983444847</c:v>
                </c:pt>
                <c:pt idx="2289">
                  <c:v>7.287324785873836E-2</c:v>
                </c:pt>
                <c:pt idx="2290">
                  <c:v>0.23806406542352848</c:v>
                </c:pt>
                <c:pt idx="2291">
                  <c:v>0.21861388124713427</c:v>
                </c:pt>
                <c:pt idx="2292">
                  <c:v>0.34551482416745422</c:v>
                </c:pt>
                <c:pt idx="2293">
                  <c:v>0.18339807810263739</c:v>
                </c:pt>
                <c:pt idx="2294">
                  <c:v>6.8548843374662549E-2</c:v>
                </c:pt>
                <c:pt idx="2295">
                  <c:v>0.10171897400956725</c:v>
                </c:pt>
                <c:pt idx="2296">
                  <c:v>0.1819237761766884</c:v>
                </c:pt>
                <c:pt idx="2297">
                  <c:v>2.3342297245121241E-2</c:v>
                </c:pt>
                <c:pt idx="2298">
                  <c:v>0.24222005155558432</c:v>
                </c:pt>
                <c:pt idx="2299">
                  <c:v>0.1210061318271706</c:v>
                </c:pt>
                <c:pt idx="2300">
                  <c:v>0.2619090771786739</c:v>
                </c:pt>
                <c:pt idx="2301">
                  <c:v>0</c:v>
                </c:pt>
                <c:pt idx="2302">
                  <c:v>1.3332468711497219E-2</c:v>
                </c:pt>
                <c:pt idx="2303">
                  <c:v>0.16227674109204712</c:v>
                </c:pt>
                <c:pt idx="2304">
                  <c:v>4.3140945743138426E-2</c:v>
                </c:pt>
                <c:pt idx="2305">
                  <c:v>2.6128413101355948E-2</c:v>
                </c:pt>
                <c:pt idx="2306">
                  <c:v>0.24577762083369123</c:v>
                </c:pt>
                <c:pt idx="2307">
                  <c:v>0.19930596337622125</c:v>
                </c:pt>
                <c:pt idx="2308">
                  <c:v>0.3244930602136113</c:v>
                </c:pt>
                <c:pt idx="2309">
                  <c:v>0.24529333645808912</c:v>
                </c:pt>
                <c:pt idx="2310">
                  <c:v>0.16596170131160193</c:v>
                </c:pt>
                <c:pt idx="2311">
                  <c:v>0.23242081186736085</c:v>
                </c:pt>
                <c:pt idx="2312">
                  <c:v>0.23916860459686384</c:v>
                </c:pt>
                <c:pt idx="2313">
                  <c:v>0.1782083428310918</c:v>
                </c:pt>
                <c:pt idx="2314">
                  <c:v>0.21640836481542075</c:v>
                </c:pt>
                <c:pt idx="2315">
                  <c:v>0.30282268617731123</c:v>
                </c:pt>
                <c:pt idx="2316">
                  <c:v>0.13495264400332591</c:v>
                </c:pt>
                <c:pt idx="2317">
                  <c:v>8.4150385266824057E-2</c:v>
                </c:pt>
                <c:pt idx="2318">
                  <c:v>0.23033485409313945</c:v>
                </c:pt>
                <c:pt idx="2319">
                  <c:v>0.26316843735313827</c:v>
                </c:pt>
                <c:pt idx="2320">
                  <c:v>3.853195796513665E-2</c:v>
                </c:pt>
                <c:pt idx="2321">
                  <c:v>0.17488378644879551</c:v>
                </c:pt>
                <c:pt idx="2322">
                  <c:v>0.24590626523125858</c:v>
                </c:pt>
                <c:pt idx="2323">
                  <c:v>0.20972269306393665</c:v>
                </c:pt>
                <c:pt idx="2324">
                  <c:v>0.23457886491920438</c:v>
                </c:pt>
                <c:pt idx="2325">
                  <c:v>0.22104261760668353</c:v>
                </c:pt>
                <c:pt idx="2326">
                  <c:v>5.7746893481887128E-2</c:v>
                </c:pt>
                <c:pt idx="2327">
                  <c:v>0.18250459070261912</c:v>
                </c:pt>
                <c:pt idx="2328">
                  <c:v>0.31472991169157316</c:v>
                </c:pt>
                <c:pt idx="2329">
                  <c:v>0.15075301015336995</c:v>
                </c:pt>
                <c:pt idx="2330">
                  <c:v>0.28297727762401187</c:v>
                </c:pt>
                <c:pt idx="2331">
                  <c:v>0.31938216898721394</c:v>
                </c:pt>
                <c:pt idx="2332">
                  <c:v>0.20973452865943054</c:v>
                </c:pt>
                <c:pt idx="2333">
                  <c:v>0.37822851889286713</c:v>
                </c:pt>
                <c:pt idx="2334">
                  <c:v>0.32509547021018964</c:v>
                </c:pt>
                <c:pt idx="2335">
                  <c:v>0.31872436638973606</c:v>
                </c:pt>
                <c:pt idx="2336">
                  <c:v>0.29812958724646826</c:v>
                </c:pt>
                <c:pt idx="2337">
                  <c:v>-5.3789869308127507E-2</c:v>
                </c:pt>
                <c:pt idx="2338">
                  <c:v>0.11468687872763421</c:v>
                </c:pt>
                <c:pt idx="2339">
                  <c:v>0.1823772856930865</c:v>
                </c:pt>
                <c:pt idx="2340">
                  <c:v>0.14557858154202602</c:v>
                </c:pt>
                <c:pt idx="2341">
                  <c:v>-8.1602569937718507E-3</c:v>
                </c:pt>
                <c:pt idx="2342">
                  <c:v>0</c:v>
                </c:pt>
                <c:pt idx="2343">
                  <c:v>-5.3629054312749516E-2</c:v>
                </c:pt>
                <c:pt idx="2344">
                  <c:v>-4.2298807517013162E-2</c:v>
                </c:pt>
                <c:pt idx="2345">
                  <c:v>0.21213991608784999</c:v>
                </c:pt>
                <c:pt idx="2346">
                  <c:v>2.7443609022556329E-2</c:v>
                </c:pt>
                <c:pt idx="2347">
                  <c:v>0.21688846593302685</c:v>
                </c:pt>
                <c:pt idx="2348">
                  <c:v>2.5973727635755173E-2</c:v>
                </c:pt>
                <c:pt idx="2349">
                  <c:v>0.21616162949566681</c:v>
                </c:pt>
                <c:pt idx="2350">
                  <c:v>0.16168754941184929</c:v>
                </c:pt>
                <c:pt idx="2351">
                  <c:v>0.15120736354037551</c:v>
                </c:pt>
                <c:pt idx="2352">
                  <c:v>0.22372538263630815</c:v>
                </c:pt>
                <c:pt idx="2353">
                  <c:v>0.26003721465596613</c:v>
                </c:pt>
                <c:pt idx="2354">
                  <c:v>0.15492625043552888</c:v>
                </c:pt>
                <c:pt idx="2355">
                  <c:v>9.5703071418213798E-2</c:v>
                </c:pt>
                <c:pt idx="2356">
                  <c:v>0.17772062875587158</c:v>
                </c:pt>
                <c:pt idx="2357">
                  <c:v>0.10583598605426703</c:v>
                </c:pt>
                <c:pt idx="2358">
                  <c:v>0.30091245625143237</c:v>
                </c:pt>
                <c:pt idx="2359">
                  <c:v>0.24873470481407606</c:v>
                </c:pt>
                <c:pt idx="2360">
                  <c:v>0.3336265328297201</c:v>
                </c:pt>
                <c:pt idx="2361">
                  <c:v>0.12446505379256551</c:v>
                </c:pt>
                <c:pt idx="2362">
                  <c:v>0.36455953533397867</c:v>
                </c:pt>
                <c:pt idx="2363">
                  <c:v>0.20921834684850718</c:v>
                </c:pt>
                <c:pt idx="2364">
                  <c:v>1.3807516433266623E-2</c:v>
                </c:pt>
                <c:pt idx="2365">
                  <c:v>9.5071616580812146E-3</c:v>
                </c:pt>
                <c:pt idx="2366">
                  <c:v>0.18720548008183338</c:v>
                </c:pt>
                <c:pt idx="2367">
                  <c:v>0.27731080118328966</c:v>
                </c:pt>
                <c:pt idx="2368">
                  <c:v>0.22304722304722302</c:v>
                </c:pt>
                <c:pt idx="2369">
                  <c:v>-0.10876745182401169</c:v>
                </c:pt>
                <c:pt idx="2370">
                  <c:v>0.38670650040800358</c:v>
                </c:pt>
                <c:pt idx="2371">
                  <c:v>0.19268055689479971</c:v>
                </c:pt>
                <c:pt idx="2372">
                  <c:v>0.20567020008781281</c:v>
                </c:pt>
                <c:pt idx="2373">
                  <c:v>0.31005246528884894</c:v>
                </c:pt>
                <c:pt idx="2374">
                  <c:v>0.22763196299872016</c:v>
                </c:pt>
                <c:pt idx="2375">
                  <c:v>0.31252573204306155</c:v>
                </c:pt>
                <c:pt idx="2376">
                  <c:v>0.20927332463532825</c:v>
                </c:pt>
                <c:pt idx="2377">
                  <c:v>0.21167065729512632</c:v>
                </c:pt>
                <c:pt idx="2378">
                  <c:v>2.6258705331658833E-2</c:v>
                </c:pt>
                <c:pt idx="2379">
                  <c:v>0.12747994934571541</c:v>
                </c:pt>
                <c:pt idx="2380">
                  <c:v>0.2885854278196171</c:v>
                </c:pt>
                <c:pt idx="2381">
                  <c:v>0.31667032674903783</c:v>
                </c:pt>
                <c:pt idx="2382">
                  <c:v>3.1051678506755848E-2</c:v>
                </c:pt>
                <c:pt idx="2383">
                  <c:v>0.28755977371935787</c:v>
                </c:pt>
                <c:pt idx="2384">
                  <c:v>0.22369159278943099</c:v>
                </c:pt>
                <c:pt idx="2385">
                  <c:v>4.1667361470092992E-2</c:v>
                </c:pt>
                <c:pt idx="2386">
                  <c:v>0.19220930096107575</c:v>
                </c:pt>
                <c:pt idx="2387">
                  <c:v>0.15228103061544829</c:v>
                </c:pt>
                <c:pt idx="2388">
                  <c:v>0.27132930040937653</c:v>
                </c:pt>
                <c:pt idx="2389">
                  <c:v>0.3400493481085658</c:v>
                </c:pt>
                <c:pt idx="2390">
                  <c:v>0.29690513174900213</c:v>
                </c:pt>
                <c:pt idx="2391">
                  <c:v>0.35932315953488503</c:v>
                </c:pt>
                <c:pt idx="2392">
                  <c:v>0.22954783869673878</c:v>
                </c:pt>
                <c:pt idx="2393">
                  <c:v>0</c:v>
                </c:pt>
                <c:pt idx="2394">
                  <c:v>0.32714096688544414</c:v>
                </c:pt>
                <c:pt idx="2395">
                  <c:v>0.30913170716398469</c:v>
                </c:pt>
                <c:pt idx="2396">
                  <c:v>0.21910714285714283</c:v>
                </c:pt>
                <c:pt idx="2397">
                  <c:v>7.3040527004254313E-2</c:v>
                </c:pt>
                <c:pt idx="2398">
                  <c:v>0.14623695293902217</c:v>
                </c:pt>
                <c:pt idx="2399">
                  <c:v>0.14023882517694253</c:v>
                </c:pt>
                <c:pt idx="2400">
                  <c:v>0.18582061251810461</c:v>
                </c:pt>
                <c:pt idx="2401">
                  <c:v>0.39257178680302879</c:v>
                </c:pt>
                <c:pt idx="2402">
                  <c:v>0.30116183361808035</c:v>
                </c:pt>
                <c:pt idx="2403">
                  <c:v>0.22963164697592583</c:v>
                </c:pt>
                <c:pt idx="2404">
                  <c:v>-4.9606868002111455E-2</c:v>
                </c:pt>
                <c:pt idx="2405">
                  <c:v>0.24561260777130969</c:v>
                </c:pt>
                <c:pt idx="2406">
                  <c:v>2.9213319893571631E-2</c:v>
                </c:pt>
                <c:pt idx="2407">
                  <c:v>0.11147846056382645</c:v>
                </c:pt>
                <c:pt idx="2408">
                  <c:v>0.21799956243466914</c:v>
                </c:pt>
                <c:pt idx="2409">
                  <c:v>0.21966720591633931</c:v>
                </c:pt>
                <c:pt idx="2410">
                  <c:v>0.2685844602704649</c:v>
                </c:pt>
                <c:pt idx="2411">
                  <c:v>8.9662791118838001E-2</c:v>
                </c:pt>
                <c:pt idx="2412">
                  <c:v>1.5163667643092982E-2</c:v>
                </c:pt>
                <c:pt idx="2413">
                  <c:v>0.16880970787026861</c:v>
                </c:pt>
                <c:pt idx="2414">
                  <c:v>8.7373647523087142E-2</c:v>
                </c:pt>
                <c:pt idx="2415">
                  <c:v>0.1755300010074696</c:v>
                </c:pt>
                <c:pt idx="2416">
                  <c:v>0</c:v>
                </c:pt>
                <c:pt idx="2417">
                  <c:v>8.5883992176307919E-2</c:v>
                </c:pt>
                <c:pt idx="2418">
                  <c:v>0.2574009529692049</c:v>
                </c:pt>
                <c:pt idx="2419">
                  <c:v>0.29886454551049302</c:v>
                </c:pt>
                <c:pt idx="2420">
                  <c:v>0.19369916455043987</c:v>
                </c:pt>
                <c:pt idx="2421">
                  <c:v>6.6675353200677606E-2</c:v>
                </c:pt>
                <c:pt idx="2422">
                  <c:v>-8.5247210257604206E-3</c:v>
                </c:pt>
                <c:pt idx="2423">
                  <c:v>0.46492428839559136</c:v>
                </c:pt>
                <c:pt idx="2424">
                  <c:v>2.0669221488893563E-2</c:v>
                </c:pt>
                <c:pt idx="2425">
                  <c:v>0.2287679577643536</c:v>
                </c:pt>
                <c:pt idx="2426">
                  <c:v>9.2784575710898334E-2</c:v>
                </c:pt>
                <c:pt idx="2427">
                  <c:v>0.19529590741485708</c:v>
                </c:pt>
                <c:pt idx="2428">
                  <c:v>0.20917408243308075</c:v>
                </c:pt>
                <c:pt idx="2429">
                  <c:v>4.0898582466386883E-2</c:v>
                </c:pt>
                <c:pt idx="2430">
                  <c:v>9.4646285521668455E-2</c:v>
                </c:pt>
                <c:pt idx="2431">
                  <c:v>0.16953384093703813</c:v>
                </c:pt>
                <c:pt idx="2432">
                  <c:v>0.21361870969288682</c:v>
                </c:pt>
                <c:pt idx="2433">
                  <c:v>0.24084544130859073</c:v>
                </c:pt>
                <c:pt idx="2434">
                  <c:v>0.1193744244361966</c:v>
                </c:pt>
                <c:pt idx="2435">
                  <c:v>0.23407746668903209</c:v>
                </c:pt>
                <c:pt idx="2436">
                  <c:v>0.37060696220329736</c:v>
                </c:pt>
                <c:pt idx="2437">
                  <c:v>0.13255961294781712</c:v>
                </c:pt>
                <c:pt idx="2438">
                  <c:v>0.22375382169142374</c:v>
                </c:pt>
                <c:pt idx="2439">
                  <c:v>5.3382435816188454E-3</c:v>
                </c:pt>
                <c:pt idx="2440">
                  <c:v>0.22603645273977113</c:v>
                </c:pt>
                <c:pt idx="2441">
                  <c:v>0.11684147511542284</c:v>
                </c:pt>
                <c:pt idx="2442">
                  <c:v>0.32410497354983608</c:v>
                </c:pt>
                <c:pt idx="2443">
                  <c:v>0.18561400677747289</c:v>
                </c:pt>
                <c:pt idx="2444">
                  <c:v>7.010854063142705E-3</c:v>
                </c:pt>
                <c:pt idx="2445">
                  <c:v>0.34065444004682538</c:v>
                </c:pt>
                <c:pt idx="2446">
                  <c:v>0.2212891724526177</c:v>
                </c:pt>
                <c:pt idx="2447">
                  <c:v>0.128276739076195</c:v>
                </c:pt>
                <c:pt idx="2448">
                  <c:v>0.1370096836092641</c:v>
                </c:pt>
                <c:pt idx="2449">
                  <c:v>0.13510117270580893</c:v>
                </c:pt>
                <c:pt idx="2450">
                  <c:v>-0.10319353342609149</c:v>
                </c:pt>
                <c:pt idx="2451">
                  <c:v>0</c:v>
                </c:pt>
                <c:pt idx="2452">
                  <c:v>0.16326890519187348</c:v>
                </c:pt>
                <c:pt idx="2453">
                  <c:v>0.17322667496913105</c:v>
                </c:pt>
                <c:pt idx="2454">
                  <c:v>0.26256071894139671</c:v>
                </c:pt>
                <c:pt idx="2455">
                  <c:v>0.31958464056745328</c:v>
                </c:pt>
                <c:pt idx="2456">
                  <c:v>0.28514183344156174</c:v>
                </c:pt>
                <c:pt idx="2457">
                  <c:v>0.31650590391424865</c:v>
                </c:pt>
                <c:pt idx="2458">
                  <c:v>-6.837356884879156E-2</c:v>
                </c:pt>
                <c:pt idx="2459">
                  <c:v>0.10557738246596741</c:v>
                </c:pt>
                <c:pt idx="2460">
                  <c:v>3.146527754133896E-2</c:v>
                </c:pt>
                <c:pt idx="2461">
                  <c:v>4.5862809733693853E-2</c:v>
                </c:pt>
                <c:pt idx="2462">
                  <c:v>0.19091505929477853</c:v>
                </c:pt>
                <c:pt idx="2463">
                  <c:v>0.13080176815791486</c:v>
                </c:pt>
                <c:pt idx="2464">
                  <c:v>0.22551880554673129</c:v>
                </c:pt>
                <c:pt idx="2465">
                  <c:v>0.22725993237671666</c:v>
                </c:pt>
                <c:pt idx="2466">
                  <c:v>0.15280003211925006</c:v>
                </c:pt>
                <c:pt idx="2467">
                  <c:v>0.12054761957821712</c:v>
                </c:pt>
                <c:pt idx="2468">
                  <c:v>0.30362599744018426</c:v>
                </c:pt>
                <c:pt idx="2469">
                  <c:v>0.12170025297547116</c:v>
                </c:pt>
                <c:pt idx="2470">
                  <c:v>0.22708674304418988</c:v>
                </c:pt>
                <c:pt idx="2471">
                  <c:v>0.2351650269409481</c:v>
                </c:pt>
                <c:pt idx="2472">
                  <c:v>0.19969372363739643</c:v>
                </c:pt>
                <c:pt idx="2473">
                  <c:v>0.31208659695744573</c:v>
                </c:pt>
                <c:pt idx="2474">
                  <c:v>0.38935127325586555</c:v>
                </c:pt>
                <c:pt idx="2475">
                  <c:v>0.33169305046190994</c:v>
                </c:pt>
                <c:pt idx="2476">
                  <c:v>0.30489576285777348</c:v>
                </c:pt>
                <c:pt idx="2477">
                  <c:v>0.2694613341246358</c:v>
                </c:pt>
                <c:pt idx="2478">
                  <c:v>-2.6472801926546514E-2</c:v>
                </c:pt>
                <c:pt idx="2479">
                  <c:v>0.16052488341644969</c:v>
                </c:pt>
                <c:pt idx="2480">
                  <c:v>0.26171017720855583</c:v>
                </c:pt>
                <c:pt idx="2481">
                  <c:v>0.30624489523349657</c:v>
                </c:pt>
                <c:pt idx="2482">
                  <c:v>0.29541186870583613</c:v>
                </c:pt>
                <c:pt idx="2483">
                  <c:v>0.10838168127391686</c:v>
                </c:pt>
                <c:pt idx="2484">
                  <c:v>0.14726695949243535</c:v>
                </c:pt>
                <c:pt idx="2485">
                  <c:v>5.5823503777946905E-2</c:v>
                </c:pt>
                <c:pt idx="2486">
                  <c:v>0.1961102625412845</c:v>
                </c:pt>
                <c:pt idx="2487">
                  <c:v>9.0496480854826162E-3</c:v>
                </c:pt>
                <c:pt idx="2488">
                  <c:v>0.14082659085939209</c:v>
                </c:pt>
                <c:pt idx="2489">
                  <c:v>0.17324627021130734</c:v>
                </c:pt>
                <c:pt idx="2490">
                  <c:v>0</c:v>
                </c:pt>
                <c:pt idx="2491">
                  <c:v>0.14439220953660173</c:v>
                </c:pt>
                <c:pt idx="2492">
                  <c:v>0.19561358851937968</c:v>
                </c:pt>
                <c:pt idx="2493">
                  <c:v>0.22574748202703412</c:v>
                </c:pt>
                <c:pt idx="2494">
                  <c:v>0.11429226054664009</c:v>
                </c:pt>
                <c:pt idx="2495">
                  <c:v>0.14599269690162586</c:v>
                </c:pt>
                <c:pt idx="2496">
                  <c:v>0.19580045893188319</c:v>
                </c:pt>
                <c:pt idx="2497">
                  <c:v>0.30488007270715606</c:v>
                </c:pt>
                <c:pt idx="2498">
                  <c:v>0.27116914915323409</c:v>
                </c:pt>
                <c:pt idx="2499">
                  <c:v>0.28520767288162918</c:v>
                </c:pt>
                <c:pt idx="2500">
                  <c:v>0.14202972684234233</c:v>
                </c:pt>
                <c:pt idx="2501">
                  <c:v>0.30382657991367645</c:v>
                </c:pt>
                <c:pt idx="2502">
                  <c:v>0.30349334557136304</c:v>
                </c:pt>
                <c:pt idx="2503">
                  <c:v>0.39518069541219536</c:v>
                </c:pt>
                <c:pt idx="2504">
                  <c:v>0.20920220493974884</c:v>
                </c:pt>
                <c:pt idx="2505">
                  <c:v>0.21838401316761277</c:v>
                </c:pt>
                <c:pt idx="2506">
                  <c:v>0.31184840644768486</c:v>
                </c:pt>
                <c:pt idx="2507">
                  <c:v>0.26695690534217548</c:v>
                </c:pt>
                <c:pt idx="2508">
                  <c:v>0.26521048949794618</c:v>
                </c:pt>
                <c:pt idx="2509">
                  <c:v>0.29830535773863631</c:v>
                </c:pt>
                <c:pt idx="2510">
                  <c:v>-8.3188797327216235E-2</c:v>
                </c:pt>
                <c:pt idx="2511">
                  <c:v>0.29437556736144999</c:v>
                </c:pt>
                <c:pt idx="2512">
                  <c:v>0.23259455690559741</c:v>
                </c:pt>
                <c:pt idx="2513">
                  <c:v>0.14063344138303618</c:v>
                </c:pt>
                <c:pt idx="2514">
                  <c:v>2.5487138701103005E-2</c:v>
                </c:pt>
                <c:pt idx="2515">
                  <c:v>0.38698607608814817</c:v>
                </c:pt>
                <c:pt idx="2516">
                  <c:v>0.10577830224452214</c:v>
                </c:pt>
                <c:pt idx="2517">
                  <c:v>0.14465590283698165</c:v>
                </c:pt>
                <c:pt idx="2518">
                  <c:v>0.25081183591821887</c:v>
                </c:pt>
                <c:pt idx="2519">
                  <c:v>-4.0489337764616114E-2</c:v>
                </c:pt>
                <c:pt idx="2520">
                  <c:v>7.6380359470076958E-2</c:v>
                </c:pt>
                <c:pt idx="2521">
                  <c:v>0.36514786897635299</c:v>
                </c:pt>
                <c:pt idx="2522">
                  <c:v>0.24807672818065399</c:v>
                </c:pt>
                <c:pt idx="2523">
                  <c:v>0.35432935934784204</c:v>
                </c:pt>
                <c:pt idx="2524">
                  <c:v>0.3061921724130206</c:v>
                </c:pt>
                <c:pt idx="2525">
                  <c:v>0.2994812406225113</c:v>
                </c:pt>
                <c:pt idx="2526">
                  <c:v>0.13557764155871632</c:v>
                </c:pt>
                <c:pt idx="2527">
                  <c:v>3.4242583202191451E-2</c:v>
                </c:pt>
                <c:pt idx="2528">
                  <c:v>0.14814343420523005</c:v>
                </c:pt>
                <c:pt idx="2529">
                  <c:v>0.14654672286411266</c:v>
                </c:pt>
                <c:pt idx="2530">
                  <c:v>0.30201349280001666</c:v>
                </c:pt>
                <c:pt idx="2531">
                  <c:v>0.26676929037797992</c:v>
                </c:pt>
                <c:pt idx="2532">
                  <c:v>5.2727973298238057E-2</c:v>
                </c:pt>
                <c:pt idx="2533">
                  <c:v>0.23046016635665548</c:v>
                </c:pt>
                <c:pt idx="2534">
                  <c:v>0.21525162500837633</c:v>
                </c:pt>
                <c:pt idx="2535">
                  <c:v>0.26467669487099127</c:v>
                </c:pt>
                <c:pt idx="2536">
                  <c:v>-8.6025224671239294E-3</c:v>
                </c:pt>
                <c:pt idx="2537">
                  <c:v>0.21439942146858706</c:v>
                </c:pt>
                <c:pt idx="2538">
                  <c:v>0.29142162660380588</c:v>
                </c:pt>
                <c:pt idx="2539">
                  <c:v>0.19222402372552683</c:v>
                </c:pt>
                <c:pt idx="2540">
                  <c:v>0.18578228942772002</c:v>
                </c:pt>
                <c:pt idx="2541">
                  <c:v>0.32844674206272462</c:v>
                </c:pt>
                <c:pt idx="2542">
                  <c:v>0.11038219186149223</c:v>
                </c:pt>
                <c:pt idx="2543">
                  <c:v>0.316865719640263</c:v>
                </c:pt>
                <c:pt idx="2544">
                  <c:v>-1.9848868221295318E-2</c:v>
                </c:pt>
                <c:pt idx="2545">
                  <c:v>0.22442195307868207</c:v>
                </c:pt>
                <c:pt idx="2546">
                  <c:v>0.16726752021563349</c:v>
                </c:pt>
                <c:pt idx="2547">
                  <c:v>0.30484541631885653</c:v>
                </c:pt>
                <c:pt idx="2548">
                  <c:v>7.1514552167727841E-2</c:v>
                </c:pt>
                <c:pt idx="2549">
                  <c:v>8.7131110373552673E-2</c:v>
                </c:pt>
                <c:pt idx="2550">
                  <c:v>0.28680078787671776</c:v>
                </c:pt>
                <c:pt idx="2551">
                  <c:v>-1.5505211473856468E-2</c:v>
                </c:pt>
                <c:pt idx="2552">
                  <c:v>0.15045766099630273</c:v>
                </c:pt>
                <c:pt idx="2553">
                  <c:v>0.10820699755008178</c:v>
                </c:pt>
                <c:pt idx="2554">
                  <c:v>0.35027238908715908</c:v>
                </c:pt>
                <c:pt idx="2555">
                  <c:v>0.30177082357350321</c:v>
                </c:pt>
                <c:pt idx="2556">
                  <c:v>0.38868796425366148</c:v>
                </c:pt>
                <c:pt idx="2557">
                  <c:v>-5.3802648422908189E-2</c:v>
                </c:pt>
                <c:pt idx="2558">
                  <c:v>-1.4792712227749498E-2</c:v>
                </c:pt>
                <c:pt idx="2559">
                  <c:v>0.24803159904784322</c:v>
                </c:pt>
                <c:pt idx="2560">
                  <c:v>0.12417247486071739</c:v>
                </c:pt>
                <c:pt idx="2561">
                  <c:v>0.35266463872318565</c:v>
                </c:pt>
                <c:pt idx="2562">
                  <c:v>0.27290044231182331</c:v>
                </c:pt>
                <c:pt idx="2563">
                  <c:v>0.11433561676898978</c:v>
                </c:pt>
                <c:pt idx="2564">
                  <c:v>0.31922067355116279</c:v>
                </c:pt>
                <c:pt idx="2565">
                  <c:v>0.29917599497224912</c:v>
                </c:pt>
                <c:pt idx="2566">
                  <c:v>0.29517483731694111</c:v>
                </c:pt>
                <c:pt idx="2567">
                  <c:v>0.10058492597030694</c:v>
                </c:pt>
                <c:pt idx="2568">
                  <c:v>0.16623699217535962</c:v>
                </c:pt>
                <c:pt idx="2569">
                  <c:v>0.14194817780475155</c:v>
                </c:pt>
                <c:pt idx="2570">
                  <c:v>0.19677583958573508</c:v>
                </c:pt>
                <c:pt idx="2571">
                  <c:v>8.6762478723736922E-2</c:v>
                </c:pt>
                <c:pt idx="2572">
                  <c:v>0.14836885617488377</c:v>
                </c:pt>
                <c:pt idx="2573">
                  <c:v>0.20175761299274134</c:v>
                </c:pt>
                <c:pt idx="2574">
                  <c:v>0.2387262882889705</c:v>
                </c:pt>
                <c:pt idx="2575">
                  <c:v>0.28265615203154393</c:v>
                </c:pt>
                <c:pt idx="2576">
                  <c:v>8.9864777753072236E-2</c:v>
                </c:pt>
                <c:pt idx="2577">
                  <c:v>0.30769230769230771</c:v>
                </c:pt>
                <c:pt idx="2578">
                  <c:v>7.1929767975111511E-2</c:v>
                </c:pt>
                <c:pt idx="2579">
                  <c:v>0.37210069792851247</c:v>
                </c:pt>
                <c:pt idx="2580">
                  <c:v>9.7839416577308824E-2</c:v>
                </c:pt>
                <c:pt idx="2581">
                  <c:v>0.30079456387900205</c:v>
                </c:pt>
                <c:pt idx="2582">
                  <c:v>0.22625039637925565</c:v>
                </c:pt>
                <c:pt idx="2583">
                  <c:v>0.25445331361332835</c:v>
                </c:pt>
                <c:pt idx="2584">
                  <c:v>0.18037375483658516</c:v>
                </c:pt>
                <c:pt idx="2585">
                  <c:v>-6.5273963997918044E-2</c:v>
                </c:pt>
                <c:pt idx="2586">
                  <c:v>0.24583540792374994</c:v>
                </c:pt>
                <c:pt idx="2587">
                  <c:v>0.14349080241151571</c:v>
                </c:pt>
                <c:pt idx="2588">
                  <c:v>0.34179808000789719</c:v>
                </c:pt>
                <c:pt idx="2589">
                  <c:v>0.22381025219403067</c:v>
                </c:pt>
                <c:pt idx="2590">
                  <c:v>7.7776887663182123E-2</c:v>
                </c:pt>
                <c:pt idx="2591">
                  <c:v>5.9196819389491048E-2</c:v>
                </c:pt>
                <c:pt idx="2592">
                  <c:v>0.27829154129053824</c:v>
                </c:pt>
                <c:pt idx="2593">
                  <c:v>0.31240657986348846</c:v>
                </c:pt>
                <c:pt idx="2594">
                  <c:v>0.2388925087585107</c:v>
                </c:pt>
                <c:pt idx="2595">
                  <c:v>0.11733753984975677</c:v>
                </c:pt>
                <c:pt idx="2596">
                  <c:v>-3.5609348429189898E-2</c:v>
                </c:pt>
                <c:pt idx="2597">
                  <c:v>7.7621648156102211E-3</c:v>
                </c:pt>
                <c:pt idx="2598">
                  <c:v>0.12132361221344053</c:v>
                </c:pt>
                <c:pt idx="2599">
                  <c:v>0.37020780675334114</c:v>
                </c:pt>
                <c:pt idx="2600">
                  <c:v>0.30395491668999863</c:v>
                </c:pt>
                <c:pt idx="2601">
                  <c:v>0.40550386110623854</c:v>
                </c:pt>
                <c:pt idx="2602">
                  <c:v>0.16204157524044083</c:v>
                </c:pt>
                <c:pt idx="2603">
                  <c:v>8.5447074735742878E-3</c:v>
                </c:pt>
                <c:pt idx="2604">
                  <c:v>0.24198639965063323</c:v>
                </c:pt>
                <c:pt idx="2605">
                  <c:v>0.19022844315330789</c:v>
                </c:pt>
                <c:pt idx="2606">
                  <c:v>0.15629179522092027</c:v>
                </c:pt>
                <c:pt idx="2607">
                  <c:v>0.16382027193324725</c:v>
                </c:pt>
                <c:pt idx="2608">
                  <c:v>0.31230146815252074</c:v>
                </c:pt>
                <c:pt idx="2609">
                  <c:v>0.11254307285281019</c:v>
                </c:pt>
                <c:pt idx="2610">
                  <c:v>0.24872596545278999</c:v>
                </c:pt>
                <c:pt idx="2611">
                  <c:v>0.3198164427623067</c:v>
                </c:pt>
                <c:pt idx="2612">
                  <c:v>8.77796879184847E-2</c:v>
                </c:pt>
                <c:pt idx="2613">
                  <c:v>0.33284093594894831</c:v>
                </c:pt>
                <c:pt idx="2614">
                  <c:v>2.8732456625041446E-2</c:v>
                </c:pt>
                <c:pt idx="2615">
                  <c:v>0.28571215359449809</c:v>
                </c:pt>
                <c:pt idx="2616">
                  <c:v>0.28729439415499319</c:v>
                </c:pt>
                <c:pt idx="2617">
                  <c:v>0.2208020564191972</c:v>
                </c:pt>
                <c:pt idx="2618">
                  <c:v>0.19066030586938543</c:v>
                </c:pt>
                <c:pt idx="2619">
                  <c:v>-6.3014329412022715E-2</c:v>
                </c:pt>
                <c:pt idx="2620">
                  <c:v>0.26004567546993035</c:v>
                </c:pt>
                <c:pt idx="2621">
                  <c:v>0.21569170333840387</c:v>
                </c:pt>
                <c:pt idx="2622">
                  <c:v>0.12251252858463488</c:v>
                </c:pt>
                <c:pt idx="2623">
                  <c:v>0.16607590775585454</c:v>
                </c:pt>
                <c:pt idx="2624">
                  <c:v>0.12772949192553237</c:v>
                </c:pt>
                <c:pt idx="2625">
                  <c:v>0.36924226852284409</c:v>
                </c:pt>
                <c:pt idx="2626">
                  <c:v>0.31780363502394698</c:v>
                </c:pt>
                <c:pt idx="2627">
                  <c:v>0.20281572961443031</c:v>
                </c:pt>
                <c:pt idx="2628">
                  <c:v>9.5358253623613734E-2</c:v>
                </c:pt>
                <c:pt idx="2629">
                  <c:v>0.2808583489068075</c:v>
                </c:pt>
                <c:pt idx="2630">
                  <c:v>-1.3952832201278671E-2</c:v>
                </c:pt>
                <c:pt idx="2631">
                  <c:v>0.3351435992394397</c:v>
                </c:pt>
                <c:pt idx="2632">
                  <c:v>8.671980058381705E-2</c:v>
                </c:pt>
                <c:pt idx="2633">
                  <c:v>0.13272275690779259</c:v>
                </c:pt>
                <c:pt idx="2634">
                  <c:v>0.22704529089197023</c:v>
                </c:pt>
                <c:pt idx="2635">
                  <c:v>1.4371324979804893E-2</c:v>
                </c:pt>
                <c:pt idx="2636">
                  <c:v>0.22225837260314227</c:v>
                </c:pt>
                <c:pt idx="2637">
                  <c:v>0.16343838475819142</c:v>
                </c:pt>
                <c:pt idx="2638">
                  <c:v>0.12076364552074365</c:v>
                </c:pt>
                <c:pt idx="2639">
                  <c:v>0.24844652814322246</c:v>
                </c:pt>
                <c:pt idx="2640">
                  <c:v>0.23931487113814634</c:v>
                </c:pt>
                <c:pt idx="2641">
                  <c:v>8.1394253414978808E-3</c:v>
                </c:pt>
                <c:pt idx="2642">
                  <c:v>0.32885881136039996</c:v>
                </c:pt>
                <c:pt idx="2643">
                  <c:v>0.28666712908372055</c:v>
                </c:pt>
                <c:pt idx="2644">
                  <c:v>8.9610946637235803E-2</c:v>
                </c:pt>
                <c:pt idx="2645">
                  <c:v>0.27755763277785805</c:v>
                </c:pt>
                <c:pt idx="2646">
                  <c:v>0.12280746352127704</c:v>
                </c:pt>
                <c:pt idx="2647">
                  <c:v>0.26288422936467626</c:v>
                </c:pt>
                <c:pt idx="2648">
                  <c:v>0.23888534354392674</c:v>
                </c:pt>
                <c:pt idx="2649">
                  <c:v>0.32418934248714587</c:v>
                </c:pt>
                <c:pt idx="2650">
                  <c:v>0.14190741700435183</c:v>
                </c:pt>
                <c:pt idx="2651">
                  <c:v>-6.6110288944418935E-2</c:v>
                </c:pt>
                <c:pt idx="2652">
                  <c:v>0.19632076077877011</c:v>
                </c:pt>
                <c:pt idx="2653">
                  <c:v>0.33582131559098022</c:v>
                </c:pt>
                <c:pt idx="2654">
                  <c:v>0.24999027922389327</c:v>
                </c:pt>
                <c:pt idx="2655">
                  <c:v>-6.8740487785254711E-2</c:v>
                </c:pt>
                <c:pt idx="2656">
                  <c:v>0.23961881349406153</c:v>
                </c:pt>
                <c:pt idx="2657">
                  <c:v>0.19110104113092677</c:v>
                </c:pt>
                <c:pt idx="2658">
                  <c:v>0.14973538757239052</c:v>
                </c:pt>
                <c:pt idx="2659">
                  <c:v>0.20260506170910803</c:v>
                </c:pt>
                <c:pt idx="2660">
                  <c:v>5.9477361275333748E-2</c:v>
                </c:pt>
                <c:pt idx="2661">
                  <c:v>7.1957226238470506E-2</c:v>
                </c:pt>
                <c:pt idx="2662">
                  <c:v>0.37758016523288634</c:v>
                </c:pt>
                <c:pt idx="2663">
                  <c:v>0.16909538501810231</c:v>
                </c:pt>
                <c:pt idx="2664">
                  <c:v>7.6846785354687655E-2</c:v>
                </c:pt>
                <c:pt idx="2665">
                  <c:v>0.13010267067198877</c:v>
                </c:pt>
                <c:pt idx="2666">
                  <c:v>0.33571666890136853</c:v>
                </c:pt>
                <c:pt idx="2667">
                  <c:v>1.8374486700399786E-2</c:v>
                </c:pt>
                <c:pt idx="2668">
                  <c:v>7.2327663580044235E-2</c:v>
                </c:pt>
                <c:pt idx="2669">
                  <c:v>0.3009438416428758</c:v>
                </c:pt>
                <c:pt idx="2670">
                  <c:v>0.36659794517046901</c:v>
                </c:pt>
                <c:pt idx="2671">
                  <c:v>-2.2503312154883218E-2</c:v>
                </c:pt>
                <c:pt idx="2672">
                  <c:v>0.22716971993011234</c:v>
                </c:pt>
                <c:pt idx="2673">
                  <c:v>0.20207607663077889</c:v>
                </c:pt>
                <c:pt idx="2674">
                  <c:v>0.28360188763660976</c:v>
                </c:pt>
                <c:pt idx="2675">
                  <c:v>0.20206989704185424</c:v>
                </c:pt>
                <c:pt idx="2676">
                  <c:v>0.17559520759241987</c:v>
                </c:pt>
                <c:pt idx="2677">
                  <c:v>0</c:v>
                </c:pt>
                <c:pt idx="2678">
                  <c:v>-8.5899536087442625E-3</c:v>
                </c:pt>
                <c:pt idx="2679">
                  <c:v>-0.1385891121072923</c:v>
                </c:pt>
                <c:pt idx="2680">
                  <c:v>0.28959283168848821</c:v>
                </c:pt>
                <c:pt idx="2681">
                  <c:v>0.3693122821330565</c:v>
                </c:pt>
                <c:pt idx="2682">
                  <c:v>0.19331899565972033</c:v>
                </c:pt>
                <c:pt idx="2683">
                  <c:v>-2.239922779344963E-2</c:v>
                </c:pt>
                <c:pt idx="2684">
                  <c:v>0.12717667775386424</c:v>
                </c:pt>
                <c:pt idx="2685">
                  <c:v>0.20074847488694905</c:v>
                </c:pt>
                <c:pt idx="2686">
                  <c:v>7.4257050405491409E-2</c:v>
                </c:pt>
                <c:pt idx="2687">
                  <c:v>0.16459875925555326</c:v>
                </c:pt>
                <c:pt idx="2688">
                  <c:v>0.24201469215471408</c:v>
                </c:pt>
                <c:pt idx="2689">
                  <c:v>0.17887761793350232</c:v>
                </c:pt>
                <c:pt idx="2690">
                  <c:v>8.2344142268564277E-2</c:v>
                </c:pt>
                <c:pt idx="2691">
                  <c:v>0.31334827871842935</c:v>
                </c:pt>
                <c:pt idx="2692">
                  <c:v>0.39140285811931191</c:v>
                </c:pt>
                <c:pt idx="2693">
                  <c:v>0.25857508004782259</c:v>
                </c:pt>
                <c:pt idx="2694">
                  <c:v>0.23525242183192882</c:v>
                </c:pt>
                <c:pt idx="2695">
                  <c:v>0.2327649045717278</c:v>
                </c:pt>
                <c:pt idx="2696">
                  <c:v>0.2613965775201047</c:v>
                </c:pt>
                <c:pt idx="2697">
                  <c:v>0.22558925967924828</c:v>
                </c:pt>
                <c:pt idx="2698">
                  <c:v>0.15091827755542303</c:v>
                </c:pt>
                <c:pt idx="2699">
                  <c:v>0.24132179496126741</c:v>
                </c:pt>
                <c:pt idx="2700">
                  <c:v>0.27759188526573864</c:v>
                </c:pt>
                <c:pt idx="2701">
                  <c:v>0.27619469958427817</c:v>
                </c:pt>
                <c:pt idx="2702">
                  <c:v>0.2240605542323649</c:v>
                </c:pt>
                <c:pt idx="2703">
                  <c:v>0.31045279121595909</c:v>
                </c:pt>
                <c:pt idx="2704">
                  <c:v>0.15007770836507689</c:v>
                </c:pt>
                <c:pt idx="2705">
                  <c:v>0.33087881026563448</c:v>
                </c:pt>
                <c:pt idx="2706">
                  <c:v>4.6729577403960353E-2</c:v>
                </c:pt>
                <c:pt idx="2707">
                  <c:v>0.21540884579487718</c:v>
                </c:pt>
                <c:pt idx="2708">
                  <c:v>0</c:v>
                </c:pt>
                <c:pt idx="2709">
                  <c:v>0.3345995845596384</c:v>
                </c:pt>
                <c:pt idx="2710">
                  <c:v>0.24019076841635748</c:v>
                </c:pt>
                <c:pt idx="2711">
                  <c:v>0.10651525125531729</c:v>
                </c:pt>
                <c:pt idx="2712">
                  <c:v>0.28918017349744374</c:v>
                </c:pt>
                <c:pt idx="2713">
                  <c:v>1.9633562530807981E-2</c:v>
                </c:pt>
                <c:pt idx="2714">
                  <c:v>0.10121135001903689</c:v>
                </c:pt>
                <c:pt idx="2715">
                  <c:v>7.3787316466766187E-2</c:v>
                </c:pt>
                <c:pt idx="2716">
                  <c:v>0.24222556573100182</c:v>
                </c:pt>
                <c:pt idx="2717">
                  <c:v>0.15882188678074444</c:v>
                </c:pt>
                <c:pt idx="2718">
                  <c:v>0.23956370665818394</c:v>
                </c:pt>
                <c:pt idx="2719">
                  <c:v>0.16399155902289292</c:v>
                </c:pt>
                <c:pt idx="2720">
                  <c:v>-0.11849642393474188</c:v>
                </c:pt>
                <c:pt idx="2721">
                  <c:v>0.21000773689139848</c:v>
                </c:pt>
                <c:pt idx="2722">
                  <c:v>0.26459809130263678</c:v>
                </c:pt>
                <c:pt idx="2723">
                  <c:v>0.12618366254856797</c:v>
                </c:pt>
                <c:pt idx="2724">
                  <c:v>4.0605917079689378E-2</c:v>
                </c:pt>
                <c:pt idx="2725">
                  <c:v>0.10456703427130207</c:v>
                </c:pt>
                <c:pt idx="2726">
                  <c:v>0.39652624614027343</c:v>
                </c:pt>
                <c:pt idx="2727">
                  <c:v>0.22103265843694889</c:v>
                </c:pt>
                <c:pt idx="2728">
                  <c:v>9.0260295170566177E-2</c:v>
                </c:pt>
                <c:pt idx="2729">
                  <c:v>0.11020311761927251</c:v>
                </c:pt>
                <c:pt idx="2730">
                  <c:v>0.32963019369487861</c:v>
                </c:pt>
                <c:pt idx="2731">
                  <c:v>0.10071393382382629</c:v>
                </c:pt>
                <c:pt idx="2732">
                  <c:v>3.0624114757556664E-2</c:v>
                </c:pt>
                <c:pt idx="2733">
                  <c:v>0.24037667641086291</c:v>
                </c:pt>
                <c:pt idx="2734">
                  <c:v>0.28465647769120134</c:v>
                </c:pt>
                <c:pt idx="2735">
                  <c:v>0.34298443790940408</c:v>
                </c:pt>
                <c:pt idx="2736">
                  <c:v>0.14601982662311025</c:v>
                </c:pt>
                <c:pt idx="2737">
                  <c:v>0.12001850505584552</c:v>
                </c:pt>
                <c:pt idx="2738">
                  <c:v>8.9400660689004194E-2</c:v>
                </c:pt>
                <c:pt idx="2739">
                  <c:v>0.23481313781373533</c:v>
                </c:pt>
                <c:pt idx="2740">
                  <c:v>5.9882533197140021E-2</c:v>
                </c:pt>
                <c:pt idx="2741">
                  <c:v>-4.5349316047649572E-2</c:v>
                </c:pt>
                <c:pt idx="2742">
                  <c:v>0.31677069507216182</c:v>
                </c:pt>
                <c:pt idx="2743">
                  <c:v>0.31973815599689326</c:v>
                </c:pt>
                <c:pt idx="2744">
                  <c:v>-1.3204656073755443E-2</c:v>
                </c:pt>
                <c:pt idx="2745">
                  <c:v>0.22796866897737508</c:v>
                </c:pt>
                <c:pt idx="2746">
                  <c:v>0.4132902908106037</c:v>
                </c:pt>
                <c:pt idx="2747">
                  <c:v>1.7710719767970985E-2</c:v>
                </c:pt>
                <c:pt idx="2748">
                  <c:v>0.2622898826514431</c:v>
                </c:pt>
                <c:pt idx="2749">
                  <c:v>0.20525389937844493</c:v>
                </c:pt>
                <c:pt idx="2750">
                  <c:v>5.4731320842801953E-2</c:v>
                </c:pt>
                <c:pt idx="2751">
                  <c:v>2.3809381775327033E-2</c:v>
                </c:pt>
                <c:pt idx="2752">
                  <c:v>0.24021186204727912</c:v>
                </c:pt>
                <c:pt idx="2753">
                  <c:v>0.27479887968535843</c:v>
                </c:pt>
                <c:pt idx="2754">
                  <c:v>0.17929112890832638</c:v>
                </c:pt>
                <c:pt idx="2755">
                  <c:v>7.0772020653663984E-3</c:v>
                </c:pt>
                <c:pt idx="2756">
                  <c:v>0.18389144293670751</c:v>
                </c:pt>
                <c:pt idx="2757">
                  <c:v>0.17205928902712597</c:v>
                </c:pt>
                <c:pt idx="2758">
                  <c:v>8.5573014916084905E-2</c:v>
                </c:pt>
                <c:pt idx="2759">
                  <c:v>0.33047664325272263</c:v>
                </c:pt>
                <c:pt idx="2760">
                  <c:v>0.17862772129088106</c:v>
                </c:pt>
                <c:pt idx="2761">
                  <c:v>0.28766246836899012</c:v>
                </c:pt>
                <c:pt idx="2762">
                  <c:v>0.42635793628440916</c:v>
                </c:pt>
                <c:pt idx="2763">
                  <c:v>0.23067042001605675</c:v>
                </c:pt>
                <c:pt idx="2764">
                  <c:v>6.6790637041581238E-2</c:v>
                </c:pt>
                <c:pt idx="2765">
                  <c:v>0.11270884913672954</c:v>
                </c:pt>
                <c:pt idx="2766">
                  <c:v>0.13488898026315782</c:v>
                </c:pt>
                <c:pt idx="2767">
                  <c:v>2.1774473448660018E-2</c:v>
                </c:pt>
                <c:pt idx="2768">
                  <c:v>0.15081629472000649</c:v>
                </c:pt>
                <c:pt idx="2769">
                  <c:v>0.26597538542396632</c:v>
                </c:pt>
                <c:pt idx="2770">
                  <c:v>0.22966919028894497</c:v>
                </c:pt>
                <c:pt idx="2771">
                  <c:v>8.0439157550760129E-2</c:v>
                </c:pt>
                <c:pt idx="2772">
                  <c:v>0.20143799352343381</c:v>
                </c:pt>
                <c:pt idx="2773">
                  <c:v>-5.7508724597196179E-2</c:v>
                </c:pt>
                <c:pt idx="2774">
                  <c:v>0.22202595900421393</c:v>
                </c:pt>
                <c:pt idx="2775">
                  <c:v>0</c:v>
                </c:pt>
                <c:pt idx="2776">
                  <c:v>0.25810161602166176</c:v>
                </c:pt>
                <c:pt idx="2777">
                  <c:v>0.28726092623626742</c:v>
                </c:pt>
                <c:pt idx="2778">
                  <c:v>0.13694357418826306</c:v>
                </c:pt>
                <c:pt idx="2779">
                  <c:v>6.7523277184849906E-2</c:v>
                </c:pt>
                <c:pt idx="2780">
                  <c:v>-0.10858187720984033</c:v>
                </c:pt>
                <c:pt idx="2781">
                  <c:v>-5.6818819305495885E-2</c:v>
                </c:pt>
                <c:pt idx="2782">
                  <c:v>-6.1159332508636158E-2</c:v>
                </c:pt>
                <c:pt idx="2783">
                  <c:v>3.1070934851762867E-2</c:v>
                </c:pt>
                <c:pt idx="2784">
                  <c:v>0.2518743794247954</c:v>
                </c:pt>
                <c:pt idx="2785">
                  <c:v>0.29951584676704357</c:v>
                </c:pt>
                <c:pt idx="2786">
                  <c:v>0.13008654708679163</c:v>
                </c:pt>
                <c:pt idx="2787">
                  <c:v>0.22568120151335661</c:v>
                </c:pt>
                <c:pt idx="2788">
                  <c:v>0.27789760932314433</c:v>
                </c:pt>
                <c:pt idx="2789">
                  <c:v>0.22580724503650074</c:v>
                </c:pt>
                <c:pt idx="2790">
                  <c:v>0.33270452740270057</c:v>
                </c:pt>
                <c:pt idx="2791">
                  <c:v>0.28477526992718238</c:v>
                </c:pt>
                <c:pt idx="2792">
                  <c:v>0.18046929235895767</c:v>
                </c:pt>
                <c:pt idx="2793">
                  <c:v>0.29278492610016837</c:v>
                </c:pt>
                <c:pt idx="2794">
                  <c:v>0.189561577482908</c:v>
                </c:pt>
                <c:pt idx="2795">
                  <c:v>0.2802126473998886</c:v>
                </c:pt>
                <c:pt idx="2796">
                  <c:v>0.26371122982470124</c:v>
                </c:pt>
                <c:pt idx="2797">
                  <c:v>-4.6841529014138128E-2</c:v>
                </c:pt>
                <c:pt idx="2798">
                  <c:v>3.7709181152669718E-2</c:v>
                </c:pt>
                <c:pt idx="2799">
                  <c:v>0.25879550673626694</c:v>
                </c:pt>
                <c:pt idx="2800">
                  <c:v>0.19379326776708539</c:v>
                </c:pt>
                <c:pt idx="2801">
                  <c:v>0.27551798964020718</c:v>
                </c:pt>
                <c:pt idx="2802">
                  <c:v>0.41597702377373585</c:v>
                </c:pt>
                <c:pt idx="2803">
                  <c:v>8.0369693633895234E-2</c:v>
                </c:pt>
                <c:pt idx="2804">
                  <c:v>0.10371464548624566</c:v>
                </c:pt>
                <c:pt idx="2805">
                  <c:v>-8.6325955469123403E-2</c:v>
                </c:pt>
                <c:pt idx="2806">
                  <c:v>0.19553080346037982</c:v>
                </c:pt>
                <c:pt idx="2807">
                  <c:v>-1.8062834561811559E-2</c:v>
                </c:pt>
                <c:pt idx="2808">
                  <c:v>0.30461133439387084</c:v>
                </c:pt>
                <c:pt idx="2809">
                  <c:v>-8.3201087185071548E-2</c:v>
                </c:pt>
                <c:pt idx="2810">
                  <c:v>0.28184672355498308</c:v>
                </c:pt>
                <c:pt idx="2811">
                  <c:v>0.15680717178021761</c:v>
                </c:pt>
                <c:pt idx="2812">
                  <c:v>0.27444298108647541</c:v>
                </c:pt>
                <c:pt idx="2813">
                  <c:v>9.5741895514737538E-2</c:v>
                </c:pt>
                <c:pt idx="2814">
                  <c:v>9.341026585369179E-2</c:v>
                </c:pt>
                <c:pt idx="2815">
                  <c:v>0.24321068790268027</c:v>
                </c:pt>
                <c:pt idx="2816">
                  <c:v>0.11092200072191949</c:v>
                </c:pt>
                <c:pt idx="2817">
                  <c:v>0.21707614891252258</c:v>
                </c:pt>
                <c:pt idx="2818">
                  <c:v>0.22195742837025403</c:v>
                </c:pt>
                <c:pt idx="2819">
                  <c:v>0.13437305964425297</c:v>
                </c:pt>
                <c:pt idx="2820">
                  <c:v>3.8184595243280885E-4</c:v>
                </c:pt>
                <c:pt idx="2821">
                  <c:v>0.3604595365117001</c:v>
                </c:pt>
                <c:pt idx="2822">
                  <c:v>0.32751407715747582</c:v>
                </c:pt>
                <c:pt idx="2823">
                  <c:v>0.16919440484851672</c:v>
                </c:pt>
                <c:pt idx="2824">
                  <c:v>0.16559821394657873</c:v>
                </c:pt>
                <c:pt idx="2825">
                  <c:v>0.19473072277596534</c:v>
                </c:pt>
                <c:pt idx="2826">
                  <c:v>0.24082463528049983</c:v>
                </c:pt>
                <c:pt idx="2827">
                  <c:v>0.15168448419076799</c:v>
                </c:pt>
                <c:pt idx="2828">
                  <c:v>0.32452624508627231</c:v>
                </c:pt>
                <c:pt idx="2829">
                  <c:v>0.13870606376108702</c:v>
                </c:pt>
                <c:pt idx="2830">
                  <c:v>0.14588719657889249</c:v>
                </c:pt>
                <c:pt idx="2831">
                  <c:v>0.29941531387491682</c:v>
                </c:pt>
                <c:pt idx="2832">
                  <c:v>0.14928837422843438</c:v>
                </c:pt>
                <c:pt idx="2833">
                  <c:v>0.2081381550709879</c:v>
                </c:pt>
                <c:pt idx="2834">
                  <c:v>0.27116835268147821</c:v>
                </c:pt>
                <c:pt idx="2835">
                  <c:v>0.15454294584339426</c:v>
                </c:pt>
                <c:pt idx="2836">
                  <c:v>0.12546825832875477</c:v>
                </c:pt>
                <c:pt idx="2837">
                  <c:v>0.28258743025098154</c:v>
                </c:pt>
                <c:pt idx="2838">
                  <c:v>0.29278553585055805</c:v>
                </c:pt>
                <c:pt idx="2839">
                  <c:v>-9.7729516288252563E-2</c:v>
                </c:pt>
                <c:pt idx="2840">
                  <c:v>0.22821897311626846</c:v>
                </c:pt>
                <c:pt idx="2841">
                  <c:v>0.2315503303067781</c:v>
                </c:pt>
                <c:pt idx="2842">
                  <c:v>0.14976719986833645</c:v>
                </c:pt>
                <c:pt idx="2843">
                  <c:v>0.14335179863874831</c:v>
                </c:pt>
                <c:pt idx="2844">
                  <c:v>2.0546944313971003E-2</c:v>
                </c:pt>
                <c:pt idx="2845">
                  <c:v>0.29670797831138657</c:v>
                </c:pt>
                <c:pt idx="2846">
                  <c:v>0</c:v>
                </c:pt>
                <c:pt idx="2847">
                  <c:v>0.37909427767633563</c:v>
                </c:pt>
                <c:pt idx="2848">
                  <c:v>-9.9520327306073492E-2</c:v>
                </c:pt>
                <c:pt idx="2849">
                  <c:v>0.18379288610429073</c:v>
                </c:pt>
                <c:pt idx="2850">
                  <c:v>0.31603283714949798</c:v>
                </c:pt>
                <c:pt idx="2851">
                  <c:v>0.15729156266913286</c:v>
                </c:pt>
                <c:pt idx="2852">
                  <c:v>0.20730257611765154</c:v>
                </c:pt>
                <c:pt idx="2853">
                  <c:v>0.41156245891858551</c:v>
                </c:pt>
                <c:pt idx="2854">
                  <c:v>0.23768006956031293</c:v>
                </c:pt>
                <c:pt idx="2855">
                  <c:v>0</c:v>
                </c:pt>
                <c:pt idx="2856">
                  <c:v>0.27114240348991997</c:v>
                </c:pt>
                <c:pt idx="2857">
                  <c:v>0.20455259270173748</c:v>
                </c:pt>
                <c:pt idx="2858">
                  <c:v>0.31551154210158144</c:v>
                </c:pt>
                <c:pt idx="2859">
                  <c:v>0.40719235258484404</c:v>
                </c:pt>
                <c:pt idx="2860">
                  <c:v>0.16840429643794372</c:v>
                </c:pt>
                <c:pt idx="2861">
                  <c:v>0.16327700375586382</c:v>
                </c:pt>
                <c:pt idx="2862">
                  <c:v>0.25851783110168369</c:v>
                </c:pt>
                <c:pt idx="2863">
                  <c:v>0.24784719244827805</c:v>
                </c:pt>
                <c:pt idx="2864">
                  <c:v>0.22139030388196024</c:v>
                </c:pt>
                <c:pt idx="2865">
                  <c:v>0.37536454535985841</c:v>
                </c:pt>
                <c:pt idx="2866">
                  <c:v>0.21920195337771561</c:v>
                </c:pt>
                <c:pt idx="2867">
                  <c:v>0.1788330729596242</c:v>
                </c:pt>
                <c:pt idx="2868">
                  <c:v>0.30737988633043617</c:v>
                </c:pt>
                <c:pt idx="2869">
                  <c:v>-5.8444919135065953E-3</c:v>
                </c:pt>
                <c:pt idx="2870">
                  <c:v>0.22143165502134521</c:v>
                </c:pt>
                <c:pt idx="2871">
                  <c:v>0.23546827243282695</c:v>
                </c:pt>
                <c:pt idx="2872">
                  <c:v>0.23360686686636284</c:v>
                </c:pt>
                <c:pt idx="2873">
                  <c:v>4.9589436062120445E-3</c:v>
                </c:pt>
                <c:pt idx="2874">
                  <c:v>0.20804131726550792</c:v>
                </c:pt>
                <c:pt idx="2875">
                  <c:v>8.9077574340677576E-2</c:v>
                </c:pt>
                <c:pt idx="2876">
                  <c:v>0.22318672839506165</c:v>
                </c:pt>
                <c:pt idx="2877">
                  <c:v>0.39282076968027391</c:v>
                </c:pt>
                <c:pt idx="2878">
                  <c:v>0.14436883796552272</c:v>
                </c:pt>
                <c:pt idx="2879">
                  <c:v>0.31190231106388633</c:v>
                </c:pt>
                <c:pt idx="2880">
                  <c:v>0.20249304126830439</c:v>
                </c:pt>
                <c:pt idx="2881">
                  <c:v>0.21196400284988962</c:v>
                </c:pt>
                <c:pt idx="2882">
                  <c:v>0.15755160569580146</c:v>
                </c:pt>
                <c:pt idx="2883">
                  <c:v>-0.10772760378732706</c:v>
                </c:pt>
                <c:pt idx="2884">
                  <c:v>0.29617039700207992</c:v>
                </c:pt>
                <c:pt idx="2885">
                  <c:v>0.15722994309258861</c:v>
                </c:pt>
                <c:pt idx="2886">
                  <c:v>0.26596914644919739</c:v>
                </c:pt>
                <c:pt idx="2887">
                  <c:v>-0.14226631514500271</c:v>
                </c:pt>
                <c:pt idx="2888">
                  <c:v>0.26935883717375259</c:v>
                </c:pt>
                <c:pt idx="2889">
                  <c:v>2.4675175347821193E-2</c:v>
                </c:pt>
                <c:pt idx="2890">
                  <c:v>0.18772345555832706</c:v>
                </c:pt>
                <c:pt idx="2891">
                  <c:v>0.26113314541352467</c:v>
                </c:pt>
                <c:pt idx="2892">
                  <c:v>0.18719613596161389</c:v>
                </c:pt>
                <c:pt idx="2893">
                  <c:v>0.25124704091985123</c:v>
                </c:pt>
                <c:pt idx="2894">
                  <c:v>0.13374447779887949</c:v>
                </c:pt>
                <c:pt idx="2895">
                  <c:v>0.14478266213281984</c:v>
                </c:pt>
                <c:pt idx="2896">
                  <c:v>0.22049999093562486</c:v>
                </c:pt>
                <c:pt idx="2897">
                  <c:v>0.2462858538553846</c:v>
                </c:pt>
                <c:pt idx="2898">
                  <c:v>2.6547195727801357E-2</c:v>
                </c:pt>
                <c:pt idx="2899">
                  <c:v>2.2031715662827894E-2</c:v>
                </c:pt>
                <c:pt idx="2900">
                  <c:v>0.1753215936055951</c:v>
                </c:pt>
                <c:pt idx="2901">
                  <c:v>0</c:v>
                </c:pt>
                <c:pt idx="2902">
                  <c:v>0.21607759301929017</c:v>
                </c:pt>
                <c:pt idx="2903">
                  <c:v>-4.5453142588889696E-2</c:v>
                </c:pt>
                <c:pt idx="2904">
                  <c:v>0.18614839261703944</c:v>
                </c:pt>
                <c:pt idx="2905">
                  <c:v>0.21116953247122358</c:v>
                </c:pt>
                <c:pt idx="2906">
                  <c:v>9.0564212626392318E-2</c:v>
                </c:pt>
                <c:pt idx="2907">
                  <c:v>0.2003920304265828</c:v>
                </c:pt>
                <c:pt idx="2908">
                  <c:v>0.28783313191705889</c:v>
                </c:pt>
                <c:pt idx="2909">
                  <c:v>0.27538344899982503</c:v>
                </c:pt>
                <c:pt idx="2910">
                  <c:v>0.18045070148721767</c:v>
                </c:pt>
                <c:pt idx="2911">
                  <c:v>0.21266819727396902</c:v>
                </c:pt>
                <c:pt idx="2912">
                  <c:v>0.29894602859227293</c:v>
                </c:pt>
                <c:pt idx="2913">
                  <c:v>7.1202006167609938E-2</c:v>
                </c:pt>
                <c:pt idx="2914">
                  <c:v>0.3114421733972097</c:v>
                </c:pt>
                <c:pt idx="2915">
                  <c:v>0.19902900168032739</c:v>
                </c:pt>
                <c:pt idx="2916">
                  <c:v>0.23456657905124431</c:v>
                </c:pt>
                <c:pt idx="2917">
                  <c:v>0.33126099107579371</c:v>
                </c:pt>
                <c:pt idx="2918">
                  <c:v>0.33600062606381936</c:v>
                </c:pt>
                <c:pt idx="2919">
                  <c:v>0.1752544585369295</c:v>
                </c:pt>
                <c:pt idx="2920">
                  <c:v>0.22957402889848003</c:v>
                </c:pt>
                <c:pt idx="2921">
                  <c:v>-9.3030589719331425E-2</c:v>
                </c:pt>
                <c:pt idx="2922">
                  <c:v>2.6412087107843901E-2</c:v>
                </c:pt>
                <c:pt idx="2923">
                  <c:v>0.27657997761866282</c:v>
                </c:pt>
                <c:pt idx="2924">
                  <c:v>0.23578848650988316</c:v>
                </c:pt>
                <c:pt idx="2925">
                  <c:v>1.2191813283237208E-3</c:v>
                </c:pt>
                <c:pt idx="2926">
                  <c:v>0.27623248624006774</c:v>
                </c:pt>
                <c:pt idx="2927">
                  <c:v>0.14494089490451006</c:v>
                </c:pt>
                <c:pt idx="2928">
                  <c:v>0.21281367284117633</c:v>
                </c:pt>
                <c:pt idx="2929">
                  <c:v>-2.5165127105218404E-3</c:v>
                </c:pt>
                <c:pt idx="2930">
                  <c:v>0.29453915712626516</c:v>
                </c:pt>
                <c:pt idx="2931">
                  <c:v>0.26000680615370175</c:v>
                </c:pt>
                <c:pt idx="2932">
                  <c:v>0.22988938703513151</c:v>
                </c:pt>
                <c:pt idx="2933">
                  <c:v>3.4728756029297939E-2</c:v>
                </c:pt>
                <c:pt idx="2934">
                  <c:v>0.27353088565631362</c:v>
                </c:pt>
                <c:pt idx="2935">
                  <c:v>0</c:v>
                </c:pt>
                <c:pt idx="2936">
                  <c:v>9.4991281630305249E-2</c:v>
                </c:pt>
                <c:pt idx="2937">
                  <c:v>0.25501635704415809</c:v>
                </c:pt>
                <c:pt idx="2938">
                  <c:v>0.3095390691309694</c:v>
                </c:pt>
                <c:pt idx="2939">
                  <c:v>0.30450707247176367</c:v>
                </c:pt>
                <c:pt idx="2940">
                  <c:v>0.27565202897087365</c:v>
                </c:pt>
                <c:pt idx="2941">
                  <c:v>5.0799200430764239E-2</c:v>
                </c:pt>
                <c:pt idx="2942">
                  <c:v>0.2015741309813302</c:v>
                </c:pt>
                <c:pt idx="2943">
                  <c:v>8.9784136013414603E-3</c:v>
                </c:pt>
                <c:pt idx="2944">
                  <c:v>0.13593910627966491</c:v>
                </c:pt>
                <c:pt idx="2945">
                  <c:v>0.15540211151291136</c:v>
                </c:pt>
                <c:pt idx="2946">
                  <c:v>0.28416649611133854</c:v>
                </c:pt>
                <c:pt idx="2947">
                  <c:v>8.7228852113140326E-2</c:v>
                </c:pt>
                <c:pt idx="2948">
                  <c:v>0.20265894736126822</c:v>
                </c:pt>
                <c:pt idx="2949">
                  <c:v>0.18392861505386843</c:v>
                </c:pt>
                <c:pt idx="2950">
                  <c:v>0.30318600906975701</c:v>
                </c:pt>
                <c:pt idx="2951">
                  <c:v>0.19835473100884599</c:v>
                </c:pt>
                <c:pt idx="2952">
                  <c:v>0.15246705381550127</c:v>
                </c:pt>
                <c:pt idx="2953">
                  <c:v>5.0592163871172276E-2</c:v>
                </c:pt>
                <c:pt idx="2954">
                  <c:v>5.5847591198928487E-2</c:v>
                </c:pt>
                <c:pt idx="2955">
                  <c:v>0.26842559103212049</c:v>
                </c:pt>
                <c:pt idx="2956">
                  <c:v>0.30175474823470261</c:v>
                </c:pt>
                <c:pt idx="2957">
                  <c:v>0.17709452131589018</c:v>
                </c:pt>
                <c:pt idx="2958">
                  <c:v>0.20680947240162376</c:v>
                </c:pt>
                <c:pt idx="2959">
                  <c:v>6.0764527243262277E-2</c:v>
                </c:pt>
                <c:pt idx="2960">
                  <c:v>8.2540776157848966E-2</c:v>
                </c:pt>
                <c:pt idx="2961">
                  <c:v>0.19962477450390861</c:v>
                </c:pt>
                <c:pt idx="2962">
                  <c:v>0.27773153814769486</c:v>
                </c:pt>
                <c:pt idx="2963">
                  <c:v>0.23458400293316656</c:v>
                </c:pt>
                <c:pt idx="2964">
                  <c:v>0.1175701110483718</c:v>
                </c:pt>
                <c:pt idx="2965">
                  <c:v>0.32473280106114322</c:v>
                </c:pt>
                <c:pt idx="2966">
                  <c:v>0.33550822076890174</c:v>
                </c:pt>
                <c:pt idx="2967">
                  <c:v>0.15554184659675097</c:v>
                </c:pt>
                <c:pt idx="2968">
                  <c:v>0.15195176876894778</c:v>
                </c:pt>
                <c:pt idx="2969">
                  <c:v>0</c:v>
                </c:pt>
                <c:pt idx="2970">
                  <c:v>0.37916249821352005</c:v>
                </c:pt>
                <c:pt idx="2971">
                  <c:v>0.16352750405388553</c:v>
                </c:pt>
                <c:pt idx="2972">
                  <c:v>0.15467813144652867</c:v>
                </c:pt>
                <c:pt idx="2973">
                  <c:v>0.24595547441098761</c:v>
                </c:pt>
                <c:pt idx="2974">
                  <c:v>0</c:v>
                </c:pt>
                <c:pt idx="2975">
                  <c:v>0.25151413900506564</c:v>
                </c:pt>
                <c:pt idx="2976">
                  <c:v>0.20034152423582979</c:v>
                </c:pt>
                <c:pt idx="2977">
                  <c:v>0.28531305402631341</c:v>
                </c:pt>
                <c:pt idx="2978">
                  <c:v>0.24977163184825962</c:v>
                </c:pt>
                <c:pt idx="2979">
                  <c:v>0.25649758279818174</c:v>
                </c:pt>
                <c:pt idx="2980">
                  <c:v>-4.657140488101447E-3</c:v>
                </c:pt>
                <c:pt idx="2981">
                  <c:v>0.25989269618713778</c:v>
                </c:pt>
                <c:pt idx="2982">
                  <c:v>0.28133216126583283</c:v>
                </c:pt>
                <c:pt idx="2983">
                  <c:v>0.41768329901605722</c:v>
                </c:pt>
                <c:pt idx="2984">
                  <c:v>0</c:v>
                </c:pt>
                <c:pt idx="2985">
                  <c:v>0.2156267533700672</c:v>
                </c:pt>
                <c:pt idx="2986">
                  <c:v>0.17453284788777648</c:v>
                </c:pt>
                <c:pt idx="2987">
                  <c:v>0.33485586715464732</c:v>
                </c:pt>
                <c:pt idx="2988">
                  <c:v>0.11583576243852102</c:v>
                </c:pt>
                <c:pt idx="2989">
                  <c:v>0.32172305771931287</c:v>
                </c:pt>
                <c:pt idx="2990">
                  <c:v>0.29441772451312781</c:v>
                </c:pt>
                <c:pt idx="2991">
                  <c:v>0.2205217836132663</c:v>
                </c:pt>
                <c:pt idx="2992">
                  <c:v>0.14654935184539683</c:v>
                </c:pt>
                <c:pt idx="2993">
                  <c:v>0.20450198819466414</c:v>
                </c:pt>
                <c:pt idx="2994">
                  <c:v>7.6782041487923863E-2</c:v>
                </c:pt>
                <c:pt idx="2995">
                  <c:v>0.27636584428941408</c:v>
                </c:pt>
                <c:pt idx="2996">
                  <c:v>0.38224069467406258</c:v>
                </c:pt>
                <c:pt idx="2997">
                  <c:v>0.17455472639914957</c:v>
                </c:pt>
                <c:pt idx="2998">
                  <c:v>0.1607726529871073</c:v>
                </c:pt>
                <c:pt idx="2999">
                  <c:v>0.14678100472651673</c:v>
                </c:pt>
              </c:numCache>
            </c:numRef>
          </c:yVal>
          <c:smooth val="0"/>
          <c:extLst>
            <c:ext xmlns:c16="http://schemas.microsoft.com/office/drawing/2014/chart" uri="{C3380CC4-5D6E-409C-BE32-E72D297353CC}">
              <c16:uniqueId val="{00000000-B8D7-4D42-994B-3149400EDCB9}"/>
            </c:ext>
          </c:extLst>
        </c:ser>
        <c:dLbls>
          <c:showLegendKey val="0"/>
          <c:showVal val="0"/>
          <c:showCatName val="0"/>
          <c:showSerName val="0"/>
          <c:showPercent val="0"/>
          <c:showBubbleSize val="0"/>
        </c:dLbls>
        <c:axId val="62458496"/>
        <c:axId val="36119472"/>
      </c:scatterChart>
      <c:valAx>
        <c:axId val="62458496"/>
        <c:scaling>
          <c:orientation val="minMax"/>
        </c:scaling>
        <c:delete val="0"/>
        <c:axPos val="b"/>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19472"/>
        <c:crosses val="autoZero"/>
        <c:crossBetween val="midCat"/>
      </c:valAx>
      <c:valAx>
        <c:axId val="36119472"/>
        <c:scaling>
          <c:orientation val="minMax"/>
        </c:scaling>
        <c:delete val="0"/>
        <c:axPos val="l"/>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624584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bg1"/>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&amp;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Sum of Sales Amount</c:v>
                </c:pt>
              </c:strCache>
            </c:strRef>
          </c:tx>
          <c:spPr>
            <a:solidFill>
              <a:schemeClr val="accent1"/>
            </a:solidFill>
            <a:ln>
              <a:noFill/>
            </a:ln>
            <a:effectLst/>
          </c:spPr>
          <c:invertIfNegative val="0"/>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Pivot_Table!$B$4:$B$18</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32DB-4766-8DE4-777D52A4E391}"/>
            </c:ext>
          </c:extLst>
        </c:ser>
        <c:dLbls>
          <c:showLegendKey val="0"/>
          <c:showVal val="0"/>
          <c:showCatName val="0"/>
          <c:showSerName val="0"/>
          <c:showPercent val="0"/>
          <c:showBubbleSize val="0"/>
        </c:dLbls>
        <c:gapWidth val="219"/>
        <c:overlap val="-27"/>
        <c:axId val="2100359487"/>
        <c:axId val="984350703"/>
      </c:barChart>
      <c:lineChart>
        <c:grouping val="standard"/>
        <c:varyColors val="0"/>
        <c:ser>
          <c:idx val="1"/>
          <c:order val="1"/>
          <c:tx>
            <c:strRef>
              <c:f>Pivot_Table!$C$3</c:f>
              <c:strCache>
                <c:ptCount val="1"/>
                <c:pt idx="0">
                  <c:v>Sum of Profit</c:v>
                </c:pt>
              </c:strCache>
            </c:strRef>
          </c:tx>
          <c:spPr>
            <a:ln w="28575" cap="rnd">
              <a:solidFill>
                <a:schemeClr val="accent2"/>
              </a:solidFill>
              <a:round/>
            </a:ln>
            <a:effectLst/>
          </c:spPr>
          <c:marker>
            <c:symbol val="none"/>
          </c:marker>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Pivot_Table!$C$4:$C$18</c:f>
              <c:numCache>
                <c:formatCode>General</c:formatCode>
                <c:ptCount val="12"/>
                <c:pt idx="0">
                  <c:v>132559.4599999999</c:v>
                </c:pt>
                <c:pt idx="1">
                  <c:v>143214.55999999997</c:v>
                </c:pt>
                <c:pt idx="2">
                  <c:v>126683.88000000002</c:v>
                </c:pt>
                <c:pt idx="3">
                  <c:v>110065.94999999998</c:v>
                </c:pt>
                <c:pt idx="4">
                  <c:v>122773.23000000004</c:v>
                </c:pt>
                <c:pt idx="5">
                  <c:v>177387.37</c:v>
                </c:pt>
                <c:pt idx="6">
                  <c:v>301165.33999999991</c:v>
                </c:pt>
                <c:pt idx="7">
                  <c:v>194655.84000000005</c:v>
                </c:pt>
                <c:pt idx="8">
                  <c:v>180854.07000000004</c:v>
                </c:pt>
                <c:pt idx="9">
                  <c:v>54860.769999999975</c:v>
                </c:pt>
                <c:pt idx="10">
                  <c:v>118923.49000000011</c:v>
                </c:pt>
                <c:pt idx="11">
                  <c:v>141374.58000000007</c:v>
                </c:pt>
              </c:numCache>
            </c:numRef>
          </c:val>
          <c:smooth val="0"/>
          <c:extLst>
            <c:ext xmlns:c16="http://schemas.microsoft.com/office/drawing/2014/chart" uri="{C3380CC4-5D6E-409C-BE32-E72D297353CC}">
              <c16:uniqueId val="{00000001-32DB-4766-8DE4-777D52A4E391}"/>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Stores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Pivot_Table!$B$452</c:f>
              <c:strCache>
                <c:ptCount val="1"/>
                <c:pt idx="0">
                  <c:v>Total</c:v>
                </c:pt>
              </c:strCache>
            </c:strRef>
          </c:tx>
          <c:spPr>
            <a:solidFill>
              <a:schemeClr val="accent1"/>
            </a:solidFill>
            <a:ln>
              <a:noFill/>
            </a:ln>
            <a:effectLst/>
          </c:spPr>
          <c:invertIfNegative val="0"/>
          <c:cat>
            <c:strRef>
              <c:f>Pivot_Table!$A$453:$A$463</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Pivot_Table!$B$453:$B$463</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360F-4031-9191-3E7EC652D863}"/>
            </c:ext>
          </c:extLst>
        </c:ser>
        <c:dLbls>
          <c:showLegendKey val="0"/>
          <c:showVal val="0"/>
          <c:showCatName val="0"/>
          <c:showSerName val="0"/>
          <c:showPercent val="0"/>
          <c:showBubbleSize val="0"/>
        </c:dLbls>
        <c:gapWidth val="182"/>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Membership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Pivot_Table!$B$489</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2-48B2-84F4-19CDA953CD55}"/>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Pivot_Table!$B$490:$B$494</c:f>
              <c:numCache>
                <c:formatCode>General</c:formatCode>
                <c:ptCount val="4"/>
                <c:pt idx="0">
                  <c:v>2998441.7500000014</c:v>
                </c:pt>
                <c:pt idx="1">
                  <c:v>2863695.050000004</c:v>
                </c:pt>
                <c:pt idx="2">
                  <c:v>2558088.3400000008</c:v>
                </c:pt>
                <c:pt idx="3">
                  <c:v>806954.82000000053</c:v>
                </c:pt>
              </c:numCache>
            </c:numRef>
          </c:val>
          <c:extLst>
            <c:ext xmlns:c16="http://schemas.microsoft.com/office/drawing/2014/chart" uri="{C3380CC4-5D6E-409C-BE32-E72D297353CC}">
              <c16:uniqueId val="{00000000-8E35-4021-A9E0-76A185C2E63E}"/>
            </c:ext>
          </c:extLst>
        </c:ser>
        <c:ser>
          <c:idx val="1"/>
          <c:order val="1"/>
          <c:tx>
            <c:strRef>
              <c:f>Pivot_Table!$C$489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Pivot_Table!$C$490:$C$494</c:f>
              <c:numCache>
                <c:formatCode>General</c:formatCode>
                <c:ptCount val="4"/>
                <c:pt idx="0">
                  <c:v>590296.49000000011</c:v>
                </c:pt>
                <c:pt idx="1">
                  <c:v>550567.27999999933</c:v>
                </c:pt>
                <c:pt idx="2">
                  <c:v>504419.27</c:v>
                </c:pt>
                <c:pt idx="3">
                  <c:v>159235.49999999994</c:v>
                </c:pt>
              </c:numCache>
            </c:numRef>
          </c:val>
          <c:extLst>
            <c:ext xmlns:c16="http://schemas.microsoft.com/office/drawing/2014/chart" uri="{C3380CC4-5D6E-409C-BE32-E72D297353CC}">
              <c16:uniqueId val="{00000001-8E35-4021-A9E0-76A185C2E63E}"/>
            </c:ext>
          </c:extLst>
        </c:ser>
        <c:ser>
          <c:idx val="2"/>
          <c:order val="2"/>
          <c:tx>
            <c:strRef>
              <c:f>Pivot_Table!$D$489</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Pivot_Table!$D$490:$D$494</c:f>
              <c:numCache>
                <c:formatCode>General</c:formatCode>
                <c:ptCount val="4"/>
                <c:pt idx="0">
                  <c:v>1966</c:v>
                </c:pt>
                <c:pt idx="1">
                  <c:v>1879</c:v>
                </c:pt>
                <c:pt idx="2">
                  <c:v>1709</c:v>
                </c:pt>
                <c:pt idx="3">
                  <c:v>564</c:v>
                </c:pt>
              </c:numCache>
            </c:numRef>
          </c:val>
          <c:extLst>
            <c:ext xmlns:c16="http://schemas.microsoft.com/office/drawing/2014/chart" uri="{C3380CC4-5D6E-409C-BE32-E72D297353CC}">
              <c16:uniqueId val="{00000002-8E35-4021-A9E0-76A185C2E63E}"/>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Pivot_Table!$B$502</c:f>
              <c:strCache>
                <c:ptCount val="1"/>
                <c:pt idx="0">
                  <c:v>Sum of Sales Amount</c:v>
                </c:pt>
              </c:strCache>
            </c:strRef>
          </c:tx>
          <c:spPr>
            <a:solidFill>
              <a:schemeClr val="accent1"/>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Pivot_Table!$B$503:$B$508</c:f>
              <c:numCache>
                <c:formatCode>General</c:formatCode>
                <c:ptCount val="5"/>
                <c:pt idx="0">
                  <c:v>2041299.5000000012</c:v>
                </c:pt>
                <c:pt idx="1">
                  <c:v>1899944.7400000016</c:v>
                </c:pt>
                <c:pt idx="2">
                  <c:v>1855566.6599999997</c:v>
                </c:pt>
                <c:pt idx="3">
                  <c:v>1736988.4299999983</c:v>
                </c:pt>
                <c:pt idx="4">
                  <c:v>1693380.6300000001</c:v>
                </c:pt>
              </c:numCache>
            </c:numRef>
          </c:val>
          <c:extLst>
            <c:ext xmlns:c16="http://schemas.microsoft.com/office/drawing/2014/chart" uri="{C3380CC4-5D6E-409C-BE32-E72D297353CC}">
              <c16:uniqueId val="{00000000-0692-4004-84A3-E3DCC8D9B313}"/>
            </c:ext>
          </c:extLst>
        </c:ser>
        <c:ser>
          <c:idx val="1"/>
          <c:order val="1"/>
          <c:tx>
            <c:strRef>
              <c:f>Pivot_Table!$C$502</c:f>
              <c:strCache>
                <c:ptCount val="1"/>
                <c:pt idx="0">
                  <c:v>Sum of Profit</c:v>
                </c:pt>
              </c:strCache>
            </c:strRef>
          </c:tx>
          <c:spPr>
            <a:solidFill>
              <a:schemeClr val="accent2"/>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Pivot_Table!$C$503:$C$508</c:f>
              <c:numCache>
                <c:formatCode>General</c:formatCode>
                <c:ptCount val="5"/>
                <c:pt idx="0">
                  <c:v>401486.03999999992</c:v>
                </c:pt>
                <c:pt idx="1">
                  <c:v>360799.23000000004</c:v>
                </c:pt>
                <c:pt idx="2">
                  <c:v>372707.55999999936</c:v>
                </c:pt>
                <c:pt idx="3">
                  <c:v>326725.23000000021</c:v>
                </c:pt>
                <c:pt idx="4">
                  <c:v>342800.47999999986</c:v>
                </c:pt>
              </c:numCache>
            </c:numRef>
          </c:val>
          <c:extLst>
            <c:ext xmlns:c16="http://schemas.microsoft.com/office/drawing/2014/chart" uri="{C3380CC4-5D6E-409C-BE32-E72D297353CC}">
              <c16:uniqueId val="{00000001-0692-4004-84A3-E3DCC8D9B313}"/>
            </c:ext>
          </c:extLst>
        </c:ser>
        <c:ser>
          <c:idx val="2"/>
          <c:order val="2"/>
          <c:tx>
            <c:strRef>
              <c:f>Pivot_Table!$D$502</c:f>
              <c:strCache>
                <c:ptCount val="1"/>
                <c:pt idx="0">
                  <c:v>Sum of Quantity</c:v>
                </c:pt>
              </c:strCache>
            </c:strRef>
          </c:tx>
          <c:spPr>
            <a:solidFill>
              <a:schemeClr val="accent3"/>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Pivot_Table!$D$503:$D$508</c:f>
              <c:numCache>
                <c:formatCode>General</c:formatCode>
                <c:ptCount val="5"/>
                <c:pt idx="0">
                  <c:v>1338</c:v>
                </c:pt>
                <c:pt idx="1">
                  <c:v>1245</c:v>
                </c:pt>
                <c:pt idx="2">
                  <c:v>1201</c:v>
                </c:pt>
                <c:pt idx="3">
                  <c:v>1171</c:v>
                </c:pt>
                <c:pt idx="4">
                  <c:v>1163</c:v>
                </c:pt>
              </c:numCache>
            </c:numRef>
          </c:val>
          <c:extLst>
            <c:ext xmlns:c16="http://schemas.microsoft.com/office/drawing/2014/chart" uri="{C3380CC4-5D6E-409C-BE32-E72D297353CC}">
              <c16:uniqueId val="{00000002-0692-4004-84A3-E3DCC8D9B313}"/>
            </c:ext>
          </c:extLst>
        </c:ser>
        <c:dLbls>
          <c:showLegendKey val="0"/>
          <c:showVal val="0"/>
          <c:showCatName val="0"/>
          <c:showSerName val="0"/>
          <c:showPercent val="0"/>
          <c:showBubbleSize val="0"/>
        </c:dLbls>
        <c:gapWidth val="219"/>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Pivot_Table!$B$184</c:f>
              <c:strCache>
                <c:ptCount val="1"/>
                <c:pt idx="0">
                  <c:v>Total</c:v>
                </c:pt>
              </c:strCache>
            </c:strRef>
          </c:tx>
          <c:spPr>
            <a:solidFill>
              <a:schemeClr val="accent1"/>
            </a:solidFill>
            <a:ln>
              <a:noFill/>
            </a:ln>
            <a:effectLst/>
          </c:spPr>
          <c:invertIfNegative val="0"/>
          <c:cat>
            <c:strRef>
              <c:f>Pivot_Table!$A$185:$A$195</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Pivot_Table!$B$185:$B$195</c:f>
              <c:numCache>
                <c:formatCode>General</c:formatCode>
                <c:ptCount val="10"/>
                <c:pt idx="0">
                  <c:v>483225.46999999991</c:v>
                </c:pt>
                <c:pt idx="1">
                  <c:v>243671.75</c:v>
                </c:pt>
                <c:pt idx="2">
                  <c:v>207013.85000000003</c:v>
                </c:pt>
                <c:pt idx="3">
                  <c:v>197082.8</c:v>
                </c:pt>
                <c:pt idx="4">
                  <c:v>173911.74000000002</c:v>
                </c:pt>
                <c:pt idx="5">
                  <c:v>147220.91</c:v>
                </c:pt>
                <c:pt idx="6">
                  <c:v>138420.26</c:v>
                </c:pt>
                <c:pt idx="7">
                  <c:v>133863.46</c:v>
                </c:pt>
                <c:pt idx="8">
                  <c:v>121803.87999999999</c:v>
                </c:pt>
                <c:pt idx="9">
                  <c:v>111670.80999999998</c:v>
                </c:pt>
              </c:numCache>
            </c:numRef>
          </c:val>
          <c:extLst>
            <c:ext xmlns:c16="http://schemas.microsoft.com/office/drawing/2014/chart" uri="{C3380CC4-5D6E-409C-BE32-E72D297353CC}">
              <c16:uniqueId val="{00000000-9F80-456E-AE01-96F9899AABCA}"/>
            </c:ext>
          </c:extLst>
        </c:ser>
        <c:dLbls>
          <c:showLegendKey val="0"/>
          <c:showVal val="0"/>
          <c:showCatName val="0"/>
          <c:showSerName val="0"/>
          <c:showPercent val="0"/>
          <c:showBubbleSize val="0"/>
        </c:dLbls>
        <c:gapWidth val="21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Sales &amp;</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c:f>
              <c:strCache>
                <c:ptCount val="1"/>
                <c:pt idx="0">
                  <c:v>Sum of Sales Amount</c:v>
                </c:pt>
              </c:strCache>
            </c:strRef>
          </c:tx>
          <c:spPr>
            <a:solidFill>
              <a:schemeClr val="accent1"/>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Pivot_Table!$B$23:$B$33</c:f>
              <c:numCache>
                <c:formatCode>General</c:formatCode>
                <c:ptCount val="10"/>
                <c:pt idx="0">
                  <c:v>1103017.8199999996</c:v>
                </c:pt>
                <c:pt idx="1">
                  <c:v>994021.98</c:v>
                </c:pt>
                <c:pt idx="2">
                  <c:v>937502.18</c:v>
                </c:pt>
                <c:pt idx="3">
                  <c:v>850930.2</c:v>
                </c:pt>
                <c:pt idx="4">
                  <c:v>648333.4300000004</c:v>
                </c:pt>
                <c:pt idx="5">
                  <c:v>521388.97000000003</c:v>
                </c:pt>
                <c:pt idx="6">
                  <c:v>508021.06000000011</c:v>
                </c:pt>
                <c:pt idx="7">
                  <c:v>504452.20999999961</c:v>
                </c:pt>
                <c:pt idx="8">
                  <c:v>408431.13999999972</c:v>
                </c:pt>
                <c:pt idx="9">
                  <c:v>390745.41000000003</c:v>
                </c:pt>
              </c:numCache>
            </c:numRef>
          </c:val>
          <c:extLst>
            <c:ext xmlns:c16="http://schemas.microsoft.com/office/drawing/2014/chart" uri="{C3380CC4-5D6E-409C-BE32-E72D297353CC}">
              <c16:uniqueId val="{00000000-FD24-457A-AEB2-AD0DC53283FF}"/>
            </c:ext>
          </c:extLst>
        </c:ser>
        <c:ser>
          <c:idx val="1"/>
          <c:order val="1"/>
          <c:tx>
            <c:strRef>
              <c:f>Pivot_Table!$C$22</c:f>
              <c:strCache>
                <c:ptCount val="1"/>
                <c:pt idx="0">
                  <c:v>Sum of Profit</c:v>
                </c:pt>
              </c:strCache>
            </c:strRef>
          </c:tx>
          <c:spPr>
            <a:solidFill>
              <a:schemeClr val="accent2"/>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Pivot_Table!$C$23:$C$33</c:f>
              <c:numCache>
                <c:formatCode>General</c:formatCode>
                <c:ptCount val="10"/>
                <c:pt idx="0">
                  <c:v>202347.56999999986</c:v>
                </c:pt>
                <c:pt idx="1">
                  <c:v>213991.74000000002</c:v>
                </c:pt>
                <c:pt idx="2">
                  <c:v>181304.56000000011</c:v>
                </c:pt>
                <c:pt idx="3">
                  <c:v>150422.21000000005</c:v>
                </c:pt>
                <c:pt idx="4">
                  <c:v>108303.11</c:v>
                </c:pt>
                <c:pt idx="5">
                  <c:v>89384.639999999985</c:v>
                </c:pt>
                <c:pt idx="6">
                  <c:v>96328.01</c:v>
                </c:pt>
                <c:pt idx="7">
                  <c:v>92155.450000000084</c:v>
                </c:pt>
                <c:pt idx="8">
                  <c:v>82676.47</c:v>
                </c:pt>
                <c:pt idx="9">
                  <c:v>82000.539999999979</c:v>
                </c:pt>
              </c:numCache>
            </c:numRef>
          </c:val>
          <c:extLst>
            <c:ext xmlns:c16="http://schemas.microsoft.com/office/drawing/2014/chart" uri="{C3380CC4-5D6E-409C-BE32-E72D297353CC}">
              <c16:uniqueId val="{00000001-FD24-457A-AEB2-AD0DC53283FF}"/>
            </c:ext>
          </c:extLst>
        </c:ser>
        <c:dLbls>
          <c:showLegendKey val="0"/>
          <c:showVal val="0"/>
          <c:showCatName val="0"/>
          <c:showSerName val="0"/>
          <c:showPercent val="0"/>
          <c:showBubbleSize val="0"/>
        </c:dLbls>
        <c:gapWidth val="219"/>
        <c:overlap val="-27"/>
        <c:axId val="2004819071"/>
        <c:axId val="36165552"/>
      </c:bar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Pivot_Table!$B$477</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Pivot_Table!$B$478:$B$480</c:f>
              <c:numCache>
                <c:formatCode>General</c:formatCode>
                <c:ptCount val="2"/>
                <c:pt idx="0">
                  <c:v>6048775.939999992</c:v>
                </c:pt>
                <c:pt idx="1">
                  <c:v>3178404.0200000037</c:v>
                </c:pt>
              </c:numCache>
            </c:numRef>
          </c:val>
          <c:extLst>
            <c:ext xmlns:c16="http://schemas.microsoft.com/office/drawing/2014/chart" uri="{C3380CC4-5D6E-409C-BE32-E72D297353CC}">
              <c16:uniqueId val="{00000000-43B5-4D5E-A30E-57DA3EEEB909}"/>
            </c:ext>
          </c:extLst>
        </c:ser>
        <c:ser>
          <c:idx val="1"/>
          <c:order val="1"/>
          <c:tx>
            <c:strRef>
              <c:f>Pivot_Table!$C$477</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Pivot_Table!$C$478:$C$480</c:f>
              <c:numCache>
                <c:formatCode>General</c:formatCode>
                <c:ptCount val="2"/>
                <c:pt idx="0">
                  <c:v>4326160.0899999831</c:v>
                </c:pt>
                <c:pt idx="1">
                  <c:v>2270281.0300000003</c:v>
                </c:pt>
              </c:numCache>
            </c:numRef>
          </c:val>
          <c:extLst>
            <c:ext xmlns:c16="http://schemas.microsoft.com/office/drawing/2014/chart" uri="{C3380CC4-5D6E-409C-BE32-E72D297353CC}">
              <c16:uniqueId val="{00000001-43B5-4D5E-A30E-57DA3EEEB909}"/>
            </c:ext>
          </c:extLst>
        </c:ser>
        <c:ser>
          <c:idx val="2"/>
          <c:order val="2"/>
          <c:tx>
            <c:strRef>
              <c:f>Pivot_Table!$D$477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Pivot_Table!$D$478:$D$480</c:f>
              <c:numCache>
                <c:formatCode>General</c:formatCode>
                <c:ptCount val="2"/>
                <c:pt idx="0">
                  <c:v>1181710.4400000016</c:v>
                </c:pt>
                <c:pt idx="1">
                  <c:v>622808.10000000009</c:v>
                </c:pt>
              </c:numCache>
            </c:numRef>
          </c:val>
          <c:extLst>
            <c:ext xmlns:c16="http://schemas.microsoft.com/office/drawing/2014/chart" uri="{C3380CC4-5D6E-409C-BE32-E72D297353CC}">
              <c16:uniqueId val="{00000002-43B5-4D5E-A30E-57DA3EEEB909}"/>
            </c:ext>
          </c:extLst>
        </c:ser>
        <c:ser>
          <c:idx val="3"/>
          <c:order val="3"/>
          <c:tx>
            <c:strRef>
              <c:f>Pivot_Table!$E$477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Pivot_Table!$E$478:$E$480</c:f>
              <c:numCache>
                <c:formatCode>General</c:formatCode>
                <c:ptCount val="2"/>
                <c:pt idx="0">
                  <c:v>4040</c:v>
                </c:pt>
                <c:pt idx="1">
                  <c:v>2078</c:v>
                </c:pt>
              </c:numCache>
            </c:numRef>
          </c:val>
          <c:extLst>
            <c:ext xmlns:c16="http://schemas.microsoft.com/office/drawing/2014/chart" uri="{C3380CC4-5D6E-409C-BE32-E72D297353CC}">
              <c16:uniqueId val="{00000003-43B5-4D5E-A30E-57DA3EEEB90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Pivot_Table!$B$554</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Pivot_Table!$B$555:$B$561</c:f>
              <c:numCache>
                <c:formatCode>General</c:formatCode>
                <c:ptCount val="6"/>
                <c:pt idx="0">
                  <c:v>1763452.5300000012</c:v>
                </c:pt>
                <c:pt idx="1">
                  <c:v>2021009.6799999992</c:v>
                </c:pt>
                <c:pt idx="2">
                  <c:v>1879703.55</c:v>
                </c:pt>
                <c:pt idx="3">
                  <c:v>343465.97</c:v>
                </c:pt>
                <c:pt idx="4">
                  <c:v>600470.11000000034</c:v>
                </c:pt>
                <c:pt idx="5">
                  <c:v>2619078.1199999996</c:v>
                </c:pt>
              </c:numCache>
            </c:numRef>
          </c:val>
          <c:extLst>
            <c:ext xmlns:c16="http://schemas.microsoft.com/office/drawing/2014/chart" uri="{C3380CC4-5D6E-409C-BE32-E72D297353CC}">
              <c16:uniqueId val="{00000000-6C5C-4964-BCBE-0775563A6842}"/>
            </c:ext>
          </c:extLst>
        </c:ser>
        <c:ser>
          <c:idx val="1"/>
          <c:order val="1"/>
          <c:tx>
            <c:strRef>
              <c:f>Pivot_Table!$C$554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Pivot_Table!$C$555:$C$561</c:f>
              <c:numCache>
                <c:formatCode>General</c:formatCode>
                <c:ptCount val="6"/>
                <c:pt idx="0">
                  <c:v>346275.74999999942</c:v>
                </c:pt>
                <c:pt idx="1">
                  <c:v>395541.88000000035</c:v>
                </c:pt>
                <c:pt idx="2">
                  <c:v>357019.49999999965</c:v>
                </c:pt>
                <c:pt idx="3">
                  <c:v>63731.040000000001</c:v>
                </c:pt>
                <c:pt idx="4">
                  <c:v>119310.70999999995</c:v>
                </c:pt>
                <c:pt idx="5">
                  <c:v>522639.65999999974</c:v>
                </c:pt>
              </c:numCache>
            </c:numRef>
          </c:val>
          <c:extLst>
            <c:ext xmlns:c16="http://schemas.microsoft.com/office/drawing/2014/chart" uri="{C3380CC4-5D6E-409C-BE32-E72D297353CC}">
              <c16:uniqueId val="{00000001-6C5C-4964-BCBE-0775563A6842}"/>
            </c:ext>
          </c:extLst>
        </c:ser>
        <c:ser>
          <c:idx val="2"/>
          <c:order val="2"/>
          <c:tx>
            <c:strRef>
              <c:f>Pivot_Table!$D$554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Pivot_Table!$D$555:$D$561</c:f>
              <c:numCache>
                <c:formatCode>General</c:formatCode>
                <c:ptCount val="6"/>
                <c:pt idx="0">
                  <c:v>1216</c:v>
                </c:pt>
                <c:pt idx="1">
                  <c:v>1299</c:v>
                </c:pt>
                <c:pt idx="2">
                  <c:v>1239</c:v>
                </c:pt>
                <c:pt idx="3">
                  <c:v>212</c:v>
                </c:pt>
                <c:pt idx="4">
                  <c:v>395</c:v>
                </c:pt>
                <c:pt idx="5">
                  <c:v>1757</c:v>
                </c:pt>
              </c:numCache>
            </c:numRef>
          </c:val>
          <c:extLst>
            <c:ext xmlns:c16="http://schemas.microsoft.com/office/drawing/2014/chart" uri="{C3380CC4-5D6E-409C-BE32-E72D297353CC}">
              <c16:uniqueId val="{00000002-6C5C-4964-BCBE-0775563A6842}"/>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Pivot_Table!$B$446</c:f>
              <c:strCache>
                <c:ptCount val="1"/>
                <c:pt idx="0">
                  <c:v>Count of Invoice 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Pivot_Table!$B$447:$B$449</c:f>
              <c:numCache>
                <c:formatCode>General</c:formatCode>
                <c:ptCount val="2"/>
                <c:pt idx="0">
                  <c:v>2854</c:v>
                </c:pt>
                <c:pt idx="1">
                  <c:v>146</c:v>
                </c:pt>
              </c:numCache>
            </c:numRef>
          </c:val>
          <c:extLst>
            <c:ext xmlns:c16="http://schemas.microsoft.com/office/drawing/2014/chart" uri="{C3380CC4-5D6E-409C-BE32-E72D297353CC}">
              <c16:uniqueId val="{00000000-576A-4038-AD49-13FB7A31D0A8}"/>
            </c:ext>
          </c:extLst>
        </c:ser>
        <c:ser>
          <c:idx val="1"/>
          <c:order val="1"/>
          <c:tx>
            <c:strRef>
              <c:f>Pivot_Table!$C$446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Pivot_Table!$C$447:$C$449</c:f>
              <c:numCache>
                <c:formatCode>General</c:formatCode>
                <c:ptCount val="2"/>
                <c:pt idx="0">
                  <c:v>8652296.0999999922</c:v>
                </c:pt>
                <c:pt idx="1">
                  <c:v>574883.86</c:v>
                </c:pt>
              </c:numCache>
            </c:numRef>
          </c:val>
          <c:extLst>
            <c:ext xmlns:c16="http://schemas.microsoft.com/office/drawing/2014/chart" uri="{C3380CC4-5D6E-409C-BE32-E72D297353CC}">
              <c16:uniqueId val="{00000001-576A-4038-AD49-13FB7A31D0A8}"/>
            </c:ext>
          </c:extLst>
        </c:ser>
        <c:ser>
          <c:idx val="2"/>
          <c:order val="2"/>
          <c:tx>
            <c:strRef>
              <c:f>Pivot_Table!$D$446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Pivot_Table!$D$447:$D$449</c:f>
              <c:numCache>
                <c:formatCode>General</c:formatCode>
                <c:ptCount val="2"/>
                <c:pt idx="0">
                  <c:v>1686540</c:v>
                </c:pt>
                <c:pt idx="1">
                  <c:v>117978.54000000001</c:v>
                </c:pt>
              </c:numCache>
            </c:numRef>
          </c:val>
          <c:extLst>
            <c:ext xmlns:c16="http://schemas.microsoft.com/office/drawing/2014/chart" uri="{C3380CC4-5D6E-409C-BE32-E72D297353CC}">
              <c16:uniqueId val="{00000002-576A-4038-AD49-13FB7A31D0A8}"/>
            </c:ext>
          </c:extLst>
        </c:ser>
        <c:ser>
          <c:idx val="3"/>
          <c:order val="3"/>
          <c:tx>
            <c:strRef>
              <c:f>Pivot_Table!$E$446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Pivot_Table!$E$447:$E$449</c:f>
              <c:numCache>
                <c:formatCode>General</c:formatCode>
                <c:ptCount val="2"/>
                <c:pt idx="0">
                  <c:v>5817</c:v>
                </c:pt>
                <c:pt idx="1">
                  <c:v>301</c:v>
                </c:pt>
              </c:numCache>
            </c:numRef>
          </c:val>
          <c:extLst>
            <c:ext xmlns:c16="http://schemas.microsoft.com/office/drawing/2014/chart" uri="{C3380CC4-5D6E-409C-BE32-E72D297353CC}">
              <c16:uniqueId val="{00000003-576A-4038-AD49-13FB7A31D0A8}"/>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18" Type="http://schemas.openxmlformats.org/officeDocument/2006/relationships/chart" Target="../charts/chart10.xml"/><Relationship Id="rId3" Type="http://schemas.openxmlformats.org/officeDocument/2006/relationships/image" Target="../media/image3.png"/><Relationship Id="rId21" Type="http://schemas.openxmlformats.org/officeDocument/2006/relationships/image" Target="../media/image11.pn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chart" Target="../charts/chart9.xml"/><Relationship Id="rId2" Type="http://schemas.openxmlformats.org/officeDocument/2006/relationships/image" Target="../media/image2.svg"/><Relationship Id="rId16" Type="http://schemas.openxmlformats.org/officeDocument/2006/relationships/chart" Target="../charts/chart8.xml"/><Relationship Id="rId20"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24" Type="http://schemas.openxmlformats.org/officeDocument/2006/relationships/image" Target="../media/image14.svg"/><Relationship Id="rId5" Type="http://schemas.openxmlformats.org/officeDocument/2006/relationships/image" Target="../media/image5.png"/><Relationship Id="rId15" Type="http://schemas.openxmlformats.org/officeDocument/2006/relationships/chart" Target="../charts/chart7.xml"/><Relationship Id="rId23" Type="http://schemas.openxmlformats.org/officeDocument/2006/relationships/image" Target="../media/image13.png"/><Relationship Id="rId10" Type="http://schemas.openxmlformats.org/officeDocument/2006/relationships/chart" Target="../charts/chart2.xml"/><Relationship Id="rId19" Type="http://schemas.openxmlformats.org/officeDocument/2006/relationships/image" Target="../media/image9.png"/><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 Id="rId22" Type="http://schemas.openxmlformats.org/officeDocument/2006/relationships/image" Target="../media/image12.svg"/></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153245</xdr:colOff>
      <xdr:row>0</xdr:row>
      <xdr:rowOff>20410</xdr:rowOff>
    </xdr:from>
    <xdr:to>
      <xdr:col>23</xdr:col>
      <xdr:colOff>571499</xdr:colOff>
      <xdr:row>5</xdr:row>
      <xdr:rowOff>96288</xdr:rowOff>
    </xdr:to>
    <xdr:grpSp>
      <xdr:nvGrpSpPr>
        <xdr:cNvPr id="63" name="Group 62">
          <a:extLst>
            <a:ext uri="{FF2B5EF4-FFF2-40B4-BE49-F238E27FC236}">
              <a16:creationId xmlns:a16="http://schemas.microsoft.com/office/drawing/2014/main" id="{FE36363A-F39F-8425-B096-7EDF230FE615}"/>
            </a:ext>
          </a:extLst>
        </xdr:cNvPr>
        <xdr:cNvGrpSpPr/>
      </xdr:nvGrpSpPr>
      <xdr:grpSpPr>
        <a:xfrm>
          <a:off x="1894959" y="20410"/>
          <a:ext cx="15563004" cy="1341342"/>
          <a:chOff x="2459165" y="85726"/>
          <a:chExt cx="10494835" cy="866774"/>
        </a:xfrm>
        <a:solidFill>
          <a:schemeClr val="bg1"/>
        </a:solidFill>
        <a:scene3d>
          <a:camera prst="orthographicFront">
            <a:rot lat="0" lon="0" rev="0"/>
          </a:camera>
          <a:lightRig rig="balanced" dir="t">
            <a:rot lat="0" lon="0" rev="8700000"/>
          </a:lightRig>
        </a:scene3d>
      </xdr:grpSpPr>
      <xdr:grpSp>
        <xdr:nvGrpSpPr>
          <xdr:cNvPr id="16" name="Group 15">
            <a:extLst>
              <a:ext uri="{FF2B5EF4-FFF2-40B4-BE49-F238E27FC236}">
                <a16:creationId xmlns:a16="http://schemas.microsoft.com/office/drawing/2014/main" id="{8F199912-AFB9-272F-59D4-CE8475892207}"/>
              </a:ext>
            </a:extLst>
          </xdr:cNvPr>
          <xdr:cNvGrpSpPr/>
        </xdr:nvGrpSpPr>
        <xdr:grpSpPr>
          <a:xfrm>
            <a:off x="2459165" y="85726"/>
            <a:ext cx="1473347" cy="827375"/>
            <a:chOff x="2362201" y="361950"/>
            <a:chExt cx="1718667" cy="800100"/>
          </a:xfrm>
          <a:grpFill/>
        </xdr:grpSpPr>
        <xdr:sp macro="" textlink="">
          <xdr:nvSpPr>
            <xdr:cNvPr id="39" name="Rectangle: Rounded Corners 38">
              <a:extLst>
                <a:ext uri="{FF2B5EF4-FFF2-40B4-BE49-F238E27FC236}">
                  <a16:creationId xmlns:a16="http://schemas.microsoft.com/office/drawing/2014/main" id="{71D6CD29-5FA0-A1F6-B86D-E43C18655FEF}"/>
                </a:ext>
              </a:extLst>
            </xdr:cNvPr>
            <xdr:cNvSpPr/>
          </xdr:nvSpPr>
          <xdr:spPr>
            <a:xfrm>
              <a:off x="2362201"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IN" sz="1400" b="1"/>
            </a:p>
          </xdr:txBody>
        </xdr:sp>
        <xdr:grpSp>
          <xdr:nvGrpSpPr>
            <xdr:cNvPr id="40" name="Group 39">
              <a:extLst>
                <a:ext uri="{FF2B5EF4-FFF2-40B4-BE49-F238E27FC236}">
                  <a16:creationId xmlns:a16="http://schemas.microsoft.com/office/drawing/2014/main" id="{98C6D161-B5DA-5765-BFC9-13AEA4782AAC}"/>
                </a:ext>
              </a:extLst>
            </xdr:cNvPr>
            <xdr:cNvGrpSpPr/>
          </xdr:nvGrpSpPr>
          <xdr:grpSpPr>
            <a:xfrm>
              <a:off x="2457450" y="428625"/>
              <a:ext cx="1623418" cy="685800"/>
              <a:chOff x="2505075" y="428625"/>
              <a:chExt cx="1623418" cy="685800"/>
            </a:xfrm>
            <a:grpFill/>
          </xdr:grpSpPr>
          <xdr:sp macro="" textlink="">
            <xdr:nvSpPr>
              <xdr:cNvPr id="41" name="TextBox 40">
                <a:extLst>
                  <a:ext uri="{FF2B5EF4-FFF2-40B4-BE49-F238E27FC236}">
                    <a16:creationId xmlns:a16="http://schemas.microsoft.com/office/drawing/2014/main" id="{8AA0DFC9-04D6-084A-9F10-3691E548F4EF}"/>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SALES</a:t>
                </a:r>
              </a:p>
            </xdr:txBody>
          </xdr:sp>
          <xdr:sp macro="" textlink="Calculations!E15">
            <xdr:nvSpPr>
              <xdr:cNvPr id="42" name="TextBox 41">
                <a:extLst>
                  <a:ext uri="{FF2B5EF4-FFF2-40B4-BE49-F238E27FC236}">
                    <a16:creationId xmlns:a16="http://schemas.microsoft.com/office/drawing/2014/main" id="{1B9C65D6-DE3F-9FB5-74AA-0831E74124E7}"/>
                  </a:ext>
                </a:extLst>
              </xdr:cNvPr>
              <xdr:cNvSpPr txBox="1"/>
            </xdr:nvSpPr>
            <xdr:spPr>
              <a:xfrm>
                <a:off x="2559893" y="685800"/>
                <a:ext cx="15686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D318F-3CC8-4549-8DBD-9E1CDE7A5BD0}" type="TxLink">
                  <a:rPr lang="en-US" sz="1600" b="1" i="0" u="none" strike="noStrike">
                    <a:solidFill>
                      <a:srgbClr val="000000"/>
                    </a:solidFill>
                    <a:latin typeface="Calibri"/>
                    <a:ea typeface="Calibri"/>
                    <a:cs typeface="Calibri"/>
                  </a:rPr>
                  <a:pPr algn="ctr"/>
                  <a:t>₹ 92,27,179.96</a:t>
                </a:fld>
                <a:endParaRPr lang="en-IN" sz="1600" b="1"/>
              </a:p>
            </xdr:txBody>
          </xdr:sp>
          <xdr:sp macro="" textlink="Calculations!C11">
            <xdr:nvSpPr>
              <xdr:cNvPr id="43" name="TextBox 42">
                <a:extLst>
                  <a:ext uri="{FF2B5EF4-FFF2-40B4-BE49-F238E27FC236}">
                    <a16:creationId xmlns:a16="http://schemas.microsoft.com/office/drawing/2014/main" id="{7145C5A6-0E37-53F1-E519-2BB390F9DBF4}"/>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01350D-EA9D-4D32-A9D0-FF7C92F124D0}" type="TxLink">
                  <a:rPr lang="en-US" sz="1400" b="1" i="0" u="none" strike="noStrike">
                    <a:solidFill>
                      <a:srgbClr val="000000"/>
                    </a:solidFill>
                    <a:latin typeface="Calibri"/>
                    <a:ea typeface="Calibri"/>
                    <a:cs typeface="Calibri"/>
                  </a:rPr>
                  <a:pPr algn="ctr"/>
                  <a:t>▼ -0.08% vs Last Year</a:t>
                </a:fld>
                <a:endParaRPr lang="en-IN" sz="1400" b="1"/>
              </a:p>
            </xdr:txBody>
          </xdr:sp>
        </xdr:grpSp>
      </xdr:grpSp>
      <xdr:grpSp>
        <xdr:nvGrpSpPr>
          <xdr:cNvPr id="17" name="Group 16">
            <a:extLst>
              <a:ext uri="{FF2B5EF4-FFF2-40B4-BE49-F238E27FC236}">
                <a16:creationId xmlns:a16="http://schemas.microsoft.com/office/drawing/2014/main" id="{845166AF-B867-8A37-8EAD-0B77D3A60E8D}"/>
              </a:ext>
            </a:extLst>
          </xdr:cNvPr>
          <xdr:cNvGrpSpPr/>
        </xdr:nvGrpSpPr>
        <xdr:grpSpPr>
          <a:xfrm>
            <a:off x="3961597" y="95576"/>
            <a:ext cx="1437109" cy="827375"/>
            <a:chOff x="2362200" y="361950"/>
            <a:chExt cx="1676400" cy="800100"/>
          </a:xfrm>
          <a:grpFill/>
        </xdr:grpSpPr>
        <xdr:sp macro="" textlink="">
          <xdr:nvSpPr>
            <xdr:cNvPr id="34" name="Rectangle: Rounded Corners 33">
              <a:extLst>
                <a:ext uri="{FF2B5EF4-FFF2-40B4-BE49-F238E27FC236}">
                  <a16:creationId xmlns:a16="http://schemas.microsoft.com/office/drawing/2014/main" id="{AA504E5B-628D-8ED1-AB00-49C1E2563311}"/>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IN" sz="1400" b="1"/>
            </a:p>
          </xdr:txBody>
        </xdr:sp>
        <xdr:grpSp>
          <xdr:nvGrpSpPr>
            <xdr:cNvPr id="35" name="Group 34">
              <a:extLst>
                <a:ext uri="{FF2B5EF4-FFF2-40B4-BE49-F238E27FC236}">
                  <a16:creationId xmlns:a16="http://schemas.microsoft.com/office/drawing/2014/main" id="{67CB954E-957D-11D4-B9E6-7653715E8A79}"/>
                </a:ext>
              </a:extLst>
            </xdr:cNvPr>
            <xdr:cNvGrpSpPr/>
          </xdr:nvGrpSpPr>
          <xdr:grpSpPr>
            <a:xfrm>
              <a:off x="2457450" y="428625"/>
              <a:ext cx="1533525" cy="685800"/>
              <a:chOff x="2505075" y="428625"/>
              <a:chExt cx="1533525" cy="685800"/>
            </a:xfrm>
            <a:grpFill/>
          </xdr:grpSpPr>
          <xdr:sp macro="" textlink="">
            <xdr:nvSpPr>
              <xdr:cNvPr id="36" name="TextBox 35">
                <a:extLst>
                  <a:ext uri="{FF2B5EF4-FFF2-40B4-BE49-F238E27FC236}">
                    <a16:creationId xmlns:a16="http://schemas.microsoft.com/office/drawing/2014/main" id="{3EE7B46B-B840-EF02-571C-DE3457FBA3FC}"/>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PROFIT</a:t>
                </a:r>
              </a:p>
            </xdr:txBody>
          </xdr:sp>
          <xdr:sp macro="" textlink="Calculations!E18">
            <xdr:nvSpPr>
              <xdr:cNvPr id="37" name="TextBox 36">
                <a:extLst>
                  <a:ext uri="{FF2B5EF4-FFF2-40B4-BE49-F238E27FC236}">
                    <a16:creationId xmlns:a16="http://schemas.microsoft.com/office/drawing/2014/main" id="{59347E29-482E-4C29-6D8F-79CE78D521BA}"/>
                  </a:ext>
                </a:extLst>
              </xdr:cNvPr>
              <xdr:cNvSpPr txBox="1"/>
            </xdr:nvSpPr>
            <xdr:spPr>
              <a:xfrm>
                <a:off x="2738775" y="685800"/>
                <a:ext cx="1299825"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97F016-1022-4BEB-8D8B-9E0EDD27A636}" type="TxLink">
                  <a:rPr lang="en-US" sz="1600" b="1" i="0" u="none" strike="noStrike">
                    <a:solidFill>
                      <a:srgbClr val="000000"/>
                    </a:solidFill>
                    <a:latin typeface="Calibri"/>
                    <a:ea typeface="Calibri"/>
                    <a:cs typeface="Calibri"/>
                  </a:rPr>
                  <a:pPr algn="ctr"/>
                  <a:t>₹ 18,04,518.54</a:t>
                </a:fld>
                <a:endParaRPr lang="en-IN" sz="1600" b="1"/>
              </a:p>
            </xdr:txBody>
          </xdr:sp>
          <xdr:sp macro="" textlink="Calculations!E11">
            <xdr:nvSpPr>
              <xdr:cNvPr id="38" name="TextBox 37">
                <a:extLst>
                  <a:ext uri="{FF2B5EF4-FFF2-40B4-BE49-F238E27FC236}">
                    <a16:creationId xmlns:a16="http://schemas.microsoft.com/office/drawing/2014/main" id="{47D0A36F-15C5-0DB3-70F9-D7BD77E6588B}"/>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69041D-0881-4387-98ED-FE84A917A841}" type="TxLink">
                  <a:rPr lang="en-US" sz="1400" b="1" i="0" u="none" strike="noStrike">
                    <a:solidFill>
                      <a:srgbClr val="000000"/>
                    </a:solidFill>
                    <a:latin typeface="Calibri"/>
                    <a:ea typeface="Calibri"/>
                    <a:cs typeface="Calibri"/>
                  </a:rPr>
                  <a:pPr algn="ctr"/>
                  <a:t>▼ -7.20% vs Last Year</a:t>
                </a:fld>
                <a:endParaRPr lang="en-IN" sz="1400" b="1"/>
              </a:p>
            </xdr:txBody>
          </xdr:sp>
        </xdr:grpSp>
      </xdr:grpSp>
      <xdr:grpSp>
        <xdr:nvGrpSpPr>
          <xdr:cNvPr id="18" name="Group 17">
            <a:extLst>
              <a:ext uri="{FF2B5EF4-FFF2-40B4-BE49-F238E27FC236}">
                <a16:creationId xmlns:a16="http://schemas.microsoft.com/office/drawing/2014/main" id="{63459631-A6ED-3B79-6369-F31C800FB6D5}"/>
              </a:ext>
            </a:extLst>
          </xdr:cNvPr>
          <xdr:cNvGrpSpPr/>
        </xdr:nvGrpSpPr>
        <xdr:grpSpPr>
          <a:xfrm>
            <a:off x="5464028" y="105425"/>
            <a:ext cx="1457589" cy="827375"/>
            <a:chOff x="2362200" y="361950"/>
            <a:chExt cx="1700291" cy="800100"/>
          </a:xfrm>
          <a:grpFill/>
        </xdr:grpSpPr>
        <xdr:sp macro="" textlink="">
          <xdr:nvSpPr>
            <xdr:cNvPr id="30" name="Rectangle: Rounded Corners 29">
              <a:extLst>
                <a:ext uri="{FF2B5EF4-FFF2-40B4-BE49-F238E27FC236}">
                  <a16:creationId xmlns:a16="http://schemas.microsoft.com/office/drawing/2014/main" id="{D902D1F7-F1D4-A131-F653-2F8D5EBD5AA8}"/>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grpSp>
          <xdr:nvGrpSpPr>
            <xdr:cNvPr id="31" name="Group 30">
              <a:extLst>
                <a:ext uri="{FF2B5EF4-FFF2-40B4-BE49-F238E27FC236}">
                  <a16:creationId xmlns:a16="http://schemas.microsoft.com/office/drawing/2014/main" id="{7B966018-DF6F-65A9-3248-FD59776A04AC}"/>
                </a:ext>
              </a:extLst>
            </xdr:cNvPr>
            <xdr:cNvGrpSpPr/>
          </xdr:nvGrpSpPr>
          <xdr:grpSpPr>
            <a:xfrm>
              <a:off x="2847974" y="428625"/>
              <a:ext cx="1214517" cy="476250"/>
              <a:chOff x="2895599" y="428625"/>
              <a:chExt cx="1214517" cy="476250"/>
            </a:xfrm>
            <a:grpFill/>
          </xdr:grpSpPr>
          <xdr:sp macro="" textlink="">
            <xdr:nvSpPr>
              <xdr:cNvPr id="32" name="TextBox 31">
                <a:extLst>
                  <a:ext uri="{FF2B5EF4-FFF2-40B4-BE49-F238E27FC236}">
                    <a16:creationId xmlns:a16="http://schemas.microsoft.com/office/drawing/2014/main" id="{C494FE33-7BC1-1D6B-FEC0-FF0B0F819D19}"/>
                  </a:ext>
                </a:extLst>
              </xdr:cNvPr>
              <xdr:cNvSpPr txBox="1"/>
            </xdr:nvSpPr>
            <xdr:spPr>
              <a:xfrm>
                <a:off x="2895599" y="428625"/>
                <a:ext cx="1214517"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PROFIT MARGIN%</a:t>
                </a:r>
              </a:p>
            </xdr:txBody>
          </xdr:sp>
          <xdr:sp macro="" textlink="Calculations!A15">
            <xdr:nvSpPr>
              <xdr:cNvPr id="33" name="TextBox 32">
                <a:extLst>
                  <a:ext uri="{FF2B5EF4-FFF2-40B4-BE49-F238E27FC236}">
                    <a16:creationId xmlns:a16="http://schemas.microsoft.com/office/drawing/2014/main" id="{75C3958C-F28E-238E-9FFA-1BDF6055C22F}"/>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40D6F3-9D99-49E8-AA52-3A0A576D32F0}" type="TxLink">
                  <a:rPr lang="en-US" sz="1400" b="1" i="0" u="none" strike="noStrike">
                    <a:solidFill>
                      <a:srgbClr val="000000"/>
                    </a:solidFill>
                    <a:latin typeface="Calibri"/>
                    <a:ea typeface="Calibri"/>
                    <a:cs typeface="Calibri"/>
                  </a:rPr>
                  <a:pPr algn="ctr"/>
                  <a:t>19.56%</a:t>
                </a:fld>
                <a:endParaRPr lang="en-IN" sz="1400" b="1"/>
              </a:p>
            </xdr:txBody>
          </xdr:sp>
        </xdr:grpSp>
      </xdr:grpSp>
      <xdr:grpSp>
        <xdr:nvGrpSpPr>
          <xdr:cNvPr id="19" name="Group 18">
            <a:extLst>
              <a:ext uri="{FF2B5EF4-FFF2-40B4-BE49-F238E27FC236}">
                <a16:creationId xmlns:a16="http://schemas.microsoft.com/office/drawing/2014/main" id="{A32086AF-A6B6-1197-50D8-812B28D5B4C5}"/>
              </a:ext>
            </a:extLst>
          </xdr:cNvPr>
          <xdr:cNvGrpSpPr/>
        </xdr:nvGrpSpPr>
        <xdr:grpSpPr>
          <a:xfrm>
            <a:off x="6966460" y="115275"/>
            <a:ext cx="1442213" cy="827375"/>
            <a:chOff x="2362200" y="361950"/>
            <a:chExt cx="1682354" cy="800100"/>
          </a:xfrm>
          <a:grpFill/>
        </xdr:grpSpPr>
        <xdr:sp macro="" textlink="">
          <xdr:nvSpPr>
            <xdr:cNvPr id="26" name="Rectangle: Rounded Corners 25">
              <a:extLst>
                <a:ext uri="{FF2B5EF4-FFF2-40B4-BE49-F238E27FC236}">
                  <a16:creationId xmlns:a16="http://schemas.microsoft.com/office/drawing/2014/main" id="{723462CC-9F92-0595-18AB-5AC71162F4BD}"/>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1600" b="1"/>
            </a:p>
          </xdr:txBody>
        </xdr:sp>
        <xdr:grpSp>
          <xdr:nvGrpSpPr>
            <xdr:cNvPr id="27" name="Group 26">
              <a:extLst>
                <a:ext uri="{FF2B5EF4-FFF2-40B4-BE49-F238E27FC236}">
                  <a16:creationId xmlns:a16="http://schemas.microsoft.com/office/drawing/2014/main" id="{FD20A590-656D-8D3C-A8B0-84CEC3DDD623}"/>
                </a:ext>
              </a:extLst>
            </xdr:cNvPr>
            <xdr:cNvGrpSpPr/>
          </xdr:nvGrpSpPr>
          <xdr:grpSpPr>
            <a:xfrm>
              <a:off x="2735181" y="428625"/>
              <a:ext cx="1309373" cy="476250"/>
              <a:chOff x="2782806" y="428625"/>
              <a:chExt cx="1309373" cy="476250"/>
            </a:xfrm>
            <a:grpFill/>
          </xdr:grpSpPr>
          <xdr:sp macro="" textlink="">
            <xdr:nvSpPr>
              <xdr:cNvPr id="28" name="TextBox 27">
                <a:extLst>
                  <a:ext uri="{FF2B5EF4-FFF2-40B4-BE49-F238E27FC236}">
                    <a16:creationId xmlns:a16="http://schemas.microsoft.com/office/drawing/2014/main" id="{0EEE9B33-244B-593D-5150-59C3559A35B8}"/>
                  </a:ext>
                </a:extLst>
              </xdr:cNvPr>
              <xdr:cNvSpPr txBox="1"/>
            </xdr:nvSpPr>
            <xdr:spPr>
              <a:xfrm>
                <a:off x="2782806" y="428625"/>
                <a:ext cx="1309373"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COST</a:t>
                </a:r>
              </a:p>
            </xdr:txBody>
          </xdr:sp>
          <xdr:sp macro="" textlink="Calculations!E21">
            <xdr:nvSpPr>
              <xdr:cNvPr id="29" name="TextBox 28">
                <a:extLst>
                  <a:ext uri="{FF2B5EF4-FFF2-40B4-BE49-F238E27FC236}">
                    <a16:creationId xmlns:a16="http://schemas.microsoft.com/office/drawing/2014/main" id="{C6905AEE-2D4A-4BA1-470E-AFCFBFC1CDFF}"/>
                  </a:ext>
                </a:extLst>
              </xdr:cNvPr>
              <xdr:cNvSpPr txBox="1"/>
            </xdr:nvSpPr>
            <xdr:spPr>
              <a:xfrm>
                <a:off x="2784135" y="685800"/>
                <a:ext cx="1254466"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F511D0-E543-4753-924F-FFCF33943CF3}" type="TxLink">
                  <a:rPr lang="en-US" sz="1600" b="1" i="0" u="none" strike="noStrike">
                    <a:solidFill>
                      <a:srgbClr val="000000"/>
                    </a:solidFill>
                    <a:latin typeface="Calibri"/>
                    <a:ea typeface="Calibri"/>
                    <a:cs typeface="Calibri"/>
                  </a:rPr>
                  <a:pPr algn="ctr"/>
                  <a:t>₹ 65,96,441.12</a:t>
                </a:fld>
                <a:endParaRPr lang="en-IN" sz="1600" b="1"/>
              </a:p>
            </xdr:txBody>
          </xdr:sp>
        </xdr:grpSp>
      </xdr:grpSp>
      <xdr:pic>
        <xdr:nvPicPr>
          <xdr:cNvPr id="11" name="Graphic 10" descr="Shopping cart with solid fill">
            <a:extLst>
              <a:ext uri="{FF2B5EF4-FFF2-40B4-BE49-F238E27FC236}">
                <a16:creationId xmlns:a16="http://schemas.microsoft.com/office/drawing/2014/main" id="{9BD2A958-944F-F6D5-3C73-94F2EA56C9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34674" y="206601"/>
            <a:ext cx="392718" cy="522033"/>
          </a:xfrm>
          <a:prstGeom prst="rect">
            <a:avLst/>
          </a:prstGeom>
          <a:ln>
            <a:noFill/>
          </a:ln>
        </xdr:spPr>
      </xdr:pic>
      <xdr:pic>
        <xdr:nvPicPr>
          <xdr:cNvPr id="12" name="Graphic 11" descr="Rupee with solid fill">
            <a:extLst>
              <a:ext uri="{FF2B5EF4-FFF2-40B4-BE49-F238E27FC236}">
                <a16:creationId xmlns:a16="http://schemas.microsoft.com/office/drawing/2014/main" id="{77B36E7F-69C1-3E8D-311C-B1AE28842C6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44267" y="220454"/>
            <a:ext cx="369409" cy="491049"/>
          </a:xfrm>
          <a:prstGeom prst="rect">
            <a:avLst/>
          </a:prstGeom>
          <a:ln>
            <a:noFill/>
          </a:ln>
        </xdr:spPr>
      </xdr:pic>
      <xdr:pic>
        <xdr:nvPicPr>
          <xdr:cNvPr id="13" name="Graphic 12" descr="Upward trend with solid fill">
            <a:extLst>
              <a:ext uri="{FF2B5EF4-FFF2-40B4-BE49-F238E27FC236}">
                <a16:creationId xmlns:a16="http://schemas.microsoft.com/office/drawing/2014/main" id="{1A35E278-60CE-4FF4-6E56-588043E8665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85582" y="144825"/>
            <a:ext cx="422357" cy="561432"/>
          </a:xfrm>
          <a:prstGeom prst="rect">
            <a:avLst/>
          </a:prstGeom>
          <a:ln>
            <a:noFill/>
          </a:ln>
        </xdr:spPr>
      </xdr:pic>
      <xdr:pic>
        <xdr:nvPicPr>
          <xdr:cNvPr id="14" name="Graphic 13" descr="Male profile outline">
            <a:extLst>
              <a:ext uri="{FF2B5EF4-FFF2-40B4-BE49-F238E27FC236}">
                <a16:creationId xmlns:a16="http://schemas.microsoft.com/office/drawing/2014/main" id="{45ECDE84-BA44-B08B-6450-C4DD04793FC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053754" y="231846"/>
            <a:ext cx="385309" cy="512185"/>
          </a:xfrm>
          <a:prstGeom prst="rect">
            <a:avLst/>
          </a:prstGeom>
          <a:ln>
            <a:noFill/>
          </a:ln>
        </xdr:spPr>
      </xdr:pic>
      <xdr:grpSp>
        <xdr:nvGrpSpPr>
          <xdr:cNvPr id="20" name="Group 19">
            <a:extLst>
              <a:ext uri="{FF2B5EF4-FFF2-40B4-BE49-F238E27FC236}">
                <a16:creationId xmlns:a16="http://schemas.microsoft.com/office/drawing/2014/main" id="{2ED22E22-0475-1E26-646F-E5DFCB88282D}"/>
              </a:ext>
            </a:extLst>
          </xdr:cNvPr>
          <xdr:cNvGrpSpPr/>
        </xdr:nvGrpSpPr>
        <xdr:grpSpPr>
          <a:xfrm>
            <a:off x="8468891" y="125125"/>
            <a:ext cx="1437109" cy="827375"/>
            <a:chOff x="2362200" y="361950"/>
            <a:chExt cx="1676400" cy="800100"/>
          </a:xfrm>
          <a:grpFill/>
        </xdr:grpSpPr>
        <xdr:sp macro="" textlink="">
          <xdr:nvSpPr>
            <xdr:cNvPr id="21" name="Rectangle: Rounded Corners 20">
              <a:extLst>
                <a:ext uri="{FF2B5EF4-FFF2-40B4-BE49-F238E27FC236}">
                  <a16:creationId xmlns:a16="http://schemas.microsoft.com/office/drawing/2014/main" id="{5A04EB87-DFEE-B717-A736-44841F197211}"/>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endParaRPr lang="en-IN" sz="1400" b="1"/>
            </a:p>
          </xdr:txBody>
        </xdr:sp>
        <xdr:grpSp>
          <xdr:nvGrpSpPr>
            <xdr:cNvPr id="22" name="Group 21">
              <a:extLst>
                <a:ext uri="{FF2B5EF4-FFF2-40B4-BE49-F238E27FC236}">
                  <a16:creationId xmlns:a16="http://schemas.microsoft.com/office/drawing/2014/main" id="{A2F02662-8A5B-E112-448C-06E7090106D0}"/>
                </a:ext>
              </a:extLst>
            </xdr:cNvPr>
            <xdr:cNvGrpSpPr/>
          </xdr:nvGrpSpPr>
          <xdr:grpSpPr>
            <a:xfrm>
              <a:off x="2847975" y="428625"/>
              <a:ext cx="1143000" cy="476250"/>
              <a:chOff x="2895600" y="428625"/>
              <a:chExt cx="1143000" cy="476250"/>
            </a:xfrm>
            <a:grpFill/>
          </xdr:grpSpPr>
          <xdr:sp macro="" textlink="">
            <xdr:nvSpPr>
              <xdr:cNvPr id="23" name="TextBox 22">
                <a:extLst>
                  <a:ext uri="{FF2B5EF4-FFF2-40B4-BE49-F238E27FC236}">
                    <a16:creationId xmlns:a16="http://schemas.microsoft.com/office/drawing/2014/main" id="{F17F363B-4A06-0E3A-3906-D4CD4E2FB3E7}"/>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t>TOTAL ORDERS</a:t>
                </a:r>
                <a:endParaRPr lang="en-IN" sz="1400" b="1"/>
              </a:p>
            </xdr:txBody>
          </xdr:sp>
          <xdr:sp macro="" textlink="Calculations!E24">
            <xdr:nvSpPr>
              <xdr:cNvPr id="24" name="TextBox 23">
                <a:extLst>
                  <a:ext uri="{FF2B5EF4-FFF2-40B4-BE49-F238E27FC236}">
                    <a16:creationId xmlns:a16="http://schemas.microsoft.com/office/drawing/2014/main" id="{B44A45BC-205F-4A0E-B76B-8F11A127A2E9}"/>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58E379-9A17-4845-84E0-0D69837C071E}" type="TxLink">
                  <a:rPr lang="en-US" sz="1600" b="1" i="0" u="none" strike="noStrike">
                    <a:solidFill>
                      <a:srgbClr val="000000"/>
                    </a:solidFill>
                    <a:latin typeface="Calibri"/>
                    <a:ea typeface="Calibri"/>
                    <a:cs typeface="Calibri"/>
                  </a:rPr>
                  <a:pPr algn="ctr"/>
                  <a:t>3000</a:t>
                </a:fld>
                <a:endParaRPr lang="en-IN" sz="1600" b="1"/>
              </a:p>
            </xdr:txBody>
          </xdr:sp>
        </xdr:grpSp>
      </xdr:grpSp>
      <xdr:grpSp>
        <xdr:nvGrpSpPr>
          <xdr:cNvPr id="47" name="Group 46">
            <a:extLst>
              <a:ext uri="{FF2B5EF4-FFF2-40B4-BE49-F238E27FC236}">
                <a16:creationId xmlns:a16="http://schemas.microsoft.com/office/drawing/2014/main" id="{411D8054-5C0B-8665-B079-BC57B8118120}"/>
              </a:ext>
            </a:extLst>
          </xdr:cNvPr>
          <xdr:cNvGrpSpPr/>
        </xdr:nvGrpSpPr>
        <xdr:grpSpPr>
          <a:xfrm>
            <a:off x="9992891" y="125125"/>
            <a:ext cx="1437109" cy="827375"/>
            <a:chOff x="2362200" y="361950"/>
            <a:chExt cx="1676400" cy="800100"/>
          </a:xfrm>
          <a:grpFill/>
        </xdr:grpSpPr>
        <xdr:sp macro="" textlink="">
          <xdr:nvSpPr>
            <xdr:cNvPr id="49" name="Rectangle: Rounded Corners 48">
              <a:extLst>
                <a:ext uri="{FF2B5EF4-FFF2-40B4-BE49-F238E27FC236}">
                  <a16:creationId xmlns:a16="http://schemas.microsoft.com/office/drawing/2014/main" id="{76957A16-9E17-90C4-4EBD-2797E6B10EB2}"/>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400" b="1"/>
            </a:p>
          </xdr:txBody>
        </xdr:sp>
        <xdr:grpSp>
          <xdr:nvGrpSpPr>
            <xdr:cNvPr id="50" name="Group 49">
              <a:extLst>
                <a:ext uri="{FF2B5EF4-FFF2-40B4-BE49-F238E27FC236}">
                  <a16:creationId xmlns:a16="http://schemas.microsoft.com/office/drawing/2014/main" id="{D90A510B-9852-B956-1402-50231628DCD7}"/>
                </a:ext>
              </a:extLst>
            </xdr:cNvPr>
            <xdr:cNvGrpSpPr/>
          </xdr:nvGrpSpPr>
          <xdr:grpSpPr>
            <a:xfrm>
              <a:off x="2684774" y="428625"/>
              <a:ext cx="1306201" cy="476250"/>
              <a:chOff x="2732399" y="428625"/>
              <a:chExt cx="1306201" cy="476250"/>
            </a:xfrm>
            <a:grpFill/>
          </xdr:grpSpPr>
          <xdr:sp macro="" textlink="">
            <xdr:nvSpPr>
              <xdr:cNvPr id="51" name="TextBox 50">
                <a:extLst>
                  <a:ext uri="{FF2B5EF4-FFF2-40B4-BE49-F238E27FC236}">
                    <a16:creationId xmlns:a16="http://schemas.microsoft.com/office/drawing/2014/main" id="{5E97C1ED-366B-2FDA-3EEC-191F8BDD113A}"/>
                  </a:ext>
                </a:extLst>
              </xdr:cNvPr>
              <xdr:cNvSpPr txBox="1"/>
            </xdr:nvSpPr>
            <xdr:spPr>
              <a:xfrm>
                <a:off x="2732399" y="428625"/>
                <a:ext cx="1306201"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QUANTITY</a:t>
                </a:r>
                <a:endParaRPr lang="en-IN" sz="1400" b="1"/>
              </a:p>
            </xdr:txBody>
          </xdr:sp>
          <xdr:sp macro="" textlink="Calculations!C18">
            <xdr:nvSpPr>
              <xdr:cNvPr id="52" name="TextBox 51">
                <a:extLst>
                  <a:ext uri="{FF2B5EF4-FFF2-40B4-BE49-F238E27FC236}">
                    <a16:creationId xmlns:a16="http://schemas.microsoft.com/office/drawing/2014/main" id="{3A8BEB24-D56F-CDD3-E91A-15A088706FAD}"/>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964F6B-2DD0-4EA5-B972-6EFFBDD80DF6}" type="TxLink">
                  <a:rPr lang="en-US" sz="1600" b="1" i="0" u="none" strike="noStrike">
                    <a:solidFill>
                      <a:srgbClr val="000000"/>
                    </a:solidFill>
                    <a:latin typeface="Calibri"/>
                    <a:ea typeface="Calibri"/>
                    <a:cs typeface="Calibri"/>
                  </a:rPr>
                  <a:pPr algn="ctr"/>
                  <a:t>6118</a:t>
                </a:fld>
                <a:endParaRPr lang="en-IN" sz="1600" b="1"/>
              </a:p>
            </xdr:txBody>
          </xdr:sp>
        </xdr:grpSp>
      </xdr:grpSp>
      <xdr:grpSp>
        <xdr:nvGrpSpPr>
          <xdr:cNvPr id="55" name="Group 54">
            <a:extLst>
              <a:ext uri="{FF2B5EF4-FFF2-40B4-BE49-F238E27FC236}">
                <a16:creationId xmlns:a16="http://schemas.microsoft.com/office/drawing/2014/main" id="{C57C9D02-F30F-FCF5-DBC0-96049F70778B}"/>
              </a:ext>
            </a:extLst>
          </xdr:cNvPr>
          <xdr:cNvGrpSpPr/>
        </xdr:nvGrpSpPr>
        <xdr:grpSpPr>
          <a:xfrm>
            <a:off x="11516891" y="125125"/>
            <a:ext cx="1437109" cy="827375"/>
            <a:chOff x="2362200" y="361950"/>
            <a:chExt cx="1676400" cy="800100"/>
          </a:xfrm>
          <a:grpFill/>
        </xdr:grpSpPr>
        <xdr:sp macro="" textlink="">
          <xdr:nvSpPr>
            <xdr:cNvPr id="57" name="Rectangle: Rounded Corners 56">
              <a:extLst>
                <a:ext uri="{FF2B5EF4-FFF2-40B4-BE49-F238E27FC236}">
                  <a16:creationId xmlns:a16="http://schemas.microsoft.com/office/drawing/2014/main" id="{1D5C1457-C8CA-F86C-82B3-8B3BE72E54EB}"/>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endParaRPr lang="en-IN" sz="1400" b="1"/>
            </a:p>
          </xdr:txBody>
        </xdr:sp>
        <xdr:grpSp>
          <xdr:nvGrpSpPr>
            <xdr:cNvPr id="58" name="Group 57">
              <a:extLst>
                <a:ext uri="{FF2B5EF4-FFF2-40B4-BE49-F238E27FC236}">
                  <a16:creationId xmlns:a16="http://schemas.microsoft.com/office/drawing/2014/main" id="{E5CB57F1-0797-3E3E-0918-18171945E62F}"/>
                </a:ext>
              </a:extLst>
            </xdr:cNvPr>
            <xdr:cNvGrpSpPr/>
          </xdr:nvGrpSpPr>
          <xdr:grpSpPr>
            <a:xfrm>
              <a:off x="2457450" y="428625"/>
              <a:ext cx="1533525" cy="685800"/>
              <a:chOff x="2505075" y="428625"/>
              <a:chExt cx="1533525" cy="685800"/>
            </a:xfrm>
            <a:grpFill/>
          </xdr:grpSpPr>
          <xdr:sp macro="" textlink="">
            <xdr:nvSpPr>
              <xdr:cNvPr id="59" name="TextBox 58">
                <a:extLst>
                  <a:ext uri="{FF2B5EF4-FFF2-40B4-BE49-F238E27FC236}">
                    <a16:creationId xmlns:a16="http://schemas.microsoft.com/office/drawing/2014/main" id="{1105B83B-777D-9173-D06D-304EFB1D4D20}"/>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RETURNS</a:t>
                </a:r>
                <a:r>
                  <a:rPr lang="en-IN" sz="1400" b="1" baseline="0"/>
                  <a:t> RATE %</a:t>
                </a:r>
                <a:endParaRPr lang="en-IN" sz="1400" b="1"/>
              </a:p>
            </xdr:txBody>
          </xdr:sp>
          <xdr:sp macro="" textlink="Calculations!A27">
            <xdr:nvSpPr>
              <xdr:cNvPr id="60" name="TextBox 59">
                <a:extLst>
                  <a:ext uri="{FF2B5EF4-FFF2-40B4-BE49-F238E27FC236}">
                    <a16:creationId xmlns:a16="http://schemas.microsoft.com/office/drawing/2014/main" id="{C5F197A7-55DD-AE42-0004-5E155B90F278}"/>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59333B-DEFC-49E2-BD57-57EFD0566B81}" type="TxLink">
                  <a:rPr lang="en-US" sz="1400" b="1" i="0" u="none" strike="noStrike">
                    <a:solidFill>
                      <a:srgbClr val="000000"/>
                    </a:solidFill>
                    <a:latin typeface="Calibri"/>
                    <a:ea typeface="Calibri"/>
                    <a:cs typeface="Calibri"/>
                  </a:rPr>
                  <a:pPr algn="ctr"/>
                  <a:t>4.92%</a:t>
                </a:fld>
                <a:endParaRPr lang="en-IN" sz="1400" b="1"/>
              </a:p>
            </xdr:txBody>
          </xdr:sp>
          <xdr:sp macro="" textlink="Calculations!G11">
            <xdr:nvSpPr>
              <xdr:cNvPr id="61" name="TextBox 60">
                <a:extLst>
                  <a:ext uri="{FF2B5EF4-FFF2-40B4-BE49-F238E27FC236}">
                    <a16:creationId xmlns:a16="http://schemas.microsoft.com/office/drawing/2014/main" id="{E61D5F8D-DBA8-A8CC-4AA0-000E7A1897B0}"/>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400" b="1"/>
              </a:p>
            </xdr:txBody>
          </xdr:sp>
        </xdr:grpSp>
      </xdr:grpSp>
    </xdr:grpSp>
    <xdr:clientData/>
  </xdr:twoCellAnchor>
  <xdr:twoCellAnchor>
    <xdr:from>
      <xdr:col>0</xdr:col>
      <xdr:colOff>162224</xdr:colOff>
      <xdr:row>27</xdr:row>
      <xdr:rowOff>117012</xdr:rowOff>
    </xdr:from>
    <xdr:to>
      <xdr:col>3</xdr:col>
      <xdr:colOff>753935</xdr:colOff>
      <xdr:row>35</xdr:row>
      <xdr:rowOff>61361</xdr:rowOff>
    </xdr:to>
    <xdr:graphicFrame macro="">
      <xdr:nvGraphicFramePr>
        <xdr:cNvPr id="70" name="Chart 69">
          <a:extLst>
            <a:ext uri="{FF2B5EF4-FFF2-40B4-BE49-F238E27FC236}">
              <a16:creationId xmlns:a16="http://schemas.microsoft.com/office/drawing/2014/main" id="{CC71D42F-E723-4448-A02A-E33CFC01B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917692</xdr:colOff>
      <xdr:row>27</xdr:row>
      <xdr:rowOff>117850</xdr:rowOff>
    </xdr:from>
    <xdr:to>
      <xdr:col>7</xdr:col>
      <xdr:colOff>423706</xdr:colOff>
      <xdr:row>35</xdr:row>
      <xdr:rowOff>95249</xdr:rowOff>
    </xdr:to>
    <xdr:graphicFrame macro="">
      <xdr:nvGraphicFramePr>
        <xdr:cNvPr id="72" name="Chart 71">
          <a:extLst>
            <a:ext uri="{FF2B5EF4-FFF2-40B4-BE49-F238E27FC236}">
              <a16:creationId xmlns:a16="http://schemas.microsoft.com/office/drawing/2014/main" id="{51C282F3-403D-4788-A029-FFEC5852F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224119</xdr:colOff>
      <xdr:row>5</xdr:row>
      <xdr:rowOff>97512</xdr:rowOff>
    </xdr:from>
    <xdr:to>
      <xdr:col>24</xdr:col>
      <xdr:colOff>13607</xdr:colOff>
      <xdr:row>15</xdr:row>
      <xdr:rowOff>2452</xdr:rowOff>
    </xdr:to>
    <xdr:grpSp>
      <xdr:nvGrpSpPr>
        <xdr:cNvPr id="74" name="Group 73">
          <a:extLst>
            <a:ext uri="{FF2B5EF4-FFF2-40B4-BE49-F238E27FC236}">
              <a16:creationId xmlns:a16="http://schemas.microsoft.com/office/drawing/2014/main" id="{48CBA226-8030-BE6B-ED99-3F39D8731358}"/>
            </a:ext>
          </a:extLst>
        </xdr:cNvPr>
        <xdr:cNvGrpSpPr/>
      </xdr:nvGrpSpPr>
      <xdr:grpSpPr>
        <a:xfrm>
          <a:off x="1965833" y="1362976"/>
          <a:ext cx="15546560" cy="1701083"/>
          <a:chOff x="1849504" y="1388535"/>
          <a:chExt cx="15907341" cy="1786051"/>
        </a:xfrm>
      </xdr:grpSpPr>
      <xdr:graphicFrame macro="">
        <xdr:nvGraphicFramePr>
          <xdr:cNvPr id="64" name="Chart 63">
            <a:extLst>
              <a:ext uri="{FF2B5EF4-FFF2-40B4-BE49-F238E27FC236}">
                <a16:creationId xmlns:a16="http://schemas.microsoft.com/office/drawing/2014/main" id="{9D8D176F-1D4A-4EE2-BA8B-F716B7F34AAE}"/>
              </a:ext>
            </a:extLst>
          </xdr:cNvPr>
          <xdr:cNvGraphicFramePr>
            <a:graphicFrameLocks/>
          </xdr:cNvGraphicFramePr>
        </xdr:nvGraphicFramePr>
        <xdr:xfrm>
          <a:off x="1849504" y="1388535"/>
          <a:ext cx="4202426" cy="1768603"/>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65" name="Chart 64">
            <a:extLst>
              <a:ext uri="{FF2B5EF4-FFF2-40B4-BE49-F238E27FC236}">
                <a16:creationId xmlns:a16="http://schemas.microsoft.com/office/drawing/2014/main" id="{F7D3444F-04B4-40E7-BFD3-770A486A3673}"/>
              </a:ext>
            </a:extLst>
          </xdr:cNvPr>
          <xdr:cNvGraphicFramePr>
            <a:graphicFrameLocks/>
          </xdr:cNvGraphicFramePr>
        </xdr:nvGraphicFramePr>
        <xdr:xfrm>
          <a:off x="6086673" y="1438318"/>
          <a:ext cx="3354844" cy="1736268"/>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66" name="Chart 65">
            <a:extLst>
              <a:ext uri="{FF2B5EF4-FFF2-40B4-BE49-F238E27FC236}">
                <a16:creationId xmlns:a16="http://schemas.microsoft.com/office/drawing/2014/main" id="{95457B3C-6945-4331-B22B-3B0CA44F0E3A}"/>
              </a:ext>
            </a:extLst>
          </xdr:cNvPr>
          <xdr:cNvGraphicFramePr>
            <a:graphicFrameLocks/>
          </xdr:cNvGraphicFramePr>
        </xdr:nvGraphicFramePr>
        <xdr:xfrm>
          <a:off x="9508594" y="1424571"/>
          <a:ext cx="4121814" cy="1720861"/>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73" name="Chart 72">
            <a:extLst>
              <a:ext uri="{FF2B5EF4-FFF2-40B4-BE49-F238E27FC236}">
                <a16:creationId xmlns:a16="http://schemas.microsoft.com/office/drawing/2014/main" id="{92AD0B15-5558-4AFD-A6F2-2532E4F431F1}"/>
              </a:ext>
            </a:extLst>
          </xdr:cNvPr>
          <xdr:cNvGraphicFramePr>
            <a:graphicFrameLocks/>
          </xdr:cNvGraphicFramePr>
        </xdr:nvGraphicFramePr>
        <xdr:xfrm>
          <a:off x="13756033" y="1452065"/>
          <a:ext cx="4000812" cy="1717221"/>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0</xdr:col>
      <xdr:colOff>244927</xdr:colOff>
      <xdr:row>15</xdr:row>
      <xdr:rowOff>39996</xdr:rowOff>
    </xdr:from>
    <xdr:to>
      <xdr:col>23</xdr:col>
      <xdr:colOff>380999</xdr:colOff>
      <xdr:row>26</xdr:row>
      <xdr:rowOff>172617</xdr:rowOff>
    </xdr:to>
    <xdr:grpSp>
      <xdr:nvGrpSpPr>
        <xdr:cNvPr id="2" name="Group 1">
          <a:extLst>
            <a:ext uri="{FF2B5EF4-FFF2-40B4-BE49-F238E27FC236}">
              <a16:creationId xmlns:a16="http://schemas.microsoft.com/office/drawing/2014/main" id="{0858AA70-C164-6C4E-DAAF-E419E4BB4EF7}"/>
            </a:ext>
          </a:extLst>
        </xdr:cNvPr>
        <xdr:cNvGrpSpPr/>
      </xdr:nvGrpSpPr>
      <xdr:grpSpPr>
        <a:xfrm>
          <a:off x="244927" y="3101603"/>
          <a:ext cx="17022536" cy="2228121"/>
          <a:chOff x="68036" y="3170465"/>
          <a:chExt cx="17784534" cy="2378622"/>
        </a:xfrm>
      </xdr:grpSpPr>
      <xdr:graphicFrame macro="">
        <xdr:nvGraphicFramePr>
          <xdr:cNvPr id="67" name="Chart 66">
            <a:extLst>
              <a:ext uri="{FF2B5EF4-FFF2-40B4-BE49-F238E27FC236}">
                <a16:creationId xmlns:a16="http://schemas.microsoft.com/office/drawing/2014/main" id="{F0ADDC20-4C75-4A40-ABEA-A33768C749D0}"/>
              </a:ext>
            </a:extLst>
          </xdr:cNvPr>
          <xdr:cNvGraphicFramePr>
            <a:graphicFrameLocks/>
          </xdr:cNvGraphicFramePr>
        </xdr:nvGraphicFramePr>
        <xdr:xfrm>
          <a:off x="68036" y="3170465"/>
          <a:ext cx="4490356" cy="2364719"/>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68" name="Chart 67">
            <a:extLst>
              <a:ext uri="{FF2B5EF4-FFF2-40B4-BE49-F238E27FC236}">
                <a16:creationId xmlns:a16="http://schemas.microsoft.com/office/drawing/2014/main" id="{31BD871E-B084-4697-A23D-AEC298EA7C92}"/>
              </a:ext>
            </a:extLst>
          </xdr:cNvPr>
          <xdr:cNvGraphicFramePr>
            <a:graphicFrameLocks/>
          </xdr:cNvGraphicFramePr>
        </xdr:nvGraphicFramePr>
        <xdr:xfrm>
          <a:off x="4680857" y="3252107"/>
          <a:ext cx="4136572" cy="2296980"/>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69" name="Chart 68">
            <a:extLst>
              <a:ext uri="{FF2B5EF4-FFF2-40B4-BE49-F238E27FC236}">
                <a16:creationId xmlns:a16="http://schemas.microsoft.com/office/drawing/2014/main" id="{61081541-4530-49EF-B6DA-43FD0D778157}"/>
              </a:ext>
            </a:extLst>
          </xdr:cNvPr>
          <xdr:cNvGraphicFramePr>
            <a:graphicFrameLocks/>
          </xdr:cNvGraphicFramePr>
        </xdr:nvGraphicFramePr>
        <xdr:xfrm>
          <a:off x="8994323" y="3252107"/>
          <a:ext cx="4054928" cy="2283078"/>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75" name="Chart 74">
            <a:extLst>
              <a:ext uri="{FF2B5EF4-FFF2-40B4-BE49-F238E27FC236}">
                <a16:creationId xmlns:a16="http://schemas.microsoft.com/office/drawing/2014/main" id="{4846CAC9-CD03-4E81-BB3F-13A3750AB9ED}"/>
              </a:ext>
            </a:extLst>
          </xdr:cNvPr>
          <xdr:cNvGraphicFramePr>
            <a:graphicFrameLocks/>
          </xdr:cNvGraphicFramePr>
        </xdr:nvGraphicFramePr>
        <xdr:xfrm>
          <a:off x="13239749" y="3252107"/>
          <a:ext cx="4612821" cy="2296980"/>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editAs="oneCell">
    <xdr:from>
      <xdr:col>0</xdr:col>
      <xdr:colOff>0</xdr:colOff>
      <xdr:row>5</xdr:row>
      <xdr:rowOff>40821</xdr:rowOff>
    </xdr:from>
    <xdr:to>
      <xdr:col>3</xdr:col>
      <xdr:colOff>87086</xdr:colOff>
      <xdr:row>14</xdr:row>
      <xdr:rowOff>163286</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E58887E3-E326-48C7-89A8-F2F9E2CC704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0" y="1306285"/>
              <a:ext cx="1828800" cy="1728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353783</xdr:colOff>
      <xdr:row>1</xdr:row>
      <xdr:rowOff>122461</xdr:rowOff>
    </xdr:from>
    <xdr:to>
      <xdr:col>21</xdr:col>
      <xdr:colOff>449036</xdr:colOff>
      <xdr:row>3</xdr:row>
      <xdr:rowOff>244928</xdr:rowOff>
    </xdr:to>
    <xdr:pic>
      <xdr:nvPicPr>
        <xdr:cNvPr id="6" name="Graphic 5" descr="Arrow: Horizontal U-turn with solid fill">
          <a:extLst>
            <a:ext uri="{FF2B5EF4-FFF2-40B4-BE49-F238E27FC236}">
              <a16:creationId xmlns:a16="http://schemas.microsoft.com/office/drawing/2014/main" id="{59A37AFC-6AAE-E9CB-AED3-60DBDB88D22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5212783" y="312961"/>
          <a:ext cx="707574" cy="707574"/>
        </a:xfrm>
        <a:prstGeom prst="rect">
          <a:avLst/>
        </a:prstGeom>
      </xdr:spPr>
    </xdr:pic>
    <xdr:clientData/>
  </xdr:twoCellAnchor>
  <xdr:twoCellAnchor editAs="oneCell">
    <xdr:from>
      <xdr:col>16</xdr:col>
      <xdr:colOff>571822</xdr:colOff>
      <xdr:row>1</xdr:row>
      <xdr:rowOff>177214</xdr:rowOff>
    </xdr:from>
    <xdr:to>
      <xdr:col>17</xdr:col>
      <xdr:colOff>639214</xdr:colOff>
      <xdr:row>4</xdr:row>
      <xdr:rowOff>190178</xdr:rowOff>
    </xdr:to>
    <xdr:pic>
      <xdr:nvPicPr>
        <xdr:cNvPr id="8" name="Graphic 7" descr="Continuous Improvement with solid fill">
          <a:extLst>
            <a:ext uri="{FF2B5EF4-FFF2-40B4-BE49-F238E27FC236}">
              <a16:creationId xmlns:a16="http://schemas.microsoft.com/office/drawing/2014/main" id="{E35115DD-765A-4B39-287E-D9293E96512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2981536" y="367714"/>
          <a:ext cx="897428" cy="897428"/>
        </a:xfrm>
        <a:prstGeom prst="rect">
          <a:avLst/>
        </a:prstGeom>
      </xdr:spPr>
    </xdr:pic>
    <xdr:clientData/>
  </xdr:twoCellAnchor>
  <xdr:twoCellAnchor editAs="oneCell">
    <xdr:from>
      <xdr:col>14</xdr:col>
      <xdr:colOff>368037</xdr:colOff>
      <xdr:row>1</xdr:row>
      <xdr:rowOff>95894</xdr:rowOff>
    </xdr:from>
    <xdr:to>
      <xdr:col>15</xdr:col>
      <xdr:colOff>68036</xdr:colOff>
      <xdr:row>4</xdr:row>
      <xdr:rowOff>108858</xdr:rowOff>
    </xdr:to>
    <xdr:pic>
      <xdr:nvPicPr>
        <xdr:cNvPr id="10" name="Graphic 9" descr="Clipboard with solid fill">
          <a:extLst>
            <a:ext uri="{FF2B5EF4-FFF2-40B4-BE49-F238E27FC236}">
              <a16:creationId xmlns:a16="http://schemas.microsoft.com/office/drawing/2014/main" id="{298B8D47-CCC5-B495-6C44-CAF571495CC4}"/>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0750287" y="286394"/>
          <a:ext cx="897428" cy="897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1104900</xdr:colOff>
      <xdr:row>2</xdr:row>
      <xdr:rowOff>166687</xdr:rowOff>
    </xdr:from>
    <xdr:to>
      <xdr:col>7</xdr:col>
      <xdr:colOff>866775</xdr:colOff>
      <xdr:row>17</xdr:row>
      <xdr:rowOff>52387</xdr:rowOff>
    </xdr:to>
    <xdr:graphicFrame macro="">
      <xdr:nvGraphicFramePr>
        <xdr:cNvPr id="2" name="Chart 1">
          <a:extLst>
            <a:ext uri="{FF2B5EF4-FFF2-40B4-BE49-F238E27FC236}">
              <a16:creationId xmlns:a16="http://schemas.microsoft.com/office/drawing/2014/main" id="{CF52C169-DF54-70FE-3E24-F578ABEBA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771525</xdr:colOff>
      <xdr:row>451</xdr:row>
      <xdr:rowOff>4762</xdr:rowOff>
    </xdr:from>
    <xdr:to>
      <xdr:col>7</xdr:col>
      <xdr:colOff>1438275</xdr:colOff>
      <xdr:row>465</xdr:row>
      <xdr:rowOff>80962</xdr:rowOff>
    </xdr:to>
    <xdr:graphicFrame macro="">
      <xdr:nvGraphicFramePr>
        <xdr:cNvPr id="3" name="Chart 2">
          <a:extLst>
            <a:ext uri="{FF2B5EF4-FFF2-40B4-BE49-F238E27FC236}">
              <a16:creationId xmlns:a16="http://schemas.microsoft.com/office/drawing/2014/main" id="{FC3B14EC-51E3-1AF5-BCA5-C1F61BB8A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487</xdr:row>
      <xdr:rowOff>14287</xdr:rowOff>
    </xdr:from>
    <xdr:to>
      <xdr:col>7</xdr:col>
      <xdr:colOff>1195387</xdr:colOff>
      <xdr:row>499</xdr:row>
      <xdr:rowOff>38100</xdr:rowOff>
    </xdr:to>
    <xdr:graphicFrame macro="">
      <xdr:nvGraphicFramePr>
        <xdr:cNvPr id="4" name="Chart 3">
          <a:extLst>
            <a:ext uri="{FF2B5EF4-FFF2-40B4-BE49-F238E27FC236}">
              <a16:creationId xmlns:a16="http://schemas.microsoft.com/office/drawing/2014/main" id="{2E8FF23A-C457-2026-D8A5-B37BC6753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723900</xdr:colOff>
      <xdr:row>499</xdr:row>
      <xdr:rowOff>52387</xdr:rowOff>
    </xdr:from>
    <xdr:to>
      <xdr:col>7</xdr:col>
      <xdr:colOff>1609725</xdr:colOff>
      <xdr:row>511</xdr:row>
      <xdr:rowOff>171450</xdr:rowOff>
    </xdr:to>
    <xdr:graphicFrame macro="">
      <xdr:nvGraphicFramePr>
        <xdr:cNvPr id="5" name="Chart 4">
          <a:extLst>
            <a:ext uri="{FF2B5EF4-FFF2-40B4-BE49-F238E27FC236}">
              <a16:creationId xmlns:a16="http://schemas.microsoft.com/office/drawing/2014/main" id="{AACCA451-1374-8D9D-66A3-5B3E1F088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104775</xdr:colOff>
      <xdr:row>182</xdr:row>
      <xdr:rowOff>128587</xdr:rowOff>
    </xdr:from>
    <xdr:to>
      <xdr:col>7</xdr:col>
      <xdr:colOff>581025</xdr:colOff>
      <xdr:row>197</xdr:row>
      <xdr:rowOff>14287</xdr:rowOff>
    </xdr:to>
    <xdr:graphicFrame macro="">
      <xdr:nvGraphicFramePr>
        <xdr:cNvPr id="6" name="Chart 5">
          <a:extLst>
            <a:ext uri="{FF2B5EF4-FFF2-40B4-BE49-F238E27FC236}">
              <a16:creationId xmlns:a16="http://schemas.microsoft.com/office/drawing/2014/main" id="{6E4EAF30-E106-A3D3-F4C3-287354DB0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628650</xdr:colOff>
      <xdr:row>17</xdr:row>
      <xdr:rowOff>138112</xdr:rowOff>
    </xdr:from>
    <xdr:to>
      <xdr:col>7</xdr:col>
      <xdr:colOff>1104900</xdr:colOff>
      <xdr:row>32</xdr:row>
      <xdr:rowOff>23812</xdr:rowOff>
    </xdr:to>
    <xdr:graphicFrame macro="">
      <xdr:nvGraphicFramePr>
        <xdr:cNvPr id="7" name="Chart 6">
          <a:extLst>
            <a:ext uri="{FF2B5EF4-FFF2-40B4-BE49-F238E27FC236}">
              <a16:creationId xmlns:a16="http://schemas.microsoft.com/office/drawing/2014/main" id="{C6D92B0F-30AA-733A-0F1C-CEC1913E0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104775</xdr:colOff>
      <xdr:row>469</xdr:row>
      <xdr:rowOff>147637</xdr:rowOff>
    </xdr:from>
    <xdr:to>
      <xdr:col>8</xdr:col>
      <xdr:colOff>466725</xdr:colOff>
      <xdr:row>484</xdr:row>
      <xdr:rowOff>0</xdr:rowOff>
    </xdr:to>
    <xdr:graphicFrame macro="">
      <xdr:nvGraphicFramePr>
        <xdr:cNvPr id="8" name="Chart 7">
          <a:extLst>
            <a:ext uri="{FF2B5EF4-FFF2-40B4-BE49-F238E27FC236}">
              <a16:creationId xmlns:a16="http://schemas.microsoft.com/office/drawing/2014/main" id="{08C7978C-8D8B-5444-FD35-42DB4B451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552449</xdr:colOff>
      <xdr:row>546</xdr:row>
      <xdr:rowOff>133350</xdr:rowOff>
    </xdr:from>
    <xdr:to>
      <xdr:col>8</xdr:col>
      <xdr:colOff>76199</xdr:colOff>
      <xdr:row>557</xdr:row>
      <xdr:rowOff>147636</xdr:rowOff>
    </xdr:to>
    <xdr:graphicFrame macro="">
      <xdr:nvGraphicFramePr>
        <xdr:cNvPr id="9" name="Chart 8">
          <a:extLst>
            <a:ext uri="{FF2B5EF4-FFF2-40B4-BE49-F238E27FC236}">
              <a16:creationId xmlns:a16="http://schemas.microsoft.com/office/drawing/2014/main" id="{5287126B-AFD0-C000-2559-B58505281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833437</xdr:colOff>
      <xdr:row>441</xdr:row>
      <xdr:rowOff>33337</xdr:rowOff>
    </xdr:from>
    <xdr:to>
      <xdr:col>7</xdr:col>
      <xdr:colOff>536575</xdr:colOff>
      <xdr:row>449</xdr:row>
      <xdr:rowOff>171450</xdr:rowOff>
    </xdr:to>
    <xdr:graphicFrame macro="">
      <xdr:nvGraphicFramePr>
        <xdr:cNvPr id="10" name="Chart 9">
          <a:extLst>
            <a:ext uri="{FF2B5EF4-FFF2-40B4-BE49-F238E27FC236}">
              <a16:creationId xmlns:a16="http://schemas.microsoft.com/office/drawing/2014/main" id="{59C0828E-0E43-A0D4-BF50-AC038EB0B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352425</xdr:colOff>
      <xdr:row>174</xdr:row>
      <xdr:rowOff>142876</xdr:rowOff>
    </xdr:from>
    <xdr:to>
      <xdr:col>5</xdr:col>
      <xdr:colOff>1152525</xdr:colOff>
      <xdr:row>181</xdr:row>
      <xdr:rowOff>95250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0B7922AB-D36E-74A0-5C38-0DE6F4EE17A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553200" y="33289876"/>
              <a:ext cx="1828800" cy="128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9.943990856482" createdVersion="8" refreshedVersion="8" minRefreshableVersion="3" recordCount="3000" xr:uid="{B0981DE3-5170-444E-9EDD-B7464ED55639}">
  <cacheSource type="worksheet">
    <worksheetSource name="Table2"/>
  </cacheSource>
  <cacheFields count="41">
    <cacheField name="Invoice No" numFmtId="0">
      <sharedItems/>
    </cacheField>
    <cacheField name="Invoice Date" numFmtId="0">
      <sharedItems containsSemiMixedTypes="0" containsNonDate="0" containsDate="1" containsString="0" minDate="2024-04-01T00:00:00" maxDate="2025-04-0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fieldGroup par="40"/>
    </cacheField>
    <cacheField name="Year" numFmtId="0">
      <sharedItems containsSemiMixedTypes="0" containsString="0" containsNumber="1" containsInteger="1" minValue="2024" maxValue="2025" count="2">
        <n v="2024"/>
        <n v="2025"/>
      </sharedItems>
    </cacheField>
    <cacheField name="Month" numFmtId="0">
      <sharedItems count="12">
        <s v="Dec"/>
        <s v="Oct"/>
        <s v="May"/>
        <s v="Jul"/>
        <s v="Feb"/>
        <s v="Jun"/>
        <s v="Jan"/>
        <s v="Sep"/>
        <s v="Mar"/>
        <s v="Nov"/>
        <s v="Apr"/>
        <s v="Aug"/>
      </sharedItems>
    </cacheField>
    <cacheField name="Target Key" numFmtId="0">
      <sharedItems/>
    </cacheField>
    <cacheField name="Customer_ID" numFmtId="0">
      <sharedItems count="821">
        <s v="CUST0052"/>
        <s v="CUST0463"/>
        <s v="CUST0711"/>
        <s v="CUST0466"/>
        <s v="CUST0406"/>
        <s v="CUST0084"/>
        <s v="CUST0714"/>
        <s v="CUST0121"/>
        <s v="CUST0782"/>
        <s v="CUST0429"/>
        <s v="CUST0162"/>
        <s v="CUST0794"/>
        <s v="CUST0238"/>
        <s v="CUST0006"/>
        <s v="CUST0146"/>
        <s v="CUST0209"/>
        <s v="CUST0540"/>
        <s v="CUST0702"/>
        <s v="CUST0432"/>
        <s v="CUST0012"/>
        <s v="CUST0565"/>
        <s v="CUST0316"/>
        <s v="CUST0560"/>
        <s v="CUST0795"/>
        <s v="CUST0189"/>
        <s v="CUST0674"/>
        <s v="CUST0382"/>
        <s v="CUST0783"/>
        <s v="CUST0812"/>
        <s v="CUST0136"/>
        <s v="CUST0584"/>
        <s v="CUST0035"/>
        <s v="CUST0492"/>
        <s v="CUST0494"/>
        <s v="CUST0184"/>
        <s v="CUST0282"/>
        <s v="CUST0552"/>
        <s v="CUST0329"/>
        <s v="CUST0849"/>
        <s v="CUST0404"/>
        <s v="CUST0270"/>
        <s v="CUST0554"/>
        <s v="CUST0352"/>
        <s v="CUST0008"/>
        <s v="CUST0400"/>
        <s v="CUST0003"/>
        <s v="CUST0403"/>
        <s v="CUST0222"/>
        <s v="CUST0479"/>
        <s v="CUST0303"/>
        <s v="CUST0736"/>
        <s v="CUST0507"/>
        <s v="CUST0776"/>
        <s v="CUST0434"/>
        <s v="CUST0271"/>
        <s v="CUST0446"/>
        <s v="CUST0561"/>
        <s v="CUST0027"/>
        <s v="CUST0041"/>
        <s v="CUST0230"/>
        <s v="CUST0301"/>
        <s v="CUST0130"/>
        <s v="CUST0748"/>
        <s v="CUST0746"/>
        <s v="CUST0583"/>
        <s v="CUST0422"/>
        <s v="CUST0613"/>
        <s v="CUST0131"/>
        <s v="CUST0338"/>
        <s v="CUST0721"/>
        <s v="CUST0210"/>
        <s v="CUST0658"/>
        <s v="CUST0636"/>
        <s v="CUST0461"/>
        <s v="CUST0310"/>
        <s v="CUST0659"/>
        <s v="CUST0789"/>
        <s v="CUST0326"/>
        <s v="CUST0345"/>
        <s v="CUST0363"/>
        <s v="CUST0472"/>
        <s v="CUST0328"/>
        <s v="CUST0740"/>
        <s v="CUST0698"/>
        <s v="CUST0638"/>
        <s v="CUST0234"/>
        <s v="CUST0595"/>
        <s v="CUST0216"/>
        <s v="CUST0454"/>
        <s v="CUST0756"/>
        <s v="CUST0679"/>
        <s v="CUST0196"/>
        <s v="CUST0319"/>
        <s v="CUST0839"/>
        <s v="CUST0299"/>
        <s v="CUST0519"/>
        <s v="CUST0761"/>
        <s v="CUST0354"/>
        <s v="CUST0166"/>
        <s v="CUST0837"/>
        <s v="CUST0832"/>
        <s v="CUST0127"/>
        <s v="CUST0137"/>
        <s v="CUST0630"/>
        <s v="CUST0829"/>
        <s v="CUST0308"/>
        <s v="CUST0539"/>
        <s v="CUST0383"/>
        <s v="CUST0498"/>
        <s v="CUST0439"/>
        <s v="CUST0663"/>
        <s v="CUST0020"/>
        <s v="CUST0681"/>
        <s v="CUST0373"/>
        <s v="CUST0306"/>
        <s v="CUST0641"/>
        <s v="CUST0380"/>
        <s v="CUST0485"/>
        <s v="CUST0305"/>
        <s v="CUST0513"/>
        <s v="CUST0426"/>
        <s v="CUST0126"/>
        <s v="CUST0353"/>
        <s v="CUST0359"/>
        <s v="CUST0039"/>
        <s v="CUST0040"/>
        <s v="CUST0206"/>
        <s v="CUST0103"/>
        <s v="CUST0497"/>
        <s v="CUST0309"/>
        <s v="CUST0340"/>
        <s v="CUST0060"/>
        <s v="CUST0460"/>
        <s v="CUST0114"/>
        <s v="CUST0654"/>
        <s v="CUST0676"/>
        <s v="CUST0033"/>
        <s v="CUST0327"/>
        <s v="CUST0614"/>
        <s v="CUST0778"/>
        <s v="CUST0569"/>
        <s v="CUST0558"/>
        <s v="CUST0602"/>
        <s v="CUST0511"/>
        <s v="CUST0738"/>
        <s v="CUST0285"/>
        <s v="CUST0397"/>
        <s v="CUST0788"/>
        <s v="CUST0237"/>
        <s v="CUST0619"/>
        <s v="CUST0643"/>
        <s v="CUST0694"/>
        <s v="CUST0028"/>
        <s v="CUST0490"/>
        <s v="CUST0142"/>
        <s v="CUST0465"/>
        <s v="CUST0390"/>
        <s v="CUST0537"/>
        <s v="CUST0066"/>
        <s v="CUST0452"/>
        <s v="CUST0335"/>
        <s v="CUST0599"/>
        <s v="CUST0564"/>
        <s v="CUST0626"/>
        <s v="CUST0842"/>
        <s v="CUST0024"/>
        <s v="CUST0025"/>
        <s v="CUST0001"/>
        <s v="CUST0070"/>
        <s v="CUST0470"/>
        <s v="CUST0433"/>
        <s v="CUST0341"/>
        <s v="CUST0593"/>
        <s v="CUST0574"/>
        <s v="CUST0765"/>
        <s v="CUST0848"/>
        <s v="CUST0097"/>
        <s v="CUST0343"/>
        <s v="CUST0517"/>
        <s v="CUST0504"/>
        <s v="CUST0089"/>
        <s v="CUST0431"/>
        <s v="CUST0745"/>
        <s v="CUST0758"/>
        <s v="CUST0691"/>
        <s v="CUST0038"/>
        <s v="CUST0408"/>
        <s v="CUST0174"/>
        <s v="CUST0477"/>
        <s v="CUST0128"/>
        <s v="CUST0546"/>
        <s v="CUST0173"/>
        <s v="CUST0508"/>
        <s v="CUST0402"/>
        <s v="CUST0790"/>
        <s v="CUST0739"/>
        <s v="CUST0233"/>
        <s v="CUST0344"/>
        <s v="CUST0476"/>
        <s v="CUST0411"/>
        <s v="CUST0801"/>
        <s v="CUST0048"/>
        <s v="CUST0605"/>
        <s v="CUST0806"/>
        <s v="CUST0083"/>
        <s v="CUST0318"/>
        <s v="CUST0074"/>
        <s v="CUST0665"/>
        <s v="CUST0264"/>
        <s v="CUST0107"/>
        <s v="CUST0347"/>
        <s v="CUST0843"/>
        <s v="CUST0213"/>
        <s v="CUST0004"/>
        <s v="CUST0117"/>
        <s v="CUST0132"/>
        <s v="CUST0591"/>
        <s v="CUST0635"/>
        <s v="CUST0118"/>
        <s v="CUST0058"/>
        <s v="CUST0157"/>
        <s v="CUST0506"/>
        <s v="CUST0741"/>
        <s v="CUST0713"/>
        <s v="CUST0337"/>
        <s v="CUST0673"/>
        <s v="CUST0009"/>
        <s v="CUST0701"/>
        <s v="CUST0248"/>
        <s v="CUST0763"/>
        <s v="CUST0261"/>
        <s v="CUST0592"/>
        <s v="CUST0281"/>
        <s v="CUST0469"/>
        <s v="CUST0106"/>
        <s v="CUST0577"/>
        <s v="CUST0662"/>
        <s v="CUST0550"/>
        <s v="CUST0774"/>
        <s v="CUST0525"/>
        <s v="CUST0515"/>
        <s v="CUST0671"/>
        <s v="CUST0784"/>
        <s v="CUST0320"/>
        <s v="CUST0722"/>
        <s v="CUST0034"/>
        <s v="CUST0621"/>
        <s v="CUST0491"/>
        <s v="CUST0358"/>
        <s v="CUST0723"/>
        <s v="CUST0178"/>
        <s v="CUST0334"/>
        <s v="CUST0752"/>
        <s v="CUST0798"/>
        <s v="CUST0505"/>
        <s v="CUST0045"/>
        <s v="CUST0043"/>
        <s v="CUST0825"/>
        <s v="CUST0675"/>
        <s v="CUST0682"/>
        <s v="CUST0096"/>
        <s v="CUST0835"/>
        <s v="CUST0655"/>
        <s v="CUST0652"/>
        <s v="CUST0063"/>
        <s v="CUST0017"/>
        <s v="CUST0175"/>
        <s v="CUST0187"/>
        <s v="CUST0683"/>
        <s v="CUST0211"/>
        <s v="CUST0145"/>
        <s v="CUST0053"/>
        <s v="CUST0156"/>
        <s v="CUST0514"/>
        <s v="CUST0455"/>
        <s v="CUST0322"/>
        <s v="CUST0246"/>
        <s v="CUST0840"/>
        <s v="CUST0725"/>
        <s v="CUST0331"/>
        <s v="CUST0645"/>
        <s v="CUST0351"/>
        <s v="CUST0526"/>
        <s v="CUST0100"/>
        <s v="CUST0678"/>
        <s v="CUST0289"/>
        <s v="CUST0815"/>
        <s v="CUST0579"/>
        <s v="CUST0588"/>
        <s v="CUST0350"/>
        <s v="CUST0792"/>
        <s v="CUST0226"/>
        <s v="CUST0716"/>
        <s v="CUST0718"/>
        <s v="CUST0838"/>
        <s v="CUST0542"/>
        <s v="CUST0764"/>
        <s v="CUST0295"/>
        <s v="CUST0263"/>
        <s v="CUST0435"/>
        <s v="CUST0735"/>
        <s v="CUST0079"/>
        <s v="CUST0200"/>
        <s v="CUST0749"/>
        <s v="CUST0416"/>
        <s v="CUST0057"/>
        <s v="CUST0266"/>
        <s v="CUST0374"/>
        <s v="CUST0188"/>
        <s v="CUST0482"/>
        <s v="CUST0532"/>
        <s v="CUST0277"/>
        <s v="CUST0809"/>
        <s v="CUST0255"/>
        <s v="CUST0284"/>
        <s v="CUST0253"/>
        <s v="CUST0649"/>
        <s v="CUST0375"/>
        <s v="CUST0684"/>
        <s v="CUST0751"/>
        <s v="CUST0410"/>
        <s v="CUST0298"/>
        <s v="CUST0481"/>
        <s v="CUST0148"/>
        <s v="CUST0791"/>
        <s v="CUST0660"/>
        <s v="CUST0170"/>
        <s v="CUST0578"/>
        <s v="CUST0223"/>
        <s v="CUST0129"/>
        <s v="CUST0203"/>
        <s v="CUST0276"/>
        <s v="CUST0726"/>
        <s v="CUST0720"/>
        <s v="CUST0606"/>
        <s v="CUST0670"/>
        <s v="CUST0631"/>
        <s v="CUST0417"/>
        <s v="CUST0633"/>
        <s v="CUST0582"/>
        <s v="CUST0250"/>
        <s v="CUST0451"/>
        <s v="CUST0257"/>
        <s v="CUST0807"/>
        <s v="CUST0587"/>
        <s v="CUST0372"/>
        <s v="CUST0325"/>
        <s v="CUST0808"/>
        <s v="CUST0321"/>
        <s v="CUST0077"/>
        <s v="CUST0692"/>
        <s v="CUST0229"/>
        <s v="CUST0153"/>
        <s v="CUST0781"/>
        <s v="CUST0706"/>
        <s v="CUST0102"/>
        <s v="CUST0467"/>
        <s v="CUST0456"/>
        <s v="CUST0847"/>
        <s v="CUST0796"/>
        <s v="CUST0108"/>
        <s v="CUST0596"/>
        <s v="CUST0501"/>
        <s v="CUST0568"/>
        <s v="CUST0269"/>
        <s v="CUST0785"/>
        <s v="CUST0154"/>
        <s v="CUST0703"/>
        <s v="CUST0695"/>
        <s v="CUST0503"/>
        <s v="CUST0453"/>
        <s v="CUST0559"/>
        <s v="CUST0811"/>
        <s v="CUST0464"/>
        <s v="CUST0029"/>
        <s v="CUST0767"/>
        <s v="CUST0813"/>
        <s v="CUST0786"/>
        <s v="CUST0528"/>
        <s v="CUST0710"/>
        <s v="CUST0286"/>
        <s v="CUST0294"/>
        <s v="CUST0064"/>
        <s v="CUST0819"/>
        <s v="CUST0356"/>
        <s v="CUST0215"/>
        <s v="CUST0680"/>
        <s v="CUST0293"/>
        <s v="CUST0640"/>
        <s v="CUST0022"/>
        <s v="CUST0685"/>
        <s v="CUST0771"/>
        <s v="CUST0728"/>
        <s v="CUST0194"/>
        <s v="CUST0820"/>
        <s v="CUST0090"/>
        <s v="CUST0115"/>
        <s v="CUST0062"/>
        <s v="CUST0707"/>
        <s v="CUST0615"/>
        <s v="CUST0273"/>
        <s v="CUST0768"/>
        <s v="CUST0032"/>
        <s v="CUST0483"/>
        <s v="CUST0333"/>
        <s v="CUST0823"/>
        <s v="CUST0730"/>
        <s v="CUST0499"/>
        <s v="CUST0793"/>
        <s v="CUST0050"/>
        <s v="CUST0608"/>
        <s v="CUST0231"/>
        <s v="CUST0165"/>
        <s v="CUST0772"/>
        <s v="CUST0572"/>
        <s v="CUST0191"/>
        <s v="CUST0274"/>
        <s v="CUST0013"/>
        <s v="CUST0315"/>
        <s v="CUST0762"/>
        <s v="CUST0437"/>
        <s v="CUST0364"/>
        <s v="CUST0288"/>
        <s v="CUST0732"/>
        <s v="CUST0624"/>
        <s v="CUST0044"/>
        <s v="CUST0357"/>
        <s v="CUST0442"/>
        <s v="CUST0141"/>
        <s v="CUST0152"/>
        <s v="CUST0236"/>
        <s v="CUST0290"/>
        <s v="CUST0208"/>
        <s v="CUST0361"/>
        <s v="CUST0015"/>
        <s v="CUST0413"/>
        <s v="CUST0124"/>
        <s v="CUST0307"/>
        <s v="CUST0268"/>
        <s v="CUST0098"/>
        <s v="CUST0214"/>
        <s v="CUST0622"/>
        <s v="CUST0258"/>
        <s v="CUST0566"/>
        <s v="CUST0609"/>
        <s v="CUST0800"/>
        <s v="CUST0822"/>
        <s v="CUST0443"/>
        <s v="CUST0091"/>
        <s v="CUST0697"/>
        <s v="CUST0644"/>
        <s v="CUST0447"/>
        <s v="CUST0225"/>
        <s v="CUST0700"/>
        <s v="CUST0777"/>
        <s v="CUST0850"/>
        <s v="CUST0296"/>
        <s v="CUST0520"/>
        <s v="CUST0601"/>
        <s v="CUST0362"/>
        <s v="CUST0249"/>
        <s v="CUST0111"/>
        <s v="CUST0190"/>
        <s v="CUST0531"/>
        <s v="CUST0586"/>
        <s v="CUST0042"/>
        <s v="CUST0436"/>
        <s v="CUST0143"/>
        <s v="CUST0589"/>
        <s v="CUST0193"/>
        <s v="CUST0821"/>
        <s v="CUST0664"/>
        <s v="CUST0629"/>
        <s v="CUST0627"/>
        <s v="CUST0252"/>
        <s v="CUST0140"/>
        <s v="CUST0212"/>
        <s v="CUST0462"/>
        <s v="CUST0069"/>
        <s v="CUST0087"/>
        <s v="CUST0475"/>
        <s v="CUST0297"/>
        <s v="CUST0677"/>
        <s v="CUST0666"/>
        <s v="CUST0818"/>
        <s v="CUST0563"/>
        <s v="CUST0727"/>
        <s v="CUST0073"/>
        <s v="CUST0690"/>
        <s v="CUST0313"/>
        <s v="CUST0814"/>
        <s v="CUST0496"/>
        <s v="CUST0759"/>
        <s v="CUST0251"/>
        <s v="CUST0598"/>
        <s v="CUST0547"/>
        <s v="CUST0367"/>
        <s v="CUST0669"/>
        <s v="CUST0445"/>
        <s v="CUST0304"/>
        <s v="CUST0159"/>
        <s v="CUST0729"/>
        <s v="CUST0007"/>
        <s v="CUST0733"/>
        <s v="CUST0365"/>
        <s v="CUST0056"/>
        <s v="CUST0164"/>
        <s v="CUST0495"/>
        <s v="CUST0553"/>
        <s v="CUST0046"/>
        <s v="CUST0202"/>
        <s v="CUST0757"/>
        <s v="CUST0661"/>
        <s v="CUST0092"/>
        <s v="CUST0332"/>
        <s v="CUST0833"/>
        <s v="CUST0078"/>
        <s v="CUST0610"/>
        <s v="CUST0218"/>
        <s v="CUST0099"/>
        <s v="CUST0488"/>
        <s v="CUST0628"/>
        <s v="CUST0182"/>
        <s v="CUST0424"/>
        <s v="CUST0810"/>
        <s v="CUST0480"/>
        <s v="CUST0228"/>
        <s v="CUST0427"/>
        <s v="CUST0533"/>
        <s v="CUST0637"/>
        <s v="CUST0275"/>
        <s v="CUST0653"/>
        <s v="CUST0770"/>
        <s v="CUST0384"/>
        <s v="CUST0457"/>
        <s v="CUST0458"/>
        <s v="CUST0133"/>
        <s v="CUST0221"/>
        <s v="CUST0120"/>
        <s v="CUST0272"/>
        <s v="CUST0113"/>
        <s v="CUST0267"/>
        <s v="CUST0086"/>
        <s v="CUST0562"/>
        <s v="CUST0259"/>
        <s v="CUST0278"/>
        <s v="CUST0620"/>
        <s v="CUST0207"/>
        <s v="CUST0256"/>
        <s v="CUST0031"/>
        <s v="CUST0109"/>
        <s v="CUST0414"/>
        <s v="CUST0585"/>
        <s v="CUST0185"/>
        <s v="CUST0824"/>
        <s v="CUST0093"/>
        <s v="CUST0016"/>
        <s v="CUST0110"/>
        <s v="CUST0747"/>
        <s v="CUST0245"/>
        <s v="CUST0082"/>
        <s v="CUST0573"/>
        <s v="CUST0696"/>
        <s v="CUST0827"/>
        <s v="CUST0523"/>
        <s v="CUST0155"/>
        <s v="CUST0167"/>
        <s v="CUST0075"/>
        <s v="CUST0047"/>
        <s v="CUST0571"/>
        <s v="CUST0415"/>
        <s v="CUST0072"/>
        <s v="CUST0590"/>
        <s v="CUST0704"/>
        <s v="CUST0149"/>
        <s v="CUST0731"/>
        <s v="CUST0262"/>
        <s v="CUST0265"/>
        <s v="CUST0395"/>
        <s v="CUST0449"/>
        <s v="CUST0232"/>
        <s v="CUST0709"/>
        <s v="CUST0393"/>
        <s v="CUST0830"/>
        <s v="CUST0386"/>
        <s v="CUST0019"/>
        <s v="CUST0712"/>
        <s v="CUST0242"/>
        <s v="CUST0444"/>
        <s v="CUST0349"/>
        <s v="CUST0754"/>
        <s v="CUST0489"/>
        <s v="CUST0634"/>
        <s v="CUST0604"/>
        <s v="CUST0545"/>
        <s v="CUST0381"/>
        <s v="CUST0623"/>
        <s v="CUST0421"/>
        <s v="CUST0011"/>
        <s v="CUST0399"/>
        <s v="CUST0116"/>
        <s v="CUST0656"/>
        <s v="CUST0607"/>
        <s v="CUST0330"/>
        <s v="CUST0625"/>
        <s v="CUST0687"/>
        <s v="CUST0797"/>
        <s v="CUST0616"/>
        <s v="CUST0419"/>
        <s v="CUST0804"/>
        <s v="CUST0536"/>
        <s v="CUST0412"/>
        <s v="CUST0369"/>
        <s v="CUST0802"/>
        <s v="CUST0355"/>
        <s v="CUST0023"/>
        <s v="CUST0346"/>
        <s v="CUST0168"/>
        <s v="CUST0076"/>
        <s v="CUST0302"/>
        <s v="CUST0150"/>
        <s v="CUST0657"/>
        <s v="CUST0766"/>
        <s v="CUST0051"/>
        <s v="CUST0845"/>
        <s v="CUST0688"/>
        <s v="CUST0105"/>
        <s v="CUST0061"/>
        <s v="CUST0557"/>
        <s v="CUST0239"/>
        <s v="CUST0500"/>
        <s v="CUST0163"/>
        <s v="CUST0323"/>
        <s v="CUST0324"/>
        <s v="CUST0138"/>
        <s v="CUST0125"/>
        <s v="CUST0088"/>
        <s v="CUST0055"/>
        <s v="CUST0054"/>
        <s v="CUST0779"/>
        <s v="CUST0755"/>
        <s v="CUST0555"/>
        <s v="CUST0283"/>
        <s v="CUST0205"/>
        <s v="CUST0336"/>
        <s v="CUST0385"/>
        <s v="CUST0834"/>
        <s v="CUST0611"/>
        <s v="CUST0459"/>
        <s v="CUST0199"/>
        <s v="CUST0478"/>
        <s v="CUST0179"/>
        <s v="CUST0603"/>
        <s v="CUST0541"/>
        <s v="CUST0600"/>
        <s v="CUST0543"/>
        <s v="CUST0068"/>
        <s v="CUST0002"/>
        <s v="CUST0438"/>
        <s v="CUST0805"/>
        <s v="CUST0510"/>
        <s v="CUST0799"/>
        <s v="CUST0816"/>
        <s v="CUST0430"/>
        <s v="CUST0760"/>
        <s v="CUST0689"/>
        <s v="CUST0085"/>
        <s v="CUST0314"/>
        <s v="CUST0527"/>
        <s v="CUST0524"/>
        <s v="CUST0224"/>
        <s v="CUST0846"/>
        <s v="CUST0580"/>
        <s v="CUST0219"/>
        <s v="CUST0201"/>
        <s v="CUST0646"/>
        <s v="CUST0292"/>
        <s v="CUST0317"/>
        <s v="CUST0486"/>
        <s v="CUST0180"/>
        <s v="CUST0617"/>
        <s v="CUST0348"/>
        <s v="CUST0448"/>
        <s v="CUST0708"/>
        <s v="CUST0538"/>
        <s v="CUST0247"/>
        <s v="CUST0391"/>
        <s v="CUST0529"/>
        <s v="CUST0668"/>
        <s v="CUST0112"/>
        <s v="CUST0509"/>
        <s v="CUST0026"/>
        <s v="CUST0387"/>
        <s v="CUST0787"/>
        <s v="CUST0005"/>
        <s v="CUST0549"/>
        <s v="CUST0104"/>
        <s v="CUST0667"/>
        <s v="CUST0198"/>
        <s v="CUST0311"/>
        <s v="CUST0471"/>
        <s v="CUST0551"/>
        <s v="CUST0401"/>
        <s v="CUST0192"/>
        <s v="CUST0183"/>
        <s v="CUST0186"/>
        <s v="CUST0339"/>
        <s v="CUST0377"/>
        <s v="CUST0144"/>
        <s v="CUST0705"/>
        <s v="CUST0632"/>
        <s v="CUST0737"/>
        <s v="CUST0516"/>
        <s v="CUST0576"/>
        <s v="CUST0518"/>
        <s v="CUST0037"/>
        <s v="CUST0119"/>
        <s v="CUST0197"/>
        <s v="CUST0750"/>
        <s v="CUST0018"/>
        <s v="CUST0693"/>
        <s v="CUST0217"/>
        <s v="Missing Customer Id"/>
        <s v="CUST0378"/>
        <s v="CUST0396"/>
        <s v="CUST0227"/>
        <s v="CUST0522"/>
        <s v="CUST0204"/>
        <s v="CUST0642"/>
        <s v="CUST0240"/>
        <s v="CUST0260"/>
        <s v="CUST0371"/>
        <s v="CUST0521"/>
        <s v="CUST0826"/>
        <s v="CUST0441"/>
        <s v="CUST0420"/>
        <s v="CUST0147"/>
        <s v="CUST0473"/>
        <s v="CUST0177"/>
        <s v="CUST0220"/>
        <s v="CUST0379"/>
        <s v="CUST0176"/>
        <s v="CUST0094"/>
        <s v="CUST0753"/>
        <s v="CUST0502"/>
        <s v="CUST0172"/>
        <s v="CUST0376"/>
        <s v="CUST0360"/>
        <s v="CUST0059"/>
        <s v="CUST0158"/>
        <s v="CUST0425"/>
        <s v="CUST0065"/>
        <s v="CUST0389"/>
        <s v="CUST0734"/>
        <s v="CUST0780"/>
        <s v="CUST0014"/>
        <s v="CUST0597"/>
        <s v="CUST0030"/>
        <s v="CUST0742"/>
        <s v="CUST0241"/>
        <s v="CUST0844"/>
        <s v="CUST0769"/>
        <s v="CUST0773"/>
        <s v="CUST0418"/>
        <s v="CUST0244"/>
        <s v="CUST0010"/>
        <s v="CUST0312"/>
        <s v="CUST0567"/>
        <s v="CUST0080"/>
        <s v="CUST0493"/>
        <s v="CUST0195"/>
        <s v="CUST0570"/>
        <s v="CUST0548"/>
        <s v="CUST0650"/>
        <s v="CUST0122"/>
        <s v="CUST0169"/>
        <s v="CUST0534"/>
        <s v="CUST0049"/>
        <s v="CUST0366"/>
        <s v="CUST0717"/>
        <s v="CUST0744"/>
        <s v="CUST0135"/>
        <s v="CUST0775"/>
        <s v="CUST0394"/>
        <s v="CUST0487"/>
        <s v="CUST0342"/>
        <s v="CUST0243"/>
        <s v="CUST0594"/>
        <s v="CUST0291"/>
        <s v="CUST0484"/>
        <s v="CUST0160"/>
        <s v="CUST0067"/>
        <s v="CUST0081"/>
        <s v="CUST0181"/>
        <s v="CUST0280"/>
        <s v="CUST0407"/>
        <s v="CUST0719"/>
        <s v="CUST0423"/>
        <s v="CUST0828"/>
        <s v="CUST0235"/>
        <s v="CUST0648"/>
        <s v="CUST0392"/>
        <s v="CUST0639"/>
        <s v="CUST0036"/>
        <s v="CUST0556"/>
        <s v="CUST0672"/>
        <s v="CUST0651"/>
        <s v="CUST0724"/>
        <s v="CUST0388"/>
        <s v="CUST0841"/>
        <s v="CUST0512"/>
        <s v="CUST0370"/>
        <s v="CUST0544"/>
        <s v="CUST0123"/>
        <s v="CUST0151"/>
        <s v="CUST0134"/>
        <s v="CUST0836"/>
        <s v="CUST0530"/>
        <s v="CUST0409"/>
        <s v="CUST0817"/>
        <s v="CUST0021"/>
      </sharedItems>
    </cacheField>
    <cacheField name="Customer 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Kiran Prasad"/>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Vasanthi Iyengar"/>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Gayathri Chettiar"/>
        <s v="Logesh Srinivasan"/>
        <s v="Siddharth Pandian"/>
        <s v="Usha Yadav"/>
        <s v="Gayathri Gupta"/>
        <s v="Nandakumar Mishr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Not Found"/>
        <s v="Pallavi Nair"/>
        <s v="Devraj Bhat"/>
        <s v="Janani Nair"/>
        <s v="Varsha Balasubramaniam"/>
        <s v="Deepthi Rao"/>
        <s v="Chandra Shetty"/>
        <s v="Logesh Reddy"/>
        <s v="Chitra Varma"/>
        <s v="Hari Venkatesan"/>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Gender" numFmtId="0">
      <sharedItems count="3">
        <s v="Male"/>
        <s v="Female"/>
        <s v="Missing Memebership" u="1"/>
      </sharedItems>
    </cacheField>
    <cacheField name="City" numFmtId="0">
      <sharedItems count="38">
        <s v="Kollam"/>
        <s v="Tumakuru"/>
        <s v="Nellore"/>
        <s v="Vellore"/>
        <s v="Vijayawada"/>
        <s v="Tirupati"/>
        <s v="Alappuzha"/>
        <s v="Kannur"/>
        <s v="Chennai"/>
        <s v="Visakhapatnam"/>
        <s v="Karimnagar"/>
        <s v="Salem"/>
        <s v="Madurai"/>
        <s v="Kozhikode"/>
        <s v="Mysuru"/>
        <s v="Hyderabad"/>
        <s v="Coimbatore"/>
        <s v="Guntur"/>
        <s v="Kurnool"/>
        <s v="Hubballi"/>
        <s v="Thrissur"/>
        <s v="Davanagere"/>
        <s v="Bengaluru"/>
        <s v="Thiruvananthapuram"/>
        <s v="Kalaburagi"/>
        <s v="Erode"/>
        <s v="Nizamabad"/>
        <s v="Warangal"/>
        <s v="Belagavi"/>
        <s v="Khammam"/>
        <s v="Tiruchirappalli"/>
        <s v="Mangaluru"/>
        <s v="Thoothukudi"/>
        <s v="Tirunelveli"/>
        <s v="Kochi"/>
        <s v="Dindigul"/>
        <s v="Shivamogga"/>
        <s v="Missing Memebership"/>
      </sharedItems>
    </cacheField>
    <cacheField name="State" numFmtId="0">
      <sharedItems count="6">
        <s v="Kerala"/>
        <s v="Karnataka"/>
        <s v="Andhra Pradesh"/>
        <s v="Tamil Nadu"/>
        <s v="Telangana"/>
        <s v="Missing Memebership" u="1"/>
      </sharedItems>
    </cacheField>
    <cacheField name="Membership" numFmtId="0">
      <sharedItems count="4">
        <s v="Regular"/>
        <s v="Silver"/>
        <s v="Platinum"/>
        <s v="Gold"/>
      </sharedItems>
    </cacheField>
    <cacheField name="Product_ID" numFmtId="0">
      <sharedItems/>
    </cacheField>
    <cacheField name="Product_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Not Found"/>
      </sharedItems>
    </cacheField>
    <cacheField name="Sub Category" numFmtId="0">
      <sharedItems count="75">
        <s v="A-Line Kurti"/>
        <s v="Round Neck"/>
        <s v="Georgette Saree"/>
        <s v="Printed Saree"/>
        <s v="Printed Kurti"/>
        <s v="Formal Shoes"/>
        <s v="Track Suit"/>
        <s v="Slim Fit"/>
        <s v="Sunglasses"/>
        <s v="Bootcut"/>
        <s v="Shirt Dress"/>
        <s v="Regular Fit"/>
        <s v="Analog Watch"/>
        <s v="Maxi Dress"/>
        <s v="Smart Watch"/>
        <s v="Crop Top"/>
        <s v="A-Line Dress"/>
        <s v="Casual Top"/>
        <s v="Denim Shirt"/>
        <s v="Straight Kurti"/>
        <s v="Tie"/>
        <s v="Sling Bag"/>
        <s v="Kids Shorts"/>
        <s v="Earrings"/>
        <s v="Jacket"/>
        <s v="Backpack"/>
        <s v="Jeggings"/>
        <s v="Muffler"/>
        <s v="Digital Watch"/>
        <s v="Kurta"/>
        <s v="Chinos"/>
        <s v="Necklace"/>
        <s v="Kids T-Shirt"/>
        <s v="Straight Fit"/>
        <s v="Card Holder"/>
        <s v="Skinny Fit"/>
        <s v="Leather Belt"/>
        <s v="Anarkali Kurti"/>
        <s v="Formal Trouser"/>
        <s v="Bodycon Dress"/>
        <s v="Casual Belt"/>
        <s v="Sports T-Shirt"/>
        <s v="Bifold Wallet"/>
        <s v="Formal Top"/>
        <s v="Zip Wallet"/>
        <s v="Sandals"/>
        <s v="Hoodie"/>
        <s v="Nehru Jacket"/>
        <s v="Casual Shirt"/>
        <s v="Formal Shirt"/>
        <s v="Silk Saree"/>
        <s v="Graphic Tee"/>
        <s v="Cargo"/>
        <s v="Shorts"/>
        <s v="Sweater"/>
        <s v="Leather Wallet"/>
        <s v="Cap"/>
        <s v="Girls Frock"/>
        <s v="Sherwani"/>
        <s v="Cotton Saree"/>
        <s v="Chronograph"/>
        <s v="Formal Belt"/>
        <s v="Polo"/>
        <s v="Slippers"/>
        <s v="Joggers"/>
        <s v="Ring"/>
        <s v="Track Pant"/>
        <s v="Boys Shirt"/>
        <s v="Clutch"/>
        <s v="Scarf"/>
        <s v="Dhoti"/>
        <s v="Tunic"/>
        <s v="Braided Belt"/>
        <s v="Not Found"/>
        <s v="Sneakers"/>
      </sharedItems>
    </cacheField>
    <cacheField name="Brand" numFmtId="0">
      <sharedItems count="50">
        <s v="Pepe Jeans"/>
        <s v="Reebok"/>
        <s v="Westside"/>
        <s v="Max Fashion"/>
        <s v="US Polo Assn"/>
        <s v="Metro Shoes"/>
        <s v="Arrow"/>
        <s v="Sonata"/>
        <s v="Nike"/>
        <s v="Global Desi"/>
        <s v="Tanishq"/>
        <s v="Wrangler"/>
        <s v="Indian Terrain"/>
        <s v="Woodland"/>
        <s v="Allen Solly"/>
        <s v="Missing Brand Name"/>
        <s v="Fastrack"/>
        <s v="Titan"/>
        <s v="Nalli Silks"/>
        <s v="Peter England"/>
        <s v="GRT Jewellers"/>
        <s v="Aurelia"/>
        <s v="Jack &amp; Jones"/>
        <s v="Pothys"/>
        <s v="Blackberrys"/>
        <s v="Being Human"/>
        <s v="Killer Jeans"/>
        <s v="Raymond"/>
        <s v="Ramraj Cotton"/>
        <s v="Biba"/>
        <s v="Bata"/>
        <s v="Louis Philippe"/>
        <s v="Fabindia"/>
        <s v="Libas"/>
        <s v="Liberty"/>
        <s v="Joyalukkas"/>
        <s v="Fossil"/>
        <s v="Numero Uno"/>
        <s v="Van Heusen"/>
        <s v="Sparx"/>
        <s v="Mufti"/>
        <s v="Flying Machine"/>
        <s v="Pantaloons"/>
        <s v="Kalyan Silks"/>
        <s v="Skechers"/>
        <s v="AND"/>
        <s v="W for Woman"/>
        <s v="Spykar"/>
        <s v="Levi's"/>
        <s v="Missing Brand"/>
      </sharedItems>
    </cacheField>
    <cacheField name="Store_ID" numFmtId="0">
      <sharedItems count="120">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Monthly Target" numFmtId="0">
      <sharedItems containsSemiMixedTypes="0" containsString="0" containsNumber="1" containsInteger="1" minValue="800000" maxValue="2500000"/>
    </cacheField>
    <cacheField name="Region" numFmtId="0">
      <sharedItems count="3">
        <s v="South Zone 3"/>
        <s v="South Zone 1"/>
        <s v="South Zone 2"/>
      </sharedItems>
    </cacheField>
    <cacheField name="Employee_ID" numFmtId="0">
      <sharedItems/>
    </cacheField>
    <cacheField name="Employee Name"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ount="7">
        <n v="10"/>
        <n v="25"/>
        <n v="0"/>
        <n v="20"/>
        <n v="30"/>
        <n v="5"/>
        <n v="15"/>
      </sharedItems>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399999999998" maxValue="7400.3200000000006"/>
    </cacheField>
    <cacheField name="Payment Modee" numFmtId="0">
      <sharedItems/>
    </cacheField>
    <cacheField name="Profit Margin %" numFmtId="10">
      <sharedItems containsSemiMixedTypes="0" containsString="0" containsNumber="1" minValue="-0.18214229602504142" maxValue="0.47426913738313992"/>
    </cacheField>
    <cacheField name="Payment Mode" numFmtId="0">
      <sharedItems count="10">
        <s v="UPI"/>
        <s v="Debit Card"/>
        <s v="Credit Card"/>
        <s v="Cash"/>
        <s v="Net Banking"/>
        <s v="EMI"/>
        <s v="  Cash  " u="1"/>
        <s v="  Debit Card  " u="1"/>
        <s v="  UPI  " u="1"/>
        <s v="  Credit Card  " u="1"/>
      </sharedItems>
    </cacheField>
    <cacheField name="Sales Channel" numFmtId="0">
      <sharedItems count="2">
        <s v="Offline"/>
        <s v="Online"/>
      </sharedItems>
    </cacheField>
    <cacheField name="Return Status" numFmtId="0">
      <sharedItems count="2">
        <s v="Not Returned"/>
        <s v="Returned"/>
      </sharedItems>
    </cacheField>
    <cacheField name="Order Time" numFmtId="0">
      <sharedItems/>
    </cacheField>
    <cacheField name="Order Period" numFmtId="0">
      <sharedItems count="4">
        <s v="Evening"/>
        <s v="Afternoon"/>
        <s v="Night"/>
        <s v="Morning"/>
      </sharedItems>
    </cacheField>
    <cacheField name="Day Type" numFmtId="0">
      <sharedItems count="2">
        <s v="Weekday"/>
        <s v="Weekend"/>
      </sharedItems>
    </cacheField>
    <cacheField name="Months (Invoice Date)" numFmtId="0" databaseField="0">
      <fieldGroup base="1">
        <rangePr autoStart="0" autoEnd="0" groupBy="months" startDate="2024-04-01T00:00:00" endDate="2025-04-01T00:00:00"/>
        <groupItems count="14">
          <s v="&lt;01-04-2024"/>
          <s v="Jan"/>
          <s v="Feb"/>
          <s v="Mar"/>
          <s v="Apr"/>
          <s v="May"/>
          <s v="Jun"/>
          <s v="Jul"/>
          <s v="Aug"/>
          <s v="Sep"/>
          <s v="Oct"/>
          <s v="Nov"/>
          <s v="Dec"/>
          <s v="&gt;01-04-2025"/>
        </groupItems>
      </fieldGroup>
    </cacheField>
    <cacheField name="Years (Invoice Date)" numFmtId="0" databaseField="0">
      <fieldGroup base="1">
        <rangePr autoStart="0" autoEnd="0"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839430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x v="0"/>
    <x v="0"/>
    <s v="STR037-2024-Dec"/>
    <x v="0"/>
    <x v="0"/>
    <x v="0"/>
    <x v="0"/>
    <x v="0"/>
    <x v="0"/>
    <s v="PRD0200"/>
    <x v="0"/>
    <x v="0"/>
    <x v="0"/>
    <x v="0"/>
    <x v="0"/>
    <x v="0"/>
    <n v="1000000"/>
    <x v="0"/>
    <s v="EMP0276"/>
    <s v="Manoj Ramachandran"/>
    <n v="1"/>
    <n v="749.84"/>
    <x v="0"/>
    <n v="74.98"/>
    <n v="5"/>
    <n v="33.74"/>
    <n v="708.6"/>
    <n v="496.67"/>
    <n v="178.19"/>
    <s v="UPI"/>
    <n v="0.25146768275472764"/>
    <x v="0"/>
    <x v="0"/>
    <x v="0"/>
    <s v="18:16"/>
    <x v="0"/>
    <x v="0"/>
  </r>
  <r>
    <s v="INV100002"/>
    <x v="1"/>
    <x v="0"/>
    <x v="1"/>
    <s v="STR102-2024-Oct"/>
    <x v="1"/>
    <x v="1"/>
    <x v="0"/>
    <x v="1"/>
    <x v="1"/>
    <x v="0"/>
    <s v="PRD0245"/>
    <x v="1"/>
    <x v="1"/>
    <x v="1"/>
    <x v="1"/>
    <x v="1"/>
    <x v="1"/>
    <n v="1000000"/>
    <x v="1"/>
    <s v="EMP0156"/>
    <s v="Deepthi Iyengar"/>
    <n v="2"/>
    <n v="909.55"/>
    <x v="1"/>
    <n v="454.77"/>
    <n v="5"/>
    <n v="68.22"/>
    <n v="1432.55"/>
    <n v="984.22"/>
    <n v="380.1099999999999"/>
    <s v="Debit Card"/>
    <n v="0.26533803357648944"/>
    <x v="1"/>
    <x v="1"/>
    <x v="0"/>
    <s v="13:25"/>
    <x v="1"/>
    <x v="1"/>
  </r>
  <r>
    <s v="INV100003"/>
    <x v="2"/>
    <x v="0"/>
    <x v="0"/>
    <s v="STR011-2024-Dec"/>
    <x v="2"/>
    <x v="2"/>
    <x v="1"/>
    <x v="2"/>
    <x v="2"/>
    <x v="1"/>
    <s v="PRD0065"/>
    <x v="2"/>
    <x v="2"/>
    <x v="2"/>
    <x v="2"/>
    <x v="2"/>
    <x v="2"/>
    <n v="2000000"/>
    <x v="0"/>
    <s v="EMP0223"/>
    <s v="Meena Krishnan"/>
    <n v="2"/>
    <n v="3872.21"/>
    <x v="2"/>
    <n v="0"/>
    <n v="12"/>
    <n v="929.33"/>
    <n v="8673.75"/>
    <n v="5267.12"/>
    <n v="2477.3000000000002"/>
    <s v="Debit Card"/>
    <n v="0.28560887735985013"/>
    <x v="1"/>
    <x v="1"/>
    <x v="0"/>
    <s v="21:10"/>
    <x v="2"/>
    <x v="0"/>
  </r>
  <r>
    <s v="INV100004"/>
    <x v="3"/>
    <x v="0"/>
    <x v="2"/>
    <s v="STR078-2024-May"/>
    <x v="3"/>
    <x v="3"/>
    <x v="0"/>
    <x v="3"/>
    <x v="3"/>
    <x v="0"/>
    <s v="PRD0224"/>
    <x v="3"/>
    <x v="2"/>
    <x v="3"/>
    <x v="3"/>
    <x v="3"/>
    <x v="3"/>
    <n v="1200000"/>
    <x v="1"/>
    <s v="EMP0170"/>
    <s v="Jyothi Prasad"/>
    <n v="4"/>
    <n v="4857.75"/>
    <x v="3"/>
    <n v="3886.2"/>
    <n v="12"/>
    <n v="1865.38"/>
    <n v="17410.18"/>
    <n v="13483.2"/>
    <n v="2061.5999999999995"/>
    <s v="UPI"/>
    <n v="0.11841347992955842"/>
    <x v="0"/>
    <x v="1"/>
    <x v="0"/>
    <s v="13:45"/>
    <x v="1"/>
    <x v="1"/>
  </r>
  <r>
    <s v="INV100005"/>
    <x v="4"/>
    <x v="0"/>
    <x v="3"/>
    <s v="STR058-2024-Jul"/>
    <x v="4"/>
    <x v="4"/>
    <x v="1"/>
    <x v="4"/>
    <x v="2"/>
    <x v="0"/>
    <s v="PRD0035"/>
    <x v="4"/>
    <x v="0"/>
    <x v="4"/>
    <x v="1"/>
    <x v="4"/>
    <x v="4"/>
    <n v="1200000"/>
    <x v="1"/>
    <s v="EMP0090"/>
    <s v="Padma Gounder"/>
    <n v="1"/>
    <n v="874.25"/>
    <x v="2"/>
    <n v="0"/>
    <n v="5"/>
    <n v="43.71"/>
    <n v="917.96"/>
    <n v="539.76"/>
    <n v="334.49000000000007"/>
    <s v="Credit Card"/>
    <n v="0.36438406902261544"/>
    <x v="2"/>
    <x v="0"/>
    <x v="0"/>
    <s v="21:11"/>
    <x v="2"/>
    <x v="1"/>
  </r>
  <r>
    <s v="INV100006"/>
    <x v="5"/>
    <x v="1"/>
    <x v="4"/>
    <s v="STR074-2025-Feb"/>
    <x v="5"/>
    <x v="5"/>
    <x v="0"/>
    <x v="5"/>
    <x v="2"/>
    <x v="2"/>
    <s v="PRD0199"/>
    <x v="5"/>
    <x v="3"/>
    <x v="5"/>
    <x v="4"/>
    <x v="5"/>
    <x v="5"/>
    <n v="1200000"/>
    <x v="0"/>
    <s v="EMP0204"/>
    <s v="Rahul Krishnan"/>
    <n v="2"/>
    <n v="3390.61"/>
    <x v="4"/>
    <n v="2034.37"/>
    <n v="12"/>
    <n v="569.62"/>
    <n v="5316.47"/>
    <n v="4849.24"/>
    <n v="-102.38999999999953"/>
    <s v="Credit Card"/>
    <n v="-1.925901961263762E-2"/>
    <x v="2"/>
    <x v="0"/>
    <x v="0"/>
    <s v="10:24"/>
    <x v="3"/>
    <x v="1"/>
  </r>
  <r>
    <s v="INV100007"/>
    <x v="6"/>
    <x v="0"/>
    <x v="5"/>
    <s v="STR062-2024-Jun"/>
    <x v="6"/>
    <x v="6"/>
    <x v="1"/>
    <x v="6"/>
    <x v="0"/>
    <x v="1"/>
    <s v="PRD0040"/>
    <x v="6"/>
    <x v="4"/>
    <x v="6"/>
    <x v="4"/>
    <x v="6"/>
    <x v="6"/>
    <n v="1000000"/>
    <x v="0"/>
    <s v="EMP0215"/>
    <s v="Praveen Gupta"/>
    <n v="4"/>
    <n v="1474.99"/>
    <x v="2"/>
    <n v="0"/>
    <n v="12"/>
    <n v="708"/>
    <n v="6607.96"/>
    <n v="4594.6400000000003"/>
    <n v="1305.3199999999997"/>
    <s v="Cash"/>
    <n v="0.19753751536026243"/>
    <x v="3"/>
    <x v="0"/>
    <x v="0"/>
    <s v="20:20"/>
    <x v="0"/>
    <x v="0"/>
  </r>
  <r>
    <s v="INV100008"/>
    <x v="7"/>
    <x v="1"/>
    <x v="6"/>
    <s v="STR084-2025-Jan"/>
    <x v="7"/>
    <x v="7"/>
    <x v="0"/>
    <x v="7"/>
    <x v="0"/>
    <x v="1"/>
    <s v="PRD0196"/>
    <x v="7"/>
    <x v="5"/>
    <x v="7"/>
    <x v="5"/>
    <x v="7"/>
    <x v="7"/>
    <n v="2000000"/>
    <x v="0"/>
    <s v="EMP0285"/>
    <s v="Chandran Krishnan"/>
    <n v="1"/>
    <n v="1407.12"/>
    <x v="2"/>
    <n v="0"/>
    <n v="12"/>
    <n v="168.85"/>
    <n v="1575.97"/>
    <n v="1067.72"/>
    <n v="339.4"/>
    <s v="UPI"/>
    <n v="0.21535942943076325"/>
    <x v="0"/>
    <x v="0"/>
    <x v="0"/>
    <s v="21:28"/>
    <x v="2"/>
    <x v="0"/>
  </r>
  <r>
    <s v="INV100009"/>
    <x v="8"/>
    <x v="0"/>
    <x v="7"/>
    <s v="STR021-2024-Sep"/>
    <x v="8"/>
    <x v="8"/>
    <x v="0"/>
    <x v="6"/>
    <x v="0"/>
    <x v="3"/>
    <s v="PRD0114"/>
    <x v="8"/>
    <x v="6"/>
    <x v="8"/>
    <x v="6"/>
    <x v="8"/>
    <x v="8"/>
    <n v="2000000"/>
    <x v="1"/>
    <s v="EMP0001"/>
    <s v="Charulatha Kumar"/>
    <n v="5"/>
    <n v="851.61"/>
    <x v="5"/>
    <n v="212.9"/>
    <n v="5"/>
    <n v="202.26"/>
    <n v="4247.41"/>
    <n v="2443"/>
    <n v="1602.1499999999999"/>
    <s v="Debit Card"/>
    <n v="0.37720634457233937"/>
    <x v="1"/>
    <x v="0"/>
    <x v="0"/>
    <s v="19:05"/>
    <x v="0"/>
    <x v="0"/>
  </r>
  <r>
    <s v="INV100010"/>
    <x v="9"/>
    <x v="0"/>
    <x v="1"/>
    <s v="STR085-2024-Oct"/>
    <x v="9"/>
    <x v="9"/>
    <x v="1"/>
    <x v="3"/>
    <x v="3"/>
    <x v="0"/>
    <s v="PRD0075"/>
    <x v="9"/>
    <x v="7"/>
    <x v="9"/>
    <x v="7"/>
    <x v="9"/>
    <x v="9"/>
    <n v="1500000"/>
    <x v="2"/>
    <s v="EMP0090"/>
    <s v="Padma Gounder"/>
    <n v="1"/>
    <n v="1041.1500000000001"/>
    <x v="2"/>
    <n v="0"/>
    <n v="12"/>
    <n v="124.94"/>
    <n v="1166.0899999999999"/>
    <n v="692.53"/>
    <n v="348.61999999999995"/>
    <s v="Credit Card"/>
    <n v="0.29896491694466121"/>
    <x v="2"/>
    <x v="0"/>
    <x v="0"/>
    <s v="10:34"/>
    <x v="3"/>
    <x v="0"/>
  </r>
  <r>
    <s v="INV100011"/>
    <x v="10"/>
    <x v="1"/>
    <x v="6"/>
    <s v="STR004-2025-Jan"/>
    <x v="10"/>
    <x v="10"/>
    <x v="1"/>
    <x v="7"/>
    <x v="0"/>
    <x v="1"/>
    <s v="PRD0117"/>
    <x v="10"/>
    <x v="8"/>
    <x v="10"/>
    <x v="8"/>
    <x v="10"/>
    <x v="10"/>
    <n v="800000"/>
    <x v="2"/>
    <s v="EMP0258"/>
    <s v="Preethi Singh"/>
    <n v="4"/>
    <n v="1761.12"/>
    <x v="0"/>
    <n v="704.45"/>
    <n v="12"/>
    <n v="760.8"/>
    <n v="7100.83"/>
    <n v="5599.4"/>
    <n v="740.63000000000034"/>
    <s v="Credit Card"/>
    <n v="0.10430189146902551"/>
    <x v="2"/>
    <x v="0"/>
    <x v="0"/>
    <s v="13:20"/>
    <x v="1"/>
    <x v="0"/>
  </r>
  <r>
    <s v="INV100012"/>
    <x v="11"/>
    <x v="1"/>
    <x v="8"/>
    <s v="STR068-2025-Mar"/>
    <x v="11"/>
    <x v="11"/>
    <x v="0"/>
    <x v="8"/>
    <x v="3"/>
    <x v="1"/>
    <s v="PRD0078"/>
    <x v="11"/>
    <x v="5"/>
    <x v="11"/>
    <x v="5"/>
    <x v="11"/>
    <x v="11"/>
    <n v="2000000"/>
    <x v="1"/>
    <s v="EMP0204"/>
    <s v="Rahul Krishnan"/>
    <n v="1"/>
    <n v="1019.42"/>
    <x v="5"/>
    <n v="50.97"/>
    <n v="12"/>
    <n v="116.21"/>
    <n v="1084.6600000000001"/>
    <n v="828.44"/>
    <n v="140.01000000000005"/>
    <s v="UPI"/>
    <n v="0.12908192428963919"/>
    <x v="0"/>
    <x v="1"/>
    <x v="0"/>
    <s v="18:28"/>
    <x v="0"/>
    <x v="0"/>
  </r>
  <r>
    <s v="INV100013"/>
    <x v="12"/>
    <x v="0"/>
    <x v="7"/>
    <s v="STR068-2024-Sep"/>
    <x v="12"/>
    <x v="12"/>
    <x v="1"/>
    <x v="9"/>
    <x v="2"/>
    <x v="1"/>
    <s v="PRD0100"/>
    <x v="12"/>
    <x v="9"/>
    <x v="12"/>
    <x v="9"/>
    <x v="11"/>
    <x v="11"/>
    <n v="2000000"/>
    <x v="1"/>
    <s v="EMP0127"/>
    <s v="Chandra Reddy"/>
    <n v="1"/>
    <n v="5698.3"/>
    <x v="2"/>
    <n v="0"/>
    <n v="12"/>
    <n v="683.8"/>
    <n v="6382.1"/>
    <n v="3970.86"/>
    <n v="1727.4400000000003"/>
    <s v="Cash"/>
    <n v="0.27066952883847012"/>
    <x v="3"/>
    <x v="0"/>
    <x v="0"/>
    <s v="21:43"/>
    <x v="2"/>
    <x v="0"/>
  </r>
  <r>
    <s v="INV100014"/>
    <x v="13"/>
    <x v="0"/>
    <x v="2"/>
    <s v="STR047-2024-May"/>
    <x v="13"/>
    <x v="13"/>
    <x v="0"/>
    <x v="10"/>
    <x v="4"/>
    <x v="3"/>
    <s v="PRD0169"/>
    <x v="13"/>
    <x v="8"/>
    <x v="13"/>
    <x v="10"/>
    <x v="12"/>
    <x v="12"/>
    <n v="800000"/>
    <x v="0"/>
    <s v="EMP0285"/>
    <s v="Chandran Krishnan"/>
    <n v="1"/>
    <n v="1727.23"/>
    <x v="6"/>
    <n v="259.08"/>
    <n v="12"/>
    <n v="176.18"/>
    <n v="1644.33"/>
    <n v="1407.33"/>
    <n v="60.819999999999993"/>
    <s v="Credit Card"/>
    <n v="3.6987709279767439E-2"/>
    <x v="2"/>
    <x v="0"/>
    <x v="0"/>
    <s v="10:06"/>
    <x v="3"/>
    <x v="0"/>
  </r>
  <r>
    <s v="INV100015"/>
    <x v="14"/>
    <x v="1"/>
    <x v="6"/>
    <s v="STR109-2025-Jan"/>
    <x v="14"/>
    <x v="14"/>
    <x v="1"/>
    <x v="11"/>
    <x v="3"/>
    <x v="1"/>
    <s v="PRD0189"/>
    <x v="14"/>
    <x v="9"/>
    <x v="14"/>
    <x v="11"/>
    <x v="13"/>
    <x v="13"/>
    <n v="1200000"/>
    <x v="2"/>
    <s v="EMP0020"/>
    <s v="Eswar Prasad"/>
    <n v="1"/>
    <n v="1427.24"/>
    <x v="1"/>
    <n v="356.81"/>
    <n v="12"/>
    <n v="128.44999999999999"/>
    <n v="1198.8800000000001"/>
    <n v="946.3"/>
    <n v="124.13000000000017"/>
    <s v="Debit Card"/>
    <n v="0.10353830241558801"/>
    <x v="1"/>
    <x v="0"/>
    <x v="0"/>
    <s v="10:59"/>
    <x v="3"/>
    <x v="0"/>
  </r>
  <r>
    <s v="INV100016"/>
    <x v="15"/>
    <x v="0"/>
    <x v="5"/>
    <s v="STR004-2024-Jun"/>
    <x v="15"/>
    <x v="15"/>
    <x v="1"/>
    <x v="10"/>
    <x v="4"/>
    <x v="3"/>
    <s v="PRD0013"/>
    <x v="15"/>
    <x v="10"/>
    <x v="15"/>
    <x v="8"/>
    <x v="10"/>
    <x v="10"/>
    <n v="800000"/>
    <x v="2"/>
    <s v="EMP0008"/>
    <s v="Deepak Kamath"/>
    <n v="3"/>
    <n v="790.29"/>
    <x v="1"/>
    <n v="592.72"/>
    <n v="5"/>
    <n v="88.91"/>
    <n v="1867.06"/>
    <n v="1650.03"/>
    <n v="128.11999999999998"/>
    <s v="Net Banking"/>
    <n v="6.8621254807022788E-2"/>
    <x v="4"/>
    <x v="1"/>
    <x v="0"/>
    <s v="12:38"/>
    <x v="1"/>
    <x v="0"/>
  </r>
  <r>
    <s v="INV100017"/>
    <x v="16"/>
    <x v="0"/>
    <x v="1"/>
    <s v="STR040-2024-Oct"/>
    <x v="16"/>
    <x v="16"/>
    <x v="0"/>
    <x v="2"/>
    <x v="2"/>
    <x v="1"/>
    <s v="PRD0065"/>
    <x v="2"/>
    <x v="2"/>
    <x v="2"/>
    <x v="2"/>
    <x v="14"/>
    <x v="14"/>
    <n v="1200000"/>
    <x v="2"/>
    <s v="EMP0002"/>
    <s v="Girish Sundaram"/>
    <n v="2"/>
    <n v="3763.03"/>
    <x v="6"/>
    <n v="1128.9100000000001"/>
    <n v="12"/>
    <n v="767.66"/>
    <n v="7164.81"/>
    <n v="5267.12"/>
    <n v="1130.0300000000007"/>
    <s v="Debit Card"/>
    <n v="0.15771946499628051"/>
    <x v="1"/>
    <x v="0"/>
    <x v="0"/>
    <s v="20:29"/>
    <x v="0"/>
    <x v="0"/>
  </r>
  <r>
    <s v="INV100018"/>
    <x v="17"/>
    <x v="0"/>
    <x v="2"/>
    <s v="STR014-2024-May"/>
    <x v="17"/>
    <x v="17"/>
    <x v="1"/>
    <x v="12"/>
    <x v="3"/>
    <x v="0"/>
    <s v="PRD0233"/>
    <x v="16"/>
    <x v="8"/>
    <x v="16"/>
    <x v="10"/>
    <x v="15"/>
    <x v="15"/>
    <n v="1000000"/>
    <x v="0"/>
    <s v="EMP0170"/>
    <s v="Jyothi Prasad"/>
    <n v="1"/>
    <n v="1291.18"/>
    <x v="1"/>
    <n v="322.8"/>
    <n v="12"/>
    <n v="116.21"/>
    <n v="1084.5899999999999"/>
    <n v="865.48"/>
    <n v="102.89999999999991"/>
    <s v="Debit Card"/>
    <n v="9.4874560893978291E-2"/>
    <x v="1"/>
    <x v="0"/>
    <x v="0"/>
    <s v="18:02"/>
    <x v="0"/>
    <x v="0"/>
  </r>
  <r>
    <s v="INV100019"/>
    <x v="18"/>
    <x v="1"/>
    <x v="6"/>
    <s v="STR024-2025-Jan"/>
    <x v="18"/>
    <x v="18"/>
    <x v="0"/>
    <x v="13"/>
    <x v="0"/>
    <x v="0"/>
    <s v="PRD0071"/>
    <x v="17"/>
    <x v="10"/>
    <x v="17"/>
    <x v="4"/>
    <x v="16"/>
    <x v="16"/>
    <n v="1000000"/>
    <x v="0"/>
    <s v="EMP0121"/>
    <s v="Yamini Pandian"/>
    <n v="1"/>
    <n v="771.9"/>
    <x v="3"/>
    <n v="154.38"/>
    <n v="5"/>
    <n v="30.88"/>
    <n v="648.4"/>
    <n v="534.80999999999995"/>
    <n v="82.710000000000036"/>
    <s v="EMI"/>
    <n v="0.12756014805675514"/>
    <x v="5"/>
    <x v="0"/>
    <x v="0"/>
    <s v="14:21"/>
    <x v="1"/>
    <x v="0"/>
  </r>
  <r>
    <s v="INV100020"/>
    <x v="19"/>
    <x v="0"/>
    <x v="9"/>
    <s v="STR088-2024-Nov"/>
    <x v="19"/>
    <x v="19"/>
    <x v="0"/>
    <x v="14"/>
    <x v="1"/>
    <x v="0"/>
    <s v="PRD0074"/>
    <x v="18"/>
    <x v="11"/>
    <x v="18"/>
    <x v="12"/>
    <x v="17"/>
    <x v="17"/>
    <n v="2000000"/>
    <x v="2"/>
    <s v="EMP0063"/>
    <s v="Anusuya Subramaniam"/>
    <n v="2"/>
    <n v="962.92"/>
    <x v="6"/>
    <n v="288.88"/>
    <n v="5"/>
    <n v="81.849999999999994"/>
    <n v="1718.81"/>
    <n v="1442.44"/>
    <n v="194.5199999999999"/>
    <s v="Net Banking"/>
    <n v="0.11317132201930399"/>
    <x v="4"/>
    <x v="1"/>
    <x v="0"/>
    <s v="19:05"/>
    <x v="0"/>
    <x v="0"/>
  </r>
  <r>
    <s v="INV100021"/>
    <x v="20"/>
    <x v="0"/>
    <x v="5"/>
    <s v="STR110-2024-Jun"/>
    <x v="20"/>
    <x v="20"/>
    <x v="0"/>
    <x v="4"/>
    <x v="2"/>
    <x v="1"/>
    <s v="PRD0128"/>
    <x v="19"/>
    <x v="0"/>
    <x v="19"/>
    <x v="13"/>
    <x v="18"/>
    <x v="18"/>
    <n v="1000000"/>
    <x v="1"/>
    <s v="EMP0173"/>
    <s v="Logesh Gopalakrishnan"/>
    <n v="4"/>
    <n v="1328.05"/>
    <x v="3"/>
    <n v="1062.44"/>
    <n v="12"/>
    <n v="509.97"/>
    <n v="4759.7299999999996"/>
    <n v="3378.6"/>
    <n v="871.15999999999963"/>
    <s v="Cash"/>
    <n v="0.18302718851699565"/>
    <x v="3"/>
    <x v="0"/>
    <x v="0"/>
    <s v="12:58"/>
    <x v="1"/>
    <x v="1"/>
  </r>
  <r>
    <s v="INV100022"/>
    <x v="21"/>
    <x v="0"/>
    <x v="3"/>
    <s v="STR005-2024-Jul"/>
    <x v="21"/>
    <x v="21"/>
    <x v="0"/>
    <x v="15"/>
    <x v="4"/>
    <x v="3"/>
    <s v="PRD0227"/>
    <x v="20"/>
    <x v="6"/>
    <x v="20"/>
    <x v="14"/>
    <x v="19"/>
    <x v="19"/>
    <n v="2000000"/>
    <x v="1"/>
    <s v="EMP0203"/>
    <s v="Rani Mishra"/>
    <n v="3"/>
    <n v="726.41"/>
    <x v="4"/>
    <n v="653.77"/>
    <n v="5"/>
    <n v="76.27"/>
    <n v="1601.73"/>
    <n v="1329.57"/>
    <n v="195.8900000000001"/>
    <s v="UPI"/>
    <n v="0.12229901419090615"/>
    <x v="0"/>
    <x v="0"/>
    <x v="0"/>
    <s v="14:43"/>
    <x v="1"/>
    <x v="0"/>
  </r>
  <r>
    <s v="INV100023"/>
    <x v="22"/>
    <x v="0"/>
    <x v="3"/>
    <s v="STR019-2024-Jul"/>
    <x v="22"/>
    <x v="22"/>
    <x v="1"/>
    <x v="16"/>
    <x v="3"/>
    <x v="0"/>
    <s v="PRD0243"/>
    <x v="21"/>
    <x v="0"/>
    <x v="19"/>
    <x v="12"/>
    <x v="20"/>
    <x v="20"/>
    <n v="1000000"/>
    <x v="2"/>
    <s v="EMP0255"/>
    <s v="Venkat Sharma"/>
    <n v="2"/>
    <n v="1361.64"/>
    <x v="0"/>
    <n v="272.33"/>
    <n v="12"/>
    <n v="294.11"/>
    <n v="2745.06"/>
    <n v="1753.84"/>
    <n v="697.11"/>
    <s v="Net Banking"/>
    <n v="0.25395073331730456"/>
    <x v="4"/>
    <x v="0"/>
    <x v="0"/>
    <s v="12:12"/>
    <x v="1"/>
    <x v="1"/>
  </r>
  <r>
    <s v="INV100024"/>
    <x v="23"/>
    <x v="0"/>
    <x v="3"/>
    <s v="STR075-2024-Jul"/>
    <x v="23"/>
    <x v="23"/>
    <x v="1"/>
    <x v="10"/>
    <x v="4"/>
    <x v="0"/>
    <s v="PRD0125"/>
    <x v="22"/>
    <x v="12"/>
    <x v="21"/>
    <x v="2"/>
    <x v="21"/>
    <x v="21"/>
    <n v="1000000"/>
    <x v="1"/>
    <s v="EMP0132"/>
    <s v="Vasanthi Gupta"/>
    <n v="1"/>
    <n v="3168.62"/>
    <x v="0"/>
    <n v="316.86"/>
    <n v="12"/>
    <n v="342.21"/>
    <n v="3193.97"/>
    <n v="2069.33"/>
    <n v="782.42999999999984"/>
    <s v="UPI"/>
    <n v="0.2449709922134522"/>
    <x v="0"/>
    <x v="0"/>
    <x v="0"/>
    <s v="20:57"/>
    <x v="0"/>
    <x v="0"/>
  </r>
  <r>
    <s v="INV100025"/>
    <x v="2"/>
    <x v="0"/>
    <x v="0"/>
    <s v="STR021-2024-Dec"/>
    <x v="24"/>
    <x v="24"/>
    <x v="1"/>
    <x v="17"/>
    <x v="2"/>
    <x v="0"/>
    <s v="PRD0124"/>
    <x v="23"/>
    <x v="13"/>
    <x v="22"/>
    <x v="9"/>
    <x v="8"/>
    <x v="8"/>
    <n v="2000000"/>
    <x v="1"/>
    <s v="EMP0269"/>
    <s v="Ishwarya Shetty"/>
    <n v="1"/>
    <n v="684.15"/>
    <x v="3"/>
    <n v="136.83000000000001"/>
    <n v="5"/>
    <n v="27.37"/>
    <n v="574.69000000000005"/>
    <n v="499.31"/>
    <n v="48.010000000000048"/>
    <s v="Credit Card"/>
    <n v="8.3540691503245307E-2"/>
    <x v="2"/>
    <x v="1"/>
    <x v="0"/>
    <s v="19:37"/>
    <x v="0"/>
    <x v="0"/>
  </r>
  <r>
    <s v="INV100026"/>
    <x v="24"/>
    <x v="0"/>
    <x v="5"/>
    <s v="STR099-2024-Jun"/>
    <x v="25"/>
    <x v="25"/>
    <x v="0"/>
    <x v="15"/>
    <x v="4"/>
    <x v="1"/>
    <s v="PRD0152"/>
    <x v="24"/>
    <x v="14"/>
    <x v="23"/>
    <x v="8"/>
    <x v="22"/>
    <x v="22"/>
    <n v="1500000"/>
    <x v="2"/>
    <s v="EMP0260"/>
    <s v="Malathi Varma"/>
    <n v="2"/>
    <n v="6270.2"/>
    <x v="0"/>
    <n v="1254.04"/>
    <n v="3"/>
    <n v="338.59"/>
    <n v="11624.95"/>
    <n v="9430.2000000000007"/>
    <n v="1856.16"/>
    <s v="Cash"/>
    <n v="0.15967036417360936"/>
    <x v="3"/>
    <x v="1"/>
    <x v="0"/>
    <s v="21:30"/>
    <x v="2"/>
    <x v="0"/>
  </r>
  <r>
    <s v="INV100027"/>
    <x v="25"/>
    <x v="0"/>
    <x v="7"/>
    <s v="STR111-2024-Sep"/>
    <x v="26"/>
    <x v="26"/>
    <x v="0"/>
    <x v="18"/>
    <x v="2"/>
    <x v="0"/>
    <s v="PRD0071"/>
    <x v="17"/>
    <x v="10"/>
    <x v="17"/>
    <x v="4"/>
    <x v="23"/>
    <x v="23"/>
    <n v="2500000"/>
    <x v="0"/>
    <s v="EMP0141"/>
    <s v="Dhruv Mishra"/>
    <n v="1"/>
    <n v="759.33"/>
    <x v="5"/>
    <n v="37.97"/>
    <n v="5"/>
    <n v="36.07"/>
    <n v="757.43"/>
    <n v="534.80999999999995"/>
    <n v="186.55"/>
    <s v="Debit Card"/>
    <n v="0.24629338684762953"/>
    <x v="1"/>
    <x v="1"/>
    <x v="0"/>
    <s v="14:57"/>
    <x v="1"/>
    <x v="0"/>
  </r>
  <r>
    <s v="INV100028"/>
    <x v="21"/>
    <x v="0"/>
    <x v="3"/>
    <s v="STR072-2024-Jul"/>
    <x v="27"/>
    <x v="27"/>
    <x v="1"/>
    <x v="19"/>
    <x v="1"/>
    <x v="1"/>
    <s v="PRD0097"/>
    <x v="25"/>
    <x v="7"/>
    <x v="9"/>
    <x v="15"/>
    <x v="24"/>
    <x v="24"/>
    <n v="1500000"/>
    <x v="0"/>
    <s v="EMP0061"/>
    <s v="Ganapathy Naidu"/>
    <n v="1"/>
    <n v="1452.55"/>
    <x v="2"/>
    <n v="0"/>
    <n v="12"/>
    <n v="174.31"/>
    <n v="1626.86"/>
    <n v="971.65"/>
    <n v="480.89999999999992"/>
    <s v="Credit Card"/>
    <n v="0.29560011310131168"/>
    <x v="2"/>
    <x v="1"/>
    <x v="0"/>
    <s v="20:44"/>
    <x v="0"/>
    <x v="0"/>
  </r>
  <r>
    <s v="INV100029"/>
    <x v="26"/>
    <x v="0"/>
    <x v="7"/>
    <s v="STR037-2024-Sep"/>
    <x v="28"/>
    <x v="28"/>
    <x v="1"/>
    <x v="20"/>
    <x v="0"/>
    <x v="3"/>
    <s v="PRD0002"/>
    <x v="26"/>
    <x v="15"/>
    <x v="24"/>
    <x v="16"/>
    <x v="0"/>
    <x v="0"/>
    <n v="1000000"/>
    <x v="0"/>
    <s v="EMP0091"/>
    <s v="Hari Nair"/>
    <n v="4"/>
    <n v="1181.1600000000001"/>
    <x v="2"/>
    <n v="0"/>
    <n v="12"/>
    <n v="566.96"/>
    <n v="5291.6"/>
    <n v="3020.24"/>
    <n v="1704.4000000000005"/>
    <s v="Cash"/>
    <n v="0.32209539647743601"/>
    <x v="3"/>
    <x v="1"/>
    <x v="0"/>
    <s v="13:33"/>
    <x v="1"/>
    <x v="0"/>
  </r>
  <r>
    <s v="INV100030"/>
    <x v="27"/>
    <x v="0"/>
    <x v="1"/>
    <s v="STR004-2024-Oct"/>
    <x v="29"/>
    <x v="29"/>
    <x v="1"/>
    <x v="5"/>
    <x v="2"/>
    <x v="3"/>
    <s v="PRD0063"/>
    <x v="27"/>
    <x v="12"/>
    <x v="25"/>
    <x v="11"/>
    <x v="10"/>
    <x v="10"/>
    <n v="800000"/>
    <x v="2"/>
    <s v="EMP0203"/>
    <s v="Rani Mishra"/>
    <n v="4"/>
    <n v="1297.42"/>
    <x v="5"/>
    <n v="259.48"/>
    <n v="12"/>
    <n v="591.62"/>
    <n v="5521.82"/>
    <n v="3463.68"/>
    <n v="1466.52"/>
    <s v="Debit Card"/>
    <n v="0.26558634653067287"/>
    <x v="1"/>
    <x v="1"/>
    <x v="1"/>
    <s v="19:45"/>
    <x v="0"/>
    <x v="1"/>
  </r>
  <r>
    <s v="INV100031"/>
    <x v="28"/>
    <x v="0"/>
    <x v="10"/>
    <s v="STR112-2024-Apr"/>
    <x v="30"/>
    <x v="30"/>
    <x v="0"/>
    <x v="6"/>
    <x v="0"/>
    <x v="0"/>
    <s v="PRD0016"/>
    <x v="28"/>
    <x v="12"/>
    <x v="21"/>
    <x v="17"/>
    <x v="25"/>
    <x v="25"/>
    <n v="1500000"/>
    <x v="0"/>
    <s v="EMP0203"/>
    <s v="Rani Mishra"/>
    <n v="3"/>
    <n v="2353.19"/>
    <x v="0"/>
    <n v="705.96"/>
    <n v="12"/>
    <n v="762.43"/>
    <n v="7116.04"/>
    <n v="4385.1899999999996"/>
    <n v="1968.4200000000005"/>
    <s v="Net Banking"/>
    <n v="0.27661733211168016"/>
    <x v="4"/>
    <x v="0"/>
    <x v="0"/>
    <s v="12:58"/>
    <x v="1"/>
    <x v="1"/>
  </r>
  <r>
    <s v="INV100032"/>
    <x v="29"/>
    <x v="1"/>
    <x v="8"/>
    <s v="STR078-2025-Mar"/>
    <x v="31"/>
    <x v="31"/>
    <x v="1"/>
    <x v="7"/>
    <x v="0"/>
    <x v="0"/>
    <s v="PRD0242"/>
    <x v="29"/>
    <x v="9"/>
    <x v="14"/>
    <x v="0"/>
    <x v="3"/>
    <x v="3"/>
    <n v="1200000"/>
    <x v="1"/>
    <s v="EMP0173"/>
    <s v="Logesh Gopalakrishnan"/>
    <n v="3"/>
    <n v="3342.61"/>
    <x v="2"/>
    <n v="0"/>
    <n v="12"/>
    <n v="1203.3399999999999"/>
    <n v="11231.17"/>
    <n v="7299.96"/>
    <n v="2727.87"/>
    <s v="UPI"/>
    <n v="0.24288386695241901"/>
    <x v="0"/>
    <x v="0"/>
    <x v="0"/>
    <s v="20:59"/>
    <x v="0"/>
    <x v="0"/>
  </r>
  <r>
    <s v="INV100033"/>
    <x v="30"/>
    <x v="0"/>
    <x v="1"/>
    <s v="STR019-2024-Oct"/>
    <x v="32"/>
    <x v="32"/>
    <x v="0"/>
    <x v="21"/>
    <x v="1"/>
    <x v="0"/>
    <s v="PRD0160"/>
    <x v="30"/>
    <x v="7"/>
    <x v="26"/>
    <x v="18"/>
    <x v="20"/>
    <x v="20"/>
    <n v="1000000"/>
    <x v="2"/>
    <s v="EMP0285"/>
    <s v="Chandran Krishnan"/>
    <n v="1"/>
    <n v="1145.6600000000001"/>
    <x v="2"/>
    <n v="0"/>
    <n v="12"/>
    <n v="137.47999999999999"/>
    <n v="1283.1400000000001"/>
    <n v="759"/>
    <n v="386.66000000000008"/>
    <s v="UPI"/>
    <n v="0.30133890300356941"/>
    <x v="0"/>
    <x v="1"/>
    <x v="0"/>
    <s v="14:31"/>
    <x v="1"/>
    <x v="0"/>
  </r>
  <r>
    <s v="INV100034"/>
    <x v="31"/>
    <x v="0"/>
    <x v="9"/>
    <s v="STR080-2024-Nov"/>
    <x v="33"/>
    <x v="33"/>
    <x v="0"/>
    <x v="22"/>
    <x v="1"/>
    <x v="2"/>
    <s v="PRD0090"/>
    <x v="31"/>
    <x v="1"/>
    <x v="1"/>
    <x v="19"/>
    <x v="26"/>
    <x v="19"/>
    <n v="2000000"/>
    <x v="1"/>
    <s v="EMP0173"/>
    <s v="Logesh Gopalakrishnan"/>
    <n v="1"/>
    <n v="636.91999999999996"/>
    <x v="1"/>
    <n v="159.22999999999999"/>
    <n v="5"/>
    <n v="23.88"/>
    <n v="501.57"/>
    <n v="419.28"/>
    <n v="58.410000000000025"/>
    <s v="EMI"/>
    <n v="0.11645433339314558"/>
    <x v="5"/>
    <x v="0"/>
    <x v="0"/>
    <s v="11:31"/>
    <x v="3"/>
    <x v="0"/>
  </r>
  <r>
    <s v="INV100035"/>
    <x v="32"/>
    <x v="0"/>
    <x v="11"/>
    <s v="STR116-2024-Aug"/>
    <x v="34"/>
    <x v="34"/>
    <x v="1"/>
    <x v="4"/>
    <x v="2"/>
    <x v="2"/>
    <s v="PRD0171"/>
    <x v="32"/>
    <x v="15"/>
    <x v="27"/>
    <x v="20"/>
    <x v="27"/>
    <x v="26"/>
    <n v="2000000"/>
    <x v="1"/>
    <s v="EMP0149"/>
    <s v="Vasanthi Kamath"/>
    <n v="2"/>
    <n v="2565.08"/>
    <x v="2"/>
    <n v="0"/>
    <n v="12"/>
    <n v="615.62"/>
    <n v="5745.78"/>
    <n v="3534.64"/>
    <n v="1595.52"/>
    <s v="Credit Card"/>
    <n v="0.27768553616741332"/>
    <x v="2"/>
    <x v="0"/>
    <x v="0"/>
    <s v="13:13"/>
    <x v="1"/>
    <x v="0"/>
  </r>
  <r>
    <s v="INV100036"/>
    <x v="33"/>
    <x v="0"/>
    <x v="5"/>
    <s v="STR102-2024-Jun"/>
    <x v="35"/>
    <x v="35"/>
    <x v="1"/>
    <x v="7"/>
    <x v="0"/>
    <x v="2"/>
    <s v="PRD0161"/>
    <x v="33"/>
    <x v="0"/>
    <x v="4"/>
    <x v="14"/>
    <x v="1"/>
    <x v="1"/>
    <n v="1000000"/>
    <x v="1"/>
    <s v="EMP0260"/>
    <s v="Malathi Varma"/>
    <n v="1"/>
    <n v="810.77"/>
    <x v="3"/>
    <n v="162.15"/>
    <n v="5"/>
    <n v="32.43"/>
    <n v="681.05"/>
    <n v="568.53"/>
    <n v="80.089999999999975"/>
    <s v="Cash"/>
    <n v="0.11759782688495703"/>
    <x v="3"/>
    <x v="1"/>
    <x v="0"/>
    <s v="18:26"/>
    <x v="0"/>
    <x v="0"/>
  </r>
  <r>
    <s v="INV100037"/>
    <x v="34"/>
    <x v="0"/>
    <x v="0"/>
    <s v="STR083-2024-Dec"/>
    <x v="13"/>
    <x v="13"/>
    <x v="0"/>
    <x v="10"/>
    <x v="4"/>
    <x v="3"/>
    <s v="PRD0250"/>
    <x v="34"/>
    <x v="9"/>
    <x v="28"/>
    <x v="0"/>
    <x v="28"/>
    <x v="27"/>
    <n v="1200000"/>
    <x v="2"/>
    <s v="EMP0147"/>
    <s v="Yogesh Chettiar"/>
    <n v="2"/>
    <n v="4523.83"/>
    <x v="1"/>
    <n v="2261.91"/>
    <n v="12"/>
    <n v="814.29"/>
    <n v="7600.04"/>
    <n v="7301.1"/>
    <n v="-515.35000000000036"/>
    <s v="Cash"/>
    <n v="-6.7808853637612479E-2"/>
    <x v="3"/>
    <x v="0"/>
    <x v="0"/>
    <s v="21:35"/>
    <x v="2"/>
    <x v="0"/>
  </r>
  <r>
    <s v="INV100038"/>
    <x v="35"/>
    <x v="1"/>
    <x v="8"/>
    <s v="STR072-2025-Mar"/>
    <x v="36"/>
    <x v="36"/>
    <x v="1"/>
    <x v="18"/>
    <x v="2"/>
    <x v="1"/>
    <s v="PRD0128"/>
    <x v="19"/>
    <x v="0"/>
    <x v="19"/>
    <x v="13"/>
    <x v="24"/>
    <x v="24"/>
    <n v="1500000"/>
    <x v="0"/>
    <s v="EMP0156"/>
    <s v="Deepthi Iyengar"/>
    <n v="4"/>
    <n v="1260.4100000000001"/>
    <x v="2"/>
    <n v="0"/>
    <n v="12"/>
    <n v="605"/>
    <n v="5646.64"/>
    <n v="3378.6"/>
    <n v="1663.0400000000004"/>
    <s v="UPI"/>
    <n v="0.29451851012283414"/>
    <x v="0"/>
    <x v="0"/>
    <x v="0"/>
    <s v="15:32"/>
    <x v="1"/>
    <x v="0"/>
  </r>
  <r>
    <s v="INV100039"/>
    <x v="36"/>
    <x v="0"/>
    <x v="11"/>
    <s v="STR108-2024-Aug"/>
    <x v="37"/>
    <x v="37"/>
    <x v="0"/>
    <x v="23"/>
    <x v="0"/>
    <x v="1"/>
    <s v="PRD0002"/>
    <x v="26"/>
    <x v="15"/>
    <x v="24"/>
    <x v="16"/>
    <x v="29"/>
    <x v="28"/>
    <n v="2500000"/>
    <x v="1"/>
    <s v="EMP0127"/>
    <s v="Chandra Reddy"/>
    <n v="2"/>
    <n v="1282.81"/>
    <x v="0"/>
    <n v="256.56"/>
    <n v="12"/>
    <n v="277.08999999999997"/>
    <n v="2586.15"/>
    <n v="1510.12"/>
    <n v="798.94000000000028"/>
    <s v="Debit Card"/>
    <n v="0.3089302631324557"/>
    <x v="1"/>
    <x v="0"/>
    <x v="0"/>
    <s v="16:03"/>
    <x v="1"/>
    <x v="1"/>
  </r>
  <r>
    <s v="INV100040"/>
    <x v="37"/>
    <x v="0"/>
    <x v="0"/>
    <s v="STR097-2024-Dec"/>
    <x v="38"/>
    <x v="38"/>
    <x v="0"/>
    <x v="24"/>
    <x v="1"/>
    <x v="2"/>
    <s v="PRD0074"/>
    <x v="18"/>
    <x v="11"/>
    <x v="18"/>
    <x v="12"/>
    <x v="30"/>
    <x v="29"/>
    <n v="1500000"/>
    <x v="1"/>
    <s v="EMP0147"/>
    <s v="Yogesh Chettiar"/>
    <n v="1"/>
    <n v="1063.68"/>
    <x v="2"/>
    <n v="0"/>
    <n v="12"/>
    <n v="127.64"/>
    <n v="1191.32"/>
    <n v="721.22"/>
    <n v="342.45999999999992"/>
    <s v="UPI"/>
    <n v="0.28746264647617764"/>
    <x v="0"/>
    <x v="0"/>
    <x v="0"/>
    <s v="21:34"/>
    <x v="2"/>
    <x v="1"/>
  </r>
  <r>
    <s v="INV100041"/>
    <x v="38"/>
    <x v="0"/>
    <x v="2"/>
    <s v="STR092-2024-May"/>
    <x v="39"/>
    <x v="39"/>
    <x v="0"/>
    <x v="16"/>
    <x v="3"/>
    <x v="0"/>
    <s v="PRD0172"/>
    <x v="35"/>
    <x v="16"/>
    <x v="29"/>
    <x v="4"/>
    <x v="31"/>
    <x v="30"/>
    <n v="1500000"/>
    <x v="1"/>
    <s v="EMP0008"/>
    <s v="Deepak Kamath"/>
    <n v="1"/>
    <n v="2614.62"/>
    <x v="4"/>
    <n v="784.39"/>
    <n v="12"/>
    <n v="219.63"/>
    <n v="2049.86"/>
    <n v="1804.37"/>
    <n v="25.860000000000241"/>
    <s v="Cash"/>
    <n v="1.2615495692388866E-2"/>
    <x v="3"/>
    <x v="0"/>
    <x v="0"/>
    <s v="20:44"/>
    <x v="0"/>
    <x v="1"/>
  </r>
  <r>
    <s v="INV100042"/>
    <x v="39"/>
    <x v="0"/>
    <x v="9"/>
    <s v="STR073-2024-Nov"/>
    <x v="10"/>
    <x v="10"/>
    <x v="1"/>
    <x v="7"/>
    <x v="0"/>
    <x v="1"/>
    <s v="PRD0170"/>
    <x v="36"/>
    <x v="17"/>
    <x v="30"/>
    <x v="0"/>
    <x v="32"/>
    <x v="29"/>
    <n v="2500000"/>
    <x v="1"/>
    <s v="EMP0170"/>
    <s v="Jyothi Prasad"/>
    <n v="1"/>
    <n v="1168.19"/>
    <x v="0"/>
    <n v="116.82"/>
    <n v="12"/>
    <n v="126.16"/>
    <n v="1177.53"/>
    <n v="887.02"/>
    <n v="164.35"/>
    <s v="Credit Card"/>
    <n v="0.13957181558007015"/>
    <x v="2"/>
    <x v="0"/>
    <x v="0"/>
    <s v="15:46"/>
    <x v="1"/>
    <x v="0"/>
  </r>
  <r>
    <s v="INV100043"/>
    <x v="40"/>
    <x v="0"/>
    <x v="5"/>
    <s v="STR103-2024-Jun"/>
    <x v="40"/>
    <x v="40"/>
    <x v="0"/>
    <x v="2"/>
    <x v="2"/>
    <x v="3"/>
    <s v="PRD0122"/>
    <x v="37"/>
    <x v="14"/>
    <x v="31"/>
    <x v="21"/>
    <x v="33"/>
    <x v="31"/>
    <n v="2500000"/>
    <x v="1"/>
    <s v="EMP0215"/>
    <s v="Praveen Gupta"/>
    <n v="3"/>
    <n v="802.62"/>
    <x v="4"/>
    <n v="722.36"/>
    <n v="3"/>
    <n v="50.56"/>
    <n v="1736.06"/>
    <n v="1670.97"/>
    <n v="14.529999999999916"/>
    <s v="Debit Card"/>
    <n v="8.3695263988571335E-3"/>
    <x v="1"/>
    <x v="0"/>
    <x v="0"/>
    <s v="17:02"/>
    <x v="0"/>
    <x v="1"/>
  </r>
  <r>
    <s v="INV100044"/>
    <x v="41"/>
    <x v="0"/>
    <x v="10"/>
    <s v="STR101-2024-Apr"/>
    <x v="41"/>
    <x v="41"/>
    <x v="0"/>
    <x v="16"/>
    <x v="3"/>
    <x v="1"/>
    <s v="PRD0019"/>
    <x v="38"/>
    <x v="13"/>
    <x v="32"/>
    <x v="22"/>
    <x v="34"/>
    <x v="32"/>
    <n v="1200000"/>
    <x v="1"/>
    <s v="EMP0276"/>
    <s v="Manoj Ramachandran"/>
    <n v="1"/>
    <n v="649.9"/>
    <x v="0"/>
    <n v="64.989999999999995"/>
    <n v="5"/>
    <n v="29.25"/>
    <n v="614.16"/>
    <n v="413.39"/>
    <n v="171.51999999999998"/>
    <s v="Credit Card"/>
    <n v="0.27927575875993227"/>
    <x v="2"/>
    <x v="1"/>
    <x v="0"/>
    <s v="12:51"/>
    <x v="1"/>
    <x v="0"/>
  </r>
  <r>
    <s v="INV100045"/>
    <x v="42"/>
    <x v="0"/>
    <x v="2"/>
    <s v="STR021-2024-May"/>
    <x v="42"/>
    <x v="42"/>
    <x v="1"/>
    <x v="25"/>
    <x v="3"/>
    <x v="0"/>
    <s v="PRD0025"/>
    <x v="39"/>
    <x v="7"/>
    <x v="33"/>
    <x v="23"/>
    <x v="8"/>
    <x v="8"/>
    <n v="2000000"/>
    <x v="1"/>
    <s v="EMP0073"/>
    <s v="Sathish Sundaram"/>
    <n v="1"/>
    <n v="1532.84"/>
    <x v="2"/>
    <n v="0"/>
    <n v="12"/>
    <n v="183.94"/>
    <n v="1716.78"/>
    <n v="1025.24"/>
    <n v="507.59999999999997"/>
    <s v="EMI"/>
    <n v="0.29566980044035929"/>
    <x v="5"/>
    <x v="1"/>
    <x v="0"/>
    <s v="20:43"/>
    <x v="0"/>
    <x v="1"/>
  </r>
  <r>
    <s v="INV100046"/>
    <x v="42"/>
    <x v="0"/>
    <x v="2"/>
    <s v="STR058-2024-May"/>
    <x v="43"/>
    <x v="43"/>
    <x v="1"/>
    <x v="26"/>
    <x v="4"/>
    <x v="0"/>
    <s v="PRD0218"/>
    <x v="40"/>
    <x v="18"/>
    <x v="34"/>
    <x v="10"/>
    <x v="4"/>
    <x v="4"/>
    <n v="1200000"/>
    <x v="1"/>
    <s v="EMP0160"/>
    <s v="Ganesh Iyengar"/>
    <n v="1"/>
    <n v="864.24"/>
    <x v="2"/>
    <n v="0"/>
    <n v="5"/>
    <n v="43.21"/>
    <n v="907.45"/>
    <n v="513.84"/>
    <n v="350.40000000000003"/>
    <s v="UPI"/>
    <n v="0.38613697724392532"/>
    <x v="0"/>
    <x v="0"/>
    <x v="0"/>
    <s v="20:49"/>
    <x v="0"/>
    <x v="1"/>
  </r>
  <r>
    <s v="INV100047"/>
    <x v="43"/>
    <x v="0"/>
    <x v="9"/>
    <s v="STR090-2024-Nov"/>
    <x v="44"/>
    <x v="44"/>
    <x v="0"/>
    <x v="23"/>
    <x v="0"/>
    <x v="2"/>
    <s v="PRD0067"/>
    <x v="41"/>
    <x v="15"/>
    <x v="24"/>
    <x v="24"/>
    <x v="35"/>
    <x v="33"/>
    <n v="2500000"/>
    <x v="1"/>
    <s v="EMP0255"/>
    <s v="Venkat Sharma"/>
    <n v="1"/>
    <n v="1431.54"/>
    <x v="0"/>
    <n v="143.15"/>
    <n v="12"/>
    <n v="154.61000000000001"/>
    <n v="1443"/>
    <n v="1013.26"/>
    <n v="275.13"/>
    <s v="UPI"/>
    <n v="0.19066528066528066"/>
    <x v="0"/>
    <x v="0"/>
    <x v="0"/>
    <s v="16:26"/>
    <x v="1"/>
    <x v="0"/>
  </r>
  <r>
    <s v="INV100048"/>
    <x v="44"/>
    <x v="0"/>
    <x v="7"/>
    <s v="STR044-2024-Sep"/>
    <x v="45"/>
    <x v="45"/>
    <x v="1"/>
    <x v="3"/>
    <x v="3"/>
    <x v="0"/>
    <s v="PRD0114"/>
    <x v="8"/>
    <x v="6"/>
    <x v="8"/>
    <x v="6"/>
    <x v="36"/>
    <x v="17"/>
    <n v="1200000"/>
    <x v="2"/>
    <s v="EMP0061"/>
    <s v="Ganapathy Naidu"/>
    <n v="1"/>
    <n v="945.21"/>
    <x v="2"/>
    <n v="0"/>
    <n v="5"/>
    <n v="47.26"/>
    <n v="992.47"/>
    <n v="488.6"/>
    <n v="456.61"/>
    <s v="Credit Card"/>
    <n v="0.46007435993027496"/>
    <x v="2"/>
    <x v="1"/>
    <x v="0"/>
    <s v="18:58"/>
    <x v="0"/>
    <x v="1"/>
  </r>
  <r>
    <s v="INV100049"/>
    <x v="45"/>
    <x v="0"/>
    <x v="5"/>
    <s v="STR029-2024-Jun"/>
    <x v="46"/>
    <x v="46"/>
    <x v="1"/>
    <x v="27"/>
    <x v="4"/>
    <x v="3"/>
    <s v="PRD0047"/>
    <x v="42"/>
    <x v="1"/>
    <x v="1"/>
    <x v="18"/>
    <x v="37"/>
    <x v="34"/>
    <n v="800000"/>
    <x v="2"/>
    <s v="EMP0100"/>
    <s v="Priya Balasubramaniam"/>
    <n v="1"/>
    <n v="462.17"/>
    <x v="5"/>
    <n v="23.11"/>
    <n v="5"/>
    <n v="21.95"/>
    <n v="461.01"/>
    <n v="295"/>
    <n v="144.06"/>
    <s v="Debit Card"/>
    <n v="0.31248779852931607"/>
    <x v="1"/>
    <x v="0"/>
    <x v="0"/>
    <s v="11:41"/>
    <x v="3"/>
    <x v="0"/>
  </r>
  <r>
    <s v="INV100050"/>
    <x v="46"/>
    <x v="0"/>
    <x v="3"/>
    <s v="STR071-2024-Jul"/>
    <x v="47"/>
    <x v="47"/>
    <x v="0"/>
    <x v="27"/>
    <x v="4"/>
    <x v="2"/>
    <s v="PRD0022"/>
    <x v="43"/>
    <x v="7"/>
    <x v="35"/>
    <x v="25"/>
    <x v="38"/>
    <x v="35"/>
    <n v="2000000"/>
    <x v="1"/>
    <s v="EMP0072"/>
    <s v="Anitha Ramachandran"/>
    <n v="2"/>
    <n v="1135.21"/>
    <x v="2"/>
    <n v="0"/>
    <n v="12"/>
    <n v="272.45"/>
    <n v="2542.87"/>
    <n v="1535.66"/>
    <n v="734.75999999999976"/>
    <s v="Credit Card"/>
    <n v="0.28894910081915309"/>
    <x v="2"/>
    <x v="1"/>
    <x v="0"/>
    <s v="19:16"/>
    <x v="0"/>
    <x v="0"/>
  </r>
  <r>
    <s v="INV100051"/>
    <x v="47"/>
    <x v="0"/>
    <x v="9"/>
    <s v="STR084-2024-Nov"/>
    <x v="48"/>
    <x v="48"/>
    <x v="0"/>
    <x v="6"/>
    <x v="0"/>
    <x v="0"/>
    <s v="PRD0163"/>
    <x v="44"/>
    <x v="15"/>
    <x v="27"/>
    <x v="5"/>
    <x v="7"/>
    <x v="7"/>
    <n v="2000000"/>
    <x v="0"/>
    <s v="EMP0045"/>
    <s v="Chitra Chettiar"/>
    <n v="3"/>
    <n v="1229.77"/>
    <x v="3"/>
    <n v="737.86"/>
    <n v="12"/>
    <n v="354.17"/>
    <n v="3305.62"/>
    <n v="2407.92"/>
    <n v="543.52999999999975"/>
    <s v="UPI"/>
    <n v="0.16442603808060205"/>
    <x v="0"/>
    <x v="1"/>
    <x v="0"/>
    <s v="18:27"/>
    <x v="0"/>
    <x v="0"/>
  </r>
  <r>
    <s v="INV100052"/>
    <x v="48"/>
    <x v="1"/>
    <x v="4"/>
    <s v="STR080-2025-Feb"/>
    <x v="49"/>
    <x v="49"/>
    <x v="1"/>
    <x v="0"/>
    <x v="0"/>
    <x v="3"/>
    <s v="PRD0063"/>
    <x v="27"/>
    <x v="12"/>
    <x v="25"/>
    <x v="11"/>
    <x v="26"/>
    <x v="19"/>
    <n v="2000000"/>
    <x v="1"/>
    <s v="EMP0127"/>
    <s v="Chandra Reddy"/>
    <n v="2"/>
    <n v="1291.77"/>
    <x v="0"/>
    <n v="258.35000000000002"/>
    <n v="12"/>
    <n v="279.02"/>
    <n v="2604.21"/>
    <n v="1731.84"/>
    <n v="593.35000000000014"/>
    <s v="UPI"/>
    <n v="0.22784260869899131"/>
    <x v="0"/>
    <x v="0"/>
    <x v="0"/>
    <s v="14:44"/>
    <x v="1"/>
    <x v="1"/>
  </r>
  <r>
    <s v="INV100053"/>
    <x v="49"/>
    <x v="0"/>
    <x v="11"/>
    <s v="STR066-2024-Aug"/>
    <x v="50"/>
    <x v="50"/>
    <x v="1"/>
    <x v="0"/>
    <x v="0"/>
    <x v="0"/>
    <s v="PRD0046"/>
    <x v="45"/>
    <x v="7"/>
    <x v="35"/>
    <x v="26"/>
    <x v="39"/>
    <x v="36"/>
    <n v="2500000"/>
    <x v="1"/>
    <s v="EMP0276"/>
    <s v="Manoj Ramachandran"/>
    <n v="1"/>
    <n v="1664.04"/>
    <x v="0"/>
    <n v="166.4"/>
    <n v="12"/>
    <n v="179.72"/>
    <n v="1677.36"/>
    <n v="1047.48"/>
    <n v="450.15999999999985"/>
    <s v="Cash"/>
    <n v="0.268374111699337"/>
    <x v="3"/>
    <x v="0"/>
    <x v="0"/>
    <s v="16:10"/>
    <x v="1"/>
    <x v="1"/>
  </r>
  <r>
    <s v="INV100054"/>
    <x v="50"/>
    <x v="0"/>
    <x v="1"/>
    <s v="STR007-2024-Oct"/>
    <x v="51"/>
    <x v="51"/>
    <x v="0"/>
    <x v="26"/>
    <x v="4"/>
    <x v="0"/>
    <s v="PRD0139"/>
    <x v="46"/>
    <x v="5"/>
    <x v="7"/>
    <x v="27"/>
    <x v="40"/>
    <x v="37"/>
    <n v="1500000"/>
    <x v="1"/>
    <s v="EMP0170"/>
    <s v="Jyothi Prasad"/>
    <n v="4"/>
    <n v="1061.5899999999999"/>
    <x v="3"/>
    <n v="849.27"/>
    <n v="12"/>
    <n v="407.65"/>
    <n v="3804.74"/>
    <n v="3464.24"/>
    <n v="-67.149999999999977"/>
    <s v="Debit Card"/>
    <n v="-1.7649037779191214E-2"/>
    <x v="1"/>
    <x v="1"/>
    <x v="0"/>
    <s v="12:19"/>
    <x v="1"/>
    <x v="0"/>
  </r>
  <r>
    <s v="INV100055"/>
    <x v="51"/>
    <x v="0"/>
    <x v="10"/>
    <s v="STR051-2024-Apr"/>
    <x v="52"/>
    <x v="52"/>
    <x v="0"/>
    <x v="26"/>
    <x v="4"/>
    <x v="3"/>
    <s v="PRD0064"/>
    <x v="47"/>
    <x v="19"/>
    <x v="36"/>
    <x v="27"/>
    <x v="41"/>
    <x v="38"/>
    <n v="2000000"/>
    <x v="1"/>
    <s v="EMP0002"/>
    <s v="Girish Sundaram"/>
    <n v="1"/>
    <n v="316.06"/>
    <x v="6"/>
    <n v="47.41"/>
    <n v="5"/>
    <n v="13.43"/>
    <n v="282.08"/>
    <n v="254.15"/>
    <n v="14.499999999999979"/>
    <s v="Debit Card"/>
    <n v="5.1403857061826361E-2"/>
    <x v="1"/>
    <x v="0"/>
    <x v="1"/>
    <s v="15:12"/>
    <x v="1"/>
    <x v="0"/>
  </r>
  <r>
    <s v="INV100056"/>
    <x v="52"/>
    <x v="0"/>
    <x v="10"/>
    <s v="STR060-2024-Apr"/>
    <x v="53"/>
    <x v="53"/>
    <x v="1"/>
    <x v="8"/>
    <x v="3"/>
    <x v="0"/>
    <s v="PRD0019"/>
    <x v="38"/>
    <x v="13"/>
    <x v="32"/>
    <x v="22"/>
    <x v="42"/>
    <x v="39"/>
    <n v="1000000"/>
    <x v="1"/>
    <s v="EMP0203"/>
    <s v="Rani Mishra"/>
    <n v="2"/>
    <n v="597.85"/>
    <x v="2"/>
    <n v="0"/>
    <n v="5"/>
    <n v="59.78"/>
    <n v="1255.48"/>
    <n v="826.78"/>
    <n v="368.92000000000007"/>
    <s v="UPI"/>
    <n v="0.29384777137031259"/>
    <x v="0"/>
    <x v="0"/>
    <x v="0"/>
    <s v="14:04"/>
    <x v="1"/>
    <x v="0"/>
  </r>
  <r>
    <s v="INV100057"/>
    <x v="53"/>
    <x v="0"/>
    <x v="1"/>
    <s v="STR088-2024-Oct"/>
    <x v="54"/>
    <x v="54"/>
    <x v="1"/>
    <x v="15"/>
    <x v="4"/>
    <x v="0"/>
    <s v="PRD0186"/>
    <x v="48"/>
    <x v="0"/>
    <x v="37"/>
    <x v="8"/>
    <x v="17"/>
    <x v="17"/>
    <n v="2000000"/>
    <x v="2"/>
    <s v="EMP0026"/>
    <s v="Sunita Ramachandran"/>
    <n v="1"/>
    <n v="862.48"/>
    <x v="1"/>
    <n v="215.62"/>
    <n v="5"/>
    <n v="32.340000000000003"/>
    <n v="679.2"/>
    <n v="573.09"/>
    <n v="73.77000000000001"/>
    <s v="Debit Card"/>
    <n v="0.10861307420494701"/>
    <x v="1"/>
    <x v="0"/>
    <x v="0"/>
    <s v="17:07"/>
    <x v="0"/>
    <x v="0"/>
  </r>
  <r>
    <s v="INV100058"/>
    <x v="54"/>
    <x v="0"/>
    <x v="0"/>
    <s v="STR116-2024-Dec"/>
    <x v="55"/>
    <x v="55"/>
    <x v="0"/>
    <x v="28"/>
    <x v="1"/>
    <x v="0"/>
    <s v="PRD0197"/>
    <x v="49"/>
    <x v="7"/>
    <x v="33"/>
    <x v="28"/>
    <x v="27"/>
    <x v="26"/>
    <n v="2000000"/>
    <x v="1"/>
    <s v="EMP0173"/>
    <s v="Logesh Gopalakrishnan"/>
    <n v="1"/>
    <n v="1706.77"/>
    <x v="3"/>
    <n v="341.35"/>
    <n v="12"/>
    <n v="163.85"/>
    <n v="1529.27"/>
    <n v="1124.48"/>
    <n v="240.93999999999997"/>
    <s v="Credit Card"/>
    <n v="0.15755229619360869"/>
    <x v="2"/>
    <x v="0"/>
    <x v="0"/>
    <s v="13:56"/>
    <x v="1"/>
    <x v="0"/>
  </r>
  <r>
    <s v="INV100059"/>
    <x v="55"/>
    <x v="0"/>
    <x v="1"/>
    <s v="STR115-2024-Oct"/>
    <x v="56"/>
    <x v="56"/>
    <x v="1"/>
    <x v="29"/>
    <x v="4"/>
    <x v="3"/>
    <s v="PRD0124"/>
    <x v="23"/>
    <x v="13"/>
    <x v="22"/>
    <x v="9"/>
    <x v="43"/>
    <x v="40"/>
    <n v="1500000"/>
    <x v="2"/>
    <s v="EMP0205"/>
    <s v="Malini Gowda"/>
    <n v="1"/>
    <n v="678.49"/>
    <x v="1"/>
    <n v="169.62"/>
    <n v="5"/>
    <n v="25.44"/>
    <n v="534.30999999999995"/>
    <n v="499.31"/>
    <n v="9.5599999999999419"/>
    <s v="UPI"/>
    <n v="1.7892234844940097E-2"/>
    <x v="0"/>
    <x v="0"/>
    <x v="0"/>
    <s v="11:34"/>
    <x v="3"/>
    <x v="0"/>
  </r>
  <r>
    <s v="INV100060"/>
    <x v="56"/>
    <x v="1"/>
    <x v="4"/>
    <s v="STR073-2025-Feb"/>
    <x v="57"/>
    <x v="57"/>
    <x v="0"/>
    <x v="19"/>
    <x v="1"/>
    <x v="2"/>
    <s v="PRD0084"/>
    <x v="50"/>
    <x v="7"/>
    <x v="9"/>
    <x v="29"/>
    <x v="32"/>
    <x v="29"/>
    <n v="2500000"/>
    <x v="1"/>
    <s v="EMP0100"/>
    <s v="Priya Balasubramaniam"/>
    <n v="3"/>
    <n v="1326.98"/>
    <x v="5"/>
    <n v="199.05"/>
    <n v="12"/>
    <n v="453.83"/>
    <n v="4235.72"/>
    <n v="3220.35"/>
    <n v="561.54000000000042"/>
    <s v="Cash"/>
    <n v="0.13257250243170002"/>
    <x v="3"/>
    <x v="0"/>
    <x v="0"/>
    <s v="17:13"/>
    <x v="0"/>
    <x v="0"/>
  </r>
  <r>
    <s v="INV100061"/>
    <x v="57"/>
    <x v="0"/>
    <x v="2"/>
    <s v="STR023-2024-May"/>
    <x v="58"/>
    <x v="58"/>
    <x v="1"/>
    <x v="4"/>
    <x v="2"/>
    <x v="2"/>
    <s v="PRD0117"/>
    <x v="10"/>
    <x v="8"/>
    <x v="10"/>
    <x v="8"/>
    <x v="44"/>
    <x v="41"/>
    <n v="2000000"/>
    <x v="1"/>
    <s v="EMP0061"/>
    <s v="Ganapathy Naidu"/>
    <n v="2"/>
    <n v="1934.51"/>
    <x v="1"/>
    <n v="967.25"/>
    <n v="12"/>
    <n v="348.21"/>
    <n v="3249.98"/>
    <n v="2799.7"/>
    <n v="102.07000000000022"/>
    <s v="UPI"/>
    <n v="3.1406347115982322E-2"/>
    <x v="0"/>
    <x v="0"/>
    <x v="0"/>
    <s v="20:11"/>
    <x v="0"/>
    <x v="1"/>
  </r>
  <r>
    <s v="INV100062"/>
    <x v="58"/>
    <x v="0"/>
    <x v="7"/>
    <s v="STR087-2024-Sep"/>
    <x v="59"/>
    <x v="59"/>
    <x v="1"/>
    <x v="5"/>
    <x v="2"/>
    <x v="1"/>
    <s v="PRD0036"/>
    <x v="51"/>
    <x v="9"/>
    <x v="28"/>
    <x v="30"/>
    <x v="45"/>
    <x v="42"/>
    <n v="2000000"/>
    <x v="1"/>
    <s v="EMP0285"/>
    <s v="Chandran Krishnan"/>
    <n v="1"/>
    <n v="4970.6000000000004"/>
    <x v="5"/>
    <n v="248.53"/>
    <n v="12"/>
    <n v="566.65"/>
    <n v="5288.72"/>
    <n v="3748.71"/>
    <n v="973.36000000000024"/>
    <s v="UPI"/>
    <n v="0.18404453251448369"/>
    <x v="0"/>
    <x v="1"/>
    <x v="0"/>
    <s v="21:00"/>
    <x v="2"/>
    <x v="0"/>
  </r>
  <r>
    <s v="INV100063"/>
    <x v="59"/>
    <x v="0"/>
    <x v="1"/>
    <s v="STR018-2024-Oct"/>
    <x v="60"/>
    <x v="60"/>
    <x v="1"/>
    <x v="29"/>
    <x v="4"/>
    <x v="3"/>
    <s v="PRD0138"/>
    <x v="52"/>
    <x v="17"/>
    <x v="38"/>
    <x v="31"/>
    <x v="46"/>
    <x v="43"/>
    <n v="2000000"/>
    <x v="0"/>
    <s v="EMP0207"/>
    <s v="Chitra Bhat"/>
    <n v="3"/>
    <n v="1261.48"/>
    <x v="5"/>
    <n v="189.22"/>
    <n v="12"/>
    <n v="431.43"/>
    <n v="4026.65"/>
    <n v="2735.52"/>
    <n v="859.7"/>
    <s v="Credit Card"/>
    <n v="0.21350253933170255"/>
    <x v="2"/>
    <x v="0"/>
    <x v="1"/>
    <s v="20:30"/>
    <x v="0"/>
    <x v="0"/>
  </r>
  <r>
    <s v="INV100064"/>
    <x v="60"/>
    <x v="0"/>
    <x v="11"/>
    <s v="STR108-2024-Aug"/>
    <x v="61"/>
    <x v="61"/>
    <x v="1"/>
    <x v="17"/>
    <x v="2"/>
    <x v="0"/>
    <s v="PRD0175"/>
    <x v="53"/>
    <x v="0"/>
    <x v="19"/>
    <x v="32"/>
    <x v="29"/>
    <x v="28"/>
    <n v="2500000"/>
    <x v="1"/>
    <s v="EMP0204"/>
    <s v="Rahul Krishnan"/>
    <n v="2"/>
    <n v="840.59"/>
    <x v="2"/>
    <n v="0"/>
    <n v="5"/>
    <n v="84.06"/>
    <n v="1765.24"/>
    <n v="1142.18"/>
    <n v="539"/>
    <s v="UPI"/>
    <n v="0.30534091681584374"/>
    <x v="0"/>
    <x v="1"/>
    <x v="0"/>
    <s v="11:01"/>
    <x v="3"/>
    <x v="1"/>
  </r>
  <r>
    <s v="INV100065"/>
    <x v="61"/>
    <x v="1"/>
    <x v="6"/>
    <s v="STR093-2025-Jan"/>
    <x v="24"/>
    <x v="24"/>
    <x v="1"/>
    <x v="17"/>
    <x v="2"/>
    <x v="0"/>
    <s v="PRD0093"/>
    <x v="54"/>
    <x v="0"/>
    <x v="37"/>
    <x v="33"/>
    <x v="47"/>
    <x v="29"/>
    <n v="1000000"/>
    <x v="1"/>
    <s v="EMP0276"/>
    <s v="Manoj Ramachandran"/>
    <n v="1"/>
    <n v="893.2"/>
    <x v="1"/>
    <n v="223.3"/>
    <n v="5"/>
    <n v="33.49"/>
    <n v="703.39"/>
    <n v="568.05999999999995"/>
    <n v="101.84000000000003"/>
    <s v="Cash"/>
    <n v="0.14478454342541128"/>
    <x v="3"/>
    <x v="0"/>
    <x v="0"/>
    <s v="11:26"/>
    <x v="3"/>
    <x v="1"/>
  </r>
  <r>
    <s v="INV100066"/>
    <x v="62"/>
    <x v="0"/>
    <x v="1"/>
    <s v="STR058-2024-Oct"/>
    <x v="62"/>
    <x v="62"/>
    <x v="0"/>
    <x v="22"/>
    <x v="1"/>
    <x v="0"/>
    <s v="PRD0117"/>
    <x v="10"/>
    <x v="8"/>
    <x v="10"/>
    <x v="8"/>
    <x v="4"/>
    <x v="4"/>
    <n v="1200000"/>
    <x v="1"/>
    <s v="EMP0204"/>
    <s v="Rahul Krishnan"/>
    <n v="2"/>
    <n v="1667.74"/>
    <x v="2"/>
    <n v="0"/>
    <n v="12"/>
    <n v="400.26"/>
    <n v="3735.74"/>
    <n v="2799.7"/>
    <n v="535.78"/>
    <s v="Credit Card"/>
    <n v="0.14342004529223126"/>
    <x v="2"/>
    <x v="1"/>
    <x v="0"/>
    <s v="15:39"/>
    <x v="1"/>
    <x v="0"/>
  </r>
  <r>
    <s v="INV100067"/>
    <x v="63"/>
    <x v="0"/>
    <x v="9"/>
    <s v="STR100-2024-Nov"/>
    <x v="63"/>
    <x v="63"/>
    <x v="0"/>
    <x v="24"/>
    <x v="1"/>
    <x v="1"/>
    <s v="PRD0019"/>
    <x v="38"/>
    <x v="13"/>
    <x v="32"/>
    <x v="22"/>
    <x v="48"/>
    <x v="44"/>
    <n v="2500000"/>
    <x v="2"/>
    <s v="EMP0141"/>
    <s v="Dhruv Mishra"/>
    <n v="1"/>
    <n v="640.02"/>
    <x v="1"/>
    <n v="160"/>
    <n v="5"/>
    <n v="24"/>
    <n v="504.02"/>
    <n v="413.39"/>
    <n v="66.63"/>
    <s v="Cash"/>
    <n v="0.13219713503432404"/>
    <x v="3"/>
    <x v="1"/>
    <x v="0"/>
    <s v="16:30"/>
    <x v="1"/>
    <x v="0"/>
  </r>
  <r>
    <s v="INV100068"/>
    <x v="8"/>
    <x v="0"/>
    <x v="7"/>
    <s v="STR112-2024-Sep"/>
    <x v="64"/>
    <x v="64"/>
    <x v="0"/>
    <x v="17"/>
    <x v="2"/>
    <x v="1"/>
    <s v="PRD0134"/>
    <x v="55"/>
    <x v="8"/>
    <x v="13"/>
    <x v="22"/>
    <x v="25"/>
    <x v="25"/>
    <n v="1500000"/>
    <x v="0"/>
    <s v="EMP0203"/>
    <s v="Rani Mishra"/>
    <n v="0"/>
    <n v="924.29"/>
    <x v="2"/>
    <n v="0"/>
    <n v="5"/>
    <n v="0"/>
    <n v="0"/>
    <n v="0"/>
    <n v="0"/>
    <s v="EMI"/>
    <n v="0"/>
    <x v="5"/>
    <x v="1"/>
    <x v="0"/>
    <s v="18:42"/>
    <x v="0"/>
    <x v="0"/>
  </r>
  <r>
    <s v="INV100069"/>
    <x v="63"/>
    <x v="0"/>
    <x v="9"/>
    <s v="STR088-2024-Nov"/>
    <x v="65"/>
    <x v="65"/>
    <x v="1"/>
    <x v="2"/>
    <x v="2"/>
    <x v="1"/>
    <s v="PRD0117"/>
    <x v="10"/>
    <x v="8"/>
    <x v="10"/>
    <x v="8"/>
    <x v="17"/>
    <x v="17"/>
    <n v="2000000"/>
    <x v="2"/>
    <s v="EMP0204"/>
    <s v="Rahul Krishnan"/>
    <n v="2"/>
    <n v="1714.04"/>
    <x v="0"/>
    <n v="342.81"/>
    <n v="12"/>
    <n v="370.23"/>
    <n v="3455.5"/>
    <n v="2799.7"/>
    <n v="285.57000000000016"/>
    <s v="Cash"/>
    <n v="8.2642164665026815E-2"/>
    <x v="3"/>
    <x v="1"/>
    <x v="0"/>
    <s v="19:44"/>
    <x v="0"/>
    <x v="0"/>
  </r>
  <r>
    <s v="INV100070"/>
    <x v="64"/>
    <x v="0"/>
    <x v="9"/>
    <s v="STR096-2024-Nov"/>
    <x v="66"/>
    <x v="66"/>
    <x v="1"/>
    <x v="24"/>
    <x v="1"/>
    <x v="3"/>
    <s v="PRD0116"/>
    <x v="56"/>
    <x v="7"/>
    <x v="9"/>
    <x v="13"/>
    <x v="49"/>
    <x v="45"/>
    <n v="1500000"/>
    <x v="2"/>
    <s v="EMP0215"/>
    <s v="Praveen Gupta"/>
    <n v="3"/>
    <n v="1579.45"/>
    <x v="6"/>
    <n v="710.75"/>
    <n v="12"/>
    <n v="483.31"/>
    <n v="4510.91"/>
    <n v="3146.13"/>
    <n v="881.4699999999998"/>
    <s v="Debit Card"/>
    <n v="0.19540846525423913"/>
    <x v="1"/>
    <x v="1"/>
    <x v="0"/>
    <s v="21:51"/>
    <x v="2"/>
    <x v="1"/>
  </r>
  <r>
    <s v="INV100071"/>
    <x v="17"/>
    <x v="0"/>
    <x v="2"/>
    <s v="STR016-2024-May"/>
    <x v="67"/>
    <x v="67"/>
    <x v="1"/>
    <x v="30"/>
    <x v="3"/>
    <x v="0"/>
    <s v="PRD0115"/>
    <x v="57"/>
    <x v="8"/>
    <x v="39"/>
    <x v="1"/>
    <x v="50"/>
    <x v="46"/>
    <n v="1200000"/>
    <x v="0"/>
    <s v="EMP0258"/>
    <s v="Preethi Singh"/>
    <n v="1"/>
    <n v="1632.35"/>
    <x v="5"/>
    <n v="81.62"/>
    <n v="12"/>
    <n v="186.09"/>
    <n v="1736.82"/>
    <n v="1140.9000000000001"/>
    <n v="409.82999999999981"/>
    <s v="Net Banking"/>
    <n v="0.23596573047293321"/>
    <x v="4"/>
    <x v="1"/>
    <x v="0"/>
    <s v="19:45"/>
    <x v="0"/>
    <x v="0"/>
  </r>
  <r>
    <s v="INV100072"/>
    <x v="16"/>
    <x v="0"/>
    <x v="1"/>
    <s v="STR074-2024-Oct"/>
    <x v="68"/>
    <x v="68"/>
    <x v="0"/>
    <x v="10"/>
    <x v="4"/>
    <x v="1"/>
    <s v="PRD0034"/>
    <x v="58"/>
    <x v="19"/>
    <x v="40"/>
    <x v="8"/>
    <x v="5"/>
    <x v="5"/>
    <n v="1200000"/>
    <x v="0"/>
    <s v="EMP0149"/>
    <s v="Vasanthi Kamath"/>
    <n v="0"/>
    <n v="413.58"/>
    <x v="2"/>
    <n v="0"/>
    <n v="5"/>
    <n v="0"/>
    <n v="0"/>
    <n v="0"/>
    <n v="0"/>
    <s v="EMI"/>
    <n v="0"/>
    <x v="5"/>
    <x v="1"/>
    <x v="0"/>
    <s v="21:44"/>
    <x v="2"/>
    <x v="0"/>
  </r>
  <r>
    <s v="INV100073"/>
    <x v="65"/>
    <x v="1"/>
    <x v="4"/>
    <s v="STR110-2025-Feb"/>
    <x v="69"/>
    <x v="69"/>
    <x v="1"/>
    <x v="29"/>
    <x v="4"/>
    <x v="0"/>
    <s v="PRD0082"/>
    <x v="59"/>
    <x v="12"/>
    <x v="21"/>
    <x v="33"/>
    <x v="18"/>
    <x v="18"/>
    <n v="1000000"/>
    <x v="1"/>
    <s v="EMP0141"/>
    <s v="Dhruv Mishra"/>
    <n v="3"/>
    <n v="2846.44"/>
    <x v="5"/>
    <n v="426.97"/>
    <n v="12"/>
    <n v="973.48"/>
    <n v="9085.83"/>
    <n v="6454.02"/>
    <n v="1658.3299999999995"/>
    <s v="Debit Card"/>
    <n v="0.1825182729591022"/>
    <x v="1"/>
    <x v="1"/>
    <x v="0"/>
    <s v="21:32"/>
    <x v="2"/>
    <x v="0"/>
  </r>
  <r>
    <s v="INV100074"/>
    <x v="66"/>
    <x v="0"/>
    <x v="10"/>
    <s v="STR055-2024-Apr"/>
    <x v="70"/>
    <x v="70"/>
    <x v="1"/>
    <x v="19"/>
    <x v="1"/>
    <x v="0"/>
    <s v="PRD0075"/>
    <x v="9"/>
    <x v="7"/>
    <x v="9"/>
    <x v="7"/>
    <x v="51"/>
    <x v="47"/>
    <n v="1500000"/>
    <x v="0"/>
    <s v="EMP0285"/>
    <s v="Chandran Krishnan"/>
    <n v="1"/>
    <n v="1011.81"/>
    <x v="4"/>
    <n v="303.54000000000002"/>
    <n v="12"/>
    <n v="84.99"/>
    <n v="793.26"/>
    <n v="692.53"/>
    <n v="15.740000000000023"/>
    <s v="UPI"/>
    <n v="1.984217028464819E-2"/>
    <x v="0"/>
    <x v="0"/>
    <x v="0"/>
    <s v="16:33"/>
    <x v="1"/>
    <x v="0"/>
  </r>
  <r>
    <s v="INV100075"/>
    <x v="64"/>
    <x v="0"/>
    <x v="9"/>
    <s v="STR045-2024-Nov"/>
    <x v="71"/>
    <x v="71"/>
    <x v="0"/>
    <x v="3"/>
    <x v="3"/>
    <x v="3"/>
    <s v="PRD0203"/>
    <x v="60"/>
    <x v="4"/>
    <x v="41"/>
    <x v="34"/>
    <x v="52"/>
    <x v="22"/>
    <n v="1500000"/>
    <x v="2"/>
    <s v="EMP0255"/>
    <s v="Venkat Sharma"/>
    <n v="5"/>
    <n v="1268.6099999999999"/>
    <x v="6"/>
    <n v="951.46"/>
    <n v="12"/>
    <n v="646.99"/>
    <n v="6038.58"/>
    <n v="4573.6000000000004"/>
    <n v="817.98999999999955"/>
    <s v="Debit Card"/>
    <n v="0.13546065465722065"/>
    <x v="1"/>
    <x v="0"/>
    <x v="0"/>
    <s v="19:17"/>
    <x v="0"/>
    <x v="1"/>
  </r>
  <r>
    <s v="INV100076"/>
    <x v="67"/>
    <x v="0"/>
    <x v="0"/>
    <s v="STR104-2024-Dec"/>
    <x v="72"/>
    <x v="72"/>
    <x v="1"/>
    <x v="31"/>
    <x v="1"/>
    <x v="0"/>
    <s v="PRD0022"/>
    <x v="43"/>
    <x v="7"/>
    <x v="35"/>
    <x v="25"/>
    <x v="53"/>
    <x v="19"/>
    <n v="1200000"/>
    <x v="1"/>
    <s v="EMP0086"/>
    <s v="Anil Reddy"/>
    <n v="1"/>
    <n v="1323.12"/>
    <x v="2"/>
    <n v="0"/>
    <n v="12"/>
    <n v="158.77000000000001"/>
    <n v="1481.89"/>
    <n v="767.83"/>
    <n v="555.29000000000008"/>
    <s v="Credit Card"/>
    <n v="0.37471742167097427"/>
    <x v="2"/>
    <x v="0"/>
    <x v="0"/>
    <s v="11:24"/>
    <x v="3"/>
    <x v="1"/>
  </r>
  <r>
    <s v="INV100077"/>
    <x v="68"/>
    <x v="0"/>
    <x v="10"/>
    <s v="STR082-2024-Apr"/>
    <x v="73"/>
    <x v="73"/>
    <x v="1"/>
    <x v="13"/>
    <x v="0"/>
    <x v="0"/>
    <s v="PRD0228"/>
    <x v="61"/>
    <x v="18"/>
    <x v="42"/>
    <x v="8"/>
    <x v="54"/>
    <x v="2"/>
    <n v="1000000"/>
    <x v="0"/>
    <s v="EMP0127"/>
    <s v="Chandra Reddy"/>
    <n v="2"/>
    <n v="1419.26"/>
    <x v="3"/>
    <n v="567.70000000000005"/>
    <n v="12"/>
    <n v="272.5"/>
    <n v="2543.3200000000002"/>
    <n v="1806.6"/>
    <n v="464.22000000000025"/>
    <s v="Credit Card"/>
    <n v="0.18252520327760574"/>
    <x v="2"/>
    <x v="1"/>
    <x v="0"/>
    <s v="15:56"/>
    <x v="1"/>
    <x v="1"/>
  </r>
  <r>
    <s v="INV100078"/>
    <x v="69"/>
    <x v="0"/>
    <x v="2"/>
    <s v="STR001-2024-May"/>
    <x v="13"/>
    <x v="13"/>
    <x v="0"/>
    <x v="10"/>
    <x v="4"/>
    <x v="3"/>
    <s v="PRD0141"/>
    <x v="62"/>
    <x v="10"/>
    <x v="43"/>
    <x v="12"/>
    <x v="55"/>
    <x v="48"/>
    <n v="2500000"/>
    <x v="1"/>
    <s v="EMP0204"/>
    <s v="Rahul Krishnan"/>
    <n v="4"/>
    <n v="713.19"/>
    <x v="4"/>
    <n v="855.83"/>
    <n v="5"/>
    <n v="99.85"/>
    <n v="2096.7800000000002"/>
    <n v="2190.6799999999998"/>
    <n v="-193.74999999999963"/>
    <s v="UPI"/>
    <n v="-9.2403590266980612E-2"/>
    <x v="0"/>
    <x v="0"/>
    <x v="0"/>
    <s v="10:22"/>
    <x v="3"/>
    <x v="0"/>
  </r>
  <r>
    <s v="INV100079"/>
    <x v="70"/>
    <x v="0"/>
    <x v="7"/>
    <s v="STR032-2024-Sep"/>
    <x v="74"/>
    <x v="74"/>
    <x v="1"/>
    <x v="15"/>
    <x v="4"/>
    <x v="1"/>
    <s v="PRD0138"/>
    <x v="52"/>
    <x v="17"/>
    <x v="38"/>
    <x v="31"/>
    <x v="56"/>
    <x v="30"/>
    <n v="2500000"/>
    <x v="1"/>
    <s v="EMP0258"/>
    <s v="Preethi Singh"/>
    <n v="4"/>
    <n v="1255.49"/>
    <x v="2"/>
    <n v="0"/>
    <n v="12"/>
    <n v="602.64"/>
    <n v="5624.6"/>
    <n v="3647.36"/>
    <n v="1374.6000000000004"/>
    <s v="Debit Card"/>
    <n v="0.24439071222842518"/>
    <x v="1"/>
    <x v="1"/>
    <x v="0"/>
    <s v="13:12"/>
    <x v="1"/>
    <x v="0"/>
  </r>
  <r>
    <s v="INV100080"/>
    <x v="71"/>
    <x v="1"/>
    <x v="4"/>
    <s v="STR029-2025-Feb"/>
    <x v="23"/>
    <x v="23"/>
    <x v="1"/>
    <x v="10"/>
    <x v="4"/>
    <x v="0"/>
    <s v="PRD0043"/>
    <x v="63"/>
    <x v="12"/>
    <x v="21"/>
    <x v="20"/>
    <x v="37"/>
    <x v="34"/>
    <n v="800000"/>
    <x v="2"/>
    <s v="EMP0206"/>
    <s v="Arjun Krishnan"/>
    <n v="2"/>
    <n v="3188.24"/>
    <x v="1"/>
    <n v="1594.12"/>
    <n v="12"/>
    <n v="573.88"/>
    <n v="5356.24"/>
    <n v="4068.02"/>
    <n v="714.3399999999998"/>
    <s v="Cash"/>
    <n v="0.13336594327363968"/>
    <x v="3"/>
    <x v="1"/>
    <x v="1"/>
    <s v="13:02"/>
    <x v="1"/>
    <x v="0"/>
  </r>
  <r>
    <s v="INV100081"/>
    <x v="72"/>
    <x v="0"/>
    <x v="11"/>
    <s v="STR050-2024-Aug"/>
    <x v="75"/>
    <x v="75"/>
    <x v="1"/>
    <x v="8"/>
    <x v="3"/>
    <x v="3"/>
    <s v="PRD0178"/>
    <x v="64"/>
    <x v="18"/>
    <x v="44"/>
    <x v="21"/>
    <x v="57"/>
    <x v="49"/>
    <n v="2000000"/>
    <x v="1"/>
    <s v="EMP0149"/>
    <s v="Vasanthi Kamath"/>
    <n v="3"/>
    <n v="565.59"/>
    <x v="4"/>
    <n v="509.03"/>
    <n v="5"/>
    <n v="59.39"/>
    <n v="1247.1300000000001"/>
    <n v="1072.3499999999999"/>
    <n v="115.3900000000002"/>
    <s v="UPI"/>
    <n v="9.2524436105297911E-2"/>
    <x v="0"/>
    <x v="1"/>
    <x v="0"/>
    <s v="14:47"/>
    <x v="1"/>
    <x v="0"/>
  </r>
  <r>
    <s v="INV100082"/>
    <x v="73"/>
    <x v="0"/>
    <x v="3"/>
    <s v="STR053-2024-Jul"/>
    <x v="76"/>
    <x v="76"/>
    <x v="0"/>
    <x v="0"/>
    <x v="0"/>
    <x v="3"/>
    <s v="PRD0043"/>
    <x v="63"/>
    <x v="12"/>
    <x v="21"/>
    <x v="20"/>
    <x v="58"/>
    <x v="30"/>
    <n v="1500000"/>
    <x v="1"/>
    <s v="EMP0260"/>
    <s v="Malathi Varma"/>
    <n v="3"/>
    <n v="3067.81"/>
    <x v="1"/>
    <n v="2300.86"/>
    <n v="12"/>
    <n v="828.31"/>
    <n v="7730.88"/>
    <n v="6102.03"/>
    <n v="800.54000000000042"/>
    <s v="UPI"/>
    <n v="0.10355095409578216"/>
    <x v="0"/>
    <x v="1"/>
    <x v="1"/>
    <s v="12:35"/>
    <x v="1"/>
    <x v="0"/>
  </r>
  <r>
    <s v="INV100083"/>
    <x v="45"/>
    <x v="0"/>
    <x v="5"/>
    <s v="STR110-2024-Jun"/>
    <x v="77"/>
    <x v="77"/>
    <x v="1"/>
    <x v="8"/>
    <x v="3"/>
    <x v="2"/>
    <s v="PRD0151"/>
    <x v="65"/>
    <x v="7"/>
    <x v="9"/>
    <x v="4"/>
    <x v="18"/>
    <x v="18"/>
    <n v="1000000"/>
    <x v="1"/>
    <s v="EMP0156"/>
    <s v="Deepthi Iyengar"/>
    <n v="1"/>
    <n v="1325.53"/>
    <x v="1"/>
    <n v="331.38"/>
    <n v="12"/>
    <n v="119.3"/>
    <n v="1113.45"/>
    <n v="834.96"/>
    <n v="159.19"/>
    <s v="Credit Card"/>
    <n v="0.14297004804885716"/>
    <x v="2"/>
    <x v="1"/>
    <x v="0"/>
    <s v="10:36"/>
    <x v="3"/>
    <x v="0"/>
  </r>
  <r>
    <s v="INV100084"/>
    <x v="74"/>
    <x v="0"/>
    <x v="9"/>
    <s v="STR071-2024-Nov"/>
    <x v="78"/>
    <x v="78"/>
    <x v="1"/>
    <x v="29"/>
    <x v="4"/>
    <x v="0"/>
    <s v="PRD0220"/>
    <x v="66"/>
    <x v="3"/>
    <x v="45"/>
    <x v="35"/>
    <x v="38"/>
    <x v="35"/>
    <n v="2000000"/>
    <x v="1"/>
    <s v="EMP0240"/>
    <s v="Gopal Prasad"/>
    <n v="2"/>
    <n v="1187.06"/>
    <x v="3"/>
    <n v="474.82"/>
    <n v="12"/>
    <n v="227.92"/>
    <n v="2127.2199999999998"/>
    <n v="1709.7"/>
    <n v="189.59999999999977"/>
    <s v="UPI"/>
    <n v="8.913041434360329E-2"/>
    <x v="0"/>
    <x v="1"/>
    <x v="0"/>
    <s v="14:17"/>
    <x v="1"/>
    <x v="0"/>
  </r>
  <r>
    <s v="INV100085"/>
    <x v="75"/>
    <x v="1"/>
    <x v="4"/>
    <s v="STR110-2025-Feb"/>
    <x v="79"/>
    <x v="79"/>
    <x v="1"/>
    <x v="14"/>
    <x v="1"/>
    <x v="1"/>
    <s v="PRD0083"/>
    <x v="67"/>
    <x v="0"/>
    <x v="0"/>
    <x v="36"/>
    <x v="18"/>
    <x v="18"/>
    <n v="1000000"/>
    <x v="1"/>
    <s v="EMP0061"/>
    <s v="Ganapathy Naidu"/>
    <n v="1"/>
    <n v="851.17"/>
    <x v="2"/>
    <n v="0"/>
    <n v="5"/>
    <n v="42.56"/>
    <n v="893.73"/>
    <n v="647.29999999999995"/>
    <n v="203.87000000000006"/>
    <s v="UPI"/>
    <n v="0.2281113982970249"/>
    <x v="0"/>
    <x v="0"/>
    <x v="0"/>
    <s v="12:02"/>
    <x v="1"/>
    <x v="0"/>
  </r>
  <r>
    <s v="INV100086"/>
    <x v="76"/>
    <x v="0"/>
    <x v="1"/>
    <s v="STR044-2024-Oct"/>
    <x v="80"/>
    <x v="12"/>
    <x v="1"/>
    <x v="5"/>
    <x v="2"/>
    <x v="0"/>
    <s v="PRD0158"/>
    <x v="68"/>
    <x v="10"/>
    <x v="43"/>
    <x v="21"/>
    <x v="36"/>
    <x v="17"/>
    <n v="1200000"/>
    <x v="2"/>
    <s v="EMP0045"/>
    <s v="Chitra Chettiar"/>
    <n v="1"/>
    <n v="656.95"/>
    <x v="3"/>
    <n v="131.38999999999999"/>
    <n v="5"/>
    <n v="26.28"/>
    <n v="551.84"/>
    <n v="457.16"/>
    <n v="68.400000000000006"/>
    <s v="Cash"/>
    <n v="0.12394897071614962"/>
    <x v="3"/>
    <x v="0"/>
    <x v="0"/>
    <s v="20:33"/>
    <x v="0"/>
    <x v="0"/>
  </r>
  <r>
    <s v="INV100087"/>
    <x v="77"/>
    <x v="0"/>
    <x v="5"/>
    <s v="STR095-2024-Jun"/>
    <x v="81"/>
    <x v="80"/>
    <x v="0"/>
    <x v="7"/>
    <x v="0"/>
    <x v="1"/>
    <s v="PRD0163"/>
    <x v="44"/>
    <x v="15"/>
    <x v="27"/>
    <x v="5"/>
    <x v="59"/>
    <x v="12"/>
    <n v="1500000"/>
    <x v="0"/>
    <s v="EMP0173"/>
    <s v="Logesh Gopalakrishnan"/>
    <n v="3"/>
    <n v="1244.6500000000001"/>
    <x v="0"/>
    <n v="373.39"/>
    <n v="12"/>
    <n v="403.27"/>
    <n v="3763.83"/>
    <n v="2407.92"/>
    <n v="952.63999999999987"/>
    <s v="Cash"/>
    <n v="0.25310388620102392"/>
    <x v="3"/>
    <x v="1"/>
    <x v="0"/>
    <s v="13:41"/>
    <x v="1"/>
    <x v="0"/>
  </r>
  <r>
    <s v="INV100088"/>
    <x v="78"/>
    <x v="0"/>
    <x v="5"/>
    <s v="STR066-2024-Jun"/>
    <x v="82"/>
    <x v="81"/>
    <x v="1"/>
    <x v="13"/>
    <x v="0"/>
    <x v="0"/>
    <s v="PRD0079"/>
    <x v="69"/>
    <x v="15"/>
    <x v="46"/>
    <x v="37"/>
    <x v="39"/>
    <x v="36"/>
    <n v="2500000"/>
    <x v="1"/>
    <s v="EMP0127"/>
    <s v="Chandra Reddy"/>
    <n v="1"/>
    <n v="1858.09"/>
    <x v="4"/>
    <n v="557.42999999999995"/>
    <n v="12"/>
    <n v="156.08000000000001"/>
    <n v="1456.74"/>
    <n v="1169.46"/>
    <n v="131.19999999999996"/>
    <s v="Debit Card"/>
    <n v="9.0064115765339015E-2"/>
    <x v="1"/>
    <x v="1"/>
    <x v="0"/>
    <s v="17:12"/>
    <x v="0"/>
    <x v="1"/>
  </r>
  <r>
    <s v="INV100089"/>
    <x v="8"/>
    <x v="0"/>
    <x v="7"/>
    <s v="STR011-2024-Sep"/>
    <x v="83"/>
    <x v="82"/>
    <x v="0"/>
    <x v="31"/>
    <x v="1"/>
    <x v="0"/>
    <s v="PRD0193"/>
    <x v="70"/>
    <x v="16"/>
    <x v="47"/>
    <x v="16"/>
    <x v="2"/>
    <x v="2"/>
    <n v="2000000"/>
    <x v="0"/>
    <s v="EMP0223"/>
    <s v="Meena Krishnan"/>
    <n v="3"/>
    <n v="2407.06"/>
    <x v="2"/>
    <n v="0"/>
    <n v="12"/>
    <n v="866.54"/>
    <n v="8087.72"/>
    <n v="4782"/>
    <n v="2439.1800000000003"/>
    <s v="UPI"/>
    <n v="0.30159055951491892"/>
    <x v="0"/>
    <x v="0"/>
    <x v="0"/>
    <s v="14:49"/>
    <x v="1"/>
    <x v="0"/>
  </r>
  <r>
    <s v="INV100090"/>
    <x v="79"/>
    <x v="0"/>
    <x v="7"/>
    <s v="STR066-2024-Sep"/>
    <x v="84"/>
    <x v="83"/>
    <x v="1"/>
    <x v="12"/>
    <x v="3"/>
    <x v="0"/>
    <s v="PRD0214"/>
    <x v="71"/>
    <x v="7"/>
    <x v="33"/>
    <x v="7"/>
    <x v="39"/>
    <x v="36"/>
    <n v="2500000"/>
    <x v="1"/>
    <s v="EMP0194"/>
    <s v="Pranav Reddy"/>
    <n v="1"/>
    <n v="1079.8900000000001"/>
    <x v="1"/>
    <n v="269.97000000000003"/>
    <n v="12"/>
    <n v="97.19"/>
    <n v="907.11"/>
    <n v="720.53"/>
    <n v="89.390000000000043"/>
    <s v="Credit Card"/>
    <n v="9.8543726780655094E-2"/>
    <x v="2"/>
    <x v="0"/>
    <x v="0"/>
    <s v="17:07"/>
    <x v="0"/>
    <x v="0"/>
  </r>
  <r>
    <s v="INV100091"/>
    <x v="80"/>
    <x v="0"/>
    <x v="1"/>
    <s v="STR057-2024-Oct"/>
    <x v="85"/>
    <x v="84"/>
    <x v="1"/>
    <x v="11"/>
    <x v="3"/>
    <x v="3"/>
    <s v="PRD0087"/>
    <x v="72"/>
    <x v="17"/>
    <x v="38"/>
    <x v="15"/>
    <x v="60"/>
    <x v="3"/>
    <n v="2500000"/>
    <x v="1"/>
    <s v="EMP0009"/>
    <s v="Vinod Hegde"/>
    <n v="4"/>
    <n v="1236.57"/>
    <x v="0"/>
    <n v="494.63"/>
    <n v="12"/>
    <n v="534.20000000000005"/>
    <n v="4985.8500000000004"/>
    <n v="3493.72"/>
    <n v="957.93000000000052"/>
    <s v="Credit Card"/>
    <n v="0.19212972712777168"/>
    <x v="2"/>
    <x v="0"/>
    <x v="0"/>
    <s v="20:40"/>
    <x v="0"/>
    <x v="1"/>
  </r>
  <r>
    <s v="INV100092"/>
    <x v="39"/>
    <x v="0"/>
    <x v="9"/>
    <s v="STR040-2024-Nov"/>
    <x v="86"/>
    <x v="85"/>
    <x v="1"/>
    <x v="32"/>
    <x v="3"/>
    <x v="1"/>
    <s v="PRD0177"/>
    <x v="73"/>
    <x v="10"/>
    <x v="15"/>
    <x v="28"/>
    <x v="14"/>
    <x v="14"/>
    <n v="1200000"/>
    <x v="2"/>
    <s v="EMP0276"/>
    <s v="Manoj Ramachandran"/>
    <n v="1"/>
    <n v="887.27"/>
    <x v="6"/>
    <n v="133.09"/>
    <n v="5"/>
    <n v="37.71"/>
    <n v="791.89"/>
    <n v="629.72"/>
    <n v="124.45999999999995"/>
    <s v="Cash"/>
    <n v="0.15716829357612794"/>
    <x v="3"/>
    <x v="1"/>
    <x v="0"/>
    <s v="11:52"/>
    <x v="3"/>
    <x v="0"/>
  </r>
  <r>
    <s v="INV100093"/>
    <x v="81"/>
    <x v="0"/>
    <x v="1"/>
    <s v="STR056-2024-Oct"/>
    <x v="87"/>
    <x v="86"/>
    <x v="0"/>
    <x v="17"/>
    <x v="2"/>
    <x v="3"/>
    <s v="PRD0182"/>
    <x v="74"/>
    <x v="12"/>
    <x v="21"/>
    <x v="10"/>
    <x v="61"/>
    <x v="50"/>
    <n v="1200000"/>
    <x v="2"/>
    <s v="EMP0258"/>
    <s v="Preethi Singh"/>
    <n v="2"/>
    <n v="3274"/>
    <x v="0"/>
    <n v="654.79999999999995"/>
    <n v="12"/>
    <n v="707.18"/>
    <n v="6600.38"/>
    <n v="4271.7"/>
    <n v="1621.5000000000005"/>
    <s v="Credit Card"/>
    <n v="0.24566767367939429"/>
    <x v="2"/>
    <x v="0"/>
    <x v="0"/>
    <s v="21:40"/>
    <x v="2"/>
    <x v="1"/>
  </r>
  <r>
    <s v="INV100094"/>
    <x v="82"/>
    <x v="0"/>
    <x v="7"/>
    <s v="STR050-2024-Sep"/>
    <x v="88"/>
    <x v="87"/>
    <x v="0"/>
    <x v="33"/>
    <x v="3"/>
    <x v="3"/>
    <s v="PRD0243"/>
    <x v="21"/>
    <x v="0"/>
    <x v="19"/>
    <x v="12"/>
    <x v="57"/>
    <x v="49"/>
    <n v="2000000"/>
    <x v="1"/>
    <s v="EMP0063"/>
    <s v="Anusuya Subramaniam"/>
    <n v="3"/>
    <n v="1327.97"/>
    <x v="2"/>
    <n v="0"/>
    <n v="12"/>
    <n v="478.07"/>
    <n v="4461.9799999999996"/>
    <n v="2630.76"/>
    <n v="1353.1499999999994"/>
    <s v="UPI"/>
    <n v="0.30326222887596976"/>
    <x v="0"/>
    <x v="1"/>
    <x v="0"/>
    <s v="20:06"/>
    <x v="0"/>
    <x v="0"/>
  </r>
  <r>
    <s v="INV100095"/>
    <x v="83"/>
    <x v="1"/>
    <x v="8"/>
    <s v="STR011-2025-Mar"/>
    <x v="89"/>
    <x v="88"/>
    <x v="1"/>
    <x v="19"/>
    <x v="1"/>
    <x v="1"/>
    <s v="PRD0111"/>
    <x v="75"/>
    <x v="11"/>
    <x v="48"/>
    <x v="18"/>
    <x v="2"/>
    <x v="2"/>
    <n v="2000000"/>
    <x v="0"/>
    <s v="EMP0225"/>
    <s v="Swathi Achari"/>
    <n v="4"/>
    <n v="824.19"/>
    <x v="4"/>
    <n v="989.03"/>
    <n v="5"/>
    <n v="115.39"/>
    <n v="2423.12"/>
    <n v="2361.92"/>
    <n v="-54.190000000000182"/>
    <s v="Cash"/>
    <n v="-2.2363729406715386E-2"/>
    <x v="3"/>
    <x v="0"/>
    <x v="0"/>
    <s v="20:50"/>
    <x v="0"/>
    <x v="0"/>
  </r>
  <r>
    <s v="INV100096"/>
    <x v="27"/>
    <x v="0"/>
    <x v="1"/>
    <s v="STR110-2024-Oct"/>
    <x v="43"/>
    <x v="43"/>
    <x v="1"/>
    <x v="26"/>
    <x v="4"/>
    <x v="0"/>
    <s v="PRD0126"/>
    <x v="76"/>
    <x v="11"/>
    <x v="49"/>
    <x v="38"/>
    <x v="18"/>
    <x v="18"/>
    <n v="1000000"/>
    <x v="1"/>
    <s v="EMP0260"/>
    <s v="Malathi Varma"/>
    <n v="1"/>
    <n v="1003.64"/>
    <x v="5"/>
    <n v="50.18"/>
    <n v="12"/>
    <n v="114.42"/>
    <n v="1067.8800000000001"/>
    <n v="645.59"/>
    <n v="307.87000000000006"/>
    <s v="UPI"/>
    <n v="0.28830018354122189"/>
    <x v="0"/>
    <x v="1"/>
    <x v="0"/>
    <s v="19:35"/>
    <x v="0"/>
    <x v="1"/>
  </r>
  <r>
    <s v="INV100097"/>
    <x v="84"/>
    <x v="0"/>
    <x v="1"/>
    <s v="STR112-2024-Oct"/>
    <x v="90"/>
    <x v="89"/>
    <x v="0"/>
    <x v="29"/>
    <x v="4"/>
    <x v="3"/>
    <s v="PRD0243"/>
    <x v="21"/>
    <x v="0"/>
    <x v="19"/>
    <x v="12"/>
    <x v="25"/>
    <x v="25"/>
    <n v="1500000"/>
    <x v="0"/>
    <s v="EMP0141"/>
    <s v="Dhruv Mishra"/>
    <n v="1"/>
    <n v="1283.27"/>
    <x v="0"/>
    <n v="128.33000000000001"/>
    <n v="12"/>
    <n v="138.59"/>
    <n v="1293.53"/>
    <n v="876.92"/>
    <n v="278.02"/>
    <s v="Credit Card"/>
    <n v="0.21493123468338576"/>
    <x v="2"/>
    <x v="0"/>
    <x v="0"/>
    <s v="17:20"/>
    <x v="0"/>
    <x v="0"/>
  </r>
  <r>
    <s v="INV100098"/>
    <x v="85"/>
    <x v="0"/>
    <x v="1"/>
    <s v="STR041-2024-Oct"/>
    <x v="91"/>
    <x v="90"/>
    <x v="0"/>
    <x v="10"/>
    <x v="4"/>
    <x v="0"/>
    <s v="PRD0049"/>
    <x v="77"/>
    <x v="4"/>
    <x v="41"/>
    <x v="36"/>
    <x v="62"/>
    <x v="32"/>
    <n v="2500000"/>
    <x v="1"/>
    <s v="EMP0001"/>
    <s v="Charulatha Kumar"/>
    <n v="1"/>
    <n v="1597.76"/>
    <x v="2"/>
    <n v="0"/>
    <n v="12"/>
    <n v="191.73"/>
    <n v="1789.49"/>
    <n v="1004.94"/>
    <n v="592.81999999999994"/>
    <s v="Cash"/>
    <n v="0.33127874422321441"/>
    <x v="3"/>
    <x v="0"/>
    <x v="0"/>
    <s v="20:57"/>
    <x v="0"/>
    <x v="0"/>
  </r>
  <r>
    <s v="INV100099"/>
    <x v="42"/>
    <x v="0"/>
    <x v="2"/>
    <s v="STR053-2024-May"/>
    <x v="77"/>
    <x v="77"/>
    <x v="1"/>
    <x v="8"/>
    <x v="3"/>
    <x v="2"/>
    <s v="PRD0245"/>
    <x v="1"/>
    <x v="1"/>
    <x v="1"/>
    <x v="1"/>
    <x v="58"/>
    <x v="30"/>
    <n v="1500000"/>
    <x v="1"/>
    <s v="EMP0156"/>
    <s v="Deepthi Iyengar"/>
    <n v="1"/>
    <n v="851.36"/>
    <x v="0"/>
    <n v="85.14"/>
    <n v="5"/>
    <n v="38.31"/>
    <n v="804.53"/>
    <n v="492.11"/>
    <n v="274.10999999999996"/>
    <s v="UPI"/>
    <n v="0.34070823959330288"/>
    <x v="0"/>
    <x v="0"/>
    <x v="0"/>
    <s v="14:16"/>
    <x v="1"/>
    <x v="1"/>
  </r>
  <r>
    <s v="INV100100"/>
    <x v="25"/>
    <x v="0"/>
    <x v="7"/>
    <s v="STR008-2024-Sep"/>
    <x v="92"/>
    <x v="91"/>
    <x v="1"/>
    <x v="10"/>
    <x v="4"/>
    <x v="0"/>
    <s v="PRD0069"/>
    <x v="78"/>
    <x v="1"/>
    <x v="1"/>
    <x v="26"/>
    <x v="63"/>
    <x v="51"/>
    <n v="1500000"/>
    <x v="1"/>
    <s v="EMP0009"/>
    <s v="Vinod Hegde"/>
    <n v="4"/>
    <n v="628.30999999999995"/>
    <x v="5"/>
    <n v="125.66"/>
    <n v="5"/>
    <n v="119.38"/>
    <n v="2506.96"/>
    <n v="1476"/>
    <n v="911.58"/>
    <s v="UPI"/>
    <n v="0.36361968280307627"/>
    <x v="0"/>
    <x v="0"/>
    <x v="0"/>
    <s v="15:54"/>
    <x v="1"/>
    <x v="0"/>
  </r>
  <r>
    <s v="INV100101"/>
    <x v="86"/>
    <x v="0"/>
    <x v="7"/>
    <s v="STR113-2024-Sep"/>
    <x v="93"/>
    <x v="92"/>
    <x v="1"/>
    <x v="10"/>
    <x v="4"/>
    <x v="1"/>
    <s v="PRD0124"/>
    <x v="23"/>
    <x v="13"/>
    <x v="22"/>
    <x v="9"/>
    <x v="64"/>
    <x v="52"/>
    <n v="2000000"/>
    <x v="2"/>
    <s v="EMP0015"/>
    <s v="Vikram Bhat"/>
    <n v="2"/>
    <n v="775.64"/>
    <x v="1"/>
    <n v="387.82"/>
    <n v="5"/>
    <n v="58.17"/>
    <n v="1221.6300000000001"/>
    <n v="998.62"/>
    <n v="164.84000000000009"/>
    <s v="Debit Card"/>
    <n v="0.13493447279454504"/>
    <x v="1"/>
    <x v="0"/>
    <x v="0"/>
    <s v="12:14"/>
    <x v="1"/>
    <x v="1"/>
  </r>
  <r>
    <s v="INV100102"/>
    <x v="87"/>
    <x v="0"/>
    <x v="11"/>
    <s v="STR032-2024-Aug"/>
    <x v="94"/>
    <x v="93"/>
    <x v="0"/>
    <x v="25"/>
    <x v="3"/>
    <x v="3"/>
    <s v="PRD0191"/>
    <x v="79"/>
    <x v="2"/>
    <x v="50"/>
    <x v="39"/>
    <x v="56"/>
    <x v="30"/>
    <n v="2500000"/>
    <x v="1"/>
    <s v="EMP0255"/>
    <s v="Venkat Sharma"/>
    <n v="1"/>
    <n v="3100.55"/>
    <x v="3"/>
    <n v="620.11"/>
    <n v="12"/>
    <n v="297.64999999999998"/>
    <n v="2778.09"/>
    <n v="1853.14"/>
    <n v="627.30000000000007"/>
    <s v="UPI"/>
    <n v="0.22580261978553612"/>
    <x v="0"/>
    <x v="0"/>
    <x v="0"/>
    <s v="14:52"/>
    <x v="1"/>
    <x v="1"/>
  </r>
  <r>
    <s v="INV100103"/>
    <x v="88"/>
    <x v="0"/>
    <x v="7"/>
    <s v="STR080-2024-Sep"/>
    <x v="95"/>
    <x v="94"/>
    <x v="0"/>
    <x v="27"/>
    <x v="4"/>
    <x v="1"/>
    <s v="PRD0177"/>
    <x v="73"/>
    <x v="10"/>
    <x v="15"/>
    <x v="28"/>
    <x v="26"/>
    <x v="19"/>
    <n v="2000000"/>
    <x v="1"/>
    <s v="EMP0156"/>
    <s v="Deepthi Iyengar"/>
    <n v="2"/>
    <n v="869.28"/>
    <x v="1"/>
    <n v="434.64"/>
    <n v="5"/>
    <n v="65.2"/>
    <n v="1369.12"/>
    <n v="1259.44"/>
    <n v="44.479999999999833"/>
    <s v="UPI"/>
    <n v="3.2488021502863035E-2"/>
    <x v="0"/>
    <x v="0"/>
    <x v="0"/>
    <s v="21:42"/>
    <x v="2"/>
    <x v="0"/>
  </r>
  <r>
    <s v="INV100104"/>
    <x v="89"/>
    <x v="0"/>
    <x v="7"/>
    <s v="STR026-2024-Sep"/>
    <x v="96"/>
    <x v="95"/>
    <x v="0"/>
    <x v="34"/>
    <x v="0"/>
    <x v="1"/>
    <s v="PRD0213"/>
    <x v="80"/>
    <x v="14"/>
    <x v="23"/>
    <x v="9"/>
    <x v="65"/>
    <x v="53"/>
    <n v="2500000"/>
    <x v="0"/>
    <s v="EMP0206"/>
    <s v="Arjun Krishnan"/>
    <n v="1"/>
    <n v="6789.04"/>
    <x v="4"/>
    <n v="2036.71"/>
    <n v="3"/>
    <n v="142.57"/>
    <n v="4894.8999999999996"/>
    <n v="4867.21"/>
    <n v="-114.88000000000039"/>
    <s v="UPI"/>
    <n v="-2.3469325216041267E-2"/>
    <x v="0"/>
    <x v="0"/>
    <x v="0"/>
    <s v="14:41"/>
    <x v="1"/>
    <x v="0"/>
  </r>
  <r>
    <s v="INV100105"/>
    <x v="90"/>
    <x v="0"/>
    <x v="0"/>
    <s v="STR009-2024-Dec"/>
    <x v="26"/>
    <x v="26"/>
    <x v="0"/>
    <x v="18"/>
    <x v="2"/>
    <x v="0"/>
    <s v="PRD0236"/>
    <x v="81"/>
    <x v="1"/>
    <x v="51"/>
    <x v="1"/>
    <x v="66"/>
    <x v="49"/>
    <n v="2500000"/>
    <x v="1"/>
    <s v="EMP0121"/>
    <s v="Yamini Pandian"/>
    <n v="3"/>
    <n v="751.5"/>
    <x v="2"/>
    <n v="0"/>
    <n v="5"/>
    <n v="112.72"/>
    <n v="2367.2199999999998"/>
    <n v="1253.76"/>
    <n v="1000.7399999999998"/>
    <s v="Cash"/>
    <n v="0.42274904740581776"/>
    <x v="3"/>
    <x v="0"/>
    <x v="0"/>
    <s v="14:18"/>
    <x v="1"/>
    <x v="1"/>
  </r>
  <r>
    <s v="INV100106"/>
    <x v="91"/>
    <x v="1"/>
    <x v="6"/>
    <s v="STR089-2025-Jan"/>
    <x v="97"/>
    <x v="96"/>
    <x v="1"/>
    <x v="14"/>
    <x v="1"/>
    <x v="1"/>
    <s v="PRD0042"/>
    <x v="82"/>
    <x v="17"/>
    <x v="52"/>
    <x v="2"/>
    <x v="67"/>
    <x v="23"/>
    <n v="800000"/>
    <x v="0"/>
    <s v="EMP0225"/>
    <s v="Swathi Achari"/>
    <n v="1"/>
    <n v="1334.22"/>
    <x v="1"/>
    <n v="333.56"/>
    <n v="12"/>
    <n v="120.08"/>
    <n v="1120.74"/>
    <n v="978.68"/>
    <n v="21.980000000000061"/>
    <s v="Credit Card"/>
    <n v="1.9612042043649785E-2"/>
    <x v="2"/>
    <x v="1"/>
    <x v="0"/>
    <s v="19:07"/>
    <x v="0"/>
    <x v="0"/>
  </r>
  <r>
    <s v="INV100107"/>
    <x v="92"/>
    <x v="0"/>
    <x v="7"/>
    <s v="STR108-2024-Sep"/>
    <x v="98"/>
    <x v="97"/>
    <x v="0"/>
    <x v="18"/>
    <x v="2"/>
    <x v="0"/>
    <s v="PRD0043"/>
    <x v="63"/>
    <x v="12"/>
    <x v="21"/>
    <x v="20"/>
    <x v="29"/>
    <x v="28"/>
    <n v="2500000"/>
    <x v="1"/>
    <s v="EMP0026"/>
    <s v="Sunita Ramachandran"/>
    <n v="2"/>
    <n v="3045.93"/>
    <x v="0"/>
    <n v="609.19000000000005"/>
    <n v="12"/>
    <n v="657.92"/>
    <n v="6140.59"/>
    <n v="4068.02"/>
    <n v="1414.65"/>
    <s v="UPI"/>
    <n v="0.23037688560871186"/>
    <x v="0"/>
    <x v="0"/>
    <x v="1"/>
    <s v="14:53"/>
    <x v="1"/>
    <x v="0"/>
  </r>
  <r>
    <s v="INV100108"/>
    <x v="93"/>
    <x v="0"/>
    <x v="1"/>
    <s v="STR068-2024-Oct"/>
    <x v="99"/>
    <x v="98"/>
    <x v="1"/>
    <x v="10"/>
    <x v="4"/>
    <x v="0"/>
    <s v="PRD0052"/>
    <x v="83"/>
    <x v="4"/>
    <x v="53"/>
    <x v="32"/>
    <x v="11"/>
    <x v="11"/>
    <n v="2000000"/>
    <x v="1"/>
    <s v="EMP0204"/>
    <s v="Rahul Krishnan"/>
    <n v="2"/>
    <n v="775.95"/>
    <x v="5"/>
    <n v="77.59"/>
    <n v="5"/>
    <n v="73.72"/>
    <n v="1548.03"/>
    <n v="1024.22"/>
    <n v="450.08999999999992"/>
    <s v="Credit Card"/>
    <n v="0.29075017926009183"/>
    <x v="2"/>
    <x v="0"/>
    <x v="0"/>
    <s v="12:34"/>
    <x v="1"/>
    <x v="0"/>
  </r>
  <r>
    <s v="INV100109"/>
    <x v="74"/>
    <x v="0"/>
    <x v="9"/>
    <s v="STR019-2024-Nov"/>
    <x v="100"/>
    <x v="99"/>
    <x v="0"/>
    <x v="20"/>
    <x v="0"/>
    <x v="1"/>
    <s v="PRD0001"/>
    <x v="84"/>
    <x v="15"/>
    <x v="54"/>
    <x v="40"/>
    <x v="20"/>
    <x v="20"/>
    <n v="1000000"/>
    <x v="2"/>
    <s v="EMP0276"/>
    <s v="Manoj Ramachandran"/>
    <n v="4"/>
    <n v="1868.33"/>
    <x v="2"/>
    <n v="0"/>
    <n v="12"/>
    <n v="896.8"/>
    <n v="8370.1200000000008"/>
    <n v="5636.48"/>
    <n v="1836.8400000000013"/>
    <s v="Cash"/>
    <n v="0.21945205086665437"/>
    <x v="3"/>
    <x v="0"/>
    <x v="0"/>
    <s v="16:45"/>
    <x v="1"/>
    <x v="0"/>
  </r>
  <r>
    <s v="INV100110"/>
    <x v="94"/>
    <x v="0"/>
    <x v="2"/>
    <s v="STR072-2024-May"/>
    <x v="101"/>
    <x v="100"/>
    <x v="0"/>
    <x v="23"/>
    <x v="0"/>
    <x v="1"/>
    <s v="PRD0155"/>
    <x v="85"/>
    <x v="8"/>
    <x v="16"/>
    <x v="12"/>
    <x v="24"/>
    <x v="24"/>
    <n v="1500000"/>
    <x v="0"/>
    <s v="EMP0194"/>
    <s v="Pranav Reddy"/>
    <n v="4"/>
    <n v="1154.49"/>
    <x v="2"/>
    <n v="0"/>
    <n v="12"/>
    <n v="554.16"/>
    <n v="5172.12"/>
    <n v="3461.68"/>
    <n v="1156.2800000000002"/>
    <s v="UPI"/>
    <n v="0.22356016488403213"/>
    <x v="0"/>
    <x v="1"/>
    <x v="0"/>
    <s v="16:58"/>
    <x v="1"/>
    <x v="0"/>
  </r>
  <r>
    <s v="INV100111"/>
    <x v="40"/>
    <x v="0"/>
    <x v="5"/>
    <s v="STR082-2024-Jun"/>
    <x v="102"/>
    <x v="101"/>
    <x v="1"/>
    <x v="15"/>
    <x v="4"/>
    <x v="1"/>
    <s v="PRD0020"/>
    <x v="86"/>
    <x v="6"/>
    <x v="8"/>
    <x v="41"/>
    <x v="54"/>
    <x v="2"/>
    <n v="1000000"/>
    <x v="0"/>
    <s v="EMP0127"/>
    <s v="Chandra Reddy"/>
    <n v="2"/>
    <n v="293.55"/>
    <x v="0"/>
    <n v="58.71"/>
    <n v="5"/>
    <n v="26.42"/>
    <n v="554.80999999999995"/>
    <n v="343.8"/>
    <n v="184.58999999999992"/>
    <s v="Cash"/>
    <n v="0.33270849480002151"/>
    <x v="3"/>
    <x v="0"/>
    <x v="0"/>
    <s v="18:14"/>
    <x v="0"/>
    <x v="1"/>
  </r>
  <r>
    <s v="INV100112"/>
    <x v="81"/>
    <x v="0"/>
    <x v="1"/>
    <s v="STR009-2024-Oct"/>
    <x v="103"/>
    <x v="102"/>
    <x v="0"/>
    <x v="27"/>
    <x v="4"/>
    <x v="1"/>
    <s v="PRD0142"/>
    <x v="87"/>
    <x v="1"/>
    <x v="1"/>
    <x v="9"/>
    <x v="66"/>
    <x v="49"/>
    <n v="2500000"/>
    <x v="1"/>
    <s v="EMP0141"/>
    <s v="Dhruv Mishra"/>
    <n v="3"/>
    <n v="527.07000000000005"/>
    <x v="2"/>
    <n v="0"/>
    <n v="5"/>
    <n v="79.06"/>
    <n v="1660.27"/>
    <n v="899.58"/>
    <n v="681.62999999999988"/>
    <s v="Credit Card"/>
    <n v="0.41055370512025147"/>
    <x v="2"/>
    <x v="0"/>
    <x v="0"/>
    <s v="15:04"/>
    <x v="1"/>
    <x v="1"/>
  </r>
  <r>
    <s v="INV100113"/>
    <x v="95"/>
    <x v="1"/>
    <x v="6"/>
    <s v="STR046-2025-Jan"/>
    <x v="104"/>
    <x v="103"/>
    <x v="1"/>
    <x v="29"/>
    <x v="4"/>
    <x v="3"/>
    <s v="PRD0054"/>
    <x v="88"/>
    <x v="18"/>
    <x v="55"/>
    <x v="31"/>
    <x v="68"/>
    <x v="54"/>
    <n v="800000"/>
    <x v="2"/>
    <s v="EMP0240"/>
    <s v="Gopal Prasad"/>
    <n v="2"/>
    <n v="1327.8"/>
    <x v="3"/>
    <n v="531.12"/>
    <n v="12"/>
    <n v="254.94"/>
    <n v="2379.42"/>
    <n v="1808.42"/>
    <n v="316.06"/>
    <s v="Net Banking"/>
    <n v="0.13283068983197585"/>
    <x v="4"/>
    <x v="1"/>
    <x v="0"/>
    <s v="15:47"/>
    <x v="1"/>
    <x v="0"/>
  </r>
  <r>
    <s v="INV100114"/>
    <x v="12"/>
    <x v="0"/>
    <x v="7"/>
    <s v="STR077-2024-Sep"/>
    <x v="10"/>
    <x v="10"/>
    <x v="1"/>
    <x v="7"/>
    <x v="0"/>
    <x v="1"/>
    <s v="PRD0235"/>
    <x v="89"/>
    <x v="2"/>
    <x v="2"/>
    <x v="1"/>
    <x v="69"/>
    <x v="55"/>
    <n v="2500000"/>
    <x v="2"/>
    <s v="EMP0204"/>
    <s v="Rahul Krishnan"/>
    <n v="3"/>
    <n v="1953.47"/>
    <x v="2"/>
    <n v="0"/>
    <n v="12"/>
    <n v="703.25"/>
    <n v="6563.66"/>
    <n v="4135.1400000000003"/>
    <n v="1725.2699999999995"/>
    <s v="Cash"/>
    <n v="0.26285182352528919"/>
    <x v="3"/>
    <x v="1"/>
    <x v="0"/>
    <s v="13:59"/>
    <x v="1"/>
    <x v="0"/>
  </r>
  <r>
    <s v="INV100115"/>
    <x v="96"/>
    <x v="0"/>
    <x v="0"/>
    <s v="STR097-2024-Dec"/>
    <x v="96"/>
    <x v="95"/>
    <x v="0"/>
    <x v="34"/>
    <x v="0"/>
    <x v="1"/>
    <s v="PRD0074"/>
    <x v="18"/>
    <x v="11"/>
    <x v="18"/>
    <x v="12"/>
    <x v="30"/>
    <x v="29"/>
    <n v="1500000"/>
    <x v="1"/>
    <s v="EMP0090"/>
    <s v="Padma Gounder"/>
    <n v="3"/>
    <n v="1015.35"/>
    <x v="0"/>
    <n v="304.61"/>
    <n v="12"/>
    <n v="328.97"/>
    <n v="3070.41"/>
    <n v="2163.66"/>
    <n v="577.78"/>
    <s v="Debit Card"/>
    <n v="0.1881768232907006"/>
    <x v="1"/>
    <x v="0"/>
    <x v="0"/>
    <s v="14:56"/>
    <x v="1"/>
    <x v="0"/>
  </r>
  <r>
    <s v="INV100116"/>
    <x v="97"/>
    <x v="0"/>
    <x v="1"/>
    <s v="STR057-2024-Oct"/>
    <x v="105"/>
    <x v="104"/>
    <x v="1"/>
    <x v="5"/>
    <x v="2"/>
    <x v="1"/>
    <s v="PRD0022"/>
    <x v="43"/>
    <x v="7"/>
    <x v="35"/>
    <x v="25"/>
    <x v="60"/>
    <x v="3"/>
    <n v="2500000"/>
    <x v="1"/>
    <s v="EMP0091"/>
    <s v="Hari Nair"/>
    <n v="4"/>
    <n v="1183.1199999999999"/>
    <x v="2"/>
    <n v="0"/>
    <n v="12"/>
    <n v="567.9"/>
    <n v="5300.38"/>
    <n v="3071.32"/>
    <n v="1661.1599999999999"/>
    <s v="UPI"/>
    <n v="0.31340394462283833"/>
    <x v="0"/>
    <x v="0"/>
    <x v="0"/>
    <s v="19:53"/>
    <x v="0"/>
    <x v="1"/>
  </r>
  <r>
    <s v="INV100117"/>
    <x v="98"/>
    <x v="0"/>
    <x v="11"/>
    <s v="STR063-2024-Aug"/>
    <x v="106"/>
    <x v="105"/>
    <x v="0"/>
    <x v="12"/>
    <x v="3"/>
    <x v="3"/>
    <s v="PRD0129"/>
    <x v="54"/>
    <x v="6"/>
    <x v="56"/>
    <x v="2"/>
    <x v="70"/>
    <x v="56"/>
    <n v="1200000"/>
    <x v="2"/>
    <s v="EMP0147"/>
    <s v="Yogesh Chettiar"/>
    <n v="2"/>
    <n v="658.04"/>
    <x v="2"/>
    <n v="0"/>
    <n v="5"/>
    <n v="65.8"/>
    <n v="1381.88"/>
    <n v="807.42"/>
    <n v="508.66000000000014"/>
    <s v="Debit Card"/>
    <n v="0.36809274321938235"/>
    <x v="1"/>
    <x v="0"/>
    <x v="0"/>
    <s v="17:31"/>
    <x v="0"/>
    <x v="1"/>
  </r>
  <r>
    <s v="INV100118"/>
    <x v="25"/>
    <x v="0"/>
    <x v="7"/>
    <s v="STR061-2024-Sep"/>
    <x v="107"/>
    <x v="106"/>
    <x v="0"/>
    <x v="13"/>
    <x v="0"/>
    <x v="2"/>
    <s v="PRD0226"/>
    <x v="90"/>
    <x v="4"/>
    <x v="6"/>
    <x v="25"/>
    <x v="71"/>
    <x v="44"/>
    <n v="1500000"/>
    <x v="2"/>
    <s v="EMP0225"/>
    <s v="Swathi Achari"/>
    <n v="1"/>
    <n v="952.17"/>
    <x v="0"/>
    <n v="95.22"/>
    <n v="5"/>
    <n v="42.85"/>
    <n v="899.8"/>
    <n v="626.26"/>
    <n v="230.68999999999997"/>
    <s v="UPI"/>
    <n v="0.25637919537675036"/>
    <x v="0"/>
    <x v="1"/>
    <x v="0"/>
    <s v="11:04"/>
    <x v="3"/>
    <x v="0"/>
  </r>
  <r>
    <s v="INV100119"/>
    <x v="82"/>
    <x v="0"/>
    <x v="7"/>
    <s v="STR097-2024-Sep"/>
    <x v="108"/>
    <x v="107"/>
    <x v="0"/>
    <x v="13"/>
    <x v="0"/>
    <x v="3"/>
    <s v="PRD0017"/>
    <x v="91"/>
    <x v="13"/>
    <x v="57"/>
    <x v="33"/>
    <x v="30"/>
    <x v="29"/>
    <n v="1500000"/>
    <x v="1"/>
    <s v="EMP0205"/>
    <s v="Malini Gowda"/>
    <n v="3"/>
    <n v="731.72"/>
    <x v="4"/>
    <n v="658.55"/>
    <n v="5"/>
    <n v="76.83"/>
    <n v="1613.44"/>
    <n v="1774.14"/>
    <n v="-237.53000000000003"/>
    <s v="Credit Card"/>
    <n v="-0.14721960531535105"/>
    <x v="2"/>
    <x v="1"/>
    <x v="0"/>
    <s v="15:48"/>
    <x v="1"/>
    <x v="0"/>
  </r>
  <r>
    <s v="INV100120"/>
    <x v="99"/>
    <x v="0"/>
    <x v="10"/>
    <s v="STR099-2024-Apr"/>
    <x v="109"/>
    <x v="108"/>
    <x v="0"/>
    <x v="29"/>
    <x v="4"/>
    <x v="0"/>
    <s v="PRD0027"/>
    <x v="92"/>
    <x v="12"/>
    <x v="21"/>
    <x v="13"/>
    <x v="22"/>
    <x v="22"/>
    <n v="1500000"/>
    <x v="2"/>
    <s v="EMP0100"/>
    <s v="Priya Balasubramaniam"/>
    <n v="2"/>
    <n v="3131.64"/>
    <x v="0"/>
    <n v="626.33000000000004"/>
    <n v="12"/>
    <n v="676.43"/>
    <n v="6313.38"/>
    <n v="4396.4399999999996"/>
    <n v="1240.5100000000007"/>
    <s v="UPI"/>
    <n v="0.19648904390358266"/>
    <x v="0"/>
    <x v="1"/>
    <x v="0"/>
    <s v="10:25"/>
    <x v="3"/>
    <x v="1"/>
  </r>
  <r>
    <s v="INV100121"/>
    <x v="100"/>
    <x v="0"/>
    <x v="5"/>
    <s v="STR083-2024-Jun"/>
    <x v="110"/>
    <x v="109"/>
    <x v="0"/>
    <x v="13"/>
    <x v="0"/>
    <x v="1"/>
    <s v="PRD0144"/>
    <x v="93"/>
    <x v="10"/>
    <x v="17"/>
    <x v="18"/>
    <x v="28"/>
    <x v="27"/>
    <n v="1200000"/>
    <x v="2"/>
    <s v="EMP0002"/>
    <s v="Girish Sundaram"/>
    <n v="3"/>
    <n v="1120.96"/>
    <x v="0"/>
    <n v="336.29"/>
    <n v="12"/>
    <n v="363.19"/>
    <n v="3389.78"/>
    <n v="2099.52"/>
    <n v="927.07000000000016"/>
    <s v="Credit Card"/>
    <n v="0.27348972499690249"/>
    <x v="2"/>
    <x v="0"/>
    <x v="0"/>
    <s v="12:01"/>
    <x v="1"/>
    <x v="1"/>
  </r>
  <r>
    <s v="INV100122"/>
    <x v="101"/>
    <x v="0"/>
    <x v="1"/>
    <s v="STR012-2024-Oct"/>
    <x v="111"/>
    <x v="110"/>
    <x v="1"/>
    <x v="10"/>
    <x v="4"/>
    <x v="1"/>
    <s v="PRD0093"/>
    <x v="54"/>
    <x v="0"/>
    <x v="37"/>
    <x v="33"/>
    <x v="72"/>
    <x v="57"/>
    <n v="2000000"/>
    <x v="0"/>
    <s v="EMP0203"/>
    <s v="Rani Mishra"/>
    <n v="1"/>
    <n v="890.75"/>
    <x v="4"/>
    <n v="267.23"/>
    <n v="5"/>
    <n v="31.18"/>
    <n v="654.70000000000005"/>
    <n v="568.05999999999995"/>
    <n v="55.4600000000001"/>
    <s v="UPI"/>
    <n v="8.4710554452421108E-2"/>
    <x v="0"/>
    <x v="1"/>
    <x v="0"/>
    <s v="12:17"/>
    <x v="1"/>
    <x v="0"/>
  </r>
  <r>
    <s v="INV100123"/>
    <x v="102"/>
    <x v="1"/>
    <x v="8"/>
    <s v="STR022-2025-Mar"/>
    <x v="112"/>
    <x v="111"/>
    <x v="1"/>
    <x v="14"/>
    <x v="1"/>
    <x v="1"/>
    <s v="PRD0084"/>
    <x v="50"/>
    <x v="7"/>
    <x v="9"/>
    <x v="29"/>
    <x v="73"/>
    <x v="58"/>
    <n v="800000"/>
    <x v="2"/>
    <s v="EMP0061"/>
    <s v="Ganapathy Naidu"/>
    <n v="1"/>
    <n v="1524.77"/>
    <x v="2"/>
    <n v="0"/>
    <n v="12"/>
    <n v="182.97"/>
    <n v="1707.74"/>
    <n v="1073.45"/>
    <n v="451.31999999999994"/>
    <s v="Debit Card"/>
    <n v="0.26427910571866908"/>
    <x v="1"/>
    <x v="0"/>
    <x v="0"/>
    <s v="13:16"/>
    <x v="1"/>
    <x v="1"/>
  </r>
  <r>
    <s v="INV100124"/>
    <x v="103"/>
    <x v="0"/>
    <x v="5"/>
    <s v="STR023-2024-Jun"/>
    <x v="113"/>
    <x v="112"/>
    <x v="1"/>
    <x v="26"/>
    <x v="4"/>
    <x v="3"/>
    <s v="PRD0128"/>
    <x v="19"/>
    <x v="0"/>
    <x v="19"/>
    <x v="13"/>
    <x v="44"/>
    <x v="41"/>
    <n v="2000000"/>
    <x v="1"/>
    <s v="EMP0045"/>
    <s v="Chitra Chettiar"/>
    <n v="2"/>
    <n v="1313.09"/>
    <x v="0"/>
    <n v="262.62"/>
    <n v="12"/>
    <n v="283.63"/>
    <n v="2647.19"/>
    <n v="1689.3"/>
    <n v="674.2600000000001"/>
    <s v="Credit Card"/>
    <n v="0.25470782225680821"/>
    <x v="2"/>
    <x v="1"/>
    <x v="0"/>
    <s v="20:18"/>
    <x v="0"/>
    <x v="0"/>
  </r>
  <r>
    <s v="INV100125"/>
    <x v="104"/>
    <x v="0"/>
    <x v="5"/>
    <s v="STR073-2024-Jun"/>
    <x v="114"/>
    <x v="113"/>
    <x v="0"/>
    <x v="35"/>
    <x v="3"/>
    <x v="3"/>
    <s v="PRD0235"/>
    <x v="89"/>
    <x v="2"/>
    <x v="2"/>
    <x v="1"/>
    <x v="32"/>
    <x v="29"/>
    <n v="2500000"/>
    <x v="1"/>
    <s v="EMP0001"/>
    <s v="Charulatha Kumar"/>
    <n v="3"/>
    <n v="1913.44"/>
    <x v="3"/>
    <n v="1148.06"/>
    <n v="12"/>
    <n v="551.07000000000005"/>
    <n v="5143.33"/>
    <n v="4135.1400000000003"/>
    <n v="457.11999999999955"/>
    <s v="Cash"/>
    <n v="8.8876272764920689E-2"/>
    <x v="3"/>
    <x v="1"/>
    <x v="0"/>
    <s v="10:46"/>
    <x v="3"/>
    <x v="0"/>
  </r>
  <r>
    <s v="INV100126"/>
    <x v="102"/>
    <x v="1"/>
    <x v="8"/>
    <s v="STR109-2025-Mar"/>
    <x v="115"/>
    <x v="114"/>
    <x v="0"/>
    <x v="26"/>
    <x v="4"/>
    <x v="0"/>
    <s v="PRD0177"/>
    <x v="73"/>
    <x v="10"/>
    <x v="15"/>
    <x v="28"/>
    <x v="13"/>
    <x v="13"/>
    <n v="1200000"/>
    <x v="2"/>
    <s v="EMP0127"/>
    <s v="Chandra Reddy"/>
    <n v="2"/>
    <n v="958.29"/>
    <x v="5"/>
    <n v="95.83"/>
    <n v="5"/>
    <n v="91.04"/>
    <n v="1911.79"/>
    <n v="1259.44"/>
    <n v="561.30999999999995"/>
    <s v="Cash"/>
    <n v="0.29360442307994078"/>
    <x v="3"/>
    <x v="0"/>
    <x v="0"/>
    <s v="15:25"/>
    <x v="1"/>
    <x v="1"/>
  </r>
  <r>
    <s v="INV100127"/>
    <x v="105"/>
    <x v="0"/>
    <x v="2"/>
    <s v="STR098-2024-May"/>
    <x v="116"/>
    <x v="115"/>
    <x v="0"/>
    <x v="14"/>
    <x v="1"/>
    <x v="1"/>
    <s v="PRD0145"/>
    <x v="94"/>
    <x v="8"/>
    <x v="10"/>
    <x v="42"/>
    <x v="74"/>
    <x v="59"/>
    <n v="1200000"/>
    <x v="0"/>
    <s v="EMP0015"/>
    <s v="Vikram Bhat"/>
    <n v="2"/>
    <n v="1651.37"/>
    <x v="3"/>
    <n v="660.55"/>
    <n v="12"/>
    <n v="317.06"/>
    <n v="2959.25"/>
    <n v="2266.54"/>
    <n v="375.65000000000003"/>
    <s v="Debit Card"/>
    <n v="0.12694094787530624"/>
    <x v="1"/>
    <x v="0"/>
    <x v="0"/>
    <s v="13:55"/>
    <x v="1"/>
    <x v="0"/>
  </r>
  <r>
    <s v="INV100128"/>
    <x v="106"/>
    <x v="0"/>
    <x v="10"/>
    <s v="STR094-2024-Apr"/>
    <x v="117"/>
    <x v="116"/>
    <x v="0"/>
    <x v="14"/>
    <x v="1"/>
    <x v="0"/>
    <s v="PRD0065"/>
    <x v="2"/>
    <x v="2"/>
    <x v="2"/>
    <x v="2"/>
    <x v="75"/>
    <x v="60"/>
    <n v="1200000"/>
    <x v="1"/>
    <s v="EMP0100"/>
    <s v="Priya Balasubramaniam"/>
    <n v="2"/>
    <n v="3742.88"/>
    <x v="6"/>
    <n v="1122.8599999999999"/>
    <n v="12"/>
    <n v="763.55"/>
    <n v="7126.45"/>
    <n v="5267.12"/>
    <n v="1095.78"/>
    <s v="Cash"/>
    <n v="0.15376239221491766"/>
    <x v="3"/>
    <x v="1"/>
    <x v="0"/>
    <s v="14:59"/>
    <x v="1"/>
    <x v="0"/>
  </r>
  <r>
    <s v="INV100129"/>
    <x v="92"/>
    <x v="0"/>
    <x v="7"/>
    <s v="STR084-2024-Sep"/>
    <x v="86"/>
    <x v="85"/>
    <x v="1"/>
    <x v="32"/>
    <x v="3"/>
    <x v="1"/>
    <s v="PRD0191"/>
    <x v="79"/>
    <x v="2"/>
    <x v="50"/>
    <x v="39"/>
    <x v="7"/>
    <x v="7"/>
    <n v="2000000"/>
    <x v="0"/>
    <s v="EMP0194"/>
    <s v="Pranav Reddy"/>
    <n v="2"/>
    <n v="2578.27"/>
    <x v="4"/>
    <n v="1546.96"/>
    <n v="12"/>
    <n v="433.15"/>
    <n v="4042.73"/>
    <n v="3706.28"/>
    <n v="-96.700000000000159"/>
    <s v="UPI"/>
    <n v="-2.3919480153262809E-2"/>
    <x v="0"/>
    <x v="0"/>
    <x v="0"/>
    <s v="12:18"/>
    <x v="1"/>
    <x v="0"/>
  </r>
  <r>
    <s v="INV100130"/>
    <x v="107"/>
    <x v="1"/>
    <x v="4"/>
    <s v="STR013-2025-Feb"/>
    <x v="118"/>
    <x v="117"/>
    <x v="0"/>
    <x v="2"/>
    <x v="2"/>
    <x v="2"/>
    <s v="PRD0071"/>
    <x v="17"/>
    <x v="10"/>
    <x v="17"/>
    <x v="4"/>
    <x v="76"/>
    <x v="50"/>
    <n v="2500000"/>
    <x v="2"/>
    <s v="EMP0072"/>
    <s v="Anitha Ramachandran"/>
    <n v="3"/>
    <n v="800.33"/>
    <x v="3"/>
    <n v="480.2"/>
    <n v="5"/>
    <n v="96.04"/>
    <n v="2016.83"/>
    <n v="1604.43"/>
    <n v="316.35999999999984"/>
    <s v="UPI"/>
    <n v="0.15686002290723555"/>
    <x v="0"/>
    <x v="0"/>
    <x v="0"/>
    <s v="18:59"/>
    <x v="0"/>
    <x v="0"/>
  </r>
  <r>
    <s v="INV100131"/>
    <x v="108"/>
    <x v="0"/>
    <x v="3"/>
    <s v="STR090-2024-Jul"/>
    <x v="119"/>
    <x v="118"/>
    <x v="0"/>
    <x v="10"/>
    <x v="4"/>
    <x v="3"/>
    <s v="PRD0134"/>
    <x v="55"/>
    <x v="8"/>
    <x v="13"/>
    <x v="22"/>
    <x v="35"/>
    <x v="33"/>
    <n v="2500000"/>
    <x v="1"/>
    <s v="EMP0255"/>
    <s v="Venkat Sharma"/>
    <n v="4"/>
    <n v="852.33"/>
    <x v="4"/>
    <n v="1022.8"/>
    <n v="5"/>
    <n v="119.33"/>
    <n v="2505.85"/>
    <n v="2792.32"/>
    <n v="-405.80000000000024"/>
    <s v="UPI"/>
    <n v="-0.16194105792445687"/>
    <x v="0"/>
    <x v="1"/>
    <x v="0"/>
    <s v="19:40"/>
    <x v="0"/>
    <x v="0"/>
  </r>
  <r>
    <s v="INV100132"/>
    <x v="84"/>
    <x v="0"/>
    <x v="1"/>
    <s v="STR012-2024-Oct"/>
    <x v="120"/>
    <x v="119"/>
    <x v="0"/>
    <x v="11"/>
    <x v="3"/>
    <x v="3"/>
    <s v="PRD0018"/>
    <x v="95"/>
    <x v="6"/>
    <x v="56"/>
    <x v="9"/>
    <x v="72"/>
    <x v="57"/>
    <n v="2000000"/>
    <x v="0"/>
    <s v="EMP0215"/>
    <s v="Praveen Gupta"/>
    <n v="2"/>
    <n v="329.78"/>
    <x v="0"/>
    <n v="65.959999999999994"/>
    <n v="5"/>
    <n v="29.68"/>
    <n v="623.28"/>
    <n v="426.78"/>
    <n v="166.82"/>
    <s v="Credit Card"/>
    <n v="0.26764856886150684"/>
    <x v="2"/>
    <x v="0"/>
    <x v="0"/>
    <s v="13:01"/>
    <x v="1"/>
    <x v="0"/>
  </r>
  <r>
    <s v="INV100133"/>
    <x v="109"/>
    <x v="0"/>
    <x v="5"/>
    <s v="STR100-2024-Jun"/>
    <x v="11"/>
    <x v="11"/>
    <x v="0"/>
    <x v="8"/>
    <x v="3"/>
    <x v="1"/>
    <s v="PRD0071"/>
    <x v="17"/>
    <x v="10"/>
    <x v="17"/>
    <x v="4"/>
    <x v="48"/>
    <x v="44"/>
    <n v="2500000"/>
    <x v="2"/>
    <s v="EMP0206"/>
    <s v="Arjun Krishnan"/>
    <n v="2"/>
    <n v="757.28"/>
    <x v="3"/>
    <n v="302.91000000000003"/>
    <n v="5"/>
    <n v="60.58"/>
    <n v="1272.23"/>
    <n v="1069.6199999999999"/>
    <n v="142.03000000000014"/>
    <s v="Debit Card"/>
    <n v="0.11163861880320393"/>
    <x v="1"/>
    <x v="0"/>
    <x v="0"/>
    <s v="21:01"/>
    <x v="2"/>
    <x v="0"/>
  </r>
  <r>
    <s v="INV100134"/>
    <x v="13"/>
    <x v="0"/>
    <x v="2"/>
    <s v="STR118-2024-May"/>
    <x v="121"/>
    <x v="120"/>
    <x v="0"/>
    <x v="26"/>
    <x v="4"/>
    <x v="1"/>
    <s v="PRD0108"/>
    <x v="96"/>
    <x v="16"/>
    <x v="58"/>
    <x v="3"/>
    <x v="77"/>
    <x v="61"/>
    <n v="1000000"/>
    <x v="0"/>
    <s v="EMP0086"/>
    <s v="Anil Reddy"/>
    <n v="1"/>
    <n v="2350.16"/>
    <x v="1"/>
    <n v="587.54"/>
    <n v="12"/>
    <n v="211.51"/>
    <n v="1974.13"/>
    <n v="1551.42"/>
    <n v="211.20000000000005"/>
    <s v="UPI"/>
    <n v="0.1069838359175941"/>
    <x v="0"/>
    <x v="0"/>
    <x v="0"/>
    <s v="14:53"/>
    <x v="1"/>
    <x v="0"/>
  </r>
  <r>
    <s v="INV100135"/>
    <x v="110"/>
    <x v="0"/>
    <x v="1"/>
    <s v="STR090-2024-Oct"/>
    <x v="122"/>
    <x v="72"/>
    <x v="1"/>
    <x v="3"/>
    <x v="3"/>
    <x v="1"/>
    <s v="PRD0117"/>
    <x v="10"/>
    <x v="8"/>
    <x v="10"/>
    <x v="8"/>
    <x v="35"/>
    <x v="33"/>
    <n v="2500000"/>
    <x v="1"/>
    <s v="EMP0086"/>
    <s v="Anil Reddy"/>
    <n v="1"/>
    <n v="1970.89"/>
    <x v="0"/>
    <n v="197.09"/>
    <n v="12"/>
    <n v="212.86"/>
    <n v="1986.66"/>
    <n v="1399.85"/>
    <n v="373.95000000000016"/>
    <s v="Debit Card"/>
    <n v="0.18823049741777664"/>
    <x v="1"/>
    <x v="1"/>
    <x v="0"/>
    <s v="19:16"/>
    <x v="0"/>
    <x v="1"/>
  </r>
  <r>
    <s v="INV100136"/>
    <x v="111"/>
    <x v="0"/>
    <x v="9"/>
    <s v="STR036-2024-Nov"/>
    <x v="50"/>
    <x v="50"/>
    <x v="1"/>
    <x v="0"/>
    <x v="0"/>
    <x v="0"/>
    <s v="PRD0124"/>
    <x v="23"/>
    <x v="13"/>
    <x v="22"/>
    <x v="9"/>
    <x v="78"/>
    <x v="62"/>
    <n v="1000000"/>
    <x v="1"/>
    <s v="EMP0269"/>
    <s v="Ishwarya Shetty"/>
    <n v="4"/>
    <n v="704.13"/>
    <x v="2"/>
    <n v="0"/>
    <n v="5"/>
    <n v="140.83000000000001"/>
    <n v="2957.35"/>
    <n v="1997.24"/>
    <n v="819.27999999999986"/>
    <s v="Credit Card"/>
    <n v="0.27703180212014128"/>
    <x v="2"/>
    <x v="0"/>
    <x v="0"/>
    <s v="13:13"/>
    <x v="1"/>
    <x v="0"/>
  </r>
  <r>
    <s v="INV100137"/>
    <x v="112"/>
    <x v="0"/>
    <x v="1"/>
    <s v="STR094-2024-Oct"/>
    <x v="123"/>
    <x v="121"/>
    <x v="1"/>
    <x v="30"/>
    <x v="3"/>
    <x v="3"/>
    <s v="PRD0105"/>
    <x v="97"/>
    <x v="8"/>
    <x v="10"/>
    <x v="43"/>
    <x v="75"/>
    <x v="60"/>
    <n v="1200000"/>
    <x v="1"/>
    <s v="EMP0045"/>
    <s v="Chitra Chettiar"/>
    <n v="3"/>
    <n v="1145.52"/>
    <x v="0"/>
    <n v="343.66"/>
    <n v="12"/>
    <n v="371.15"/>
    <n v="3464.05"/>
    <n v="2525.5500000000002"/>
    <n v="567.35"/>
    <s v="UPI"/>
    <n v="0.16378227796942885"/>
    <x v="0"/>
    <x v="0"/>
    <x v="0"/>
    <s v="11:12"/>
    <x v="3"/>
    <x v="0"/>
  </r>
  <r>
    <s v="INV100138"/>
    <x v="113"/>
    <x v="0"/>
    <x v="3"/>
    <s v="STR079-2024-Jul"/>
    <x v="33"/>
    <x v="33"/>
    <x v="0"/>
    <x v="22"/>
    <x v="1"/>
    <x v="2"/>
    <s v="PRD0098"/>
    <x v="98"/>
    <x v="18"/>
    <x v="55"/>
    <x v="37"/>
    <x v="79"/>
    <x v="63"/>
    <n v="2500000"/>
    <x v="1"/>
    <s v="EMP0127"/>
    <s v="Chandra Reddy"/>
    <n v="1"/>
    <n v="1303.31"/>
    <x v="2"/>
    <n v="0"/>
    <n v="12"/>
    <n v="156.4"/>
    <n v="1459.71"/>
    <n v="939.13"/>
    <n v="364.18000000000006"/>
    <s v="UPI"/>
    <n v="0.2494879119825171"/>
    <x v="0"/>
    <x v="0"/>
    <x v="0"/>
    <s v="21:16"/>
    <x v="2"/>
    <x v="0"/>
  </r>
  <r>
    <s v="INV100139"/>
    <x v="114"/>
    <x v="0"/>
    <x v="10"/>
    <s v="STR009-2024-Apr"/>
    <x v="124"/>
    <x v="122"/>
    <x v="0"/>
    <x v="26"/>
    <x v="4"/>
    <x v="0"/>
    <s v="PRD0137"/>
    <x v="99"/>
    <x v="10"/>
    <x v="15"/>
    <x v="19"/>
    <x v="66"/>
    <x v="49"/>
    <n v="2500000"/>
    <x v="1"/>
    <s v="EMP0225"/>
    <s v="Swathi Achari"/>
    <n v="1"/>
    <n v="708.97"/>
    <x v="0"/>
    <n v="70.900000000000006"/>
    <n v="5"/>
    <n v="31.9"/>
    <n v="669.97"/>
    <n v="522.38"/>
    <n v="115.69000000000003"/>
    <s v="UPI"/>
    <n v="0.17267937370330019"/>
    <x v="0"/>
    <x v="0"/>
    <x v="0"/>
    <s v="20:42"/>
    <x v="0"/>
    <x v="0"/>
  </r>
  <r>
    <s v="INV100140"/>
    <x v="115"/>
    <x v="0"/>
    <x v="10"/>
    <s v="STR019-2024-Apr"/>
    <x v="125"/>
    <x v="123"/>
    <x v="0"/>
    <x v="34"/>
    <x v="0"/>
    <x v="0"/>
    <s v="PRD0054"/>
    <x v="88"/>
    <x v="18"/>
    <x v="55"/>
    <x v="31"/>
    <x v="20"/>
    <x v="20"/>
    <n v="1000000"/>
    <x v="2"/>
    <s v="EMP0194"/>
    <s v="Pranav Reddy"/>
    <n v="4"/>
    <n v="1475.2"/>
    <x v="4"/>
    <n v="1770.24"/>
    <n v="12"/>
    <n v="495.67"/>
    <n v="4626.2299999999996"/>
    <n v="3616.84"/>
    <n v="513.71999999999935"/>
    <s v="Debit Card"/>
    <n v="0.11104506261037592"/>
    <x v="1"/>
    <x v="0"/>
    <x v="0"/>
    <s v="11:56"/>
    <x v="3"/>
    <x v="1"/>
  </r>
  <r>
    <s v="INV100141"/>
    <x v="116"/>
    <x v="0"/>
    <x v="10"/>
    <s v="STR032-2024-Apr"/>
    <x v="126"/>
    <x v="124"/>
    <x v="0"/>
    <x v="1"/>
    <x v="1"/>
    <x v="0"/>
    <s v="PRD0238"/>
    <x v="100"/>
    <x v="9"/>
    <x v="14"/>
    <x v="33"/>
    <x v="56"/>
    <x v="30"/>
    <n v="2500000"/>
    <x v="1"/>
    <s v="EMP0149"/>
    <s v="Vasanthi Kamath"/>
    <n v="1"/>
    <n v="1058.21"/>
    <x v="5"/>
    <n v="52.91"/>
    <n v="12"/>
    <n v="120.64"/>
    <n v="1125.94"/>
    <n v="815.46"/>
    <n v="189.84000000000003"/>
    <s v="Credit Card"/>
    <n v="0.16860578716450256"/>
    <x v="2"/>
    <x v="0"/>
    <x v="0"/>
    <s v="13:04"/>
    <x v="1"/>
    <x v="0"/>
  </r>
  <r>
    <s v="INV100142"/>
    <x v="117"/>
    <x v="0"/>
    <x v="9"/>
    <s v="STR026-2024-Nov"/>
    <x v="127"/>
    <x v="125"/>
    <x v="0"/>
    <x v="12"/>
    <x v="3"/>
    <x v="0"/>
    <s v="PRD0192"/>
    <x v="101"/>
    <x v="1"/>
    <x v="1"/>
    <x v="44"/>
    <x v="65"/>
    <x v="53"/>
    <n v="2500000"/>
    <x v="0"/>
    <s v="EMP0009"/>
    <s v="Vinod Hegde"/>
    <n v="4"/>
    <n v="394.94"/>
    <x v="2"/>
    <n v="0"/>
    <n v="5"/>
    <n v="78.989999999999995"/>
    <n v="1658.75"/>
    <n v="1048.24"/>
    <n v="531.52"/>
    <s v="UPI"/>
    <n v="0.32043406179351919"/>
    <x v="0"/>
    <x v="0"/>
    <x v="0"/>
    <s v="17:07"/>
    <x v="0"/>
    <x v="0"/>
  </r>
  <r>
    <s v="INV100143"/>
    <x v="105"/>
    <x v="0"/>
    <x v="2"/>
    <s v="STR002-2024-May"/>
    <x v="99"/>
    <x v="98"/>
    <x v="1"/>
    <x v="10"/>
    <x v="4"/>
    <x v="0"/>
    <s v="PRD0241"/>
    <x v="102"/>
    <x v="4"/>
    <x v="41"/>
    <x v="14"/>
    <x v="80"/>
    <x v="64"/>
    <n v="1000000"/>
    <x v="1"/>
    <s v="EMP0205"/>
    <s v="Malini Gowda"/>
    <n v="0"/>
    <n v="1601.15"/>
    <x v="4"/>
    <n v="0"/>
    <n v="12"/>
    <n v="0"/>
    <n v="0"/>
    <n v="0"/>
    <n v="0"/>
    <s v="UPI"/>
    <n v="0"/>
    <x v="0"/>
    <x v="0"/>
    <x v="0"/>
    <s v="14:05"/>
    <x v="1"/>
    <x v="0"/>
  </r>
  <r>
    <s v="INV100144"/>
    <x v="118"/>
    <x v="1"/>
    <x v="6"/>
    <s v="STR113-2025-Jan"/>
    <x v="128"/>
    <x v="126"/>
    <x v="0"/>
    <x v="2"/>
    <x v="2"/>
    <x v="0"/>
    <s v="PRD0033"/>
    <x v="103"/>
    <x v="2"/>
    <x v="59"/>
    <x v="30"/>
    <x v="64"/>
    <x v="52"/>
    <n v="2000000"/>
    <x v="2"/>
    <s v="EMP0260"/>
    <s v="Malathi Varma"/>
    <n v="1"/>
    <n v="3398.79"/>
    <x v="4"/>
    <n v="1019.64"/>
    <n v="12"/>
    <n v="285.5"/>
    <n v="2664.65"/>
    <n v="2710.05"/>
    <n v="-330.90000000000009"/>
    <s v="Debit Card"/>
    <n v="-0.12418141219297096"/>
    <x v="1"/>
    <x v="0"/>
    <x v="0"/>
    <s v="16:12"/>
    <x v="1"/>
    <x v="0"/>
  </r>
  <r>
    <s v="INV100145"/>
    <x v="119"/>
    <x v="0"/>
    <x v="3"/>
    <s v="STR074-2024-Jul"/>
    <x v="129"/>
    <x v="127"/>
    <x v="0"/>
    <x v="10"/>
    <x v="4"/>
    <x v="1"/>
    <s v="PRD0126"/>
    <x v="76"/>
    <x v="11"/>
    <x v="49"/>
    <x v="38"/>
    <x v="5"/>
    <x v="5"/>
    <n v="1200000"/>
    <x v="0"/>
    <s v="EMP0170"/>
    <s v="Jyothi Prasad"/>
    <n v="2"/>
    <n v="947.98"/>
    <x v="0"/>
    <n v="189.6"/>
    <n v="5"/>
    <n v="85.32"/>
    <n v="1791.68"/>
    <n v="1291.18"/>
    <n v="415.18"/>
    <s v="UPI"/>
    <n v="0.23172664761564565"/>
    <x v="0"/>
    <x v="1"/>
    <x v="0"/>
    <s v="11:22"/>
    <x v="3"/>
    <x v="0"/>
  </r>
  <r>
    <s v="INV100146"/>
    <x v="120"/>
    <x v="0"/>
    <x v="10"/>
    <s v="STR007-2024-Apr"/>
    <x v="130"/>
    <x v="128"/>
    <x v="0"/>
    <x v="14"/>
    <x v="1"/>
    <x v="0"/>
    <s v="PRD0096"/>
    <x v="104"/>
    <x v="9"/>
    <x v="60"/>
    <x v="40"/>
    <x v="40"/>
    <x v="37"/>
    <n v="1500000"/>
    <x v="1"/>
    <s v="EMP0203"/>
    <s v="Rani Mishra"/>
    <n v="1"/>
    <n v="4323.9399999999996"/>
    <x v="2"/>
    <n v="0"/>
    <n v="12"/>
    <n v="518.87"/>
    <n v="4842.8100000000004"/>
    <n v="2833.61"/>
    <n v="1490.3300000000004"/>
    <s v="UPI"/>
    <n v="0.30774075381854754"/>
    <x v="0"/>
    <x v="0"/>
    <x v="0"/>
    <s v="15:21"/>
    <x v="1"/>
    <x v="0"/>
  </r>
  <r>
    <s v="INV100147"/>
    <x v="87"/>
    <x v="0"/>
    <x v="11"/>
    <s v="STR018-2024-Aug"/>
    <x v="45"/>
    <x v="45"/>
    <x v="1"/>
    <x v="3"/>
    <x v="3"/>
    <x v="0"/>
    <s v="PRD0002"/>
    <x v="26"/>
    <x v="15"/>
    <x v="24"/>
    <x v="16"/>
    <x v="46"/>
    <x v="43"/>
    <n v="2000000"/>
    <x v="0"/>
    <s v="EMP0207"/>
    <s v="Chitra Bhat"/>
    <n v="1"/>
    <n v="1289.8499999999999"/>
    <x v="4"/>
    <n v="386.95"/>
    <n v="12"/>
    <n v="108.35"/>
    <n v="1011.25"/>
    <n v="755.06"/>
    <n v="147.84000000000006"/>
    <s v="Net Banking"/>
    <n v="0.14619530284301613"/>
    <x v="4"/>
    <x v="0"/>
    <x v="0"/>
    <s v="18:33"/>
    <x v="0"/>
    <x v="1"/>
  </r>
  <r>
    <s v="INV100148"/>
    <x v="121"/>
    <x v="0"/>
    <x v="11"/>
    <s v="STR004-2024-Aug"/>
    <x v="131"/>
    <x v="129"/>
    <x v="0"/>
    <x v="34"/>
    <x v="0"/>
    <x v="0"/>
    <s v="PRD0137"/>
    <x v="99"/>
    <x v="10"/>
    <x v="15"/>
    <x v="19"/>
    <x v="10"/>
    <x v="10"/>
    <n v="800000"/>
    <x v="2"/>
    <s v="EMP0276"/>
    <s v="Manoj Ramachandran"/>
    <n v="1"/>
    <n v="754.03"/>
    <x v="1"/>
    <n v="188.51"/>
    <n v="5"/>
    <n v="28.28"/>
    <n v="593.79999999999995"/>
    <n v="522.38"/>
    <n v="43.139999999999958"/>
    <s v="Credit Card"/>
    <n v="7.2650724149545237E-2"/>
    <x v="2"/>
    <x v="1"/>
    <x v="0"/>
    <s v="16:13"/>
    <x v="1"/>
    <x v="0"/>
  </r>
  <r>
    <s v="INV100149"/>
    <x v="122"/>
    <x v="0"/>
    <x v="0"/>
    <s v="STR077-2024-Dec"/>
    <x v="132"/>
    <x v="130"/>
    <x v="0"/>
    <x v="9"/>
    <x v="2"/>
    <x v="1"/>
    <s v="PRD0064"/>
    <x v="47"/>
    <x v="19"/>
    <x v="36"/>
    <x v="27"/>
    <x v="69"/>
    <x v="55"/>
    <n v="2500000"/>
    <x v="2"/>
    <s v="EMP0063"/>
    <s v="Anusuya Subramaniam"/>
    <n v="1"/>
    <n v="324.55"/>
    <x v="6"/>
    <n v="48.68"/>
    <n v="5"/>
    <n v="13.79"/>
    <n v="289.66000000000003"/>
    <n v="254.15"/>
    <n v="21.72000000000002"/>
    <s v="UPI"/>
    <n v="7.4984464544638599E-2"/>
    <x v="0"/>
    <x v="0"/>
    <x v="1"/>
    <s v="16:55"/>
    <x v="1"/>
    <x v="0"/>
  </r>
  <r>
    <s v="INV100150"/>
    <x v="123"/>
    <x v="0"/>
    <x v="10"/>
    <s v="STR101-2024-Apr"/>
    <x v="133"/>
    <x v="131"/>
    <x v="0"/>
    <x v="11"/>
    <x v="3"/>
    <x v="0"/>
    <s v="PRD0123"/>
    <x v="105"/>
    <x v="19"/>
    <x v="61"/>
    <x v="11"/>
    <x v="34"/>
    <x v="32"/>
    <n v="1200000"/>
    <x v="1"/>
    <s v="EMP0206"/>
    <s v="Arjun Krishnan"/>
    <n v="2"/>
    <n v="1150.4000000000001"/>
    <x v="3"/>
    <n v="460.16"/>
    <n v="12"/>
    <n v="220.88"/>
    <n v="2061.52"/>
    <n v="1474.7"/>
    <n v="365.93999999999994"/>
    <s v="Credit Card"/>
    <n v="0.17750979859521127"/>
    <x v="2"/>
    <x v="0"/>
    <x v="0"/>
    <s v="21:32"/>
    <x v="2"/>
    <x v="0"/>
  </r>
  <r>
    <s v="INV100151"/>
    <x v="124"/>
    <x v="0"/>
    <x v="0"/>
    <s v="STR118-2024-Dec"/>
    <x v="134"/>
    <x v="132"/>
    <x v="1"/>
    <x v="36"/>
    <x v="1"/>
    <x v="0"/>
    <s v="PRD0043"/>
    <x v="63"/>
    <x v="12"/>
    <x v="21"/>
    <x v="20"/>
    <x v="77"/>
    <x v="61"/>
    <n v="1000000"/>
    <x v="0"/>
    <s v="EMP0225"/>
    <s v="Swathi Achari"/>
    <n v="2"/>
    <n v="3566.32"/>
    <x v="2"/>
    <n v="0"/>
    <n v="12"/>
    <n v="855.92"/>
    <n v="7988.56"/>
    <n v="4068.02"/>
    <n v="3064.6200000000003"/>
    <s v="Credit Card"/>
    <n v="0.38362608530198183"/>
    <x v="2"/>
    <x v="0"/>
    <x v="1"/>
    <s v="10:30"/>
    <x v="3"/>
    <x v="1"/>
  </r>
  <r>
    <s v="INV100152"/>
    <x v="33"/>
    <x v="0"/>
    <x v="5"/>
    <s v="STR020-2024-Jun"/>
    <x v="135"/>
    <x v="133"/>
    <x v="0"/>
    <x v="26"/>
    <x v="4"/>
    <x v="2"/>
    <s v="PRD0235"/>
    <x v="89"/>
    <x v="2"/>
    <x v="2"/>
    <x v="1"/>
    <x v="81"/>
    <x v="53"/>
    <n v="2000000"/>
    <x v="0"/>
    <s v="EMP0240"/>
    <s v="Gopal Prasad"/>
    <n v="1"/>
    <n v="1908.46"/>
    <x v="5"/>
    <n v="95.42"/>
    <n v="12"/>
    <n v="217.56"/>
    <n v="2030.6"/>
    <n v="1378.38"/>
    <n v="434.6599999999998"/>
    <s v="Cash"/>
    <n v="0.21405495912538158"/>
    <x v="3"/>
    <x v="1"/>
    <x v="0"/>
    <s v="17:20"/>
    <x v="0"/>
    <x v="0"/>
  </r>
  <r>
    <s v="INV100153"/>
    <x v="125"/>
    <x v="0"/>
    <x v="1"/>
    <s v="STR001-2024-Oct"/>
    <x v="136"/>
    <x v="134"/>
    <x v="1"/>
    <x v="15"/>
    <x v="4"/>
    <x v="0"/>
    <s v="PRD0062"/>
    <x v="106"/>
    <x v="13"/>
    <x v="57"/>
    <x v="25"/>
    <x v="55"/>
    <x v="48"/>
    <n v="2500000"/>
    <x v="1"/>
    <s v="EMP0240"/>
    <s v="Gopal Prasad"/>
    <n v="2"/>
    <n v="610.54999999999995"/>
    <x v="6"/>
    <n v="183.16"/>
    <n v="5"/>
    <n v="51.9"/>
    <n v="1089.8399999999999"/>
    <n v="849.52"/>
    <n v="188.41999999999993"/>
    <s v="UPI"/>
    <n v="0.17288776334140787"/>
    <x v="0"/>
    <x v="0"/>
    <x v="0"/>
    <s v="11:59"/>
    <x v="3"/>
    <x v="1"/>
  </r>
  <r>
    <s v="INV100154"/>
    <x v="126"/>
    <x v="0"/>
    <x v="9"/>
    <s v="STR117-2024-Nov"/>
    <x v="137"/>
    <x v="135"/>
    <x v="1"/>
    <x v="36"/>
    <x v="1"/>
    <x v="3"/>
    <s v="PRD0048"/>
    <x v="18"/>
    <x v="6"/>
    <x v="20"/>
    <x v="25"/>
    <x v="82"/>
    <x v="39"/>
    <n v="1500000"/>
    <x v="1"/>
    <s v="EMP0063"/>
    <s v="Anusuya Subramaniam"/>
    <n v="3"/>
    <n v="1026.23"/>
    <x v="5"/>
    <n v="153.93"/>
    <n v="12"/>
    <n v="350.97"/>
    <n v="3275.73"/>
    <n v="1751.58"/>
    <n v="1173.18"/>
    <s v="UPI"/>
    <n v="0.35814307039957505"/>
    <x v="0"/>
    <x v="0"/>
    <x v="1"/>
    <s v="16:18"/>
    <x v="1"/>
    <x v="0"/>
  </r>
  <r>
    <s v="INV100155"/>
    <x v="111"/>
    <x v="0"/>
    <x v="9"/>
    <s v="STR091-2024-Nov"/>
    <x v="138"/>
    <x v="136"/>
    <x v="1"/>
    <x v="13"/>
    <x v="0"/>
    <x v="0"/>
    <s v="PRD0025"/>
    <x v="39"/>
    <x v="7"/>
    <x v="33"/>
    <x v="23"/>
    <x v="83"/>
    <x v="50"/>
    <n v="1500000"/>
    <x v="2"/>
    <s v="EMP0002"/>
    <s v="Girish Sundaram"/>
    <n v="2"/>
    <n v="1322.6"/>
    <x v="2"/>
    <n v="0"/>
    <n v="12"/>
    <n v="317.42"/>
    <n v="2962.62"/>
    <n v="2050.48"/>
    <n v="594.7199999999998"/>
    <s v="Net Banking"/>
    <n v="0.20074123579804357"/>
    <x v="4"/>
    <x v="1"/>
    <x v="0"/>
    <s v="19:18"/>
    <x v="0"/>
    <x v="0"/>
  </r>
  <r>
    <s v="INV100156"/>
    <x v="31"/>
    <x v="0"/>
    <x v="9"/>
    <s v="STR015-2024-Nov"/>
    <x v="139"/>
    <x v="137"/>
    <x v="0"/>
    <x v="27"/>
    <x v="4"/>
    <x v="0"/>
    <s v="PRD0132"/>
    <x v="107"/>
    <x v="1"/>
    <x v="62"/>
    <x v="13"/>
    <x v="84"/>
    <x v="11"/>
    <n v="800000"/>
    <x v="1"/>
    <s v="EMP0026"/>
    <s v="Sunita Ramachandran"/>
    <n v="2"/>
    <n v="646.32000000000005"/>
    <x v="1"/>
    <n v="323.16000000000003"/>
    <n v="5"/>
    <n v="48.47"/>
    <n v="1017.95"/>
    <n v="729.22"/>
    <n v="240.26000000000002"/>
    <s v="Cash"/>
    <n v="0.23602338032319858"/>
    <x v="3"/>
    <x v="0"/>
    <x v="0"/>
    <s v="14:46"/>
    <x v="1"/>
    <x v="0"/>
  </r>
  <r>
    <s v="INV100157"/>
    <x v="127"/>
    <x v="0"/>
    <x v="2"/>
    <s v="STR112-2024-May"/>
    <x v="140"/>
    <x v="138"/>
    <x v="1"/>
    <x v="19"/>
    <x v="1"/>
    <x v="3"/>
    <s v="PRD0183"/>
    <x v="108"/>
    <x v="3"/>
    <x v="45"/>
    <x v="10"/>
    <x v="25"/>
    <x v="25"/>
    <n v="1500000"/>
    <x v="0"/>
    <s v="EMP0170"/>
    <s v="Jyothi Prasad"/>
    <n v="2"/>
    <n v="1723.34"/>
    <x v="2"/>
    <n v="0"/>
    <n v="12"/>
    <n v="413.6"/>
    <n v="3860.28"/>
    <n v="2486.7199999999998"/>
    <n v="959.96000000000038"/>
    <s v="Cash"/>
    <n v="0.24867626182556715"/>
    <x v="3"/>
    <x v="0"/>
    <x v="0"/>
    <s v="18:37"/>
    <x v="0"/>
    <x v="0"/>
  </r>
  <r>
    <s v="INV100158"/>
    <x v="128"/>
    <x v="0"/>
    <x v="9"/>
    <s v="STR054-2024-Nov"/>
    <x v="50"/>
    <x v="50"/>
    <x v="1"/>
    <x v="0"/>
    <x v="0"/>
    <x v="0"/>
    <s v="PRD0195"/>
    <x v="109"/>
    <x v="3"/>
    <x v="63"/>
    <x v="45"/>
    <x v="85"/>
    <x v="37"/>
    <n v="2000000"/>
    <x v="1"/>
    <s v="EMP0100"/>
    <s v="Priya Balasubramaniam"/>
    <n v="1"/>
    <n v="2021.98"/>
    <x v="2"/>
    <n v="0"/>
    <n v="12"/>
    <n v="242.64"/>
    <n v="2264.62"/>
    <n v="1492.71"/>
    <n v="529.26999999999987"/>
    <s v="Net Banking"/>
    <n v="0.23371249922724338"/>
    <x v="4"/>
    <x v="1"/>
    <x v="0"/>
    <s v="15:22"/>
    <x v="1"/>
    <x v="0"/>
  </r>
  <r>
    <s v="INV100159"/>
    <x v="129"/>
    <x v="0"/>
    <x v="0"/>
    <s v="STR091-2024-Dec"/>
    <x v="141"/>
    <x v="139"/>
    <x v="1"/>
    <x v="29"/>
    <x v="4"/>
    <x v="2"/>
    <s v="PRD0023"/>
    <x v="110"/>
    <x v="4"/>
    <x v="64"/>
    <x v="3"/>
    <x v="83"/>
    <x v="50"/>
    <n v="1500000"/>
    <x v="2"/>
    <s v="EMP0001"/>
    <s v="Charulatha Kumar"/>
    <n v="2"/>
    <n v="810.69"/>
    <x v="3"/>
    <n v="324.27999999999997"/>
    <n v="5"/>
    <n v="64.86"/>
    <n v="1361.96"/>
    <n v="1118.5"/>
    <n v="178.60000000000002"/>
    <s v="Cash"/>
    <n v="0.1311345413962231"/>
    <x v="3"/>
    <x v="0"/>
    <x v="0"/>
    <s v="14:22"/>
    <x v="1"/>
    <x v="0"/>
  </r>
  <r>
    <s v="INV100160"/>
    <x v="130"/>
    <x v="0"/>
    <x v="1"/>
    <s v="STR006-2024-Oct"/>
    <x v="63"/>
    <x v="63"/>
    <x v="0"/>
    <x v="24"/>
    <x v="1"/>
    <x v="1"/>
    <s v="PRD0039"/>
    <x v="111"/>
    <x v="11"/>
    <x v="18"/>
    <x v="45"/>
    <x v="86"/>
    <x v="3"/>
    <n v="2000000"/>
    <x v="1"/>
    <s v="EMP0205"/>
    <s v="Malini Gowda"/>
    <n v="1"/>
    <n v="871.23"/>
    <x v="1"/>
    <n v="217.81"/>
    <n v="5"/>
    <n v="32.67"/>
    <n v="686.09"/>
    <n v="570.20000000000005"/>
    <n v="83.219999999999985"/>
    <s v="Credit Card"/>
    <n v="0.12129603987815007"/>
    <x v="2"/>
    <x v="0"/>
    <x v="0"/>
    <s v="15:09"/>
    <x v="1"/>
    <x v="1"/>
  </r>
  <r>
    <s v="INV100161"/>
    <x v="131"/>
    <x v="0"/>
    <x v="2"/>
    <s v="STR109-2024-May"/>
    <x v="142"/>
    <x v="140"/>
    <x v="0"/>
    <x v="0"/>
    <x v="0"/>
    <x v="2"/>
    <s v="PRD0151"/>
    <x v="65"/>
    <x v="7"/>
    <x v="9"/>
    <x v="4"/>
    <x v="13"/>
    <x v="13"/>
    <n v="1200000"/>
    <x v="2"/>
    <s v="EMP0156"/>
    <s v="Deepthi Iyengar"/>
    <n v="1"/>
    <n v="1256.56"/>
    <x v="0"/>
    <n v="125.66"/>
    <n v="12"/>
    <n v="135.71"/>
    <n v="1266.6099999999999"/>
    <n v="834.96"/>
    <n v="295.93999999999983"/>
    <s v="UPI"/>
    <n v="0.23364729474739648"/>
    <x v="0"/>
    <x v="1"/>
    <x v="0"/>
    <s v="19:39"/>
    <x v="0"/>
    <x v="0"/>
  </r>
  <r>
    <s v="INV100162"/>
    <x v="1"/>
    <x v="0"/>
    <x v="1"/>
    <s v="STR104-2024-Oct"/>
    <x v="143"/>
    <x v="141"/>
    <x v="0"/>
    <x v="22"/>
    <x v="1"/>
    <x v="0"/>
    <s v="PRD0235"/>
    <x v="89"/>
    <x v="2"/>
    <x v="2"/>
    <x v="1"/>
    <x v="53"/>
    <x v="19"/>
    <n v="1200000"/>
    <x v="1"/>
    <s v="EMP0001"/>
    <s v="Charulatha Kumar"/>
    <n v="2"/>
    <n v="2055.85"/>
    <x v="5"/>
    <n v="205.59"/>
    <n v="12"/>
    <n v="468.73"/>
    <n v="4374.84"/>
    <n v="2756.76"/>
    <n v="1149.3499999999999"/>
    <s v="UPI"/>
    <n v="0.26271817940770403"/>
    <x v="0"/>
    <x v="0"/>
    <x v="0"/>
    <s v="14:32"/>
    <x v="1"/>
    <x v="1"/>
  </r>
  <r>
    <s v="INV100163"/>
    <x v="114"/>
    <x v="0"/>
    <x v="10"/>
    <s v="STR040-2024-Apr"/>
    <x v="144"/>
    <x v="142"/>
    <x v="1"/>
    <x v="32"/>
    <x v="3"/>
    <x v="2"/>
    <s v="PRD0010"/>
    <x v="112"/>
    <x v="5"/>
    <x v="35"/>
    <x v="26"/>
    <x v="14"/>
    <x v="14"/>
    <n v="1200000"/>
    <x v="2"/>
    <s v="EMP0173"/>
    <s v="Logesh Gopalakrishnan"/>
    <n v="1"/>
    <n v="1605.02"/>
    <x v="6"/>
    <n v="240.75"/>
    <n v="12"/>
    <n v="163.71"/>
    <n v="1527.98"/>
    <n v="1061.5"/>
    <n v="302.77"/>
    <s v="UPI"/>
    <n v="0.19815049935208576"/>
    <x v="0"/>
    <x v="1"/>
    <x v="0"/>
    <s v="19:59"/>
    <x v="0"/>
    <x v="0"/>
  </r>
  <r>
    <s v="INV100164"/>
    <x v="132"/>
    <x v="0"/>
    <x v="5"/>
    <s v="STR021-2024-Jun"/>
    <x v="145"/>
    <x v="143"/>
    <x v="1"/>
    <x v="30"/>
    <x v="3"/>
    <x v="1"/>
    <s v="PRD0105"/>
    <x v="97"/>
    <x v="8"/>
    <x v="10"/>
    <x v="43"/>
    <x v="8"/>
    <x v="8"/>
    <n v="2000000"/>
    <x v="1"/>
    <s v="EMP0100"/>
    <s v="Priya Balasubramaniam"/>
    <n v="1"/>
    <n v="1334.11"/>
    <x v="6"/>
    <n v="200.12"/>
    <n v="12"/>
    <n v="136.08000000000001"/>
    <n v="1270.07"/>
    <n v="841.85"/>
    <n v="292.13999999999987"/>
    <s v="UPI"/>
    <n v="0.23001881786043279"/>
    <x v="0"/>
    <x v="0"/>
    <x v="0"/>
    <s v="12:59"/>
    <x v="1"/>
    <x v="1"/>
  </r>
  <r>
    <s v="INV100165"/>
    <x v="133"/>
    <x v="0"/>
    <x v="2"/>
    <s v="STR028-2024-May"/>
    <x v="146"/>
    <x v="144"/>
    <x v="1"/>
    <x v="8"/>
    <x v="3"/>
    <x v="1"/>
    <s v="PRD0082"/>
    <x v="59"/>
    <x v="12"/>
    <x v="21"/>
    <x v="33"/>
    <x v="87"/>
    <x v="65"/>
    <n v="2500000"/>
    <x v="2"/>
    <s v="EMP0061"/>
    <s v="Ganapathy Naidu"/>
    <n v="1"/>
    <n v="2973.71"/>
    <x v="2"/>
    <n v="0"/>
    <n v="12"/>
    <n v="356.85"/>
    <n v="3330.56"/>
    <n v="2151.34"/>
    <n v="822.36999999999978"/>
    <s v="Debit Card"/>
    <n v="0.24691643447348188"/>
    <x v="1"/>
    <x v="0"/>
    <x v="0"/>
    <s v="14:10"/>
    <x v="1"/>
    <x v="0"/>
  </r>
  <r>
    <s v="INV100166"/>
    <x v="134"/>
    <x v="1"/>
    <x v="6"/>
    <s v="STR022-2025-Jan"/>
    <x v="147"/>
    <x v="145"/>
    <x v="1"/>
    <x v="7"/>
    <x v="0"/>
    <x v="0"/>
    <s v="PRD0169"/>
    <x v="13"/>
    <x v="8"/>
    <x v="13"/>
    <x v="10"/>
    <x v="73"/>
    <x v="58"/>
    <n v="800000"/>
    <x v="2"/>
    <s v="EMP0100"/>
    <s v="Priya Balasubramaniam"/>
    <n v="3"/>
    <n v="1783.67"/>
    <x v="3"/>
    <n v="1070.2"/>
    <n v="12"/>
    <n v="513.70000000000005"/>
    <n v="4794.51"/>
    <n v="4221.99"/>
    <n v="58.820000000000391"/>
    <s v="UPI"/>
    <n v="1.2268198418608031E-2"/>
    <x v="0"/>
    <x v="0"/>
    <x v="0"/>
    <s v="10:25"/>
    <x v="3"/>
    <x v="0"/>
  </r>
  <r>
    <s v="INV100167"/>
    <x v="135"/>
    <x v="0"/>
    <x v="2"/>
    <s v="STR071-2024-May"/>
    <x v="148"/>
    <x v="146"/>
    <x v="0"/>
    <x v="15"/>
    <x v="4"/>
    <x v="3"/>
    <s v="PRD0051"/>
    <x v="113"/>
    <x v="14"/>
    <x v="31"/>
    <x v="46"/>
    <x v="38"/>
    <x v="35"/>
    <n v="2000000"/>
    <x v="1"/>
    <s v="EMP0141"/>
    <s v="Dhruv Mishra"/>
    <n v="5"/>
    <n v="1207.33"/>
    <x v="5"/>
    <n v="301.83"/>
    <n v="3"/>
    <n v="172.04"/>
    <n v="5906.86"/>
    <n v="4770.2"/>
    <n v="964.61999999999989"/>
    <s v="UPI"/>
    <n v="0.16330503854839964"/>
    <x v="0"/>
    <x v="1"/>
    <x v="0"/>
    <s v="19:03"/>
    <x v="0"/>
    <x v="1"/>
  </r>
  <r>
    <s v="INV100168"/>
    <x v="136"/>
    <x v="0"/>
    <x v="3"/>
    <s v="STR059-2024-Jul"/>
    <x v="149"/>
    <x v="147"/>
    <x v="1"/>
    <x v="13"/>
    <x v="0"/>
    <x v="3"/>
    <s v="PRD0150"/>
    <x v="38"/>
    <x v="13"/>
    <x v="57"/>
    <x v="7"/>
    <x v="88"/>
    <x v="66"/>
    <n v="1500000"/>
    <x v="2"/>
    <s v="EMP0001"/>
    <s v="Charulatha Kumar"/>
    <n v="2"/>
    <n v="661.42"/>
    <x v="6"/>
    <n v="198.43"/>
    <n v="5"/>
    <n v="56.22"/>
    <n v="1180.6300000000001"/>
    <n v="1050.9000000000001"/>
    <n v="73.510000000000019"/>
    <s v="Credit Card"/>
    <n v="6.2263367862920652E-2"/>
    <x v="2"/>
    <x v="0"/>
    <x v="0"/>
    <s v="12:53"/>
    <x v="1"/>
    <x v="0"/>
  </r>
  <r>
    <s v="INV100169"/>
    <x v="111"/>
    <x v="0"/>
    <x v="9"/>
    <s v="STR117-2024-Nov"/>
    <x v="79"/>
    <x v="79"/>
    <x v="1"/>
    <x v="14"/>
    <x v="1"/>
    <x v="1"/>
    <s v="PRD0179"/>
    <x v="114"/>
    <x v="7"/>
    <x v="9"/>
    <x v="47"/>
    <x v="82"/>
    <x v="39"/>
    <n v="1500000"/>
    <x v="1"/>
    <s v="EMP0204"/>
    <s v="Rahul Krishnan"/>
    <n v="2"/>
    <n v="1713.66"/>
    <x v="5"/>
    <n v="171.37"/>
    <n v="12"/>
    <n v="390.71"/>
    <n v="3646.66"/>
    <n v="2279.62"/>
    <n v="976.32999999999993"/>
    <s v="Cash"/>
    <n v="0.26773266495916809"/>
    <x v="3"/>
    <x v="1"/>
    <x v="0"/>
    <s v="15:46"/>
    <x v="1"/>
    <x v="0"/>
  </r>
  <r>
    <s v="INV100170"/>
    <x v="33"/>
    <x v="0"/>
    <x v="5"/>
    <s v="STR057-2024-Jun"/>
    <x v="150"/>
    <x v="148"/>
    <x v="1"/>
    <x v="14"/>
    <x v="1"/>
    <x v="0"/>
    <s v="PRD0157"/>
    <x v="115"/>
    <x v="14"/>
    <x v="65"/>
    <x v="11"/>
    <x v="60"/>
    <x v="3"/>
    <n v="2500000"/>
    <x v="1"/>
    <s v="EMP0225"/>
    <s v="Swathi Achari"/>
    <n v="1"/>
    <n v="3151.48"/>
    <x v="3"/>
    <n v="630.29999999999995"/>
    <n v="3"/>
    <n v="75.64"/>
    <n v="2596.8200000000002"/>
    <n v="1989.93"/>
    <n v="531.25000000000011"/>
    <s v="UPI"/>
    <n v="0.20457713665175101"/>
    <x v="0"/>
    <x v="1"/>
    <x v="0"/>
    <s v="13:28"/>
    <x v="1"/>
    <x v="0"/>
  </r>
  <r>
    <s v="INV100171"/>
    <x v="137"/>
    <x v="0"/>
    <x v="0"/>
    <s v="STR074-2024-Dec"/>
    <x v="151"/>
    <x v="149"/>
    <x v="1"/>
    <x v="0"/>
    <x v="0"/>
    <x v="1"/>
    <s v="PRD0056"/>
    <x v="116"/>
    <x v="15"/>
    <x v="27"/>
    <x v="34"/>
    <x v="5"/>
    <x v="5"/>
    <n v="1200000"/>
    <x v="0"/>
    <s v="EMP0020"/>
    <s v="Eswar Prasad"/>
    <n v="4"/>
    <n v="1354.26"/>
    <x v="3"/>
    <n v="1083.4100000000001"/>
    <n v="12"/>
    <n v="520.04"/>
    <n v="4853.67"/>
    <n v="4062.88"/>
    <n v="270.75"/>
    <s v="Credit Card"/>
    <n v="5.5782531568895288E-2"/>
    <x v="2"/>
    <x v="0"/>
    <x v="0"/>
    <s v="15:03"/>
    <x v="1"/>
    <x v="0"/>
  </r>
  <r>
    <s v="INV100172"/>
    <x v="138"/>
    <x v="0"/>
    <x v="9"/>
    <s v="STR094-2024-Nov"/>
    <x v="152"/>
    <x v="150"/>
    <x v="1"/>
    <x v="0"/>
    <x v="0"/>
    <x v="0"/>
    <s v="PRD0105"/>
    <x v="97"/>
    <x v="8"/>
    <x v="10"/>
    <x v="43"/>
    <x v="75"/>
    <x v="60"/>
    <n v="1200000"/>
    <x v="1"/>
    <s v="EMP0020"/>
    <s v="Eswar Prasad"/>
    <n v="2"/>
    <n v="1194.1099999999999"/>
    <x v="1"/>
    <n v="597.04999999999995"/>
    <n v="12"/>
    <n v="214.94"/>
    <n v="2006.11"/>
    <n v="1683.7"/>
    <n v="107.46999999999986"/>
    <s v="Cash"/>
    <n v="5.357133955765131E-2"/>
    <x v="3"/>
    <x v="0"/>
    <x v="0"/>
    <s v="11:51"/>
    <x v="3"/>
    <x v="0"/>
  </r>
  <r>
    <s v="INV100173"/>
    <x v="139"/>
    <x v="0"/>
    <x v="10"/>
    <s v="STR075-2024-Apr"/>
    <x v="153"/>
    <x v="151"/>
    <x v="1"/>
    <x v="34"/>
    <x v="0"/>
    <x v="1"/>
    <s v="PRD0135"/>
    <x v="117"/>
    <x v="3"/>
    <x v="45"/>
    <x v="12"/>
    <x v="21"/>
    <x v="21"/>
    <n v="1000000"/>
    <x v="1"/>
    <s v="EMP0204"/>
    <s v="Rahul Krishnan"/>
    <n v="2"/>
    <n v="2681.98"/>
    <x v="1"/>
    <n v="1340.99"/>
    <n v="12"/>
    <n v="482.76"/>
    <n v="4505.7299999999996"/>
    <n v="4409.92"/>
    <n v="-386.9500000000005"/>
    <s v="UPI"/>
    <n v="-8.58795356135411E-2"/>
    <x v="0"/>
    <x v="0"/>
    <x v="0"/>
    <s v="13:08"/>
    <x v="1"/>
    <x v="0"/>
  </r>
  <r>
    <s v="INV100174"/>
    <x v="128"/>
    <x v="0"/>
    <x v="9"/>
    <s v="STR046-2024-Nov"/>
    <x v="154"/>
    <x v="152"/>
    <x v="1"/>
    <x v="29"/>
    <x v="4"/>
    <x v="1"/>
    <s v="PRD0019"/>
    <x v="38"/>
    <x v="13"/>
    <x v="32"/>
    <x v="22"/>
    <x v="68"/>
    <x v="54"/>
    <n v="800000"/>
    <x v="2"/>
    <s v="EMP0132"/>
    <s v="Vasanthi Gupta"/>
    <n v="1"/>
    <n v="634.97"/>
    <x v="0"/>
    <n v="63.5"/>
    <n v="5"/>
    <n v="28.57"/>
    <n v="600.04"/>
    <n v="413.39"/>
    <n v="158.07999999999998"/>
    <s v="UPI"/>
    <n v="0.26344910339310712"/>
    <x v="0"/>
    <x v="0"/>
    <x v="0"/>
    <s v="14:54"/>
    <x v="1"/>
    <x v="0"/>
  </r>
  <r>
    <s v="INV100175"/>
    <x v="140"/>
    <x v="0"/>
    <x v="11"/>
    <s v="STR100-2024-Aug"/>
    <x v="155"/>
    <x v="153"/>
    <x v="0"/>
    <x v="10"/>
    <x v="4"/>
    <x v="1"/>
    <s v="PRD0096"/>
    <x v="104"/>
    <x v="9"/>
    <x v="60"/>
    <x v="40"/>
    <x v="48"/>
    <x v="44"/>
    <n v="2500000"/>
    <x v="2"/>
    <s v="EMP0100"/>
    <s v="Priya Balasubramaniam"/>
    <n v="2"/>
    <n v="4160.33"/>
    <x v="5"/>
    <n v="416.03"/>
    <n v="12"/>
    <n v="948.56"/>
    <n v="8853.19"/>
    <n v="5667.22"/>
    <n v="2237.4100000000003"/>
    <s v="UPI"/>
    <n v="0.25272359454614668"/>
    <x v="0"/>
    <x v="0"/>
    <x v="0"/>
    <s v="11:13"/>
    <x v="3"/>
    <x v="0"/>
  </r>
  <r>
    <s v="INV100176"/>
    <x v="12"/>
    <x v="0"/>
    <x v="7"/>
    <s v="STR074-2024-Sep"/>
    <x v="156"/>
    <x v="154"/>
    <x v="1"/>
    <x v="29"/>
    <x v="4"/>
    <x v="0"/>
    <s v="PRD0158"/>
    <x v="68"/>
    <x v="10"/>
    <x v="43"/>
    <x v="21"/>
    <x v="5"/>
    <x v="5"/>
    <n v="1200000"/>
    <x v="0"/>
    <s v="EMP0206"/>
    <s v="Arjun Krishnan"/>
    <n v="2"/>
    <n v="663.33"/>
    <x v="0"/>
    <n v="132.66999999999999"/>
    <n v="5"/>
    <n v="59.7"/>
    <n v="1253.69"/>
    <n v="914.32"/>
    <n v="279.67"/>
    <s v="Debit Card"/>
    <n v="0.22307747529293526"/>
    <x v="1"/>
    <x v="1"/>
    <x v="0"/>
    <s v="13:51"/>
    <x v="1"/>
    <x v="0"/>
  </r>
  <r>
    <s v="INV100177"/>
    <x v="141"/>
    <x v="0"/>
    <x v="7"/>
    <s v="STR018-2024-Sep"/>
    <x v="157"/>
    <x v="155"/>
    <x v="1"/>
    <x v="35"/>
    <x v="3"/>
    <x v="0"/>
    <s v="PRD0081"/>
    <x v="118"/>
    <x v="14"/>
    <x v="23"/>
    <x v="21"/>
    <x v="46"/>
    <x v="43"/>
    <n v="2000000"/>
    <x v="0"/>
    <s v="EMP0127"/>
    <s v="Chandra Reddy"/>
    <n v="1"/>
    <n v="6344.83"/>
    <x v="3"/>
    <n v="1268.97"/>
    <n v="3"/>
    <n v="152.28"/>
    <n v="5228.1400000000003"/>
    <n v="4762.76"/>
    <n v="313.10000000000014"/>
    <s v="UPI"/>
    <n v="5.9887455194390378E-2"/>
    <x v="0"/>
    <x v="0"/>
    <x v="0"/>
    <s v="16:25"/>
    <x v="1"/>
    <x v="0"/>
  </r>
  <r>
    <s v="INV100178"/>
    <x v="142"/>
    <x v="0"/>
    <x v="7"/>
    <s v="STR097-2024-Sep"/>
    <x v="158"/>
    <x v="156"/>
    <x v="1"/>
    <x v="29"/>
    <x v="4"/>
    <x v="0"/>
    <s v="PRD0167"/>
    <x v="119"/>
    <x v="16"/>
    <x v="29"/>
    <x v="24"/>
    <x v="30"/>
    <x v="29"/>
    <n v="1500000"/>
    <x v="1"/>
    <s v="EMP0127"/>
    <s v="Chandra Reddy"/>
    <n v="1"/>
    <n v="2956.67"/>
    <x v="0"/>
    <n v="295.67"/>
    <n v="12"/>
    <n v="319.32"/>
    <n v="2980.32"/>
    <n v="1742.89"/>
    <n v="918.11000000000013"/>
    <s v="Credit Card"/>
    <n v="0.30805752402426589"/>
    <x v="2"/>
    <x v="0"/>
    <x v="0"/>
    <s v="20:25"/>
    <x v="0"/>
    <x v="1"/>
  </r>
  <r>
    <s v="INV100179"/>
    <x v="137"/>
    <x v="0"/>
    <x v="0"/>
    <s v="STR062-2024-Dec"/>
    <x v="159"/>
    <x v="157"/>
    <x v="0"/>
    <x v="26"/>
    <x v="4"/>
    <x v="0"/>
    <s v="PRD0169"/>
    <x v="13"/>
    <x v="8"/>
    <x v="13"/>
    <x v="10"/>
    <x v="6"/>
    <x v="6"/>
    <n v="1000000"/>
    <x v="0"/>
    <s v="EMP0072"/>
    <s v="Anitha Ramachandran"/>
    <n v="3"/>
    <n v="1708.43"/>
    <x v="0"/>
    <n v="512.53"/>
    <n v="12"/>
    <n v="553.53"/>
    <n v="5166.29"/>
    <n v="4221.99"/>
    <n v="390.77000000000021"/>
    <s v="Credit Card"/>
    <n v="7.56384175104379E-2"/>
    <x v="2"/>
    <x v="0"/>
    <x v="0"/>
    <s v="10:19"/>
    <x v="3"/>
    <x v="0"/>
  </r>
  <r>
    <s v="INV100180"/>
    <x v="143"/>
    <x v="0"/>
    <x v="2"/>
    <s v="STR047-2024-May"/>
    <x v="160"/>
    <x v="158"/>
    <x v="1"/>
    <x v="23"/>
    <x v="0"/>
    <x v="3"/>
    <s v="PRD0214"/>
    <x v="71"/>
    <x v="7"/>
    <x v="33"/>
    <x v="7"/>
    <x v="12"/>
    <x v="12"/>
    <n v="800000"/>
    <x v="0"/>
    <s v="EMP0045"/>
    <s v="Chitra Chettiar"/>
    <n v="3"/>
    <n v="998.61"/>
    <x v="5"/>
    <n v="149.79"/>
    <n v="5"/>
    <n v="142.30000000000001"/>
    <n v="2988.34"/>
    <n v="2161.59"/>
    <n v="684.45"/>
    <s v="UPI"/>
    <n v="0.22904020292202359"/>
    <x v="0"/>
    <x v="0"/>
    <x v="0"/>
    <s v="21:31"/>
    <x v="2"/>
    <x v="0"/>
  </r>
  <r>
    <s v="INV100181"/>
    <x v="144"/>
    <x v="1"/>
    <x v="8"/>
    <s v="STR093-2025-Mar"/>
    <x v="161"/>
    <x v="26"/>
    <x v="0"/>
    <x v="34"/>
    <x v="0"/>
    <x v="3"/>
    <s v="PRD0126"/>
    <x v="76"/>
    <x v="11"/>
    <x v="49"/>
    <x v="38"/>
    <x v="47"/>
    <x v="29"/>
    <n v="1000000"/>
    <x v="1"/>
    <s v="EMP0127"/>
    <s v="Chandra Reddy"/>
    <n v="2"/>
    <n v="1021.32"/>
    <x v="2"/>
    <n v="0"/>
    <n v="12"/>
    <n v="245.12"/>
    <n v="2287.7600000000002"/>
    <n v="1291.18"/>
    <n v="751.46000000000015"/>
    <s v="Net Banking"/>
    <n v="0.32846976955624718"/>
    <x v="4"/>
    <x v="1"/>
    <x v="0"/>
    <s v="20:23"/>
    <x v="0"/>
    <x v="0"/>
  </r>
  <r>
    <s v="INV100182"/>
    <x v="145"/>
    <x v="0"/>
    <x v="5"/>
    <s v="STR119-2024-Jun"/>
    <x v="162"/>
    <x v="159"/>
    <x v="0"/>
    <x v="33"/>
    <x v="3"/>
    <x v="3"/>
    <s v="PRD0120"/>
    <x v="120"/>
    <x v="18"/>
    <x v="34"/>
    <x v="9"/>
    <x v="89"/>
    <x v="6"/>
    <n v="1000000"/>
    <x v="0"/>
    <s v="EMP0001"/>
    <s v="Charulatha Kumar"/>
    <n v="2"/>
    <n v="554.36"/>
    <x v="1"/>
    <n v="277.18"/>
    <n v="5"/>
    <n v="41.58"/>
    <n v="873.12"/>
    <n v="742.24"/>
    <n v="89.3"/>
    <s v="Debit Card"/>
    <n v="0.10227689206523731"/>
    <x v="1"/>
    <x v="0"/>
    <x v="0"/>
    <s v="11:55"/>
    <x v="3"/>
    <x v="0"/>
  </r>
  <r>
    <s v="INV100183"/>
    <x v="146"/>
    <x v="0"/>
    <x v="9"/>
    <s v="STR064-2024-Nov"/>
    <x v="163"/>
    <x v="160"/>
    <x v="0"/>
    <x v="19"/>
    <x v="1"/>
    <x v="0"/>
    <s v="PRD0193"/>
    <x v="70"/>
    <x v="16"/>
    <x v="47"/>
    <x v="16"/>
    <x v="90"/>
    <x v="67"/>
    <n v="1200000"/>
    <x v="2"/>
    <s v="EMP0204"/>
    <s v="Rahul Krishnan"/>
    <n v="3"/>
    <n v="2650.84"/>
    <x v="5"/>
    <n v="397.63"/>
    <n v="12"/>
    <n v="906.59"/>
    <n v="8461.48"/>
    <n v="4782"/>
    <n v="2772.8899999999994"/>
    <s v="Cash"/>
    <n v="0.32770744597871759"/>
    <x v="3"/>
    <x v="0"/>
    <x v="0"/>
    <s v="20:46"/>
    <x v="0"/>
    <x v="1"/>
  </r>
  <r>
    <s v="INV100184"/>
    <x v="147"/>
    <x v="0"/>
    <x v="9"/>
    <s v="STR086-2024-Nov"/>
    <x v="158"/>
    <x v="156"/>
    <x v="1"/>
    <x v="29"/>
    <x v="4"/>
    <x v="0"/>
    <s v="PRD0055"/>
    <x v="121"/>
    <x v="4"/>
    <x v="41"/>
    <x v="20"/>
    <x v="91"/>
    <x v="62"/>
    <n v="800000"/>
    <x v="1"/>
    <s v="EMP0173"/>
    <s v="Logesh Gopalakrishnan"/>
    <n v="1"/>
    <n v="1573.29"/>
    <x v="3"/>
    <n v="314.66000000000003"/>
    <n v="12"/>
    <n v="151.04"/>
    <n v="1409.67"/>
    <n v="1079.47"/>
    <n v="179.16000000000005"/>
    <s v="UPI"/>
    <n v="0.12709357509204286"/>
    <x v="0"/>
    <x v="0"/>
    <x v="0"/>
    <s v="18:27"/>
    <x v="0"/>
    <x v="1"/>
  </r>
  <r>
    <s v="INV100185"/>
    <x v="148"/>
    <x v="0"/>
    <x v="2"/>
    <s v="STR114-2024-May"/>
    <x v="164"/>
    <x v="161"/>
    <x v="1"/>
    <x v="31"/>
    <x v="1"/>
    <x v="1"/>
    <s v="PRD0016"/>
    <x v="28"/>
    <x v="12"/>
    <x v="21"/>
    <x v="17"/>
    <x v="92"/>
    <x v="29"/>
    <n v="2000000"/>
    <x v="1"/>
    <s v="EMP0206"/>
    <s v="Arjun Krishnan"/>
    <n v="2"/>
    <n v="2308.69"/>
    <x v="0"/>
    <n v="461.74"/>
    <n v="12"/>
    <n v="498.68"/>
    <n v="4654.32"/>
    <n v="2923.46"/>
    <n v="1232.1799999999996"/>
    <s v="UPI"/>
    <n v="0.26473899517007848"/>
    <x v="0"/>
    <x v="1"/>
    <x v="0"/>
    <s v="18:13"/>
    <x v="0"/>
    <x v="1"/>
  </r>
  <r>
    <s v="INV100186"/>
    <x v="149"/>
    <x v="0"/>
    <x v="0"/>
    <s v="STR114-2024-Dec"/>
    <x v="165"/>
    <x v="162"/>
    <x v="1"/>
    <x v="21"/>
    <x v="1"/>
    <x v="0"/>
    <s v="PRD0135"/>
    <x v="117"/>
    <x v="3"/>
    <x v="45"/>
    <x v="12"/>
    <x v="92"/>
    <x v="29"/>
    <n v="2000000"/>
    <x v="1"/>
    <s v="EMP0225"/>
    <s v="Swathi Achari"/>
    <n v="2"/>
    <n v="3161.55"/>
    <x v="2"/>
    <n v="0"/>
    <n v="12"/>
    <n v="758.77"/>
    <n v="7081.87"/>
    <n v="4409.92"/>
    <n v="1913.1799999999998"/>
    <s v="Debit Card"/>
    <n v="0.27015181018572776"/>
    <x v="1"/>
    <x v="0"/>
    <x v="0"/>
    <s v="15:40"/>
    <x v="1"/>
    <x v="1"/>
  </r>
  <r>
    <s v="INV100187"/>
    <x v="53"/>
    <x v="0"/>
    <x v="1"/>
    <s v="STR068-2024-Oct"/>
    <x v="166"/>
    <x v="163"/>
    <x v="1"/>
    <x v="7"/>
    <x v="0"/>
    <x v="0"/>
    <s v="PRD0064"/>
    <x v="47"/>
    <x v="19"/>
    <x v="36"/>
    <x v="27"/>
    <x v="11"/>
    <x v="11"/>
    <n v="2000000"/>
    <x v="1"/>
    <s v="EMP0194"/>
    <s v="Pranav Reddy"/>
    <n v="2"/>
    <n v="320.95"/>
    <x v="2"/>
    <n v="0"/>
    <n v="5"/>
    <n v="32.090000000000003"/>
    <n v="673.99"/>
    <n v="508.3"/>
    <n v="133.6"/>
    <s v="Credit Card"/>
    <n v="0.19822252555675898"/>
    <x v="2"/>
    <x v="1"/>
    <x v="0"/>
    <s v="14:39"/>
    <x v="1"/>
    <x v="0"/>
  </r>
  <r>
    <s v="INV100188"/>
    <x v="150"/>
    <x v="1"/>
    <x v="4"/>
    <s v="STR010-2025-Feb"/>
    <x v="167"/>
    <x v="164"/>
    <x v="1"/>
    <x v="28"/>
    <x v="1"/>
    <x v="3"/>
    <s v="PRD0244"/>
    <x v="122"/>
    <x v="8"/>
    <x v="10"/>
    <x v="32"/>
    <x v="93"/>
    <x v="51"/>
    <n v="2500000"/>
    <x v="1"/>
    <s v="EMP0132"/>
    <s v="Vasanthi Gupta"/>
    <n v="3"/>
    <n v="1163.1099999999999"/>
    <x v="2"/>
    <n v="0"/>
    <n v="12"/>
    <n v="418.72"/>
    <n v="3908.05"/>
    <n v="2431.86"/>
    <n v="1057.47"/>
    <s v="Debit Card"/>
    <n v="0.27058763321861284"/>
    <x v="1"/>
    <x v="0"/>
    <x v="0"/>
    <s v="18:46"/>
    <x v="0"/>
    <x v="0"/>
  </r>
  <r>
    <s v="INV100189"/>
    <x v="64"/>
    <x v="0"/>
    <x v="9"/>
    <s v="STR008-2024-Nov"/>
    <x v="168"/>
    <x v="165"/>
    <x v="1"/>
    <x v="4"/>
    <x v="2"/>
    <x v="1"/>
    <s v="PRD0210"/>
    <x v="123"/>
    <x v="2"/>
    <x v="2"/>
    <x v="22"/>
    <x v="63"/>
    <x v="51"/>
    <n v="1500000"/>
    <x v="1"/>
    <s v="EMP0100"/>
    <s v="Priya Balasubramaniam"/>
    <n v="1"/>
    <n v="1594.42"/>
    <x v="6"/>
    <n v="239.16"/>
    <n v="12"/>
    <n v="162.63"/>
    <n v="1517.89"/>
    <n v="1020.9"/>
    <n v="334.36000000000013"/>
    <s v="Debit Card"/>
    <n v="0.22027946689154029"/>
    <x v="1"/>
    <x v="1"/>
    <x v="0"/>
    <s v="15:12"/>
    <x v="1"/>
    <x v="1"/>
  </r>
  <r>
    <s v="INV100190"/>
    <x v="151"/>
    <x v="0"/>
    <x v="9"/>
    <s v="STR039-2024-Nov"/>
    <x v="169"/>
    <x v="166"/>
    <x v="1"/>
    <x v="3"/>
    <x v="3"/>
    <x v="1"/>
    <s v="PRD0161"/>
    <x v="33"/>
    <x v="0"/>
    <x v="4"/>
    <x v="14"/>
    <x v="94"/>
    <x v="68"/>
    <n v="1500000"/>
    <x v="2"/>
    <s v="EMP0086"/>
    <s v="Anil Reddy"/>
    <n v="2"/>
    <n v="826.95"/>
    <x v="3"/>
    <n v="330.78"/>
    <n v="5"/>
    <n v="66.16"/>
    <n v="1389.28"/>
    <n v="1137.06"/>
    <n v="186.06000000000003"/>
    <s v="UPI"/>
    <n v="0.13392548658297826"/>
    <x v="0"/>
    <x v="0"/>
    <x v="0"/>
    <s v="14:28"/>
    <x v="1"/>
    <x v="1"/>
  </r>
  <r>
    <s v="INV100191"/>
    <x v="118"/>
    <x v="1"/>
    <x v="6"/>
    <s v="STR020-2025-Jan"/>
    <x v="124"/>
    <x v="122"/>
    <x v="0"/>
    <x v="26"/>
    <x v="4"/>
    <x v="0"/>
    <s v="PRD0225"/>
    <x v="124"/>
    <x v="11"/>
    <x v="49"/>
    <x v="44"/>
    <x v="81"/>
    <x v="53"/>
    <n v="2000000"/>
    <x v="0"/>
    <s v="EMP0026"/>
    <s v="Sunita Ramachandran"/>
    <n v="2"/>
    <n v="1224.1500000000001"/>
    <x v="4"/>
    <n v="734.49"/>
    <n v="12"/>
    <n v="205.66"/>
    <n v="1919.47"/>
    <n v="1723.6"/>
    <n v="-9.7899999999998784"/>
    <s v="Credit Card"/>
    <n v="-5.1003662469326838E-3"/>
    <x v="2"/>
    <x v="0"/>
    <x v="0"/>
    <s v="21:06"/>
    <x v="2"/>
    <x v="0"/>
  </r>
  <r>
    <s v="INV100192"/>
    <x v="152"/>
    <x v="0"/>
    <x v="2"/>
    <s v="STR014-2024-May"/>
    <x v="170"/>
    <x v="167"/>
    <x v="1"/>
    <x v="27"/>
    <x v="4"/>
    <x v="0"/>
    <s v="PRD0169"/>
    <x v="13"/>
    <x v="8"/>
    <x v="13"/>
    <x v="10"/>
    <x v="15"/>
    <x v="15"/>
    <n v="1000000"/>
    <x v="0"/>
    <s v="EMP0206"/>
    <s v="Arjun Krishnan"/>
    <n v="1"/>
    <n v="1825.43"/>
    <x v="6"/>
    <n v="273.81"/>
    <n v="12"/>
    <n v="186.19"/>
    <n v="1737.81"/>
    <n v="1407.33"/>
    <n v="144.29000000000002"/>
    <s v="UPI"/>
    <n v="8.3029790368337172E-2"/>
    <x v="0"/>
    <x v="0"/>
    <x v="0"/>
    <s v="13:42"/>
    <x v="1"/>
    <x v="0"/>
  </r>
  <r>
    <s v="INV100193"/>
    <x v="153"/>
    <x v="0"/>
    <x v="7"/>
    <s v="STR117-2024-Sep"/>
    <x v="171"/>
    <x v="168"/>
    <x v="0"/>
    <x v="12"/>
    <x v="3"/>
    <x v="1"/>
    <s v="PRD0001"/>
    <x v="84"/>
    <x v="15"/>
    <x v="54"/>
    <x v="40"/>
    <x v="82"/>
    <x v="39"/>
    <n v="1500000"/>
    <x v="1"/>
    <s v="EMP0160"/>
    <s v="Ganesh Iyengar"/>
    <n v="1"/>
    <n v="1838.3"/>
    <x v="4"/>
    <n v="551.49"/>
    <n v="12"/>
    <n v="154.41999999999999"/>
    <n v="1441.23"/>
    <n v="1409.12"/>
    <n v="-122.30999999999986"/>
    <s v="Cash"/>
    <n v="-8.4865011136320959E-2"/>
    <x v="3"/>
    <x v="1"/>
    <x v="0"/>
    <s v="15:28"/>
    <x v="1"/>
    <x v="0"/>
  </r>
  <r>
    <s v="INV100194"/>
    <x v="59"/>
    <x v="0"/>
    <x v="1"/>
    <s v="STR079-2024-Oct"/>
    <x v="172"/>
    <x v="169"/>
    <x v="1"/>
    <x v="20"/>
    <x v="0"/>
    <x v="1"/>
    <s v="PRD0153"/>
    <x v="125"/>
    <x v="0"/>
    <x v="0"/>
    <x v="7"/>
    <x v="79"/>
    <x v="63"/>
    <n v="2500000"/>
    <x v="1"/>
    <s v="EMP0215"/>
    <s v="Praveen Gupta"/>
    <n v="1"/>
    <n v="728.9"/>
    <x v="3"/>
    <n v="145.78"/>
    <n v="5"/>
    <n v="29.16"/>
    <n v="612.28"/>
    <n v="569.35"/>
    <n v="13.76999999999995"/>
    <s v="Credit Card"/>
    <n v="2.2489710589926097E-2"/>
    <x v="2"/>
    <x v="0"/>
    <x v="0"/>
    <s v="21:30"/>
    <x v="2"/>
    <x v="0"/>
  </r>
  <r>
    <s v="INV100195"/>
    <x v="41"/>
    <x v="0"/>
    <x v="10"/>
    <s v="STR066-2024-Apr"/>
    <x v="109"/>
    <x v="108"/>
    <x v="0"/>
    <x v="29"/>
    <x v="4"/>
    <x v="0"/>
    <s v="PRD0059"/>
    <x v="126"/>
    <x v="12"/>
    <x v="21"/>
    <x v="16"/>
    <x v="39"/>
    <x v="36"/>
    <n v="2500000"/>
    <x v="1"/>
    <s v="EMP0090"/>
    <s v="Padma Gounder"/>
    <n v="3"/>
    <n v="1432.4"/>
    <x v="0"/>
    <n v="429.72"/>
    <n v="12"/>
    <n v="464.1"/>
    <n v="4331.58"/>
    <n v="2965.71"/>
    <n v="901.76999999999987"/>
    <s v="UPI"/>
    <n v="0.20818500408626872"/>
    <x v="0"/>
    <x v="1"/>
    <x v="0"/>
    <s v="15:13"/>
    <x v="1"/>
    <x v="0"/>
  </r>
  <r>
    <s v="INV100196"/>
    <x v="154"/>
    <x v="1"/>
    <x v="6"/>
    <s v="STR098-2025-Jan"/>
    <x v="173"/>
    <x v="170"/>
    <x v="0"/>
    <x v="22"/>
    <x v="1"/>
    <x v="0"/>
    <s v="PRD0233"/>
    <x v="16"/>
    <x v="8"/>
    <x v="16"/>
    <x v="10"/>
    <x v="74"/>
    <x v="59"/>
    <n v="1200000"/>
    <x v="0"/>
    <s v="EMP0147"/>
    <s v="Yogesh Chettiar"/>
    <n v="1"/>
    <n v="1192.8399999999999"/>
    <x v="2"/>
    <n v="0"/>
    <n v="12"/>
    <n v="143.13999999999999"/>
    <n v="1335.98"/>
    <n v="865.48"/>
    <n v="327.36"/>
    <s v="Net Banking"/>
    <n v="0.24503360828754922"/>
    <x v="4"/>
    <x v="1"/>
    <x v="0"/>
    <s v="18:23"/>
    <x v="0"/>
    <x v="0"/>
  </r>
  <r>
    <s v="INV100197"/>
    <x v="44"/>
    <x v="0"/>
    <x v="7"/>
    <s v="STR057-2024-Sep"/>
    <x v="141"/>
    <x v="139"/>
    <x v="1"/>
    <x v="29"/>
    <x v="4"/>
    <x v="2"/>
    <s v="PRD0043"/>
    <x v="63"/>
    <x v="12"/>
    <x v="21"/>
    <x v="20"/>
    <x v="60"/>
    <x v="3"/>
    <n v="2500000"/>
    <x v="1"/>
    <s v="EMP0001"/>
    <s v="Charulatha Kumar"/>
    <n v="2"/>
    <n v="3304.57"/>
    <x v="2"/>
    <n v="0"/>
    <n v="12"/>
    <n v="793.1"/>
    <n v="7402.24"/>
    <n v="4068.02"/>
    <n v="2541.12"/>
    <s v="Cash"/>
    <n v="0.34329067957807363"/>
    <x v="3"/>
    <x v="0"/>
    <x v="0"/>
    <s v="13:35"/>
    <x v="1"/>
    <x v="1"/>
  </r>
  <r>
    <s v="INV100198"/>
    <x v="155"/>
    <x v="1"/>
    <x v="6"/>
    <s v="STR115-2025-Jan"/>
    <x v="174"/>
    <x v="171"/>
    <x v="0"/>
    <x v="10"/>
    <x v="4"/>
    <x v="0"/>
    <s v="PRD0177"/>
    <x v="73"/>
    <x v="10"/>
    <x v="15"/>
    <x v="28"/>
    <x v="43"/>
    <x v="40"/>
    <n v="1500000"/>
    <x v="2"/>
    <s v="EMP0215"/>
    <s v="Praveen Gupta"/>
    <n v="1"/>
    <n v="844.29"/>
    <x v="1"/>
    <n v="211.07"/>
    <n v="5"/>
    <n v="31.66"/>
    <n v="664.88"/>
    <n v="629.72"/>
    <n v="3.499999999999968"/>
    <s v="Cash"/>
    <n v="5.2641078089278792E-3"/>
    <x v="3"/>
    <x v="0"/>
    <x v="0"/>
    <s v="13:00"/>
    <x v="1"/>
    <x v="0"/>
  </r>
  <r>
    <s v="INV100199"/>
    <x v="156"/>
    <x v="0"/>
    <x v="10"/>
    <s v="STR018-2024-Apr"/>
    <x v="175"/>
    <x v="172"/>
    <x v="1"/>
    <x v="10"/>
    <x v="4"/>
    <x v="0"/>
    <s v="PRD0021"/>
    <x v="127"/>
    <x v="17"/>
    <x v="66"/>
    <x v="0"/>
    <x v="46"/>
    <x v="43"/>
    <n v="2000000"/>
    <x v="0"/>
    <s v="EMP0063"/>
    <s v="Anusuya Subramaniam"/>
    <n v="2"/>
    <n v="1162.47"/>
    <x v="1"/>
    <n v="581.24"/>
    <n v="12"/>
    <n v="209.24"/>
    <n v="1952.94"/>
    <n v="1763.86"/>
    <n v="-20.159999999999854"/>
    <s v="Cash"/>
    <n v="-1.032289778487811E-2"/>
    <x v="3"/>
    <x v="1"/>
    <x v="0"/>
    <s v="10:22"/>
    <x v="3"/>
    <x v="0"/>
  </r>
  <r>
    <s v="INV100200"/>
    <x v="110"/>
    <x v="0"/>
    <x v="1"/>
    <s v="STR091-2024-Oct"/>
    <x v="176"/>
    <x v="173"/>
    <x v="1"/>
    <x v="2"/>
    <x v="2"/>
    <x v="1"/>
    <s v="PRD0177"/>
    <x v="73"/>
    <x v="10"/>
    <x v="15"/>
    <x v="28"/>
    <x v="83"/>
    <x v="50"/>
    <n v="1500000"/>
    <x v="2"/>
    <s v="EMP0203"/>
    <s v="Rani Mishra"/>
    <n v="2"/>
    <n v="978.28"/>
    <x v="1"/>
    <n v="489.14"/>
    <n v="5"/>
    <n v="73.37"/>
    <n v="1540.79"/>
    <n v="1259.44"/>
    <n v="207.9799999999999"/>
    <s v="Credit Card"/>
    <n v="0.13498270367798332"/>
    <x v="2"/>
    <x v="1"/>
    <x v="0"/>
    <s v="19:27"/>
    <x v="0"/>
    <x v="1"/>
  </r>
  <r>
    <s v="INV100201"/>
    <x v="157"/>
    <x v="0"/>
    <x v="7"/>
    <s v="STR103-2024-Sep"/>
    <x v="157"/>
    <x v="155"/>
    <x v="1"/>
    <x v="35"/>
    <x v="3"/>
    <x v="0"/>
    <s v="PRD0186"/>
    <x v="48"/>
    <x v="0"/>
    <x v="37"/>
    <x v="8"/>
    <x v="33"/>
    <x v="31"/>
    <n v="2500000"/>
    <x v="1"/>
    <s v="EMP0127"/>
    <s v="Chandra Reddy"/>
    <n v="2"/>
    <n v="806.23"/>
    <x v="6"/>
    <n v="241.87"/>
    <n v="5"/>
    <n v="68.53"/>
    <n v="1439.12"/>
    <n v="1146.18"/>
    <n v="224.40999999999983"/>
    <s v="EMI"/>
    <n v="0.1559355717382844"/>
    <x v="5"/>
    <x v="1"/>
    <x v="0"/>
    <s v="14:08"/>
    <x v="1"/>
    <x v="0"/>
  </r>
  <r>
    <s v="INV100202"/>
    <x v="158"/>
    <x v="0"/>
    <x v="7"/>
    <s v="STR115-2024-Sep"/>
    <x v="126"/>
    <x v="124"/>
    <x v="0"/>
    <x v="1"/>
    <x v="1"/>
    <x v="0"/>
    <s v="PRD0208"/>
    <x v="128"/>
    <x v="6"/>
    <x v="56"/>
    <x v="24"/>
    <x v="43"/>
    <x v="40"/>
    <n v="1500000"/>
    <x v="2"/>
    <s v="EMP0020"/>
    <s v="Eswar Prasad"/>
    <n v="2"/>
    <n v="553.13"/>
    <x v="0"/>
    <n v="110.63"/>
    <n v="5"/>
    <n v="49.78"/>
    <n v="1045.4100000000001"/>
    <n v="607.22"/>
    <n v="388.41000000000008"/>
    <s v="Credit Card"/>
    <n v="0.37153843946394244"/>
    <x v="2"/>
    <x v="0"/>
    <x v="0"/>
    <s v="17:01"/>
    <x v="0"/>
    <x v="0"/>
  </r>
  <r>
    <s v="INV100203"/>
    <x v="159"/>
    <x v="0"/>
    <x v="3"/>
    <s v="STR060-2024-Jul"/>
    <x v="177"/>
    <x v="174"/>
    <x v="1"/>
    <x v="30"/>
    <x v="3"/>
    <x v="1"/>
    <s v="PRD0069"/>
    <x v="78"/>
    <x v="1"/>
    <x v="1"/>
    <x v="26"/>
    <x v="42"/>
    <x v="39"/>
    <n v="1000000"/>
    <x v="1"/>
    <s v="EMP0045"/>
    <s v="Chitra Chettiar"/>
    <n v="5"/>
    <n v="593.11"/>
    <x v="2"/>
    <n v="0"/>
    <n v="5"/>
    <n v="148.28"/>
    <n v="3113.83"/>
    <n v="1845"/>
    <n v="1120.55"/>
    <s v="Cash"/>
    <n v="0.35986229177572315"/>
    <x v="3"/>
    <x v="0"/>
    <x v="0"/>
    <s v="11:25"/>
    <x v="3"/>
    <x v="0"/>
  </r>
  <r>
    <s v="INV100204"/>
    <x v="71"/>
    <x v="1"/>
    <x v="4"/>
    <s v="STR004-2025-Feb"/>
    <x v="178"/>
    <x v="175"/>
    <x v="1"/>
    <x v="35"/>
    <x v="3"/>
    <x v="3"/>
    <s v="PRD0043"/>
    <x v="63"/>
    <x v="12"/>
    <x v="21"/>
    <x v="20"/>
    <x v="10"/>
    <x v="10"/>
    <n v="800000"/>
    <x v="2"/>
    <s v="EMP0240"/>
    <s v="Gopal Prasad"/>
    <n v="3"/>
    <n v="3097.39"/>
    <x v="1"/>
    <n v="2323.04"/>
    <n v="12"/>
    <n v="836.3"/>
    <n v="7805.43"/>
    <n v="6102.03"/>
    <n v="867.10000000000059"/>
    <s v="Cash"/>
    <n v="0.11108933140134503"/>
    <x v="3"/>
    <x v="0"/>
    <x v="1"/>
    <s v="18:58"/>
    <x v="0"/>
    <x v="0"/>
  </r>
  <r>
    <s v="INV100205"/>
    <x v="160"/>
    <x v="0"/>
    <x v="5"/>
    <s v="STR108-2024-Jun"/>
    <x v="179"/>
    <x v="176"/>
    <x v="0"/>
    <x v="18"/>
    <x v="2"/>
    <x v="3"/>
    <s v="PRD0055"/>
    <x v="121"/>
    <x v="4"/>
    <x v="41"/>
    <x v="20"/>
    <x v="29"/>
    <x v="28"/>
    <n v="2500000"/>
    <x v="1"/>
    <s v="EMP0026"/>
    <s v="Sunita Ramachandran"/>
    <n v="2"/>
    <n v="1415.44"/>
    <x v="2"/>
    <n v="0"/>
    <n v="12"/>
    <n v="339.71"/>
    <n v="3170.59"/>
    <n v="2158.94"/>
    <n v="671.94"/>
    <s v="Net Banking"/>
    <n v="0.21192901005806491"/>
    <x v="4"/>
    <x v="0"/>
    <x v="0"/>
    <s v="21:32"/>
    <x v="2"/>
    <x v="0"/>
  </r>
  <r>
    <s v="INV100206"/>
    <x v="161"/>
    <x v="1"/>
    <x v="8"/>
    <s v="STR020-2025-Mar"/>
    <x v="100"/>
    <x v="99"/>
    <x v="0"/>
    <x v="20"/>
    <x v="0"/>
    <x v="1"/>
    <s v="PRD0049"/>
    <x v="77"/>
    <x v="4"/>
    <x v="41"/>
    <x v="36"/>
    <x v="81"/>
    <x v="53"/>
    <n v="2000000"/>
    <x v="0"/>
    <s v="EMP0020"/>
    <s v="Eswar Prasad"/>
    <n v="4"/>
    <n v="1619.8"/>
    <x v="5"/>
    <n v="323.95999999999998"/>
    <n v="12"/>
    <n v="738.63"/>
    <n v="6893.87"/>
    <n v="4019.76"/>
    <n v="2135.4799999999996"/>
    <s v="Cash"/>
    <n v="0.3097650521405248"/>
    <x v="3"/>
    <x v="0"/>
    <x v="0"/>
    <s v="15:09"/>
    <x v="1"/>
    <x v="0"/>
  </r>
  <r>
    <s v="INV100207"/>
    <x v="162"/>
    <x v="0"/>
    <x v="2"/>
    <s v="STR060-2024-May"/>
    <x v="144"/>
    <x v="142"/>
    <x v="1"/>
    <x v="32"/>
    <x v="3"/>
    <x v="2"/>
    <s v="PRD0128"/>
    <x v="19"/>
    <x v="0"/>
    <x v="19"/>
    <x v="13"/>
    <x v="42"/>
    <x v="39"/>
    <n v="1000000"/>
    <x v="1"/>
    <s v="EMP0001"/>
    <s v="Charulatha Kumar"/>
    <n v="1"/>
    <n v="1216.52"/>
    <x v="5"/>
    <n v="60.83"/>
    <n v="12"/>
    <n v="138.68"/>
    <n v="1294.3699999999999"/>
    <n v="844.65"/>
    <n v="311.03999999999991"/>
    <s v="Credit Card"/>
    <n v="0.24030223197385595"/>
    <x v="2"/>
    <x v="1"/>
    <x v="0"/>
    <s v="10:05"/>
    <x v="3"/>
    <x v="0"/>
  </r>
  <r>
    <s v="INV100208"/>
    <x v="163"/>
    <x v="0"/>
    <x v="0"/>
    <s v="STR071-2024-Dec"/>
    <x v="180"/>
    <x v="177"/>
    <x v="1"/>
    <x v="26"/>
    <x v="4"/>
    <x v="0"/>
    <s v="PRD0043"/>
    <x v="63"/>
    <x v="12"/>
    <x v="21"/>
    <x v="20"/>
    <x v="38"/>
    <x v="35"/>
    <n v="2000000"/>
    <x v="1"/>
    <s v="EMP0149"/>
    <s v="Vasanthi Kamath"/>
    <n v="3"/>
    <n v="3007.58"/>
    <x v="1"/>
    <n v="2255.6799999999998"/>
    <n v="12"/>
    <n v="812.05"/>
    <n v="7579.11"/>
    <n v="6102.03"/>
    <n v="665.03"/>
    <s v="Cash"/>
    <n v="8.7745131024618991E-2"/>
    <x v="3"/>
    <x v="0"/>
    <x v="1"/>
    <s v="20:12"/>
    <x v="0"/>
    <x v="0"/>
  </r>
  <r>
    <s v="INV100209"/>
    <x v="164"/>
    <x v="1"/>
    <x v="4"/>
    <s v="STR102-2025-Feb"/>
    <x v="181"/>
    <x v="178"/>
    <x v="0"/>
    <x v="4"/>
    <x v="2"/>
    <x v="3"/>
    <s v="PRD0122"/>
    <x v="37"/>
    <x v="14"/>
    <x v="31"/>
    <x v="21"/>
    <x v="1"/>
    <x v="1"/>
    <n v="1000000"/>
    <x v="1"/>
    <s v="EMP0170"/>
    <s v="Jyothi Prasad"/>
    <n v="2"/>
    <n v="814.68"/>
    <x v="2"/>
    <n v="0"/>
    <n v="3"/>
    <n v="48.88"/>
    <n v="1678.24"/>
    <n v="1113.98"/>
    <n v="515.38"/>
    <s v="UPI"/>
    <n v="0.30709552864906092"/>
    <x v="0"/>
    <x v="0"/>
    <x v="0"/>
    <s v="10:37"/>
    <x v="3"/>
    <x v="1"/>
  </r>
  <r>
    <s v="INV100210"/>
    <x v="129"/>
    <x v="0"/>
    <x v="0"/>
    <s v="STR001-2024-Dec"/>
    <x v="182"/>
    <x v="179"/>
    <x v="1"/>
    <x v="9"/>
    <x v="2"/>
    <x v="0"/>
    <s v="PRD0046"/>
    <x v="45"/>
    <x v="7"/>
    <x v="35"/>
    <x v="26"/>
    <x v="55"/>
    <x v="48"/>
    <n v="2500000"/>
    <x v="1"/>
    <s v="EMP0225"/>
    <s v="Swathi Achari"/>
    <n v="1"/>
    <n v="1560.74"/>
    <x v="0"/>
    <n v="156.07"/>
    <n v="12"/>
    <n v="168.56"/>
    <n v="1573.23"/>
    <n v="1047.48"/>
    <n v="357.19"/>
    <s v="Debit Card"/>
    <n v="0.22704245405948273"/>
    <x v="1"/>
    <x v="1"/>
    <x v="0"/>
    <s v="11:21"/>
    <x v="3"/>
    <x v="0"/>
  </r>
  <r>
    <s v="INV100211"/>
    <x v="165"/>
    <x v="1"/>
    <x v="8"/>
    <s v="STR028-2025-Mar"/>
    <x v="183"/>
    <x v="180"/>
    <x v="1"/>
    <x v="22"/>
    <x v="1"/>
    <x v="1"/>
    <s v="PRD0203"/>
    <x v="60"/>
    <x v="4"/>
    <x v="41"/>
    <x v="34"/>
    <x v="87"/>
    <x v="65"/>
    <n v="2500000"/>
    <x v="2"/>
    <s v="EMP0091"/>
    <s v="Hari Nair"/>
    <n v="1"/>
    <n v="1202.28"/>
    <x v="2"/>
    <n v="0"/>
    <n v="12"/>
    <n v="144.27000000000001"/>
    <n v="1346.55"/>
    <n v="914.72"/>
    <n v="287.55999999999995"/>
    <s v="Net Banking"/>
    <n v="0.21355315435743191"/>
    <x v="4"/>
    <x v="1"/>
    <x v="0"/>
    <s v="12:34"/>
    <x v="1"/>
    <x v="0"/>
  </r>
  <r>
    <s v="INV100212"/>
    <x v="166"/>
    <x v="0"/>
    <x v="10"/>
    <s v="STR077-2024-Apr"/>
    <x v="184"/>
    <x v="181"/>
    <x v="1"/>
    <x v="4"/>
    <x v="2"/>
    <x v="0"/>
    <s v="PRD0044"/>
    <x v="129"/>
    <x v="5"/>
    <x v="7"/>
    <x v="31"/>
    <x v="69"/>
    <x v="55"/>
    <n v="2500000"/>
    <x v="2"/>
    <s v="EMP0156"/>
    <s v="Deepthi Iyengar"/>
    <n v="3"/>
    <n v="1053.67"/>
    <x v="0"/>
    <n v="316.10000000000002"/>
    <n v="12"/>
    <n v="341.39"/>
    <n v="3186.3"/>
    <n v="2163.87"/>
    <n v="681.0400000000003"/>
    <s v="Credit Card"/>
    <n v="0.21374007469478715"/>
    <x v="2"/>
    <x v="0"/>
    <x v="0"/>
    <s v="14:49"/>
    <x v="1"/>
    <x v="0"/>
  </r>
  <r>
    <s v="INV100213"/>
    <x v="167"/>
    <x v="0"/>
    <x v="10"/>
    <s v="STR118-2024-Apr"/>
    <x v="185"/>
    <x v="182"/>
    <x v="1"/>
    <x v="8"/>
    <x v="3"/>
    <x v="1"/>
    <s v="PRD0029"/>
    <x v="130"/>
    <x v="16"/>
    <x v="47"/>
    <x v="34"/>
    <x v="77"/>
    <x v="61"/>
    <n v="1000000"/>
    <x v="0"/>
    <s v="EMP0090"/>
    <s v="Padma Gounder"/>
    <n v="2"/>
    <n v="1956.39"/>
    <x v="2"/>
    <n v="0"/>
    <n v="12"/>
    <n v="469.53"/>
    <n v="4382.3100000000004"/>
    <n v="2861.14"/>
    <n v="1051.6400000000006"/>
    <s v="Credit Card"/>
    <n v="0.23997389504622002"/>
    <x v="2"/>
    <x v="0"/>
    <x v="0"/>
    <s v="13:38"/>
    <x v="1"/>
    <x v="0"/>
  </r>
  <r>
    <s v="INV100214"/>
    <x v="27"/>
    <x v="0"/>
    <x v="1"/>
    <s v="STR038-2024-Oct"/>
    <x v="174"/>
    <x v="171"/>
    <x v="0"/>
    <x v="10"/>
    <x v="4"/>
    <x v="0"/>
    <s v="PRD0019"/>
    <x v="38"/>
    <x v="13"/>
    <x v="32"/>
    <x v="22"/>
    <x v="95"/>
    <x v="69"/>
    <n v="1500000"/>
    <x v="2"/>
    <s v="EMP0260"/>
    <s v="Malathi Varma"/>
    <n v="4"/>
    <n v="676.04"/>
    <x v="6"/>
    <n v="405.62"/>
    <n v="5"/>
    <n v="114.93"/>
    <n v="2413.4699999999998"/>
    <n v="1653.56"/>
    <n v="644.97999999999979"/>
    <s v="Cash"/>
    <n v="0.26724177222008139"/>
    <x v="3"/>
    <x v="0"/>
    <x v="0"/>
    <s v="11:25"/>
    <x v="3"/>
    <x v="1"/>
  </r>
  <r>
    <s v="INV100215"/>
    <x v="158"/>
    <x v="0"/>
    <x v="7"/>
    <s v="STR105-2024-Sep"/>
    <x v="186"/>
    <x v="183"/>
    <x v="1"/>
    <x v="26"/>
    <x v="4"/>
    <x v="1"/>
    <s v="PRD0177"/>
    <x v="73"/>
    <x v="10"/>
    <x v="15"/>
    <x v="28"/>
    <x v="96"/>
    <x v="70"/>
    <n v="2500000"/>
    <x v="1"/>
    <s v="EMP0223"/>
    <s v="Meena Krishnan"/>
    <n v="4"/>
    <n v="865.86"/>
    <x v="3"/>
    <n v="692.69"/>
    <n v="5"/>
    <n v="138.54"/>
    <n v="2909.29"/>
    <n v="2518.88"/>
    <n v="251.86999999999986"/>
    <s v="Debit Card"/>
    <n v="8.6574387565350949E-2"/>
    <x v="1"/>
    <x v="0"/>
    <x v="0"/>
    <s v="18:57"/>
    <x v="0"/>
    <x v="0"/>
  </r>
  <r>
    <s v="INV100216"/>
    <x v="60"/>
    <x v="0"/>
    <x v="11"/>
    <s v="STR056-2024-Aug"/>
    <x v="98"/>
    <x v="97"/>
    <x v="0"/>
    <x v="18"/>
    <x v="2"/>
    <x v="0"/>
    <s v="PRD0244"/>
    <x v="122"/>
    <x v="8"/>
    <x v="10"/>
    <x v="32"/>
    <x v="61"/>
    <x v="50"/>
    <n v="1200000"/>
    <x v="2"/>
    <s v="EMP0258"/>
    <s v="Preethi Singh"/>
    <n v="1"/>
    <n v="1209.8699999999999"/>
    <x v="4"/>
    <n v="362.96"/>
    <n v="12"/>
    <n v="101.63"/>
    <n v="948.54"/>
    <n v="810.62"/>
    <n v="36.289999999999964"/>
    <s v="Debit Card"/>
    <n v="3.8258797731250092E-2"/>
    <x v="1"/>
    <x v="0"/>
    <x v="0"/>
    <s v="19:44"/>
    <x v="0"/>
    <x v="1"/>
  </r>
  <r>
    <s v="INV100217"/>
    <x v="168"/>
    <x v="0"/>
    <x v="7"/>
    <s v="STR023-2024-Sep"/>
    <x v="187"/>
    <x v="184"/>
    <x v="1"/>
    <x v="23"/>
    <x v="0"/>
    <x v="0"/>
    <s v="PRD0134"/>
    <x v="55"/>
    <x v="8"/>
    <x v="13"/>
    <x v="22"/>
    <x v="44"/>
    <x v="41"/>
    <n v="2000000"/>
    <x v="1"/>
    <s v="EMP0260"/>
    <s v="Malathi Varma"/>
    <n v="2"/>
    <n v="910.48"/>
    <x v="2"/>
    <n v="0"/>
    <n v="5"/>
    <n v="91.05"/>
    <n v="1912.01"/>
    <n v="1396.16"/>
    <n v="424.7999999999999"/>
    <s v="Credit Card"/>
    <n v="0.22217457021668291"/>
    <x v="2"/>
    <x v="0"/>
    <x v="0"/>
    <s v="13:51"/>
    <x v="1"/>
    <x v="0"/>
  </r>
  <r>
    <s v="INV100218"/>
    <x v="27"/>
    <x v="0"/>
    <x v="1"/>
    <s v="STR019-2024-Oct"/>
    <x v="188"/>
    <x v="185"/>
    <x v="1"/>
    <x v="31"/>
    <x v="1"/>
    <x v="0"/>
    <s v="PRD0150"/>
    <x v="38"/>
    <x v="13"/>
    <x v="57"/>
    <x v="7"/>
    <x v="20"/>
    <x v="20"/>
    <n v="1000000"/>
    <x v="2"/>
    <s v="EMP0260"/>
    <s v="Malathi Varma"/>
    <n v="1"/>
    <n v="717.93"/>
    <x v="0"/>
    <n v="71.790000000000006"/>
    <n v="5"/>
    <n v="32.31"/>
    <n v="678.45"/>
    <n v="525.45000000000005"/>
    <n v="120.69"/>
    <s v="UPI"/>
    <n v="0.1778907804554499"/>
    <x v="0"/>
    <x v="0"/>
    <x v="0"/>
    <s v="21:34"/>
    <x v="2"/>
    <x v="1"/>
  </r>
  <r>
    <s v="INV100219"/>
    <x v="114"/>
    <x v="0"/>
    <x v="10"/>
    <s v="STR093-2024-Apr"/>
    <x v="189"/>
    <x v="186"/>
    <x v="0"/>
    <x v="3"/>
    <x v="3"/>
    <x v="1"/>
    <s v="PRD0100"/>
    <x v="12"/>
    <x v="9"/>
    <x v="12"/>
    <x v="9"/>
    <x v="47"/>
    <x v="29"/>
    <n v="1000000"/>
    <x v="1"/>
    <s v="EMP0170"/>
    <s v="Jyothi Prasad"/>
    <n v="2"/>
    <n v="5513.74"/>
    <x v="0"/>
    <n v="1102.75"/>
    <n v="12"/>
    <n v="1190.97"/>
    <n v="11115.7"/>
    <n v="7941.72"/>
    <n v="1983.0100000000004"/>
    <s v="Net Banking"/>
    <n v="0.17839722194733579"/>
    <x v="4"/>
    <x v="0"/>
    <x v="0"/>
    <s v="12:37"/>
    <x v="1"/>
    <x v="0"/>
  </r>
  <r>
    <s v="INV100220"/>
    <x v="75"/>
    <x v="1"/>
    <x v="4"/>
    <s v="STR054-2025-Feb"/>
    <x v="190"/>
    <x v="187"/>
    <x v="1"/>
    <x v="31"/>
    <x v="1"/>
    <x v="0"/>
    <s v="PRD0082"/>
    <x v="59"/>
    <x v="12"/>
    <x v="21"/>
    <x v="33"/>
    <x v="85"/>
    <x v="37"/>
    <n v="2000000"/>
    <x v="1"/>
    <s v="EMP0141"/>
    <s v="Dhruv Mishra"/>
    <n v="1"/>
    <n v="2950.31"/>
    <x v="6"/>
    <n v="442.55"/>
    <n v="12"/>
    <n v="300.93"/>
    <n v="2808.69"/>
    <n v="2151.34"/>
    <n v="356.4199999999999"/>
    <s v="UPI"/>
    <n v="0.12689901697944589"/>
    <x v="0"/>
    <x v="0"/>
    <x v="1"/>
    <s v="19:11"/>
    <x v="0"/>
    <x v="0"/>
  </r>
  <r>
    <s v="INV100221"/>
    <x v="16"/>
    <x v="0"/>
    <x v="1"/>
    <s v="STR043-2024-Oct"/>
    <x v="179"/>
    <x v="176"/>
    <x v="0"/>
    <x v="18"/>
    <x v="2"/>
    <x v="3"/>
    <s v="PRD0174"/>
    <x v="131"/>
    <x v="9"/>
    <x v="14"/>
    <x v="42"/>
    <x v="97"/>
    <x v="20"/>
    <n v="1500000"/>
    <x v="2"/>
    <s v="EMP0009"/>
    <s v="Vinod Hegde"/>
    <n v="2"/>
    <n v="5469.15"/>
    <x v="0"/>
    <n v="1093.83"/>
    <n v="12"/>
    <n v="1181.3399999999999"/>
    <n v="11025.81"/>
    <n v="7324.74"/>
    <n v="2519.7299999999996"/>
    <s v="Debit Card"/>
    <n v="0.22853014880539385"/>
    <x v="1"/>
    <x v="1"/>
    <x v="0"/>
    <s v="12:21"/>
    <x v="1"/>
    <x v="0"/>
  </r>
  <r>
    <s v="INV100222"/>
    <x v="66"/>
    <x v="0"/>
    <x v="10"/>
    <s v="STR021-2024-Apr"/>
    <x v="35"/>
    <x v="35"/>
    <x v="1"/>
    <x v="7"/>
    <x v="0"/>
    <x v="2"/>
    <s v="PRD0150"/>
    <x v="38"/>
    <x v="13"/>
    <x v="57"/>
    <x v="7"/>
    <x v="8"/>
    <x v="8"/>
    <n v="2000000"/>
    <x v="1"/>
    <s v="EMP0002"/>
    <s v="Girish Sundaram"/>
    <n v="2"/>
    <n v="685.18"/>
    <x v="6"/>
    <n v="205.55"/>
    <n v="5"/>
    <n v="58.24"/>
    <n v="1223.05"/>
    <n v="1050.9000000000001"/>
    <n v="113.90999999999985"/>
    <s v="UPI"/>
    <n v="9.3136012427946419E-2"/>
    <x v="0"/>
    <x v="1"/>
    <x v="0"/>
    <s v="13:54"/>
    <x v="1"/>
    <x v="0"/>
  </r>
  <r>
    <s v="INV100223"/>
    <x v="110"/>
    <x v="0"/>
    <x v="1"/>
    <s v="STR107-2024-Oct"/>
    <x v="191"/>
    <x v="188"/>
    <x v="1"/>
    <x v="2"/>
    <x v="2"/>
    <x v="3"/>
    <s v="PRD0124"/>
    <x v="23"/>
    <x v="13"/>
    <x v="22"/>
    <x v="9"/>
    <x v="98"/>
    <x v="19"/>
    <n v="1500000"/>
    <x v="1"/>
    <s v="EMP0206"/>
    <s v="Arjun Krishnan"/>
    <n v="2"/>
    <n v="847.41"/>
    <x v="0"/>
    <n v="169.48"/>
    <n v="5"/>
    <n v="76.27"/>
    <n v="1601.61"/>
    <n v="998.62"/>
    <n v="526.71999999999991"/>
    <s v="Credit Card"/>
    <n v="0.32886907549278538"/>
    <x v="2"/>
    <x v="0"/>
    <x v="0"/>
    <s v="20:45"/>
    <x v="0"/>
    <x v="1"/>
  </r>
  <r>
    <s v="INV100224"/>
    <x v="119"/>
    <x v="0"/>
    <x v="3"/>
    <s v="STR088-2024-Jul"/>
    <x v="28"/>
    <x v="28"/>
    <x v="1"/>
    <x v="20"/>
    <x v="0"/>
    <x v="3"/>
    <s v="PRD0130"/>
    <x v="132"/>
    <x v="2"/>
    <x v="59"/>
    <x v="47"/>
    <x v="17"/>
    <x v="17"/>
    <n v="2000000"/>
    <x v="2"/>
    <s v="EMP0002"/>
    <s v="Girish Sundaram"/>
    <n v="2"/>
    <n v="1385.84"/>
    <x v="2"/>
    <n v="0"/>
    <n v="12"/>
    <n v="332.6"/>
    <n v="3104.28"/>
    <n v="1924.34"/>
    <n v="847.34000000000026"/>
    <s v="Net Banking"/>
    <n v="0.27295862486631367"/>
    <x v="4"/>
    <x v="0"/>
    <x v="0"/>
    <s v="14:25"/>
    <x v="1"/>
    <x v="0"/>
  </r>
  <r>
    <s v="INV100225"/>
    <x v="169"/>
    <x v="1"/>
    <x v="8"/>
    <s v="STR032-2025-Mar"/>
    <x v="192"/>
    <x v="189"/>
    <x v="1"/>
    <x v="23"/>
    <x v="0"/>
    <x v="3"/>
    <s v="PRD0241"/>
    <x v="102"/>
    <x v="4"/>
    <x v="41"/>
    <x v="14"/>
    <x v="56"/>
    <x v="30"/>
    <n v="2500000"/>
    <x v="1"/>
    <s v="EMP0225"/>
    <s v="Swathi Achari"/>
    <n v="4"/>
    <n v="1638.03"/>
    <x v="0"/>
    <n v="655.21"/>
    <n v="12"/>
    <n v="707.63"/>
    <n v="6604.54"/>
    <n v="4460.76"/>
    <n v="1436.1499999999996"/>
    <s v="Cash"/>
    <n v="0.21744890635835346"/>
    <x v="3"/>
    <x v="1"/>
    <x v="0"/>
    <s v="14:21"/>
    <x v="1"/>
    <x v="0"/>
  </r>
  <r>
    <s v="INV100226"/>
    <x v="170"/>
    <x v="0"/>
    <x v="3"/>
    <s v="STR112-2024-Jul"/>
    <x v="79"/>
    <x v="79"/>
    <x v="1"/>
    <x v="14"/>
    <x v="1"/>
    <x v="1"/>
    <s v="PRD0214"/>
    <x v="71"/>
    <x v="7"/>
    <x v="33"/>
    <x v="7"/>
    <x v="25"/>
    <x v="25"/>
    <n v="1500000"/>
    <x v="0"/>
    <s v="EMP0127"/>
    <s v="Chandra Reddy"/>
    <n v="3"/>
    <n v="1123.56"/>
    <x v="0"/>
    <n v="337.07"/>
    <n v="12"/>
    <n v="364.03"/>
    <n v="3397.64"/>
    <n v="2161.59"/>
    <n v="872.01999999999975"/>
    <s v="Net Banking"/>
    <n v="0.25665461908854376"/>
    <x v="4"/>
    <x v="0"/>
    <x v="0"/>
    <s v="20:35"/>
    <x v="0"/>
    <x v="1"/>
  </r>
  <r>
    <s v="INV100227"/>
    <x v="171"/>
    <x v="0"/>
    <x v="9"/>
    <s v="STR100-2024-Nov"/>
    <x v="193"/>
    <x v="190"/>
    <x v="0"/>
    <x v="14"/>
    <x v="1"/>
    <x v="2"/>
    <s v="PRD0214"/>
    <x v="71"/>
    <x v="7"/>
    <x v="33"/>
    <x v="7"/>
    <x v="48"/>
    <x v="44"/>
    <n v="2500000"/>
    <x v="2"/>
    <s v="EMP0100"/>
    <s v="Priya Balasubramaniam"/>
    <n v="3"/>
    <n v="999.78"/>
    <x v="1"/>
    <n v="749.84"/>
    <n v="5"/>
    <n v="112.47"/>
    <n v="2361.9699999999998"/>
    <n v="2161.59"/>
    <n v="87.909999999999656"/>
    <s v="Debit Card"/>
    <n v="3.7218931654508597E-2"/>
    <x v="1"/>
    <x v="0"/>
    <x v="0"/>
    <s v="10:59"/>
    <x v="3"/>
    <x v="0"/>
  </r>
  <r>
    <s v="INV100228"/>
    <x v="59"/>
    <x v="0"/>
    <x v="1"/>
    <s v="STR097-2024-Oct"/>
    <x v="194"/>
    <x v="191"/>
    <x v="1"/>
    <x v="10"/>
    <x v="4"/>
    <x v="0"/>
    <s v="PRD0202"/>
    <x v="133"/>
    <x v="19"/>
    <x v="40"/>
    <x v="44"/>
    <x v="30"/>
    <x v="29"/>
    <n v="1500000"/>
    <x v="1"/>
    <s v="EMP0285"/>
    <s v="Chandran Krishnan"/>
    <n v="1"/>
    <n v="840.15"/>
    <x v="3"/>
    <n v="168.03"/>
    <n v="5"/>
    <n v="33.61"/>
    <n v="705.73"/>
    <n v="590.02"/>
    <n v="82.100000000000037"/>
    <s v="Credit Card"/>
    <n v="0.11633344196789146"/>
    <x v="2"/>
    <x v="0"/>
    <x v="0"/>
    <s v="18:02"/>
    <x v="0"/>
    <x v="0"/>
  </r>
  <r>
    <s v="INV100229"/>
    <x v="163"/>
    <x v="0"/>
    <x v="0"/>
    <s v="STR004-2024-Dec"/>
    <x v="195"/>
    <x v="192"/>
    <x v="1"/>
    <x v="27"/>
    <x v="4"/>
    <x v="0"/>
    <s v="PRD0043"/>
    <x v="63"/>
    <x v="12"/>
    <x v="21"/>
    <x v="20"/>
    <x v="10"/>
    <x v="10"/>
    <n v="800000"/>
    <x v="2"/>
    <s v="EMP0127"/>
    <s v="Chandra Reddy"/>
    <n v="1"/>
    <n v="3044.82"/>
    <x v="2"/>
    <n v="0"/>
    <n v="12"/>
    <n v="365.38"/>
    <n v="3410.2"/>
    <n v="2034.01"/>
    <n v="1010.8099999999998"/>
    <s v="EMI"/>
    <n v="0.29640783531757664"/>
    <x v="5"/>
    <x v="1"/>
    <x v="1"/>
    <s v="12:58"/>
    <x v="1"/>
    <x v="0"/>
  </r>
  <r>
    <s v="INV100230"/>
    <x v="172"/>
    <x v="0"/>
    <x v="1"/>
    <s v="STR110-2024-Oct"/>
    <x v="196"/>
    <x v="193"/>
    <x v="0"/>
    <x v="33"/>
    <x v="3"/>
    <x v="0"/>
    <s v="PRD0131"/>
    <x v="134"/>
    <x v="4"/>
    <x v="64"/>
    <x v="24"/>
    <x v="18"/>
    <x v="18"/>
    <n v="1000000"/>
    <x v="1"/>
    <s v="EMP0063"/>
    <s v="Anusuya Subramaniam"/>
    <n v="2"/>
    <n v="1171"/>
    <x v="0"/>
    <n v="234.2"/>
    <n v="12"/>
    <n v="252.94"/>
    <n v="2360.7399999999998"/>
    <n v="1471.7"/>
    <n v="636.09999999999968"/>
    <s v="Net Banking"/>
    <n v="0.26944940993078431"/>
    <x v="4"/>
    <x v="0"/>
    <x v="0"/>
    <s v="20:40"/>
    <x v="0"/>
    <x v="0"/>
  </r>
  <r>
    <s v="INV100231"/>
    <x v="173"/>
    <x v="0"/>
    <x v="10"/>
    <s v="STR068-2024-Apr"/>
    <x v="197"/>
    <x v="194"/>
    <x v="0"/>
    <x v="11"/>
    <x v="3"/>
    <x v="1"/>
    <s v="PRD0073"/>
    <x v="135"/>
    <x v="1"/>
    <x v="1"/>
    <x v="40"/>
    <x v="11"/>
    <x v="11"/>
    <n v="2000000"/>
    <x v="1"/>
    <s v="EMP0156"/>
    <s v="Deepthi Iyengar"/>
    <n v="2"/>
    <n v="544.66999999999996"/>
    <x v="2"/>
    <n v="0"/>
    <n v="5"/>
    <n v="54.47"/>
    <n v="1143.81"/>
    <n v="670.3"/>
    <n v="419.03999999999996"/>
    <s v="Net Banking"/>
    <n v="0.36635455189235971"/>
    <x v="4"/>
    <x v="1"/>
    <x v="0"/>
    <s v="20:11"/>
    <x v="0"/>
    <x v="0"/>
  </r>
  <r>
    <s v="INV100232"/>
    <x v="174"/>
    <x v="0"/>
    <x v="2"/>
    <s v="STR072-2024-May"/>
    <x v="198"/>
    <x v="195"/>
    <x v="0"/>
    <x v="33"/>
    <x v="3"/>
    <x v="1"/>
    <s v="PRD0054"/>
    <x v="88"/>
    <x v="18"/>
    <x v="55"/>
    <x v="31"/>
    <x v="24"/>
    <x v="24"/>
    <n v="1500000"/>
    <x v="0"/>
    <s v="EMP0091"/>
    <s v="Hari Nair"/>
    <n v="2"/>
    <n v="1387"/>
    <x v="6"/>
    <n v="416.1"/>
    <n v="12"/>
    <n v="282.95"/>
    <n v="2640.85"/>
    <n v="1808.42"/>
    <n v="549.47999999999979"/>
    <s v="UPI"/>
    <n v="0.20806937160383959"/>
    <x v="0"/>
    <x v="1"/>
    <x v="0"/>
    <s v="21:57"/>
    <x v="2"/>
    <x v="0"/>
  </r>
  <r>
    <s v="INV100233"/>
    <x v="175"/>
    <x v="0"/>
    <x v="2"/>
    <s v="STR044-2024-May"/>
    <x v="199"/>
    <x v="196"/>
    <x v="0"/>
    <x v="3"/>
    <x v="3"/>
    <x v="1"/>
    <s v="PRD0074"/>
    <x v="18"/>
    <x v="11"/>
    <x v="18"/>
    <x v="12"/>
    <x v="36"/>
    <x v="17"/>
    <n v="1200000"/>
    <x v="2"/>
    <s v="EMP0121"/>
    <s v="Yamini Pandian"/>
    <n v="1"/>
    <n v="948.25"/>
    <x v="3"/>
    <n v="189.65"/>
    <n v="5"/>
    <n v="37.93"/>
    <n v="796.53"/>
    <n v="721.22"/>
    <n v="37.379999999999946"/>
    <s v="Debit Card"/>
    <n v="4.6928552596888939E-2"/>
    <x v="1"/>
    <x v="0"/>
    <x v="0"/>
    <s v="15:07"/>
    <x v="1"/>
    <x v="0"/>
  </r>
  <r>
    <s v="INV100234"/>
    <x v="176"/>
    <x v="0"/>
    <x v="1"/>
    <s v="STR043-2024-Oct"/>
    <x v="151"/>
    <x v="149"/>
    <x v="1"/>
    <x v="0"/>
    <x v="0"/>
    <x v="1"/>
    <s v="PRD0237"/>
    <x v="136"/>
    <x v="16"/>
    <x v="47"/>
    <x v="24"/>
    <x v="97"/>
    <x v="20"/>
    <n v="1500000"/>
    <x v="2"/>
    <s v="EMP0020"/>
    <s v="Eswar Prasad"/>
    <n v="2"/>
    <n v="2468.6"/>
    <x v="2"/>
    <n v="0"/>
    <n v="12"/>
    <n v="592.46"/>
    <n v="5529.66"/>
    <n v="3760.28"/>
    <n v="1176.9199999999996"/>
    <s v="Debit Card"/>
    <n v="0.21283767898930489"/>
    <x v="1"/>
    <x v="0"/>
    <x v="0"/>
    <s v="20:05"/>
    <x v="0"/>
    <x v="0"/>
  </r>
  <r>
    <s v="INV100235"/>
    <x v="60"/>
    <x v="0"/>
    <x v="11"/>
    <s v="STR100-2024-Aug"/>
    <x v="122"/>
    <x v="72"/>
    <x v="1"/>
    <x v="3"/>
    <x v="3"/>
    <x v="1"/>
    <s v="PRD0058"/>
    <x v="137"/>
    <x v="18"/>
    <x v="34"/>
    <x v="18"/>
    <x v="48"/>
    <x v="44"/>
    <n v="2500000"/>
    <x v="2"/>
    <s v="EMP0091"/>
    <s v="Hari Nair"/>
    <n v="2"/>
    <n v="1736.54"/>
    <x v="3"/>
    <n v="694.62"/>
    <n v="12"/>
    <n v="333.42"/>
    <n v="3111.88"/>
    <n v="2232.66"/>
    <n v="545.80000000000018"/>
    <s v="Credit Card"/>
    <n v="0.17539236731493507"/>
    <x v="2"/>
    <x v="1"/>
    <x v="0"/>
    <s v="11:26"/>
    <x v="3"/>
    <x v="1"/>
  </r>
  <r>
    <s v="INV100236"/>
    <x v="113"/>
    <x v="0"/>
    <x v="3"/>
    <s v="STR080-2024-Jul"/>
    <x v="180"/>
    <x v="177"/>
    <x v="1"/>
    <x v="26"/>
    <x v="4"/>
    <x v="0"/>
    <s v="PRD0081"/>
    <x v="118"/>
    <x v="14"/>
    <x v="23"/>
    <x v="21"/>
    <x v="26"/>
    <x v="19"/>
    <n v="2000000"/>
    <x v="1"/>
    <s v="EMP0160"/>
    <s v="Ganesh Iyengar"/>
    <n v="2"/>
    <n v="6529.56"/>
    <x v="5"/>
    <n v="652.96"/>
    <n v="3"/>
    <n v="372.18"/>
    <n v="12778.34"/>
    <n v="9525.52"/>
    <n v="2880.64"/>
    <s v="Cash"/>
    <n v="0.22543147231956576"/>
    <x v="3"/>
    <x v="0"/>
    <x v="0"/>
    <s v="11:11"/>
    <x v="3"/>
    <x v="0"/>
  </r>
  <r>
    <s v="INV100237"/>
    <x v="177"/>
    <x v="0"/>
    <x v="10"/>
    <s v="STR020-2024-Apr"/>
    <x v="193"/>
    <x v="190"/>
    <x v="0"/>
    <x v="14"/>
    <x v="1"/>
    <x v="2"/>
    <s v="PRD0177"/>
    <x v="73"/>
    <x v="10"/>
    <x v="15"/>
    <x v="28"/>
    <x v="81"/>
    <x v="53"/>
    <n v="2000000"/>
    <x v="0"/>
    <s v="EMP0009"/>
    <s v="Vinod Hegde"/>
    <n v="1"/>
    <n v="855.62"/>
    <x v="3"/>
    <n v="171.12"/>
    <n v="5"/>
    <n v="34.229999999999997"/>
    <n v="718.73"/>
    <n v="629.72"/>
    <n v="54.779999999999994"/>
    <s v="Debit Card"/>
    <n v="7.6217773016292623E-2"/>
    <x v="1"/>
    <x v="1"/>
    <x v="0"/>
    <s v="13:59"/>
    <x v="1"/>
    <x v="0"/>
  </r>
  <r>
    <s v="INV100238"/>
    <x v="60"/>
    <x v="0"/>
    <x v="11"/>
    <s v="STR041-2024-Aug"/>
    <x v="92"/>
    <x v="91"/>
    <x v="1"/>
    <x v="10"/>
    <x v="4"/>
    <x v="0"/>
    <s v="PRD0013"/>
    <x v="15"/>
    <x v="10"/>
    <x v="15"/>
    <x v="8"/>
    <x v="62"/>
    <x v="32"/>
    <n v="2500000"/>
    <x v="1"/>
    <s v="EMP0269"/>
    <s v="Ishwarya Shetty"/>
    <n v="2"/>
    <n v="926.35"/>
    <x v="5"/>
    <n v="92.64"/>
    <n v="5"/>
    <n v="88"/>
    <n v="1848.06"/>
    <n v="1100.02"/>
    <n v="660.04"/>
    <s v="UPI"/>
    <n v="0.35715290629092128"/>
    <x v="0"/>
    <x v="0"/>
    <x v="0"/>
    <s v="16:28"/>
    <x v="1"/>
    <x v="1"/>
  </r>
  <r>
    <s v="INV100239"/>
    <x v="2"/>
    <x v="0"/>
    <x v="0"/>
    <s v="STR028-2024-Dec"/>
    <x v="200"/>
    <x v="197"/>
    <x v="1"/>
    <x v="17"/>
    <x v="2"/>
    <x v="3"/>
    <s v="PRD0080"/>
    <x v="138"/>
    <x v="6"/>
    <x v="56"/>
    <x v="0"/>
    <x v="87"/>
    <x v="65"/>
    <n v="2500000"/>
    <x v="2"/>
    <s v="EMP0240"/>
    <s v="Gopal Prasad"/>
    <n v="2"/>
    <n v="974.04"/>
    <x v="6"/>
    <n v="292.20999999999998"/>
    <n v="5"/>
    <n v="82.79"/>
    <n v="1738.66"/>
    <n v="1153.94"/>
    <n v="501.93"/>
    <s v="UPI"/>
    <n v="0.28868784006073644"/>
    <x v="0"/>
    <x v="0"/>
    <x v="0"/>
    <s v="14:41"/>
    <x v="1"/>
    <x v="0"/>
  </r>
  <r>
    <s v="INV100240"/>
    <x v="178"/>
    <x v="0"/>
    <x v="2"/>
    <s v="STR104-2024-May"/>
    <x v="201"/>
    <x v="198"/>
    <x v="1"/>
    <x v="20"/>
    <x v="0"/>
    <x v="3"/>
    <s v="PRD0134"/>
    <x v="55"/>
    <x v="8"/>
    <x v="13"/>
    <x v="22"/>
    <x v="53"/>
    <x v="19"/>
    <n v="1200000"/>
    <x v="1"/>
    <s v="EMP0073"/>
    <s v="Sathish Sundaram"/>
    <n v="1"/>
    <n v="920.27"/>
    <x v="0"/>
    <n v="92.03"/>
    <n v="5"/>
    <n v="41.41"/>
    <n v="869.65"/>
    <n v="698.08"/>
    <n v="130.15999999999994"/>
    <s v="Credit Card"/>
    <n v="0.14966940723279473"/>
    <x v="2"/>
    <x v="1"/>
    <x v="0"/>
    <s v="15:28"/>
    <x v="1"/>
    <x v="0"/>
  </r>
  <r>
    <s v="INV100241"/>
    <x v="179"/>
    <x v="0"/>
    <x v="5"/>
    <s v="STR003-2024-Jun"/>
    <x v="202"/>
    <x v="199"/>
    <x v="0"/>
    <x v="9"/>
    <x v="2"/>
    <x v="3"/>
    <s v="PRD0067"/>
    <x v="41"/>
    <x v="15"/>
    <x v="24"/>
    <x v="24"/>
    <x v="99"/>
    <x v="71"/>
    <n v="2500000"/>
    <x v="2"/>
    <s v="EMP0121"/>
    <s v="Yamini Pandian"/>
    <n v="2"/>
    <n v="1410.46"/>
    <x v="0"/>
    <n v="282.08999999999997"/>
    <n v="12"/>
    <n v="304.66000000000003"/>
    <n v="2843.49"/>
    <n v="2026.52"/>
    <n v="512.30999999999972"/>
    <s v="UPI"/>
    <n v="0.18016943966745083"/>
    <x v="0"/>
    <x v="0"/>
    <x v="0"/>
    <s v="19:23"/>
    <x v="0"/>
    <x v="0"/>
  </r>
  <r>
    <s v="INV100242"/>
    <x v="124"/>
    <x v="0"/>
    <x v="0"/>
    <s v="STR118-2024-Dec"/>
    <x v="112"/>
    <x v="111"/>
    <x v="1"/>
    <x v="14"/>
    <x v="1"/>
    <x v="1"/>
    <s v="PRD0089"/>
    <x v="139"/>
    <x v="3"/>
    <x v="5"/>
    <x v="3"/>
    <x v="77"/>
    <x v="61"/>
    <n v="1000000"/>
    <x v="0"/>
    <s v="EMP0045"/>
    <s v="Chitra Chettiar"/>
    <n v="1"/>
    <n v="2131.21"/>
    <x v="5"/>
    <n v="106.56"/>
    <n v="12"/>
    <n v="242.96"/>
    <n v="2267.61"/>
    <n v="1542.23"/>
    <n v="482.42000000000007"/>
    <s v="Credit Card"/>
    <n v="0.21274381397153833"/>
    <x v="2"/>
    <x v="0"/>
    <x v="0"/>
    <s v="20:59"/>
    <x v="0"/>
    <x v="1"/>
  </r>
  <r>
    <s v="INV100243"/>
    <x v="94"/>
    <x v="0"/>
    <x v="2"/>
    <s v="STR027-2024-May"/>
    <x v="1"/>
    <x v="1"/>
    <x v="0"/>
    <x v="1"/>
    <x v="1"/>
    <x v="0"/>
    <s v="PRD0009"/>
    <x v="140"/>
    <x v="2"/>
    <x v="59"/>
    <x v="46"/>
    <x v="100"/>
    <x v="72"/>
    <n v="1500000"/>
    <x v="2"/>
    <s v="EMP0045"/>
    <s v="Chitra Chettiar"/>
    <n v="1"/>
    <n v="3293.47"/>
    <x v="2"/>
    <n v="0"/>
    <n v="12"/>
    <n v="395.22"/>
    <n v="3688.69"/>
    <n v="2340.46"/>
    <n v="953.01"/>
    <s v="Cash"/>
    <n v="0.25836001398870601"/>
    <x v="3"/>
    <x v="0"/>
    <x v="0"/>
    <s v="17:14"/>
    <x v="0"/>
    <x v="0"/>
  </r>
  <r>
    <s v="INV100244"/>
    <x v="180"/>
    <x v="0"/>
    <x v="5"/>
    <s v="STR039-2024-Jun"/>
    <x v="203"/>
    <x v="200"/>
    <x v="1"/>
    <x v="7"/>
    <x v="0"/>
    <x v="3"/>
    <s v="PRD0083"/>
    <x v="67"/>
    <x v="0"/>
    <x v="0"/>
    <x v="36"/>
    <x v="94"/>
    <x v="68"/>
    <n v="1500000"/>
    <x v="2"/>
    <s v="EMP0205"/>
    <s v="Malini Gowda"/>
    <n v="2"/>
    <n v="860.09"/>
    <x v="6"/>
    <n v="258.02999999999997"/>
    <n v="5"/>
    <n v="73.11"/>
    <n v="1535.26"/>
    <n v="1294.5999999999999"/>
    <n v="167.55000000000007"/>
    <s v="UPI"/>
    <n v="0.10913460912158206"/>
    <x v="0"/>
    <x v="1"/>
    <x v="0"/>
    <s v="17:31"/>
    <x v="0"/>
    <x v="0"/>
  </r>
  <r>
    <s v="INV100245"/>
    <x v="181"/>
    <x v="0"/>
    <x v="9"/>
    <s v="STR045-2024-Nov"/>
    <x v="204"/>
    <x v="121"/>
    <x v="1"/>
    <x v="24"/>
    <x v="1"/>
    <x v="3"/>
    <s v="PRD0190"/>
    <x v="141"/>
    <x v="15"/>
    <x v="24"/>
    <x v="3"/>
    <x v="52"/>
    <x v="22"/>
    <n v="1500000"/>
    <x v="2"/>
    <s v="EMP0121"/>
    <s v="Yamini Pandian"/>
    <n v="1"/>
    <n v="1360.27"/>
    <x v="2"/>
    <n v="0"/>
    <n v="12"/>
    <n v="163.22999999999999"/>
    <n v="1523.5"/>
    <n v="914.35"/>
    <n v="445.91999999999996"/>
    <s v="Debit Card"/>
    <n v="0.29269445356087953"/>
    <x v="1"/>
    <x v="1"/>
    <x v="0"/>
    <s v="21:51"/>
    <x v="2"/>
    <x v="0"/>
  </r>
  <r>
    <s v="INV100246"/>
    <x v="9"/>
    <x v="0"/>
    <x v="1"/>
    <s v="STR077-2024-Oct"/>
    <x v="205"/>
    <x v="201"/>
    <x v="1"/>
    <x v="27"/>
    <x v="4"/>
    <x v="0"/>
    <s v="PRD0228"/>
    <x v="61"/>
    <x v="18"/>
    <x v="42"/>
    <x v="8"/>
    <x v="69"/>
    <x v="55"/>
    <n v="2500000"/>
    <x v="2"/>
    <s v="EMP0072"/>
    <s v="Anitha Ramachandran"/>
    <n v="2"/>
    <n v="1351.4"/>
    <x v="1"/>
    <n v="675.7"/>
    <n v="12"/>
    <n v="243.25"/>
    <n v="2270.35"/>
    <n v="1806.6"/>
    <n v="220.5"/>
    <s v="UPI"/>
    <n v="9.7121589182284668E-2"/>
    <x v="0"/>
    <x v="0"/>
    <x v="0"/>
    <s v="20:49"/>
    <x v="0"/>
    <x v="0"/>
  </r>
  <r>
    <s v="INV100247"/>
    <x v="182"/>
    <x v="0"/>
    <x v="10"/>
    <s v="STR083-2024-Apr"/>
    <x v="17"/>
    <x v="17"/>
    <x v="1"/>
    <x v="12"/>
    <x v="3"/>
    <x v="0"/>
    <s v="PRD0172"/>
    <x v="35"/>
    <x v="16"/>
    <x v="29"/>
    <x v="4"/>
    <x v="28"/>
    <x v="27"/>
    <n v="1200000"/>
    <x v="2"/>
    <s v="EMP0141"/>
    <s v="Dhruv Mishra"/>
    <n v="2"/>
    <n v="2420.5"/>
    <x v="5"/>
    <n v="242.05"/>
    <n v="12"/>
    <n v="551.87"/>
    <n v="5150.82"/>
    <n v="3608.74"/>
    <n v="990.20999999999992"/>
    <s v="UPI"/>
    <n v="0.19224317681456543"/>
    <x v="0"/>
    <x v="1"/>
    <x v="0"/>
    <s v="18:06"/>
    <x v="0"/>
    <x v="0"/>
  </r>
  <r>
    <s v="INV100248"/>
    <x v="183"/>
    <x v="1"/>
    <x v="4"/>
    <s v="STR006-2025-Feb"/>
    <x v="206"/>
    <x v="202"/>
    <x v="0"/>
    <x v="4"/>
    <x v="2"/>
    <x v="3"/>
    <s v="PRD0044"/>
    <x v="129"/>
    <x v="5"/>
    <x v="7"/>
    <x v="31"/>
    <x v="86"/>
    <x v="3"/>
    <n v="2000000"/>
    <x v="1"/>
    <s v="EMP0026"/>
    <s v="Sunita Ramachandran"/>
    <n v="1"/>
    <n v="991.65"/>
    <x v="2"/>
    <n v="0"/>
    <n v="5"/>
    <n v="49.58"/>
    <n v="1041.23"/>
    <n v="721.29"/>
    <n v="270.36000000000007"/>
    <s v="UPI"/>
    <n v="0.25965444714424291"/>
    <x v="0"/>
    <x v="0"/>
    <x v="0"/>
    <s v="10:06"/>
    <x v="3"/>
    <x v="0"/>
  </r>
  <r>
    <s v="INV100249"/>
    <x v="184"/>
    <x v="0"/>
    <x v="9"/>
    <s v="STR066-2024-Nov"/>
    <x v="194"/>
    <x v="191"/>
    <x v="1"/>
    <x v="10"/>
    <x v="4"/>
    <x v="0"/>
    <s v="PRD0072"/>
    <x v="142"/>
    <x v="0"/>
    <x v="19"/>
    <x v="5"/>
    <x v="39"/>
    <x v="36"/>
    <n v="2500000"/>
    <x v="1"/>
    <s v="EMP0015"/>
    <s v="Vikram Bhat"/>
    <n v="2"/>
    <n v="918.71"/>
    <x v="4"/>
    <n v="551.23"/>
    <n v="5"/>
    <n v="64.31"/>
    <n v="1350.5"/>
    <n v="1198.56"/>
    <n v="87.630000000000052"/>
    <s v="Credit Card"/>
    <n v="6.4887078859681632E-2"/>
    <x v="2"/>
    <x v="1"/>
    <x v="0"/>
    <s v="16:14"/>
    <x v="1"/>
    <x v="0"/>
  </r>
  <r>
    <s v="INV100250"/>
    <x v="173"/>
    <x v="0"/>
    <x v="10"/>
    <s v="STR113-2024-Apr"/>
    <x v="207"/>
    <x v="203"/>
    <x v="1"/>
    <x v="15"/>
    <x v="4"/>
    <x v="2"/>
    <s v="PRD0086"/>
    <x v="143"/>
    <x v="3"/>
    <x v="45"/>
    <x v="1"/>
    <x v="64"/>
    <x v="52"/>
    <n v="2000000"/>
    <x v="2"/>
    <s v="EMP0100"/>
    <s v="Priya Balasubramaniam"/>
    <n v="2"/>
    <n v="3670.9"/>
    <x v="1"/>
    <n v="1835.45"/>
    <n v="12"/>
    <n v="660.76"/>
    <n v="6167.11"/>
    <n v="4934.4399999999996"/>
    <n v="571.91000000000008"/>
    <s v="Credit Card"/>
    <n v="9.2735495231964421E-2"/>
    <x v="2"/>
    <x v="0"/>
    <x v="0"/>
    <s v="14:41"/>
    <x v="1"/>
    <x v="0"/>
  </r>
  <r>
    <s v="INV100251"/>
    <x v="112"/>
    <x v="0"/>
    <x v="1"/>
    <s v="STR084-2024-Oct"/>
    <x v="208"/>
    <x v="204"/>
    <x v="1"/>
    <x v="5"/>
    <x v="2"/>
    <x v="1"/>
    <s v="PRD0050"/>
    <x v="144"/>
    <x v="8"/>
    <x v="16"/>
    <x v="28"/>
    <x v="7"/>
    <x v="7"/>
    <n v="2000000"/>
    <x v="0"/>
    <s v="EMP0009"/>
    <s v="Vinod Hegde"/>
    <n v="3"/>
    <n v="1218.42"/>
    <x v="1"/>
    <n v="913.82"/>
    <n v="12"/>
    <n v="328.97"/>
    <n v="3070.41"/>
    <n v="2308.89"/>
    <n v="432.54999999999995"/>
    <s v="Cash"/>
    <n v="0.14087695128663597"/>
    <x v="3"/>
    <x v="1"/>
    <x v="0"/>
    <s v="18:23"/>
    <x v="0"/>
    <x v="0"/>
  </r>
  <r>
    <s v="INV100252"/>
    <x v="99"/>
    <x v="0"/>
    <x v="10"/>
    <s v="STR023-2024-Apr"/>
    <x v="209"/>
    <x v="205"/>
    <x v="0"/>
    <x v="35"/>
    <x v="3"/>
    <x v="0"/>
    <s v="PRD0043"/>
    <x v="63"/>
    <x v="12"/>
    <x v="21"/>
    <x v="20"/>
    <x v="44"/>
    <x v="41"/>
    <n v="2000000"/>
    <x v="1"/>
    <s v="EMP0223"/>
    <s v="Meena Krishnan"/>
    <n v="2"/>
    <n v="3437.43"/>
    <x v="2"/>
    <n v="0"/>
    <n v="12"/>
    <n v="824.98"/>
    <n v="7699.84"/>
    <n v="4068.02"/>
    <n v="2806.84"/>
    <s v="UPI"/>
    <n v="0.36453225002077966"/>
    <x v="0"/>
    <x v="0"/>
    <x v="0"/>
    <s v="14:23"/>
    <x v="1"/>
    <x v="1"/>
  </r>
  <r>
    <s v="INV100253"/>
    <x v="185"/>
    <x v="0"/>
    <x v="11"/>
    <s v="STR047-2024-Aug"/>
    <x v="210"/>
    <x v="206"/>
    <x v="1"/>
    <x v="24"/>
    <x v="1"/>
    <x v="3"/>
    <s v="PRD0070"/>
    <x v="145"/>
    <x v="13"/>
    <x v="67"/>
    <x v="13"/>
    <x v="12"/>
    <x v="12"/>
    <n v="800000"/>
    <x v="0"/>
    <s v="EMP0073"/>
    <s v="Sathish Sundaram"/>
    <n v="2"/>
    <n v="820.42"/>
    <x v="1"/>
    <n v="410.21"/>
    <n v="5"/>
    <n v="61.53"/>
    <n v="1292.1600000000001"/>
    <n v="1130.9000000000001"/>
    <n v="99.72999999999999"/>
    <s v="Cash"/>
    <n v="7.7180844477464081E-2"/>
    <x v="3"/>
    <x v="0"/>
    <x v="0"/>
    <s v="11:44"/>
    <x v="3"/>
    <x v="0"/>
  </r>
  <r>
    <s v="INV100254"/>
    <x v="30"/>
    <x v="0"/>
    <x v="1"/>
    <s v="STR043-2024-Oct"/>
    <x v="161"/>
    <x v="26"/>
    <x v="0"/>
    <x v="34"/>
    <x v="0"/>
    <x v="3"/>
    <s v="PRD0031"/>
    <x v="146"/>
    <x v="12"/>
    <x v="68"/>
    <x v="18"/>
    <x v="97"/>
    <x v="20"/>
    <n v="1500000"/>
    <x v="2"/>
    <s v="EMP0173"/>
    <s v="Logesh Gopalakrishnan"/>
    <n v="2"/>
    <n v="3627.65"/>
    <x v="4"/>
    <n v="2176.59"/>
    <n v="12"/>
    <n v="609.45000000000005"/>
    <n v="5688.16"/>
    <n v="4748.0600000000004"/>
    <n v="330.64999999999941"/>
    <s v="UPI"/>
    <n v="5.8129518157013768E-2"/>
    <x v="0"/>
    <x v="1"/>
    <x v="1"/>
    <s v="15:31"/>
    <x v="1"/>
    <x v="0"/>
  </r>
  <r>
    <s v="INV100255"/>
    <x v="38"/>
    <x v="0"/>
    <x v="2"/>
    <s v="STR120-2024-May"/>
    <x v="211"/>
    <x v="108"/>
    <x v="0"/>
    <x v="10"/>
    <x v="4"/>
    <x v="1"/>
    <s v="PRD0151"/>
    <x v="65"/>
    <x v="7"/>
    <x v="9"/>
    <x v="4"/>
    <x v="101"/>
    <x v="67"/>
    <n v="1500000"/>
    <x v="2"/>
    <s v="EMP0061"/>
    <s v="Ganapathy Naidu"/>
    <n v="2"/>
    <n v="1391.41"/>
    <x v="0"/>
    <n v="278.27999999999997"/>
    <n v="12"/>
    <n v="300.54000000000002"/>
    <n v="2805.08"/>
    <n v="1669.92"/>
    <n v="834.61999999999989"/>
    <s v="Cash"/>
    <n v="0.29753875112296257"/>
    <x v="3"/>
    <x v="0"/>
    <x v="0"/>
    <s v="14:19"/>
    <x v="1"/>
    <x v="1"/>
  </r>
  <r>
    <s v="INV100256"/>
    <x v="186"/>
    <x v="1"/>
    <x v="4"/>
    <s v="STR036-2025-Feb"/>
    <x v="167"/>
    <x v="164"/>
    <x v="1"/>
    <x v="28"/>
    <x v="1"/>
    <x v="3"/>
    <s v="PRD0112"/>
    <x v="147"/>
    <x v="16"/>
    <x v="58"/>
    <x v="27"/>
    <x v="78"/>
    <x v="62"/>
    <n v="1000000"/>
    <x v="1"/>
    <s v="EMP0015"/>
    <s v="Vikram Bhat"/>
    <n v="1"/>
    <n v="2213.3000000000002"/>
    <x v="0"/>
    <n v="221.33"/>
    <n v="12"/>
    <n v="239.04"/>
    <n v="2231.0100000000002"/>
    <n v="1676.92"/>
    <n v="315.05000000000018"/>
    <s v="UPI"/>
    <n v="0.14121406896428082"/>
    <x v="0"/>
    <x v="1"/>
    <x v="0"/>
    <s v="15:11"/>
    <x v="1"/>
    <x v="0"/>
  </r>
  <r>
    <s v="INV100257"/>
    <x v="187"/>
    <x v="0"/>
    <x v="3"/>
    <s v="STR107-2024-Jul"/>
    <x v="212"/>
    <x v="207"/>
    <x v="0"/>
    <x v="23"/>
    <x v="0"/>
    <x v="1"/>
    <s v="PRD0214"/>
    <x v="71"/>
    <x v="7"/>
    <x v="33"/>
    <x v="7"/>
    <x v="98"/>
    <x v="19"/>
    <n v="1500000"/>
    <x v="1"/>
    <s v="EMP0206"/>
    <s v="Arjun Krishnan"/>
    <n v="1"/>
    <n v="1032.97"/>
    <x v="4"/>
    <n v="309.89"/>
    <n v="12"/>
    <n v="86.77"/>
    <n v="809.85"/>
    <n v="720.53"/>
    <n v="2.550000000000054"/>
    <s v="Credit Card"/>
    <n v="3.1487312465272011E-3"/>
    <x v="2"/>
    <x v="0"/>
    <x v="0"/>
    <s v="18:57"/>
    <x v="0"/>
    <x v="1"/>
  </r>
  <r>
    <s v="INV100258"/>
    <x v="188"/>
    <x v="0"/>
    <x v="10"/>
    <s v="STR004-2024-Apr"/>
    <x v="213"/>
    <x v="208"/>
    <x v="1"/>
    <x v="2"/>
    <x v="2"/>
    <x v="1"/>
    <s v="PRD0048"/>
    <x v="18"/>
    <x v="6"/>
    <x v="20"/>
    <x v="25"/>
    <x v="10"/>
    <x v="10"/>
    <n v="800000"/>
    <x v="2"/>
    <s v="EMP0207"/>
    <s v="Chitra Bhat"/>
    <n v="4"/>
    <n v="1118.2"/>
    <x v="0"/>
    <n v="447.28"/>
    <n v="12"/>
    <n v="483.06"/>
    <n v="4508.58"/>
    <n v="2335.44"/>
    <n v="1690.08"/>
    <s v="EMI"/>
    <n v="0.37485860293041268"/>
    <x v="5"/>
    <x v="0"/>
    <x v="0"/>
    <s v="15:36"/>
    <x v="1"/>
    <x v="1"/>
  </r>
  <r>
    <s v="INV100259"/>
    <x v="189"/>
    <x v="0"/>
    <x v="0"/>
    <s v="STR080-2024-Dec"/>
    <x v="214"/>
    <x v="67"/>
    <x v="1"/>
    <x v="1"/>
    <x v="1"/>
    <x v="1"/>
    <s v="PRD0203"/>
    <x v="60"/>
    <x v="4"/>
    <x v="41"/>
    <x v="34"/>
    <x v="26"/>
    <x v="19"/>
    <n v="2000000"/>
    <x v="1"/>
    <s v="EMP0009"/>
    <s v="Vinod Hegde"/>
    <n v="2"/>
    <n v="1172.6099999999999"/>
    <x v="0"/>
    <n v="234.52"/>
    <n v="12"/>
    <n v="253.28"/>
    <n v="2363.98"/>
    <n v="1829.44"/>
    <n v="281.26"/>
    <s v="Cash"/>
    <n v="0.11897731791301111"/>
    <x v="3"/>
    <x v="1"/>
    <x v="0"/>
    <s v="10:24"/>
    <x v="3"/>
    <x v="0"/>
  </r>
  <r>
    <s v="INV100260"/>
    <x v="117"/>
    <x v="0"/>
    <x v="9"/>
    <s v="STR062-2024-Nov"/>
    <x v="215"/>
    <x v="209"/>
    <x v="1"/>
    <x v="31"/>
    <x v="1"/>
    <x v="2"/>
    <s v="PRD0084"/>
    <x v="50"/>
    <x v="7"/>
    <x v="9"/>
    <x v="29"/>
    <x v="6"/>
    <x v="6"/>
    <n v="1000000"/>
    <x v="0"/>
    <s v="EMP0045"/>
    <s v="Chitra Chettiar"/>
    <n v="1"/>
    <n v="1368.17"/>
    <x v="4"/>
    <n v="410.45"/>
    <n v="12"/>
    <n v="114.93"/>
    <n v="1072.6500000000001"/>
    <n v="1073.45"/>
    <n v="-115.72999999999996"/>
    <s v="UPI"/>
    <n v="-0.10789167016268117"/>
    <x v="0"/>
    <x v="1"/>
    <x v="0"/>
    <s v="16:41"/>
    <x v="1"/>
    <x v="0"/>
  </r>
  <r>
    <s v="INV100261"/>
    <x v="190"/>
    <x v="1"/>
    <x v="6"/>
    <s v="STR058-2025-Jan"/>
    <x v="216"/>
    <x v="210"/>
    <x v="0"/>
    <x v="22"/>
    <x v="1"/>
    <x v="3"/>
    <s v="PRD0116"/>
    <x v="56"/>
    <x v="7"/>
    <x v="9"/>
    <x v="13"/>
    <x v="4"/>
    <x v="4"/>
    <n v="1200000"/>
    <x v="1"/>
    <s v="EMP0269"/>
    <s v="Ishwarya Shetty"/>
    <n v="3"/>
    <n v="1430.46"/>
    <x v="5"/>
    <n v="214.57"/>
    <n v="12"/>
    <n v="489.22"/>
    <n v="4566.03"/>
    <n v="3146.13"/>
    <n v="930.67999999999961"/>
    <s v="Cash"/>
    <n v="0.20382695689691038"/>
    <x v="3"/>
    <x v="1"/>
    <x v="0"/>
    <s v="14:34"/>
    <x v="1"/>
    <x v="1"/>
  </r>
  <r>
    <s v="INV100262"/>
    <x v="149"/>
    <x v="0"/>
    <x v="0"/>
    <s v="STR065-2024-Dec"/>
    <x v="217"/>
    <x v="211"/>
    <x v="0"/>
    <x v="1"/>
    <x v="1"/>
    <x v="0"/>
    <s v="PRD0127"/>
    <x v="148"/>
    <x v="15"/>
    <x v="24"/>
    <x v="33"/>
    <x v="102"/>
    <x v="73"/>
    <n v="1200000"/>
    <x v="0"/>
    <s v="EMP0001"/>
    <s v="Charulatha Kumar"/>
    <n v="2"/>
    <n v="1817.51"/>
    <x v="6"/>
    <n v="545.25"/>
    <n v="12"/>
    <n v="370.77"/>
    <n v="3460.54"/>
    <n v="2231.84"/>
    <n v="857.92999999999984"/>
    <s v="Cash"/>
    <n v="0.24791795500124253"/>
    <x v="3"/>
    <x v="0"/>
    <x v="0"/>
    <s v="16:12"/>
    <x v="1"/>
    <x v="1"/>
  </r>
  <r>
    <s v="INV100263"/>
    <x v="191"/>
    <x v="0"/>
    <x v="5"/>
    <s v="STR099-2024-Jun"/>
    <x v="132"/>
    <x v="130"/>
    <x v="0"/>
    <x v="9"/>
    <x v="2"/>
    <x v="1"/>
    <s v="PRD0092"/>
    <x v="149"/>
    <x v="2"/>
    <x v="2"/>
    <x v="39"/>
    <x v="22"/>
    <x v="22"/>
    <n v="1500000"/>
    <x v="2"/>
    <s v="EMP0194"/>
    <s v="Pranav Reddy"/>
    <n v="2"/>
    <n v="3756.23"/>
    <x v="0"/>
    <n v="751.25"/>
    <n v="12"/>
    <n v="811.35"/>
    <n v="7572.56"/>
    <n v="5464.62"/>
    <n v="1296.5900000000006"/>
    <s v="Debit Card"/>
    <n v="0.17122214944483774"/>
    <x v="1"/>
    <x v="0"/>
    <x v="0"/>
    <s v="11:05"/>
    <x v="3"/>
    <x v="1"/>
  </r>
  <r>
    <s v="INV100264"/>
    <x v="192"/>
    <x v="1"/>
    <x v="4"/>
    <s v="STR107-2025-Feb"/>
    <x v="86"/>
    <x v="85"/>
    <x v="1"/>
    <x v="32"/>
    <x v="3"/>
    <x v="1"/>
    <s v="PRD0219"/>
    <x v="150"/>
    <x v="4"/>
    <x v="53"/>
    <x v="37"/>
    <x v="98"/>
    <x v="19"/>
    <n v="1500000"/>
    <x v="1"/>
    <s v="EMP0223"/>
    <s v="Meena Krishnan"/>
    <n v="1"/>
    <n v="569.91"/>
    <x v="2"/>
    <n v="0"/>
    <n v="5"/>
    <n v="28.5"/>
    <n v="598.41"/>
    <n v="410.37"/>
    <n v="159.53999999999996"/>
    <s v="UPI"/>
    <n v="0.2666065072441971"/>
    <x v="0"/>
    <x v="1"/>
    <x v="0"/>
    <s v="10:31"/>
    <x v="3"/>
    <x v="0"/>
  </r>
  <r>
    <s v="INV100265"/>
    <x v="169"/>
    <x v="1"/>
    <x v="8"/>
    <s v="STR047-2025-Mar"/>
    <x v="218"/>
    <x v="212"/>
    <x v="1"/>
    <x v="34"/>
    <x v="0"/>
    <x v="2"/>
    <s v="PRD0040"/>
    <x v="6"/>
    <x v="4"/>
    <x v="6"/>
    <x v="4"/>
    <x v="12"/>
    <x v="12"/>
    <n v="800000"/>
    <x v="0"/>
    <s v="EMP0086"/>
    <s v="Anil Reddy"/>
    <n v="1"/>
    <n v="1426.9"/>
    <x v="0"/>
    <n v="142.69"/>
    <n v="12"/>
    <n v="154.11000000000001"/>
    <n v="1438.32"/>
    <n v="1148.6600000000001"/>
    <n v="135.54999999999984"/>
    <s v="UPI"/>
    <n v="9.4241893319984324E-2"/>
    <x v="0"/>
    <x v="1"/>
    <x v="0"/>
    <s v="18:21"/>
    <x v="0"/>
    <x v="0"/>
  </r>
  <r>
    <s v="INV100266"/>
    <x v="115"/>
    <x v="0"/>
    <x v="10"/>
    <s v="STR030-2024-Apr"/>
    <x v="219"/>
    <x v="213"/>
    <x v="0"/>
    <x v="2"/>
    <x v="2"/>
    <x v="1"/>
    <s v="PRD0231"/>
    <x v="151"/>
    <x v="4"/>
    <x v="6"/>
    <x v="30"/>
    <x v="103"/>
    <x v="30"/>
    <n v="2000000"/>
    <x v="1"/>
    <s v="EMP0260"/>
    <s v="Malathi Varma"/>
    <n v="1"/>
    <n v="1403.17"/>
    <x v="6"/>
    <n v="210.48"/>
    <n v="12"/>
    <n v="143.12"/>
    <n v="1335.81"/>
    <n v="894.68"/>
    <n v="298.01"/>
    <s v="Net Banking"/>
    <n v="0.22309310455828299"/>
    <x v="4"/>
    <x v="0"/>
    <x v="0"/>
    <s v="16:57"/>
    <x v="1"/>
    <x v="1"/>
  </r>
  <r>
    <s v="INV100267"/>
    <x v="193"/>
    <x v="1"/>
    <x v="4"/>
    <s v="STR058-2025-Feb"/>
    <x v="220"/>
    <x v="214"/>
    <x v="1"/>
    <x v="12"/>
    <x v="3"/>
    <x v="3"/>
    <s v="PRD0046"/>
    <x v="45"/>
    <x v="7"/>
    <x v="35"/>
    <x v="26"/>
    <x v="4"/>
    <x v="4"/>
    <n v="1200000"/>
    <x v="1"/>
    <s v="EMP0090"/>
    <s v="Padma Gounder"/>
    <n v="2"/>
    <n v="1682.18"/>
    <x v="6"/>
    <n v="504.65"/>
    <n v="12"/>
    <n v="343.17"/>
    <n v="3202.88"/>
    <n v="2094.96"/>
    <n v="764.75"/>
    <s v="Debit Card"/>
    <n v="0.23876948246578078"/>
    <x v="1"/>
    <x v="1"/>
    <x v="0"/>
    <s v="11:53"/>
    <x v="3"/>
    <x v="1"/>
  </r>
  <r>
    <s v="INV100268"/>
    <x v="34"/>
    <x v="0"/>
    <x v="0"/>
    <s v="STR105-2024-Dec"/>
    <x v="221"/>
    <x v="215"/>
    <x v="1"/>
    <x v="3"/>
    <x v="3"/>
    <x v="3"/>
    <s v="PRD0123"/>
    <x v="105"/>
    <x v="19"/>
    <x v="61"/>
    <x v="11"/>
    <x v="96"/>
    <x v="70"/>
    <n v="2500000"/>
    <x v="1"/>
    <s v="EMP0026"/>
    <s v="Sunita Ramachandran"/>
    <n v="5"/>
    <n v="1150.45"/>
    <x v="0"/>
    <n v="575.23"/>
    <n v="12"/>
    <n v="621.24"/>
    <n v="5798.26"/>
    <n v="3686.75"/>
    <n v="1490.2700000000002"/>
    <s v="Credit Card"/>
    <n v="0.25702020951112925"/>
    <x v="2"/>
    <x v="0"/>
    <x v="0"/>
    <s v="21:34"/>
    <x v="2"/>
    <x v="0"/>
  </r>
  <r>
    <s v="INV100269"/>
    <x v="55"/>
    <x v="0"/>
    <x v="1"/>
    <s v="STR093-2024-Oct"/>
    <x v="222"/>
    <x v="216"/>
    <x v="1"/>
    <x v="0"/>
    <x v="0"/>
    <x v="1"/>
    <s v="PRD0090"/>
    <x v="31"/>
    <x v="1"/>
    <x v="1"/>
    <x v="19"/>
    <x v="47"/>
    <x v="29"/>
    <n v="1000000"/>
    <x v="1"/>
    <s v="EMP0091"/>
    <s v="Hari Nair"/>
    <n v="3"/>
    <n v="636.71"/>
    <x v="2"/>
    <n v="0"/>
    <n v="5"/>
    <n v="95.51"/>
    <n v="2005.64"/>
    <n v="1257.8399999999999"/>
    <n v="652.29000000000019"/>
    <s v="Credit Card"/>
    <n v="0.3252278574420136"/>
    <x v="2"/>
    <x v="0"/>
    <x v="1"/>
    <s v="17:38"/>
    <x v="0"/>
    <x v="0"/>
  </r>
  <r>
    <s v="INV100270"/>
    <x v="31"/>
    <x v="0"/>
    <x v="9"/>
    <s v="STR080-2024-Nov"/>
    <x v="223"/>
    <x v="217"/>
    <x v="0"/>
    <x v="29"/>
    <x v="4"/>
    <x v="1"/>
    <s v="PRD0124"/>
    <x v="23"/>
    <x v="13"/>
    <x v="22"/>
    <x v="9"/>
    <x v="26"/>
    <x v="19"/>
    <n v="2000000"/>
    <x v="1"/>
    <s v="EMP0258"/>
    <s v="Preethi Singh"/>
    <n v="1"/>
    <n v="713.25"/>
    <x v="0"/>
    <n v="71.33"/>
    <n v="5"/>
    <n v="32.1"/>
    <n v="674.02"/>
    <n v="499.31"/>
    <n v="142.60999999999999"/>
    <s v="Debit Card"/>
    <n v="0.21158125871635855"/>
    <x v="1"/>
    <x v="0"/>
    <x v="0"/>
    <s v="21:39"/>
    <x v="2"/>
    <x v="0"/>
  </r>
  <r>
    <s v="INV100271"/>
    <x v="180"/>
    <x v="0"/>
    <x v="5"/>
    <s v="STR078-2024-Jun"/>
    <x v="224"/>
    <x v="218"/>
    <x v="1"/>
    <x v="27"/>
    <x v="4"/>
    <x v="1"/>
    <s v="PRD0061"/>
    <x v="152"/>
    <x v="13"/>
    <x v="22"/>
    <x v="14"/>
    <x v="3"/>
    <x v="3"/>
    <n v="1200000"/>
    <x v="1"/>
    <s v="EMP0020"/>
    <s v="Eswar Prasad"/>
    <n v="2"/>
    <n v="634.07000000000005"/>
    <x v="2"/>
    <n v="0"/>
    <n v="5"/>
    <n v="63.41"/>
    <n v="1331.55"/>
    <n v="1018.88"/>
    <n v="249.25999999999996"/>
    <s v="UPI"/>
    <n v="0.18719537381247417"/>
    <x v="0"/>
    <x v="0"/>
    <x v="0"/>
    <s v="19:30"/>
    <x v="0"/>
    <x v="0"/>
  </r>
  <r>
    <s v="INV100272"/>
    <x v="194"/>
    <x v="0"/>
    <x v="7"/>
    <s v="STR028-2024-Sep"/>
    <x v="225"/>
    <x v="219"/>
    <x v="1"/>
    <x v="2"/>
    <x v="2"/>
    <x v="1"/>
    <s v="PRD0110"/>
    <x v="153"/>
    <x v="5"/>
    <x v="35"/>
    <x v="44"/>
    <x v="87"/>
    <x v="65"/>
    <n v="2500000"/>
    <x v="2"/>
    <s v="EMP0001"/>
    <s v="Charulatha Kumar"/>
    <n v="1"/>
    <n v="1490.23"/>
    <x v="5"/>
    <n v="74.510000000000005"/>
    <n v="12"/>
    <n v="169.89"/>
    <n v="1585.61"/>
    <n v="975.36"/>
    <n v="440.3599999999999"/>
    <s v="Debit Card"/>
    <n v="0.27772276915508853"/>
    <x v="1"/>
    <x v="0"/>
    <x v="0"/>
    <s v="14:06"/>
    <x v="1"/>
    <x v="1"/>
  </r>
  <r>
    <s v="INV100273"/>
    <x v="130"/>
    <x v="0"/>
    <x v="1"/>
    <s v="STR081-2024-Oct"/>
    <x v="65"/>
    <x v="65"/>
    <x v="1"/>
    <x v="2"/>
    <x v="2"/>
    <x v="1"/>
    <s v="PRD0072"/>
    <x v="142"/>
    <x v="0"/>
    <x v="19"/>
    <x v="5"/>
    <x v="104"/>
    <x v="31"/>
    <n v="2500000"/>
    <x v="1"/>
    <s v="EMP0100"/>
    <s v="Priya Balasubramaniam"/>
    <n v="1"/>
    <n v="881"/>
    <x v="4"/>
    <n v="264.3"/>
    <n v="5"/>
    <n v="30.84"/>
    <n v="647.54"/>
    <n v="599.28"/>
    <n v="17.419999999999991"/>
    <s v="UPI"/>
    <n v="2.6901813015412165E-2"/>
    <x v="0"/>
    <x v="1"/>
    <x v="0"/>
    <s v="14:17"/>
    <x v="1"/>
    <x v="1"/>
  </r>
  <r>
    <s v="INV100274"/>
    <x v="195"/>
    <x v="0"/>
    <x v="0"/>
    <s v="STR083-2024-Dec"/>
    <x v="10"/>
    <x v="10"/>
    <x v="1"/>
    <x v="7"/>
    <x v="0"/>
    <x v="1"/>
    <s v="PRD0035"/>
    <x v="4"/>
    <x v="0"/>
    <x v="4"/>
    <x v="1"/>
    <x v="28"/>
    <x v="27"/>
    <n v="1200000"/>
    <x v="2"/>
    <s v="EMP0160"/>
    <s v="Ganesh Iyengar"/>
    <n v="2"/>
    <n v="789.85"/>
    <x v="1"/>
    <n v="394.93"/>
    <n v="5"/>
    <n v="59.24"/>
    <n v="1244.01"/>
    <n v="1079.52"/>
    <n v="105.25"/>
    <s v="Debit Card"/>
    <n v="8.4605429216806943E-2"/>
    <x v="1"/>
    <x v="0"/>
    <x v="0"/>
    <s v="11:07"/>
    <x v="3"/>
    <x v="0"/>
  </r>
  <r>
    <s v="INV100275"/>
    <x v="50"/>
    <x v="0"/>
    <x v="1"/>
    <s v="STR074-2024-Oct"/>
    <x v="226"/>
    <x v="220"/>
    <x v="0"/>
    <x v="33"/>
    <x v="3"/>
    <x v="0"/>
    <s v="PRD0065"/>
    <x v="2"/>
    <x v="2"/>
    <x v="2"/>
    <x v="2"/>
    <x v="5"/>
    <x v="5"/>
    <n v="1200000"/>
    <x v="0"/>
    <s v="EMP0026"/>
    <s v="Sunita Ramachandran"/>
    <n v="1"/>
    <n v="3706.83"/>
    <x v="4"/>
    <n v="1112.05"/>
    <n v="12"/>
    <n v="311.37"/>
    <n v="2906.15"/>
    <n v="2633.56"/>
    <n v="-38.779999999999859"/>
    <s v="UPI"/>
    <n v="-1.3344115066324814E-2"/>
    <x v="0"/>
    <x v="0"/>
    <x v="0"/>
    <s v="13:29"/>
    <x v="1"/>
    <x v="0"/>
  </r>
  <r>
    <s v="INV100276"/>
    <x v="196"/>
    <x v="0"/>
    <x v="11"/>
    <s v="STR076-2024-Aug"/>
    <x v="227"/>
    <x v="221"/>
    <x v="0"/>
    <x v="29"/>
    <x v="4"/>
    <x v="3"/>
    <s v="PRD0034"/>
    <x v="58"/>
    <x v="19"/>
    <x v="40"/>
    <x v="8"/>
    <x v="105"/>
    <x v="21"/>
    <n v="1500000"/>
    <x v="1"/>
    <s v="EMP0073"/>
    <s v="Sathish Sundaram"/>
    <n v="1"/>
    <n v="420.27"/>
    <x v="2"/>
    <n v="0"/>
    <n v="5"/>
    <n v="21.01"/>
    <n v="441.28"/>
    <n v="315.13"/>
    <n v="105.13999999999997"/>
    <s v="UPI"/>
    <n v="0.23826142131979691"/>
    <x v="0"/>
    <x v="0"/>
    <x v="0"/>
    <s v="15:39"/>
    <x v="1"/>
    <x v="0"/>
  </r>
  <r>
    <s v="INV100277"/>
    <x v="129"/>
    <x v="0"/>
    <x v="0"/>
    <s v="STR058-2024-Dec"/>
    <x v="228"/>
    <x v="222"/>
    <x v="0"/>
    <x v="35"/>
    <x v="3"/>
    <x v="0"/>
    <s v="PRD0074"/>
    <x v="18"/>
    <x v="11"/>
    <x v="18"/>
    <x v="12"/>
    <x v="4"/>
    <x v="4"/>
    <n v="1200000"/>
    <x v="1"/>
    <s v="EMP0203"/>
    <s v="Rani Mishra"/>
    <n v="4"/>
    <n v="990.92"/>
    <x v="3"/>
    <n v="792.74"/>
    <n v="5"/>
    <n v="158.55000000000001"/>
    <n v="3329.49"/>
    <n v="2884.88"/>
    <n v="286.05999999999966"/>
    <s v="UPI"/>
    <n v="8.5917062372915881E-2"/>
    <x v="0"/>
    <x v="0"/>
    <x v="0"/>
    <s v="19:22"/>
    <x v="0"/>
    <x v="0"/>
  </r>
  <r>
    <s v="INV100278"/>
    <x v="197"/>
    <x v="0"/>
    <x v="1"/>
    <s v="STR099-2024-Oct"/>
    <x v="115"/>
    <x v="114"/>
    <x v="0"/>
    <x v="26"/>
    <x v="4"/>
    <x v="0"/>
    <s v="PRD0069"/>
    <x v="78"/>
    <x v="1"/>
    <x v="1"/>
    <x v="26"/>
    <x v="22"/>
    <x v="22"/>
    <n v="1500000"/>
    <x v="2"/>
    <s v="EMP0086"/>
    <s v="Anil Reddy"/>
    <n v="1"/>
    <n v="625.67999999999995"/>
    <x v="0"/>
    <n v="62.57"/>
    <n v="5"/>
    <n v="28.16"/>
    <n v="591.27"/>
    <n v="369"/>
    <n v="194.10999999999999"/>
    <s v="Debit Card"/>
    <n v="0.32829333468635308"/>
    <x v="1"/>
    <x v="0"/>
    <x v="0"/>
    <s v="14:41"/>
    <x v="1"/>
    <x v="0"/>
  </r>
  <r>
    <s v="INV100279"/>
    <x v="143"/>
    <x v="0"/>
    <x v="2"/>
    <s v="STR023-2024-May"/>
    <x v="229"/>
    <x v="223"/>
    <x v="0"/>
    <x v="13"/>
    <x v="0"/>
    <x v="1"/>
    <s v="PRD0149"/>
    <x v="154"/>
    <x v="3"/>
    <x v="63"/>
    <x v="39"/>
    <x v="44"/>
    <x v="41"/>
    <n v="2000000"/>
    <x v="1"/>
    <s v="EMP0086"/>
    <s v="Anil Reddy"/>
    <n v="2"/>
    <n v="1820.84"/>
    <x v="4"/>
    <n v="1092.5"/>
    <n v="12"/>
    <n v="305.89999999999998"/>
    <n v="2855.08"/>
    <n v="2290.42"/>
    <n v="258.75999999999988"/>
    <s v="Credit Card"/>
    <n v="9.0631435896717391E-2"/>
    <x v="2"/>
    <x v="0"/>
    <x v="0"/>
    <s v="14:13"/>
    <x v="1"/>
    <x v="0"/>
  </r>
  <r>
    <s v="INV100280"/>
    <x v="69"/>
    <x v="0"/>
    <x v="2"/>
    <s v="STR088-2024-May"/>
    <x v="230"/>
    <x v="224"/>
    <x v="1"/>
    <x v="20"/>
    <x v="0"/>
    <x v="3"/>
    <s v="PRD0233"/>
    <x v="16"/>
    <x v="8"/>
    <x v="16"/>
    <x v="10"/>
    <x v="17"/>
    <x v="17"/>
    <n v="2000000"/>
    <x v="2"/>
    <s v="EMP0160"/>
    <s v="Ganesh Iyengar"/>
    <n v="1"/>
    <n v="1285.3599999999999"/>
    <x v="4"/>
    <n v="385.61"/>
    <n v="12"/>
    <n v="107.97"/>
    <n v="1007.72"/>
    <n v="865.48"/>
    <n v="34.27000000000001"/>
    <s v="Credit Card"/>
    <n v="3.4007462390346535E-2"/>
    <x v="2"/>
    <x v="1"/>
    <x v="0"/>
    <s v="12:35"/>
    <x v="1"/>
    <x v="0"/>
  </r>
  <r>
    <s v="INV100281"/>
    <x v="177"/>
    <x v="0"/>
    <x v="10"/>
    <s v="STR104-2024-Apr"/>
    <x v="231"/>
    <x v="225"/>
    <x v="0"/>
    <x v="5"/>
    <x v="2"/>
    <x v="1"/>
    <s v="PRD0016"/>
    <x v="28"/>
    <x v="12"/>
    <x v="21"/>
    <x v="17"/>
    <x v="53"/>
    <x v="19"/>
    <n v="1200000"/>
    <x v="1"/>
    <s v="EMP0240"/>
    <s v="Gopal Prasad"/>
    <n v="4"/>
    <n v="2157.58"/>
    <x v="6"/>
    <n v="1294.55"/>
    <n v="12"/>
    <n v="880.29"/>
    <n v="8216.06"/>
    <n v="5846.92"/>
    <n v="1488.8499999999995"/>
    <s v="Debit Card"/>
    <n v="0.18121216252072156"/>
    <x v="1"/>
    <x v="0"/>
    <x v="0"/>
    <s v="17:53"/>
    <x v="0"/>
    <x v="0"/>
  </r>
  <r>
    <s v="INV100282"/>
    <x v="198"/>
    <x v="0"/>
    <x v="10"/>
    <s v="STR035-2024-Apr"/>
    <x v="170"/>
    <x v="167"/>
    <x v="1"/>
    <x v="27"/>
    <x v="4"/>
    <x v="0"/>
    <s v="PRD0234"/>
    <x v="155"/>
    <x v="18"/>
    <x v="34"/>
    <x v="48"/>
    <x v="106"/>
    <x v="57"/>
    <n v="1200000"/>
    <x v="0"/>
    <s v="EMP0260"/>
    <s v="Malathi Varma"/>
    <n v="3"/>
    <n v="1070.6600000000001"/>
    <x v="3"/>
    <n v="642.4"/>
    <n v="12"/>
    <n v="308.35000000000002"/>
    <n v="2877.93"/>
    <n v="2446.35"/>
    <n v="123.2299999999999"/>
    <s v="Debit Card"/>
    <n v="4.2818970579548463E-2"/>
    <x v="1"/>
    <x v="1"/>
    <x v="0"/>
    <s v="11:51"/>
    <x v="3"/>
    <x v="0"/>
  </r>
  <r>
    <s v="INV100283"/>
    <x v="100"/>
    <x v="0"/>
    <x v="5"/>
    <s v="STR017-2024-Jun"/>
    <x v="232"/>
    <x v="226"/>
    <x v="1"/>
    <x v="6"/>
    <x v="0"/>
    <x v="3"/>
    <s v="PRD0088"/>
    <x v="156"/>
    <x v="6"/>
    <x v="8"/>
    <x v="42"/>
    <x v="107"/>
    <x v="12"/>
    <n v="2500000"/>
    <x v="0"/>
    <s v="EMP0205"/>
    <s v="Malini Gowda"/>
    <n v="2"/>
    <n v="362.29"/>
    <x v="3"/>
    <n v="144.91999999999999"/>
    <n v="5"/>
    <n v="28.98"/>
    <n v="608.64"/>
    <n v="394.1"/>
    <n v="185.55999999999997"/>
    <s v="Credit Card"/>
    <n v="0.30487644584647733"/>
    <x v="2"/>
    <x v="0"/>
    <x v="0"/>
    <s v="16:27"/>
    <x v="1"/>
    <x v="1"/>
  </r>
  <r>
    <s v="INV100284"/>
    <x v="80"/>
    <x v="0"/>
    <x v="1"/>
    <s v="STR084-2024-Oct"/>
    <x v="233"/>
    <x v="227"/>
    <x v="1"/>
    <x v="2"/>
    <x v="2"/>
    <x v="2"/>
    <s v="PRD0039"/>
    <x v="111"/>
    <x v="11"/>
    <x v="18"/>
    <x v="45"/>
    <x v="7"/>
    <x v="7"/>
    <n v="2000000"/>
    <x v="0"/>
    <s v="EMP0002"/>
    <s v="Girish Sundaram"/>
    <n v="3"/>
    <n v="949.09"/>
    <x v="2"/>
    <n v="0"/>
    <n v="5"/>
    <n v="142.36000000000001"/>
    <n v="2989.63"/>
    <n v="1710.6"/>
    <n v="1136.67"/>
    <s v="UPI"/>
    <n v="0.38020423932058484"/>
    <x v="0"/>
    <x v="1"/>
    <x v="0"/>
    <s v="17:58"/>
    <x v="0"/>
    <x v="1"/>
  </r>
  <r>
    <s v="INV100285"/>
    <x v="182"/>
    <x v="0"/>
    <x v="10"/>
    <s v="STR041-2024-Apr"/>
    <x v="234"/>
    <x v="228"/>
    <x v="1"/>
    <x v="17"/>
    <x v="2"/>
    <x v="1"/>
    <s v="PRD0216"/>
    <x v="157"/>
    <x v="7"/>
    <x v="26"/>
    <x v="38"/>
    <x v="62"/>
    <x v="32"/>
    <n v="2500000"/>
    <x v="1"/>
    <s v="EMP0156"/>
    <s v="Deepthi Iyengar"/>
    <n v="2"/>
    <n v="1040.33"/>
    <x v="2"/>
    <n v="0"/>
    <n v="12"/>
    <n v="249.68"/>
    <n v="2330.34"/>
    <n v="1657.04"/>
    <n v="423.62000000000018"/>
    <s v="Credit Card"/>
    <n v="0.18178463228541764"/>
    <x v="2"/>
    <x v="0"/>
    <x v="0"/>
    <s v="21:32"/>
    <x v="2"/>
    <x v="0"/>
  </r>
  <r>
    <s v="INV100286"/>
    <x v="199"/>
    <x v="0"/>
    <x v="10"/>
    <s v="STR107-2024-Apr"/>
    <x v="235"/>
    <x v="229"/>
    <x v="0"/>
    <x v="10"/>
    <x v="4"/>
    <x v="1"/>
    <s v="PRD0106"/>
    <x v="158"/>
    <x v="3"/>
    <x v="63"/>
    <x v="43"/>
    <x v="98"/>
    <x v="19"/>
    <n v="1500000"/>
    <x v="1"/>
    <s v="EMP0090"/>
    <s v="Padma Gounder"/>
    <n v="1"/>
    <n v="3293.34"/>
    <x v="6"/>
    <n v="494"/>
    <n v="12"/>
    <n v="335.92"/>
    <n v="3135.26"/>
    <n v="2237.8200000000002"/>
    <n v="561.52"/>
    <s v="Debit Card"/>
    <n v="0.17909838418504365"/>
    <x v="1"/>
    <x v="0"/>
    <x v="0"/>
    <s v="16:36"/>
    <x v="1"/>
    <x v="0"/>
  </r>
  <r>
    <s v="INV100287"/>
    <x v="106"/>
    <x v="0"/>
    <x v="10"/>
    <s v="STR041-2024-Apr"/>
    <x v="236"/>
    <x v="230"/>
    <x v="0"/>
    <x v="4"/>
    <x v="2"/>
    <x v="1"/>
    <s v="PRD0011"/>
    <x v="159"/>
    <x v="6"/>
    <x v="69"/>
    <x v="0"/>
    <x v="62"/>
    <x v="32"/>
    <n v="2500000"/>
    <x v="1"/>
    <s v="EMP0255"/>
    <s v="Venkat Sharma"/>
    <n v="1"/>
    <n v="764.37"/>
    <x v="6"/>
    <n v="114.66"/>
    <n v="5"/>
    <n v="32.49"/>
    <n v="682.2"/>
    <n v="414.5"/>
    <n v="235.21000000000004"/>
    <s v="Net Banking"/>
    <n v="0.34478158897683969"/>
    <x v="4"/>
    <x v="1"/>
    <x v="0"/>
    <s v="21:47"/>
    <x v="2"/>
    <x v="0"/>
  </r>
  <r>
    <s v="INV100288"/>
    <x v="56"/>
    <x v="1"/>
    <x v="4"/>
    <s v="STR071-2025-Feb"/>
    <x v="237"/>
    <x v="231"/>
    <x v="0"/>
    <x v="3"/>
    <x v="3"/>
    <x v="1"/>
    <s v="PRD0236"/>
    <x v="81"/>
    <x v="1"/>
    <x v="51"/>
    <x v="1"/>
    <x v="38"/>
    <x v="35"/>
    <n v="2000000"/>
    <x v="1"/>
    <s v="EMP0204"/>
    <s v="Rahul Krishnan"/>
    <n v="5"/>
    <n v="643.61"/>
    <x v="5"/>
    <n v="160.9"/>
    <n v="5"/>
    <n v="152.86000000000001"/>
    <n v="3210.01"/>
    <n v="2089.6"/>
    <n v="967.5500000000003"/>
    <s v="UPI"/>
    <n v="0.30141650649063406"/>
    <x v="0"/>
    <x v="1"/>
    <x v="0"/>
    <s v="20:54"/>
    <x v="0"/>
    <x v="0"/>
  </r>
  <r>
    <s v="INV100289"/>
    <x v="200"/>
    <x v="0"/>
    <x v="11"/>
    <s v="STR046-2024-Aug"/>
    <x v="238"/>
    <x v="232"/>
    <x v="0"/>
    <x v="10"/>
    <x v="4"/>
    <x v="3"/>
    <s v="PRD0105"/>
    <x v="97"/>
    <x v="8"/>
    <x v="10"/>
    <x v="43"/>
    <x v="68"/>
    <x v="54"/>
    <n v="800000"/>
    <x v="2"/>
    <s v="EMP0215"/>
    <s v="Praveen Gupta"/>
    <n v="2"/>
    <n v="1213.93"/>
    <x v="0"/>
    <n v="242.79"/>
    <n v="12"/>
    <n v="262.20999999999998"/>
    <n v="2447.2800000000002"/>
    <n v="1683.7"/>
    <n v="501.37000000000018"/>
    <s v="Cash"/>
    <n v="0.20486826190709692"/>
    <x v="3"/>
    <x v="0"/>
    <x v="0"/>
    <s v="13:48"/>
    <x v="1"/>
    <x v="0"/>
  </r>
  <r>
    <s v="INV100290"/>
    <x v="75"/>
    <x v="1"/>
    <x v="4"/>
    <s v="STR043-2025-Feb"/>
    <x v="239"/>
    <x v="233"/>
    <x v="0"/>
    <x v="14"/>
    <x v="1"/>
    <x v="1"/>
    <s v="PRD0134"/>
    <x v="55"/>
    <x v="8"/>
    <x v="13"/>
    <x v="22"/>
    <x v="97"/>
    <x v="20"/>
    <n v="1500000"/>
    <x v="2"/>
    <s v="EMP0206"/>
    <s v="Arjun Krishnan"/>
    <n v="1"/>
    <n v="925.14"/>
    <x v="2"/>
    <n v="0"/>
    <n v="5"/>
    <n v="46.26"/>
    <n v="971.4"/>
    <n v="698.08"/>
    <n v="227.05999999999995"/>
    <s v="Credit Card"/>
    <n v="0.23374511015029847"/>
    <x v="2"/>
    <x v="0"/>
    <x v="0"/>
    <s v="18:36"/>
    <x v="0"/>
    <x v="0"/>
  </r>
  <r>
    <s v="INV100291"/>
    <x v="201"/>
    <x v="0"/>
    <x v="11"/>
    <s v="STR036-2024-Aug"/>
    <x v="139"/>
    <x v="137"/>
    <x v="0"/>
    <x v="27"/>
    <x v="4"/>
    <x v="0"/>
    <s v="PRD0060"/>
    <x v="160"/>
    <x v="3"/>
    <x v="5"/>
    <x v="29"/>
    <x v="78"/>
    <x v="62"/>
    <n v="1000000"/>
    <x v="1"/>
    <s v="EMP0160"/>
    <s v="Ganesh Iyengar"/>
    <n v="3"/>
    <n v="2278.4"/>
    <x v="1"/>
    <n v="1708.8"/>
    <n v="12"/>
    <n v="615.16999999999996"/>
    <n v="5741.57"/>
    <n v="4296.03"/>
    <n v="830.37"/>
    <s v="Cash"/>
    <n v="0.14462420557443348"/>
    <x v="3"/>
    <x v="0"/>
    <x v="0"/>
    <s v="17:03"/>
    <x v="0"/>
    <x v="1"/>
  </r>
  <r>
    <s v="INV100292"/>
    <x v="202"/>
    <x v="0"/>
    <x v="7"/>
    <s v="STR027-2024-Sep"/>
    <x v="170"/>
    <x v="167"/>
    <x v="1"/>
    <x v="27"/>
    <x v="4"/>
    <x v="0"/>
    <s v="PRD0212"/>
    <x v="161"/>
    <x v="9"/>
    <x v="28"/>
    <x v="36"/>
    <x v="100"/>
    <x v="72"/>
    <n v="1500000"/>
    <x v="2"/>
    <s v="EMP0132"/>
    <s v="Vasanthi Gupta"/>
    <n v="2"/>
    <n v="3004.12"/>
    <x v="3"/>
    <n v="1201.6500000000001"/>
    <n v="12"/>
    <n v="576.79"/>
    <n v="5383.38"/>
    <n v="4079.4"/>
    <n v="727.19"/>
    <s v="Debit Card"/>
    <n v="0.13508056276911531"/>
    <x v="1"/>
    <x v="0"/>
    <x v="0"/>
    <s v="13:06"/>
    <x v="1"/>
    <x v="1"/>
  </r>
  <r>
    <s v="INV100293"/>
    <x v="203"/>
    <x v="0"/>
    <x v="9"/>
    <s v="STR011-2024-Nov"/>
    <x v="18"/>
    <x v="18"/>
    <x v="0"/>
    <x v="13"/>
    <x v="0"/>
    <x v="0"/>
    <s v="PRD0244"/>
    <x v="122"/>
    <x v="8"/>
    <x v="10"/>
    <x v="32"/>
    <x v="2"/>
    <x v="2"/>
    <n v="2000000"/>
    <x v="0"/>
    <s v="EMP0009"/>
    <s v="Vinod Hegde"/>
    <n v="1"/>
    <n v="1169.81"/>
    <x v="2"/>
    <n v="0"/>
    <n v="12"/>
    <n v="140.38"/>
    <n v="1310.19"/>
    <n v="810.62"/>
    <n v="359.19000000000005"/>
    <s v="Credit Card"/>
    <n v="0.27415107732466287"/>
    <x v="2"/>
    <x v="0"/>
    <x v="0"/>
    <s v="15:29"/>
    <x v="1"/>
    <x v="0"/>
  </r>
  <r>
    <s v="INV100294"/>
    <x v="204"/>
    <x v="0"/>
    <x v="7"/>
    <s v="STR054-2024-Sep"/>
    <x v="193"/>
    <x v="190"/>
    <x v="0"/>
    <x v="14"/>
    <x v="1"/>
    <x v="2"/>
    <s v="PRD0068"/>
    <x v="162"/>
    <x v="5"/>
    <x v="35"/>
    <x v="26"/>
    <x v="85"/>
    <x v="37"/>
    <n v="2000000"/>
    <x v="1"/>
    <s v="EMP0008"/>
    <s v="Deepak Kamath"/>
    <n v="3"/>
    <n v="1706.03"/>
    <x v="1"/>
    <n v="1279.52"/>
    <n v="12"/>
    <n v="460.63"/>
    <n v="4299.2"/>
    <n v="3582.42"/>
    <n v="256.14999999999975"/>
    <s v="Cash"/>
    <n v="5.9580852251581634E-2"/>
    <x v="3"/>
    <x v="0"/>
    <x v="0"/>
    <s v="17:49"/>
    <x v="0"/>
    <x v="1"/>
  </r>
  <r>
    <s v="INV100295"/>
    <x v="50"/>
    <x v="0"/>
    <x v="1"/>
    <s v="STR086-2024-Oct"/>
    <x v="240"/>
    <x v="234"/>
    <x v="1"/>
    <x v="34"/>
    <x v="0"/>
    <x v="3"/>
    <s v="PRD0161"/>
    <x v="33"/>
    <x v="0"/>
    <x v="4"/>
    <x v="14"/>
    <x v="91"/>
    <x v="62"/>
    <n v="800000"/>
    <x v="1"/>
    <s v="EMP0156"/>
    <s v="Deepthi Iyengar"/>
    <n v="2"/>
    <n v="883.17"/>
    <x v="0"/>
    <n v="176.63"/>
    <n v="5"/>
    <n v="79.489999999999995"/>
    <n v="1669.2"/>
    <n v="1137.06"/>
    <n v="452.65000000000009"/>
    <s v="Credit Card"/>
    <n v="0.27117780972921163"/>
    <x v="2"/>
    <x v="0"/>
    <x v="0"/>
    <s v="13:30"/>
    <x v="1"/>
    <x v="0"/>
  </r>
  <r>
    <s v="INV100296"/>
    <x v="153"/>
    <x v="0"/>
    <x v="7"/>
    <s v="STR116-2024-Sep"/>
    <x v="165"/>
    <x v="162"/>
    <x v="1"/>
    <x v="21"/>
    <x v="1"/>
    <x v="0"/>
    <s v="PRD0093"/>
    <x v="54"/>
    <x v="0"/>
    <x v="37"/>
    <x v="33"/>
    <x v="27"/>
    <x v="26"/>
    <n v="2000000"/>
    <x v="1"/>
    <s v="EMP0205"/>
    <s v="Malini Gowda"/>
    <n v="1"/>
    <n v="844.63"/>
    <x v="1"/>
    <n v="211.16"/>
    <n v="5"/>
    <n v="31.67"/>
    <n v="665.14"/>
    <n v="568.05999999999995"/>
    <n v="65.410000000000039"/>
    <s v="Cash"/>
    <n v="9.8340199055837935E-2"/>
    <x v="3"/>
    <x v="0"/>
    <x v="0"/>
    <s v="11:20"/>
    <x v="3"/>
    <x v="0"/>
  </r>
  <r>
    <s v="INV100297"/>
    <x v="205"/>
    <x v="0"/>
    <x v="0"/>
    <s v="STR095-2024-Dec"/>
    <x v="131"/>
    <x v="129"/>
    <x v="0"/>
    <x v="34"/>
    <x v="0"/>
    <x v="0"/>
    <s v="PRD0192"/>
    <x v="101"/>
    <x v="1"/>
    <x v="1"/>
    <x v="44"/>
    <x v="59"/>
    <x v="12"/>
    <n v="1500000"/>
    <x v="0"/>
    <s v="EMP0008"/>
    <s v="Deepak Kamath"/>
    <n v="2"/>
    <n v="417.28"/>
    <x v="3"/>
    <n v="166.91"/>
    <n v="5"/>
    <n v="33.380000000000003"/>
    <n v="701.03"/>
    <n v="524.12"/>
    <n v="143.52999999999997"/>
    <s v="UPI"/>
    <n v="0.20474159451093388"/>
    <x v="0"/>
    <x v="0"/>
    <x v="0"/>
    <s v="18:09"/>
    <x v="0"/>
    <x v="1"/>
  </r>
  <r>
    <s v="INV100298"/>
    <x v="113"/>
    <x v="0"/>
    <x v="3"/>
    <s v="STR079-2024-Jul"/>
    <x v="241"/>
    <x v="235"/>
    <x v="0"/>
    <x v="29"/>
    <x v="4"/>
    <x v="0"/>
    <s v="PRD0160"/>
    <x v="30"/>
    <x v="7"/>
    <x v="26"/>
    <x v="18"/>
    <x v="79"/>
    <x v="63"/>
    <n v="2500000"/>
    <x v="1"/>
    <s v="EMP0149"/>
    <s v="Vasanthi Kamath"/>
    <n v="3"/>
    <n v="1144.5899999999999"/>
    <x v="5"/>
    <n v="171.69"/>
    <n v="12"/>
    <n v="391.45"/>
    <n v="3653.53"/>
    <n v="2277"/>
    <n v="985.08000000000015"/>
    <s v="Debit Card"/>
    <n v="0.26962417169148745"/>
    <x v="1"/>
    <x v="0"/>
    <x v="0"/>
    <s v="10:40"/>
    <x v="3"/>
    <x v="0"/>
  </r>
  <r>
    <s v="INV100299"/>
    <x v="107"/>
    <x v="1"/>
    <x v="4"/>
    <s v="STR032-2025-Feb"/>
    <x v="185"/>
    <x v="182"/>
    <x v="1"/>
    <x v="8"/>
    <x v="3"/>
    <x v="1"/>
    <s v="PRD0043"/>
    <x v="63"/>
    <x v="12"/>
    <x v="21"/>
    <x v="20"/>
    <x v="56"/>
    <x v="30"/>
    <n v="2500000"/>
    <x v="1"/>
    <s v="EMP0206"/>
    <s v="Arjun Krishnan"/>
    <n v="2"/>
    <n v="3228.92"/>
    <x v="2"/>
    <n v="0"/>
    <n v="12"/>
    <n v="774.94"/>
    <n v="7232.78"/>
    <n v="4068.02"/>
    <n v="2389.8199999999997"/>
    <s v="EMI"/>
    <n v="0.33041513774786457"/>
    <x v="5"/>
    <x v="1"/>
    <x v="1"/>
    <s v="14:37"/>
    <x v="1"/>
    <x v="0"/>
  </r>
  <r>
    <s v="INV100300"/>
    <x v="126"/>
    <x v="0"/>
    <x v="9"/>
    <s v="STR072-2024-Nov"/>
    <x v="242"/>
    <x v="236"/>
    <x v="0"/>
    <x v="24"/>
    <x v="1"/>
    <x v="1"/>
    <s v="PRD0236"/>
    <x v="81"/>
    <x v="1"/>
    <x v="51"/>
    <x v="1"/>
    <x v="24"/>
    <x v="24"/>
    <n v="1500000"/>
    <x v="0"/>
    <s v="EMP0173"/>
    <s v="Logesh Gopalakrishnan"/>
    <n v="5"/>
    <n v="691.04"/>
    <x v="2"/>
    <n v="0"/>
    <n v="5"/>
    <n v="172.76"/>
    <n v="3627.96"/>
    <n v="2089.6"/>
    <n v="1365.6000000000001"/>
    <s v="UPI"/>
    <n v="0.37640988324016805"/>
    <x v="0"/>
    <x v="0"/>
    <x v="0"/>
    <s v="15:32"/>
    <x v="1"/>
    <x v="0"/>
  </r>
  <r>
    <s v="INV100301"/>
    <x v="83"/>
    <x v="1"/>
    <x v="8"/>
    <s v="STR088-2025-Mar"/>
    <x v="243"/>
    <x v="237"/>
    <x v="0"/>
    <x v="16"/>
    <x v="3"/>
    <x v="1"/>
    <s v="PRD0050"/>
    <x v="144"/>
    <x v="8"/>
    <x v="16"/>
    <x v="28"/>
    <x v="17"/>
    <x v="17"/>
    <n v="2000000"/>
    <x v="2"/>
    <s v="EMP0203"/>
    <s v="Rani Mishra"/>
    <n v="2"/>
    <n v="1213.3900000000001"/>
    <x v="3"/>
    <n v="485.36"/>
    <n v="12"/>
    <n v="232.97"/>
    <n v="2174.39"/>
    <n v="1539.26"/>
    <n v="402.15999999999985"/>
    <s v="Credit Card"/>
    <n v="0.18495302130712515"/>
    <x v="2"/>
    <x v="0"/>
    <x v="0"/>
    <s v="14:46"/>
    <x v="1"/>
    <x v="0"/>
  </r>
  <r>
    <s v="INV100302"/>
    <x v="1"/>
    <x v="0"/>
    <x v="1"/>
    <s v="STR107-2024-Oct"/>
    <x v="56"/>
    <x v="56"/>
    <x v="1"/>
    <x v="29"/>
    <x v="4"/>
    <x v="3"/>
    <s v="PRD0202"/>
    <x v="133"/>
    <x v="19"/>
    <x v="40"/>
    <x v="44"/>
    <x v="98"/>
    <x v="19"/>
    <n v="1500000"/>
    <x v="1"/>
    <s v="EMP0002"/>
    <s v="Girish Sundaram"/>
    <n v="3"/>
    <n v="935.72"/>
    <x v="6"/>
    <n v="421.07"/>
    <n v="5"/>
    <n v="119.3"/>
    <n v="2505.39"/>
    <n v="1770.06"/>
    <n v="616.03"/>
    <s v="Cash"/>
    <n v="0.24588187866958838"/>
    <x v="3"/>
    <x v="1"/>
    <x v="0"/>
    <s v="11:17"/>
    <x v="3"/>
    <x v="1"/>
  </r>
  <r>
    <s v="INV100303"/>
    <x v="206"/>
    <x v="0"/>
    <x v="9"/>
    <s v="STR023-2024-Nov"/>
    <x v="244"/>
    <x v="238"/>
    <x v="0"/>
    <x v="0"/>
    <x v="0"/>
    <x v="0"/>
    <s v="PRD0203"/>
    <x v="60"/>
    <x v="4"/>
    <x v="41"/>
    <x v="34"/>
    <x v="44"/>
    <x v="41"/>
    <n v="2000000"/>
    <x v="1"/>
    <s v="EMP0132"/>
    <s v="Vasanthi Gupta"/>
    <n v="1"/>
    <n v="1383.09"/>
    <x v="0"/>
    <n v="138.31"/>
    <n v="12"/>
    <n v="149.37"/>
    <n v="1394.15"/>
    <n v="914.72"/>
    <n v="330.06000000000006"/>
    <s v="UPI"/>
    <n v="0.2367464046193021"/>
    <x v="0"/>
    <x v="0"/>
    <x v="0"/>
    <s v="12:04"/>
    <x v="1"/>
    <x v="1"/>
  </r>
  <r>
    <s v="INV100304"/>
    <x v="207"/>
    <x v="0"/>
    <x v="11"/>
    <s v="STR038-2024-Aug"/>
    <x v="245"/>
    <x v="239"/>
    <x v="1"/>
    <x v="34"/>
    <x v="0"/>
    <x v="3"/>
    <s v="PRD0197"/>
    <x v="49"/>
    <x v="7"/>
    <x v="33"/>
    <x v="28"/>
    <x v="95"/>
    <x v="69"/>
    <n v="1500000"/>
    <x v="2"/>
    <s v="EMP0100"/>
    <s v="Priya Balasubramaniam"/>
    <n v="2"/>
    <n v="1644.54"/>
    <x v="0"/>
    <n v="328.91"/>
    <n v="12"/>
    <n v="355.22"/>
    <n v="3315.39"/>
    <n v="2248.96"/>
    <n v="711.20999999999981"/>
    <s v="UPI"/>
    <n v="0.21451774904309895"/>
    <x v="0"/>
    <x v="0"/>
    <x v="0"/>
    <s v="15:10"/>
    <x v="1"/>
    <x v="0"/>
  </r>
  <r>
    <s v="INV100305"/>
    <x v="208"/>
    <x v="0"/>
    <x v="11"/>
    <s v="STR032-2024-Aug"/>
    <x v="246"/>
    <x v="240"/>
    <x v="1"/>
    <x v="27"/>
    <x v="4"/>
    <x v="0"/>
    <s v="PRD0111"/>
    <x v="75"/>
    <x v="11"/>
    <x v="48"/>
    <x v="18"/>
    <x v="56"/>
    <x v="30"/>
    <n v="2500000"/>
    <x v="1"/>
    <s v="EMP0072"/>
    <s v="Anitha Ramachandran"/>
    <n v="1"/>
    <n v="961.97"/>
    <x v="0"/>
    <n v="96.2"/>
    <n v="5"/>
    <n v="43.29"/>
    <n v="909.06"/>
    <n v="590.48"/>
    <n v="275.28999999999991"/>
    <s v="Cash"/>
    <n v="0.30282929619607057"/>
    <x v="3"/>
    <x v="0"/>
    <x v="0"/>
    <s v="18:58"/>
    <x v="0"/>
    <x v="1"/>
  </r>
  <r>
    <s v="INV100306"/>
    <x v="171"/>
    <x v="0"/>
    <x v="9"/>
    <s v="STR037-2024-Nov"/>
    <x v="247"/>
    <x v="241"/>
    <x v="1"/>
    <x v="34"/>
    <x v="0"/>
    <x v="3"/>
    <s v="PRD0130"/>
    <x v="132"/>
    <x v="2"/>
    <x v="59"/>
    <x v="47"/>
    <x v="0"/>
    <x v="0"/>
    <n v="1000000"/>
    <x v="0"/>
    <s v="EMP0090"/>
    <s v="Padma Gounder"/>
    <n v="2"/>
    <n v="1415.93"/>
    <x v="0"/>
    <n v="283.19"/>
    <n v="12"/>
    <n v="305.83999999999997"/>
    <n v="2854.51"/>
    <n v="1924.34"/>
    <n v="624.33000000000038"/>
    <s v="UPI"/>
    <n v="0.21871704775951051"/>
    <x v="0"/>
    <x v="1"/>
    <x v="0"/>
    <s v="15:12"/>
    <x v="1"/>
    <x v="0"/>
  </r>
  <r>
    <s v="INV100307"/>
    <x v="209"/>
    <x v="1"/>
    <x v="8"/>
    <s v="STR026-2025-Mar"/>
    <x v="248"/>
    <x v="242"/>
    <x v="0"/>
    <x v="14"/>
    <x v="1"/>
    <x v="0"/>
    <s v="PRD0041"/>
    <x v="163"/>
    <x v="7"/>
    <x v="35"/>
    <x v="29"/>
    <x v="65"/>
    <x v="53"/>
    <n v="2500000"/>
    <x v="0"/>
    <s v="EMP0223"/>
    <s v="Meena Krishnan"/>
    <n v="1"/>
    <n v="841.78"/>
    <x v="5"/>
    <n v="42.09"/>
    <n v="5"/>
    <n v="39.979999999999997"/>
    <n v="839.67"/>
    <n v="637.27"/>
    <n v="162.41999999999999"/>
    <s v="Credit Card"/>
    <n v="0.19343313444567509"/>
    <x v="2"/>
    <x v="0"/>
    <x v="0"/>
    <s v="19:20"/>
    <x v="0"/>
    <x v="0"/>
  </r>
  <r>
    <s v="INV100308"/>
    <x v="210"/>
    <x v="0"/>
    <x v="9"/>
    <s v="STR107-2024-Nov"/>
    <x v="249"/>
    <x v="243"/>
    <x v="0"/>
    <x v="5"/>
    <x v="2"/>
    <x v="3"/>
    <s v="PRD0062"/>
    <x v="106"/>
    <x v="13"/>
    <x v="57"/>
    <x v="25"/>
    <x v="98"/>
    <x v="19"/>
    <n v="1500000"/>
    <x v="1"/>
    <s v="EMP0015"/>
    <s v="Vikram Bhat"/>
    <n v="5"/>
    <n v="639.97"/>
    <x v="3"/>
    <n v="639.97"/>
    <n v="5"/>
    <n v="127.99"/>
    <n v="2687.87"/>
    <n v="2123.8000000000002"/>
    <n v="436.0799999999997"/>
    <s v="Credit Card"/>
    <n v="0.16223998928519598"/>
    <x v="2"/>
    <x v="1"/>
    <x v="0"/>
    <s v="11:24"/>
    <x v="3"/>
    <x v="0"/>
  </r>
  <r>
    <s v="INV100309"/>
    <x v="211"/>
    <x v="0"/>
    <x v="0"/>
    <s v="STR027-2024-Dec"/>
    <x v="142"/>
    <x v="140"/>
    <x v="0"/>
    <x v="0"/>
    <x v="0"/>
    <x v="2"/>
    <s v="PRD0029"/>
    <x v="130"/>
    <x v="16"/>
    <x v="47"/>
    <x v="34"/>
    <x v="100"/>
    <x v="72"/>
    <n v="1500000"/>
    <x v="2"/>
    <s v="EMP0255"/>
    <s v="Venkat Sharma"/>
    <n v="3"/>
    <n v="1844.36"/>
    <x v="2"/>
    <n v="0"/>
    <n v="12"/>
    <n v="663.97"/>
    <n v="6197.05"/>
    <n v="4291.71"/>
    <n v="1241.3700000000001"/>
    <s v="Cash"/>
    <n v="0.20031627952009426"/>
    <x v="3"/>
    <x v="0"/>
    <x v="0"/>
    <s v="18:04"/>
    <x v="0"/>
    <x v="0"/>
  </r>
  <r>
    <s v="INV100310"/>
    <x v="212"/>
    <x v="1"/>
    <x v="4"/>
    <s v="STR038-2025-Feb"/>
    <x v="250"/>
    <x v="244"/>
    <x v="0"/>
    <x v="6"/>
    <x v="0"/>
    <x v="1"/>
    <s v="PRD0231"/>
    <x v="151"/>
    <x v="4"/>
    <x v="6"/>
    <x v="30"/>
    <x v="95"/>
    <x v="69"/>
    <n v="1500000"/>
    <x v="2"/>
    <s v="EMP0260"/>
    <s v="Malathi Varma"/>
    <n v="2"/>
    <n v="1370.97"/>
    <x v="0"/>
    <n v="274.19"/>
    <n v="12"/>
    <n v="296.13"/>
    <n v="2763.88"/>
    <n v="1789.36"/>
    <n v="678.39000000000021"/>
    <s v="Net Banking"/>
    <n v="0.24544842757283247"/>
    <x v="4"/>
    <x v="0"/>
    <x v="0"/>
    <s v="19:47"/>
    <x v="0"/>
    <x v="0"/>
  </r>
  <r>
    <s v="INV100311"/>
    <x v="77"/>
    <x v="0"/>
    <x v="5"/>
    <s v="STR011-2024-Jun"/>
    <x v="49"/>
    <x v="49"/>
    <x v="1"/>
    <x v="0"/>
    <x v="0"/>
    <x v="3"/>
    <s v="PRD0137"/>
    <x v="99"/>
    <x v="10"/>
    <x v="15"/>
    <x v="19"/>
    <x v="2"/>
    <x v="2"/>
    <n v="2000000"/>
    <x v="0"/>
    <s v="EMP0173"/>
    <s v="Logesh Gopalakrishnan"/>
    <n v="2"/>
    <n v="708.74"/>
    <x v="6"/>
    <n v="212.62"/>
    <n v="5"/>
    <n v="60.24"/>
    <n v="1265.0999999999999"/>
    <n v="1044.76"/>
    <n v="160.09999999999991"/>
    <s v="UPI"/>
    <n v="0.12655126076989956"/>
    <x v="0"/>
    <x v="0"/>
    <x v="0"/>
    <s v="11:20"/>
    <x v="3"/>
    <x v="0"/>
  </r>
  <r>
    <s v="INV100312"/>
    <x v="145"/>
    <x v="0"/>
    <x v="5"/>
    <s v="STR011-2024-Jun"/>
    <x v="190"/>
    <x v="187"/>
    <x v="1"/>
    <x v="31"/>
    <x v="1"/>
    <x v="0"/>
    <s v="PRD0126"/>
    <x v="76"/>
    <x v="11"/>
    <x v="49"/>
    <x v="38"/>
    <x v="2"/>
    <x v="2"/>
    <n v="2000000"/>
    <x v="0"/>
    <s v="EMP0009"/>
    <s v="Vinod Hegde"/>
    <n v="3"/>
    <n v="996.7"/>
    <x v="3"/>
    <n v="598.02"/>
    <n v="5"/>
    <n v="119.6"/>
    <n v="2511.6799999999998"/>
    <n v="1936.77"/>
    <n v="455.30999999999983"/>
    <s v="Credit Card"/>
    <n v="0.18127707351254932"/>
    <x v="2"/>
    <x v="0"/>
    <x v="0"/>
    <s v="20:49"/>
    <x v="0"/>
    <x v="0"/>
  </r>
  <r>
    <s v="INV100313"/>
    <x v="213"/>
    <x v="0"/>
    <x v="1"/>
    <s v="STR119-2024-Oct"/>
    <x v="251"/>
    <x v="245"/>
    <x v="0"/>
    <x v="14"/>
    <x v="1"/>
    <x v="0"/>
    <s v="PRD0141"/>
    <x v="62"/>
    <x v="10"/>
    <x v="43"/>
    <x v="12"/>
    <x v="89"/>
    <x v="6"/>
    <n v="1000000"/>
    <x v="0"/>
    <s v="EMP0240"/>
    <s v="Gopal Prasad"/>
    <n v="1"/>
    <n v="742.51"/>
    <x v="2"/>
    <n v="0"/>
    <n v="5"/>
    <n v="37.130000000000003"/>
    <n v="779.64"/>
    <n v="547.66999999999996"/>
    <n v="194.84000000000003"/>
    <s v="Credit Card"/>
    <n v="0.24991021497101232"/>
    <x v="2"/>
    <x v="1"/>
    <x v="0"/>
    <s v="19:17"/>
    <x v="0"/>
    <x v="0"/>
  </r>
  <r>
    <s v="INV100314"/>
    <x v="116"/>
    <x v="0"/>
    <x v="10"/>
    <s v="STR097-2024-Apr"/>
    <x v="252"/>
    <x v="246"/>
    <x v="0"/>
    <x v="4"/>
    <x v="2"/>
    <x v="1"/>
    <s v="PRD0250"/>
    <x v="34"/>
    <x v="9"/>
    <x v="28"/>
    <x v="0"/>
    <x v="30"/>
    <x v="29"/>
    <n v="1500000"/>
    <x v="1"/>
    <s v="EMP0206"/>
    <s v="Arjun Krishnan"/>
    <n v="3"/>
    <n v="4946.8599999999997"/>
    <x v="3"/>
    <n v="2968.12"/>
    <n v="12"/>
    <n v="1424.7"/>
    <n v="13297.16"/>
    <n v="10951.65"/>
    <n v="920.81000000000017"/>
    <s v="UPI"/>
    <n v="6.9248621510157066E-2"/>
    <x v="0"/>
    <x v="0"/>
    <x v="0"/>
    <s v="19:05"/>
    <x v="0"/>
    <x v="0"/>
  </r>
  <r>
    <s v="INV100315"/>
    <x v="183"/>
    <x v="1"/>
    <x v="4"/>
    <s v="STR020-2025-Feb"/>
    <x v="29"/>
    <x v="29"/>
    <x v="1"/>
    <x v="5"/>
    <x v="2"/>
    <x v="3"/>
    <s v="PRD0171"/>
    <x v="32"/>
    <x v="15"/>
    <x v="27"/>
    <x v="20"/>
    <x v="81"/>
    <x v="53"/>
    <n v="2000000"/>
    <x v="0"/>
    <s v="EMP0045"/>
    <s v="Chitra Chettiar"/>
    <n v="2"/>
    <n v="2458.63"/>
    <x v="5"/>
    <n v="245.86"/>
    <n v="12"/>
    <n v="560.57000000000005"/>
    <n v="5231.97"/>
    <n v="3534.64"/>
    <n v="1136.7600000000002"/>
    <s v="Net Banking"/>
    <n v="0.21727188802688091"/>
    <x v="4"/>
    <x v="1"/>
    <x v="0"/>
    <s v="17:22"/>
    <x v="0"/>
    <x v="0"/>
  </r>
  <r>
    <s v="INV100316"/>
    <x v="214"/>
    <x v="0"/>
    <x v="7"/>
    <s v="STR046-2024-Sep"/>
    <x v="253"/>
    <x v="247"/>
    <x v="0"/>
    <x v="32"/>
    <x v="3"/>
    <x v="0"/>
    <s v="PRD0125"/>
    <x v="22"/>
    <x v="12"/>
    <x v="21"/>
    <x v="2"/>
    <x v="68"/>
    <x v="54"/>
    <n v="800000"/>
    <x v="2"/>
    <s v="EMP0223"/>
    <s v="Meena Krishnan"/>
    <n v="1"/>
    <n v="3307.27"/>
    <x v="2"/>
    <n v="0"/>
    <n v="12"/>
    <n v="396.87"/>
    <n v="3704.14"/>
    <n v="2069.33"/>
    <n v="1237.94"/>
    <s v="UPI"/>
    <n v="0.33420443071806144"/>
    <x v="0"/>
    <x v="0"/>
    <x v="1"/>
    <s v="19:14"/>
    <x v="0"/>
    <x v="1"/>
  </r>
  <r>
    <s v="INV100317"/>
    <x v="205"/>
    <x v="0"/>
    <x v="0"/>
    <s v="STR016-2024-Dec"/>
    <x v="254"/>
    <x v="248"/>
    <x v="0"/>
    <x v="23"/>
    <x v="0"/>
    <x v="0"/>
    <s v="PRD0121"/>
    <x v="164"/>
    <x v="9"/>
    <x v="12"/>
    <x v="21"/>
    <x v="50"/>
    <x v="46"/>
    <n v="1200000"/>
    <x v="0"/>
    <s v="EMP0276"/>
    <s v="Manoj Ramachandran"/>
    <n v="2"/>
    <n v="5186.96"/>
    <x v="2"/>
    <n v="0"/>
    <n v="12"/>
    <n v="1244.8699999999999"/>
    <n v="11618.79"/>
    <n v="7701.94"/>
    <n v="2671.9800000000014"/>
    <s v="Cash"/>
    <n v="0.2299705907413768"/>
    <x v="3"/>
    <x v="1"/>
    <x v="0"/>
    <s v="17:58"/>
    <x v="0"/>
    <x v="1"/>
  </r>
  <r>
    <s v="INV100318"/>
    <x v="81"/>
    <x v="0"/>
    <x v="1"/>
    <s v="STR067-2024-Oct"/>
    <x v="91"/>
    <x v="90"/>
    <x v="0"/>
    <x v="10"/>
    <x v="4"/>
    <x v="0"/>
    <s v="PRD0165"/>
    <x v="165"/>
    <x v="5"/>
    <x v="33"/>
    <x v="22"/>
    <x v="108"/>
    <x v="24"/>
    <n v="2500000"/>
    <x v="0"/>
    <s v="EMP0063"/>
    <s v="Anusuya Subramaniam"/>
    <n v="1"/>
    <n v="1220.6400000000001"/>
    <x v="2"/>
    <n v="0"/>
    <n v="12"/>
    <n v="146.47999999999999"/>
    <n v="1367.12"/>
    <n v="754.73"/>
    <n v="465.90999999999985"/>
    <s v="Cash"/>
    <n v="0.34079671133477668"/>
    <x v="3"/>
    <x v="1"/>
    <x v="0"/>
    <s v="20:01"/>
    <x v="0"/>
    <x v="1"/>
  </r>
  <r>
    <s v="INV100319"/>
    <x v="133"/>
    <x v="0"/>
    <x v="2"/>
    <s v="STR035-2024-May"/>
    <x v="255"/>
    <x v="249"/>
    <x v="1"/>
    <x v="21"/>
    <x v="1"/>
    <x v="0"/>
    <s v="PRD0145"/>
    <x v="94"/>
    <x v="8"/>
    <x v="10"/>
    <x v="42"/>
    <x v="106"/>
    <x v="57"/>
    <n v="1200000"/>
    <x v="0"/>
    <s v="EMP0206"/>
    <s v="Arjun Krishnan"/>
    <n v="3"/>
    <n v="1739.93"/>
    <x v="0"/>
    <n v="521.98"/>
    <n v="12"/>
    <n v="563.74"/>
    <n v="5261.55"/>
    <n v="3399.81"/>
    <n v="1298.0000000000002"/>
    <s v="Credit Card"/>
    <n v="0.24669536543414017"/>
    <x v="2"/>
    <x v="1"/>
    <x v="0"/>
    <s v="14:56"/>
    <x v="1"/>
    <x v="0"/>
  </r>
  <r>
    <s v="INV100320"/>
    <x v="215"/>
    <x v="0"/>
    <x v="7"/>
    <s v="STR086-2024-Sep"/>
    <x v="256"/>
    <x v="250"/>
    <x v="0"/>
    <x v="10"/>
    <x v="4"/>
    <x v="0"/>
    <s v="PRD0122"/>
    <x v="37"/>
    <x v="14"/>
    <x v="31"/>
    <x v="21"/>
    <x v="91"/>
    <x v="62"/>
    <n v="800000"/>
    <x v="1"/>
    <s v="EMP0206"/>
    <s v="Arjun Krishnan"/>
    <n v="2"/>
    <n v="745.82"/>
    <x v="4"/>
    <n v="447.49"/>
    <n v="3"/>
    <n v="31.32"/>
    <n v="1075.47"/>
    <n v="1113.98"/>
    <n v="-69.829999999999984"/>
    <s v="UPI"/>
    <n v="-6.4929751643467495E-2"/>
    <x v="0"/>
    <x v="1"/>
    <x v="0"/>
    <s v="21:16"/>
    <x v="2"/>
    <x v="0"/>
  </r>
  <r>
    <s v="INV100321"/>
    <x v="162"/>
    <x v="0"/>
    <x v="2"/>
    <s v="STR016-2024-May"/>
    <x v="257"/>
    <x v="251"/>
    <x v="1"/>
    <x v="22"/>
    <x v="1"/>
    <x v="1"/>
    <s v="PRD0202"/>
    <x v="133"/>
    <x v="19"/>
    <x v="40"/>
    <x v="44"/>
    <x v="50"/>
    <x v="46"/>
    <n v="1200000"/>
    <x v="0"/>
    <s v="EMP0207"/>
    <s v="Chitra Bhat"/>
    <n v="4"/>
    <n v="864.19"/>
    <x v="1"/>
    <n v="864.19"/>
    <n v="5"/>
    <n v="129.63"/>
    <n v="2722.2"/>
    <n v="2360.08"/>
    <n v="232.4899999999999"/>
    <s v="EMI"/>
    <n v="8.5405186981118181E-2"/>
    <x v="5"/>
    <x v="0"/>
    <x v="0"/>
    <s v="16:44"/>
    <x v="1"/>
    <x v="0"/>
  </r>
  <r>
    <s v="INV100322"/>
    <x v="11"/>
    <x v="1"/>
    <x v="8"/>
    <s v="STR116-2025-Mar"/>
    <x v="258"/>
    <x v="252"/>
    <x v="1"/>
    <x v="26"/>
    <x v="4"/>
    <x v="3"/>
    <s v="PRD0140"/>
    <x v="166"/>
    <x v="1"/>
    <x v="62"/>
    <x v="5"/>
    <x v="27"/>
    <x v="26"/>
    <n v="2000000"/>
    <x v="1"/>
    <s v="EMP0061"/>
    <s v="Ganapathy Naidu"/>
    <n v="3"/>
    <n v="563.51"/>
    <x v="2"/>
    <n v="0"/>
    <n v="5"/>
    <n v="84.53"/>
    <n v="1775.06"/>
    <n v="1046.25"/>
    <n v="644.28"/>
    <s v="UPI"/>
    <n v="0.3629623787364934"/>
    <x v="0"/>
    <x v="0"/>
    <x v="0"/>
    <s v="21:55"/>
    <x v="2"/>
    <x v="0"/>
  </r>
  <r>
    <s v="INV100323"/>
    <x v="58"/>
    <x v="0"/>
    <x v="7"/>
    <s v="STR091-2024-Sep"/>
    <x v="259"/>
    <x v="253"/>
    <x v="1"/>
    <x v="28"/>
    <x v="1"/>
    <x v="0"/>
    <s v="PRD0037"/>
    <x v="167"/>
    <x v="12"/>
    <x v="21"/>
    <x v="10"/>
    <x v="83"/>
    <x v="50"/>
    <n v="1500000"/>
    <x v="2"/>
    <s v="EMP0020"/>
    <s v="Eswar Prasad"/>
    <n v="2"/>
    <n v="921.88"/>
    <x v="0"/>
    <n v="184.38"/>
    <n v="5"/>
    <n v="82.97"/>
    <n v="1742.35"/>
    <n v="1342.38"/>
    <n v="316.99999999999977"/>
    <s v="Cash"/>
    <n v="0.18193818693144304"/>
    <x v="3"/>
    <x v="0"/>
    <x v="0"/>
    <s v="11:48"/>
    <x v="3"/>
    <x v="0"/>
  </r>
  <r>
    <s v="INV100324"/>
    <x v="216"/>
    <x v="0"/>
    <x v="3"/>
    <s v="STR030-2024-Jul"/>
    <x v="62"/>
    <x v="62"/>
    <x v="0"/>
    <x v="22"/>
    <x v="1"/>
    <x v="0"/>
    <s v="PRD0122"/>
    <x v="37"/>
    <x v="14"/>
    <x v="31"/>
    <x v="21"/>
    <x v="103"/>
    <x v="30"/>
    <n v="2000000"/>
    <x v="1"/>
    <s v="EMP0255"/>
    <s v="Venkat Sharma"/>
    <n v="1"/>
    <n v="704.06"/>
    <x v="2"/>
    <n v="0"/>
    <n v="3"/>
    <n v="21.12"/>
    <n v="725.18"/>
    <n v="556.99"/>
    <n v="147.06999999999994"/>
    <s v="Net Banking"/>
    <n v="0.20280482087205928"/>
    <x v="4"/>
    <x v="1"/>
    <x v="0"/>
    <s v="21:03"/>
    <x v="2"/>
    <x v="0"/>
  </r>
  <r>
    <s v="INV100325"/>
    <x v="217"/>
    <x v="0"/>
    <x v="3"/>
    <s v="STR115-2024-Jul"/>
    <x v="260"/>
    <x v="254"/>
    <x v="1"/>
    <x v="28"/>
    <x v="1"/>
    <x v="0"/>
    <s v="PRD0176"/>
    <x v="168"/>
    <x v="0"/>
    <x v="0"/>
    <x v="32"/>
    <x v="43"/>
    <x v="40"/>
    <n v="1500000"/>
    <x v="2"/>
    <s v="EMP0090"/>
    <s v="Padma Gounder"/>
    <n v="3"/>
    <n v="1143.17"/>
    <x v="6"/>
    <n v="514.42999999999995"/>
    <n v="12"/>
    <n v="349.81"/>
    <n v="3264.89"/>
    <n v="2312.19"/>
    <n v="602.88999999999987"/>
    <s v="Credit Card"/>
    <n v="0.18465859492969133"/>
    <x v="2"/>
    <x v="0"/>
    <x v="0"/>
    <s v="21:25"/>
    <x v="2"/>
    <x v="0"/>
  </r>
  <r>
    <s v="INV100326"/>
    <x v="218"/>
    <x v="0"/>
    <x v="0"/>
    <s v="STR076-2024-Dec"/>
    <x v="261"/>
    <x v="143"/>
    <x v="1"/>
    <x v="20"/>
    <x v="0"/>
    <x v="3"/>
    <s v="PRD0114"/>
    <x v="8"/>
    <x v="6"/>
    <x v="8"/>
    <x v="6"/>
    <x v="105"/>
    <x v="21"/>
    <n v="1500000"/>
    <x v="1"/>
    <s v="EMP0194"/>
    <s v="Pranav Reddy"/>
    <n v="2"/>
    <n v="882.36"/>
    <x v="5"/>
    <n v="88.24"/>
    <n v="5"/>
    <n v="83.82"/>
    <n v="1760.3"/>
    <n v="977.2"/>
    <n v="699.28"/>
    <s v="Debit Card"/>
    <n v="0.39725046867011304"/>
    <x v="1"/>
    <x v="0"/>
    <x v="0"/>
    <s v="20:42"/>
    <x v="0"/>
    <x v="0"/>
  </r>
  <r>
    <s v="INV100327"/>
    <x v="78"/>
    <x v="0"/>
    <x v="5"/>
    <s v="STR109-2024-Jun"/>
    <x v="237"/>
    <x v="231"/>
    <x v="0"/>
    <x v="3"/>
    <x v="3"/>
    <x v="1"/>
    <s v="PRD0228"/>
    <x v="61"/>
    <x v="18"/>
    <x v="42"/>
    <x v="8"/>
    <x v="13"/>
    <x v="13"/>
    <n v="1200000"/>
    <x v="2"/>
    <s v="EMP0045"/>
    <s v="Chitra Chettiar"/>
    <n v="1"/>
    <n v="1417.58"/>
    <x v="2"/>
    <n v="0"/>
    <n v="12"/>
    <n v="170.11"/>
    <n v="1587.69"/>
    <n v="903.3"/>
    <n v="514.28000000000009"/>
    <s v="Debit Card"/>
    <n v="0.32391713747645956"/>
    <x v="1"/>
    <x v="0"/>
    <x v="0"/>
    <s v="15:27"/>
    <x v="1"/>
    <x v="1"/>
  </r>
  <r>
    <s v="INV100328"/>
    <x v="201"/>
    <x v="0"/>
    <x v="11"/>
    <s v="STR060-2024-Aug"/>
    <x v="262"/>
    <x v="255"/>
    <x v="0"/>
    <x v="18"/>
    <x v="2"/>
    <x v="0"/>
    <s v="PRD0158"/>
    <x v="68"/>
    <x v="10"/>
    <x v="43"/>
    <x v="21"/>
    <x v="42"/>
    <x v="39"/>
    <n v="1000000"/>
    <x v="1"/>
    <s v="EMP0206"/>
    <s v="Arjun Krishnan"/>
    <n v="1"/>
    <n v="757.17"/>
    <x v="0"/>
    <n v="75.72"/>
    <n v="5"/>
    <n v="34.07"/>
    <n v="715.52"/>
    <n v="457.16"/>
    <n v="224.28999999999996"/>
    <s v="Credit Card"/>
    <n v="0.31346433363148474"/>
    <x v="2"/>
    <x v="0"/>
    <x v="0"/>
    <s v="14:36"/>
    <x v="1"/>
    <x v="1"/>
  </r>
  <r>
    <s v="INV100329"/>
    <x v="219"/>
    <x v="0"/>
    <x v="1"/>
    <s v="STR113-2024-Oct"/>
    <x v="5"/>
    <x v="5"/>
    <x v="0"/>
    <x v="5"/>
    <x v="2"/>
    <x v="2"/>
    <s v="PRD0148"/>
    <x v="169"/>
    <x v="0"/>
    <x v="37"/>
    <x v="31"/>
    <x v="64"/>
    <x v="52"/>
    <n v="2000000"/>
    <x v="2"/>
    <s v="EMP0156"/>
    <s v="Deepthi Iyengar"/>
    <n v="2"/>
    <n v="1009.7"/>
    <x v="5"/>
    <n v="100.97"/>
    <n v="12"/>
    <n v="230.21"/>
    <n v="2148.64"/>
    <n v="1534.22"/>
    <n v="384.20999999999981"/>
    <s v="Debit Card"/>
    <n v="0.17881543674138051"/>
    <x v="1"/>
    <x v="0"/>
    <x v="0"/>
    <s v="17:17"/>
    <x v="0"/>
    <x v="0"/>
  </r>
  <r>
    <s v="INV100330"/>
    <x v="55"/>
    <x v="0"/>
    <x v="1"/>
    <s v="STR036-2024-Oct"/>
    <x v="263"/>
    <x v="256"/>
    <x v="0"/>
    <x v="4"/>
    <x v="2"/>
    <x v="2"/>
    <s v="PRD0195"/>
    <x v="109"/>
    <x v="3"/>
    <x v="63"/>
    <x v="45"/>
    <x v="78"/>
    <x v="62"/>
    <n v="1000000"/>
    <x v="1"/>
    <s v="EMP0072"/>
    <s v="Anitha Ramachandran"/>
    <n v="1"/>
    <n v="1944.9"/>
    <x v="2"/>
    <n v="0"/>
    <n v="12"/>
    <n v="233.39"/>
    <n v="2178.29"/>
    <n v="1492.71"/>
    <n v="452.18999999999994"/>
    <s v="Credit Card"/>
    <n v="0.20758943942266639"/>
    <x v="2"/>
    <x v="0"/>
    <x v="0"/>
    <s v="19:39"/>
    <x v="0"/>
    <x v="0"/>
  </r>
  <r>
    <s v="INV100331"/>
    <x v="136"/>
    <x v="0"/>
    <x v="3"/>
    <s v="STR092-2024-Jul"/>
    <x v="206"/>
    <x v="202"/>
    <x v="0"/>
    <x v="4"/>
    <x v="2"/>
    <x v="3"/>
    <s v="PRD0134"/>
    <x v="55"/>
    <x v="8"/>
    <x v="13"/>
    <x v="22"/>
    <x v="31"/>
    <x v="30"/>
    <n v="1500000"/>
    <x v="1"/>
    <s v="EMP0203"/>
    <s v="Rani Mishra"/>
    <n v="2"/>
    <n v="877.79"/>
    <x v="1"/>
    <n v="438.89"/>
    <n v="5"/>
    <n v="65.83"/>
    <n v="1382.52"/>
    <n v="1396.16"/>
    <n v="-79.470000000000098"/>
    <s v="Net Banking"/>
    <n v="-5.7481989410641511E-2"/>
    <x v="4"/>
    <x v="0"/>
    <x v="0"/>
    <s v="21:00"/>
    <x v="2"/>
    <x v="0"/>
  </r>
  <r>
    <s v="INV100332"/>
    <x v="220"/>
    <x v="0"/>
    <x v="10"/>
    <s v="STR101-2024-Apr"/>
    <x v="264"/>
    <x v="129"/>
    <x v="0"/>
    <x v="9"/>
    <x v="2"/>
    <x v="0"/>
    <s v="PRD0071"/>
    <x v="17"/>
    <x v="10"/>
    <x v="17"/>
    <x v="4"/>
    <x v="34"/>
    <x v="32"/>
    <n v="1200000"/>
    <x v="1"/>
    <s v="EMP0086"/>
    <s v="Anil Reddy"/>
    <n v="1"/>
    <n v="905.94"/>
    <x v="1"/>
    <n v="226.49"/>
    <n v="5"/>
    <n v="33.97"/>
    <n v="713.42"/>
    <n v="534.80999999999995"/>
    <n v="144.64000000000001"/>
    <s v="UPI"/>
    <n v="0.20274172296823753"/>
    <x v="0"/>
    <x v="0"/>
    <x v="0"/>
    <s v="14:09"/>
    <x v="1"/>
    <x v="1"/>
  </r>
  <r>
    <s v="INV100333"/>
    <x v="221"/>
    <x v="0"/>
    <x v="3"/>
    <s v="STR072-2024-Jul"/>
    <x v="90"/>
    <x v="89"/>
    <x v="0"/>
    <x v="29"/>
    <x v="4"/>
    <x v="3"/>
    <s v="PRD0239"/>
    <x v="170"/>
    <x v="16"/>
    <x v="70"/>
    <x v="18"/>
    <x v="24"/>
    <x v="24"/>
    <n v="1500000"/>
    <x v="0"/>
    <s v="EMP0194"/>
    <s v="Pranav Reddy"/>
    <n v="3"/>
    <n v="2427.7199999999998"/>
    <x v="0"/>
    <n v="728.32"/>
    <n v="12"/>
    <n v="786.58"/>
    <n v="7341.42"/>
    <n v="5189.16"/>
    <n v="1365.6800000000003"/>
    <s v="Debit Card"/>
    <n v="0.1860239572180859"/>
    <x v="1"/>
    <x v="0"/>
    <x v="1"/>
    <s v="11:51"/>
    <x v="3"/>
    <x v="0"/>
  </r>
  <r>
    <s v="INV100334"/>
    <x v="112"/>
    <x v="0"/>
    <x v="1"/>
    <s v="STR067-2024-Oct"/>
    <x v="105"/>
    <x v="104"/>
    <x v="1"/>
    <x v="5"/>
    <x v="2"/>
    <x v="1"/>
    <s v="PRD0048"/>
    <x v="18"/>
    <x v="6"/>
    <x v="20"/>
    <x v="25"/>
    <x v="108"/>
    <x v="24"/>
    <n v="2500000"/>
    <x v="0"/>
    <s v="EMP0149"/>
    <s v="Vasanthi Kamath"/>
    <n v="1"/>
    <n v="1101.17"/>
    <x v="0"/>
    <n v="110.12"/>
    <n v="12"/>
    <n v="118.93"/>
    <n v="1109.98"/>
    <n v="583.86"/>
    <n v="407.19"/>
    <s v="EMI"/>
    <n v="0.36684444764770535"/>
    <x v="5"/>
    <x v="0"/>
    <x v="0"/>
    <s v="16:25"/>
    <x v="1"/>
    <x v="0"/>
  </r>
  <r>
    <s v="INV100335"/>
    <x v="222"/>
    <x v="0"/>
    <x v="1"/>
    <s v="STR042-2024-Oct"/>
    <x v="265"/>
    <x v="257"/>
    <x v="1"/>
    <x v="4"/>
    <x v="2"/>
    <x v="1"/>
    <s v="PRD0200"/>
    <x v="0"/>
    <x v="0"/>
    <x v="0"/>
    <x v="0"/>
    <x v="109"/>
    <x v="64"/>
    <n v="800000"/>
    <x v="1"/>
    <s v="EMP0173"/>
    <s v="Logesh Gopalakrishnan"/>
    <n v="3"/>
    <n v="721.87"/>
    <x v="1"/>
    <n v="541.4"/>
    <n v="5"/>
    <n v="81.209999999999994"/>
    <n v="1705.42"/>
    <n v="1490.01"/>
    <n v="134.2000000000001"/>
    <s v="Cash"/>
    <n v="7.8690293300184178E-2"/>
    <x v="3"/>
    <x v="0"/>
    <x v="0"/>
    <s v="16:40"/>
    <x v="1"/>
    <x v="0"/>
  </r>
  <r>
    <s v="INV100336"/>
    <x v="112"/>
    <x v="0"/>
    <x v="1"/>
    <s v="STR103-2024-Oct"/>
    <x v="6"/>
    <x v="6"/>
    <x v="1"/>
    <x v="6"/>
    <x v="0"/>
    <x v="1"/>
    <s v="PRD0109"/>
    <x v="171"/>
    <x v="15"/>
    <x v="24"/>
    <x v="16"/>
    <x v="33"/>
    <x v="31"/>
    <n v="2500000"/>
    <x v="1"/>
    <s v="EMP0255"/>
    <s v="Venkat Sharma"/>
    <n v="2"/>
    <n v="1579.91"/>
    <x v="5"/>
    <n v="157.99"/>
    <n v="12"/>
    <n v="360.22"/>
    <n v="3362.05"/>
    <n v="2184.86"/>
    <n v="816.97"/>
    <s v="Credit Card"/>
    <n v="0.24299757588376139"/>
    <x v="2"/>
    <x v="0"/>
    <x v="0"/>
    <s v="15:26"/>
    <x v="1"/>
    <x v="0"/>
  </r>
  <r>
    <s v="INV100337"/>
    <x v="111"/>
    <x v="0"/>
    <x v="9"/>
    <s v="STR118-2024-Nov"/>
    <x v="266"/>
    <x v="258"/>
    <x v="1"/>
    <x v="2"/>
    <x v="2"/>
    <x v="0"/>
    <s v="PRD0025"/>
    <x v="39"/>
    <x v="7"/>
    <x v="33"/>
    <x v="23"/>
    <x v="77"/>
    <x v="61"/>
    <n v="1000000"/>
    <x v="0"/>
    <s v="EMP0156"/>
    <s v="Deepthi Iyengar"/>
    <n v="2"/>
    <n v="1438.31"/>
    <x v="0"/>
    <n v="287.66000000000003"/>
    <n v="12"/>
    <n v="310.68"/>
    <n v="2899.64"/>
    <n v="2050.48"/>
    <n v="538.47999999999979"/>
    <s v="Credit Card"/>
    <n v="0.18570581175594206"/>
    <x v="2"/>
    <x v="0"/>
    <x v="0"/>
    <s v="20:31"/>
    <x v="0"/>
    <x v="0"/>
  </r>
  <r>
    <s v="INV100338"/>
    <x v="223"/>
    <x v="1"/>
    <x v="4"/>
    <s v="STR051-2025-Feb"/>
    <x v="267"/>
    <x v="259"/>
    <x v="1"/>
    <x v="10"/>
    <x v="4"/>
    <x v="0"/>
    <s v="PRD0098"/>
    <x v="98"/>
    <x v="18"/>
    <x v="55"/>
    <x v="37"/>
    <x v="41"/>
    <x v="38"/>
    <n v="2000000"/>
    <x v="1"/>
    <s v="EMP0260"/>
    <s v="Malathi Varma"/>
    <n v="2"/>
    <n v="1282.17"/>
    <x v="4"/>
    <n v="769.3"/>
    <n v="12"/>
    <n v="215.4"/>
    <n v="2010.44"/>
    <n v="1878.26"/>
    <n v="-83.219999999999942"/>
    <s v="Debit Card"/>
    <n v="-4.1393923718191013E-2"/>
    <x v="1"/>
    <x v="1"/>
    <x v="0"/>
    <s v="10:28"/>
    <x v="3"/>
    <x v="0"/>
  </r>
  <r>
    <s v="INV100339"/>
    <x v="37"/>
    <x v="0"/>
    <x v="0"/>
    <s v="STR094-2024-Dec"/>
    <x v="268"/>
    <x v="260"/>
    <x v="0"/>
    <x v="36"/>
    <x v="1"/>
    <x v="0"/>
    <s v="PRD0024"/>
    <x v="172"/>
    <x v="12"/>
    <x v="25"/>
    <x v="47"/>
    <x v="75"/>
    <x v="60"/>
    <n v="1200000"/>
    <x v="1"/>
    <s v="EMP0255"/>
    <s v="Venkat Sharma"/>
    <n v="2"/>
    <n v="2244.62"/>
    <x v="1"/>
    <n v="1122.31"/>
    <n v="12"/>
    <n v="404.03"/>
    <n v="3770.96"/>
    <n v="3158.92"/>
    <n v="208.01"/>
    <s v="Debit Card"/>
    <n v="5.5161020005515836E-2"/>
    <x v="1"/>
    <x v="0"/>
    <x v="0"/>
    <s v="19:43"/>
    <x v="0"/>
    <x v="1"/>
  </r>
  <r>
    <s v="INV100340"/>
    <x v="224"/>
    <x v="0"/>
    <x v="11"/>
    <s v="STR081-2024-Aug"/>
    <x v="269"/>
    <x v="261"/>
    <x v="1"/>
    <x v="28"/>
    <x v="1"/>
    <x v="1"/>
    <s v="PRD0088"/>
    <x v="156"/>
    <x v="6"/>
    <x v="8"/>
    <x v="42"/>
    <x v="104"/>
    <x v="31"/>
    <n v="2500000"/>
    <x v="1"/>
    <s v="EMP0127"/>
    <s v="Chandra Reddy"/>
    <n v="1"/>
    <n v="339.8"/>
    <x v="0"/>
    <n v="33.979999999999997"/>
    <n v="5"/>
    <n v="15.29"/>
    <n v="321.11"/>
    <n v="197.05"/>
    <n v="108.77000000000001"/>
    <s v="Credit Card"/>
    <n v="0.33873127588676777"/>
    <x v="2"/>
    <x v="0"/>
    <x v="0"/>
    <s v="20:36"/>
    <x v="0"/>
    <x v="0"/>
  </r>
  <r>
    <s v="INV100341"/>
    <x v="202"/>
    <x v="0"/>
    <x v="7"/>
    <s v="STR058-2024-Sep"/>
    <x v="185"/>
    <x v="182"/>
    <x v="1"/>
    <x v="8"/>
    <x v="3"/>
    <x v="1"/>
    <s v="PRD0208"/>
    <x v="128"/>
    <x v="6"/>
    <x v="56"/>
    <x v="24"/>
    <x v="4"/>
    <x v="4"/>
    <n v="1200000"/>
    <x v="1"/>
    <s v="EMP0141"/>
    <s v="Dhruv Mishra"/>
    <n v="1"/>
    <n v="627.94000000000005"/>
    <x v="0"/>
    <n v="62.79"/>
    <n v="5"/>
    <n v="28.26"/>
    <n v="593.41"/>
    <n v="303.61"/>
    <n v="261.53999999999996"/>
    <s v="Credit Card"/>
    <n v="0.44074080315464853"/>
    <x v="2"/>
    <x v="0"/>
    <x v="0"/>
    <s v="16:34"/>
    <x v="1"/>
    <x v="1"/>
  </r>
  <r>
    <s v="INV100342"/>
    <x v="219"/>
    <x v="0"/>
    <x v="1"/>
    <s v="STR087-2024-Oct"/>
    <x v="270"/>
    <x v="262"/>
    <x v="1"/>
    <x v="18"/>
    <x v="2"/>
    <x v="0"/>
    <s v="PRD0020"/>
    <x v="86"/>
    <x v="6"/>
    <x v="8"/>
    <x v="41"/>
    <x v="45"/>
    <x v="42"/>
    <n v="2000000"/>
    <x v="1"/>
    <s v="EMP0127"/>
    <s v="Chandra Reddy"/>
    <n v="3"/>
    <n v="294.82"/>
    <x v="2"/>
    <n v="0"/>
    <n v="5"/>
    <n v="44.22"/>
    <n v="928.68"/>
    <n v="515.70000000000005"/>
    <n v="368.75999999999988"/>
    <s v="UPI"/>
    <n v="0.39707972606279868"/>
    <x v="0"/>
    <x v="0"/>
    <x v="0"/>
    <s v="21:15"/>
    <x v="2"/>
    <x v="0"/>
  </r>
  <r>
    <s v="INV100343"/>
    <x v="174"/>
    <x v="0"/>
    <x v="2"/>
    <s v="STR080-2024-May"/>
    <x v="271"/>
    <x v="263"/>
    <x v="0"/>
    <x v="25"/>
    <x v="3"/>
    <x v="2"/>
    <s v="PRD0030"/>
    <x v="173"/>
    <x v="10"/>
    <x v="71"/>
    <x v="22"/>
    <x v="26"/>
    <x v="19"/>
    <n v="2000000"/>
    <x v="1"/>
    <s v="EMP0149"/>
    <s v="Vasanthi Kamath"/>
    <n v="1"/>
    <n v="651.92999999999995"/>
    <x v="0"/>
    <n v="65.19"/>
    <n v="5"/>
    <n v="29.34"/>
    <n v="616.08000000000004"/>
    <n v="419.4"/>
    <n v="167.34000000000006"/>
    <s v="Debit Card"/>
    <n v="0.27162056875730434"/>
    <x v="1"/>
    <x v="0"/>
    <x v="0"/>
    <s v="14:15"/>
    <x v="1"/>
    <x v="0"/>
  </r>
  <r>
    <s v="INV100344"/>
    <x v="225"/>
    <x v="0"/>
    <x v="0"/>
    <s v="STR043-2024-Dec"/>
    <x v="250"/>
    <x v="244"/>
    <x v="0"/>
    <x v="6"/>
    <x v="0"/>
    <x v="1"/>
    <s v="PRD0075"/>
    <x v="9"/>
    <x v="7"/>
    <x v="9"/>
    <x v="7"/>
    <x v="97"/>
    <x v="20"/>
    <n v="1500000"/>
    <x v="2"/>
    <s v="EMP0215"/>
    <s v="Praveen Gupta"/>
    <n v="1"/>
    <n v="1030.3699999999999"/>
    <x v="0"/>
    <n v="103.04"/>
    <n v="12"/>
    <n v="111.28"/>
    <n v="1038.6099999999999"/>
    <n v="692.53"/>
    <n v="234.79999999999993"/>
    <s v="UPI"/>
    <n v="0.22607138386882464"/>
    <x v="0"/>
    <x v="0"/>
    <x v="0"/>
    <s v="17:19"/>
    <x v="0"/>
    <x v="1"/>
  </r>
  <r>
    <s v="INV100345"/>
    <x v="84"/>
    <x v="0"/>
    <x v="1"/>
    <s v="STR029-2024-Oct"/>
    <x v="272"/>
    <x v="264"/>
    <x v="0"/>
    <x v="4"/>
    <x v="2"/>
    <x v="1"/>
    <s v="PRD0144"/>
    <x v="93"/>
    <x v="10"/>
    <x v="17"/>
    <x v="18"/>
    <x v="37"/>
    <x v="34"/>
    <n v="800000"/>
    <x v="2"/>
    <s v="EMP0160"/>
    <s v="Ganesh Iyengar"/>
    <n v="1"/>
    <n v="1129.6600000000001"/>
    <x v="2"/>
    <n v="0"/>
    <n v="12"/>
    <n v="135.56"/>
    <n v="1265.22"/>
    <n v="699.84"/>
    <n v="429.82"/>
    <s v="Net Banking"/>
    <n v="0.33971957446135848"/>
    <x v="4"/>
    <x v="0"/>
    <x v="0"/>
    <s v="19:50"/>
    <x v="0"/>
    <x v="0"/>
  </r>
  <r>
    <s v="INV100346"/>
    <x v="36"/>
    <x v="0"/>
    <x v="11"/>
    <s v="STR012-2024-Aug"/>
    <x v="273"/>
    <x v="265"/>
    <x v="1"/>
    <x v="20"/>
    <x v="0"/>
    <x v="3"/>
    <s v="PRD0043"/>
    <x v="63"/>
    <x v="12"/>
    <x v="21"/>
    <x v="20"/>
    <x v="72"/>
    <x v="57"/>
    <n v="2000000"/>
    <x v="0"/>
    <s v="EMP0008"/>
    <s v="Deepak Kamath"/>
    <n v="4"/>
    <n v="3313.8"/>
    <x v="0"/>
    <n v="1325.52"/>
    <n v="12"/>
    <n v="1431.56"/>
    <n v="13361.24"/>
    <n v="8136.04"/>
    <n v="3793.64"/>
    <s v="UPI"/>
    <n v="0.28392873715313849"/>
    <x v="0"/>
    <x v="0"/>
    <x v="1"/>
    <s v="13:26"/>
    <x v="1"/>
    <x v="1"/>
  </r>
  <r>
    <s v="INV100347"/>
    <x v="33"/>
    <x v="0"/>
    <x v="5"/>
    <s v="STR001-2024-Jun"/>
    <x v="274"/>
    <x v="266"/>
    <x v="0"/>
    <x v="18"/>
    <x v="2"/>
    <x v="0"/>
    <s v="PRD0122"/>
    <x v="37"/>
    <x v="14"/>
    <x v="31"/>
    <x v="21"/>
    <x v="55"/>
    <x v="48"/>
    <n v="2500000"/>
    <x v="1"/>
    <s v="EMP0206"/>
    <s v="Arjun Krishnan"/>
    <n v="1"/>
    <n v="690.53"/>
    <x v="1"/>
    <n v="172.63"/>
    <n v="3"/>
    <n v="15.54"/>
    <n v="533.44000000000005"/>
    <n v="556.99"/>
    <n v="-39.089999999999954"/>
    <s v="Debit Card"/>
    <n v="-7.327909418116367E-2"/>
    <x v="1"/>
    <x v="0"/>
    <x v="0"/>
    <s v="21:31"/>
    <x v="2"/>
    <x v="0"/>
  </r>
  <r>
    <s v="INV100348"/>
    <x v="130"/>
    <x v="0"/>
    <x v="1"/>
    <s v="STR067-2024-Oct"/>
    <x v="189"/>
    <x v="186"/>
    <x v="0"/>
    <x v="3"/>
    <x v="3"/>
    <x v="1"/>
    <s v="PRD0106"/>
    <x v="158"/>
    <x v="3"/>
    <x v="63"/>
    <x v="43"/>
    <x v="108"/>
    <x v="24"/>
    <n v="2500000"/>
    <x v="0"/>
    <s v="EMP0255"/>
    <s v="Venkat Sharma"/>
    <n v="1"/>
    <n v="3666.35"/>
    <x v="1"/>
    <n v="916.59"/>
    <n v="12"/>
    <n v="329.97"/>
    <n v="3079.73"/>
    <n v="2237.8200000000002"/>
    <n v="511.93999999999983"/>
    <s v="UPI"/>
    <n v="0.16622885772454074"/>
    <x v="0"/>
    <x v="0"/>
    <x v="0"/>
    <s v="16:02"/>
    <x v="1"/>
    <x v="1"/>
  </r>
  <r>
    <s v="INV100349"/>
    <x v="226"/>
    <x v="0"/>
    <x v="10"/>
    <s v="STR042-2024-Apr"/>
    <x v="80"/>
    <x v="12"/>
    <x v="1"/>
    <x v="5"/>
    <x v="2"/>
    <x v="0"/>
    <s v="PRD0069"/>
    <x v="78"/>
    <x v="1"/>
    <x v="1"/>
    <x v="26"/>
    <x v="109"/>
    <x v="64"/>
    <n v="800000"/>
    <x v="1"/>
    <s v="EMP0008"/>
    <s v="Deepak Kamath"/>
    <n v="3"/>
    <n v="638.27"/>
    <x v="3"/>
    <n v="382.96"/>
    <n v="5"/>
    <n v="76.59"/>
    <n v="1608.44"/>
    <n v="1107"/>
    <n v="424.85"/>
    <s v="UPI"/>
    <n v="0.26413792245902862"/>
    <x v="0"/>
    <x v="0"/>
    <x v="0"/>
    <s v="14:36"/>
    <x v="1"/>
    <x v="1"/>
  </r>
  <r>
    <s v="INV100350"/>
    <x v="93"/>
    <x v="0"/>
    <x v="1"/>
    <s v="STR082-2024-Oct"/>
    <x v="275"/>
    <x v="267"/>
    <x v="0"/>
    <x v="30"/>
    <x v="3"/>
    <x v="3"/>
    <s v="PRD0121"/>
    <x v="164"/>
    <x v="9"/>
    <x v="12"/>
    <x v="21"/>
    <x v="54"/>
    <x v="2"/>
    <n v="1000000"/>
    <x v="0"/>
    <s v="EMP0063"/>
    <s v="Anusuya Subramaniam"/>
    <n v="4"/>
    <n v="4890.84"/>
    <x v="0"/>
    <n v="1956.34"/>
    <n v="12"/>
    <n v="2112.84"/>
    <n v="19719.86"/>
    <n v="15403.88"/>
    <n v="2203.1400000000012"/>
    <s v="Credit Card"/>
    <n v="0.11172188849210903"/>
    <x v="2"/>
    <x v="0"/>
    <x v="0"/>
    <s v="19:27"/>
    <x v="0"/>
    <x v="0"/>
  </r>
  <r>
    <s v="INV100351"/>
    <x v="181"/>
    <x v="0"/>
    <x v="9"/>
    <s v="STR045-2024-Nov"/>
    <x v="276"/>
    <x v="268"/>
    <x v="0"/>
    <x v="17"/>
    <x v="2"/>
    <x v="0"/>
    <s v="PRD0129"/>
    <x v="54"/>
    <x v="6"/>
    <x v="56"/>
    <x v="2"/>
    <x v="52"/>
    <x v="22"/>
    <n v="1500000"/>
    <x v="2"/>
    <s v="EMP0156"/>
    <s v="Deepthi Iyengar"/>
    <n v="2"/>
    <n v="690.36"/>
    <x v="2"/>
    <n v="0"/>
    <n v="5"/>
    <n v="69.040000000000006"/>
    <n v="1449.76"/>
    <n v="807.42"/>
    <n v="573.30000000000007"/>
    <s v="Debit Card"/>
    <n v="0.39544476327116218"/>
    <x v="1"/>
    <x v="0"/>
    <x v="0"/>
    <s v="12:34"/>
    <x v="1"/>
    <x v="0"/>
  </r>
  <r>
    <s v="INV100352"/>
    <x v="227"/>
    <x v="0"/>
    <x v="3"/>
    <s v="STR013-2024-Jul"/>
    <x v="277"/>
    <x v="269"/>
    <x v="0"/>
    <x v="35"/>
    <x v="3"/>
    <x v="0"/>
    <s v="PRD0176"/>
    <x v="168"/>
    <x v="0"/>
    <x v="0"/>
    <x v="32"/>
    <x v="76"/>
    <x v="50"/>
    <n v="2500000"/>
    <x v="2"/>
    <s v="EMP0001"/>
    <s v="Charulatha Kumar"/>
    <n v="1"/>
    <n v="1079.45"/>
    <x v="1"/>
    <n v="269.86"/>
    <n v="12"/>
    <n v="97.15"/>
    <n v="906.74"/>
    <n v="770.73"/>
    <n v="38.859999999999985"/>
    <s v="Credit Card"/>
    <n v="4.2856827756578494E-2"/>
    <x v="2"/>
    <x v="0"/>
    <x v="0"/>
    <s v="17:40"/>
    <x v="0"/>
    <x v="0"/>
  </r>
  <r>
    <s v="INV100353"/>
    <x v="30"/>
    <x v="0"/>
    <x v="1"/>
    <s v="STR058-2024-Oct"/>
    <x v="275"/>
    <x v="267"/>
    <x v="0"/>
    <x v="30"/>
    <x v="3"/>
    <x v="3"/>
    <s v="PRD0103"/>
    <x v="174"/>
    <x v="3"/>
    <x v="5"/>
    <x v="15"/>
    <x v="4"/>
    <x v="4"/>
    <n v="1200000"/>
    <x v="1"/>
    <s v="EMP0255"/>
    <s v="Venkat Sharma"/>
    <n v="2"/>
    <n v="3260.03"/>
    <x v="0"/>
    <n v="652.01"/>
    <n v="12"/>
    <n v="704.17"/>
    <n v="6572.22"/>
    <n v="4916"/>
    <n v="952.0500000000003"/>
    <s v="Cash"/>
    <n v="0.14485972776322159"/>
    <x v="3"/>
    <x v="0"/>
    <x v="1"/>
    <s v="21:49"/>
    <x v="2"/>
    <x v="0"/>
  </r>
  <r>
    <s v="INV100354"/>
    <x v="228"/>
    <x v="1"/>
    <x v="4"/>
    <s v="STR028-2025-Feb"/>
    <x v="195"/>
    <x v="192"/>
    <x v="1"/>
    <x v="27"/>
    <x v="4"/>
    <x v="0"/>
    <s v="PRD0218"/>
    <x v="40"/>
    <x v="18"/>
    <x v="34"/>
    <x v="10"/>
    <x v="87"/>
    <x v="65"/>
    <n v="2500000"/>
    <x v="2"/>
    <s v="EMP0276"/>
    <s v="Manoj Ramachandran"/>
    <n v="1"/>
    <n v="850.96"/>
    <x v="3"/>
    <n v="170.19"/>
    <n v="5"/>
    <n v="34.04"/>
    <n v="714.81"/>
    <n v="513.84"/>
    <n v="166.92999999999992"/>
    <s v="Net Banking"/>
    <n v="0.23353058854800568"/>
    <x v="4"/>
    <x v="0"/>
    <x v="0"/>
    <s v="15:11"/>
    <x v="1"/>
    <x v="1"/>
  </r>
  <r>
    <s v="INV100355"/>
    <x v="74"/>
    <x v="0"/>
    <x v="9"/>
    <s v="STR094-2024-Nov"/>
    <x v="278"/>
    <x v="270"/>
    <x v="1"/>
    <x v="8"/>
    <x v="3"/>
    <x v="1"/>
    <s v="PRD0141"/>
    <x v="62"/>
    <x v="10"/>
    <x v="43"/>
    <x v="12"/>
    <x v="75"/>
    <x v="60"/>
    <n v="1200000"/>
    <x v="1"/>
    <s v="EMP0215"/>
    <s v="Praveen Gupta"/>
    <n v="2"/>
    <n v="751.36"/>
    <x v="3"/>
    <n v="300.54000000000002"/>
    <n v="5"/>
    <n v="60.11"/>
    <n v="1262.29"/>
    <n v="1095.3399999999999"/>
    <n v="106.84000000000005"/>
    <s v="UPI"/>
    <n v="8.4639821277202584E-2"/>
    <x v="0"/>
    <x v="0"/>
    <x v="0"/>
    <s v="12:43"/>
    <x v="1"/>
    <x v="0"/>
  </r>
  <r>
    <s v="INV100355"/>
    <x v="180"/>
    <x v="0"/>
    <x v="5"/>
    <s v="STR047-2024-Jun"/>
    <x v="5"/>
    <x v="5"/>
    <x v="0"/>
    <x v="5"/>
    <x v="2"/>
    <x v="2"/>
    <s v="PRD0055"/>
    <x v="121"/>
    <x v="4"/>
    <x v="41"/>
    <x v="20"/>
    <x v="12"/>
    <x v="12"/>
    <n v="800000"/>
    <x v="0"/>
    <s v="EMP0026"/>
    <s v="Sunita Ramachandran"/>
    <n v="0"/>
    <n v="1453.56"/>
    <x v="6"/>
    <n v="0"/>
    <n v="12"/>
    <n v="0"/>
    <n v="0"/>
    <n v="0"/>
    <n v="0"/>
    <s v="Cash"/>
    <n v="0"/>
    <x v="3"/>
    <x v="1"/>
    <x v="1"/>
    <s v="18:20"/>
    <x v="0"/>
    <x v="0"/>
  </r>
  <r>
    <s v="INV100356"/>
    <x v="145"/>
    <x v="0"/>
    <x v="5"/>
    <s v="STR105-2024-Jun"/>
    <x v="279"/>
    <x v="271"/>
    <x v="1"/>
    <x v="6"/>
    <x v="0"/>
    <x v="1"/>
    <s v="PRD0128"/>
    <x v="19"/>
    <x v="0"/>
    <x v="19"/>
    <x v="13"/>
    <x v="96"/>
    <x v="70"/>
    <n v="2500000"/>
    <x v="1"/>
    <s v="EMP0020"/>
    <s v="Eswar Prasad"/>
    <n v="2"/>
    <n v="1329.24"/>
    <x v="4"/>
    <n v="797.54"/>
    <n v="12"/>
    <n v="223.31"/>
    <n v="2084.25"/>
    <n v="1689.3"/>
    <n v="171.64000000000004"/>
    <s v="Debit Card"/>
    <n v="8.2350965575146956E-2"/>
    <x v="1"/>
    <x v="0"/>
    <x v="0"/>
    <s v="15:51"/>
    <x v="1"/>
    <x v="0"/>
  </r>
  <r>
    <s v="INV100357"/>
    <x v="87"/>
    <x v="0"/>
    <x v="11"/>
    <s v="STR076-2024-Aug"/>
    <x v="280"/>
    <x v="272"/>
    <x v="0"/>
    <x v="30"/>
    <x v="3"/>
    <x v="1"/>
    <s v="PRD0141"/>
    <x v="62"/>
    <x v="10"/>
    <x v="43"/>
    <x v="12"/>
    <x v="105"/>
    <x v="21"/>
    <n v="1500000"/>
    <x v="1"/>
    <s v="EMP0160"/>
    <s v="Ganesh Iyengar"/>
    <n v="1"/>
    <n v="815.61"/>
    <x v="6"/>
    <n v="122.34"/>
    <n v="5"/>
    <n v="34.659999999999997"/>
    <n v="727.93"/>
    <n v="547.66999999999996"/>
    <n v="145.6"/>
    <s v="UPI"/>
    <n v="0.20001923261852103"/>
    <x v="0"/>
    <x v="1"/>
    <x v="0"/>
    <s v="11:33"/>
    <x v="3"/>
    <x v="1"/>
  </r>
  <r>
    <s v="INV100358"/>
    <x v="195"/>
    <x v="0"/>
    <x v="0"/>
    <s v="STR011-2024-Dec"/>
    <x v="281"/>
    <x v="273"/>
    <x v="1"/>
    <x v="17"/>
    <x v="2"/>
    <x v="2"/>
    <s v="PRD0227"/>
    <x v="20"/>
    <x v="6"/>
    <x v="20"/>
    <x v="14"/>
    <x v="2"/>
    <x v="2"/>
    <n v="2000000"/>
    <x v="0"/>
    <s v="EMP0204"/>
    <s v="Rahul Krishnan"/>
    <n v="4"/>
    <n v="721.33"/>
    <x v="6"/>
    <n v="432.8"/>
    <n v="5"/>
    <n v="122.63"/>
    <n v="2575.15"/>
    <n v="1772.76"/>
    <n v="679.7600000000001"/>
    <s v="Debit Card"/>
    <n v="0.26396908917927114"/>
    <x v="1"/>
    <x v="1"/>
    <x v="0"/>
    <s v="20:41"/>
    <x v="0"/>
    <x v="0"/>
  </r>
  <r>
    <s v="INV100359"/>
    <x v="43"/>
    <x v="0"/>
    <x v="9"/>
    <s v="STR037-2024-Nov"/>
    <x v="282"/>
    <x v="274"/>
    <x v="0"/>
    <x v="4"/>
    <x v="2"/>
    <x v="0"/>
    <s v="PRD0146"/>
    <x v="175"/>
    <x v="9"/>
    <x v="28"/>
    <x v="5"/>
    <x v="0"/>
    <x v="0"/>
    <n v="1000000"/>
    <x v="0"/>
    <s v="EMP0127"/>
    <s v="Chandra Reddy"/>
    <n v="4"/>
    <n v="6217"/>
    <x v="0"/>
    <n v="2486.8000000000002"/>
    <n v="12"/>
    <n v="2685.74"/>
    <n v="25066.94"/>
    <n v="15846.48"/>
    <n v="6534.7199999999993"/>
    <s v="UPI"/>
    <n v="0.26069077438251337"/>
    <x v="0"/>
    <x v="0"/>
    <x v="0"/>
    <s v="10:04"/>
    <x v="3"/>
    <x v="0"/>
  </r>
  <r>
    <s v="INV100360"/>
    <x v="172"/>
    <x v="0"/>
    <x v="1"/>
    <s v="STR014-2024-Oct"/>
    <x v="283"/>
    <x v="275"/>
    <x v="0"/>
    <x v="22"/>
    <x v="1"/>
    <x v="2"/>
    <s v="PRD0072"/>
    <x v="142"/>
    <x v="0"/>
    <x v="19"/>
    <x v="5"/>
    <x v="15"/>
    <x v="15"/>
    <n v="1000000"/>
    <x v="0"/>
    <s v="EMP0225"/>
    <s v="Swathi Achari"/>
    <n v="1"/>
    <n v="859.03"/>
    <x v="0"/>
    <n v="85.9"/>
    <n v="5"/>
    <n v="38.659999999999997"/>
    <n v="811.79"/>
    <n v="599.28"/>
    <n v="173.85"/>
    <s v="UPI"/>
    <n v="0.21415637048990502"/>
    <x v="0"/>
    <x v="1"/>
    <x v="0"/>
    <s v="16:58"/>
    <x v="1"/>
    <x v="0"/>
  </r>
  <r>
    <s v="INV100361"/>
    <x v="229"/>
    <x v="1"/>
    <x v="4"/>
    <s v="STR080-2025-Feb"/>
    <x v="284"/>
    <x v="276"/>
    <x v="0"/>
    <x v="9"/>
    <x v="2"/>
    <x v="3"/>
    <s v="PRD0126"/>
    <x v="76"/>
    <x v="11"/>
    <x v="49"/>
    <x v="38"/>
    <x v="26"/>
    <x v="19"/>
    <n v="2000000"/>
    <x v="1"/>
    <s v="EMP0225"/>
    <s v="Swathi Achari"/>
    <n v="1"/>
    <n v="1065.8699999999999"/>
    <x v="6"/>
    <n v="159.88"/>
    <n v="12"/>
    <n v="108.72"/>
    <n v="1014.71"/>
    <n v="645.59"/>
    <n v="260.39999999999998"/>
    <s v="Cash"/>
    <n v="0.25662504557952515"/>
    <x v="3"/>
    <x v="1"/>
    <x v="0"/>
    <s v="17:44"/>
    <x v="0"/>
    <x v="1"/>
  </r>
  <r>
    <s v="INV100362"/>
    <x v="184"/>
    <x v="0"/>
    <x v="9"/>
    <s v="STR066-2024-Nov"/>
    <x v="285"/>
    <x v="32"/>
    <x v="0"/>
    <x v="27"/>
    <x v="4"/>
    <x v="1"/>
    <s v="PRD0025"/>
    <x v="39"/>
    <x v="7"/>
    <x v="33"/>
    <x v="23"/>
    <x v="39"/>
    <x v="36"/>
    <n v="2500000"/>
    <x v="1"/>
    <s v="EMP0173"/>
    <s v="Logesh Gopalakrishnan"/>
    <n v="2"/>
    <n v="1382.13"/>
    <x v="2"/>
    <n v="0"/>
    <n v="12"/>
    <n v="331.71"/>
    <n v="3095.97"/>
    <n v="2050.48"/>
    <n v="713.77999999999975"/>
    <s v="UPI"/>
    <n v="0.23055132963174702"/>
    <x v="0"/>
    <x v="0"/>
    <x v="0"/>
    <s v="13:02"/>
    <x v="1"/>
    <x v="0"/>
  </r>
  <r>
    <s v="INV100363"/>
    <x v="154"/>
    <x v="1"/>
    <x v="6"/>
    <s v="STR049-2025-Jan"/>
    <x v="286"/>
    <x v="277"/>
    <x v="1"/>
    <x v="2"/>
    <x v="2"/>
    <x v="0"/>
    <s v="PRD0175"/>
    <x v="53"/>
    <x v="0"/>
    <x v="19"/>
    <x v="32"/>
    <x v="110"/>
    <x v="74"/>
    <n v="1200000"/>
    <x v="2"/>
    <s v="EMP0205"/>
    <s v="Malini Gowda"/>
    <n v="2"/>
    <n v="768.22"/>
    <x v="2"/>
    <n v="0"/>
    <n v="5"/>
    <n v="76.819999999999993"/>
    <n v="1613.26"/>
    <n v="1142.18"/>
    <n v="394.25999999999993"/>
    <s v="UPI"/>
    <n v="0.24438714156428595"/>
    <x v="0"/>
    <x v="0"/>
    <x v="0"/>
    <s v="20:48"/>
    <x v="0"/>
    <x v="0"/>
  </r>
  <r>
    <s v="INV100364"/>
    <x v="230"/>
    <x v="0"/>
    <x v="9"/>
    <s v="STR087-2024-Nov"/>
    <x v="287"/>
    <x v="278"/>
    <x v="1"/>
    <x v="29"/>
    <x v="4"/>
    <x v="2"/>
    <s v="PRD0072"/>
    <x v="142"/>
    <x v="0"/>
    <x v="19"/>
    <x v="5"/>
    <x v="45"/>
    <x v="42"/>
    <n v="2000000"/>
    <x v="1"/>
    <s v="EMP0285"/>
    <s v="Chandran Krishnan"/>
    <n v="1"/>
    <n v="842.07"/>
    <x v="6"/>
    <n v="126.31"/>
    <n v="5"/>
    <n v="35.79"/>
    <n v="751.55"/>
    <n v="599.28"/>
    <n v="116.47999999999999"/>
    <s v="Credit Card"/>
    <n v="0.1549863615195263"/>
    <x v="2"/>
    <x v="0"/>
    <x v="0"/>
    <s v="21:38"/>
    <x v="2"/>
    <x v="0"/>
  </r>
  <r>
    <s v="INV100365"/>
    <x v="173"/>
    <x v="0"/>
    <x v="10"/>
    <s v="STR012-2024-Apr"/>
    <x v="288"/>
    <x v="279"/>
    <x v="1"/>
    <x v="15"/>
    <x v="4"/>
    <x v="1"/>
    <s v="PRD0247"/>
    <x v="176"/>
    <x v="19"/>
    <x v="72"/>
    <x v="42"/>
    <x v="72"/>
    <x v="57"/>
    <n v="2000000"/>
    <x v="0"/>
    <s v="EMP0225"/>
    <s v="Swathi Achari"/>
    <n v="1"/>
    <n v="1118.69"/>
    <x v="2"/>
    <n v="0"/>
    <n v="12"/>
    <n v="134.24"/>
    <n v="1252.93"/>
    <n v="765.23"/>
    <n v="353.46000000000004"/>
    <s v="UPI"/>
    <n v="0.28210674179722733"/>
    <x v="0"/>
    <x v="0"/>
    <x v="0"/>
    <s v="15:59"/>
    <x v="1"/>
    <x v="0"/>
  </r>
  <r>
    <s v="INV100366"/>
    <x v="16"/>
    <x v="0"/>
    <x v="1"/>
    <s v="STR115-2024-Oct"/>
    <x v="289"/>
    <x v="280"/>
    <x v="0"/>
    <x v="13"/>
    <x v="0"/>
    <x v="3"/>
    <s v="PRD0226"/>
    <x v="90"/>
    <x v="4"/>
    <x v="6"/>
    <x v="25"/>
    <x v="43"/>
    <x v="40"/>
    <n v="1500000"/>
    <x v="2"/>
    <s v="EMP0001"/>
    <s v="Charulatha Kumar"/>
    <n v="2"/>
    <n v="919.75"/>
    <x v="2"/>
    <n v="0"/>
    <n v="5"/>
    <n v="91.97"/>
    <n v="1931.47"/>
    <n v="1252.52"/>
    <n v="586.98"/>
    <s v="UPI"/>
    <n v="0.30390324467892332"/>
    <x v="0"/>
    <x v="0"/>
    <x v="0"/>
    <s v="15:50"/>
    <x v="1"/>
    <x v="0"/>
  </r>
  <r>
    <s v="INV100367"/>
    <x v="115"/>
    <x v="0"/>
    <x v="10"/>
    <s v="STR120-2024-Apr"/>
    <x v="290"/>
    <x v="281"/>
    <x v="1"/>
    <x v="32"/>
    <x v="3"/>
    <x v="3"/>
    <s v="PRD0061"/>
    <x v="152"/>
    <x v="13"/>
    <x v="22"/>
    <x v="14"/>
    <x v="101"/>
    <x v="67"/>
    <n v="1500000"/>
    <x v="2"/>
    <s v="EMP0215"/>
    <s v="Praveen Gupta"/>
    <n v="2"/>
    <n v="723.48"/>
    <x v="2"/>
    <n v="0"/>
    <n v="5"/>
    <n v="72.349999999999994"/>
    <n v="1519.31"/>
    <n v="1018.88"/>
    <n v="428.07999999999993"/>
    <s v="UPI"/>
    <n v="0.28175948292316905"/>
    <x v="0"/>
    <x v="0"/>
    <x v="0"/>
    <s v="15:54"/>
    <x v="1"/>
    <x v="1"/>
  </r>
  <r>
    <s v="INV100368"/>
    <x v="72"/>
    <x v="0"/>
    <x v="11"/>
    <s v="STR004-2024-Aug"/>
    <x v="121"/>
    <x v="120"/>
    <x v="0"/>
    <x v="26"/>
    <x v="4"/>
    <x v="1"/>
    <s v="Missing Product ID"/>
    <x v="177"/>
    <x v="20"/>
    <x v="73"/>
    <x v="49"/>
    <x v="10"/>
    <x v="10"/>
    <n v="800000"/>
    <x v="2"/>
    <s v="EMP0020"/>
    <s v="Eswar Prasad"/>
    <n v="3"/>
    <n v="1666.89"/>
    <x v="2"/>
    <n v="0"/>
    <n v="12"/>
    <n v="600.08000000000004"/>
    <n v="5600.75"/>
    <n v="3419.43"/>
    <n v="1581.2400000000002"/>
    <s v="Debit Card"/>
    <n v="0.28232647413292866"/>
    <x v="1"/>
    <x v="1"/>
    <x v="0"/>
    <s v="13:05"/>
    <x v="1"/>
    <x v="0"/>
  </r>
  <r>
    <s v="INV100369"/>
    <x v="214"/>
    <x v="0"/>
    <x v="7"/>
    <s v="STR041-2024-Sep"/>
    <x v="291"/>
    <x v="21"/>
    <x v="0"/>
    <x v="3"/>
    <x v="3"/>
    <x v="0"/>
    <s v="PRD0013"/>
    <x v="15"/>
    <x v="10"/>
    <x v="15"/>
    <x v="8"/>
    <x v="62"/>
    <x v="32"/>
    <n v="2500000"/>
    <x v="1"/>
    <s v="EMP0260"/>
    <s v="Malathi Varma"/>
    <n v="2"/>
    <n v="843.31"/>
    <x v="1"/>
    <n v="421.65"/>
    <n v="5"/>
    <n v="63.25"/>
    <n v="1328.22"/>
    <n v="1100.02"/>
    <n v="164.95000000000005"/>
    <s v="Debit Card"/>
    <n v="0.12418876390959332"/>
    <x v="1"/>
    <x v="0"/>
    <x v="0"/>
    <s v="15:26"/>
    <x v="1"/>
    <x v="1"/>
  </r>
  <r>
    <s v="INV100370"/>
    <x v="150"/>
    <x v="1"/>
    <x v="4"/>
    <s v="STR047-2025-Feb"/>
    <x v="292"/>
    <x v="282"/>
    <x v="1"/>
    <x v="28"/>
    <x v="1"/>
    <x v="0"/>
    <s v="PRD0248"/>
    <x v="178"/>
    <x v="5"/>
    <x v="35"/>
    <x v="41"/>
    <x v="12"/>
    <x v="12"/>
    <n v="800000"/>
    <x v="0"/>
    <s v="EMP0173"/>
    <s v="Logesh Gopalakrishnan"/>
    <n v="3"/>
    <n v="1168.01"/>
    <x v="4"/>
    <n v="1051.21"/>
    <n v="12"/>
    <n v="294.33999999999997"/>
    <n v="2747.16"/>
    <n v="2451.9899999999998"/>
    <n v="0.83000000000009777"/>
    <s v="Debit Card"/>
    <n v="3.0213019991558475E-4"/>
    <x v="1"/>
    <x v="0"/>
    <x v="0"/>
    <s v="17:24"/>
    <x v="0"/>
    <x v="0"/>
  </r>
  <r>
    <s v="INV100371"/>
    <x v="38"/>
    <x v="0"/>
    <x v="2"/>
    <s v="STR105-2024-May"/>
    <x v="198"/>
    <x v="195"/>
    <x v="0"/>
    <x v="33"/>
    <x v="3"/>
    <x v="1"/>
    <s v="PRD0063"/>
    <x v="27"/>
    <x v="12"/>
    <x v="25"/>
    <x v="11"/>
    <x v="96"/>
    <x v="70"/>
    <n v="2500000"/>
    <x v="1"/>
    <s v="EMP0009"/>
    <s v="Vinod Hegde"/>
    <n v="1"/>
    <n v="1218.48"/>
    <x v="1"/>
    <n v="304.62"/>
    <n v="12"/>
    <n v="109.66"/>
    <n v="1023.52"/>
    <n v="865.92"/>
    <n v="47.940000000000026"/>
    <s v="UPI"/>
    <n v="4.6838361732061927E-2"/>
    <x v="0"/>
    <x v="0"/>
    <x v="0"/>
    <s v="13:53"/>
    <x v="1"/>
    <x v="1"/>
  </r>
  <r>
    <s v="INV100372"/>
    <x v="54"/>
    <x v="0"/>
    <x v="0"/>
    <s v="STR070-2024-Dec"/>
    <x v="54"/>
    <x v="54"/>
    <x v="1"/>
    <x v="15"/>
    <x v="4"/>
    <x v="0"/>
    <s v="PRD0128"/>
    <x v="19"/>
    <x v="0"/>
    <x v="19"/>
    <x v="13"/>
    <x v="111"/>
    <x v="75"/>
    <n v="1000000"/>
    <x v="1"/>
    <s v="EMP0204"/>
    <s v="Rahul Krishnan"/>
    <n v="2"/>
    <n v="1254.01"/>
    <x v="1"/>
    <n v="627"/>
    <n v="12"/>
    <n v="225.72"/>
    <n v="2106.7399999999998"/>
    <n v="1689.3"/>
    <n v="191.71999999999983"/>
    <s v="Cash"/>
    <n v="9.1003161282360356E-2"/>
    <x v="3"/>
    <x v="0"/>
    <x v="0"/>
    <s v="15:07"/>
    <x v="1"/>
    <x v="0"/>
  </r>
  <r>
    <s v="INV100373"/>
    <x v="231"/>
    <x v="0"/>
    <x v="11"/>
    <s v="STR105-2024-Aug"/>
    <x v="293"/>
    <x v="283"/>
    <x v="0"/>
    <x v="13"/>
    <x v="0"/>
    <x v="3"/>
    <s v="PRD0123"/>
    <x v="105"/>
    <x v="19"/>
    <x v="61"/>
    <x v="11"/>
    <x v="96"/>
    <x v="70"/>
    <n v="2500000"/>
    <x v="1"/>
    <s v="EMP0090"/>
    <s v="Padma Gounder"/>
    <n v="3"/>
    <n v="1153.22"/>
    <x v="3"/>
    <n v="691.93"/>
    <n v="12"/>
    <n v="332.13"/>
    <n v="3099.86"/>
    <n v="2212.0500000000002"/>
    <n v="555.67999999999995"/>
    <s v="Credit Card"/>
    <n v="0.17925970850296463"/>
    <x v="2"/>
    <x v="1"/>
    <x v="0"/>
    <s v="14:10"/>
    <x v="1"/>
    <x v="0"/>
  </r>
  <r>
    <s v="INV100374"/>
    <x v="232"/>
    <x v="0"/>
    <x v="1"/>
    <s v="STR070-2024-Oct"/>
    <x v="294"/>
    <x v="205"/>
    <x v="0"/>
    <x v="15"/>
    <x v="4"/>
    <x v="0"/>
    <s v="PRD0066"/>
    <x v="179"/>
    <x v="18"/>
    <x v="55"/>
    <x v="38"/>
    <x v="111"/>
    <x v="75"/>
    <n v="1000000"/>
    <x v="1"/>
    <s v="EMP0206"/>
    <s v="Arjun Krishnan"/>
    <n v="1"/>
    <n v="1328.56"/>
    <x v="2"/>
    <n v="0"/>
    <n v="12"/>
    <n v="159.43"/>
    <n v="1487.99"/>
    <n v="949.97"/>
    <n v="378.59"/>
    <s v="Credit Card"/>
    <n v="0.25443047332307339"/>
    <x v="2"/>
    <x v="1"/>
    <x v="0"/>
    <s v="19:30"/>
    <x v="0"/>
    <x v="0"/>
  </r>
  <r>
    <s v="INV100375"/>
    <x v="233"/>
    <x v="1"/>
    <x v="4"/>
    <s v="STR056-2025-Feb"/>
    <x v="289"/>
    <x v="280"/>
    <x v="0"/>
    <x v="13"/>
    <x v="0"/>
    <x v="3"/>
    <s v="PRD0109"/>
    <x v="171"/>
    <x v="15"/>
    <x v="24"/>
    <x v="16"/>
    <x v="61"/>
    <x v="50"/>
    <n v="1200000"/>
    <x v="2"/>
    <s v="EMP0205"/>
    <s v="Malini Gowda"/>
    <n v="2"/>
    <n v="1594.57"/>
    <x v="0"/>
    <n v="318.91000000000003"/>
    <n v="12"/>
    <n v="344.43"/>
    <n v="3214.66"/>
    <n v="2184.86"/>
    <n v="685.36999999999966"/>
    <s v="Cash"/>
    <n v="0.213201396104098"/>
    <x v="3"/>
    <x v="1"/>
    <x v="0"/>
    <s v="20:01"/>
    <x v="0"/>
    <x v="0"/>
  </r>
  <r>
    <s v="INV100376"/>
    <x v="81"/>
    <x v="0"/>
    <x v="1"/>
    <s v="STR104-2024-Oct"/>
    <x v="295"/>
    <x v="284"/>
    <x v="0"/>
    <x v="6"/>
    <x v="0"/>
    <x v="3"/>
    <s v="PRD0146"/>
    <x v="175"/>
    <x v="9"/>
    <x v="28"/>
    <x v="5"/>
    <x v="53"/>
    <x v="19"/>
    <n v="1200000"/>
    <x v="1"/>
    <s v="EMP0001"/>
    <s v="Charulatha Kumar"/>
    <n v="2"/>
    <n v="6884.02"/>
    <x v="5"/>
    <n v="688.4"/>
    <n v="12"/>
    <n v="1569.56"/>
    <n v="14649.2"/>
    <n v="7923.24"/>
    <n v="5156.4000000000015"/>
    <s v="Credit Card"/>
    <n v="0.35199191764738014"/>
    <x v="2"/>
    <x v="0"/>
    <x v="0"/>
    <s v="21:55"/>
    <x v="2"/>
    <x v="1"/>
  </r>
  <r>
    <s v="INV100377"/>
    <x v="109"/>
    <x v="0"/>
    <x v="5"/>
    <s v="STR075-2024-Jun"/>
    <x v="31"/>
    <x v="31"/>
    <x v="1"/>
    <x v="7"/>
    <x v="0"/>
    <x v="0"/>
    <s v="PRD0129"/>
    <x v="54"/>
    <x v="6"/>
    <x v="56"/>
    <x v="2"/>
    <x v="21"/>
    <x v="21"/>
    <n v="1000000"/>
    <x v="1"/>
    <s v="EMP0204"/>
    <s v="Rahul Krishnan"/>
    <n v="1"/>
    <n v="703.02"/>
    <x v="6"/>
    <n v="105.45"/>
    <n v="5"/>
    <n v="29.88"/>
    <n v="627.45000000000005"/>
    <n v="403.71"/>
    <n v="193.86000000000007"/>
    <s v="Debit Card"/>
    <n v="0.30896485775759036"/>
    <x v="1"/>
    <x v="0"/>
    <x v="0"/>
    <s v="13:36"/>
    <x v="1"/>
    <x v="0"/>
  </r>
  <r>
    <s v="INV100378"/>
    <x v="234"/>
    <x v="1"/>
    <x v="6"/>
    <s v="STR098-2025-Jan"/>
    <x v="296"/>
    <x v="285"/>
    <x v="0"/>
    <x v="14"/>
    <x v="1"/>
    <x v="1"/>
    <s v="PRD0071"/>
    <x v="17"/>
    <x v="10"/>
    <x v="17"/>
    <x v="4"/>
    <x v="74"/>
    <x v="59"/>
    <n v="1200000"/>
    <x v="0"/>
    <s v="EMP0015"/>
    <s v="Vikram Bhat"/>
    <n v="1"/>
    <n v="916.57"/>
    <x v="0"/>
    <n v="91.66"/>
    <n v="5"/>
    <n v="41.25"/>
    <n v="866.16"/>
    <n v="534.80999999999995"/>
    <n v="290.10000000000002"/>
    <s v="Credit Card"/>
    <n v="0.33492657245774454"/>
    <x v="2"/>
    <x v="0"/>
    <x v="0"/>
    <s v="18:38"/>
    <x v="0"/>
    <x v="1"/>
  </r>
  <r>
    <s v="INV100379"/>
    <x v="145"/>
    <x v="0"/>
    <x v="5"/>
    <s v="STR025-2024-Jun"/>
    <x v="297"/>
    <x v="286"/>
    <x v="0"/>
    <x v="4"/>
    <x v="2"/>
    <x v="2"/>
    <s v="PRD0084"/>
    <x v="50"/>
    <x v="7"/>
    <x v="9"/>
    <x v="29"/>
    <x v="112"/>
    <x v="76"/>
    <n v="1500000"/>
    <x v="1"/>
    <s v="EMP0100"/>
    <s v="Priya Balasubramaniam"/>
    <n v="1"/>
    <n v="1304.43"/>
    <x v="0"/>
    <n v="130.44"/>
    <n v="12"/>
    <n v="140.88"/>
    <n v="1314.87"/>
    <n v="1073.45"/>
    <n v="100.53999999999985"/>
    <s v="Cash"/>
    <n v="7.6463832926448899E-2"/>
    <x v="3"/>
    <x v="1"/>
    <x v="0"/>
    <s v="16:52"/>
    <x v="1"/>
    <x v="0"/>
  </r>
  <r>
    <s v="INV100380"/>
    <x v="115"/>
    <x v="0"/>
    <x v="10"/>
    <s v="STR028-2024-Apr"/>
    <x v="278"/>
    <x v="270"/>
    <x v="1"/>
    <x v="8"/>
    <x v="3"/>
    <x v="1"/>
    <s v="PRD0117"/>
    <x v="10"/>
    <x v="8"/>
    <x v="10"/>
    <x v="8"/>
    <x v="87"/>
    <x v="65"/>
    <n v="2500000"/>
    <x v="2"/>
    <s v="EMP0173"/>
    <s v="Logesh Gopalakrishnan"/>
    <n v="2"/>
    <n v="1825.3"/>
    <x v="1"/>
    <n v="912.65"/>
    <n v="12"/>
    <n v="328.55"/>
    <n v="3066.5"/>
    <n v="2799.7"/>
    <n v="-61.749999999999829"/>
    <s v="Credit Card"/>
    <n v="-2.0136963965432849E-2"/>
    <x v="2"/>
    <x v="0"/>
    <x v="0"/>
    <s v="12:38"/>
    <x v="1"/>
    <x v="1"/>
  </r>
  <r>
    <s v="INV100381"/>
    <x v="42"/>
    <x v="0"/>
    <x v="2"/>
    <s v="STR094-2024-May"/>
    <x v="245"/>
    <x v="239"/>
    <x v="1"/>
    <x v="34"/>
    <x v="0"/>
    <x v="3"/>
    <s v="PRD0023"/>
    <x v="110"/>
    <x v="4"/>
    <x v="64"/>
    <x v="3"/>
    <x v="75"/>
    <x v="60"/>
    <n v="1200000"/>
    <x v="1"/>
    <s v="EMP0121"/>
    <s v="Yamini Pandian"/>
    <n v="4"/>
    <n v="803.77"/>
    <x v="4"/>
    <n v="964.52"/>
    <n v="5"/>
    <n v="112.53"/>
    <n v="2363.09"/>
    <n v="2237"/>
    <n v="13.560000000000144"/>
    <s v="UPI"/>
    <n v="5.7382494953641811E-3"/>
    <x v="0"/>
    <x v="0"/>
    <x v="0"/>
    <s v="13:06"/>
    <x v="1"/>
    <x v="1"/>
  </r>
  <r>
    <s v="INV100382"/>
    <x v="232"/>
    <x v="0"/>
    <x v="1"/>
    <s v="STR021-2024-Oct"/>
    <x v="298"/>
    <x v="287"/>
    <x v="1"/>
    <x v="11"/>
    <x v="3"/>
    <x v="0"/>
    <s v="PRD0022"/>
    <x v="43"/>
    <x v="7"/>
    <x v="35"/>
    <x v="25"/>
    <x v="8"/>
    <x v="8"/>
    <n v="2000000"/>
    <x v="1"/>
    <s v="EMP0141"/>
    <s v="Dhruv Mishra"/>
    <n v="2"/>
    <n v="1235.6600000000001"/>
    <x v="2"/>
    <n v="0"/>
    <n v="12"/>
    <n v="296.56"/>
    <n v="2767.88"/>
    <n v="1535.66"/>
    <n v="935.66000000000008"/>
    <s v="EMI"/>
    <n v="0.3380421116522393"/>
    <x v="5"/>
    <x v="1"/>
    <x v="0"/>
    <s v="16:48"/>
    <x v="1"/>
    <x v="0"/>
  </r>
  <r>
    <s v="INV100383"/>
    <x v="169"/>
    <x v="1"/>
    <x v="8"/>
    <s v="STR067-2025-Mar"/>
    <x v="299"/>
    <x v="288"/>
    <x v="0"/>
    <x v="33"/>
    <x v="3"/>
    <x v="1"/>
    <s v="PRD0225"/>
    <x v="124"/>
    <x v="11"/>
    <x v="49"/>
    <x v="44"/>
    <x v="108"/>
    <x v="24"/>
    <n v="2500000"/>
    <x v="0"/>
    <s v="EMP0204"/>
    <s v="Rahul Krishnan"/>
    <n v="1"/>
    <n v="1241.4000000000001"/>
    <x v="5"/>
    <n v="62.07"/>
    <n v="12"/>
    <n v="141.52000000000001"/>
    <n v="1320.85"/>
    <n v="861.8"/>
    <n v="317.52999999999997"/>
    <s v="UPI"/>
    <n v="0.2403982284135216"/>
    <x v="0"/>
    <x v="1"/>
    <x v="0"/>
    <s v="12:10"/>
    <x v="1"/>
    <x v="0"/>
  </r>
  <r>
    <s v="INV100384"/>
    <x v="5"/>
    <x v="1"/>
    <x v="4"/>
    <s v="STR109-2025-Feb"/>
    <x v="300"/>
    <x v="289"/>
    <x v="1"/>
    <x v="20"/>
    <x v="0"/>
    <x v="1"/>
    <s v="PRD0181"/>
    <x v="180"/>
    <x v="18"/>
    <x v="55"/>
    <x v="44"/>
    <x v="13"/>
    <x v="13"/>
    <n v="1200000"/>
    <x v="2"/>
    <s v="EMP0194"/>
    <s v="Pranav Reddy"/>
    <n v="4"/>
    <n v="863.1"/>
    <x v="5"/>
    <n v="172.62"/>
    <n v="5"/>
    <n v="163.99"/>
    <n v="3443.77"/>
    <n v="2280.7199999999998"/>
    <n v="999.06000000000017"/>
    <s v="Credit Card"/>
    <n v="0.29010648214021267"/>
    <x v="2"/>
    <x v="0"/>
    <x v="0"/>
    <s v="18:49"/>
    <x v="0"/>
    <x v="1"/>
  </r>
  <r>
    <s v="INV100385"/>
    <x v="192"/>
    <x v="1"/>
    <x v="4"/>
    <s v="STR031-2025-Feb"/>
    <x v="301"/>
    <x v="290"/>
    <x v="0"/>
    <x v="2"/>
    <x v="2"/>
    <x v="2"/>
    <s v="PRD0182"/>
    <x v="74"/>
    <x v="12"/>
    <x v="21"/>
    <x v="10"/>
    <x v="113"/>
    <x v="77"/>
    <n v="2000000"/>
    <x v="1"/>
    <s v="EMP0141"/>
    <s v="Dhruv Mishra"/>
    <n v="3"/>
    <n v="3179.94"/>
    <x v="5"/>
    <n v="476.99"/>
    <n v="12"/>
    <n v="1087.54"/>
    <n v="10150.370000000001"/>
    <n v="6407.55"/>
    <n v="2655.2800000000007"/>
    <s v="Credit Card"/>
    <n v="0.26159440493302222"/>
    <x v="2"/>
    <x v="0"/>
    <x v="0"/>
    <s v="20:36"/>
    <x v="0"/>
    <x v="0"/>
  </r>
  <r>
    <s v="INV100386"/>
    <x v="235"/>
    <x v="0"/>
    <x v="11"/>
    <s v="STR091-2024-Aug"/>
    <x v="302"/>
    <x v="291"/>
    <x v="0"/>
    <x v="21"/>
    <x v="1"/>
    <x v="3"/>
    <s v="PRD0043"/>
    <x v="63"/>
    <x v="12"/>
    <x v="21"/>
    <x v="20"/>
    <x v="83"/>
    <x v="50"/>
    <n v="1500000"/>
    <x v="2"/>
    <s v="EMP0215"/>
    <s v="Praveen Gupta"/>
    <n v="0"/>
    <n v="2923.57"/>
    <x v="6"/>
    <n v="0"/>
    <n v="12"/>
    <n v="0"/>
    <n v="0"/>
    <n v="0"/>
    <n v="0"/>
    <s v="Credit Card"/>
    <n v="0"/>
    <x v="2"/>
    <x v="1"/>
    <x v="1"/>
    <s v="18:31"/>
    <x v="0"/>
    <x v="0"/>
  </r>
  <r>
    <s v="INV100387"/>
    <x v="203"/>
    <x v="0"/>
    <x v="9"/>
    <s v="STR085-2024-Nov"/>
    <x v="303"/>
    <x v="292"/>
    <x v="1"/>
    <x v="18"/>
    <x v="2"/>
    <x v="1"/>
    <s v="PRD0087"/>
    <x v="72"/>
    <x v="17"/>
    <x v="38"/>
    <x v="15"/>
    <x v="9"/>
    <x v="9"/>
    <n v="1500000"/>
    <x v="2"/>
    <s v="EMP0020"/>
    <s v="Eswar Prasad"/>
    <n v="2"/>
    <n v="1265.6300000000001"/>
    <x v="0"/>
    <n v="253.13"/>
    <n v="12"/>
    <n v="273.38"/>
    <n v="2551.5100000000002"/>
    <n v="1746.86"/>
    <n v="531.27000000000032"/>
    <s v="Debit Card"/>
    <n v="0.20821787882469608"/>
    <x v="1"/>
    <x v="0"/>
    <x v="0"/>
    <s v="16:17"/>
    <x v="1"/>
    <x v="0"/>
  </r>
  <r>
    <s v="INV100388"/>
    <x v="50"/>
    <x v="0"/>
    <x v="1"/>
    <s v="STR050-2024-Oct"/>
    <x v="304"/>
    <x v="293"/>
    <x v="1"/>
    <x v="7"/>
    <x v="0"/>
    <x v="0"/>
    <s v="PRD0119"/>
    <x v="181"/>
    <x v="1"/>
    <x v="1"/>
    <x v="26"/>
    <x v="57"/>
    <x v="49"/>
    <n v="2000000"/>
    <x v="1"/>
    <s v="EMP0147"/>
    <s v="Yogesh Chettiar"/>
    <n v="1"/>
    <n v="740.3"/>
    <x v="2"/>
    <n v="0"/>
    <n v="5"/>
    <n v="37.020000000000003"/>
    <n v="777.32"/>
    <n v="428.16"/>
    <n v="312.14000000000004"/>
    <s v="Credit Card"/>
    <n v="0.40155920341686824"/>
    <x v="2"/>
    <x v="0"/>
    <x v="0"/>
    <s v="20:36"/>
    <x v="0"/>
    <x v="0"/>
  </r>
  <r>
    <s v="INV100389"/>
    <x v="236"/>
    <x v="0"/>
    <x v="3"/>
    <s v="STR058-2024-Jul"/>
    <x v="305"/>
    <x v="294"/>
    <x v="1"/>
    <x v="24"/>
    <x v="1"/>
    <x v="3"/>
    <s v="PRD0202"/>
    <x v="133"/>
    <x v="19"/>
    <x v="40"/>
    <x v="44"/>
    <x v="4"/>
    <x v="4"/>
    <n v="1200000"/>
    <x v="1"/>
    <s v="EMP0149"/>
    <s v="Vasanthi Kamath"/>
    <n v="2"/>
    <n v="869.16"/>
    <x v="6"/>
    <n v="260.75"/>
    <n v="5"/>
    <n v="73.88"/>
    <n v="1551.45"/>
    <n v="1180.04"/>
    <n v="297.53000000000009"/>
    <s v="Debit Card"/>
    <n v="0.19177543588256152"/>
    <x v="1"/>
    <x v="0"/>
    <x v="0"/>
    <s v="13:44"/>
    <x v="1"/>
    <x v="1"/>
  </r>
  <r>
    <s v="INV100390"/>
    <x v="158"/>
    <x v="0"/>
    <x v="7"/>
    <s v="STR041-2024-Sep"/>
    <x v="306"/>
    <x v="295"/>
    <x v="0"/>
    <x v="6"/>
    <x v="0"/>
    <x v="1"/>
    <s v="PRD0050"/>
    <x v="144"/>
    <x v="8"/>
    <x v="16"/>
    <x v="28"/>
    <x v="62"/>
    <x v="32"/>
    <n v="2500000"/>
    <x v="1"/>
    <s v="EMP0063"/>
    <s v="Anusuya Subramaniam"/>
    <n v="1"/>
    <n v="1132.58"/>
    <x v="2"/>
    <n v="0"/>
    <n v="12"/>
    <n v="135.91"/>
    <n v="1268.49"/>
    <n v="769.63"/>
    <n v="362.95000000000005"/>
    <s v="Cash"/>
    <n v="0.28612760053291714"/>
    <x v="3"/>
    <x v="1"/>
    <x v="0"/>
    <s v="15:32"/>
    <x v="1"/>
    <x v="0"/>
  </r>
  <r>
    <s v="INV100391"/>
    <x v="237"/>
    <x v="0"/>
    <x v="9"/>
    <s v="STR006-2024-Nov"/>
    <x v="307"/>
    <x v="296"/>
    <x v="1"/>
    <x v="14"/>
    <x v="1"/>
    <x v="0"/>
    <s v="PRD0043"/>
    <x v="63"/>
    <x v="12"/>
    <x v="21"/>
    <x v="20"/>
    <x v="86"/>
    <x v="3"/>
    <n v="2000000"/>
    <x v="1"/>
    <s v="EMP0203"/>
    <s v="Rani Mishra"/>
    <n v="4"/>
    <n v="3074.18"/>
    <x v="1"/>
    <n v="3074.18"/>
    <n v="12"/>
    <n v="1106.7"/>
    <n v="10329.24"/>
    <n v="8136.04"/>
    <n v="1086.4999999999998"/>
    <s v="UPI"/>
    <n v="0.10518682884704003"/>
    <x v="0"/>
    <x v="0"/>
    <x v="1"/>
    <s v="12:22"/>
    <x v="1"/>
    <x v="0"/>
  </r>
  <r>
    <s v="INV100392"/>
    <x v="238"/>
    <x v="0"/>
    <x v="2"/>
    <s v="STR029-2024-May"/>
    <x v="61"/>
    <x v="61"/>
    <x v="1"/>
    <x v="17"/>
    <x v="2"/>
    <x v="0"/>
    <s v="PRD0198"/>
    <x v="182"/>
    <x v="17"/>
    <x v="38"/>
    <x v="38"/>
    <x v="37"/>
    <x v="34"/>
    <n v="800000"/>
    <x v="2"/>
    <s v="EMP0255"/>
    <s v="Venkat Sharma"/>
    <n v="0"/>
    <n v="822.23"/>
    <x v="0"/>
    <n v="0"/>
    <n v="5"/>
    <n v="0"/>
    <n v="0"/>
    <n v="0"/>
    <n v="0"/>
    <s v="Debit Card"/>
    <n v="0"/>
    <x v="1"/>
    <x v="0"/>
    <x v="0"/>
    <s v="18:10"/>
    <x v="0"/>
    <x v="1"/>
  </r>
  <r>
    <s v="INV100393"/>
    <x v="38"/>
    <x v="0"/>
    <x v="2"/>
    <s v="STR098-2024-May"/>
    <x v="279"/>
    <x v="271"/>
    <x v="1"/>
    <x v="6"/>
    <x v="0"/>
    <x v="1"/>
    <s v="PRD0070"/>
    <x v="145"/>
    <x v="13"/>
    <x v="67"/>
    <x v="13"/>
    <x v="74"/>
    <x v="59"/>
    <n v="1200000"/>
    <x v="0"/>
    <s v="EMP0090"/>
    <s v="Padma Gounder"/>
    <n v="2"/>
    <n v="859.76"/>
    <x v="5"/>
    <n v="85.98"/>
    <n v="5"/>
    <n v="81.680000000000007"/>
    <n v="1715.22"/>
    <n v="1130.9000000000001"/>
    <n v="502.63999999999993"/>
    <s v="Cash"/>
    <n v="0.29304695607560544"/>
    <x v="3"/>
    <x v="0"/>
    <x v="0"/>
    <s v="17:21"/>
    <x v="0"/>
    <x v="1"/>
  </r>
  <r>
    <s v="INV100394"/>
    <x v="93"/>
    <x v="0"/>
    <x v="1"/>
    <s v="STR037-2024-Oct"/>
    <x v="308"/>
    <x v="297"/>
    <x v="1"/>
    <x v="10"/>
    <x v="4"/>
    <x v="1"/>
    <s v="PRD0122"/>
    <x v="37"/>
    <x v="14"/>
    <x v="31"/>
    <x v="21"/>
    <x v="0"/>
    <x v="0"/>
    <n v="1000000"/>
    <x v="0"/>
    <s v="EMP0100"/>
    <s v="Priya Balasubramaniam"/>
    <n v="1"/>
    <n v="725.13"/>
    <x v="5"/>
    <n v="36.26"/>
    <n v="3"/>
    <n v="20.67"/>
    <n v="709.54"/>
    <n v="556.99"/>
    <n v="131.87999999999994"/>
    <s v="Debit Card"/>
    <n v="0.1858668996814837"/>
    <x v="1"/>
    <x v="1"/>
    <x v="0"/>
    <s v="18:15"/>
    <x v="0"/>
    <x v="0"/>
  </r>
  <r>
    <s v="INV100395"/>
    <x v="15"/>
    <x v="0"/>
    <x v="5"/>
    <s v="STR087-2024-Jun"/>
    <x v="309"/>
    <x v="298"/>
    <x v="0"/>
    <x v="4"/>
    <x v="2"/>
    <x v="1"/>
    <s v="PRD0213"/>
    <x v="80"/>
    <x v="14"/>
    <x v="23"/>
    <x v="9"/>
    <x v="45"/>
    <x v="42"/>
    <n v="2000000"/>
    <x v="1"/>
    <s v="EMP0285"/>
    <s v="Chandran Krishnan"/>
    <n v="3"/>
    <n v="6700.89"/>
    <x v="1"/>
    <n v="5025.67"/>
    <n v="3"/>
    <n v="452.31"/>
    <n v="15529.31"/>
    <n v="14601.63"/>
    <n v="475.37000000000029"/>
    <s v="Debit Card"/>
    <n v="3.0611147565474596E-2"/>
    <x v="1"/>
    <x v="1"/>
    <x v="0"/>
    <s v="14:12"/>
    <x v="1"/>
    <x v="0"/>
  </r>
  <r>
    <s v="INV100396"/>
    <x v="78"/>
    <x v="0"/>
    <x v="5"/>
    <s v="STR060-2024-Jun"/>
    <x v="310"/>
    <x v="299"/>
    <x v="0"/>
    <x v="27"/>
    <x v="4"/>
    <x v="0"/>
    <s v="PRD0130"/>
    <x v="132"/>
    <x v="2"/>
    <x v="59"/>
    <x v="47"/>
    <x v="42"/>
    <x v="39"/>
    <n v="1000000"/>
    <x v="1"/>
    <s v="EMP0170"/>
    <s v="Jyothi Prasad"/>
    <n v="1"/>
    <n v="1522"/>
    <x v="0"/>
    <n v="152.19999999999999"/>
    <n v="12"/>
    <n v="164.38"/>
    <n v="1534.18"/>
    <n v="962.17"/>
    <n v="407.63000000000011"/>
    <s v="UPI"/>
    <n v="0.26569894015043871"/>
    <x v="0"/>
    <x v="1"/>
    <x v="0"/>
    <s v="20:41"/>
    <x v="0"/>
    <x v="1"/>
  </r>
  <r>
    <s v="INV100397"/>
    <x v="40"/>
    <x v="0"/>
    <x v="5"/>
    <s v="STR112-2024-Jun"/>
    <x v="311"/>
    <x v="71"/>
    <x v="0"/>
    <x v="17"/>
    <x v="2"/>
    <x v="3"/>
    <s v="PRD0048"/>
    <x v="18"/>
    <x v="6"/>
    <x v="20"/>
    <x v="25"/>
    <x v="25"/>
    <x v="25"/>
    <n v="1500000"/>
    <x v="0"/>
    <s v="EMP0285"/>
    <s v="Chandran Krishnan"/>
    <n v="2"/>
    <n v="1175.0999999999999"/>
    <x v="2"/>
    <n v="0"/>
    <n v="12"/>
    <n v="282.02"/>
    <n v="2632.22"/>
    <n v="1167.72"/>
    <n v="1182.4799999999998"/>
    <s v="UPI"/>
    <n v="0.44923296684927549"/>
    <x v="0"/>
    <x v="0"/>
    <x v="0"/>
    <s v="19:18"/>
    <x v="0"/>
    <x v="1"/>
  </r>
  <r>
    <s v="INV100398"/>
    <x v="120"/>
    <x v="0"/>
    <x v="10"/>
    <s v="STR035-2024-Apr"/>
    <x v="67"/>
    <x v="67"/>
    <x v="1"/>
    <x v="30"/>
    <x v="3"/>
    <x v="0"/>
    <s v="PRD0200"/>
    <x v="0"/>
    <x v="0"/>
    <x v="0"/>
    <x v="0"/>
    <x v="106"/>
    <x v="57"/>
    <n v="1200000"/>
    <x v="0"/>
    <s v="EMP0170"/>
    <s v="Jyothi Prasad"/>
    <n v="4"/>
    <n v="771.33"/>
    <x v="5"/>
    <n v="154.27000000000001"/>
    <n v="5"/>
    <n v="146.55000000000001"/>
    <n v="3077.6"/>
    <n v="1986.68"/>
    <n v="944.36999999999989"/>
    <s v="UPI"/>
    <n v="0.30685274239667271"/>
    <x v="0"/>
    <x v="1"/>
    <x v="0"/>
    <s v="12:59"/>
    <x v="1"/>
    <x v="0"/>
  </r>
  <r>
    <s v="INV100399"/>
    <x v="12"/>
    <x v="0"/>
    <x v="7"/>
    <s v="STR115-2024-Sep"/>
    <x v="50"/>
    <x v="50"/>
    <x v="1"/>
    <x v="0"/>
    <x v="0"/>
    <x v="0"/>
    <s v="PRD0019"/>
    <x v="38"/>
    <x v="13"/>
    <x v="32"/>
    <x v="22"/>
    <x v="43"/>
    <x v="40"/>
    <n v="1500000"/>
    <x v="2"/>
    <s v="EMP0276"/>
    <s v="Manoj Ramachandran"/>
    <n v="3"/>
    <n v="655.45"/>
    <x v="6"/>
    <n v="294.95"/>
    <n v="5"/>
    <n v="83.57"/>
    <n v="1754.97"/>
    <n v="1240.17"/>
    <n v="431.22999999999996"/>
    <s v="Cash"/>
    <n v="0.24571930004501499"/>
    <x v="3"/>
    <x v="1"/>
    <x v="0"/>
    <s v="21:07"/>
    <x v="2"/>
    <x v="0"/>
  </r>
  <r>
    <s v="INV100400"/>
    <x v="104"/>
    <x v="0"/>
    <x v="5"/>
    <s v="STR116-2024-Jun"/>
    <x v="179"/>
    <x v="176"/>
    <x v="0"/>
    <x v="18"/>
    <x v="2"/>
    <x v="3"/>
    <s v="PRD0058"/>
    <x v="137"/>
    <x v="18"/>
    <x v="34"/>
    <x v="18"/>
    <x v="27"/>
    <x v="26"/>
    <n v="2000000"/>
    <x v="1"/>
    <s v="EMP0255"/>
    <s v="Venkat Sharma"/>
    <n v="0"/>
    <n v="1567.26"/>
    <x v="2"/>
    <n v="0"/>
    <n v="12"/>
    <n v="0"/>
    <n v="0"/>
    <n v="0"/>
    <n v="0"/>
    <s v="Debit Card"/>
    <n v="0"/>
    <x v="1"/>
    <x v="0"/>
    <x v="0"/>
    <s v="12:58"/>
    <x v="1"/>
    <x v="0"/>
  </r>
  <r>
    <s v="INV100401"/>
    <x v="239"/>
    <x v="0"/>
    <x v="5"/>
    <s v="STR097-2024-Jun"/>
    <x v="132"/>
    <x v="130"/>
    <x v="0"/>
    <x v="9"/>
    <x v="2"/>
    <x v="1"/>
    <s v="PRD0122"/>
    <x v="37"/>
    <x v="14"/>
    <x v="31"/>
    <x v="21"/>
    <x v="30"/>
    <x v="29"/>
    <n v="1500000"/>
    <x v="1"/>
    <s v="EMP0255"/>
    <s v="Venkat Sharma"/>
    <n v="1"/>
    <n v="721.95"/>
    <x v="6"/>
    <n v="108.29"/>
    <n v="3"/>
    <n v="18.41"/>
    <n v="632.07000000000005"/>
    <n v="556.99"/>
    <n v="56.670000000000044"/>
    <s v="Cash"/>
    <n v="8.965779106744512E-2"/>
    <x v="3"/>
    <x v="0"/>
    <x v="0"/>
    <s v="21:30"/>
    <x v="2"/>
    <x v="0"/>
  </r>
  <r>
    <s v="INV100402"/>
    <x v="240"/>
    <x v="0"/>
    <x v="0"/>
    <s v="STR021-2024-Dec"/>
    <x v="312"/>
    <x v="300"/>
    <x v="0"/>
    <x v="33"/>
    <x v="3"/>
    <x v="3"/>
    <s v="PRD0035"/>
    <x v="4"/>
    <x v="0"/>
    <x v="4"/>
    <x v="1"/>
    <x v="8"/>
    <x v="8"/>
    <n v="2000000"/>
    <x v="1"/>
    <s v="EMP0072"/>
    <s v="Anitha Ramachandran"/>
    <n v="1"/>
    <n v="850.86"/>
    <x v="3"/>
    <n v="170.17"/>
    <n v="5"/>
    <n v="34.03"/>
    <n v="714.72"/>
    <n v="539.76"/>
    <n v="140.93000000000004"/>
    <s v="Debit Card"/>
    <n v="0.19718211327512877"/>
    <x v="1"/>
    <x v="1"/>
    <x v="0"/>
    <s v="13:09"/>
    <x v="1"/>
    <x v="0"/>
  </r>
  <r>
    <s v="INV100403"/>
    <x v="123"/>
    <x v="0"/>
    <x v="10"/>
    <s v="STR102-2024-Apr"/>
    <x v="105"/>
    <x v="104"/>
    <x v="1"/>
    <x v="5"/>
    <x v="2"/>
    <x v="1"/>
    <s v="PRD0124"/>
    <x v="23"/>
    <x v="13"/>
    <x v="22"/>
    <x v="9"/>
    <x v="1"/>
    <x v="1"/>
    <n v="1000000"/>
    <x v="1"/>
    <s v="EMP0285"/>
    <s v="Chandran Krishnan"/>
    <n v="1"/>
    <n v="697.15"/>
    <x v="4"/>
    <n v="209.15"/>
    <n v="5"/>
    <n v="24.4"/>
    <n v="512.4"/>
    <n v="499.31"/>
    <n v="-11.310000000000024"/>
    <s v="Credit Card"/>
    <n v="-2.2072599531615972E-2"/>
    <x v="2"/>
    <x v="0"/>
    <x v="0"/>
    <s v="21:20"/>
    <x v="2"/>
    <x v="0"/>
  </r>
  <r>
    <s v="INV100404"/>
    <x v="146"/>
    <x v="0"/>
    <x v="9"/>
    <s v="STR015-2024-Nov"/>
    <x v="313"/>
    <x v="301"/>
    <x v="1"/>
    <x v="23"/>
    <x v="0"/>
    <x v="0"/>
    <s v="PRD0210"/>
    <x v="123"/>
    <x v="2"/>
    <x v="2"/>
    <x v="22"/>
    <x v="84"/>
    <x v="11"/>
    <n v="800000"/>
    <x v="1"/>
    <s v="EMP0260"/>
    <s v="Malathi Varma"/>
    <n v="2"/>
    <n v="1430.69"/>
    <x v="3"/>
    <n v="572.28"/>
    <n v="12"/>
    <n v="274.69"/>
    <n v="2563.79"/>
    <n v="2041.8"/>
    <n v="247.3"/>
    <s v="UPI"/>
    <n v="9.6458758322639532E-2"/>
    <x v="0"/>
    <x v="0"/>
    <x v="0"/>
    <s v="14:36"/>
    <x v="1"/>
    <x v="1"/>
  </r>
  <r>
    <s v="INV100405"/>
    <x v="20"/>
    <x v="0"/>
    <x v="5"/>
    <s v="STR039-2024-Jun"/>
    <x v="314"/>
    <x v="302"/>
    <x v="1"/>
    <x v="5"/>
    <x v="2"/>
    <x v="2"/>
    <s v="PRD0004"/>
    <x v="183"/>
    <x v="8"/>
    <x v="39"/>
    <x v="2"/>
    <x v="94"/>
    <x v="68"/>
    <n v="1500000"/>
    <x v="2"/>
    <s v="EMP0258"/>
    <s v="Preethi Singh"/>
    <n v="3"/>
    <n v="1902.88"/>
    <x v="5"/>
    <n v="285.43"/>
    <n v="12"/>
    <n v="650.79"/>
    <n v="6074"/>
    <n v="3433.77"/>
    <n v="1989.44"/>
    <s v="Credit Card"/>
    <n v="0.32753375041159039"/>
    <x v="2"/>
    <x v="0"/>
    <x v="0"/>
    <s v="13:21"/>
    <x v="1"/>
    <x v="1"/>
  </r>
  <r>
    <s v="INV100406"/>
    <x v="119"/>
    <x v="0"/>
    <x v="3"/>
    <s v="STR003-2024-Jul"/>
    <x v="315"/>
    <x v="303"/>
    <x v="1"/>
    <x v="31"/>
    <x v="1"/>
    <x v="3"/>
    <s v="PRD0090"/>
    <x v="31"/>
    <x v="1"/>
    <x v="1"/>
    <x v="19"/>
    <x v="99"/>
    <x v="71"/>
    <n v="2500000"/>
    <x v="2"/>
    <s v="EMP0127"/>
    <s v="Chandra Reddy"/>
    <n v="5"/>
    <n v="653.08000000000004"/>
    <x v="0"/>
    <n v="326.54000000000002"/>
    <n v="5"/>
    <n v="146.94"/>
    <n v="3085.8"/>
    <n v="2096.4"/>
    <n v="842.46"/>
    <s v="UPI"/>
    <n v="0.27301186078164497"/>
    <x v="0"/>
    <x v="1"/>
    <x v="0"/>
    <s v="16:19"/>
    <x v="1"/>
    <x v="0"/>
  </r>
  <r>
    <s v="INV100407"/>
    <x v="160"/>
    <x v="0"/>
    <x v="5"/>
    <s v="STR069-2024-Jun"/>
    <x v="316"/>
    <x v="304"/>
    <x v="0"/>
    <x v="27"/>
    <x v="4"/>
    <x v="3"/>
    <s v="PRD0005"/>
    <x v="184"/>
    <x v="9"/>
    <x v="28"/>
    <x v="13"/>
    <x v="114"/>
    <x v="78"/>
    <n v="1200000"/>
    <x v="1"/>
    <s v="EMP0205"/>
    <s v="Malini Gowda"/>
    <n v="2"/>
    <n v="2325.9899999999998"/>
    <x v="2"/>
    <n v="0"/>
    <n v="12"/>
    <n v="558.24"/>
    <n v="5210.22"/>
    <n v="3612.06"/>
    <n v="1039.9200000000003"/>
    <s v="UPI"/>
    <n v="0.19959233967087767"/>
    <x v="0"/>
    <x v="1"/>
    <x v="0"/>
    <s v="10:08"/>
    <x v="3"/>
    <x v="0"/>
  </r>
  <r>
    <s v="INV100408"/>
    <x v="238"/>
    <x v="0"/>
    <x v="2"/>
    <s v="STR114-2024-May"/>
    <x v="317"/>
    <x v="305"/>
    <x v="0"/>
    <x v="10"/>
    <x v="4"/>
    <x v="0"/>
    <s v="PRD0030"/>
    <x v="173"/>
    <x v="10"/>
    <x v="71"/>
    <x v="22"/>
    <x v="92"/>
    <x v="29"/>
    <n v="2000000"/>
    <x v="1"/>
    <s v="EMP0207"/>
    <s v="Chitra Bhat"/>
    <n v="2"/>
    <n v="703.06"/>
    <x v="2"/>
    <n v="0"/>
    <n v="5"/>
    <n v="70.31"/>
    <n v="1476.43"/>
    <n v="838.8"/>
    <n v="567.32000000000016"/>
    <s v="Debit Card"/>
    <n v="0.38425120053101069"/>
    <x v="1"/>
    <x v="1"/>
    <x v="0"/>
    <s v="20:52"/>
    <x v="0"/>
    <x v="1"/>
  </r>
  <r>
    <s v="INV100409"/>
    <x v="241"/>
    <x v="0"/>
    <x v="11"/>
    <s v="STR020-2024-Aug"/>
    <x v="72"/>
    <x v="72"/>
    <x v="1"/>
    <x v="31"/>
    <x v="1"/>
    <x v="0"/>
    <s v="PRD0192"/>
    <x v="101"/>
    <x v="1"/>
    <x v="1"/>
    <x v="44"/>
    <x v="81"/>
    <x v="53"/>
    <n v="2000000"/>
    <x v="0"/>
    <s v="EMP0020"/>
    <s v="Eswar Prasad"/>
    <n v="2"/>
    <n v="444.77"/>
    <x v="2"/>
    <n v="0"/>
    <n v="5"/>
    <n v="44.48"/>
    <n v="934.02"/>
    <n v="524.12"/>
    <n v="365.41999999999996"/>
    <s v="UPI"/>
    <n v="0.39123359242842765"/>
    <x v="0"/>
    <x v="0"/>
    <x v="0"/>
    <s v="11:37"/>
    <x v="3"/>
    <x v="1"/>
  </r>
  <r>
    <s v="INV100410"/>
    <x v="242"/>
    <x v="0"/>
    <x v="3"/>
    <s v="STR086-2024-Jul"/>
    <x v="248"/>
    <x v="242"/>
    <x v="0"/>
    <x v="14"/>
    <x v="1"/>
    <x v="0"/>
    <s v="PRD0007"/>
    <x v="185"/>
    <x v="2"/>
    <x v="50"/>
    <x v="0"/>
    <x v="91"/>
    <x v="62"/>
    <n v="800000"/>
    <x v="1"/>
    <s v="EMP0141"/>
    <s v="Dhruv Mishra"/>
    <n v="1"/>
    <n v="4527.71"/>
    <x v="2"/>
    <n v="0"/>
    <n v="12"/>
    <n v="543.33000000000004"/>
    <n v="5071.04"/>
    <n v="3236.57"/>
    <n v="1291.1399999999999"/>
    <s v="Debit Card"/>
    <n v="0.25461049409982961"/>
    <x v="1"/>
    <x v="0"/>
    <x v="0"/>
    <s v="11:21"/>
    <x v="3"/>
    <x v="0"/>
  </r>
  <r>
    <s v="INV100411"/>
    <x v="243"/>
    <x v="1"/>
    <x v="4"/>
    <s v="STR052-2025-Feb"/>
    <x v="193"/>
    <x v="190"/>
    <x v="0"/>
    <x v="14"/>
    <x v="1"/>
    <x v="2"/>
    <s v="PRD0250"/>
    <x v="34"/>
    <x v="9"/>
    <x v="28"/>
    <x v="0"/>
    <x v="115"/>
    <x v="59"/>
    <n v="800000"/>
    <x v="0"/>
    <s v="EMP0215"/>
    <s v="Praveen Gupta"/>
    <n v="1"/>
    <n v="4786.29"/>
    <x v="0"/>
    <n v="478.63"/>
    <n v="12"/>
    <n v="516.91999999999996"/>
    <n v="4824.58"/>
    <n v="3650.55"/>
    <n v="657.10999999999979"/>
    <s v="Cash"/>
    <n v="0.13620045682733001"/>
    <x v="3"/>
    <x v="0"/>
    <x v="1"/>
    <s v="16:07"/>
    <x v="1"/>
    <x v="0"/>
  </r>
  <r>
    <s v="INV100412"/>
    <x v="244"/>
    <x v="0"/>
    <x v="2"/>
    <s v="STR044-2024-May"/>
    <x v="225"/>
    <x v="219"/>
    <x v="1"/>
    <x v="2"/>
    <x v="2"/>
    <x v="1"/>
    <s v="PRD0149"/>
    <x v="154"/>
    <x v="3"/>
    <x v="63"/>
    <x v="39"/>
    <x v="36"/>
    <x v="17"/>
    <n v="1200000"/>
    <x v="2"/>
    <s v="EMP0203"/>
    <s v="Rani Mishra"/>
    <n v="1"/>
    <n v="1720.39"/>
    <x v="2"/>
    <n v="0"/>
    <n v="12"/>
    <n v="206.45"/>
    <n v="1926.84"/>
    <n v="1145.21"/>
    <n v="575.17999999999984"/>
    <s v="UPI"/>
    <n v="0.2985094766560793"/>
    <x v="0"/>
    <x v="0"/>
    <x v="0"/>
    <s v="15:02"/>
    <x v="1"/>
    <x v="0"/>
  </r>
  <r>
    <s v="INV100413"/>
    <x v="226"/>
    <x v="0"/>
    <x v="10"/>
    <s v="STR079-2024-Apr"/>
    <x v="318"/>
    <x v="306"/>
    <x v="1"/>
    <x v="3"/>
    <x v="3"/>
    <x v="3"/>
    <s v="PRD0134"/>
    <x v="55"/>
    <x v="8"/>
    <x v="13"/>
    <x v="22"/>
    <x v="79"/>
    <x v="63"/>
    <n v="2500000"/>
    <x v="1"/>
    <s v="EMP0205"/>
    <s v="Malini Gowda"/>
    <n v="2"/>
    <n v="958.53"/>
    <x v="3"/>
    <n v="383.41"/>
    <n v="5"/>
    <n v="76.680000000000007"/>
    <n v="1610.33"/>
    <n v="1396.16"/>
    <n v="137.48999999999984"/>
    <s v="Cash"/>
    <n v="8.5380015276371832E-2"/>
    <x v="3"/>
    <x v="1"/>
    <x v="0"/>
    <s v="10:47"/>
    <x v="3"/>
    <x v="1"/>
  </r>
  <r>
    <s v="INV100414"/>
    <x v="123"/>
    <x v="0"/>
    <x v="10"/>
    <s v="STR012-2024-Apr"/>
    <x v="319"/>
    <x v="33"/>
    <x v="0"/>
    <x v="35"/>
    <x v="3"/>
    <x v="0"/>
    <s v="PRD0200"/>
    <x v="0"/>
    <x v="0"/>
    <x v="0"/>
    <x v="0"/>
    <x v="72"/>
    <x v="57"/>
    <n v="2000000"/>
    <x v="0"/>
    <s v="EMP0090"/>
    <s v="Padma Gounder"/>
    <n v="2"/>
    <n v="764.17"/>
    <x v="4"/>
    <n v="458.5"/>
    <n v="5"/>
    <n v="53.49"/>
    <n v="1123.33"/>
    <n v="993.34"/>
    <n v="76.499999999999886"/>
    <s v="UPI"/>
    <n v="6.8101092288107581E-2"/>
    <x v="0"/>
    <x v="0"/>
    <x v="0"/>
    <s v="18:38"/>
    <x v="0"/>
    <x v="0"/>
  </r>
  <r>
    <s v="INV100415"/>
    <x v="245"/>
    <x v="0"/>
    <x v="3"/>
    <s v="STR063-2024-Jul"/>
    <x v="140"/>
    <x v="138"/>
    <x v="1"/>
    <x v="19"/>
    <x v="1"/>
    <x v="3"/>
    <s v="PRD0068"/>
    <x v="162"/>
    <x v="5"/>
    <x v="35"/>
    <x v="26"/>
    <x v="70"/>
    <x v="56"/>
    <n v="1200000"/>
    <x v="2"/>
    <s v="EMP0215"/>
    <s v="Praveen Gupta"/>
    <n v="3"/>
    <n v="1569.36"/>
    <x v="2"/>
    <n v="0"/>
    <n v="12"/>
    <n v="564.97"/>
    <n v="5273.05"/>
    <n v="3582.42"/>
    <n v="1125.6600000000001"/>
    <s v="Debit Card"/>
    <n v="0.21347417528754706"/>
    <x v="1"/>
    <x v="0"/>
    <x v="0"/>
    <s v="16:59"/>
    <x v="1"/>
    <x v="0"/>
  </r>
  <r>
    <s v="INV100416"/>
    <x v="246"/>
    <x v="1"/>
    <x v="8"/>
    <s v="STR091-2025-Mar"/>
    <x v="320"/>
    <x v="307"/>
    <x v="1"/>
    <x v="24"/>
    <x v="1"/>
    <x v="0"/>
    <s v="PRD0070"/>
    <x v="145"/>
    <x v="13"/>
    <x v="67"/>
    <x v="13"/>
    <x v="83"/>
    <x v="50"/>
    <n v="1500000"/>
    <x v="2"/>
    <s v="EMP0072"/>
    <s v="Anitha Ramachandran"/>
    <n v="1"/>
    <n v="814.37"/>
    <x v="2"/>
    <n v="0"/>
    <n v="5"/>
    <n v="40.72"/>
    <n v="855.09"/>
    <n v="565.45000000000005"/>
    <n v="248.92"/>
    <s v="UPI"/>
    <n v="0.29110386041235425"/>
    <x v="0"/>
    <x v="1"/>
    <x v="0"/>
    <s v="21:31"/>
    <x v="2"/>
    <x v="0"/>
  </r>
  <r>
    <s v="INV100417"/>
    <x v="99"/>
    <x v="0"/>
    <x v="10"/>
    <s v="STR054-2024-Apr"/>
    <x v="321"/>
    <x v="308"/>
    <x v="0"/>
    <x v="27"/>
    <x v="4"/>
    <x v="1"/>
    <s v="PRD0147"/>
    <x v="186"/>
    <x v="5"/>
    <x v="7"/>
    <x v="32"/>
    <x v="85"/>
    <x v="37"/>
    <n v="2000000"/>
    <x v="1"/>
    <s v="EMP0205"/>
    <s v="Malini Gowda"/>
    <n v="1"/>
    <n v="1114.8699999999999"/>
    <x v="4"/>
    <n v="334.46"/>
    <n v="12"/>
    <n v="93.65"/>
    <n v="874.06"/>
    <n v="915.87"/>
    <n v="-135.46000000000006"/>
    <s v="UPI"/>
    <n v="-0.15497791913598616"/>
    <x v="0"/>
    <x v="1"/>
    <x v="0"/>
    <s v="10:34"/>
    <x v="3"/>
    <x v="1"/>
  </r>
  <r>
    <s v="INV100418"/>
    <x v="137"/>
    <x v="0"/>
    <x v="0"/>
    <s v="STR070-2024-Dec"/>
    <x v="66"/>
    <x v="66"/>
    <x v="1"/>
    <x v="24"/>
    <x v="1"/>
    <x v="3"/>
    <s v="PRD0229"/>
    <x v="187"/>
    <x v="18"/>
    <x v="55"/>
    <x v="1"/>
    <x v="111"/>
    <x v="75"/>
    <n v="1000000"/>
    <x v="1"/>
    <s v="EMP0160"/>
    <s v="Ganesh Iyengar"/>
    <n v="2"/>
    <n v="1107.58"/>
    <x v="4"/>
    <n v="664.55"/>
    <n v="12"/>
    <n v="186.07"/>
    <n v="1736.68"/>
    <n v="1834.88"/>
    <n v="-284.27000000000004"/>
    <s v="Credit Card"/>
    <n v="-0.16368588340972431"/>
    <x v="2"/>
    <x v="1"/>
    <x v="0"/>
    <s v="11:16"/>
    <x v="3"/>
    <x v="0"/>
  </r>
  <r>
    <s v="INV100419"/>
    <x v="23"/>
    <x v="0"/>
    <x v="3"/>
    <s v="STR051-2024-Jul"/>
    <x v="222"/>
    <x v="216"/>
    <x v="1"/>
    <x v="0"/>
    <x v="0"/>
    <x v="1"/>
    <s v="PRD0169"/>
    <x v="13"/>
    <x v="8"/>
    <x v="13"/>
    <x v="10"/>
    <x v="41"/>
    <x v="38"/>
    <n v="2000000"/>
    <x v="1"/>
    <s v="EMP0240"/>
    <s v="Gopal Prasad"/>
    <n v="2"/>
    <n v="1739"/>
    <x v="2"/>
    <n v="0"/>
    <n v="12"/>
    <n v="417.36"/>
    <n v="3895.36"/>
    <n v="2814.66"/>
    <n v="663.34000000000026"/>
    <s v="Credit Card"/>
    <n v="0.17028978066212114"/>
    <x v="2"/>
    <x v="1"/>
    <x v="0"/>
    <s v="16:02"/>
    <x v="1"/>
    <x v="0"/>
  </r>
  <r>
    <s v="INV100420"/>
    <x v="125"/>
    <x v="0"/>
    <x v="1"/>
    <s v="STR112-2024-Oct"/>
    <x v="313"/>
    <x v="301"/>
    <x v="1"/>
    <x v="23"/>
    <x v="0"/>
    <x v="0"/>
    <s v="PRD0113"/>
    <x v="188"/>
    <x v="16"/>
    <x v="29"/>
    <x v="13"/>
    <x v="25"/>
    <x v="25"/>
    <n v="1500000"/>
    <x v="0"/>
    <s v="EMP0009"/>
    <s v="Vinod Hegde"/>
    <n v="2"/>
    <n v="2345.9699999999998"/>
    <x v="5"/>
    <n v="234.6"/>
    <n v="12"/>
    <n v="534.88"/>
    <n v="4992.22"/>
    <n v="3160.04"/>
    <n v="1297.3000000000002"/>
    <s v="Cash"/>
    <n v="0.25986434892693033"/>
    <x v="3"/>
    <x v="1"/>
    <x v="0"/>
    <s v="15:33"/>
    <x v="1"/>
    <x v="1"/>
  </r>
  <r>
    <s v="INV100421"/>
    <x v="241"/>
    <x v="0"/>
    <x v="11"/>
    <s v="STR085-2024-Aug"/>
    <x v="322"/>
    <x v="309"/>
    <x v="1"/>
    <x v="29"/>
    <x v="4"/>
    <x v="1"/>
    <s v="PRD0239"/>
    <x v="170"/>
    <x v="16"/>
    <x v="70"/>
    <x v="18"/>
    <x v="9"/>
    <x v="9"/>
    <n v="1500000"/>
    <x v="2"/>
    <s v="EMP0100"/>
    <s v="Priya Balasubramaniam"/>
    <n v="1"/>
    <n v="2429.0700000000002"/>
    <x v="4"/>
    <n v="728.72"/>
    <n v="12"/>
    <n v="204.04"/>
    <n v="1904.39"/>
    <n v="1729.72"/>
    <n v="-29.369999999999919"/>
    <s v="Credit Card"/>
    <n v="-1.5422261196498574E-2"/>
    <x v="2"/>
    <x v="0"/>
    <x v="0"/>
    <s v="12:53"/>
    <x v="1"/>
    <x v="1"/>
  </r>
  <r>
    <s v="INV100422"/>
    <x v="82"/>
    <x v="0"/>
    <x v="7"/>
    <s v="STR032-2024-Sep"/>
    <x v="323"/>
    <x v="310"/>
    <x v="0"/>
    <x v="2"/>
    <x v="2"/>
    <x v="3"/>
    <s v="PRD0042"/>
    <x v="82"/>
    <x v="17"/>
    <x v="52"/>
    <x v="2"/>
    <x v="56"/>
    <x v="30"/>
    <n v="2500000"/>
    <x v="1"/>
    <s v="EMP0160"/>
    <s v="Ganesh Iyengar"/>
    <n v="2"/>
    <n v="1425.84"/>
    <x v="2"/>
    <n v="0"/>
    <n v="12"/>
    <n v="342.2"/>
    <n v="3193.88"/>
    <n v="1957.36"/>
    <n v="894.32000000000016"/>
    <s v="EMI"/>
    <n v="0.28001052011972904"/>
    <x v="5"/>
    <x v="0"/>
    <x v="0"/>
    <s v="14:37"/>
    <x v="1"/>
    <x v="0"/>
  </r>
  <r>
    <s v="INV100423"/>
    <x v="213"/>
    <x v="0"/>
    <x v="1"/>
    <s v="STR102-2024-Oct"/>
    <x v="162"/>
    <x v="159"/>
    <x v="0"/>
    <x v="33"/>
    <x v="3"/>
    <x v="3"/>
    <s v="PRD0173"/>
    <x v="189"/>
    <x v="3"/>
    <x v="63"/>
    <x v="23"/>
    <x v="1"/>
    <x v="1"/>
    <n v="1000000"/>
    <x v="1"/>
    <s v="EMP0207"/>
    <s v="Chitra Bhat"/>
    <n v="2"/>
    <n v="2438.84"/>
    <x v="4"/>
    <n v="1463.3"/>
    <n v="12"/>
    <n v="409.73"/>
    <n v="3824.11"/>
    <n v="3724.7"/>
    <n v="-310.31999999999971"/>
    <s v="UPI"/>
    <n v="-8.1148293328382207E-2"/>
    <x v="0"/>
    <x v="0"/>
    <x v="0"/>
    <s v="11:25"/>
    <x v="3"/>
    <x v="0"/>
  </r>
  <r>
    <s v="INV100424"/>
    <x v="145"/>
    <x v="0"/>
    <x v="5"/>
    <s v="STR081-2024-Jun"/>
    <x v="324"/>
    <x v="311"/>
    <x v="1"/>
    <x v="1"/>
    <x v="1"/>
    <x v="2"/>
    <s v="PRD0153"/>
    <x v="125"/>
    <x v="0"/>
    <x v="0"/>
    <x v="7"/>
    <x v="104"/>
    <x v="31"/>
    <n v="2500000"/>
    <x v="1"/>
    <s v="EMP0206"/>
    <s v="Arjun Krishnan"/>
    <n v="1"/>
    <n v="760.36"/>
    <x v="6"/>
    <n v="114.05"/>
    <n v="5"/>
    <n v="32.32"/>
    <n v="678.63"/>
    <n v="569.35"/>
    <n v="76.95999999999998"/>
    <s v="Credit Card"/>
    <n v="0.11340494820447074"/>
    <x v="2"/>
    <x v="1"/>
    <x v="0"/>
    <s v="13:01"/>
    <x v="1"/>
    <x v="0"/>
  </r>
  <r>
    <s v="INV100425"/>
    <x v="247"/>
    <x v="1"/>
    <x v="8"/>
    <s v="STR050-2025-Mar"/>
    <x v="325"/>
    <x v="312"/>
    <x v="1"/>
    <x v="10"/>
    <x v="4"/>
    <x v="3"/>
    <s v="PRD0152"/>
    <x v="24"/>
    <x v="14"/>
    <x v="23"/>
    <x v="8"/>
    <x v="57"/>
    <x v="49"/>
    <n v="2000000"/>
    <x v="1"/>
    <s v="EMP0194"/>
    <s v="Pranav Reddy"/>
    <n v="2"/>
    <n v="6713.28"/>
    <x v="0"/>
    <n v="1342.66"/>
    <n v="3"/>
    <n v="362.52"/>
    <n v="12446.42"/>
    <n v="9430.2000000000007"/>
    <n v="2653.6999999999994"/>
    <s v="UPI"/>
    <n v="0.21320990292791014"/>
    <x v="0"/>
    <x v="0"/>
    <x v="0"/>
    <s v="16:10"/>
    <x v="1"/>
    <x v="1"/>
  </r>
  <r>
    <s v="INV100426"/>
    <x v="248"/>
    <x v="0"/>
    <x v="5"/>
    <s v="STR016-2024-Jun"/>
    <x v="326"/>
    <x v="313"/>
    <x v="0"/>
    <x v="16"/>
    <x v="3"/>
    <x v="1"/>
    <s v="PRD0004"/>
    <x v="183"/>
    <x v="8"/>
    <x v="39"/>
    <x v="2"/>
    <x v="50"/>
    <x v="46"/>
    <n v="1200000"/>
    <x v="0"/>
    <s v="EMP0206"/>
    <s v="Arjun Krishnan"/>
    <n v="4"/>
    <n v="1618.06"/>
    <x v="2"/>
    <n v="0"/>
    <n v="12"/>
    <n v="776.67"/>
    <n v="7248.91"/>
    <n v="4578.3599999999997"/>
    <n v="1893.88"/>
    <s v="Cash"/>
    <n v="0.26126410729337241"/>
    <x v="3"/>
    <x v="0"/>
    <x v="0"/>
    <s v="17:54"/>
    <x v="0"/>
    <x v="0"/>
  </r>
  <r>
    <s v="INV100427"/>
    <x v="249"/>
    <x v="1"/>
    <x v="8"/>
    <s v="STR089-2025-Mar"/>
    <x v="327"/>
    <x v="314"/>
    <x v="1"/>
    <x v="1"/>
    <x v="1"/>
    <x v="0"/>
    <s v="PRD0149"/>
    <x v="154"/>
    <x v="3"/>
    <x v="63"/>
    <x v="39"/>
    <x v="67"/>
    <x v="23"/>
    <n v="800000"/>
    <x v="0"/>
    <s v="EMP0026"/>
    <s v="Sunita Ramachandran"/>
    <n v="3"/>
    <n v="1841.52"/>
    <x v="5"/>
    <n v="276.23"/>
    <n v="12"/>
    <n v="629.79999999999995"/>
    <n v="5878.13"/>
    <n v="3435.63"/>
    <n v="1812.7"/>
    <s v="UPI"/>
    <n v="0.30838038627930991"/>
    <x v="0"/>
    <x v="0"/>
    <x v="0"/>
    <s v="10:21"/>
    <x v="3"/>
    <x v="0"/>
  </r>
  <r>
    <s v="INV100428"/>
    <x v="250"/>
    <x v="0"/>
    <x v="7"/>
    <s v="STR070-2024-Sep"/>
    <x v="328"/>
    <x v="125"/>
    <x v="0"/>
    <x v="20"/>
    <x v="0"/>
    <x v="0"/>
    <s v="PRD0027"/>
    <x v="92"/>
    <x v="12"/>
    <x v="21"/>
    <x v="13"/>
    <x v="111"/>
    <x v="75"/>
    <n v="1000000"/>
    <x v="1"/>
    <s v="EMP0240"/>
    <s v="Gopal Prasad"/>
    <n v="1"/>
    <n v="2786.59"/>
    <x v="2"/>
    <n v="0"/>
    <n v="12"/>
    <n v="334.39"/>
    <n v="3120.98"/>
    <n v="2198.2199999999998"/>
    <n v="588.37000000000023"/>
    <s v="UPI"/>
    <n v="0.18852091330287288"/>
    <x v="0"/>
    <x v="0"/>
    <x v="0"/>
    <s v="13:26"/>
    <x v="1"/>
    <x v="0"/>
  </r>
  <r>
    <s v="INV100429"/>
    <x v="162"/>
    <x v="0"/>
    <x v="2"/>
    <s v="STR103-2024-May"/>
    <x v="100"/>
    <x v="99"/>
    <x v="0"/>
    <x v="20"/>
    <x v="0"/>
    <x v="1"/>
    <s v="PRD0204"/>
    <x v="190"/>
    <x v="12"/>
    <x v="68"/>
    <x v="46"/>
    <x v="33"/>
    <x v="31"/>
    <n v="2500000"/>
    <x v="1"/>
    <s v="EMP0141"/>
    <s v="Dhruv Mishra"/>
    <n v="1"/>
    <n v="884.49"/>
    <x v="0"/>
    <n v="88.45"/>
    <n v="5"/>
    <n v="39.799999999999997"/>
    <n v="835.84"/>
    <n v="695.67"/>
    <n v="100.37000000000008"/>
    <s v="Cash"/>
    <n v="0.12008279096477803"/>
    <x v="3"/>
    <x v="0"/>
    <x v="0"/>
    <s v="18:34"/>
    <x v="0"/>
    <x v="0"/>
  </r>
  <r>
    <s v="INV100430"/>
    <x v="251"/>
    <x v="0"/>
    <x v="5"/>
    <s v="STR037-2024-Jun"/>
    <x v="301"/>
    <x v="290"/>
    <x v="0"/>
    <x v="2"/>
    <x v="2"/>
    <x v="2"/>
    <s v="PRD0177"/>
    <x v="73"/>
    <x v="10"/>
    <x v="15"/>
    <x v="28"/>
    <x v="0"/>
    <x v="0"/>
    <n v="1000000"/>
    <x v="0"/>
    <s v="EMP0206"/>
    <s v="Arjun Krishnan"/>
    <n v="3"/>
    <n v="900.38"/>
    <x v="2"/>
    <n v="0"/>
    <n v="5"/>
    <n v="135.06"/>
    <n v="2836.2"/>
    <n v="1889.16"/>
    <n v="811.97999999999979"/>
    <s v="Debit Card"/>
    <n v="0.28629151681827791"/>
    <x v="1"/>
    <x v="0"/>
    <x v="0"/>
    <s v="12:24"/>
    <x v="1"/>
    <x v="0"/>
  </r>
  <r>
    <s v="INV100431"/>
    <x v="63"/>
    <x v="0"/>
    <x v="9"/>
    <s v="STR092-2024-Nov"/>
    <x v="149"/>
    <x v="147"/>
    <x v="1"/>
    <x v="13"/>
    <x v="0"/>
    <x v="3"/>
    <s v="PRD0091"/>
    <x v="191"/>
    <x v="0"/>
    <x v="37"/>
    <x v="34"/>
    <x v="31"/>
    <x v="30"/>
    <n v="1500000"/>
    <x v="1"/>
    <s v="EMP0194"/>
    <s v="Pranav Reddy"/>
    <n v="2"/>
    <n v="1106.6199999999999"/>
    <x v="1"/>
    <n v="553.30999999999995"/>
    <n v="12"/>
    <n v="199.19"/>
    <n v="1859.12"/>
    <n v="1617.98"/>
    <n v="41.949999999999875"/>
    <s v="Cash"/>
    <n v="2.2564439089461614E-2"/>
    <x v="3"/>
    <x v="0"/>
    <x v="0"/>
    <s v="18:36"/>
    <x v="0"/>
    <x v="0"/>
  </r>
  <r>
    <s v="INV100432"/>
    <x v="238"/>
    <x v="0"/>
    <x v="2"/>
    <s v="STR088-2024-May"/>
    <x v="329"/>
    <x v="315"/>
    <x v="0"/>
    <x v="0"/>
    <x v="0"/>
    <x v="1"/>
    <s v="PRD0125"/>
    <x v="22"/>
    <x v="12"/>
    <x v="21"/>
    <x v="2"/>
    <x v="17"/>
    <x v="17"/>
    <n v="2000000"/>
    <x v="2"/>
    <s v="EMP0170"/>
    <s v="Jyothi Prasad"/>
    <n v="2"/>
    <n v="3355.7"/>
    <x v="0"/>
    <n v="671.14"/>
    <n v="12"/>
    <n v="724.83"/>
    <n v="6765.09"/>
    <n v="4138.66"/>
    <n v="1901.6000000000004"/>
    <s v="Cash"/>
    <n v="0.28109012592589311"/>
    <x v="3"/>
    <x v="0"/>
    <x v="0"/>
    <s v="18:42"/>
    <x v="0"/>
    <x v="1"/>
  </r>
  <r>
    <s v="INV100433"/>
    <x v="23"/>
    <x v="0"/>
    <x v="3"/>
    <s v="STR091-2024-Jul"/>
    <x v="330"/>
    <x v="316"/>
    <x v="0"/>
    <x v="9"/>
    <x v="2"/>
    <x v="1"/>
    <s v="PRD0069"/>
    <x v="78"/>
    <x v="1"/>
    <x v="1"/>
    <x v="26"/>
    <x v="83"/>
    <x v="50"/>
    <n v="1500000"/>
    <x v="2"/>
    <s v="EMP0045"/>
    <s v="Chitra Chettiar"/>
    <n v="5"/>
    <n v="646.41"/>
    <x v="4"/>
    <n v="969.62"/>
    <n v="5"/>
    <n v="113.12"/>
    <n v="2375.5500000000002"/>
    <n v="1845"/>
    <n v="417.43000000000018"/>
    <s v="UPI"/>
    <n v="0.17571930710782771"/>
    <x v="0"/>
    <x v="0"/>
    <x v="0"/>
    <s v="15:58"/>
    <x v="1"/>
    <x v="0"/>
  </r>
  <r>
    <s v="INV100434"/>
    <x v="184"/>
    <x v="0"/>
    <x v="9"/>
    <s v="STR080-2024-Nov"/>
    <x v="142"/>
    <x v="140"/>
    <x v="0"/>
    <x v="0"/>
    <x v="0"/>
    <x v="2"/>
    <s v="PRD0196"/>
    <x v="7"/>
    <x v="5"/>
    <x v="7"/>
    <x v="5"/>
    <x v="26"/>
    <x v="19"/>
    <n v="2000000"/>
    <x v="1"/>
    <s v="EMP0204"/>
    <s v="Rahul Krishnan"/>
    <n v="1"/>
    <n v="1295.99"/>
    <x v="2"/>
    <n v="0"/>
    <n v="12"/>
    <n v="155.52000000000001"/>
    <n v="1451.51"/>
    <n v="1067.72"/>
    <n v="228.26999999999995"/>
    <s v="EMI"/>
    <n v="0.15726381492376901"/>
    <x v="5"/>
    <x v="0"/>
    <x v="0"/>
    <s v="10:51"/>
    <x v="3"/>
    <x v="0"/>
  </r>
  <r>
    <s v="INV100435"/>
    <x v="89"/>
    <x v="0"/>
    <x v="7"/>
    <s v="STR026-2024-Sep"/>
    <x v="16"/>
    <x v="16"/>
    <x v="0"/>
    <x v="2"/>
    <x v="2"/>
    <x v="1"/>
    <s v="PRD0063"/>
    <x v="27"/>
    <x v="12"/>
    <x v="25"/>
    <x v="11"/>
    <x v="65"/>
    <x v="53"/>
    <n v="2500000"/>
    <x v="0"/>
    <s v="EMP0206"/>
    <s v="Arjun Krishnan"/>
    <n v="3"/>
    <n v="1175.96"/>
    <x v="6"/>
    <n v="529.17999999999995"/>
    <n v="12"/>
    <n v="359.84"/>
    <n v="3358.54"/>
    <n v="2597.7600000000002"/>
    <n v="400.93999999999977"/>
    <s v="UPI"/>
    <n v="0.11937925408064212"/>
    <x v="0"/>
    <x v="0"/>
    <x v="0"/>
    <s v="15:30"/>
    <x v="1"/>
    <x v="0"/>
  </r>
  <r>
    <s v="INV100436"/>
    <x v="252"/>
    <x v="0"/>
    <x v="0"/>
    <s v="STR096-2024-Dec"/>
    <x v="331"/>
    <x v="317"/>
    <x v="0"/>
    <x v="16"/>
    <x v="3"/>
    <x v="0"/>
    <s v="PRD0152"/>
    <x v="24"/>
    <x v="14"/>
    <x v="23"/>
    <x v="8"/>
    <x v="49"/>
    <x v="45"/>
    <n v="1500000"/>
    <x v="2"/>
    <s v="EMP0127"/>
    <s v="Chandra Reddy"/>
    <n v="1"/>
    <n v="6669.57"/>
    <x v="1"/>
    <n v="1667.39"/>
    <n v="3"/>
    <n v="150.07"/>
    <n v="5152.25"/>
    <n v="4715.1000000000004"/>
    <n v="287.07999999999964"/>
    <s v="Net Banking"/>
    <n v="5.5719345916832384E-2"/>
    <x v="4"/>
    <x v="1"/>
    <x v="0"/>
    <s v="19:39"/>
    <x v="0"/>
    <x v="1"/>
  </r>
  <r>
    <s v="INV100437"/>
    <x v="253"/>
    <x v="0"/>
    <x v="1"/>
    <s v="STR028-2024-Oct"/>
    <x v="332"/>
    <x v="318"/>
    <x v="1"/>
    <x v="15"/>
    <x v="4"/>
    <x v="3"/>
    <s v="PRD0091"/>
    <x v="191"/>
    <x v="0"/>
    <x v="37"/>
    <x v="34"/>
    <x v="87"/>
    <x v="65"/>
    <n v="2500000"/>
    <x v="2"/>
    <s v="EMP0269"/>
    <s v="Ishwarya Shetty"/>
    <n v="2"/>
    <n v="1139.51"/>
    <x v="3"/>
    <n v="455.8"/>
    <n v="12"/>
    <n v="218.79"/>
    <n v="2042.01"/>
    <n v="1617.98"/>
    <n v="205.23999999999998"/>
    <s v="UPI"/>
    <n v="0.10050881239562978"/>
    <x v="0"/>
    <x v="0"/>
    <x v="0"/>
    <s v="16:01"/>
    <x v="1"/>
    <x v="0"/>
  </r>
  <r>
    <s v="INV100438"/>
    <x v="215"/>
    <x v="0"/>
    <x v="7"/>
    <s v="STR078-2024-Sep"/>
    <x v="333"/>
    <x v="79"/>
    <x v="1"/>
    <x v="33"/>
    <x v="3"/>
    <x v="0"/>
    <s v="PRD0083"/>
    <x v="67"/>
    <x v="0"/>
    <x v="0"/>
    <x v="36"/>
    <x v="3"/>
    <x v="3"/>
    <n v="1200000"/>
    <x v="1"/>
    <s v="EMP0206"/>
    <s v="Arjun Krishnan"/>
    <n v="4"/>
    <n v="864.74"/>
    <x v="0"/>
    <n v="345.9"/>
    <n v="5"/>
    <n v="155.65"/>
    <n v="3268.71"/>
    <n v="2589.1999999999998"/>
    <n v="523.86000000000024"/>
    <s v="EMI"/>
    <n v="0.16026505869287891"/>
    <x v="5"/>
    <x v="1"/>
    <x v="0"/>
    <s v="11:01"/>
    <x v="3"/>
    <x v="0"/>
  </r>
  <r>
    <s v="INV100439"/>
    <x v="16"/>
    <x v="0"/>
    <x v="1"/>
    <s v="STR039-2024-Oct"/>
    <x v="326"/>
    <x v="313"/>
    <x v="0"/>
    <x v="16"/>
    <x v="3"/>
    <x v="1"/>
    <s v="PRD0050"/>
    <x v="144"/>
    <x v="8"/>
    <x v="16"/>
    <x v="28"/>
    <x v="94"/>
    <x v="68"/>
    <n v="1500000"/>
    <x v="2"/>
    <s v="EMP0170"/>
    <s v="Jyothi Prasad"/>
    <n v="1"/>
    <n v="1214.29"/>
    <x v="0"/>
    <n v="121.43"/>
    <n v="12"/>
    <n v="131.13999999999999"/>
    <n v="1224"/>
    <n v="769.63"/>
    <n v="323.23"/>
    <s v="Debit Card"/>
    <n v="0.26407679738562095"/>
    <x v="1"/>
    <x v="0"/>
    <x v="0"/>
    <s v="16:29"/>
    <x v="1"/>
    <x v="0"/>
  </r>
  <r>
    <s v="INV100440"/>
    <x v="254"/>
    <x v="1"/>
    <x v="4"/>
    <s v="STR033-2025-Feb"/>
    <x v="334"/>
    <x v="319"/>
    <x v="0"/>
    <x v="10"/>
    <x v="4"/>
    <x v="1"/>
    <s v="PRD0188"/>
    <x v="192"/>
    <x v="13"/>
    <x v="57"/>
    <x v="19"/>
    <x v="116"/>
    <x v="53"/>
    <n v="2500000"/>
    <x v="0"/>
    <s v="EMP0015"/>
    <s v="Vikram Bhat"/>
    <n v="3"/>
    <n v="489.89"/>
    <x v="0"/>
    <n v="146.97"/>
    <n v="5"/>
    <n v="66.14"/>
    <n v="1388.84"/>
    <n v="1011.27"/>
    <n v="311.42999999999995"/>
    <s v="Cash"/>
    <n v="0.22423749315975919"/>
    <x v="3"/>
    <x v="0"/>
    <x v="0"/>
    <s v="10:58"/>
    <x v="3"/>
    <x v="0"/>
  </r>
  <r>
    <s v="INV100441"/>
    <x v="37"/>
    <x v="0"/>
    <x v="0"/>
    <s v="STR058-2024-Dec"/>
    <x v="335"/>
    <x v="320"/>
    <x v="0"/>
    <x v="15"/>
    <x v="4"/>
    <x v="0"/>
    <s v="PRD0137"/>
    <x v="99"/>
    <x v="10"/>
    <x v="15"/>
    <x v="19"/>
    <x v="4"/>
    <x v="4"/>
    <n v="1200000"/>
    <x v="1"/>
    <s v="EMP0141"/>
    <s v="Dhruv Mishra"/>
    <n v="3"/>
    <n v="837.58"/>
    <x v="2"/>
    <n v="0"/>
    <n v="5"/>
    <n v="125.64"/>
    <n v="2638.38"/>
    <n v="1567.14"/>
    <n v="945.6"/>
    <s v="UPI"/>
    <n v="0.35840174652627749"/>
    <x v="0"/>
    <x v="0"/>
    <x v="0"/>
    <s v="11:28"/>
    <x v="3"/>
    <x v="1"/>
  </r>
  <r>
    <s v="INV100442"/>
    <x v="255"/>
    <x v="0"/>
    <x v="9"/>
    <s v="STR003-2024-Nov"/>
    <x v="336"/>
    <x v="321"/>
    <x v="1"/>
    <x v="5"/>
    <x v="2"/>
    <x v="1"/>
    <s v="PRD0122"/>
    <x v="37"/>
    <x v="14"/>
    <x v="31"/>
    <x v="21"/>
    <x v="99"/>
    <x v="71"/>
    <n v="2500000"/>
    <x v="2"/>
    <s v="EMP0127"/>
    <s v="Chandra Reddy"/>
    <n v="1"/>
    <n v="703.82"/>
    <x v="6"/>
    <n v="105.57"/>
    <n v="3"/>
    <n v="17.95"/>
    <n v="616.20000000000005"/>
    <n v="556.99"/>
    <n v="41.260000000000034"/>
    <s v="UPI"/>
    <n v="6.6958779617007511E-2"/>
    <x v="0"/>
    <x v="1"/>
    <x v="0"/>
    <s v="17:17"/>
    <x v="0"/>
    <x v="0"/>
  </r>
  <r>
    <s v="INV100443"/>
    <x v="159"/>
    <x v="0"/>
    <x v="3"/>
    <s v="STR119-2024-Jul"/>
    <x v="337"/>
    <x v="322"/>
    <x v="0"/>
    <x v="5"/>
    <x v="2"/>
    <x v="0"/>
    <s v="PRD0195"/>
    <x v="109"/>
    <x v="3"/>
    <x v="63"/>
    <x v="45"/>
    <x v="89"/>
    <x v="6"/>
    <n v="1000000"/>
    <x v="0"/>
    <s v="EMP0160"/>
    <s v="Ganesh Iyengar"/>
    <n v="1"/>
    <n v="2045.12"/>
    <x v="2"/>
    <n v="0"/>
    <n v="12"/>
    <n v="245.41"/>
    <n v="2290.5300000000002"/>
    <n v="1492.71"/>
    <n v="552.4100000000002"/>
    <s v="UPI"/>
    <n v="0.24117125730726083"/>
    <x v="0"/>
    <x v="0"/>
    <x v="0"/>
    <s v="13:46"/>
    <x v="1"/>
    <x v="0"/>
  </r>
  <r>
    <s v="INV100444"/>
    <x v="46"/>
    <x v="0"/>
    <x v="3"/>
    <s v="STR084-2024-Jul"/>
    <x v="338"/>
    <x v="323"/>
    <x v="1"/>
    <x v="18"/>
    <x v="2"/>
    <x v="0"/>
    <s v="PRD0067"/>
    <x v="41"/>
    <x v="15"/>
    <x v="24"/>
    <x v="24"/>
    <x v="7"/>
    <x v="7"/>
    <n v="2000000"/>
    <x v="0"/>
    <s v="EMP0073"/>
    <s v="Sathish Sundaram"/>
    <n v="1"/>
    <n v="1438.2"/>
    <x v="6"/>
    <n v="215.73"/>
    <n v="12"/>
    <n v="146.69999999999999"/>
    <n v="1369.17"/>
    <n v="1013.26"/>
    <n v="209.21000000000009"/>
    <s v="Debit Card"/>
    <n v="0.15280060182446306"/>
    <x v="1"/>
    <x v="1"/>
    <x v="0"/>
    <s v="11:47"/>
    <x v="3"/>
    <x v="0"/>
  </r>
  <r>
    <s v="INV100445"/>
    <x v="237"/>
    <x v="0"/>
    <x v="9"/>
    <s v="STR105-2024-Nov"/>
    <x v="339"/>
    <x v="324"/>
    <x v="0"/>
    <x v="13"/>
    <x v="0"/>
    <x v="3"/>
    <s v="PRD0081"/>
    <x v="118"/>
    <x v="14"/>
    <x v="23"/>
    <x v="21"/>
    <x v="96"/>
    <x v="70"/>
    <n v="2500000"/>
    <x v="1"/>
    <s v="EMP0063"/>
    <s v="Anusuya Subramaniam"/>
    <n v="3"/>
    <n v="6098.8"/>
    <x v="5"/>
    <n v="914.82"/>
    <n v="3"/>
    <n v="521.45000000000005"/>
    <n v="17903.03"/>
    <n v="14288.28"/>
    <n v="3093.2999999999984"/>
    <s v="Debit Card"/>
    <n v="0.17278080861172654"/>
    <x v="1"/>
    <x v="0"/>
    <x v="0"/>
    <s v="21:51"/>
    <x v="2"/>
    <x v="0"/>
  </r>
  <r>
    <s v="INV100446"/>
    <x v="49"/>
    <x v="0"/>
    <x v="11"/>
    <s v="STR101-2024-Aug"/>
    <x v="340"/>
    <x v="325"/>
    <x v="1"/>
    <x v="25"/>
    <x v="3"/>
    <x v="0"/>
    <s v="PRD0210"/>
    <x v="123"/>
    <x v="2"/>
    <x v="2"/>
    <x v="22"/>
    <x v="34"/>
    <x v="32"/>
    <n v="1200000"/>
    <x v="1"/>
    <s v="EMP0206"/>
    <s v="Arjun Krishnan"/>
    <n v="1"/>
    <n v="1594.95"/>
    <x v="2"/>
    <n v="0"/>
    <n v="12"/>
    <n v="191.39"/>
    <n v="1786.34"/>
    <n v="1020.9"/>
    <n v="574.04999999999995"/>
    <s v="Debit Card"/>
    <n v="0.32135539706886707"/>
    <x v="1"/>
    <x v="1"/>
    <x v="0"/>
    <s v="13:17"/>
    <x v="1"/>
    <x v="1"/>
  </r>
  <r>
    <s v="INV100447"/>
    <x v="124"/>
    <x v="0"/>
    <x v="0"/>
    <s v="STR113-2024-Dec"/>
    <x v="341"/>
    <x v="326"/>
    <x v="0"/>
    <x v="1"/>
    <x v="1"/>
    <x v="3"/>
    <s v="PRD0098"/>
    <x v="98"/>
    <x v="18"/>
    <x v="55"/>
    <x v="37"/>
    <x v="64"/>
    <x v="52"/>
    <n v="2000000"/>
    <x v="2"/>
    <s v="EMP0160"/>
    <s v="Ganesh Iyengar"/>
    <n v="3"/>
    <n v="1449"/>
    <x v="6"/>
    <n v="652.04999999999995"/>
    <n v="12"/>
    <n v="443.39"/>
    <n v="4138.34"/>
    <n v="2817.39"/>
    <n v="877.56000000000029"/>
    <s v="Credit Card"/>
    <n v="0.21205604179453605"/>
    <x v="2"/>
    <x v="0"/>
    <x v="0"/>
    <s v="21:07"/>
    <x v="2"/>
    <x v="1"/>
  </r>
  <r>
    <s v="INV100448"/>
    <x v="121"/>
    <x v="0"/>
    <x v="11"/>
    <s v="STR090-2024-Aug"/>
    <x v="116"/>
    <x v="115"/>
    <x v="0"/>
    <x v="14"/>
    <x v="1"/>
    <x v="1"/>
    <s v="PRD0097"/>
    <x v="25"/>
    <x v="7"/>
    <x v="9"/>
    <x v="15"/>
    <x v="35"/>
    <x v="33"/>
    <n v="2500000"/>
    <x v="1"/>
    <s v="EMP0173"/>
    <s v="Logesh Gopalakrishnan"/>
    <n v="2"/>
    <n v="1424.12"/>
    <x v="1"/>
    <n v="712.06"/>
    <n v="12"/>
    <n v="256.33999999999997"/>
    <n v="2392.52"/>
    <n v="1943.3"/>
    <n v="192.88000000000005"/>
    <s v="Debit Card"/>
    <n v="8.0617925868958273E-2"/>
    <x v="1"/>
    <x v="1"/>
    <x v="0"/>
    <s v="20:40"/>
    <x v="0"/>
    <x v="0"/>
  </r>
  <r>
    <s v="INV100449"/>
    <x v="140"/>
    <x v="0"/>
    <x v="11"/>
    <s v="STR080-2024-Aug"/>
    <x v="342"/>
    <x v="327"/>
    <x v="1"/>
    <x v="21"/>
    <x v="1"/>
    <x v="0"/>
    <s v="PRD0153"/>
    <x v="125"/>
    <x v="0"/>
    <x v="0"/>
    <x v="7"/>
    <x v="26"/>
    <x v="19"/>
    <n v="2000000"/>
    <x v="1"/>
    <s v="EMP0026"/>
    <s v="Sunita Ramachandran"/>
    <n v="4"/>
    <n v="771.23"/>
    <x v="3"/>
    <n v="616.98"/>
    <n v="5"/>
    <n v="123.4"/>
    <n v="2591.34"/>
    <n v="2277.4"/>
    <n v="190.54000000000005"/>
    <s v="Credit Card"/>
    <n v="7.3529525264920861E-2"/>
    <x v="2"/>
    <x v="0"/>
    <x v="0"/>
    <s v="12:23"/>
    <x v="1"/>
    <x v="0"/>
  </r>
  <r>
    <s v="INV100450"/>
    <x v="85"/>
    <x v="0"/>
    <x v="1"/>
    <s v="STR047-2024-Oct"/>
    <x v="250"/>
    <x v="244"/>
    <x v="0"/>
    <x v="6"/>
    <x v="0"/>
    <x v="1"/>
    <s v="PRD0207"/>
    <x v="193"/>
    <x v="2"/>
    <x v="2"/>
    <x v="3"/>
    <x v="12"/>
    <x v="12"/>
    <n v="800000"/>
    <x v="0"/>
    <s v="EMP0009"/>
    <s v="Vinod Hegde"/>
    <n v="3"/>
    <n v="4620.47"/>
    <x v="2"/>
    <n v="0"/>
    <n v="12"/>
    <n v="1663.37"/>
    <n v="15524.78"/>
    <n v="9069.39"/>
    <n v="4792.0200000000013"/>
    <s v="Credit Card"/>
    <n v="0.30866910835451461"/>
    <x v="2"/>
    <x v="0"/>
    <x v="0"/>
    <s v="11:52"/>
    <x v="3"/>
    <x v="0"/>
  </r>
  <r>
    <s v="INV100451"/>
    <x v="256"/>
    <x v="0"/>
    <x v="2"/>
    <s v="STR031-2024-May"/>
    <x v="343"/>
    <x v="328"/>
    <x v="1"/>
    <x v="21"/>
    <x v="1"/>
    <x v="0"/>
    <s v="PRD0141"/>
    <x v="62"/>
    <x v="10"/>
    <x v="43"/>
    <x v="12"/>
    <x v="113"/>
    <x v="77"/>
    <n v="2000000"/>
    <x v="1"/>
    <s v="EMP0269"/>
    <s v="Ishwarya Shetty"/>
    <n v="1"/>
    <n v="734.16"/>
    <x v="2"/>
    <n v="0"/>
    <n v="5"/>
    <n v="36.71"/>
    <n v="770.87"/>
    <n v="547.66999999999996"/>
    <n v="186.49000000000004"/>
    <s v="Debit Card"/>
    <n v="0.24192146535732359"/>
    <x v="1"/>
    <x v="0"/>
    <x v="1"/>
    <s v="20:47"/>
    <x v="0"/>
    <x v="0"/>
  </r>
  <r>
    <s v="INV100452"/>
    <x v="3"/>
    <x v="0"/>
    <x v="2"/>
    <s v="STR075-2024-May"/>
    <x v="344"/>
    <x v="329"/>
    <x v="1"/>
    <x v="11"/>
    <x v="3"/>
    <x v="3"/>
    <s v="PRD0202"/>
    <x v="133"/>
    <x v="19"/>
    <x v="40"/>
    <x v="44"/>
    <x v="21"/>
    <x v="21"/>
    <n v="1000000"/>
    <x v="1"/>
    <s v="EMP0240"/>
    <s v="Gopal Prasad"/>
    <n v="2"/>
    <n v="982.07"/>
    <x v="0"/>
    <n v="196.41"/>
    <n v="5"/>
    <n v="88.39"/>
    <n v="1856.12"/>
    <n v="1180.04"/>
    <n v="587.68999999999994"/>
    <s v="UPI"/>
    <n v="0.31662284766071158"/>
    <x v="0"/>
    <x v="1"/>
    <x v="0"/>
    <s v="14:33"/>
    <x v="1"/>
    <x v="1"/>
  </r>
  <r>
    <s v="INV100453"/>
    <x v="237"/>
    <x v="0"/>
    <x v="9"/>
    <s v="STR117-2024-Nov"/>
    <x v="345"/>
    <x v="330"/>
    <x v="1"/>
    <x v="24"/>
    <x v="1"/>
    <x v="1"/>
    <s v="PRD0200"/>
    <x v="0"/>
    <x v="0"/>
    <x v="0"/>
    <x v="0"/>
    <x v="82"/>
    <x v="39"/>
    <n v="1500000"/>
    <x v="1"/>
    <s v="EMP0015"/>
    <s v="Vikram Bhat"/>
    <n v="1"/>
    <n v="764.62"/>
    <x v="2"/>
    <n v="0"/>
    <n v="5"/>
    <n v="38.229999999999997"/>
    <n v="802.85"/>
    <n v="496.67"/>
    <n v="267.95"/>
    <s v="UPI"/>
    <n v="0.333748520894314"/>
    <x v="0"/>
    <x v="0"/>
    <x v="0"/>
    <s v="12:56"/>
    <x v="1"/>
    <x v="0"/>
  </r>
  <r>
    <s v="INV100454"/>
    <x v="157"/>
    <x v="0"/>
    <x v="7"/>
    <s v="STR035-2024-Sep"/>
    <x v="164"/>
    <x v="161"/>
    <x v="1"/>
    <x v="31"/>
    <x v="1"/>
    <x v="1"/>
    <s v="PRD0109"/>
    <x v="171"/>
    <x v="15"/>
    <x v="24"/>
    <x v="16"/>
    <x v="106"/>
    <x v="57"/>
    <n v="1200000"/>
    <x v="0"/>
    <s v="EMP0015"/>
    <s v="Vikram Bhat"/>
    <n v="2"/>
    <n v="1674.92"/>
    <x v="0"/>
    <n v="334.98"/>
    <n v="12"/>
    <n v="361.78"/>
    <n v="3376.64"/>
    <n v="2184.86"/>
    <n v="829.99999999999977"/>
    <s v="Cash"/>
    <n v="0.24580648218347226"/>
    <x v="3"/>
    <x v="0"/>
    <x v="0"/>
    <s v="16:16"/>
    <x v="1"/>
    <x v="0"/>
  </r>
  <r>
    <s v="INV100455"/>
    <x v="255"/>
    <x v="0"/>
    <x v="9"/>
    <s v="STR110-2024-Nov"/>
    <x v="346"/>
    <x v="331"/>
    <x v="1"/>
    <x v="21"/>
    <x v="1"/>
    <x v="3"/>
    <s v="PRD0137"/>
    <x v="99"/>
    <x v="10"/>
    <x v="15"/>
    <x v="19"/>
    <x v="18"/>
    <x v="18"/>
    <n v="1000000"/>
    <x v="1"/>
    <s v="EMP0015"/>
    <s v="Vikram Bhat"/>
    <n v="2"/>
    <n v="732.82"/>
    <x v="2"/>
    <n v="0"/>
    <n v="5"/>
    <n v="73.28"/>
    <n v="1538.92"/>
    <n v="1044.76"/>
    <n v="420.88000000000011"/>
    <s v="UPI"/>
    <n v="0.27349049983105039"/>
    <x v="0"/>
    <x v="0"/>
    <x v="0"/>
    <s v="19:42"/>
    <x v="0"/>
    <x v="0"/>
  </r>
  <r>
    <s v="INV100456"/>
    <x v="59"/>
    <x v="0"/>
    <x v="1"/>
    <s v="STR109-2024-Oct"/>
    <x v="347"/>
    <x v="332"/>
    <x v="0"/>
    <x v="26"/>
    <x v="4"/>
    <x v="3"/>
    <s v="PRD0081"/>
    <x v="118"/>
    <x v="14"/>
    <x v="23"/>
    <x v="21"/>
    <x v="13"/>
    <x v="13"/>
    <n v="1200000"/>
    <x v="2"/>
    <s v="EMP0276"/>
    <s v="Manoj Ramachandran"/>
    <n v="3"/>
    <n v="6430.79"/>
    <x v="5"/>
    <n v="964.62"/>
    <n v="3"/>
    <n v="549.83000000000004"/>
    <n v="18877.580000000002"/>
    <n v="14288.28"/>
    <n v="4039.4700000000012"/>
    <s v="UPI"/>
    <n v="0.21398240664322443"/>
    <x v="0"/>
    <x v="0"/>
    <x v="0"/>
    <s v="17:37"/>
    <x v="0"/>
    <x v="0"/>
  </r>
  <r>
    <s v="INV100457"/>
    <x v="257"/>
    <x v="1"/>
    <x v="6"/>
    <s v="STR023-2025-Jan"/>
    <x v="348"/>
    <x v="333"/>
    <x v="1"/>
    <x v="25"/>
    <x v="3"/>
    <x v="0"/>
    <s v="PRD0064"/>
    <x v="47"/>
    <x v="19"/>
    <x v="36"/>
    <x v="27"/>
    <x v="44"/>
    <x v="41"/>
    <n v="2000000"/>
    <x v="1"/>
    <s v="EMP0121"/>
    <s v="Yamini Pandian"/>
    <n v="2"/>
    <n v="333.6"/>
    <x v="0"/>
    <n v="66.72"/>
    <n v="5"/>
    <n v="30.02"/>
    <n v="630.5"/>
    <n v="508.3"/>
    <n v="92.179999999999993"/>
    <s v="Cash"/>
    <n v="0.14620142743854084"/>
    <x v="3"/>
    <x v="0"/>
    <x v="0"/>
    <s v="16:49"/>
    <x v="1"/>
    <x v="1"/>
  </r>
  <r>
    <s v="INV100458"/>
    <x v="258"/>
    <x v="0"/>
    <x v="1"/>
    <s v="STR038-2024-Oct"/>
    <x v="349"/>
    <x v="334"/>
    <x v="0"/>
    <x v="22"/>
    <x v="1"/>
    <x v="1"/>
    <s v="PRD0051"/>
    <x v="113"/>
    <x v="14"/>
    <x v="31"/>
    <x v="46"/>
    <x v="95"/>
    <x v="69"/>
    <n v="1500000"/>
    <x v="2"/>
    <s v="EMP0091"/>
    <s v="Hari Nair"/>
    <n v="1"/>
    <n v="1147.6199999999999"/>
    <x v="4"/>
    <n v="344.29"/>
    <n v="3"/>
    <n v="24.1"/>
    <n v="827.43"/>
    <n v="954.04"/>
    <n v="-150.71"/>
    <s v="Cash"/>
    <n v="-0.18214229602504142"/>
    <x v="3"/>
    <x v="1"/>
    <x v="0"/>
    <s v="17:05"/>
    <x v="0"/>
    <x v="0"/>
  </r>
  <r>
    <s v="INV100459"/>
    <x v="259"/>
    <x v="0"/>
    <x v="11"/>
    <s v="STR093-2024-Aug"/>
    <x v="219"/>
    <x v="213"/>
    <x v="0"/>
    <x v="2"/>
    <x v="2"/>
    <x v="1"/>
    <s v="PRD0195"/>
    <x v="109"/>
    <x v="3"/>
    <x v="63"/>
    <x v="45"/>
    <x v="47"/>
    <x v="29"/>
    <n v="1000000"/>
    <x v="1"/>
    <s v="EMP0072"/>
    <s v="Anitha Ramachandran"/>
    <n v="2"/>
    <n v="2013.75"/>
    <x v="2"/>
    <n v="0"/>
    <n v="12"/>
    <n v="483.3"/>
    <n v="4510.8"/>
    <n v="2985.42"/>
    <n v="1042.0800000000002"/>
    <s v="UPI"/>
    <n v="0.23101888800212825"/>
    <x v="0"/>
    <x v="1"/>
    <x v="0"/>
    <s v="11:44"/>
    <x v="3"/>
    <x v="0"/>
  </r>
  <r>
    <s v="INV100460"/>
    <x v="151"/>
    <x v="0"/>
    <x v="9"/>
    <s v="STR014-2024-Nov"/>
    <x v="191"/>
    <x v="188"/>
    <x v="1"/>
    <x v="2"/>
    <x v="2"/>
    <x v="3"/>
    <s v="PRD0164"/>
    <x v="194"/>
    <x v="9"/>
    <x v="28"/>
    <x v="48"/>
    <x v="15"/>
    <x v="15"/>
    <n v="1000000"/>
    <x v="0"/>
    <s v="EMP0173"/>
    <s v="Logesh Gopalakrishnan"/>
    <n v="1"/>
    <n v="5077.3"/>
    <x v="4"/>
    <n v="1523.19"/>
    <n v="12"/>
    <n v="426.49"/>
    <n v="3980.6"/>
    <n v="3837"/>
    <n v="-282.8900000000001"/>
    <s v="Debit Card"/>
    <n v="-7.1067175802642851E-2"/>
    <x v="1"/>
    <x v="1"/>
    <x v="0"/>
    <s v="10:11"/>
    <x v="3"/>
    <x v="1"/>
  </r>
  <r>
    <s v="INV100461"/>
    <x v="185"/>
    <x v="0"/>
    <x v="11"/>
    <s v="STR028-2024-Aug"/>
    <x v="76"/>
    <x v="76"/>
    <x v="0"/>
    <x v="0"/>
    <x v="0"/>
    <x v="3"/>
    <s v="PRD0164"/>
    <x v="194"/>
    <x v="9"/>
    <x v="28"/>
    <x v="48"/>
    <x v="87"/>
    <x v="65"/>
    <n v="2500000"/>
    <x v="2"/>
    <s v="EMP0255"/>
    <s v="Venkat Sharma"/>
    <n v="4"/>
    <n v="4836.8"/>
    <x v="6"/>
    <n v="2902.08"/>
    <n v="12"/>
    <n v="1973.41"/>
    <n v="18418.53"/>
    <n v="15348"/>
    <n v="1097.1199999999988"/>
    <s v="UPI"/>
    <n v="5.956610000906689E-2"/>
    <x v="0"/>
    <x v="0"/>
    <x v="0"/>
    <s v="20:52"/>
    <x v="0"/>
    <x v="0"/>
  </r>
  <r>
    <s v="INV100462"/>
    <x v="151"/>
    <x v="0"/>
    <x v="9"/>
    <s v="STR027-2024-Nov"/>
    <x v="350"/>
    <x v="335"/>
    <x v="0"/>
    <x v="29"/>
    <x v="4"/>
    <x v="0"/>
    <s v="PRD0142"/>
    <x v="87"/>
    <x v="1"/>
    <x v="1"/>
    <x v="9"/>
    <x v="100"/>
    <x v="72"/>
    <n v="1500000"/>
    <x v="2"/>
    <s v="EMP0205"/>
    <s v="Malini Gowda"/>
    <n v="4"/>
    <n v="524.01"/>
    <x v="6"/>
    <n v="314.41000000000003"/>
    <n v="5"/>
    <n v="89.08"/>
    <n v="1870.71"/>
    <n v="1199.44"/>
    <n v="582.18999999999994"/>
    <s v="UPI"/>
    <n v="0.3112133895686664"/>
    <x v="0"/>
    <x v="0"/>
    <x v="0"/>
    <s v="16:06"/>
    <x v="1"/>
    <x v="1"/>
  </r>
  <r>
    <s v="INV100463"/>
    <x v="82"/>
    <x v="0"/>
    <x v="7"/>
    <s v="STR004-2024-Sep"/>
    <x v="212"/>
    <x v="207"/>
    <x v="0"/>
    <x v="23"/>
    <x v="0"/>
    <x v="1"/>
    <s v="PRD0085"/>
    <x v="195"/>
    <x v="19"/>
    <x v="72"/>
    <x v="30"/>
    <x v="10"/>
    <x v="10"/>
    <n v="800000"/>
    <x v="2"/>
    <s v="EMP0206"/>
    <s v="Arjun Krishnan"/>
    <n v="1"/>
    <n v="1225.76"/>
    <x v="0"/>
    <n v="122.58"/>
    <n v="12"/>
    <n v="132.38"/>
    <n v="1235.56"/>
    <n v="879.48"/>
    <n v="223.69999999999993"/>
    <s v="Debit Card"/>
    <n v="0.18105150700896755"/>
    <x v="1"/>
    <x v="1"/>
    <x v="0"/>
    <s v="21:09"/>
    <x v="2"/>
    <x v="0"/>
  </r>
  <r>
    <s v="INV100464"/>
    <x v="260"/>
    <x v="0"/>
    <x v="5"/>
    <s v="STR116-2024-Jun"/>
    <x v="351"/>
    <x v="336"/>
    <x v="0"/>
    <x v="24"/>
    <x v="1"/>
    <x v="1"/>
    <s v="PRD0216"/>
    <x v="157"/>
    <x v="7"/>
    <x v="26"/>
    <x v="38"/>
    <x v="27"/>
    <x v="26"/>
    <n v="2000000"/>
    <x v="1"/>
    <s v="EMP0072"/>
    <s v="Anitha Ramachandran"/>
    <n v="1"/>
    <n v="1156.67"/>
    <x v="4"/>
    <n v="347"/>
    <n v="12"/>
    <n v="97.16"/>
    <n v="906.83"/>
    <n v="828.52"/>
    <n v="-18.849999999999937"/>
    <s v="UPI"/>
    <n v="-2.0786696514230821E-2"/>
    <x v="0"/>
    <x v="0"/>
    <x v="0"/>
    <s v="20:28"/>
    <x v="0"/>
    <x v="1"/>
  </r>
  <r>
    <s v="INV100465"/>
    <x v="79"/>
    <x v="0"/>
    <x v="7"/>
    <s v="STR023-2024-Sep"/>
    <x v="352"/>
    <x v="337"/>
    <x v="1"/>
    <x v="15"/>
    <x v="4"/>
    <x v="0"/>
    <s v="PRD0176"/>
    <x v="168"/>
    <x v="0"/>
    <x v="0"/>
    <x v="32"/>
    <x v="44"/>
    <x v="41"/>
    <n v="2000000"/>
    <x v="1"/>
    <s v="EMP0001"/>
    <s v="Charulatha Kumar"/>
    <n v="1"/>
    <n v="1078.28"/>
    <x v="2"/>
    <n v="0"/>
    <n v="12"/>
    <n v="129.38999999999999"/>
    <n v="1207.67"/>
    <n v="770.73"/>
    <n v="307.55000000000007"/>
    <s v="Cash"/>
    <n v="0.25466393965238854"/>
    <x v="3"/>
    <x v="0"/>
    <x v="0"/>
    <s v="17:16"/>
    <x v="0"/>
    <x v="0"/>
  </r>
  <r>
    <s v="INV100466"/>
    <x v="41"/>
    <x v="0"/>
    <x v="10"/>
    <s v="STR107-2024-Apr"/>
    <x v="353"/>
    <x v="338"/>
    <x v="1"/>
    <x v="27"/>
    <x v="4"/>
    <x v="3"/>
    <s v="PRD0158"/>
    <x v="68"/>
    <x v="10"/>
    <x v="43"/>
    <x v="21"/>
    <x v="98"/>
    <x v="19"/>
    <n v="1500000"/>
    <x v="1"/>
    <s v="EMP0147"/>
    <s v="Yogesh Chettiar"/>
    <n v="3"/>
    <n v="618.78"/>
    <x v="6"/>
    <n v="278.45"/>
    <n v="5"/>
    <n v="78.89"/>
    <n v="1656.78"/>
    <n v="1371.48"/>
    <n v="206.40999999999997"/>
    <s v="UPI"/>
    <n v="0.12458503844807396"/>
    <x v="0"/>
    <x v="0"/>
    <x v="0"/>
    <s v="21:01"/>
    <x v="2"/>
    <x v="0"/>
  </r>
  <r>
    <s v="INV100467"/>
    <x v="60"/>
    <x v="0"/>
    <x v="11"/>
    <s v="STR065-2024-Aug"/>
    <x v="354"/>
    <x v="339"/>
    <x v="1"/>
    <x v="11"/>
    <x v="3"/>
    <x v="0"/>
    <s v="PRD0076"/>
    <x v="196"/>
    <x v="5"/>
    <x v="7"/>
    <x v="21"/>
    <x v="102"/>
    <x v="73"/>
    <n v="1200000"/>
    <x v="0"/>
    <s v="EMP0061"/>
    <s v="Ganapathy Naidu"/>
    <n v="3"/>
    <n v="838.01"/>
    <x v="2"/>
    <n v="0"/>
    <n v="5"/>
    <n v="125.7"/>
    <n v="2639.73"/>
    <n v="1984.02"/>
    <n v="530.01"/>
    <s v="UPI"/>
    <n v="0.20078189814867428"/>
    <x v="0"/>
    <x v="1"/>
    <x v="0"/>
    <s v="17:08"/>
    <x v="0"/>
    <x v="1"/>
  </r>
  <r>
    <s v="INV100468"/>
    <x v="261"/>
    <x v="0"/>
    <x v="11"/>
    <s v="STR109-2024-Aug"/>
    <x v="249"/>
    <x v="243"/>
    <x v="0"/>
    <x v="5"/>
    <x v="2"/>
    <x v="3"/>
    <s v="PRD0022"/>
    <x v="43"/>
    <x v="7"/>
    <x v="35"/>
    <x v="25"/>
    <x v="13"/>
    <x v="13"/>
    <n v="1200000"/>
    <x v="2"/>
    <s v="EMP0063"/>
    <s v="Anusuya Subramaniam"/>
    <n v="2"/>
    <n v="1232.4100000000001"/>
    <x v="1"/>
    <n v="616.21"/>
    <n v="12"/>
    <n v="221.83"/>
    <n v="2070.44"/>
    <n v="1535.66"/>
    <n v="312.94999999999993"/>
    <s v="Cash"/>
    <n v="0.15115144606943448"/>
    <x v="3"/>
    <x v="1"/>
    <x v="0"/>
    <s v="11:27"/>
    <x v="3"/>
    <x v="0"/>
  </r>
  <r>
    <s v="INV100469"/>
    <x v="69"/>
    <x v="0"/>
    <x v="2"/>
    <s v="STR085-2024-May"/>
    <x v="120"/>
    <x v="119"/>
    <x v="0"/>
    <x v="11"/>
    <x v="3"/>
    <x v="3"/>
    <s v="PRD0034"/>
    <x v="58"/>
    <x v="19"/>
    <x v="40"/>
    <x v="8"/>
    <x v="9"/>
    <x v="9"/>
    <n v="1500000"/>
    <x v="2"/>
    <s v="EMP0203"/>
    <s v="Rani Mishra"/>
    <n v="4"/>
    <n v="439.6"/>
    <x v="3"/>
    <n v="351.68"/>
    <n v="5"/>
    <n v="70.34"/>
    <n v="1477.06"/>
    <n v="1260.52"/>
    <n v="146.19999999999996"/>
    <s v="UPI"/>
    <n v="9.8980407024765391E-2"/>
    <x v="0"/>
    <x v="0"/>
    <x v="0"/>
    <s v="20:19"/>
    <x v="0"/>
    <x v="0"/>
  </r>
  <r>
    <s v="INV100470"/>
    <x v="262"/>
    <x v="0"/>
    <x v="5"/>
    <s v="STR114-2024-Jun"/>
    <x v="158"/>
    <x v="156"/>
    <x v="1"/>
    <x v="29"/>
    <x v="4"/>
    <x v="0"/>
    <s v="PRD0156"/>
    <x v="197"/>
    <x v="0"/>
    <x v="0"/>
    <x v="34"/>
    <x v="92"/>
    <x v="29"/>
    <n v="2000000"/>
    <x v="1"/>
    <s v="EMP0203"/>
    <s v="Rani Mishra"/>
    <n v="2"/>
    <n v="1342.18"/>
    <x v="4"/>
    <n v="805.31"/>
    <n v="12"/>
    <n v="225.49"/>
    <n v="2104.54"/>
    <n v="1786.74"/>
    <n v="92.309999999999945"/>
    <s v="UPI"/>
    <n v="4.3862316705788412E-2"/>
    <x v="0"/>
    <x v="1"/>
    <x v="0"/>
    <s v="15:35"/>
    <x v="1"/>
    <x v="1"/>
  </r>
  <r>
    <s v="INV100471"/>
    <x v="196"/>
    <x v="0"/>
    <x v="11"/>
    <s v="STR114-2024-Aug"/>
    <x v="86"/>
    <x v="85"/>
    <x v="1"/>
    <x v="32"/>
    <x v="3"/>
    <x v="1"/>
    <s v="PRD0105"/>
    <x v="97"/>
    <x v="8"/>
    <x v="10"/>
    <x v="43"/>
    <x v="92"/>
    <x v="29"/>
    <n v="2000000"/>
    <x v="1"/>
    <s v="EMP0072"/>
    <s v="Anitha Ramachandran"/>
    <n v="2"/>
    <n v="1158.75"/>
    <x v="0"/>
    <n v="231.75"/>
    <n v="12"/>
    <n v="250.29"/>
    <n v="2336.04"/>
    <n v="1683.7"/>
    <n v="402.04999999999995"/>
    <s v="UPI"/>
    <n v="0.17210749815927809"/>
    <x v="0"/>
    <x v="1"/>
    <x v="0"/>
    <s v="15:52"/>
    <x v="1"/>
    <x v="0"/>
  </r>
  <r>
    <s v="INV100472"/>
    <x v="130"/>
    <x v="0"/>
    <x v="1"/>
    <s v="STR088-2024-Oct"/>
    <x v="355"/>
    <x v="340"/>
    <x v="0"/>
    <x v="9"/>
    <x v="2"/>
    <x v="0"/>
    <s v="PRD0124"/>
    <x v="23"/>
    <x v="13"/>
    <x v="22"/>
    <x v="9"/>
    <x v="17"/>
    <x v="17"/>
    <n v="2000000"/>
    <x v="2"/>
    <s v="EMP0045"/>
    <s v="Chitra Chettiar"/>
    <n v="1"/>
    <n v="733.15"/>
    <x v="5"/>
    <n v="36.659999999999997"/>
    <n v="5"/>
    <n v="34.82"/>
    <n v="731.31"/>
    <n v="499.31"/>
    <n v="197.17999999999995"/>
    <s v="Cash"/>
    <n v="0.26962574011021312"/>
    <x v="3"/>
    <x v="0"/>
    <x v="0"/>
    <s v="12:42"/>
    <x v="1"/>
    <x v="1"/>
  </r>
  <r>
    <s v="INV100473"/>
    <x v="112"/>
    <x v="0"/>
    <x v="1"/>
    <s v="STR078-2024-Oct"/>
    <x v="356"/>
    <x v="341"/>
    <x v="1"/>
    <x v="7"/>
    <x v="0"/>
    <x v="1"/>
    <s v="PRD0031"/>
    <x v="146"/>
    <x v="12"/>
    <x v="68"/>
    <x v="18"/>
    <x v="3"/>
    <x v="3"/>
    <n v="1200000"/>
    <x v="1"/>
    <s v="EMP0100"/>
    <s v="Priya Balasubramaniam"/>
    <n v="1"/>
    <n v="3480.96"/>
    <x v="2"/>
    <n v="0"/>
    <n v="12"/>
    <n v="417.72"/>
    <n v="3898.68"/>
    <n v="2374.0300000000002"/>
    <n v="1106.9299999999996"/>
    <s v="EMI"/>
    <n v="0.28392430258446438"/>
    <x v="5"/>
    <x v="0"/>
    <x v="0"/>
    <s v="14:31"/>
    <x v="1"/>
    <x v="0"/>
  </r>
  <r>
    <s v="INV100474"/>
    <x v="239"/>
    <x v="0"/>
    <x v="5"/>
    <s v="STR006-2024-Jun"/>
    <x v="113"/>
    <x v="112"/>
    <x v="1"/>
    <x v="26"/>
    <x v="4"/>
    <x v="3"/>
    <s v="PRD0173"/>
    <x v="189"/>
    <x v="3"/>
    <x v="63"/>
    <x v="23"/>
    <x v="86"/>
    <x v="3"/>
    <n v="2000000"/>
    <x v="1"/>
    <s v="EMP0045"/>
    <s v="Chitra Chettiar"/>
    <n v="4"/>
    <n v="2565.2399999999998"/>
    <x v="6"/>
    <n v="1539.14"/>
    <n v="12"/>
    <n v="1046.6199999999999"/>
    <n v="9768.44"/>
    <n v="7449.4"/>
    <n v="1272.420000000001"/>
    <s v="Credit Card"/>
    <n v="0.13025826027492629"/>
    <x v="2"/>
    <x v="0"/>
    <x v="0"/>
    <s v="12:29"/>
    <x v="1"/>
    <x v="0"/>
  </r>
  <r>
    <s v="INV100475"/>
    <x v="9"/>
    <x v="0"/>
    <x v="1"/>
    <s v="STR034-2024-Oct"/>
    <x v="357"/>
    <x v="342"/>
    <x v="0"/>
    <x v="20"/>
    <x v="0"/>
    <x v="0"/>
    <s v="PRD0069"/>
    <x v="78"/>
    <x v="1"/>
    <x v="1"/>
    <x v="26"/>
    <x v="117"/>
    <x v="79"/>
    <n v="1200000"/>
    <x v="2"/>
    <s v="EMP0100"/>
    <s v="Priya Balasubramaniam"/>
    <n v="5"/>
    <n v="589.22"/>
    <x v="6"/>
    <n v="441.92"/>
    <n v="5"/>
    <n v="125.21"/>
    <n v="2629.39"/>
    <n v="1845"/>
    <n v="659.17999999999984"/>
    <s v="Cash"/>
    <n v="0.2506969297061295"/>
    <x v="3"/>
    <x v="0"/>
    <x v="0"/>
    <s v="18:00"/>
    <x v="0"/>
    <x v="0"/>
  </r>
  <r>
    <s v="INV100476"/>
    <x v="101"/>
    <x v="0"/>
    <x v="1"/>
    <s v="STR109-2024-Oct"/>
    <x v="358"/>
    <x v="343"/>
    <x v="0"/>
    <x v="0"/>
    <x v="0"/>
    <x v="1"/>
    <s v="PRD0141"/>
    <x v="62"/>
    <x v="10"/>
    <x v="43"/>
    <x v="12"/>
    <x v="13"/>
    <x v="13"/>
    <n v="1200000"/>
    <x v="2"/>
    <s v="EMP0091"/>
    <s v="Hari Nair"/>
    <n v="2"/>
    <n v="715.4"/>
    <x v="0"/>
    <n v="143.08000000000001"/>
    <n v="5"/>
    <n v="64.39"/>
    <n v="1352.11"/>
    <n v="1095.3399999999999"/>
    <n v="192.38"/>
    <s v="Credit Card"/>
    <n v="0.14228132326511897"/>
    <x v="2"/>
    <x v="0"/>
    <x v="0"/>
    <s v="12:02"/>
    <x v="1"/>
    <x v="0"/>
  </r>
  <r>
    <s v="INV100477"/>
    <x v="129"/>
    <x v="0"/>
    <x v="0"/>
    <s v="STR073-2024-Dec"/>
    <x v="138"/>
    <x v="136"/>
    <x v="1"/>
    <x v="13"/>
    <x v="0"/>
    <x v="0"/>
    <s v="PRD0130"/>
    <x v="132"/>
    <x v="2"/>
    <x v="59"/>
    <x v="47"/>
    <x v="32"/>
    <x v="29"/>
    <n v="2500000"/>
    <x v="1"/>
    <s v="EMP0026"/>
    <s v="Sunita Ramachandran"/>
    <n v="3"/>
    <n v="1383.58"/>
    <x v="4"/>
    <n v="1245.22"/>
    <n v="12"/>
    <n v="348.66"/>
    <n v="3254.18"/>
    <n v="2886.51"/>
    <n v="19.009999999999593"/>
    <s v="Credit Card"/>
    <n v="5.8417174219003234E-3"/>
    <x v="2"/>
    <x v="1"/>
    <x v="0"/>
    <s v="15:29"/>
    <x v="1"/>
    <x v="0"/>
  </r>
  <r>
    <s v="INV100478"/>
    <x v="244"/>
    <x v="0"/>
    <x v="2"/>
    <s v="STR011-2024-May"/>
    <x v="209"/>
    <x v="205"/>
    <x v="0"/>
    <x v="35"/>
    <x v="3"/>
    <x v="0"/>
    <s v="PRD0211"/>
    <x v="198"/>
    <x v="6"/>
    <x v="8"/>
    <x v="15"/>
    <x v="2"/>
    <x v="2"/>
    <n v="2000000"/>
    <x v="0"/>
    <s v="EMP0240"/>
    <s v="Gopal Prasad"/>
    <n v="3"/>
    <n v="842.51"/>
    <x v="6"/>
    <n v="379.13"/>
    <n v="5"/>
    <n v="107.42"/>
    <n v="2255.8200000000002"/>
    <n v="1443.9"/>
    <n v="704.50000000000011"/>
    <s v="Cash"/>
    <n v="0.31230328660974727"/>
    <x v="3"/>
    <x v="0"/>
    <x v="0"/>
    <s v="10:51"/>
    <x v="3"/>
    <x v="0"/>
  </r>
  <r>
    <s v="INV100479"/>
    <x v="193"/>
    <x v="1"/>
    <x v="4"/>
    <s v="STR026-2025-Feb"/>
    <x v="359"/>
    <x v="344"/>
    <x v="1"/>
    <x v="32"/>
    <x v="3"/>
    <x v="1"/>
    <s v="PRD0042"/>
    <x v="82"/>
    <x v="17"/>
    <x v="52"/>
    <x v="2"/>
    <x v="65"/>
    <x v="53"/>
    <n v="2500000"/>
    <x v="0"/>
    <s v="EMP0223"/>
    <s v="Meena Krishnan"/>
    <n v="1"/>
    <n v="1378.32"/>
    <x v="4"/>
    <n v="413.5"/>
    <n v="12"/>
    <n v="115.78"/>
    <n v="1080.5999999999999"/>
    <n v="978.68"/>
    <n v="-13.860000000000042"/>
    <s v="UPI"/>
    <n v="-1.2826207662409812E-2"/>
    <x v="0"/>
    <x v="1"/>
    <x v="0"/>
    <s v="20:47"/>
    <x v="0"/>
    <x v="1"/>
  </r>
  <r>
    <s v="INV100480"/>
    <x v="138"/>
    <x v="0"/>
    <x v="9"/>
    <s v="STR083-2024-Nov"/>
    <x v="43"/>
    <x v="43"/>
    <x v="1"/>
    <x v="26"/>
    <x v="4"/>
    <x v="0"/>
    <s v="PRD0099"/>
    <x v="199"/>
    <x v="7"/>
    <x v="35"/>
    <x v="9"/>
    <x v="28"/>
    <x v="27"/>
    <n v="1200000"/>
    <x v="2"/>
    <s v="EMP0127"/>
    <s v="Chandra Reddy"/>
    <n v="1"/>
    <n v="961.67"/>
    <x v="2"/>
    <n v="0"/>
    <n v="5"/>
    <n v="48.08"/>
    <n v="1009.75"/>
    <n v="700.93"/>
    <n v="260.74000000000007"/>
    <s v="Cash"/>
    <n v="0.2582223322604606"/>
    <x v="3"/>
    <x v="0"/>
    <x v="0"/>
    <s v="19:38"/>
    <x v="0"/>
    <x v="0"/>
  </r>
  <r>
    <s v="INV100481"/>
    <x v="84"/>
    <x v="0"/>
    <x v="1"/>
    <s v="STR076-2024-Oct"/>
    <x v="360"/>
    <x v="345"/>
    <x v="0"/>
    <x v="11"/>
    <x v="3"/>
    <x v="0"/>
    <s v="PRD0150"/>
    <x v="38"/>
    <x v="13"/>
    <x v="57"/>
    <x v="7"/>
    <x v="105"/>
    <x v="21"/>
    <n v="1500000"/>
    <x v="1"/>
    <s v="EMP0173"/>
    <s v="Logesh Gopalakrishnan"/>
    <n v="3"/>
    <n v="722.1"/>
    <x v="0"/>
    <n v="216.63"/>
    <n v="5"/>
    <n v="97.48"/>
    <n v="2047.15"/>
    <n v="1576.35"/>
    <n v="373.32000000000016"/>
    <s v="Cash"/>
    <n v="0.1823608431233667"/>
    <x v="3"/>
    <x v="1"/>
    <x v="0"/>
    <s v="21:34"/>
    <x v="2"/>
    <x v="0"/>
  </r>
  <r>
    <s v="INV100482"/>
    <x v="19"/>
    <x v="0"/>
    <x v="9"/>
    <s v="STR079-2024-Nov"/>
    <x v="239"/>
    <x v="233"/>
    <x v="0"/>
    <x v="14"/>
    <x v="1"/>
    <x v="1"/>
    <s v="PRD0197"/>
    <x v="49"/>
    <x v="7"/>
    <x v="33"/>
    <x v="28"/>
    <x v="79"/>
    <x v="63"/>
    <n v="2500000"/>
    <x v="1"/>
    <s v="EMP0121"/>
    <s v="Yamini Pandian"/>
    <n v="4"/>
    <n v="1739.82"/>
    <x v="1"/>
    <n v="1739.82"/>
    <n v="12"/>
    <n v="626.34"/>
    <n v="5845.8"/>
    <n v="4497.92"/>
    <n v="721.54000000000008"/>
    <s v="Cash"/>
    <n v="0.12342878647918164"/>
    <x v="3"/>
    <x v="0"/>
    <x v="0"/>
    <s v="21:58"/>
    <x v="2"/>
    <x v="0"/>
  </r>
  <r>
    <s v="INV100483"/>
    <x v="51"/>
    <x v="0"/>
    <x v="10"/>
    <s v="STR070-2024-Apr"/>
    <x v="336"/>
    <x v="321"/>
    <x v="1"/>
    <x v="5"/>
    <x v="2"/>
    <x v="1"/>
    <s v="PRD0141"/>
    <x v="62"/>
    <x v="10"/>
    <x v="43"/>
    <x v="12"/>
    <x v="111"/>
    <x v="75"/>
    <n v="1000000"/>
    <x v="1"/>
    <s v="EMP0285"/>
    <s v="Chandran Krishnan"/>
    <n v="3"/>
    <n v="748.45"/>
    <x v="6"/>
    <n v="336.8"/>
    <n v="5"/>
    <n v="95.43"/>
    <n v="2003.98"/>
    <n v="1643.01"/>
    <n v="265.54000000000002"/>
    <s v="Cash"/>
    <n v="0.1325063124382479"/>
    <x v="3"/>
    <x v="0"/>
    <x v="0"/>
    <s v="20:16"/>
    <x v="0"/>
    <x v="0"/>
  </r>
  <r>
    <s v="INV100484"/>
    <x v="98"/>
    <x v="0"/>
    <x v="11"/>
    <s v="STR109-2024-Aug"/>
    <x v="361"/>
    <x v="346"/>
    <x v="1"/>
    <x v="3"/>
    <x v="3"/>
    <x v="1"/>
    <s v="PRD0140"/>
    <x v="166"/>
    <x v="1"/>
    <x v="62"/>
    <x v="5"/>
    <x v="13"/>
    <x v="13"/>
    <n v="1200000"/>
    <x v="2"/>
    <s v="EMP0203"/>
    <s v="Rani Mishra"/>
    <n v="4"/>
    <n v="595.48"/>
    <x v="0"/>
    <n v="238.19"/>
    <n v="5"/>
    <n v="107.19"/>
    <n v="2250.92"/>
    <n v="1395"/>
    <n v="748.73"/>
    <s v="Credit Card"/>
    <n v="0.33263287900058641"/>
    <x v="2"/>
    <x v="0"/>
    <x v="0"/>
    <s v="17:53"/>
    <x v="0"/>
    <x v="1"/>
  </r>
  <r>
    <s v="INV100485"/>
    <x v="93"/>
    <x v="0"/>
    <x v="1"/>
    <s v="STR031-2024-Oct"/>
    <x v="306"/>
    <x v="295"/>
    <x v="0"/>
    <x v="6"/>
    <x v="0"/>
    <x v="1"/>
    <s v="PRD0212"/>
    <x v="161"/>
    <x v="9"/>
    <x v="28"/>
    <x v="36"/>
    <x v="113"/>
    <x v="77"/>
    <n v="2000000"/>
    <x v="1"/>
    <s v="EMP0215"/>
    <s v="Praveen Gupta"/>
    <n v="2"/>
    <n v="2832.31"/>
    <x v="6"/>
    <n v="849.69"/>
    <n v="12"/>
    <n v="577.79"/>
    <n v="5392.72"/>
    <n v="4079.4"/>
    <n v="735.5300000000002"/>
    <s v="UPI"/>
    <n v="0.13639313741488529"/>
    <x v="0"/>
    <x v="0"/>
    <x v="0"/>
    <s v="19:47"/>
    <x v="0"/>
    <x v="0"/>
  </r>
  <r>
    <s v="INV100486"/>
    <x v="263"/>
    <x v="0"/>
    <x v="0"/>
    <s v="STR103-2024-Dec"/>
    <x v="95"/>
    <x v="94"/>
    <x v="0"/>
    <x v="27"/>
    <x v="4"/>
    <x v="1"/>
    <s v="PRD0122"/>
    <x v="37"/>
    <x v="14"/>
    <x v="31"/>
    <x v="21"/>
    <x v="33"/>
    <x v="31"/>
    <n v="2500000"/>
    <x v="1"/>
    <s v="EMP0091"/>
    <s v="Hari Nair"/>
    <n v="2"/>
    <n v="749.51"/>
    <x v="3"/>
    <n v="299.8"/>
    <n v="3"/>
    <n v="35.979999999999997"/>
    <n v="1235.2"/>
    <n v="1113.98"/>
    <n v="85.240000000000038"/>
    <s v="Credit Card"/>
    <n v="6.9009067357512985E-2"/>
    <x v="2"/>
    <x v="0"/>
    <x v="0"/>
    <s v="11:24"/>
    <x v="3"/>
    <x v="0"/>
  </r>
  <r>
    <s v="INV100487"/>
    <x v="264"/>
    <x v="0"/>
    <x v="11"/>
    <s v="STR102-2024-Aug"/>
    <x v="362"/>
    <x v="347"/>
    <x v="1"/>
    <x v="25"/>
    <x v="3"/>
    <x v="1"/>
    <s v="PRD0007"/>
    <x v="185"/>
    <x v="2"/>
    <x v="50"/>
    <x v="0"/>
    <x v="1"/>
    <x v="1"/>
    <n v="1000000"/>
    <x v="1"/>
    <s v="EMP0009"/>
    <s v="Vinod Hegde"/>
    <n v="2"/>
    <n v="4700.04"/>
    <x v="2"/>
    <n v="0"/>
    <n v="12"/>
    <n v="1128.01"/>
    <n v="10528.09"/>
    <n v="6473.14"/>
    <n v="2926.9399999999996"/>
    <s v="UPI"/>
    <n v="0.27801244100306888"/>
    <x v="0"/>
    <x v="0"/>
    <x v="0"/>
    <s v="17:24"/>
    <x v="0"/>
    <x v="0"/>
  </r>
  <r>
    <s v="INV100488"/>
    <x v="265"/>
    <x v="1"/>
    <x v="4"/>
    <s v="STR075-2025-Feb"/>
    <x v="71"/>
    <x v="71"/>
    <x v="0"/>
    <x v="3"/>
    <x v="3"/>
    <x v="3"/>
    <s v="PRD0007"/>
    <x v="185"/>
    <x v="2"/>
    <x v="50"/>
    <x v="0"/>
    <x v="21"/>
    <x v="21"/>
    <n v="1000000"/>
    <x v="1"/>
    <s v="EMP0225"/>
    <s v="Swathi Achari"/>
    <n v="2"/>
    <n v="4351.58"/>
    <x v="0"/>
    <n v="870.32"/>
    <n v="12"/>
    <n v="939.94"/>
    <n v="8772.7800000000007"/>
    <n v="6473.14"/>
    <n v="1359.7000000000003"/>
    <s v="UPI"/>
    <n v="0.15499077829376778"/>
    <x v="0"/>
    <x v="1"/>
    <x v="0"/>
    <s v="15:18"/>
    <x v="1"/>
    <x v="0"/>
  </r>
  <r>
    <s v="INV100489"/>
    <x v="71"/>
    <x v="1"/>
    <x v="4"/>
    <s v="STR041-2025-Feb"/>
    <x v="363"/>
    <x v="348"/>
    <x v="0"/>
    <x v="34"/>
    <x v="0"/>
    <x v="3"/>
    <s v="PRD0053"/>
    <x v="200"/>
    <x v="13"/>
    <x v="57"/>
    <x v="21"/>
    <x v="62"/>
    <x v="32"/>
    <n v="2500000"/>
    <x v="1"/>
    <s v="EMP0073"/>
    <s v="Sathish Sundaram"/>
    <n v="2"/>
    <n v="426.61"/>
    <x v="3"/>
    <n v="170.64"/>
    <n v="5"/>
    <n v="34.130000000000003"/>
    <n v="716.71"/>
    <n v="654.72"/>
    <n v="27.860000000000007"/>
    <s v="Debit Card"/>
    <n v="3.8872068200527417E-2"/>
    <x v="1"/>
    <x v="1"/>
    <x v="0"/>
    <s v="13:20"/>
    <x v="1"/>
    <x v="0"/>
  </r>
  <r>
    <s v="INV100490"/>
    <x v="63"/>
    <x v="0"/>
    <x v="9"/>
    <s v="STR072-2024-Nov"/>
    <x v="364"/>
    <x v="349"/>
    <x v="1"/>
    <x v="33"/>
    <x v="3"/>
    <x v="0"/>
    <s v="PRD0053"/>
    <x v="200"/>
    <x v="13"/>
    <x v="57"/>
    <x v="21"/>
    <x v="24"/>
    <x v="24"/>
    <n v="1500000"/>
    <x v="0"/>
    <s v="EMP0061"/>
    <s v="Ganapathy Naidu"/>
    <n v="1"/>
    <n v="459.27"/>
    <x v="1"/>
    <n v="114.82"/>
    <n v="5"/>
    <n v="17.22"/>
    <n v="361.67"/>
    <n v="327.36"/>
    <n v="17.090000000000003"/>
    <s v="Cash"/>
    <n v="4.7253020709486553E-2"/>
    <x v="3"/>
    <x v="0"/>
    <x v="0"/>
    <s v="19:21"/>
    <x v="0"/>
    <x v="0"/>
  </r>
  <r>
    <s v="INV100491"/>
    <x v="93"/>
    <x v="0"/>
    <x v="1"/>
    <s v="STR110-2024-Oct"/>
    <x v="256"/>
    <x v="250"/>
    <x v="0"/>
    <x v="10"/>
    <x v="4"/>
    <x v="0"/>
    <s v="PRD0155"/>
    <x v="85"/>
    <x v="8"/>
    <x v="16"/>
    <x v="12"/>
    <x v="18"/>
    <x v="18"/>
    <n v="1000000"/>
    <x v="1"/>
    <s v="EMP0008"/>
    <s v="Deepak Kamath"/>
    <n v="2"/>
    <n v="1154.1600000000001"/>
    <x v="2"/>
    <n v="0"/>
    <n v="12"/>
    <n v="277"/>
    <n v="2585.3200000000002"/>
    <n v="1730.84"/>
    <n v="577.48000000000025"/>
    <s v="Net Banking"/>
    <n v="0.22336886729689176"/>
    <x v="4"/>
    <x v="1"/>
    <x v="0"/>
    <s v="14:59"/>
    <x v="1"/>
    <x v="0"/>
  </r>
  <r>
    <s v="INV100492"/>
    <x v="231"/>
    <x v="0"/>
    <x v="11"/>
    <s v="STR020-2024-Aug"/>
    <x v="365"/>
    <x v="350"/>
    <x v="1"/>
    <x v="11"/>
    <x v="3"/>
    <x v="0"/>
    <s v="PRD0024"/>
    <x v="172"/>
    <x v="12"/>
    <x v="25"/>
    <x v="47"/>
    <x v="81"/>
    <x v="53"/>
    <n v="2000000"/>
    <x v="0"/>
    <s v="EMP0100"/>
    <s v="Priya Balasubramaniam"/>
    <n v="2"/>
    <n v="2220.71"/>
    <x v="5"/>
    <n v="222.07"/>
    <n v="12"/>
    <n v="506.32"/>
    <n v="4725.67"/>
    <n v="3158.92"/>
    <n v="1060.43"/>
    <s v="Credit Card"/>
    <n v="0.22439781025759312"/>
    <x v="2"/>
    <x v="0"/>
    <x v="0"/>
    <s v="10:53"/>
    <x v="3"/>
    <x v="0"/>
  </r>
  <r>
    <s v="INV100493"/>
    <x v="266"/>
    <x v="0"/>
    <x v="10"/>
    <s v="STR109-2024-Apr"/>
    <x v="366"/>
    <x v="351"/>
    <x v="0"/>
    <x v="9"/>
    <x v="2"/>
    <x v="0"/>
    <s v="PRD0054"/>
    <x v="88"/>
    <x v="18"/>
    <x v="55"/>
    <x v="31"/>
    <x v="13"/>
    <x v="13"/>
    <n v="1200000"/>
    <x v="2"/>
    <s v="EMP0100"/>
    <s v="Priya Balasubramaniam"/>
    <n v="2"/>
    <n v="1364.41"/>
    <x v="6"/>
    <n v="409.32"/>
    <n v="12"/>
    <n v="278.33999999999997"/>
    <n v="2597.84"/>
    <n v="1808.42"/>
    <n v="511.0800000000001"/>
    <s v="Credit Card"/>
    <n v="0.19673267021833526"/>
    <x v="2"/>
    <x v="0"/>
    <x v="0"/>
    <s v="18:44"/>
    <x v="0"/>
    <x v="0"/>
  </r>
  <r>
    <s v="INV100494"/>
    <x v="147"/>
    <x v="0"/>
    <x v="9"/>
    <s v="STR041-2024-Nov"/>
    <x v="86"/>
    <x v="85"/>
    <x v="1"/>
    <x v="32"/>
    <x v="3"/>
    <x v="1"/>
    <s v="PRD0134"/>
    <x v="55"/>
    <x v="8"/>
    <x v="13"/>
    <x v="22"/>
    <x v="62"/>
    <x v="32"/>
    <n v="2500000"/>
    <x v="1"/>
    <s v="EMP0194"/>
    <s v="Pranav Reddy"/>
    <n v="1"/>
    <n v="869.84"/>
    <x v="1"/>
    <n v="217.46"/>
    <n v="5"/>
    <n v="32.619999999999997"/>
    <n v="685"/>
    <n v="698.08"/>
    <n v="-45.700000000000038"/>
    <s v="Net Banking"/>
    <n v="-6.6715328467153334E-2"/>
    <x v="4"/>
    <x v="0"/>
    <x v="0"/>
    <s v="20:19"/>
    <x v="0"/>
    <x v="1"/>
  </r>
  <r>
    <s v="INV100495"/>
    <x v="15"/>
    <x v="0"/>
    <x v="5"/>
    <s v="STR087-2024-Jun"/>
    <x v="216"/>
    <x v="210"/>
    <x v="0"/>
    <x v="22"/>
    <x v="1"/>
    <x v="3"/>
    <s v="PRD0115"/>
    <x v="57"/>
    <x v="8"/>
    <x v="39"/>
    <x v="1"/>
    <x v="45"/>
    <x v="42"/>
    <n v="2000000"/>
    <x v="1"/>
    <s v="EMP0194"/>
    <s v="Pranav Reddy"/>
    <n v="3"/>
    <n v="1595.23"/>
    <x v="0"/>
    <n v="478.57"/>
    <n v="12"/>
    <n v="516.85"/>
    <n v="4823.97"/>
    <n v="3422.7"/>
    <n v="884.42000000000041"/>
    <s v="Cash"/>
    <n v="0.18333861943585891"/>
    <x v="3"/>
    <x v="0"/>
    <x v="0"/>
    <s v="20:52"/>
    <x v="0"/>
    <x v="0"/>
  </r>
  <r>
    <s v="INV100496"/>
    <x v="209"/>
    <x v="1"/>
    <x v="8"/>
    <s v="STR023-2025-Mar"/>
    <x v="367"/>
    <x v="352"/>
    <x v="0"/>
    <x v="16"/>
    <x v="3"/>
    <x v="0"/>
    <s v="PRD0084"/>
    <x v="50"/>
    <x v="7"/>
    <x v="9"/>
    <x v="29"/>
    <x v="44"/>
    <x v="41"/>
    <n v="2000000"/>
    <x v="1"/>
    <s v="EMP0204"/>
    <s v="Rahul Krishnan"/>
    <n v="1"/>
    <n v="1348.49"/>
    <x v="2"/>
    <n v="0"/>
    <n v="12"/>
    <n v="161.82"/>
    <n v="1510.31"/>
    <n v="1073.45"/>
    <n v="275.03999999999991"/>
    <s v="Credit Card"/>
    <n v="0.18210830889022778"/>
    <x v="2"/>
    <x v="0"/>
    <x v="0"/>
    <s v="19:02"/>
    <x v="0"/>
    <x v="0"/>
  </r>
  <r>
    <s v="INV100497"/>
    <x v="267"/>
    <x v="1"/>
    <x v="8"/>
    <s v="STR013-2025-Mar"/>
    <x v="368"/>
    <x v="353"/>
    <x v="1"/>
    <x v="4"/>
    <x v="2"/>
    <x v="1"/>
    <s v="PRD0079"/>
    <x v="69"/>
    <x v="15"/>
    <x v="46"/>
    <x v="37"/>
    <x v="76"/>
    <x v="50"/>
    <n v="2500000"/>
    <x v="2"/>
    <s v="EMP0206"/>
    <s v="Arjun Krishnan"/>
    <n v="3"/>
    <n v="1806.61"/>
    <x v="2"/>
    <n v="0"/>
    <n v="12"/>
    <n v="650.38"/>
    <n v="6070.21"/>
    <n v="3508.38"/>
    <n v="1911.4499999999998"/>
    <s v="UPI"/>
    <n v="0.31489025915083657"/>
    <x v="0"/>
    <x v="0"/>
    <x v="0"/>
    <s v="12:58"/>
    <x v="1"/>
    <x v="1"/>
  </r>
  <r>
    <s v="INV100498"/>
    <x v="251"/>
    <x v="0"/>
    <x v="5"/>
    <s v="STR083-2024-Jun"/>
    <x v="238"/>
    <x v="232"/>
    <x v="0"/>
    <x v="10"/>
    <x v="4"/>
    <x v="3"/>
    <s v="PRD0112"/>
    <x v="147"/>
    <x v="16"/>
    <x v="58"/>
    <x v="27"/>
    <x v="28"/>
    <x v="27"/>
    <n v="1200000"/>
    <x v="2"/>
    <s v="EMP0276"/>
    <s v="Manoj Ramachandran"/>
    <n v="2"/>
    <n v="2223.96"/>
    <x v="5"/>
    <n v="222.4"/>
    <n v="12"/>
    <n v="507.06"/>
    <n v="4732.58"/>
    <n v="3353.84"/>
    <n v="871.67999999999984"/>
    <s v="UPI"/>
    <n v="0.18418706075755717"/>
    <x v="0"/>
    <x v="0"/>
    <x v="0"/>
    <s v="20:39"/>
    <x v="0"/>
    <x v="0"/>
  </r>
  <r>
    <s v="INV100499"/>
    <x v="268"/>
    <x v="0"/>
    <x v="10"/>
    <s v="STR111-2024-Apr"/>
    <x v="250"/>
    <x v="244"/>
    <x v="0"/>
    <x v="6"/>
    <x v="0"/>
    <x v="1"/>
    <s v="PRD0071"/>
    <x v="17"/>
    <x v="10"/>
    <x v="17"/>
    <x v="4"/>
    <x v="23"/>
    <x v="23"/>
    <n v="2500000"/>
    <x v="0"/>
    <s v="EMP0206"/>
    <s v="Arjun Krishnan"/>
    <n v="2"/>
    <n v="754.14"/>
    <x v="5"/>
    <n v="75.41"/>
    <n v="5"/>
    <n v="71.64"/>
    <n v="1504.51"/>
    <n v="1069.6199999999999"/>
    <n v="363.25000000000011"/>
    <s v="UPI"/>
    <n v="0.24144073485719611"/>
    <x v="0"/>
    <x v="0"/>
    <x v="0"/>
    <s v="17:47"/>
    <x v="0"/>
    <x v="0"/>
  </r>
  <r>
    <s v="INV100500"/>
    <x v="112"/>
    <x v="0"/>
    <x v="1"/>
    <s v="STR088-2024-Oct"/>
    <x v="369"/>
    <x v="354"/>
    <x v="0"/>
    <x v="4"/>
    <x v="2"/>
    <x v="0"/>
    <s v="PRD0070"/>
    <x v="145"/>
    <x v="13"/>
    <x v="67"/>
    <x v="13"/>
    <x v="17"/>
    <x v="17"/>
    <n v="2000000"/>
    <x v="2"/>
    <s v="EMP0204"/>
    <s v="Rahul Krishnan"/>
    <n v="3"/>
    <n v="848.09"/>
    <x v="5"/>
    <n v="127.21"/>
    <n v="5"/>
    <n v="120.85"/>
    <n v="2537.91"/>
    <n v="1696.35"/>
    <n v="720.70999999999992"/>
    <s v="Debit Card"/>
    <n v="0.28397776122872759"/>
    <x v="1"/>
    <x v="1"/>
    <x v="0"/>
    <s v="12:44"/>
    <x v="1"/>
    <x v="0"/>
  </r>
  <r>
    <s v="INV100501"/>
    <x v="269"/>
    <x v="1"/>
    <x v="6"/>
    <s v="STR118-2025-Jan"/>
    <x v="18"/>
    <x v="18"/>
    <x v="0"/>
    <x v="13"/>
    <x v="0"/>
    <x v="0"/>
    <s v="PRD0081"/>
    <x v="118"/>
    <x v="14"/>
    <x v="23"/>
    <x v="21"/>
    <x v="77"/>
    <x v="61"/>
    <n v="1000000"/>
    <x v="0"/>
    <s v="EMP0132"/>
    <s v="Vasanthi Gupta"/>
    <n v="2"/>
    <n v="6089.84"/>
    <x v="6"/>
    <n v="1826.95"/>
    <n v="3"/>
    <n v="310.58"/>
    <n v="10663.31"/>
    <n v="9525.52"/>
    <n v="827.20999999999913"/>
    <s v="UPI"/>
    <n v="7.7575349492793433E-2"/>
    <x v="0"/>
    <x v="0"/>
    <x v="0"/>
    <s v="21:56"/>
    <x v="2"/>
    <x v="0"/>
  </r>
  <r>
    <s v="INV100502"/>
    <x v="142"/>
    <x v="0"/>
    <x v="7"/>
    <s v="STR052-2024-Sep"/>
    <x v="110"/>
    <x v="109"/>
    <x v="0"/>
    <x v="13"/>
    <x v="0"/>
    <x v="1"/>
    <s v="PRD0016"/>
    <x v="28"/>
    <x v="12"/>
    <x v="21"/>
    <x v="17"/>
    <x v="115"/>
    <x v="59"/>
    <n v="800000"/>
    <x v="0"/>
    <s v="EMP0121"/>
    <s v="Yamini Pandian"/>
    <n v="2"/>
    <n v="2197.96"/>
    <x v="6"/>
    <n v="659.39"/>
    <n v="12"/>
    <n v="448.38"/>
    <n v="4184.91"/>
    <n v="2923.46"/>
    <n v="813.06999999999982"/>
    <s v="Credit Card"/>
    <n v="0.19428613757524052"/>
    <x v="2"/>
    <x v="1"/>
    <x v="0"/>
    <s v="17:35"/>
    <x v="0"/>
    <x v="1"/>
  </r>
  <r>
    <s v="INV100503"/>
    <x v="270"/>
    <x v="0"/>
    <x v="3"/>
    <s v="STR001-2024-Jul"/>
    <x v="370"/>
    <x v="355"/>
    <x v="0"/>
    <x v="31"/>
    <x v="1"/>
    <x v="1"/>
    <s v="PRD0022"/>
    <x v="43"/>
    <x v="7"/>
    <x v="35"/>
    <x v="25"/>
    <x v="55"/>
    <x v="48"/>
    <n v="2500000"/>
    <x v="1"/>
    <s v="EMP0260"/>
    <s v="Malathi Varma"/>
    <n v="1"/>
    <n v="1160.6099999999999"/>
    <x v="1"/>
    <n v="290.14999999999998"/>
    <n v="12"/>
    <n v="104.46"/>
    <n v="974.92"/>
    <n v="767.83"/>
    <n v="102.62999999999992"/>
    <s v="UPI"/>
    <n v="0.10527017601444214"/>
    <x v="0"/>
    <x v="0"/>
    <x v="0"/>
    <s v="16:05"/>
    <x v="1"/>
    <x v="0"/>
  </r>
  <r>
    <s v="INV100504"/>
    <x v="258"/>
    <x v="0"/>
    <x v="1"/>
    <s v="STR038-2024-Oct"/>
    <x v="371"/>
    <x v="356"/>
    <x v="0"/>
    <x v="14"/>
    <x v="1"/>
    <x v="1"/>
    <s v="PRD0036"/>
    <x v="51"/>
    <x v="9"/>
    <x v="28"/>
    <x v="30"/>
    <x v="95"/>
    <x v="69"/>
    <n v="1500000"/>
    <x v="2"/>
    <s v="EMP0009"/>
    <s v="Vinod Hegde"/>
    <n v="1"/>
    <n v="5308.24"/>
    <x v="5"/>
    <n v="265.41000000000003"/>
    <n v="12"/>
    <n v="605.14"/>
    <n v="5647.97"/>
    <n v="3748.71"/>
    <n v="1294.1200000000003"/>
    <s v="Debit Card"/>
    <n v="0.22913011223501548"/>
    <x v="1"/>
    <x v="0"/>
    <x v="0"/>
    <s v="11:45"/>
    <x v="3"/>
    <x v="0"/>
  </r>
  <r>
    <s v="INV100505"/>
    <x v="89"/>
    <x v="0"/>
    <x v="7"/>
    <s v="STR009-2024-Sep"/>
    <x v="254"/>
    <x v="248"/>
    <x v="0"/>
    <x v="23"/>
    <x v="0"/>
    <x v="0"/>
    <s v="PRD0074"/>
    <x v="18"/>
    <x v="11"/>
    <x v="18"/>
    <x v="12"/>
    <x v="66"/>
    <x v="49"/>
    <n v="2500000"/>
    <x v="1"/>
    <s v="EMP0203"/>
    <s v="Rani Mishra"/>
    <n v="1"/>
    <n v="936.88"/>
    <x v="3"/>
    <n v="187.38"/>
    <n v="5"/>
    <n v="37.479999999999997"/>
    <n v="786.98"/>
    <n v="721.22"/>
    <n v="28.279999999999994"/>
    <s v="Debit Card"/>
    <n v="3.5934839513075294E-2"/>
    <x v="1"/>
    <x v="0"/>
    <x v="1"/>
    <s v="13:04"/>
    <x v="1"/>
    <x v="0"/>
  </r>
  <r>
    <s v="INV100506"/>
    <x v="161"/>
    <x v="1"/>
    <x v="8"/>
    <s v="STR101-2025-Mar"/>
    <x v="231"/>
    <x v="225"/>
    <x v="0"/>
    <x v="5"/>
    <x v="2"/>
    <x v="1"/>
    <s v="PRD0213"/>
    <x v="80"/>
    <x v="14"/>
    <x v="23"/>
    <x v="9"/>
    <x v="34"/>
    <x v="32"/>
    <n v="1200000"/>
    <x v="1"/>
    <s v="EMP0063"/>
    <s v="Anusuya Subramaniam"/>
    <n v="2"/>
    <n v="6722.45"/>
    <x v="2"/>
    <n v="0"/>
    <n v="3"/>
    <n v="403.35"/>
    <n v="13848.25"/>
    <n v="9734.42"/>
    <n v="3710.48"/>
    <s v="Debit Card"/>
    <n v="0.2679385481920098"/>
    <x v="1"/>
    <x v="0"/>
    <x v="0"/>
    <s v="14:08"/>
    <x v="1"/>
    <x v="0"/>
  </r>
  <r>
    <s v="INV100507"/>
    <x v="259"/>
    <x v="0"/>
    <x v="11"/>
    <s v="STR003-2024-Aug"/>
    <x v="372"/>
    <x v="357"/>
    <x v="0"/>
    <x v="0"/>
    <x v="0"/>
    <x v="0"/>
    <s v="PRD0186"/>
    <x v="48"/>
    <x v="0"/>
    <x v="37"/>
    <x v="8"/>
    <x v="99"/>
    <x v="71"/>
    <n v="2500000"/>
    <x v="2"/>
    <s v="EMP0020"/>
    <s v="Eswar Prasad"/>
    <n v="2"/>
    <n v="887.65"/>
    <x v="0"/>
    <n v="177.53"/>
    <n v="5"/>
    <n v="79.89"/>
    <n v="1677.66"/>
    <n v="1146.18"/>
    <n v="451.59000000000003"/>
    <s v="Cash"/>
    <n v="0.26917849862308213"/>
    <x v="3"/>
    <x v="0"/>
    <x v="0"/>
    <s v="10:59"/>
    <x v="3"/>
    <x v="0"/>
  </r>
  <r>
    <s v="INV100508"/>
    <x v="93"/>
    <x v="0"/>
    <x v="1"/>
    <s v="STR105-2024-Oct"/>
    <x v="108"/>
    <x v="107"/>
    <x v="0"/>
    <x v="13"/>
    <x v="0"/>
    <x v="3"/>
    <s v="PRD0094"/>
    <x v="201"/>
    <x v="4"/>
    <x v="6"/>
    <x v="42"/>
    <x v="96"/>
    <x v="70"/>
    <n v="2500000"/>
    <x v="1"/>
    <s v="EMP0072"/>
    <s v="Anitha Ramachandran"/>
    <n v="1"/>
    <n v="1274.06"/>
    <x v="2"/>
    <n v="0"/>
    <n v="12"/>
    <n v="152.88999999999999"/>
    <n v="1426.95"/>
    <n v="893.89"/>
    <n v="380.17000000000007"/>
    <s v="UPI"/>
    <n v="0.26642138827569295"/>
    <x v="0"/>
    <x v="0"/>
    <x v="0"/>
    <s v="14:14"/>
    <x v="1"/>
    <x v="0"/>
  </r>
  <r>
    <s v="INV100509"/>
    <x v="271"/>
    <x v="1"/>
    <x v="8"/>
    <s v="STR084-2025-Mar"/>
    <x v="373"/>
    <x v="358"/>
    <x v="1"/>
    <x v="29"/>
    <x v="4"/>
    <x v="1"/>
    <s v="PRD0145"/>
    <x v="94"/>
    <x v="8"/>
    <x v="10"/>
    <x v="42"/>
    <x v="7"/>
    <x v="7"/>
    <n v="2000000"/>
    <x v="0"/>
    <s v="EMP0132"/>
    <s v="Vasanthi Gupta"/>
    <n v="2"/>
    <n v="1675.85"/>
    <x v="6"/>
    <n v="502.75"/>
    <n v="12"/>
    <n v="341.87"/>
    <n v="3190.82"/>
    <n v="2266.54"/>
    <n v="582.4100000000002"/>
    <s v="UPI"/>
    <n v="0.1825267486100752"/>
    <x v="0"/>
    <x v="0"/>
    <x v="0"/>
    <s v="19:59"/>
    <x v="0"/>
    <x v="0"/>
  </r>
  <r>
    <s v="INV100510"/>
    <x v="146"/>
    <x v="0"/>
    <x v="9"/>
    <s v="STR087-2024-Nov"/>
    <x v="374"/>
    <x v="359"/>
    <x v="1"/>
    <x v="5"/>
    <x v="2"/>
    <x v="1"/>
    <s v="PRD0179"/>
    <x v="114"/>
    <x v="7"/>
    <x v="9"/>
    <x v="47"/>
    <x v="45"/>
    <x v="42"/>
    <n v="2000000"/>
    <x v="1"/>
    <s v="EMP0206"/>
    <s v="Arjun Krishnan"/>
    <n v="1"/>
    <n v="1693.72"/>
    <x v="1"/>
    <n v="423.43"/>
    <n v="12"/>
    <n v="152.43"/>
    <n v="1422.72"/>
    <n v="1139.81"/>
    <n v="130.48000000000008"/>
    <s v="Cash"/>
    <n v="9.1711650922177285E-2"/>
    <x v="3"/>
    <x v="1"/>
    <x v="0"/>
    <s v="20:14"/>
    <x v="0"/>
    <x v="1"/>
  </r>
  <r>
    <s v="INV100511"/>
    <x v="112"/>
    <x v="0"/>
    <x v="1"/>
    <s v="STR109-2024-Oct"/>
    <x v="217"/>
    <x v="211"/>
    <x v="0"/>
    <x v="1"/>
    <x v="1"/>
    <x v="0"/>
    <s v="PRD0081"/>
    <x v="118"/>
    <x v="14"/>
    <x v="23"/>
    <x v="21"/>
    <x v="13"/>
    <x v="13"/>
    <n v="1200000"/>
    <x v="2"/>
    <s v="EMP0269"/>
    <s v="Ishwarya Shetty"/>
    <n v="2"/>
    <n v="6421.75"/>
    <x v="1"/>
    <n v="3210.88"/>
    <n v="3"/>
    <n v="288.98"/>
    <n v="9921.6"/>
    <n v="9525.52"/>
    <n v="107.09999999999991"/>
    <s v="UPI"/>
    <n v="1.0794629898403473E-2"/>
    <x v="0"/>
    <x v="0"/>
    <x v="0"/>
    <s v="15:40"/>
    <x v="1"/>
    <x v="0"/>
  </r>
  <r>
    <s v="INV100512"/>
    <x v="219"/>
    <x v="0"/>
    <x v="1"/>
    <s v="STR038-2024-Oct"/>
    <x v="375"/>
    <x v="360"/>
    <x v="0"/>
    <x v="35"/>
    <x v="3"/>
    <x v="1"/>
    <s v="PRD0118"/>
    <x v="202"/>
    <x v="15"/>
    <x v="46"/>
    <x v="30"/>
    <x v="95"/>
    <x v="69"/>
    <n v="1500000"/>
    <x v="2"/>
    <s v="EMP0072"/>
    <s v="Anitha Ramachandran"/>
    <n v="1"/>
    <n v="2830.41"/>
    <x v="0"/>
    <n v="283.04000000000002"/>
    <n v="12"/>
    <n v="305.68"/>
    <n v="2853.05"/>
    <n v="1940.79"/>
    <n v="606.58000000000015"/>
    <s v="Credit Card"/>
    <n v="0.212607560330173"/>
    <x v="2"/>
    <x v="0"/>
    <x v="0"/>
    <s v="14:05"/>
    <x v="1"/>
    <x v="0"/>
  </r>
  <r>
    <s v="INV100513"/>
    <x v="3"/>
    <x v="0"/>
    <x v="2"/>
    <s v="STR095-2024-May"/>
    <x v="376"/>
    <x v="361"/>
    <x v="1"/>
    <x v="20"/>
    <x v="0"/>
    <x v="2"/>
    <s v="PRD0004"/>
    <x v="183"/>
    <x v="8"/>
    <x v="39"/>
    <x v="2"/>
    <x v="59"/>
    <x v="12"/>
    <n v="1500000"/>
    <x v="0"/>
    <s v="EMP0020"/>
    <s v="Eswar Prasad"/>
    <n v="4"/>
    <n v="1792.41"/>
    <x v="0"/>
    <n v="716.96"/>
    <n v="12"/>
    <n v="774.32"/>
    <n v="7227"/>
    <n v="4578.3599999999997"/>
    <n v="1874.3200000000002"/>
    <s v="Debit Card"/>
    <n v="0.25934966099349666"/>
    <x v="1"/>
    <x v="0"/>
    <x v="0"/>
    <s v="16:47"/>
    <x v="1"/>
    <x v="1"/>
  </r>
  <r>
    <s v="INV100514"/>
    <x v="137"/>
    <x v="0"/>
    <x v="0"/>
    <s v="STR111-2024-Dec"/>
    <x v="377"/>
    <x v="362"/>
    <x v="0"/>
    <x v="10"/>
    <x v="4"/>
    <x v="0"/>
    <s v="PRD0197"/>
    <x v="49"/>
    <x v="7"/>
    <x v="33"/>
    <x v="28"/>
    <x v="23"/>
    <x v="23"/>
    <n v="2500000"/>
    <x v="0"/>
    <s v="EMP0147"/>
    <s v="Yogesh Chettiar"/>
    <n v="2"/>
    <n v="1666.6"/>
    <x v="1"/>
    <n v="833.3"/>
    <n v="12"/>
    <n v="299.99"/>
    <n v="2799.89"/>
    <n v="2248.96"/>
    <n v="250.93999999999983"/>
    <s v="UPI"/>
    <n v="8.9624949551589464E-2"/>
    <x v="0"/>
    <x v="1"/>
    <x v="0"/>
    <s v="15:33"/>
    <x v="1"/>
    <x v="0"/>
  </r>
  <r>
    <s v="INV100515"/>
    <x v="272"/>
    <x v="0"/>
    <x v="9"/>
    <s v="STR007-2024-Nov"/>
    <x v="378"/>
    <x v="363"/>
    <x v="0"/>
    <x v="20"/>
    <x v="0"/>
    <x v="3"/>
    <s v="PRD0072"/>
    <x v="142"/>
    <x v="0"/>
    <x v="19"/>
    <x v="5"/>
    <x v="40"/>
    <x v="37"/>
    <n v="1500000"/>
    <x v="1"/>
    <s v="EMP0149"/>
    <s v="Vasanthi Kamath"/>
    <n v="2"/>
    <n v="891.23"/>
    <x v="6"/>
    <n v="267.37"/>
    <n v="5"/>
    <n v="75.75"/>
    <n v="1590.84"/>
    <n v="1198.56"/>
    <n v="316.52999999999997"/>
    <s v="Debit Card"/>
    <n v="0.19897035528400089"/>
    <x v="1"/>
    <x v="0"/>
    <x v="0"/>
    <s v="10:36"/>
    <x v="3"/>
    <x v="1"/>
  </r>
  <r>
    <s v="INV100516"/>
    <x v="172"/>
    <x v="0"/>
    <x v="1"/>
    <s v="STR018-2024-Oct"/>
    <x v="346"/>
    <x v="331"/>
    <x v="1"/>
    <x v="21"/>
    <x v="1"/>
    <x v="3"/>
    <s v="PRD0115"/>
    <x v="57"/>
    <x v="8"/>
    <x v="39"/>
    <x v="1"/>
    <x v="46"/>
    <x v="43"/>
    <n v="2000000"/>
    <x v="0"/>
    <s v="EMP0258"/>
    <s v="Preethi Singh"/>
    <n v="3"/>
    <n v="1607.59"/>
    <x v="2"/>
    <n v="0"/>
    <n v="12"/>
    <n v="578.73"/>
    <n v="5401.5"/>
    <n v="3422.7"/>
    <n v="1400.0700000000002"/>
    <s v="UPI"/>
    <n v="0.25920022216051097"/>
    <x v="0"/>
    <x v="0"/>
    <x v="0"/>
    <s v="21:55"/>
    <x v="2"/>
    <x v="0"/>
  </r>
  <r>
    <s v="INV100517"/>
    <x v="30"/>
    <x v="0"/>
    <x v="1"/>
    <s v="STR080-2024-Oct"/>
    <x v="363"/>
    <x v="348"/>
    <x v="0"/>
    <x v="34"/>
    <x v="0"/>
    <x v="3"/>
    <s v="PRD0181"/>
    <x v="180"/>
    <x v="18"/>
    <x v="55"/>
    <x v="44"/>
    <x v="26"/>
    <x v="19"/>
    <n v="2000000"/>
    <x v="1"/>
    <s v="EMP0260"/>
    <s v="Malathi Varma"/>
    <n v="1"/>
    <n v="721.21"/>
    <x v="6"/>
    <n v="108.18"/>
    <n v="5"/>
    <n v="30.65"/>
    <n v="643.67999999999995"/>
    <n v="570.17999999999995"/>
    <n v="42.85"/>
    <s v="UPI"/>
    <n v="6.6570345513298546E-2"/>
    <x v="0"/>
    <x v="0"/>
    <x v="0"/>
    <s v="18:42"/>
    <x v="0"/>
    <x v="0"/>
  </r>
  <r>
    <s v="INV100518"/>
    <x v="252"/>
    <x v="0"/>
    <x v="0"/>
    <s v="STR113-2024-Dec"/>
    <x v="379"/>
    <x v="364"/>
    <x v="0"/>
    <x v="19"/>
    <x v="1"/>
    <x v="1"/>
    <s v="PRD0113"/>
    <x v="188"/>
    <x v="16"/>
    <x v="29"/>
    <x v="13"/>
    <x v="64"/>
    <x v="52"/>
    <n v="2000000"/>
    <x v="2"/>
    <s v="EMP0008"/>
    <s v="Deepak Kamath"/>
    <n v="1"/>
    <n v="2559.64"/>
    <x v="0"/>
    <n v="255.96"/>
    <n v="12"/>
    <n v="276.44"/>
    <n v="2580.12"/>
    <n v="1580.02"/>
    <n v="723.65999999999985"/>
    <s v="Net Banking"/>
    <n v="0.28047532672898928"/>
    <x v="4"/>
    <x v="1"/>
    <x v="0"/>
    <s v="17:42"/>
    <x v="0"/>
    <x v="1"/>
  </r>
  <r>
    <s v="INV100519"/>
    <x v="115"/>
    <x v="0"/>
    <x v="10"/>
    <s v="STR069-2024-Apr"/>
    <x v="211"/>
    <x v="108"/>
    <x v="0"/>
    <x v="10"/>
    <x v="4"/>
    <x v="1"/>
    <s v="PRD0084"/>
    <x v="50"/>
    <x v="7"/>
    <x v="9"/>
    <x v="29"/>
    <x v="114"/>
    <x v="78"/>
    <n v="1200000"/>
    <x v="1"/>
    <s v="EMP0206"/>
    <s v="Arjun Krishnan"/>
    <n v="2"/>
    <n v="1444.95"/>
    <x v="5"/>
    <n v="144.5"/>
    <n v="12"/>
    <n v="329.45"/>
    <n v="3074.85"/>
    <n v="2146.9"/>
    <n v="598.49999999999977"/>
    <s v="EMI"/>
    <n v="0.19464364115322691"/>
    <x v="5"/>
    <x v="0"/>
    <x v="0"/>
    <s v="14:30"/>
    <x v="1"/>
    <x v="1"/>
  </r>
  <r>
    <s v="INV100520"/>
    <x v="242"/>
    <x v="0"/>
    <x v="3"/>
    <s v="STR036-2024-Jul"/>
    <x v="13"/>
    <x v="13"/>
    <x v="0"/>
    <x v="10"/>
    <x v="4"/>
    <x v="3"/>
    <s v="PRD0158"/>
    <x v="68"/>
    <x v="10"/>
    <x v="43"/>
    <x v="21"/>
    <x v="78"/>
    <x v="62"/>
    <n v="1000000"/>
    <x v="1"/>
    <s v="EMP0205"/>
    <s v="Malini Gowda"/>
    <n v="3"/>
    <n v="676.49"/>
    <x v="0"/>
    <n v="202.95"/>
    <n v="5"/>
    <n v="91.33"/>
    <n v="1917.85"/>
    <n v="1371.48"/>
    <n v="455.03999999999991"/>
    <s v="UPI"/>
    <n v="0.23726568814036547"/>
    <x v="0"/>
    <x v="0"/>
    <x v="0"/>
    <s v="12:05"/>
    <x v="1"/>
    <x v="0"/>
  </r>
  <r>
    <s v="INV100521"/>
    <x v="273"/>
    <x v="0"/>
    <x v="2"/>
    <s v="STR097-2024-May"/>
    <x v="122"/>
    <x v="72"/>
    <x v="1"/>
    <x v="3"/>
    <x v="3"/>
    <x v="1"/>
    <s v="PRD0116"/>
    <x v="56"/>
    <x v="7"/>
    <x v="9"/>
    <x v="13"/>
    <x v="30"/>
    <x v="29"/>
    <n v="1500000"/>
    <x v="1"/>
    <s v="EMP0073"/>
    <s v="Sathish Sundaram"/>
    <n v="3"/>
    <n v="1393.18"/>
    <x v="3"/>
    <n v="835.91"/>
    <n v="12"/>
    <n v="401.24"/>
    <n v="3744.87"/>
    <n v="3146.13"/>
    <n v="197.49999999999977"/>
    <s v="Credit Card"/>
    <n v="5.2738813363347667E-2"/>
    <x v="2"/>
    <x v="0"/>
    <x v="0"/>
    <s v="20:39"/>
    <x v="0"/>
    <x v="0"/>
  </r>
  <r>
    <s v="INV100522"/>
    <x v="274"/>
    <x v="1"/>
    <x v="8"/>
    <s v="STR040-2025-Mar"/>
    <x v="380"/>
    <x v="365"/>
    <x v="1"/>
    <x v="29"/>
    <x v="4"/>
    <x v="0"/>
    <s v="PRD0141"/>
    <x v="62"/>
    <x v="10"/>
    <x v="43"/>
    <x v="12"/>
    <x v="14"/>
    <x v="14"/>
    <n v="1200000"/>
    <x v="2"/>
    <s v="EMP0204"/>
    <s v="Rahul Krishnan"/>
    <n v="4"/>
    <n v="743.71"/>
    <x v="0"/>
    <n v="297.48"/>
    <n v="5"/>
    <n v="133.87"/>
    <n v="2811.23"/>
    <n v="2190.6799999999998"/>
    <n v="486.68000000000018"/>
    <s v="EMI"/>
    <n v="0.17311995105345354"/>
    <x v="5"/>
    <x v="1"/>
    <x v="0"/>
    <s v="19:59"/>
    <x v="0"/>
    <x v="0"/>
  </r>
  <r>
    <s v="INV100523"/>
    <x v="117"/>
    <x v="0"/>
    <x v="9"/>
    <s v="STR083-2024-Nov"/>
    <x v="213"/>
    <x v="208"/>
    <x v="1"/>
    <x v="2"/>
    <x v="2"/>
    <x v="1"/>
    <s v="PRD0136"/>
    <x v="203"/>
    <x v="14"/>
    <x v="31"/>
    <x v="41"/>
    <x v="28"/>
    <x v="27"/>
    <n v="1200000"/>
    <x v="2"/>
    <s v="EMP0203"/>
    <s v="Rani Mishra"/>
    <n v="1"/>
    <n v="1167.52"/>
    <x v="2"/>
    <n v="0"/>
    <n v="3"/>
    <n v="35.03"/>
    <n v="1202.55"/>
    <n v="910.46"/>
    <n v="257.05999999999995"/>
    <s v="Cash"/>
    <n v="0.21376242152093464"/>
    <x v="3"/>
    <x v="0"/>
    <x v="0"/>
    <s v="14:24"/>
    <x v="1"/>
    <x v="0"/>
  </r>
  <r>
    <s v="INV100524"/>
    <x v="253"/>
    <x v="0"/>
    <x v="1"/>
    <s v="STR095-2024-Oct"/>
    <x v="381"/>
    <x v="366"/>
    <x v="0"/>
    <x v="5"/>
    <x v="2"/>
    <x v="0"/>
    <s v="PRD0082"/>
    <x v="59"/>
    <x v="12"/>
    <x v="21"/>
    <x v="33"/>
    <x v="59"/>
    <x v="12"/>
    <n v="1500000"/>
    <x v="0"/>
    <s v="EMP0100"/>
    <s v="Priya Balasubramaniam"/>
    <n v="3"/>
    <n v="2919.81"/>
    <x v="6"/>
    <n v="1313.91"/>
    <n v="12"/>
    <n v="893.46"/>
    <n v="8338.98"/>
    <n v="6454.02"/>
    <n v="991.49999999999909"/>
    <s v="Credit Card"/>
    <n v="0.11889943374369517"/>
    <x v="2"/>
    <x v="0"/>
    <x v="0"/>
    <s v="11:23"/>
    <x v="3"/>
    <x v="0"/>
  </r>
  <r>
    <s v="INV100525"/>
    <x v="189"/>
    <x v="0"/>
    <x v="0"/>
    <s v="STR116-2024-Dec"/>
    <x v="382"/>
    <x v="367"/>
    <x v="1"/>
    <x v="6"/>
    <x v="0"/>
    <x v="3"/>
    <s v="PRD0049"/>
    <x v="77"/>
    <x v="4"/>
    <x v="41"/>
    <x v="36"/>
    <x v="27"/>
    <x v="26"/>
    <n v="2000000"/>
    <x v="1"/>
    <s v="EMP0002"/>
    <s v="Girish Sundaram"/>
    <n v="2"/>
    <n v="1575.56"/>
    <x v="4"/>
    <n v="945.34"/>
    <n v="12"/>
    <n v="264.69"/>
    <n v="2470.4699999999998"/>
    <n v="2009.88"/>
    <n v="195.89999999999969"/>
    <s v="Credit Card"/>
    <n v="7.9296652054062472E-2"/>
    <x v="2"/>
    <x v="1"/>
    <x v="0"/>
    <s v="13:06"/>
    <x v="1"/>
    <x v="0"/>
  </r>
  <r>
    <s v="INV100526"/>
    <x v="148"/>
    <x v="0"/>
    <x v="2"/>
    <s v="STR007-2024-May"/>
    <x v="313"/>
    <x v="301"/>
    <x v="1"/>
    <x v="23"/>
    <x v="0"/>
    <x v="0"/>
    <s v="PRD0096"/>
    <x v="104"/>
    <x v="9"/>
    <x v="60"/>
    <x v="40"/>
    <x v="40"/>
    <x v="37"/>
    <n v="1500000"/>
    <x v="1"/>
    <s v="EMP0073"/>
    <s v="Sathish Sundaram"/>
    <n v="3"/>
    <n v="4715.99"/>
    <x v="1"/>
    <n v="3536.99"/>
    <n v="12"/>
    <n v="1273.32"/>
    <n v="11884.3"/>
    <n v="8500.83"/>
    <n v="2110.1499999999996"/>
    <s v="UPI"/>
    <n v="0.17755778632313218"/>
    <x v="0"/>
    <x v="1"/>
    <x v="0"/>
    <s v="20:10"/>
    <x v="0"/>
    <x v="1"/>
  </r>
  <r>
    <s v="INV100527"/>
    <x v="85"/>
    <x v="0"/>
    <x v="1"/>
    <s v="STR098-2024-Oct"/>
    <x v="383"/>
    <x v="368"/>
    <x v="1"/>
    <x v="8"/>
    <x v="3"/>
    <x v="3"/>
    <s v="PRD0029"/>
    <x v="130"/>
    <x v="16"/>
    <x v="47"/>
    <x v="34"/>
    <x v="74"/>
    <x v="59"/>
    <n v="1200000"/>
    <x v="0"/>
    <s v="EMP0015"/>
    <s v="Vikram Bhat"/>
    <n v="3"/>
    <n v="1867.05"/>
    <x v="4"/>
    <n v="1680.35"/>
    <n v="12"/>
    <n v="470.5"/>
    <n v="4391.3"/>
    <n v="4291.71"/>
    <n v="-370.90999999999985"/>
    <s v="Cash"/>
    <n v="-8.4464737093799064E-2"/>
    <x v="3"/>
    <x v="0"/>
    <x v="0"/>
    <s v="17:34"/>
    <x v="0"/>
    <x v="0"/>
  </r>
  <r>
    <s v="INV100528"/>
    <x v="188"/>
    <x v="0"/>
    <x v="10"/>
    <s v="STR075-2024-Apr"/>
    <x v="384"/>
    <x v="369"/>
    <x v="0"/>
    <x v="23"/>
    <x v="0"/>
    <x v="3"/>
    <s v="PRD0065"/>
    <x v="2"/>
    <x v="2"/>
    <x v="2"/>
    <x v="2"/>
    <x v="21"/>
    <x v="21"/>
    <n v="1000000"/>
    <x v="1"/>
    <s v="EMP0215"/>
    <s v="Praveen Gupta"/>
    <n v="2"/>
    <n v="3924.79"/>
    <x v="0"/>
    <n v="784.96"/>
    <n v="12"/>
    <n v="847.75"/>
    <n v="7912.37"/>
    <n v="5267.12"/>
    <n v="1797.5"/>
    <s v="Cash"/>
    <n v="0.22717592832488875"/>
    <x v="3"/>
    <x v="1"/>
    <x v="0"/>
    <s v="12:40"/>
    <x v="1"/>
    <x v="1"/>
  </r>
  <r>
    <s v="INV100529"/>
    <x v="184"/>
    <x v="0"/>
    <x v="9"/>
    <s v="STR063-2024-Nov"/>
    <x v="90"/>
    <x v="89"/>
    <x v="0"/>
    <x v="29"/>
    <x v="4"/>
    <x v="3"/>
    <s v="PRD0073"/>
    <x v="135"/>
    <x v="1"/>
    <x v="1"/>
    <x v="40"/>
    <x v="70"/>
    <x v="56"/>
    <n v="1200000"/>
    <x v="2"/>
    <s v="EMP0203"/>
    <s v="Rani Mishra"/>
    <n v="6"/>
    <n v="575.83000000000004"/>
    <x v="0"/>
    <n v="345.5"/>
    <n v="5"/>
    <n v="155.47"/>
    <n v="3264.95"/>
    <n v="2010.9"/>
    <n v="1098.5799999999997"/>
    <s v="Cash"/>
    <n v="0.33647682200339968"/>
    <x v="3"/>
    <x v="0"/>
    <x v="0"/>
    <s v="19:33"/>
    <x v="0"/>
    <x v="0"/>
  </r>
  <r>
    <s v="INV100530"/>
    <x v="77"/>
    <x v="0"/>
    <x v="5"/>
    <s v="STR119-2024-Jun"/>
    <x v="190"/>
    <x v="187"/>
    <x v="1"/>
    <x v="31"/>
    <x v="1"/>
    <x v="0"/>
    <s v="PRD0213"/>
    <x v="80"/>
    <x v="14"/>
    <x v="23"/>
    <x v="9"/>
    <x v="89"/>
    <x v="6"/>
    <n v="1000000"/>
    <x v="0"/>
    <s v="EMP0008"/>
    <s v="Deepak Kamath"/>
    <n v="1"/>
    <n v="6629.45"/>
    <x v="2"/>
    <n v="0"/>
    <n v="3"/>
    <n v="198.88"/>
    <n v="6828.33"/>
    <n v="4867.21"/>
    <n v="1762.2399999999998"/>
    <s v="Debit Card"/>
    <n v="0.25807774375286485"/>
    <x v="1"/>
    <x v="0"/>
    <x v="0"/>
    <s v="12:52"/>
    <x v="1"/>
    <x v="0"/>
  </r>
  <r>
    <s v="INV100531"/>
    <x v="84"/>
    <x v="0"/>
    <x v="1"/>
    <s v="STR090-2024-Oct"/>
    <x v="385"/>
    <x v="370"/>
    <x v="1"/>
    <x v="15"/>
    <x v="4"/>
    <x v="2"/>
    <s v="PRD0020"/>
    <x v="86"/>
    <x v="6"/>
    <x v="8"/>
    <x v="41"/>
    <x v="35"/>
    <x v="33"/>
    <n v="2500000"/>
    <x v="1"/>
    <s v="EMP0090"/>
    <s v="Padma Gounder"/>
    <n v="4"/>
    <n v="297.68"/>
    <x v="4"/>
    <n v="357.22"/>
    <n v="5"/>
    <n v="41.67"/>
    <n v="875.17"/>
    <n v="687.6"/>
    <n v="145.89999999999992"/>
    <s v="Cash"/>
    <n v="0.16671046768056483"/>
    <x v="3"/>
    <x v="0"/>
    <x v="0"/>
    <s v="17:59"/>
    <x v="0"/>
    <x v="0"/>
  </r>
  <r>
    <s v="INV100532"/>
    <x v="1"/>
    <x v="0"/>
    <x v="1"/>
    <s v="STR093-2024-Oct"/>
    <x v="386"/>
    <x v="371"/>
    <x v="0"/>
    <x v="17"/>
    <x v="2"/>
    <x v="0"/>
    <s v="PRD0212"/>
    <x v="161"/>
    <x v="9"/>
    <x v="28"/>
    <x v="36"/>
    <x v="47"/>
    <x v="29"/>
    <n v="1000000"/>
    <x v="1"/>
    <s v="EMP0063"/>
    <s v="Anusuya Subramaniam"/>
    <n v="2"/>
    <n v="3356.37"/>
    <x v="0"/>
    <n v="671.27"/>
    <n v="12"/>
    <n v="724.98"/>
    <n v="6766.45"/>
    <n v="4079.4"/>
    <n v="1962.0699999999997"/>
    <s v="Debit Card"/>
    <n v="0.2899703685093365"/>
    <x v="1"/>
    <x v="1"/>
    <x v="0"/>
    <s v="17:28"/>
    <x v="0"/>
    <x v="1"/>
  </r>
  <r>
    <s v="INV100533"/>
    <x v="118"/>
    <x v="1"/>
    <x v="6"/>
    <s v="STR023-2025-Jan"/>
    <x v="337"/>
    <x v="322"/>
    <x v="0"/>
    <x v="5"/>
    <x v="2"/>
    <x v="0"/>
    <s v="PRD0005"/>
    <x v="184"/>
    <x v="9"/>
    <x v="28"/>
    <x v="13"/>
    <x v="44"/>
    <x v="41"/>
    <n v="2000000"/>
    <x v="1"/>
    <s v="EMP0091"/>
    <s v="Hari Nair"/>
    <n v="2"/>
    <n v="2352.16"/>
    <x v="6"/>
    <n v="705.65"/>
    <n v="12"/>
    <n v="479.84"/>
    <n v="4478.51"/>
    <n v="3612.06"/>
    <n v="386.6100000000003"/>
    <s v="UPI"/>
    <n v="8.6325585964975027E-2"/>
    <x v="0"/>
    <x v="0"/>
    <x v="0"/>
    <s v="16:11"/>
    <x v="1"/>
    <x v="0"/>
  </r>
  <r>
    <s v="INV100534"/>
    <x v="171"/>
    <x v="0"/>
    <x v="9"/>
    <s v="STR086-2024-Nov"/>
    <x v="325"/>
    <x v="312"/>
    <x v="1"/>
    <x v="10"/>
    <x v="4"/>
    <x v="3"/>
    <s v="PRD0063"/>
    <x v="27"/>
    <x v="12"/>
    <x v="25"/>
    <x v="11"/>
    <x v="91"/>
    <x v="62"/>
    <n v="800000"/>
    <x v="1"/>
    <s v="EMP0206"/>
    <s v="Arjun Krishnan"/>
    <n v="2"/>
    <n v="1194.3399999999999"/>
    <x v="6"/>
    <n v="358.3"/>
    <n v="12"/>
    <n v="243.65"/>
    <n v="2274.0300000000002"/>
    <n v="1731.84"/>
    <n v="298.5400000000003"/>
    <s v="Cash"/>
    <n v="0.13128234895757765"/>
    <x v="3"/>
    <x v="0"/>
    <x v="0"/>
    <s v="10:08"/>
    <x v="3"/>
    <x v="0"/>
  </r>
  <r>
    <s v="INV100535"/>
    <x v="15"/>
    <x v="0"/>
    <x v="5"/>
    <s v="STR099-2024-Jun"/>
    <x v="122"/>
    <x v="72"/>
    <x v="1"/>
    <x v="3"/>
    <x v="3"/>
    <x v="1"/>
    <s v="PRD0133"/>
    <x v="204"/>
    <x v="5"/>
    <x v="7"/>
    <x v="40"/>
    <x v="22"/>
    <x v="22"/>
    <n v="1500000"/>
    <x v="2"/>
    <s v="EMP0002"/>
    <s v="Girish Sundaram"/>
    <n v="1"/>
    <n v="998.13"/>
    <x v="0"/>
    <n v="99.81"/>
    <n v="5"/>
    <n v="44.92"/>
    <n v="943.24"/>
    <n v="756.59"/>
    <n v="141.72999999999996"/>
    <s v="Credit Card"/>
    <n v="0.15025868283787791"/>
    <x v="2"/>
    <x v="1"/>
    <x v="0"/>
    <s v="12:21"/>
    <x v="1"/>
    <x v="0"/>
  </r>
  <r>
    <s v="INV100536"/>
    <x v="4"/>
    <x v="0"/>
    <x v="3"/>
    <s v="STR028-2024-Jul"/>
    <x v="227"/>
    <x v="221"/>
    <x v="0"/>
    <x v="29"/>
    <x v="4"/>
    <x v="3"/>
    <s v="PRD0190"/>
    <x v="141"/>
    <x v="15"/>
    <x v="24"/>
    <x v="3"/>
    <x v="87"/>
    <x v="65"/>
    <n v="2500000"/>
    <x v="2"/>
    <s v="EMP0204"/>
    <s v="Rahul Krishnan"/>
    <n v="5"/>
    <n v="1454.7"/>
    <x v="2"/>
    <n v="0"/>
    <n v="12"/>
    <n v="872.82"/>
    <n v="8146.32"/>
    <n v="4571.75"/>
    <n v="2701.7499999999995"/>
    <s v="Cash"/>
    <n v="0.33165281992359735"/>
    <x v="3"/>
    <x v="1"/>
    <x v="0"/>
    <s v="18:34"/>
    <x v="0"/>
    <x v="1"/>
  </r>
  <r>
    <s v="INV100537"/>
    <x v="166"/>
    <x v="0"/>
    <x v="10"/>
    <s v="STR049-2024-Apr"/>
    <x v="387"/>
    <x v="372"/>
    <x v="1"/>
    <x v="26"/>
    <x v="4"/>
    <x v="0"/>
    <s v="PRD0201"/>
    <x v="205"/>
    <x v="3"/>
    <x v="74"/>
    <x v="17"/>
    <x v="110"/>
    <x v="74"/>
    <n v="1200000"/>
    <x v="2"/>
    <s v="EMP0091"/>
    <s v="Hari Nair"/>
    <n v="3"/>
    <n v="999.66"/>
    <x v="6"/>
    <n v="449.85"/>
    <n v="5"/>
    <n v="127.46"/>
    <n v="2676.59"/>
    <n v="2177.61"/>
    <n v="371.52000000000004"/>
    <s v="Debit Card"/>
    <n v="0.13880347755913308"/>
    <x v="1"/>
    <x v="0"/>
    <x v="1"/>
    <s v="14:32"/>
    <x v="1"/>
    <x v="0"/>
  </r>
  <r>
    <s v="INV100538"/>
    <x v="275"/>
    <x v="1"/>
    <x v="4"/>
    <s v="STR023-2025-Feb"/>
    <x v="212"/>
    <x v="207"/>
    <x v="0"/>
    <x v="23"/>
    <x v="0"/>
    <x v="1"/>
    <s v="PRD0137"/>
    <x v="99"/>
    <x v="10"/>
    <x v="15"/>
    <x v="19"/>
    <x v="44"/>
    <x v="41"/>
    <n v="2000000"/>
    <x v="1"/>
    <s v="EMP0015"/>
    <s v="Vikram Bhat"/>
    <n v="1"/>
    <n v="773.55"/>
    <x v="4"/>
    <n v="232.06"/>
    <n v="5"/>
    <n v="27.07"/>
    <n v="568.55999999999995"/>
    <n v="522.38"/>
    <n v="19.10999999999995"/>
    <s v="Debit Card"/>
    <n v="3.3611228366399237E-2"/>
    <x v="1"/>
    <x v="0"/>
    <x v="0"/>
    <s v="17:58"/>
    <x v="0"/>
    <x v="0"/>
  </r>
  <r>
    <s v="INV100539"/>
    <x v="41"/>
    <x v="0"/>
    <x v="10"/>
    <s v="STR074-2024-Apr"/>
    <x v="151"/>
    <x v="149"/>
    <x v="1"/>
    <x v="0"/>
    <x v="0"/>
    <x v="1"/>
    <s v="PRD0057"/>
    <x v="206"/>
    <x v="18"/>
    <x v="34"/>
    <x v="31"/>
    <x v="5"/>
    <x v="5"/>
    <n v="1200000"/>
    <x v="0"/>
    <s v="EMP0258"/>
    <s v="Preethi Singh"/>
    <n v="2"/>
    <n v="1340.93"/>
    <x v="0"/>
    <n v="268.19"/>
    <n v="12"/>
    <n v="289.64"/>
    <n v="2703.31"/>
    <n v="1812.6"/>
    <n v="601.07000000000005"/>
    <s v="Credit Card"/>
    <n v="0.22234593886753648"/>
    <x v="2"/>
    <x v="0"/>
    <x v="0"/>
    <s v="10:31"/>
    <x v="3"/>
    <x v="0"/>
  </r>
  <r>
    <s v="INV100540"/>
    <x v="210"/>
    <x v="0"/>
    <x v="9"/>
    <s v="STR006-2024-Nov"/>
    <x v="50"/>
    <x v="50"/>
    <x v="1"/>
    <x v="0"/>
    <x v="0"/>
    <x v="0"/>
    <s v="PRD0073"/>
    <x v="135"/>
    <x v="1"/>
    <x v="1"/>
    <x v="40"/>
    <x v="86"/>
    <x v="3"/>
    <n v="2000000"/>
    <x v="1"/>
    <s v="EMP0100"/>
    <s v="Priya Balasubramaniam"/>
    <n v="1"/>
    <n v="575.37"/>
    <x v="2"/>
    <n v="0"/>
    <n v="5"/>
    <n v="28.77"/>
    <n v="604.14"/>
    <n v="335.15"/>
    <n v="240.22"/>
    <s v="Cash"/>
    <n v="0.39762306750091037"/>
    <x v="3"/>
    <x v="1"/>
    <x v="0"/>
    <s v="17:05"/>
    <x v="0"/>
    <x v="0"/>
  </r>
  <r>
    <s v="INV100541"/>
    <x v="82"/>
    <x v="0"/>
    <x v="7"/>
    <s v="STR007-2024-Sep"/>
    <x v="388"/>
    <x v="373"/>
    <x v="1"/>
    <x v="10"/>
    <x v="4"/>
    <x v="0"/>
    <s v="PRD0191"/>
    <x v="79"/>
    <x v="2"/>
    <x v="50"/>
    <x v="39"/>
    <x v="40"/>
    <x v="37"/>
    <n v="1500000"/>
    <x v="1"/>
    <s v="EMP0240"/>
    <s v="Gopal Prasad"/>
    <n v="1"/>
    <n v="2751.75"/>
    <x v="4"/>
    <n v="825.52"/>
    <n v="12"/>
    <n v="231.15"/>
    <n v="2157.38"/>
    <n v="1853.14"/>
    <n v="73.09"/>
    <s v="UPI"/>
    <n v="3.3879057004329326E-2"/>
    <x v="0"/>
    <x v="0"/>
    <x v="0"/>
    <s v="15:52"/>
    <x v="1"/>
    <x v="0"/>
  </r>
  <r>
    <s v="INV100542"/>
    <x v="110"/>
    <x v="0"/>
    <x v="1"/>
    <s v="STR016-2024-Oct"/>
    <x v="389"/>
    <x v="374"/>
    <x v="0"/>
    <x v="30"/>
    <x v="3"/>
    <x v="1"/>
    <s v="PRD0130"/>
    <x v="132"/>
    <x v="2"/>
    <x v="59"/>
    <x v="47"/>
    <x v="50"/>
    <x v="46"/>
    <n v="1200000"/>
    <x v="0"/>
    <s v="EMP0207"/>
    <s v="Chitra Bhat"/>
    <n v="2"/>
    <n v="1327.57"/>
    <x v="6"/>
    <n v="398.27"/>
    <n v="12"/>
    <n v="270.82"/>
    <n v="2527.69"/>
    <n v="1924.34"/>
    <n v="332.53000000000014"/>
    <s v="Debit Card"/>
    <n v="0.13155489795030251"/>
    <x v="1"/>
    <x v="0"/>
    <x v="0"/>
    <s v="16:42"/>
    <x v="1"/>
    <x v="1"/>
  </r>
  <r>
    <s v="INV100543"/>
    <x v="222"/>
    <x v="0"/>
    <x v="1"/>
    <s v="STR042-2024-Oct"/>
    <x v="51"/>
    <x v="51"/>
    <x v="0"/>
    <x v="26"/>
    <x v="4"/>
    <x v="0"/>
    <s v="PRD0066"/>
    <x v="179"/>
    <x v="18"/>
    <x v="55"/>
    <x v="38"/>
    <x v="109"/>
    <x v="64"/>
    <n v="800000"/>
    <x v="1"/>
    <s v="EMP0255"/>
    <s v="Venkat Sharma"/>
    <n v="1"/>
    <n v="1322.83"/>
    <x v="6"/>
    <n v="198.42"/>
    <n v="12"/>
    <n v="134.93"/>
    <n v="1259.3399999999999"/>
    <n v="949.97"/>
    <n v="174.43999999999988"/>
    <s v="Credit Card"/>
    <n v="0.13851700096876132"/>
    <x v="2"/>
    <x v="1"/>
    <x v="0"/>
    <s v="21:40"/>
    <x v="2"/>
    <x v="0"/>
  </r>
  <r>
    <s v="INV100544"/>
    <x v="16"/>
    <x v="0"/>
    <x v="1"/>
    <s v="STR106-2024-Oct"/>
    <x v="307"/>
    <x v="296"/>
    <x v="1"/>
    <x v="14"/>
    <x v="1"/>
    <x v="0"/>
    <s v="PRD0133"/>
    <x v="204"/>
    <x v="5"/>
    <x v="7"/>
    <x v="40"/>
    <x v="118"/>
    <x v="80"/>
    <n v="2500000"/>
    <x v="0"/>
    <s v="EMP0132"/>
    <s v="Vasanthi Gupta"/>
    <n v="2"/>
    <n v="1057.68"/>
    <x v="6"/>
    <n v="317.3"/>
    <n v="12"/>
    <n v="215.77"/>
    <n v="2013.83"/>
    <n v="1513.18"/>
    <n v="284.87999999999988"/>
    <s v="Cash"/>
    <n v="0.14146179171032305"/>
    <x v="3"/>
    <x v="0"/>
    <x v="0"/>
    <s v="12:47"/>
    <x v="1"/>
    <x v="0"/>
  </r>
  <r>
    <s v="INV100545"/>
    <x v="65"/>
    <x v="1"/>
    <x v="4"/>
    <s v="STR093-2025-Feb"/>
    <x v="390"/>
    <x v="375"/>
    <x v="1"/>
    <x v="1"/>
    <x v="1"/>
    <x v="2"/>
    <s v="PRD0142"/>
    <x v="87"/>
    <x v="1"/>
    <x v="1"/>
    <x v="9"/>
    <x v="47"/>
    <x v="29"/>
    <n v="1000000"/>
    <x v="1"/>
    <s v="EMP0215"/>
    <s v="Praveen Gupta"/>
    <n v="4"/>
    <n v="500.44"/>
    <x v="3"/>
    <n v="400.35"/>
    <n v="5"/>
    <n v="80.069999999999993"/>
    <n v="1681.48"/>
    <n v="1199.44"/>
    <n v="401.96999999999997"/>
    <s v="Debit Card"/>
    <n v="0.2390572590812855"/>
    <x v="1"/>
    <x v="0"/>
    <x v="0"/>
    <s v="11:39"/>
    <x v="3"/>
    <x v="0"/>
  </r>
  <r>
    <s v="INV100546"/>
    <x v="4"/>
    <x v="0"/>
    <x v="3"/>
    <s v="STR107-2024-Jul"/>
    <x v="391"/>
    <x v="376"/>
    <x v="0"/>
    <x v="34"/>
    <x v="0"/>
    <x v="3"/>
    <s v="PRD0212"/>
    <x v="161"/>
    <x v="9"/>
    <x v="28"/>
    <x v="36"/>
    <x v="98"/>
    <x v="19"/>
    <n v="1500000"/>
    <x v="1"/>
    <s v="EMP0008"/>
    <s v="Deepak Kamath"/>
    <n v="4"/>
    <n v="3192.41"/>
    <x v="3"/>
    <n v="2553.9299999999998"/>
    <n v="12"/>
    <n v="1225.8900000000001"/>
    <n v="11441.6"/>
    <n v="8158.8"/>
    <n v="2056.91"/>
    <s v="Cash"/>
    <n v="0.17977468186267653"/>
    <x v="3"/>
    <x v="0"/>
    <x v="0"/>
    <s v="21:57"/>
    <x v="2"/>
    <x v="1"/>
  </r>
  <r>
    <s v="INV100546"/>
    <x v="160"/>
    <x v="0"/>
    <x v="5"/>
    <s v="STR036-2024-Jun"/>
    <x v="392"/>
    <x v="377"/>
    <x v="1"/>
    <x v="24"/>
    <x v="1"/>
    <x v="3"/>
    <s v="PRD0117"/>
    <x v="10"/>
    <x v="8"/>
    <x v="10"/>
    <x v="8"/>
    <x v="78"/>
    <x v="62"/>
    <n v="1000000"/>
    <x v="1"/>
    <s v="EMP0090"/>
    <s v="Padma Gounder"/>
    <n v="3"/>
    <n v="1674.22"/>
    <x v="1"/>
    <n v="1255.6600000000001"/>
    <n v="12"/>
    <n v="452.04"/>
    <n v="4219.04"/>
    <n v="4199.55"/>
    <n v="-432.55000000000024"/>
    <s v="UPI"/>
    <n v="-0.10252332284121513"/>
    <x v="0"/>
    <x v="0"/>
    <x v="0"/>
    <s v="14:29"/>
    <x v="1"/>
    <x v="0"/>
  </r>
  <r>
    <s v="INV100547"/>
    <x v="232"/>
    <x v="0"/>
    <x v="1"/>
    <s v="STR099-2024-Oct"/>
    <x v="393"/>
    <x v="378"/>
    <x v="0"/>
    <x v="36"/>
    <x v="1"/>
    <x v="1"/>
    <s v="PRD0007"/>
    <x v="185"/>
    <x v="2"/>
    <x v="50"/>
    <x v="0"/>
    <x v="22"/>
    <x v="22"/>
    <n v="1500000"/>
    <x v="2"/>
    <s v="EMP0100"/>
    <s v="Priya Balasubramaniam"/>
    <n v="4"/>
    <n v="4331.16"/>
    <x v="5"/>
    <n v="866.23"/>
    <n v="12"/>
    <n v="1975.01"/>
    <n v="18433.419999999998"/>
    <n v="12946.28"/>
    <n v="3512.1299999999974"/>
    <s v="Cash"/>
    <n v="0.19053056893403383"/>
    <x v="3"/>
    <x v="0"/>
    <x v="0"/>
    <s v="14:00"/>
    <x v="1"/>
    <x v="0"/>
  </r>
  <r>
    <s v="INV100548"/>
    <x v="276"/>
    <x v="0"/>
    <x v="5"/>
    <s v="STR101-2024-Jun"/>
    <x v="325"/>
    <x v="312"/>
    <x v="1"/>
    <x v="10"/>
    <x v="4"/>
    <x v="3"/>
    <s v="PRD0117"/>
    <x v="10"/>
    <x v="8"/>
    <x v="10"/>
    <x v="8"/>
    <x v="34"/>
    <x v="32"/>
    <n v="1200000"/>
    <x v="1"/>
    <s v="EMP0255"/>
    <s v="Venkat Sharma"/>
    <n v="2"/>
    <n v="1711.1"/>
    <x v="2"/>
    <n v="0"/>
    <n v="12"/>
    <n v="410.66"/>
    <n v="3832.86"/>
    <n v="2799.7"/>
    <n v="622.50000000000023"/>
    <s v="Cash"/>
    <n v="0.162411358619934"/>
    <x v="3"/>
    <x v="0"/>
    <x v="0"/>
    <s v="15:45"/>
    <x v="1"/>
    <x v="0"/>
  </r>
  <r>
    <s v="INV100549"/>
    <x v="132"/>
    <x v="0"/>
    <x v="5"/>
    <s v="STR004-2024-Jun"/>
    <x v="278"/>
    <x v="270"/>
    <x v="1"/>
    <x v="8"/>
    <x v="3"/>
    <x v="1"/>
    <s v="PRD0025"/>
    <x v="39"/>
    <x v="7"/>
    <x v="33"/>
    <x v="23"/>
    <x v="10"/>
    <x v="10"/>
    <n v="800000"/>
    <x v="2"/>
    <s v="EMP0206"/>
    <s v="Arjun Krishnan"/>
    <n v="1"/>
    <n v="1416.96"/>
    <x v="0"/>
    <n v="141.69999999999999"/>
    <n v="12"/>
    <n v="153.03"/>
    <n v="1428.29"/>
    <n v="1025.24"/>
    <n v="250.01999999999995"/>
    <s v="UPI"/>
    <n v="0.17504848455145661"/>
    <x v="0"/>
    <x v="0"/>
    <x v="0"/>
    <s v="16:00"/>
    <x v="1"/>
    <x v="1"/>
  </r>
  <r>
    <s v="INV100550"/>
    <x v="277"/>
    <x v="1"/>
    <x v="4"/>
    <s v="STR037-2025-Feb"/>
    <x v="394"/>
    <x v="379"/>
    <x v="1"/>
    <x v="19"/>
    <x v="1"/>
    <x v="1"/>
    <s v="PRD0048"/>
    <x v="18"/>
    <x v="6"/>
    <x v="20"/>
    <x v="25"/>
    <x v="0"/>
    <x v="0"/>
    <n v="1000000"/>
    <x v="0"/>
    <s v="EMP0091"/>
    <s v="Hari Nair"/>
    <n v="2"/>
    <n v="1036.56"/>
    <x v="6"/>
    <n v="310.97000000000003"/>
    <n v="12"/>
    <n v="211.46"/>
    <n v="1973.61"/>
    <n v="1167.72"/>
    <n v="594.42999999999984"/>
    <s v="Debit Card"/>
    <n v="0.30118919138026251"/>
    <x v="1"/>
    <x v="0"/>
    <x v="0"/>
    <s v="19:49"/>
    <x v="0"/>
    <x v="0"/>
  </r>
  <r>
    <s v="INV100551"/>
    <x v="8"/>
    <x v="0"/>
    <x v="7"/>
    <s v="STR023-2024-Sep"/>
    <x v="395"/>
    <x v="380"/>
    <x v="1"/>
    <x v="20"/>
    <x v="0"/>
    <x v="0"/>
    <s v="PRD0145"/>
    <x v="94"/>
    <x v="8"/>
    <x v="10"/>
    <x v="42"/>
    <x v="44"/>
    <x v="41"/>
    <n v="2000000"/>
    <x v="1"/>
    <s v="EMP0061"/>
    <s v="Ganapathy Naidu"/>
    <n v="1"/>
    <n v="1625.75"/>
    <x v="2"/>
    <n v="0"/>
    <n v="12"/>
    <n v="195.09"/>
    <n v="1820.84"/>
    <n v="1133.27"/>
    <n v="492.4799999999999"/>
    <s v="UPI"/>
    <n v="0.27046857494343268"/>
    <x v="0"/>
    <x v="0"/>
    <x v="0"/>
    <s v="21:45"/>
    <x v="2"/>
    <x v="0"/>
  </r>
  <r>
    <s v="INV100552"/>
    <x v="131"/>
    <x v="0"/>
    <x v="2"/>
    <s v="STR005-2024-May"/>
    <x v="173"/>
    <x v="170"/>
    <x v="0"/>
    <x v="22"/>
    <x v="1"/>
    <x v="0"/>
    <s v="PRD0161"/>
    <x v="33"/>
    <x v="0"/>
    <x v="4"/>
    <x v="14"/>
    <x v="19"/>
    <x v="19"/>
    <n v="2000000"/>
    <x v="1"/>
    <s v="EMP0260"/>
    <s v="Malathi Varma"/>
    <n v="2"/>
    <n v="815.09"/>
    <x v="4"/>
    <n v="489.05"/>
    <n v="5"/>
    <n v="57.06"/>
    <n v="1198.19"/>
    <n v="1137.06"/>
    <n v="4.0700000000001069"/>
    <s v="Credit Card"/>
    <n v="3.3967901584891435E-3"/>
    <x v="2"/>
    <x v="0"/>
    <x v="0"/>
    <s v="20:26"/>
    <x v="0"/>
    <x v="0"/>
  </r>
  <r>
    <s v="INV100553"/>
    <x v="207"/>
    <x v="0"/>
    <x v="11"/>
    <s v="STR019-2024-Aug"/>
    <x v="282"/>
    <x v="274"/>
    <x v="0"/>
    <x v="4"/>
    <x v="2"/>
    <x v="0"/>
    <s v="PRD0025"/>
    <x v="39"/>
    <x v="7"/>
    <x v="33"/>
    <x v="23"/>
    <x v="20"/>
    <x v="20"/>
    <n v="1000000"/>
    <x v="2"/>
    <s v="EMP0086"/>
    <s v="Anil Reddy"/>
    <n v="4"/>
    <n v="1349.16"/>
    <x v="0"/>
    <n v="539.66"/>
    <n v="12"/>
    <n v="582.84"/>
    <n v="5439.82"/>
    <n v="4100.96"/>
    <n v="756.01999999999964"/>
    <s v="Credit Card"/>
    <n v="0.13897886327121112"/>
    <x v="2"/>
    <x v="1"/>
    <x v="0"/>
    <s v="13:48"/>
    <x v="1"/>
    <x v="0"/>
  </r>
  <r>
    <s v="INV100554"/>
    <x v="254"/>
    <x v="1"/>
    <x v="4"/>
    <s v="STR119-2025-Feb"/>
    <x v="223"/>
    <x v="217"/>
    <x v="0"/>
    <x v="29"/>
    <x v="4"/>
    <x v="1"/>
    <s v="PRD0157"/>
    <x v="115"/>
    <x v="14"/>
    <x v="65"/>
    <x v="11"/>
    <x v="89"/>
    <x v="6"/>
    <n v="1000000"/>
    <x v="0"/>
    <s v="EMP0020"/>
    <s v="Eswar Prasad"/>
    <n v="2"/>
    <n v="2919.14"/>
    <x v="4"/>
    <n v="1751.48"/>
    <n v="3"/>
    <n v="122.6"/>
    <n v="4209.3999999999996"/>
    <n v="3979.86"/>
    <n v="106.93999999999951"/>
    <s v="Debit Card"/>
    <n v="2.5405045849764701E-2"/>
    <x v="1"/>
    <x v="0"/>
    <x v="0"/>
    <s v="11:56"/>
    <x v="3"/>
    <x v="0"/>
  </r>
  <r>
    <s v="INV100555"/>
    <x v="122"/>
    <x v="0"/>
    <x v="0"/>
    <s v="STR030-2024-Dec"/>
    <x v="396"/>
    <x v="381"/>
    <x v="1"/>
    <x v="1"/>
    <x v="1"/>
    <x v="1"/>
    <s v="PRD0016"/>
    <x v="28"/>
    <x v="12"/>
    <x v="21"/>
    <x v="17"/>
    <x v="103"/>
    <x v="30"/>
    <n v="2000000"/>
    <x v="1"/>
    <s v="EMP0072"/>
    <s v="Anitha Ramachandran"/>
    <n v="3"/>
    <n v="2027.55"/>
    <x v="0"/>
    <n v="608.26"/>
    <n v="12"/>
    <n v="656.93"/>
    <n v="6131.32"/>
    <n v="4385.1899999999996"/>
    <n v="1089.2000000000003"/>
    <s v="Credit Card"/>
    <n v="0.17764527051271184"/>
    <x v="2"/>
    <x v="1"/>
    <x v="0"/>
    <s v="19:23"/>
    <x v="0"/>
    <x v="0"/>
  </r>
  <r>
    <s v="INV100556"/>
    <x v="35"/>
    <x v="1"/>
    <x v="8"/>
    <s v="STR007-2025-Mar"/>
    <x v="97"/>
    <x v="96"/>
    <x v="1"/>
    <x v="14"/>
    <x v="1"/>
    <x v="1"/>
    <s v="PRD0197"/>
    <x v="49"/>
    <x v="7"/>
    <x v="33"/>
    <x v="28"/>
    <x v="40"/>
    <x v="37"/>
    <n v="1500000"/>
    <x v="1"/>
    <s v="EMP0205"/>
    <s v="Malini Gowda"/>
    <n v="2"/>
    <n v="1667.15"/>
    <x v="6"/>
    <n v="500.14"/>
    <n v="12"/>
    <n v="340.1"/>
    <n v="3174.26"/>
    <n v="2248.96"/>
    <n v="585.20000000000016"/>
    <s v="UPI"/>
    <n v="0.18435792909213489"/>
    <x v="0"/>
    <x v="0"/>
    <x v="0"/>
    <s v="12:14"/>
    <x v="1"/>
    <x v="0"/>
  </r>
  <r>
    <s v="INV100557"/>
    <x v="278"/>
    <x v="0"/>
    <x v="7"/>
    <s v="STR060-2024-Sep"/>
    <x v="90"/>
    <x v="89"/>
    <x v="0"/>
    <x v="29"/>
    <x v="4"/>
    <x v="3"/>
    <s v="PRD0115"/>
    <x v="57"/>
    <x v="8"/>
    <x v="39"/>
    <x v="1"/>
    <x v="42"/>
    <x v="39"/>
    <n v="1000000"/>
    <x v="1"/>
    <s v="EMP0015"/>
    <s v="Vikram Bhat"/>
    <n v="5"/>
    <n v="1604.84"/>
    <x v="2"/>
    <n v="0"/>
    <n v="12"/>
    <n v="962.9"/>
    <n v="8987.1"/>
    <n v="5704.5"/>
    <n v="2319.7000000000003"/>
    <s v="EMI"/>
    <n v="0.25811440842986061"/>
    <x v="5"/>
    <x v="1"/>
    <x v="0"/>
    <s v="17:54"/>
    <x v="0"/>
    <x v="0"/>
  </r>
  <r>
    <s v="INV100558"/>
    <x v="165"/>
    <x v="1"/>
    <x v="8"/>
    <s v="STR052-2025-Mar"/>
    <x v="397"/>
    <x v="382"/>
    <x v="0"/>
    <x v="28"/>
    <x v="1"/>
    <x v="2"/>
    <s v="PRD0061"/>
    <x v="152"/>
    <x v="13"/>
    <x v="22"/>
    <x v="14"/>
    <x v="115"/>
    <x v="59"/>
    <n v="800000"/>
    <x v="0"/>
    <s v="EMP0002"/>
    <s v="Girish Sundaram"/>
    <n v="2"/>
    <n v="608.19000000000005"/>
    <x v="0"/>
    <n v="121.64"/>
    <n v="5"/>
    <n v="54.74"/>
    <n v="1149.48"/>
    <n v="1018.88"/>
    <n v="75.860000000000014"/>
    <s v="Debit Card"/>
    <n v="6.5995058635208978E-2"/>
    <x v="1"/>
    <x v="0"/>
    <x v="0"/>
    <s v="16:25"/>
    <x v="1"/>
    <x v="0"/>
  </r>
  <r>
    <s v="INV100559"/>
    <x v="279"/>
    <x v="0"/>
    <x v="3"/>
    <s v="STR056-2024-Jul"/>
    <x v="398"/>
    <x v="383"/>
    <x v="1"/>
    <x v="34"/>
    <x v="0"/>
    <x v="0"/>
    <s v="PRD0048"/>
    <x v="18"/>
    <x v="6"/>
    <x v="20"/>
    <x v="25"/>
    <x v="61"/>
    <x v="50"/>
    <n v="1200000"/>
    <x v="2"/>
    <s v="EMP0206"/>
    <s v="Arjun Krishnan"/>
    <n v="2"/>
    <n v="1020.22"/>
    <x v="4"/>
    <n v="612.13"/>
    <n v="12"/>
    <n v="171.4"/>
    <n v="1599.71"/>
    <n v="1167.72"/>
    <n v="260.59000000000003"/>
    <s v="Cash"/>
    <n v="0.16289827531240039"/>
    <x v="3"/>
    <x v="0"/>
    <x v="0"/>
    <s v="19:31"/>
    <x v="0"/>
    <x v="0"/>
  </r>
  <r>
    <s v="INV100560"/>
    <x v="99"/>
    <x v="0"/>
    <x v="10"/>
    <s v="STR027-2024-Apr"/>
    <x v="267"/>
    <x v="259"/>
    <x v="1"/>
    <x v="10"/>
    <x v="4"/>
    <x v="0"/>
    <s v="PRD0115"/>
    <x v="57"/>
    <x v="8"/>
    <x v="39"/>
    <x v="1"/>
    <x v="100"/>
    <x v="72"/>
    <n v="1500000"/>
    <x v="2"/>
    <s v="EMP0002"/>
    <s v="Girish Sundaram"/>
    <n v="1"/>
    <n v="1952.9"/>
    <x v="1"/>
    <n v="488.23"/>
    <n v="12"/>
    <n v="175.76"/>
    <n v="1640.43"/>
    <n v="1140.9000000000001"/>
    <n v="323.77"/>
    <s v="Debit Card"/>
    <n v="0.19736898252287507"/>
    <x v="1"/>
    <x v="1"/>
    <x v="0"/>
    <s v="18:44"/>
    <x v="0"/>
    <x v="1"/>
  </r>
  <r>
    <s v="INV100561"/>
    <x v="78"/>
    <x v="0"/>
    <x v="5"/>
    <s v="STR088-2024-Jun"/>
    <x v="399"/>
    <x v="384"/>
    <x v="1"/>
    <x v="10"/>
    <x v="4"/>
    <x v="2"/>
    <s v="PRD0175"/>
    <x v="53"/>
    <x v="0"/>
    <x v="19"/>
    <x v="32"/>
    <x v="17"/>
    <x v="17"/>
    <n v="2000000"/>
    <x v="2"/>
    <s v="EMP0207"/>
    <s v="Chitra Bhat"/>
    <n v="2"/>
    <n v="860.75"/>
    <x v="4"/>
    <n v="516.45000000000005"/>
    <n v="5"/>
    <n v="60.25"/>
    <n v="1265.3"/>
    <n v="1142.18"/>
    <n v="62.869999999999891"/>
    <s v="Net Banking"/>
    <n v="4.9687821070101869E-2"/>
    <x v="4"/>
    <x v="0"/>
    <x v="0"/>
    <s v="15:35"/>
    <x v="1"/>
    <x v="1"/>
  </r>
  <r>
    <s v="INV100562"/>
    <x v="280"/>
    <x v="0"/>
    <x v="0"/>
    <s v="STR092-2024-Dec"/>
    <x v="72"/>
    <x v="72"/>
    <x v="1"/>
    <x v="31"/>
    <x v="1"/>
    <x v="0"/>
    <s v="PRD0085"/>
    <x v="195"/>
    <x v="19"/>
    <x v="72"/>
    <x v="30"/>
    <x v="31"/>
    <x v="30"/>
    <n v="1500000"/>
    <x v="1"/>
    <s v="EMP0194"/>
    <s v="Pranav Reddy"/>
    <n v="4"/>
    <n v="1320.66"/>
    <x v="0"/>
    <n v="528.26"/>
    <n v="12"/>
    <n v="570.53"/>
    <n v="5324.91"/>
    <n v="3517.92"/>
    <n v="1236.4599999999998"/>
    <s v="Credit Card"/>
    <n v="0.23220298559036676"/>
    <x v="2"/>
    <x v="0"/>
    <x v="0"/>
    <s v="13:27"/>
    <x v="1"/>
    <x v="0"/>
  </r>
  <r>
    <s v="INV100563"/>
    <x v="172"/>
    <x v="0"/>
    <x v="1"/>
    <s v="STR102-2024-Oct"/>
    <x v="235"/>
    <x v="229"/>
    <x v="0"/>
    <x v="10"/>
    <x v="4"/>
    <x v="1"/>
    <s v="PRD0197"/>
    <x v="49"/>
    <x v="7"/>
    <x v="33"/>
    <x v="28"/>
    <x v="1"/>
    <x v="1"/>
    <n v="1000000"/>
    <x v="1"/>
    <s v="EMP0100"/>
    <s v="Priya Balasubramaniam"/>
    <n v="1"/>
    <n v="1698.5"/>
    <x v="0"/>
    <n v="169.85"/>
    <n v="12"/>
    <n v="183.44"/>
    <n v="1712.09"/>
    <n v="1124.48"/>
    <n v="404.1699999999999"/>
    <s v="Credit Card"/>
    <n v="0.23606819734943835"/>
    <x v="2"/>
    <x v="0"/>
    <x v="0"/>
    <s v="18:19"/>
    <x v="0"/>
    <x v="0"/>
  </r>
  <r>
    <s v="INV100564"/>
    <x v="281"/>
    <x v="1"/>
    <x v="4"/>
    <s v="STR012-2025-Feb"/>
    <x v="400"/>
    <x v="332"/>
    <x v="0"/>
    <x v="21"/>
    <x v="1"/>
    <x v="3"/>
    <s v="PRD0190"/>
    <x v="141"/>
    <x v="15"/>
    <x v="24"/>
    <x v="3"/>
    <x v="72"/>
    <x v="57"/>
    <n v="2000000"/>
    <x v="0"/>
    <s v="EMP0020"/>
    <s v="Eswar Prasad"/>
    <n v="1"/>
    <n v="1432.19"/>
    <x v="6"/>
    <n v="214.83"/>
    <n v="12"/>
    <n v="146.08000000000001"/>
    <n v="1363.44"/>
    <n v="914.35"/>
    <n v="303.01"/>
    <s v="UPI"/>
    <n v="0.22223933579768818"/>
    <x v="0"/>
    <x v="0"/>
    <x v="0"/>
    <s v="17:25"/>
    <x v="0"/>
    <x v="1"/>
  </r>
  <r>
    <s v="INV100565"/>
    <x v="216"/>
    <x v="0"/>
    <x v="3"/>
    <s v="STR093-2024-Jul"/>
    <x v="401"/>
    <x v="385"/>
    <x v="0"/>
    <x v="3"/>
    <x v="3"/>
    <x v="2"/>
    <s v="PRD0030"/>
    <x v="173"/>
    <x v="10"/>
    <x v="71"/>
    <x v="22"/>
    <x v="47"/>
    <x v="29"/>
    <n v="1000000"/>
    <x v="1"/>
    <s v="EMP0020"/>
    <s v="Eswar Prasad"/>
    <n v="1"/>
    <n v="634.35"/>
    <x v="2"/>
    <n v="0"/>
    <n v="5"/>
    <n v="31.72"/>
    <n v="666.07"/>
    <n v="419.4"/>
    <n v="214.95000000000007"/>
    <s v="Cash"/>
    <n v="0.32271382887684485"/>
    <x v="3"/>
    <x v="0"/>
    <x v="0"/>
    <s v="21:24"/>
    <x v="2"/>
    <x v="0"/>
  </r>
  <r>
    <s v="INV100566"/>
    <x v="173"/>
    <x v="0"/>
    <x v="10"/>
    <s v="STR104-2024-Apr"/>
    <x v="402"/>
    <x v="386"/>
    <x v="0"/>
    <x v="16"/>
    <x v="3"/>
    <x v="3"/>
    <s v="PRD0140"/>
    <x v="166"/>
    <x v="1"/>
    <x v="62"/>
    <x v="5"/>
    <x v="53"/>
    <x v="19"/>
    <n v="1200000"/>
    <x v="1"/>
    <s v="EMP0015"/>
    <s v="Vikram Bhat"/>
    <n v="5"/>
    <n v="520.34"/>
    <x v="2"/>
    <n v="0"/>
    <n v="5"/>
    <n v="130.09"/>
    <n v="2731.79"/>
    <n v="1743.75"/>
    <n v="857.94999999999993"/>
    <s v="UPI"/>
    <n v="0.31406147617496216"/>
    <x v="0"/>
    <x v="0"/>
    <x v="0"/>
    <s v="21:40"/>
    <x v="2"/>
    <x v="0"/>
  </r>
  <r>
    <s v="INV100567"/>
    <x v="282"/>
    <x v="1"/>
    <x v="8"/>
    <s v="STR046-2025-Mar"/>
    <x v="315"/>
    <x v="303"/>
    <x v="1"/>
    <x v="31"/>
    <x v="1"/>
    <x v="3"/>
    <s v="PRD0127"/>
    <x v="148"/>
    <x v="15"/>
    <x v="24"/>
    <x v="33"/>
    <x v="68"/>
    <x v="54"/>
    <n v="800000"/>
    <x v="2"/>
    <s v="EMP0091"/>
    <s v="Hari Nair"/>
    <n v="2"/>
    <n v="1873.7"/>
    <x v="0"/>
    <n v="374.74"/>
    <n v="12"/>
    <n v="404.72"/>
    <n v="3777.38"/>
    <n v="2231.84"/>
    <n v="1140.82"/>
    <s v="Debit Card"/>
    <n v="0.30201356495772197"/>
    <x v="1"/>
    <x v="1"/>
    <x v="0"/>
    <s v="14:40"/>
    <x v="1"/>
    <x v="1"/>
  </r>
  <r>
    <s v="INV100568"/>
    <x v="21"/>
    <x v="0"/>
    <x v="3"/>
    <s v="STR051-2024-Jul"/>
    <x v="343"/>
    <x v="328"/>
    <x v="1"/>
    <x v="21"/>
    <x v="1"/>
    <x v="0"/>
    <s v="PRD0102"/>
    <x v="207"/>
    <x v="2"/>
    <x v="3"/>
    <x v="7"/>
    <x v="41"/>
    <x v="38"/>
    <n v="2000000"/>
    <x v="1"/>
    <s v="EMP0206"/>
    <s v="Arjun Krishnan"/>
    <n v="3"/>
    <n v="1804.77"/>
    <x v="2"/>
    <n v="0"/>
    <n v="12"/>
    <n v="649.72"/>
    <n v="6064.03"/>
    <n v="3994.65"/>
    <n v="1419.6599999999996"/>
    <s v="Credit Card"/>
    <n v="0.23411163862975606"/>
    <x v="2"/>
    <x v="0"/>
    <x v="0"/>
    <s v="12:09"/>
    <x v="1"/>
    <x v="0"/>
  </r>
  <r>
    <s v="INV100569"/>
    <x v="131"/>
    <x v="0"/>
    <x v="2"/>
    <s v="STR109-2024-May"/>
    <x v="403"/>
    <x v="387"/>
    <x v="0"/>
    <x v="11"/>
    <x v="3"/>
    <x v="1"/>
    <s v="PRD0233"/>
    <x v="16"/>
    <x v="8"/>
    <x v="16"/>
    <x v="10"/>
    <x v="13"/>
    <x v="13"/>
    <n v="1200000"/>
    <x v="2"/>
    <s v="EMP0026"/>
    <s v="Sunita Ramachandran"/>
    <n v="2"/>
    <n v="1265.3800000000001"/>
    <x v="1"/>
    <n v="632.69000000000005"/>
    <n v="12"/>
    <n v="227.77"/>
    <n v="2125.84"/>
    <n v="1730.96"/>
    <n v="167.1100000000001"/>
    <s v="Debit Card"/>
    <n v="7.8608926353817832E-2"/>
    <x v="1"/>
    <x v="0"/>
    <x v="0"/>
    <s v="16:51"/>
    <x v="1"/>
    <x v="0"/>
  </r>
  <r>
    <s v="INV100570"/>
    <x v="50"/>
    <x v="0"/>
    <x v="1"/>
    <s v="STR101-2024-Oct"/>
    <x v="404"/>
    <x v="388"/>
    <x v="1"/>
    <x v="2"/>
    <x v="2"/>
    <x v="3"/>
    <s v="PRD0192"/>
    <x v="101"/>
    <x v="1"/>
    <x v="1"/>
    <x v="44"/>
    <x v="34"/>
    <x v="32"/>
    <n v="1200000"/>
    <x v="1"/>
    <s v="EMP0002"/>
    <s v="Girish Sundaram"/>
    <n v="4"/>
    <n v="432.04"/>
    <x v="2"/>
    <n v="0"/>
    <n v="5"/>
    <n v="86.41"/>
    <n v="1814.57"/>
    <n v="1048.24"/>
    <n v="679.92"/>
    <s v="Debit Card"/>
    <n v="0.37470034222983956"/>
    <x v="1"/>
    <x v="0"/>
    <x v="0"/>
    <s v="11:26"/>
    <x v="3"/>
    <x v="0"/>
  </r>
  <r>
    <s v="INV100571"/>
    <x v="229"/>
    <x v="1"/>
    <x v="4"/>
    <s v="STR083-2025-Feb"/>
    <x v="405"/>
    <x v="389"/>
    <x v="1"/>
    <x v="5"/>
    <x v="2"/>
    <x v="3"/>
    <s v="PRD0140"/>
    <x v="166"/>
    <x v="1"/>
    <x v="62"/>
    <x v="5"/>
    <x v="28"/>
    <x v="27"/>
    <n v="1200000"/>
    <x v="2"/>
    <s v="EMP0002"/>
    <s v="Girish Sundaram"/>
    <n v="5"/>
    <n v="548.51"/>
    <x v="0"/>
    <n v="274.25"/>
    <n v="5"/>
    <n v="123.42"/>
    <n v="2591.7199999999998"/>
    <n v="1743.75"/>
    <n v="724.54999999999984"/>
    <s v="Credit Card"/>
    <n v="0.27956337876005122"/>
    <x v="2"/>
    <x v="1"/>
    <x v="0"/>
    <s v="17:52"/>
    <x v="0"/>
    <x v="1"/>
  </r>
  <r>
    <s v="INV100572"/>
    <x v="68"/>
    <x v="0"/>
    <x v="10"/>
    <s v="STR080-2024-Apr"/>
    <x v="406"/>
    <x v="390"/>
    <x v="1"/>
    <x v="13"/>
    <x v="0"/>
    <x v="0"/>
    <s v="PRD0144"/>
    <x v="93"/>
    <x v="10"/>
    <x v="17"/>
    <x v="18"/>
    <x v="26"/>
    <x v="19"/>
    <n v="2000000"/>
    <x v="1"/>
    <s v="EMP0045"/>
    <s v="Chitra Chettiar"/>
    <n v="1"/>
    <n v="1209.77"/>
    <x v="0"/>
    <n v="120.98"/>
    <n v="12"/>
    <n v="130.65"/>
    <n v="1219.44"/>
    <n v="699.84"/>
    <n v="388.95000000000005"/>
    <s v="Credit Card"/>
    <n v="0.31895788230663258"/>
    <x v="2"/>
    <x v="1"/>
    <x v="0"/>
    <s v="16:36"/>
    <x v="1"/>
    <x v="1"/>
  </r>
  <r>
    <s v="INV100573"/>
    <x v="256"/>
    <x v="0"/>
    <x v="2"/>
    <s v="STR084-2024-May"/>
    <x v="223"/>
    <x v="217"/>
    <x v="0"/>
    <x v="29"/>
    <x v="4"/>
    <x v="1"/>
    <s v="PRD0118"/>
    <x v="202"/>
    <x v="15"/>
    <x v="46"/>
    <x v="30"/>
    <x v="7"/>
    <x v="7"/>
    <n v="2000000"/>
    <x v="0"/>
    <s v="EMP0203"/>
    <s v="Rani Mishra"/>
    <n v="1"/>
    <n v="2768.29"/>
    <x v="4"/>
    <n v="830.49"/>
    <n v="12"/>
    <n v="232.54"/>
    <n v="2170.34"/>
    <n v="1940.79"/>
    <n v="-2.9899999999998101"/>
    <s v="Cash"/>
    <n v="-1.3776643290912068E-3"/>
    <x v="3"/>
    <x v="1"/>
    <x v="1"/>
    <s v="16:59"/>
    <x v="1"/>
    <x v="0"/>
  </r>
  <r>
    <s v="INV100574"/>
    <x v="282"/>
    <x v="1"/>
    <x v="8"/>
    <s v="STR033-2025-Mar"/>
    <x v="70"/>
    <x v="70"/>
    <x v="1"/>
    <x v="19"/>
    <x v="1"/>
    <x v="0"/>
    <s v="PRD0142"/>
    <x v="87"/>
    <x v="1"/>
    <x v="1"/>
    <x v="9"/>
    <x v="116"/>
    <x v="53"/>
    <n v="2500000"/>
    <x v="0"/>
    <s v="EMP0132"/>
    <s v="Vasanthi Gupta"/>
    <n v="3"/>
    <n v="542.63"/>
    <x v="6"/>
    <n v="244.18"/>
    <n v="5"/>
    <n v="69.19"/>
    <n v="1452.9"/>
    <n v="899.58"/>
    <n v="484.13000000000005"/>
    <s v="Debit Card"/>
    <n v="0.33321632596875217"/>
    <x v="1"/>
    <x v="0"/>
    <x v="0"/>
    <s v="21:13"/>
    <x v="2"/>
    <x v="1"/>
  </r>
  <r>
    <s v="INV100575"/>
    <x v="283"/>
    <x v="1"/>
    <x v="6"/>
    <s v="STR086-2025-Jan"/>
    <x v="407"/>
    <x v="391"/>
    <x v="1"/>
    <x v="9"/>
    <x v="2"/>
    <x v="0"/>
    <s v="PRD0163"/>
    <x v="44"/>
    <x v="15"/>
    <x v="27"/>
    <x v="5"/>
    <x v="91"/>
    <x v="62"/>
    <n v="800000"/>
    <x v="1"/>
    <s v="EMP0008"/>
    <s v="Deepak Kamath"/>
    <n v="1"/>
    <n v="1166.1199999999999"/>
    <x v="1"/>
    <n v="291.52999999999997"/>
    <n v="12"/>
    <n v="104.95"/>
    <n v="979.54"/>
    <n v="802.64"/>
    <n v="71.949999999999974"/>
    <s v="Cash"/>
    <n v="7.345284521305917E-2"/>
    <x v="3"/>
    <x v="0"/>
    <x v="0"/>
    <s v="12:43"/>
    <x v="1"/>
    <x v="0"/>
  </r>
  <r>
    <s v="INV100576"/>
    <x v="170"/>
    <x v="0"/>
    <x v="3"/>
    <s v="STR089-2024-Jul"/>
    <x v="89"/>
    <x v="88"/>
    <x v="1"/>
    <x v="19"/>
    <x v="1"/>
    <x v="1"/>
    <s v="PRD0050"/>
    <x v="144"/>
    <x v="8"/>
    <x v="16"/>
    <x v="28"/>
    <x v="67"/>
    <x v="23"/>
    <n v="800000"/>
    <x v="0"/>
    <s v="EMP0206"/>
    <s v="Arjun Krishnan"/>
    <n v="4"/>
    <n v="1298.8800000000001"/>
    <x v="0"/>
    <n v="519.54999999999995"/>
    <n v="12"/>
    <n v="561.12"/>
    <n v="5237.09"/>
    <n v="3078.52"/>
    <n v="1597.4500000000003"/>
    <s v="Debit Card"/>
    <n v="0.3050262645858674"/>
    <x v="1"/>
    <x v="0"/>
    <x v="0"/>
    <s v="14:11"/>
    <x v="1"/>
    <x v="1"/>
  </r>
  <r>
    <s v="INV100577"/>
    <x v="75"/>
    <x v="1"/>
    <x v="4"/>
    <s v="STR019-2025-Feb"/>
    <x v="408"/>
    <x v="392"/>
    <x v="0"/>
    <x v="28"/>
    <x v="1"/>
    <x v="1"/>
    <s v="PRD0176"/>
    <x v="168"/>
    <x v="0"/>
    <x v="0"/>
    <x v="32"/>
    <x v="20"/>
    <x v="20"/>
    <n v="1000000"/>
    <x v="2"/>
    <s v="EMP0225"/>
    <s v="Swathi Achari"/>
    <n v="1"/>
    <n v="1093.83"/>
    <x v="5"/>
    <n v="54.69"/>
    <n v="12"/>
    <n v="124.7"/>
    <n v="1163.8399999999999"/>
    <n v="770.73"/>
    <n v="268.40999999999991"/>
    <s v="Cash"/>
    <n v="0.23062448446521852"/>
    <x v="3"/>
    <x v="0"/>
    <x v="0"/>
    <s v="21:22"/>
    <x v="2"/>
    <x v="0"/>
  </r>
  <r>
    <s v="INV100578"/>
    <x v="117"/>
    <x v="0"/>
    <x v="9"/>
    <s v="STR111-2024-Nov"/>
    <x v="409"/>
    <x v="393"/>
    <x v="1"/>
    <x v="16"/>
    <x v="3"/>
    <x v="3"/>
    <s v="PRD0068"/>
    <x v="162"/>
    <x v="5"/>
    <x v="35"/>
    <x v="26"/>
    <x v="23"/>
    <x v="23"/>
    <n v="2500000"/>
    <x v="0"/>
    <s v="EMP0147"/>
    <s v="Yogesh Chettiar"/>
    <n v="3"/>
    <n v="1554.45"/>
    <x v="1"/>
    <n v="1165.8399999999999"/>
    <n v="12"/>
    <n v="419.7"/>
    <n v="3917.21"/>
    <n v="3582.42"/>
    <n v="-84.910000000000025"/>
    <s v="UPI"/>
    <n v="-2.1676141947968075E-2"/>
    <x v="0"/>
    <x v="1"/>
    <x v="0"/>
    <s v="18:35"/>
    <x v="0"/>
    <x v="0"/>
  </r>
  <r>
    <s v="INV100579"/>
    <x v="284"/>
    <x v="0"/>
    <x v="9"/>
    <s v="STR081-2024-Nov"/>
    <x v="124"/>
    <x v="122"/>
    <x v="0"/>
    <x v="26"/>
    <x v="4"/>
    <x v="0"/>
    <s v="PRD0223"/>
    <x v="208"/>
    <x v="19"/>
    <x v="40"/>
    <x v="4"/>
    <x v="104"/>
    <x v="31"/>
    <n v="2500000"/>
    <x v="1"/>
    <s v="EMP0260"/>
    <s v="Malathi Varma"/>
    <n v="4"/>
    <n v="1101.3499999999999"/>
    <x v="1"/>
    <n v="1101.3499999999999"/>
    <n v="12"/>
    <n v="396.49"/>
    <n v="3700.54"/>
    <n v="3044.28"/>
    <n v="259.76999999999975"/>
    <s v="UPI"/>
    <n v="7.0197863014586998E-2"/>
    <x v="0"/>
    <x v="0"/>
    <x v="0"/>
    <s v="16:07"/>
    <x v="1"/>
    <x v="1"/>
  </r>
  <r>
    <s v="INV100580"/>
    <x v="247"/>
    <x v="1"/>
    <x v="8"/>
    <s v="STR120-2025-Mar"/>
    <x v="234"/>
    <x v="228"/>
    <x v="1"/>
    <x v="17"/>
    <x v="2"/>
    <x v="1"/>
    <s v="PRD0032"/>
    <x v="209"/>
    <x v="4"/>
    <x v="53"/>
    <x v="42"/>
    <x v="101"/>
    <x v="67"/>
    <n v="1500000"/>
    <x v="2"/>
    <s v="EMP0100"/>
    <s v="Priya Balasubramaniam"/>
    <n v="2"/>
    <n v="930.12"/>
    <x v="0"/>
    <n v="186.02"/>
    <n v="5"/>
    <n v="83.71"/>
    <n v="1757.93"/>
    <n v="1260.2"/>
    <n v="414.02000000000004"/>
    <s v="Net Banking"/>
    <n v="0.23551563486600718"/>
    <x v="4"/>
    <x v="1"/>
    <x v="0"/>
    <s v="17:13"/>
    <x v="0"/>
    <x v="1"/>
  </r>
  <r>
    <s v="INV100581"/>
    <x v="225"/>
    <x v="0"/>
    <x v="0"/>
    <s v="STR023-2024-Dec"/>
    <x v="392"/>
    <x v="377"/>
    <x v="1"/>
    <x v="24"/>
    <x v="1"/>
    <x v="3"/>
    <s v="PRD0160"/>
    <x v="30"/>
    <x v="7"/>
    <x v="26"/>
    <x v="18"/>
    <x v="44"/>
    <x v="41"/>
    <n v="2000000"/>
    <x v="1"/>
    <s v="EMP0206"/>
    <s v="Arjun Krishnan"/>
    <n v="3"/>
    <n v="1231.6300000000001"/>
    <x v="2"/>
    <n v="0"/>
    <n v="12"/>
    <n v="443.39"/>
    <n v="4138.28"/>
    <n v="2277"/>
    <n v="1417.8899999999999"/>
    <s v="UPI"/>
    <n v="0.34262785505089072"/>
    <x v="0"/>
    <x v="1"/>
    <x v="0"/>
    <s v="11:40"/>
    <x v="3"/>
    <x v="1"/>
  </r>
  <r>
    <s v="INV100582"/>
    <x v="21"/>
    <x v="0"/>
    <x v="3"/>
    <s v="STR117-2024-Jul"/>
    <x v="162"/>
    <x v="159"/>
    <x v="0"/>
    <x v="33"/>
    <x v="3"/>
    <x v="3"/>
    <s v="PRD0012"/>
    <x v="210"/>
    <x v="17"/>
    <x v="30"/>
    <x v="21"/>
    <x v="82"/>
    <x v="39"/>
    <n v="1500000"/>
    <x v="1"/>
    <s v="EMP0173"/>
    <s v="Logesh Gopalakrishnan"/>
    <n v="4"/>
    <n v="1272.49"/>
    <x v="3"/>
    <n v="1017.99"/>
    <n v="12"/>
    <n v="488.64"/>
    <n v="4560.6099999999997"/>
    <n v="3869.48"/>
    <n v="202.48999999999967"/>
    <s v="Debit Card"/>
    <n v="4.43997623124976E-2"/>
    <x v="1"/>
    <x v="0"/>
    <x v="0"/>
    <s v="10:09"/>
    <x v="3"/>
    <x v="0"/>
  </r>
  <r>
    <s v="INV100583"/>
    <x v="36"/>
    <x v="0"/>
    <x v="11"/>
    <s v="STR069-2024-Aug"/>
    <x v="38"/>
    <x v="38"/>
    <x v="0"/>
    <x v="24"/>
    <x v="1"/>
    <x v="2"/>
    <s v="PRD0097"/>
    <x v="25"/>
    <x v="7"/>
    <x v="9"/>
    <x v="15"/>
    <x v="114"/>
    <x v="78"/>
    <n v="1200000"/>
    <x v="1"/>
    <s v="EMP0205"/>
    <s v="Malini Gowda"/>
    <n v="1"/>
    <n v="1562.27"/>
    <x v="4"/>
    <n v="468.68"/>
    <n v="12"/>
    <n v="131.22999999999999"/>
    <n v="1224.82"/>
    <n v="971.65"/>
    <n v="121.93999999999997"/>
    <s v="Cash"/>
    <n v="9.9557485997942535E-2"/>
    <x v="3"/>
    <x v="1"/>
    <x v="0"/>
    <s v="21:00"/>
    <x v="2"/>
    <x v="1"/>
  </r>
  <r>
    <s v="INV100584"/>
    <x v="33"/>
    <x v="0"/>
    <x v="5"/>
    <s v="STR102-2024-Jun"/>
    <x v="410"/>
    <x v="394"/>
    <x v="1"/>
    <x v="8"/>
    <x v="3"/>
    <x v="0"/>
    <s v="PRD0182"/>
    <x v="74"/>
    <x v="12"/>
    <x v="21"/>
    <x v="10"/>
    <x v="1"/>
    <x v="1"/>
    <n v="1000000"/>
    <x v="1"/>
    <s v="EMP0206"/>
    <s v="Arjun Krishnan"/>
    <n v="1"/>
    <n v="3015.46"/>
    <x v="4"/>
    <n v="904.64"/>
    <n v="12"/>
    <n v="253.3"/>
    <n v="2364.12"/>
    <n v="2135.85"/>
    <n v="-25.03000000000003"/>
    <s v="Cash"/>
    <n v="-1.0587449029660098E-2"/>
    <x v="3"/>
    <x v="0"/>
    <x v="0"/>
    <s v="18:48"/>
    <x v="0"/>
    <x v="0"/>
  </r>
  <r>
    <s v="INV100585"/>
    <x v="164"/>
    <x v="1"/>
    <x v="4"/>
    <s v="STR021-2025-Feb"/>
    <x v="411"/>
    <x v="395"/>
    <x v="0"/>
    <x v="31"/>
    <x v="1"/>
    <x v="0"/>
    <s v="PRD0163"/>
    <x v="44"/>
    <x v="15"/>
    <x v="27"/>
    <x v="5"/>
    <x v="8"/>
    <x v="8"/>
    <n v="2000000"/>
    <x v="1"/>
    <s v="EMP0008"/>
    <s v="Deepak Kamath"/>
    <n v="3"/>
    <n v="1324.24"/>
    <x v="0"/>
    <n v="397.27"/>
    <n v="12"/>
    <n v="429.05"/>
    <n v="4004.5"/>
    <n v="2407.92"/>
    <n v="1167.53"/>
    <s v="Debit Card"/>
    <n v="0.29155450118616555"/>
    <x v="1"/>
    <x v="0"/>
    <x v="0"/>
    <s v="20:44"/>
    <x v="0"/>
    <x v="1"/>
  </r>
  <r>
    <s v="INV100586"/>
    <x v="53"/>
    <x v="0"/>
    <x v="1"/>
    <s v="STR050-2024-Oct"/>
    <x v="336"/>
    <x v="321"/>
    <x v="1"/>
    <x v="5"/>
    <x v="2"/>
    <x v="1"/>
    <s v="PRD0064"/>
    <x v="47"/>
    <x v="19"/>
    <x v="36"/>
    <x v="27"/>
    <x v="57"/>
    <x v="49"/>
    <n v="2000000"/>
    <x v="1"/>
    <s v="EMP0206"/>
    <s v="Arjun Krishnan"/>
    <n v="2"/>
    <n v="337.96"/>
    <x v="0"/>
    <n v="67.59"/>
    <n v="5"/>
    <n v="30.42"/>
    <n v="638.75"/>
    <n v="508.3"/>
    <n v="100.02999999999999"/>
    <s v="Credit Card"/>
    <n v="0.15660273972602737"/>
    <x v="2"/>
    <x v="0"/>
    <x v="0"/>
    <s v="17:08"/>
    <x v="0"/>
    <x v="0"/>
  </r>
  <r>
    <s v="INV100587"/>
    <x v="204"/>
    <x v="0"/>
    <x v="7"/>
    <s v="STR061-2024-Sep"/>
    <x v="412"/>
    <x v="396"/>
    <x v="0"/>
    <x v="15"/>
    <x v="4"/>
    <x v="1"/>
    <s v="PRD0205"/>
    <x v="211"/>
    <x v="6"/>
    <x v="20"/>
    <x v="5"/>
    <x v="71"/>
    <x v="44"/>
    <n v="1500000"/>
    <x v="2"/>
    <s v="EMP0258"/>
    <s v="Preethi Singh"/>
    <n v="2"/>
    <n v="942.67"/>
    <x v="2"/>
    <n v="0"/>
    <n v="5"/>
    <n v="94.27"/>
    <n v="1979.61"/>
    <n v="1070.94"/>
    <n v="814.39999999999986"/>
    <s v="UPI"/>
    <n v="0.41139416349685032"/>
    <x v="0"/>
    <x v="1"/>
    <x v="0"/>
    <s v="12:48"/>
    <x v="1"/>
    <x v="1"/>
  </r>
  <r>
    <s v="INV100588"/>
    <x v="104"/>
    <x v="0"/>
    <x v="5"/>
    <s v="STR027-2024-Jun"/>
    <x v="131"/>
    <x v="129"/>
    <x v="0"/>
    <x v="34"/>
    <x v="0"/>
    <x v="0"/>
    <s v="PRD0081"/>
    <x v="118"/>
    <x v="14"/>
    <x v="23"/>
    <x v="21"/>
    <x v="100"/>
    <x v="72"/>
    <n v="1500000"/>
    <x v="2"/>
    <s v="EMP0170"/>
    <s v="Jyothi Prasad"/>
    <n v="3"/>
    <n v="6342.34"/>
    <x v="6"/>
    <n v="2854.05"/>
    <n v="3"/>
    <n v="485.19"/>
    <n v="16658.16"/>
    <n v="14288.28"/>
    <n v="1884.6899999999991"/>
    <s v="UPI"/>
    <n v="0.11313914622023076"/>
    <x v="0"/>
    <x v="1"/>
    <x v="0"/>
    <s v="17:14"/>
    <x v="0"/>
    <x v="0"/>
  </r>
  <r>
    <s v="INV100589"/>
    <x v="93"/>
    <x v="0"/>
    <x v="1"/>
    <s v="STR093-2024-Oct"/>
    <x v="413"/>
    <x v="397"/>
    <x v="0"/>
    <x v="27"/>
    <x v="4"/>
    <x v="1"/>
    <s v="PRD0136"/>
    <x v="203"/>
    <x v="14"/>
    <x v="31"/>
    <x v="41"/>
    <x v="47"/>
    <x v="29"/>
    <n v="1000000"/>
    <x v="1"/>
    <s v="EMP0008"/>
    <s v="Deepak Kamath"/>
    <n v="1"/>
    <n v="1233.9000000000001"/>
    <x v="2"/>
    <n v="0"/>
    <n v="3"/>
    <n v="37.020000000000003"/>
    <n v="1270.92"/>
    <n v="910.46"/>
    <n v="323.44000000000005"/>
    <s v="UPI"/>
    <n v="0.25449280835929883"/>
    <x v="0"/>
    <x v="0"/>
    <x v="0"/>
    <s v="20:09"/>
    <x v="0"/>
    <x v="0"/>
  </r>
  <r>
    <s v="INV100590"/>
    <x v="153"/>
    <x v="0"/>
    <x v="7"/>
    <s v="STR025-2024-Sep"/>
    <x v="414"/>
    <x v="398"/>
    <x v="0"/>
    <x v="3"/>
    <x v="3"/>
    <x v="1"/>
    <s v="PRD0159"/>
    <x v="212"/>
    <x v="5"/>
    <x v="35"/>
    <x v="44"/>
    <x v="112"/>
    <x v="76"/>
    <n v="1500000"/>
    <x v="1"/>
    <s v="EMP0255"/>
    <s v="Venkat Sharma"/>
    <n v="1"/>
    <n v="871.68"/>
    <x v="6"/>
    <n v="130.75"/>
    <n v="5"/>
    <n v="37.049999999999997"/>
    <n v="777.98"/>
    <n v="658.19"/>
    <n v="82.739999999999966"/>
    <s v="Net Banking"/>
    <n v="0.1063523483894187"/>
    <x v="4"/>
    <x v="0"/>
    <x v="0"/>
    <s v="16:46"/>
    <x v="1"/>
    <x v="0"/>
  </r>
  <r>
    <s v="INV100591"/>
    <x v="58"/>
    <x v="0"/>
    <x v="7"/>
    <s v="STR027-2024-Sep"/>
    <x v="148"/>
    <x v="146"/>
    <x v="0"/>
    <x v="15"/>
    <x v="4"/>
    <x v="3"/>
    <s v="PRD0095"/>
    <x v="213"/>
    <x v="5"/>
    <x v="11"/>
    <x v="33"/>
    <x v="100"/>
    <x v="72"/>
    <n v="1500000"/>
    <x v="2"/>
    <s v="EMP0063"/>
    <s v="Anusuya Subramaniam"/>
    <n v="2"/>
    <n v="915.76"/>
    <x v="5"/>
    <n v="91.58"/>
    <n v="5"/>
    <n v="87"/>
    <n v="1826.94"/>
    <n v="1340.34"/>
    <n v="399.60000000000014"/>
    <s v="UPI"/>
    <n v="0.21872639495549942"/>
    <x v="0"/>
    <x v="0"/>
    <x v="0"/>
    <s v="13:29"/>
    <x v="1"/>
    <x v="0"/>
  </r>
  <r>
    <s v="INV100592"/>
    <x v="285"/>
    <x v="0"/>
    <x v="0"/>
    <s v="STR041-2024-Dec"/>
    <x v="415"/>
    <x v="399"/>
    <x v="0"/>
    <x v="22"/>
    <x v="1"/>
    <x v="3"/>
    <s v="PRD0071"/>
    <x v="17"/>
    <x v="10"/>
    <x v="17"/>
    <x v="4"/>
    <x v="62"/>
    <x v="32"/>
    <n v="2500000"/>
    <x v="1"/>
    <s v="EMP0026"/>
    <s v="Sunita Ramachandran"/>
    <n v="4"/>
    <n v="805.77"/>
    <x v="2"/>
    <n v="0"/>
    <n v="5"/>
    <n v="161.15"/>
    <n v="3384.23"/>
    <n v="2139.2399999999998"/>
    <n v="1083.8400000000001"/>
    <s v="Debit Card"/>
    <n v="0.32026192073233795"/>
    <x v="1"/>
    <x v="1"/>
    <x v="0"/>
    <s v="14:09"/>
    <x v="1"/>
    <x v="1"/>
  </r>
  <r>
    <s v="INV100593"/>
    <x v="245"/>
    <x v="0"/>
    <x v="3"/>
    <s v="STR025-2024-Jul"/>
    <x v="416"/>
    <x v="400"/>
    <x v="1"/>
    <x v="8"/>
    <x v="3"/>
    <x v="3"/>
    <s v="PRD0001"/>
    <x v="84"/>
    <x v="15"/>
    <x v="54"/>
    <x v="40"/>
    <x v="112"/>
    <x v="76"/>
    <n v="1500000"/>
    <x v="1"/>
    <s v="EMP0086"/>
    <s v="Anil Reddy"/>
    <n v="3"/>
    <n v="1931.87"/>
    <x v="4"/>
    <n v="1738.68"/>
    <n v="12"/>
    <n v="486.83"/>
    <n v="4543.76"/>
    <n v="4227.3599999999997"/>
    <n v="-170.42999999999944"/>
    <s v="Cash"/>
    <n v="-3.7508583199816765E-2"/>
    <x v="3"/>
    <x v="1"/>
    <x v="0"/>
    <s v="16:40"/>
    <x v="1"/>
    <x v="0"/>
  </r>
  <r>
    <s v="INV100594"/>
    <x v="135"/>
    <x v="0"/>
    <x v="2"/>
    <s v="STR033-2024-May"/>
    <x v="417"/>
    <x v="401"/>
    <x v="0"/>
    <x v="12"/>
    <x v="3"/>
    <x v="3"/>
    <s v="PRD0218"/>
    <x v="40"/>
    <x v="18"/>
    <x v="34"/>
    <x v="10"/>
    <x v="116"/>
    <x v="53"/>
    <n v="2500000"/>
    <x v="0"/>
    <s v="EMP0026"/>
    <s v="Sunita Ramachandran"/>
    <n v="4"/>
    <n v="842.62"/>
    <x v="2"/>
    <n v="0"/>
    <n v="5"/>
    <n v="168.52"/>
    <n v="3539"/>
    <n v="2055.36"/>
    <n v="1315.12"/>
    <s v="Debit Card"/>
    <n v="0.37160779881322403"/>
    <x v="1"/>
    <x v="0"/>
    <x v="0"/>
    <s v="20:24"/>
    <x v="0"/>
    <x v="1"/>
  </r>
  <r>
    <s v="INV100595"/>
    <x v="265"/>
    <x v="1"/>
    <x v="4"/>
    <s v="STR037-2025-Feb"/>
    <x v="418"/>
    <x v="402"/>
    <x v="0"/>
    <x v="3"/>
    <x v="3"/>
    <x v="1"/>
    <s v="PRD0176"/>
    <x v="168"/>
    <x v="0"/>
    <x v="0"/>
    <x v="32"/>
    <x v="0"/>
    <x v="0"/>
    <n v="1000000"/>
    <x v="0"/>
    <s v="EMP0063"/>
    <s v="Anusuya Subramaniam"/>
    <n v="2"/>
    <n v="1081.8699999999999"/>
    <x v="4"/>
    <n v="649.12"/>
    <n v="12"/>
    <n v="181.75"/>
    <n v="1696.37"/>
    <n v="1541.46"/>
    <n v="-26.840000000000146"/>
    <s v="Credit Card"/>
    <n v="-1.5822019960268188E-2"/>
    <x v="2"/>
    <x v="0"/>
    <x v="0"/>
    <s v="20:10"/>
    <x v="0"/>
    <x v="0"/>
  </r>
  <r>
    <s v="INV100596"/>
    <x v="220"/>
    <x v="0"/>
    <x v="10"/>
    <s v="STR078-2024-Apr"/>
    <x v="330"/>
    <x v="316"/>
    <x v="0"/>
    <x v="9"/>
    <x v="2"/>
    <x v="1"/>
    <s v="PRD0150"/>
    <x v="38"/>
    <x v="13"/>
    <x v="57"/>
    <x v="7"/>
    <x v="3"/>
    <x v="3"/>
    <n v="1200000"/>
    <x v="1"/>
    <s v="EMP0260"/>
    <s v="Malathi Varma"/>
    <n v="2"/>
    <n v="750.62"/>
    <x v="0"/>
    <n v="150.12"/>
    <n v="5"/>
    <n v="67.56"/>
    <n v="1418.68"/>
    <n v="1050.9000000000001"/>
    <n v="300.21999999999997"/>
    <s v="Debit Card"/>
    <n v="0.2116192516987622"/>
    <x v="1"/>
    <x v="0"/>
    <x v="0"/>
    <s v="18:13"/>
    <x v="0"/>
    <x v="1"/>
  </r>
  <r>
    <s v="INV100597"/>
    <x v="59"/>
    <x v="0"/>
    <x v="1"/>
    <s v="STR081-2024-Oct"/>
    <x v="151"/>
    <x v="149"/>
    <x v="1"/>
    <x v="0"/>
    <x v="0"/>
    <x v="1"/>
    <s v="PRD0150"/>
    <x v="38"/>
    <x v="13"/>
    <x v="57"/>
    <x v="7"/>
    <x v="104"/>
    <x v="31"/>
    <n v="2500000"/>
    <x v="1"/>
    <s v="EMP0090"/>
    <s v="Padma Gounder"/>
    <n v="1"/>
    <n v="662.96"/>
    <x v="0"/>
    <n v="66.3"/>
    <n v="5"/>
    <n v="29.83"/>
    <n v="626.49"/>
    <n v="525.45000000000005"/>
    <n v="71.209999999999965"/>
    <s v="Debit Card"/>
    <n v="0.11366502258615455"/>
    <x v="1"/>
    <x v="1"/>
    <x v="0"/>
    <s v="15:48"/>
    <x v="1"/>
    <x v="0"/>
  </r>
  <r>
    <s v="INV100598"/>
    <x v="181"/>
    <x v="0"/>
    <x v="9"/>
    <s v="STR087-2024-Nov"/>
    <x v="17"/>
    <x v="17"/>
    <x v="1"/>
    <x v="12"/>
    <x v="3"/>
    <x v="0"/>
    <s v="PRD0211"/>
    <x v="198"/>
    <x v="6"/>
    <x v="8"/>
    <x v="15"/>
    <x v="45"/>
    <x v="42"/>
    <n v="2000000"/>
    <x v="1"/>
    <s v="EMP0001"/>
    <s v="Charulatha Kumar"/>
    <n v="1"/>
    <n v="827.96"/>
    <x v="4"/>
    <n v="248.39"/>
    <n v="5"/>
    <n v="28.98"/>
    <n v="608.54999999999995"/>
    <n v="481.3"/>
    <n v="98.269999999999939"/>
    <s v="Debit Card"/>
    <n v="0.16148221181496991"/>
    <x v="1"/>
    <x v="0"/>
    <x v="0"/>
    <s v="10:25"/>
    <x v="3"/>
    <x v="0"/>
  </r>
  <r>
    <s v="INV100599"/>
    <x v="160"/>
    <x v="0"/>
    <x v="5"/>
    <s v="STR069-2024-Jun"/>
    <x v="38"/>
    <x v="38"/>
    <x v="0"/>
    <x v="24"/>
    <x v="1"/>
    <x v="2"/>
    <s v="PRD0141"/>
    <x v="62"/>
    <x v="10"/>
    <x v="43"/>
    <x v="12"/>
    <x v="114"/>
    <x v="78"/>
    <n v="1200000"/>
    <x v="1"/>
    <s v="EMP0203"/>
    <s v="Rani Mishra"/>
    <n v="2"/>
    <n v="706.6"/>
    <x v="6"/>
    <n v="211.98"/>
    <n v="5"/>
    <n v="60.06"/>
    <n v="1261.28"/>
    <n v="1095.3399999999999"/>
    <n v="105.88000000000005"/>
    <s v="UPI"/>
    <n v="8.3946467081060558E-2"/>
    <x v="0"/>
    <x v="0"/>
    <x v="0"/>
    <s v="21:00"/>
    <x v="2"/>
    <x v="0"/>
  </r>
  <r>
    <s v="INV100600"/>
    <x v="208"/>
    <x v="0"/>
    <x v="11"/>
    <s v="STR013-2024-Aug"/>
    <x v="220"/>
    <x v="214"/>
    <x v="1"/>
    <x v="12"/>
    <x v="3"/>
    <x v="3"/>
    <s v="PRD0071"/>
    <x v="17"/>
    <x v="10"/>
    <x v="17"/>
    <x v="4"/>
    <x v="76"/>
    <x v="50"/>
    <n v="2500000"/>
    <x v="2"/>
    <s v="EMP0173"/>
    <s v="Logesh Gopalakrishnan"/>
    <n v="3"/>
    <n v="792.6"/>
    <x v="3"/>
    <n v="475.56"/>
    <n v="5"/>
    <n v="95.11"/>
    <n v="1997.35"/>
    <n v="1604.43"/>
    <n v="297.80999999999983"/>
    <s v="Net Banking"/>
    <n v="0.14910256089318338"/>
    <x v="4"/>
    <x v="1"/>
    <x v="0"/>
    <s v="19:21"/>
    <x v="0"/>
    <x v="1"/>
  </r>
  <r>
    <s v="INV100601"/>
    <x v="286"/>
    <x v="0"/>
    <x v="3"/>
    <s v="STR035-2024-Jul"/>
    <x v="419"/>
    <x v="403"/>
    <x v="0"/>
    <x v="22"/>
    <x v="1"/>
    <x v="1"/>
    <s v="PRD0235"/>
    <x v="89"/>
    <x v="2"/>
    <x v="2"/>
    <x v="1"/>
    <x v="106"/>
    <x v="57"/>
    <n v="1200000"/>
    <x v="0"/>
    <s v="EMP0285"/>
    <s v="Chandran Krishnan"/>
    <n v="1"/>
    <n v="1969"/>
    <x v="1"/>
    <n v="492.25"/>
    <n v="12"/>
    <n v="177.21"/>
    <n v="1653.96"/>
    <n v="1378.38"/>
    <n v="98.369999999999919"/>
    <s v="UPI"/>
    <n v="5.9475440760356914E-2"/>
    <x v="0"/>
    <x v="1"/>
    <x v="0"/>
    <s v="21:54"/>
    <x v="2"/>
    <x v="1"/>
  </r>
  <r>
    <s v="INV100602"/>
    <x v="64"/>
    <x v="0"/>
    <x v="9"/>
    <s v="STR081-2024-Nov"/>
    <x v="156"/>
    <x v="154"/>
    <x v="1"/>
    <x v="29"/>
    <x v="4"/>
    <x v="0"/>
    <s v="PRD0137"/>
    <x v="99"/>
    <x v="10"/>
    <x v="15"/>
    <x v="19"/>
    <x v="104"/>
    <x v="31"/>
    <n v="2500000"/>
    <x v="1"/>
    <s v="EMP0072"/>
    <s v="Anitha Ramachandran"/>
    <n v="1"/>
    <n v="814.97"/>
    <x v="0"/>
    <n v="81.5"/>
    <n v="5"/>
    <n v="36.67"/>
    <n v="770.14"/>
    <n v="522.38"/>
    <n v="211.08999999999997"/>
    <s v="UPI"/>
    <n v="0.27409302204793928"/>
    <x v="0"/>
    <x v="0"/>
    <x v="0"/>
    <s v="12:46"/>
    <x v="1"/>
    <x v="1"/>
  </r>
  <r>
    <s v="INV100603"/>
    <x v="48"/>
    <x v="1"/>
    <x v="4"/>
    <s v="STR080-2025-Feb"/>
    <x v="420"/>
    <x v="404"/>
    <x v="1"/>
    <x v="2"/>
    <x v="2"/>
    <x v="3"/>
    <s v="PRD0029"/>
    <x v="130"/>
    <x v="16"/>
    <x v="47"/>
    <x v="34"/>
    <x v="26"/>
    <x v="19"/>
    <n v="2000000"/>
    <x v="1"/>
    <s v="EMP0206"/>
    <s v="Arjun Krishnan"/>
    <n v="2"/>
    <n v="1848.06"/>
    <x v="4"/>
    <n v="1108.8399999999999"/>
    <n v="12"/>
    <n v="310.47000000000003"/>
    <n v="2897.75"/>
    <n v="2861.14"/>
    <n v="-273.8599999999999"/>
    <s v="Cash"/>
    <n v="-9.4507807781899711E-2"/>
    <x v="3"/>
    <x v="0"/>
    <x v="0"/>
    <s v="21:01"/>
    <x v="2"/>
    <x v="1"/>
  </r>
  <r>
    <s v="INV100604"/>
    <x v="287"/>
    <x v="0"/>
    <x v="5"/>
    <s v="STR054-2024-Jun"/>
    <x v="238"/>
    <x v="232"/>
    <x v="0"/>
    <x v="10"/>
    <x v="4"/>
    <x v="3"/>
    <s v="PRD0117"/>
    <x v="10"/>
    <x v="8"/>
    <x v="10"/>
    <x v="8"/>
    <x v="85"/>
    <x v="37"/>
    <n v="2000000"/>
    <x v="1"/>
    <s v="EMP0255"/>
    <s v="Venkat Sharma"/>
    <n v="2"/>
    <n v="1777.33"/>
    <x v="4"/>
    <n v="1066.4000000000001"/>
    <n v="12"/>
    <n v="298.58999999999997"/>
    <n v="2786.85"/>
    <n v="2799.7"/>
    <n v="-311.43999999999988"/>
    <s v="Credit Card"/>
    <n v="-0.11175341335199236"/>
    <x v="2"/>
    <x v="0"/>
    <x v="0"/>
    <s v="14:05"/>
    <x v="1"/>
    <x v="0"/>
  </r>
  <r>
    <s v="INV100605"/>
    <x v="250"/>
    <x v="0"/>
    <x v="7"/>
    <s v="STR025-2024-Sep"/>
    <x v="138"/>
    <x v="136"/>
    <x v="1"/>
    <x v="13"/>
    <x v="0"/>
    <x v="0"/>
    <s v="PRD0017"/>
    <x v="91"/>
    <x v="13"/>
    <x v="57"/>
    <x v="33"/>
    <x v="112"/>
    <x v="76"/>
    <n v="1500000"/>
    <x v="1"/>
    <s v="EMP0194"/>
    <s v="Pranav Reddy"/>
    <n v="4"/>
    <n v="746.61"/>
    <x v="6"/>
    <n v="447.97"/>
    <n v="5"/>
    <n v="126.92"/>
    <n v="2665.39"/>
    <n v="2365.52"/>
    <n v="172.94999999999987"/>
    <s v="Credit Card"/>
    <n v="6.4887314801961402E-2"/>
    <x v="2"/>
    <x v="0"/>
    <x v="0"/>
    <s v="10:18"/>
    <x v="3"/>
    <x v="0"/>
  </r>
  <r>
    <s v="INV100606"/>
    <x v="59"/>
    <x v="0"/>
    <x v="1"/>
    <s v="STR031-2024-Oct"/>
    <x v="105"/>
    <x v="104"/>
    <x v="1"/>
    <x v="5"/>
    <x v="2"/>
    <x v="1"/>
    <s v="PRD0233"/>
    <x v="16"/>
    <x v="8"/>
    <x v="16"/>
    <x v="10"/>
    <x v="113"/>
    <x v="77"/>
    <n v="2000000"/>
    <x v="1"/>
    <s v="EMP0090"/>
    <s v="Padma Gounder"/>
    <n v="4"/>
    <n v="1270"/>
    <x v="4"/>
    <n v="1524"/>
    <n v="12"/>
    <n v="426.72"/>
    <n v="3982.72"/>
    <n v="3461.92"/>
    <n v="94.0799999999997"/>
    <s v="Cash"/>
    <n v="2.3622047244094415E-2"/>
    <x v="3"/>
    <x v="0"/>
    <x v="0"/>
    <s v="10:47"/>
    <x v="3"/>
    <x v="0"/>
  </r>
  <r>
    <s v="INV100607"/>
    <x v="164"/>
    <x v="1"/>
    <x v="4"/>
    <s v="STR041-2025-Feb"/>
    <x v="135"/>
    <x v="133"/>
    <x v="0"/>
    <x v="26"/>
    <x v="4"/>
    <x v="2"/>
    <s v="PRD0013"/>
    <x v="15"/>
    <x v="10"/>
    <x v="15"/>
    <x v="8"/>
    <x v="62"/>
    <x v="32"/>
    <n v="2500000"/>
    <x v="1"/>
    <s v="EMP0020"/>
    <s v="Eswar Prasad"/>
    <n v="1"/>
    <n v="888.12"/>
    <x v="0"/>
    <n v="88.81"/>
    <n v="5"/>
    <n v="39.97"/>
    <n v="839.28"/>
    <n v="550.01"/>
    <n v="249.29999999999998"/>
    <s v="Net Banking"/>
    <n v="0.29704032027452099"/>
    <x v="4"/>
    <x v="0"/>
    <x v="0"/>
    <s v="19:33"/>
    <x v="0"/>
    <x v="1"/>
  </r>
  <r>
    <s v="INV100608"/>
    <x v="59"/>
    <x v="0"/>
    <x v="1"/>
    <s v="STR006-2024-Oct"/>
    <x v="421"/>
    <x v="405"/>
    <x v="1"/>
    <x v="11"/>
    <x v="3"/>
    <x v="1"/>
    <s v="PRD0156"/>
    <x v="197"/>
    <x v="0"/>
    <x v="0"/>
    <x v="34"/>
    <x v="86"/>
    <x v="3"/>
    <n v="2000000"/>
    <x v="1"/>
    <s v="EMP0215"/>
    <s v="Praveen Gupta"/>
    <n v="1"/>
    <n v="1331.55"/>
    <x v="2"/>
    <n v="0"/>
    <n v="12"/>
    <n v="159.79"/>
    <n v="1491.34"/>
    <n v="893.37"/>
    <n v="438.17999999999995"/>
    <s v="UPI"/>
    <n v="0.29381629943540705"/>
    <x v="0"/>
    <x v="0"/>
    <x v="0"/>
    <s v="10:09"/>
    <x v="3"/>
    <x v="0"/>
  </r>
  <r>
    <s v="INV100609"/>
    <x v="80"/>
    <x v="0"/>
    <x v="1"/>
    <s v="STR048-2024-Oct"/>
    <x v="422"/>
    <x v="281"/>
    <x v="1"/>
    <x v="23"/>
    <x v="0"/>
    <x v="1"/>
    <s v="PRD0059"/>
    <x v="126"/>
    <x v="12"/>
    <x v="21"/>
    <x v="16"/>
    <x v="119"/>
    <x v="59"/>
    <n v="1200000"/>
    <x v="0"/>
    <s v="EMP0276"/>
    <s v="Manoj Ramachandran"/>
    <n v="4"/>
    <n v="1521.83"/>
    <x v="0"/>
    <n v="608.73"/>
    <n v="12"/>
    <n v="657.43"/>
    <n v="6136.02"/>
    <n v="3954.28"/>
    <n v="1524.3100000000004"/>
    <s v="UPI"/>
    <n v="0.24841998559326733"/>
    <x v="0"/>
    <x v="0"/>
    <x v="0"/>
    <s v="19:21"/>
    <x v="0"/>
    <x v="1"/>
  </r>
  <r>
    <s v="INV100610"/>
    <x v="288"/>
    <x v="0"/>
    <x v="2"/>
    <s v="STR029-2024-May"/>
    <x v="211"/>
    <x v="108"/>
    <x v="0"/>
    <x v="10"/>
    <x v="4"/>
    <x v="1"/>
    <s v="PRD0007"/>
    <x v="185"/>
    <x v="2"/>
    <x v="50"/>
    <x v="0"/>
    <x v="37"/>
    <x v="34"/>
    <n v="800000"/>
    <x v="2"/>
    <s v="EMP0001"/>
    <s v="Charulatha Kumar"/>
    <n v="1"/>
    <n v="4487.3500000000004"/>
    <x v="6"/>
    <n v="673.1"/>
    <n v="12"/>
    <n v="457.71"/>
    <n v="4271.96"/>
    <n v="3236.57"/>
    <n v="577.67999999999984"/>
    <s v="Credit Card"/>
    <n v="0.13522598526203425"/>
    <x v="2"/>
    <x v="0"/>
    <x v="0"/>
    <s v="14:24"/>
    <x v="1"/>
    <x v="0"/>
  </r>
  <r>
    <s v="INV100611"/>
    <x v="150"/>
    <x v="1"/>
    <x v="4"/>
    <s v="STR054-2025-Feb"/>
    <x v="306"/>
    <x v="295"/>
    <x v="0"/>
    <x v="6"/>
    <x v="0"/>
    <x v="1"/>
    <s v="PRD0172"/>
    <x v="35"/>
    <x v="16"/>
    <x v="29"/>
    <x v="4"/>
    <x v="85"/>
    <x v="37"/>
    <n v="2000000"/>
    <x v="1"/>
    <s v="EMP0258"/>
    <s v="Preethi Singh"/>
    <n v="2"/>
    <n v="2300.27"/>
    <x v="2"/>
    <n v="0"/>
    <n v="12"/>
    <n v="552.05999999999995"/>
    <n v="5152.6000000000004"/>
    <n v="3608.74"/>
    <n v="991.80000000000064"/>
    <s v="Credit Card"/>
    <n v="0.19248534720335375"/>
    <x v="2"/>
    <x v="0"/>
    <x v="0"/>
    <s v="11:51"/>
    <x v="3"/>
    <x v="0"/>
  </r>
  <r>
    <s v="INV100612"/>
    <x v="102"/>
    <x v="1"/>
    <x v="8"/>
    <s v="STR038-2025-Mar"/>
    <x v="292"/>
    <x v="282"/>
    <x v="1"/>
    <x v="28"/>
    <x v="1"/>
    <x v="0"/>
    <s v="PRD0059"/>
    <x v="126"/>
    <x v="12"/>
    <x v="21"/>
    <x v="16"/>
    <x v="95"/>
    <x v="69"/>
    <n v="1500000"/>
    <x v="2"/>
    <s v="EMP0194"/>
    <s v="Pranav Reddy"/>
    <n v="2"/>
    <n v="1700.79"/>
    <x v="2"/>
    <n v="0"/>
    <n v="12"/>
    <n v="408.19"/>
    <n v="3809.77"/>
    <n v="1977.14"/>
    <n v="1424.4399999999998"/>
    <s v="Debit Card"/>
    <n v="0.37389133727232871"/>
    <x v="1"/>
    <x v="1"/>
    <x v="0"/>
    <s v="11:20"/>
    <x v="3"/>
    <x v="1"/>
  </r>
  <r>
    <s v="INV100613"/>
    <x v="276"/>
    <x v="0"/>
    <x v="5"/>
    <s v="STR086-2024-Jun"/>
    <x v="423"/>
    <x v="406"/>
    <x v="0"/>
    <x v="27"/>
    <x v="4"/>
    <x v="3"/>
    <s v="PRD0202"/>
    <x v="133"/>
    <x v="19"/>
    <x v="40"/>
    <x v="44"/>
    <x v="91"/>
    <x v="62"/>
    <n v="800000"/>
    <x v="1"/>
    <s v="EMP0026"/>
    <s v="Sunita Ramachandran"/>
    <n v="3"/>
    <n v="888.66"/>
    <x v="2"/>
    <n v="0"/>
    <n v="5"/>
    <n v="133.30000000000001"/>
    <n v="2799.28"/>
    <n v="1770.06"/>
    <n v="895.9200000000003"/>
    <s v="Cash"/>
    <n v="0.32005372810151189"/>
    <x v="3"/>
    <x v="0"/>
    <x v="1"/>
    <s v="19:21"/>
    <x v="0"/>
    <x v="0"/>
  </r>
  <r>
    <s v="INV100614"/>
    <x v="130"/>
    <x v="0"/>
    <x v="1"/>
    <s v="STR009-2024-Oct"/>
    <x v="402"/>
    <x v="386"/>
    <x v="0"/>
    <x v="16"/>
    <x v="3"/>
    <x v="3"/>
    <s v="PRD0248"/>
    <x v="178"/>
    <x v="5"/>
    <x v="35"/>
    <x v="41"/>
    <x v="66"/>
    <x v="49"/>
    <n v="2500000"/>
    <x v="1"/>
    <s v="EMP0156"/>
    <s v="Deepthi Iyengar"/>
    <n v="2"/>
    <n v="1257.42"/>
    <x v="6"/>
    <n v="377.23"/>
    <n v="12"/>
    <n v="256.51"/>
    <n v="2394.12"/>
    <n v="1634.66"/>
    <n v="502.94999999999982"/>
    <s v="UPI"/>
    <n v="0.21007718911332759"/>
    <x v="0"/>
    <x v="0"/>
    <x v="0"/>
    <s v="20:51"/>
    <x v="0"/>
    <x v="1"/>
  </r>
  <r>
    <s v="INV100615"/>
    <x v="289"/>
    <x v="0"/>
    <x v="11"/>
    <s v="STR075-2024-Aug"/>
    <x v="199"/>
    <x v="196"/>
    <x v="0"/>
    <x v="3"/>
    <x v="3"/>
    <x v="1"/>
    <s v="PRD0248"/>
    <x v="178"/>
    <x v="5"/>
    <x v="35"/>
    <x v="41"/>
    <x v="21"/>
    <x v="21"/>
    <n v="1000000"/>
    <x v="1"/>
    <s v="EMP0008"/>
    <s v="Deepak Kamath"/>
    <n v="1"/>
    <n v="1242.7"/>
    <x v="2"/>
    <n v="0"/>
    <n v="12"/>
    <n v="149.12"/>
    <n v="1391.82"/>
    <n v="817.33"/>
    <n v="425.36999999999989"/>
    <s v="Cash"/>
    <n v="0.30562141656248648"/>
    <x v="3"/>
    <x v="0"/>
    <x v="0"/>
    <s v="19:14"/>
    <x v="0"/>
    <x v="0"/>
  </r>
  <r>
    <s v="INV100616"/>
    <x v="9"/>
    <x v="0"/>
    <x v="1"/>
    <s v="STR058-2024-Oct"/>
    <x v="301"/>
    <x v="290"/>
    <x v="0"/>
    <x v="2"/>
    <x v="2"/>
    <x v="2"/>
    <s v="PRD0217"/>
    <x v="214"/>
    <x v="7"/>
    <x v="33"/>
    <x v="47"/>
    <x v="4"/>
    <x v="4"/>
    <n v="1200000"/>
    <x v="1"/>
    <s v="EMP0285"/>
    <s v="Chandran Krishnan"/>
    <n v="4"/>
    <n v="1001.02"/>
    <x v="0"/>
    <n v="400.41"/>
    <n v="12"/>
    <n v="432.44"/>
    <n v="4036.11"/>
    <n v="2889.6"/>
    <n v="714.07000000000016"/>
    <s v="Cash"/>
    <n v="0.17692035152659372"/>
    <x v="3"/>
    <x v="0"/>
    <x v="0"/>
    <s v="18:58"/>
    <x v="0"/>
    <x v="0"/>
  </r>
  <r>
    <s v="INV100617"/>
    <x v="290"/>
    <x v="0"/>
    <x v="0"/>
    <s v="STR051-2024-Dec"/>
    <x v="399"/>
    <x v="384"/>
    <x v="1"/>
    <x v="10"/>
    <x v="4"/>
    <x v="2"/>
    <s v="PRD0039"/>
    <x v="111"/>
    <x v="11"/>
    <x v="18"/>
    <x v="45"/>
    <x v="41"/>
    <x v="38"/>
    <n v="2000000"/>
    <x v="1"/>
    <s v="EMP0258"/>
    <s v="Preethi Singh"/>
    <n v="3"/>
    <n v="835.14"/>
    <x v="2"/>
    <n v="0"/>
    <n v="5"/>
    <n v="125.27"/>
    <n v="2630.69"/>
    <n v="1710.6"/>
    <n v="794.82000000000016"/>
    <s v="Net Banking"/>
    <n v="0.30213366075060161"/>
    <x v="4"/>
    <x v="0"/>
    <x v="0"/>
    <s v="15:10"/>
    <x v="1"/>
    <x v="0"/>
  </r>
  <r>
    <s v="INV100618"/>
    <x v="115"/>
    <x v="0"/>
    <x v="10"/>
    <s v="STR080-2024-Apr"/>
    <x v="256"/>
    <x v="250"/>
    <x v="0"/>
    <x v="10"/>
    <x v="4"/>
    <x v="0"/>
    <s v="PRD0080"/>
    <x v="138"/>
    <x v="6"/>
    <x v="56"/>
    <x v="0"/>
    <x v="26"/>
    <x v="19"/>
    <n v="2000000"/>
    <x v="1"/>
    <s v="EMP0090"/>
    <s v="Padma Gounder"/>
    <n v="2"/>
    <n v="1104.9100000000001"/>
    <x v="1"/>
    <n v="552.46"/>
    <n v="12"/>
    <n v="198.88"/>
    <n v="1856.24"/>
    <n v="1153.94"/>
    <n v="503.41999999999996"/>
    <s v="UPI"/>
    <n v="0.27120415463517644"/>
    <x v="0"/>
    <x v="0"/>
    <x v="0"/>
    <s v="15:24"/>
    <x v="1"/>
    <x v="1"/>
  </r>
  <r>
    <s v="INV100619"/>
    <x v="82"/>
    <x v="0"/>
    <x v="7"/>
    <s v="STR013-2024-Sep"/>
    <x v="320"/>
    <x v="307"/>
    <x v="1"/>
    <x v="24"/>
    <x v="1"/>
    <x v="0"/>
    <s v="PRD0043"/>
    <x v="63"/>
    <x v="12"/>
    <x v="21"/>
    <x v="20"/>
    <x v="76"/>
    <x v="50"/>
    <n v="2500000"/>
    <x v="2"/>
    <s v="EMP0073"/>
    <s v="Sathish Sundaram"/>
    <n v="3"/>
    <n v="3199.89"/>
    <x v="5"/>
    <n v="479.98"/>
    <n v="12"/>
    <n v="1094.3599999999999"/>
    <n v="10214.049999999999"/>
    <n v="6102.03"/>
    <n v="3017.66"/>
    <s v="Debit Card"/>
    <n v="0.29544206264899819"/>
    <x v="1"/>
    <x v="0"/>
    <x v="0"/>
    <s v="10:24"/>
    <x v="3"/>
    <x v="0"/>
  </r>
  <r>
    <s v="INV100620"/>
    <x v="155"/>
    <x v="1"/>
    <x v="6"/>
    <s v="STR021-2025-Jan"/>
    <x v="260"/>
    <x v="254"/>
    <x v="1"/>
    <x v="28"/>
    <x v="1"/>
    <x v="0"/>
    <s v="PRD0210"/>
    <x v="123"/>
    <x v="2"/>
    <x v="2"/>
    <x v="22"/>
    <x v="8"/>
    <x v="8"/>
    <n v="2000000"/>
    <x v="1"/>
    <s v="EMP0203"/>
    <s v="Rani Mishra"/>
    <n v="2"/>
    <n v="1403.63"/>
    <x v="4"/>
    <n v="842.18"/>
    <n v="12"/>
    <n v="235.81"/>
    <n v="2200.89"/>
    <n v="2041.8"/>
    <n v="-76.720000000000084"/>
    <s v="Cash"/>
    <n v="-3.4858625374280444E-2"/>
    <x v="3"/>
    <x v="1"/>
    <x v="0"/>
    <s v="21:08"/>
    <x v="2"/>
    <x v="0"/>
  </r>
  <r>
    <s v="INV100621"/>
    <x v="47"/>
    <x v="0"/>
    <x v="9"/>
    <s v="STR112-2024-Nov"/>
    <x v="424"/>
    <x v="407"/>
    <x v="0"/>
    <x v="28"/>
    <x v="1"/>
    <x v="3"/>
    <s v="PRD0201"/>
    <x v="205"/>
    <x v="3"/>
    <x v="74"/>
    <x v="17"/>
    <x v="25"/>
    <x v="25"/>
    <n v="1500000"/>
    <x v="0"/>
    <s v="EMP0073"/>
    <s v="Sathish Sundaram"/>
    <n v="3"/>
    <n v="979.41"/>
    <x v="4"/>
    <n v="881.47"/>
    <n v="5"/>
    <n v="102.84"/>
    <n v="2159.6"/>
    <n v="2177.61"/>
    <n v="-120.85000000000022"/>
    <s v="Credit Card"/>
    <n v="-5.5959436932765429E-2"/>
    <x v="2"/>
    <x v="0"/>
    <x v="0"/>
    <s v="12:03"/>
    <x v="1"/>
    <x v="0"/>
  </r>
  <r>
    <s v="INV100622"/>
    <x v="238"/>
    <x v="0"/>
    <x v="2"/>
    <s v="STR052-2024-May"/>
    <x v="399"/>
    <x v="384"/>
    <x v="1"/>
    <x v="10"/>
    <x v="4"/>
    <x v="2"/>
    <s v="PRD0043"/>
    <x v="63"/>
    <x v="12"/>
    <x v="21"/>
    <x v="20"/>
    <x v="115"/>
    <x v="59"/>
    <n v="800000"/>
    <x v="0"/>
    <s v="EMP0215"/>
    <s v="Praveen Gupta"/>
    <n v="4"/>
    <n v="3520.88"/>
    <x v="2"/>
    <n v="0"/>
    <n v="12"/>
    <n v="1690.02"/>
    <n v="15773.54"/>
    <n v="8136.04"/>
    <n v="5947.4800000000014"/>
    <s v="Debit Card"/>
    <n v="0.37705423132663951"/>
    <x v="1"/>
    <x v="0"/>
    <x v="0"/>
    <s v="20:06"/>
    <x v="0"/>
    <x v="1"/>
  </r>
  <r>
    <s v="INV100623"/>
    <x v="82"/>
    <x v="0"/>
    <x v="7"/>
    <s v="STR021-2024-Sep"/>
    <x v="122"/>
    <x v="72"/>
    <x v="1"/>
    <x v="3"/>
    <x v="3"/>
    <x v="1"/>
    <s v="PRD0035"/>
    <x v="4"/>
    <x v="0"/>
    <x v="4"/>
    <x v="1"/>
    <x v="8"/>
    <x v="8"/>
    <n v="2000000"/>
    <x v="1"/>
    <s v="EMP0009"/>
    <s v="Vinod Hegde"/>
    <n v="3"/>
    <n v="859.24"/>
    <x v="2"/>
    <n v="0"/>
    <n v="5"/>
    <n v="128.88999999999999"/>
    <n v="2706.61"/>
    <n v="1619.28"/>
    <n v="958.44000000000017"/>
    <s v="UPI"/>
    <n v="0.35411086192691232"/>
    <x v="0"/>
    <x v="0"/>
    <x v="0"/>
    <s v="14:49"/>
    <x v="1"/>
    <x v="0"/>
  </r>
  <r>
    <s v="INV100624"/>
    <x v="39"/>
    <x v="0"/>
    <x v="9"/>
    <s v="STR106-2024-Nov"/>
    <x v="425"/>
    <x v="408"/>
    <x v="0"/>
    <x v="5"/>
    <x v="2"/>
    <x v="2"/>
    <s v="PRD0200"/>
    <x v="0"/>
    <x v="0"/>
    <x v="0"/>
    <x v="0"/>
    <x v="118"/>
    <x v="80"/>
    <n v="2500000"/>
    <x v="0"/>
    <s v="EMP0269"/>
    <s v="Ishwarya Shetty"/>
    <n v="1"/>
    <n v="756.58"/>
    <x v="2"/>
    <n v="0"/>
    <n v="5"/>
    <n v="37.83"/>
    <n v="794.41"/>
    <n v="496.67"/>
    <n v="259.90999999999997"/>
    <s v="Credit Card"/>
    <n v="0.32717362570964614"/>
    <x v="2"/>
    <x v="0"/>
    <x v="0"/>
    <s v="13:17"/>
    <x v="1"/>
    <x v="0"/>
  </r>
  <r>
    <s v="INV100625"/>
    <x v="231"/>
    <x v="0"/>
    <x v="11"/>
    <s v="STR071-2024-Aug"/>
    <x v="19"/>
    <x v="19"/>
    <x v="0"/>
    <x v="14"/>
    <x v="1"/>
    <x v="0"/>
    <s v="PRD0102"/>
    <x v="207"/>
    <x v="2"/>
    <x v="3"/>
    <x v="7"/>
    <x v="38"/>
    <x v="35"/>
    <n v="2000000"/>
    <x v="1"/>
    <s v="EMP0149"/>
    <s v="Vasanthi Kamath"/>
    <n v="3"/>
    <n v="1776.59"/>
    <x v="2"/>
    <n v="0"/>
    <n v="12"/>
    <n v="639.57000000000005"/>
    <n v="5969.34"/>
    <n v="3994.65"/>
    <n v="1335.12"/>
    <s v="Credit Card"/>
    <n v="0.22366291750846826"/>
    <x v="2"/>
    <x v="0"/>
    <x v="0"/>
    <s v="17:16"/>
    <x v="0"/>
    <x v="0"/>
  </r>
  <r>
    <s v="INV100626"/>
    <x v="82"/>
    <x v="0"/>
    <x v="7"/>
    <s v="STR069-2024-Sep"/>
    <x v="426"/>
    <x v="409"/>
    <x v="1"/>
    <x v="29"/>
    <x v="4"/>
    <x v="0"/>
    <s v="PRD0188"/>
    <x v="192"/>
    <x v="13"/>
    <x v="57"/>
    <x v="19"/>
    <x v="114"/>
    <x v="78"/>
    <n v="1200000"/>
    <x v="1"/>
    <s v="EMP0206"/>
    <s v="Arjun Krishnan"/>
    <n v="2"/>
    <n v="479.6"/>
    <x v="0"/>
    <n v="95.92"/>
    <n v="5"/>
    <n v="43.16"/>
    <n v="906.44"/>
    <n v="674.18"/>
    <n v="189.10000000000011"/>
    <s v="UPI"/>
    <n v="0.20861833105335167"/>
    <x v="0"/>
    <x v="1"/>
    <x v="0"/>
    <s v="19:42"/>
    <x v="0"/>
    <x v="0"/>
  </r>
  <r>
    <s v="INV100627"/>
    <x v="237"/>
    <x v="0"/>
    <x v="9"/>
    <s v="STR022-2024-Nov"/>
    <x v="427"/>
    <x v="410"/>
    <x v="1"/>
    <x v="6"/>
    <x v="0"/>
    <x v="1"/>
    <s v="PRD0136"/>
    <x v="203"/>
    <x v="14"/>
    <x v="31"/>
    <x v="41"/>
    <x v="73"/>
    <x v="58"/>
    <n v="800000"/>
    <x v="2"/>
    <s v="EMP0276"/>
    <s v="Manoj Ramachandran"/>
    <n v="1"/>
    <n v="1209.93"/>
    <x v="3"/>
    <n v="241.99"/>
    <n v="3"/>
    <n v="29.04"/>
    <n v="996.98"/>
    <n v="910.46"/>
    <n v="57.479999999999983"/>
    <s v="UPI"/>
    <n v="5.7654115428594339E-2"/>
    <x v="0"/>
    <x v="0"/>
    <x v="0"/>
    <s v="15:12"/>
    <x v="1"/>
    <x v="0"/>
  </r>
  <r>
    <s v="INV100628"/>
    <x v="142"/>
    <x v="0"/>
    <x v="7"/>
    <s v="STR057-2024-Sep"/>
    <x v="101"/>
    <x v="100"/>
    <x v="0"/>
    <x v="23"/>
    <x v="0"/>
    <x v="1"/>
    <s v="PRD0158"/>
    <x v="68"/>
    <x v="10"/>
    <x v="43"/>
    <x v="21"/>
    <x v="60"/>
    <x v="3"/>
    <n v="2500000"/>
    <x v="1"/>
    <s v="EMP0170"/>
    <s v="Jyothi Prasad"/>
    <n v="1"/>
    <n v="763.48"/>
    <x v="5"/>
    <n v="38.17"/>
    <n v="5"/>
    <n v="36.270000000000003"/>
    <n v="761.58"/>
    <n v="457.16"/>
    <n v="268.15000000000003"/>
    <s v="Debit Card"/>
    <n v="0.35209695632763466"/>
    <x v="1"/>
    <x v="0"/>
    <x v="0"/>
    <s v="16:08"/>
    <x v="1"/>
    <x v="1"/>
  </r>
  <r>
    <s v="INV100629"/>
    <x v="168"/>
    <x v="0"/>
    <x v="7"/>
    <s v="STR092-2024-Sep"/>
    <x v="428"/>
    <x v="411"/>
    <x v="1"/>
    <x v="4"/>
    <x v="2"/>
    <x v="3"/>
    <s v="PRD0114"/>
    <x v="8"/>
    <x v="6"/>
    <x v="8"/>
    <x v="6"/>
    <x v="31"/>
    <x v="30"/>
    <n v="1500000"/>
    <x v="1"/>
    <s v="EMP0203"/>
    <s v="Rani Mishra"/>
    <n v="2"/>
    <n v="811.76"/>
    <x v="4"/>
    <n v="487.06"/>
    <n v="5"/>
    <n v="56.82"/>
    <n v="1193.28"/>
    <n v="977.2"/>
    <n v="159.25999999999993"/>
    <s v="Debit Card"/>
    <n v="0.13346406543309192"/>
    <x v="1"/>
    <x v="1"/>
    <x v="0"/>
    <s v="16:56"/>
    <x v="1"/>
    <x v="0"/>
  </r>
  <r>
    <s v="INV100630"/>
    <x v="56"/>
    <x v="1"/>
    <x v="4"/>
    <s v="STR048-2025-Feb"/>
    <x v="189"/>
    <x v="186"/>
    <x v="0"/>
    <x v="3"/>
    <x v="3"/>
    <x v="1"/>
    <s v="PRD0013"/>
    <x v="15"/>
    <x v="10"/>
    <x v="15"/>
    <x v="8"/>
    <x v="119"/>
    <x v="59"/>
    <n v="1200000"/>
    <x v="0"/>
    <s v="EMP0207"/>
    <s v="Chitra Bhat"/>
    <n v="3"/>
    <n v="808.31"/>
    <x v="0"/>
    <n v="242.49"/>
    <n v="5"/>
    <n v="109.12"/>
    <n v="2291.56"/>
    <n v="1650.03"/>
    <n v="532.41"/>
    <s v="Net Banking"/>
    <n v="0.23233517778282042"/>
    <x v="4"/>
    <x v="1"/>
    <x v="0"/>
    <s v="15:52"/>
    <x v="1"/>
    <x v="0"/>
  </r>
  <r>
    <s v="INV100631"/>
    <x v="291"/>
    <x v="1"/>
    <x v="8"/>
    <s v="STR034-2025-Mar"/>
    <x v="429"/>
    <x v="412"/>
    <x v="0"/>
    <x v="5"/>
    <x v="2"/>
    <x v="3"/>
    <s v="PRD0121"/>
    <x v="164"/>
    <x v="9"/>
    <x v="12"/>
    <x v="21"/>
    <x v="117"/>
    <x v="79"/>
    <n v="1200000"/>
    <x v="2"/>
    <s v="EMP0149"/>
    <s v="Vasanthi Kamath"/>
    <n v="4"/>
    <n v="4911.9799999999996"/>
    <x v="2"/>
    <n v="0"/>
    <n v="12"/>
    <n v="2357.75"/>
    <n v="22005.67"/>
    <n v="15403.88"/>
    <n v="4244.0399999999991"/>
    <s v="Debit Card"/>
    <n v="0.19286120349891639"/>
    <x v="1"/>
    <x v="1"/>
    <x v="0"/>
    <s v="18:53"/>
    <x v="0"/>
    <x v="0"/>
  </r>
  <r>
    <s v="INV100632"/>
    <x v="84"/>
    <x v="0"/>
    <x v="1"/>
    <s v="STR041-2024-Oct"/>
    <x v="219"/>
    <x v="213"/>
    <x v="0"/>
    <x v="2"/>
    <x v="2"/>
    <x v="1"/>
    <s v="PRD0167"/>
    <x v="119"/>
    <x v="16"/>
    <x v="29"/>
    <x v="24"/>
    <x v="62"/>
    <x v="32"/>
    <n v="2500000"/>
    <x v="1"/>
    <s v="EMP0276"/>
    <s v="Manoj Ramachandran"/>
    <n v="2"/>
    <n v="2595.33"/>
    <x v="0"/>
    <n v="519.07000000000005"/>
    <n v="12"/>
    <n v="560.59"/>
    <n v="5232.18"/>
    <n v="3485.78"/>
    <n v="1185.81"/>
    <s v="UPI"/>
    <n v="0.22663784502826737"/>
    <x v="0"/>
    <x v="1"/>
    <x v="0"/>
    <s v="13:46"/>
    <x v="1"/>
    <x v="0"/>
  </r>
  <r>
    <s v="INV100633"/>
    <x v="292"/>
    <x v="0"/>
    <x v="3"/>
    <s v="STR035-2024-Jul"/>
    <x v="430"/>
    <x v="413"/>
    <x v="1"/>
    <x v="6"/>
    <x v="0"/>
    <x v="3"/>
    <s v="PRD0207"/>
    <x v="193"/>
    <x v="2"/>
    <x v="2"/>
    <x v="3"/>
    <x v="106"/>
    <x v="57"/>
    <n v="1200000"/>
    <x v="0"/>
    <s v="EMP0063"/>
    <s v="Anusuya Subramaniam"/>
    <n v="2"/>
    <n v="4375.09"/>
    <x v="2"/>
    <n v="0"/>
    <n v="12"/>
    <n v="1050.02"/>
    <n v="9800.2000000000007"/>
    <n v="6046.26"/>
    <n v="2703.9200000000005"/>
    <s v="Net Banking"/>
    <n v="0.27590457337605356"/>
    <x v="4"/>
    <x v="0"/>
    <x v="0"/>
    <s v="19:17"/>
    <x v="0"/>
    <x v="0"/>
  </r>
  <r>
    <s v="INV100634"/>
    <x v="293"/>
    <x v="1"/>
    <x v="4"/>
    <s v="STR077-2025-Feb"/>
    <x v="292"/>
    <x v="282"/>
    <x v="1"/>
    <x v="28"/>
    <x v="1"/>
    <x v="0"/>
    <s v="PRD0080"/>
    <x v="138"/>
    <x v="6"/>
    <x v="56"/>
    <x v="0"/>
    <x v="69"/>
    <x v="55"/>
    <n v="2500000"/>
    <x v="2"/>
    <s v="EMP0002"/>
    <s v="Girish Sundaram"/>
    <n v="2"/>
    <n v="1119.54"/>
    <x v="4"/>
    <n v="671.72"/>
    <n v="12"/>
    <n v="188.08"/>
    <n v="1755.44"/>
    <n v="1153.94"/>
    <n v="413.41999999999996"/>
    <s v="Cash"/>
    <n v="0.23550790684956474"/>
    <x v="3"/>
    <x v="1"/>
    <x v="0"/>
    <s v="13:43"/>
    <x v="1"/>
    <x v="1"/>
  </r>
  <r>
    <s v="INV100635"/>
    <x v="110"/>
    <x v="0"/>
    <x v="1"/>
    <s v="STR106-2024-Oct"/>
    <x v="354"/>
    <x v="339"/>
    <x v="1"/>
    <x v="11"/>
    <x v="3"/>
    <x v="0"/>
    <s v="PRD0026"/>
    <x v="215"/>
    <x v="15"/>
    <x v="46"/>
    <x v="36"/>
    <x v="118"/>
    <x v="80"/>
    <n v="2500000"/>
    <x v="0"/>
    <s v="EMP0206"/>
    <s v="Arjun Krishnan"/>
    <n v="4"/>
    <n v="1552.37"/>
    <x v="4"/>
    <n v="1862.84"/>
    <n v="12"/>
    <n v="521.6"/>
    <n v="4868.24"/>
    <n v="4180.76"/>
    <n v="165.87999999999954"/>
    <s v="Net Banking"/>
    <n v="3.4073915829950771E-2"/>
    <x v="4"/>
    <x v="1"/>
    <x v="0"/>
    <s v="17:39"/>
    <x v="0"/>
    <x v="1"/>
  </r>
  <r>
    <s v="INV100636"/>
    <x v="275"/>
    <x v="1"/>
    <x v="4"/>
    <s v="STR097-2025-Feb"/>
    <x v="425"/>
    <x v="408"/>
    <x v="0"/>
    <x v="5"/>
    <x v="2"/>
    <x v="2"/>
    <s v="PRD0013"/>
    <x v="15"/>
    <x v="10"/>
    <x v="15"/>
    <x v="8"/>
    <x v="30"/>
    <x v="29"/>
    <n v="1500000"/>
    <x v="1"/>
    <s v="EMP0063"/>
    <s v="Anusuya Subramaniam"/>
    <n v="1"/>
    <n v="817.42"/>
    <x v="3"/>
    <n v="163.47999999999999"/>
    <n v="5"/>
    <n v="32.700000000000003"/>
    <n v="686.64"/>
    <n v="550.01"/>
    <n v="103.92999999999999"/>
    <s v="Cash"/>
    <n v="0.15136024699988349"/>
    <x v="3"/>
    <x v="1"/>
    <x v="0"/>
    <s v="19:48"/>
    <x v="0"/>
    <x v="0"/>
  </r>
  <r>
    <s v="INV100637"/>
    <x v="225"/>
    <x v="0"/>
    <x v="0"/>
    <s v="STR093-2024-Dec"/>
    <x v="431"/>
    <x v="414"/>
    <x v="0"/>
    <x v="2"/>
    <x v="2"/>
    <x v="3"/>
    <s v="PRD0177"/>
    <x v="73"/>
    <x v="10"/>
    <x v="15"/>
    <x v="28"/>
    <x v="47"/>
    <x v="29"/>
    <n v="1000000"/>
    <x v="1"/>
    <s v="EMP0061"/>
    <s v="Ganapathy Naidu"/>
    <n v="3"/>
    <n v="919.44"/>
    <x v="4"/>
    <n v="827.5"/>
    <n v="5"/>
    <n v="96.54"/>
    <n v="2027.36"/>
    <n v="1889.16"/>
    <n v="41.659999999999812"/>
    <s v="Debit Card"/>
    <n v="2.054889116881058E-2"/>
    <x v="1"/>
    <x v="1"/>
    <x v="0"/>
    <s v="17:52"/>
    <x v="0"/>
    <x v="1"/>
  </r>
  <r>
    <s v="INV100638"/>
    <x v="208"/>
    <x v="0"/>
    <x v="11"/>
    <s v="STR040-2024-Aug"/>
    <x v="432"/>
    <x v="415"/>
    <x v="1"/>
    <x v="15"/>
    <x v="4"/>
    <x v="3"/>
    <s v="PRD0078"/>
    <x v="11"/>
    <x v="5"/>
    <x v="11"/>
    <x v="5"/>
    <x v="14"/>
    <x v="14"/>
    <n v="1200000"/>
    <x v="2"/>
    <s v="EMP0205"/>
    <s v="Malini Gowda"/>
    <n v="2"/>
    <n v="1213.3699999999999"/>
    <x v="6"/>
    <n v="364.01"/>
    <n v="12"/>
    <n v="247.53"/>
    <n v="2310.2600000000002"/>
    <n v="1656.88"/>
    <n v="405.85000000000014"/>
    <s v="UPI"/>
    <n v="0.1756728679888844"/>
    <x v="0"/>
    <x v="1"/>
    <x v="0"/>
    <s v="15:23"/>
    <x v="1"/>
    <x v="1"/>
  </r>
  <r>
    <s v="INV100639"/>
    <x v="211"/>
    <x v="0"/>
    <x v="0"/>
    <s v="STR054-2024-Dec"/>
    <x v="364"/>
    <x v="349"/>
    <x v="1"/>
    <x v="33"/>
    <x v="3"/>
    <x v="0"/>
    <s v="PRD0013"/>
    <x v="15"/>
    <x v="10"/>
    <x v="15"/>
    <x v="8"/>
    <x v="85"/>
    <x v="37"/>
    <n v="2000000"/>
    <x v="1"/>
    <s v="EMP0170"/>
    <s v="Jyothi Prasad"/>
    <n v="2"/>
    <n v="821.65"/>
    <x v="4"/>
    <n v="492.99"/>
    <n v="5"/>
    <n v="57.52"/>
    <n v="1207.83"/>
    <n v="1100.02"/>
    <n v="50.289999999999942"/>
    <s v="Credit Card"/>
    <n v="4.1636654164907271E-2"/>
    <x v="2"/>
    <x v="1"/>
    <x v="0"/>
    <s v="17:19"/>
    <x v="0"/>
    <x v="0"/>
  </r>
  <r>
    <s v="INV100640"/>
    <x v="272"/>
    <x v="0"/>
    <x v="9"/>
    <s v="STR075-2024-Nov"/>
    <x v="305"/>
    <x v="294"/>
    <x v="1"/>
    <x v="24"/>
    <x v="1"/>
    <x v="3"/>
    <s v="PRD0040"/>
    <x v="6"/>
    <x v="4"/>
    <x v="6"/>
    <x v="4"/>
    <x v="21"/>
    <x v="21"/>
    <n v="1000000"/>
    <x v="1"/>
    <s v="EMP0015"/>
    <s v="Vikram Bhat"/>
    <n v="4"/>
    <n v="1664.85"/>
    <x v="4"/>
    <n v="1997.82"/>
    <n v="12"/>
    <n v="559.39"/>
    <n v="5220.97"/>
    <n v="4594.6400000000003"/>
    <n v="66.939999999999941"/>
    <s v="Cash"/>
    <n v="1.2821372273734562E-2"/>
    <x v="3"/>
    <x v="0"/>
    <x v="0"/>
    <s v="15:49"/>
    <x v="1"/>
    <x v="1"/>
  </r>
  <r>
    <s v="INV100641"/>
    <x v="148"/>
    <x v="0"/>
    <x v="2"/>
    <s v="STR086-2024-May"/>
    <x v="49"/>
    <x v="49"/>
    <x v="1"/>
    <x v="0"/>
    <x v="0"/>
    <x v="3"/>
    <s v="PRD0143"/>
    <x v="216"/>
    <x v="3"/>
    <x v="63"/>
    <x v="30"/>
    <x v="91"/>
    <x v="62"/>
    <n v="800000"/>
    <x v="1"/>
    <s v="EMP0121"/>
    <s v="Yamini Pandian"/>
    <n v="1"/>
    <n v="2317.7600000000002"/>
    <x v="2"/>
    <n v="0"/>
    <n v="12"/>
    <n v="278.13"/>
    <n v="2595.89"/>
    <n v="1504.79"/>
    <n v="812.96999999999991"/>
    <s v="UPI"/>
    <n v="0.31317582794340282"/>
    <x v="0"/>
    <x v="1"/>
    <x v="0"/>
    <s v="14:59"/>
    <x v="1"/>
    <x v="1"/>
  </r>
  <r>
    <s v="INV100642"/>
    <x v="294"/>
    <x v="0"/>
    <x v="2"/>
    <s v="STR085-2024-May"/>
    <x v="433"/>
    <x v="416"/>
    <x v="1"/>
    <x v="9"/>
    <x v="2"/>
    <x v="3"/>
    <s v="PRD0117"/>
    <x v="10"/>
    <x v="8"/>
    <x v="10"/>
    <x v="8"/>
    <x v="9"/>
    <x v="9"/>
    <n v="1500000"/>
    <x v="2"/>
    <s v="EMP0090"/>
    <s v="Padma Gounder"/>
    <n v="3"/>
    <n v="1922"/>
    <x v="2"/>
    <n v="0"/>
    <n v="12"/>
    <n v="691.92"/>
    <n v="6457.92"/>
    <n v="4199.55"/>
    <n v="1566.4499999999998"/>
    <s v="UPI"/>
    <n v="0.24256262078192356"/>
    <x v="0"/>
    <x v="0"/>
    <x v="0"/>
    <s v="15:14"/>
    <x v="1"/>
    <x v="1"/>
  </r>
  <r>
    <s v="INV100643"/>
    <x v="113"/>
    <x v="0"/>
    <x v="3"/>
    <s v="STR052-2024-Jul"/>
    <x v="84"/>
    <x v="83"/>
    <x v="1"/>
    <x v="12"/>
    <x v="3"/>
    <x v="0"/>
    <s v="PRD0036"/>
    <x v="51"/>
    <x v="9"/>
    <x v="28"/>
    <x v="30"/>
    <x v="115"/>
    <x v="59"/>
    <n v="800000"/>
    <x v="0"/>
    <s v="EMP0002"/>
    <s v="Girish Sundaram"/>
    <n v="2"/>
    <n v="4945.6099999999997"/>
    <x v="0"/>
    <n v="989.12"/>
    <n v="12"/>
    <n v="1068.25"/>
    <n v="9970.35"/>
    <n v="7497.42"/>
    <n v="1404.6800000000003"/>
    <s v="Debit Card"/>
    <n v="0.14088572617811815"/>
    <x v="1"/>
    <x v="0"/>
    <x v="0"/>
    <s v="14:19"/>
    <x v="1"/>
    <x v="0"/>
  </r>
  <r>
    <s v="INV100644"/>
    <x v="213"/>
    <x v="0"/>
    <x v="1"/>
    <s v="STR086-2024-Oct"/>
    <x v="20"/>
    <x v="20"/>
    <x v="0"/>
    <x v="4"/>
    <x v="2"/>
    <x v="1"/>
    <s v="PRD0231"/>
    <x v="151"/>
    <x v="4"/>
    <x v="6"/>
    <x v="30"/>
    <x v="91"/>
    <x v="62"/>
    <n v="800000"/>
    <x v="1"/>
    <s v="EMP0223"/>
    <s v="Meena Krishnan"/>
    <n v="1"/>
    <n v="1324.35"/>
    <x v="1"/>
    <n v="331.09"/>
    <n v="12"/>
    <n v="119.19"/>
    <n v="1112.45"/>
    <n v="894.68"/>
    <n v="98.580000000000098"/>
    <s v="Cash"/>
    <n v="8.8615218661512965E-2"/>
    <x v="3"/>
    <x v="0"/>
    <x v="0"/>
    <s v="21:59"/>
    <x v="2"/>
    <x v="0"/>
  </r>
  <r>
    <s v="INV100645"/>
    <x v="135"/>
    <x v="0"/>
    <x v="2"/>
    <s v="STR055-2024-May"/>
    <x v="328"/>
    <x v="125"/>
    <x v="0"/>
    <x v="20"/>
    <x v="0"/>
    <x v="0"/>
    <s v="PRD0138"/>
    <x v="52"/>
    <x v="17"/>
    <x v="38"/>
    <x v="31"/>
    <x v="51"/>
    <x v="47"/>
    <n v="1500000"/>
    <x v="0"/>
    <s v="EMP0091"/>
    <s v="Hari Nair"/>
    <n v="2"/>
    <n v="1297.3"/>
    <x v="2"/>
    <n v="0"/>
    <n v="12"/>
    <n v="311.35000000000002"/>
    <n v="2905.95"/>
    <n v="1823.68"/>
    <n v="770.91999999999973"/>
    <s v="UPI"/>
    <n v="0.26529018049174963"/>
    <x v="0"/>
    <x v="0"/>
    <x v="0"/>
    <s v="11:10"/>
    <x v="3"/>
    <x v="1"/>
  </r>
  <r>
    <s v="INV100646"/>
    <x v="187"/>
    <x v="0"/>
    <x v="3"/>
    <s v="STR036-2024-Jul"/>
    <x v="434"/>
    <x v="417"/>
    <x v="1"/>
    <x v="17"/>
    <x v="2"/>
    <x v="0"/>
    <s v="PRD0216"/>
    <x v="157"/>
    <x v="7"/>
    <x v="26"/>
    <x v="38"/>
    <x v="78"/>
    <x v="62"/>
    <n v="1000000"/>
    <x v="1"/>
    <s v="EMP0045"/>
    <s v="Chitra Chettiar"/>
    <n v="2"/>
    <n v="1244.07"/>
    <x v="4"/>
    <n v="746.44"/>
    <n v="12"/>
    <n v="209"/>
    <n v="1950.7"/>
    <n v="1657.04"/>
    <n v="84.660000000000082"/>
    <s v="Credit Card"/>
    <n v="4.3399805198134044E-2"/>
    <x v="2"/>
    <x v="1"/>
    <x v="0"/>
    <s v="17:19"/>
    <x v="0"/>
    <x v="1"/>
  </r>
  <r>
    <s v="INV100647"/>
    <x v="295"/>
    <x v="0"/>
    <x v="9"/>
    <s v="STR047-2024-Nov"/>
    <x v="435"/>
    <x v="418"/>
    <x v="1"/>
    <x v="6"/>
    <x v="0"/>
    <x v="0"/>
    <s v="PRD0137"/>
    <x v="99"/>
    <x v="10"/>
    <x v="15"/>
    <x v="19"/>
    <x v="12"/>
    <x v="12"/>
    <n v="800000"/>
    <x v="0"/>
    <s v="EMP0156"/>
    <s v="Deepthi Iyengar"/>
    <n v="0"/>
    <n v="838.13"/>
    <x v="3"/>
    <n v="0"/>
    <n v="5"/>
    <n v="0"/>
    <n v="0"/>
    <n v="0"/>
    <n v="0"/>
    <s v="UPI"/>
    <n v="0"/>
    <x v="0"/>
    <x v="0"/>
    <x v="0"/>
    <s v="18:54"/>
    <x v="0"/>
    <x v="1"/>
  </r>
  <r>
    <s v="INV100648"/>
    <x v="186"/>
    <x v="1"/>
    <x v="4"/>
    <s v="STR070-2025-Feb"/>
    <x v="436"/>
    <x v="419"/>
    <x v="1"/>
    <x v="36"/>
    <x v="1"/>
    <x v="3"/>
    <s v="PRD0089"/>
    <x v="139"/>
    <x v="3"/>
    <x v="5"/>
    <x v="3"/>
    <x v="111"/>
    <x v="75"/>
    <n v="1000000"/>
    <x v="1"/>
    <s v="EMP0215"/>
    <s v="Praveen Gupta"/>
    <n v="4"/>
    <n v="2071.25"/>
    <x v="1"/>
    <n v="2071.25"/>
    <n v="12"/>
    <n v="745.65"/>
    <n v="6959.4"/>
    <n v="6168.92"/>
    <n v="44.829999999999586"/>
    <s v="Credit Card"/>
    <n v="6.4416472684426223E-3"/>
    <x v="2"/>
    <x v="0"/>
    <x v="0"/>
    <s v="17:08"/>
    <x v="0"/>
    <x v="0"/>
  </r>
  <r>
    <s v="INV100649"/>
    <x v="43"/>
    <x v="0"/>
    <x v="9"/>
    <s v="STR087-2024-Nov"/>
    <x v="437"/>
    <x v="420"/>
    <x v="0"/>
    <x v="35"/>
    <x v="3"/>
    <x v="1"/>
    <s v="PRD0014"/>
    <x v="217"/>
    <x v="16"/>
    <x v="47"/>
    <x v="44"/>
    <x v="45"/>
    <x v="42"/>
    <n v="2000000"/>
    <x v="1"/>
    <s v="EMP0258"/>
    <s v="Preethi Singh"/>
    <n v="1"/>
    <n v="1932.17"/>
    <x v="5"/>
    <n v="96.61"/>
    <n v="12"/>
    <n v="220.27"/>
    <n v="2055.83"/>
    <n v="1205.1400000000001"/>
    <n v="630.41999999999985"/>
    <s v="Debit Card"/>
    <n v="0.30664986890939422"/>
    <x v="1"/>
    <x v="0"/>
    <x v="0"/>
    <s v="16:25"/>
    <x v="1"/>
    <x v="0"/>
  </r>
  <r>
    <s v="INV100650"/>
    <x v="296"/>
    <x v="0"/>
    <x v="7"/>
    <s v="STR023-2024-Sep"/>
    <x v="176"/>
    <x v="173"/>
    <x v="1"/>
    <x v="2"/>
    <x v="2"/>
    <x v="1"/>
    <s v="PRD0045"/>
    <x v="218"/>
    <x v="2"/>
    <x v="2"/>
    <x v="6"/>
    <x v="44"/>
    <x v="41"/>
    <n v="2000000"/>
    <x v="1"/>
    <s v="EMP0121"/>
    <s v="Yamini Pandian"/>
    <n v="1"/>
    <n v="3177.59"/>
    <x v="0"/>
    <n v="317.76"/>
    <n v="12"/>
    <n v="343.18"/>
    <n v="3203.01"/>
    <n v="2078.92"/>
    <n v="780.91000000000008"/>
    <s v="Net Banking"/>
    <n v="0.24380504587872034"/>
    <x v="4"/>
    <x v="0"/>
    <x v="0"/>
    <s v="11:07"/>
    <x v="3"/>
    <x v="1"/>
  </r>
  <r>
    <s v="INV100651"/>
    <x v="171"/>
    <x v="0"/>
    <x v="9"/>
    <s v="STR023-2024-Nov"/>
    <x v="438"/>
    <x v="421"/>
    <x v="0"/>
    <x v="4"/>
    <x v="2"/>
    <x v="0"/>
    <s v="PRD0105"/>
    <x v="97"/>
    <x v="8"/>
    <x v="10"/>
    <x v="43"/>
    <x v="44"/>
    <x v="41"/>
    <n v="2000000"/>
    <x v="1"/>
    <s v="EMP0206"/>
    <s v="Arjun Krishnan"/>
    <n v="1"/>
    <n v="1144.06"/>
    <x v="4"/>
    <n v="343.22"/>
    <n v="12"/>
    <n v="96.1"/>
    <n v="896.94"/>
    <n v="841.85"/>
    <n v="-41.009999999999962"/>
    <s v="Credit Card"/>
    <n v="-4.5722121881062235E-2"/>
    <x v="2"/>
    <x v="0"/>
    <x v="0"/>
    <s v="21:01"/>
    <x v="2"/>
    <x v="0"/>
  </r>
  <r>
    <s v="INV100652"/>
    <x v="74"/>
    <x v="0"/>
    <x v="9"/>
    <s v="STR010-2024-Nov"/>
    <x v="439"/>
    <x v="422"/>
    <x v="0"/>
    <x v="22"/>
    <x v="1"/>
    <x v="0"/>
    <s v="PRD0243"/>
    <x v="21"/>
    <x v="0"/>
    <x v="19"/>
    <x v="12"/>
    <x v="93"/>
    <x v="51"/>
    <n v="2500000"/>
    <x v="1"/>
    <s v="EMP0149"/>
    <s v="Vasanthi Kamath"/>
    <n v="4"/>
    <n v="1279.71"/>
    <x v="4"/>
    <n v="1535.65"/>
    <n v="12"/>
    <n v="429.98"/>
    <n v="4013.17"/>
    <n v="3507.68"/>
    <n v="75.510000000000218"/>
    <s v="UPI"/>
    <n v="1.8815549802276059E-2"/>
    <x v="0"/>
    <x v="0"/>
    <x v="0"/>
    <s v="19:59"/>
    <x v="0"/>
    <x v="0"/>
  </r>
  <r>
    <s v="INV100653"/>
    <x v="131"/>
    <x v="0"/>
    <x v="2"/>
    <s v="STR092-2024-May"/>
    <x v="440"/>
    <x v="423"/>
    <x v="1"/>
    <x v="2"/>
    <x v="2"/>
    <x v="0"/>
    <s v="PRD0002"/>
    <x v="26"/>
    <x v="15"/>
    <x v="24"/>
    <x v="16"/>
    <x v="31"/>
    <x v="30"/>
    <n v="1500000"/>
    <x v="1"/>
    <s v="EMP0173"/>
    <s v="Logesh Gopalakrishnan"/>
    <n v="2"/>
    <n v="1122.24"/>
    <x v="1"/>
    <n v="561.12"/>
    <n v="12"/>
    <n v="202"/>
    <n v="1885.36"/>
    <n v="1510.12"/>
    <n v="173.24"/>
    <s v="Credit Card"/>
    <n v="9.1886960580472701E-2"/>
    <x v="2"/>
    <x v="0"/>
    <x v="0"/>
    <s v="17:30"/>
    <x v="0"/>
    <x v="0"/>
  </r>
  <r>
    <s v="INV100654"/>
    <x v="125"/>
    <x v="0"/>
    <x v="1"/>
    <s v="STR038-2024-Oct"/>
    <x v="23"/>
    <x v="23"/>
    <x v="1"/>
    <x v="10"/>
    <x v="4"/>
    <x v="0"/>
    <s v="PRD0137"/>
    <x v="99"/>
    <x v="10"/>
    <x v="15"/>
    <x v="19"/>
    <x v="95"/>
    <x v="69"/>
    <n v="1500000"/>
    <x v="2"/>
    <s v="EMP0260"/>
    <s v="Malathi Varma"/>
    <n v="1"/>
    <n v="789.82"/>
    <x v="4"/>
    <n v="236.95"/>
    <n v="5"/>
    <n v="27.64"/>
    <n v="580.51"/>
    <n v="522.38"/>
    <n v="30.489999999999995"/>
    <s v="UPI"/>
    <n v="5.2522781691960507E-2"/>
    <x v="0"/>
    <x v="1"/>
    <x v="0"/>
    <s v="18:51"/>
    <x v="0"/>
    <x v="1"/>
  </r>
  <r>
    <s v="INV100655"/>
    <x v="153"/>
    <x v="0"/>
    <x v="7"/>
    <s v="STR002-2024-Sep"/>
    <x v="441"/>
    <x v="424"/>
    <x v="1"/>
    <x v="1"/>
    <x v="1"/>
    <x v="3"/>
    <s v="PRD0187"/>
    <x v="219"/>
    <x v="16"/>
    <x v="58"/>
    <x v="8"/>
    <x v="80"/>
    <x v="64"/>
    <n v="1000000"/>
    <x v="1"/>
    <s v="EMP0173"/>
    <s v="Logesh Gopalakrishnan"/>
    <n v="3"/>
    <n v="2570.27"/>
    <x v="2"/>
    <n v="0"/>
    <n v="12"/>
    <n v="925.3"/>
    <n v="8636.11"/>
    <n v="5875.17"/>
    <n v="1835.6400000000006"/>
    <s v="Credit Card"/>
    <n v="0.21255403184998806"/>
    <x v="2"/>
    <x v="1"/>
    <x v="0"/>
    <s v="11:21"/>
    <x v="3"/>
    <x v="0"/>
  </r>
  <r>
    <s v="INV100656"/>
    <x v="297"/>
    <x v="1"/>
    <x v="8"/>
    <s v="STR060-2025-Mar"/>
    <x v="442"/>
    <x v="425"/>
    <x v="1"/>
    <x v="19"/>
    <x v="1"/>
    <x v="1"/>
    <s v="PRD0109"/>
    <x v="171"/>
    <x v="15"/>
    <x v="24"/>
    <x v="16"/>
    <x v="42"/>
    <x v="39"/>
    <n v="1000000"/>
    <x v="1"/>
    <s v="EMP0015"/>
    <s v="Vikram Bhat"/>
    <n v="2"/>
    <n v="1612.72"/>
    <x v="2"/>
    <n v="0"/>
    <n v="12"/>
    <n v="387.05"/>
    <n v="3612.49"/>
    <n v="2184.86"/>
    <n v="1040.5799999999997"/>
    <s v="UPI"/>
    <n v="0.28805062436158985"/>
    <x v="0"/>
    <x v="1"/>
    <x v="0"/>
    <s v="18:25"/>
    <x v="0"/>
    <x v="0"/>
  </r>
  <r>
    <s v="INV100657"/>
    <x v="165"/>
    <x v="1"/>
    <x v="8"/>
    <s v="STR073-2025-Mar"/>
    <x v="69"/>
    <x v="69"/>
    <x v="1"/>
    <x v="29"/>
    <x v="4"/>
    <x v="0"/>
    <s v="PRD0063"/>
    <x v="27"/>
    <x v="12"/>
    <x v="25"/>
    <x v="11"/>
    <x v="32"/>
    <x v="29"/>
    <n v="2500000"/>
    <x v="1"/>
    <s v="EMP0276"/>
    <s v="Manoj Ramachandran"/>
    <n v="2"/>
    <n v="1283.24"/>
    <x v="2"/>
    <n v="0"/>
    <n v="12"/>
    <n v="307.98"/>
    <n v="2874.46"/>
    <n v="1731.84"/>
    <n v="834.6400000000001"/>
    <s v="Debit Card"/>
    <n v="0.29036410317068251"/>
    <x v="1"/>
    <x v="1"/>
    <x v="0"/>
    <s v="13:33"/>
    <x v="1"/>
    <x v="0"/>
  </r>
  <r>
    <s v="INV100658"/>
    <x v="156"/>
    <x v="0"/>
    <x v="10"/>
    <s v="STR029-2024-Apr"/>
    <x v="268"/>
    <x v="260"/>
    <x v="0"/>
    <x v="36"/>
    <x v="1"/>
    <x v="0"/>
    <s v="PRD0216"/>
    <x v="157"/>
    <x v="7"/>
    <x v="26"/>
    <x v="38"/>
    <x v="37"/>
    <x v="34"/>
    <n v="800000"/>
    <x v="2"/>
    <s v="EMP0008"/>
    <s v="Deepak Kamath"/>
    <n v="1"/>
    <n v="1057.6500000000001"/>
    <x v="2"/>
    <n v="0"/>
    <n v="12"/>
    <n v="126.92"/>
    <n v="1184.57"/>
    <n v="828.52"/>
    <n v="229.12999999999994"/>
    <s v="Credit Card"/>
    <n v="0.19342883915682479"/>
    <x v="2"/>
    <x v="0"/>
    <x v="0"/>
    <s v="17:11"/>
    <x v="0"/>
    <x v="0"/>
  </r>
  <r>
    <s v="INV100659"/>
    <x v="104"/>
    <x v="0"/>
    <x v="5"/>
    <s v="STR068-2024-Jun"/>
    <x v="339"/>
    <x v="324"/>
    <x v="0"/>
    <x v="13"/>
    <x v="0"/>
    <x v="3"/>
    <s v="PRD0158"/>
    <x v="68"/>
    <x v="10"/>
    <x v="43"/>
    <x v="21"/>
    <x v="11"/>
    <x v="11"/>
    <n v="2000000"/>
    <x v="1"/>
    <s v="EMP0127"/>
    <s v="Chandra Reddy"/>
    <n v="3"/>
    <n v="673.44"/>
    <x v="2"/>
    <n v="0"/>
    <n v="5"/>
    <n v="101.02"/>
    <n v="2121.34"/>
    <n v="1371.48"/>
    <n v="648.84000000000015"/>
    <s v="Net Banking"/>
    <n v="0.30586327509970118"/>
    <x v="4"/>
    <x v="0"/>
    <x v="0"/>
    <s v="15:23"/>
    <x v="1"/>
    <x v="0"/>
  </r>
  <r>
    <s v="INV100660"/>
    <x v="298"/>
    <x v="0"/>
    <x v="7"/>
    <s v="STR015-2024-Sep"/>
    <x v="43"/>
    <x v="43"/>
    <x v="1"/>
    <x v="26"/>
    <x v="4"/>
    <x v="0"/>
    <s v="PRD0223"/>
    <x v="208"/>
    <x v="19"/>
    <x v="40"/>
    <x v="4"/>
    <x v="84"/>
    <x v="11"/>
    <n v="800000"/>
    <x v="1"/>
    <s v="EMP0141"/>
    <s v="Dhruv Mishra"/>
    <n v="1"/>
    <n v="1150.82"/>
    <x v="1"/>
    <n v="287.7"/>
    <n v="12"/>
    <n v="103.57"/>
    <n v="966.69"/>
    <n v="761.07"/>
    <n v="102.05000000000001"/>
    <s v="Cash"/>
    <n v="0.10556641736233953"/>
    <x v="3"/>
    <x v="1"/>
    <x v="0"/>
    <s v="21:53"/>
    <x v="2"/>
    <x v="1"/>
  </r>
  <r>
    <s v="INV100661"/>
    <x v="198"/>
    <x v="0"/>
    <x v="10"/>
    <s v="STR083-2024-Apr"/>
    <x v="443"/>
    <x v="426"/>
    <x v="0"/>
    <x v="14"/>
    <x v="1"/>
    <x v="3"/>
    <s v="PRD0191"/>
    <x v="79"/>
    <x v="2"/>
    <x v="50"/>
    <x v="39"/>
    <x v="28"/>
    <x v="27"/>
    <n v="1200000"/>
    <x v="2"/>
    <s v="EMP0240"/>
    <s v="Gopal Prasad"/>
    <n v="2"/>
    <n v="2656.69"/>
    <x v="6"/>
    <n v="797.01"/>
    <n v="12"/>
    <n v="541.96"/>
    <n v="5058.33"/>
    <n v="3706.28"/>
    <n v="810.08999999999969"/>
    <s v="Credit Card"/>
    <n v="0.16014969367360368"/>
    <x v="2"/>
    <x v="0"/>
    <x v="0"/>
    <s v="15:32"/>
    <x v="1"/>
    <x v="0"/>
  </r>
  <r>
    <s v="INV100662"/>
    <x v="299"/>
    <x v="1"/>
    <x v="8"/>
    <s v="STR100-2025-Mar"/>
    <x v="60"/>
    <x v="60"/>
    <x v="1"/>
    <x v="29"/>
    <x v="4"/>
    <x v="3"/>
    <s v="PRD0184"/>
    <x v="220"/>
    <x v="9"/>
    <x v="12"/>
    <x v="18"/>
    <x v="48"/>
    <x v="44"/>
    <n v="2500000"/>
    <x v="2"/>
    <s v="EMP0086"/>
    <s v="Anil Reddy"/>
    <n v="2"/>
    <n v="1805.75"/>
    <x v="1"/>
    <n v="902.88"/>
    <n v="12"/>
    <n v="325.02999999999997"/>
    <n v="3033.65"/>
    <n v="2366.8200000000002"/>
    <n v="341.79999999999995"/>
    <s v="Credit Card"/>
    <n v="0.11266955647487348"/>
    <x v="2"/>
    <x v="1"/>
    <x v="0"/>
    <s v="12:31"/>
    <x v="1"/>
    <x v="0"/>
  </r>
  <r>
    <s v="INV100663"/>
    <x v="30"/>
    <x v="0"/>
    <x v="1"/>
    <s v="STR048-2024-Oct"/>
    <x v="444"/>
    <x v="427"/>
    <x v="0"/>
    <x v="33"/>
    <x v="3"/>
    <x v="1"/>
    <s v="PRD0079"/>
    <x v="69"/>
    <x v="15"/>
    <x v="46"/>
    <x v="37"/>
    <x v="119"/>
    <x v="59"/>
    <n v="1200000"/>
    <x v="0"/>
    <s v="EMP0121"/>
    <s v="Yamini Pandian"/>
    <n v="2"/>
    <n v="1835.29"/>
    <x v="3"/>
    <n v="734.12"/>
    <n v="12"/>
    <n v="352.38"/>
    <n v="3288.84"/>
    <n v="2338.92"/>
    <n v="597.54000000000008"/>
    <s v="UPI"/>
    <n v="0.18168716021454376"/>
    <x v="0"/>
    <x v="0"/>
    <x v="0"/>
    <s v="19:40"/>
    <x v="0"/>
    <x v="0"/>
  </r>
  <r>
    <s v="INV100664"/>
    <x v="300"/>
    <x v="0"/>
    <x v="7"/>
    <s v="STR103-2024-Sep"/>
    <x v="35"/>
    <x v="35"/>
    <x v="1"/>
    <x v="7"/>
    <x v="0"/>
    <x v="2"/>
    <s v="PRD0085"/>
    <x v="195"/>
    <x v="19"/>
    <x v="72"/>
    <x v="30"/>
    <x v="33"/>
    <x v="31"/>
    <n v="2500000"/>
    <x v="1"/>
    <s v="EMP0147"/>
    <s v="Yogesh Chettiar"/>
    <n v="2"/>
    <n v="1303.45"/>
    <x v="5"/>
    <n v="130.34"/>
    <n v="12"/>
    <n v="297.19"/>
    <n v="2773.75"/>
    <n v="1758.96"/>
    <n v="717.59999999999991"/>
    <s v="Credit Card"/>
    <n v="0.25871113114015321"/>
    <x v="2"/>
    <x v="1"/>
    <x v="0"/>
    <s v="13:28"/>
    <x v="1"/>
    <x v="0"/>
  </r>
  <r>
    <s v="INV100665"/>
    <x v="253"/>
    <x v="0"/>
    <x v="1"/>
    <s v="STR048-2024-Oct"/>
    <x v="163"/>
    <x v="160"/>
    <x v="0"/>
    <x v="19"/>
    <x v="1"/>
    <x v="0"/>
    <s v="PRD0243"/>
    <x v="21"/>
    <x v="0"/>
    <x v="19"/>
    <x v="12"/>
    <x v="119"/>
    <x v="59"/>
    <n v="1200000"/>
    <x v="0"/>
    <s v="EMP0285"/>
    <s v="Chandran Krishnan"/>
    <n v="1"/>
    <n v="1285.3399999999999"/>
    <x v="2"/>
    <n v="0"/>
    <n v="12"/>
    <n v="154.24"/>
    <n v="1439.58"/>
    <n v="876.92"/>
    <n v="408.41999999999996"/>
    <s v="Debit Card"/>
    <n v="0.28370774809319382"/>
    <x v="1"/>
    <x v="1"/>
    <x v="0"/>
    <s v="15:17"/>
    <x v="1"/>
    <x v="0"/>
  </r>
  <r>
    <s v="INV100666"/>
    <x v="165"/>
    <x v="1"/>
    <x v="8"/>
    <s v="STR064-2025-Mar"/>
    <x v="430"/>
    <x v="413"/>
    <x v="1"/>
    <x v="6"/>
    <x v="0"/>
    <x v="3"/>
    <s v="PRD0179"/>
    <x v="114"/>
    <x v="7"/>
    <x v="9"/>
    <x v="47"/>
    <x v="90"/>
    <x v="67"/>
    <n v="1200000"/>
    <x v="2"/>
    <s v="EMP0225"/>
    <s v="Swathi Achari"/>
    <n v="1"/>
    <n v="1678.39"/>
    <x v="5"/>
    <n v="83.92"/>
    <n v="12"/>
    <n v="191.34"/>
    <n v="1785.81"/>
    <n v="1139.81"/>
    <n v="454.65999999999997"/>
    <s v="Credit Card"/>
    <n v="0.25459595365688398"/>
    <x v="2"/>
    <x v="0"/>
    <x v="0"/>
    <s v="16:38"/>
    <x v="1"/>
    <x v="0"/>
  </r>
  <r>
    <s v="INV100667"/>
    <x v="274"/>
    <x v="1"/>
    <x v="8"/>
    <s v="STR004-2025-Mar"/>
    <x v="445"/>
    <x v="428"/>
    <x v="1"/>
    <x v="28"/>
    <x v="1"/>
    <x v="0"/>
    <s v="PRD0229"/>
    <x v="187"/>
    <x v="18"/>
    <x v="55"/>
    <x v="1"/>
    <x v="10"/>
    <x v="10"/>
    <n v="800000"/>
    <x v="2"/>
    <s v="EMP0090"/>
    <s v="Padma Gounder"/>
    <n v="3"/>
    <n v="1102.06"/>
    <x v="0"/>
    <n v="330.62"/>
    <n v="12"/>
    <n v="357.07"/>
    <n v="3332.63"/>
    <n v="2752.32"/>
    <n v="223.23999999999995"/>
    <s v="UPI"/>
    <n v="6.698613407428966E-2"/>
    <x v="0"/>
    <x v="1"/>
    <x v="1"/>
    <s v="16:13"/>
    <x v="1"/>
    <x v="0"/>
  </r>
  <r>
    <s v="INV100668"/>
    <x v="247"/>
    <x v="1"/>
    <x v="8"/>
    <s v="STR089-2025-Mar"/>
    <x v="446"/>
    <x v="429"/>
    <x v="0"/>
    <x v="36"/>
    <x v="1"/>
    <x v="0"/>
    <s v="PRD0007"/>
    <x v="185"/>
    <x v="2"/>
    <x v="50"/>
    <x v="0"/>
    <x v="67"/>
    <x v="23"/>
    <n v="800000"/>
    <x v="0"/>
    <s v="EMP0160"/>
    <s v="Ganesh Iyengar"/>
    <n v="3"/>
    <n v="4789.37"/>
    <x v="3"/>
    <n v="2873.62"/>
    <n v="12"/>
    <n v="1379.34"/>
    <n v="12873.83"/>
    <n v="9709.7099999999991"/>
    <n v="1784.7800000000009"/>
    <s v="UPI"/>
    <n v="0.13863628772478748"/>
    <x v="0"/>
    <x v="1"/>
    <x v="0"/>
    <s v="16:29"/>
    <x v="1"/>
    <x v="1"/>
  </r>
  <r>
    <s v="INV100669"/>
    <x v="158"/>
    <x v="0"/>
    <x v="7"/>
    <s v="STR090-2024-Sep"/>
    <x v="447"/>
    <x v="430"/>
    <x v="0"/>
    <x v="10"/>
    <x v="4"/>
    <x v="3"/>
    <s v="PRD0114"/>
    <x v="8"/>
    <x v="6"/>
    <x v="8"/>
    <x v="6"/>
    <x v="35"/>
    <x v="33"/>
    <n v="2500000"/>
    <x v="1"/>
    <s v="EMP0061"/>
    <s v="Ganapathy Naidu"/>
    <n v="2"/>
    <n v="888.22"/>
    <x v="1"/>
    <n v="444.11"/>
    <n v="5"/>
    <n v="66.62"/>
    <n v="1398.95"/>
    <n v="977.2"/>
    <n v="355.13"/>
    <s v="UPI"/>
    <n v="0.2538546767218271"/>
    <x v="0"/>
    <x v="1"/>
    <x v="0"/>
    <s v="12:50"/>
    <x v="1"/>
    <x v="0"/>
  </r>
  <r>
    <s v="INV100670"/>
    <x v="271"/>
    <x v="1"/>
    <x v="8"/>
    <s v="STR003-2025-Mar"/>
    <x v="448"/>
    <x v="431"/>
    <x v="1"/>
    <x v="27"/>
    <x v="4"/>
    <x v="0"/>
    <s v="PRD0016"/>
    <x v="28"/>
    <x v="12"/>
    <x v="21"/>
    <x v="17"/>
    <x v="99"/>
    <x v="71"/>
    <n v="2500000"/>
    <x v="2"/>
    <s v="EMP0203"/>
    <s v="Rani Mishra"/>
    <n v="3"/>
    <n v="2032.24"/>
    <x v="2"/>
    <n v="0"/>
    <n v="12"/>
    <n v="731.61"/>
    <n v="6828.33"/>
    <n v="4385.1899999999996"/>
    <n v="1711.5300000000002"/>
    <s v="UPI"/>
    <n v="0.25065133055959515"/>
    <x v="0"/>
    <x v="0"/>
    <x v="0"/>
    <s v="11:25"/>
    <x v="3"/>
    <x v="0"/>
  </r>
  <r>
    <s v="INV100671"/>
    <x v="80"/>
    <x v="0"/>
    <x v="1"/>
    <s v="STR063-2024-Oct"/>
    <x v="432"/>
    <x v="415"/>
    <x v="1"/>
    <x v="15"/>
    <x v="4"/>
    <x v="3"/>
    <s v="PRD0177"/>
    <x v="73"/>
    <x v="10"/>
    <x v="15"/>
    <x v="28"/>
    <x v="70"/>
    <x v="56"/>
    <n v="1200000"/>
    <x v="2"/>
    <s v="EMP0002"/>
    <s v="Girish Sundaram"/>
    <n v="1"/>
    <n v="970.09"/>
    <x v="1"/>
    <n v="242.52"/>
    <n v="5"/>
    <n v="36.380000000000003"/>
    <n v="763.95"/>
    <n v="629.72"/>
    <n v="97.850000000000023"/>
    <s v="Debit Card"/>
    <n v="0.12808429871064864"/>
    <x v="1"/>
    <x v="0"/>
    <x v="0"/>
    <s v="21:30"/>
    <x v="2"/>
    <x v="1"/>
  </r>
  <r>
    <s v="INV100672"/>
    <x v="239"/>
    <x v="0"/>
    <x v="5"/>
    <s v="STR091-2024-Jun"/>
    <x v="390"/>
    <x v="375"/>
    <x v="1"/>
    <x v="1"/>
    <x v="1"/>
    <x v="2"/>
    <s v="PRD0043"/>
    <x v="63"/>
    <x v="12"/>
    <x v="21"/>
    <x v="20"/>
    <x v="83"/>
    <x v="50"/>
    <n v="1500000"/>
    <x v="2"/>
    <s v="EMP0073"/>
    <s v="Sathish Sundaram"/>
    <n v="1"/>
    <n v="3047.59"/>
    <x v="1"/>
    <n v="761.9"/>
    <n v="12"/>
    <n v="274.27999999999997"/>
    <n v="2559.9699999999998"/>
    <n v="2034.01"/>
    <n v="251.67999999999984"/>
    <s v="Credit Card"/>
    <n v="9.8313652113110647E-2"/>
    <x v="2"/>
    <x v="1"/>
    <x v="1"/>
    <s v="18:30"/>
    <x v="0"/>
    <x v="0"/>
  </r>
  <r>
    <s v="INV100673"/>
    <x v="301"/>
    <x v="0"/>
    <x v="0"/>
    <s v="STR114-2024-Dec"/>
    <x v="449"/>
    <x v="432"/>
    <x v="1"/>
    <x v="9"/>
    <x v="2"/>
    <x v="0"/>
    <s v="PRD0188"/>
    <x v="192"/>
    <x v="13"/>
    <x v="57"/>
    <x v="19"/>
    <x v="92"/>
    <x v="29"/>
    <n v="2000000"/>
    <x v="1"/>
    <s v="EMP0260"/>
    <s v="Malathi Varma"/>
    <n v="3"/>
    <n v="475.89"/>
    <x v="3"/>
    <n v="285.52999999999997"/>
    <n v="5"/>
    <n v="57.11"/>
    <n v="1199.25"/>
    <n v="1011.27"/>
    <n v="130.87"/>
    <s v="UPI"/>
    <n v="0.10912653741922035"/>
    <x v="0"/>
    <x v="0"/>
    <x v="0"/>
    <s v="19:07"/>
    <x v="0"/>
    <x v="0"/>
  </r>
  <r>
    <s v="INV100674"/>
    <x v="55"/>
    <x v="0"/>
    <x v="1"/>
    <s v="STR116-2024-Oct"/>
    <x v="118"/>
    <x v="117"/>
    <x v="0"/>
    <x v="2"/>
    <x v="2"/>
    <x v="2"/>
    <s v="PRD0188"/>
    <x v="192"/>
    <x v="13"/>
    <x v="57"/>
    <x v="19"/>
    <x v="27"/>
    <x v="26"/>
    <n v="2000000"/>
    <x v="1"/>
    <s v="EMP0090"/>
    <s v="Padma Gounder"/>
    <n v="1"/>
    <n v="511.61"/>
    <x v="3"/>
    <n v="102.32"/>
    <n v="5"/>
    <n v="20.46"/>
    <n v="429.75"/>
    <n v="337.09"/>
    <n v="72.200000000000017"/>
    <s v="Debit Card"/>
    <n v="0.16800465386852825"/>
    <x v="1"/>
    <x v="0"/>
    <x v="0"/>
    <s v="15:58"/>
    <x v="1"/>
    <x v="0"/>
  </r>
  <r>
    <s v="INV100675"/>
    <x v="37"/>
    <x v="0"/>
    <x v="0"/>
    <s v="STR097-2024-Dec"/>
    <x v="450"/>
    <x v="347"/>
    <x v="1"/>
    <x v="17"/>
    <x v="2"/>
    <x v="1"/>
    <s v="PRD0047"/>
    <x v="42"/>
    <x v="1"/>
    <x v="1"/>
    <x v="18"/>
    <x v="30"/>
    <x v="29"/>
    <n v="1500000"/>
    <x v="1"/>
    <s v="EMP0285"/>
    <s v="Chandran Krishnan"/>
    <n v="5"/>
    <n v="515.23"/>
    <x v="0"/>
    <n v="257.62"/>
    <n v="5"/>
    <n v="115.93"/>
    <n v="2434.46"/>
    <n v="1475"/>
    <n v="843.53"/>
    <s v="UPI"/>
    <n v="0.34649573211307638"/>
    <x v="0"/>
    <x v="1"/>
    <x v="0"/>
    <s v="17:33"/>
    <x v="0"/>
    <x v="1"/>
  </r>
  <r>
    <s v="INV100676"/>
    <x v="16"/>
    <x v="0"/>
    <x v="1"/>
    <s v="STR117-2024-Oct"/>
    <x v="239"/>
    <x v="233"/>
    <x v="0"/>
    <x v="14"/>
    <x v="1"/>
    <x v="1"/>
    <s v="PRD0116"/>
    <x v="56"/>
    <x v="7"/>
    <x v="9"/>
    <x v="13"/>
    <x v="82"/>
    <x v="39"/>
    <n v="1500000"/>
    <x v="1"/>
    <s v="EMP0091"/>
    <s v="Hari Nair"/>
    <n v="3"/>
    <n v="1369.38"/>
    <x v="6"/>
    <n v="616.22"/>
    <n v="12"/>
    <n v="419.03"/>
    <n v="3910.95"/>
    <n v="3146.13"/>
    <n v="345.78999999999974"/>
    <s v="UPI"/>
    <n v="8.8415858039606679E-2"/>
    <x v="0"/>
    <x v="0"/>
    <x v="0"/>
    <s v="15:42"/>
    <x v="1"/>
    <x v="0"/>
  </r>
  <r>
    <s v="INV100677"/>
    <x v="171"/>
    <x v="0"/>
    <x v="9"/>
    <s v="STR023-2024-Nov"/>
    <x v="247"/>
    <x v="241"/>
    <x v="1"/>
    <x v="34"/>
    <x v="0"/>
    <x v="3"/>
    <s v="PRD0093"/>
    <x v="54"/>
    <x v="0"/>
    <x v="37"/>
    <x v="33"/>
    <x v="44"/>
    <x v="41"/>
    <n v="2000000"/>
    <x v="1"/>
    <s v="EMP0001"/>
    <s v="Charulatha Kumar"/>
    <n v="4"/>
    <n v="830.44"/>
    <x v="4"/>
    <n v="996.53"/>
    <n v="5"/>
    <n v="116.26"/>
    <n v="2441.4899999999998"/>
    <n v="2272.2399999999998"/>
    <n v="52.989999999999995"/>
    <s v="EMI"/>
    <n v="2.1703959467374433E-2"/>
    <x v="5"/>
    <x v="1"/>
    <x v="0"/>
    <s v="16:51"/>
    <x v="1"/>
    <x v="0"/>
  </r>
  <r>
    <s v="INV100678"/>
    <x v="108"/>
    <x v="0"/>
    <x v="3"/>
    <s v="STR075-2024-Jul"/>
    <x v="174"/>
    <x v="171"/>
    <x v="0"/>
    <x v="10"/>
    <x v="4"/>
    <x v="0"/>
    <s v="PRD0144"/>
    <x v="93"/>
    <x v="10"/>
    <x v="17"/>
    <x v="18"/>
    <x v="21"/>
    <x v="21"/>
    <n v="1000000"/>
    <x v="1"/>
    <s v="EMP0121"/>
    <s v="Yamini Pandian"/>
    <n v="3"/>
    <n v="1132.5899999999999"/>
    <x v="4"/>
    <n v="1019.33"/>
    <n v="12"/>
    <n v="285.41000000000003"/>
    <n v="2663.85"/>
    <n v="2099.52"/>
    <n v="278.9199999999999"/>
    <s v="Debit Card"/>
    <n v="0.10470559528501977"/>
    <x v="1"/>
    <x v="0"/>
    <x v="0"/>
    <s v="15:47"/>
    <x v="1"/>
    <x v="0"/>
  </r>
  <r>
    <s v="INV100679"/>
    <x v="28"/>
    <x v="0"/>
    <x v="10"/>
    <s v="STR001-2024-Apr"/>
    <x v="451"/>
    <x v="433"/>
    <x v="0"/>
    <x v="34"/>
    <x v="0"/>
    <x v="0"/>
    <s v="PRD0111"/>
    <x v="75"/>
    <x v="11"/>
    <x v="48"/>
    <x v="18"/>
    <x v="55"/>
    <x v="48"/>
    <n v="2500000"/>
    <x v="1"/>
    <s v="EMP0149"/>
    <s v="Vasanthi Kamath"/>
    <n v="2"/>
    <n v="926.02"/>
    <x v="2"/>
    <n v="0"/>
    <n v="5"/>
    <n v="92.6"/>
    <n v="1944.64"/>
    <n v="1180.96"/>
    <n v="671.08"/>
    <s v="Cash"/>
    <n v="0.34509215073226923"/>
    <x v="3"/>
    <x v="0"/>
    <x v="0"/>
    <s v="20:02"/>
    <x v="0"/>
    <x v="1"/>
  </r>
  <r>
    <s v="INV100680"/>
    <x v="81"/>
    <x v="0"/>
    <x v="1"/>
    <s v="STR003-2024-Oct"/>
    <x v="452"/>
    <x v="434"/>
    <x v="1"/>
    <x v="34"/>
    <x v="0"/>
    <x v="3"/>
    <s v="PRD0115"/>
    <x v="57"/>
    <x v="8"/>
    <x v="39"/>
    <x v="1"/>
    <x v="99"/>
    <x v="71"/>
    <n v="2500000"/>
    <x v="2"/>
    <s v="EMP0072"/>
    <s v="Anitha Ramachandran"/>
    <n v="2"/>
    <n v="1833.71"/>
    <x v="2"/>
    <n v="0"/>
    <n v="12"/>
    <n v="440.09"/>
    <n v="4107.51"/>
    <n v="2281.8000000000002"/>
    <n v="1385.6200000000001"/>
    <s v="Debit Card"/>
    <n v="0.33733819272503296"/>
    <x v="1"/>
    <x v="0"/>
    <x v="1"/>
    <s v="19:41"/>
    <x v="0"/>
    <x v="1"/>
  </r>
  <r>
    <s v="INV100681"/>
    <x v="218"/>
    <x v="0"/>
    <x v="0"/>
    <s v="STR056-2024-Dec"/>
    <x v="453"/>
    <x v="435"/>
    <x v="0"/>
    <x v="21"/>
    <x v="1"/>
    <x v="3"/>
    <s v="PRD0064"/>
    <x v="47"/>
    <x v="19"/>
    <x v="36"/>
    <x v="27"/>
    <x v="61"/>
    <x v="50"/>
    <n v="1200000"/>
    <x v="2"/>
    <s v="EMP0002"/>
    <s v="Girish Sundaram"/>
    <n v="4"/>
    <n v="315.62"/>
    <x v="6"/>
    <n v="189.37"/>
    <n v="5"/>
    <n v="53.66"/>
    <n v="1126.77"/>
    <n v="1016.6"/>
    <n v="56.509999999999962"/>
    <s v="UPI"/>
    <n v="5.0152204975283297E-2"/>
    <x v="0"/>
    <x v="1"/>
    <x v="0"/>
    <s v="15:00"/>
    <x v="1"/>
    <x v="0"/>
  </r>
  <r>
    <s v="INV100682"/>
    <x v="256"/>
    <x v="0"/>
    <x v="2"/>
    <s v="STR120-2024-May"/>
    <x v="454"/>
    <x v="436"/>
    <x v="1"/>
    <x v="16"/>
    <x v="3"/>
    <x v="0"/>
    <s v="PRD0025"/>
    <x v="39"/>
    <x v="7"/>
    <x v="33"/>
    <x v="23"/>
    <x v="101"/>
    <x v="67"/>
    <n v="1500000"/>
    <x v="2"/>
    <s v="EMP0223"/>
    <s v="Meena Krishnan"/>
    <n v="3"/>
    <n v="1322.42"/>
    <x v="0"/>
    <n v="396.73"/>
    <n v="12"/>
    <n v="428.46"/>
    <n v="3998.99"/>
    <n v="3075.72"/>
    <n v="494.81"/>
    <s v="Debit Card"/>
    <n v="0.12373374277004945"/>
    <x v="1"/>
    <x v="0"/>
    <x v="0"/>
    <s v="21:02"/>
    <x v="2"/>
    <x v="0"/>
  </r>
  <r>
    <s v="INV100683"/>
    <x v="229"/>
    <x v="1"/>
    <x v="4"/>
    <s v="STR085-2025-Feb"/>
    <x v="297"/>
    <x v="286"/>
    <x v="0"/>
    <x v="4"/>
    <x v="2"/>
    <x v="2"/>
    <s v="PRD0191"/>
    <x v="79"/>
    <x v="2"/>
    <x v="50"/>
    <x v="39"/>
    <x v="9"/>
    <x v="9"/>
    <n v="1500000"/>
    <x v="2"/>
    <s v="EMP0223"/>
    <s v="Meena Krishnan"/>
    <n v="2"/>
    <n v="2832.56"/>
    <x v="1"/>
    <n v="1416.28"/>
    <n v="12"/>
    <n v="509.86"/>
    <n v="4758.7"/>
    <n v="3706.28"/>
    <n v="542.5599999999996"/>
    <s v="UPI"/>
    <n v="0.11401433164519714"/>
    <x v="0"/>
    <x v="0"/>
    <x v="0"/>
    <s v="18:47"/>
    <x v="0"/>
    <x v="1"/>
  </r>
  <r>
    <s v="INV100684"/>
    <x v="190"/>
    <x v="1"/>
    <x v="6"/>
    <s v="STR013-2025-Jan"/>
    <x v="455"/>
    <x v="437"/>
    <x v="0"/>
    <x v="10"/>
    <x v="4"/>
    <x v="0"/>
    <s v="PRD0191"/>
    <x v="79"/>
    <x v="2"/>
    <x v="50"/>
    <x v="39"/>
    <x v="76"/>
    <x v="50"/>
    <n v="2500000"/>
    <x v="2"/>
    <s v="EMP0225"/>
    <s v="Swathi Achari"/>
    <n v="1"/>
    <n v="2849.39"/>
    <x v="4"/>
    <n v="854.82"/>
    <n v="12"/>
    <n v="239.35"/>
    <n v="2233.92"/>
    <n v="1853.14"/>
    <n v="141.42999999999998"/>
    <s v="UPI"/>
    <n v="6.3310234923363407E-2"/>
    <x v="0"/>
    <x v="0"/>
    <x v="0"/>
    <s v="14:54"/>
    <x v="1"/>
    <x v="1"/>
  </r>
  <r>
    <s v="INV100685"/>
    <x v="201"/>
    <x v="0"/>
    <x v="11"/>
    <s v="STR078-2024-Aug"/>
    <x v="307"/>
    <x v="296"/>
    <x v="1"/>
    <x v="14"/>
    <x v="1"/>
    <x v="0"/>
    <s v="PRD0092"/>
    <x v="149"/>
    <x v="2"/>
    <x v="2"/>
    <x v="39"/>
    <x v="3"/>
    <x v="3"/>
    <n v="1200000"/>
    <x v="1"/>
    <s v="EMP0223"/>
    <s v="Meena Krishnan"/>
    <n v="2"/>
    <n v="3729.48"/>
    <x v="6"/>
    <n v="1118.8399999999999"/>
    <n v="12"/>
    <n v="760.81"/>
    <n v="7100.93"/>
    <n v="5464.62"/>
    <n v="875.50000000000045"/>
    <s v="Debit Card"/>
    <n v="0.12329370941552732"/>
    <x v="1"/>
    <x v="0"/>
    <x v="0"/>
    <s v="18:07"/>
    <x v="0"/>
    <x v="1"/>
  </r>
  <r>
    <s v="INV100686"/>
    <x v="171"/>
    <x v="0"/>
    <x v="9"/>
    <s v="STR089-2024-Nov"/>
    <x v="364"/>
    <x v="349"/>
    <x v="1"/>
    <x v="33"/>
    <x v="3"/>
    <x v="0"/>
    <s v="PRD0065"/>
    <x v="2"/>
    <x v="2"/>
    <x v="2"/>
    <x v="2"/>
    <x v="67"/>
    <x v="23"/>
    <n v="800000"/>
    <x v="0"/>
    <s v="EMP0026"/>
    <s v="Sunita Ramachandran"/>
    <n v="1"/>
    <n v="3845.25"/>
    <x v="0"/>
    <n v="384.52"/>
    <n v="12"/>
    <n v="415.29"/>
    <n v="3876.02"/>
    <n v="2633.56"/>
    <n v="827.17000000000007"/>
    <s v="Cash"/>
    <n v="0.21340705156320144"/>
    <x v="3"/>
    <x v="0"/>
    <x v="0"/>
    <s v="21:07"/>
    <x v="2"/>
    <x v="0"/>
  </r>
  <r>
    <s v="INV100687"/>
    <x v="269"/>
    <x v="1"/>
    <x v="6"/>
    <s v="STR049-2025-Jan"/>
    <x v="456"/>
    <x v="438"/>
    <x v="0"/>
    <x v="30"/>
    <x v="3"/>
    <x v="3"/>
    <s v="PRD0116"/>
    <x v="56"/>
    <x v="7"/>
    <x v="9"/>
    <x v="13"/>
    <x v="110"/>
    <x v="74"/>
    <n v="1200000"/>
    <x v="2"/>
    <s v="EMP0100"/>
    <s v="Priya Balasubramaniam"/>
    <n v="2"/>
    <n v="1462.47"/>
    <x v="6"/>
    <n v="438.74"/>
    <n v="12"/>
    <n v="298.33999999999997"/>
    <n v="2784.54"/>
    <n v="2097.42"/>
    <n v="388.77999999999992"/>
    <s v="Cash"/>
    <n v="0.13962090686432946"/>
    <x v="3"/>
    <x v="1"/>
    <x v="0"/>
    <s v="21:51"/>
    <x v="2"/>
    <x v="0"/>
  </r>
  <r>
    <s v="INV100688"/>
    <x v="287"/>
    <x v="0"/>
    <x v="5"/>
    <s v="STR091-2024-Jun"/>
    <x v="457"/>
    <x v="439"/>
    <x v="0"/>
    <x v="11"/>
    <x v="3"/>
    <x v="0"/>
    <s v="PRD0013"/>
    <x v="15"/>
    <x v="10"/>
    <x v="15"/>
    <x v="8"/>
    <x v="83"/>
    <x v="50"/>
    <n v="1500000"/>
    <x v="2"/>
    <s v="EMP0063"/>
    <s v="Anusuya Subramaniam"/>
    <n v="3"/>
    <n v="784.69"/>
    <x v="0"/>
    <n v="235.41"/>
    <n v="5"/>
    <n v="105.93"/>
    <n v="2224.59"/>
    <n v="1650.03"/>
    <n v="468.63000000000017"/>
    <s v="Net Banking"/>
    <n v="0.21065904278990741"/>
    <x v="4"/>
    <x v="0"/>
    <x v="0"/>
    <s v="20:31"/>
    <x v="0"/>
    <x v="0"/>
  </r>
  <r>
    <s v="INV100689"/>
    <x v="73"/>
    <x v="0"/>
    <x v="3"/>
    <s v="STR015-2024-Jul"/>
    <x v="7"/>
    <x v="7"/>
    <x v="0"/>
    <x v="7"/>
    <x v="0"/>
    <x v="1"/>
    <s v="PRD0224"/>
    <x v="3"/>
    <x v="2"/>
    <x v="3"/>
    <x v="3"/>
    <x v="84"/>
    <x v="11"/>
    <n v="800000"/>
    <x v="1"/>
    <s v="EMP0063"/>
    <s v="Anusuya Subramaniam"/>
    <n v="2"/>
    <n v="5008.82"/>
    <x v="0"/>
    <n v="1001.76"/>
    <n v="12"/>
    <n v="1081.9100000000001"/>
    <n v="10097.790000000001"/>
    <n v="6741.6"/>
    <n v="2274.2800000000007"/>
    <s v="Credit Card"/>
    <n v="0.22522551964340717"/>
    <x v="2"/>
    <x v="0"/>
    <x v="0"/>
    <s v="10:01"/>
    <x v="3"/>
    <x v="0"/>
  </r>
  <r>
    <s v="INV100690"/>
    <x v="171"/>
    <x v="0"/>
    <x v="9"/>
    <s v="STR101-2024-Nov"/>
    <x v="56"/>
    <x v="56"/>
    <x v="1"/>
    <x v="29"/>
    <x v="4"/>
    <x v="3"/>
    <s v="PRD0117"/>
    <x v="10"/>
    <x v="8"/>
    <x v="10"/>
    <x v="8"/>
    <x v="34"/>
    <x v="32"/>
    <n v="1200000"/>
    <x v="1"/>
    <s v="EMP0194"/>
    <s v="Pranav Reddy"/>
    <n v="2"/>
    <n v="1748.18"/>
    <x v="2"/>
    <n v="0"/>
    <n v="12"/>
    <n v="419.56"/>
    <n v="3915.92"/>
    <n v="2799.7"/>
    <n v="696.66000000000031"/>
    <s v="Credit Card"/>
    <n v="0.17790455371917718"/>
    <x v="2"/>
    <x v="0"/>
    <x v="0"/>
    <s v="20:36"/>
    <x v="0"/>
    <x v="0"/>
  </r>
  <r>
    <s v="INV100691"/>
    <x v="142"/>
    <x v="0"/>
    <x v="7"/>
    <s v="STR027-2024-Sep"/>
    <x v="458"/>
    <x v="440"/>
    <x v="1"/>
    <x v="29"/>
    <x v="4"/>
    <x v="3"/>
    <s v="PRD0198"/>
    <x v="182"/>
    <x v="17"/>
    <x v="38"/>
    <x v="38"/>
    <x v="100"/>
    <x v="72"/>
    <n v="1500000"/>
    <x v="2"/>
    <s v="EMP0072"/>
    <s v="Anitha Ramachandran"/>
    <n v="2"/>
    <n v="892.74"/>
    <x v="2"/>
    <n v="0"/>
    <n v="5"/>
    <n v="89.27"/>
    <n v="1874.75"/>
    <n v="1170.52"/>
    <n v="614.96"/>
    <s v="Cash"/>
    <n v="0.32802240298706498"/>
    <x v="3"/>
    <x v="0"/>
    <x v="0"/>
    <s v="12:58"/>
    <x v="1"/>
    <x v="1"/>
  </r>
  <r>
    <s v="INV100692"/>
    <x v="109"/>
    <x v="0"/>
    <x v="5"/>
    <s v="STR008-2024-Jun"/>
    <x v="257"/>
    <x v="251"/>
    <x v="1"/>
    <x v="22"/>
    <x v="1"/>
    <x v="1"/>
    <s v="PRD0115"/>
    <x v="57"/>
    <x v="8"/>
    <x v="39"/>
    <x v="1"/>
    <x v="63"/>
    <x v="51"/>
    <n v="1500000"/>
    <x v="1"/>
    <s v="EMP0160"/>
    <s v="Ganesh Iyengar"/>
    <n v="2"/>
    <n v="1747.98"/>
    <x v="0"/>
    <n v="349.6"/>
    <n v="12"/>
    <n v="377.56"/>
    <n v="3523.92"/>
    <n v="2281.8000000000002"/>
    <n v="864.56"/>
    <s v="UPI"/>
    <n v="0.24534041635451426"/>
    <x v="0"/>
    <x v="1"/>
    <x v="0"/>
    <s v="20:52"/>
    <x v="0"/>
    <x v="0"/>
  </r>
  <r>
    <s v="INV100693"/>
    <x v="201"/>
    <x v="0"/>
    <x v="11"/>
    <s v="STR043-2024-Aug"/>
    <x v="459"/>
    <x v="441"/>
    <x v="0"/>
    <x v="19"/>
    <x v="1"/>
    <x v="0"/>
    <s v="PRD0151"/>
    <x v="65"/>
    <x v="7"/>
    <x v="9"/>
    <x v="4"/>
    <x v="97"/>
    <x v="20"/>
    <n v="1500000"/>
    <x v="2"/>
    <s v="EMP0160"/>
    <s v="Ganesh Iyengar"/>
    <n v="3"/>
    <n v="1541.21"/>
    <x v="3"/>
    <n v="924.73"/>
    <n v="12"/>
    <n v="443.87"/>
    <n v="4142.7700000000004"/>
    <n v="2504.88"/>
    <n v="1194.0200000000004"/>
    <s v="UPI"/>
    <n v="0.28821778664999514"/>
    <x v="0"/>
    <x v="0"/>
    <x v="0"/>
    <s v="20:13"/>
    <x v="0"/>
    <x v="1"/>
  </r>
  <r>
    <s v="INV100694"/>
    <x v="290"/>
    <x v="0"/>
    <x v="0"/>
    <s v="STR050-2024-Dec"/>
    <x v="27"/>
    <x v="27"/>
    <x v="1"/>
    <x v="19"/>
    <x v="1"/>
    <x v="1"/>
    <s v="PRD0231"/>
    <x v="151"/>
    <x v="4"/>
    <x v="6"/>
    <x v="30"/>
    <x v="57"/>
    <x v="49"/>
    <n v="2000000"/>
    <x v="1"/>
    <s v="EMP0240"/>
    <s v="Gopal Prasad"/>
    <n v="2"/>
    <n v="1363.58"/>
    <x v="2"/>
    <n v="0"/>
    <n v="12"/>
    <n v="327.26"/>
    <n v="3054.42"/>
    <n v="1789.36"/>
    <n v="937.80000000000018"/>
    <s v="UPI"/>
    <n v="0.30703046732276512"/>
    <x v="0"/>
    <x v="1"/>
    <x v="0"/>
    <s v="19:05"/>
    <x v="0"/>
    <x v="0"/>
  </r>
  <r>
    <s v="INV100695"/>
    <x v="158"/>
    <x v="0"/>
    <x v="7"/>
    <s v="STR045-2024-Sep"/>
    <x v="448"/>
    <x v="431"/>
    <x v="1"/>
    <x v="27"/>
    <x v="4"/>
    <x v="0"/>
    <s v="PRD0180"/>
    <x v="221"/>
    <x v="16"/>
    <x v="29"/>
    <x v="1"/>
    <x v="52"/>
    <x v="22"/>
    <n v="1500000"/>
    <x v="2"/>
    <s v="EMP0206"/>
    <s v="Arjun Krishnan"/>
    <n v="2"/>
    <n v="2604.88"/>
    <x v="2"/>
    <n v="0"/>
    <n v="12"/>
    <n v="625.16999999999996"/>
    <n v="5834.93"/>
    <n v="3776.58"/>
    <n v="1433.1800000000003"/>
    <s v="UPI"/>
    <n v="0.24562077008635927"/>
    <x v="0"/>
    <x v="0"/>
    <x v="0"/>
    <s v="19:14"/>
    <x v="0"/>
    <x v="0"/>
  </r>
  <r>
    <s v="INV100696"/>
    <x v="84"/>
    <x v="0"/>
    <x v="1"/>
    <s v="STR105-2024-Oct"/>
    <x v="460"/>
    <x v="442"/>
    <x v="0"/>
    <x v="20"/>
    <x v="0"/>
    <x v="3"/>
    <s v="PRD0189"/>
    <x v="14"/>
    <x v="9"/>
    <x v="14"/>
    <x v="11"/>
    <x v="96"/>
    <x v="70"/>
    <n v="2500000"/>
    <x v="1"/>
    <s v="EMP0194"/>
    <s v="Pranav Reddy"/>
    <n v="3"/>
    <n v="1384.76"/>
    <x v="4"/>
    <n v="1246.28"/>
    <n v="12"/>
    <n v="348.96"/>
    <n v="3256.96"/>
    <n v="2838.9"/>
    <n v="69.099999999999966"/>
    <s v="UPI"/>
    <n v="2.1216103360188632E-2"/>
    <x v="0"/>
    <x v="0"/>
    <x v="0"/>
    <s v="10:05"/>
    <x v="3"/>
    <x v="0"/>
  </r>
  <r>
    <s v="INV100697"/>
    <x v="157"/>
    <x v="0"/>
    <x v="7"/>
    <s v="STR045-2024-Sep"/>
    <x v="461"/>
    <x v="443"/>
    <x v="0"/>
    <x v="7"/>
    <x v="0"/>
    <x v="1"/>
    <s v="PRD0019"/>
    <x v="38"/>
    <x v="13"/>
    <x v="32"/>
    <x v="22"/>
    <x v="52"/>
    <x v="22"/>
    <n v="1500000"/>
    <x v="2"/>
    <s v="EMP0008"/>
    <s v="Deepak Kamath"/>
    <n v="1"/>
    <n v="604.59"/>
    <x v="2"/>
    <n v="0"/>
    <n v="5"/>
    <n v="30.23"/>
    <n v="634.82000000000005"/>
    <n v="413.39"/>
    <n v="191.20000000000007"/>
    <s v="UPI"/>
    <n v="0.30118773825651374"/>
    <x v="0"/>
    <x v="0"/>
    <x v="0"/>
    <s v="20:46"/>
    <x v="0"/>
    <x v="0"/>
  </r>
  <r>
    <s v="INV100698"/>
    <x v="103"/>
    <x v="0"/>
    <x v="5"/>
    <s v="STR110-2024-Jun"/>
    <x v="462"/>
    <x v="444"/>
    <x v="0"/>
    <x v="4"/>
    <x v="2"/>
    <x v="0"/>
    <s v="PRD0013"/>
    <x v="15"/>
    <x v="10"/>
    <x v="15"/>
    <x v="8"/>
    <x v="18"/>
    <x v="18"/>
    <n v="1000000"/>
    <x v="1"/>
    <s v="EMP0100"/>
    <s v="Priya Balasubramaniam"/>
    <n v="2"/>
    <n v="792.32"/>
    <x v="4"/>
    <n v="475.39"/>
    <n v="5"/>
    <n v="55.46"/>
    <n v="1164.71"/>
    <n v="1100.02"/>
    <n v="9.2300000000000537"/>
    <s v="Debit Card"/>
    <n v="7.9247194580625673E-3"/>
    <x v="1"/>
    <x v="1"/>
    <x v="0"/>
    <s v="11:35"/>
    <x v="3"/>
    <x v="0"/>
  </r>
  <r>
    <s v="INV100699"/>
    <x v="160"/>
    <x v="0"/>
    <x v="5"/>
    <s v="STR090-2024-Jun"/>
    <x v="355"/>
    <x v="340"/>
    <x v="0"/>
    <x v="9"/>
    <x v="2"/>
    <x v="0"/>
    <s v="PRD0174"/>
    <x v="131"/>
    <x v="9"/>
    <x v="14"/>
    <x v="42"/>
    <x v="35"/>
    <x v="33"/>
    <n v="2500000"/>
    <x v="1"/>
    <s v="EMP0204"/>
    <s v="Rahul Krishnan"/>
    <n v="1"/>
    <n v="5364.27"/>
    <x v="0"/>
    <n v="536.42999999999995"/>
    <n v="12"/>
    <n v="579.34"/>
    <n v="5407.18"/>
    <n v="3662.37"/>
    <n v="1165.4700000000003"/>
    <s v="Debit Card"/>
    <n v="0.21554118782803608"/>
    <x v="1"/>
    <x v="0"/>
    <x v="0"/>
    <s v="21:00"/>
    <x v="2"/>
    <x v="0"/>
  </r>
  <r>
    <s v="INV100700"/>
    <x v="200"/>
    <x v="0"/>
    <x v="11"/>
    <s v="STR036-2024-Aug"/>
    <x v="55"/>
    <x v="55"/>
    <x v="0"/>
    <x v="28"/>
    <x v="1"/>
    <x v="0"/>
    <s v="PRD0186"/>
    <x v="48"/>
    <x v="0"/>
    <x v="37"/>
    <x v="8"/>
    <x v="78"/>
    <x v="62"/>
    <n v="1000000"/>
    <x v="1"/>
    <s v="EMP0194"/>
    <s v="Pranav Reddy"/>
    <n v="3"/>
    <n v="830.87"/>
    <x v="0"/>
    <n v="249.26"/>
    <n v="5"/>
    <n v="112.17"/>
    <n v="2355.52"/>
    <n v="1719.27"/>
    <n v="524.08000000000004"/>
    <s v="UPI"/>
    <n v="0.222490150794729"/>
    <x v="0"/>
    <x v="0"/>
    <x v="0"/>
    <s v="20:48"/>
    <x v="0"/>
    <x v="0"/>
  </r>
  <r>
    <s v="INV100701"/>
    <x v="110"/>
    <x v="0"/>
    <x v="1"/>
    <s v="STR012-2024-Oct"/>
    <x v="463"/>
    <x v="244"/>
    <x v="0"/>
    <x v="0"/>
    <x v="0"/>
    <x v="1"/>
    <s v="PRD0175"/>
    <x v="53"/>
    <x v="0"/>
    <x v="19"/>
    <x v="32"/>
    <x v="72"/>
    <x v="57"/>
    <n v="2000000"/>
    <x v="0"/>
    <s v="EMP0206"/>
    <s v="Arjun Krishnan"/>
    <n v="3"/>
    <n v="811.48"/>
    <x v="5"/>
    <n v="121.72"/>
    <n v="5"/>
    <n v="115.64"/>
    <n v="2428.36"/>
    <n v="1713.27"/>
    <n v="599.45000000000016"/>
    <s v="Credit Card"/>
    <n v="0.24685384374639679"/>
    <x v="2"/>
    <x v="1"/>
    <x v="0"/>
    <s v="20:05"/>
    <x v="0"/>
    <x v="1"/>
  </r>
  <r>
    <s v="INV100702"/>
    <x v="161"/>
    <x v="1"/>
    <x v="8"/>
    <s v="STR074-2025-Mar"/>
    <x v="64"/>
    <x v="64"/>
    <x v="0"/>
    <x v="17"/>
    <x v="2"/>
    <x v="1"/>
    <s v="PRD0239"/>
    <x v="170"/>
    <x v="16"/>
    <x v="70"/>
    <x v="18"/>
    <x v="5"/>
    <x v="5"/>
    <n v="1200000"/>
    <x v="0"/>
    <s v="EMP0020"/>
    <s v="Eswar Prasad"/>
    <n v="1"/>
    <n v="2489.8000000000002"/>
    <x v="3"/>
    <n v="497.96"/>
    <n v="12"/>
    <n v="239.02"/>
    <n v="2230.86"/>
    <n v="1729.72"/>
    <n v="262.12000000000012"/>
    <s v="UPI"/>
    <n v="0.11749728804138319"/>
    <x v="0"/>
    <x v="0"/>
    <x v="0"/>
    <s v="13:39"/>
    <x v="1"/>
    <x v="0"/>
  </r>
  <r>
    <s v="INV100703"/>
    <x v="246"/>
    <x v="1"/>
    <x v="8"/>
    <s v="STR113-2025-Mar"/>
    <x v="140"/>
    <x v="138"/>
    <x v="1"/>
    <x v="19"/>
    <x v="1"/>
    <x v="3"/>
    <s v="PRD0011"/>
    <x v="159"/>
    <x v="6"/>
    <x v="69"/>
    <x v="0"/>
    <x v="64"/>
    <x v="52"/>
    <n v="2000000"/>
    <x v="2"/>
    <s v="EMP0127"/>
    <s v="Chandra Reddy"/>
    <n v="3"/>
    <n v="762.49"/>
    <x v="3"/>
    <n v="457.49"/>
    <n v="5"/>
    <n v="91.5"/>
    <n v="1921.48"/>
    <n v="1243.5"/>
    <n v="586.48"/>
    <s v="UPI"/>
    <n v="0.30522305722672105"/>
    <x v="0"/>
    <x v="0"/>
    <x v="0"/>
    <s v="11:57"/>
    <x v="3"/>
    <x v="0"/>
  </r>
  <r>
    <s v="INV100704"/>
    <x v="249"/>
    <x v="1"/>
    <x v="8"/>
    <s v="STR080-2025-Mar"/>
    <x v="460"/>
    <x v="442"/>
    <x v="0"/>
    <x v="20"/>
    <x v="0"/>
    <x v="3"/>
    <s v="PRD0075"/>
    <x v="9"/>
    <x v="7"/>
    <x v="9"/>
    <x v="7"/>
    <x v="26"/>
    <x v="19"/>
    <n v="2000000"/>
    <x v="1"/>
    <s v="EMP0285"/>
    <s v="Chandran Krishnan"/>
    <n v="2"/>
    <n v="976.67"/>
    <x v="5"/>
    <n v="97.67"/>
    <n v="5"/>
    <n v="92.78"/>
    <n v="1948.45"/>
    <n v="1385.06"/>
    <n v="470.61000000000013"/>
    <s v="UPI"/>
    <n v="0.24153044727860612"/>
    <x v="0"/>
    <x v="1"/>
    <x v="0"/>
    <s v="17:13"/>
    <x v="0"/>
    <x v="0"/>
  </r>
  <r>
    <s v="INV100705"/>
    <x v="47"/>
    <x v="0"/>
    <x v="9"/>
    <s v="STR008-2024-Nov"/>
    <x v="406"/>
    <x v="390"/>
    <x v="1"/>
    <x v="13"/>
    <x v="0"/>
    <x v="0"/>
    <s v="PRD0157"/>
    <x v="115"/>
    <x v="14"/>
    <x v="65"/>
    <x v="11"/>
    <x v="63"/>
    <x v="51"/>
    <n v="1500000"/>
    <x v="1"/>
    <s v="EMP0207"/>
    <s v="Chitra Bhat"/>
    <n v="2"/>
    <n v="3197.99"/>
    <x v="4"/>
    <n v="1918.79"/>
    <n v="3"/>
    <n v="134.32"/>
    <n v="4611.51"/>
    <n v="3979.86"/>
    <n v="497.3300000000001"/>
    <s v="Net Banking"/>
    <n v="0.10784536952104627"/>
    <x v="4"/>
    <x v="0"/>
    <x v="0"/>
    <s v="13:03"/>
    <x v="1"/>
    <x v="0"/>
  </r>
  <r>
    <s v="INV100706"/>
    <x v="34"/>
    <x v="0"/>
    <x v="0"/>
    <s v="STR081-2024-Dec"/>
    <x v="251"/>
    <x v="245"/>
    <x v="0"/>
    <x v="14"/>
    <x v="1"/>
    <x v="0"/>
    <s v="PRD0241"/>
    <x v="102"/>
    <x v="4"/>
    <x v="41"/>
    <x v="14"/>
    <x v="104"/>
    <x v="31"/>
    <n v="2500000"/>
    <x v="1"/>
    <s v="EMP0173"/>
    <s v="Logesh Gopalakrishnan"/>
    <n v="2"/>
    <n v="1598.43"/>
    <x v="6"/>
    <n v="479.53"/>
    <n v="12"/>
    <n v="326.08"/>
    <n v="3043.41"/>
    <n v="2230.38"/>
    <n v="486.94999999999976"/>
    <s v="Debit Card"/>
    <n v="0.16000144574671168"/>
    <x v="1"/>
    <x v="0"/>
    <x v="0"/>
    <s v="16:35"/>
    <x v="1"/>
    <x v="0"/>
  </r>
  <r>
    <s v="INV100707"/>
    <x v="167"/>
    <x v="0"/>
    <x v="10"/>
    <s v="STR077-2024-Apr"/>
    <x v="4"/>
    <x v="4"/>
    <x v="1"/>
    <x v="4"/>
    <x v="2"/>
    <x v="0"/>
    <s v="PRD0064"/>
    <x v="47"/>
    <x v="19"/>
    <x v="36"/>
    <x v="27"/>
    <x v="69"/>
    <x v="55"/>
    <n v="2500000"/>
    <x v="2"/>
    <s v="EMP0203"/>
    <s v="Rani Mishra"/>
    <n v="1"/>
    <n v="320.33"/>
    <x v="0"/>
    <n v="32.03"/>
    <n v="5"/>
    <n v="14.41"/>
    <n v="302.70999999999998"/>
    <n v="254.15"/>
    <n v="34.149999999999977"/>
    <s v="Credit Card"/>
    <n v="0.11281424465660196"/>
    <x v="2"/>
    <x v="1"/>
    <x v="0"/>
    <s v="13:10"/>
    <x v="1"/>
    <x v="0"/>
  </r>
  <r>
    <s v="INV100708"/>
    <x v="89"/>
    <x v="0"/>
    <x v="7"/>
    <s v="STR097-2024-Sep"/>
    <x v="442"/>
    <x v="425"/>
    <x v="1"/>
    <x v="19"/>
    <x v="1"/>
    <x v="1"/>
    <s v="PRD0115"/>
    <x v="57"/>
    <x v="8"/>
    <x v="39"/>
    <x v="1"/>
    <x v="30"/>
    <x v="29"/>
    <n v="1500000"/>
    <x v="1"/>
    <s v="EMP0009"/>
    <s v="Vinod Hegde"/>
    <n v="1"/>
    <n v="1638.14"/>
    <x v="4"/>
    <n v="491.44"/>
    <n v="12"/>
    <n v="137.6"/>
    <n v="1284.3"/>
    <n v="1140.9000000000001"/>
    <n v="5.7999999999998693"/>
    <s v="Cash"/>
    <n v="4.5160787977885771E-3"/>
    <x v="3"/>
    <x v="0"/>
    <x v="0"/>
    <s v="21:06"/>
    <x v="2"/>
    <x v="0"/>
  </r>
  <r>
    <s v="INV100709"/>
    <x v="131"/>
    <x v="0"/>
    <x v="2"/>
    <s v="STR117-2024-May"/>
    <x v="464"/>
    <x v="445"/>
    <x v="1"/>
    <x v="36"/>
    <x v="1"/>
    <x v="1"/>
    <s v="PRD0019"/>
    <x v="38"/>
    <x v="13"/>
    <x v="32"/>
    <x v="22"/>
    <x v="82"/>
    <x v="39"/>
    <n v="1500000"/>
    <x v="1"/>
    <s v="EMP0002"/>
    <s v="Girish Sundaram"/>
    <n v="1"/>
    <n v="644.80999999999995"/>
    <x v="2"/>
    <n v="0"/>
    <n v="5"/>
    <n v="32.24"/>
    <n v="677.05"/>
    <n v="413.39"/>
    <n v="231.41999999999996"/>
    <s v="UPI"/>
    <n v="0.34180636585185731"/>
    <x v="0"/>
    <x v="1"/>
    <x v="0"/>
    <s v="18:20"/>
    <x v="0"/>
    <x v="0"/>
  </r>
  <r>
    <s v="INV100710"/>
    <x v="302"/>
    <x v="0"/>
    <x v="2"/>
    <s v="STR085-2024-May"/>
    <x v="415"/>
    <x v="399"/>
    <x v="0"/>
    <x v="22"/>
    <x v="1"/>
    <x v="3"/>
    <s v="PRD0234"/>
    <x v="155"/>
    <x v="18"/>
    <x v="34"/>
    <x v="48"/>
    <x v="9"/>
    <x v="9"/>
    <n v="1500000"/>
    <x v="2"/>
    <s v="EMP0206"/>
    <s v="Arjun Krishnan"/>
    <n v="1"/>
    <n v="1160.24"/>
    <x v="5"/>
    <n v="58.01"/>
    <n v="12"/>
    <n v="132.27000000000001"/>
    <n v="1234.5"/>
    <n v="815.45"/>
    <n v="286.77999999999997"/>
    <s v="UPI"/>
    <n v="0.23230457675172131"/>
    <x v="0"/>
    <x v="0"/>
    <x v="0"/>
    <s v="21:45"/>
    <x v="2"/>
    <x v="0"/>
  </r>
  <r>
    <s v="INV100711"/>
    <x v="286"/>
    <x v="0"/>
    <x v="3"/>
    <s v="STR111-2024-Jul"/>
    <x v="465"/>
    <x v="428"/>
    <x v="1"/>
    <x v="9"/>
    <x v="2"/>
    <x v="3"/>
    <s v="PRD0140"/>
    <x v="166"/>
    <x v="1"/>
    <x v="62"/>
    <x v="5"/>
    <x v="23"/>
    <x v="23"/>
    <n v="2500000"/>
    <x v="0"/>
    <s v="EMP0215"/>
    <s v="Praveen Gupta"/>
    <n v="2"/>
    <n v="552.45000000000005"/>
    <x v="6"/>
    <n v="165.74"/>
    <n v="5"/>
    <n v="46.96"/>
    <n v="986.12"/>
    <n v="697.5"/>
    <n v="241.66"/>
    <s v="Credit Card"/>
    <n v="0.24506145296718451"/>
    <x v="2"/>
    <x v="1"/>
    <x v="0"/>
    <s v="18:17"/>
    <x v="0"/>
    <x v="1"/>
  </r>
  <r>
    <s v="INV100712"/>
    <x v="265"/>
    <x v="1"/>
    <x v="4"/>
    <s v="STR049-2025-Feb"/>
    <x v="377"/>
    <x v="362"/>
    <x v="0"/>
    <x v="10"/>
    <x v="4"/>
    <x v="0"/>
    <s v="PRD0181"/>
    <x v="180"/>
    <x v="18"/>
    <x v="55"/>
    <x v="44"/>
    <x v="110"/>
    <x v="74"/>
    <n v="1200000"/>
    <x v="2"/>
    <s v="EMP0002"/>
    <s v="Girish Sundaram"/>
    <n v="1"/>
    <n v="729.47"/>
    <x v="2"/>
    <n v="0"/>
    <n v="5"/>
    <n v="36.47"/>
    <n v="765.94"/>
    <n v="570.17999999999995"/>
    <n v="159.29000000000011"/>
    <s v="UPI"/>
    <n v="0.20796668146330011"/>
    <x v="0"/>
    <x v="0"/>
    <x v="0"/>
    <s v="19:27"/>
    <x v="0"/>
    <x v="0"/>
  </r>
  <r>
    <s v="INV100713"/>
    <x v="303"/>
    <x v="0"/>
    <x v="2"/>
    <s v="STR024-2024-May"/>
    <x v="164"/>
    <x v="161"/>
    <x v="1"/>
    <x v="31"/>
    <x v="1"/>
    <x v="1"/>
    <s v="PRD0178"/>
    <x v="64"/>
    <x v="18"/>
    <x v="44"/>
    <x v="21"/>
    <x v="16"/>
    <x v="16"/>
    <n v="1000000"/>
    <x v="0"/>
    <s v="EMP0001"/>
    <s v="Charulatha Kumar"/>
    <n v="2"/>
    <n v="559.85"/>
    <x v="6"/>
    <n v="167.96"/>
    <n v="5"/>
    <n v="47.59"/>
    <n v="999.33"/>
    <n v="714.9"/>
    <n v="236.84000000000006"/>
    <s v="Debit Card"/>
    <n v="0.23699878918875653"/>
    <x v="1"/>
    <x v="1"/>
    <x v="0"/>
    <s v="11:00"/>
    <x v="3"/>
    <x v="0"/>
  </r>
  <r>
    <s v="INV100714"/>
    <x v="78"/>
    <x v="0"/>
    <x v="5"/>
    <s v="STR055-2024-Jun"/>
    <x v="142"/>
    <x v="140"/>
    <x v="0"/>
    <x v="0"/>
    <x v="0"/>
    <x v="2"/>
    <s v="PRD0133"/>
    <x v="204"/>
    <x v="5"/>
    <x v="7"/>
    <x v="40"/>
    <x v="51"/>
    <x v="47"/>
    <n v="1500000"/>
    <x v="0"/>
    <s v="EMP0086"/>
    <s v="Anil Reddy"/>
    <n v="1"/>
    <n v="1207.3699999999999"/>
    <x v="0"/>
    <n v="120.74"/>
    <n v="12"/>
    <n v="130.4"/>
    <n v="1217.03"/>
    <n v="756.59"/>
    <n v="330.03999999999996"/>
    <s v="UPI"/>
    <n v="0.27118476947979914"/>
    <x v="0"/>
    <x v="0"/>
    <x v="0"/>
    <s v="14:15"/>
    <x v="1"/>
    <x v="1"/>
  </r>
  <r>
    <s v="INV100715"/>
    <x v="303"/>
    <x v="0"/>
    <x v="2"/>
    <s v="STR050-2024-May"/>
    <x v="466"/>
    <x v="96"/>
    <x v="1"/>
    <x v="15"/>
    <x v="4"/>
    <x v="3"/>
    <s v="PRD0140"/>
    <x v="166"/>
    <x v="1"/>
    <x v="62"/>
    <x v="5"/>
    <x v="57"/>
    <x v="49"/>
    <n v="2000000"/>
    <x v="1"/>
    <s v="EMP0008"/>
    <s v="Deepak Kamath"/>
    <n v="2"/>
    <n v="525.01"/>
    <x v="3"/>
    <n v="210"/>
    <n v="5"/>
    <n v="42"/>
    <n v="882.02"/>
    <n v="697.5"/>
    <n v="142.51999999999998"/>
    <s v="Cash"/>
    <n v="0.16158363755923899"/>
    <x v="3"/>
    <x v="0"/>
    <x v="0"/>
    <s v="10:26"/>
    <x v="3"/>
    <x v="0"/>
  </r>
  <r>
    <s v="INV100716"/>
    <x v="21"/>
    <x v="0"/>
    <x v="3"/>
    <s v="STR108-2024-Jul"/>
    <x v="467"/>
    <x v="446"/>
    <x v="0"/>
    <x v="4"/>
    <x v="2"/>
    <x v="0"/>
    <s v="PRD0232"/>
    <x v="222"/>
    <x v="17"/>
    <x v="52"/>
    <x v="17"/>
    <x v="29"/>
    <x v="28"/>
    <n v="2500000"/>
    <x v="1"/>
    <s v="EMP0173"/>
    <s v="Logesh Gopalakrishnan"/>
    <n v="2"/>
    <n v="991.73"/>
    <x v="2"/>
    <n v="0"/>
    <n v="5"/>
    <n v="99.17"/>
    <n v="2082.63"/>
    <n v="1281.52"/>
    <n v="701.94000000000017"/>
    <s v="UPI"/>
    <n v="0.33704498638740443"/>
    <x v="0"/>
    <x v="1"/>
    <x v="0"/>
    <s v="11:00"/>
    <x v="3"/>
    <x v="0"/>
  </r>
  <r>
    <s v="INV100717"/>
    <x v="304"/>
    <x v="1"/>
    <x v="8"/>
    <s v="STR059-2025-Mar"/>
    <x v="162"/>
    <x v="159"/>
    <x v="0"/>
    <x v="33"/>
    <x v="3"/>
    <x v="3"/>
    <s v="PRD0202"/>
    <x v="133"/>
    <x v="19"/>
    <x v="40"/>
    <x v="44"/>
    <x v="88"/>
    <x v="66"/>
    <n v="1500000"/>
    <x v="2"/>
    <s v="EMP0001"/>
    <s v="Charulatha Kumar"/>
    <n v="4"/>
    <n v="969.22"/>
    <x v="2"/>
    <n v="0"/>
    <n v="5"/>
    <n v="193.84"/>
    <n v="4070.72"/>
    <n v="2360.08"/>
    <n v="1516.8"/>
    <s v="Cash"/>
    <n v="0.37261221602075312"/>
    <x v="3"/>
    <x v="0"/>
    <x v="0"/>
    <s v="16:29"/>
    <x v="1"/>
    <x v="1"/>
  </r>
  <r>
    <s v="INV100718"/>
    <x v="130"/>
    <x v="0"/>
    <x v="1"/>
    <s v="STR097-2024-Oct"/>
    <x v="468"/>
    <x v="447"/>
    <x v="0"/>
    <x v="26"/>
    <x v="4"/>
    <x v="1"/>
    <s v="PRD0148"/>
    <x v="169"/>
    <x v="0"/>
    <x v="37"/>
    <x v="31"/>
    <x v="30"/>
    <x v="29"/>
    <n v="1500000"/>
    <x v="1"/>
    <s v="EMP0091"/>
    <s v="Hari Nair"/>
    <n v="3"/>
    <n v="982.16"/>
    <x v="0"/>
    <n v="294.64999999999998"/>
    <n v="5"/>
    <n v="132.59"/>
    <n v="2784.42"/>
    <n v="2301.33"/>
    <n v="350.50000000000011"/>
    <s v="Cash"/>
    <n v="0.12587899813964851"/>
    <x v="3"/>
    <x v="0"/>
    <x v="0"/>
    <s v="11:55"/>
    <x v="3"/>
    <x v="1"/>
  </r>
  <r>
    <s v="INV100719"/>
    <x v="264"/>
    <x v="0"/>
    <x v="11"/>
    <s v="STR018-2024-Aug"/>
    <x v="469"/>
    <x v="448"/>
    <x v="0"/>
    <x v="15"/>
    <x v="4"/>
    <x v="3"/>
    <s v="PRD0117"/>
    <x v="10"/>
    <x v="8"/>
    <x v="10"/>
    <x v="8"/>
    <x v="46"/>
    <x v="43"/>
    <n v="2000000"/>
    <x v="0"/>
    <s v="EMP0223"/>
    <s v="Meena Krishnan"/>
    <n v="1"/>
    <n v="1707.01"/>
    <x v="3"/>
    <n v="341.4"/>
    <n v="12"/>
    <n v="163.87"/>
    <n v="1529.48"/>
    <n v="1399.85"/>
    <n v="-34.239999999999895"/>
    <s v="Credit Card"/>
    <n v="-2.2386693516750721E-2"/>
    <x v="2"/>
    <x v="0"/>
    <x v="0"/>
    <s v="18:50"/>
    <x v="0"/>
    <x v="0"/>
  </r>
  <r>
    <s v="INV100720"/>
    <x v="305"/>
    <x v="1"/>
    <x v="8"/>
    <s v="STR005-2025-Mar"/>
    <x v="195"/>
    <x v="192"/>
    <x v="1"/>
    <x v="27"/>
    <x v="4"/>
    <x v="0"/>
    <s v="PRD0075"/>
    <x v="9"/>
    <x v="7"/>
    <x v="9"/>
    <x v="7"/>
    <x v="19"/>
    <x v="19"/>
    <n v="2000000"/>
    <x v="1"/>
    <s v="EMP0285"/>
    <s v="Chandran Krishnan"/>
    <n v="1"/>
    <n v="1054.6600000000001"/>
    <x v="0"/>
    <n v="105.47"/>
    <n v="12"/>
    <n v="113.9"/>
    <n v="1063.0899999999999"/>
    <n v="692.53"/>
    <n v="256.65999999999997"/>
    <s v="UPI"/>
    <n v="0.24142828923233214"/>
    <x v="0"/>
    <x v="0"/>
    <x v="0"/>
    <s v="15:06"/>
    <x v="1"/>
    <x v="0"/>
  </r>
  <r>
    <s v="INV100721"/>
    <x v="160"/>
    <x v="0"/>
    <x v="5"/>
    <s v="STR118-2024-Jun"/>
    <x v="59"/>
    <x v="59"/>
    <x v="1"/>
    <x v="5"/>
    <x v="2"/>
    <x v="1"/>
    <s v="PRD0045"/>
    <x v="218"/>
    <x v="2"/>
    <x v="2"/>
    <x v="6"/>
    <x v="77"/>
    <x v="61"/>
    <n v="1000000"/>
    <x v="0"/>
    <s v="EMP0100"/>
    <s v="Priya Balasubramaniam"/>
    <n v="2"/>
    <n v="2774.71"/>
    <x v="6"/>
    <n v="832.41"/>
    <n v="12"/>
    <n v="566.04"/>
    <n v="5283.05"/>
    <n v="4157.84"/>
    <n v="559.17000000000007"/>
    <s v="UPI"/>
    <n v="0.10584226914377112"/>
    <x v="0"/>
    <x v="0"/>
    <x v="0"/>
    <s v="21:55"/>
    <x v="2"/>
    <x v="0"/>
  </r>
  <r>
    <s v="INV100722"/>
    <x v="9"/>
    <x v="0"/>
    <x v="1"/>
    <s v="STR029-2024-Oct"/>
    <x v="40"/>
    <x v="40"/>
    <x v="0"/>
    <x v="2"/>
    <x v="2"/>
    <x v="3"/>
    <s v="PRD0165"/>
    <x v="165"/>
    <x v="5"/>
    <x v="33"/>
    <x v="22"/>
    <x v="37"/>
    <x v="34"/>
    <n v="800000"/>
    <x v="2"/>
    <s v="EMP0008"/>
    <s v="Deepak Kamath"/>
    <n v="2"/>
    <n v="1165.71"/>
    <x v="2"/>
    <n v="0"/>
    <n v="12"/>
    <n v="279.77"/>
    <n v="2611.19"/>
    <n v="1509.46"/>
    <n v="821.96"/>
    <s v="UPI"/>
    <n v="0.31478368100368032"/>
    <x v="0"/>
    <x v="0"/>
    <x v="0"/>
    <s v="17:03"/>
    <x v="0"/>
    <x v="0"/>
  </r>
  <r>
    <s v="INV100723"/>
    <x v="306"/>
    <x v="0"/>
    <x v="5"/>
    <s v="STR101-2024-Jun"/>
    <x v="449"/>
    <x v="432"/>
    <x v="1"/>
    <x v="9"/>
    <x v="2"/>
    <x v="0"/>
    <s v="PRD0188"/>
    <x v="192"/>
    <x v="13"/>
    <x v="57"/>
    <x v="19"/>
    <x v="34"/>
    <x v="32"/>
    <n v="1200000"/>
    <x v="1"/>
    <s v="EMP0090"/>
    <s v="Padma Gounder"/>
    <n v="2"/>
    <n v="555.6"/>
    <x v="1"/>
    <n v="277.8"/>
    <n v="5"/>
    <n v="41.67"/>
    <n v="875.07"/>
    <n v="674.18"/>
    <n v="159.22000000000008"/>
    <s v="Credit Card"/>
    <n v="0.18195115819305893"/>
    <x v="2"/>
    <x v="1"/>
    <x v="0"/>
    <s v="18:23"/>
    <x v="0"/>
    <x v="1"/>
  </r>
  <r>
    <s v="INV100724"/>
    <x v="162"/>
    <x v="0"/>
    <x v="2"/>
    <s v="STR012-2024-May"/>
    <x v="149"/>
    <x v="147"/>
    <x v="1"/>
    <x v="13"/>
    <x v="0"/>
    <x v="3"/>
    <s v="PRD0134"/>
    <x v="55"/>
    <x v="8"/>
    <x v="13"/>
    <x v="22"/>
    <x v="72"/>
    <x v="57"/>
    <n v="2000000"/>
    <x v="0"/>
    <s v="EMP0100"/>
    <s v="Priya Balasubramaniam"/>
    <n v="3"/>
    <n v="936.59"/>
    <x v="2"/>
    <n v="0"/>
    <n v="5"/>
    <n v="140.49"/>
    <n v="2950.26"/>
    <n v="2094.2399999999998"/>
    <n v="715.53000000000043"/>
    <s v="Credit Card"/>
    <n v="0.24253116674462602"/>
    <x v="2"/>
    <x v="0"/>
    <x v="0"/>
    <s v="10:43"/>
    <x v="3"/>
    <x v="0"/>
  </r>
  <r>
    <s v="INV100725"/>
    <x v="264"/>
    <x v="0"/>
    <x v="11"/>
    <s v="STR066-2024-Aug"/>
    <x v="147"/>
    <x v="145"/>
    <x v="1"/>
    <x v="7"/>
    <x v="0"/>
    <x v="0"/>
    <s v="PRD0208"/>
    <x v="128"/>
    <x v="6"/>
    <x v="56"/>
    <x v="24"/>
    <x v="39"/>
    <x v="36"/>
    <n v="2500000"/>
    <x v="1"/>
    <s v="EMP0285"/>
    <s v="Chandran Krishnan"/>
    <n v="2"/>
    <n v="525.37"/>
    <x v="3"/>
    <n v="210.15"/>
    <n v="5"/>
    <n v="42.03"/>
    <n v="882.62"/>
    <n v="607.22"/>
    <n v="233.36999999999998"/>
    <s v="Cash"/>
    <n v="0.26440597312546732"/>
    <x v="3"/>
    <x v="1"/>
    <x v="0"/>
    <s v="18:38"/>
    <x v="0"/>
    <x v="0"/>
  </r>
  <r>
    <s v="INV100726"/>
    <x v="307"/>
    <x v="0"/>
    <x v="3"/>
    <s v="STR076-2024-Jul"/>
    <x v="470"/>
    <x v="449"/>
    <x v="1"/>
    <x v="34"/>
    <x v="0"/>
    <x v="3"/>
    <s v="PRD0224"/>
    <x v="3"/>
    <x v="2"/>
    <x v="3"/>
    <x v="3"/>
    <x v="105"/>
    <x v="21"/>
    <n v="1500000"/>
    <x v="1"/>
    <s v="EMP0156"/>
    <s v="Deepthi Iyengar"/>
    <n v="5"/>
    <n v="4997.46"/>
    <x v="0"/>
    <n v="2498.73"/>
    <n v="12"/>
    <n v="2698.63"/>
    <n v="25187.200000000001"/>
    <n v="16854"/>
    <n v="5634.5700000000006"/>
    <s v="Credit Card"/>
    <n v="0.22370767691525856"/>
    <x v="2"/>
    <x v="0"/>
    <x v="0"/>
    <s v="10:42"/>
    <x v="3"/>
    <x v="0"/>
  </r>
  <r>
    <s v="INV100727"/>
    <x v="161"/>
    <x v="1"/>
    <x v="8"/>
    <s v="STR023-2025-Mar"/>
    <x v="193"/>
    <x v="190"/>
    <x v="0"/>
    <x v="14"/>
    <x v="1"/>
    <x v="2"/>
    <s v="PRD0111"/>
    <x v="75"/>
    <x v="11"/>
    <x v="48"/>
    <x v="18"/>
    <x v="44"/>
    <x v="41"/>
    <n v="2000000"/>
    <x v="1"/>
    <s v="EMP0206"/>
    <s v="Arjun Krishnan"/>
    <n v="2"/>
    <n v="861.81"/>
    <x v="3"/>
    <n v="344.72"/>
    <n v="5"/>
    <n v="68.94"/>
    <n v="1447.84"/>
    <n v="1180.96"/>
    <n v="197.93999999999988"/>
    <s v="UPI"/>
    <n v="0.1367140015471322"/>
    <x v="0"/>
    <x v="1"/>
    <x v="0"/>
    <s v="12:28"/>
    <x v="1"/>
    <x v="0"/>
  </r>
  <r>
    <s v="INV100728"/>
    <x v="184"/>
    <x v="0"/>
    <x v="9"/>
    <s v="STR047-2024-Nov"/>
    <x v="25"/>
    <x v="25"/>
    <x v="0"/>
    <x v="15"/>
    <x v="4"/>
    <x v="1"/>
    <s v="PRD0171"/>
    <x v="32"/>
    <x v="15"/>
    <x v="27"/>
    <x v="20"/>
    <x v="12"/>
    <x v="12"/>
    <n v="800000"/>
    <x v="0"/>
    <s v="EMP0015"/>
    <s v="Vikram Bhat"/>
    <n v="1"/>
    <n v="2388.33"/>
    <x v="2"/>
    <n v="0"/>
    <n v="12"/>
    <n v="286.60000000000002"/>
    <n v="2674.93"/>
    <n v="1767.32"/>
    <n v="621.00999999999988"/>
    <s v="Net Banking"/>
    <n v="0.23215934622588252"/>
    <x v="4"/>
    <x v="0"/>
    <x v="1"/>
    <s v="19:56"/>
    <x v="0"/>
    <x v="0"/>
  </r>
  <r>
    <s v="INV100729"/>
    <x v="308"/>
    <x v="0"/>
    <x v="5"/>
    <s v="STR009-2024-Jun"/>
    <x v="207"/>
    <x v="203"/>
    <x v="1"/>
    <x v="15"/>
    <x v="4"/>
    <x v="2"/>
    <s v="PRD0043"/>
    <x v="63"/>
    <x v="12"/>
    <x v="21"/>
    <x v="20"/>
    <x v="66"/>
    <x v="49"/>
    <n v="2500000"/>
    <x v="1"/>
    <s v="EMP0255"/>
    <s v="Venkat Sharma"/>
    <n v="2"/>
    <n v="2922.61"/>
    <x v="1"/>
    <n v="1461.31"/>
    <n v="12"/>
    <n v="526.07000000000005"/>
    <n v="4909.9799999999996"/>
    <n v="4068.02"/>
    <n v="315.88999999999953"/>
    <s v="Debit Card"/>
    <n v="6.4336310942203337E-2"/>
    <x v="1"/>
    <x v="1"/>
    <x v="0"/>
    <s v="12:31"/>
    <x v="1"/>
    <x v="0"/>
  </r>
  <r>
    <s v="INV100730"/>
    <x v="272"/>
    <x v="0"/>
    <x v="9"/>
    <s v="STR080-2024-Nov"/>
    <x v="390"/>
    <x v="375"/>
    <x v="1"/>
    <x v="1"/>
    <x v="1"/>
    <x v="2"/>
    <s v="PRD0238"/>
    <x v="100"/>
    <x v="9"/>
    <x v="14"/>
    <x v="33"/>
    <x v="26"/>
    <x v="19"/>
    <n v="2000000"/>
    <x v="1"/>
    <s v="EMP0205"/>
    <s v="Malini Gowda"/>
    <n v="3"/>
    <n v="1245.6600000000001"/>
    <x v="2"/>
    <n v="0"/>
    <n v="12"/>
    <n v="448.44"/>
    <n v="4185.42"/>
    <n v="2446.38"/>
    <n v="1290.5999999999999"/>
    <s v="Credit Card"/>
    <n v="0.308356150637212"/>
    <x v="2"/>
    <x v="1"/>
    <x v="0"/>
    <s v="12:44"/>
    <x v="1"/>
    <x v="1"/>
  </r>
  <r>
    <s v="INV100731"/>
    <x v="69"/>
    <x v="0"/>
    <x v="2"/>
    <s v="STR079-2024-May"/>
    <x v="471"/>
    <x v="450"/>
    <x v="1"/>
    <x v="10"/>
    <x v="4"/>
    <x v="1"/>
    <s v="PRD0214"/>
    <x v="71"/>
    <x v="7"/>
    <x v="33"/>
    <x v="7"/>
    <x v="79"/>
    <x v="63"/>
    <n v="2500000"/>
    <x v="1"/>
    <s v="EMP0173"/>
    <s v="Logesh Gopalakrishnan"/>
    <n v="1"/>
    <n v="1015.48"/>
    <x v="1"/>
    <n v="253.87"/>
    <n v="12"/>
    <n v="91.39"/>
    <n v="853"/>
    <n v="720.53"/>
    <n v="41.080000000000027"/>
    <s v="Credit Card"/>
    <n v="4.8159437280187602E-2"/>
    <x v="2"/>
    <x v="0"/>
    <x v="0"/>
    <s v="19:23"/>
    <x v="0"/>
    <x v="0"/>
  </r>
  <r>
    <s v="INV100732"/>
    <x v="225"/>
    <x v="0"/>
    <x v="0"/>
    <s v="STR005-2024-Dec"/>
    <x v="352"/>
    <x v="337"/>
    <x v="1"/>
    <x v="15"/>
    <x v="4"/>
    <x v="0"/>
    <s v="PRD0053"/>
    <x v="200"/>
    <x v="13"/>
    <x v="57"/>
    <x v="21"/>
    <x v="19"/>
    <x v="19"/>
    <n v="2000000"/>
    <x v="1"/>
    <s v="EMP0045"/>
    <s v="Chitra Chettiar"/>
    <n v="1"/>
    <n v="475.92"/>
    <x v="1"/>
    <n v="118.98"/>
    <n v="5"/>
    <n v="17.850000000000001"/>
    <n v="374.79"/>
    <n v="327.36"/>
    <n v="29.580000000000005"/>
    <s v="UPI"/>
    <n v="7.8924197550628364E-2"/>
    <x v="0"/>
    <x v="0"/>
    <x v="0"/>
    <s v="20:39"/>
    <x v="0"/>
    <x v="1"/>
  </r>
  <r>
    <s v="INV100734"/>
    <x v="309"/>
    <x v="0"/>
    <x v="7"/>
    <s v="STR112-2024-Sep"/>
    <x v="472"/>
    <x v="451"/>
    <x v="0"/>
    <x v="22"/>
    <x v="1"/>
    <x v="0"/>
    <s v="PRD0070"/>
    <x v="145"/>
    <x v="13"/>
    <x v="67"/>
    <x v="13"/>
    <x v="25"/>
    <x v="25"/>
    <n v="1500000"/>
    <x v="0"/>
    <s v="EMP0149"/>
    <s v="Vasanthi Kamath"/>
    <n v="1"/>
    <n v="836.99"/>
    <x v="4"/>
    <n v="251.1"/>
    <n v="5"/>
    <n v="29.29"/>
    <n v="615.17999999999995"/>
    <n v="565.45000000000005"/>
    <n v="20.439999999999905"/>
    <s v="Credit Card"/>
    <n v="3.322604766084708E-2"/>
    <x v="2"/>
    <x v="1"/>
    <x v="0"/>
    <s v="19:37"/>
    <x v="0"/>
    <x v="0"/>
  </r>
  <r>
    <s v="INV100735"/>
    <x v="135"/>
    <x v="0"/>
    <x v="2"/>
    <s v="STR025-2024-May"/>
    <x v="473"/>
    <x v="238"/>
    <x v="0"/>
    <x v="18"/>
    <x v="2"/>
    <x v="1"/>
    <s v="PRD0039"/>
    <x v="111"/>
    <x v="11"/>
    <x v="18"/>
    <x v="45"/>
    <x v="112"/>
    <x v="76"/>
    <n v="1500000"/>
    <x v="1"/>
    <s v="EMP0121"/>
    <s v="Yamini Pandian"/>
    <n v="2"/>
    <n v="871.84"/>
    <x v="1"/>
    <n v="435.92"/>
    <n v="5"/>
    <n v="65.39"/>
    <n v="1373.15"/>
    <n v="1140.4000000000001"/>
    <n v="167.36"/>
    <s v="Debit Card"/>
    <n v="0.12188034810472272"/>
    <x v="1"/>
    <x v="1"/>
    <x v="0"/>
    <s v="16:37"/>
    <x v="1"/>
    <x v="1"/>
  </r>
  <r>
    <s v="INV100736"/>
    <x v="20"/>
    <x v="0"/>
    <x v="5"/>
    <s v="STR092-2024-Jun"/>
    <x v="474"/>
    <x v="452"/>
    <x v="0"/>
    <x v="36"/>
    <x v="1"/>
    <x v="1"/>
    <s v="PRD0029"/>
    <x v="130"/>
    <x v="16"/>
    <x v="47"/>
    <x v="34"/>
    <x v="31"/>
    <x v="30"/>
    <n v="1500000"/>
    <x v="1"/>
    <s v="EMP0090"/>
    <s v="Padma Gounder"/>
    <n v="2"/>
    <n v="1980.27"/>
    <x v="4"/>
    <n v="1188.1600000000001"/>
    <n v="12"/>
    <n v="332.69"/>
    <n v="3105.07"/>
    <n v="2861.14"/>
    <n v="-88.759999999999707"/>
    <s v="UPI"/>
    <n v="-2.8585506928990232E-2"/>
    <x v="0"/>
    <x v="0"/>
    <x v="0"/>
    <s v="17:23"/>
    <x v="0"/>
    <x v="1"/>
  </r>
  <r>
    <s v="INV100737"/>
    <x v="241"/>
    <x v="0"/>
    <x v="11"/>
    <s v="STR072-2024-Aug"/>
    <x v="475"/>
    <x v="453"/>
    <x v="1"/>
    <x v="12"/>
    <x v="3"/>
    <x v="1"/>
    <s v="PRD0023"/>
    <x v="110"/>
    <x v="4"/>
    <x v="64"/>
    <x v="3"/>
    <x v="24"/>
    <x v="24"/>
    <n v="1500000"/>
    <x v="0"/>
    <s v="EMP0240"/>
    <s v="Gopal Prasad"/>
    <n v="1"/>
    <n v="882.29"/>
    <x v="2"/>
    <n v="0"/>
    <n v="5"/>
    <n v="44.11"/>
    <n v="926.4"/>
    <n v="559.25"/>
    <n v="323.03999999999996"/>
    <s v="Debit Card"/>
    <n v="0.34870466321243521"/>
    <x v="1"/>
    <x v="1"/>
    <x v="0"/>
    <s v="19:54"/>
    <x v="0"/>
    <x v="1"/>
  </r>
  <r>
    <s v="INV100738"/>
    <x v="33"/>
    <x v="0"/>
    <x v="5"/>
    <s v="STR016-2024-Jun"/>
    <x v="394"/>
    <x v="379"/>
    <x v="1"/>
    <x v="19"/>
    <x v="1"/>
    <x v="1"/>
    <s v="PRD0071"/>
    <x v="17"/>
    <x v="10"/>
    <x v="17"/>
    <x v="4"/>
    <x v="50"/>
    <x v="46"/>
    <n v="1200000"/>
    <x v="0"/>
    <s v="EMP0020"/>
    <s v="Eswar Prasad"/>
    <n v="1"/>
    <n v="784.51"/>
    <x v="3"/>
    <n v="156.9"/>
    <n v="5"/>
    <n v="31.38"/>
    <n v="658.99"/>
    <n v="534.80999999999995"/>
    <n v="92.800000000000068"/>
    <s v="Debit Card"/>
    <n v="0.1408215602664685"/>
    <x v="1"/>
    <x v="1"/>
    <x v="0"/>
    <s v="13:36"/>
    <x v="1"/>
    <x v="0"/>
  </r>
  <r>
    <s v="INV100739"/>
    <x v="63"/>
    <x v="0"/>
    <x v="9"/>
    <s v="STR007-2024-Nov"/>
    <x v="471"/>
    <x v="450"/>
    <x v="1"/>
    <x v="10"/>
    <x v="4"/>
    <x v="1"/>
    <s v="PRD0244"/>
    <x v="122"/>
    <x v="8"/>
    <x v="10"/>
    <x v="32"/>
    <x v="40"/>
    <x v="37"/>
    <n v="1500000"/>
    <x v="1"/>
    <s v="EMP0206"/>
    <s v="Arjun Krishnan"/>
    <n v="2"/>
    <n v="1198.53"/>
    <x v="1"/>
    <n v="599.26"/>
    <n v="12"/>
    <n v="215.74"/>
    <n v="2013.54"/>
    <n v="1621.24"/>
    <n v="176.55999999999995"/>
    <s v="UPI"/>
    <n v="8.7686363320321398E-2"/>
    <x v="0"/>
    <x v="0"/>
    <x v="0"/>
    <s v="17:19"/>
    <x v="0"/>
    <x v="0"/>
  </r>
  <r>
    <s v="INV100740"/>
    <x v="193"/>
    <x v="1"/>
    <x v="4"/>
    <s v="STR043-2025-Feb"/>
    <x v="476"/>
    <x v="433"/>
    <x v="0"/>
    <x v="29"/>
    <x v="4"/>
    <x v="1"/>
    <s v="PRD0092"/>
    <x v="149"/>
    <x v="2"/>
    <x v="2"/>
    <x v="39"/>
    <x v="97"/>
    <x v="20"/>
    <n v="1500000"/>
    <x v="2"/>
    <s v="EMP0015"/>
    <s v="Vikram Bhat"/>
    <n v="1"/>
    <n v="3610.42"/>
    <x v="5"/>
    <n v="180.52"/>
    <n v="12"/>
    <n v="411.59"/>
    <n v="3841.49"/>
    <n v="2732.31"/>
    <n v="697.58999999999992"/>
    <s v="UPI"/>
    <n v="0.18159360039984485"/>
    <x v="0"/>
    <x v="0"/>
    <x v="0"/>
    <s v="10:39"/>
    <x v="3"/>
    <x v="1"/>
  </r>
  <r>
    <s v="INV100741"/>
    <x v="166"/>
    <x v="0"/>
    <x v="10"/>
    <s v="STR078-2024-Apr"/>
    <x v="477"/>
    <x v="454"/>
    <x v="0"/>
    <x v="17"/>
    <x v="2"/>
    <x v="3"/>
    <s v="PRD0070"/>
    <x v="145"/>
    <x v="13"/>
    <x v="67"/>
    <x v="13"/>
    <x v="3"/>
    <x v="3"/>
    <n v="1200000"/>
    <x v="1"/>
    <s v="EMP0073"/>
    <s v="Sathish Sundaram"/>
    <n v="1"/>
    <n v="855.74"/>
    <x v="2"/>
    <n v="0"/>
    <n v="5"/>
    <n v="42.79"/>
    <n v="898.53"/>
    <n v="565.45000000000005"/>
    <n v="290.28999999999991"/>
    <s v="Cash"/>
    <n v="0.32307212892168308"/>
    <x v="3"/>
    <x v="0"/>
    <x v="0"/>
    <s v="17:00"/>
    <x v="0"/>
    <x v="0"/>
  </r>
  <r>
    <s v="INV100742"/>
    <x v="219"/>
    <x v="0"/>
    <x v="1"/>
    <s v="STR091-2024-Oct"/>
    <x v="344"/>
    <x v="329"/>
    <x v="1"/>
    <x v="11"/>
    <x v="3"/>
    <x v="3"/>
    <s v="PRD0043"/>
    <x v="63"/>
    <x v="12"/>
    <x v="21"/>
    <x v="20"/>
    <x v="83"/>
    <x v="50"/>
    <n v="1500000"/>
    <x v="2"/>
    <s v="EMP0258"/>
    <s v="Preethi Singh"/>
    <n v="1"/>
    <n v="3119.34"/>
    <x v="2"/>
    <n v="0"/>
    <n v="12"/>
    <n v="374.32"/>
    <n v="3493.66"/>
    <n v="2034.01"/>
    <n v="1085.33"/>
    <s v="Cash"/>
    <n v="0.31065701871389889"/>
    <x v="3"/>
    <x v="0"/>
    <x v="1"/>
    <s v="14:09"/>
    <x v="1"/>
    <x v="0"/>
  </r>
  <r>
    <s v="INV100743"/>
    <x v="129"/>
    <x v="0"/>
    <x v="0"/>
    <s v="STR102-2024-Dec"/>
    <x v="380"/>
    <x v="365"/>
    <x v="1"/>
    <x v="29"/>
    <x v="4"/>
    <x v="0"/>
    <s v="PRD0070"/>
    <x v="145"/>
    <x v="13"/>
    <x v="67"/>
    <x v="13"/>
    <x v="1"/>
    <x v="1"/>
    <n v="1000000"/>
    <x v="1"/>
    <s v="EMP0001"/>
    <s v="Charulatha Kumar"/>
    <n v="2"/>
    <n v="791.84"/>
    <x v="2"/>
    <n v="0"/>
    <n v="5"/>
    <n v="79.180000000000007"/>
    <n v="1662.86"/>
    <n v="1130.9000000000001"/>
    <n v="452.7799999999998"/>
    <s v="Debit Card"/>
    <n v="0.27228991015479342"/>
    <x v="1"/>
    <x v="0"/>
    <x v="0"/>
    <s v="19:26"/>
    <x v="0"/>
    <x v="0"/>
  </r>
  <r>
    <s v="INV100744"/>
    <x v="246"/>
    <x v="1"/>
    <x v="8"/>
    <s v="STR071-2025-Mar"/>
    <x v="150"/>
    <x v="148"/>
    <x v="1"/>
    <x v="14"/>
    <x v="1"/>
    <x v="0"/>
    <s v="PRD0238"/>
    <x v="100"/>
    <x v="9"/>
    <x v="14"/>
    <x v="33"/>
    <x v="38"/>
    <x v="35"/>
    <n v="2000000"/>
    <x v="1"/>
    <s v="EMP0147"/>
    <s v="Yogesh Chettiar"/>
    <n v="1"/>
    <n v="1048.26"/>
    <x v="4"/>
    <n v="314.48"/>
    <n v="12"/>
    <n v="88.05"/>
    <n v="821.83"/>
    <n v="815.46"/>
    <n v="-81.679999999999993"/>
    <s v="Cash"/>
    <n v="-9.9387951279461678E-2"/>
    <x v="3"/>
    <x v="0"/>
    <x v="0"/>
    <s v="11:20"/>
    <x v="3"/>
    <x v="0"/>
  </r>
  <r>
    <s v="INV100745"/>
    <x v="220"/>
    <x v="0"/>
    <x v="10"/>
    <s v="STR011-2024-Apr"/>
    <x v="75"/>
    <x v="75"/>
    <x v="1"/>
    <x v="8"/>
    <x v="3"/>
    <x v="3"/>
    <s v="PRD0007"/>
    <x v="185"/>
    <x v="2"/>
    <x v="50"/>
    <x v="0"/>
    <x v="2"/>
    <x v="2"/>
    <n v="2000000"/>
    <x v="0"/>
    <s v="EMP0194"/>
    <s v="Pranav Reddy"/>
    <n v="5"/>
    <n v="4488.2700000000004"/>
    <x v="5"/>
    <n v="1122.07"/>
    <n v="12"/>
    <n v="2558.31"/>
    <n v="23877.59"/>
    <n v="16182.85"/>
    <n v="5136.43"/>
    <s v="Credit Card"/>
    <n v="0.21511509327365116"/>
    <x v="2"/>
    <x v="1"/>
    <x v="0"/>
    <s v="15:18"/>
    <x v="1"/>
    <x v="1"/>
  </r>
  <r>
    <s v="INV100746"/>
    <x v="40"/>
    <x v="0"/>
    <x v="5"/>
    <s v="STR085-2024-Jun"/>
    <x v="289"/>
    <x v="280"/>
    <x v="0"/>
    <x v="13"/>
    <x v="0"/>
    <x v="3"/>
    <s v="PRD0068"/>
    <x v="162"/>
    <x v="5"/>
    <x v="35"/>
    <x v="26"/>
    <x v="9"/>
    <x v="9"/>
    <n v="1500000"/>
    <x v="2"/>
    <s v="EMP0269"/>
    <s v="Ishwarya Shetty"/>
    <n v="2"/>
    <n v="1666.74"/>
    <x v="0"/>
    <n v="333.35"/>
    <n v="12"/>
    <n v="360.02"/>
    <n v="3360.15"/>
    <n v="2388.2800000000002"/>
    <n v="611.84999999999991"/>
    <s v="Credit Card"/>
    <n v="0.18209008526405068"/>
    <x v="2"/>
    <x v="1"/>
    <x v="0"/>
    <s v="11:48"/>
    <x v="3"/>
    <x v="1"/>
  </r>
  <r>
    <s v="INV100747"/>
    <x v="74"/>
    <x v="0"/>
    <x v="9"/>
    <s v="STR075-2024-Nov"/>
    <x v="470"/>
    <x v="449"/>
    <x v="1"/>
    <x v="34"/>
    <x v="0"/>
    <x v="3"/>
    <s v="PRD0004"/>
    <x v="183"/>
    <x v="8"/>
    <x v="39"/>
    <x v="2"/>
    <x v="21"/>
    <x v="21"/>
    <n v="1000000"/>
    <x v="1"/>
    <s v="EMP0121"/>
    <s v="Yamini Pandian"/>
    <n v="2"/>
    <n v="1659.3"/>
    <x v="2"/>
    <n v="0"/>
    <n v="12"/>
    <n v="398.23"/>
    <n v="3716.83"/>
    <n v="2289.1799999999998"/>
    <n v="1029.42"/>
    <s v="Debit Card"/>
    <n v="0.27696181961510213"/>
    <x v="1"/>
    <x v="0"/>
    <x v="0"/>
    <s v="13:59"/>
    <x v="1"/>
    <x v="0"/>
  </r>
  <r>
    <s v="INV100748"/>
    <x v="310"/>
    <x v="1"/>
    <x v="6"/>
    <s v="STR048-2025-Jan"/>
    <x v="461"/>
    <x v="443"/>
    <x v="0"/>
    <x v="7"/>
    <x v="0"/>
    <x v="1"/>
    <s v="PRD0179"/>
    <x v="114"/>
    <x v="7"/>
    <x v="9"/>
    <x v="47"/>
    <x v="119"/>
    <x v="59"/>
    <n v="1200000"/>
    <x v="0"/>
    <s v="EMP0015"/>
    <s v="Vikram Bhat"/>
    <n v="2"/>
    <n v="1659.32"/>
    <x v="2"/>
    <n v="0"/>
    <n v="12"/>
    <n v="398.24"/>
    <n v="3716.88"/>
    <n v="2279.62"/>
    <n v="1039.0200000000002"/>
    <s v="UPI"/>
    <n v="0.27954090527539233"/>
    <x v="0"/>
    <x v="0"/>
    <x v="1"/>
    <s v="12:10"/>
    <x v="1"/>
    <x v="0"/>
  </r>
  <r>
    <s v="INV100749"/>
    <x v="42"/>
    <x v="0"/>
    <x v="2"/>
    <s v="STR041-2024-May"/>
    <x v="441"/>
    <x v="424"/>
    <x v="1"/>
    <x v="1"/>
    <x v="1"/>
    <x v="3"/>
    <s v="PRD0004"/>
    <x v="183"/>
    <x v="8"/>
    <x v="39"/>
    <x v="2"/>
    <x v="62"/>
    <x v="32"/>
    <n v="2500000"/>
    <x v="1"/>
    <s v="EMP0020"/>
    <s v="Eswar Prasad"/>
    <n v="5"/>
    <n v="1736.24"/>
    <x v="0"/>
    <n v="868.12"/>
    <n v="12"/>
    <n v="937.57"/>
    <n v="8750.65"/>
    <n v="5722.95"/>
    <n v="2090.1299999999997"/>
    <s v="Cash"/>
    <n v="0.23885425654094264"/>
    <x v="3"/>
    <x v="1"/>
    <x v="0"/>
    <s v="16:23"/>
    <x v="1"/>
    <x v="1"/>
  </r>
  <r>
    <s v="INV100750"/>
    <x v="66"/>
    <x v="0"/>
    <x v="10"/>
    <s v="STR040-2024-Apr"/>
    <x v="478"/>
    <x v="455"/>
    <x v="0"/>
    <x v="2"/>
    <x v="2"/>
    <x v="0"/>
    <s v="PRD0238"/>
    <x v="100"/>
    <x v="9"/>
    <x v="14"/>
    <x v="33"/>
    <x v="14"/>
    <x v="14"/>
    <n v="1200000"/>
    <x v="2"/>
    <s v="EMP0147"/>
    <s v="Yogesh Chettiar"/>
    <n v="1"/>
    <n v="1085.1600000000001"/>
    <x v="2"/>
    <n v="0"/>
    <n v="12"/>
    <n v="130.22"/>
    <n v="1215.3800000000001"/>
    <n v="815.46"/>
    <n v="269.70000000000005"/>
    <s v="Debit Card"/>
    <n v="0.22190590597179485"/>
    <x v="1"/>
    <x v="0"/>
    <x v="0"/>
    <s v="18:10"/>
    <x v="0"/>
    <x v="0"/>
  </r>
  <r>
    <s v="INV100751"/>
    <x v="184"/>
    <x v="0"/>
    <x v="9"/>
    <s v="STR011-2024-Nov"/>
    <x v="266"/>
    <x v="258"/>
    <x v="1"/>
    <x v="2"/>
    <x v="2"/>
    <x v="0"/>
    <s v="PRD0033"/>
    <x v="103"/>
    <x v="2"/>
    <x v="59"/>
    <x v="30"/>
    <x v="2"/>
    <x v="2"/>
    <n v="2000000"/>
    <x v="0"/>
    <s v="EMP0045"/>
    <s v="Chitra Chettiar"/>
    <n v="1"/>
    <n v="3549.25"/>
    <x v="0"/>
    <n v="354.93"/>
    <n v="12"/>
    <n v="383.32"/>
    <n v="3577.64"/>
    <n v="2710.05"/>
    <n v="484.2699999999997"/>
    <s v="Debit Card"/>
    <n v="0.13536018157220953"/>
    <x v="1"/>
    <x v="1"/>
    <x v="0"/>
    <s v="19:17"/>
    <x v="0"/>
    <x v="0"/>
  </r>
  <r>
    <s v="INV100752"/>
    <x v="307"/>
    <x v="0"/>
    <x v="3"/>
    <s v="STR027-2024-Jul"/>
    <x v="479"/>
    <x v="456"/>
    <x v="1"/>
    <x v="22"/>
    <x v="1"/>
    <x v="1"/>
    <s v="PRD0043"/>
    <x v="63"/>
    <x v="12"/>
    <x v="21"/>
    <x v="20"/>
    <x v="100"/>
    <x v="72"/>
    <n v="1500000"/>
    <x v="2"/>
    <s v="EMP0160"/>
    <s v="Ganesh Iyengar"/>
    <n v="1"/>
    <n v="3134.77"/>
    <x v="0"/>
    <n v="313.48"/>
    <n v="12"/>
    <n v="338.55"/>
    <n v="3159.84"/>
    <n v="2034.01"/>
    <n v="787.2800000000002"/>
    <s v="Credit Card"/>
    <n v="0.24915185579016663"/>
    <x v="2"/>
    <x v="0"/>
    <x v="1"/>
    <s v="12:26"/>
    <x v="1"/>
    <x v="0"/>
  </r>
  <r>
    <s v="INV100753"/>
    <x v="199"/>
    <x v="0"/>
    <x v="10"/>
    <s v="STR055-2024-Apr"/>
    <x v="461"/>
    <x v="443"/>
    <x v="0"/>
    <x v="7"/>
    <x v="0"/>
    <x v="1"/>
    <s v="PRD0016"/>
    <x v="28"/>
    <x v="12"/>
    <x v="21"/>
    <x v="17"/>
    <x v="51"/>
    <x v="47"/>
    <n v="1500000"/>
    <x v="0"/>
    <s v="EMP0063"/>
    <s v="Anusuya Subramaniam"/>
    <n v="3"/>
    <n v="2033.67"/>
    <x v="0"/>
    <n v="610.1"/>
    <n v="12"/>
    <n v="658.91"/>
    <n v="6149.82"/>
    <n v="4385.1899999999996"/>
    <n v="1105.7200000000003"/>
    <s v="Net Banking"/>
    <n v="0.17979713227379018"/>
    <x v="4"/>
    <x v="0"/>
    <x v="0"/>
    <s v="18:32"/>
    <x v="0"/>
    <x v="0"/>
  </r>
  <r>
    <s v="INV100754"/>
    <x v="79"/>
    <x v="0"/>
    <x v="7"/>
    <s v="STR023-2024-Sep"/>
    <x v="480"/>
    <x v="457"/>
    <x v="0"/>
    <x v="26"/>
    <x v="4"/>
    <x v="3"/>
    <s v="PRD0075"/>
    <x v="9"/>
    <x v="7"/>
    <x v="9"/>
    <x v="7"/>
    <x v="44"/>
    <x v="41"/>
    <n v="2000000"/>
    <x v="1"/>
    <s v="EMP0045"/>
    <s v="Chitra Chettiar"/>
    <n v="2"/>
    <n v="987.91"/>
    <x v="6"/>
    <n v="296.37"/>
    <n v="5"/>
    <n v="83.97"/>
    <n v="1763.42"/>
    <n v="1385.06"/>
    <n v="294.3900000000001"/>
    <s v="Net Banking"/>
    <n v="0.16694264554105095"/>
    <x v="4"/>
    <x v="0"/>
    <x v="0"/>
    <s v="16:19"/>
    <x v="1"/>
    <x v="0"/>
  </r>
  <r>
    <s v="INV100755"/>
    <x v="117"/>
    <x v="0"/>
    <x v="9"/>
    <s v="STR096-2024-Nov"/>
    <x v="91"/>
    <x v="90"/>
    <x v="0"/>
    <x v="10"/>
    <x v="4"/>
    <x v="0"/>
    <s v="PRD0066"/>
    <x v="179"/>
    <x v="18"/>
    <x v="55"/>
    <x v="38"/>
    <x v="49"/>
    <x v="45"/>
    <n v="1500000"/>
    <x v="2"/>
    <s v="EMP0240"/>
    <s v="Gopal Prasad"/>
    <n v="3"/>
    <n v="1360.86"/>
    <x v="2"/>
    <n v="0"/>
    <n v="12"/>
    <n v="489.91"/>
    <n v="4572.49"/>
    <n v="2849.91"/>
    <n v="1232.6699999999998"/>
    <s v="UPI"/>
    <n v="0.2695839684723203"/>
    <x v="0"/>
    <x v="1"/>
    <x v="0"/>
    <s v="12:13"/>
    <x v="1"/>
    <x v="0"/>
  </r>
  <r>
    <s v="INV100756"/>
    <x v="296"/>
    <x v="0"/>
    <x v="7"/>
    <s v="STR023-2024-Sep"/>
    <x v="481"/>
    <x v="271"/>
    <x v="1"/>
    <x v="22"/>
    <x v="1"/>
    <x v="2"/>
    <s v="PRD0104"/>
    <x v="223"/>
    <x v="17"/>
    <x v="30"/>
    <x v="20"/>
    <x v="44"/>
    <x v="41"/>
    <n v="2000000"/>
    <x v="1"/>
    <s v="EMP0001"/>
    <s v="Charulatha Kumar"/>
    <n v="1"/>
    <n v="1706.31"/>
    <x v="0"/>
    <n v="170.63"/>
    <n v="12"/>
    <n v="184.28"/>
    <n v="1719.96"/>
    <n v="996.24"/>
    <n v="539.44000000000005"/>
    <s v="UPI"/>
    <n v="0.31363520081862373"/>
    <x v="0"/>
    <x v="0"/>
    <x v="0"/>
    <s v="17:53"/>
    <x v="0"/>
    <x v="1"/>
  </r>
  <r>
    <s v="INV100757"/>
    <x v="311"/>
    <x v="0"/>
    <x v="3"/>
    <s v="STR113-2024-Jul"/>
    <x v="315"/>
    <x v="303"/>
    <x v="1"/>
    <x v="31"/>
    <x v="1"/>
    <x v="3"/>
    <s v="PRD0122"/>
    <x v="37"/>
    <x v="14"/>
    <x v="31"/>
    <x v="21"/>
    <x v="64"/>
    <x v="52"/>
    <n v="2000000"/>
    <x v="2"/>
    <s v="EMP0121"/>
    <s v="Yamini Pandian"/>
    <n v="3"/>
    <n v="694.64"/>
    <x v="2"/>
    <n v="0"/>
    <n v="3"/>
    <n v="62.52"/>
    <n v="2146.44"/>
    <n v="1670.97"/>
    <n v="412.95000000000005"/>
    <s v="Cash"/>
    <n v="0.19238832671772799"/>
    <x v="3"/>
    <x v="0"/>
    <x v="0"/>
    <s v="10:19"/>
    <x v="3"/>
    <x v="0"/>
  </r>
  <r>
    <s v="INV100758"/>
    <x v="213"/>
    <x v="0"/>
    <x v="1"/>
    <s v="STR071-2024-Oct"/>
    <x v="482"/>
    <x v="322"/>
    <x v="0"/>
    <x v="36"/>
    <x v="1"/>
    <x v="0"/>
    <s v="PRD0157"/>
    <x v="115"/>
    <x v="14"/>
    <x v="65"/>
    <x v="11"/>
    <x v="38"/>
    <x v="35"/>
    <n v="2000000"/>
    <x v="1"/>
    <s v="EMP0276"/>
    <s v="Manoj Ramachandran"/>
    <n v="3"/>
    <n v="3132.36"/>
    <x v="3"/>
    <n v="1879.42"/>
    <n v="3"/>
    <n v="225.53"/>
    <n v="7743.19"/>
    <n v="5969.79"/>
    <n v="1547.8699999999997"/>
    <s v="Cash"/>
    <n v="0.19990081607192897"/>
    <x v="3"/>
    <x v="0"/>
    <x v="0"/>
    <s v="18:44"/>
    <x v="0"/>
    <x v="0"/>
  </r>
  <r>
    <s v="INV100759"/>
    <x v="5"/>
    <x v="1"/>
    <x v="4"/>
    <s v="STR041-2025-Feb"/>
    <x v="483"/>
    <x v="458"/>
    <x v="0"/>
    <x v="27"/>
    <x v="4"/>
    <x v="3"/>
    <s v="PRD0142"/>
    <x v="87"/>
    <x v="1"/>
    <x v="1"/>
    <x v="9"/>
    <x v="62"/>
    <x v="32"/>
    <n v="2500000"/>
    <x v="1"/>
    <s v="EMP0009"/>
    <s v="Vinod Hegde"/>
    <n v="5"/>
    <n v="495.66"/>
    <x v="6"/>
    <n v="371.75"/>
    <n v="5"/>
    <n v="105.33"/>
    <n v="2211.88"/>
    <n v="1499.3"/>
    <n v="607.25000000000011"/>
    <s v="Cash"/>
    <n v="0.27454021013798219"/>
    <x v="3"/>
    <x v="0"/>
    <x v="1"/>
    <s v="20:52"/>
    <x v="0"/>
    <x v="1"/>
  </r>
  <r>
    <s v="INV100760"/>
    <x v="85"/>
    <x v="0"/>
    <x v="1"/>
    <s v="STR056-2024-Oct"/>
    <x v="484"/>
    <x v="459"/>
    <x v="0"/>
    <x v="18"/>
    <x v="2"/>
    <x v="1"/>
    <s v="PRD0058"/>
    <x v="137"/>
    <x v="18"/>
    <x v="34"/>
    <x v="18"/>
    <x v="61"/>
    <x v="50"/>
    <n v="1200000"/>
    <x v="2"/>
    <s v="EMP0156"/>
    <s v="Deepthi Iyengar"/>
    <n v="1"/>
    <n v="1463.49"/>
    <x v="0"/>
    <n v="146.35"/>
    <n v="12"/>
    <n v="158.06"/>
    <n v="1475.2"/>
    <n v="1116.33"/>
    <n v="200.81000000000012"/>
    <s v="Debit Card"/>
    <n v="0.13612391540130159"/>
    <x v="1"/>
    <x v="0"/>
    <x v="0"/>
    <s v="20:34"/>
    <x v="0"/>
    <x v="0"/>
  </r>
  <r>
    <s v="INV100761"/>
    <x v="104"/>
    <x v="0"/>
    <x v="5"/>
    <s v="STR067-2024-Jun"/>
    <x v="86"/>
    <x v="85"/>
    <x v="1"/>
    <x v="32"/>
    <x v="3"/>
    <x v="1"/>
    <s v="PRD0085"/>
    <x v="195"/>
    <x v="19"/>
    <x v="72"/>
    <x v="30"/>
    <x v="108"/>
    <x v="24"/>
    <n v="2500000"/>
    <x v="0"/>
    <s v="EMP0091"/>
    <s v="Hari Nair"/>
    <n v="1"/>
    <n v="1291.6099999999999"/>
    <x v="4"/>
    <n v="387.48"/>
    <n v="12"/>
    <n v="108.5"/>
    <n v="1012.63"/>
    <n v="879.48"/>
    <n v="24.649999999999977"/>
    <s v="Net Banking"/>
    <n v="2.4342553548680146E-2"/>
    <x v="4"/>
    <x v="1"/>
    <x v="0"/>
    <s v="19:12"/>
    <x v="0"/>
    <x v="0"/>
  </r>
  <r>
    <s v="INV100762"/>
    <x v="111"/>
    <x v="0"/>
    <x v="9"/>
    <s v="STR078-2024-Nov"/>
    <x v="485"/>
    <x v="460"/>
    <x v="1"/>
    <x v="18"/>
    <x v="2"/>
    <x v="0"/>
    <s v="PRD0129"/>
    <x v="54"/>
    <x v="6"/>
    <x v="56"/>
    <x v="2"/>
    <x v="3"/>
    <x v="3"/>
    <n v="1200000"/>
    <x v="1"/>
    <s v="EMP0206"/>
    <s v="Arjun Krishnan"/>
    <n v="2"/>
    <n v="702.64"/>
    <x v="2"/>
    <n v="0"/>
    <n v="5"/>
    <n v="70.260000000000005"/>
    <n v="1475.54"/>
    <n v="807.42"/>
    <n v="597.86"/>
    <s v="Net Banking"/>
    <n v="0.40518047630020199"/>
    <x v="4"/>
    <x v="1"/>
    <x v="0"/>
    <s v="13:22"/>
    <x v="1"/>
    <x v="0"/>
  </r>
  <r>
    <s v="INV100763"/>
    <x v="16"/>
    <x v="0"/>
    <x v="1"/>
    <s v="STR029-2024-Oct"/>
    <x v="172"/>
    <x v="169"/>
    <x v="1"/>
    <x v="20"/>
    <x v="0"/>
    <x v="1"/>
    <s v="PRD0179"/>
    <x v="114"/>
    <x v="7"/>
    <x v="9"/>
    <x v="47"/>
    <x v="37"/>
    <x v="34"/>
    <n v="800000"/>
    <x v="2"/>
    <s v="EMP0203"/>
    <s v="Rani Mishra"/>
    <n v="2"/>
    <n v="1731.06"/>
    <x v="2"/>
    <n v="0"/>
    <n v="12"/>
    <n v="415.45"/>
    <n v="3877.57"/>
    <n v="2279.62"/>
    <n v="1182.5000000000002"/>
    <s v="Credit Card"/>
    <n v="0.30495903362157234"/>
    <x v="2"/>
    <x v="0"/>
    <x v="0"/>
    <s v="14:45"/>
    <x v="1"/>
    <x v="0"/>
  </r>
  <r>
    <s v="INV100764"/>
    <x v="51"/>
    <x v="0"/>
    <x v="10"/>
    <s v="STR060-2024-Apr"/>
    <x v="213"/>
    <x v="208"/>
    <x v="1"/>
    <x v="2"/>
    <x v="2"/>
    <x v="1"/>
    <s v="PRD0157"/>
    <x v="115"/>
    <x v="14"/>
    <x v="65"/>
    <x v="11"/>
    <x v="42"/>
    <x v="39"/>
    <n v="1000000"/>
    <x v="1"/>
    <s v="EMP0240"/>
    <s v="Gopal Prasad"/>
    <n v="3"/>
    <n v="3084.94"/>
    <x v="0"/>
    <n v="925.48"/>
    <n v="3"/>
    <n v="249.88"/>
    <n v="8579.2199999999993"/>
    <n v="5969.79"/>
    <n v="2359.5499999999993"/>
    <s v="Cash"/>
    <n v="0.27503083030858277"/>
    <x v="3"/>
    <x v="0"/>
    <x v="0"/>
    <s v="19:39"/>
    <x v="0"/>
    <x v="0"/>
  </r>
  <r>
    <s v="INV100765"/>
    <x v="215"/>
    <x v="0"/>
    <x v="7"/>
    <s v="STR116-2024-Sep"/>
    <x v="244"/>
    <x v="238"/>
    <x v="0"/>
    <x v="0"/>
    <x v="0"/>
    <x v="0"/>
    <s v="PRD0145"/>
    <x v="94"/>
    <x v="8"/>
    <x v="10"/>
    <x v="42"/>
    <x v="27"/>
    <x v="26"/>
    <n v="2000000"/>
    <x v="1"/>
    <s v="EMP0015"/>
    <s v="Vikram Bhat"/>
    <n v="4"/>
    <n v="1646.33"/>
    <x v="6"/>
    <n v="987.8"/>
    <n v="12"/>
    <n v="671.7"/>
    <n v="6269.22"/>
    <n v="4533.08"/>
    <n v="1064.4400000000003"/>
    <s v="Cash"/>
    <n v="0.16978826712094969"/>
    <x v="3"/>
    <x v="0"/>
    <x v="0"/>
    <s v="19:49"/>
    <x v="0"/>
    <x v="0"/>
  </r>
  <r>
    <s v="INV100766"/>
    <x v="213"/>
    <x v="0"/>
    <x v="1"/>
    <s v="STR070-2024-Oct"/>
    <x v="116"/>
    <x v="115"/>
    <x v="0"/>
    <x v="14"/>
    <x v="1"/>
    <x v="1"/>
    <s v="PRD0026"/>
    <x v="215"/>
    <x v="15"/>
    <x v="46"/>
    <x v="36"/>
    <x v="111"/>
    <x v="75"/>
    <n v="1000000"/>
    <x v="1"/>
    <s v="EMP0086"/>
    <s v="Anil Reddy"/>
    <n v="3"/>
    <n v="1560"/>
    <x v="2"/>
    <n v="0"/>
    <n v="12"/>
    <n v="561.6"/>
    <n v="5241.6000000000004"/>
    <n v="3135.57"/>
    <n v="1544.4300000000003"/>
    <s v="UPI"/>
    <n v="0.29464858058608062"/>
    <x v="0"/>
    <x v="0"/>
    <x v="0"/>
    <s v="15:18"/>
    <x v="1"/>
    <x v="0"/>
  </r>
  <r>
    <s v="INV100767"/>
    <x v="204"/>
    <x v="0"/>
    <x v="7"/>
    <s v="STR111-2024-Sep"/>
    <x v="69"/>
    <x v="69"/>
    <x v="1"/>
    <x v="29"/>
    <x v="4"/>
    <x v="0"/>
    <s v="PRD0159"/>
    <x v="212"/>
    <x v="5"/>
    <x v="35"/>
    <x v="44"/>
    <x v="23"/>
    <x v="23"/>
    <n v="2500000"/>
    <x v="0"/>
    <s v="EMP0260"/>
    <s v="Malathi Varma"/>
    <n v="1"/>
    <n v="869.66"/>
    <x v="0"/>
    <n v="86.97"/>
    <n v="5"/>
    <n v="39.130000000000003"/>
    <n v="821.82"/>
    <n v="658.19"/>
    <n v="124.5"/>
    <s v="Credit Card"/>
    <n v="0.15149302767029277"/>
    <x v="2"/>
    <x v="0"/>
    <x v="0"/>
    <s v="16:14"/>
    <x v="1"/>
    <x v="1"/>
  </r>
  <r>
    <s v="INV100768"/>
    <x v="185"/>
    <x v="0"/>
    <x v="11"/>
    <s v="STR088-2024-Aug"/>
    <x v="197"/>
    <x v="194"/>
    <x v="0"/>
    <x v="11"/>
    <x v="3"/>
    <x v="1"/>
    <s v="PRD0043"/>
    <x v="63"/>
    <x v="12"/>
    <x v="21"/>
    <x v="20"/>
    <x v="17"/>
    <x v="17"/>
    <n v="2000000"/>
    <x v="2"/>
    <s v="EMP0207"/>
    <s v="Chitra Bhat"/>
    <n v="3"/>
    <n v="2994.53"/>
    <x v="5"/>
    <n v="449.18"/>
    <n v="12"/>
    <n v="1024.1300000000001"/>
    <n v="9558.5400000000009"/>
    <n v="6102.03"/>
    <n v="2432.380000000001"/>
    <s v="Cash"/>
    <n v="0.25447191725933049"/>
    <x v="3"/>
    <x v="1"/>
    <x v="1"/>
    <s v="16:55"/>
    <x v="1"/>
    <x v="0"/>
  </r>
  <r>
    <s v="INV100769"/>
    <x v="61"/>
    <x v="1"/>
    <x v="6"/>
    <s v="STR025-2025-Jan"/>
    <x v="486"/>
    <x v="461"/>
    <x v="0"/>
    <x v="33"/>
    <x v="3"/>
    <x v="1"/>
    <s v="PRD0006"/>
    <x v="224"/>
    <x v="19"/>
    <x v="72"/>
    <x v="34"/>
    <x v="112"/>
    <x v="76"/>
    <n v="1500000"/>
    <x v="1"/>
    <s v="EMP0073"/>
    <s v="Sathish Sundaram"/>
    <n v="3"/>
    <n v="1088.1099999999999"/>
    <x v="4"/>
    <n v="979.3"/>
    <n v="12"/>
    <n v="274.2"/>
    <n v="2559.23"/>
    <n v="2261.19"/>
    <n v="23.839999999999975"/>
    <s v="Debit Card"/>
    <n v="9.3153018681400163E-3"/>
    <x v="1"/>
    <x v="1"/>
    <x v="0"/>
    <s v="18:52"/>
    <x v="0"/>
    <x v="1"/>
  </r>
  <r>
    <s v="INV100770"/>
    <x v="47"/>
    <x v="0"/>
    <x v="9"/>
    <s v="STR054-2024-Nov"/>
    <x v="184"/>
    <x v="181"/>
    <x v="1"/>
    <x v="4"/>
    <x v="2"/>
    <x v="0"/>
    <s v="PRD0100"/>
    <x v="12"/>
    <x v="9"/>
    <x v="12"/>
    <x v="9"/>
    <x v="85"/>
    <x v="37"/>
    <n v="2000000"/>
    <x v="1"/>
    <s v="EMP0147"/>
    <s v="Yogesh Chettiar"/>
    <n v="4"/>
    <n v="5820.94"/>
    <x v="2"/>
    <n v="0"/>
    <n v="12"/>
    <n v="2794.05"/>
    <n v="26077.81"/>
    <n v="15883.44"/>
    <n v="7400.3200000000006"/>
    <s v="Net Banking"/>
    <n v="0.28377843078080561"/>
    <x v="4"/>
    <x v="1"/>
    <x v="0"/>
    <s v="21:20"/>
    <x v="2"/>
    <x v="0"/>
  </r>
  <r>
    <s v="INV100771"/>
    <x v="157"/>
    <x v="0"/>
    <x v="7"/>
    <s v="STR011-2024-Sep"/>
    <x v="487"/>
    <x v="462"/>
    <x v="1"/>
    <x v="18"/>
    <x v="2"/>
    <x v="3"/>
    <s v="PRD0057"/>
    <x v="206"/>
    <x v="18"/>
    <x v="34"/>
    <x v="31"/>
    <x v="2"/>
    <x v="2"/>
    <n v="2000000"/>
    <x v="0"/>
    <s v="EMP0090"/>
    <s v="Padma Gounder"/>
    <n v="4"/>
    <n v="1262.9000000000001"/>
    <x v="4"/>
    <n v="1515.48"/>
    <n v="12"/>
    <n v="424.33"/>
    <n v="3960.45"/>
    <n v="3625.2"/>
    <n v="-89.079999999999984"/>
    <s v="Cash"/>
    <n v="-2.2492393541137998E-2"/>
    <x v="3"/>
    <x v="0"/>
    <x v="0"/>
    <s v="13:03"/>
    <x v="1"/>
    <x v="0"/>
  </r>
  <r>
    <s v="INV100772"/>
    <x v="31"/>
    <x v="0"/>
    <x v="9"/>
    <s v="STR100-2024-Nov"/>
    <x v="488"/>
    <x v="312"/>
    <x v="1"/>
    <x v="3"/>
    <x v="3"/>
    <x v="2"/>
    <s v="PRD0062"/>
    <x v="106"/>
    <x v="13"/>
    <x v="57"/>
    <x v="25"/>
    <x v="48"/>
    <x v="44"/>
    <n v="2500000"/>
    <x v="2"/>
    <s v="EMP0206"/>
    <s v="Arjun Krishnan"/>
    <n v="2"/>
    <n v="633.66"/>
    <x v="4"/>
    <n v="380.2"/>
    <n v="5"/>
    <n v="44.36"/>
    <n v="931.48"/>
    <n v="849.52"/>
    <n v="37.600000000000037"/>
    <s v="Debit Card"/>
    <n v="4.0365869369175973E-2"/>
    <x v="1"/>
    <x v="0"/>
    <x v="0"/>
    <s v="16:19"/>
    <x v="1"/>
    <x v="0"/>
  </r>
  <r>
    <s v="INV100773"/>
    <x v="300"/>
    <x v="0"/>
    <x v="7"/>
    <s v="STR061-2024-Sep"/>
    <x v="168"/>
    <x v="165"/>
    <x v="1"/>
    <x v="4"/>
    <x v="2"/>
    <x v="1"/>
    <s v="PRD0054"/>
    <x v="88"/>
    <x v="18"/>
    <x v="55"/>
    <x v="31"/>
    <x v="71"/>
    <x v="44"/>
    <n v="1500000"/>
    <x v="2"/>
    <s v="EMP0121"/>
    <s v="Yamini Pandian"/>
    <n v="1"/>
    <n v="1279.44"/>
    <x v="2"/>
    <n v="0"/>
    <n v="12"/>
    <n v="153.53"/>
    <n v="1432.97"/>
    <n v="904.21"/>
    <n v="375.23"/>
    <s v="Credit Card"/>
    <n v="0.2618547492271297"/>
    <x v="2"/>
    <x v="1"/>
    <x v="0"/>
    <s v="16:04"/>
    <x v="1"/>
    <x v="0"/>
  </r>
  <r>
    <s v="INV100774"/>
    <x v="9"/>
    <x v="0"/>
    <x v="1"/>
    <s v="STR091-2024-Oct"/>
    <x v="24"/>
    <x v="24"/>
    <x v="1"/>
    <x v="17"/>
    <x v="2"/>
    <x v="0"/>
    <s v="PRD0048"/>
    <x v="18"/>
    <x v="6"/>
    <x v="20"/>
    <x v="25"/>
    <x v="83"/>
    <x v="50"/>
    <n v="1500000"/>
    <x v="2"/>
    <s v="EMP0260"/>
    <s v="Malathi Varma"/>
    <n v="3"/>
    <n v="1069.68"/>
    <x v="2"/>
    <n v="0"/>
    <n v="12"/>
    <n v="385.08"/>
    <n v="3594.12"/>
    <n v="1751.58"/>
    <n v="1457.46"/>
    <s v="UPI"/>
    <n v="0.40551233681680082"/>
    <x v="0"/>
    <x v="1"/>
    <x v="0"/>
    <s v="10:17"/>
    <x v="3"/>
    <x v="0"/>
  </r>
  <r>
    <s v="INV100775"/>
    <x v="312"/>
    <x v="0"/>
    <x v="11"/>
    <s v="STR016-2024-Aug"/>
    <x v="489"/>
    <x v="463"/>
    <x v="1"/>
    <x v="34"/>
    <x v="0"/>
    <x v="3"/>
    <s v="PRD0067"/>
    <x v="41"/>
    <x v="15"/>
    <x v="24"/>
    <x v="24"/>
    <x v="50"/>
    <x v="46"/>
    <n v="1200000"/>
    <x v="0"/>
    <s v="EMP0206"/>
    <s v="Arjun Krishnan"/>
    <n v="3"/>
    <n v="1434.78"/>
    <x v="0"/>
    <n v="430.43"/>
    <n v="12"/>
    <n v="464.87"/>
    <n v="4338.78"/>
    <n v="3039.78"/>
    <n v="834.12999999999954"/>
    <s v="UPI"/>
    <n v="0.19224989513181115"/>
    <x v="0"/>
    <x v="0"/>
    <x v="1"/>
    <s v="10:40"/>
    <x v="3"/>
    <x v="0"/>
  </r>
  <r>
    <s v="INV100776"/>
    <x v="20"/>
    <x v="0"/>
    <x v="5"/>
    <s v="STR069-2024-Jun"/>
    <x v="356"/>
    <x v="341"/>
    <x v="1"/>
    <x v="7"/>
    <x v="0"/>
    <x v="1"/>
    <s v="PRD0224"/>
    <x v="3"/>
    <x v="2"/>
    <x v="3"/>
    <x v="3"/>
    <x v="114"/>
    <x v="78"/>
    <n v="1200000"/>
    <x v="1"/>
    <s v="EMP0206"/>
    <s v="Arjun Krishnan"/>
    <n v="4"/>
    <n v="5474.28"/>
    <x v="5"/>
    <n v="1094.8599999999999"/>
    <n v="12"/>
    <n v="2496.27"/>
    <n v="23298.53"/>
    <n v="13483.2"/>
    <n v="7319.0599999999977"/>
    <s v="Cash"/>
    <n v="0.31414256607605706"/>
    <x v="3"/>
    <x v="0"/>
    <x v="0"/>
    <s v="15:27"/>
    <x v="1"/>
    <x v="1"/>
  </r>
  <r>
    <s v="INV100777"/>
    <x v="267"/>
    <x v="1"/>
    <x v="8"/>
    <s v="STR094-2025-Mar"/>
    <x v="490"/>
    <x v="464"/>
    <x v="1"/>
    <x v="5"/>
    <x v="2"/>
    <x v="1"/>
    <s v="PRD0140"/>
    <x v="166"/>
    <x v="1"/>
    <x v="62"/>
    <x v="5"/>
    <x v="75"/>
    <x v="60"/>
    <n v="1200000"/>
    <x v="1"/>
    <s v="EMP0260"/>
    <s v="Malathi Varma"/>
    <n v="3"/>
    <n v="613.08000000000004"/>
    <x v="1"/>
    <n v="459.81"/>
    <n v="5"/>
    <n v="68.97"/>
    <n v="1448.4"/>
    <n v="1046.25"/>
    <n v="333.18000000000006"/>
    <s v="Credit Card"/>
    <n v="0.23003314001657005"/>
    <x v="2"/>
    <x v="0"/>
    <x v="0"/>
    <s v="17:31"/>
    <x v="0"/>
    <x v="1"/>
  </r>
  <r>
    <s v="INV100778"/>
    <x v="290"/>
    <x v="0"/>
    <x v="0"/>
    <s v="STR056-2024-Dec"/>
    <x v="32"/>
    <x v="32"/>
    <x v="0"/>
    <x v="21"/>
    <x v="1"/>
    <x v="0"/>
    <s v="PRD0154"/>
    <x v="225"/>
    <x v="1"/>
    <x v="51"/>
    <x v="12"/>
    <x v="61"/>
    <x v="50"/>
    <n v="1200000"/>
    <x v="2"/>
    <s v="EMP0090"/>
    <s v="Padma Gounder"/>
    <n v="1"/>
    <n v="613.29999999999995"/>
    <x v="0"/>
    <n v="61.33"/>
    <n v="5"/>
    <n v="27.6"/>
    <n v="579.57000000000005"/>
    <n v="373.27"/>
    <n v="178.70000000000007"/>
    <s v="UPI"/>
    <n v="0.30833203927049374"/>
    <x v="0"/>
    <x v="0"/>
    <x v="0"/>
    <s v="12:02"/>
    <x v="1"/>
    <x v="0"/>
  </r>
  <r>
    <s v="INV100779"/>
    <x v="112"/>
    <x v="0"/>
    <x v="1"/>
    <s v="STR042-2024-Oct"/>
    <x v="137"/>
    <x v="135"/>
    <x v="1"/>
    <x v="36"/>
    <x v="1"/>
    <x v="3"/>
    <s v="PRD0076"/>
    <x v="196"/>
    <x v="5"/>
    <x v="7"/>
    <x v="21"/>
    <x v="109"/>
    <x v="64"/>
    <n v="800000"/>
    <x v="1"/>
    <s v="EMP0215"/>
    <s v="Praveen Gupta"/>
    <n v="2"/>
    <n v="870.03"/>
    <x v="1"/>
    <n v="435.01"/>
    <n v="5"/>
    <n v="65.25"/>
    <n v="1370.3"/>
    <n v="1322.68"/>
    <n v="-17.630000000000109"/>
    <s v="Debit Card"/>
    <n v="-1.2865795811136328E-2"/>
    <x v="1"/>
    <x v="0"/>
    <x v="0"/>
    <s v="11:34"/>
    <x v="3"/>
    <x v="0"/>
  </r>
  <r>
    <s v="INV100780"/>
    <x v="295"/>
    <x v="0"/>
    <x v="9"/>
    <s v="STR038-2024-Nov"/>
    <x v="253"/>
    <x v="247"/>
    <x v="0"/>
    <x v="32"/>
    <x v="3"/>
    <x v="0"/>
    <s v="PRD0124"/>
    <x v="23"/>
    <x v="13"/>
    <x v="22"/>
    <x v="9"/>
    <x v="95"/>
    <x v="69"/>
    <n v="1500000"/>
    <x v="2"/>
    <s v="EMP0100"/>
    <s v="Priya Balasubramaniam"/>
    <n v="3"/>
    <n v="757.04"/>
    <x v="1"/>
    <n v="567.78"/>
    <n v="5"/>
    <n v="85.17"/>
    <n v="1788.51"/>
    <n v="1497.93"/>
    <n v="205.40999999999991"/>
    <s v="Net Banking"/>
    <n v="0.11484979116694898"/>
    <x v="4"/>
    <x v="0"/>
    <x v="0"/>
    <s v="19:12"/>
    <x v="0"/>
    <x v="1"/>
  </r>
  <r>
    <s v="INV100781"/>
    <x v="38"/>
    <x v="0"/>
    <x v="2"/>
    <s v="STR018-2024-May"/>
    <x v="144"/>
    <x v="142"/>
    <x v="1"/>
    <x v="32"/>
    <x v="3"/>
    <x v="2"/>
    <s v="PRD0186"/>
    <x v="48"/>
    <x v="0"/>
    <x v="37"/>
    <x v="8"/>
    <x v="46"/>
    <x v="43"/>
    <n v="2000000"/>
    <x v="0"/>
    <s v="EMP0127"/>
    <s v="Chandra Reddy"/>
    <n v="2"/>
    <n v="975.64"/>
    <x v="5"/>
    <n v="97.56"/>
    <n v="5"/>
    <n v="92.69"/>
    <n v="1946.41"/>
    <n v="1146.18"/>
    <n v="707.54"/>
    <s v="UPI"/>
    <n v="0.36351025734557463"/>
    <x v="0"/>
    <x v="0"/>
    <x v="0"/>
    <s v="15:16"/>
    <x v="1"/>
    <x v="1"/>
  </r>
  <r>
    <s v="INV100782"/>
    <x v="25"/>
    <x v="0"/>
    <x v="7"/>
    <s v="STR018-2024-Sep"/>
    <x v="226"/>
    <x v="220"/>
    <x v="0"/>
    <x v="33"/>
    <x v="3"/>
    <x v="0"/>
    <s v="PRD0155"/>
    <x v="85"/>
    <x v="8"/>
    <x v="16"/>
    <x v="12"/>
    <x v="46"/>
    <x v="43"/>
    <n v="2000000"/>
    <x v="0"/>
    <s v="EMP0205"/>
    <s v="Malini Gowda"/>
    <n v="1"/>
    <n v="1218.5"/>
    <x v="6"/>
    <n v="182.78"/>
    <n v="12"/>
    <n v="124.29"/>
    <n v="1160.01"/>
    <n v="865.42"/>
    <n v="170.3"/>
    <s v="UPI"/>
    <n v="0.14680907923207559"/>
    <x v="0"/>
    <x v="1"/>
    <x v="0"/>
    <s v="14:11"/>
    <x v="1"/>
    <x v="0"/>
  </r>
  <r>
    <s v="INV100783"/>
    <x v="233"/>
    <x v="1"/>
    <x v="4"/>
    <s v="STR027-2025-Feb"/>
    <x v="238"/>
    <x v="232"/>
    <x v="0"/>
    <x v="10"/>
    <x v="4"/>
    <x v="3"/>
    <s v="PRD0092"/>
    <x v="149"/>
    <x v="2"/>
    <x v="2"/>
    <x v="39"/>
    <x v="100"/>
    <x v="72"/>
    <n v="1500000"/>
    <x v="2"/>
    <s v="EMP0132"/>
    <s v="Vasanthi Gupta"/>
    <n v="4"/>
    <n v="3740.68"/>
    <x v="4"/>
    <n v="4488.82"/>
    <n v="12"/>
    <n v="1256.8699999999999"/>
    <n v="11730.77"/>
    <n v="10929.24"/>
    <n v="-455.33999999999924"/>
    <s v="Debit Card"/>
    <n v="-3.8815866307156242E-2"/>
    <x v="1"/>
    <x v="0"/>
    <x v="0"/>
    <s v="17:29"/>
    <x v="0"/>
    <x v="0"/>
  </r>
  <r>
    <s v="INV100784"/>
    <x v="258"/>
    <x v="0"/>
    <x v="1"/>
    <s v="STR086-2024-Oct"/>
    <x v="325"/>
    <x v="312"/>
    <x v="1"/>
    <x v="10"/>
    <x v="4"/>
    <x v="3"/>
    <s v="PRD0020"/>
    <x v="86"/>
    <x v="6"/>
    <x v="8"/>
    <x v="41"/>
    <x v="91"/>
    <x v="62"/>
    <n v="800000"/>
    <x v="1"/>
    <s v="EMP0026"/>
    <s v="Sunita Ramachandran"/>
    <n v="1"/>
    <n v="294.66000000000003"/>
    <x v="1"/>
    <n v="73.67"/>
    <n v="5"/>
    <n v="11.05"/>
    <n v="232.04"/>
    <n v="171.9"/>
    <n v="49.089999999999989"/>
    <s v="UPI"/>
    <n v="0.21155835200827439"/>
    <x v="0"/>
    <x v="0"/>
    <x v="0"/>
    <s v="10:59"/>
    <x v="3"/>
    <x v="0"/>
  </r>
  <r>
    <s v="INV100785"/>
    <x v="137"/>
    <x v="0"/>
    <x v="0"/>
    <s v="STR094-2024-Dec"/>
    <x v="189"/>
    <x v="186"/>
    <x v="0"/>
    <x v="3"/>
    <x v="3"/>
    <x v="1"/>
    <s v="PRD0018"/>
    <x v="95"/>
    <x v="6"/>
    <x v="56"/>
    <x v="9"/>
    <x v="75"/>
    <x v="60"/>
    <n v="1200000"/>
    <x v="1"/>
    <s v="EMP0026"/>
    <s v="Sunita Ramachandran"/>
    <n v="1"/>
    <n v="350.59"/>
    <x v="1"/>
    <n v="87.65"/>
    <n v="5"/>
    <n v="13.15"/>
    <n v="276.08999999999997"/>
    <n v="213.39"/>
    <n v="49.54999999999999"/>
    <s v="Net Banking"/>
    <n v="0.1794704625303343"/>
    <x v="4"/>
    <x v="0"/>
    <x v="1"/>
    <s v="14:06"/>
    <x v="1"/>
    <x v="0"/>
  </r>
  <r>
    <s v="INV100786"/>
    <x v="120"/>
    <x v="0"/>
    <x v="10"/>
    <s v="STR010-2024-Apr"/>
    <x v="491"/>
    <x v="465"/>
    <x v="0"/>
    <x v="18"/>
    <x v="2"/>
    <x v="1"/>
    <s v="PRD0214"/>
    <x v="71"/>
    <x v="7"/>
    <x v="33"/>
    <x v="7"/>
    <x v="93"/>
    <x v="51"/>
    <n v="2500000"/>
    <x v="1"/>
    <s v="EMP0127"/>
    <s v="Chandra Reddy"/>
    <n v="1"/>
    <n v="999.22"/>
    <x v="0"/>
    <n v="99.92"/>
    <n v="5"/>
    <n v="44.97"/>
    <n v="944.27"/>
    <n v="720.53"/>
    <n v="178.77"/>
    <s v="Debit Card"/>
    <n v="0.1893208510277781"/>
    <x v="1"/>
    <x v="1"/>
    <x v="0"/>
    <s v="17:03"/>
    <x v="0"/>
    <x v="0"/>
  </r>
  <r>
    <s v="INV100787"/>
    <x v="30"/>
    <x v="0"/>
    <x v="1"/>
    <s v="STR061-2024-Oct"/>
    <x v="7"/>
    <x v="7"/>
    <x v="0"/>
    <x v="7"/>
    <x v="0"/>
    <x v="1"/>
    <s v="PRD0003"/>
    <x v="131"/>
    <x v="5"/>
    <x v="33"/>
    <x v="2"/>
    <x v="71"/>
    <x v="44"/>
    <n v="1500000"/>
    <x v="2"/>
    <s v="EMP0001"/>
    <s v="Charulatha Kumar"/>
    <n v="1"/>
    <n v="1505.95"/>
    <x v="1"/>
    <n v="376.49"/>
    <n v="12"/>
    <n v="135.54"/>
    <n v="1265"/>
    <n v="1007.65"/>
    <n v="121.81000000000003"/>
    <s v="UPI"/>
    <n v="9.6292490118577101E-2"/>
    <x v="0"/>
    <x v="0"/>
    <x v="0"/>
    <s v="20:18"/>
    <x v="0"/>
    <x v="0"/>
  </r>
  <r>
    <s v="INV100788"/>
    <x v="252"/>
    <x v="0"/>
    <x v="0"/>
    <s v="STR051-2024-Dec"/>
    <x v="135"/>
    <x v="133"/>
    <x v="0"/>
    <x v="26"/>
    <x v="4"/>
    <x v="2"/>
    <s v="PRD0102"/>
    <x v="207"/>
    <x v="2"/>
    <x v="3"/>
    <x v="7"/>
    <x v="41"/>
    <x v="38"/>
    <n v="2000000"/>
    <x v="1"/>
    <s v="EMP0269"/>
    <s v="Ishwarya Shetty"/>
    <n v="2"/>
    <n v="1853.16"/>
    <x v="2"/>
    <n v="0"/>
    <n v="12"/>
    <n v="444.76"/>
    <n v="4151.08"/>
    <n v="2663.1"/>
    <n v="1043.22"/>
    <s v="Cash"/>
    <n v="0.25131291133873596"/>
    <x v="3"/>
    <x v="0"/>
    <x v="0"/>
    <s v="10:16"/>
    <x v="3"/>
    <x v="1"/>
  </r>
  <r>
    <s v="INV100789"/>
    <x v="313"/>
    <x v="0"/>
    <x v="3"/>
    <s v="STR061-2024-Jul"/>
    <x v="492"/>
    <x v="466"/>
    <x v="0"/>
    <x v="8"/>
    <x v="3"/>
    <x v="2"/>
    <s v="PRD0233"/>
    <x v="16"/>
    <x v="8"/>
    <x v="16"/>
    <x v="10"/>
    <x v="71"/>
    <x v="44"/>
    <n v="1500000"/>
    <x v="2"/>
    <s v="EMP0063"/>
    <s v="Anusuya Subramaniam"/>
    <n v="3"/>
    <n v="1216.7"/>
    <x v="5"/>
    <n v="182.5"/>
    <n v="12"/>
    <n v="416.11"/>
    <n v="3883.71"/>
    <n v="2596.44"/>
    <n v="871.16"/>
    <s v="UPI"/>
    <n v="0.22431128997788197"/>
    <x v="0"/>
    <x v="1"/>
    <x v="1"/>
    <s v="18:07"/>
    <x v="0"/>
    <x v="0"/>
  </r>
  <r>
    <s v="INV100790"/>
    <x v="291"/>
    <x v="1"/>
    <x v="8"/>
    <s v="STR017-2025-Mar"/>
    <x v="493"/>
    <x v="467"/>
    <x v="1"/>
    <x v="5"/>
    <x v="2"/>
    <x v="0"/>
    <s v="PRD0141"/>
    <x v="62"/>
    <x v="10"/>
    <x v="43"/>
    <x v="12"/>
    <x v="107"/>
    <x v="12"/>
    <n v="2500000"/>
    <x v="0"/>
    <s v="EMP0121"/>
    <s v="Yamini Pandian"/>
    <n v="2"/>
    <n v="755.59"/>
    <x v="6"/>
    <n v="226.68"/>
    <n v="5"/>
    <n v="64.22"/>
    <n v="1348.72"/>
    <n v="1095.3399999999999"/>
    <n v="189.16000000000011"/>
    <s v="Credit Card"/>
    <n v="0.14025149771635337"/>
    <x v="2"/>
    <x v="1"/>
    <x v="0"/>
    <s v="12:29"/>
    <x v="1"/>
    <x v="0"/>
  </r>
  <r>
    <s v="INV100791"/>
    <x v="288"/>
    <x v="0"/>
    <x v="2"/>
    <s v="STR109-2024-May"/>
    <x v="228"/>
    <x v="222"/>
    <x v="0"/>
    <x v="35"/>
    <x v="3"/>
    <x v="0"/>
    <s v="PRD0111"/>
    <x v="75"/>
    <x v="11"/>
    <x v="48"/>
    <x v="18"/>
    <x v="13"/>
    <x v="13"/>
    <n v="1200000"/>
    <x v="2"/>
    <s v="EMP0086"/>
    <s v="Anil Reddy"/>
    <n v="1"/>
    <n v="878.2"/>
    <x v="3"/>
    <n v="175.64"/>
    <n v="5"/>
    <n v="35.130000000000003"/>
    <n v="737.69"/>
    <n v="590.48"/>
    <n v="112.08000000000004"/>
    <s v="Cash"/>
    <n v="0.15193373910450195"/>
    <x v="3"/>
    <x v="0"/>
    <x v="0"/>
    <s v="10:52"/>
    <x v="3"/>
    <x v="0"/>
  </r>
  <r>
    <s v="INV100792"/>
    <x v="34"/>
    <x v="0"/>
    <x v="0"/>
    <s v="STR081-2024-Dec"/>
    <x v="207"/>
    <x v="203"/>
    <x v="1"/>
    <x v="15"/>
    <x v="4"/>
    <x v="2"/>
    <s v="PRD0010"/>
    <x v="112"/>
    <x v="5"/>
    <x v="35"/>
    <x v="26"/>
    <x v="104"/>
    <x v="31"/>
    <n v="2500000"/>
    <x v="1"/>
    <s v="EMP0015"/>
    <s v="Vikram Bhat"/>
    <n v="1"/>
    <n v="1640.18"/>
    <x v="2"/>
    <n v="0"/>
    <n v="12"/>
    <n v="196.82"/>
    <n v="1837"/>
    <n v="1061.5"/>
    <n v="578.68000000000006"/>
    <s v="UPI"/>
    <n v="0.31501360914534571"/>
    <x v="0"/>
    <x v="1"/>
    <x v="0"/>
    <s v="10:40"/>
    <x v="3"/>
    <x v="0"/>
  </r>
  <r>
    <s v="INV100793"/>
    <x v="153"/>
    <x v="0"/>
    <x v="7"/>
    <s v="STR025-2024-Sep"/>
    <x v="494"/>
    <x v="468"/>
    <x v="0"/>
    <x v="17"/>
    <x v="2"/>
    <x v="1"/>
    <s v="PRD0171"/>
    <x v="32"/>
    <x v="15"/>
    <x v="27"/>
    <x v="20"/>
    <x v="112"/>
    <x v="76"/>
    <n v="1500000"/>
    <x v="1"/>
    <s v="EMP0160"/>
    <s v="Ganesh Iyengar"/>
    <n v="1"/>
    <n v="2574.4699999999998"/>
    <x v="0"/>
    <n v="257.45"/>
    <n v="12"/>
    <n v="278.04000000000002"/>
    <n v="2595.06"/>
    <n v="1767.32"/>
    <n v="549.70000000000005"/>
    <s v="Net Banking"/>
    <n v="0.2118255454594499"/>
    <x v="4"/>
    <x v="1"/>
    <x v="0"/>
    <s v="16:50"/>
    <x v="1"/>
    <x v="0"/>
  </r>
  <r>
    <s v="INV100794"/>
    <x v="74"/>
    <x v="0"/>
    <x v="9"/>
    <s v="STR033-2024-Nov"/>
    <x v="173"/>
    <x v="170"/>
    <x v="0"/>
    <x v="22"/>
    <x v="1"/>
    <x v="0"/>
    <s v="PRD0115"/>
    <x v="57"/>
    <x v="8"/>
    <x v="39"/>
    <x v="1"/>
    <x v="116"/>
    <x v="53"/>
    <n v="2500000"/>
    <x v="0"/>
    <s v="EMP0203"/>
    <s v="Rani Mishra"/>
    <n v="3"/>
    <n v="1609.37"/>
    <x v="2"/>
    <n v="0"/>
    <n v="12"/>
    <n v="579.37"/>
    <n v="5407.48"/>
    <n v="3422.7"/>
    <n v="1405.4099999999999"/>
    <s v="Cash"/>
    <n v="0.25990109995783617"/>
    <x v="3"/>
    <x v="0"/>
    <x v="0"/>
    <s v="19:36"/>
    <x v="0"/>
    <x v="0"/>
  </r>
  <r>
    <s v="INV100795"/>
    <x v="36"/>
    <x v="0"/>
    <x v="11"/>
    <s v="STR034-2024-Aug"/>
    <x v="495"/>
    <x v="469"/>
    <x v="0"/>
    <x v="7"/>
    <x v="0"/>
    <x v="2"/>
    <s v="PRD0018"/>
    <x v="95"/>
    <x v="6"/>
    <x v="56"/>
    <x v="9"/>
    <x v="117"/>
    <x v="79"/>
    <n v="1200000"/>
    <x v="2"/>
    <s v="EMP0147"/>
    <s v="Yogesh Chettiar"/>
    <n v="2"/>
    <n v="384.09"/>
    <x v="6"/>
    <n v="115.23"/>
    <n v="5"/>
    <n v="32.65"/>
    <n v="685.6"/>
    <n v="426.78"/>
    <n v="226.17000000000004"/>
    <s v="Cash"/>
    <n v="0.32988623103850645"/>
    <x v="3"/>
    <x v="0"/>
    <x v="0"/>
    <s v="18:08"/>
    <x v="0"/>
    <x v="1"/>
  </r>
  <r>
    <s v="INV100796"/>
    <x v="146"/>
    <x v="0"/>
    <x v="9"/>
    <s v="STR023-2024-Nov"/>
    <x v="136"/>
    <x v="134"/>
    <x v="1"/>
    <x v="15"/>
    <x v="4"/>
    <x v="0"/>
    <s v="PRD0161"/>
    <x v="33"/>
    <x v="0"/>
    <x v="4"/>
    <x v="14"/>
    <x v="44"/>
    <x v="41"/>
    <n v="2000000"/>
    <x v="1"/>
    <s v="EMP0086"/>
    <s v="Anil Reddy"/>
    <n v="1"/>
    <n v="869.39"/>
    <x v="6"/>
    <n v="130.41"/>
    <n v="5"/>
    <n v="36.950000000000003"/>
    <n v="775.93"/>
    <n v="568.53"/>
    <n v="170.45"/>
    <s v="Net Banking"/>
    <n v="0.21967187761782636"/>
    <x v="4"/>
    <x v="0"/>
    <x v="0"/>
    <s v="20:47"/>
    <x v="0"/>
    <x v="1"/>
  </r>
  <r>
    <s v="INV100797"/>
    <x v="196"/>
    <x v="0"/>
    <x v="11"/>
    <s v="STR112-2024-Aug"/>
    <x v="374"/>
    <x v="359"/>
    <x v="1"/>
    <x v="5"/>
    <x v="2"/>
    <x v="1"/>
    <s v="PRD0160"/>
    <x v="30"/>
    <x v="7"/>
    <x v="26"/>
    <x v="18"/>
    <x v="25"/>
    <x v="25"/>
    <n v="1500000"/>
    <x v="0"/>
    <s v="EMP0008"/>
    <s v="Deepak Kamath"/>
    <n v="2"/>
    <n v="1135.72"/>
    <x v="4"/>
    <n v="681.43"/>
    <n v="12"/>
    <n v="190.8"/>
    <n v="1780.81"/>
    <n v="1518"/>
    <n v="72.009999999999934"/>
    <s v="Credit Card"/>
    <n v="4.0436655229923429E-2"/>
    <x v="2"/>
    <x v="1"/>
    <x v="0"/>
    <s v="20:52"/>
    <x v="0"/>
    <x v="0"/>
  </r>
  <r>
    <s v="INV100798"/>
    <x v="260"/>
    <x v="0"/>
    <x v="5"/>
    <s v="STR023-2024-Jun"/>
    <x v="496"/>
    <x v="470"/>
    <x v="0"/>
    <x v="36"/>
    <x v="1"/>
    <x v="0"/>
    <s v="PRD0027"/>
    <x v="92"/>
    <x v="12"/>
    <x v="21"/>
    <x v="13"/>
    <x v="44"/>
    <x v="41"/>
    <n v="2000000"/>
    <x v="1"/>
    <s v="EMP0206"/>
    <s v="Arjun Krishnan"/>
    <n v="2"/>
    <n v="2964.71"/>
    <x v="0"/>
    <n v="592.94000000000005"/>
    <n v="12"/>
    <n v="640.38"/>
    <n v="5976.86"/>
    <n v="4396.4399999999996"/>
    <n v="940.04000000000008"/>
    <s v="UPI"/>
    <n v="0.15727990951770665"/>
    <x v="0"/>
    <x v="0"/>
    <x v="0"/>
    <s v="19:15"/>
    <x v="0"/>
    <x v="1"/>
  </r>
  <r>
    <s v="INV100799"/>
    <x v="215"/>
    <x v="0"/>
    <x v="7"/>
    <s v="STR064-2024-Sep"/>
    <x v="339"/>
    <x v="324"/>
    <x v="0"/>
    <x v="13"/>
    <x v="0"/>
    <x v="3"/>
    <s v="PRD0145"/>
    <x v="94"/>
    <x v="8"/>
    <x v="10"/>
    <x v="42"/>
    <x v="90"/>
    <x v="67"/>
    <n v="1200000"/>
    <x v="2"/>
    <s v="EMP0061"/>
    <s v="Ganapathy Naidu"/>
    <n v="2"/>
    <n v="1672.11"/>
    <x v="1"/>
    <n v="836.05"/>
    <n v="12"/>
    <n v="300.98"/>
    <n v="2809.15"/>
    <n v="2266.54"/>
    <n v="241.63000000000011"/>
    <s v="Credit Card"/>
    <n v="8.6015342719327953E-2"/>
    <x v="2"/>
    <x v="0"/>
    <x v="0"/>
    <s v="13:31"/>
    <x v="1"/>
    <x v="0"/>
  </r>
  <r>
    <s v="INV100800"/>
    <x v="245"/>
    <x v="0"/>
    <x v="3"/>
    <s v="STR097-2024-Jul"/>
    <x v="497"/>
    <x v="471"/>
    <x v="1"/>
    <x v="34"/>
    <x v="0"/>
    <x v="2"/>
    <s v="PRD0151"/>
    <x v="65"/>
    <x v="7"/>
    <x v="9"/>
    <x v="4"/>
    <x v="30"/>
    <x v="29"/>
    <n v="1500000"/>
    <x v="1"/>
    <s v="EMP0206"/>
    <s v="Arjun Krishnan"/>
    <n v="1"/>
    <n v="1241.1400000000001"/>
    <x v="0"/>
    <n v="124.11"/>
    <n v="12"/>
    <n v="134.04"/>
    <n v="1251.07"/>
    <n v="834.96"/>
    <n v="282.06999999999994"/>
    <s v="Cash"/>
    <n v="0.22546300366885941"/>
    <x v="3"/>
    <x v="1"/>
    <x v="0"/>
    <s v="15:16"/>
    <x v="1"/>
    <x v="0"/>
  </r>
  <r>
    <s v="INV100801"/>
    <x v="207"/>
    <x v="0"/>
    <x v="11"/>
    <s v="STR008-2024-Aug"/>
    <x v="498"/>
    <x v="472"/>
    <x v="1"/>
    <x v="27"/>
    <x v="4"/>
    <x v="3"/>
    <s v="PRD0245"/>
    <x v="1"/>
    <x v="1"/>
    <x v="1"/>
    <x v="1"/>
    <x v="63"/>
    <x v="51"/>
    <n v="1500000"/>
    <x v="1"/>
    <s v="EMP0269"/>
    <s v="Ishwarya Shetty"/>
    <n v="4"/>
    <n v="854.38"/>
    <x v="0"/>
    <n v="341.75"/>
    <n v="5"/>
    <n v="153.79"/>
    <n v="3229.56"/>
    <n v="1968.44"/>
    <n v="1107.33"/>
    <s v="Net Banking"/>
    <n v="0.34287333259019803"/>
    <x v="4"/>
    <x v="0"/>
    <x v="0"/>
    <s v="12:25"/>
    <x v="1"/>
    <x v="0"/>
  </r>
  <r>
    <s v="INV100802"/>
    <x v="201"/>
    <x v="0"/>
    <x v="11"/>
    <s v="STR025-2024-Aug"/>
    <x v="499"/>
    <x v="473"/>
    <x v="0"/>
    <x v="1"/>
    <x v="1"/>
    <x v="2"/>
    <s v="PRD0142"/>
    <x v="87"/>
    <x v="1"/>
    <x v="1"/>
    <x v="9"/>
    <x v="112"/>
    <x v="76"/>
    <n v="1500000"/>
    <x v="1"/>
    <s v="EMP0009"/>
    <s v="Vinod Hegde"/>
    <n v="3"/>
    <n v="552.21"/>
    <x v="0"/>
    <n v="165.66"/>
    <n v="5"/>
    <n v="74.55"/>
    <n v="1565.52"/>
    <n v="899.58"/>
    <n v="591.39"/>
    <s v="UPI"/>
    <n v="0.37775946650314274"/>
    <x v="0"/>
    <x v="0"/>
    <x v="0"/>
    <s v="19:19"/>
    <x v="0"/>
    <x v="1"/>
  </r>
  <r>
    <s v="INV100803"/>
    <x v="272"/>
    <x v="0"/>
    <x v="9"/>
    <s v="STR056-2024-Nov"/>
    <x v="500"/>
    <x v="474"/>
    <x v="1"/>
    <x v="9"/>
    <x v="2"/>
    <x v="1"/>
    <s v="PRD0156"/>
    <x v="197"/>
    <x v="0"/>
    <x v="0"/>
    <x v="34"/>
    <x v="61"/>
    <x v="50"/>
    <n v="1200000"/>
    <x v="2"/>
    <s v="EMP0063"/>
    <s v="Anusuya Subramaniam"/>
    <n v="1"/>
    <n v="1400.1"/>
    <x v="1"/>
    <n v="350.02"/>
    <n v="12"/>
    <n v="126.01"/>
    <n v="1176.0899999999999"/>
    <n v="893.37"/>
    <n v="156.70999999999992"/>
    <s v="UPI"/>
    <n v="0.13324660527680698"/>
    <x v="0"/>
    <x v="0"/>
    <x v="0"/>
    <s v="16:46"/>
    <x v="1"/>
    <x v="1"/>
  </r>
  <r>
    <s v="INV100804"/>
    <x v="297"/>
    <x v="1"/>
    <x v="8"/>
    <s v="STR075-2025-Mar"/>
    <x v="501"/>
    <x v="475"/>
    <x v="0"/>
    <x v="30"/>
    <x v="3"/>
    <x v="3"/>
    <s v="PRD0079"/>
    <x v="69"/>
    <x v="15"/>
    <x v="46"/>
    <x v="37"/>
    <x v="21"/>
    <x v="21"/>
    <n v="1000000"/>
    <x v="1"/>
    <s v="EMP0215"/>
    <s v="Praveen Gupta"/>
    <n v="2"/>
    <n v="1860.48"/>
    <x v="0"/>
    <n v="372.1"/>
    <n v="12"/>
    <n v="401.86"/>
    <n v="3750.72"/>
    <n v="2338.92"/>
    <n v="1009.9399999999997"/>
    <s v="Cash"/>
    <n v="0.2692656343315416"/>
    <x v="3"/>
    <x v="0"/>
    <x v="0"/>
    <s v="14:43"/>
    <x v="1"/>
    <x v="0"/>
  </r>
  <r>
    <s v="INV100805"/>
    <x v="203"/>
    <x v="0"/>
    <x v="9"/>
    <s v="STR103-2024-Nov"/>
    <x v="29"/>
    <x v="29"/>
    <x v="1"/>
    <x v="5"/>
    <x v="2"/>
    <x v="3"/>
    <s v="PRD0068"/>
    <x v="162"/>
    <x v="5"/>
    <x v="35"/>
    <x v="26"/>
    <x v="33"/>
    <x v="31"/>
    <n v="2500000"/>
    <x v="1"/>
    <s v="EMP0127"/>
    <s v="Chandra Reddy"/>
    <n v="2"/>
    <n v="1636.89"/>
    <x v="0"/>
    <n v="327.38"/>
    <n v="12"/>
    <n v="353.57"/>
    <n v="3299.97"/>
    <n v="2388.2800000000002"/>
    <n v="558.11999999999966"/>
    <s v="Credit Card"/>
    <n v="0.16912881026191137"/>
    <x v="2"/>
    <x v="0"/>
    <x v="0"/>
    <s v="12:30"/>
    <x v="1"/>
    <x v="0"/>
  </r>
  <r>
    <s v="INV100806"/>
    <x v="222"/>
    <x v="0"/>
    <x v="1"/>
    <s v="STR034-2024-Oct"/>
    <x v="268"/>
    <x v="260"/>
    <x v="0"/>
    <x v="36"/>
    <x v="1"/>
    <x v="0"/>
    <s v="PRD0226"/>
    <x v="90"/>
    <x v="4"/>
    <x v="6"/>
    <x v="25"/>
    <x v="117"/>
    <x v="79"/>
    <n v="1200000"/>
    <x v="2"/>
    <s v="EMP0206"/>
    <s v="Arjun Krishnan"/>
    <n v="1"/>
    <n v="975.83"/>
    <x v="6"/>
    <n v="146.37"/>
    <n v="5"/>
    <n v="41.47"/>
    <n v="870.93"/>
    <n v="626.26"/>
    <n v="203.19999999999996"/>
    <s v="Debit Card"/>
    <n v="0.23331381396897566"/>
    <x v="1"/>
    <x v="1"/>
    <x v="0"/>
    <s v="16:14"/>
    <x v="1"/>
    <x v="0"/>
  </r>
  <r>
    <s v="INV100807"/>
    <x v="314"/>
    <x v="1"/>
    <x v="8"/>
    <s v="STR113-2025-Mar"/>
    <x v="502"/>
    <x v="476"/>
    <x v="1"/>
    <x v="14"/>
    <x v="1"/>
    <x v="1"/>
    <s v="PRD0043"/>
    <x v="63"/>
    <x v="12"/>
    <x v="21"/>
    <x v="20"/>
    <x v="64"/>
    <x v="52"/>
    <n v="2000000"/>
    <x v="2"/>
    <s v="EMP0061"/>
    <s v="Ganapathy Naidu"/>
    <n v="2"/>
    <n v="3085.11"/>
    <x v="2"/>
    <n v="0"/>
    <n v="12"/>
    <n v="740.43"/>
    <n v="6910.65"/>
    <n v="4068.02"/>
    <n v="2102.1999999999998"/>
    <s v="Credit Card"/>
    <n v="0.30419714498636163"/>
    <x v="2"/>
    <x v="0"/>
    <x v="0"/>
    <s v="20:40"/>
    <x v="0"/>
    <x v="0"/>
  </r>
  <r>
    <s v="INV100808"/>
    <x v="224"/>
    <x v="0"/>
    <x v="11"/>
    <s v="STR094-2024-Aug"/>
    <x v="370"/>
    <x v="355"/>
    <x v="0"/>
    <x v="31"/>
    <x v="1"/>
    <x v="1"/>
    <s v="PRD0075"/>
    <x v="9"/>
    <x v="7"/>
    <x v="9"/>
    <x v="7"/>
    <x v="75"/>
    <x v="60"/>
    <n v="1200000"/>
    <x v="1"/>
    <s v="EMP0207"/>
    <s v="Chitra Bhat"/>
    <n v="1"/>
    <n v="1011.65"/>
    <x v="0"/>
    <n v="101.17"/>
    <n v="12"/>
    <n v="109.26"/>
    <n v="1019.74"/>
    <n v="692.53"/>
    <n v="217.95000000000005"/>
    <s v="Net Banking"/>
    <n v="0.21373095102673234"/>
    <x v="4"/>
    <x v="0"/>
    <x v="0"/>
    <s v="14:13"/>
    <x v="1"/>
    <x v="0"/>
  </r>
  <r>
    <s v="INV100809"/>
    <x v="170"/>
    <x v="0"/>
    <x v="3"/>
    <s v="STR053-2024-Jul"/>
    <x v="503"/>
    <x v="477"/>
    <x v="0"/>
    <x v="23"/>
    <x v="0"/>
    <x v="1"/>
    <s v="PRD0071"/>
    <x v="17"/>
    <x v="10"/>
    <x v="17"/>
    <x v="4"/>
    <x v="58"/>
    <x v="30"/>
    <n v="1500000"/>
    <x v="1"/>
    <s v="EMP0260"/>
    <s v="Malathi Varma"/>
    <n v="2"/>
    <n v="804.73"/>
    <x v="6"/>
    <n v="241.42"/>
    <n v="5"/>
    <n v="68.400000000000006"/>
    <n v="1436.44"/>
    <n v="1069.6199999999999"/>
    <n v="298.42000000000019"/>
    <s v="Credit Card"/>
    <n v="0.20774971457213678"/>
    <x v="2"/>
    <x v="1"/>
    <x v="1"/>
    <s v="16:00"/>
    <x v="1"/>
    <x v="1"/>
  </r>
  <r>
    <s v="INV100810"/>
    <x v="240"/>
    <x v="0"/>
    <x v="0"/>
    <s v="STR115-2024-Dec"/>
    <x v="442"/>
    <x v="425"/>
    <x v="1"/>
    <x v="19"/>
    <x v="1"/>
    <x v="1"/>
    <s v="PRD0218"/>
    <x v="40"/>
    <x v="18"/>
    <x v="34"/>
    <x v="10"/>
    <x v="43"/>
    <x v="40"/>
    <n v="1500000"/>
    <x v="2"/>
    <s v="EMP0170"/>
    <s v="Jyothi Prasad"/>
    <n v="2"/>
    <n v="798.03"/>
    <x v="3"/>
    <n v="319.20999999999998"/>
    <n v="5"/>
    <n v="63.84"/>
    <n v="1340.69"/>
    <n v="1027.68"/>
    <n v="249.17"/>
    <s v="Cash"/>
    <n v="0.18585206125204184"/>
    <x v="3"/>
    <x v="0"/>
    <x v="0"/>
    <s v="15:13"/>
    <x v="1"/>
    <x v="0"/>
  </r>
  <r>
    <s v="INV100811"/>
    <x v="315"/>
    <x v="0"/>
    <x v="10"/>
    <s v="STR023-2024-Apr"/>
    <x v="504"/>
    <x v="478"/>
    <x v="1"/>
    <x v="34"/>
    <x v="0"/>
    <x v="0"/>
    <s v="PRD0035"/>
    <x v="4"/>
    <x v="0"/>
    <x v="4"/>
    <x v="1"/>
    <x v="44"/>
    <x v="41"/>
    <n v="2000000"/>
    <x v="1"/>
    <s v="EMP0240"/>
    <s v="Gopal Prasad"/>
    <n v="2"/>
    <n v="805.4"/>
    <x v="0"/>
    <n v="161.08000000000001"/>
    <n v="5"/>
    <n v="72.489999999999995"/>
    <n v="1522.21"/>
    <n v="1079.52"/>
    <n v="370.20000000000005"/>
    <s v="Credit Card"/>
    <n v="0.24319903298493639"/>
    <x v="2"/>
    <x v="1"/>
    <x v="0"/>
    <s v="15:03"/>
    <x v="1"/>
    <x v="0"/>
  </r>
  <r>
    <s v="INV100812"/>
    <x v="20"/>
    <x v="0"/>
    <x v="5"/>
    <s v="STR118-2024-Jun"/>
    <x v="360"/>
    <x v="345"/>
    <x v="0"/>
    <x v="11"/>
    <x v="3"/>
    <x v="0"/>
    <s v="PRD0085"/>
    <x v="195"/>
    <x v="19"/>
    <x v="72"/>
    <x v="30"/>
    <x v="77"/>
    <x v="61"/>
    <n v="1000000"/>
    <x v="0"/>
    <s v="EMP0086"/>
    <s v="Anil Reddy"/>
    <n v="1"/>
    <n v="1351.59"/>
    <x v="0"/>
    <n v="135.16"/>
    <n v="12"/>
    <n v="145.97"/>
    <n v="1362.4"/>
    <n v="879.48"/>
    <n v="336.95000000000005"/>
    <s v="Debit Card"/>
    <n v="0.24732090428655315"/>
    <x v="1"/>
    <x v="0"/>
    <x v="0"/>
    <s v="12:43"/>
    <x v="1"/>
    <x v="1"/>
  </r>
  <r>
    <s v="INV100813"/>
    <x v="181"/>
    <x v="0"/>
    <x v="9"/>
    <s v="STR064-2024-Nov"/>
    <x v="152"/>
    <x v="150"/>
    <x v="1"/>
    <x v="0"/>
    <x v="0"/>
    <x v="0"/>
    <s v="PRD0182"/>
    <x v="74"/>
    <x v="12"/>
    <x v="21"/>
    <x v="10"/>
    <x v="90"/>
    <x v="67"/>
    <n v="1200000"/>
    <x v="2"/>
    <s v="EMP0002"/>
    <s v="Girish Sundaram"/>
    <n v="1"/>
    <n v="3000.81"/>
    <x v="5"/>
    <n v="150.04"/>
    <n v="12"/>
    <n v="342.09"/>
    <n v="3192.86"/>
    <n v="2135.85"/>
    <n v="714.9200000000003"/>
    <s v="UPI"/>
    <n v="0.22391210388178631"/>
    <x v="0"/>
    <x v="1"/>
    <x v="0"/>
    <s v="20:30"/>
    <x v="0"/>
    <x v="0"/>
  </r>
  <r>
    <s v="INV100814"/>
    <x v="248"/>
    <x v="0"/>
    <x v="5"/>
    <s v="STR023-2024-Jun"/>
    <x v="384"/>
    <x v="369"/>
    <x v="0"/>
    <x v="23"/>
    <x v="0"/>
    <x v="3"/>
    <s v="PRD0116"/>
    <x v="56"/>
    <x v="7"/>
    <x v="9"/>
    <x v="13"/>
    <x v="44"/>
    <x v="41"/>
    <n v="2000000"/>
    <x v="1"/>
    <s v="EMP0285"/>
    <s v="Chandran Krishnan"/>
    <n v="2"/>
    <n v="1431.9"/>
    <x v="5"/>
    <n v="143.19"/>
    <n v="12"/>
    <n v="326.47000000000003"/>
    <n v="3047.08"/>
    <n v="2097.42"/>
    <n v="623.18999999999983"/>
    <s v="Debit Card"/>
    <n v="0.20452039329456392"/>
    <x v="1"/>
    <x v="1"/>
    <x v="0"/>
    <s v="15:51"/>
    <x v="1"/>
    <x v="0"/>
  </r>
  <r>
    <s v="INV100815"/>
    <x v="137"/>
    <x v="0"/>
    <x v="0"/>
    <s v="STR056-2024-Dec"/>
    <x v="218"/>
    <x v="212"/>
    <x v="1"/>
    <x v="34"/>
    <x v="0"/>
    <x v="2"/>
    <s v="PRD0144"/>
    <x v="93"/>
    <x v="10"/>
    <x v="17"/>
    <x v="18"/>
    <x v="61"/>
    <x v="50"/>
    <n v="1200000"/>
    <x v="2"/>
    <s v="EMP0269"/>
    <s v="Ishwarya Shetty"/>
    <n v="1"/>
    <n v="1028.52"/>
    <x v="2"/>
    <n v="0"/>
    <n v="12"/>
    <n v="123.42"/>
    <n v="1151.94"/>
    <n v="699.84"/>
    <n v="328.68"/>
    <s v="Cash"/>
    <n v="0.28532736080004167"/>
    <x v="3"/>
    <x v="0"/>
    <x v="0"/>
    <s v="18:03"/>
    <x v="0"/>
    <x v="0"/>
  </r>
  <r>
    <s v="INV100816"/>
    <x v="316"/>
    <x v="1"/>
    <x v="4"/>
    <s v="STR021-2025-Feb"/>
    <x v="417"/>
    <x v="401"/>
    <x v="0"/>
    <x v="12"/>
    <x v="3"/>
    <x v="3"/>
    <s v="PRD0132"/>
    <x v="107"/>
    <x v="1"/>
    <x v="62"/>
    <x v="13"/>
    <x v="8"/>
    <x v="8"/>
    <n v="2000000"/>
    <x v="1"/>
    <s v="EMP0127"/>
    <s v="Chandra Reddy"/>
    <n v="2"/>
    <n v="596.24"/>
    <x v="2"/>
    <n v="0"/>
    <n v="5"/>
    <n v="59.62"/>
    <n v="1252.0999999999999"/>
    <n v="729.22"/>
    <n v="463.25999999999988"/>
    <s v="Debit Card"/>
    <n v="0.36998642280967969"/>
    <x v="1"/>
    <x v="0"/>
    <x v="0"/>
    <s v="16:31"/>
    <x v="1"/>
    <x v="0"/>
  </r>
  <r>
    <s v="INV100817"/>
    <x v="130"/>
    <x v="0"/>
    <x v="1"/>
    <s v="STR115-2024-Oct"/>
    <x v="210"/>
    <x v="206"/>
    <x v="1"/>
    <x v="24"/>
    <x v="1"/>
    <x v="3"/>
    <s v="PRD0191"/>
    <x v="79"/>
    <x v="2"/>
    <x v="50"/>
    <x v="39"/>
    <x v="43"/>
    <x v="40"/>
    <n v="1500000"/>
    <x v="2"/>
    <s v="EMP0206"/>
    <s v="Arjun Krishnan"/>
    <n v="3"/>
    <n v="2767.42"/>
    <x v="0"/>
    <n v="830.23"/>
    <n v="12"/>
    <n v="896.64"/>
    <n v="8368.67"/>
    <n v="5559.42"/>
    <n v="1912.6100000000001"/>
    <s v="UPI"/>
    <n v="0.22854408167606086"/>
    <x v="0"/>
    <x v="0"/>
    <x v="0"/>
    <s v="12:57"/>
    <x v="1"/>
    <x v="1"/>
  </r>
  <r>
    <s v="INV100818"/>
    <x v="309"/>
    <x v="0"/>
    <x v="7"/>
    <s v="STR052-2024-Sep"/>
    <x v="273"/>
    <x v="265"/>
    <x v="1"/>
    <x v="20"/>
    <x v="0"/>
    <x v="3"/>
    <s v="Missing Product ID"/>
    <x v="177"/>
    <x v="20"/>
    <x v="73"/>
    <x v="49"/>
    <x v="115"/>
    <x v="59"/>
    <n v="800000"/>
    <x v="0"/>
    <s v="EMP0225"/>
    <s v="Swathi Achari"/>
    <n v="2"/>
    <n v="1059.5999999999999"/>
    <x v="5"/>
    <n v="105.96"/>
    <n v="12"/>
    <n v="241.59"/>
    <n v="2254.83"/>
    <n v="1442.58"/>
    <n v="570.66"/>
    <s v="Debit Card"/>
    <n v="0.25308338100876782"/>
    <x v="1"/>
    <x v="1"/>
    <x v="0"/>
    <s v="13:41"/>
    <x v="1"/>
    <x v="0"/>
  </r>
  <r>
    <s v="INV100819"/>
    <x v="34"/>
    <x v="0"/>
    <x v="0"/>
    <s v="STR109-2024-Dec"/>
    <x v="306"/>
    <x v="295"/>
    <x v="0"/>
    <x v="6"/>
    <x v="0"/>
    <x v="1"/>
    <s v="PRD0221"/>
    <x v="226"/>
    <x v="4"/>
    <x v="6"/>
    <x v="40"/>
    <x v="13"/>
    <x v="13"/>
    <n v="1200000"/>
    <x v="2"/>
    <s v="EMP0207"/>
    <s v="Chitra Bhat"/>
    <n v="1"/>
    <n v="745.43"/>
    <x v="0"/>
    <n v="74.540000000000006"/>
    <n v="5"/>
    <n v="33.54"/>
    <n v="704.43"/>
    <n v="504.05"/>
    <n v="166.83999999999995"/>
    <s v="Debit Card"/>
    <n v="0.23684397314140504"/>
    <x v="1"/>
    <x v="0"/>
    <x v="0"/>
    <s v="13:54"/>
    <x v="1"/>
    <x v="0"/>
  </r>
  <r>
    <s v="INV100821"/>
    <x v="241"/>
    <x v="0"/>
    <x v="11"/>
    <s v="STR048-2024-Aug"/>
    <x v="505"/>
    <x v="479"/>
    <x v="1"/>
    <x v="30"/>
    <x v="3"/>
    <x v="1"/>
    <s v="PRD0019"/>
    <x v="38"/>
    <x v="13"/>
    <x v="32"/>
    <x v="22"/>
    <x v="119"/>
    <x v="59"/>
    <n v="1200000"/>
    <x v="0"/>
    <s v="EMP0203"/>
    <s v="Rani Mishra"/>
    <n v="1"/>
    <n v="663.19"/>
    <x v="2"/>
    <n v="0"/>
    <n v="5"/>
    <n v="33.159999999999997"/>
    <n v="696.35"/>
    <n v="413.39"/>
    <n v="249.80000000000004"/>
    <s v="Credit Card"/>
    <n v="0.35872765132476492"/>
    <x v="2"/>
    <x v="0"/>
    <x v="0"/>
    <s v="20:37"/>
    <x v="0"/>
    <x v="1"/>
  </r>
  <r>
    <s v="INV100822"/>
    <x v="219"/>
    <x v="0"/>
    <x v="1"/>
    <s v="STR034-2024-Oct"/>
    <x v="506"/>
    <x v="480"/>
    <x v="0"/>
    <x v="15"/>
    <x v="4"/>
    <x v="0"/>
    <s v="PRD0030"/>
    <x v="173"/>
    <x v="10"/>
    <x v="71"/>
    <x v="22"/>
    <x v="117"/>
    <x v="79"/>
    <n v="1200000"/>
    <x v="2"/>
    <s v="EMP0045"/>
    <s v="Chitra Chettiar"/>
    <n v="1"/>
    <n v="638.29"/>
    <x v="4"/>
    <n v="191.49"/>
    <n v="5"/>
    <n v="22.34"/>
    <n v="469.14"/>
    <n v="419.4"/>
    <n v="27.400000000000009"/>
    <s v="EMI"/>
    <n v="5.8404740589163173E-2"/>
    <x v="5"/>
    <x v="0"/>
    <x v="0"/>
    <s v="14:15"/>
    <x v="1"/>
    <x v="0"/>
  </r>
  <r>
    <s v="INV100823"/>
    <x v="194"/>
    <x v="0"/>
    <x v="7"/>
    <s v="STR076-2024-Sep"/>
    <x v="507"/>
    <x v="481"/>
    <x v="0"/>
    <x v="29"/>
    <x v="4"/>
    <x v="1"/>
    <s v="PRD0039"/>
    <x v="111"/>
    <x v="11"/>
    <x v="18"/>
    <x v="45"/>
    <x v="105"/>
    <x v="21"/>
    <n v="1500000"/>
    <x v="1"/>
    <s v="EMP0156"/>
    <s v="Deepthi Iyengar"/>
    <n v="2"/>
    <n v="877.24"/>
    <x v="3"/>
    <n v="350.9"/>
    <n v="5"/>
    <n v="70.180000000000007"/>
    <n v="1473.76"/>
    <n v="1140.4000000000001"/>
    <n v="263.17999999999989"/>
    <s v="Debit Card"/>
    <n v="0.17857724459884913"/>
    <x v="1"/>
    <x v="0"/>
    <x v="0"/>
    <s v="16:57"/>
    <x v="1"/>
    <x v="1"/>
  </r>
  <r>
    <s v="INV100824"/>
    <x v="232"/>
    <x v="0"/>
    <x v="1"/>
    <s v="STR080-2024-Oct"/>
    <x v="291"/>
    <x v="21"/>
    <x v="0"/>
    <x v="3"/>
    <x v="3"/>
    <x v="0"/>
    <s v="PRD0213"/>
    <x v="80"/>
    <x v="14"/>
    <x v="23"/>
    <x v="9"/>
    <x v="26"/>
    <x v="19"/>
    <n v="2000000"/>
    <x v="1"/>
    <s v="EMP0072"/>
    <s v="Anitha Ramachandran"/>
    <n v="1"/>
    <n v="6724.75"/>
    <x v="6"/>
    <n v="1008.71"/>
    <n v="3"/>
    <n v="171.48"/>
    <n v="5887.52"/>
    <n v="4867.21"/>
    <n v="848.83000000000038"/>
    <s v="Cash"/>
    <n v="0.1441744571568335"/>
    <x v="3"/>
    <x v="0"/>
    <x v="0"/>
    <s v="15:24"/>
    <x v="1"/>
    <x v="0"/>
  </r>
  <r>
    <s v="INV100825"/>
    <x v="35"/>
    <x v="1"/>
    <x v="8"/>
    <s v="STR094-2025-Mar"/>
    <x v="443"/>
    <x v="426"/>
    <x v="0"/>
    <x v="14"/>
    <x v="1"/>
    <x v="3"/>
    <s v="PRD0035"/>
    <x v="4"/>
    <x v="0"/>
    <x v="4"/>
    <x v="1"/>
    <x v="75"/>
    <x v="60"/>
    <n v="1200000"/>
    <x v="1"/>
    <s v="EMP0215"/>
    <s v="Praveen Gupta"/>
    <n v="2"/>
    <n v="860.9"/>
    <x v="2"/>
    <n v="0"/>
    <n v="5"/>
    <n v="86.09"/>
    <n v="1807.89"/>
    <n v="1079.52"/>
    <n v="642.28000000000009"/>
    <s v="Credit Card"/>
    <n v="0.35526497740459878"/>
    <x v="2"/>
    <x v="0"/>
    <x v="0"/>
    <s v="14:11"/>
    <x v="1"/>
    <x v="0"/>
  </r>
  <r>
    <s v="INV100826"/>
    <x v="194"/>
    <x v="0"/>
    <x v="7"/>
    <s v="STR094-2024-Sep"/>
    <x v="508"/>
    <x v="241"/>
    <x v="1"/>
    <x v="14"/>
    <x v="1"/>
    <x v="3"/>
    <s v="PRD0043"/>
    <x v="63"/>
    <x v="12"/>
    <x v="21"/>
    <x v="20"/>
    <x v="75"/>
    <x v="60"/>
    <n v="1200000"/>
    <x v="1"/>
    <s v="EMP0149"/>
    <s v="Vasanthi Kamath"/>
    <n v="3"/>
    <n v="3399.2"/>
    <x v="2"/>
    <n v="0"/>
    <n v="12"/>
    <n v="1223.71"/>
    <n v="11421.31"/>
    <n v="6102.03"/>
    <n v="4095.5699999999997"/>
    <s v="Net Banking"/>
    <n v="0.3585902142573838"/>
    <x v="4"/>
    <x v="0"/>
    <x v="1"/>
    <s v="13:57"/>
    <x v="1"/>
    <x v="1"/>
  </r>
  <r>
    <s v="INV100827"/>
    <x v="317"/>
    <x v="0"/>
    <x v="2"/>
    <s v="STR079-2024-May"/>
    <x v="210"/>
    <x v="206"/>
    <x v="1"/>
    <x v="24"/>
    <x v="1"/>
    <x v="3"/>
    <s v="PRD0059"/>
    <x v="126"/>
    <x v="12"/>
    <x v="21"/>
    <x v="16"/>
    <x v="79"/>
    <x v="63"/>
    <n v="2500000"/>
    <x v="1"/>
    <s v="EMP0215"/>
    <s v="Praveen Gupta"/>
    <n v="3"/>
    <n v="1480.46"/>
    <x v="0"/>
    <n v="444.14"/>
    <n v="12"/>
    <n v="479.67"/>
    <n v="4476.91"/>
    <n v="2965.71"/>
    <n v="1031.5299999999997"/>
    <s v="Cash"/>
    <n v="0.23041115412192781"/>
    <x v="3"/>
    <x v="0"/>
    <x v="0"/>
    <s v="17:55"/>
    <x v="0"/>
    <x v="0"/>
  </r>
  <r>
    <s v="INV100828"/>
    <x v="194"/>
    <x v="0"/>
    <x v="7"/>
    <s v="STR003-2024-Sep"/>
    <x v="509"/>
    <x v="482"/>
    <x v="1"/>
    <x v="32"/>
    <x v="3"/>
    <x v="0"/>
    <s v="PRD0059"/>
    <x v="126"/>
    <x v="12"/>
    <x v="21"/>
    <x v="16"/>
    <x v="99"/>
    <x v="71"/>
    <n v="2500000"/>
    <x v="2"/>
    <s v="EMP0170"/>
    <s v="Jyothi Prasad"/>
    <n v="1"/>
    <n v="1498.72"/>
    <x v="1"/>
    <n v="374.68"/>
    <n v="12"/>
    <n v="134.88"/>
    <n v="1258.92"/>
    <n v="988.57"/>
    <n v="135.47000000000003"/>
    <s v="Debit Card"/>
    <n v="0.10760810853747658"/>
    <x v="1"/>
    <x v="1"/>
    <x v="0"/>
    <s v="14:46"/>
    <x v="1"/>
    <x v="1"/>
  </r>
  <r>
    <s v="INV100829"/>
    <x v="111"/>
    <x v="0"/>
    <x v="9"/>
    <s v="STR047-2024-Nov"/>
    <x v="510"/>
    <x v="483"/>
    <x v="1"/>
    <x v="14"/>
    <x v="1"/>
    <x v="0"/>
    <s v="PRD0065"/>
    <x v="2"/>
    <x v="2"/>
    <x v="2"/>
    <x v="2"/>
    <x v="12"/>
    <x v="12"/>
    <n v="800000"/>
    <x v="0"/>
    <s v="EMP0276"/>
    <s v="Manoj Ramachandran"/>
    <n v="3"/>
    <n v="3902.21"/>
    <x v="0"/>
    <n v="1170.6600000000001"/>
    <n v="12"/>
    <n v="1264.32"/>
    <n v="11800.29"/>
    <n v="7900.68"/>
    <n v="2635.2900000000009"/>
    <s v="Cash"/>
    <n v="0.22332417254152234"/>
    <x v="3"/>
    <x v="0"/>
    <x v="0"/>
    <s v="16:11"/>
    <x v="1"/>
    <x v="0"/>
  </r>
  <r>
    <s v="INV100830"/>
    <x v="5"/>
    <x v="1"/>
    <x v="4"/>
    <s v="STR040-2025-Feb"/>
    <x v="511"/>
    <x v="484"/>
    <x v="1"/>
    <x v="9"/>
    <x v="2"/>
    <x v="1"/>
    <s v="PRD0016"/>
    <x v="28"/>
    <x v="12"/>
    <x v="21"/>
    <x v="17"/>
    <x v="14"/>
    <x v="14"/>
    <n v="1200000"/>
    <x v="2"/>
    <s v="EMP0215"/>
    <s v="Praveen Gupta"/>
    <n v="1"/>
    <n v="2163.1"/>
    <x v="4"/>
    <n v="648.92999999999995"/>
    <n v="12"/>
    <n v="181.7"/>
    <n v="1695.87"/>
    <n v="1461.73"/>
    <n v="52.439999999999884"/>
    <s v="Credit Card"/>
    <n v="3.0922181535141188E-2"/>
    <x v="2"/>
    <x v="0"/>
    <x v="0"/>
    <s v="14:10"/>
    <x v="1"/>
    <x v="1"/>
  </r>
  <r>
    <s v="INV100831"/>
    <x v="32"/>
    <x v="0"/>
    <x v="11"/>
    <s v="STR057-2024-Aug"/>
    <x v="119"/>
    <x v="118"/>
    <x v="0"/>
    <x v="10"/>
    <x v="4"/>
    <x v="3"/>
    <s v="PRD0243"/>
    <x v="21"/>
    <x v="0"/>
    <x v="19"/>
    <x v="12"/>
    <x v="60"/>
    <x v="3"/>
    <n v="2500000"/>
    <x v="1"/>
    <s v="EMP0121"/>
    <s v="Yamini Pandian"/>
    <n v="2"/>
    <n v="1293.25"/>
    <x v="5"/>
    <n v="129.32"/>
    <n v="12"/>
    <n v="294.86"/>
    <n v="2752.04"/>
    <n v="1753.84"/>
    <n v="703.34"/>
    <s v="Debit Card"/>
    <n v="0.25557041322073809"/>
    <x v="1"/>
    <x v="1"/>
    <x v="0"/>
    <s v="19:55"/>
    <x v="0"/>
    <x v="0"/>
  </r>
  <r>
    <s v="INV100832"/>
    <x v="124"/>
    <x v="0"/>
    <x v="0"/>
    <s v="STR068-2024-Dec"/>
    <x v="275"/>
    <x v="267"/>
    <x v="0"/>
    <x v="30"/>
    <x v="3"/>
    <x v="3"/>
    <s v="PRD0038"/>
    <x v="227"/>
    <x v="18"/>
    <x v="55"/>
    <x v="0"/>
    <x v="11"/>
    <x v="11"/>
    <n v="2000000"/>
    <x v="1"/>
    <s v="EMP0206"/>
    <s v="Arjun Krishnan"/>
    <n v="3"/>
    <n v="915.92"/>
    <x v="5"/>
    <n v="137.38999999999999"/>
    <n v="5"/>
    <n v="130.52000000000001"/>
    <n v="2740.89"/>
    <n v="1636.65"/>
    <n v="973.7199999999998"/>
    <s v="Net Banking"/>
    <n v="0.35525686911915466"/>
    <x v="4"/>
    <x v="0"/>
    <x v="1"/>
    <s v="21:17"/>
    <x v="2"/>
    <x v="1"/>
  </r>
  <r>
    <s v="INV100833"/>
    <x v="311"/>
    <x v="0"/>
    <x v="3"/>
    <s v="STR044-2024-Jul"/>
    <x v="487"/>
    <x v="462"/>
    <x v="1"/>
    <x v="18"/>
    <x v="2"/>
    <x v="3"/>
    <s v="PRD0177"/>
    <x v="73"/>
    <x v="10"/>
    <x v="15"/>
    <x v="28"/>
    <x v="36"/>
    <x v="17"/>
    <n v="1200000"/>
    <x v="2"/>
    <s v="EMP0127"/>
    <s v="Chandra Reddy"/>
    <n v="5"/>
    <n v="828.59"/>
    <x v="3"/>
    <n v="828.59"/>
    <n v="5"/>
    <n v="165.72"/>
    <n v="3480.08"/>
    <n v="3148.6"/>
    <n v="165.76000000000002"/>
    <s v="Debit Card"/>
    <n v="4.763108894048413E-2"/>
    <x v="1"/>
    <x v="0"/>
    <x v="0"/>
    <s v="16:35"/>
    <x v="1"/>
    <x v="0"/>
  </r>
  <r>
    <s v="INV100834"/>
    <x v="227"/>
    <x v="0"/>
    <x v="3"/>
    <s v="STR053-2024-Jul"/>
    <x v="116"/>
    <x v="115"/>
    <x v="0"/>
    <x v="14"/>
    <x v="1"/>
    <x v="1"/>
    <s v="PRD0117"/>
    <x v="10"/>
    <x v="8"/>
    <x v="10"/>
    <x v="8"/>
    <x v="58"/>
    <x v="30"/>
    <n v="1500000"/>
    <x v="1"/>
    <s v="EMP0204"/>
    <s v="Rahul Krishnan"/>
    <n v="1"/>
    <n v="1799.07"/>
    <x v="6"/>
    <n v="269.86"/>
    <n v="12"/>
    <n v="183.51"/>
    <n v="1712.72"/>
    <n v="1399.85"/>
    <n v="129.36000000000013"/>
    <s v="Cash"/>
    <n v="7.5528983137932715E-2"/>
    <x v="3"/>
    <x v="0"/>
    <x v="0"/>
    <s v="16:25"/>
    <x v="1"/>
    <x v="0"/>
  </r>
  <r>
    <s v="INV100835"/>
    <x v="1"/>
    <x v="0"/>
    <x v="1"/>
    <s v="STR081-2024-Oct"/>
    <x v="119"/>
    <x v="118"/>
    <x v="0"/>
    <x v="10"/>
    <x v="4"/>
    <x v="3"/>
    <s v="PRD0004"/>
    <x v="183"/>
    <x v="8"/>
    <x v="39"/>
    <x v="2"/>
    <x v="104"/>
    <x v="31"/>
    <n v="2500000"/>
    <x v="1"/>
    <s v="EMP0285"/>
    <s v="Chandran Krishnan"/>
    <n v="2"/>
    <n v="1815.79"/>
    <x v="5"/>
    <n v="181.58"/>
    <n v="12"/>
    <n v="414"/>
    <n v="3864"/>
    <n v="2289.1799999999998"/>
    <n v="1160.8200000000002"/>
    <s v="Debit Card"/>
    <n v="0.30041925465838515"/>
    <x v="1"/>
    <x v="1"/>
    <x v="0"/>
    <s v="14:36"/>
    <x v="1"/>
    <x v="1"/>
  </r>
  <r>
    <s v="INV100836"/>
    <x v="258"/>
    <x v="0"/>
    <x v="1"/>
    <s v="STR057-2024-Oct"/>
    <x v="323"/>
    <x v="310"/>
    <x v="0"/>
    <x v="2"/>
    <x v="2"/>
    <x v="3"/>
    <s v="PRD0150"/>
    <x v="38"/>
    <x v="13"/>
    <x v="57"/>
    <x v="7"/>
    <x v="60"/>
    <x v="3"/>
    <n v="2500000"/>
    <x v="1"/>
    <s v="EMP0127"/>
    <s v="Chandra Reddy"/>
    <n v="0"/>
    <n v="667.21"/>
    <x v="2"/>
    <n v="0"/>
    <n v="5"/>
    <n v="0"/>
    <n v="0"/>
    <n v="0"/>
    <n v="0"/>
    <s v="Credit Card"/>
    <n v="0"/>
    <x v="2"/>
    <x v="0"/>
    <x v="0"/>
    <s v="21:02"/>
    <x v="2"/>
    <x v="0"/>
  </r>
  <r>
    <s v="INV100837"/>
    <x v="81"/>
    <x v="0"/>
    <x v="1"/>
    <s v="STR064-2024-Oct"/>
    <x v="512"/>
    <x v="485"/>
    <x v="1"/>
    <x v="29"/>
    <x v="4"/>
    <x v="0"/>
    <s v="PRD0137"/>
    <x v="99"/>
    <x v="10"/>
    <x v="15"/>
    <x v="19"/>
    <x v="90"/>
    <x v="67"/>
    <n v="1200000"/>
    <x v="2"/>
    <s v="EMP0127"/>
    <s v="Chandra Reddy"/>
    <n v="1"/>
    <n v="755.43"/>
    <x v="0"/>
    <n v="75.540000000000006"/>
    <n v="5"/>
    <n v="33.99"/>
    <n v="713.88"/>
    <n v="522.38"/>
    <n v="157.51"/>
    <s v="UPI"/>
    <n v="0.22063932313554097"/>
    <x v="0"/>
    <x v="0"/>
    <x v="0"/>
    <s v="13:37"/>
    <x v="1"/>
    <x v="1"/>
  </r>
  <r>
    <s v="INV100838"/>
    <x v="287"/>
    <x v="0"/>
    <x v="5"/>
    <s v="STR066-2024-Jun"/>
    <x v="513"/>
    <x v="486"/>
    <x v="0"/>
    <x v="14"/>
    <x v="1"/>
    <x v="1"/>
    <s v="PRD0148"/>
    <x v="169"/>
    <x v="0"/>
    <x v="37"/>
    <x v="31"/>
    <x v="39"/>
    <x v="36"/>
    <n v="2500000"/>
    <x v="1"/>
    <s v="EMP0255"/>
    <s v="Venkat Sharma"/>
    <n v="1"/>
    <n v="1023.29"/>
    <x v="2"/>
    <n v="0"/>
    <n v="12"/>
    <n v="122.79"/>
    <n v="1146.08"/>
    <n v="767.11"/>
    <n v="256.17999999999989"/>
    <s v="Cash"/>
    <n v="0.22352715342733484"/>
    <x v="3"/>
    <x v="0"/>
    <x v="0"/>
    <s v="11:51"/>
    <x v="3"/>
    <x v="0"/>
  </r>
  <r>
    <s v="INV100839"/>
    <x v="46"/>
    <x v="0"/>
    <x v="3"/>
    <s v="STR042-2024-Jul"/>
    <x v="514"/>
    <x v="487"/>
    <x v="0"/>
    <x v="16"/>
    <x v="3"/>
    <x v="1"/>
    <s v="PRD0246"/>
    <x v="228"/>
    <x v="0"/>
    <x v="4"/>
    <x v="1"/>
    <x v="109"/>
    <x v="64"/>
    <n v="800000"/>
    <x v="1"/>
    <s v="EMP0160"/>
    <s v="Ganesh Iyengar"/>
    <n v="1"/>
    <n v="1075.55"/>
    <x v="5"/>
    <n v="53.78"/>
    <n v="12"/>
    <n v="122.61"/>
    <n v="1144.3800000000001"/>
    <n v="744"/>
    <n v="277.7700000000001"/>
    <s v="UPI"/>
    <n v="0.24272531851308138"/>
    <x v="0"/>
    <x v="0"/>
    <x v="0"/>
    <s v="11:17"/>
    <x v="3"/>
    <x v="0"/>
  </r>
  <r>
    <s v="INV100840"/>
    <x v="222"/>
    <x v="0"/>
    <x v="1"/>
    <s v="STR009-2024-Oct"/>
    <x v="346"/>
    <x v="331"/>
    <x v="1"/>
    <x v="21"/>
    <x v="1"/>
    <x v="3"/>
    <s v="PRD0137"/>
    <x v="99"/>
    <x v="10"/>
    <x v="15"/>
    <x v="19"/>
    <x v="66"/>
    <x v="49"/>
    <n v="2500000"/>
    <x v="1"/>
    <s v="EMP0255"/>
    <s v="Venkat Sharma"/>
    <n v="2"/>
    <n v="767.26"/>
    <x v="1"/>
    <n v="383.63"/>
    <n v="5"/>
    <n v="57.54"/>
    <n v="1208.43"/>
    <n v="1044.76"/>
    <n v="106.13000000000008"/>
    <s v="Credit Card"/>
    <n v="8.7824698162078135E-2"/>
    <x v="2"/>
    <x v="0"/>
    <x v="0"/>
    <s v="13:21"/>
    <x v="1"/>
    <x v="0"/>
  </r>
  <r>
    <s v="INV100841"/>
    <x v="202"/>
    <x v="0"/>
    <x v="7"/>
    <s v="STR119-2024-Sep"/>
    <x v="225"/>
    <x v="219"/>
    <x v="1"/>
    <x v="2"/>
    <x v="2"/>
    <x v="1"/>
    <s v="PRD0115"/>
    <x v="57"/>
    <x v="8"/>
    <x v="39"/>
    <x v="1"/>
    <x v="89"/>
    <x v="6"/>
    <n v="1000000"/>
    <x v="0"/>
    <s v="EMP0225"/>
    <s v="Swathi Achari"/>
    <n v="2"/>
    <n v="1890.53"/>
    <x v="4"/>
    <n v="1134.32"/>
    <n v="12"/>
    <n v="317.61"/>
    <n v="2964.35"/>
    <n v="2281.8000000000002"/>
    <n v="364.93999999999971"/>
    <s v="Debit Card"/>
    <n v="0.12310961930946067"/>
    <x v="1"/>
    <x v="0"/>
    <x v="0"/>
    <s v="17:41"/>
    <x v="0"/>
    <x v="1"/>
  </r>
  <r>
    <s v="INV100842"/>
    <x v="69"/>
    <x v="0"/>
    <x v="2"/>
    <s v="STR072-2024-May"/>
    <x v="121"/>
    <x v="120"/>
    <x v="0"/>
    <x v="26"/>
    <x v="4"/>
    <x v="1"/>
    <s v="PRD0228"/>
    <x v="61"/>
    <x v="18"/>
    <x v="42"/>
    <x v="8"/>
    <x v="24"/>
    <x v="24"/>
    <n v="1500000"/>
    <x v="0"/>
    <s v="EMP0045"/>
    <s v="Chitra Chettiar"/>
    <n v="3"/>
    <n v="1375.56"/>
    <x v="3"/>
    <n v="825.34"/>
    <n v="12"/>
    <n v="396.16"/>
    <n v="3697.5"/>
    <n v="2709.9"/>
    <n v="591.43999999999983"/>
    <s v="Debit Card"/>
    <n v="0.15995672751859361"/>
    <x v="1"/>
    <x v="1"/>
    <x v="0"/>
    <s v="19:19"/>
    <x v="0"/>
    <x v="0"/>
  </r>
  <r>
    <s v="INV100843"/>
    <x v="8"/>
    <x v="0"/>
    <x v="7"/>
    <s v="STR035-2024-Sep"/>
    <x v="237"/>
    <x v="231"/>
    <x v="0"/>
    <x v="3"/>
    <x v="3"/>
    <x v="1"/>
    <s v="PRD0244"/>
    <x v="122"/>
    <x v="8"/>
    <x v="10"/>
    <x v="32"/>
    <x v="106"/>
    <x v="57"/>
    <n v="1200000"/>
    <x v="0"/>
    <s v="EMP0160"/>
    <s v="Ganesh Iyengar"/>
    <n v="2"/>
    <n v="1215.44"/>
    <x v="1"/>
    <n v="607.72"/>
    <n v="12"/>
    <n v="218.78"/>
    <n v="2041.94"/>
    <n v="1621.24"/>
    <n v="201.92000000000004"/>
    <s v="Debit Card"/>
    <n v="9.888635317394244E-2"/>
    <x v="1"/>
    <x v="1"/>
    <x v="0"/>
    <s v="21:53"/>
    <x v="2"/>
    <x v="0"/>
  </r>
  <r>
    <s v="INV100844"/>
    <x v="35"/>
    <x v="1"/>
    <x v="8"/>
    <s v="STR010-2025-Mar"/>
    <x v="515"/>
    <x v="488"/>
    <x v="0"/>
    <x v="21"/>
    <x v="1"/>
    <x v="3"/>
    <s v="PRD0126"/>
    <x v="76"/>
    <x v="11"/>
    <x v="49"/>
    <x v="38"/>
    <x v="93"/>
    <x v="51"/>
    <n v="2500000"/>
    <x v="1"/>
    <s v="EMP0269"/>
    <s v="Ishwarya Shetty"/>
    <n v="3"/>
    <n v="966.77"/>
    <x v="5"/>
    <n v="145.02000000000001"/>
    <n v="5"/>
    <n v="137.76"/>
    <n v="2893.05"/>
    <n v="1936.77"/>
    <n v="818.52000000000021"/>
    <s v="UPI"/>
    <n v="0.28292632343028989"/>
    <x v="0"/>
    <x v="0"/>
    <x v="0"/>
    <s v="20:29"/>
    <x v="0"/>
    <x v="0"/>
  </r>
  <r>
    <s v="INV100845"/>
    <x v="318"/>
    <x v="1"/>
    <x v="4"/>
    <s v="STR069-2025-Feb"/>
    <x v="516"/>
    <x v="489"/>
    <x v="1"/>
    <x v="13"/>
    <x v="0"/>
    <x v="0"/>
    <s v="PRD0168"/>
    <x v="229"/>
    <x v="12"/>
    <x v="25"/>
    <x v="14"/>
    <x v="114"/>
    <x v="78"/>
    <n v="1200000"/>
    <x v="1"/>
    <s v="EMP0156"/>
    <s v="Deepthi Iyengar"/>
    <n v="1"/>
    <n v="2005.64"/>
    <x v="0"/>
    <n v="200.56"/>
    <n v="12"/>
    <n v="216.61"/>
    <n v="2021.69"/>
    <n v="1365.65"/>
    <n v="439.42999999999995"/>
    <s v="UPI"/>
    <n v="0.21735775514544758"/>
    <x v="0"/>
    <x v="0"/>
    <x v="0"/>
    <s v="16:44"/>
    <x v="1"/>
    <x v="0"/>
  </r>
  <r>
    <s v="INV100846"/>
    <x v="188"/>
    <x v="0"/>
    <x v="10"/>
    <s v="STR029-2024-Apr"/>
    <x v="372"/>
    <x v="357"/>
    <x v="0"/>
    <x v="0"/>
    <x v="0"/>
    <x v="0"/>
    <s v="PRD0244"/>
    <x v="122"/>
    <x v="8"/>
    <x v="10"/>
    <x v="32"/>
    <x v="37"/>
    <x v="34"/>
    <n v="800000"/>
    <x v="2"/>
    <s v="EMP0156"/>
    <s v="Deepthi Iyengar"/>
    <n v="1"/>
    <n v="1153.0899999999999"/>
    <x v="5"/>
    <n v="57.65"/>
    <n v="12"/>
    <n v="131.44999999999999"/>
    <n v="1226.8900000000001"/>
    <n v="810.62"/>
    <n v="284.82000000000011"/>
    <s v="UPI"/>
    <n v="0.23214795132407964"/>
    <x v="0"/>
    <x v="0"/>
    <x v="0"/>
    <s v="20:34"/>
    <x v="0"/>
    <x v="1"/>
  </r>
  <r>
    <s v="INV100847"/>
    <x v="136"/>
    <x v="0"/>
    <x v="3"/>
    <s v="STR091-2024-Jul"/>
    <x v="517"/>
    <x v="490"/>
    <x v="1"/>
    <x v="32"/>
    <x v="3"/>
    <x v="2"/>
    <s v="PRD0144"/>
    <x v="93"/>
    <x v="10"/>
    <x v="17"/>
    <x v="18"/>
    <x v="83"/>
    <x v="50"/>
    <n v="1500000"/>
    <x v="2"/>
    <s v="EMP0015"/>
    <s v="Vikram Bhat"/>
    <n v="3"/>
    <n v="1097.9100000000001"/>
    <x v="2"/>
    <n v="0"/>
    <n v="12"/>
    <n v="395.25"/>
    <n v="3688.98"/>
    <n v="2099.52"/>
    <n v="1194.21"/>
    <s v="Cash"/>
    <n v="0.32372363092236878"/>
    <x v="3"/>
    <x v="1"/>
    <x v="0"/>
    <s v="14:12"/>
    <x v="1"/>
    <x v="0"/>
  </r>
  <r>
    <s v="INV100848"/>
    <x v="312"/>
    <x v="0"/>
    <x v="11"/>
    <s v="STR089-2024-Aug"/>
    <x v="518"/>
    <x v="491"/>
    <x v="0"/>
    <x v="14"/>
    <x v="1"/>
    <x v="3"/>
    <s v="PRD0225"/>
    <x v="124"/>
    <x v="11"/>
    <x v="49"/>
    <x v="44"/>
    <x v="67"/>
    <x v="23"/>
    <n v="800000"/>
    <x v="0"/>
    <s v="EMP0073"/>
    <s v="Sathish Sundaram"/>
    <n v="4"/>
    <n v="1237.83"/>
    <x v="1"/>
    <n v="1237.83"/>
    <n v="12"/>
    <n v="445.62"/>
    <n v="4159.1099999999997"/>
    <n v="3447.2"/>
    <n v="266.28999999999985"/>
    <s v="Net Banking"/>
    <n v="6.4025717040424479E-2"/>
    <x v="4"/>
    <x v="1"/>
    <x v="0"/>
    <s v="10:19"/>
    <x v="3"/>
    <x v="0"/>
  </r>
  <r>
    <s v="INV100849"/>
    <x v="262"/>
    <x v="0"/>
    <x v="5"/>
    <s v="STR081-2024-Jun"/>
    <x v="519"/>
    <x v="492"/>
    <x v="1"/>
    <x v="15"/>
    <x v="4"/>
    <x v="0"/>
    <s v="PRD0126"/>
    <x v="76"/>
    <x v="11"/>
    <x v="49"/>
    <x v="38"/>
    <x v="104"/>
    <x v="31"/>
    <n v="2500000"/>
    <x v="1"/>
    <s v="EMP0149"/>
    <s v="Vasanthi Kamath"/>
    <n v="1"/>
    <n v="1145.18"/>
    <x v="1"/>
    <n v="286.3"/>
    <n v="12"/>
    <n v="103.07"/>
    <n v="961.95"/>
    <n v="645.59"/>
    <n v="213.29000000000002"/>
    <s v="Credit Card"/>
    <n v="0.22172670097198399"/>
    <x v="2"/>
    <x v="0"/>
    <x v="0"/>
    <s v="17:27"/>
    <x v="0"/>
    <x v="1"/>
  </r>
  <r>
    <s v="INV100850"/>
    <x v="22"/>
    <x v="0"/>
    <x v="3"/>
    <s v="STR114-2024-Jul"/>
    <x v="520"/>
    <x v="493"/>
    <x v="1"/>
    <x v="32"/>
    <x v="3"/>
    <x v="3"/>
    <s v="PRD0078"/>
    <x v="11"/>
    <x v="5"/>
    <x v="11"/>
    <x v="5"/>
    <x v="92"/>
    <x v="29"/>
    <n v="2000000"/>
    <x v="1"/>
    <s v="EMP0141"/>
    <s v="Dhruv Mishra"/>
    <n v="2"/>
    <n v="1227.56"/>
    <x v="5"/>
    <n v="122.76"/>
    <n v="12"/>
    <n v="279.88"/>
    <n v="2612.2399999999998"/>
    <n v="1656.88"/>
    <n v="675.47999999999968"/>
    <s v="Cash"/>
    <n v="0.25858267234251053"/>
    <x v="3"/>
    <x v="0"/>
    <x v="0"/>
    <s v="11:21"/>
    <x v="3"/>
    <x v="1"/>
  </r>
  <r>
    <s v="INV100851"/>
    <x v="286"/>
    <x v="0"/>
    <x v="3"/>
    <s v="STR033-2024-Jul"/>
    <x v="441"/>
    <x v="424"/>
    <x v="1"/>
    <x v="1"/>
    <x v="1"/>
    <x v="3"/>
    <s v="PRD0075"/>
    <x v="9"/>
    <x v="7"/>
    <x v="9"/>
    <x v="7"/>
    <x v="116"/>
    <x v="53"/>
    <n v="2500000"/>
    <x v="0"/>
    <s v="EMP0009"/>
    <s v="Vinod Hegde"/>
    <n v="5"/>
    <n v="1056.45"/>
    <x v="2"/>
    <n v="0"/>
    <n v="12"/>
    <n v="633.87"/>
    <n v="5916.12"/>
    <n v="3462.65"/>
    <n v="1819.6"/>
    <s v="UPI"/>
    <n v="0.30756644557581658"/>
    <x v="0"/>
    <x v="1"/>
    <x v="0"/>
    <s v="13:40"/>
    <x v="1"/>
    <x v="1"/>
  </r>
  <r>
    <s v="INV100852"/>
    <x v="28"/>
    <x v="0"/>
    <x v="10"/>
    <s v="STR078-2024-Apr"/>
    <x v="521"/>
    <x v="494"/>
    <x v="1"/>
    <x v="0"/>
    <x v="0"/>
    <x v="0"/>
    <s v="PRD0247"/>
    <x v="176"/>
    <x v="19"/>
    <x v="72"/>
    <x v="42"/>
    <x v="3"/>
    <x v="3"/>
    <n v="1200000"/>
    <x v="1"/>
    <s v="EMP0073"/>
    <s v="Sathish Sundaram"/>
    <n v="3"/>
    <n v="1291.21"/>
    <x v="0"/>
    <n v="387.36"/>
    <n v="12"/>
    <n v="418.35"/>
    <n v="3904.62"/>
    <n v="2295.69"/>
    <n v="1190.58"/>
    <s v="UPI"/>
    <n v="0.304915715229651"/>
    <x v="0"/>
    <x v="0"/>
    <x v="0"/>
    <s v="11:53"/>
    <x v="3"/>
    <x v="1"/>
  </r>
  <r>
    <s v="INV100853"/>
    <x v="75"/>
    <x v="1"/>
    <x v="4"/>
    <s v="STR072-2025-Feb"/>
    <x v="354"/>
    <x v="339"/>
    <x v="1"/>
    <x v="11"/>
    <x v="3"/>
    <x v="0"/>
    <s v="PRD0030"/>
    <x v="173"/>
    <x v="10"/>
    <x v="71"/>
    <x v="22"/>
    <x v="24"/>
    <x v="24"/>
    <n v="1500000"/>
    <x v="0"/>
    <s v="EMP0204"/>
    <s v="Rahul Krishnan"/>
    <n v="1"/>
    <n v="632.85"/>
    <x v="6"/>
    <n v="94.93"/>
    <n v="5"/>
    <n v="26.9"/>
    <n v="564.82000000000005"/>
    <n v="419.4"/>
    <n v="118.52000000000007"/>
    <s v="Cash"/>
    <n v="0.20983676215431474"/>
    <x v="3"/>
    <x v="1"/>
    <x v="0"/>
    <s v="11:18"/>
    <x v="3"/>
    <x v="0"/>
  </r>
  <r>
    <s v="INV100854"/>
    <x v="13"/>
    <x v="0"/>
    <x v="2"/>
    <s v="STR004-2024-May"/>
    <x v="522"/>
    <x v="495"/>
    <x v="1"/>
    <x v="6"/>
    <x v="0"/>
    <x v="3"/>
    <s v="PRD0036"/>
    <x v="51"/>
    <x v="9"/>
    <x v="28"/>
    <x v="30"/>
    <x v="10"/>
    <x v="10"/>
    <n v="800000"/>
    <x v="2"/>
    <s v="EMP0173"/>
    <s v="Logesh Gopalakrishnan"/>
    <n v="3"/>
    <n v="5339.59"/>
    <x v="2"/>
    <n v="0"/>
    <n v="12"/>
    <n v="1922.25"/>
    <n v="17941.02"/>
    <n v="11246.13"/>
    <n v="4772.6400000000012"/>
    <s v="Credit Card"/>
    <n v="0.26601832002862719"/>
    <x v="2"/>
    <x v="1"/>
    <x v="0"/>
    <s v="14:12"/>
    <x v="1"/>
    <x v="0"/>
  </r>
  <r>
    <s v="INV100855"/>
    <x v="254"/>
    <x v="1"/>
    <x v="4"/>
    <s v="STR093-2025-Feb"/>
    <x v="375"/>
    <x v="360"/>
    <x v="0"/>
    <x v="35"/>
    <x v="3"/>
    <x v="1"/>
    <s v="PRD0128"/>
    <x v="19"/>
    <x v="0"/>
    <x v="19"/>
    <x v="13"/>
    <x v="47"/>
    <x v="29"/>
    <n v="1000000"/>
    <x v="1"/>
    <s v="EMP0194"/>
    <s v="Pranav Reddy"/>
    <n v="1"/>
    <n v="1286.51"/>
    <x v="5"/>
    <n v="64.33"/>
    <n v="12"/>
    <n v="146.66"/>
    <n v="1368.84"/>
    <n v="844.65"/>
    <n v="377.53"/>
    <s v="Debit Card"/>
    <n v="0.2758028695830046"/>
    <x v="1"/>
    <x v="0"/>
    <x v="0"/>
    <s v="21:00"/>
    <x v="2"/>
    <x v="0"/>
  </r>
  <r>
    <s v="INV100856"/>
    <x v="27"/>
    <x v="0"/>
    <x v="1"/>
    <s v="STR086-2024-Oct"/>
    <x v="186"/>
    <x v="183"/>
    <x v="1"/>
    <x v="26"/>
    <x v="4"/>
    <x v="1"/>
    <s v="PRD0120"/>
    <x v="120"/>
    <x v="18"/>
    <x v="34"/>
    <x v="9"/>
    <x v="91"/>
    <x v="62"/>
    <n v="800000"/>
    <x v="1"/>
    <s v="EMP0072"/>
    <s v="Anitha Ramachandran"/>
    <n v="1"/>
    <n v="617.36"/>
    <x v="1"/>
    <n v="154.34"/>
    <n v="5"/>
    <n v="23.15"/>
    <n v="486.17"/>
    <n v="371.12"/>
    <n v="91.9"/>
    <s v="UPI"/>
    <n v="0.18902852911533002"/>
    <x v="0"/>
    <x v="0"/>
    <x v="0"/>
    <s v="17:06"/>
    <x v="0"/>
    <x v="1"/>
  </r>
  <r>
    <s v="INV100857"/>
    <x v="212"/>
    <x v="1"/>
    <x v="4"/>
    <s v="STR006-2025-Feb"/>
    <x v="434"/>
    <x v="417"/>
    <x v="1"/>
    <x v="17"/>
    <x v="2"/>
    <x v="0"/>
    <s v="PRD0004"/>
    <x v="183"/>
    <x v="8"/>
    <x v="39"/>
    <x v="2"/>
    <x v="86"/>
    <x v="3"/>
    <n v="2000000"/>
    <x v="1"/>
    <s v="EMP0206"/>
    <s v="Arjun Krishnan"/>
    <n v="1"/>
    <n v="1590.7"/>
    <x v="5"/>
    <n v="79.53"/>
    <n v="12"/>
    <n v="181.34"/>
    <n v="1692.51"/>
    <n v="1144.5899999999999"/>
    <n v="366.58000000000004"/>
    <s v="Net Banking"/>
    <n v="0.21658956224778586"/>
    <x v="4"/>
    <x v="1"/>
    <x v="0"/>
    <s v="16:41"/>
    <x v="1"/>
    <x v="0"/>
  </r>
  <r>
    <s v="INV100858"/>
    <x v="304"/>
    <x v="1"/>
    <x v="8"/>
    <s v="STR015-2025-Mar"/>
    <x v="523"/>
    <x v="496"/>
    <x v="1"/>
    <x v="27"/>
    <x v="4"/>
    <x v="1"/>
    <s v="PRD0169"/>
    <x v="13"/>
    <x v="8"/>
    <x v="13"/>
    <x v="10"/>
    <x v="84"/>
    <x v="11"/>
    <n v="800000"/>
    <x v="1"/>
    <s v="EMP0141"/>
    <s v="Dhruv Mishra"/>
    <n v="2"/>
    <n v="1916.67"/>
    <x v="0"/>
    <n v="383.33"/>
    <n v="12"/>
    <n v="414"/>
    <n v="3864.01"/>
    <n v="2814.66"/>
    <n v="635.35000000000036"/>
    <s v="Cash"/>
    <n v="0.16442762829288751"/>
    <x v="3"/>
    <x v="0"/>
    <x v="0"/>
    <s v="13:11"/>
    <x v="1"/>
    <x v="1"/>
  </r>
  <r>
    <s v="INV100859"/>
    <x v="280"/>
    <x v="0"/>
    <x v="0"/>
    <s v="STR103-2024-Dec"/>
    <x v="523"/>
    <x v="496"/>
    <x v="1"/>
    <x v="27"/>
    <x v="4"/>
    <x v="1"/>
    <s v="PRD0157"/>
    <x v="115"/>
    <x v="14"/>
    <x v="65"/>
    <x v="11"/>
    <x v="33"/>
    <x v="31"/>
    <n v="2500000"/>
    <x v="1"/>
    <s v="EMP0015"/>
    <s v="Vikram Bhat"/>
    <n v="2"/>
    <n v="3018.22"/>
    <x v="0"/>
    <n v="603.64"/>
    <n v="3"/>
    <n v="162.97999999999999"/>
    <n v="5595.78"/>
    <n v="3979.86"/>
    <n v="1452.9399999999996"/>
    <s v="Credit Card"/>
    <n v="0.2596492356740257"/>
    <x v="2"/>
    <x v="1"/>
    <x v="0"/>
    <s v="17:13"/>
    <x v="0"/>
    <x v="0"/>
  </r>
  <r>
    <s v="INV100860"/>
    <x v="35"/>
    <x v="1"/>
    <x v="8"/>
    <s v="STR088-2025-Mar"/>
    <x v="343"/>
    <x v="328"/>
    <x v="1"/>
    <x v="21"/>
    <x v="1"/>
    <x v="0"/>
    <s v="PRD0030"/>
    <x v="173"/>
    <x v="10"/>
    <x v="71"/>
    <x v="22"/>
    <x v="17"/>
    <x v="17"/>
    <n v="2000000"/>
    <x v="2"/>
    <s v="EMP0173"/>
    <s v="Logesh Gopalakrishnan"/>
    <n v="1"/>
    <n v="647.14"/>
    <x v="6"/>
    <n v="97.07"/>
    <n v="5"/>
    <n v="27.5"/>
    <n v="577.57000000000005"/>
    <n v="419.4"/>
    <n v="130.67000000000007"/>
    <s v="UPI"/>
    <n v="0.22624097511989899"/>
    <x v="0"/>
    <x v="0"/>
    <x v="0"/>
    <s v="16:00"/>
    <x v="1"/>
    <x v="0"/>
  </r>
  <r>
    <s v="INV100861"/>
    <x v="282"/>
    <x v="1"/>
    <x v="8"/>
    <s v="STR054-2025-Mar"/>
    <x v="452"/>
    <x v="434"/>
    <x v="1"/>
    <x v="34"/>
    <x v="0"/>
    <x v="3"/>
    <s v="PRD0212"/>
    <x v="161"/>
    <x v="9"/>
    <x v="28"/>
    <x v="36"/>
    <x v="85"/>
    <x v="37"/>
    <n v="2000000"/>
    <x v="1"/>
    <s v="EMP0073"/>
    <s v="Sathish Sundaram"/>
    <n v="2"/>
    <n v="3164.63"/>
    <x v="5"/>
    <n v="316.45999999999998"/>
    <n v="12"/>
    <n v="721.54"/>
    <n v="6734.34"/>
    <n v="4079.4"/>
    <n v="1933.4"/>
    <s v="UPI"/>
    <n v="0.28709569163422105"/>
    <x v="0"/>
    <x v="1"/>
    <x v="0"/>
    <s v="12:56"/>
    <x v="1"/>
    <x v="1"/>
  </r>
  <r>
    <s v="INV100862"/>
    <x v="302"/>
    <x v="0"/>
    <x v="2"/>
    <s v="STR025-2024-May"/>
    <x v="144"/>
    <x v="142"/>
    <x v="1"/>
    <x v="32"/>
    <x v="3"/>
    <x v="2"/>
    <s v="PRD0144"/>
    <x v="93"/>
    <x v="10"/>
    <x v="17"/>
    <x v="18"/>
    <x v="112"/>
    <x v="76"/>
    <n v="1500000"/>
    <x v="1"/>
    <s v="EMP0091"/>
    <s v="Hari Nair"/>
    <n v="1"/>
    <n v="1077.6400000000001"/>
    <x v="0"/>
    <n v="107.76"/>
    <n v="12"/>
    <n v="116.39"/>
    <n v="1086.27"/>
    <n v="699.84"/>
    <n v="270.03999999999996"/>
    <s v="UPI"/>
    <n v="0.24859381185156543"/>
    <x v="0"/>
    <x v="1"/>
    <x v="0"/>
    <s v="16:19"/>
    <x v="1"/>
    <x v="0"/>
  </r>
  <r>
    <s v="INV100863"/>
    <x v="287"/>
    <x v="0"/>
    <x v="5"/>
    <s v="STR059-2024-Jun"/>
    <x v="524"/>
    <x v="497"/>
    <x v="1"/>
    <x v="11"/>
    <x v="3"/>
    <x v="3"/>
    <s v="PRD0099"/>
    <x v="199"/>
    <x v="7"/>
    <x v="35"/>
    <x v="9"/>
    <x v="88"/>
    <x v="66"/>
    <n v="1500000"/>
    <x v="2"/>
    <s v="EMP0240"/>
    <s v="Gopal Prasad"/>
    <n v="0"/>
    <n v="937.59"/>
    <x v="0"/>
    <n v="0"/>
    <n v="5"/>
    <n v="0"/>
    <n v="0"/>
    <n v="0"/>
    <n v="0"/>
    <s v="EMI"/>
    <n v="0"/>
    <x v="5"/>
    <x v="0"/>
    <x v="0"/>
    <s v="14:57"/>
    <x v="1"/>
    <x v="0"/>
  </r>
  <r>
    <s v="INV100864"/>
    <x v="109"/>
    <x v="0"/>
    <x v="5"/>
    <s v="STR086-2024-Jun"/>
    <x v="395"/>
    <x v="380"/>
    <x v="1"/>
    <x v="20"/>
    <x v="0"/>
    <x v="0"/>
    <s v="PRD0060"/>
    <x v="160"/>
    <x v="3"/>
    <x v="5"/>
    <x v="29"/>
    <x v="91"/>
    <x v="62"/>
    <n v="800000"/>
    <x v="1"/>
    <s v="EMP0141"/>
    <s v="Dhruv Mishra"/>
    <n v="3"/>
    <n v="2149.37"/>
    <x v="4"/>
    <n v="1934.43"/>
    <n v="12"/>
    <n v="541.64"/>
    <n v="5055.32"/>
    <n v="4296.03"/>
    <n v="217.64999999999998"/>
    <s v="Debit Card"/>
    <n v="4.3053654368071653E-2"/>
    <x v="1"/>
    <x v="1"/>
    <x v="0"/>
    <s v="16:43"/>
    <x v="1"/>
    <x v="0"/>
  </r>
  <r>
    <s v="INV100865"/>
    <x v="219"/>
    <x v="0"/>
    <x v="1"/>
    <s v="STR065-2024-Oct"/>
    <x v="525"/>
    <x v="498"/>
    <x v="0"/>
    <x v="17"/>
    <x v="2"/>
    <x v="3"/>
    <s v="PRD0154"/>
    <x v="225"/>
    <x v="1"/>
    <x v="51"/>
    <x v="12"/>
    <x v="102"/>
    <x v="73"/>
    <n v="1200000"/>
    <x v="0"/>
    <s v="EMP0132"/>
    <s v="Vasanthi Gupta"/>
    <n v="4"/>
    <n v="622.1"/>
    <x v="2"/>
    <n v="0"/>
    <n v="5"/>
    <n v="124.42"/>
    <n v="2612.8200000000002"/>
    <n v="1493.08"/>
    <n v="995.32000000000028"/>
    <s v="Credit Card"/>
    <n v="0.38093707182278158"/>
    <x v="2"/>
    <x v="1"/>
    <x v="0"/>
    <s v="18:09"/>
    <x v="0"/>
    <x v="0"/>
  </r>
  <r>
    <s v="INV100866"/>
    <x v="168"/>
    <x v="0"/>
    <x v="7"/>
    <s v="STR052-2024-Sep"/>
    <x v="526"/>
    <x v="499"/>
    <x v="0"/>
    <x v="15"/>
    <x v="4"/>
    <x v="0"/>
    <s v="PRD0191"/>
    <x v="79"/>
    <x v="2"/>
    <x v="50"/>
    <x v="39"/>
    <x v="115"/>
    <x v="59"/>
    <n v="800000"/>
    <x v="0"/>
    <s v="EMP0001"/>
    <s v="Charulatha Kumar"/>
    <n v="2"/>
    <n v="2726.3"/>
    <x v="0"/>
    <n v="545.26"/>
    <n v="12"/>
    <n v="588.88"/>
    <n v="5496.22"/>
    <n v="3706.28"/>
    <n v="1201.06"/>
    <s v="Debit Card"/>
    <n v="0.21852473154276938"/>
    <x v="1"/>
    <x v="1"/>
    <x v="0"/>
    <s v="12:56"/>
    <x v="1"/>
    <x v="0"/>
  </r>
  <r>
    <s v="INV100867"/>
    <x v="36"/>
    <x v="0"/>
    <x v="11"/>
    <s v="STR041-2024-Aug"/>
    <x v="160"/>
    <x v="158"/>
    <x v="1"/>
    <x v="23"/>
    <x v="0"/>
    <x v="3"/>
    <s v="PRD0043"/>
    <x v="63"/>
    <x v="12"/>
    <x v="21"/>
    <x v="20"/>
    <x v="62"/>
    <x v="32"/>
    <n v="2500000"/>
    <x v="1"/>
    <s v="EMP0276"/>
    <s v="Manoj Ramachandran"/>
    <n v="2"/>
    <n v="3225.54"/>
    <x v="5"/>
    <n v="322.55"/>
    <n v="12"/>
    <n v="735.42"/>
    <n v="6863.95"/>
    <n v="4068.02"/>
    <n v="2060.5099999999998"/>
    <s v="Credit Card"/>
    <n v="0.3001930375366953"/>
    <x v="2"/>
    <x v="1"/>
    <x v="0"/>
    <s v="12:20"/>
    <x v="1"/>
    <x v="1"/>
  </r>
  <r>
    <s v="INV100868"/>
    <x v="0"/>
    <x v="0"/>
    <x v="0"/>
    <s v="STR107-2024-Dec"/>
    <x v="175"/>
    <x v="172"/>
    <x v="1"/>
    <x v="10"/>
    <x v="4"/>
    <x v="0"/>
    <s v="PRD0212"/>
    <x v="161"/>
    <x v="9"/>
    <x v="28"/>
    <x v="36"/>
    <x v="98"/>
    <x v="19"/>
    <n v="1500000"/>
    <x v="1"/>
    <s v="EMP0260"/>
    <s v="Malathi Varma"/>
    <n v="2"/>
    <n v="2978.84"/>
    <x v="2"/>
    <n v="0"/>
    <n v="12"/>
    <n v="714.92"/>
    <n v="6672.6"/>
    <n v="4079.4"/>
    <n v="1878.2800000000002"/>
    <s v="Cash"/>
    <n v="0.28149147258939544"/>
    <x v="3"/>
    <x v="0"/>
    <x v="0"/>
    <s v="12:12"/>
    <x v="1"/>
    <x v="0"/>
  </r>
  <r>
    <s v="INV100869"/>
    <x v="151"/>
    <x v="0"/>
    <x v="9"/>
    <s v="STR048-2024-Nov"/>
    <x v="527"/>
    <x v="500"/>
    <x v="1"/>
    <x v="3"/>
    <x v="3"/>
    <x v="0"/>
    <s v="PRD0202"/>
    <x v="133"/>
    <x v="19"/>
    <x v="40"/>
    <x v="44"/>
    <x v="119"/>
    <x v="59"/>
    <n v="1200000"/>
    <x v="0"/>
    <s v="EMP0206"/>
    <s v="Arjun Krishnan"/>
    <n v="4"/>
    <n v="901.45"/>
    <x v="3"/>
    <n v="721.16"/>
    <n v="5"/>
    <n v="144.22999999999999"/>
    <n v="3028.87"/>
    <n v="2360.08"/>
    <n v="524.55999999999995"/>
    <s v="Debit Card"/>
    <n v="0.17318669999042546"/>
    <x v="1"/>
    <x v="1"/>
    <x v="0"/>
    <s v="16:55"/>
    <x v="1"/>
    <x v="1"/>
  </r>
  <r>
    <s v="INV100870"/>
    <x v="308"/>
    <x v="0"/>
    <x v="5"/>
    <s v="STR084-2024-Jun"/>
    <x v="528"/>
    <x v="501"/>
    <x v="0"/>
    <x v="35"/>
    <x v="3"/>
    <x v="3"/>
    <s v="PRD0190"/>
    <x v="141"/>
    <x v="15"/>
    <x v="24"/>
    <x v="3"/>
    <x v="7"/>
    <x v="7"/>
    <n v="2000000"/>
    <x v="0"/>
    <s v="EMP0269"/>
    <s v="Ishwarya Shetty"/>
    <n v="2"/>
    <n v="1456.69"/>
    <x v="0"/>
    <n v="291.33999999999997"/>
    <n v="12"/>
    <n v="314.64"/>
    <n v="2936.68"/>
    <n v="1828.7"/>
    <n v="793.3399999999998"/>
    <s v="Cash"/>
    <n v="0.27014860318454847"/>
    <x v="3"/>
    <x v="0"/>
    <x v="0"/>
    <s v="20:59"/>
    <x v="0"/>
    <x v="0"/>
  </r>
  <r>
    <s v="INV100871"/>
    <x v="147"/>
    <x v="0"/>
    <x v="9"/>
    <s v="STR085-2024-Nov"/>
    <x v="529"/>
    <x v="502"/>
    <x v="0"/>
    <x v="4"/>
    <x v="2"/>
    <x v="1"/>
    <s v="PRD0140"/>
    <x v="166"/>
    <x v="1"/>
    <x v="62"/>
    <x v="5"/>
    <x v="9"/>
    <x v="9"/>
    <n v="1500000"/>
    <x v="2"/>
    <s v="EMP0020"/>
    <s v="Eswar Prasad"/>
    <n v="2"/>
    <n v="531.66999999999996"/>
    <x v="4"/>
    <n v="319"/>
    <n v="5"/>
    <n v="37.22"/>
    <n v="781.56"/>
    <n v="697.5"/>
    <n v="46.839999999999947"/>
    <s v="Cash"/>
    <n v="5.9931419212856274E-2"/>
    <x v="3"/>
    <x v="0"/>
    <x v="0"/>
    <s v="20:15"/>
    <x v="0"/>
    <x v="1"/>
  </r>
  <r>
    <s v="INV100872"/>
    <x v="9"/>
    <x v="0"/>
    <x v="1"/>
    <s v="STR057-2024-Oct"/>
    <x v="530"/>
    <x v="503"/>
    <x v="0"/>
    <x v="21"/>
    <x v="1"/>
    <x v="1"/>
    <s v="PRD0115"/>
    <x v="57"/>
    <x v="8"/>
    <x v="39"/>
    <x v="1"/>
    <x v="60"/>
    <x v="3"/>
    <n v="2500000"/>
    <x v="1"/>
    <s v="EMP0061"/>
    <s v="Ganapathy Naidu"/>
    <n v="3"/>
    <n v="1697.29"/>
    <x v="0"/>
    <n v="509.19"/>
    <n v="12"/>
    <n v="549.91999999999996"/>
    <n v="5132.6000000000004"/>
    <n v="3422.7"/>
    <n v="1159.9800000000005"/>
    <s v="Net Banking"/>
    <n v="0.22600241592954845"/>
    <x v="4"/>
    <x v="0"/>
    <x v="0"/>
    <s v="13:40"/>
    <x v="1"/>
    <x v="0"/>
  </r>
  <r>
    <s v="INV100873"/>
    <x v="253"/>
    <x v="0"/>
    <x v="1"/>
    <s v="STR112-2024-Oct"/>
    <x v="506"/>
    <x v="480"/>
    <x v="0"/>
    <x v="15"/>
    <x v="4"/>
    <x v="0"/>
    <s v="PRD0089"/>
    <x v="139"/>
    <x v="3"/>
    <x v="5"/>
    <x v="3"/>
    <x v="25"/>
    <x v="25"/>
    <n v="1500000"/>
    <x v="0"/>
    <s v="EMP0206"/>
    <s v="Arjun Krishnan"/>
    <n v="1"/>
    <n v="2065.0300000000002"/>
    <x v="6"/>
    <n v="309.75"/>
    <n v="12"/>
    <n v="210.63"/>
    <n v="1965.91"/>
    <n v="1542.23"/>
    <n v="213.05000000000007"/>
    <s v="Debit Card"/>
    <n v="0.10837220422094605"/>
    <x v="1"/>
    <x v="1"/>
    <x v="1"/>
    <s v="12:15"/>
    <x v="1"/>
    <x v="0"/>
  </r>
  <r>
    <s v="INV100874"/>
    <x v="207"/>
    <x v="0"/>
    <x v="11"/>
    <s v="STR091-2024-Aug"/>
    <x v="531"/>
    <x v="504"/>
    <x v="0"/>
    <x v="36"/>
    <x v="1"/>
    <x v="1"/>
    <s v="PRD0172"/>
    <x v="35"/>
    <x v="16"/>
    <x v="29"/>
    <x v="4"/>
    <x v="83"/>
    <x v="50"/>
    <n v="1500000"/>
    <x v="2"/>
    <s v="EMP0015"/>
    <s v="Vikram Bhat"/>
    <n v="0"/>
    <n v="2340.5700000000002"/>
    <x v="4"/>
    <n v="0"/>
    <n v="12"/>
    <n v="0"/>
    <n v="0"/>
    <n v="0"/>
    <n v="0"/>
    <s v="UPI"/>
    <n v="0"/>
    <x v="0"/>
    <x v="1"/>
    <x v="0"/>
    <s v="10:11"/>
    <x v="3"/>
    <x v="0"/>
  </r>
  <r>
    <s v="INV100875"/>
    <x v="222"/>
    <x v="0"/>
    <x v="1"/>
    <s v="STR075-2024-Oct"/>
    <x v="308"/>
    <x v="297"/>
    <x v="1"/>
    <x v="10"/>
    <x v="4"/>
    <x v="1"/>
    <s v="PRD0029"/>
    <x v="130"/>
    <x v="16"/>
    <x v="47"/>
    <x v="34"/>
    <x v="21"/>
    <x v="21"/>
    <n v="1000000"/>
    <x v="1"/>
    <s v="EMP0100"/>
    <s v="Priya Balasubramaniam"/>
    <n v="3"/>
    <n v="1845.51"/>
    <x v="1"/>
    <n v="1384.13"/>
    <n v="12"/>
    <n v="498.29"/>
    <n v="4650.6899999999996"/>
    <n v="4291.71"/>
    <n v="-139.31000000000046"/>
    <s v="Debit Card"/>
    <n v="-2.995469489473615E-2"/>
    <x v="1"/>
    <x v="0"/>
    <x v="0"/>
    <s v="19:44"/>
    <x v="0"/>
    <x v="0"/>
  </r>
  <r>
    <s v="INV100876"/>
    <x v="51"/>
    <x v="0"/>
    <x v="10"/>
    <s v="STR090-2024-Apr"/>
    <x v="532"/>
    <x v="505"/>
    <x v="0"/>
    <x v="4"/>
    <x v="2"/>
    <x v="1"/>
    <s v="PRD0183"/>
    <x v="108"/>
    <x v="3"/>
    <x v="45"/>
    <x v="10"/>
    <x v="35"/>
    <x v="33"/>
    <n v="2500000"/>
    <x v="1"/>
    <s v="EMP0170"/>
    <s v="Jyothi Prasad"/>
    <n v="3"/>
    <n v="1838"/>
    <x v="0"/>
    <n v="551.4"/>
    <n v="12"/>
    <n v="595.51"/>
    <n v="5558.11"/>
    <n v="3730.08"/>
    <n v="1232.5199999999998"/>
    <s v="Credit Card"/>
    <n v="0.22175163859657326"/>
    <x v="2"/>
    <x v="0"/>
    <x v="0"/>
    <s v="14:54"/>
    <x v="1"/>
    <x v="0"/>
  </r>
  <r>
    <s v="INV100877"/>
    <x v="286"/>
    <x v="0"/>
    <x v="3"/>
    <s v="STR045-2024-Jul"/>
    <x v="214"/>
    <x v="67"/>
    <x v="1"/>
    <x v="1"/>
    <x v="1"/>
    <x v="1"/>
    <s v="PRD0177"/>
    <x v="73"/>
    <x v="10"/>
    <x v="15"/>
    <x v="28"/>
    <x v="52"/>
    <x v="22"/>
    <n v="1500000"/>
    <x v="2"/>
    <s v="EMP0132"/>
    <s v="Vasanthi Gupta"/>
    <n v="1"/>
    <n v="962.82"/>
    <x v="2"/>
    <n v="0"/>
    <n v="5"/>
    <n v="48.14"/>
    <n v="1010.96"/>
    <n v="629.72"/>
    <n v="333.1"/>
    <s v="Debit Card"/>
    <n v="0.32948880272216508"/>
    <x v="1"/>
    <x v="0"/>
    <x v="0"/>
    <s v="21:44"/>
    <x v="2"/>
    <x v="1"/>
  </r>
  <r>
    <s v="INV100878"/>
    <x v="319"/>
    <x v="0"/>
    <x v="10"/>
    <s v="STR007-2024-Apr"/>
    <x v="230"/>
    <x v="224"/>
    <x v="1"/>
    <x v="20"/>
    <x v="0"/>
    <x v="3"/>
    <s v="PRD0051"/>
    <x v="113"/>
    <x v="14"/>
    <x v="31"/>
    <x v="46"/>
    <x v="40"/>
    <x v="37"/>
    <n v="1500000"/>
    <x v="1"/>
    <s v="EMP0223"/>
    <s v="Meena Krishnan"/>
    <n v="4"/>
    <n v="1143.21"/>
    <x v="0"/>
    <n v="457.28"/>
    <n v="3"/>
    <n v="123.47"/>
    <n v="4239.03"/>
    <n v="3816.16"/>
    <n v="299.39999999999986"/>
    <s v="UPI"/>
    <n v="7.062936568035609E-2"/>
    <x v="0"/>
    <x v="1"/>
    <x v="0"/>
    <s v="20:07"/>
    <x v="0"/>
    <x v="0"/>
  </r>
  <r>
    <s v="INV100879"/>
    <x v="180"/>
    <x v="0"/>
    <x v="5"/>
    <s v="STR104-2024-Jun"/>
    <x v="533"/>
    <x v="506"/>
    <x v="0"/>
    <x v="32"/>
    <x v="3"/>
    <x v="0"/>
    <s v="PRD0023"/>
    <x v="110"/>
    <x v="4"/>
    <x v="64"/>
    <x v="3"/>
    <x v="53"/>
    <x v="19"/>
    <n v="1200000"/>
    <x v="1"/>
    <s v="EMP0090"/>
    <s v="Padma Gounder"/>
    <n v="2"/>
    <n v="759.22"/>
    <x v="4"/>
    <n v="455.53"/>
    <n v="5"/>
    <n v="53.15"/>
    <n v="1116.06"/>
    <n v="1118.5"/>
    <n v="-55.590000000000053"/>
    <s v="Cash"/>
    <n v="-4.9809150045696519E-2"/>
    <x v="3"/>
    <x v="1"/>
    <x v="0"/>
    <s v="15:11"/>
    <x v="1"/>
    <x v="0"/>
  </r>
  <r>
    <s v="INV100880"/>
    <x v="79"/>
    <x v="0"/>
    <x v="7"/>
    <s v="STR027-2024-Sep"/>
    <x v="448"/>
    <x v="431"/>
    <x v="1"/>
    <x v="27"/>
    <x v="4"/>
    <x v="0"/>
    <s v="PRD0064"/>
    <x v="47"/>
    <x v="19"/>
    <x v="36"/>
    <x v="27"/>
    <x v="100"/>
    <x v="72"/>
    <n v="1500000"/>
    <x v="2"/>
    <s v="EMP0205"/>
    <s v="Malini Gowda"/>
    <n v="2"/>
    <n v="330.27"/>
    <x v="5"/>
    <n v="33.03"/>
    <n v="5"/>
    <n v="31.38"/>
    <n v="658.89"/>
    <n v="508.3"/>
    <n v="119.20999999999998"/>
    <s v="Cash"/>
    <n v="0.18092549590978765"/>
    <x v="3"/>
    <x v="0"/>
    <x v="0"/>
    <s v="13:10"/>
    <x v="1"/>
    <x v="0"/>
  </r>
  <r>
    <s v="INV100881"/>
    <x v="253"/>
    <x v="0"/>
    <x v="1"/>
    <s v="STR061-2024-Oct"/>
    <x v="534"/>
    <x v="98"/>
    <x v="1"/>
    <x v="3"/>
    <x v="3"/>
    <x v="0"/>
    <s v="PRD0109"/>
    <x v="171"/>
    <x v="15"/>
    <x v="24"/>
    <x v="16"/>
    <x v="71"/>
    <x v="44"/>
    <n v="1500000"/>
    <x v="2"/>
    <s v="EMP0203"/>
    <s v="Rani Mishra"/>
    <n v="1"/>
    <n v="1732.6"/>
    <x v="4"/>
    <n v="519.78"/>
    <n v="12"/>
    <n v="145.54"/>
    <n v="1358.36"/>
    <n v="1092.43"/>
    <n v="120.38999999999984"/>
    <s v="UPI"/>
    <n v="8.8628934892075628E-2"/>
    <x v="0"/>
    <x v="0"/>
    <x v="0"/>
    <s v="19:00"/>
    <x v="0"/>
    <x v="0"/>
  </r>
  <r>
    <s v="INV100882"/>
    <x v="174"/>
    <x v="0"/>
    <x v="2"/>
    <s v="STR054-2024-May"/>
    <x v="447"/>
    <x v="430"/>
    <x v="0"/>
    <x v="10"/>
    <x v="4"/>
    <x v="3"/>
    <s v="PRD0064"/>
    <x v="47"/>
    <x v="19"/>
    <x v="36"/>
    <x v="27"/>
    <x v="85"/>
    <x v="37"/>
    <n v="2000000"/>
    <x v="1"/>
    <s v="EMP0072"/>
    <s v="Anitha Ramachandran"/>
    <n v="3"/>
    <n v="317.38"/>
    <x v="2"/>
    <n v="0"/>
    <n v="5"/>
    <n v="47.61"/>
    <n v="999.75"/>
    <n v="762.45"/>
    <n v="189.68999999999994"/>
    <s v="Debit Card"/>
    <n v="0.18973743435858959"/>
    <x v="1"/>
    <x v="0"/>
    <x v="0"/>
    <s v="15:13"/>
    <x v="1"/>
    <x v="0"/>
  </r>
  <r>
    <s v="INV100883"/>
    <x v="41"/>
    <x v="0"/>
    <x v="10"/>
    <s v="STR025-2024-Apr"/>
    <x v="372"/>
    <x v="357"/>
    <x v="0"/>
    <x v="0"/>
    <x v="0"/>
    <x v="0"/>
    <s v="PRD0043"/>
    <x v="63"/>
    <x v="12"/>
    <x v="21"/>
    <x v="20"/>
    <x v="112"/>
    <x v="76"/>
    <n v="1500000"/>
    <x v="1"/>
    <s v="EMP0127"/>
    <s v="Chandra Reddy"/>
    <n v="1"/>
    <n v="3161.2"/>
    <x v="6"/>
    <n v="474.18"/>
    <n v="12"/>
    <n v="322.44"/>
    <n v="3009.46"/>
    <n v="2034.01"/>
    <n v="653.01"/>
    <s v="Debit Card"/>
    <n v="0.21698577153376353"/>
    <x v="1"/>
    <x v="1"/>
    <x v="1"/>
    <s v="15:00"/>
    <x v="1"/>
    <x v="0"/>
  </r>
  <r>
    <s v="INV100884"/>
    <x v="97"/>
    <x v="0"/>
    <x v="1"/>
    <s v="STR008-2024-Oct"/>
    <x v="535"/>
    <x v="180"/>
    <x v="1"/>
    <x v="22"/>
    <x v="1"/>
    <x v="0"/>
    <s v="PRD0155"/>
    <x v="85"/>
    <x v="8"/>
    <x v="16"/>
    <x v="12"/>
    <x v="63"/>
    <x v="51"/>
    <n v="1500000"/>
    <x v="1"/>
    <s v="EMP0215"/>
    <s v="Praveen Gupta"/>
    <n v="1"/>
    <n v="1219.29"/>
    <x v="2"/>
    <n v="0"/>
    <n v="12"/>
    <n v="146.31"/>
    <n v="1365.6"/>
    <n v="865.42"/>
    <n v="353.86999999999995"/>
    <s v="Credit Card"/>
    <n v="0.25913151728178085"/>
    <x v="2"/>
    <x v="0"/>
    <x v="0"/>
    <s v="10:41"/>
    <x v="3"/>
    <x v="1"/>
  </r>
  <r>
    <s v="INV100885"/>
    <x v="307"/>
    <x v="0"/>
    <x v="3"/>
    <s v="STR039-2024-Jul"/>
    <x v="12"/>
    <x v="12"/>
    <x v="1"/>
    <x v="9"/>
    <x v="2"/>
    <x v="1"/>
    <s v="PRD0191"/>
    <x v="79"/>
    <x v="2"/>
    <x v="50"/>
    <x v="39"/>
    <x v="94"/>
    <x v="68"/>
    <n v="1500000"/>
    <x v="2"/>
    <s v="EMP0001"/>
    <s v="Charulatha Kumar"/>
    <n v="3"/>
    <n v="2566.7399999999998"/>
    <x v="1"/>
    <n v="1925.06"/>
    <n v="12"/>
    <n v="693.02"/>
    <n v="6468.18"/>
    <n v="5559.42"/>
    <n v="215.74000000000024"/>
    <s v="Net Banking"/>
    <n v="3.3354050134659245E-2"/>
    <x v="4"/>
    <x v="1"/>
    <x v="0"/>
    <s v="17:15"/>
    <x v="0"/>
    <x v="0"/>
  </r>
  <r>
    <s v="INV100886"/>
    <x v="273"/>
    <x v="0"/>
    <x v="2"/>
    <s v="STR110-2024-May"/>
    <x v="56"/>
    <x v="56"/>
    <x v="1"/>
    <x v="29"/>
    <x v="4"/>
    <x v="3"/>
    <s v="PRD0159"/>
    <x v="212"/>
    <x v="5"/>
    <x v="35"/>
    <x v="44"/>
    <x v="18"/>
    <x v="18"/>
    <n v="1000000"/>
    <x v="1"/>
    <s v="EMP0160"/>
    <s v="Ganesh Iyengar"/>
    <n v="2"/>
    <n v="829.74"/>
    <x v="0"/>
    <n v="165.95"/>
    <n v="5"/>
    <n v="74.680000000000007"/>
    <n v="1568.21"/>
    <n v="1316.38"/>
    <n v="177.14999999999992"/>
    <s v="Credit Card"/>
    <n v="0.11296318732822767"/>
    <x v="2"/>
    <x v="1"/>
    <x v="0"/>
    <s v="13:54"/>
    <x v="1"/>
    <x v="0"/>
  </r>
  <r>
    <s v="INV100887"/>
    <x v="315"/>
    <x v="0"/>
    <x v="10"/>
    <s v="STR037-2024-Apr"/>
    <x v="34"/>
    <x v="34"/>
    <x v="1"/>
    <x v="4"/>
    <x v="2"/>
    <x v="2"/>
    <s v="PRD0039"/>
    <x v="111"/>
    <x v="11"/>
    <x v="18"/>
    <x v="45"/>
    <x v="0"/>
    <x v="0"/>
    <n v="1000000"/>
    <x v="0"/>
    <s v="EMP0015"/>
    <s v="Vikram Bhat"/>
    <n v="1"/>
    <n v="821.92"/>
    <x v="0"/>
    <n v="82.19"/>
    <n v="5"/>
    <n v="36.99"/>
    <n v="776.72"/>
    <n v="570.20000000000005"/>
    <n v="169.52999999999997"/>
    <s v="UPI"/>
    <n v="0.21826398187248941"/>
    <x v="0"/>
    <x v="0"/>
    <x v="0"/>
    <s v="11:46"/>
    <x v="3"/>
    <x v="0"/>
  </r>
  <r>
    <s v="INV100888"/>
    <x v="188"/>
    <x v="0"/>
    <x v="10"/>
    <s v="STR068-2024-Apr"/>
    <x v="341"/>
    <x v="326"/>
    <x v="0"/>
    <x v="1"/>
    <x v="1"/>
    <x v="3"/>
    <s v="PRD0235"/>
    <x v="89"/>
    <x v="2"/>
    <x v="2"/>
    <x v="1"/>
    <x v="11"/>
    <x v="11"/>
    <n v="2000000"/>
    <x v="1"/>
    <s v="Missing Employee ID"/>
    <s v="Not Found"/>
    <n v="2"/>
    <n v="1985.7"/>
    <x v="0"/>
    <n v="397.14"/>
    <n v="12"/>
    <n v="428.91"/>
    <n v="4003.17"/>
    <n v="2756.76"/>
    <n v="817.49999999999977"/>
    <s v="UPI"/>
    <n v="0.20421316106985207"/>
    <x v="0"/>
    <x v="0"/>
    <x v="0"/>
    <s v="20:38"/>
    <x v="0"/>
    <x v="1"/>
  </r>
  <r>
    <s v="INV100889"/>
    <x v="39"/>
    <x v="0"/>
    <x v="9"/>
    <s v="STR063-2024-Nov"/>
    <x v="25"/>
    <x v="25"/>
    <x v="0"/>
    <x v="15"/>
    <x v="4"/>
    <x v="1"/>
    <s v="PRD0174"/>
    <x v="131"/>
    <x v="9"/>
    <x v="14"/>
    <x v="42"/>
    <x v="70"/>
    <x v="56"/>
    <n v="1200000"/>
    <x v="2"/>
    <s v="EMP0045"/>
    <s v="Chitra Chettiar"/>
    <n v="2"/>
    <n v="5184.71"/>
    <x v="0"/>
    <n v="1036.94"/>
    <n v="12"/>
    <n v="1119.9000000000001"/>
    <n v="10452.379999999999"/>
    <n v="7324.74"/>
    <n v="2007.7399999999993"/>
    <s v="Cash"/>
    <n v="0.19208448219448579"/>
    <x v="3"/>
    <x v="0"/>
    <x v="0"/>
    <s v="16:31"/>
    <x v="1"/>
    <x v="0"/>
  </r>
  <r>
    <s v="INV100890"/>
    <x v="86"/>
    <x v="0"/>
    <x v="7"/>
    <s v="STR033-2024-Sep"/>
    <x v="536"/>
    <x v="507"/>
    <x v="0"/>
    <x v="4"/>
    <x v="2"/>
    <x v="1"/>
    <s v="PRD0132"/>
    <x v="107"/>
    <x v="1"/>
    <x v="62"/>
    <x v="13"/>
    <x v="116"/>
    <x v="53"/>
    <n v="2500000"/>
    <x v="0"/>
    <s v="EMP0002"/>
    <s v="Girish Sundaram"/>
    <n v="1"/>
    <n v="608.34"/>
    <x v="2"/>
    <n v="0"/>
    <n v="5"/>
    <n v="30.42"/>
    <n v="638.76"/>
    <n v="364.61"/>
    <n v="243.72999999999996"/>
    <s v="Cash"/>
    <n v="0.3815674118604796"/>
    <x v="3"/>
    <x v="0"/>
    <x v="0"/>
    <s v="11:59"/>
    <x v="3"/>
    <x v="1"/>
  </r>
  <r>
    <s v="INV100891"/>
    <x v="48"/>
    <x v="1"/>
    <x v="4"/>
    <s v="STR026-2025-Feb"/>
    <x v="259"/>
    <x v="253"/>
    <x v="1"/>
    <x v="28"/>
    <x v="1"/>
    <x v="0"/>
    <s v="PRD0074"/>
    <x v="18"/>
    <x v="11"/>
    <x v="18"/>
    <x v="12"/>
    <x v="65"/>
    <x v="53"/>
    <n v="2500000"/>
    <x v="0"/>
    <s v="EMP0206"/>
    <s v="Arjun Krishnan"/>
    <n v="1"/>
    <n v="1037.4000000000001"/>
    <x v="1"/>
    <n v="259.35000000000002"/>
    <n v="12"/>
    <n v="93.37"/>
    <n v="871.42"/>
    <n v="721.22"/>
    <n v="56.829999999999927"/>
    <s v="UPI"/>
    <n v="6.5215395561267736E-2"/>
    <x v="0"/>
    <x v="0"/>
    <x v="0"/>
    <s v="17:42"/>
    <x v="0"/>
    <x v="1"/>
  </r>
  <r>
    <s v="INV100892"/>
    <x v="275"/>
    <x v="1"/>
    <x v="4"/>
    <s v="STR071-2025-Feb"/>
    <x v="263"/>
    <x v="256"/>
    <x v="0"/>
    <x v="4"/>
    <x v="2"/>
    <x v="2"/>
    <s v="PRD0070"/>
    <x v="145"/>
    <x v="13"/>
    <x v="67"/>
    <x v="13"/>
    <x v="38"/>
    <x v="35"/>
    <n v="2000000"/>
    <x v="1"/>
    <s v="EMP0225"/>
    <s v="Swathi Achari"/>
    <n v="2"/>
    <n v="805.11"/>
    <x v="1"/>
    <n v="402.56"/>
    <n v="5"/>
    <n v="60.38"/>
    <n v="1268.04"/>
    <n v="1130.9000000000001"/>
    <n v="76.759999999999877"/>
    <s v="UPI"/>
    <n v="6.0534368001009337E-2"/>
    <x v="0"/>
    <x v="0"/>
    <x v="0"/>
    <s v="18:31"/>
    <x v="0"/>
    <x v="0"/>
  </r>
  <r>
    <s v="INV100893"/>
    <x v="97"/>
    <x v="0"/>
    <x v="1"/>
    <s v="STR076-2024-Oct"/>
    <x v="537"/>
    <x v="508"/>
    <x v="0"/>
    <x v="12"/>
    <x v="3"/>
    <x v="3"/>
    <s v="PRD0085"/>
    <x v="195"/>
    <x v="19"/>
    <x v="72"/>
    <x v="30"/>
    <x v="105"/>
    <x v="21"/>
    <n v="1500000"/>
    <x v="1"/>
    <s v="EMP0206"/>
    <s v="Arjun Krishnan"/>
    <n v="2"/>
    <n v="1474.95"/>
    <x v="0"/>
    <n v="294.99"/>
    <n v="12"/>
    <n v="318.58999999999997"/>
    <n v="2973.5"/>
    <n v="1758.96"/>
    <n v="895.95"/>
    <s v="Debit Card"/>
    <n v="0.30131158567344879"/>
    <x v="1"/>
    <x v="1"/>
    <x v="0"/>
    <s v="13:36"/>
    <x v="1"/>
    <x v="1"/>
  </r>
  <r>
    <s v="INV100894"/>
    <x v="43"/>
    <x v="0"/>
    <x v="9"/>
    <s v="STR047-2024-Nov"/>
    <x v="365"/>
    <x v="350"/>
    <x v="1"/>
    <x v="11"/>
    <x v="3"/>
    <x v="0"/>
    <s v="PRD0080"/>
    <x v="138"/>
    <x v="6"/>
    <x v="56"/>
    <x v="0"/>
    <x v="12"/>
    <x v="12"/>
    <n v="800000"/>
    <x v="0"/>
    <s v="EMP0127"/>
    <s v="Chandra Reddy"/>
    <n v="1"/>
    <n v="935.66"/>
    <x v="4"/>
    <n v="280.7"/>
    <n v="5"/>
    <n v="32.75"/>
    <n v="687.71"/>
    <n v="576.97"/>
    <n v="77.990000000000009"/>
    <s v="Debit Card"/>
    <n v="0.11340535981736488"/>
    <x v="1"/>
    <x v="1"/>
    <x v="0"/>
    <s v="16:50"/>
    <x v="1"/>
    <x v="0"/>
  </r>
  <r>
    <s v="INV100895"/>
    <x v="131"/>
    <x v="0"/>
    <x v="2"/>
    <s v="STR055-2024-May"/>
    <x v="284"/>
    <x v="276"/>
    <x v="0"/>
    <x v="9"/>
    <x v="2"/>
    <x v="3"/>
    <s v="PRD0214"/>
    <x v="71"/>
    <x v="7"/>
    <x v="33"/>
    <x v="7"/>
    <x v="51"/>
    <x v="47"/>
    <n v="1500000"/>
    <x v="0"/>
    <s v="EMP0063"/>
    <s v="Anusuya Subramaniam"/>
    <n v="1"/>
    <n v="1032.82"/>
    <x v="0"/>
    <n v="103.28"/>
    <n v="12"/>
    <n v="111.54"/>
    <n v="1041.08"/>
    <n v="720.53"/>
    <n v="209.00999999999993"/>
    <s v="UPI"/>
    <n v="0.20076266953548233"/>
    <x v="0"/>
    <x v="0"/>
    <x v="0"/>
    <s v="16:40"/>
    <x v="1"/>
    <x v="0"/>
  </r>
  <r>
    <s v="INV100896"/>
    <x v="283"/>
    <x v="1"/>
    <x v="6"/>
    <s v="STR032-2025-Jan"/>
    <x v="538"/>
    <x v="509"/>
    <x v="0"/>
    <x v="3"/>
    <x v="3"/>
    <x v="0"/>
    <s v="PRD0072"/>
    <x v="142"/>
    <x v="0"/>
    <x v="19"/>
    <x v="5"/>
    <x v="56"/>
    <x v="30"/>
    <n v="2500000"/>
    <x v="1"/>
    <s v="EMP0020"/>
    <s v="Eswar Prasad"/>
    <n v="2"/>
    <n v="873.83"/>
    <x v="0"/>
    <n v="174.77"/>
    <n v="5"/>
    <n v="78.64"/>
    <n v="1651.53"/>
    <n v="1198.56"/>
    <n v="374.33000000000004"/>
    <s v="Credit Card"/>
    <n v="0.22665649428106063"/>
    <x v="2"/>
    <x v="0"/>
    <x v="0"/>
    <s v="12:55"/>
    <x v="1"/>
    <x v="0"/>
  </r>
  <r>
    <s v="INV100897"/>
    <x v="215"/>
    <x v="0"/>
    <x v="7"/>
    <s v="STR024-2024-Sep"/>
    <x v="328"/>
    <x v="125"/>
    <x v="0"/>
    <x v="20"/>
    <x v="0"/>
    <x v="0"/>
    <s v="PRD0084"/>
    <x v="50"/>
    <x v="7"/>
    <x v="9"/>
    <x v="29"/>
    <x v="16"/>
    <x v="16"/>
    <n v="1000000"/>
    <x v="0"/>
    <s v="EMP0132"/>
    <s v="Vasanthi Gupta"/>
    <n v="1"/>
    <n v="1335.03"/>
    <x v="2"/>
    <n v="0"/>
    <n v="12"/>
    <n v="160.19999999999999"/>
    <n v="1495.23"/>
    <n v="1073.45"/>
    <n v="261.58"/>
    <s v="UPI"/>
    <n v="0.1749429853601118"/>
    <x v="0"/>
    <x v="0"/>
    <x v="0"/>
    <s v="14:13"/>
    <x v="1"/>
    <x v="0"/>
  </r>
  <r>
    <s v="INV100898"/>
    <x v="320"/>
    <x v="0"/>
    <x v="3"/>
    <s v="STR107-2024-Jul"/>
    <x v="539"/>
    <x v="510"/>
    <x v="1"/>
    <x v="5"/>
    <x v="2"/>
    <x v="1"/>
    <s v="PRD0078"/>
    <x v="11"/>
    <x v="5"/>
    <x v="11"/>
    <x v="5"/>
    <x v="98"/>
    <x v="19"/>
    <n v="1500000"/>
    <x v="1"/>
    <s v="EMP0255"/>
    <s v="Venkat Sharma"/>
    <n v="2"/>
    <n v="1052.1300000000001"/>
    <x v="5"/>
    <n v="105.21"/>
    <n v="12"/>
    <n v="239.89"/>
    <n v="2238.94"/>
    <n v="1656.88"/>
    <n v="342.16999999999996"/>
    <s v="Cash"/>
    <n v="0.15282678410319167"/>
    <x v="3"/>
    <x v="0"/>
    <x v="0"/>
    <s v="18:34"/>
    <x v="0"/>
    <x v="0"/>
  </r>
  <r>
    <s v="INV100899"/>
    <x v="15"/>
    <x v="0"/>
    <x v="5"/>
    <s v="STR109-2024-Jun"/>
    <x v="540"/>
    <x v="215"/>
    <x v="1"/>
    <x v="10"/>
    <x v="4"/>
    <x v="2"/>
    <s v="PRD0169"/>
    <x v="13"/>
    <x v="8"/>
    <x v="13"/>
    <x v="10"/>
    <x v="13"/>
    <x v="13"/>
    <n v="1200000"/>
    <x v="2"/>
    <s v="EMP0269"/>
    <s v="Ishwarya Shetty"/>
    <n v="4"/>
    <n v="1698.98"/>
    <x v="3"/>
    <n v="1359.18"/>
    <n v="12"/>
    <n v="652.41"/>
    <n v="6089.15"/>
    <n v="5629.32"/>
    <n v="-192.58000000000004"/>
    <s v="Net Banking"/>
    <n v="-3.1626745933340458E-2"/>
    <x v="4"/>
    <x v="1"/>
    <x v="0"/>
    <s v="19:11"/>
    <x v="0"/>
    <x v="0"/>
  </r>
  <r>
    <s v="INV100900"/>
    <x v="321"/>
    <x v="0"/>
    <x v="9"/>
    <s v="STR022-2024-Nov"/>
    <x v="370"/>
    <x v="355"/>
    <x v="0"/>
    <x v="31"/>
    <x v="1"/>
    <x v="1"/>
    <s v="PRD0188"/>
    <x v="192"/>
    <x v="13"/>
    <x v="57"/>
    <x v="19"/>
    <x v="73"/>
    <x v="58"/>
    <n v="800000"/>
    <x v="2"/>
    <s v="EMP0090"/>
    <s v="Padma Gounder"/>
    <n v="2"/>
    <n v="527.84"/>
    <x v="4"/>
    <n v="316.7"/>
    <n v="5"/>
    <n v="36.950000000000003"/>
    <n v="775.93"/>
    <n v="674.18"/>
    <n v="64.8"/>
    <s v="Cash"/>
    <n v="8.3512688000206212E-2"/>
    <x v="3"/>
    <x v="0"/>
    <x v="0"/>
    <s v="20:36"/>
    <x v="0"/>
    <x v="1"/>
  </r>
  <r>
    <s v="INV100901"/>
    <x v="322"/>
    <x v="0"/>
    <x v="11"/>
    <s v="STR039-2024-Aug"/>
    <x v="198"/>
    <x v="195"/>
    <x v="0"/>
    <x v="33"/>
    <x v="3"/>
    <x v="1"/>
    <s v="PRD0043"/>
    <x v="63"/>
    <x v="12"/>
    <x v="21"/>
    <x v="20"/>
    <x v="94"/>
    <x v="68"/>
    <n v="1500000"/>
    <x v="2"/>
    <s v="EMP0160"/>
    <s v="Ganesh Iyengar"/>
    <n v="2"/>
    <n v="3223.4"/>
    <x v="4"/>
    <n v="1934.04"/>
    <n v="12"/>
    <n v="541.53"/>
    <n v="5054.29"/>
    <n v="4068.02"/>
    <n v="444.74"/>
    <s v="Net Banking"/>
    <n v="8.7992576603242001E-2"/>
    <x v="4"/>
    <x v="1"/>
    <x v="1"/>
    <s v="19:11"/>
    <x v="0"/>
    <x v="0"/>
  </r>
  <r>
    <s v="INV100902"/>
    <x v="229"/>
    <x v="1"/>
    <x v="4"/>
    <s v="STR040-2025-Feb"/>
    <x v="541"/>
    <x v="511"/>
    <x v="0"/>
    <x v="4"/>
    <x v="2"/>
    <x v="1"/>
    <s v="PRD0071"/>
    <x v="17"/>
    <x v="10"/>
    <x v="17"/>
    <x v="4"/>
    <x v="14"/>
    <x v="14"/>
    <n v="1200000"/>
    <x v="2"/>
    <s v="EMP0015"/>
    <s v="Vikram Bhat"/>
    <n v="2"/>
    <n v="767.6"/>
    <x v="3"/>
    <n v="307.04000000000002"/>
    <n v="5"/>
    <n v="61.41"/>
    <n v="1289.57"/>
    <n v="1069.6199999999999"/>
    <n v="158.54000000000005"/>
    <s v="Credit Card"/>
    <n v="0.12294020487449309"/>
    <x v="2"/>
    <x v="0"/>
    <x v="0"/>
    <s v="13:47"/>
    <x v="1"/>
    <x v="1"/>
  </r>
  <r>
    <s v="INV100903"/>
    <x v="126"/>
    <x v="0"/>
    <x v="9"/>
    <s v="STR090-2024-Nov"/>
    <x v="269"/>
    <x v="261"/>
    <x v="1"/>
    <x v="28"/>
    <x v="1"/>
    <x v="1"/>
    <s v="PRD0100"/>
    <x v="12"/>
    <x v="9"/>
    <x v="12"/>
    <x v="9"/>
    <x v="35"/>
    <x v="33"/>
    <n v="2500000"/>
    <x v="1"/>
    <s v="EMP0276"/>
    <s v="Manoj Ramachandran"/>
    <n v="1"/>
    <n v="5368.66"/>
    <x v="3"/>
    <n v="1073.73"/>
    <n v="12"/>
    <n v="515.39"/>
    <n v="4810.32"/>
    <n v="3970.86"/>
    <n v="324.0699999999996"/>
    <s v="Credit Card"/>
    <n v="6.7369738395782322E-2"/>
    <x v="2"/>
    <x v="1"/>
    <x v="0"/>
    <s v="21:37"/>
    <x v="2"/>
    <x v="0"/>
  </r>
  <r>
    <s v="INV100904"/>
    <x v="230"/>
    <x v="0"/>
    <x v="9"/>
    <s v="STR090-2024-Nov"/>
    <x v="460"/>
    <x v="442"/>
    <x v="0"/>
    <x v="20"/>
    <x v="0"/>
    <x v="3"/>
    <s v="PRD0124"/>
    <x v="23"/>
    <x v="13"/>
    <x v="22"/>
    <x v="9"/>
    <x v="35"/>
    <x v="33"/>
    <n v="2500000"/>
    <x v="1"/>
    <s v="EMP0260"/>
    <s v="Malathi Varma"/>
    <n v="3"/>
    <n v="682.27"/>
    <x v="4"/>
    <n v="614.04"/>
    <n v="5"/>
    <n v="71.64"/>
    <n v="1504.41"/>
    <n v="1497.93"/>
    <n v="-65.159999999999982"/>
    <s v="UPI"/>
    <n v="-4.3312660777314681E-2"/>
    <x v="0"/>
    <x v="0"/>
    <x v="0"/>
    <s v="21:40"/>
    <x v="2"/>
    <x v="0"/>
  </r>
  <r>
    <s v="INV100905"/>
    <x v="235"/>
    <x v="0"/>
    <x v="11"/>
    <s v="STR043-2024-Aug"/>
    <x v="542"/>
    <x v="512"/>
    <x v="0"/>
    <x v="10"/>
    <x v="4"/>
    <x v="1"/>
    <s v="PRD0129"/>
    <x v="54"/>
    <x v="6"/>
    <x v="56"/>
    <x v="2"/>
    <x v="97"/>
    <x v="20"/>
    <n v="1500000"/>
    <x v="2"/>
    <s v="EMP0206"/>
    <s v="Arjun Krishnan"/>
    <n v="1"/>
    <n v="650.04999999999995"/>
    <x v="2"/>
    <n v="0"/>
    <n v="5"/>
    <n v="32.5"/>
    <n v="682.55"/>
    <n v="403.71"/>
    <n v="246.33999999999997"/>
    <s v="UPI"/>
    <n v="0.36091128855028937"/>
    <x v="0"/>
    <x v="1"/>
    <x v="0"/>
    <s v="11:26"/>
    <x v="3"/>
    <x v="0"/>
  </r>
  <r>
    <s v="INV100906"/>
    <x v="107"/>
    <x v="1"/>
    <x v="4"/>
    <s v="STR067-2025-Feb"/>
    <x v="326"/>
    <x v="313"/>
    <x v="0"/>
    <x v="16"/>
    <x v="3"/>
    <x v="1"/>
    <s v="PRD0120"/>
    <x v="120"/>
    <x v="18"/>
    <x v="34"/>
    <x v="9"/>
    <x v="108"/>
    <x v="24"/>
    <n v="2500000"/>
    <x v="0"/>
    <s v="EMP0225"/>
    <s v="Swathi Achari"/>
    <n v="4"/>
    <n v="561.65"/>
    <x v="4"/>
    <n v="673.98"/>
    <n v="5"/>
    <n v="78.63"/>
    <n v="1651.25"/>
    <n v="1484.48"/>
    <n v="88.139999999999986"/>
    <s v="UPI"/>
    <n v="5.3377744133232388E-2"/>
    <x v="0"/>
    <x v="0"/>
    <x v="0"/>
    <s v="11:59"/>
    <x v="3"/>
    <x v="0"/>
  </r>
  <r>
    <s v="INV100907"/>
    <x v="84"/>
    <x v="0"/>
    <x v="1"/>
    <s v="STR036-2024-Oct"/>
    <x v="543"/>
    <x v="513"/>
    <x v="1"/>
    <x v="5"/>
    <x v="2"/>
    <x v="1"/>
    <s v="PRD0163"/>
    <x v="44"/>
    <x v="15"/>
    <x v="27"/>
    <x v="5"/>
    <x v="78"/>
    <x v="62"/>
    <n v="1000000"/>
    <x v="1"/>
    <s v="EMP0205"/>
    <s v="Malini Gowda"/>
    <n v="2"/>
    <n v="1235.1400000000001"/>
    <x v="1"/>
    <n v="617.57000000000005"/>
    <n v="12"/>
    <n v="222.33"/>
    <n v="2075.04"/>
    <n v="1605.28"/>
    <n v="247.42999999999998"/>
    <s v="UPI"/>
    <n v="0.11924107487084586"/>
    <x v="0"/>
    <x v="0"/>
    <x v="0"/>
    <s v="10:59"/>
    <x v="3"/>
    <x v="0"/>
  </r>
  <r>
    <s v="INV100908"/>
    <x v="114"/>
    <x v="0"/>
    <x v="10"/>
    <s v="STR002-2024-Apr"/>
    <x v="193"/>
    <x v="190"/>
    <x v="0"/>
    <x v="14"/>
    <x v="1"/>
    <x v="2"/>
    <s v="PRD0156"/>
    <x v="197"/>
    <x v="0"/>
    <x v="0"/>
    <x v="34"/>
    <x v="80"/>
    <x v="64"/>
    <n v="1000000"/>
    <x v="1"/>
    <s v="EMP0207"/>
    <s v="Chitra Bhat"/>
    <n v="2"/>
    <n v="1311.3"/>
    <x v="4"/>
    <n v="786.78"/>
    <n v="12"/>
    <n v="220.3"/>
    <n v="2056.12"/>
    <n v="1786.74"/>
    <n v="49.07999999999987"/>
    <s v="Credit Card"/>
    <n v="2.387020212828039E-2"/>
    <x v="2"/>
    <x v="0"/>
    <x v="0"/>
    <s v="15:37"/>
    <x v="1"/>
    <x v="0"/>
  </r>
  <r>
    <s v="INV100909"/>
    <x v="222"/>
    <x v="0"/>
    <x v="1"/>
    <s v="STR034-2024-Oct"/>
    <x v="399"/>
    <x v="384"/>
    <x v="1"/>
    <x v="10"/>
    <x v="4"/>
    <x v="2"/>
    <s v="PRD0190"/>
    <x v="141"/>
    <x v="15"/>
    <x v="24"/>
    <x v="3"/>
    <x v="117"/>
    <x v="79"/>
    <n v="1200000"/>
    <x v="2"/>
    <s v="EMP0206"/>
    <s v="Arjun Krishnan"/>
    <n v="1"/>
    <n v="1419.19"/>
    <x v="1"/>
    <n v="354.8"/>
    <n v="12"/>
    <n v="127.73"/>
    <n v="1192.1199999999999"/>
    <n v="914.35"/>
    <n v="150.03999999999985"/>
    <s v="UPI"/>
    <n v="0.12585981277052635"/>
    <x v="0"/>
    <x v="0"/>
    <x v="0"/>
    <s v="12:37"/>
    <x v="1"/>
    <x v="0"/>
  </r>
  <r>
    <s v="INV100910"/>
    <x v="312"/>
    <x v="0"/>
    <x v="11"/>
    <s v="STR054-2024-Aug"/>
    <x v="44"/>
    <x v="44"/>
    <x v="0"/>
    <x v="23"/>
    <x v="0"/>
    <x v="2"/>
    <s v="PRD0137"/>
    <x v="99"/>
    <x v="10"/>
    <x v="15"/>
    <x v="19"/>
    <x v="85"/>
    <x v="37"/>
    <n v="2000000"/>
    <x v="1"/>
    <s v="EMP0206"/>
    <s v="Arjun Krishnan"/>
    <n v="2"/>
    <n v="725.28"/>
    <x v="2"/>
    <n v="0"/>
    <n v="5"/>
    <n v="72.53"/>
    <n v="1523.09"/>
    <n v="1044.76"/>
    <n v="405.79999999999995"/>
    <s v="Debit Card"/>
    <n v="0.26643205588638885"/>
    <x v="1"/>
    <x v="0"/>
    <x v="0"/>
    <s v="14:46"/>
    <x v="1"/>
    <x v="0"/>
  </r>
  <r>
    <s v="INV100911"/>
    <x v="143"/>
    <x v="0"/>
    <x v="2"/>
    <s v="STR007-2024-May"/>
    <x v="30"/>
    <x v="30"/>
    <x v="0"/>
    <x v="6"/>
    <x v="0"/>
    <x v="0"/>
    <s v="PRD0031"/>
    <x v="146"/>
    <x v="12"/>
    <x v="68"/>
    <x v="18"/>
    <x v="40"/>
    <x v="37"/>
    <n v="1500000"/>
    <x v="1"/>
    <s v="EMP0203"/>
    <s v="Rani Mishra"/>
    <n v="3"/>
    <n v="3619.58"/>
    <x v="4"/>
    <n v="3257.62"/>
    <n v="12"/>
    <n v="912.13"/>
    <n v="8513.25"/>
    <n v="7122.09"/>
    <n v="479.02999999999986"/>
    <s v="Debit Card"/>
    <n v="5.6268757525034491E-2"/>
    <x v="1"/>
    <x v="0"/>
    <x v="0"/>
    <s v="16:39"/>
    <x v="1"/>
    <x v="0"/>
  </r>
  <r>
    <s v="INV100912"/>
    <x v="158"/>
    <x v="0"/>
    <x v="7"/>
    <s v="STR051-2024-Sep"/>
    <x v="338"/>
    <x v="323"/>
    <x v="1"/>
    <x v="18"/>
    <x v="2"/>
    <x v="0"/>
    <s v="PRD0043"/>
    <x v="63"/>
    <x v="12"/>
    <x v="21"/>
    <x v="20"/>
    <x v="41"/>
    <x v="38"/>
    <n v="2000000"/>
    <x v="1"/>
    <s v="EMP0205"/>
    <s v="Malini Gowda"/>
    <n v="1"/>
    <n v="3200.53"/>
    <x v="1"/>
    <n v="800.13"/>
    <n v="12"/>
    <n v="288.05"/>
    <n v="2688.45"/>
    <n v="2034.01"/>
    <n v="366.38999999999982"/>
    <s v="UPI"/>
    <n v="0.13628298833900568"/>
    <x v="0"/>
    <x v="1"/>
    <x v="1"/>
    <s v="12:05"/>
    <x v="1"/>
    <x v="0"/>
  </r>
  <r>
    <s v="INV100913"/>
    <x v="27"/>
    <x v="0"/>
    <x v="1"/>
    <s v="STR101-2024-Oct"/>
    <x v="92"/>
    <x v="91"/>
    <x v="1"/>
    <x v="10"/>
    <x v="4"/>
    <x v="0"/>
    <s v="PRD0135"/>
    <x v="117"/>
    <x v="3"/>
    <x v="45"/>
    <x v="12"/>
    <x v="34"/>
    <x v="32"/>
    <n v="1200000"/>
    <x v="1"/>
    <s v="EMP0026"/>
    <s v="Sunita Ramachandran"/>
    <n v="3"/>
    <n v="2878.77"/>
    <x v="0"/>
    <n v="863.63"/>
    <n v="12"/>
    <n v="932.72"/>
    <n v="8705.4"/>
    <n v="6614.88"/>
    <n v="1157.7999999999995"/>
    <s v="EMI"/>
    <n v="0.13299790934362574"/>
    <x v="5"/>
    <x v="1"/>
    <x v="0"/>
    <s v="18:22"/>
    <x v="0"/>
    <x v="1"/>
  </r>
  <r>
    <s v="INV100914"/>
    <x v="59"/>
    <x v="0"/>
    <x v="1"/>
    <s v="STR097-2024-Oct"/>
    <x v="10"/>
    <x v="10"/>
    <x v="1"/>
    <x v="7"/>
    <x v="0"/>
    <x v="1"/>
    <s v="PRD0134"/>
    <x v="55"/>
    <x v="8"/>
    <x v="13"/>
    <x v="22"/>
    <x v="30"/>
    <x v="29"/>
    <n v="1500000"/>
    <x v="1"/>
    <s v="EMP0206"/>
    <s v="Arjun Krishnan"/>
    <n v="2"/>
    <n v="919.15"/>
    <x v="6"/>
    <n v="275.75"/>
    <n v="5"/>
    <n v="78.13"/>
    <n v="1640.68"/>
    <n v="1396.16"/>
    <n v="166.39"/>
    <s v="Debit Card"/>
    <n v="0.10141526684057829"/>
    <x v="1"/>
    <x v="1"/>
    <x v="0"/>
    <s v="16:58"/>
    <x v="1"/>
    <x v="0"/>
  </r>
  <r>
    <s v="INV100915"/>
    <x v="87"/>
    <x v="0"/>
    <x v="11"/>
    <s v="STR068-2024-Aug"/>
    <x v="544"/>
    <x v="514"/>
    <x v="0"/>
    <x v="7"/>
    <x v="0"/>
    <x v="2"/>
    <s v="PRD0120"/>
    <x v="120"/>
    <x v="18"/>
    <x v="34"/>
    <x v="9"/>
    <x v="11"/>
    <x v="11"/>
    <n v="2000000"/>
    <x v="1"/>
    <s v="EMP0156"/>
    <s v="Deepthi Iyengar"/>
    <n v="2"/>
    <n v="608.01"/>
    <x v="5"/>
    <n v="60.8"/>
    <n v="5"/>
    <n v="57.76"/>
    <n v="1212.98"/>
    <n v="742.24"/>
    <n v="412.98"/>
    <s v="Cash"/>
    <n v="0.34046727893287609"/>
    <x v="3"/>
    <x v="1"/>
    <x v="0"/>
    <s v="21:35"/>
    <x v="2"/>
    <x v="1"/>
  </r>
  <r>
    <s v="INV100916"/>
    <x v="215"/>
    <x v="0"/>
    <x v="7"/>
    <s v="STR060-2024-Sep"/>
    <x v="135"/>
    <x v="133"/>
    <x v="0"/>
    <x v="26"/>
    <x v="4"/>
    <x v="2"/>
    <s v="PRD0086"/>
    <x v="143"/>
    <x v="3"/>
    <x v="45"/>
    <x v="1"/>
    <x v="42"/>
    <x v="39"/>
    <n v="1000000"/>
    <x v="1"/>
    <s v="EMP0072"/>
    <s v="Anitha Ramachandran"/>
    <n v="3"/>
    <n v="3711.71"/>
    <x v="5"/>
    <n v="556.76"/>
    <n v="12"/>
    <n v="1269.4000000000001"/>
    <n v="11847.77"/>
    <n v="7401.66"/>
    <n v="3176.7100000000005"/>
    <s v="Cash"/>
    <n v="0.26812725095102286"/>
    <x v="3"/>
    <x v="0"/>
    <x v="0"/>
    <s v="16:20"/>
    <x v="1"/>
    <x v="0"/>
  </r>
  <r>
    <s v="INV100917"/>
    <x v="179"/>
    <x v="0"/>
    <x v="5"/>
    <s v="STR008-2024-Jun"/>
    <x v="14"/>
    <x v="14"/>
    <x v="1"/>
    <x v="11"/>
    <x v="3"/>
    <x v="1"/>
    <s v="PRD0072"/>
    <x v="142"/>
    <x v="0"/>
    <x v="19"/>
    <x v="5"/>
    <x v="63"/>
    <x v="51"/>
    <n v="1500000"/>
    <x v="1"/>
    <s v="EMP0223"/>
    <s v="Meena Krishnan"/>
    <n v="1"/>
    <n v="870.74"/>
    <x v="2"/>
    <n v="0"/>
    <n v="5"/>
    <n v="43.54"/>
    <n v="914.28"/>
    <n v="599.28"/>
    <n v="271.45999999999998"/>
    <s v="Debit Card"/>
    <n v="0.29691123069519182"/>
    <x v="1"/>
    <x v="1"/>
    <x v="0"/>
    <s v="11:21"/>
    <x v="3"/>
    <x v="0"/>
  </r>
  <r>
    <s v="INV100918"/>
    <x v="148"/>
    <x v="0"/>
    <x v="2"/>
    <s v="STR107-2024-May"/>
    <x v="309"/>
    <x v="298"/>
    <x v="0"/>
    <x v="4"/>
    <x v="2"/>
    <x v="1"/>
    <s v="PRD0134"/>
    <x v="55"/>
    <x v="8"/>
    <x v="13"/>
    <x v="22"/>
    <x v="98"/>
    <x v="19"/>
    <n v="1500000"/>
    <x v="1"/>
    <s v="EMP0225"/>
    <s v="Swathi Achari"/>
    <n v="2"/>
    <n v="907.12"/>
    <x v="1"/>
    <n v="453.56"/>
    <n v="5"/>
    <n v="68.03"/>
    <n v="1428.71"/>
    <n v="1396.16"/>
    <n v="-35.480000000000047"/>
    <s v="UPI"/>
    <n v="-2.4833591141659291E-2"/>
    <x v="0"/>
    <x v="0"/>
    <x v="0"/>
    <s v="12:39"/>
    <x v="1"/>
    <x v="1"/>
  </r>
  <r>
    <s v="INV100919"/>
    <x v="139"/>
    <x v="0"/>
    <x v="10"/>
    <s v="STR008-2024-Apr"/>
    <x v="545"/>
    <x v="515"/>
    <x v="1"/>
    <x v="25"/>
    <x v="3"/>
    <x v="0"/>
    <s v="PRD0001"/>
    <x v="84"/>
    <x v="15"/>
    <x v="54"/>
    <x v="40"/>
    <x v="63"/>
    <x v="51"/>
    <n v="1500000"/>
    <x v="1"/>
    <s v="EMP0002"/>
    <s v="Girish Sundaram"/>
    <n v="1"/>
    <n v="1877.81"/>
    <x v="0"/>
    <n v="187.78"/>
    <n v="12"/>
    <n v="202.8"/>
    <n v="1892.83"/>
    <n v="1409.12"/>
    <n v="280.91000000000003"/>
    <s v="Credit Card"/>
    <n v="0.14840741112514069"/>
    <x v="2"/>
    <x v="0"/>
    <x v="0"/>
    <s v="18:38"/>
    <x v="0"/>
    <x v="0"/>
  </r>
  <r>
    <s v="INV100920"/>
    <x v="76"/>
    <x v="0"/>
    <x v="1"/>
    <s v="STR120-2024-Oct"/>
    <x v="248"/>
    <x v="242"/>
    <x v="0"/>
    <x v="14"/>
    <x v="1"/>
    <x v="0"/>
    <s v="PRD0172"/>
    <x v="35"/>
    <x v="16"/>
    <x v="29"/>
    <x v="4"/>
    <x v="101"/>
    <x v="67"/>
    <n v="1500000"/>
    <x v="2"/>
    <s v="EMP0086"/>
    <s v="Anil Reddy"/>
    <n v="2"/>
    <n v="2428.52"/>
    <x v="2"/>
    <n v="0"/>
    <n v="12"/>
    <n v="582.84"/>
    <n v="5439.88"/>
    <n v="3608.74"/>
    <n v="1248.3000000000002"/>
    <s v="Credit Card"/>
    <n v="0.22947197364647753"/>
    <x v="2"/>
    <x v="1"/>
    <x v="0"/>
    <s v="19:04"/>
    <x v="0"/>
    <x v="0"/>
  </r>
  <r>
    <s v="INV100921"/>
    <x v="163"/>
    <x v="0"/>
    <x v="0"/>
    <s v="STR089-2024-Dec"/>
    <x v="38"/>
    <x v="38"/>
    <x v="0"/>
    <x v="24"/>
    <x v="1"/>
    <x v="2"/>
    <s v="PRD0081"/>
    <x v="118"/>
    <x v="14"/>
    <x v="23"/>
    <x v="21"/>
    <x v="67"/>
    <x v="23"/>
    <n v="800000"/>
    <x v="0"/>
    <s v="EMP0009"/>
    <s v="Vinod Hegde"/>
    <n v="1"/>
    <n v="6243.3"/>
    <x v="0"/>
    <n v="624.33000000000004"/>
    <n v="3"/>
    <n v="168.57"/>
    <n v="5787.54"/>
    <n v="4762.76"/>
    <n v="856.20999999999981"/>
    <s v="Debit Card"/>
    <n v="0.14794023021871119"/>
    <x v="1"/>
    <x v="1"/>
    <x v="0"/>
    <s v="13:26"/>
    <x v="1"/>
    <x v="0"/>
  </r>
  <r>
    <s v="INV100922"/>
    <x v="229"/>
    <x v="1"/>
    <x v="4"/>
    <s v="STR111-2025-Feb"/>
    <x v="546"/>
    <x v="516"/>
    <x v="1"/>
    <x v="6"/>
    <x v="0"/>
    <x v="3"/>
    <s v="PRD0183"/>
    <x v="108"/>
    <x v="3"/>
    <x v="45"/>
    <x v="10"/>
    <x v="23"/>
    <x v="23"/>
    <n v="2500000"/>
    <x v="0"/>
    <s v="EMP0206"/>
    <s v="Arjun Krishnan"/>
    <n v="3"/>
    <n v="1889.23"/>
    <x v="2"/>
    <n v="0"/>
    <n v="12"/>
    <n v="680.12"/>
    <n v="6347.81"/>
    <n v="3730.08"/>
    <n v="1937.6100000000006"/>
    <s v="Cash"/>
    <n v="0.30524070506206086"/>
    <x v="3"/>
    <x v="1"/>
    <x v="0"/>
    <s v="16:31"/>
    <x v="1"/>
    <x v="1"/>
  </r>
  <r>
    <s v="INV100923"/>
    <x v="255"/>
    <x v="0"/>
    <x v="9"/>
    <s v="STR030-2024-Nov"/>
    <x v="3"/>
    <x v="3"/>
    <x v="0"/>
    <x v="3"/>
    <x v="3"/>
    <x v="0"/>
    <s v="PRD0177"/>
    <x v="73"/>
    <x v="10"/>
    <x v="15"/>
    <x v="28"/>
    <x v="103"/>
    <x v="30"/>
    <n v="2000000"/>
    <x v="1"/>
    <s v="EMP0205"/>
    <s v="Malini Gowda"/>
    <n v="1"/>
    <n v="851.62"/>
    <x v="0"/>
    <n v="85.16"/>
    <n v="5"/>
    <n v="38.32"/>
    <n v="804.78"/>
    <n v="629.72"/>
    <n v="136.73999999999995"/>
    <s v="Cash"/>
    <n v="0.16990978901066126"/>
    <x v="3"/>
    <x v="1"/>
    <x v="0"/>
    <s v="13:16"/>
    <x v="1"/>
    <x v="0"/>
  </r>
  <r>
    <s v="INV100924"/>
    <x v="81"/>
    <x v="0"/>
    <x v="1"/>
    <s v="STR044-2024-Oct"/>
    <x v="547"/>
    <x v="517"/>
    <x v="1"/>
    <x v="12"/>
    <x v="3"/>
    <x v="3"/>
    <s v="PRD0123"/>
    <x v="105"/>
    <x v="19"/>
    <x v="61"/>
    <x v="11"/>
    <x v="36"/>
    <x v="17"/>
    <n v="1200000"/>
    <x v="2"/>
    <s v="EMP0045"/>
    <s v="Chitra Chettiar"/>
    <n v="2"/>
    <n v="1171.48"/>
    <x v="6"/>
    <n v="351.44"/>
    <n v="12"/>
    <n v="238.98"/>
    <n v="2230.5"/>
    <n v="1474.7"/>
    <n v="516.81999999999994"/>
    <s v="Debit Card"/>
    <n v="0.23170589553911677"/>
    <x v="1"/>
    <x v="0"/>
    <x v="0"/>
    <s v="10:34"/>
    <x v="3"/>
    <x v="1"/>
  </r>
  <r>
    <s v="INV100925"/>
    <x v="67"/>
    <x v="0"/>
    <x v="0"/>
    <s v="STR045-2024-Dec"/>
    <x v="269"/>
    <x v="261"/>
    <x v="1"/>
    <x v="28"/>
    <x v="1"/>
    <x v="1"/>
    <s v="PRD0029"/>
    <x v="130"/>
    <x v="16"/>
    <x v="47"/>
    <x v="34"/>
    <x v="52"/>
    <x v="22"/>
    <n v="1500000"/>
    <x v="2"/>
    <s v="EMP0015"/>
    <s v="Vikram Bhat"/>
    <n v="2"/>
    <n v="1975.7"/>
    <x v="2"/>
    <n v="0"/>
    <n v="12"/>
    <n v="474.17"/>
    <n v="4425.57"/>
    <n v="2861.14"/>
    <n v="1090.2599999999998"/>
    <s v="Credit Card"/>
    <n v="0.2463547068513208"/>
    <x v="2"/>
    <x v="0"/>
    <x v="0"/>
    <s v="14:01"/>
    <x v="1"/>
    <x v="1"/>
  </r>
  <r>
    <s v="INV100926"/>
    <x v="149"/>
    <x v="0"/>
    <x v="0"/>
    <s v="STR035-2024-Dec"/>
    <x v="341"/>
    <x v="326"/>
    <x v="0"/>
    <x v="1"/>
    <x v="1"/>
    <x v="3"/>
    <s v="PRD0043"/>
    <x v="63"/>
    <x v="12"/>
    <x v="21"/>
    <x v="20"/>
    <x v="106"/>
    <x v="57"/>
    <n v="1200000"/>
    <x v="0"/>
    <s v="EMP0276"/>
    <s v="Manoj Ramachandran"/>
    <n v="3"/>
    <n v="3376.84"/>
    <x v="4"/>
    <n v="3039.16"/>
    <n v="12"/>
    <n v="850.96"/>
    <n v="7942.32"/>
    <n v="6102.03"/>
    <n v="989.32999999999993"/>
    <s v="Debit Card"/>
    <n v="0.12456435902859618"/>
    <x v="1"/>
    <x v="0"/>
    <x v="1"/>
    <s v="16:18"/>
    <x v="1"/>
    <x v="1"/>
  </r>
  <r>
    <s v="INV100927"/>
    <x v="113"/>
    <x v="0"/>
    <x v="3"/>
    <s v="STR007-2024-Jul"/>
    <x v="548"/>
    <x v="518"/>
    <x v="0"/>
    <x v="33"/>
    <x v="3"/>
    <x v="1"/>
    <s v="PRD0177"/>
    <x v="73"/>
    <x v="10"/>
    <x v="15"/>
    <x v="28"/>
    <x v="40"/>
    <x v="37"/>
    <n v="1500000"/>
    <x v="1"/>
    <s v="EMP0009"/>
    <s v="Vinod Hegde"/>
    <n v="1"/>
    <n v="856.73"/>
    <x v="1"/>
    <n v="214.18"/>
    <n v="5"/>
    <n v="32.130000000000003"/>
    <n v="674.68"/>
    <n v="629.72"/>
    <n v="12.82999999999992"/>
    <s v="UPI"/>
    <n v="1.9016422600343749E-2"/>
    <x v="0"/>
    <x v="0"/>
    <x v="0"/>
    <s v="20:02"/>
    <x v="0"/>
    <x v="0"/>
  </r>
  <r>
    <s v="INV100928"/>
    <x v="54"/>
    <x v="0"/>
    <x v="0"/>
    <s v="STR056-2024-Dec"/>
    <x v="155"/>
    <x v="153"/>
    <x v="0"/>
    <x v="10"/>
    <x v="4"/>
    <x v="1"/>
    <s v="PRD0137"/>
    <x v="99"/>
    <x v="10"/>
    <x v="15"/>
    <x v="19"/>
    <x v="61"/>
    <x v="50"/>
    <n v="1200000"/>
    <x v="2"/>
    <s v="EMP0160"/>
    <s v="Ganesh Iyengar"/>
    <n v="2"/>
    <n v="742.6"/>
    <x v="4"/>
    <n v="445.56"/>
    <n v="5"/>
    <n v="51.98"/>
    <n v="1091.6199999999999"/>
    <n v="1044.76"/>
    <n v="-5.1200000000000969"/>
    <s v="Debit Card"/>
    <n v="-4.6902768362617918E-3"/>
    <x v="1"/>
    <x v="0"/>
    <x v="0"/>
    <s v="11:37"/>
    <x v="3"/>
    <x v="0"/>
  </r>
  <r>
    <s v="INV100929"/>
    <x v="257"/>
    <x v="1"/>
    <x v="6"/>
    <s v="STR115-2025-Jan"/>
    <x v="496"/>
    <x v="470"/>
    <x v="0"/>
    <x v="36"/>
    <x v="1"/>
    <x v="0"/>
    <s v="PRD0207"/>
    <x v="193"/>
    <x v="2"/>
    <x v="2"/>
    <x v="3"/>
    <x v="43"/>
    <x v="40"/>
    <n v="1500000"/>
    <x v="2"/>
    <s v="EMP0149"/>
    <s v="Vasanthi Kamath"/>
    <n v="1"/>
    <n v="5089.33"/>
    <x v="0"/>
    <n v="508.93"/>
    <n v="12"/>
    <n v="549.65"/>
    <n v="5130.05"/>
    <n v="3023.13"/>
    <n v="1557.27"/>
    <s v="EMI"/>
    <n v="0.30355844484946537"/>
    <x v="5"/>
    <x v="1"/>
    <x v="0"/>
    <s v="20:18"/>
    <x v="0"/>
    <x v="1"/>
  </r>
  <r>
    <s v="INV100930"/>
    <x v="157"/>
    <x v="0"/>
    <x v="7"/>
    <s v="STR032-2024-Sep"/>
    <x v="549"/>
    <x v="519"/>
    <x v="0"/>
    <x v="36"/>
    <x v="1"/>
    <x v="1"/>
    <s v="PRD0035"/>
    <x v="4"/>
    <x v="0"/>
    <x v="4"/>
    <x v="1"/>
    <x v="56"/>
    <x v="30"/>
    <n v="2500000"/>
    <x v="1"/>
    <s v="EMP0072"/>
    <s v="Anitha Ramachandran"/>
    <n v="1"/>
    <n v="814.43"/>
    <x v="4"/>
    <n v="244.33"/>
    <n v="5"/>
    <n v="28.5"/>
    <n v="598.6"/>
    <n v="539.76"/>
    <n v="30.340000000000032"/>
    <s v="Credit Card"/>
    <n v="5.0684931506849364E-2"/>
    <x v="2"/>
    <x v="0"/>
    <x v="0"/>
    <s v="15:16"/>
    <x v="1"/>
    <x v="0"/>
  </r>
  <r>
    <s v="INV100931"/>
    <x v="114"/>
    <x v="0"/>
    <x v="10"/>
    <s v="STR083-2024-Apr"/>
    <x v="138"/>
    <x v="136"/>
    <x v="1"/>
    <x v="13"/>
    <x v="0"/>
    <x v="0"/>
    <s v="PRD0177"/>
    <x v="73"/>
    <x v="10"/>
    <x v="15"/>
    <x v="28"/>
    <x v="28"/>
    <x v="27"/>
    <n v="1200000"/>
    <x v="2"/>
    <s v="EMP0045"/>
    <s v="Chitra Chettiar"/>
    <n v="1"/>
    <n v="896.09"/>
    <x v="1"/>
    <n v="224.02"/>
    <n v="5"/>
    <n v="33.6"/>
    <n v="705.67"/>
    <n v="629.72"/>
    <n v="42.34999999999993"/>
    <s v="Cash"/>
    <n v="6.0013887511159512E-2"/>
    <x v="3"/>
    <x v="0"/>
    <x v="0"/>
    <s v="19:43"/>
    <x v="0"/>
    <x v="0"/>
  </r>
  <r>
    <s v="INV100932"/>
    <x v="88"/>
    <x v="0"/>
    <x v="7"/>
    <s v="STR089-2024-Sep"/>
    <x v="509"/>
    <x v="482"/>
    <x v="1"/>
    <x v="32"/>
    <x v="3"/>
    <x v="0"/>
    <s v="PRD0250"/>
    <x v="34"/>
    <x v="9"/>
    <x v="28"/>
    <x v="0"/>
    <x v="67"/>
    <x v="23"/>
    <n v="800000"/>
    <x v="0"/>
    <s v="EMP0002"/>
    <s v="Girish Sundaram"/>
    <n v="2"/>
    <n v="4514.8999999999996"/>
    <x v="2"/>
    <n v="0"/>
    <n v="12"/>
    <n v="1083.58"/>
    <n v="10113.379999999999"/>
    <n v="7301.1"/>
    <n v="1728.6999999999989"/>
    <s v="Debit Card"/>
    <n v="0.17093197328687335"/>
    <x v="1"/>
    <x v="0"/>
    <x v="0"/>
    <s v="10:53"/>
    <x v="3"/>
    <x v="0"/>
  </r>
  <r>
    <s v="INV100933"/>
    <x v="279"/>
    <x v="0"/>
    <x v="3"/>
    <s v="STR050-2024-Jul"/>
    <x v="550"/>
    <x v="520"/>
    <x v="0"/>
    <x v="6"/>
    <x v="0"/>
    <x v="0"/>
    <s v="PRD0090"/>
    <x v="31"/>
    <x v="1"/>
    <x v="1"/>
    <x v="19"/>
    <x v="57"/>
    <x v="49"/>
    <n v="2000000"/>
    <x v="1"/>
    <s v="EMP0141"/>
    <s v="Dhruv Mishra"/>
    <n v="3"/>
    <n v="631.32000000000005"/>
    <x v="5"/>
    <n v="94.7"/>
    <n v="5"/>
    <n v="89.96"/>
    <n v="1889.22"/>
    <n v="1257.8399999999999"/>
    <n v="541.42000000000007"/>
    <s v="UPI"/>
    <n v="0.28658388117847583"/>
    <x v="0"/>
    <x v="0"/>
    <x v="0"/>
    <s v="16:56"/>
    <x v="1"/>
    <x v="0"/>
  </r>
  <r>
    <s v="INV100934"/>
    <x v="110"/>
    <x v="0"/>
    <x v="1"/>
    <s v="STR086-2024-Oct"/>
    <x v="34"/>
    <x v="34"/>
    <x v="1"/>
    <x v="4"/>
    <x v="2"/>
    <x v="2"/>
    <s v="PRD0210"/>
    <x v="123"/>
    <x v="2"/>
    <x v="2"/>
    <x v="22"/>
    <x v="91"/>
    <x v="62"/>
    <n v="800000"/>
    <x v="1"/>
    <s v="EMP0086"/>
    <s v="Anil Reddy"/>
    <n v="2"/>
    <n v="1696.86"/>
    <x v="1"/>
    <n v="848.43"/>
    <n v="12"/>
    <n v="305.43"/>
    <n v="2850.72"/>
    <n v="2041.8"/>
    <n v="503.48999999999984"/>
    <s v="Debit Card"/>
    <n v="0.17661853847449061"/>
    <x v="1"/>
    <x v="0"/>
    <x v="0"/>
    <s v="11:22"/>
    <x v="3"/>
    <x v="1"/>
  </r>
  <r>
    <s v="INV100935"/>
    <x v="296"/>
    <x v="0"/>
    <x v="7"/>
    <s v="STR044-2024-Sep"/>
    <x v="384"/>
    <x v="369"/>
    <x v="0"/>
    <x v="23"/>
    <x v="0"/>
    <x v="3"/>
    <s v="PRD0015"/>
    <x v="230"/>
    <x v="9"/>
    <x v="14"/>
    <x v="1"/>
    <x v="36"/>
    <x v="17"/>
    <n v="1200000"/>
    <x v="2"/>
    <s v="EMP0147"/>
    <s v="Yogesh Chettiar"/>
    <n v="2"/>
    <n v="3770.58"/>
    <x v="3"/>
    <n v="1508.23"/>
    <n v="12"/>
    <n v="723.95"/>
    <n v="6756.88"/>
    <n v="5261.68"/>
    <n v="771.24999999999977"/>
    <s v="Debit Card"/>
    <n v="0.11414291803317504"/>
    <x v="1"/>
    <x v="0"/>
    <x v="0"/>
    <s v="14:02"/>
    <x v="1"/>
    <x v="1"/>
  </r>
  <r>
    <s v="INV100936"/>
    <x v="278"/>
    <x v="0"/>
    <x v="7"/>
    <s v="STR069-2024-Sep"/>
    <x v="289"/>
    <x v="280"/>
    <x v="0"/>
    <x v="13"/>
    <x v="0"/>
    <x v="3"/>
    <s v="PRD0035"/>
    <x v="4"/>
    <x v="0"/>
    <x v="4"/>
    <x v="1"/>
    <x v="114"/>
    <x v="78"/>
    <n v="1200000"/>
    <x v="1"/>
    <s v="EMP0045"/>
    <s v="Chitra Chettiar"/>
    <n v="1"/>
    <n v="847.03"/>
    <x v="0"/>
    <n v="84.7"/>
    <n v="5"/>
    <n v="38.119999999999997"/>
    <n v="800.45"/>
    <n v="539.76"/>
    <n v="222.57000000000005"/>
    <s v="UPI"/>
    <n v="0.27805609344743587"/>
    <x v="0"/>
    <x v="1"/>
    <x v="0"/>
    <s v="13:11"/>
    <x v="1"/>
    <x v="0"/>
  </r>
  <r>
    <s v="INV100937"/>
    <x v="277"/>
    <x v="1"/>
    <x v="4"/>
    <s v="STR008-2025-Feb"/>
    <x v="551"/>
    <x v="521"/>
    <x v="0"/>
    <x v="11"/>
    <x v="3"/>
    <x v="1"/>
    <s v="PRD0233"/>
    <x v="16"/>
    <x v="8"/>
    <x v="16"/>
    <x v="10"/>
    <x v="63"/>
    <x v="51"/>
    <n v="1500000"/>
    <x v="1"/>
    <s v="EMP0063"/>
    <s v="Anusuya Subramaniam"/>
    <n v="1"/>
    <n v="1264.0899999999999"/>
    <x v="1"/>
    <n v="316.02"/>
    <n v="12"/>
    <n v="113.77"/>
    <n v="1061.8399999999999"/>
    <n v="865.48"/>
    <n v="82.589999999999904"/>
    <s v="Cash"/>
    <n v="7.7780079861372628E-2"/>
    <x v="3"/>
    <x v="0"/>
    <x v="0"/>
    <s v="18:53"/>
    <x v="0"/>
    <x v="0"/>
  </r>
  <r>
    <s v="INV100938"/>
    <x v="150"/>
    <x v="1"/>
    <x v="4"/>
    <s v="STR091-2025-Feb"/>
    <x v="552"/>
    <x v="522"/>
    <x v="1"/>
    <x v="14"/>
    <x v="1"/>
    <x v="1"/>
    <s v="PRD0130"/>
    <x v="132"/>
    <x v="2"/>
    <x v="59"/>
    <x v="47"/>
    <x v="83"/>
    <x v="50"/>
    <n v="1500000"/>
    <x v="2"/>
    <s v="EMP0260"/>
    <s v="Malathi Varma"/>
    <n v="2"/>
    <n v="1425.68"/>
    <x v="2"/>
    <n v="0"/>
    <n v="12"/>
    <n v="342.16"/>
    <n v="3193.52"/>
    <n v="1924.34"/>
    <n v="927.02"/>
    <s v="UPI"/>
    <n v="0.2902815701796137"/>
    <x v="0"/>
    <x v="0"/>
    <x v="0"/>
    <s v="10:22"/>
    <x v="3"/>
    <x v="0"/>
  </r>
  <r>
    <s v="INV100939"/>
    <x v="151"/>
    <x v="0"/>
    <x v="9"/>
    <s v="STR092-2024-Nov"/>
    <x v="553"/>
    <x v="523"/>
    <x v="0"/>
    <x v="20"/>
    <x v="0"/>
    <x v="2"/>
    <s v="PRD0105"/>
    <x v="97"/>
    <x v="8"/>
    <x v="10"/>
    <x v="43"/>
    <x v="31"/>
    <x v="30"/>
    <n v="1500000"/>
    <x v="1"/>
    <s v="EMP0020"/>
    <s v="Eswar Prasad"/>
    <n v="1"/>
    <n v="1148.6400000000001"/>
    <x v="2"/>
    <n v="0"/>
    <n v="12"/>
    <n v="137.84"/>
    <n v="1286.48"/>
    <n v="841.85"/>
    <n v="306.78999999999996"/>
    <s v="Cash"/>
    <n v="0.23847242086934889"/>
    <x v="3"/>
    <x v="1"/>
    <x v="0"/>
    <s v="19:58"/>
    <x v="0"/>
    <x v="1"/>
  </r>
  <r>
    <s v="INV100940"/>
    <x v="319"/>
    <x v="0"/>
    <x v="10"/>
    <s v="STR011-2024-Apr"/>
    <x v="246"/>
    <x v="240"/>
    <x v="1"/>
    <x v="27"/>
    <x v="4"/>
    <x v="0"/>
    <s v="PRD0213"/>
    <x v="80"/>
    <x v="14"/>
    <x v="23"/>
    <x v="9"/>
    <x v="2"/>
    <x v="2"/>
    <n v="2000000"/>
    <x v="0"/>
    <s v="EMP0203"/>
    <s v="Rani Mishra"/>
    <n v="4"/>
    <n v="6572.37"/>
    <x v="2"/>
    <n v="0"/>
    <n v="3"/>
    <n v="788.68"/>
    <n v="27078.16"/>
    <n v="19468.84"/>
    <n v="6820.6399999999994"/>
    <s v="Cash"/>
    <n v="0.25188712970157495"/>
    <x v="3"/>
    <x v="0"/>
    <x v="0"/>
    <s v="15:14"/>
    <x v="1"/>
    <x v="0"/>
  </r>
  <r>
    <s v="INV100941"/>
    <x v="166"/>
    <x v="0"/>
    <x v="10"/>
    <s v="STR043-2024-Apr"/>
    <x v="393"/>
    <x v="378"/>
    <x v="0"/>
    <x v="36"/>
    <x v="1"/>
    <x v="1"/>
    <s v="PRD0172"/>
    <x v="35"/>
    <x v="16"/>
    <x v="29"/>
    <x v="4"/>
    <x v="97"/>
    <x v="20"/>
    <n v="1500000"/>
    <x v="2"/>
    <s v="EMP0285"/>
    <s v="Chandran Krishnan"/>
    <n v="2"/>
    <n v="2447.14"/>
    <x v="6"/>
    <n v="734.14"/>
    <n v="12"/>
    <n v="499.22"/>
    <n v="4659.3599999999997"/>
    <n v="3608.74"/>
    <n v="551.39999999999986"/>
    <s v="Debit Card"/>
    <n v="0.11834243329555988"/>
    <x v="1"/>
    <x v="0"/>
    <x v="0"/>
    <s v="12:49"/>
    <x v="1"/>
    <x v="0"/>
  </r>
  <r>
    <s v="INV100942"/>
    <x v="60"/>
    <x v="0"/>
    <x v="11"/>
    <s v="STR106-2024-Aug"/>
    <x v="114"/>
    <x v="113"/>
    <x v="0"/>
    <x v="35"/>
    <x v="3"/>
    <x v="3"/>
    <s v="PRD0043"/>
    <x v="63"/>
    <x v="12"/>
    <x v="21"/>
    <x v="20"/>
    <x v="118"/>
    <x v="80"/>
    <n v="2500000"/>
    <x v="0"/>
    <s v="EMP0008"/>
    <s v="Deepak Kamath"/>
    <n v="3"/>
    <n v="3079.4"/>
    <x v="0"/>
    <n v="923.82"/>
    <n v="12"/>
    <n v="997.73"/>
    <n v="9312.11"/>
    <n v="6102.03"/>
    <n v="2212.3500000000008"/>
    <s v="Cash"/>
    <n v="0.23757773479909503"/>
    <x v="3"/>
    <x v="0"/>
    <x v="1"/>
    <s v="18:11"/>
    <x v="0"/>
    <x v="1"/>
  </r>
  <r>
    <s v="INV100943"/>
    <x v="200"/>
    <x v="0"/>
    <x v="11"/>
    <s v="STR016-2024-Aug"/>
    <x v="404"/>
    <x v="388"/>
    <x v="1"/>
    <x v="2"/>
    <x v="2"/>
    <x v="3"/>
    <s v="PRD0239"/>
    <x v="170"/>
    <x v="16"/>
    <x v="70"/>
    <x v="18"/>
    <x v="50"/>
    <x v="46"/>
    <n v="1200000"/>
    <x v="0"/>
    <s v="EMP0149"/>
    <s v="Vasanthi Kamath"/>
    <n v="2"/>
    <n v="2496.73"/>
    <x v="4"/>
    <n v="1498.04"/>
    <n v="12"/>
    <n v="419.45"/>
    <n v="3914.87"/>
    <n v="3459.44"/>
    <n v="35.979999999999848"/>
    <s v="EMI"/>
    <n v="9.1905989215478028E-3"/>
    <x v="5"/>
    <x v="0"/>
    <x v="0"/>
    <s v="13:53"/>
    <x v="1"/>
    <x v="0"/>
  </r>
  <r>
    <s v="INV100944"/>
    <x v="323"/>
    <x v="0"/>
    <x v="10"/>
    <s v="STR070-2024-Apr"/>
    <x v="144"/>
    <x v="142"/>
    <x v="1"/>
    <x v="32"/>
    <x v="3"/>
    <x v="2"/>
    <s v="PRD0182"/>
    <x v="74"/>
    <x v="12"/>
    <x v="21"/>
    <x v="10"/>
    <x v="111"/>
    <x v="75"/>
    <n v="1000000"/>
    <x v="1"/>
    <s v="EMP0194"/>
    <s v="Pranav Reddy"/>
    <n v="2"/>
    <n v="3584.83"/>
    <x v="0"/>
    <n v="716.97"/>
    <n v="12"/>
    <n v="774.32"/>
    <n v="7227.01"/>
    <n v="4271.7"/>
    <n v="2180.9900000000002"/>
    <s v="UPI"/>
    <n v="0.30178317174045699"/>
    <x v="0"/>
    <x v="0"/>
    <x v="0"/>
    <s v="11:45"/>
    <x v="3"/>
    <x v="1"/>
  </r>
  <r>
    <s v="INV100944"/>
    <x v="157"/>
    <x v="0"/>
    <x v="7"/>
    <s v="STR010-2024-Sep"/>
    <x v="554"/>
    <x v="524"/>
    <x v="1"/>
    <x v="32"/>
    <x v="3"/>
    <x v="0"/>
    <s v="PRD0115"/>
    <x v="57"/>
    <x v="8"/>
    <x v="39"/>
    <x v="1"/>
    <x v="93"/>
    <x v="51"/>
    <n v="2500000"/>
    <x v="1"/>
    <s v="EMP0223"/>
    <s v="Meena Krishnan"/>
    <n v="2"/>
    <n v="1725.71"/>
    <x v="2"/>
    <n v="0"/>
    <n v="12"/>
    <n v="414.17"/>
    <n v="3865.59"/>
    <n v="2281.8000000000002"/>
    <n v="1169.6199999999999"/>
    <s v="EMI"/>
    <n v="0.30257218173681116"/>
    <x v="5"/>
    <x v="0"/>
    <x v="0"/>
    <s v="17:08"/>
    <x v="0"/>
    <x v="0"/>
  </r>
  <r>
    <s v="INV100945"/>
    <x v="184"/>
    <x v="0"/>
    <x v="9"/>
    <s v="STR073-2024-Nov"/>
    <x v="286"/>
    <x v="277"/>
    <x v="1"/>
    <x v="2"/>
    <x v="2"/>
    <x v="0"/>
    <s v="PRD0142"/>
    <x v="87"/>
    <x v="1"/>
    <x v="1"/>
    <x v="9"/>
    <x v="32"/>
    <x v="29"/>
    <n v="2500000"/>
    <x v="1"/>
    <s v="EMP0090"/>
    <s v="Padma Gounder"/>
    <n v="3"/>
    <n v="524.96"/>
    <x v="3"/>
    <n v="314.98"/>
    <n v="5"/>
    <n v="62.99"/>
    <n v="1322.89"/>
    <n v="899.58"/>
    <n v="360.32000000000005"/>
    <s v="Credit Card"/>
    <n v="0.2723733643764788"/>
    <x v="2"/>
    <x v="1"/>
    <x v="0"/>
    <s v="19:19"/>
    <x v="0"/>
    <x v="0"/>
  </r>
  <r>
    <s v="INV100946"/>
    <x v="16"/>
    <x v="0"/>
    <x v="1"/>
    <s v="STR062-2024-Oct"/>
    <x v="361"/>
    <x v="346"/>
    <x v="1"/>
    <x v="3"/>
    <x v="3"/>
    <x v="1"/>
    <s v="PRD0134"/>
    <x v="55"/>
    <x v="8"/>
    <x v="13"/>
    <x v="22"/>
    <x v="6"/>
    <x v="6"/>
    <n v="1000000"/>
    <x v="0"/>
    <s v="EMP0086"/>
    <s v="Anil Reddy"/>
    <n v="2"/>
    <n v="867.98"/>
    <x v="2"/>
    <n v="0"/>
    <n v="5"/>
    <n v="86.8"/>
    <n v="1822.76"/>
    <n v="1396.16"/>
    <n v="339.7999999999999"/>
    <s v="EMI"/>
    <n v="0.18642059294695951"/>
    <x v="5"/>
    <x v="0"/>
    <x v="0"/>
    <s v="19:17"/>
    <x v="0"/>
    <x v="0"/>
  </r>
  <r>
    <s v="INV100947"/>
    <x v="52"/>
    <x v="0"/>
    <x v="10"/>
    <s v="STR025-2024-Apr"/>
    <x v="354"/>
    <x v="339"/>
    <x v="1"/>
    <x v="11"/>
    <x v="3"/>
    <x v="0"/>
    <s v="PRD0193"/>
    <x v="70"/>
    <x v="16"/>
    <x v="47"/>
    <x v="16"/>
    <x v="112"/>
    <x v="76"/>
    <n v="1500000"/>
    <x v="1"/>
    <s v="EMP0086"/>
    <s v="Anil Reddy"/>
    <n v="1"/>
    <n v="2229.6999999999998"/>
    <x v="6"/>
    <n v="334.45"/>
    <n v="12"/>
    <n v="227.43"/>
    <n v="2122.6799999999998"/>
    <n v="1594"/>
    <n v="301.24999999999983"/>
    <s v="Credit Card"/>
    <n v="0.14191964874592489"/>
    <x v="2"/>
    <x v="1"/>
    <x v="0"/>
    <s v="21:21"/>
    <x v="2"/>
    <x v="0"/>
  </r>
  <r>
    <s v="INV100948"/>
    <x v="257"/>
    <x v="1"/>
    <x v="6"/>
    <s v="STR094-2025-Jan"/>
    <x v="38"/>
    <x v="38"/>
    <x v="0"/>
    <x v="24"/>
    <x v="1"/>
    <x v="2"/>
    <s v="PRD0245"/>
    <x v="1"/>
    <x v="1"/>
    <x v="1"/>
    <x v="1"/>
    <x v="75"/>
    <x v="60"/>
    <n v="1200000"/>
    <x v="1"/>
    <s v="EMP0160"/>
    <s v="Ganesh Iyengar"/>
    <n v="3"/>
    <n v="824.66"/>
    <x v="2"/>
    <n v="0"/>
    <n v="5"/>
    <n v="123.7"/>
    <n v="2597.6799999999998"/>
    <n v="1476.33"/>
    <n v="997.64999999999986"/>
    <s v="UPI"/>
    <n v="0.38405423300791475"/>
    <x v="0"/>
    <x v="1"/>
    <x v="0"/>
    <s v="16:21"/>
    <x v="1"/>
    <x v="1"/>
  </r>
  <r>
    <s v="INV100949"/>
    <x v="10"/>
    <x v="1"/>
    <x v="6"/>
    <s v="STR043-2025-Jan"/>
    <x v="119"/>
    <x v="118"/>
    <x v="0"/>
    <x v="10"/>
    <x v="4"/>
    <x v="3"/>
    <s v="PRD0041"/>
    <x v="163"/>
    <x v="7"/>
    <x v="35"/>
    <x v="29"/>
    <x v="97"/>
    <x v="20"/>
    <n v="1500000"/>
    <x v="2"/>
    <s v="EMP0260"/>
    <s v="Malathi Varma"/>
    <n v="2"/>
    <n v="856.56"/>
    <x v="5"/>
    <n v="85.66"/>
    <n v="5"/>
    <n v="81.37"/>
    <n v="1708.83"/>
    <n v="1274.54"/>
    <n v="352.91999999999996"/>
    <s v="UPI"/>
    <n v="0.20652727304647037"/>
    <x v="0"/>
    <x v="0"/>
    <x v="0"/>
    <s v="11:20"/>
    <x v="3"/>
    <x v="0"/>
  </r>
  <r>
    <s v="INV100950"/>
    <x v="76"/>
    <x v="0"/>
    <x v="1"/>
    <s v="STR049-2024-Oct"/>
    <x v="474"/>
    <x v="452"/>
    <x v="0"/>
    <x v="36"/>
    <x v="1"/>
    <x v="1"/>
    <s v="PRD0083"/>
    <x v="67"/>
    <x v="0"/>
    <x v="0"/>
    <x v="36"/>
    <x v="110"/>
    <x v="74"/>
    <n v="1200000"/>
    <x v="2"/>
    <s v="EMP0156"/>
    <s v="Deepthi Iyengar"/>
    <n v="3"/>
    <n v="860.55"/>
    <x v="5"/>
    <n v="129.08000000000001"/>
    <n v="5"/>
    <n v="122.63"/>
    <n v="2575.1999999999998"/>
    <n v="1941.9"/>
    <n v="510.66999999999973"/>
    <s v="Net Banking"/>
    <n v="0.19830304442373398"/>
    <x v="4"/>
    <x v="0"/>
    <x v="0"/>
    <s v="12:45"/>
    <x v="1"/>
    <x v="0"/>
  </r>
  <r>
    <s v="INV100951"/>
    <x v="324"/>
    <x v="0"/>
    <x v="0"/>
    <s v="STR085-2024-Dec"/>
    <x v="331"/>
    <x v="317"/>
    <x v="0"/>
    <x v="16"/>
    <x v="3"/>
    <x v="0"/>
    <s v="PRD0183"/>
    <x v="108"/>
    <x v="3"/>
    <x v="45"/>
    <x v="10"/>
    <x v="9"/>
    <x v="9"/>
    <n v="1500000"/>
    <x v="2"/>
    <s v="EMP0002"/>
    <s v="Girish Sundaram"/>
    <n v="4"/>
    <n v="1841.64"/>
    <x v="0"/>
    <n v="736.66"/>
    <n v="12"/>
    <n v="795.59"/>
    <n v="7425.49"/>
    <n v="4973.4399999999996"/>
    <n v="1656.46"/>
    <s v="Debit Card"/>
    <n v="0.22307753427719923"/>
    <x v="1"/>
    <x v="0"/>
    <x v="0"/>
    <s v="14:12"/>
    <x v="1"/>
    <x v="0"/>
  </r>
  <r>
    <s v="INV100952"/>
    <x v="218"/>
    <x v="0"/>
    <x v="0"/>
    <s v="STR119-2024-Dec"/>
    <x v="104"/>
    <x v="103"/>
    <x v="1"/>
    <x v="29"/>
    <x v="4"/>
    <x v="3"/>
    <s v="PRD0130"/>
    <x v="132"/>
    <x v="2"/>
    <x v="59"/>
    <x v="47"/>
    <x v="89"/>
    <x v="6"/>
    <n v="1000000"/>
    <x v="0"/>
    <s v="EMP0015"/>
    <s v="Vikram Bhat"/>
    <n v="2"/>
    <n v="1389.18"/>
    <x v="4"/>
    <n v="833.51"/>
    <n v="12"/>
    <n v="233.38"/>
    <n v="2178.23"/>
    <n v="1924.34"/>
    <n v="20.510000000000105"/>
    <s v="Cash"/>
    <n v="9.4159019020030512E-3"/>
    <x v="3"/>
    <x v="0"/>
    <x v="0"/>
    <s v="15:01"/>
    <x v="1"/>
    <x v="0"/>
  </r>
  <r>
    <s v="INV100953"/>
    <x v="282"/>
    <x v="1"/>
    <x v="8"/>
    <s v="STR084-2025-Mar"/>
    <x v="555"/>
    <x v="525"/>
    <x v="0"/>
    <x v="4"/>
    <x v="2"/>
    <x v="1"/>
    <s v="PRD0234"/>
    <x v="155"/>
    <x v="18"/>
    <x v="34"/>
    <x v="48"/>
    <x v="7"/>
    <x v="7"/>
    <n v="2000000"/>
    <x v="0"/>
    <s v="EMP0173"/>
    <s v="Logesh Gopalakrishnan"/>
    <n v="2"/>
    <n v="1167.32"/>
    <x v="0"/>
    <n v="233.46"/>
    <n v="12"/>
    <n v="252.14"/>
    <n v="2353.3200000000002"/>
    <n v="1630.9"/>
    <n v="470.28000000000009"/>
    <s v="Cash"/>
    <n v="0.19983682627097041"/>
    <x v="3"/>
    <x v="0"/>
    <x v="0"/>
    <s v="21:50"/>
    <x v="2"/>
    <x v="1"/>
  </r>
  <r>
    <s v="INV100954"/>
    <x v="165"/>
    <x v="1"/>
    <x v="8"/>
    <s v="STR111-2025-Mar"/>
    <x v="556"/>
    <x v="526"/>
    <x v="1"/>
    <x v="30"/>
    <x v="3"/>
    <x v="0"/>
    <s v="PRD0239"/>
    <x v="170"/>
    <x v="16"/>
    <x v="70"/>
    <x v="18"/>
    <x v="23"/>
    <x v="23"/>
    <n v="2500000"/>
    <x v="0"/>
    <s v="EMP0132"/>
    <s v="Vasanthi Gupta"/>
    <n v="2"/>
    <n v="2315.11"/>
    <x v="2"/>
    <n v="0"/>
    <n v="12"/>
    <n v="555.63"/>
    <n v="5185.8500000000004"/>
    <n v="3459.44"/>
    <n v="1170.7800000000002"/>
    <s v="UPI"/>
    <n v="0.22576433950075689"/>
    <x v="0"/>
    <x v="0"/>
    <x v="0"/>
    <s v="15:42"/>
    <x v="1"/>
    <x v="0"/>
  </r>
  <r>
    <s v="INV100955"/>
    <x v="66"/>
    <x v="0"/>
    <x v="10"/>
    <s v="STR001-2024-Apr"/>
    <x v="475"/>
    <x v="453"/>
    <x v="1"/>
    <x v="12"/>
    <x v="3"/>
    <x v="1"/>
    <s v="PRD0142"/>
    <x v="87"/>
    <x v="1"/>
    <x v="1"/>
    <x v="9"/>
    <x v="55"/>
    <x v="48"/>
    <n v="2500000"/>
    <x v="1"/>
    <s v="EMP0091"/>
    <s v="Hari Nair"/>
    <n v="4"/>
    <n v="539.91999999999996"/>
    <x v="4"/>
    <n v="647.9"/>
    <n v="5"/>
    <n v="75.59"/>
    <n v="1587.37"/>
    <n v="1199.44"/>
    <n v="312.3399999999998"/>
    <s v="UPI"/>
    <n v="0.19676571939749385"/>
    <x v="0"/>
    <x v="0"/>
    <x v="0"/>
    <s v="11:10"/>
    <x v="3"/>
    <x v="0"/>
  </r>
  <r>
    <s v="INV100956"/>
    <x v="316"/>
    <x v="1"/>
    <x v="4"/>
    <s v="STR054-2025-Feb"/>
    <x v="291"/>
    <x v="21"/>
    <x v="0"/>
    <x v="3"/>
    <x v="3"/>
    <x v="0"/>
    <s v="PRD0202"/>
    <x v="133"/>
    <x v="19"/>
    <x v="40"/>
    <x v="44"/>
    <x v="85"/>
    <x v="37"/>
    <n v="2000000"/>
    <x v="1"/>
    <s v="EMP0086"/>
    <s v="Anil Reddy"/>
    <n v="1"/>
    <n v="874.18"/>
    <x v="0"/>
    <n v="87.42"/>
    <n v="5"/>
    <n v="39.340000000000003"/>
    <n v="826.1"/>
    <n v="590.02"/>
    <n v="196.74000000000004"/>
    <s v="Credit Card"/>
    <n v="0.23815518702336283"/>
    <x v="2"/>
    <x v="0"/>
    <x v="0"/>
    <s v="16:23"/>
    <x v="1"/>
    <x v="0"/>
  </r>
  <r>
    <s v="INV100957"/>
    <x v="99"/>
    <x v="0"/>
    <x v="10"/>
    <s v="STR049-2024-Apr"/>
    <x v="384"/>
    <x v="369"/>
    <x v="0"/>
    <x v="23"/>
    <x v="0"/>
    <x v="3"/>
    <s v="PRD0017"/>
    <x v="91"/>
    <x v="13"/>
    <x v="57"/>
    <x v="33"/>
    <x v="110"/>
    <x v="74"/>
    <n v="1200000"/>
    <x v="2"/>
    <s v="EMP0207"/>
    <s v="Chitra Bhat"/>
    <n v="3"/>
    <n v="855.12"/>
    <x v="1"/>
    <n v="641.34"/>
    <n v="5"/>
    <n v="96.2"/>
    <n v="2020.22"/>
    <n v="1774.14"/>
    <n v="149.87999999999994"/>
    <s v="Credit Card"/>
    <n v="7.4189939709536551E-2"/>
    <x v="2"/>
    <x v="0"/>
    <x v="0"/>
    <s v="16:52"/>
    <x v="1"/>
    <x v="1"/>
  </r>
  <r>
    <s v="INV100958"/>
    <x v="197"/>
    <x v="0"/>
    <x v="1"/>
    <s v="STR114-2024-Oct"/>
    <x v="202"/>
    <x v="199"/>
    <x v="0"/>
    <x v="9"/>
    <x v="2"/>
    <x v="3"/>
    <s v="PRD0023"/>
    <x v="110"/>
    <x v="4"/>
    <x v="64"/>
    <x v="3"/>
    <x v="92"/>
    <x v="29"/>
    <n v="2000000"/>
    <x v="1"/>
    <s v="EMP0127"/>
    <s v="Chandra Reddy"/>
    <n v="4"/>
    <n v="822.74"/>
    <x v="4"/>
    <n v="987.29"/>
    <n v="5"/>
    <n v="115.18"/>
    <n v="2418.85"/>
    <n v="2237"/>
    <n v="66.669999999999902"/>
    <s v="UPI"/>
    <n v="2.7562684746883809E-2"/>
    <x v="0"/>
    <x v="0"/>
    <x v="0"/>
    <s v="21:42"/>
    <x v="2"/>
    <x v="0"/>
  </r>
  <r>
    <s v="INV100959"/>
    <x v="201"/>
    <x v="0"/>
    <x v="11"/>
    <s v="STR040-2024-Aug"/>
    <x v="412"/>
    <x v="396"/>
    <x v="0"/>
    <x v="15"/>
    <x v="4"/>
    <x v="1"/>
    <s v="PRD0025"/>
    <x v="39"/>
    <x v="7"/>
    <x v="33"/>
    <x v="23"/>
    <x v="14"/>
    <x v="14"/>
    <n v="1200000"/>
    <x v="2"/>
    <s v="EMP0061"/>
    <s v="Ganapathy Naidu"/>
    <n v="3"/>
    <n v="1529.12"/>
    <x v="3"/>
    <n v="917.47"/>
    <n v="12"/>
    <n v="440.39"/>
    <n v="4110.28"/>
    <n v="3075.72"/>
    <n v="594.16999999999996"/>
    <s v="Debit Card"/>
    <n v="0.14455706180600836"/>
    <x v="1"/>
    <x v="1"/>
    <x v="0"/>
    <s v="17:49"/>
    <x v="0"/>
    <x v="1"/>
  </r>
  <r>
    <s v="INV100960"/>
    <x v="123"/>
    <x v="0"/>
    <x v="10"/>
    <s v="STR103-2024-Apr"/>
    <x v="434"/>
    <x v="417"/>
    <x v="1"/>
    <x v="17"/>
    <x v="2"/>
    <x v="0"/>
    <s v="PRD0141"/>
    <x v="62"/>
    <x v="10"/>
    <x v="43"/>
    <x v="12"/>
    <x v="33"/>
    <x v="31"/>
    <n v="2500000"/>
    <x v="1"/>
    <s v="EMP0170"/>
    <s v="Jyothi Prasad"/>
    <n v="1"/>
    <n v="697.58"/>
    <x v="1"/>
    <n v="174.4"/>
    <n v="5"/>
    <n v="26.16"/>
    <n v="549.34"/>
    <n v="547.66999999999996"/>
    <n v="-24.489999999999927"/>
    <s v="Net Banking"/>
    <n v="-4.458076965085362E-2"/>
    <x v="4"/>
    <x v="0"/>
    <x v="1"/>
    <s v="10:04"/>
    <x v="3"/>
    <x v="0"/>
  </r>
  <r>
    <s v="INV100961"/>
    <x v="19"/>
    <x v="0"/>
    <x v="9"/>
    <s v="STR048-2024-Nov"/>
    <x v="208"/>
    <x v="204"/>
    <x v="1"/>
    <x v="5"/>
    <x v="2"/>
    <x v="1"/>
    <s v="PRD0144"/>
    <x v="93"/>
    <x v="10"/>
    <x v="17"/>
    <x v="18"/>
    <x v="119"/>
    <x v="59"/>
    <n v="1200000"/>
    <x v="0"/>
    <s v="EMP0091"/>
    <s v="Hari Nair"/>
    <n v="2"/>
    <n v="1093.4100000000001"/>
    <x v="0"/>
    <n v="218.68"/>
    <n v="12"/>
    <n v="236.18"/>
    <n v="2204.3200000000002"/>
    <n v="1399.68"/>
    <n v="568.46"/>
    <s v="Cash"/>
    <n v="0.25788451767438486"/>
    <x v="3"/>
    <x v="1"/>
    <x v="0"/>
    <s v="19:14"/>
    <x v="0"/>
    <x v="0"/>
  </r>
  <r>
    <s v="INV100962"/>
    <x v="146"/>
    <x v="0"/>
    <x v="9"/>
    <s v="STR069-2024-Nov"/>
    <x v="557"/>
    <x v="527"/>
    <x v="0"/>
    <x v="4"/>
    <x v="2"/>
    <x v="3"/>
    <s v="PRD0148"/>
    <x v="169"/>
    <x v="0"/>
    <x v="37"/>
    <x v="31"/>
    <x v="114"/>
    <x v="78"/>
    <n v="1200000"/>
    <x v="1"/>
    <s v="EMP0255"/>
    <s v="Venkat Sharma"/>
    <n v="1"/>
    <n v="1000.46"/>
    <x v="0"/>
    <n v="100.05"/>
    <n v="12"/>
    <n v="108.05"/>
    <n v="1008.46"/>
    <n v="767.11"/>
    <n v="133.30000000000001"/>
    <s v="Debit Card"/>
    <n v="0.13218174245879857"/>
    <x v="1"/>
    <x v="0"/>
    <x v="0"/>
    <s v="12:59"/>
    <x v="1"/>
    <x v="1"/>
  </r>
  <r>
    <s v="INV100963"/>
    <x v="138"/>
    <x v="0"/>
    <x v="9"/>
    <s v="STR011-2024-Nov"/>
    <x v="209"/>
    <x v="205"/>
    <x v="0"/>
    <x v="35"/>
    <x v="3"/>
    <x v="0"/>
    <s v="PRD0028"/>
    <x v="231"/>
    <x v="17"/>
    <x v="30"/>
    <x v="19"/>
    <x v="2"/>
    <x v="2"/>
    <n v="2000000"/>
    <x v="0"/>
    <s v="EMP0285"/>
    <s v="Chandran Krishnan"/>
    <n v="2"/>
    <n v="800.48"/>
    <x v="0"/>
    <n v="160.1"/>
    <n v="5"/>
    <n v="72.040000000000006"/>
    <n v="1512.9"/>
    <n v="1151.44"/>
    <n v="289.42"/>
    <s v="Debit Card"/>
    <n v="0.19130147399034966"/>
    <x v="1"/>
    <x v="0"/>
    <x v="1"/>
    <s v="14:10"/>
    <x v="1"/>
    <x v="0"/>
  </r>
  <r>
    <s v="INV100964"/>
    <x v="236"/>
    <x v="0"/>
    <x v="3"/>
    <s v="STR082-2024-Jul"/>
    <x v="558"/>
    <x v="528"/>
    <x v="0"/>
    <x v="33"/>
    <x v="3"/>
    <x v="0"/>
    <s v="PRD0025"/>
    <x v="39"/>
    <x v="7"/>
    <x v="33"/>
    <x v="23"/>
    <x v="54"/>
    <x v="2"/>
    <n v="1000000"/>
    <x v="0"/>
    <s v="EMP0061"/>
    <s v="Ganapathy Naidu"/>
    <n v="2"/>
    <n v="1428.9"/>
    <x v="3"/>
    <n v="571.55999999999995"/>
    <n v="12"/>
    <n v="274.35000000000002"/>
    <n v="2560.59"/>
    <n v="2050.48"/>
    <n v="235.7600000000001"/>
    <s v="EMI"/>
    <n v="9.2072530159064941E-2"/>
    <x v="5"/>
    <x v="0"/>
    <x v="0"/>
    <s v="16:02"/>
    <x v="1"/>
    <x v="1"/>
  </r>
  <r>
    <s v="INV100965"/>
    <x v="8"/>
    <x v="0"/>
    <x v="7"/>
    <s v="STR108-2024-Sep"/>
    <x v="487"/>
    <x v="462"/>
    <x v="1"/>
    <x v="18"/>
    <x v="2"/>
    <x v="3"/>
    <s v="PRD0160"/>
    <x v="30"/>
    <x v="7"/>
    <x v="26"/>
    <x v="18"/>
    <x v="29"/>
    <x v="28"/>
    <n v="2500000"/>
    <x v="1"/>
    <s v="EMP0141"/>
    <s v="Dhruv Mishra"/>
    <n v="2"/>
    <n v="1041.98"/>
    <x v="1"/>
    <n v="520.99"/>
    <n v="12"/>
    <n v="187.56"/>
    <n v="1750.53"/>
    <n v="1518"/>
    <n v="44.96999999999997"/>
    <s v="Debit Card"/>
    <n v="2.5689362650168791E-2"/>
    <x v="1"/>
    <x v="0"/>
    <x v="0"/>
    <s v="14:18"/>
    <x v="1"/>
    <x v="0"/>
  </r>
  <r>
    <s v="INV100966"/>
    <x v="325"/>
    <x v="0"/>
    <x v="9"/>
    <s v="STR020-2024-Nov"/>
    <x v="559"/>
    <x v="529"/>
    <x v="1"/>
    <x v="24"/>
    <x v="1"/>
    <x v="2"/>
    <s v="PRD0214"/>
    <x v="71"/>
    <x v="7"/>
    <x v="33"/>
    <x v="7"/>
    <x v="81"/>
    <x v="53"/>
    <n v="2000000"/>
    <x v="0"/>
    <s v="EMP0090"/>
    <s v="Padma Gounder"/>
    <n v="3"/>
    <n v="1049.42"/>
    <x v="1"/>
    <n v="787.07"/>
    <n v="12"/>
    <n v="283.33999999999997"/>
    <n v="2644.53"/>
    <n v="2161.59"/>
    <n v="199.60000000000008"/>
    <s v="Debit Card"/>
    <n v="7.5476549708265769E-2"/>
    <x v="1"/>
    <x v="0"/>
    <x v="0"/>
    <s v="16:15"/>
    <x v="1"/>
    <x v="0"/>
  </r>
  <r>
    <s v="INV100967"/>
    <x v="5"/>
    <x v="1"/>
    <x v="4"/>
    <s v="STR067-2025-Feb"/>
    <x v="560"/>
    <x v="530"/>
    <x v="1"/>
    <x v="15"/>
    <x v="4"/>
    <x v="3"/>
    <s v="PRD0174"/>
    <x v="131"/>
    <x v="9"/>
    <x v="14"/>
    <x v="42"/>
    <x v="108"/>
    <x v="24"/>
    <n v="2500000"/>
    <x v="0"/>
    <s v="EMP0091"/>
    <s v="Hari Nair"/>
    <n v="2"/>
    <n v="6002.38"/>
    <x v="2"/>
    <n v="0"/>
    <n v="12"/>
    <n v="1440.57"/>
    <n v="13445.33"/>
    <n v="7324.74"/>
    <n v="4680.0200000000004"/>
    <s v="Credit Card"/>
    <n v="0.3480777340533851"/>
    <x v="2"/>
    <x v="1"/>
    <x v="0"/>
    <s v="16:53"/>
    <x v="1"/>
    <x v="1"/>
  </r>
  <r>
    <s v="INV100968"/>
    <x v="139"/>
    <x v="0"/>
    <x v="10"/>
    <s v="STR067-2024-Apr"/>
    <x v="561"/>
    <x v="531"/>
    <x v="1"/>
    <x v="0"/>
    <x v="0"/>
    <x v="3"/>
    <s v="PRD0211"/>
    <x v="198"/>
    <x v="6"/>
    <x v="8"/>
    <x v="15"/>
    <x v="108"/>
    <x v="24"/>
    <n v="2500000"/>
    <x v="0"/>
    <s v="EMP0008"/>
    <s v="Deepak Kamath"/>
    <n v="1"/>
    <n v="867.99"/>
    <x v="4"/>
    <n v="260.39999999999998"/>
    <n v="5"/>
    <n v="30.38"/>
    <n v="637.97"/>
    <n v="481.3"/>
    <n v="126.29000000000002"/>
    <s v="Credit Card"/>
    <n v="0.19795601674059912"/>
    <x v="2"/>
    <x v="0"/>
    <x v="0"/>
    <s v="15:51"/>
    <x v="1"/>
    <x v="0"/>
  </r>
  <r>
    <s v="INV100969"/>
    <x v="66"/>
    <x v="0"/>
    <x v="10"/>
    <s v="STR101-2024-Apr"/>
    <x v="562"/>
    <x v="532"/>
    <x v="1"/>
    <x v="32"/>
    <x v="3"/>
    <x v="0"/>
    <s v="PRD0057"/>
    <x v="206"/>
    <x v="18"/>
    <x v="34"/>
    <x v="31"/>
    <x v="34"/>
    <x v="32"/>
    <n v="1200000"/>
    <x v="1"/>
    <s v="EMP0001"/>
    <s v="Charulatha Kumar"/>
    <n v="2"/>
    <n v="1280.99"/>
    <x v="1"/>
    <n v="640.5"/>
    <n v="12"/>
    <n v="230.58"/>
    <n v="2152.06"/>
    <n v="1812.6"/>
    <n v="108.88000000000002"/>
    <s v="Cash"/>
    <n v="5.0593384942799004E-2"/>
    <x v="3"/>
    <x v="1"/>
    <x v="0"/>
    <s v="12:17"/>
    <x v="1"/>
    <x v="0"/>
  </r>
  <r>
    <s v="INV100970"/>
    <x v="222"/>
    <x v="0"/>
    <x v="1"/>
    <s v="STR008-2024-Oct"/>
    <x v="188"/>
    <x v="185"/>
    <x v="1"/>
    <x v="31"/>
    <x v="1"/>
    <x v="0"/>
    <s v="PRD0235"/>
    <x v="89"/>
    <x v="2"/>
    <x v="2"/>
    <x v="1"/>
    <x v="63"/>
    <x v="51"/>
    <n v="1500000"/>
    <x v="1"/>
    <s v="EMP0132"/>
    <s v="Vasanthi Gupta"/>
    <n v="1"/>
    <n v="1993.14"/>
    <x v="0"/>
    <n v="199.31"/>
    <n v="12"/>
    <n v="215.26"/>
    <n v="2009.09"/>
    <n v="1378.38"/>
    <n v="415.44999999999982"/>
    <s v="Credit Card"/>
    <n v="0.20678516144124945"/>
    <x v="2"/>
    <x v="0"/>
    <x v="0"/>
    <s v="21:19"/>
    <x v="2"/>
    <x v="0"/>
  </r>
  <r>
    <s v="INV100971"/>
    <x v="157"/>
    <x v="0"/>
    <x v="7"/>
    <s v="STR036-2024-Sep"/>
    <x v="563"/>
    <x v="533"/>
    <x v="1"/>
    <x v="15"/>
    <x v="4"/>
    <x v="1"/>
    <s v="PRD0117"/>
    <x v="10"/>
    <x v="8"/>
    <x v="10"/>
    <x v="8"/>
    <x v="78"/>
    <x v="62"/>
    <n v="1000000"/>
    <x v="1"/>
    <s v="EMP0223"/>
    <s v="Meena Krishnan"/>
    <n v="4"/>
    <n v="1760.47"/>
    <x v="6"/>
    <n v="1056.28"/>
    <n v="12"/>
    <n v="718.27"/>
    <n v="6703.87"/>
    <n v="5599.4"/>
    <n v="386.20000000000027"/>
    <s v="Net Banking"/>
    <n v="5.7608515678257526E-2"/>
    <x v="4"/>
    <x v="1"/>
    <x v="0"/>
    <s v="19:36"/>
    <x v="0"/>
    <x v="0"/>
  </r>
  <r>
    <s v="INV100972"/>
    <x v="126"/>
    <x v="0"/>
    <x v="9"/>
    <s v="STR099-2024-Nov"/>
    <x v="234"/>
    <x v="228"/>
    <x v="1"/>
    <x v="17"/>
    <x v="2"/>
    <x v="1"/>
    <s v="PRD0238"/>
    <x v="100"/>
    <x v="9"/>
    <x v="14"/>
    <x v="33"/>
    <x v="22"/>
    <x v="22"/>
    <n v="1500000"/>
    <x v="2"/>
    <s v="EMP0203"/>
    <s v="Rani Mishra"/>
    <n v="1"/>
    <n v="1076.99"/>
    <x v="0"/>
    <n v="107.7"/>
    <n v="12"/>
    <n v="116.31"/>
    <n v="1085.5999999999999"/>
    <n v="815.46"/>
    <n v="153.82999999999987"/>
    <s v="Credit Card"/>
    <n v="0.14170044215180536"/>
    <x v="2"/>
    <x v="0"/>
    <x v="0"/>
    <s v="15:29"/>
    <x v="1"/>
    <x v="0"/>
  </r>
  <r>
    <s v="INV100973"/>
    <x v="0"/>
    <x v="0"/>
    <x v="0"/>
    <s v="STR050-2024-Dec"/>
    <x v="482"/>
    <x v="322"/>
    <x v="0"/>
    <x v="36"/>
    <x v="1"/>
    <x v="0"/>
    <s v="PRD0060"/>
    <x v="160"/>
    <x v="3"/>
    <x v="5"/>
    <x v="29"/>
    <x v="57"/>
    <x v="49"/>
    <n v="2000000"/>
    <x v="1"/>
    <s v="EMP0225"/>
    <s v="Swathi Achari"/>
    <n v="2"/>
    <n v="2030.13"/>
    <x v="0"/>
    <n v="406.03"/>
    <n v="12"/>
    <n v="438.51"/>
    <n v="4092.74"/>
    <n v="2864.02"/>
    <n v="790.20999999999981"/>
    <s v="Debit Card"/>
    <n v="0.19307603219359154"/>
    <x v="1"/>
    <x v="0"/>
    <x v="0"/>
    <s v="11:55"/>
    <x v="3"/>
    <x v="0"/>
  </r>
  <r>
    <s v="INV100974"/>
    <x v="21"/>
    <x v="0"/>
    <x v="3"/>
    <s v="STR062-2024-Jul"/>
    <x v="81"/>
    <x v="80"/>
    <x v="0"/>
    <x v="7"/>
    <x v="0"/>
    <x v="1"/>
    <s v="PRD0249"/>
    <x v="232"/>
    <x v="17"/>
    <x v="66"/>
    <x v="17"/>
    <x v="6"/>
    <x v="6"/>
    <n v="1000000"/>
    <x v="0"/>
    <s v="EMP0100"/>
    <s v="Priya Balasubramaniam"/>
    <n v="1"/>
    <n v="1197.1500000000001"/>
    <x v="6"/>
    <n v="179.57"/>
    <n v="12"/>
    <n v="122.11"/>
    <n v="1139.69"/>
    <n v="795.4"/>
    <n v="222.18000000000006"/>
    <s v="Debit Card"/>
    <n v="0.19494774894927572"/>
    <x v="1"/>
    <x v="0"/>
    <x v="0"/>
    <s v="13:49"/>
    <x v="1"/>
    <x v="0"/>
  </r>
  <r>
    <s v="INV100975"/>
    <x v="303"/>
    <x v="0"/>
    <x v="2"/>
    <s v="STR092-2024-May"/>
    <x v="380"/>
    <x v="365"/>
    <x v="1"/>
    <x v="29"/>
    <x v="4"/>
    <x v="0"/>
    <s v="PRD0054"/>
    <x v="88"/>
    <x v="18"/>
    <x v="55"/>
    <x v="31"/>
    <x v="31"/>
    <x v="30"/>
    <n v="1500000"/>
    <x v="1"/>
    <s v="EMP0149"/>
    <s v="Vasanthi Kamath"/>
    <n v="3"/>
    <n v="1286.6099999999999"/>
    <x v="6"/>
    <n v="578.97"/>
    <n v="12"/>
    <n v="393.7"/>
    <n v="3674.56"/>
    <n v="2712.63"/>
    <n v="568.22999999999979"/>
    <s v="Credit Card"/>
    <n v="0.15463892275537747"/>
    <x v="2"/>
    <x v="0"/>
    <x v="0"/>
    <s v="20:08"/>
    <x v="0"/>
    <x v="0"/>
  </r>
  <r>
    <s v="INV100976"/>
    <x v="253"/>
    <x v="0"/>
    <x v="1"/>
    <s v="STR120-2024-Oct"/>
    <x v="331"/>
    <x v="317"/>
    <x v="0"/>
    <x v="16"/>
    <x v="3"/>
    <x v="0"/>
    <s v="PRD0108"/>
    <x v="96"/>
    <x v="16"/>
    <x v="58"/>
    <x v="3"/>
    <x v="101"/>
    <x v="67"/>
    <n v="1500000"/>
    <x v="2"/>
    <s v="EMP0063"/>
    <s v="Anusuya Subramaniam"/>
    <n v="1"/>
    <n v="2320.31"/>
    <x v="4"/>
    <n v="696.09"/>
    <n v="12"/>
    <n v="194.91"/>
    <n v="1819.13"/>
    <n v="1551.42"/>
    <n v="72.80000000000004"/>
    <s v="Net Banking"/>
    <n v="4.0019130023692666E-2"/>
    <x v="4"/>
    <x v="0"/>
    <x v="0"/>
    <s v="12:45"/>
    <x v="1"/>
    <x v="0"/>
  </r>
  <r>
    <s v="INV100977"/>
    <x v="16"/>
    <x v="0"/>
    <x v="1"/>
    <s v="STR058-2024-Oct"/>
    <x v="342"/>
    <x v="327"/>
    <x v="1"/>
    <x v="21"/>
    <x v="1"/>
    <x v="0"/>
    <s v="PRD0212"/>
    <x v="161"/>
    <x v="9"/>
    <x v="28"/>
    <x v="36"/>
    <x v="4"/>
    <x v="4"/>
    <n v="1200000"/>
    <x v="1"/>
    <s v="EMP0073"/>
    <s v="Sathish Sundaram"/>
    <n v="4"/>
    <n v="3049.16"/>
    <x v="1"/>
    <n v="3049.16"/>
    <n v="12"/>
    <n v="1097.7"/>
    <n v="10245.18"/>
    <n v="8158.8"/>
    <n v="988.68000000000006"/>
    <s v="EMI"/>
    <n v="9.6501964826386649E-2"/>
    <x v="5"/>
    <x v="1"/>
    <x v="0"/>
    <s v="15:41"/>
    <x v="1"/>
    <x v="0"/>
  </r>
  <r>
    <s v="INV100978"/>
    <x v="232"/>
    <x v="0"/>
    <x v="1"/>
    <s v="STR064-2024-Oct"/>
    <x v="523"/>
    <x v="496"/>
    <x v="1"/>
    <x v="27"/>
    <x v="4"/>
    <x v="1"/>
    <s v="PRD0064"/>
    <x v="47"/>
    <x v="19"/>
    <x v="36"/>
    <x v="27"/>
    <x v="90"/>
    <x v="67"/>
    <n v="1200000"/>
    <x v="2"/>
    <s v="EMP0086"/>
    <s v="Anil Reddy"/>
    <n v="3"/>
    <n v="341.89"/>
    <x v="5"/>
    <n v="51.28"/>
    <n v="5"/>
    <n v="48.72"/>
    <n v="1023.11"/>
    <n v="762.45"/>
    <n v="211.93999999999997"/>
    <s v="Cash"/>
    <n v="0.20715270107808542"/>
    <x v="3"/>
    <x v="1"/>
    <x v="0"/>
    <s v="14:05"/>
    <x v="1"/>
    <x v="0"/>
  </r>
  <r>
    <s v="INV100979"/>
    <x v="184"/>
    <x v="0"/>
    <x v="9"/>
    <s v="STR091-2024-Nov"/>
    <x v="564"/>
    <x v="534"/>
    <x v="1"/>
    <x v="1"/>
    <x v="1"/>
    <x v="1"/>
    <s v="PRD0040"/>
    <x v="6"/>
    <x v="4"/>
    <x v="6"/>
    <x v="4"/>
    <x v="83"/>
    <x v="50"/>
    <n v="1500000"/>
    <x v="2"/>
    <s v="EMP0206"/>
    <s v="Arjun Krishnan"/>
    <n v="4"/>
    <n v="1501.32"/>
    <x v="3"/>
    <n v="1201.06"/>
    <n v="12"/>
    <n v="576.51"/>
    <n v="5380.73"/>
    <n v="4594.6400000000003"/>
    <n v="209.57999999999925"/>
    <s v="Cash"/>
    <n v="3.8950105283112005E-2"/>
    <x v="3"/>
    <x v="1"/>
    <x v="0"/>
    <s v="19:16"/>
    <x v="0"/>
    <x v="0"/>
  </r>
  <r>
    <s v="INV100980"/>
    <x v="152"/>
    <x v="0"/>
    <x v="2"/>
    <s v="STR102-2024-May"/>
    <x v="158"/>
    <x v="156"/>
    <x v="1"/>
    <x v="29"/>
    <x v="4"/>
    <x v="0"/>
    <s v="PRD0065"/>
    <x v="2"/>
    <x v="2"/>
    <x v="2"/>
    <x v="2"/>
    <x v="1"/>
    <x v="1"/>
    <n v="1000000"/>
    <x v="1"/>
    <s v="EMP0147"/>
    <s v="Yogesh Chettiar"/>
    <n v="2"/>
    <n v="3793.69"/>
    <x v="0"/>
    <n v="758.74"/>
    <n v="12"/>
    <n v="819.44"/>
    <n v="7648.08"/>
    <n v="5267.12"/>
    <n v="1561.52"/>
    <s v="UPI"/>
    <n v="0.2041715044821707"/>
    <x v="0"/>
    <x v="1"/>
    <x v="0"/>
    <s v="10:56"/>
    <x v="3"/>
    <x v="0"/>
  </r>
  <r>
    <s v="INV100981"/>
    <x v="194"/>
    <x v="0"/>
    <x v="7"/>
    <s v="STR052-2024-Sep"/>
    <x v="565"/>
    <x v="535"/>
    <x v="0"/>
    <x v="31"/>
    <x v="1"/>
    <x v="3"/>
    <s v="PRD0178"/>
    <x v="64"/>
    <x v="18"/>
    <x v="44"/>
    <x v="21"/>
    <x v="115"/>
    <x v="59"/>
    <n v="800000"/>
    <x v="0"/>
    <s v="EMP0141"/>
    <s v="Dhruv Mishra"/>
    <n v="0"/>
    <n v="657.92"/>
    <x v="4"/>
    <n v="0"/>
    <n v="5"/>
    <n v="0"/>
    <n v="0"/>
    <n v="0"/>
    <n v="0"/>
    <s v="Cash"/>
    <n v="0"/>
    <x v="3"/>
    <x v="0"/>
    <x v="0"/>
    <s v="11:27"/>
    <x v="3"/>
    <x v="1"/>
  </r>
  <r>
    <s v="INV100982"/>
    <x v="93"/>
    <x v="0"/>
    <x v="1"/>
    <s v="STR094-2024-Oct"/>
    <x v="429"/>
    <x v="412"/>
    <x v="0"/>
    <x v="5"/>
    <x v="2"/>
    <x v="3"/>
    <s v="PRD0101"/>
    <x v="233"/>
    <x v="17"/>
    <x v="30"/>
    <x v="21"/>
    <x v="75"/>
    <x v="60"/>
    <n v="1200000"/>
    <x v="1"/>
    <s v="EMP0009"/>
    <s v="Vinod Hegde"/>
    <n v="2"/>
    <n v="1010.55"/>
    <x v="3"/>
    <n v="404.22"/>
    <n v="12"/>
    <n v="194.03"/>
    <n v="1810.91"/>
    <n v="1348.58"/>
    <n v="268.30000000000018"/>
    <s v="UPI"/>
    <n v="0.14815755614580525"/>
    <x v="0"/>
    <x v="0"/>
    <x v="0"/>
    <s v="14:40"/>
    <x v="1"/>
    <x v="0"/>
  </r>
  <r>
    <s v="INV100983"/>
    <x v="250"/>
    <x v="0"/>
    <x v="7"/>
    <s v="STR003-2024-Sep"/>
    <x v="87"/>
    <x v="86"/>
    <x v="0"/>
    <x v="17"/>
    <x v="2"/>
    <x v="3"/>
    <s v="PRD0084"/>
    <x v="50"/>
    <x v="7"/>
    <x v="9"/>
    <x v="29"/>
    <x v="99"/>
    <x v="71"/>
    <n v="2500000"/>
    <x v="2"/>
    <s v="EMP0160"/>
    <s v="Ganesh Iyengar"/>
    <n v="2"/>
    <n v="1371.69"/>
    <x v="0"/>
    <n v="274.33999999999997"/>
    <n v="12"/>
    <n v="296.27999999999997"/>
    <n v="2765.32"/>
    <n v="2146.9"/>
    <n v="322.1400000000001"/>
    <s v="Credit Card"/>
    <n v="0.11649284712076724"/>
    <x v="2"/>
    <x v="0"/>
    <x v="0"/>
    <s v="20:13"/>
    <x v="0"/>
    <x v="0"/>
  </r>
  <r>
    <s v="INV100984"/>
    <x v="174"/>
    <x v="0"/>
    <x v="2"/>
    <s v="STR005-2024-May"/>
    <x v="146"/>
    <x v="144"/>
    <x v="1"/>
    <x v="8"/>
    <x v="3"/>
    <x v="1"/>
    <s v="PRD0123"/>
    <x v="105"/>
    <x v="19"/>
    <x v="61"/>
    <x v="11"/>
    <x v="19"/>
    <x v="19"/>
    <n v="2000000"/>
    <x v="1"/>
    <s v="EMP0173"/>
    <s v="Logesh Gopalakrishnan"/>
    <n v="1"/>
    <n v="1167.02"/>
    <x v="2"/>
    <n v="0"/>
    <n v="12"/>
    <n v="140.04"/>
    <n v="1307.06"/>
    <n v="737.35"/>
    <n v="429.66999999999996"/>
    <s v="Debit Card"/>
    <n v="0.32873012715560113"/>
    <x v="1"/>
    <x v="1"/>
    <x v="0"/>
    <s v="16:19"/>
    <x v="1"/>
    <x v="0"/>
  </r>
  <r>
    <s v="INV100985"/>
    <x v="130"/>
    <x v="0"/>
    <x v="1"/>
    <s v="STR069-2024-Oct"/>
    <x v="285"/>
    <x v="32"/>
    <x v="0"/>
    <x v="27"/>
    <x v="4"/>
    <x v="1"/>
    <s v="PRD0120"/>
    <x v="120"/>
    <x v="18"/>
    <x v="34"/>
    <x v="9"/>
    <x v="114"/>
    <x v="78"/>
    <n v="1200000"/>
    <x v="1"/>
    <s v="EMP0203"/>
    <s v="Rani Mishra"/>
    <n v="1"/>
    <n v="658.54"/>
    <x v="0"/>
    <n v="65.849999999999994"/>
    <n v="5"/>
    <n v="29.63"/>
    <n v="622.32000000000005"/>
    <n v="371.12"/>
    <n v="221.57000000000005"/>
    <s v="UPI"/>
    <n v="0.35603869391952697"/>
    <x v="0"/>
    <x v="0"/>
    <x v="0"/>
    <s v="13:06"/>
    <x v="1"/>
    <x v="1"/>
  </r>
  <r>
    <s v="INV100986"/>
    <x v="326"/>
    <x v="1"/>
    <x v="8"/>
    <s v="STR022-2025-Mar"/>
    <x v="427"/>
    <x v="410"/>
    <x v="1"/>
    <x v="6"/>
    <x v="0"/>
    <x v="1"/>
    <s v="PRD0186"/>
    <x v="48"/>
    <x v="0"/>
    <x v="37"/>
    <x v="8"/>
    <x v="73"/>
    <x v="58"/>
    <n v="800000"/>
    <x v="2"/>
    <s v="EMP0063"/>
    <s v="Anusuya Subramaniam"/>
    <n v="1"/>
    <n v="849.28"/>
    <x v="6"/>
    <n v="127.39"/>
    <n v="5"/>
    <n v="36.090000000000003"/>
    <n v="757.98"/>
    <n v="573.09"/>
    <n v="148.79999999999998"/>
    <s v="Debit Card"/>
    <n v="0.19631124831789754"/>
    <x v="1"/>
    <x v="1"/>
    <x v="0"/>
    <s v="10:34"/>
    <x v="3"/>
    <x v="0"/>
  </r>
  <r>
    <s v="INV100987"/>
    <x v="222"/>
    <x v="0"/>
    <x v="1"/>
    <s v="STR108-2024-Oct"/>
    <x v="566"/>
    <x v="536"/>
    <x v="0"/>
    <x v="8"/>
    <x v="3"/>
    <x v="0"/>
    <s v="PRD0036"/>
    <x v="51"/>
    <x v="9"/>
    <x v="28"/>
    <x v="30"/>
    <x v="29"/>
    <x v="28"/>
    <n v="2500000"/>
    <x v="1"/>
    <s v="EMP0026"/>
    <s v="Sunita Ramachandran"/>
    <n v="2"/>
    <n v="5224.8599999999997"/>
    <x v="4"/>
    <n v="3134.92"/>
    <n v="12"/>
    <n v="877.78"/>
    <n v="8192.58"/>
    <n v="7497.42"/>
    <n v="-182.62000000000012"/>
    <s v="Credit Card"/>
    <n v="-2.2290902255455561E-2"/>
    <x v="2"/>
    <x v="0"/>
    <x v="0"/>
    <s v="21:49"/>
    <x v="2"/>
    <x v="0"/>
  </r>
  <r>
    <s v="INV100988"/>
    <x v="41"/>
    <x v="0"/>
    <x v="10"/>
    <s v="STR036-2024-Apr"/>
    <x v="502"/>
    <x v="476"/>
    <x v="1"/>
    <x v="14"/>
    <x v="1"/>
    <x v="1"/>
    <s v="PRD0206"/>
    <x v="234"/>
    <x v="17"/>
    <x v="66"/>
    <x v="37"/>
    <x v="78"/>
    <x v="62"/>
    <n v="1000000"/>
    <x v="1"/>
    <s v="EMP0276"/>
    <s v="Manoj Ramachandran"/>
    <n v="1"/>
    <n v="613.44000000000005"/>
    <x v="6"/>
    <n v="92.02"/>
    <n v="5"/>
    <n v="26.07"/>
    <n v="547.49"/>
    <n v="500.08"/>
    <n v="21.340000000000025"/>
    <s v="Net Banking"/>
    <n v="3.8977880874536568E-2"/>
    <x v="4"/>
    <x v="1"/>
    <x v="0"/>
    <s v="19:06"/>
    <x v="0"/>
    <x v="0"/>
  </r>
  <r>
    <s v="INV100989"/>
    <x v="19"/>
    <x v="0"/>
    <x v="9"/>
    <s v="STR116-2024-Nov"/>
    <x v="567"/>
    <x v="537"/>
    <x v="0"/>
    <x v="26"/>
    <x v="4"/>
    <x v="1"/>
    <s v="PRD0058"/>
    <x v="137"/>
    <x v="18"/>
    <x v="34"/>
    <x v="18"/>
    <x v="27"/>
    <x v="26"/>
    <n v="2000000"/>
    <x v="1"/>
    <s v="EMP0276"/>
    <s v="Manoj Ramachandran"/>
    <n v="2"/>
    <n v="1495.69"/>
    <x v="6"/>
    <n v="448.71"/>
    <n v="12"/>
    <n v="305.12"/>
    <n v="2847.79"/>
    <n v="2232.66"/>
    <n v="310.0100000000001"/>
    <s v="Cash"/>
    <n v="0.10885985272790484"/>
    <x v="3"/>
    <x v="0"/>
    <x v="0"/>
    <s v="13:54"/>
    <x v="1"/>
    <x v="0"/>
  </r>
  <r>
    <s v="INV100990"/>
    <x v="71"/>
    <x v="1"/>
    <x v="4"/>
    <s v="STR108-2025-Feb"/>
    <x v="220"/>
    <x v="214"/>
    <x v="1"/>
    <x v="12"/>
    <x v="3"/>
    <x v="3"/>
    <s v="PRD0123"/>
    <x v="105"/>
    <x v="19"/>
    <x v="61"/>
    <x v="11"/>
    <x v="29"/>
    <x v="28"/>
    <n v="2500000"/>
    <x v="1"/>
    <s v="EMP0255"/>
    <s v="Venkat Sharma"/>
    <n v="2"/>
    <n v="1080.9000000000001"/>
    <x v="2"/>
    <n v="0"/>
    <n v="12"/>
    <n v="259.42"/>
    <n v="2421.2199999999998"/>
    <n v="1474.7"/>
    <n v="687.09999999999968"/>
    <s v="UPI"/>
    <n v="0.2837825559015702"/>
    <x v="0"/>
    <x v="0"/>
    <x v="0"/>
    <s v="20:59"/>
    <x v="0"/>
    <x v="0"/>
  </r>
  <r>
    <s v="INV100991"/>
    <x v="97"/>
    <x v="0"/>
    <x v="1"/>
    <s v="STR080-2024-Oct"/>
    <x v="340"/>
    <x v="325"/>
    <x v="1"/>
    <x v="25"/>
    <x v="3"/>
    <x v="0"/>
    <s v="PRD0105"/>
    <x v="97"/>
    <x v="8"/>
    <x v="10"/>
    <x v="43"/>
    <x v="26"/>
    <x v="19"/>
    <n v="2000000"/>
    <x v="1"/>
    <s v="EMP0206"/>
    <s v="Arjun Krishnan"/>
    <n v="4"/>
    <n v="1144.32"/>
    <x v="3"/>
    <n v="915.46"/>
    <n v="12"/>
    <n v="439.42"/>
    <n v="4101.24"/>
    <n v="3367.4"/>
    <n v="294.41999999999967"/>
    <s v="UPI"/>
    <n v="7.1788044591391792E-2"/>
    <x v="0"/>
    <x v="0"/>
    <x v="0"/>
    <s v="18:21"/>
    <x v="0"/>
    <x v="1"/>
  </r>
  <r>
    <s v="INV100992"/>
    <x v="276"/>
    <x v="0"/>
    <x v="5"/>
    <s v="STR055-2024-Jun"/>
    <x v="230"/>
    <x v="224"/>
    <x v="1"/>
    <x v="20"/>
    <x v="0"/>
    <x v="3"/>
    <s v="PRD0030"/>
    <x v="173"/>
    <x v="10"/>
    <x v="71"/>
    <x v="22"/>
    <x v="51"/>
    <x v="47"/>
    <n v="1500000"/>
    <x v="0"/>
    <s v="EMP0156"/>
    <s v="Deepthi Iyengar"/>
    <n v="3"/>
    <n v="626.99"/>
    <x v="4"/>
    <n v="564.29"/>
    <n v="5"/>
    <n v="65.83"/>
    <n v="1382.51"/>
    <n v="1258.2"/>
    <n v="58.479999999999947"/>
    <s v="UPI"/>
    <n v="4.2299874865281223E-2"/>
    <x v="0"/>
    <x v="0"/>
    <x v="0"/>
    <s v="19:11"/>
    <x v="0"/>
    <x v="0"/>
  </r>
  <r>
    <s v="INV100993"/>
    <x v="211"/>
    <x v="0"/>
    <x v="0"/>
    <s v="STR043-2024-Dec"/>
    <x v="206"/>
    <x v="202"/>
    <x v="0"/>
    <x v="4"/>
    <x v="2"/>
    <x v="3"/>
    <s v="PRD0149"/>
    <x v="154"/>
    <x v="3"/>
    <x v="63"/>
    <x v="39"/>
    <x v="97"/>
    <x v="20"/>
    <n v="1500000"/>
    <x v="2"/>
    <s v="EMP0009"/>
    <s v="Vinod Hegde"/>
    <n v="4"/>
    <n v="1768.37"/>
    <x v="6"/>
    <n v="1061.02"/>
    <n v="12"/>
    <n v="721.5"/>
    <n v="6733.96"/>
    <n v="4580.84"/>
    <n v="1431.62"/>
    <s v="UPI"/>
    <n v="0.21259704542349522"/>
    <x v="0"/>
    <x v="1"/>
    <x v="0"/>
    <s v="16:35"/>
    <x v="1"/>
    <x v="0"/>
  </r>
  <r>
    <s v="INV100994"/>
    <x v="249"/>
    <x v="1"/>
    <x v="8"/>
    <s v="STR103-2025-Mar"/>
    <x v="568"/>
    <x v="538"/>
    <x v="0"/>
    <x v="20"/>
    <x v="0"/>
    <x v="2"/>
    <s v="PRD0134"/>
    <x v="55"/>
    <x v="8"/>
    <x v="13"/>
    <x v="22"/>
    <x v="33"/>
    <x v="31"/>
    <n v="2500000"/>
    <x v="1"/>
    <s v="EMP0206"/>
    <s v="Arjun Krishnan"/>
    <n v="4"/>
    <n v="915.91"/>
    <x v="5"/>
    <n v="183.18"/>
    <n v="5"/>
    <n v="174.02"/>
    <n v="3654.48"/>
    <n v="2792.32"/>
    <n v="688.13999999999987"/>
    <s v="Cash"/>
    <n v="0.1883003874696263"/>
    <x v="3"/>
    <x v="1"/>
    <x v="0"/>
    <s v="11:14"/>
    <x v="3"/>
    <x v="0"/>
  </r>
  <r>
    <s v="INV100995"/>
    <x v="327"/>
    <x v="0"/>
    <x v="11"/>
    <s v="STR045-2024-Aug"/>
    <x v="191"/>
    <x v="188"/>
    <x v="1"/>
    <x v="2"/>
    <x v="2"/>
    <x v="3"/>
    <s v="PRD0213"/>
    <x v="80"/>
    <x v="14"/>
    <x v="23"/>
    <x v="9"/>
    <x v="52"/>
    <x v="22"/>
    <n v="1500000"/>
    <x v="2"/>
    <s v="EMP0072"/>
    <s v="Anitha Ramachandran"/>
    <n v="2"/>
    <n v="6736.03"/>
    <x v="0"/>
    <n v="1347.21"/>
    <n v="3"/>
    <n v="363.75"/>
    <n v="12488.6"/>
    <n v="9734.42"/>
    <n v="2390.4300000000003"/>
    <s v="UPI"/>
    <n v="0.19140896497605819"/>
    <x v="0"/>
    <x v="0"/>
    <x v="0"/>
    <s v="14:18"/>
    <x v="1"/>
    <x v="0"/>
  </r>
  <r>
    <s v="INV100996"/>
    <x v="193"/>
    <x v="1"/>
    <x v="4"/>
    <s v="STR032-2025-Feb"/>
    <x v="421"/>
    <x v="405"/>
    <x v="1"/>
    <x v="11"/>
    <x v="3"/>
    <x v="1"/>
    <s v="PRD0158"/>
    <x v="68"/>
    <x v="10"/>
    <x v="43"/>
    <x v="21"/>
    <x v="56"/>
    <x v="30"/>
    <n v="2500000"/>
    <x v="1"/>
    <s v="EMP0258"/>
    <s v="Preethi Singh"/>
    <n v="3"/>
    <n v="684.98"/>
    <x v="6"/>
    <n v="308.24"/>
    <n v="5"/>
    <n v="87.33"/>
    <n v="1834.03"/>
    <n v="1371.48"/>
    <n v="375.21999999999997"/>
    <s v="Debit Card"/>
    <n v="0.20458771121519276"/>
    <x v="1"/>
    <x v="0"/>
    <x v="1"/>
    <s v="13:01"/>
    <x v="1"/>
    <x v="1"/>
  </r>
  <r>
    <s v="INV100997"/>
    <x v="126"/>
    <x v="0"/>
    <x v="9"/>
    <s v="STR016-2024-Nov"/>
    <x v="455"/>
    <x v="437"/>
    <x v="0"/>
    <x v="10"/>
    <x v="4"/>
    <x v="0"/>
    <s v="PRD0099"/>
    <x v="199"/>
    <x v="7"/>
    <x v="35"/>
    <x v="9"/>
    <x v="50"/>
    <x v="46"/>
    <n v="1200000"/>
    <x v="0"/>
    <s v="EMP0215"/>
    <s v="Praveen Gupta"/>
    <n v="1"/>
    <n v="954.76"/>
    <x v="2"/>
    <n v="0"/>
    <n v="5"/>
    <n v="47.74"/>
    <n v="1002.5"/>
    <n v="700.93"/>
    <n v="253.83000000000004"/>
    <s v="Cash"/>
    <n v="0.25319700748129681"/>
    <x v="3"/>
    <x v="0"/>
    <x v="0"/>
    <s v="20:32"/>
    <x v="0"/>
    <x v="0"/>
  </r>
  <r>
    <s v="INV100998"/>
    <x v="31"/>
    <x v="0"/>
    <x v="9"/>
    <s v="STR015-2024-Nov"/>
    <x v="569"/>
    <x v="539"/>
    <x v="0"/>
    <x v="5"/>
    <x v="2"/>
    <x v="1"/>
    <s v="PRD0024"/>
    <x v="172"/>
    <x v="12"/>
    <x v="25"/>
    <x v="47"/>
    <x v="84"/>
    <x v="11"/>
    <n v="800000"/>
    <x v="1"/>
    <s v="EMP0207"/>
    <s v="Chitra Bhat"/>
    <n v="1"/>
    <n v="2059.5300000000002"/>
    <x v="2"/>
    <n v="0"/>
    <n v="12"/>
    <n v="247.14"/>
    <n v="2306.67"/>
    <n v="1579.46"/>
    <n v="480.07000000000005"/>
    <s v="Debit Card"/>
    <n v="0.20812253161483873"/>
    <x v="1"/>
    <x v="0"/>
    <x v="0"/>
    <s v="17:36"/>
    <x v="0"/>
    <x v="0"/>
  </r>
  <r>
    <s v="INV100999"/>
    <x v="93"/>
    <x v="0"/>
    <x v="1"/>
    <s v="STR002-2024-Oct"/>
    <x v="423"/>
    <x v="406"/>
    <x v="0"/>
    <x v="27"/>
    <x v="4"/>
    <x v="3"/>
    <s v="PRD0076"/>
    <x v="196"/>
    <x v="5"/>
    <x v="7"/>
    <x v="21"/>
    <x v="80"/>
    <x v="64"/>
    <n v="1000000"/>
    <x v="1"/>
    <s v="EMP0121"/>
    <s v="Yamini Pandian"/>
    <n v="3"/>
    <n v="831.88"/>
    <x v="0"/>
    <n v="249.56"/>
    <n v="5"/>
    <n v="112.3"/>
    <n v="2358.38"/>
    <n v="1984.02"/>
    <n v="262.06000000000012"/>
    <s v="Net Banking"/>
    <n v="0.11111864924227652"/>
    <x v="4"/>
    <x v="0"/>
    <x v="0"/>
    <s v="15:43"/>
    <x v="1"/>
    <x v="0"/>
  </r>
  <r>
    <s v="INV101000"/>
    <x v="0"/>
    <x v="0"/>
    <x v="0"/>
    <s v="STR046-2024-Dec"/>
    <x v="570"/>
    <x v="540"/>
    <x v="0"/>
    <x v="11"/>
    <x v="3"/>
    <x v="0"/>
    <s v="PRD0186"/>
    <x v="48"/>
    <x v="0"/>
    <x v="37"/>
    <x v="8"/>
    <x v="68"/>
    <x v="54"/>
    <n v="800000"/>
    <x v="2"/>
    <s v="EMP0206"/>
    <s v="Arjun Krishnan"/>
    <n v="1"/>
    <n v="816.31"/>
    <x v="2"/>
    <n v="0"/>
    <n v="5"/>
    <n v="40.82"/>
    <n v="857.13"/>
    <n v="573.09"/>
    <n v="243.21999999999997"/>
    <s v="UPI"/>
    <n v="0.28376092308051282"/>
    <x v="0"/>
    <x v="0"/>
    <x v="0"/>
    <s v="17:16"/>
    <x v="0"/>
    <x v="0"/>
  </r>
  <r>
    <s v="INV101001"/>
    <x v="199"/>
    <x v="0"/>
    <x v="10"/>
    <s v="STR026-2024-Apr"/>
    <x v="444"/>
    <x v="427"/>
    <x v="0"/>
    <x v="33"/>
    <x v="3"/>
    <x v="1"/>
    <s v="PRD0185"/>
    <x v="235"/>
    <x v="16"/>
    <x v="47"/>
    <x v="3"/>
    <x v="65"/>
    <x v="53"/>
    <n v="2500000"/>
    <x v="0"/>
    <s v="EMP0156"/>
    <s v="Deepthi Iyengar"/>
    <n v="1"/>
    <n v="1516.16"/>
    <x v="4"/>
    <n v="454.85"/>
    <n v="12"/>
    <n v="127.36"/>
    <n v="1188.67"/>
    <n v="971.87"/>
    <n v="89.440000000000069"/>
    <s v="Credit Card"/>
    <n v="7.5243759832417795E-2"/>
    <x v="2"/>
    <x v="0"/>
    <x v="0"/>
    <s v="14:00"/>
    <x v="1"/>
    <x v="0"/>
  </r>
  <r>
    <s v="INV101002"/>
    <x v="232"/>
    <x v="0"/>
    <x v="1"/>
    <s v="STR073-2024-Oct"/>
    <x v="4"/>
    <x v="4"/>
    <x v="1"/>
    <x v="4"/>
    <x v="2"/>
    <x v="0"/>
    <s v="PRD0105"/>
    <x v="97"/>
    <x v="8"/>
    <x v="10"/>
    <x v="43"/>
    <x v="32"/>
    <x v="29"/>
    <n v="2500000"/>
    <x v="1"/>
    <s v="EMP0206"/>
    <s v="Arjun Krishnan"/>
    <n v="1"/>
    <n v="1211.8"/>
    <x v="3"/>
    <n v="242.36"/>
    <n v="12"/>
    <n v="116.33"/>
    <n v="1085.77"/>
    <n v="841.85"/>
    <n v="127.58999999999996"/>
    <s v="UPI"/>
    <n v="0.11751107508956773"/>
    <x v="0"/>
    <x v="0"/>
    <x v="0"/>
    <s v="18:59"/>
    <x v="0"/>
    <x v="0"/>
  </r>
  <r>
    <s v="INV101003"/>
    <x v="128"/>
    <x v="0"/>
    <x v="9"/>
    <s v="STR056-2024-Nov"/>
    <x v="571"/>
    <x v="76"/>
    <x v="0"/>
    <x v="19"/>
    <x v="1"/>
    <x v="0"/>
    <s v="PRD0169"/>
    <x v="13"/>
    <x v="8"/>
    <x v="13"/>
    <x v="10"/>
    <x v="61"/>
    <x v="50"/>
    <n v="1200000"/>
    <x v="2"/>
    <s v="EMP0285"/>
    <s v="Chandran Krishnan"/>
    <n v="1"/>
    <n v="1777.15"/>
    <x v="0"/>
    <n v="177.72"/>
    <n v="12"/>
    <n v="191.93"/>
    <n v="1791.36"/>
    <n v="1407.33"/>
    <n v="192.09999999999997"/>
    <s v="Cash"/>
    <n v="0.10723695962843871"/>
    <x v="3"/>
    <x v="0"/>
    <x v="0"/>
    <s v="12:39"/>
    <x v="1"/>
    <x v="0"/>
  </r>
  <r>
    <s v="INV101004"/>
    <x v="102"/>
    <x v="1"/>
    <x v="8"/>
    <s v="STR092-2025-Mar"/>
    <x v="388"/>
    <x v="373"/>
    <x v="1"/>
    <x v="10"/>
    <x v="4"/>
    <x v="0"/>
    <s v="PRD0112"/>
    <x v="147"/>
    <x v="16"/>
    <x v="58"/>
    <x v="27"/>
    <x v="31"/>
    <x v="30"/>
    <n v="1500000"/>
    <x v="1"/>
    <s v="EMP0260"/>
    <s v="Malathi Varma"/>
    <n v="2"/>
    <n v="2399.5500000000002"/>
    <x v="3"/>
    <n v="959.82"/>
    <n v="12"/>
    <n v="460.71"/>
    <n v="4299.99"/>
    <n v="3353.84"/>
    <n v="485.43999999999966"/>
    <s v="UPI"/>
    <n v="0.11289328579833899"/>
    <x v="0"/>
    <x v="1"/>
    <x v="0"/>
    <s v="15:12"/>
    <x v="1"/>
    <x v="1"/>
  </r>
  <r>
    <s v="INV101005"/>
    <x v="96"/>
    <x v="0"/>
    <x v="0"/>
    <s v="STR010-2024-Dec"/>
    <x v="260"/>
    <x v="254"/>
    <x v="1"/>
    <x v="28"/>
    <x v="1"/>
    <x v="0"/>
    <s v="PRD0035"/>
    <x v="4"/>
    <x v="0"/>
    <x v="4"/>
    <x v="1"/>
    <x v="93"/>
    <x v="51"/>
    <n v="2500000"/>
    <x v="1"/>
    <s v="EMP0260"/>
    <s v="Malathi Varma"/>
    <n v="2"/>
    <n v="829.85"/>
    <x v="1"/>
    <n v="414.93"/>
    <n v="5"/>
    <n v="62.24"/>
    <n v="1307.01"/>
    <n v="1079.52"/>
    <n v="165.25"/>
    <s v="Debit Card"/>
    <n v="0.1264336156571105"/>
    <x v="1"/>
    <x v="0"/>
    <x v="0"/>
    <s v="17:12"/>
    <x v="0"/>
    <x v="0"/>
  </r>
  <r>
    <s v="INV101006"/>
    <x v="171"/>
    <x v="0"/>
    <x v="9"/>
    <s v="STR118-2024-Nov"/>
    <x v="572"/>
    <x v="541"/>
    <x v="1"/>
    <x v="27"/>
    <x v="4"/>
    <x v="2"/>
    <s v="PRD0072"/>
    <x v="142"/>
    <x v="0"/>
    <x v="19"/>
    <x v="5"/>
    <x v="77"/>
    <x v="61"/>
    <n v="1000000"/>
    <x v="0"/>
    <s v="EMP0015"/>
    <s v="Vikram Bhat"/>
    <n v="1"/>
    <n v="894.08"/>
    <x v="3"/>
    <n v="178.82"/>
    <n v="5"/>
    <n v="35.76"/>
    <n v="751.02"/>
    <n v="599.28"/>
    <n v="115.98000000000002"/>
    <s v="UPI"/>
    <n v="0.15442997523368221"/>
    <x v="0"/>
    <x v="0"/>
    <x v="0"/>
    <s v="17:28"/>
    <x v="0"/>
    <x v="0"/>
  </r>
  <r>
    <s v="INV101007"/>
    <x v="157"/>
    <x v="0"/>
    <x v="7"/>
    <s v="STR031-2024-Sep"/>
    <x v="573"/>
    <x v="267"/>
    <x v="0"/>
    <x v="20"/>
    <x v="0"/>
    <x v="3"/>
    <s v="PRD0199"/>
    <x v="5"/>
    <x v="3"/>
    <x v="5"/>
    <x v="4"/>
    <x v="113"/>
    <x v="77"/>
    <n v="2000000"/>
    <x v="1"/>
    <s v="EMP0090"/>
    <s v="Padma Gounder"/>
    <n v="2"/>
    <n v="3360.39"/>
    <x v="2"/>
    <n v="0"/>
    <n v="12"/>
    <n v="806.49"/>
    <n v="7527.27"/>
    <n v="4849.24"/>
    <n v="1871.5400000000006"/>
    <s v="UPI"/>
    <n v="0.24863463114781328"/>
    <x v="0"/>
    <x v="0"/>
    <x v="0"/>
    <s v="21:01"/>
    <x v="2"/>
    <x v="0"/>
  </r>
  <r>
    <s v="INV101008"/>
    <x v="175"/>
    <x v="0"/>
    <x v="2"/>
    <s v="STR077-2024-May"/>
    <x v="388"/>
    <x v="373"/>
    <x v="1"/>
    <x v="10"/>
    <x v="4"/>
    <x v="0"/>
    <s v="PRD0098"/>
    <x v="98"/>
    <x v="18"/>
    <x v="55"/>
    <x v="37"/>
    <x v="69"/>
    <x v="55"/>
    <n v="2500000"/>
    <x v="2"/>
    <s v="EMP0008"/>
    <s v="Deepak Kamath"/>
    <n v="2"/>
    <n v="1295.56"/>
    <x v="5"/>
    <n v="129.56"/>
    <n v="12"/>
    <n v="295.39"/>
    <n v="2756.95"/>
    <n v="1878.26"/>
    <n v="583.29999999999984"/>
    <s v="Cash"/>
    <n v="0.21157438473675616"/>
    <x v="3"/>
    <x v="0"/>
    <x v="0"/>
    <s v="18:42"/>
    <x v="0"/>
    <x v="0"/>
  </r>
  <r>
    <s v="INV101009"/>
    <x v="76"/>
    <x v="0"/>
    <x v="1"/>
    <s v="STR071-2024-Oct"/>
    <x v="216"/>
    <x v="210"/>
    <x v="0"/>
    <x v="22"/>
    <x v="1"/>
    <x v="3"/>
    <s v="PRD0135"/>
    <x v="117"/>
    <x v="3"/>
    <x v="45"/>
    <x v="12"/>
    <x v="38"/>
    <x v="35"/>
    <n v="2000000"/>
    <x v="1"/>
    <s v="EMP0215"/>
    <s v="Praveen Gupta"/>
    <n v="1"/>
    <n v="2805.48"/>
    <x v="0"/>
    <n v="280.55"/>
    <n v="12"/>
    <n v="302.99"/>
    <n v="2827.92"/>
    <n v="2204.96"/>
    <n v="319.97000000000003"/>
    <s v="Cash"/>
    <n v="0.11314676511358172"/>
    <x v="3"/>
    <x v="0"/>
    <x v="0"/>
    <s v="14:34"/>
    <x v="1"/>
    <x v="0"/>
  </r>
  <r>
    <s v="INV101010"/>
    <x v="82"/>
    <x v="0"/>
    <x v="7"/>
    <s v="STR047-2024-Sep"/>
    <x v="574"/>
    <x v="542"/>
    <x v="0"/>
    <x v="26"/>
    <x v="4"/>
    <x v="1"/>
    <s v="PRD0050"/>
    <x v="144"/>
    <x v="8"/>
    <x v="16"/>
    <x v="28"/>
    <x v="12"/>
    <x v="12"/>
    <n v="800000"/>
    <x v="0"/>
    <s v="EMP0072"/>
    <s v="Anitha Ramachandran"/>
    <n v="1"/>
    <n v="1169.8399999999999"/>
    <x v="5"/>
    <n v="58.49"/>
    <n v="12"/>
    <n v="133.36000000000001"/>
    <n v="1244.71"/>
    <n v="769.63"/>
    <n v="341.72"/>
    <s v="Cash"/>
    <n v="0.2745378441564702"/>
    <x v="3"/>
    <x v="0"/>
    <x v="0"/>
    <s v="11:10"/>
    <x v="3"/>
    <x v="0"/>
  </r>
  <r>
    <s v="INV101011"/>
    <x v="137"/>
    <x v="0"/>
    <x v="0"/>
    <s v="STR021-2024-Dec"/>
    <x v="207"/>
    <x v="203"/>
    <x v="1"/>
    <x v="15"/>
    <x v="4"/>
    <x v="2"/>
    <s v="PRD0179"/>
    <x v="114"/>
    <x v="7"/>
    <x v="9"/>
    <x v="47"/>
    <x v="8"/>
    <x v="8"/>
    <n v="2000000"/>
    <x v="1"/>
    <s v="EMP0258"/>
    <s v="Preethi Singh"/>
    <n v="3"/>
    <n v="1626.04"/>
    <x v="2"/>
    <n v="0"/>
    <n v="12"/>
    <n v="585.37"/>
    <n v="5463.49"/>
    <n v="3419.43"/>
    <n v="1458.69"/>
    <s v="Credit Card"/>
    <n v="0.26698868305789891"/>
    <x v="2"/>
    <x v="0"/>
    <x v="0"/>
    <s v="21:44"/>
    <x v="2"/>
    <x v="0"/>
  </r>
  <r>
    <s v="INV101012"/>
    <x v="165"/>
    <x v="1"/>
    <x v="8"/>
    <s v="STR028-2025-Mar"/>
    <x v="575"/>
    <x v="543"/>
    <x v="0"/>
    <x v="29"/>
    <x v="4"/>
    <x v="1"/>
    <s v="PRD0130"/>
    <x v="132"/>
    <x v="2"/>
    <x v="59"/>
    <x v="47"/>
    <x v="87"/>
    <x v="65"/>
    <n v="2500000"/>
    <x v="2"/>
    <s v="EMP0127"/>
    <s v="Chandra Reddy"/>
    <n v="3"/>
    <n v="1320.23"/>
    <x v="0"/>
    <n v="396.07"/>
    <n v="12"/>
    <n v="427.75"/>
    <n v="3992.37"/>
    <n v="2886.51"/>
    <n v="678.10999999999967"/>
    <s v="EMI"/>
    <n v="0.16985149172045669"/>
    <x v="5"/>
    <x v="1"/>
    <x v="0"/>
    <s v="19:25"/>
    <x v="0"/>
    <x v="0"/>
  </r>
  <r>
    <s v="INV101013"/>
    <x v="323"/>
    <x v="0"/>
    <x v="10"/>
    <s v="STR066-2024-Apr"/>
    <x v="576"/>
    <x v="544"/>
    <x v="0"/>
    <x v="4"/>
    <x v="2"/>
    <x v="1"/>
    <s v="PRD0067"/>
    <x v="41"/>
    <x v="15"/>
    <x v="24"/>
    <x v="24"/>
    <x v="39"/>
    <x v="36"/>
    <n v="2500000"/>
    <x v="1"/>
    <s v="EMP0026"/>
    <s v="Sunita Ramachandran"/>
    <n v="1"/>
    <n v="1422.67"/>
    <x v="0"/>
    <n v="142.27000000000001"/>
    <n v="12"/>
    <n v="153.65"/>
    <n v="1434.05"/>
    <n v="1013.26"/>
    <n v="267.14"/>
    <s v="UPI"/>
    <n v="0.18628360238485409"/>
    <x v="0"/>
    <x v="1"/>
    <x v="0"/>
    <s v="16:02"/>
    <x v="1"/>
    <x v="1"/>
  </r>
  <r>
    <s v="INV101014"/>
    <x v="324"/>
    <x v="0"/>
    <x v="0"/>
    <s v="STR092-2024-Dec"/>
    <x v="357"/>
    <x v="342"/>
    <x v="0"/>
    <x v="20"/>
    <x v="0"/>
    <x v="0"/>
    <s v="PRD0004"/>
    <x v="183"/>
    <x v="8"/>
    <x v="39"/>
    <x v="2"/>
    <x v="31"/>
    <x v="30"/>
    <n v="1500000"/>
    <x v="1"/>
    <s v="EMP0072"/>
    <s v="Anitha Ramachandran"/>
    <n v="2"/>
    <n v="1677.94"/>
    <x v="5"/>
    <n v="167.79"/>
    <n v="12"/>
    <n v="382.57"/>
    <n v="3570.66"/>
    <n v="2289.1799999999998"/>
    <n v="898.91000000000008"/>
    <s v="Credit Card"/>
    <n v="0.25174897637971694"/>
    <x v="2"/>
    <x v="1"/>
    <x v="0"/>
    <s v="20:57"/>
    <x v="0"/>
    <x v="0"/>
  </r>
  <r>
    <s v="INV101015"/>
    <x v="189"/>
    <x v="0"/>
    <x v="0"/>
    <s v="STR120-2024-Dec"/>
    <x v="577"/>
    <x v="545"/>
    <x v="1"/>
    <x v="9"/>
    <x v="2"/>
    <x v="0"/>
    <s v="PRD0113"/>
    <x v="188"/>
    <x v="16"/>
    <x v="29"/>
    <x v="13"/>
    <x v="101"/>
    <x v="67"/>
    <n v="1500000"/>
    <x v="2"/>
    <s v="EMP0255"/>
    <s v="Venkat Sharma"/>
    <n v="2"/>
    <n v="2254.12"/>
    <x v="6"/>
    <n v="676.24"/>
    <n v="12"/>
    <n v="459.84"/>
    <n v="4291.84"/>
    <n v="3160.04"/>
    <n v="671.96000000000026"/>
    <s v="Debit Card"/>
    <n v="0.15656688040560698"/>
    <x v="1"/>
    <x v="1"/>
    <x v="0"/>
    <s v="19:30"/>
    <x v="0"/>
    <x v="0"/>
  </r>
  <r>
    <s v="INV101016"/>
    <x v="149"/>
    <x v="0"/>
    <x v="0"/>
    <s v="STR088-2024-Dec"/>
    <x v="534"/>
    <x v="98"/>
    <x v="1"/>
    <x v="3"/>
    <x v="3"/>
    <x v="0"/>
    <s v="PRD0123"/>
    <x v="105"/>
    <x v="19"/>
    <x v="61"/>
    <x v="11"/>
    <x v="17"/>
    <x v="17"/>
    <n v="2000000"/>
    <x v="2"/>
    <s v="EMP0205"/>
    <s v="Malini Gowda"/>
    <n v="2"/>
    <n v="1314.89"/>
    <x v="0"/>
    <n v="262.98"/>
    <n v="12"/>
    <n v="284.02"/>
    <n v="2650.82"/>
    <n v="1474.7"/>
    <n v="892.10000000000014"/>
    <s v="UPI"/>
    <n v="0.33653737334107942"/>
    <x v="0"/>
    <x v="0"/>
    <x v="0"/>
    <s v="11:58"/>
    <x v="3"/>
    <x v="1"/>
  </r>
  <r>
    <s v="INV101017"/>
    <x v="43"/>
    <x v="0"/>
    <x v="9"/>
    <s v="STR078-2024-Nov"/>
    <x v="421"/>
    <x v="405"/>
    <x v="1"/>
    <x v="11"/>
    <x v="3"/>
    <x v="1"/>
    <s v="PRD0026"/>
    <x v="215"/>
    <x v="15"/>
    <x v="46"/>
    <x v="36"/>
    <x v="3"/>
    <x v="3"/>
    <n v="1200000"/>
    <x v="1"/>
    <s v="EMP0203"/>
    <s v="Rani Mishra"/>
    <n v="2"/>
    <n v="1541.26"/>
    <x v="2"/>
    <n v="0"/>
    <n v="12"/>
    <n v="369.9"/>
    <n v="3452.42"/>
    <n v="2090.38"/>
    <n v="992.14"/>
    <s v="Cash"/>
    <n v="0.28737523244564683"/>
    <x v="3"/>
    <x v="0"/>
    <x v="0"/>
    <s v="16:00"/>
    <x v="1"/>
    <x v="0"/>
  </r>
  <r>
    <s v="INV101018"/>
    <x v="303"/>
    <x v="0"/>
    <x v="2"/>
    <s v="STR116-2024-May"/>
    <x v="264"/>
    <x v="129"/>
    <x v="0"/>
    <x v="9"/>
    <x v="2"/>
    <x v="0"/>
    <s v="PRD0052"/>
    <x v="83"/>
    <x v="4"/>
    <x v="53"/>
    <x v="32"/>
    <x v="27"/>
    <x v="26"/>
    <n v="2000000"/>
    <x v="1"/>
    <s v="EMP0170"/>
    <s v="Jyothi Prasad"/>
    <n v="1"/>
    <n v="828.77"/>
    <x v="0"/>
    <n v="82.88"/>
    <n v="5"/>
    <n v="37.29"/>
    <n v="783.18"/>
    <n v="512.11"/>
    <n v="233.77999999999994"/>
    <s v="Credit Card"/>
    <n v="0.29850098317117391"/>
    <x v="2"/>
    <x v="1"/>
    <x v="0"/>
    <s v="16:43"/>
    <x v="1"/>
    <x v="0"/>
  </r>
  <r>
    <s v="INV101018"/>
    <x v="325"/>
    <x v="0"/>
    <x v="9"/>
    <s v="STR093-2024-Nov"/>
    <x v="578"/>
    <x v="546"/>
    <x v="1"/>
    <x v="19"/>
    <x v="1"/>
    <x v="1"/>
    <s v="PRD0150"/>
    <x v="38"/>
    <x v="13"/>
    <x v="57"/>
    <x v="7"/>
    <x v="47"/>
    <x v="29"/>
    <n v="1000000"/>
    <x v="1"/>
    <s v="EMP0072"/>
    <s v="Anitha Ramachandran"/>
    <n v="1"/>
    <n v="715.17"/>
    <x v="0"/>
    <n v="71.52"/>
    <n v="5"/>
    <n v="32.18"/>
    <n v="675.83"/>
    <n v="525.45000000000005"/>
    <n v="118.19999999999999"/>
    <s v="Cash"/>
    <n v="0.17489605374132544"/>
    <x v="3"/>
    <x v="0"/>
    <x v="0"/>
    <s v="21:09"/>
    <x v="2"/>
    <x v="0"/>
  </r>
  <r>
    <s v="INV101019"/>
    <x v="125"/>
    <x v="0"/>
    <x v="1"/>
    <s v="STR014-2024-Oct"/>
    <x v="579"/>
    <x v="547"/>
    <x v="0"/>
    <x v="8"/>
    <x v="3"/>
    <x v="0"/>
    <s v="PRD0011"/>
    <x v="159"/>
    <x v="6"/>
    <x v="69"/>
    <x v="0"/>
    <x v="15"/>
    <x v="15"/>
    <n v="1000000"/>
    <x v="0"/>
    <s v="EMP0204"/>
    <s v="Rahul Krishnan"/>
    <n v="2"/>
    <n v="825.67"/>
    <x v="2"/>
    <n v="0"/>
    <n v="5"/>
    <n v="82.57"/>
    <n v="1733.91"/>
    <n v="829"/>
    <n v="822.34000000000015"/>
    <s v="Credit Card"/>
    <n v="0.47426913738313992"/>
    <x v="2"/>
    <x v="0"/>
    <x v="0"/>
    <s v="15:00"/>
    <x v="1"/>
    <x v="1"/>
  </r>
  <r>
    <s v="INV101020"/>
    <x v="122"/>
    <x v="0"/>
    <x v="0"/>
    <s v="STR087-2024-Dec"/>
    <x v="30"/>
    <x v="30"/>
    <x v="0"/>
    <x v="6"/>
    <x v="0"/>
    <x v="0"/>
    <s v="PRD0040"/>
    <x v="6"/>
    <x v="4"/>
    <x v="6"/>
    <x v="4"/>
    <x v="45"/>
    <x v="42"/>
    <n v="2000000"/>
    <x v="1"/>
    <s v="EMP0132"/>
    <s v="Vasanthi Gupta"/>
    <n v="2"/>
    <n v="1396.57"/>
    <x v="2"/>
    <n v="0"/>
    <n v="12"/>
    <n v="335.18"/>
    <n v="3128.32"/>
    <n v="2297.3200000000002"/>
    <n v="495.82"/>
    <s v="UPI"/>
    <n v="0.1584940159574468"/>
    <x v="0"/>
    <x v="0"/>
    <x v="0"/>
    <s v="17:25"/>
    <x v="0"/>
    <x v="0"/>
  </r>
  <r>
    <s v="INV101021"/>
    <x v="75"/>
    <x v="1"/>
    <x v="4"/>
    <s v="STR030-2025-Feb"/>
    <x v="243"/>
    <x v="237"/>
    <x v="0"/>
    <x v="16"/>
    <x v="3"/>
    <x v="1"/>
    <s v="PRD0111"/>
    <x v="75"/>
    <x v="11"/>
    <x v="48"/>
    <x v="18"/>
    <x v="103"/>
    <x v="30"/>
    <n v="2000000"/>
    <x v="1"/>
    <s v="EMP0276"/>
    <s v="Manoj Ramachandran"/>
    <n v="1"/>
    <n v="900.11"/>
    <x v="2"/>
    <n v="0"/>
    <n v="5"/>
    <n v="45.01"/>
    <n v="945.12"/>
    <n v="590.48"/>
    <n v="309.63"/>
    <s v="Cash"/>
    <n v="0.32760919248349413"/>
    <x v="3"/>
    <x v="1"/>
    <x v="0"/>
    <s v="16:17"/>
    <x v="1"/>
    <x v="0"/>
  </r>
  <r>
    <s v="INV101022"/>
    <x v="17"/>
    <x v="0"/>
    <x v="2"/>
    <s v="STR020-2024-May"/>
    <x v="239"/>
    <x v="233"/>
    <x v="0"/>
    <x v="14"/>
    <x v="1"/>
    <x v="1"/>
    <s v="PRD0215"/>
    <x v="236"/>
    <x v="0"/>
    <x v="37"/>
    <x v="7"/>
    <x v="81"/>
    <x v="53"/>
    <n v="2000000"/>
    <x v="0"/>
    <s v="EMP0090"/>
    <s v="Padma Gounder"/>
    <n v="1"/>
    <n v="995.28"/>
    <x v="2"/>
    <n v="0"/>
    <n v="5"/>
    <n v="49.76"/>
    <n v="1045.04"/>
    <n v="703.03"/>
    <n v="292.25"/>
    <s v="Debit Card"/>
    <n v="0.27965436729694559"/>
    <x v="1"/>
    <x v="1"/>
    <x v="0"/>
    <s v="15:02"/>
    <x v="1"/>
    <x v="0"/>
  </r>
  <r>
    <s v="INV101023"/>
    <x v="40"/>
    <x v="0"/>
    <x v="5"/>
    <s v="STR012-2024-Jun"/>
    <x v="580"/>
    <x v="548"/>
    <x v="0"/>
    <x v="33"/>
    <x v="3"/>
    <x v="3"/>
    <s v="PRD0230"/>
    <x v="237"/>
    <x v="0"/>
    <x v="37"/>
    <x v="34"/>
    <x v="72"/>
    <x v="57"/>
    <n v="2000000"/>
    <x v="0"/>
    <s v="EMP0009"/>
    <s v="Vinod Hegde"/>
    <n v="3"/>
    <n v="1297.5"/>
    <x v="3"/>
    <n v="778.5"/>
    <n v="12"/>
    <n v="373.68"/>
    <n v="3487.68"/>
    <n v="2579.8200000000002"/>
    <n v="534.17999999999961"/>
    <s v="UPI"/>
    <n v="0.15316198733828781"/>
    <x v="0"/>
    <x v="0"/>
    <x v="0"/>
    <s v="10:20"/>
    <x v="3"/>
    <x v="1"/>
  </r>
  <r>
    <s v="INV101024"/>
    <x v="151"/>
    <x v="0"/>
    <x v="9"/>
    <s v="STR104-2024-Nov"/>
    <x v="581"/>
    <x v="549"/>
    <x v="1"/>
    <x v="33"/>
    <x v="3"/>
    <x v="2"/>
    <s v="PRD0051"/>
    <x v="113"/>
    <x v="14"/>
    <x v="31"/>
    <x v="46"/>
    <x v="53"/>
    <x v="19"/>
    <n v="1200000"/>
    <x v="1"/>
    <s v="EMP0127"/>
    <s v="Chandra Reddy"/>
    <n v="1"/>
    <n v="1197.8699999999999"/>
    <x v="4"/>
    <n v="359.36"/>
    <n v="3"/>
    <n v="25.16"/>
    <n v="863.67"/>
    <n v="954.04"/>
    <n v="-115.53"/>
    <s v="Debit Card"/>
    <n v="-0.13376636909930878"/>
    <x v="1"/>
    <x v="0"/>
    <x v="0"/>
    <s v="17:35"/>
    <x v="0"/>
    <x v="1"/>
  </r>
  <r>
    <s v="INV101025"/>
    <x v="296"/>
    <x v="0"/>
    <x v="7"/>
    <s v="STR115-2024-Sep"/>
    <x v="136"/>
    <x v="134"/>
    <x v="1"/>
    <x v="15"/>
    <x v="4"/>
    <x v="0"/>
    <s v="PRD0152"/>
    <x v="24"/>
    <x v="14"/>
    <x v="23"/>
    <x v="8"/>
    <x v="43"/>
    <x v="40"/>
    <n v="1500000"/>
    <x v="2"/>
    <s v="EMP0073"/>
    <s v="Sathish Sundaram"/>
    <n v="1"/>
    <n v="6567.42"/>
    <x v="4"/>
    <n v="1970.23"/>
    <n v="3"/>
    <n v="137.91999999999999"/>
    <n v="4735.1099999999997"/>
    <n v="4715.1000000000004"/>
    <n v="-117.91000000000068"/>
    <s v="UPI"/>
    <n v="-2.4901216656001802E-2"/>
    <x v="0"/>
    <x v="0"/>
    <x v="0"/>
    <s v="18:24"/>
    <x v="0"/>
    <x v="1"/>
  </r>
  <r>
    <s v="INV101026"/>
    <x v="259"/>
    <x v="0"/>
    <x v="11"/>
    <s v="STR053-2024-Aug"/>
    <x v="549"/>
    <x v="519"/>
    <x v="0"/>
    <x v="36"/>
    <x v="1"/>
    <x v="1"/>
    <s v="PRD0010"/>
    <x v="112"/>
    <x v="5"/>
    <x v="35"/>
    <x v="26"/>
    <x v="58"/>
    <x v="30"/>
    <n v="1500000"/>
    <x v="1"/>
    <s v="EMP0156"/>
    <s v="Deepthi Iyengar"/>
    <n v="4"/>
    <n v="1615.38"/>
    <x v="2"/>
    <n v="0"/>
    <n v="12"/>
    <n v="775.38"/>
    <n v="7236.9"/>
    <n v="4246"/>
    <n v="2215.5199999999995"/>
    <s v="UPI"/>
    <n v="0.30614213268112034"/>
    <x v="0"/>
    <x v="0"/>
    <x v="0"/>
    <s v="19:23"/>
    <x v="0"/>
    <x v="0"/>
  </r>
  <r>
    <s v="INV101027"/>
    <x v="153"/>
    <x v="0"/>
    <x v="7"/>
    <s v="STR093-2024-Sep"/>
    <x v="61"/>
    <x v="61"/>
    <x v="1"/>
    <x v="17"/>
    <x v="2"/>
    <x v="0"/>
    <s v="PRD0083"/>
    <x v="67"/>
    <x v="0"/>
    <x v="0"/>
    <x v="36"/>
    <x v="47"/>
    <x v="29"/>
    <n v="1000000"/>
    <x v="1"/>
    <s v="EMP0258"/>
    <s v="Preethi Singh"/>
    <n v="3"/>
    <n v="872.85"/>
    <x v="4"/>
    <n v="785.57"/>
    <n v="5"/>
    <n v="91.65"/>
    <n v="1924.63"/>
    <n v="1941.9"/>
    <n v="-108.91999999999999"/>
    <s v="Credit Card"/>
    <n v="-5.6592695738921235E-2"/>
    <x v="2"/>
    <x v="0"/>
    <x v="0"/>
    <s v="15:35"/>
    <x v="1"/>
    <x v="0"/>
  </r>
  <r>
    <s v="INV101028"/>
    <x v="162"/>
    <x v="0"/>
    <x v="2"/>
    <s v="STR078-2024-May"/>
    <x v="582"/>
    <x v="550"/>
    <x v="1"/>
    <x v="4"/>
    <x v="2"/>
    <x v="1"/>
    <s v="PRD0004"/>
    <x v="183"/>
    <x v="8"/>
    <x v="39"/>
    <x v="2"/>
    <x v="3"/>
    <x v="3"/>
    <n v="1200000"/>
    <x v="1"/>
    <s v="EMP0156"/>
    <s v="Deepthi Iyengar"/>
    <n v="1"/>
    <n v="1591.18"/>
    <x v="1"/>
    <n v="397.8"/>
    <n v="12"/>
    <n v="143.21"/>
    <n v="1336.59"/>
    <n v="1144.5899999999999"/>
    <n v="48.789999999999992"/>
    <s v="Credit Card"/>
    <n v="3.650334059060744E-2"/>
    <x v="2"/>
    <x v="0"/>
    <x v="0"/>
    <s v="19:12"/>
    <x v="0"/>
    <x v="0"/>
  </r>
  <r>
    <s v="INV101029"/>
    <x v="319"/>
    <x v="0"/>
    <x v="10"/>
    <s v="STR087-2024-Apr"/>
    <x v="583"/>
    <x v="551"/>
    <x v="0"/>
    <x v="27"/>
    <x v="4"/>
    <x v="1"/>
    <s v="PRD0117"/>
    <x v="10"/>
    <x v="8"/>
    <x v="10"/>
    <x v="8"/>
    <x v="45"/>
    <x v="42"/>
    <n v="2000000"/>
    <x v="1"/>
    <s v="EMP0206"/>
    <s v="Arjun Krishnan"/>
    <n v="2"/>
    <n v="1700.33"/>
    <x v="4"/>
    <n v="1020.2"/>
    <n v="12"/>
    <n v="285.66000000000003"/>
    <n v="2666.12"/>
    <n v="2799.7"/>
    <n v="-419.23999999999995"/>
    <s v="UPI"/>
    <n v="-0.15724723568331506"/>
    <x v="0"/>
    <x v="1"/>
    <x v="0"/>
    <s v="21:31"/>
    <x v="2"/>
    <x v="0"/>
  </r>
  <r>
    <s v="INV101029"/>
    <x v="80"/>
    <x v="0"/>
    <x v="1"/>
    <s v="STR097-2024-Oct"/>
    <x v="3"/>
    <x v="3"/>
    <x v="0"/>
    <x v="3"/>
    <x v="3"/>
    <x v="0"/>
    <s v="PRD0073"/>
    <x v="135"/>
    <x v="1"/>
    <x v="1"/>
    <x v="40"/>
    <x v="30"/>
    <x v="29"/>
    <n v="1500000"/>
    <x v="1"/>
    <s v="EMP0121"/>
    <s v="Yamini Pandian"/>
    <n v="3"/>
    <n v="645.63"/>
    <x v="2"/>
    <n v="0"/>
    <n v="5"/>
    <n v="96.84"/>
    <n v="2033.73"/>
    <n v="1005.45"/>
    <n v="931.43999999999994"/>
    <s v="UPI"/>
    <n v="0.45799589916065553"/>
    <x v="0"/>
    <x v="0"/>
    <x v="0"/>
    <s v="21:10"/>
    <x v="2"/>
    <x v="1"/>
  </r>
  <r>
    <s v="INV101030"/>
    <x v="209"/>
    <x v="1"/>
    <x v="8"/>
    <s v="STR010-2025-Mar"/>
    <x v="584"/>
    <x v="552"/>
    <x v="0"/>
    <x v="10"/>
    <x v="4"/>
    <x v="1"/>
    <s v="PRD0244"/>
    <x v="122"/>
    <x v="8"/>
    <x v="10"/>
    <x v="32"/>
    <x v="93"/>
    <x v="51"/>
    <n v="2500000"/>
    <x v="1"/>
    <s v="EMP0203"/>
    <s v="Rani Mishra"/>
    <n v="1"/>
    <n v="1207.6199999999999"/>
    <x v="5"/>
    <n v="60.38"/>
    <n v="12"/>
    <n v="137.66999999999999"/>
    <n v="1284.9100000000001"/>
    <n v="810.62"/>
    <n v="336.62000000000012"/>
    <s v="Cash"/>
    <n v="0.26197943824859338"/>
    <x v="3"/>
    <x v="1"/>
    <x v="0"/>
    <s v="14:57"/>
    <x v="1"/>
    <x v="0"/>
  </r>
  <r>
    <s v="INV101031"/>
    <x v="278"/>
    <x v="0"/>
    <x v="7"/>
    <s v="STR033-2024-Sep"/>
    <x v="557"/>
    <x v="527"/>
    <x v="0"/>
    <x v="4"/>
    <x v="2"/>
    <x v="3"/>
    <s v="PRD0047"/>
    <x v="42"/>
    <x v="1"/>
    <x v="1"/>
    <x v="18"/>
    <x v="116"/>
    <x v="53"/>
    <n v="2500000"/>
    <x v="0"/>
    <s v="EMP0072"/>
    <s v="Anitha Ramachandran"/>
    <n v="4"/>
    <n v="469.09"/>
    <x v="4"/>
    <n v="562.91"/>
    <n v="5"/>
    <n v="65.67"/>
    <n v="1379.12"/>
    <n v="1180"/>
    <n v="133.44999999999987"/>
    <s v="Cash"/>
    <n v="9.6764603515285028E-2"/>
    <x v="3"/>
    <x v="0"/>
    <x v="0"/>
    <s v="18:38"/>
    <x v="0"/>
    <x v="0"/>
  </r>
  <r>
    <s v="INV101032"/>
    <x v="74"/>
    <x v="0"/>
    <x v="9"/>
    <s v="STR080-2024-Nov"/>
    <x v="363"/>
    <x v="348"/>
    <x v="0"/>
    <x v="34"/>
    <x v="0"/>
    <x v="3"/>
    <s v="PRD0080"/>
    <x v="138"/>
    <x v="6"/>
    <x v="56"/>
    <x v="0"/>
    <x v="26"/>
    <x v="19"/>
    <n v="2000000"/>
    <x v="1"/>
    <s v="EMP0285"/>
    <s v="Chandran Krishnan"/>
    <n v="2"/>
    <n v="993.15"/>
    <x v="5"/>
    <n v="99.31"/>
    <n v="5"/>
    <n v="94.35"/>
    <n v="1981.34"/>
    <n v="1153.94"/>
    <n v="733.04999999999984"/>
    <s v="Net Banking"/>
    <n v="0.36997688433080633"/>
    <x v="4"/>
    <x v="0"/>
    <x v="0"/>
    <s v="17:48"/>
    <x v="0"/>
    <x v="0"/>
  </r>
  <r>
    <s v="INV101033"/>
    <x v="242"/>
    <x v="0"/>
    <x v="3"/>
    <s v="STR040-2024-Jul"/>
    <x v="585"/>
    <x v="553"/>
    <x v="0"/>
    <x v="4"/>
    <x v="2"/>
    <x v="1"/>
    <s v="PRD0043"/>
    <x v="63"/>
    <x v="12"/>
    <x v="21"/>
    <x v="20"/>
    <x v="14"/>
    <x v="14"/>
    <n v="1200000"/>
    <x v="2"/>
    <s v="EMP0258"/>
    <s v="Preethi Singh"/>
    <n v="0"/>
    <n v="3108.52"/>
    <x v="4"/>
    <n v="0"/>
    <n v="12"/>
    <n v="0"/>
    <n v="0"/>
    <n v="0"/>
    <n v="0"/>
    <s v="UPI"/>
    <n v="0"/>
    <x v="0"/>
    <x v="1"/>
    <x v="1"/>
    <s v="10:12"/>
    <x v="3"/>
    <x v="0"/>
  </r>
  <r>
    <s v="INV101034"/>
    <x v="325"/>
    <x v="0"/>
    <x v="9"/>
    <s v="STR087-2024-Nov"/>
    <x v="586"/>
    <x v="554"/>
    <x v="1"/>
    <x v="7"/>
    <x v="0"/>
    <x v="3"/>
    <s v="PRD0039"/>
    <x v="111"/>
    <x v="11"/>
    <x v="18"/>
    <x v="45"/>
    <x v="45"/>
    <x v="42"/>
    <n v="2000000"/>
    <x v="1"/>
    <s v="EMP0206"/>
    <s v="Arjun Krishnan"/>
    <n v="4"/>
    <n v="848.6"/>
    <x v="6"/>
    <n v="509.16"/>
    <n v="5"/>
    <n v="144.26"/>
    <n v="3029.5"/>
    <n v="2280.8000000000002"/>
    <n v="604.43999999999983"/>
    <s v="Cash"/>
    <n v="0.19951807228915658"/>
    <x v="3"/>
    <x v="0"/>
    <x v="0"/>
    <s v="20:27"/>
    <x v="0"/>
    <x v="0"/>
  </r>
  <r>
    <s v="INV101035"/>
    <x v="112"/>
    <x v="0"/>
    <x v="1"/>
    <s v="STR120-2024-Oct"/>
    <x v="587"/>
    <x v="555"/>
    <x v="1"/>
    <x v="26"/>
    <x v="4"/>
    <x v="3"/>
    <s v="PRD0238"/>
    <x v="100"/>
    <x v="9"/>
    <x v="14"/>
    <x v="33"/>
    <x v="101"/>
    <x v="67"/>
    <n v="1500000"/>
    <x v="2"/>
    <s v="EMP0194"/>
    <s v="Pranav Reddy"/>
    <n v="1"/>
    <n v="1086.93"/>
    <x v="2"/>
    <n v="0"/>
    <n v="12"/>
    <n v="130.43"/>
    <n v="1217.3599999999999"/>
    <n v="815.46"/>
    <n v="271.46999999999986"/>
    <s v="Credit Card"/>
    <n v="0.22299894854439103"/>
    <x v="2"/>
    <x v="1"/>
    <x v="0"/>
    <s v="14:57"/>
    <x v="1"/>
    <x v="0"/>
  </r>
  <r>
    <s v="INV101036"/>
    <x v="202"/>
    <x v="0"/>
    <x v="7"/>
    <s v="STR085-2024-Sep"/>
    <x v="352"/>
    <x v="337"/>
    <x v="1"/>
    <x v="15"/>
    <x v="4"/>
    <x v="0"/>
    <s v="PRD0010"/>
    <x v="112"/>
    <x v="5"/>
    <x v="35"/>
    <x v="26"/>
    <x v="9"/>
    <x v="9"/>
    <n v="1500000"/>
    <x v="2"/>
    <s v="EMP0156"/>
    <s v="Deepthi Iyengar"/>
    <n v="3"/>
    <n v="1694.7"/>
    <x v="5"/>
    <n v="254.21"/>
    <n v="12"/>
    <n v="579.59"/>
    <n v="5409.48"/>
    <n v="3184.5"/>
    <n v="1645.3899999999994"/>
    <s v="Debit Card"/>
    <n v="0.30416786826090486"/>
    <x v="1"/>
    <x v="1"/>
    <x v="0"/>
    <s v="14:39"/>
    <x v="1"/>
    <x v="1"/>
  </r>
  <r>
    <s v="INV101037"/>
    <x v="110"/>
    <x v="0"/>
    <x v="1"/>
    <s v="STR072-2024-Oct"/>
    <x v="37"/>
    <x v="37"/>
    <x v="0"/>
    <x v="23"/>
    <x v="0"/>
    <x v="1"/>
    <s v="PRD0228"/>
    <x v="61"/>
    <x v="18"/>
    <x v="42"/>
    <x v="8"/>
    <x v="24"/>
    <x v="24"/>
    <n v="1500000"/>
    <x v="0"/>
    <s v="EMP0170"/>
    <s v="Jyothi Prasad"/>
    <n v="2"/>
    <n v="1272.51"/>
    <x v="0"/>
    <n v="254.5"/>
    <n v="12"/>
    <n v="274.86"/>
    <n v="2565.38"/>
    <n v="1806.6"/>
    <n v="483.92000000000019"/>
    <s v="Credit Card"/>
    <n v="0.18863482213161409"/>
    <x v="2"/>
    <x v="1"/>
    <x v="0"/>
    <s v="21:27"/>
    <x v="2"/>
    <x v="1"/>
  </r>
  <r>
    <s v="INV101038"/>
    <x v="169"/>
    <x v="1"/>
    <x v="8"/>
    <s v="STR051-2025-Mar"/>
    <x v="139"/>
    <x v="137"/>
    <x v="0"/>
    <x v="27"/>
    <x v="4"/>
    <x v="0"/>
    <s v="PRD0038"/>
    <x v="227"/>
    <x v="18"/>
    <x v="55"/>
    <x v="0"/>
    <x v="41"/>
    <x v="38"/>
    <n v="2000000"/>
    <x v="1"/>
    <s v="EMP0215"/>
    <s v="Praveen Gupta"/>
    <n v="1"/>
    <n v="825.04"/>
    <x v="0"/>
    <n v="82.5"/>
    <n v="5"/>
    <n v="37.130000000000003"/>
    <n v="779.67"/>
    <n v="545.54999999999995"/>
    <n v="196.99"/>
    <s v="UPI"/>
    <n v="0.25265817589492995"/>
    <x v="0"/>
    <x v="0"/>
    <x v="0"/>
    <s v="10:19"/>
    <x v="3"/>
    <x v="0"/>
  </r>
  <r>
    <s v="INV101039"/>
    <x v="50"/>
    <x v="0"/>
    <x v="1"/>
    <s v="STR033-2024-Oct"/>
    <x v="186"/>
    <x v="183"/>
    <x v="1"/>
    <x v="26"/>
    <x v="4"/>
    <x v="1"/>
    <s v="PRD0009"/>
    <x v="140"/>
    <x v="2"/>
    <x v="59"/>
    <x v="46"/>
    <x v="116"/>
    <x v="53"/>
    <n v="2500000"/>
    <x v="0"/>
    <s v="EMP0206"/>
    <s v="Arjun Krishnan"/>
    <n v="3"/>
    <n v="3148.17"/>
    <x v="6"/>
    <n v="1416.68"/>
    <n v="12"/>
    <n v="963.34"/>
    <n v="8991.17"/>
    <n v="7021.38"/>
    <n v="1006.4499999999999"/>
    <s v="UPI"/>
    <n v="0.11193760100187183"/>
    <x v="0"/>
    <x v="1"/>
    <x v="0"/>
    <s v="12:54"/>
    <x v="1"/>
    <x v="0"/>
  </r>
  <r>
    <s v="INV101040"/>
    <x v="27"/>
    <x v="0"/>
    <x v="1"/>
    <s v="STR047-2024-Oct"/>
    <x v="362"/>
    <x v="347"/>
    <x v="1"/>
    <x v="25"/>
    <x v="3"/>
    <x v="1"/>
    <s v="PRD0178"/>
    <x v="64"/>
    <x v="18"/>
    <x v="44"/>
    <x v="21"/>
    <x v="12"/>
    <x v="12"/>
    <n v="800000"/>
    <x v="0"/>
    <s v="EMP0073"/>
    <s v="Sathish Sundaram"/>
    <n v="3"/>
    <n v="603.03"/>
    <x v="6"/>
    <n v="271.36"/>
    <n v="5"/>
    <n v="76.89"/>
    <n v="1614.62"/>
    <n v="1072.3499999999999"/>
    <n v="465.38"/>
    <s v="UPI"/>
    <n v="0.28822880925542854"/>
    <x v="0"/>
    <x v="0"/>
    <x v="0"/>
    <s v="15:31"/>
    <x v="1"/>
    <x v="1"/>
  </r>
  <r>
    <s v="INV101041"/>
    <x v="101"/>
    <x v="0"/>
    <x v="1"/>
    <s v="STR025-2024-Oct"/>
    <x v="178"/>
    <x v="175"/>
    <x v="1"/>
    <x v="35"/>
    <x v="3"/>
    <x v="3"/>
    <s v="PRD0111"/>
    <x v="75"/>
    <x v="11"/>
    <x v="48"/>
    <x v="18"/>
    <x v="112"/>
    <x v="76"/>
    <n v="1500000"/>
    <x v="1"/>
    <s v="EMP0008"/>
    <s v="Deepak Kamath"/>
    <n v="2"/>
    <n v="860.1"/>
    <x v="0"/>
    <n v="172.02"/>
    <n v="5"/>
    <n v="77.41"/>
    <n v="1625.59"/>
    <n v="1180.96"/>
    <n v="367.21999999999991"/>
    <s v="Debit Card"/>
    <n v="0.22589951955905235"/>
    <x v="1"/>
    <x v="0"/>
    <x v="0"/>
    <s v="17:32"/>
    <x v="0"/>
    <x v="0"/>
  </r>
  <r>
    <s v="INV101042"/>
    <x v="222"/>
    <x v="0"/>
    <x v="1"/>
    <s v="STR074-2024-Oct"/>
    <x v="588"/>
    <x v="556"/>
    <x v="0"/>
    <x v="23"/>
    <x v="0"/>
    <x v="0"/>
    <s v="PRD0017"/>
    <x v="91"/>
    <x v="13"/>
    <x v="57"/>
    <x v="33"/>
    <x v="5"/>
    <x v="5"/>
    <n v="1200000"/>
    <x v="0"/>
    <s v="EMP0269"/>
    <s v="Ishwarya Shetty"/>
    <n v="1"/>
    <n v="739.25"/>
    <x v="3"/>
    <n v="147.85"/>
    <n v="5"/>
    <n v="29.57"/>
    <n v="620.97"/>
    <n v="591.38"/>
    <n v="2.0000000000031548E-2"/>
    <s v="UPI"/>
    <n v="3.2207675089024503E-5"/>
    <x v="0"/>
    <x v="0"/>
    <x v="0"/>
    <s v="16:44"/>
    <x v="1"/>
    <x v="0"/>
  </r>
  <r>
    <s v="INV101043"/>
    <x v="221"/>
    <x v="0"/>
    <x v="3"/>
    <s v="STR029-2024-Jul"/>
    <x v="589"/>
    <x v="488"/>
    <x v="0"/>
    <x v="18"/>
    <x v="2"/>
    <x v="1"/>
    <s v="PRD0063"/>
    <x v="27"/>
    <x v="12"/>
    <x v="25"/>
    <x v="11"/>
    <x v="37"/>
    <x v="34"/>
    <n v="800000"/>
    <x v="2"/>
    <s v="EMP0225"/>
    <s v="Swathi Achari"/>
    <n v="2"/>
    <n v="1188.3699999999999"/>
    <x v="6"/>
    <n v="356.51"/>
    <n v="12"/>
    <n v="242.43"/>
    <n v="2262.66"/>
    <n v="1731.84"/>
    <n v="288.38999999999993"/>
    <s v="Debit Card"/>
    <n v="0.12745617989446048"/>
    <x v="1"/>
    <x v="0"/>
    <x v="0"/>
    <s v="17:53"/>
    <x v="0"/>
    <x v="0"/>
  </r>
  <r>
    <s v="INV101044"/>
    <x v="2"/>
    <x v="0"/>
    <x v="0"/>
    <s v="STR103-2024-Dec"/>
    <x v="164"/>
    <x v="161"/>
    <x v="1"/>
    <x v="31"/>
    <x v="1"/>
    <x v="1"/>
    <s v="PRD0229"/>
    <x v="187"/>
    <x v="18"/>
    <x v="55"/>
    <x v="1"/>
    <x v="33"/>
    <x v="31"/>
    <n v="2500000"/>
    <x v="1"/>
    <s v="EMP0215"/>
    <s v="Praveen Gupta"/>
    <n v="3"/>
    <n v="1097.72"/>
    <x v="1"/>
    <n v="823.29"/>
    <n v="12"/>
    <n v="296.38"/>
    <n v="2766.25"/>
    <n v="2752.32"/>
    <n v="-282.45000000000016"/>
    <s v="Debit Card"/>
    <n v="-0.10210573881608681"/>
    <x v="1"/>
    <x v="1"/>
    <x v="0"/>
    <s v="16:08"/>
    <x v="1"/>
    <x v="0"/>
  </r>
  <r>
    <s v="INV101045"/>
    <x v="72"/>
    <x v="0"/>
    <x v="11"/>
    <s v="STR047-2024-Aug"/>
    <x v="375"/>
    <x v="360"/>
    <x v="0"/>
    <x v="35"/>
    <x v="3"/>
    <x v="1"/>
    <s v="PRD0043"/>
    <x v="63"/>
    <x v="12"/>
    <x v="21"/>
    <x v="20"/>
    <x v="12"/>
    <x v="12"/>
    <n v="800000"/>
    <x v="0"/>
    <s v="EMP0132"/>
    <s v="Vasanthi Gupta"/>
    <n v="1"/>
    <n v="3003.79"/>
    <x v="6"/>
    <n v="450.57"/>
    <n v="12"/>
    <n v="306.39"/>
    <n v="2859.61"/>
    <n v="2034.01"/>
    <n v="519.21000000000015"/>
    <s v="Debit Card"/>
    <n v="0.18156671713974987"/>
    <x v="1"/>
    <x v="0"/>
    <x v="1"/>
    <s v="20:18"/>
    <x v="0"/>
    <x v="0"/>
  </r>
  <r>
    <s v="INV101046"/>
    <x v="325"/>
    <x v="0"/>
    <x v="9"/>
    <s v="STR084-2024-Nov"/>
    <x v="590"/>
    <x v="557"/>
    <x v="1"/>
    <x v="17"/>
    <x v="2"/>
    <x v="0"/>
    <s v="PRD0112"/>
    <x v="147"/>
    <x v="16"/>
    <x v="58"/>
    <x v="27"/>
    <x v="7"/>
    <x v="7"/>
    <n v="2000000"/>
    <x v="0"/>
    <s v="EMP0203"/>
    <s v="Rani Mishra"/>
    <n v="2"/>
    <n v="2220.27"/>
    <x v="1"/>
    <n v="1110.1300000000001"/>
    <n v="12"/>
    <n v="399.65"/>
    <n v="3730.06"/>
    <n v="3353.84"/>
    <n v="-23.430000000000177"/>
    <s v="Debit Card"/>
    <n v="-6.2814002991909449E-3"/>
    <x v="1"/>
    <x v="0"/>
    <x v="0"/>
    <s v="16:27"/>
    <x v="1"/>
    <x v="0"/>
  </r>
  <r>
    <s v="INV101047"/>
    <x v="247"/>
    <x v="1"/>
    <x v="8"/>
    <s v="STR007-2025-Mar"/>
    <x v="532"/>
    <x v="505"/>
    <x v="0"/>
    <x v="4"/>
    <x v="2"/>
    <x v="1"/>
    <s v="PRD0089"/>
    <x v="139"/>
    <x v="3"/>
    <x v="5"/>
    <x v="3"/>
    <x v="40"/>
    <x v="37"/>
    <n v="1500000"/>
    <x v="1"/>
    <s v="EMP0020"/>
    <s v="Eswar Prasad"/>
    <n v="1"/>
    <n v="2123.2399999999998"/>
    <x v="0"/>
    <n v="212.32"/>
    <n v="12"/>
    <n v="229.31"/>
    <n v="2140.23"/>
    <n v="1542.23"/>
    <n v="368.69"/>
    <s v="Debit Card"/>
    <n v="0.17226653210168999"/>
    <x v="1"/>
    <x v="0"/>
    <x v="0"/>
    <s v="17:54"/>
    <x v="0"/>
    <x v="1"/>
  </r>
  <r>
    <s v="INV101048"/>
    <x v="215"/>
    <x v="0"/>
    <x v="7"/>
    <s v="STR058-2024-Sep"/>
    <x v="501"/>
    <x v="475"/>
    <x v="0"/>
    <x v="30"/>
    <x v="3"/>
    <x v="3"/>
    <s v="PRD0217"/>
    <x v="214"/>
    <x v="7"/>
    <x v="33"/>
    <x v="47"/>
    <x v="4"/>
    <x v="4"/>
    <n v="1200000"/>
    <x v="1"/>
    <s v="EMP0156"/>
    <s v="Deepthi Iyengar"/>
    <n v="2"/>
    <n v="1035.01"/>
    <x v="0"/>
    <n v="207"/>
    <n v="12"/>
    <n v="223.56"/>
    <n v="2086.58"/>
    <n v="1444.8"/>
    <n v="418.21999999999997"/>
    <s v="Net Banking"/>
    <n v="0.20043324483125496"/>
    <x v="4"/>
    <x v="1"/>
    <x v="0"/>
    <s v="19:14"/>
    <x v="0"/>
    <x v="0"/>
  </r>
  <r>
    <s v="INV101049"/>
    <x v="302"/>
    <x v="0"/>
    <x v="2"/>
    <s v="STR055-2024-May"/>
    <x v="591"/>
    <x v="558"/>
    <x v="0"/>
    <x v="5"/>
    <x v="2"/>
    <x v="1"/>
    <s v="PRD0120"/>
    <x v="120"/>
    <x v="18"/>
    <x v="34"/>
    <x v="9"/>
    <x v="51"/>
    <x v="47"/>
    <n v="1500000"/>
    <x v="0"/>
    <s v="EMP0205"/>
    <s v="Malini Gowda"/>
    <n v="1"/>
    <n v="552.4"/>
    <x v="6"/>
    <n v="82.86"/>
    <n v="5"/>
    <n v="23.48"/>
    <n v="493.02"/>
    <n v="371.12"/>
    <n v="98.419999999999973"/>
    <s v="Debit Card"/>
    <n v="0.19962678998823571"/>
    <x v="1"/>
    <x v="1"/>
    <x v="0"/>
    <s v="20:51"/>
    <x v="0"/>
    <x v="0"/>
  </r>
  <r>
    <s v="INV101050"/>
    <x v="186"/>
    <x v="1"/>
    <x v="4"/>
    <s v="STR038-2025-Feb"/>
    <x v="106"/>
    <x v="105"/>
    <x v="0"/>
    <x v="12"/>
    <x v="3"/>
    <x v="3"/>
    <s v="PRD0100"/>
    <x v="12"/>
    <x v="9"/>
    <x v="12"/>
    <x v="9"/>
    <x v="95"/>
    <x v="69"/>
    <n v="1500000"/>
    <x v="2"/>
    <s v="EMP0091"/>
    <s v="Hari Nair"/>
    <n v="1"/>
    <n v="5727.63"/>
    <x v="3"/>
    <n v="1145.53"/>
    <n v="12"/>
    <n v="549.85"/>
    <n v="5131.95"/>
    <n v="3970.86"/>
    <n v="611.23999999999967"/>
    <s v="Debit Card"/>
    <n v="0.11910482370249119"/>
    <x v="1"/>
    <x v="0"/>
    <x v="0"/>
    <s v="18:53"/>
    <x v="0"/>
    <x v="0"/>
  </r>
  <r>
    <s v="INV101051"/>
    <x v="224"/>
    <x v="0"/>
    <x v="11"/>
    <s v="STR056-2024-Aug"/>
    <x v="387"/>
    <x v="372"/>
    <x v="1"/>
    <x v="26"/>
    <x v="4"/>
    <x v="0"/>
    <s v="PRD0211"/>
    <x v="198"/>
    <x v="6"/>
    <x v="8"/>
    <x v="15"/>
    <x v="61"/>
    <x v="50"/>
    <n v="1200000"/>
    <x v="2"/>
    <s v="EMP0276"/>
    <s v="Manoj Ramachandran"/>
    <n v="2"/>
    <n v="852.71"/>
    <x v="4"/>
    <n v="511.63"/>
    <n v="5"/>
    <n v="59.69"/>
    <n v="1253.48"/>
    <n v="962.6"/>
    <n v="231.19"/>
    <s v="Credit Card"/>
    <n v="0.1844385231515461"/>
    <x v="2"/>
    <x v="1"/>
    <x v="0"/>
    <s v="19:19"/>
    <x v="0"/>
    <x v="0"/>
  </r>
  <r>
    <s v="INV101052"/>
    <x v="84"/>
    <x v="0"/>
    <x v="1"/>
    <s v="STR030-2024-Oct"/>
    <x v="455"/>
    <x v="437"/>
    <x v="0"/>
    <x v="10"/>
    <x v="4"/>
    <x v="0"/>
    <s v="PRD0221"/>
    <x v="226"/>
    <x v="4"/>
    <x v="6"/>
    <x v="40"/>
    <x v="103"/>
    <x v="30"/>
    <n v="2000000"/>
    <x v="1"/>
    <s v="EMP0223"/>
    <s v="Meena Krishnan"/>
    <n v="1"/>
    <n v="706.9"/>
    <x v="2"/>
    <n v="0"/>
    <n v="5"/>
    <n v="35.340000000000003"/>
    <n v="742.24"/>
    <n v="504.05"/>
    <n v="202.85"/>
    <s v="Credit Card"/>
    <n v="0.27329435223108428"/>
    <x v="2"/>
    <x v="1"/>
    <x v="0"/>
    <s v="15:19"/>
    <x v="1"/>
    <x v="0"/>
  </r>
  <r>
    <s v="INV101053"/>
    <x v="91"/>
    <x v="1"/>
    <x v="6"/>
    <s v="STR050-2025-Jan"/>
    <x v="481"/>
    <x v="271"/>
    <x v="1"/>
    <x v="22"/>
    <x v="1"/>
    <x v="2"/>
    <s v="PRD0173"/>
    <x v="189"/>
    <x v="3"/>
    <x v="63"/>
    <x v="23"/>
    <x v="57"/>
    <x v="49"/>
    <n v="2000000"/>
    <x v="1"/>
    <s v="EMP0285"/>
    <s v="Chandran Krishnan"/>
    <n v="2"/>
    <n v="2451.35"/>
    <x v="2"/>
    <n v="0"/>
    <n v="12"/>
    <n v="588.32000000000005"/>
    <n v="5491.02"/>
    <n v="3724.7"/>
    <n v="1178.0000000000005"/>
    <s v="Credit Card"/>
    <n v="0.21453209057697847"/>
    <x v="2"/>
    <x v="0"/>
    <x v="0"/>
    <s v="18:50"/>
    <x v="0"/>
    <x v="0"/>
  </r>
  <r>
    <s v="INV101054"/>
    <x v="64"/>
    <x v="0"/>
    <x v="9"/>
    <s v="STR086-2024-Nov"/>
    <x v="592"/>
    <x v="559"/>
    <x v="0"/>
    <x v="12"/>
    <x v="3"/>
    <x v="2"/>
    <s v="PRD0194"/>
    <x v="238"/>
    <x v="19"/>
    <x v="36"/>
    <x v="45"/>
    <x v="91"/>
    <x v="62"/>
    <n v="800000"/>
    <x v="1"/>
    <s v="EMP0147"/>
    <s v="Yogesh Chettiar"/>
    <n v="2"/>
    <n v="484.08"/>
    <x v="2"/>
    <n v="0"/>
    <n v="5"/>
    <n v="48.41"/>
    <n v="1016.57"/>
    <n v="638.14"/>
    <n v="330.0200000000001"/>
    <s v="UPI"/>
    <n v="0.32464070354230412"/>
    <x v="0"/>
    <x v="1"/>
    <x v="0"/>
    <s v="21:28"/>
    <x v="2"/>
    <x v="1"/>
  </r>
  <r>
    <s v="INV101055"/>
    <x v="305"/>
    <x v="1"/>
    <x v="8"/>
    <s v="STR056-2025-Mar"/>
    <x v="422"/>
    <x v="281"/>
    <x v="1"/>
    <x v="23"/>
    <x v="0"/>
    <x v="1"/>
    <s v="PRD0192"/>
    <x v="101"/>
    <x v="1"/>
    <x v="1"/>
    <x v="44"/>
    <x v="61"/>
    <x v="50"/>
    <n v="1200000"/>
    <x v="2"/>
    <s v="EMP0255"/>
    <s v="Venkat Sharma"/>
    <n v="3"/>
    <n v="409.07"/>
    <x v="0"/>
    <n v="122.72"/>
    <n v="5"/>
    <n v="55.22"/>
    <n v="1159.71"/>
    <n v="786.18"/>
    <n v="318.31000000000006"/>
    <s v="Cash"/>
    <n v="0.27447379086150853"/>
    <x v="3"/>
    <x v="0"/>
    <x v="0"/>
    <s v="16:56"/>
    <x v="1"/>
    <x v="0"/>
  </r>
  <r>
    <s v="INV101056"/>
    <x v="201"/>
    <x v="0"/>
    <x v="11"/>
    <s v="STR056-2024-Aug"/>
    <x v="562"/>
    <x v="532"/>
    <x v="1"/>
    <x v="32"/>
    <x v="3"/>
    <x v="0"/>
    <s v="PRD0150"/>
    <x v="38"/>
    <x v="13"/>
    <x v="57"/>
    <x v="7"/>
    <x v="61"/>
    <x v="50"/>
    <n v="1200000"/>
    <x v="2"/>
    <s v="EMP0206"/>
    <s v="Arjun Krishnan"/>
    <n v="2"/>
    <n v="780.27"/>
    <x v="5"/>
    <n v="78.03"/>
    <n v="5"/>
    <n v="74.13"/>
    <n v="1556.64"/>
    <n v="1050.9000000000001"/>
    <n v="431.61"/>
    <s v="UPI"/>
    <n v="0.27727027443724944"/>
    <x v="0"/>
    <x v="1"/>
    <x v="0"/>
    <s v="20:07"/>
    <x v="0"/>
    <x v="1"/>
  </r>
  <r>
    <s v="INV101057"/>
    <x v="266"/>
    <x v="0"/>
    <x v="10"/>
    <s v="STR051-2024-Apr"/>
    <x v="318"/>
    <x v="306"/>
    <x v="1"/>
    <x v="3"/>
    <x v="3"/>
    <x v="3"/>
    <s v="PRD0158"/>
    <x v="68"/>
    <x v="10"/>
    <x v="43"/>
    <x v="21"/>
    <x v="41"/>
    <x v="38"/>
    <n v="2000000"/>
    <x v="1"/>
    <s v="EMP0073"/>
    <s v="Sathish Sundaram"/>
    <n v="2"/>
    <n v="635.17999999999995"/>
    <x v="6"/>
    <n v="190.55"/>
    <n v="5"/>
    <n v="53.99"/>
    <n v="1133.8"/>
    <n v="914.32"/>
    <n v="165.4899999999999"/>
    <s v="Debit Card"/>
    <n v="0.14596048685835236"/>
    <x v="1"/>
    <x v="1"/>
    <x v="0"/>
    <s v="10:36"/>
    <x v="3"/>
    <x v="0"/>
  </r>
  <r>
    <s v="INV101058"/>
    <x v="214"/>
    <x v="0"/>
    <x v="7"/>
    <s v="STR080-2024-Sep"/>
    <x v="434"/>
    <x v="417"/>
    <x v="1"/>
    <x v="17"/>
    <x v="2"/>
    <x v="0"/>
    <s v="PRD0199"/>
    <x v="5"/>
    <x v="3"/>
    <x v="5"/>
    <x v="4"/>
    <x v="26"/>
    <x v="19"/>
    <n v="2000000"/>
    <x v="1"/>
    <s v="EMP0206"/>
    <s v="Arjun Krishnan"/>
    <n v="2"/>
    <n v="3471.93"/>
    <x v="1"/>
    <n v="1735.96"/>
    <n v="12"/>
    <n v="624.95000000000005"/>
    <n v="5832.85"/>
    <n v="4849.24"/>
    <n v="358.66000000000054"/>
    <s v="Credit Card"/>
    <n v="6.1489666286635269E-2"/>
    <x v="2"/>
    <x v="0"/>
    <x v="0"/>
    <s v="20:11"/>
    <x v="0"/>
    <x v="1"/>
  </r>
  <r>
    <s v="INV101059"/>
    <x v="138"/>
    <x v="0"/>
    <x v="9"/>
    <s v="STR116-2024-Nov"/>
    <x v="593"/>
    <x v="123"/>
    <x v="0"/>
    <x v="27"/>
    <x v="4"/>
    <x v="1"/>
    <s v="PRD0157"/>
    <x v="115"/>
    <x v="14"/>
    <x v="65"/>
    <x v="11"/>
    <x v="27"/>
    <x v="26"/>
    <n v="2000000"/>
    <x v="1"/>
    <s v="EMP0061"/>
    <s v="Ganapathy Naidu"/>
    <n v="3"/>
    <n v="3105.68"/>
    <x v="0"/>
    <n v="931.7"/>
    <n v="3"/>
    <n v="251.56"/>
    <n v="8636.9"/>
    <n v="5969.79"/>
    <n v="2415.5499999999997"/>
    <s v="Credit Card"/>
    <n v="0.27967789368870771"/>
    <x v="2"/>
    <x v="0"/>
    <x v="0"/>
    <s v="15:07"/>
    <x v="1"/>
    <x v="0"/>
  </r>
  <r>
    <s v="INV101060"/>
    <x v="27"/>
    <x v="0"/>
    <x v="1"/>
    <s v="STR104-2024-Oct"/>
    <x v="328"/>
    <x v="125"/>
    <x v="0"/>
    <x v="20"/>
    <x v="0"/>
    <x v="0"/>
    <s v="PRD0222"/>
    <x v="239"/>
    <x v="1"/>
    <x v="62"/>
    <x v="33"/>
    <x v="53"/>
    <x v="19"/>
    <n v="1200000"/>
    <x v="1"/>
    <s v="EMP0100"/>
    <s v="Priya Balasubramaniam"/>
    <n v="5"/>
    <n v="714.2"/>
    <x v="1"/>
    <n v="892.75"/>
    <n v="5"/>
    <n v="133.91"/>
    <n v="2812.16"/>
    <n v="2019.5"/>
    <n v="658.74999999999989"/>
    <s v="Net Banking"/>
    <n v="0.23425054050978605"/>
    <x v="4"/>
    <x v="0"/>
    <x v="0"/>
    <s v="13:16"/>
    <x v="1"/>
    <x v="1"/>
  </r>
  <r>
    <s v="INV101061"/>
    <x v="189"/>
    <x v="0"/>
    <x v="0"/>
    <s v="STR103-2024-Dec"/>
    <x v="594"/>
    <x v="560"/>
    <x v="1"/>
    <x v="23"/>
    <x v="0"/>
    <x v="3"/>
    <s v="PRD0043"/>
    <x v="63"/>
    <x v="12"/>
    <x v="21"/>
    <x v="20"/>
    <x v="33"/>
    <x v="31"/>
    <n v="2500000"/>
    <x v="1"/>
    <s v="EMP0090"/>
    <s v="Padma Gounder"/>
    <n v="0"/>
    <n v="3126.23"/>
    <x v="1"/>
    <n v="0"/>
    <n v="12"/>
    <n v="0"/>
    <n v="0"/>
    <n v="0"/>
    <n v="0"/>
    <s v="Credit Card"/>
    <n v="0"/>
    <x v="2"/>
    <x v="0"/>
    <x v="1"/>
    <s v="17:58"/>
    <x v="0"/>
    <x v="0"/>
  </r>
  <r>
    <s v="INV101062"/>
    <x v="111"/>
    <x v="0"/>
    <x v="9"/>
    <s v="STR050-2024-Nov"/>
    <x v="347"/>
    <x v="332"/>
    <x v="0"/>
    <x v="26"/>
    <x v="4"/>
    <x v="3"/>
    <s v="PRD0006"/>
    <x v="224"/>
    <x v="19"/>
    <x v="72"/>
    <x v="34"/>
    <x v="57"/>
    <x v="49"/>
    <n v="2000000"/>
    <x v="1"/>
    <s v="EMP0255"/>
    <s v="Venkat Sharma"/>
    <n v="3"/>
    <n v="1111.97"/>
    <x v="3"/>
    <n v="667.18"/>
    <n v="12"/>
    <n v="320.25"/>
    <n v="2988.98"/>
    <n v="2261.19"/>
    <n v="407.53999999999996"/>
    <s v="Cash"/>
    <n v="0.13634751654410535"/>
    <x v="3"/>
    <x v="0"/>
    <x v="0"/>
    <s v="16:38"/>
    <x v="1"/>
    <x v="0"/>
  </r>
  <r>
    <s v="INV101063"/>
    <x v="328"/>
    <x v="1"/>
    <x v="6"/>
    <s v="STR056-2025-Jan"/>
    <x v="555"/>
    <x v="525"/>
    <x v="0"/>
    <x v="4"/>
    <x v="2"/>
    <x v="1"/>
    <s v="PRD0227"/>
    <x v="20"/>
    <x v="6"/>
    <x v="20"/>
    <x v="14"/>
    <x v="61"/>
    <x v="50"/>
    <n v="1200000"/>
    <x v="2"/>
    <s v="EMP0072"/>
    <s v="Anitha Ramachandran"/>
    <n v="1"/>
    <n v="728.94"/>
    <x v="3"/>
    <n v="145.79"/>
    <n v="5"/>
    <n v="29.16"/>
    <n v="612.30999999999995"/>
    <n v="443.19"/>
    <n v="139.95999999999995"/>
    <s v="EMI"/>
    <n v="0.22857702797602517"/>
    <x v="5"/>
    <x v="0"/>
    <x v="0"/>
    <s v="13:50"/>
    <x v="1"/>
    <x v="0"/>
  </r>
  <r>
    <s v="INV101064"/>
    <x v="139"/>
    <x v="0"/>
    <x v="10"/>
    <s v="STR086-2024-Apr"/>
    <x v="595"/>
    <x v="34"/>
    <x v="1"/>
    <x v="16"/>
    <x v="3"/>
    <x v="1"/>
    <s v="PRD0187"/>
    <x v="219"/>
    <x v="16"/>
    <x v="58"/>
    <x v="8"/>
    <x v="91"/>
    <x v="62"/>
    <n v="800000"/>
    <x v="1"/>
    <s v="EMP0147"/>
    <s v="Yogesh Chettiar"/>
    <n v="2"/>
    <n v="2681.75"/>
    <x v="3"/>
    <n v="1072.7"/>
    <n v="12"/>
    <n v="514.9"/>
    <n v="4805.7"/>
    <n v="3916.78"/>
    <n v="374.01999999999964"/>
    <s v="Net Banking"/>
    <n v="7.7828412093971663E-2"/>
    <x v="4"/>
    <x v="0"/>
    <x v="0"/>
    <s v="10:30"/>
    <x v="3"/>
    <x v="0"/>
  </r>
  <r>
    <s v="INV101065"/>
    <x v="329"/>
    <x v="0"/>
    <x v="0"/>
    <s v="STR072-2024-Dec"/>
    <x v="497"/>
    <x v="471"/>
    <x v="1"/>
    <x v="34"/>
    <x v="0"/>
    <x v="2"/>
    <s v="PRD0137"/>
    <x v="99"/>
    <x v="10"/>
    <x v="15"/>
    <x v="19"/>
    <x v="24"/>
    <x v="24"/>
    <n v="1500000"/>
    <x v="0"/>
    <s v="EMP0170"/>
    <s v="Jyothi Prasad"/>
    <n v="2"/>
    <n v="722.04"/>
    <x v="2"/>
    <n v="0"/>
    <n v="5"/>
    <n v="72.2"/>
    <n v="1516.28"/>
    <n v="1044.76"/>
    <n v="399.32"/>
    <s v="Debit Card"/>
    <n v="0.26335505315640911"/>
    <x v="1"/>
    <x v="1"/>
    <x v="0"/>
    <s v="14:39"/>
    <x v="1"/>
    <x v="0"/>
  </r>
  <r>
    <s v="INV101066"/>
    <x v="67"/>
    <x v="0"/>
    <x v="0"/>
    <s v="STR093-2024-Dec"/>
    <x v="557"/>
    <x v="527"/>
    <x v="0"/>
    <x v="4"/>
    <x v="2"/>
    <x v="3"/>
    <s v="PRD0103"/>
    <x v="174"/>
    <x v="3"/>
    <x v="5"/>
    <x v="15"/>
    <x v="47"/>
    <x v="29"/>
    <n v="1000000"/>
    <x v="1"/>
    <s v="EMP0204"/>
    <s v="Rahul Krishnan"/>
    <n v="3"/>
    <n v="3341.77"/>
    <x v="2"/>
    <n v="0"/>
    <n v="12"/>
    <n v="1203.04"/>
    <n v="11228.35"/>
    <n v="7374"/>
    <n v="2651.3100000000004"/>
    <s v="Credit Card"/>
    <n v="0.23612641216207192"/>
    <x v="2"/>
    <x v="0"/>
    <x v="0"/>
    <s v="19:53"/>
    <x v="0"/>
    <x v="1"/>
  </r>
  <r>
    <s v="INV101067"/>
    <x v="254"/>
    <x v="1"/>
    <x v="4"/>
    <s v="STR047-2025-Feb"/>
    <x v="126"/>
    <x v="124"/>
    <x v="0"/>
    <x v="1"/>
    <x v="1"/>
    <x v="0"/>
    <s v="PRD0126"/>
    <x v="76"/>
    <x v="11"/>
    <x v="49"/>
    <x v="38"/>
    <x v="12"/>
    <x v="12"/>
    <n v="800000"/>
    <x v="0"/>
    <s v="EMP0045"/>
    <s v="Chitra Chettiar"/>
    <n v="1"/>
    <n v="1014.03"/>
    <x v="2"/>
    <n v="0"/>
    <n v="12"/>
    <n v="121.68"/>
    <n v="1135.71"/>
    <n v="645.59"/>
    <n v="368.44"/>
    <s v="Cash"/>
    <n v="0.3244138028193817"/>
    <x v="3"/>
    <x v="0"/>
    <x v="0"/>
    <s v="18:29"/>
    <x v="0"/>
    <x v="0"/>
  </r>
  <r>
    <s v="INV101068"/>
    <x v="83"/>
    <x v="1"/>
    <x v="8"/>
    <s v="STR101-2025-Mar"/>
    <x v="105"/>
    <x v="104"/>
    <x v="1"/>
    <x v="5"/>
    <x v="2"/>
    <x v="1"/>
    <s v="PRD0201"/>
    <x v="205"/>
    <x v="3"/>
    <x v="74"/>
    <x v="17"/>
    <x v="34"/>
    <x v="32"/>
    <n v="1200000"/>
    <x v="1"/>
    <s v="EMP0020"/>
    <s v="Eswar Prasad"/>
    <n v="2"/>
    <n v="967.44"/>
    <x v="0"/>
    <n v="193.49"/>
    <n v="5"/>
    <n v="87.07"/>
    <n v="1828.46"/>
    <n v="1451.74"/>
    <n v="289.65000000000003"/>
    <s v="Debit Card"/>
    <n v="0.15841199698106606"/>
    <x v="1"/>
    <x v="0"/>
    <x v="0"/>
    <s v="17:47"/>
    <x v="0"/>
    <x v="0"/>
  </r>
  <r>
    <s v="INV101069"/>
    <x v="74"/>
    <x v="0"/>
    <x v="9"/>
    <s v="STR111-2024-Nov"/>
    <x v="507"/>
    <x v="481"/>
    <x v="0"/>
    <x v="29"/>
    <x v="4"/>
    <x v="1"/>
    <s v="PRD0105"/>
    <x v="97"/>
    <x v="8"/>
    <x v="10"/>
    <x v="43"/>
    <x v="23"/>
    <x v="23"/>
    <n v="2500000"/>
    <x v="0"/>
    <s v="EMP0260"/>
    <s v="Malathi Varma"/>
    <n v="2"/>
    <n v="1135.75"/>
    <x v="3"/>
    <n v="454.3"/>
    <n v="12"/>
    <n v="218.06"/>
    <n v="2035.26"/>
    <n v="1683.7"/>
    <n v="133.49999999999994"/>
    <s v="Credit Card"/>
    <n v="6.5593585094779014E-2"/>
    <x v="2"/>
    <x v="0"/>
    <x v="0"/>
    <s v="10:21"/>
    <x v="3"/>
    <x v="0"/>
  </r>
  <r>
    <s v="INV101070"/>
    <x v="80"/>
    <x v="0"/>
    <x v="1"/>
    <s v="STR083-2024-Oct"/>
    <x v="267"/>
    <x v="259"/>
    <x v="1"/>
    <x v="10"/>
    <x v="4"/>
    <x v="0"/>
    <s v="PRD0039"/>
    <x v="111"/>
    <x v="11"/>
    <x v="18"/>
    <x v="45"/>
    <x v="28"/>
    <x v="27"/>
    <n v="1200000"/>
    <x v="2"/>
    <s v="EMP0170"/>
    <s v="Jyothi Prasad"/>
    <n v="2"/>
    <n v="881.08"/>
    <x v="0"/>
    <n v="176.22"/>
    <n v="5"/>
    <n v="79.3"/>
    <n v="1665.24"/>
    <n v="1140.4000000000001"/>
    <n v="445.53999999999991"/>
    <s v="UPI"/>
    <n v="0.26755302538973358"/>
    <x v="0"/>
    <x v="0"/>
    <x v="0"/>
    <s v="17:00"/>
    <x v="0"/>
    <x v="1"/>
  </r>
  <r>
    <s v="INV101071"/>
    <x v="131"/>
    <x v="0"/>
    <x v="2"/>
    <s v="STR118-2024-May"/>
    <x v="518"/>
    <x v="491"/>
    <x v="0"/>
    <x v="14"/>
    <x v="1"/>
    <x v="3"/>
    <s v="PRD0032"/>
    <x v="209"/>
    <x v="4"/>
    <x v="53"/>
    <x v="42"/>
    <x v="77"/>
    <x v="61"/>
    <n v="1000000"/>
    <x v="0"/>
    <s v="EMP0255"/>
    <s v="Venkat Sharma"/>
    <n v="4"/>
    <n v="894.48"/>
    <x v="2"/>
    <n v="0"/>
    <n v="5"/>
    <n v="178.9"/>
    <n v="3756.82"/>
    <n v="2520.4"/>
    <n v="1057.52"/>
    <s v="Debit Card"/>
    <n v="0.28149339068680423"/>
    <x v="1"/>
    <x v="1"/>
    <x v="0"/>
    <s v="18:54"/>
    <x v="0"/>
    <x v="0"/>
  </r>
  <r>
    <s v="INV101072"/>
    <x v="330"/>
    <x v="0"/>
    <x v="2"/>
    <s v="STR119-2024-May"/>
    <x v="596"/>
    <x v="561"/>
    <x v="1"/>
    <x v="20"/>
    <x v="0"/>
    <x v="0"/>
    <s v="PRD0221"/>
    <x v="226"/>
    <x v="4"/>
    <x v="6"/>
    <x v="40"/>
    <x v="89"/>
    <x v="6"/>
    <n v="1000000"/>
    <x v="0"/>
    <s v="EMP0073"/>
    <s v="Sathish Sundaram"/>
    <n v="2"/>
    <n v="732.77"/>
    <x v="2"/>
    <n v="0"/>
    <n v="5"/>
    <n v="73.28"/>
    <n v="1538.82"/>
    <n v="1008.1"/>
    <n v="457.43999999999994"/>
    <s v="UPI"/>
    <n v="0.29726673685031385"/>
    <x v="0"/>
    <x v="0"/>
    <x v="0"/>
    <s v="16:48"/>
    <x v="1"/>
    <x v="0"/>
  </r>
  <r>
    <s v="INV101073"/>
    <x v="58"/>
    <x v="0"/>
    <x v="7"/>
    <s v="STR027-2024-Sep"/>
    <x v="500"/>
    <x v="474"/>
    <x v="1"/>
    <x v="9"/>
    <x v="2"/>
    <x v="1"/>
    <s v="PRD0084"/>
    <x v="50"/>
    <x v="7"/>
    <x v="9"/>
    <x v="29"/>
    <x v="100"/>
    <x v="72"/>
    <n v="1500000"/>
    <x v="2"/>
    <s v="EMP0061"/>
    <s v="Ganapathy Naidu"/>
    <n v="1"/>
    <n v="1391.69"/>
    <x v="1"/>
    <n v="347.92"/>
    <n v="12"/>
    <n v="125.25"/>
    <n v="1169.02"/>
    <n v="1073.45"/>
    <n v="-29.680000000000064"/>
    <s v="UPI"/>
    <n v="-2.53887871892697E-2"/>
    <x v="0"/>
    <x v="0"/>
    <x v="0"/>
    <s v="16:12"/>
    <x v="1"/>
    <x v="0"/>
  </r>
  <r>
    <s v="INV101074"/>
    <x v="47"/>
    <x v="0"/>
    <x v="9"/>
    <s v="STR073-2024-Nov"/>
    <x v="522"/>
    <x v="495"/>
    <x v="1"/>
    <x v="6"/>
    <x v="0"/>
    <x v="3"/>
    <s v="PRD0227"/>
    <x v="20"/>
    <x v="6"/>
    <x v="20"/>
    <x v="14"/>
    <x v="32"/>
    <x v="29"/>
    <n v="2500000"/>
    <x v="1"/>
    <s v="EMP0100"/>
    <s v="Priya Balasubramaniam"/>
    <n v="2"/>
    <n v="733.93"/>
    <x v="4"/>
    <n v="440.36"/>
    <n v="5"/>
    <n v="51.38"/>
    <n v="1078.8800000000001"/>
    <n v="886.38"/>
    <n v="141.12000000000012"/>
    <s v="UPI"/>
    <n v="0.13080231351030708"/>
    <x v="0"/>
    <x v="0"/>
    <x v="0"/>
    <s v="21:57"/>
    <x v="2"/>
    <x v="0"/>
  </r>
  <r>
    <s v="INV101075"/>
    <x v="137"/>
    <x v="0"/>
    <x v="0"/>
    <s v="STR064-2024-Dec"/>
    <x v="597"/>
    <x v="562"/>
    <x v="0"/>
    <x v="26"/>
    <x v="4"/>
    <x v="0"/>
    <s v="PRD0033"/>
    <x v="103"/>
    <x v="2"/>
    <x v="59"/>
    <x v="30"/>
    <x v="90"/>
    <x v="67"/>
    <n v="1200000"/>
    <x v="2"/>
    <s v="EMP0207"/>
    <s v="Chitra Bhat"/>
    <n v="1"/>
    <n v="3417.32"/>
    <x v="6"/>
    <n v="512.6"/>
    <n v="12"/>
    <n v="348.57"/>
    <n v="3253.29"/>
    <n v="2710.05"/>
    <n v="194.66999999999979"/>
    <s v="Debit Card"/>
    <n v="5.9837887184972689E-2"/>
    <x v="1"/>
    <x v="1"/>
    <x v="0"/>
    <s v="12:57"/>
    <x v="1"/>
    <x v="0"/>
  </r>
  <r>
    <s v="INV101076"/>
    <x v="143"/>
    <x v="0"/>
    <x v="2"/>
    <s v="STR087-2024-May"/>
    <x v="459"/>
    <x v="441"/>
    <x v="0"/>
    <x v="19"/>
    <x v="1"/>
    <x v="0"/>
    <s v="PRD0133"/>
    <x v="204"/>
    <x v="5"/>
    <x v="7"/>
    <x v="40"/>
    <x v="45"/>
    <x v="42"/>
    <n v="2000000"/>
    <x v="1"/>
    <s v="EMP0206"/>
    <s v="Arjun Krishnan"/>
    <n v="4"/>
    <n v="1021.95"/>
    <x v="1"/>
    <n v="1021.95"/>
    <n v="12"/>
    <n v="367.9"/>
    <n v="3433.75"/>
    <n v="3026.36"/>
    <n v="39.489999999999895"/>
    <s v="UPI"/>
    <n v="1.1500546050236591E-2"/>
    <x v="0"/>
    <x v="1"/>
    <x v="0"/>
    <s v="15:48"/>
    <x v="1"/>
    <x v="0"/>
  </r>
  <r>
    <s v="INV101077"/>
    <x v="39"/>
    <x v="0"/>
    <x v="9"/>
    <s v="STR013-2024-Nov"/>
    <x v="598"/>
    <x v="563"/>
    <x v="1"/>
    <x v="9"/>
    <x v="2"/>
    <x v="3"/>
    <s v="PRD0225"/>
    <x v="124"/>
    <x v="11"/>
    <x v="49"/>
    <x v="44"/>
    <x v="76"/>
    <x v="50"/>
    <n v="2500000"/>
    <x v="2"/>
    <s v="EMP0285"/>
    <s v="Chandran Krishnan"/>
    <n v="3"/>
    <n v="1242.8499999999999"/>
    <x v="1"/>
    <n v="932.14"/>
    <n v="12"/>
    <n v="335.57"/>
    <n v="3131.98"/>
    <n v="2585.4"/>
    <n v="211.00999999999993"/>
    <s v="Credit Card"/>
    <n v="6.7372716300870356E-2"/>
    <x v="2"/>
    <x v="0"/>
    <x v="0"/>
    <s v="14:16"/>
    <x v="1"/>
    <x v="0"/>
  </r>
  <r>
    <s v="INV101078"/>
    <x v="174"/>
    <x v="0"/>
    <x v="2"/>
    <s v="STR115-2024-May"/>
    <x v="543"/>
    <x v="513"/>
    <x v="1"/>
    <x v="5"/>
    <x v="2"/>
    <x v="1"/>
    <s v="PRD0182"/>
    <x v="74"/>
    <x v="12"/>
    <x v="21"/>
    <x v="10"/>
    <x v="43"/>
    <x v="40"/>
    <n v="1500000"/>
    <x v="2"/>
    <s v="EMP0170"/>
    <s v="Jyothi Prasad"/>
    <n v="1"/>
    <n v="3248.94"/>
    <x v="6"/>
    <n v="487.34"/>
    <n v="12"/>
    <n v="331.39"/>
    <n v="3092.99"/>
    <n v="2135.85"/>
    <n v="625.74999999999989"/>
    <s v="Credit Card"/>
    <n v="0.2023123256137265"/>
    <x v="2"/>
    <x v="1"/>
    <x v="0"/>
    <s v="14:52"/>
    <x v="1"/>
    <x v="0"/>
  </r>
  <r>
    <s v="INV101079"/>
    <x v="73"/>
    <x v="0"/>
    <x v="3"/>
    <s v="STR108-2024-Jul"/>
    <x v="231"/>
    <x v="225"/>
    <x v="0"/>
    <x v="5"/>
    <x v="2"/>
    <x v="1"/>
    <s v="PRD0230"/>
    <x v="237"/>
    <x v="0"/>
    <x v="37"/>
    <x v="34"/>
    <x v="29"/>
    <x v="28"/>
    <n v="2500000"/>
    <x v="1"/>
    <s v="EMP0203"/>
    <s v="Rani Mishra"/>
    <n v="1"/>
    <n v="1229.6400000000001"/>
    <x v="2"/>
    <n v="0"/>
    <n v="12"/>
    <n v="147.56"/>
    <n v="1377.2"/>
    <n v="859.94"/>
    <n v="369.7"/>
    <s v="UPI"/>
    <n v="0.26844321812372929"/>
    <x v="0"/>
    <x v="0"/>
    <x v="0"/>
    <s v="10:11"/>
    <x v="3"/>
    <x v="0"/>
  </r>
  <r>
    <s v="INV101080"/>
    <x v="221"/>
    <x v="0"/>
    <x v="3"/>
    <s v="STR006-2024-Jul"/>
    <x v="348"/>
    <x v="333"/>
    <x v="1"/>
    <x v="25"/>
    <x v="3"/>
    <x v="0"/>
    <s v="PRD0141"/>
    <x v="62"/>
    <x v="10"/>
    <x v="43"/>
    <x v="12"/>
    <x v="86"/>
    <x v="3"/>
    <n v="2000000"/>
    <x v="1"/>
    <s v="EMP0045"/>
    <s v="Chitra Chettiar"/>
    <n v="0"/>
    <n v="732.24"/>
    <x v="2"/>
    <n v="0"/>
    <n v="5"/>
    <n v="0"/>
    <n v="0"/>
    <n v="0"/>
    <n v="0"/>
    <s v="Debit Card"/>
    <n v="0"/>
    <x v="1"/>
    <x v="1"/>
    <x v="0"/>
    <s v="16:01"/>
    <x v="1"/>
    <x v="0"/>
  </r>
  <r>
    <s v="INV101081"/>
    <x v="265"/>
    <x v="1"/>
    <x v="4"/>
    <s v="STR043-2025-Feb"/>
    <x v="311"/>
    <x v="71"/>
    <x v="0"/>
    <x v="17"/>
    <x v="2"/>
    <x v="3"/>
    <s v="PRD0028"/>
    <x v="231"/>
    <x v="17"/>
    <x v="30"/>
    <x v="19"/>
    <x v="97"/>
    <x v="20"/>
    <n v="1500000"/>
    <x v="2"/>
    <s v="EMP0204"/>
    <s v="Rahul Krishnan"/>
    <n v="5"/>
    <n v="816.78"/>
    <x v="2"/>
    <n v="0"/>
    <n v="5"/>
    <n v="204.19"/>
    <n v="4288.09"/>
    <n v="2878.6"/>
    <n v="1205.3000000000002"/>
    <s v="UPI"/>
    <n v="0.28108085417983303"/>
    <x v="0"/>
    <x v="0"/>
    <x v="0"/>
    <s v="15:37"/>
    <x v="1"/>
    <x v="0"/>
  </r>
  <r>
    <s v="INV101082"/>
    <x v="76"/>
    <x v="0"/>
    <x v="1"/>
    <s v="STR053-2024-Oct"/>
    <x v="599"/>
    <x v="564"/>
    <x v="1"/>
    <x v="35"/>
    <x v="3"/>
    <x v="0"/>
    <s v="PRD0137"/>
    <x v="99"/>
    <x v="10"/>
    <x v="15"/>
    <x v="19"/>
    <x v="58"/>
    <x v="30"/>
    <n v="1500000"/>
    <x v="1"/>
    <s v="EMP0204"/>
    <s v="Rahul Krishnan"/>
    <n v="2"/>
    <n v="749.95"/>
    <x v="4"/>
    <n v="449.97"/>
    <n v="5"/>
    <n v="52.5"/>
    <n v="1102.43"/>
    <n v="1044.76"/>
    <n v="5.1700000000000728"/>
    <s v="Debit Card"/>
    <n v="4.6896401585588858E-3"/>
    <x v="1"/>
    <x v="0"/>
    <x v="0"/>
    <s v="21:38"/>
    <x v="2"/>
    <x v="0"/>
  </r>
  <r>
    <s v="INV101083"/>
    <x v="196"/>
    <x v="0"/>
    <x v="11"/>
    <s v="STR097-2024-Aug"/>
    <x v="600"/>
    <x v="565"/>
    <x v="1"/>
    <x v="20"/>
    <x v="0"/>
    <x v="1"/>
    <s v="PRD0137"/>
    <x v="99"/>
    <x v="10"/>
    <x v="15"/>
    <x v="19"/>
    <x v="30"/>
    <x v="29"/>
    <n v="1500000"/>
    <x v="1"/>
    <s v="EMP0121"/>
    <s v="Yamini Pandian"/>
    <n v="1"/>
    <n v="773.13"/>
    <x v="3"/>
    <n v="154.63"/>
    <n v="5"/>
    <n v="30.93"/>
    <n v="649.42999999999995"/>
    <n v="522.38"/>
    <n v="96.119999999999948"/>
    <s v="UPI"/>
    <n v="0.14800671357960049"/>
    <x v="0"/>
    <x v="1"/>
    <x v="0"/>
    <s v="19:20"/>
    <x v="0"/>
    <x v="0"/>
  </r>
  <r>
    <s v="INV101084"/>
    <x v="176"/>
    <x v="0"/>
    <x v="1"/>
    <s v="STR020-2024-Oct"/>
    <x v="601"/>
    <x v="566"/>
    <x v="1"/>
    <x v="35"/>
    <x v="3"/>
    <x v="2"/>
    <s v="PRD0215"/>
    <x v="236"/>
    <x v="0"/>
    <x v="37"/>
    <x v="7"/>
    <x v="81"/>
    <x v="53"/>
    <n v="2000000"/>
    <x v="0"/>
    <s v="EMP0215"/>
    <s v="Praveen Gupta"/>
    <n v="1"/>
    <n v="979.09"/>
    <x v="6"/>
    <n v="146.86000000000001"/>
    <n v="5"/>
    <n v="41.61"/>
    <n v="873.84"/>
    <n v="703.03"/>
    <n v="129.20000000000005"/>
    <s v="Net Banking"/>
    <n v="0.14785315389545001"/>
    <x v="4"/>
    <x v="0"/>
    <x v="0"/>
    <s v="19:05"/>
    <x v="0"/>
    <x v="0"/>
  </r>
  <r>
    <s v="INV101085"/>
    <x v="96"/>
    <x v="0"/>
    <x v="0"/>
    <s v="STR105-2024-Dec"/>
    <x v="602"/>
    <x v="567"/>
    <x v="0"/>
    <x v="3"/>
    <x v="3"/>
    <x v="3"/>
    <s v="PRD0130"/>
    <x v="132"/>
    <x v="2"/>
    <x v="59"/>
    <x v="47"/>
    <x v="96"/>
    <x v="70"/>
    <n v="2500000"/>
    <x v="1"/>
    <s v="EMP0091"/>
    <s v="Hari Nair"/>
    <n v="2"/>
    <n v="1308.32"/>
    <x v="2"/>
    <n v="0"/>
    <n v="12"/>
    <n v="314"/>
    <n v="2930.64"/>
    <n v="1924.34"/>
    <n v="692.3"/>
    <s v="Debit Card"/>
    <n v="0.23622826413343159"/>
    <x v="1"/>
    <x v="0"/>
    <x v="1"/>
    <s v="10:20"/>
    <x v="3"/>
    <x v="0"/>
  </r>
  <r>
    <s v="INV101086"/>
    <x v="259"/>
    <x v="0"/>
    <x v="11"/>
    <s v="STR066-2024-Aug"/>
    <x v="603"/>
    <x v="95"/>
    <x v="0"/>
    <x v="17"/>
    <x v="2"/>
    <x v="0"/>
    <s v="PRD0145"/>
    <x v="94"/>
    <x v="8"/>
    <x v="10"/>
    <x v="42"/>
    <x v="39"/>
    <x v="36"/>
    <n v="2500000"/>
    <x v="1"/>
    <s v="EMP0147"/>
    <s v="Yogesh Chettiar"/>
    <n v="1"/>
    <n v="1729.46"/>
    <x v="0"/>
    <n v="172.95"/>
    <n v="12"/>
    <n v="186.78"/>
    <n v="1743.29"/>
    <n v="1133.27"/>
    <n v="423.24"/>
    <s v="UPI"/>
    <n v="0.24278232537328845"/>
    <x v="0"/>
    <x v="1"/>
    <x v="0"/>
    <s v="14:26"/>
    <x v="1"/>
    <x v="0"/>
  </r>
  <r>
    <s v="INV101087"/>
    <x v="171"/>
    <x v="0"/>
    <x v="9"/>
    <s v="STR029-2024-Nov"/>
    <x v="604"/>
    <x v="568"/>
    <x v="0"/>
    <x v="4"/>
    <x v="2"/>
    <x v="0"/>
    <s v="PRD0081"/>
    <x v="118"/>
    <x v="14"/>
    <x v="23"/>
    <x v="21"/>
    <x v="37"/>
    <x v="34"/>
    <n v="800000"/>
    <x v="2"/>
    <s v="EMP0009"/>
    <s v="Vinod Hegde"/>
    <n v="2"/>
    <n v="6411.9"/>
    <x v="6"/>
    <n v="1923.57"/>
    <n v="3"/>
    <n v="327.01"/>
    <n v="11227.24"/>
    <n v="9525.52"/>
    <n v="1374.7099999999994"/>
    <s v="Cash"/>
    <n v="0.12244416259027147"/>
    <x v="3"/>
    <x v="1"/>
    <x v="0"/>
    <s v="13:56"/>
    <x v="1"/>
    <x v="0"/>
  </r>
  <r>
    <s v="INV101088"/>
    <x v="176"/>
    <x v="0"/>
    <x v="1"/>
    <s v="STR065-2024-Oct"/>
    <x v="605"/>
    <x v="569"/>
    <x v="0"/>
    <x v="17"/>
    <x v="2"/>
    <x v="0"/>
    <s v="PRD0181"/>
    <x v="180"/>
    <x v="18"/>
    <x v="55"/>
    <x v="44"/>
    <x v="102"/>
    <x v="73"/>
    <n v="1200000"/>
    <x v="0"/>
    <s v="EMP0072"/>
    <s v="Anitha Ramachandran"/>
    <n v="2"/>
    <n v="742.08"/>
    <x v="2"/>
    <n v="0"/>
    <n v="5"/>
    <n v="74.209999999999994"/>
    <n v="1558.37"/>
    <n v="1140.3599999999999"/>
    <n v="343.8"/>
    <s v="Debit Card"/>
    <n v="0.2206151299113818"/>
    <x v="1"/>
    <x v="0"/>
    <x v="0"/>
    <s v="18:31"/>
    <x v="0"/>
    <x v="0"/>
  </r>
  <r>
    <s v="INV101089"/>
    <x v="34"/>
    <x v="0"/>
    <x v="0"/>
    <s v="STR084-2024-Dec"/>
    <x v="606"/>
    <x v="570"/>
    <x v="0"/>
    <x v="8"/>
    <x v="3"/>
    <x v="3"/>
    <s v="PRD0071"/>
    <x v="17"/>
    <x v="10"/>
    <x v="17"/>
    <x v="4"/>
    <x v="7"/>
    <x v="7"/>
    <n v="2000000"/>
    <x v="0"/>
    <s v="EMP0086"/>
    <s v="Anil Reddy"/>
    <n v="4"/>
    <n v="786.45"/>
    <x v="2"/>
    <n v="0"/>
    <n v="5"/>
    <n v="157.29"/>
    <n v="3303.09"/>
    <n v="2139.2399999999998"/>
    <n v="1006.5600000000004"/>
    <s v="Debit Card"/>
    <n v="0.30473284106700099"/>
    <x v="1"/>
    <x v="0"/>
    <x v="0"/>
    <s v="13:37"/>
    <x v="1"/>
    <x v="0"/>
  </r>
  <r>
    <s v="INV101090"/>
    <x v="59"/>
    <x v="0"/>
    <x v="1"/>
    <s v="STR069-2024-Oct"/>
    <x v="152"/>
    <x v="150"/>
    <x v="1"/>
    <x v="0"/>
    <x v="0"/>
    <x v="0"/>
    <s v="PRD0059"/>
    <x v="126"/>
    <x v="12"/>
    <x v="21"/>
    <x v="16"/>
    <x v="114"/>
    <x v="78"/>
    <n v="1200000"/>
    <x v="1"/>
    <s v="EMP0207"/>
    <s v="Chitra Bhat"/>
    <n v="1"/>
    <n v="1507.6"/>
    <x v="6"/>
    <n v="226.14"/>
    <n v="12"/>
    <n v="153.78"/>
    <n v="1435.24"/>
    <n v="988.57"/>
    <n v="292.89"/>
    <s v="Debit Card"/>
    <n v="0.20407039937571417"/>
    <x v="1"/>
    <x v="0"/>
    <x v="0"/>
    <s v="10:43"/>
    <x v="3"/>
    <x v="0"/>
  </r>
  <r>
    <s v="INV101091"/>
    <x v="331"/>
    <x v="0"/>
    <x v="3"/>
    <s v="STR049-2024-Jul"/>
    <x v="607"/>
    <x v="571"/>
    <x v="1"/>
    <x v="5"/>
    <x v="2"/>
    <x v="0"/>
    <s v="PRD0071"/>
    <x v="17"/>
    <x v="10"/>
    <x v="17"/>
    <x v="4"/>
    <x v="110"/>
    <x v="74"/>
    <n v="1200000"/>
    <x v="2"/>
    <s v="EMP0002"/>
    <s v="Girish Sundaram"/>
    <n v="0"/>
    <n v="803.91"/>
    <x v="1"/>
    <n v="0"/>
    <n v="5"/>
    <n v="0"/>
    <n v="0"/>
    <n v="0"/>
    <n v="0"/>
    <s v="Credit Card"/>
    <n v="0"/>
    <x v="2"/>
    <x v="0"/>
    <x v="0"/>
    <s v="21:09"/>
    <x v="2"/>
    <x v="0"/>
  </r>
  <r>
    <s v="INV101092"/>
    <x v="152"/>
    <x v="0"/>
    <x v="2"/>
    <s v="STR041-2024-May"/>
    <x v="265"/>
    <x v="257"/>
    <x v="1"/>
    <x v="4"/>
    <x v="2"/>
    <x v="1"/>
    <s v="PRD0153"/>
    <x v="125"/>
    <x v="0"/>
    <x v="0"/>
    <x v="7"/>
    <x v="62"/>
    <x v="32"/>
    <n v="2500000"/>
    <x v="1"/>
    <s v="EMP0020"/>
    <s v="Eswar Prasad"/>
    <n v="1"/>
    <n v="772.25"/>
    <x v="2"/>
    <n v="0"/>
    <n v="5"/>
    <n v="38.61"/>
    <n v="810.86"/>
    <n v="569.35"/>
    <n v="202.89999999999998"/>
    <s v="Debit Card"/>
    <n v="0.25022815282539523"/>
    <x v="1"/>
    <x v="1"/>
    <x v="0"/>
    <s v="13:37"/>
    <x v="1"/>
    <x v="0"/>
  </r>
  <r>
    <s v="INV101093"/>
    <x v="329"/>
    <x v="0"/>
    <x v="0"/>
    <s v="STR077-2024-Dec"/>
    <x v="470"/>
    <x v="449"/>
    <x v="1"/>
    <x v="34"/>
    <x v="0"/>
    <x v="3"/>
    <s v="PRD0117"/>
    <x v="10"/>
    <x v="8"/>
    <x v="10"/>
    <x v="8"/>
    <x v="69"/>
    <x v="55"/>
    <n v="2500000"/>
    <x v="2"/>
    <s v="EMP0258"/>
    <s v="Preethi Singh"/>
    <n v="4"/>
    <n v="1805.16"/>
    <x v="2"/>
    <n v="0"/>
    <n v="12"/>
    <n v="866.48"/>
    <n v="8087.12"/>
    <n v="5599.4"/>
    <n v="1621.2400000000002"/>
    <s v="Credit Card"/>
    <n v="0.20047186142903781"/>
    <x v="2"/>
    <x v="0"/>
    <x v="0"/>
    <s v="14:00"/>
    <x v="1"/>
    <x v="0"/>
  </r>
  <r>
    <s v="INV101094"/>
    <x v="47"/>
    <x v="0"/>
    <x v="9"/>
    <s v="STR024-2024-Nov"/>
    <x v="307"/>
    <x v="296"/>
    <x v="1"/>
    <x v="14"/>
    <x v="1"/>
    <x v="0"/>
    <s v="PRD0022"/>
    <x v="43"/>
    <x v="7"/>
    <x v="35"/>
    <x v="25"/>
    <x v="16"/>
    <x v="16"/>
    <n v="1000000"/>
    <x v="0"/>
    <s v="EMP0269"/>
    <s v="Ishwarya Shetty"/>
    <n v="1"/>
    <n v="1202.6600000000001"/>
    <x v="4"/>
    <n v="360.8"/>
    <n v="12"/>
    <n v="101.02"/>
    <n v="942.88"/>
    <n v="767.83"/>
    <n v="74.029999999999959"/>
    <s v="Cash"/>
    <n v="7.8514763278465932E-2"/>
    <x v="3"/>
    <x v="1"/>
    <x v="0"/>
    <s v="15:02"/>
    <x v="1"/>
    <x v="0"/>
  </r>
  <r>
    <s v="INV101095"/>
    <x v="37"/>
    <x v="0"/>
    <x v="0"/>
    <s v="STR073-2024-Dec"/>
    <x v="608"/>
    <x v="572"/>
    <x v="0"/>
    <x v="9"/>
    <x v="2"/>
    <x v="3"/>
    <s v="PRD0011"/>
    <x v="159"/>
    <x v="6"/>
    <x v="69"/>
    <x v="0"/>
    <x v="32"/>
    <x v="29"/>
    <n v="2500000"/>
    <x v="1"/>
    <s v="EMP0015"/>
    <s v="Vikram Bhat"/>
    <n v="3"/>
    <n v="807.97"/>
    <x v="0"/>
    <n v="242.39"/>
    <n v="5"/>
    <n v="109.08"/>
    <n v="2290.6"/>
    <n v="1243.5"/>
    <n v="938.01999999999987"/>
    <s v="Cash"/>
    <n v="0.40950842573998075"/>
    <x v="3"/>
    <x v="0"/>
    <x v="0"/>
    <s v="12:30"/>
    <x v="1"/>
    <x v="1"/>
  </r>
  <r>
    <s v="INV101096"/>
    <x v="219"/>
    <x v="0"/>
    <x v="1"/>
    <s v="STR020-2024-Oct"/>
    <x v="194"/>
    <x v="191"/>
    <x v="1"/>
    <x v="10"/>
    <x v="4"/>
    <x v="0"/>
    <s v="PRD0188"/>
    <x v="192"/>
    <x v="13"/>
    <x v="57"/>
    <x v="19"/>
    <x v="81"/>
    <x v="53"/>
    <n v="2000000"/>
    <x v="0"/>
    <s v="EMP0255"/>
    <s v="Venkat Sharma"/>
    <n v="1"/>
    <n v="475.31"/>
    <x v="1"/>
    <n v="118.83"/>
    <n v="5"/>
    <n v="17.82"/>
    <n v="374.3"/>
    <n v="337.09"/>
    <n v="19.390000000000036"/>
    <s v="UPI"/>
    <n v="5.1803366283729724E-2"/>
    <x v="0"/>
    <x v="1"/>
    <x v="0"/>
    <s v="16:44"/>
    <x v="1"/>
    <x v="0"/>
  </r>
  <r>
    <s v="INV101097"/>
    <x v="66"/>
    <x v="0"/>
    <x v="10"/>
    <s v="STR032-2024-Apr"/>
    <x v="561"/>
    <x v="531"/>
    <x v="1"/>
    <x v="0"/>
    <x v="0"/>
    <x v="3"/>
    <s v="PRD0172"/>
    <x v="35"/>
    <x v="16"/>
    <x v="29"/>
    <x v="4"/>
    <x v="56"/>
    <x v="30"/>
    <n v="2500000"/>
    <x v="1"/>
    <s v="EMP0090"/>
    <s v="Padma Gounder"/>
    <n v="2"/>
    <n v="2504.7199999999998"/>
    <x v="2"/>
    <n v="0"/>
    <n v="12"/>
    <n v="601.13"/>
    <n v="5610.57"/>
    <n v="3608.74"/>
    <n v="1400.6999999999998"/>
    <s v="Credit Card"/>
    <n v="0.24965377849309425"/>
    <x v="2"/>
    <x v="0"/>
    <x v="0"/>
    <s v="18:25"/>
    <x v="0"/>
    <x v="0"/>
  </r>
  <r>
    <s v="INV101098"/>
    <x v="146"/>
    <x v="0"/>
    <x v="9"/>
    <s v="STR068-2024-Nov"/>
    <x v="123"/>
    <x v="121"/>
    <x v="1"/>
    <x v="30"/>
    <x v="3"/>
    <x v="3"/>
    <s v="PRD0144"/>
    <x v="93"/>
    <x v="10"/>
    <x v="17"/>
    <x v="18"/>
    <x v="11"/>
    <x v="11"/>
    <n v="2000000"/>
    <x v="1"/>
    <s v="EMP0100"/>
    <s v="Priya Balasubramaniam"/>
    <n v="3"/>
    <n v="1152.8"/>
    <x v="2"/>
    <n v="0"/>
    <n v="12"/>
    <n v="415.01"/>
    <n v="3873.41"/>
    <n v="2099.52"/>
    <n v="1358.8799999999999"/>
    <s v="Cash"/>
    <n v="0.3508226601366754"/>
    <x v="3"/>
    <x v="1"/>
    <x v="0"/>
    <s v="20:42"/>
    <x v="0"/>
    <x v="1"/>
  </r>
  <r>
    <s v="INV101099"/>
    <x v="50"/>
    <x v="0"/>
    <x v="1"/>
    <s v="STR022-2024-Oct"/>
    <x v="58"/>
    <x v="58"/>
    <x v="1"/>
    <x v="4"/>
    <x v="2"/>
    <x v="2"/>
    <s v="PRD0122"/>
    <x v="37"/>
    <x v="14"/>
    <x v="31"/>
    <x v="21"/>
    <x v="73"/>
    <x v="58"/>
    <n v="800000"/>
    <x v="2"/>
    <s v="EMP0225"/>
    <s v="Swathi Achari"/>
    <n v="2"/>
    <n v="730.03"/>
    <x v="4"/>
    <n v="438.02"/>
    <n v="3"/>
    <n v="30.66"/>
    <n v="1052.7"/>
    <n v="1113.98"/>
    <n v="-91.939999999999969"/>
    <s v="Credit Card"/>
    <n v="-8.7337323074000162E-2"/>
    <x v="2"/>
    <x v="1"/>
    <x v="0"/>
    <s v="15:51"/>
    <x v="1"/>
    <x v="0"/>
  </r>
  <r>
    <s v="INV101100"/>
    <x v="298"/>
    <x v="0"/>
    <x v="7"/>
    <s v="STR057-2024-Sep"/>
    <x v="609"/>
    <x v="573"/>
    <x v="1"/>
    <x v="8"/>
    <x v="3"/>
    <x v="3"/>
    <s v="PRD0144"/>
    <x v="93"/>
    <x v="10"/>
    <x v="17"/>
    <x v="18"/>
    <x v="60"/>
    <x v="3"/>
    <n v="2500000"/>
    <x v="1"/>
    <s v="EMP0223"/>
    <s v="Meena Krishnan"/>
    <n v="1"/>
    <n v="1030.1500000000001"/>
    <x v="0"/>
    <n v="103.02"/>
    <n v="12"/>
    <n v="111.26"/>
    <n v="1038.3900000000001"/>
    <n v="699.84"/>
    <n v="227.29000000000008"/>
    <s v="Net Banking"/>
    <n v="0.21888693072930215"/>
    <x v="4"/>
    <x v="1"/>
    <x v="0"/>
    <s v="17:47"/>
    <x v="0"/>
    <x v="1"/>
  </r>
  <r>
    <s v="INV101101"/>
    <x v="129"/>
    <x v="0"/>
    <x v="0"/>
    <s v="STR081-2024-Dec"/>
    <x v="610"/>
    <x v="574"/>
    <x v="1"/>
    <x v="27"/>
    <x v="4"/>
    <x v="0"/>
    <s v="PRD0004"/>
    <x v="183"/>
    <x v="8"/>
    <x v="39"/>
    <x v="2"/>
    <x v="104"/>
    <x v="31"/>
    <n v="2500000"/>
    <x v="1"/>
    <s v="EMP0045"/>
    <s v="Chitra Chettiar"/>
    <n v="2"/>
    <n v="1595.02"/>
    <x v="3"/>
    <n v="638.01"/>
    <n v="12"/>
    <n v="306.24"/>
    <n v="2858.27"/>
    <n v="2289.1799999999998"/>
    <n v="262.85000000000014"/>
    <s v="UPI"/>
    <n v="9.1961221298197907E-2"/>
    <x v="0"/>
    <x v="0"/>
    <x v="0"/>
    <s v="20:18"/>
    <x v="0"/>
    <x v="0"/>
  </r>
  <r>
    <s v="INV101102"/>
    <x v="159"/>
    <x v="0"/>
    <x v="3"/>
    <s v="STR038-2024-Jul"/>
    <x v="455"/>
    <x v="437"/>
    <x v="0"/>
    <x v="10"/>
    <x v="4"/>
    <x v="0"/>
    <s v="PRD0047"/>
    <x v="42"/>
    <x v="1"/>
    <x v="1"/>
    <x v="18"/>
    <x v="95"/>
    <x v="69"/>
    <n v="1500000"/>
    <x v="2"/>
    <s v="EMP0008"/>
    <s v="Deepak Kamath"/>
    <n v="3"/>
    <n v="486.13"/>
    <x v="5"/>
    <n v="72.92"/>
    <n v="5"/>
    <n v="69.27"/>
    <n v="1454.74"/>
    <n v="885"/>
    <n v="500.47"/>
    <s v="Cash"/>
    <n v="0.34402711137385378"/>
    <x v="3"/>
    <x v="1"/>
    <x v="0"/>
    <s v="16:55"/>
    <x v="1"/>
    <x v="0"/>
  </r>
  <r>
    <s v="INV101103"/>
    <x v="146"/>
    <x v="0"/>
    <x v="9"/>
    <s v="STR038-2024-Nov"/>
    <x v="312"/>
    <x v="300"/>
    <x v="0"/>
    <x v="33"/>
    <x v="3"/>
    <x v="3"/>
    <s v="PRD0233"/>
    <x v="16"/>
    <x v="8"/>
    <x v="16"/>
    <x v="10"/>
    <x v="95"/>
    <x v="69"/>
    <n v="1500000"/>
    <x v="2"/>
    <s v="EMP0203"/>
    <s v="Rani Mishra"/>
    <n v="3"/>
    <n v="1421.51"/>
    <x v="2"/>
    <n v="0"/>
    <n v="12"/>
    <n v="511.74"/>
    <n v="4776.2700000000004"/>
    <n v="2596.44"/>
    <n v="1668.0900000000004"/>
    <s v="UPI"/>
    <n v="0.34924533160813775"/>
    <x v="0"/>
    <x v="0"/>
    <x v="0"/>
    <s v="20:25"/>
    <x v="0"/>
    <x v="1"/>
  </r>
  <r>
    <s v="INV101104"/>
    <x v="160"/>
    <x v="0"/>
    <x v="5"/>
    <s v="STR040-2024-Jun"/>
    <x v="345"/>
    <x v="330"/>
    <x v="1"/>
    <x v="24"/>
    <x v="1"/>
    <x v="1"/>
    <s v="PRD0123"/>
    <x v="105"/>
    <x v="19"/>
    <x v="61"/>
    <x v="11"/>
    <x v="14"/>
    <x v="14"/>
    <n v="1200000"/>
    <x v="2"/>
    <s v="EMP0026"/>
    <s v="Sunita Ramachandran"/>
    <n v="2"/>
    <n v="1113.17"/>
    <x v="0"/>
    <n v="222.63"/>
    <n v="12"/>
    <n v="240.45"/>
    <n v="2244.16"/>
    <n v="1474.7"/>
    <n v="529.00999999999976"/>
    <s v="Debit Card"/>
    <n v="0.23572739911592747"/>
    <x v="1"/>
    <x v="1"/>
    <x v="0"/>
    <s v="14:55"/>
    <x v="1"/>
    <x v="0"/>
  </r>
  <r>
    <s v="INV101105"/>
    <x v="260"/>
    <x v="0"/>
    <x v="5"/>
    <s v="STR084-2024-Jun"/>
    <x v="611"/>
    <x v="575"/>
    <x v="1"/>
    <x v="2"/>
    <x v="2"/>
    <x v="3"/>
    <s v="PRD0202"/>
    <x v="133"/>
    <x v="19"/>
    <x v="40"/>
    <x v="44"/>
    <x v="7"/>
    <x v="7"/>
    <n v="2000000"/>
    <x v="0"/>
    <s v="EMP0008"/>
    <s v="Deepak Kamath"/>
    <n v="3"/>
    <n v="932.21"/>
    <x v="4"/>
    <n v="838.99"/>
    <n v="5"/>
    <n v="97.88"/>
    <n v="2055.52"/>
    <n v="1770.06"/>
    <n v="187.58000000000004"/>
    <s v="Cash"/>
    <n v="9.1256713629641176E-2"/>
    <x v="3"/>
    <x v="1"/>
    <x v="0"/>
    <s v="21:35"/>
    <x v="2"/>
    <x v="1"/>
  </r>
  <r>
    <s v="INV101106"/>
    <x v="213"/>
    <x v="0"/>
    <x v="1"/>
    <s v="STR037-2024-Oct"/>
    <x v="209"/>
    <x v="205"/>
    <x v="0"/>
    <x v="35"/>
    <x v="3"/>
    <x v="0"/>
    <s v="PRD0070"/>
    <x v="145"/>
    <x v="13"/>
    <x v="67"/>
    <x v="13"/>
    <x v="0"/>
    <x v="0"/>
    <n v="1000000"/>
    <x v="0"/>
    <s v="EMP0170"/>
    <s v="Jyothi Prasad"/>
    <n v="1"/>
    <n v="792.06"/>
    <x v="4"/>
    <n v="237.62"/>
    <n v="5"/>
    <n v="27.72"/>
    <n v="582.16"/>
    <n v="565.45000000000005"/>
    <n v="-11.010000000000076"/>
    <s v="UPI"/>
    <n v="-1.8912326508176577E-2"/>
    <x v="0"/>
    <x v="0"/>
    <x v="0"/>
    <s v="17:52"/>
    <x v="0"/>
    <x v="0"/>
  </r>
  <r>
    <s v="INV101107"/>
    <x v="62"/>
    <x v="0"/>
    <x v="1"/>
    <s v="STR110-2024-Oct"/>
    <x v="495"/>
    <x v="469"/>
    <x v="0"/>
    <x v="7"/>
    <x v="0"/>
    <x v="2"/>
    <s v="PRD0145"/>
    <x v="94"/>
    <x v="8"/>
    <x v="10"/>
    <x v="42"/>
    <x v="18"/>
    <x v="18"/>
    <n v="1000000"/>
    <x v="1"/>
    <s v="EMP0002"/>
    <s v="Girish Sundaram"/>
    <n v="2"/>
    <n v="1645"/>
    <x v="0"/>
    <n v="329"/>
    <n v="12"/>
    <n v="355.32"/>
    <n v="3316.32"/>
    <n v="2266.54"/>
    <n v="694.46000000000026"/>
    <s v="UPI"/>
    <n v="0.20940681237033829"/>
    <x v="0"/>
    <x v="0"/>
    <x v="0"/>
    <s v="12:35"/>
    <x v="1"/>
    <x v="0"/>
  </r>
  <r>
    <s v="INV101108"/>
    <x v="188"/>
    <x v="0"/>
    <x v="10"/>
    <s v="STR120-2024-Apr"/>
    <x v="578"/>
    <x v="546"/>
    <x v="1"/>
    <x v="19"/>
    <x v="1"/>
    <x v="1"/>
    <s v="PRD0200"/>
    <x v="0"/>
    <x v="0"/>
    <x v="0"/>
    <x v="0"/>
    <x v="101"/>
    <x v="67"/>
    <n v="1500000"/>
    <x v="2"/>
    <s v="EMP0091"/>
    <s v="Hari Nair"/>
    <n v="3"/>
    <n v="751.12"/>
    <x v="2"/>
    <n v="0"/>
    <n v="5"/>
    <n v="112.67"/>
    <n v="2366.0300000000002"/>
    <n v="1490.01"/>
    <n v="763.35000000000025"/>
    <s v="Credit Card"/>
    <n v="0.32262904527837777"/>
    <x v="2"/>
    <x v="1"/>
    <x v="0"/>
    <s v="18:28"/>
    <x v="0"/>
    <x v="1"/>
  </r>
  <r>
    <s v="INV101109"/>
    <x v="211"/>
    <x v="0"/>
    <x v="0"/>
    <s v="STR112-2024-Dec"/>
    <x v="421"/>
    <x v="405"/>
    <x v="1"/>
    <x v="11"/>
    <x v="3"/>
    <x v="1"/>
    <s v="PRD0184"/>
    <x v="220"/>
    <x v="9"/>
    <x v="12"/>
    <x v="18"/>
    <x v="25"/>
    <x v="25"/>
    <n v="1500000"/>
    <x v="0"/>
    <s v="EMP0276"/>
    <s v="Manoj Ramachandran"/>
    <n v="1"/>
    <n v="1735.45"/>
    <x v="0"/>
    <n v="173.54"/>
    <n v="12"/>
    <n v="187.43"/>
    <n v="1749.34"/>
    <n v="1183.4100000000001"/>
    <n v="378.49999999999983"/>
    <s v="Debit Card"/>
    <n v="0.21636731567333958"/>
    <x v="1"/>
    <x v="0"/>
    <x v="0"/>
    <s v="20:36"/>
    <x v="0"/>
    <x v="0"/>
  </r>
  <r>
    <s v="INV101110"/>
    <x v="76"/>
    <x v="0"/>
    <x v="1"/>
    <s v="STR011-2024-Oct"/>
    <x v="291"/>
    <x v="21"/>
    <x v="0"/>
    <x v="3"/>
    <x v="3"/>
    <x v="0"/>
    <s v="PRD0218"/>
    <x v="40"/>
    <x v="18"/>
    <x v="34"/>
    <x v="10"/>
    <x v="2"/>
    <x v="2"/>
    <n v="2000000"/>
    <x v="0"/>
    <s v="EMP0207"/>
    <s v="Chitra Bhat"/>
    <n v="1"/>
    <n v="732.22"/>
    <x v="0"/>
    <n v="73.22"/>
    <n v="5"/>
    <n v="32.950000000000003"/>
    <n v="691.95"/>
    <n v="513.84"/>
    <n v="145.16000000000003"/>
    <s v="Cash"/>
    <n v="0.20978394392658431"/>
    <x v="3"/>
    <x v="1"/>
    <x v="0"/>
    <s v="11:16"/>
    <x v="3"/>
    <x v="0"/>
  </r>
  <r>
    <s v="INV101111"/>
    <x v="252"/>
    <x v="0"/>
    <x v="0"/>
    <s v="STR032-2024-Dec"/>
    <x v="539"/>
    <x v="510"/>
    <x v="1"/>
    <x v="5"/>
    <x v="2"/>
    <x v="1"/>
    <s v="PRD0004"/>
    <x v="183"/>
    <x v="8"/>
    <x v="39"/>
    <x v="2"/>
    <x v="56"/>
    <x v="30"/>
    <n v="2500000"/>
    <x v="1"/>
    <s v="EMP0073"/>
    <s v="Sathish Sundaram"/>
    <n v="1"/>
    <n v="1737.8"/>
    <x v="4"/>
    <n v="521.34"/>
    <n v="12"/>
    <n v="145.97999999999999"/>
    <n v="1362.44"/>
    <n v="1144.5899999999999"/>
    <n v="71.870000000000147"/>
    <s v="Debit Card"/>
    <n v="5.2750946830686228E-2"/>
    <x v="1"/>
    <x v="0"/>
    <x v="0"/>
    <s v="16:47"/>
    <x v="1"/>
    <x v="1"/>
  </r>
  <r>
    <s v="INV101112"/>
    <x v="181"/>
    <x v="0"/>
    <x v="9"/>
    <s v="STR097-2024-Nov"/>
    <x v="288"/>
    <x v="279"/>
    <x v="1"/>
    <x v="15"/>
    <x v="4"/>
    <x v="1"/>
    <s v="PRD0201"/>
    <x v="205"/>
    <x v="3"/>
    <x v="74"/>
    <x v="17"/>
    <x v="30"/>
    <x v="29"/>
    <n v="1500000"/>
    <x v="1"/>
    <s v="EMP0091"/>
    <s v="Hari Nair"/>
    <n v="3"/>
    <n v="1039.97"/>
    <x v="4"/>
    <n v="935.97"/>
    <n v="12"/>
    <n v="262.07"/>
    <n v="2446.0100000000002"/>
    <n v="2177.61"/>
    <n v="6.3300000000000978"/>
    <s v="Credit Card"/>
    <n v="2.5878880298936214E-3"/>
    <x v="2"/>
    <x v="1"/>
    <x v="0"/>
    <s v="17:53"/>
    <x v="0"/>
    <x v="0"/>
  </r>
  <r>
    <s v="INV101113"/>
    <x v="220"/>
    <x v="0"/>
    <x v="10"/>
    <s v="STR072-2024-Apr"/>
    <x v="315"/>
    <x v="303"/>
    <x v="1"/>
    <x v="31"/>
    <x v="1"/>
    <x v="3"/>
    <s v="PRD0063"/>
    <x v="27"/>
    <x v="12"/>
    <x v="25"/>
    <x v="11"/>
    <x v="24"/>
    <x v="24"/>
    <n v="1500000"/>
    <x v="0"/>
    <s v="EMP0072"/>
    <s v="Anitha Ramachandran"/>
    <n v="2"/>
    <n v="1322.18"/>
    <x v="2"/>
    <n v="0"/>
    <n v="12"/>
    <n v="317.32"/>
    <n v="2961.68"/>
    <n v="1731.84"/>
    <n v="912.52"/>
    <s v="UPI"/>
    <n v="0.30810891115853167"/>
    <x v="0"/>
    <x v="0"/>
    <x v="0"/>
    <s v="20:43"/>
    <x v="0"/>
    <x v="1"/>
  </r>
  <r>
    <s v="INV101114"/>
    <x v="142"/>
    <x v="0"/>
    <x v="7"/>
    <s v="STR083-2024-Sep"/>
    <x v="55"/>
    <x v="55"/>
    <x v="0"/>
    <x v="28"/>
    <x v="1"/>
    <x v="0"/>
    <s v="PRD0128"/>
    <x v="19"/>
    <x v="0"/>
    <x v="19"/>
    <x v="13"/>
    <x v="28"/>
    <x v="27"/>
    <n v="1200000"/>
    <x v="2"/>
    <s v="EMP0086"/>
    <s v="Anil Reddy"/>
    <n v="1"/>
    <n v="1311.41"/>
    <x v="2"/>
    <n v="0"/>
    <n v="12"/>
    <n v="157.37"/>
    <n v="1468.78"/>
    <n v="844.65"/>
    <n v="466.76"/>
    <s v="UPI"/>
    <n v="0.31778755157341465"/>
    <x v="0"/>
    <x v="0"/>
    <x v="0"/>
    <s v="16:46"/>
    <x v="1"/>
    <x v="1"/>
  </r>
  <r>
    <s v="INV101115"/>
    <x v="38"/>
    <x v="0"/>
    <x v="2"/>
    <s v="STR042-2024-May"/>
    <x v="612"/>
    <x v="576"/>
    <x v="0"/>
    <x v="35"/>
    <x v="3"/>
    <x v="0"/>
    <s v="PRD0159"/>
    <x v="212"/>
    <x v="5"/>
    <x v="35"/>
    <x v="44"/>
    <x v="109"/>
    <x v="64"/>
    <n v="800000"/>
    <x v="1"/>
    <s v="EMP0255"/>
    <s v="Venkat Sharma"/>
    <n v="1"/>
    <n v="895.47"/>
    <x v="6"/>
    <n v="134.32"/>
    <n v="5"/>
    <n v="38.06"/>
    <n v="799.21"/>
    <n v="658.19"/>
    <n v="102.95999999999998"/>
    <s v="Credit Card"/>
    <n v="0.12882721687666568"/>
    <x v="2"/>
    <x v="0"/>
    <x v="0"/>
    <s v="15:00"/>
    <x v="1"/>
    <x v="1"/>
  </r>
  <r>
    <s v="INV101116"/>
    <x v="192"/>
    <x v="1"/>
    <x v="4"/>
    <s v="STR106-2025-Feb"/>
    <x v="110"/>
    <x v="109"/>
    <x v="0"/>
    <x v="13"/>
    <x v="0"/>
    <x v="1"/>
    <s v="PRD0141"/>
    <x v="62"/>
    <x v="10"/>
    <x v="43"/>
    <x v="12"/>
    <x v="118"/>
    <x v="80"/>
    <n v="2500000"/>
    <x v="0"/>
    <s v="EMP0001"/>
    <s v="Charulatha Kumar"/>
    <n v="2"/>
    <n v="720.52"/>
    <x v="5"/>
    <n v="72.05"/>
    <n v="5"/>
    <n v="68.45"/>
    <n v="1437.44"/>
    <n v="1095.3399999999999"/>
    <n v="273.65000000000015"/>
    <s v="Debit Card"/>
    <n v="0.19037316340160296"/>
    <x v="1"/>
    <x v="0"/>
    <x v="0"/>
    <s v="10:44"/>
    <x v="3"/>
    <x v="0"/>
  </r>
  <r>
    <s v="INV101117"/>
    <x v="43"/>
    <x v="0"/>
    <x v="9"/>
    <s v="STR031-2024-Nov"/>
    <x v="613"/>
    <x v="577"/>
    <x v="1"/>
    <x v="16"/>
    <x v="3"/>
    <x v="0"/>
    <s v="PRD0212"/>
    <x v="161"/>
    <x v="9"/>
    <x v="28"/>
    <x v="36"/>
    <x v="113"/>
    <x v="77"/>
    <n v="2000000"/>
    <x v="1"/>
    <s v="EMP0072"/>
    <s v="Anitha Ramachandran"/>
    <n v="1"/>
    <n v="2902.9"/>
    <x v="3"/>
    <n v="580.58000000000004"/>
    <n v="12"/>
    <n v="278.68"/>
    <n v="2601"/>
    <n v="2039.7"/>
    <n v="282.61999999999995"/>
    <s v="Credit Card"/>
    <n v="0.10865820838139176"/>
    <x v="2"/>
    <x v="1"/>
    <x v="0"/>
    <s v="21:27"/>
    <x v="2"/>
    <x v="0"/>
  </r>
  <r>
    <s v="INV101118"/>
    <x v="12"/>
    <x v="0"/>
    <x v="7"/>
    <s v="STR076-2024-Sep"/>
    <x v="86"/>
    <x v="85"/>
    <x v="1"/>
    <x v="32"/>
    <x v="3"/>
    <x v="1"/>
    <s v="PRD0030"/>
    <x v="173"/>
    <x v="10"/>
    <x v="71"/>
    <x v="22"/>
    <x v="105"/>
    <x v="21"/>
    <n v="1500000"/>
    <x v="1"/>
    <s v="EMP0170"/>
    <s v="Jyothi Prasad"/>
    <n v="1"/>
    <n v="645.12"/>
    <x v="1"/>
    <n v="161.28"/>
    <n v="5"/>
    <n v="24.19"/>
    <n v="508.03"/>
    <n v="419.4"/>
    <n v="64.44"/>
    <s v="UPI"/>
    <n v="0.12684290297817058"/>
    <x v="0"/>
    <x v="0"/>
    <x v="0"/>
    <s v="12:36"/>
    <x v="1"/>
    <x v="0"/>
  </r>
  <r>
    <s v="INV101119"/>
    <x v="172"/>
    <x v="0"/>
    <x v="1"/>
    <s v="STR077-2024-Oct"/>
    <x v="614"/>
    <x v="578"/>
    <x v="0"/>
    <x v="9"/>
    <x v="2"/>
    <x v="3"/>
    <s v="PRD0180"/>
    <x v="221"/>
    <x v="16"/>
    <x v="29"/>
    <x v="1"/>
    <x v="69"/>
    <x v="55"/>
    <n v="2500000"/>
    <x v="2"/>
    <s v="EMP0173"/>
    <s v="Logesh Gopalakrishnan"/>
    <n v="2"/>
    <n v="2565.96"/>
    <x v="2"/>
    <n v="0"/>
    <n v="12"/>
    <n v="615.83000000000004"/>
    <n v="5747.75"/>
    <n v="3776.58"/>
    <n v="1355.3400000000001"/>
    <s v="Credit Card"/>
    <n v="0.23580357531207866"/>
    <x v="2"/>
    <x v="0"/>
    <x v="0"/>
    <s v="16:41"/>
    <x v="1"/>
    <x v="0"/>
  </r>
  <r>
    <s v="INV101120"/>
    <x v="25"/>
    <x v="0"/>
    <x v="7"/>
    <s v="STR048-2024-Sep"/>
    <x v="516"/>
    <x v="489"/>
    <x v="1"/>
    <x v="13"/>
    <x v="0"/>
    <x v="0"/>
    <s v="PRD0112"/>
    <x v="147"/>
    <x v="16"/>
    <x v="58"/>
    <x v="27"/>
    <x v="119"/>
    <x v="59"/>
    <n v="1200000"/>
    <x v="0"/>
    <s v="EMP0090"/>
    <s v="Padma Gounder"/>
    <n v="2"/>
    <n v="2228.0700000000002"/>
    <x v="2"/>
    <n v="0"/>
    <n v="12"/>
    <n v="534.74"/>
    <n v="4990.88"/>
    <n v="3353.84"/>
    <n v="1102.3"/>
    <s v="Debit Card"/>
    <n v="0.22086285384541401"/>
    <x v="1"/>
    <x v="1"/>
    <x v="0"/>
    <s v="13:35"/>
    <x v="1"/>
    <x v="0"/>
  </r>
  <r>
    <s v="INV101121"/>
    <x v="276"/>
    <x v="0"/>
    <x v="5"/>
    <s v="STR012-2024-Jun"/>
    <x v="63"/>
    <x v="63"/>
    <x v="0"/>
    <x v="24"/>
    <x v="1"/>
    <x v="1"/>
    <s v="PRD0210"/>
    <x v="123"/>
    <x v="2"/>
    <x v="2"/>
    <x v="22"/>
    <x v="72"/>
    <x v="57"/>
    <n v="2000000"/>
    <x v="0"/>
    <s v="EMP0206"/>
    <s v="Arjun Krishnan"/>
    <n v="1"/>
    <n v="1455.08"/>
    <x v="2"/>
    <n v="0"/>
    <n v="12"/>
    <n v="174.61"/>
    <n v="1629.69"/>
    <n v="1020.9"/>
    <n v="434.18000000000006"/>
    <s v="Cash"/>
    <n v="0.26641876675932236"/>
    <x v="3"/>
    <x v="1"/>
    <x v="0"/>
    <s v="18:03"/>
    <x v="0"/>
    <x v="0"/>
  </r>
  <r>
    <s v="INV101122"/>
    <x v="293"/>
    <x v="1"/>
    <x v="4"/>
    <s v="STR078-2025-Feb"/>
    <x v="103"/>
    <x v="102"/>
    <x v="0"/>
    <x v="27"/>
    <x v="4"/>
    <x v="1"/>
    <s v="PRD0182"/>
    <x v="74"/>
    <x v="12"/>
    <x v="21"/>
    <x v="10"/>
    <x v="3"/>
    <x v="3"/>
    <n v="1200000"/>
    <x v="1"/>
    <s v="EMP0086"/>
    <s v="Anil Reddy"/>
    <n v="1"/>
    <n v="3374.89"/>
    <x v="0"/>
    <n v="337.49"/>
    <n v="12"/>
    <n v="364.49"/>
    <n v="3401.89"/>
    <n v="2135.85"/>
    <n v="901.55"/>
    <s v="Credit Card"/>
    <n v="0.2650144478510475"/>
    <x v="2"/>
    <x v="0"/>
    <x v="0"/>
    <s v="11:23"/>
    <x v="3"/>
    <x v="1"/>
  </r>
  <r>
    <s v="INV101123"/>
    <x v="227"/>
    <x v="0"/>
    <x v="3"/>
    <s v="STR081-2024-Jul"/>
    <x v="615"/>
    <x v="557"/>
    <x v="1"/>
    <x v="16"/>
    <x v="3"/>
    <x v="0"/>
    <s v="PRD0041"/>
    <x v="163"/>
    <x v="7"/>
    <x v="35"/>
    <x v="29"/>
    <x v="104"/>
    <x v="31"/>
    <n v="2500000"/>
    <x v="1"/>
    <s v="EMP0001"/>
    <s v="Charulatha Kumar"/>
    <n v="3"/>
    <n v="819.2"/>
    <x v="0"/>
    <n v="245.76"/>
    <n v="5"/>
    <n v="110.59"/>
    <n v="2322.4299999999998"/>
    <n v="1911.81"/>
    <n v="300.02999999999986"/>
    <s v="UPI"/>
    <n v="0.12918796260813023"/>
    <x v="0"/>
    <x v="0"/>
    <x v="0"/>
    <s v="14:25"/>
    <x v="1"/>
    <x v="0"/>
  </r>
  <r>
    <s v="INV101124"/>
    <x v="317"/>
    <x v="0"/>
    <x v="2"/>
    <s v="STR104-2024-May"/>
    <x v="92"/>
    <x v="91"/>
    <x v="1"/>
    <x v="10"/>
    <x v="4"/>
    <x v="0"/>
    <s v="PRD0077"/>
    <x v="240"/>
    <x v="17"/>
    <x v="38"/>
    <x v="6"/>
    <x v="53"/>
    <x v="19"/>
    <n v="1200000"/>
    <x v="1"/>
    <s v="EMP0276"/>
    <s v="Manoj Ramachandran"/>
    <n v="1"/>
    <n v="1198.45"/>
    <x v="6"/>
    <n v="179.77"/>
    <n v="12"/>
    <n v="122.24"/>
    <n v="1140.92"/>
    <n v="798.46"/>
    <n v="220.22000000000003"/>
    <s v="Cash"/>
    <n v="0.19301966833783263"/>
    <x v="3"/>
    <x v="1"/>
    <x v="0"/>
    <s v="21:09"/>
    <x v="2"/>
    <x v="0"/>
  </r>
  <r>
    <s v="INV101125"/>
    <x v="265"/>
    <x v="1"/>
    <x v="4"/>
    <s v="STR006-2025-Feb"/>
    <x v="616"/>
    <x v="579"/>
    <x v="1"/>
    <x v="22"/>
    <x v="1"/>
    <x v="0"/>
    <s v="PRD0048"/>
    <x v="18"/>
    <x v="6"/>
    <x v="20"/>
    <x v="25"/>
    <x v="86"/>
    <x v="3"/>
    <n v="2000000"/>
    <x v="1"/>
    <s v="EMP0015"/>
    <s v="Vikram Bhat"/>
    <n v="1"/>
    <n v="1015.15"/>
    <x v="2"/>
    <n v="0"/>
    <n v="12"/>
    <n v="121.82"/>
    <n v="1136.97"/>
    <n v="583.86"/>
    <n v="431.29"/>
    <s v="Debit Card"/>
    <n v="0.37933278802431025"/>
    <x v="1"/>
    <x v="1"/>
    <x v="0"/>
    <s v="19:56"/>
    <x v="0"/>
    <x v="0"/>
  </r>
  <r>
    <s v="INV101126"/>
    <x v="332"/>
    <x v="1"/>
    <x v="8"/>
    <s v="STR008-2025-Mar"/>
    <x v="157"/>
    <x v="155"/>
    <x v="1"/>
    <x v="35"/>
    <x v="3"/>
    <x v="0"/>
    <s v="PRD0241"/>
    <x v="102"/>
    <x v="4"/>
    <x v="41"/>
    <x v="14"/>
    <x v="63"/>
    <x v="51"/>
    <n v="1500000"/>
    <x v="1"/>
    <s v="EMP0269"/>
    <s v="Ishwarya Shetty"/>
    <n v="1"/>
    <n v="1775.39"/>
    <x v="3"/>
    <n v="355.08"/>
    <n v="12"/>
    <n v="170.44"/>
    <n v="1590.75"/>
    <n v="1115.19"/>
    <n v="305.11999999999995"/>
    <s v="EMI"/>
    <n v="0.19180889517523178"/>
    <x v="5"/>
    <x v="0"/>
    <x v="0"/>
    <s v="15:03"/>
    <x v="1"/>
    <x v="1"/>
  </r>
  <r>
    <s v="INV101127"/>
    <x v="333"/>
    <x v="0"/>
    <x v="5"/>
    <s v="STR014-2024-Jun"/>
    <x v="617"/>
    <x v="580"/>
    <x v="1"/>
    <x v="35"/>
    <x v="3"/>
    <x v="0"/>
    <s v="PRD0244"/>
    <x v="122"/>
    <x v="8"/>
    <x v="10"/>
    <x v="32"/>
    <x v="15"/>
    <x v="15"/>
    <n v="1000000"/>
    <x v="0"/>
    <s v="EMP0206"/>
    <s v="Arjun Krishnan"/>
    <n v="2"/>
    <n v="1229.23"/>
    <x v="0"/>
    <n v="245.85"/>
    <n v="12"/>
    <n v="265.51"/>
    <n v="2478.12"/>
    <n v="1621.24"/>
    <n v="591.36999999999989"/>
    <s v="Net Banking"/>
    <n v="0.23863654705986792"/>
    <x v="4"/>
    <x v="1"/>
    <x v="0"/>
    <s v="17:05"/>
    <x v="0"/>
    <x v="0"/>
  </r>
  <r>
    <s v="INV101128"/>
    <x v="129"/>
    <x v="0"/>
    <x v="0"/>
    <s v="STR002-2024-Dec"/>
    <x v="592"/>
    <x v="559"/>
    <x v="0"/>
    <x v="12"/>
    <x v="3"/>
    <x v="2"/>
    <s v="PRD0043"/>
    <x v="63"/>
    <x v="12"/>
    <x v="21"/>
    <x v="20"/>
    <x v="80"/>
    <x v="64"/>
    <n v="1000000"/>
    <x v="1"/>
    <s v="EMP0063"/>
    <s v="Anusuya Subramaniam"/>
    <n v="1"/>
    <n v="2929.58"/>
    <x v="3"/>
    <n v="585.91999999999996"/>
    <n v="12"/>
    <n v="281.24"/>
    <n v="2624.9"/>
    <n v="2034.01"/>
    <n v="309.65000000000009"/>
    <s v="Debit Card"/>
    <n v="0.11796639871995127"/>
    <x v="1"/>
    <x v="1"/>
    <x v="0"/>
    <s v="17:00"/>
    <x v="0"/>
    <x v="0"/>
  </r>
  <r>
    <s v="INV101129"/>
    <x v="282"/>
    <x v="1"/>
    <x v="8"/>
    <s v="STR054-2025-Mar"/>
    <x v="497"/>
    <x v="471"/>
    <x v="1"/>
    <x v="34"/>
    <x v="0"/>
    <x v="2"/>
    <s v="PRD0175"/>
    <x v="53"/>
    <x v="0"/>
    <x v="19"/>
    <x v="32"/>
    <x v="85"/>
    <x v="37"/>
    <n v="2000000"/>
    <x v="1"/>
    <s v="EMP0225"/>
    <s v="Swathi Achari"/>
    <n v="2"/>
    <n v="818.6"/>
    <x v="5"/>
    <n v="81.86"/>
    <n v="5"/>
    <n v="77.77"/>
    <n v="1633.11"/>
    <n v="1142.18"/>
    <n v="413.15999999999985"/>
    <s v="UPI"/>
    <n v="0.25298969450924913"/>
    <x v="0"/>
    <x v="0"/>
    <x v="0"/>
    <s v="15:11"/>
    <x v="1"/>
    <x v="1"/>
  </r>
  <r>
    <s v="INV101130"/>
    <x v="67"/>
    <x v="0"/>
    <x v="0"/>
    <s v="STR040-2024-Dec"/>
    <x v="194"/>
    <x v="191"/>
    <x v="1"/>
    <x v="10"/>
    <x v="4"/>
    <x v="0"/>
    <s v="PRD0084"/>
    <x v="50"/>
    <x v="7"/>
    <x v="9"/>
    <x v="29"/>
    <x v="14"/>
    <x v="14"/>
    <n v="1200000"/>
    <x v="2"/>
    <s v="EMP0206"/>
    <s v="Arjun Krishnan"/>
    <n v="2"/>
    <n v="1473.52"/>
    <x v="4"/>
    <n v="884.11"/>
    <n v="12"/>
    <n v="247.55"/>
    <n v="2310.48"/>
    <n v="2146.9"/>
    <n v="-83.970000000000084"/>
    <s v="Cash"/>
    <n v="-3.634309753817392E-2"/>
    <x v="3"/>
    <x v="0"/>
    <x v="0"/>
    <s v="14:31"/>
    <x v="1"/>
    <x v="1"/>
  </r>
  <r>
    <s v="INV101131"/>
    <x v="44"/>
    <x v="0"/>
    <x v="7"/>
    <s v="STR038-2024-Sep"/>
    <x v="343"/>
    <x v="328"/>
    <x v="1"/>
    <x v="21"/>
    <x v="1"/>
    <x v="0"/>
    <s v="PRD0158"/>
    <x v="68"/>
    <x v="10"/>
    <x v="43"/>
    <x v="21"/>
    <x v="95"/>
    <x v="69"/>
    <n v="1500000"/>
    <x v="2"/>
    <s v="EMP0205"/>
    <s v="Malini Gowda"/>
    <n v="1"/>
    <n v="729.16"/>
    <x v="5"/>
    <n v="36.46"/>
    <n v="5"/>
    <n v="34.630000000000003"/>
    <n v="727.33"/>
    <n v="457.16"/>
    <n v="235.54000000000002"/>
    <s v="Credit Card"/>
    <n v="0.32384199744270142"/>
    <x v="2"/>
    <x v="0"/>
    <x v="0"/>
    <s v="16:13"/>
    <x v="1"/>
    <x v="1"/>
  </r>
  <r>
    <s v="INV101132"/>
    <x v="29"/>
    <x v="1"/>
    <x v="8"/>
    <s v="STR118-2025-Mar"/>
    <x v="612"/>
    <x v="576"/>
    <x v="0"/>
    <x v="35"/>
    <x v="3"/>
    <x v="0"/>
    <s v="PRD0144"/>
    <x v="93"/>
    <x v="10"/>
    <x v="17"/>
    <x v="18"/>
    <x v="77"/>
    <x v="61"/>
    <n v="1000000"/>
    <x v="0"/>
    <s v="EMP0285"/>
    <s v="Chandran Krishnan"/>
    <n v="3"/>
    <n v="1027.17"/>
    <x v="6"/>
    <n v="462.23"/>
    <n v="12"/>
    <n v="314.31"/>
    <n v="2933.59"/>
    <n v="2099.52"/>
    <n v="519.76000000000022"/>
    <s v="UPI"/>
    <n v="0.1771754062428629"/>
    <x v="0"/>
    <x v="0"/>
    <x v="0"/>
    <s v="15:02"/>
    <x v="1"/>
    <x v="0"/>
  </r>
  <r>
    <s v="INV101133"/>
    <x v="329"/>
    <x v="0"/>
    <x v="0"/>
    <s v="STR088-2024-Dec"/>
    <x v="505"/>
    <x v="479"/>
    <x v="1"/>
    <x v="30"/>
    <x v="3"/>
    <x v="1"/>
    <s v="PRD0225"/>
    <x v="124"/>
    <x v="11"/>
    <x v="49"/>
    <x v="44"/>
    <x v="17"/>
    <x v="17"/>
    <n v="2000000"/>
    <x v="2"/>
    <s v="EMP0063"/>
    <s v="Anusuya Subramaniam"/>
    <n v="3"/>
    <n v="1185.8599999999999"/>
    <x v="0"/>
    <n v="355.76"/>
    <n v="12"/>
    <n v="384.22"/>
    <n v="3586.04"/>
    <n v="2585.4"/>
    <n v="616.41999999999985"/>
    <s v="UPI"/>
    <n v="0.17189434585224925"/>
    <x v="0"/>
    <x v="0"/>
    <x v="0"/>
    <s v="21:32"/>
    <x v="2"/>
    <x v="0"/>
  </r>
  <r>
    <s v="INV101134"/>
    <x v="20"/>
    <x v="0"/>
    <x v="5"/>
    <s v="STR070-2024-Jun"/>
    <x v="181"/>
    <x v="178"/>
    <x v="0"/>
    <x v="4"/>
    <x v="2"/>
    <x v="3"/>
    <s v="PRD0171"/>
    <x v="32"/>
    <x v="15"/>
    <x v="27"/>
    <x v="20"/>
    <x v="111"/>
    <x v="75"/>
    <n v="1000000"/>
    <x v="1"/>
    <s v="EMP0045"/>
    <s v="Chitra Chettiar"/>
    <n v="1"/>
    <n v="2402.56"/>
    <x v="0"/>
    <n v="240.26"/>
    <n v="12"/>
    <n v="259.48"/>
    <n v="2421.7800000000002"/>
    <n v="1767.32"/>
    <n v="394.98000000000025"/>
    <s v="UPI"/>
    <n v="0.16309491365854875"/>
    <x v="0"/>
    <x v="0"/>
    <x v="0"/>
    <s v="15:11"/>
    <x v="1"/>
    <x v="1"/>
  </r>
  <r>
    <s v="INV101135"/>
    <x v="249"/>
    <x v="1"/>
    <x v="8"/>
    <s v="STR083-2025-Mar"/>
    <x v="505"/>
    <x v="479"/>
    <x v="1"/>
    <x v="30"/>
    <x v="3"/>
    <x v="1"/>
    <s v="PRD0059"/>
    <x v="126"/>
    <x v="12"/>
    <x v="21"/>
    <x v="16"/>
    <x v="28"/>
    <x v="27"/>
    <n v="1200000"/>
    <x v="2"/>
    <s v="EMP0170"/>
    <s v="Jyothi Prasad"/>
    <n v="1"/>
    <n v="1543.77"/>
    <x v="3"/>
    <n v="308.75"/>
    <n v="12"/>
    <n v="148.19999999999999"/>
    <n v="1383.22"/>
    <n v="988.57"/>
    <n v="246.45"/>
    <s v="Credit Card"/>
    <n v="0.17817122366651725"/>
    <x v="2"/>
    <x v="0"/>
    <x v="0"/>
    <s v="13:07"/>
    <x v="1"/>
    <x v="0"/>
  </r>
  <r>
    <s v="INV101136"/>
    <x v="334"/>
    <x v="0"/>
    <x v="11"/>
    <s v="STR008-2024-Aug"/>
    <x v="43"/>
    <x v="43"/>
    <x v="1"/>
    <x v="26"/>
    <x v="4"/>
    <x v="0"/>
    <s v="PRD0042"/>
    <x v="82"/>
    <x v="17"/>
    <x v="52"/>
    <x v="2"/>
    <x v="63"/>
    <x v="51"/>
    <n v="1500000"/>
    <x v="1"/>
    <s v="EMP0204"/>
    <s v="Rahul Krishnan"/>
    <n v="3"/>
    <n v="1312.07"/>
    <x v="0"/>
    <n v="393.62"/>
    <n v="12"/>
    <n v="425.11"/>
    <n v="3967.7"/>
    <n v="2936.04"/>
    <n v="606.54999999999984"/>
    <s v="Credit Card"/>
    <n v="0.15287194092295281"/>
    <x v="2"/>
    <x v="1"/>
    <x v="0"/>
    <s v="14:02"/>
    <x v="1"/>
    <x v="0"/>
  </r>
  <r>
    <s v="INV101137"/>
    <x v="175"/>
    <x v="0"/>
    <x v="2"/>
    <s v="STR072-2024-May"/>
    <x v="618"/>
    <x v="581"/>
    <x v="0"/>
    <x v="12"/>
    <x v="3"/>
    <x v="2"/>
    <s v="PRD0191"/>
    <x v="79"/>
    <x v="2"/>
    <x v="50"/>
    <x v="39"/>
    <x v="24"/>
    <x v="24"/>
    <n v="1500000"/>
    <x v="0"/>
    <s v="EMP0001"/>
    <s v="Charulatha Kumar"/>
    <n v="2"/>
    <n v="2769.55"/>
    <x v="6"/>
    <n v="830.87"/>
    <n v="12"/>
    <n v="564.99"/>
    <n v="5273.22"/>
    <n v="3706.28"/>
    <n v="1001.95"/>
    <s v="Credit Card"/>
    <n v="0.19000724415063283"/>
    <x v="2"/>
    <x v="0"/>
    <x v="0"/>
    <s v="13:40"/>
    <x v="1"/>
    <x v="0"/>
  </r>
  <r>
    <s v="INV101138"/>
    <x v="90"/>
    <x v="0"/>
    <x v="0"/>
    <s v="STR052-2024-Dec"/>
    <x v="383"/>
    <x v="368"/>
    <x v="1"/>
    <x v="8"/>
    <x v="3"/>
    <x v="3"/>
    <s v="PRD0130"/>
    <x v="132"/>
    <x v="2"/>
    <x v="59"/>
    <x v="47"/>
    <x v="115"/>
    <x v="59"/>
    <n v="800000"/>
    <x v="0"/>
    <s v="EMP0121"/>
    <s v="Yamini Pandian"/>
    <n v="2"/>
    <n v="1335.35"/>
    <x v="5"/>
    <n v="133.53"/>
    <n v="12"/>
    <n v="304.45999999999998"/>
    <n v="2841.63"/>
    <n v="1924.34"/>
    <n v="612.83000000000015"/>
    <s v="EMI"/>
    <n v="0.21566143375457048"/>
    <x v="5"/>
    <x v="0"/>
    <x v="0"/>
    <s v="16:30"/>
    <x v="1"/>
    <x v="1"/>
  </r>
  <r>
    <s v="INV101139"/>
    <x v="68"/>
    <x v="0"/>
    <x v="10"/>
    <s v="STR070-2024-Apr"/>
    <x v="619"/>
    <x v="582"/>
    <x v="1"/>
    <x v="19"/>
    <x v="1"/>
    <x v="1"/>
    <s v="PRD0105"/>
    <x v="97"/>
    <x v="8"/>
    <x v="10"/>
    <x v="43"/>
    <x v="111"/>
    <x v="75"/>
    <n v="1000000"/>
    <x v="1"/>
    <s v="EMP0160"/>
    <s v="Ganesh Iyengar"/>
    <n v="1"/>
    <n v="1253.1300000000001"/>
    <x v="0"/>
    <n v="125.31"/>
    <n v="12"/>
    <n v="135.34"/>
    <n v="1263.1600000000001"/>
    <n v="841.85"/>
    <n v="285.97000000000003"/>
    <s v="Credit Card"/>
    <n v="0.22639253934576775"/>
    <x v="2"/>
    <x v="0"/>
    <x v="0"/>
    <s v="11:31"/>
    <x v="3"/>
    <x v="1"/>
  </r>
  <r>
    <s v="INV101140"/>
    <x v="306"/>
    <x v="0"/>
    <x v="5"/>
    <s v="STR102-2024-Jun"/>
    <x v="338"/>
    <x v="323"/>
    <x v="1"/>
    <x v="18"/>
    <x v="2"/>
    <x v="0"/>
    <s v="PRD0241"/>
    <x v="102"/>
    <x v="4"/>
    <x v="41"/>
    <x v="14"/>
    <x v="1"/>
    <x v="1"/>
    <n v="1000000"/>
    <x v="1"/>
    <s v="EMP0156"/>
    <s v="Deepthi Iyengar"/>
    <n v="4"/>
    <n v="1593.61"/>
    <x v="1"/>
    <n v="1593.61"/>
    <n v="12"/>
    <n v="573.70000000000005"/>
    <n v="5354.53"/>
    <n v="4460.76"/>
    <n v="320.06999999999948"/>
    <s v="Cash"/>
    <n v="5.9775554530462897E-2"/>
    <x v="3"/>
    <x v="0"/>
    <x v="0"/>
    <s v="21:58"/>
    <x v="2"/>
    <x v="1"/>
  </r>
  <r>
    <s v="INV101141"/>
    <x v="130"/>
    <x v="0"/>
    <x v="1"/>
    <s v="STR012-2024-Oct"/>
    <x v="548"/>
    <x v="518"/>
    <x v="0"/>
    <x v="33"/>
    <x v="3"/>
    <x v="1"/>
    <s v="PRD0169"/>
    <x v="13"/>
    <x v="8"/>
    <x v="13"/>
    <x v="10"/>
    <x v="72"/>
    <x v="57"/>
    <n v="2000000"/>
    <x v="0"/>
    <s v="EMP0147"/>
    <s v="Yogesh Chettiar"/>
    <n v="1"/>
    <n v="1850.69"/>
    <x v="5"/>
    <n v="92.53"/>
    <n v="12"/>
    <n v="210.98"/>
    <n v="1969.14"/>
    <n v="1407.33"/>
    <n v="350.83000000000015"/>
    <s v="Cash"/>
    <n v="0.17816407162517653"/>
    <x v="3"/>
    <x v="0"/>
    <x v="0"/>
    <s v="14:44"/>
    <x v="1"/>
    <x v="1"/>
  </r>
  <r>
    <s v="INV101142"/>
    <x v="259"/>
    <x v="0"/>
    <x v="11"/>
    <s v="STR009-2024-Aug"/>
    <x v="328"/>
    <x v="125"/>
    <x v="0"/>
    <x v="20"/>
    <x v="0"/>
    <x v="0"/>
    <s v="PRD0136"/>
    <x v="203"/>
    <x v="14"/>
    <x v="31"/>
    <x v="41"/>
    <x v="66"/>
    <x v="49"/>
    <n v="2500000"/>
    <x v="1"/>
    <s v="EMP0090"/>
    <s v="Padma Gounder"/>
    <n v="4"/>
    <n v="1199.08"/>
    <x v="1"/>
    <n v="1199.08"/>
    <n v="3"/>
    <n v="107.92"/>
    <n v="3705.16"/>
    <n v="3641.84"/>
    <n v="-44.600000000000293"/>
    <s v="Debit Card"/>
    <n v="-1.2037266946636663E-2"/>
    <x v="1"/>
    <x v="0"/>
    <x v="0"/>
    <s v="14:05"/>
    <x v="1"/>
    <x v="0"/>
  </r>
  <r>
    <s v="INV101143"/>
    <x v="335"/>
    <x v="1"/>
    <x v="8"/>
    <s v="STR079-2025-Mar"/>
    <x v="77"/>
    <x v="77"/>
    <x v="1"/>
    <x v="8"/>
    <x v="3"/>
    <x v="2"/>
    <s v="PRD0062"/>
    <x v="106"/>
    <x v="13"/>
    <x v="57"/>
    <x v="25"/>
    <x v="79"/>
    <x v="63"/>
    <n v="2500000"/>
    <x v="1"/>
    <s v="EMP0206"/>
    <s v="Arjun Krishnan"/>
    <n v="0"/>
    <n v="653.12"/>
    <x v="2"/>
    <n v="0"/>
    <n v="5"/>
    <n v="0"/>
    <n v="0"/>
    <n v="0"/>
    <n v="0"/>
    <s v="Cash"/>
    <n v="0"/>
    <x v="3"/>
    <x v="0"/>
    <x v="0"/>
    <s v="17:25"/>
    <x v="0"/>
    <x v="1"/>
  </r>
  <r>
    <s v="INV101144"/>
    <x v="143"/>
    <x v="0"/>
    <x v="2"/>
    <s v="STR013-2024-May"/>
    <x v="214"/>
    <x v="67"/>
    <x v="1"/>
    <x v="1"/>
    <x v="1"/>
    <x v="1"/>
    <s v="PRD0014"/>
    <x v="217"/>
    <x v="16"/>
    <x v="47"/>
    <x v="44"/>
    <x v="76"/>
    <x v="50"/>
    <n v="2500000"/>
    <x v="2"/>
    <s v="EMP0090"/>
    <s v="Padma Gounder"/>
    <n v="3"/>
    <n v="1846.4"/>
    <x v="4"/>
    <n v="1661.76"/>
    <n v="12"/>
    <n v="465.29"/>
    <n v="4342.7299999999996"/>
    <n v="3615.42"/>
    <n v="262.01999999999947"/>
    <s v="UPI"/>
    <n v="6.0335319027431937E-2"/>
    <x v="0"/>
    <x v="0"/>
    <x v="0"/>
    <s v="17:10"/>
    <x v="0"/>
    <x v="0"/>
  </r>
  <r>
    <s v="INV101145"/>
    <x v="21"/>
    <x v="0"/>
    <x v="3"/>
    <s v="STR002-2024-Jul"/>
    <x v="306"/>
    <x v="295"/>
    <x v="0"/>
    <x v="6"/>
    <x v="0"/>
    <x v="1"/>
    <s v="PRD0145"/>
    <x v="94"/>
    <x v="8"/>
    <x v="10"/>
    <x v="42"/>
    <x v="80"/>
    <x v="64"/>
    <n v="1000000"/>
    <x v="1"/>
    <s v="EMP0015"/>
    <s v="Vikram Bhat"/>
    <n v="3"/>
    <n v="1718.7"/>
    <x v="6"/>
    <n v="773.41"/>
    <n v="12"/>
    <n v="525.91999999999996"/>
    <n v="4908.6099999999997"/>
    <n v="3399.81"/>
    <n v="982.87999999999977"/>
    <s v="UPI"/>
    <n v="0.20023591199952734"/>
    <x v="0"/>
    <x v="1"/>
    <x v="0"/>
    <s v="16:46"/>
    <x v="1"/>
    <x v="0"/>
  </r>
  <r>
    <s v="INV101146"/>
    <x v="48"/>
    <x v="1"/>
    <x v="4"/>
    <s v="STR009-2025-Feb"/>
    <x v="321"/>
    <x v="308"/>
    <x v="0"/>
    <x v="27"/>
    <x v="4"/>
    <x v="1"/>
    <s v="PRD0242"/>
    <x v="29"/>
    <x v="9"/>
    <x v="14"/>
    <x v="0"/>
    <x v="66"/>
    <x v="49"/>
    <n v="2500000"/>
    <x v="1"/>
    <s v="EMP0127"/>
    <s v="Chandra Reddy"/>
    <n v="2"/>
    <n v="3316.95"/>
    <x v="2"/>
    <n v="0"/>
    <n v="12"/>
    <n v="796.07"/>
    <n v="7429.97"/>
    <n v="4866.6400000000003"/>
    <n v="1767.2599999999998"/>
    <s v="Cash"/>
    <n v="0.23785560372383735"/>
    <x v="3"/>
    <x v="0"/>
    <x v="0"/>
    <s v="17:20"/>
    <x v="0"/>
    <x v="1"/>
  </r>
  <r>
    <s v="INV101147"/>
    <x v="255"/>
    <x v="0"/>
    <x v="9"/>
    <s v="STR016-2024-Nov"/>
    <x v="620"/>
    <x v="583"/>
    <x v="1"/>
    <x v="2"/>
    <x v="2"/>
    <x v="3"/>
    <s v="PRD0178"/>
    <x v="64"/>
    <x v="18"/>
    <x v="44"/>
    <x v="21"/>
    <x v="50"/>
    <x v="46"/>
    <n v="1200000"/>
    <x v="0"/>
    <s v="EMP0009"/>
    <s v="Vinod Hegde"/>
    <n v="4"/>
    <n v="560.77"/>
    <x v="5"/>
    <n v="112.15"/>
    <n v="5"/>
    <n v="106.55"/>
    <n v="2237.48"/>
    <n v="1429.8"/>
    <n v="701.13000000000011"/>
    <s v="Debit Card"/>
    <n v="0.31335699090047736"/>
    <x v="1"/>
    <x v="0"/>
    <x v="0"/>
    <s v="16:58"/>
    <x v="1"/>
    <x v="0"/>
  </r>
  <r>
    <s v="INV101148"/>
    <x v="44"/>
    <x v="0"/>
    <x v="7"/>
    <s v="STR042-2024-Sep"/>
    <x v="104"/>
    <x v="103"/>
    <x v="1"/>
    <x v="29"/>
    <x v="4"/>
    <x v="3"/>
    <s v="PRD0184"/>
    <x v="220"/>
    <x v="9"/>
    <x v="12"/>
    <x v="18"/>
    <x v="109"/>
    <x v="64"/>
    <n v="800000"/>
    <x v="1"/>
    <s v="EMP0149"/>
    <s v="Vasanthi Kamath"/>
    <n v="2"/>
    <n v="1850.76"/>
    <x v="6"/>
    <n v="555.23"/>
    <n v="12"/>
    <n v="377.55"/>
    <n v="3523.84"/>
    <n v="2366.8200000000002"/>
    <n v="779.47"/>
    <s v="Credit Card"/>
    <n v="0.2211990328732292"/>
    <x v="2"/>
    <x v="1"/>
    <x v="0"/>
    <s v="17:18"/>
    <x v="0"/>
    <x v="1"/>
  </r>
  <r>
    <s v="INV101149"/>
    <x v="87"/>
    <x v="0"/>
    <x v="11"/>
    <s v="STR105-2024-Aug"/>
    <x v="391"/>
    <x v="376"/>
    <x v="0"/>
    <x v="34"/>
    <x v="0"/>
    <x v="3"/>
    <s v="PRD0140"/>
    <x v="166"/>
    <x v="1"/>
    <x v="62"/>
    <x v="5"/>
    <x v="96"/>
    <x v="70"/>
    <n v="2500000"/>
    <x v="1"/>
    <s v="EMP0147"/>
    <s v="Yogesh Chettiar"/>
    <n v="2"/>
    <n v="565.98"/>
    <x v="0"/>
    <n v="113.2"/>
    <n v="5"/>
    <n v="50.94"/>
    <n v="1069.7"/>
    <n v="697.5"/>
    <n v="321.26000000000005"/>
    <s v="EMI"/>
    <n v="0.30032719454052542"/>
    <x v="5"/>
    <x v="1"/>
    <x v="0"/>
    <s v="13:30"/>
    <x v="1"/>
    <x v="1"/>
  </r>
  <r>
    <s v="INV101150"/>
    <x v="326"/>
    <x v="1"/>
    <x v="8"/>
    <s v="STR052-2025-Mar"/>
    <x v="621"/>
    <x v="584"/>
    <x v="0"/>
    <x v="23"/>
    <x v="0"/>
    <x v="0"/>
    <s v="PRD0106"/>
    <x v="158"/>
    <x v="3"/>
    <x v="63"/>
    <x v="43"/>
    <x v="115"/>
    <x v="59"/>
    <n v="800000"/>
    <x v="0"/>
    <s v="EMP0100"/>
    <s v="Priya Balasubramaniam"/>
    <n v="2"/>
    <n v="3410.7"/>
    <x v="2"/>
    <n v="0"/>
    <n v="12"/>
    <n v="818.57"/>
    <n v="7639.97"/>
    <n v="4475.6400000000003"/>
    <n v="2345.7599999999998"/>
    <s v="Debit Card"/>
    <n v="0.30703785486068658"/>
    <x v="1"/>
    <x v="0"/>
    <x v="0"/>
    <s v="20:02"/>
    <x v="0"/>
    <x v="0"/>
  </r>
  <r>
    <s v="INV101151"/>
    <x v="80"/>
    <x v="0"/>
    <x v="1"/>
    <s v="STR046-2024-Oct"/>
    <x v="622"/>
    <x v="585"/>
    <x v="0"/>
    <x v="26"/>
    <x v="4"/>
    <x v="0"/>
    <s v="PRD0118"/>
    <x v="202"/>
    <x v="15"/>
    <x v="46"/>
    <x v="30"/>
    <x v="68"/>
    <x v="54"/>
    <n v="800000"/>
    <x v="2"/>
    <s v="EMP0223"/>
    <s v="Meena Krishnan"/>
    <n v="0"/>
    <n v="2840.83"/>
    <x v="6"/>
    <n v="0"/>
    <n v="12"/>
    <n v="0"/>
    <n v="0"/>
    <n v="0"/>
    <n v="0"/>
    <s v="Credit Card"/>
    <n v="0"/>
    <x v="2"/>
    <x v="0"/>
    <x v="0"/>
    <s v="20:18"/>
    <x v="0"/>
    <x v="1"/>
  </r>
  <r>
    <s v="INV101152"/>
    <x v="18"/>
    <x v="1"/>
    <x v="6"/>
    <s v="STR100-2025-Jan"/>
    <x v="241"/>
    <x v="235"/>
    <x v="0"/>
    <x v="29"/>
    <x v="4"/>
    <x v="0"/>
    <s v="PRD0055"/>
    <x v="121"/>
    <x v="4"/>
    <x v="41"/>
    <x v="20"/>
    <x v="48"/>
    <x v="44"/>
    <n v="2500000"/>
    <x v="2"/>
    <s v="EMP0206"/>
    <s v="Arjun Krishnan"/>
    <n v="2"/>
    <n v="1410.36"/>
    <x v="1"/>
    <n v="705.18"/>
    <n v="12"/>
    <n v="253.86"/>
    <n v="2369.4"/>
    <n v="2158.94"/>
    <n v="-43.399999999999977"/>
    <s v="Credit Card"/>
    <n v="-1.8316873470076801E-2"/>
    <x v="2"/>
    <x v="1"/>
    <x v="0"/>
    <s v="18:49"/>
    <x v="0"/>
    <x v="0"/>
  </r>
  <r>
    <s v="INV101153"/>
    <x v="336"/>
    <x v="1"/>
    <x v="6"/>
    <s v="STR059-2025-Jan"/>
    <x v="333"/>
    <x v="79"/>
    <x v="1"/>
    <x v="33"/>
    <x v="3"/>
    <x v="0"/>
    <s v="PRD0245"/>
    <x v="1"/>
    <x v="1"/>
    <x v="1"/>
    <x v="1"/>
    <x v="88"/>
    <x v="66"/>
    <n v="1500000"/>
    <x v="2"/>
    <s v="EMP0009"/>
    <s v="Vinod Hegde"/>
    <n v="1"/>
    <n v="872.87"/>
    <x v="1"/>
    <n v="218.22"/>
    <n v="5"/>
    <n v="32.729999999999997"/>
    <n v="687.38"/>
    <n v="492.11"/>
    <n v="162.54"/>
    <s v="Credit Card"/>
    <n v="0.23646309173964911"/>
    <x v="2"/>
    <x v="1"/>
    <x v="0"/>
    <s v="11:33"/>
    <x v="3"/>
    <x v="1"/>
  </r>
  <r>
    <s v="INV101154"/>
    <x v="141"/>
    <x v="0"/>
    <x v="7"/>
    <s v="STR075-2024-Sep"/>
    <x v="89"/>
    <x v="88"/>
    <x v="1"/>
    <x v="19"/>
    <x v="1"/>
    <x v="1"/>
    <s v="PRD0035"/>
    <x v="4"/>
    <x v="0"/>
    <x v="4"/>
    <x v="1"/>
    <x v="21"/>
    <x v="21"/>
    <n v="1000000"/>
    <x v="1"/>
    <s v="EMP0002"/>
    <s v="Girish Sundaram"/>
    <n v="3"/>
    <n v="816.45"/>
    <x v="6"/>
    <n v="367.4"/>
    <n v="5"/>
    <n v="104.1"/>
    <n v="2186.0500000000002"/>
    <n v="1619.28"/>
    <n v="462.67000000000019"/>
    <s v="Debit Card"/>
    <n v="0.21164657715971735"/>
    <x v="1"/>
    <x v="1"/>
    <x v="0"/>
    <s v="19:09"/>
    <x v="0"/>
    <x v="0"/>
  </r>
  <r>
    <s v="INV101155"/>
    <x v="76"/>
    <x v="0"/>
    <x v="1"/>
    <s v="STR048-2024-Oct"/>
    <x v="623"/>
    <x v="586"/>
    <x v="0"/>
    <x v="23"/>
    <x v="0"/>
    <x v="0"/>
    <s v="PRD0169"/>
    <x v="13"/>
    <x v="8"/>
    <x v="13"/>
    <x v="10"/>
    <x v="119"/>
    <x v="59"/>
    <n v="1200000"/>
    <x v="0"/>
    <s v="EMP0260"/>
    <s v="Malathi Varma"/>
    <n v="3"/>
    <n v="1786.37"/>
    <x v="0"/>
    <n v="535.91"/>
    <n v="12"/>
    <n v="578.78"/>
    <n v="5401.98"/>
    <n v="4221.99"/>
    <n v="601.20999999999981"/>
    <s v="Debit Card"/>
    <n v="0.11129437724686131"/>
    <x v="1"/>
    <x v="1"/>
    <x v="0"/>
    <s v="11:05"/>
    <x v="3"/>
    <x v="0"/>
  </r>
  <r>
    <s v="INV101156"/>
    <x v="229"/>
    <x v="1"/>
    <x v="4"/>
    <s v="STR112-2025-Feb"/>
    <x v="455"/>
    <x v="437"/>
    <x v="0"/>
    <x v="10"/>
    <x v="4"/>
    <x v="0"/>
    <s v="PRD0171"/>
    <x v="32"/>
    <x v="15"/>
    <x v="27"/>
    <x v="20"/>
    <x v="25"/>
    <x v="25"/>
    <n v="1500000"/>
    <x v="0"/>
    <s v="EMP0207"/>
    <s v="Chitra Bhat"/>
    <n v="3"/>
    <n v="2713.47"/>
    <x v="4"/>
    <n v="2442.12"/>
    <n v="12"/>
    <n v="683.79"/>
    <n v="6382.08"/>
    <n v="5301.96"/>
    <n v="396.32999999999993"/>
    <s v="UPI"/>
    <n v="6.2100443742478931E-2"/>
    <x v="0"/>
    <x v="0"/>
    <x v="0"/>
    <s v="21:41"/>
    <x v="2"/>
    <x v="1"/>
  </r>
  <r>
    <s v="INV101157"/>
    <x v="172"/>
    <x v="0"/>
    <x v="1"/>
    <s v="STR014-2024-Oct"/>
    <x v="164"/>
    <x v="161"/>
    <x v="1"/>
    <x v="31"/>
    <x v="1"/>
    <x v="1"/>
    <s v="PRD0147"/>
    <x v="186"/>
    <x v="5"/>
    <x v="7"/>
    <x v="32"/>
    <x v="15"/>
    <x v="15"/>
    <n v="1000000"/>
    <x v="0"/>
    <s v="EMP0149"/>
    <s v="Vasanthi Kamath"/>
    <n v="3"/>
    <n v="1156.79"/>
    <x v="5"/>
    <n v="173.52"/>
    <n v="12"/>
    <n v="395.62"/>
    <n v="3692.47"/>
    <n v="2747.61"/>
    <n v="549.23999999999967"/>
    <s v="Net Banking"/>
    <n v="0.14874596137544779"/>
    <x v="4"/>
    <x v="0"/>
    <x v="0"/>
    <s v="13:15"/>
    <x v="1"/>
    <x v="0"/>
  </r>
  <r>
    <s v="INV101158"/>
    <x v="45"/>
    <x v="0"/>
    <x v="5"/>
    <s v="STR083-2024-Jun"/>
    <x v="624"/>
    <x v="587"/>
    <x v="0"/>
    <x v="19"/>
    <x v="1"/>
    <x v="0"/>
    <s v="PRD0003"/>
    <x v="131"/>
    <x v="5"/>
    <x v="33"/>
    <x v="2"/>
    <x v="28"/>
    <x v="27"/>
    <n v="1200000"/>
    <x v="2"/>
    <s v="EMP0223"/>
    <s v="Meena Krishnan"/>
    <n v="4"/>
    <n v="1601.96"/>
    <x v="3"/>
    <n v="1281.57"/>
    <n v="12"/>
    <n v="615.15"/>
    <n v="5741.42"/>
    <n v="4030.6"/>
    <n v="1095.67"/>
    <s v="UPI"/>
    <n v="0.19083606494560579"/>
    <x v="0"/>
    <x v="1"/>
    <x v="0"/>
    <s v="17:44"/>
    <x v="0"/>
    <x v="0"/>
  </r>
  <r>
    <s v="INV101159"/>
    <x v="35"/>
    <x v="1"/>
    <x v="8"/>
    <s v="STR085-2025-Mar"/>
    <x v="497"/>
    <x v="471"/>
    <x v="1"/>
    <x v="34"/>
    <x v="0"/>
    <x v="2"/>
    <s v="PRD0129"/>
    <x v="54"/>
    <x v="6"/>
    <x v="56"/>
    <x v="2"/>
    <x v="9"/>
    <x v="9"/>
    <n v="1500000"/>
    <x v="2"/>
    <s v="EMP0086"/>
    <s v="Anil Reddy"/>
    <n v="2"/>
    <n v="664.13"/>
    <x v="1"/>
    <n v="332.06"/>
    <n v="5"/>
    <n v="49.81"/>
    <n v="1046.01"/>
    <n v="807.42"/>
    <n v="188.78000000000003"/>
    <s v="Cash"/>
    <n v="0.18047628607757099"/>
    <x v="3"/>
    <x v="0"/>
    <x v="0"/>
    <s v="11:43"/>
    <x v="3"/>
    <x v="0"/>
  </r>
  <r>
    <s v="INV101160"/>
    <x v="325"/>
    <x v="0"/>
    <x v="9"/>
    <s v="STR029-2024-Nov"/>
    <x v="444"/>
    <x v="427"/>
    <x v="0"/>
    <x v="33"/>
    <x v="3"/>
    <x v="1"/>
    <s v="PRD0180"/>
    <x v="221"/>
    <x v="16"/>
    <x v="29"/>
    <x v="1"/>
    <x v="37"/>
    <x v="34"/>
    <n v="800000"/>
    <x v="2"/>
    <s v="EMP0045"/>
    <s v="Chitra Chettiar"/>
    <n v="2"/>
    <n v="2555.8000000000002"/>
    <x v="2"/>
    <n v="0"/>
    <n v="12"/>
    <n v="613.39"/>
    <n v="5724.99"/>
    <n v="3776.58"/>
    <n v="1335.02"/>
    <s v="UPI"/>
    <n v="0.23319167369724664"/>
    <x v="0"/>
    <x v="0"/>
    <x v="0"/>
    <s v="12:21"/>
    <x v="1"/>
    <x v="0"/>
  </r>
  <r>
    <s v="INV101161"/>
    <x v="243"/>
    <x v="1"/>
    <x v="4"/>
    <s v="STR040-2025-Feb"/>
    <x v="376"/>
    <x v="361"/>
    <x v="1"/>
    <x v="20"/>
    <x v="0"/>
    <x v="2"/>
    <s v="PRD0196"/>
    <x v="7"/>
    <x v="5"/>
    <x v="7"/>
    <x v="5"/>
    <x v="14"/>
    <x v="14"/>
    <n v="1200000"/>
    <x v="2"/>
    <s v="EMP0285"/>
    <s v="Chandran Krishnan"/>
    <n v="0"/>
    <n v="1400.37"/>
    <x v="6"/>
    <n v="0"/>
    <n v="12"/>
    <n v="0"/>
    <n v="0"/>
    <n v="0"/>
    <n v="0"/>
    <s v="Credit Card"/>
    <n v="0"/>
    <x v="2"/>
    <x v="0"/>
    <x v="0"/>
    <s v="20:35"/>
    <x v="0"/>
    <x v="0"/>
  </r>
  <r>
    <s v="INV101162"/>
    <x v="62"/>
    <x v="0"/>
    <x v="1"/>
    <s v="STR094-2024-Oct"/>
    <x v="625"/>
    <x v="588"/>
    <x v="0"/>
    <x v="12"/>
    <x v="3"/>
    <x v="0"/>
    <s v="PRD0161"/>
    <x v="33"/>
    <x v="0"/>
    <x v="4"/>
    <x v="14"/>
    <x v="75"/>
    <x v="60"/>
    <n v="1200000"/>
    <x v="1"/>
    <s v="EMP0205"/>
    <s v="Malini Gowda"/>
    <n v="1"/>
    <n v="860.68"/>
    <x v="0"/>
    <n v="86.07"/>
    <n v="5"/>
    <n v="38.729999999999997"/>
    <n v="813.34"/>
    <n v="568.53"/>
    <n v="206.08000000000007"/>
    <s v="Cash"/>
    <n v="0.25337497233629241"/>
    <x v="3"/>
    <x v="0"/>
    <x v="0"/>
    <s v="16:43"/>
    <x v="1"/>
    <x v="0"/>
  </r>
  <r>
    <s v="INV101163"/>
    <x v="198"/>
    <x v="0"/>
    <x v="10"/>
    <s v="STR079-2024-Apr"/>
    <x v="626"/>
    <x v="589"/>
    <x v="0"/>
    <x v="24"/>
    <x v="1"/>
    <x v="0"/>
    <s v="PRD0091"/>
    <x v="191"/>
    <x v="0"/>
    <x v="37"/>
    <x v="34"/>
    <x v="79"/>
    <x v="63"/>
    <n v="2500000"/>
    <x v="1"/>
    <s v="EMP0100"/>
    <s v="Priya Balasubramaniam"/>
    <n v="1"/>
    <n v="1182.19"/>
    <x v="2"/>
    <n v="0"/>
    <n v="12"/>
    <n v="141.86000000000001"/>
    <n v="1324.05"/>
    <n v="808.99"/>
    <n v="373.19999999999993"/>
    <s v="UPI"/>
    <n v="0.28186246742947768"/>
    <x v="0"/>
    <x v="0"/>
    <x v="0"/>
    <s v="20:02"/>
    <x v="0"/>
    <x v="0"/>
  </r>
  <r>
    <s v="INV101164"/>
    <x v="73"/>
    <x v="0"/>
    <x v="3"/>
    <s v="STR088-2024-Jul"/>
    <x v="501"/>
    <x v="475"/>
    <x v="0"/>
    <x v="30"/>
    <x v="3"/>
    <x v="3"/>
    <s v="PRD0151"/>
    <x v="65"/>
    <x v="7"/>
    <x v="9"/>
    <x v="4"/>
    <x v="17"/>
    <x v="17"/>
    <n v="2000000"/>
    <x v="2"/>
    <s v="EMP0090"/>
    <s v="Padma Gounder"/>
    <n v="2"/>
    <n v="1246.1500000000001"/>
    <x v="0"/>
    <n v="249.23"/>
    <n v="12"/>
    <n v="269.17"/>
    <n v="2512.2399999999998"/>
    <n v="1669.92"/>
    <n v="573.14999999999964"/>
    <s v="Cash"/>
    <n v="0.22814301181415775"/>
    <x v="3"/>
    <x v="0"/>
    <x v="0"/>
    <s v="18:30"/>
    <x v="0"/>
    <x v="0"/>
  </r>
  <r>
    <s v="INV101165"/>
    <x v="219"/>
    <x v="0"/>
    <x v="1"/>
    <s v="STR114-2024-Oct"/>
    <x v="627"/>
    <x v="590"/>
    <x v="0"/>
    <x v="31"/>
    <x v="1"/>
    <x v="3"/>
    <s v="PRD0223"/>
    <x v="208"/>
    <x v="19"/>
    <x v="40"/>
    <x v="4"/>
    <x v="92"/>
    <x v="29"/>
    <n v="2000000"/>
    <x v="1"/>
    <s v="EMP0255"/>
    <s v="Venkat Sharma"/>
    <n v="2"/>
    <n v="968.41"/>
    <x v="0"/>
    <n v="193.68"/>
    <n v="5"/>
    <n v="87.16"/>
    <n v="1830.3"/>
    <n v="1522.14"/>
    <n v="220.99999999999986"/>
    <s v="Cash"/>
    <n v="0.1207452330219089"/>
    <x v="3"/>
    <x v="0"/>
    <x v="0"/>
    <s v="15:35"/>
    <x v="1"/>
    <x v="0"/>
  </r>
  <r>
    <s v="INV101166"/>
    <x v="291"/>
    <x v="1"/>
    <x v="8"/>
    <s v="STR052-2025-Mar"/>
    <x v="396"/>
    <x v="381"/>
    <x v="1"/>
    <x v="1"/>
    <x v="1"/>
    <x v="1"/>
    <s v="PRD0104"/>
    <x v="223"/>
    <x v="17"/>
    <x v="30"/>
    <x v="20"/>
    <x v="115"/>
    <x v="59"/>
    <n v="800000"/>
    <x v="0"/>
    <s v="EMP0240"/>
    <s v="Gopal Prasad"/>
    <n v="1"/>
    <n v="1457.17"/>
    <x v="2"/>
    <n v="0"/>
    <n v="12"/>
    <n v="174.86"/>
    <n v="1632.03"/>
    <n v="996.24"/>
    <n v="460.92999999999995"/>
    <s v="Credit Card"/>
    <n v="0.28242740635895169"/>
    <x v="2"/>
    <x v="0"/>
    <x v="0"/>
    <s v="19:13"/>
    <x v="0"/>
    <x v="0"/>
  </r>
  <r>
    <s v="INV101167"/>
    <x v="12"/>
    <x v="0"/>
    <x v="7"/>
    <s v="STR037-2024-Sep"/>
    <x v="628"/>
    <x v="591"/>
    <x v="0"/>
    <x v="36"/>
    <x v="1"/>
    <x v="1"/>
    <s v="PRD0242"/>
    <x v="29"/>
    <x v="9"/>
    <x v="14"/>
    <x v="0"/>
    <x v="0"/>
    <x v="0"/>
    <n v="1000000"/>
    <x v="0"/>
    <s v="EMP0225"/>
    <s v="Swathi Achari"/>
    <n v="3"/>
    <n v="3350.99"/>
    <x v="0"/>
    <n v="1005.3"/>
    <n v="12"/>
    <n v="1085.72"/>
    <n v="10133.39"/>
    <n v="7299.96"/>
    <n v="1747.7099999999994"/>
    <s v="EMI"/>
    <n v="0.17247041710622008"/>
    <x v="5"/>
    <x v="0"/>
    <x v="0"/>
    <s v="20:17"/>
    <x v="0"/>
    <x v="0"/>
  </r>
  <r>
    <s v="INV101168"/>
    <x v="278"/>
    <x v="0"/>
    <x v="7"/>
    <s v="STR096-2024-Sep"/>
    <x v="351"/>
    <x v="336"/>
    <x v="0"/>
    <x v="24"/>
    <x v="1"/>
    <x v="1"/>
    <s v="PRD0046"/>
    <x v="45"/>
    <x v="7"/>
    <x v="35"/>
    <x v="26"/>
    <x v="49"/>
    <x v="45"/>
    <n v="1500000"/>
    <x v="2"/>
    <s v="EMP0121"/>
    <s v="Yamini Pandian"/>
    <n v="1"/>
    <n v="1502.24"/>
    <x v="0"/>
    <n v="150.22"/>
    <n v="12"/>
    <n v="162.24"/>
    <n v="1514.26"/>
    <n v="1047.48"/>
    <n v="304.53999999999996"/>
    <s v="Cash"/>
    <n v="0.20111473591060977"/>
    <x v="3"/>
    <x v="0"/>
    <x v="0"/>
    <s v="10:28"/>
    <x v="3"/>
    <x v="0"/>
  </r>
  <r>
    <s v="INV101169"/>
    <x v="228"/>
    <x v="1"/>
    <x v="4"/>
    <s v="STR111-2025-Feb"/>
    <x v="629"/>
    <x v="592"/>
    <x v="0"/>
    <x v="9"/>
    <x v="2"/>
    <x v="0"/>
    <s v="PRD0043"/>
    <x v="63"/>
    <x v="12"/>
    <x v="21"/>
    <x v="20"/>
    <x v="23"/>
    <x v="23"/>
    <n v="2500000"/>
    <x v="0"/>
    <s v="EMP0215"/>
    <s v="Praveen Gupta"/>
    <n v="3"/>
    <n v="3504.98"/>
    <x v="4"/>
    <n v="3154.48"/>
    <n v="12"/>
    <n v="883.26"/>
    <n v="8243.7199999999993"/>
    <n v="6102.03"/>
    <n v="1258.4299999999996"/>
    <s v="Debit Card"/>
    <n v="0.15265317114118379"/>
    <x v="1"/>
    <x v="0"/>
    <x v="0"/>
    <s v="18:01"/>
    <x v="0"/>
    <x v="1"/>
  </r>
  <r>
    <s v="INV101170"/>
    <x v="129"/>
    <x v="0"/>
    <x v="0"/>
    <s v="STR097-2024-Dec"/>
    <x v="131"/>
    <x v="129"/>
    <x v="0"/>
    <x v="34"/>
    <x v="0"/>
    <x v="0"/>
    <s v="PRD0175"/>
    <x v="53"/>
    <x v="0"/>
    <x v="19"/>
    <x v="32"/>
    <x v="30"/>
    <x v="29"/>
    <n v="1500000"/>
    <x v="1"/>
    <s v="EMP0225"/>
    <s v="Swathi Achari"/>
    <n v="2"/>
    <n v="766.8"/>
    <x v="4"/>
    <n v="460.08"/>
    <n v="5"/>
    <n v="53.68"/>
    <n v="1127.2"/>
    <n v="1142.18"/>
    <n v="-68.660000000000025"/>
    <s v="Cash"/>
    <n v="-6.0911994322214356E-2"/>
    <x v="3"/>
    <x v="0"/>
    <x v="0"/>
    <s v="18:31"/>
    <x v="0"/>
    <x v="0"/>
  </r>
  <r>
    <s v="INV101171"/>
    <x v="251"/>
    <x v="0"/>
    <x v="5"/>
    <s v="STR039-2024-Jun"/>
    <x v="127"/>
    <x v="125"/>
    <x v="0"/>
    <x v="12"/>
    <x v="3"/>
    <x v="0"/>
    <s v="PRD0117"/>
    <x v="10"/>
    <x v="8"/>
    <x v="10"/>
    <x v="8"/>
    <x v="94"/>
    <x v="68"/>
    <n v="1500000"/>
    <x v="2"/>
    <s v="EMP0100"/>
    <s v="Priya Balasubramaniam"/>
    <n v="1"/>
    <n v="1705.11"/>
    <x v="2"/>
    <n v="0"/>
    <n v="12"/>
    <n v="204.61"/>
    <n v="1909.72"/>
    <n v="1399.85"/>
    <n v="305.2600000000001"/>
    <s v="Debit Card"/>
    <n v="0.15984542236558244"/>
    <x v="1"/>
    <x v="0"/>
    <x v="0"/>
    <s v="17:03"/>
    <x v="0"/>
    <x v="0"/>
  </r>
  <r>
    <s v="INV101172"/>
    <x v="230"/>
    <x v="0"/>
    <x v="9"/>
    <s v="STR069-2024-Nov"/>
    <x v="127"/>
    <x v="125"/>
    <x v="0"/>
    <x v="12"/>
    <x v="3"/>
    <x v="0"/>
    <s v="PRD0038"/>
    <x v="227"/>
    <x v="18"/>
    <x v="55"/>
    <x v="0"/>
    <x v="114"/>
    <x v="78"/>
    <n v="1200000"/>
    <x v="1"/>
    <s v="EMP0203"/>
    <s v="Rani Mishra"/>
    <n v="4"/>
    <n v="830.35"/>
    <x v="6"/>
    <n v="498.21"/>
    <n v="5"/>
    <n v="141.16"/>
    <n v="2964.35"/>
    <n v="2182.1999999999998"/>
    <n v="640.99000000000012"/>
    <s v="Credit Card"/>
    <n v="0.21623290097323195"/>
    <x v="2"/>
    <x v="1"/>
    <x v="0"/>
    <s v="19:15"/>
    <x v="0"/>
    <x v="0"/>
  </r>
  <r>
    <s v="INV101173"/>
    <x v="126"/>
    <x v="0"/>
    <x v="9"/>
    <s v="STR060-2024-Nov"/>
    <x v="630"/>
    <x v="190"/>
    <x v="0"/>
    <x v="26"/>
    <x v="4"/>
    <x v="0"/>
    <s v="PRD0103"/>
    <x v="174"/>
    <x v="3"/>
    <x v="5"/>
    <x v="15"/>
    <x v="42"/>
    <x v="39"/>
    <n v="1000000"/>
    <x v="1"/>
    <s v="EMP0205"/>
    <s v="Malini Gowda"/>
    <n v="4"/>
    <n v="3126.64"/>
    <x v="1"/>
    <n v="3126.64"/>
    <n v="12"/>
    <n v="1125.5899999999999"/>
    <n v="10505.51"/>
    <n v="9832"/>
    <n v="-452.0799999999997"/>
    <s v="UPI"/>
    <n v="-4.3032656196605373E-2"/>
    <x v="0"/>
    <x v="0"/>
    <x v="0"/>
    <s v="10:26"/>
    <x v="3"/>
    <x v="0"/>
  </r>
  <r>
    <s v="INV101174"/>
    <x v="27"/>
    <x v="0"/>
    <x v="1"/>
    <s v="STR063-2024-Oct"/>
    <x v="116"/>
    <x v="115"/>
    <x v="0"/>
    <x v="14"/>
    <x v="1"/>
    <x v="1"/>
    <s v="PRD0058"/>
    <x v="137"/>
    <x v="18"/>
    <x v="34"/>
    <x v="18"/>
    <x v="70"/>
    <x v="56"/>
    <n v="1200000"/>
    <x v="2"/>
    <s v="EMP0206"/>
    <s v="Arjun Krishnan"/>
    <n v="1"/>
    <n v="1483.16"/>
    <x v="0"/>
    <n v="148.32"/>
    <n v="12"/>
    <n v="160.18"/>
    <n v="1495.02"/>
    <n v="1116.33"/>
    <n v="218.51000000000005"/>
    <s v="Credit Card"/>
    <n v="0.14615857981833022"/>
    <x v="2"/>
    <x v="0"/>
    <x v="0"/>
    <s v="12:19"/>
    <x v="1"/>
    <x v="1"/>
  </r>
  <r>
    <s v="INV101175"/>
    <x v="270"/>
    <x v="0"/>
    <x v="3"/>
    <s v="STR008-2024-Jul"/>
    <x v="37"/>
    <x v="37"/>
    <x v="0"/>
    <x v="23"/>
    <x v="0"/>
    <x v="1"/>
    <s v="PRD0235"/>
    <x v="89"/>
    <x v="2"/>
    <x v="2"/>
    <x v="1"/>
    <x v="63"/>
    <x v="51"/>
    <n v="1500000"/>
    <x v="1"/>
    <s v="EMP0149"/>
    <s v="Vasanthi Kamath"/>
    <n v="2"/>
    <n v="2044.23"/>
    <x v="2"/>
    <n v="0"/>
    <n v="12"/>
    <n v="490.62"/>
    <n v="4579.08"/>
    <n v="2756.76"/>
    <n v="1331.6999999999998"/>
    <s v="Net Banking"/>
    <n v="0.29082261065541548"/>
    <x v="4"/>
    <x v="1"/>
    <x v="0"/>
    <s v="16:51"/>
    <x v="1"/>
    <x v="0"/>
  </r>
  <r>
    <s v="INV101176"/>
    <x v="214"/>
    <x v="0"/>
    <x v="7"/>
    <s v="STR109-2024-Sep"/>
    <x v="631"/>
    <x v="593"/>
    <x v="1"/>
    <x v="9"/>
    <x v="2"/>
    <x v="2"/>
    <s v="PRD0126"/>
    <x v="76"/>
    <x v="11"/>
    <x v="49"/>
    <x v="38"/>
    <x v="13"/>
    <x v="13"/>
    <n v="1200000"/>
    <x v="2"/>
    <s v="EMP0008"/>
    <s v="Deepak Kamath"/>
    <n v="2"/>
    <n v="1118.73"/>
    <x v="2"/>
    <n v="0"/>
    <n v="12"/>
    <n v="268.5"/>
    <n v="2505.96"/>
    <n v="1291.18"/>
    <n v="946.28"/>
    <s v="UPI"/>
    <n v="0.37761177353189995"/>
    <x v="0"/>
    <x v="0"/>
    <x v="0"/>
    <s v="21:20"/>
    <x v="2"/>
    <x v="1"/>
  </r>
  <r>
    <s v="INV101177"/>
    <x v="326"/>
    <x v="1"/>
    <x v="8"/>
    <s v="STR104-2025-Mar"/>
    <x v="508"/>
    <x v="241"/>
    <x v="1"/>
    <x v="14"/>
    <x v="1"/>
    <x v="3"/>
    <s v="PRD0109"/>
    <x v="171"/>
    <x v="15"/>
    <x v="24"/>
    <x v="16"/>
    <x v="53"/>
    <x v="19"/>
    <n v="1200000"/>
    <x v="1"/>
    <s v="EMP0121"/>
    <s v="Yamini Pandian"/>
    <n v="2"/>
    <n v="1615.38"/>
    <x v="1"/>
    <n v="807.69"/>
    <n v="12"/>
    <n v="290.77"/>
    <n v="2713.84"/>
    <n v="2184.86"/>
    <n v="238.21000000000004"/>
    <s v="Cash"/>
    <n v="8.777599268932583E-2"/>
    <x v="3"/>
    <x v="0"/>
    <x v="0"/>
    <s v="21:34"/>
    <x v="2"/>
    <x v="0"/>
  </r>
  <r>
    <s v="INV101178"/>
    <x v="118"/>
    <x v="1"/>
    <x v="6"/>
    <s v="STR032-2025-Jan"/>
    <x v="632"/>
    <x v="594"/>
    <x v="0"/>
    <x v="27"/>
    <x v="4"/>
    <x v="3"/>
    <s v="PRD0051"/>
    <x v="113"/>
    <x v="14"/>
    <x v="31"/>
    <x v="46"/>
    <x v="56"/>
    <x v="30"/>
    <n v="2500000"/>
    <x v="1"/>
    <s v="EMP0276"/>
    <s v="Manoj Ramachandran"/>
    <n v="2"/>
    <n v="1185.52"/>
    <x v="6"/>
    <n v="355.66"/>
    <n v="3"/>
    <n v="60.46"/>
    <n v="2075.84"/>
    <n v="1908.08"/>
    <n v="107.30000000000021"/>
    <s v="Debit Card"/>
    <n v="5.1689918298134831E-2"/>
    <x v="1"/>
    <x v="0"/>
    <x v="0"/>
    <s v="14:00"/>
    <x v="1"/>
    <x v="0"/>
  </r>
  <r>
    <s v="INV101179"/>
    <x v="180"/>
    <x v="0"/>
    <x v="5"/>
    <s v="STR073-2024-Jun"/>
    <x v="633"/>
    <x v="595"/>
    <x v="1"/>
    <x v="9"/>
    <x v="2"/>
    <x v="0"/>
    <s v="PRD0199"/>
    <x v="5"/>
    <x v="3"/>
    <x v="5"/>
    <x v="4"/>
    <x v="32"/>
    <x v="29"/>
    <n v="2500000"/>
    <x v="1"/>
    <s v="EMP0100"/>
    <s v="Priya Balasubramaniam"/>
    <n v="4"/>
    <n v="3078.52"/>
    <x v="2"/>
    <n v="0"/>
    <n v="12"/>
    <n v="1477.69"/>
    <n v="13791.77"/>
    <n v="9698.48"/>
    <n v="2615.6000000000008"/>
    <s v="Credit Card"/>
    <n v="0.18964933434939829"/>
    <x v="2"/>
    <x v="1"/>
    <x v="0"/>
    <s v="20:05"/>
    <x v="0"/>
    <x v="0"/>
  </r>
  <r>
    <s v="INV101180"/>
    <x v="266"/>
    <x v="0"/>
    <x v="10"/>
    <s v="STR003-2024-Apr"/>
    <x v="247"/>
    <x v="241"/>
    <x v="1"/>
    <x v="34"/>
    <x v="0"/>
    <x v="3"/>
    <s v="PRD0222"/>
    <x v="239"/>
    <x v="1"/>
    <x v="62"/>
    <x v="33"/>
    <x v="99"/>
    <x v="71"/>
    <n v="2500000"/>
    <x v="2"/>
    <s v="EMP0121"/>
    <s v="Yamini Pandian"/>
    <n v="3"/>
    <n v="698.77"/>
    <x v="6"/>
    <n v="314.45"/>
    <n v="5"/>
    <n v="89.09"/>
    <n v="1870.95"/>
    <n v="1211.7"/>
    <n v="570.16"/>
    <s v="UPI"/>
    <n v="0.30474357946497765"/>
    <x v="0"/>
    <x v="1"/>
    <x v="0"/>
    <s v="10:00"/>
    <x v="3"/>
    <x v="0"/>
  </r>
  <r>
    <s v="INV101181"/>
    <x v="140"/>
    <x v="0"/>
    <x v="11"/>
    <s v="STR075-2024-Aug"/>
    <x v="442"/>
    <x v="425"/>
    <x v="1"/>
    <x v="19"/>
    <x v="1"/>
    <x v="1"/>
    <s v="PRD0134"/>
    <x v="55"/>
    <x v="8"/>
    <x v="13"/>
    <x v="22"/>
    <x v="21"/>
    <x v="21"/>
    <n v="1000000"/>
    <x v="1"/>
    <s v="EMP0090"/>
    <s v="Padma Gounder"/>
    <n v="4"/>
    <n v="876.45"/>
    <x v="1"/>
    <n v="876.45"/>
    <n v="5"/>
    <n v="131.47"/>
    <n v="2760.82"/>
    <n v="2792.32"/>
    <n v="-162.97"/>
    <s v="EMI"/>
    <n v="-5.9029563680355834E-2"/>
    <x v="5"/>
    <x v="0"/>
    <x v="0"/>
    <s v="10:18"/>
    <x v="3"/>
    <x v="0"/>
  </r>
  <r>
    <s v="INV101182"/>
    <x v="81"/>
    <x v="0"/>
    <x v="1"/>
    <s v="STR039-2024-Oct"/>
    <x v="634"/>
    <x v="596"/>
    <x v="1"/>
    <x v="14"/>
    <x v="1"/>
    <x v="1"/>
    <s v="PRD0200"/>
    <x v="0"/>
    <x v="0"/>
    <x v="0"/>
    <x v="0"/>
    <x v="94"/>
    <x v="68"/>
    <n v="1500000"/>
    <x v="2"/>
    <s v="EMP0020"/>
    <s v="Eswar Prasad"/>
    <n v="2"/>
    <n v="874.63"/>
    <x v="6"/>
    <n v="262.39"/>
    <n v="5"/>
    <n v="74.34"/>
    <n v="1561.21"/>
    <n v="993.34"/>
    <n v="493.53"/>
    <s v="UPI"/>
    <n v="0.31612018882789628"/>
    <x v="0"/>
    <x v="0"/>
    <x v="0"/>
    <s v="18:07"/>
    <x v="0"/>
    <x v="1"/>
  </r>
  <r>
    <s v="INV101183"/>
    <x v="56"/>
    <x v="1"/>
    <x v="4"/>
    <s v="STR045-2025-Feb"/>
    <x v="25"/>
    <x v="25"/>
    <x v="0"/>
    <x v="15"/>
    <x v="4"/>
    <x v="1"/>
    <s v="PRD0210"/>
    <x v="123"/>
    <x v="2"/>
    <x v="2"/>
    <x v="22"/>
    <x v="52"/>
    <x v="22"/>
    <n v="1500000"/>
    <x v="2"/>
    <s v="EMP0045"/>
    <s v="Chitra Chettiar"/>
    <n v="1"/>
    <n v="1450.69"/>
    <x v="2"/>
    <n v="0"/>
    <n v="12"/>
    <n v="174.08"/>
    <n v="1624.77"/>
    <n v="1020.9"/>
    <n v="429.78999999999996"/>
    <s v="Cash"/>
    <n v="0.26452359410870457"/>
    <x v="3"/>
    <x v="1"/>
    <x v="0"/>
    <s v="10:28"/>
    <x v="3"/>
    <x v="0"/>
  </r>
  <r>
    <s v="INV101184"/>
    <x v="35"/>
    <x v="1"/>
    <x v="8"/>
    <s v="STR034-2025-Mar"/>
    <x v="227"/>
    <x v="221"/>
    <x v="0"/>
    <x v="29"/>
    <x v="4"/>
    <x v="3"/>
    <s v="PRD0200"/>
    <x v="0"/>
    <x v="0"/>
    <x v="0"/>
    <x v="0"/>
    <x v="117"/>
    <x v="79"/>
    <n v="1200000"/>
    <x v="2"/>
    <s v="EMP0206"/>
    <s v="Arjun Krishnan"/>
    <n v="5"/>
    <n v="783.6"/>
    <x v="3"/>
    <n v="783.6"/>
    <n v="5"/>
    <n v="156.72"/>
    <n v="3291.12"/>
    <n v="2483.35"/>
    <n v="651.04999999999995"/>
    <s v="UPI"/>
    <n v="0.19782019494883199"/>
    <x v="0"/>
    <x v="0"/>
    <x v="0"/>
    <s v="11:40"/>
    <x v="3"/>
    <x v="0"/>
  </r>
  <r>
    <s v="INV101185"/>
    <x v="102"/>
    <x v="1"/>
    <x v="8"/>
    <s v="STR070-2025-Mar"/>
    <x v="635"/>
    <x v="597"/>
    <x v="0"/>
    <x v="32"/>
    <x v="3"/>
    <x v="1"/>
    <s v="PRD0104"/>
    <x v="223"/>
    <x v="17"/>
    <x v="30"/>
    <x v="20"/>
    <x v="111"/>
    <x v="75"/>
    <n v="1000000"/>
    <x v="1"/>
    <s v="EMP0009"/>
    <s v="Vinod Hegde"/>
    <n v="1"/>
    <n v="1535.54"/>
    <x v="3"/>
    <n v="307.11"/>
    <n v="12"/>
    <n v="147.41"/>
    <n v="1375.84"/>
    <n v="996.24"/>
    <n v="232.18999999999991"/>
    <s v="Debit Card"/>
    <n v="0.16876235608791715"/>
    <x v="1"/>
    <x v="0"/>
    <x v="0"/>
    <s v="14:24"/>
    <x v="1"/>
    <x v="1"/>
  </r>
  <r>
    <s v="INV101186"/>
    <x v="311"/>
    <x v="0"/>
    <x v="3"/>
    <s v="STR082-2024-Jul"/>
    <x v="442"/>
    <x v="425"/>
    <x v="1"/>
    <x v="19"/>
    <x v="1"/>
    <x v="1"/>
    <s v="PRD0071"/>
    <x v="17"/>
    <x v="10"/>
    <x v="17"/>
    <x v="4"/>
    <x v="54"/>
    <x v="2"/>
    <n v="1000000"/>
    <x v="0"/>
    <s v="EMP0225"/>
    <s v="Swathi Achari"/>
    <n v="2"/>
    <n v="767.74"/>
    <x v="2"/>
    <n v="0"/>
    <n v="5"/>
    <n v="76.77"/>
    <n v="1612.25"/>
    <n v="1069.6199999999999"/>
    <n v="465.86000000000013"/>
    <s v="Credit Card"/>
    <n v="0.2889502248410607"/>
    <x v="2"/>
    <x v="0"/>
    <x v="0"/>
    <s v="13:55"/>
    <x v="1"/>
    <x v="0"/>
  </r>
  <r>
    <s v="INV101187"/>
    <x v="69"/>
    <x v="0"/>
    <x v="2"/>
    <s v="STR113-2024-May"/>
    <x v="254"/>
    <x v="248"/>
    <x v="0"/>
    <x v="23"/>
    <x v="0"/>
    <x v="0"/>
    <s v="PRD0226"/>
    <x v="90"/>
    <x v="4"/>
    <x v="6"/>
    <x v="25"/>
    <x v="64"/>
    <x v="52"/>
    <n v="2000000"/>
    <x v="2"/>
    <s v="EMP0072"/>
    <s v="Anitha Ramachandran"/>
    <n v="1"/>
    <n v="980.86"/>
    <x v="6"/>
    <n v="147.13"/>
    <n v="5"/>
    <n v="41.69"/>
    <n v="875.42"/>
    <n v="626.26"/>
    <n v="207.46999999999997"/>
    <s v="Cash"/>
    <n v="0.23699481391789082"/>
    <x v="3"/>
    <x v="0"/>
    <x v="0"/>
    <s v="14:58"/>
    <x v="1"/>
    <x v="0"/>
  </r>
  <r>
    <s v="INV101188"/>
    <x v="282"/>
    <x v="1"/>
    <x v="8"/>
    <s v="STR069-2025-Mar"/>
    <x v="13"/>
    <x v="13"/>
    <x v="0"/>
    <x v="10"/>
    <x v="4"/>
    <x v="3"/>
    <s v="PRD0051"/>
    <x v="113"/>
    <x v="14"/>
    <x v="31"/>
    <x v="46"/>
    <x v="114"/>
    <x v="78"/>
    <n v="1200000"/>
    <x v="1"/>
    <s v="EMP0149"/>
    <s v="Vasanthi Kamath"/>
    <n v="4"/>
    <n v="1411.75"/>
    <x v="0"/>
    <n v="564.70000000000005"/>
    <n v="3"/>
    <n v="152.47"/>
    <n v="5234.7700000000004"/>
    <n v="3816.16"/>
    <n v="1266.1400000000006"/>
    <s v="Cash"/>
    <n v="0.24187118058673074"/>
    <x v="3"/>
    <x v="0"/>
    <x v="0"/>
    <s v="12:41"/>
    <x v="1"/>
    <x v="1"/>
  </r>
  <r>
    <s v="INV101189"/>
    <x v="110"/>
    <x v="0"/>
    <x v="1"/>
    <s v="STR115-2024-Oct"/>
    <x v="325"/>
    <x v="312"/>
    <x v="1"/>
    <x v="10"/>
    <x v="4"/>
    <x v="3"/>
    <s v="PRD0022"/>
    <x v="43"/>
    <x v="7"/>
    <x v="35"/>
    <x v="25"/>
    <x v="43"/>
    <x v="40"/>
    <n v="1500000"/>
    <x v="2"/>
    <s v="EMP0206"/>
    <s v="Arjun Krishnan"/>
    <n v="3"/>
    <n v="1249.1300000000001"/>
    <x v="0"/>
    <n v="374.74"/>
    <n v="12"/>
    <n v="404.72"/>
    <n v="3777.37"/>
    <n v="2303.4899999999998"/>
    <n v="1069.1600000000001"/>
    <s v="Debit Card"/>
    <n v="0.28304349322412159"/>
    <x v="1"/>
    <x v="0"/>
    <x v="0"/>
    <s v="13:28"/>
    <x v="1"/>
    <x v="1"/>
  </r>
  <r>
    <s v="INV101190"/>
    <x v="231"/>
    <x v="0"/>
    <x v="11"/>
    <s v="STR103-2024-Aug"/>
    <x v="127"/>
    <x v="125"/>
    <x v="0"/>
    <x v="12"/>
    <x v="3"/>
    <x v="0"/>
    <s v="PRD0207"/>
    <x v="193"/>
    <x v="2"/>
    <x v="2"/>
    <x v="3"/>
    <x v="33"/>
    <x v="31"/>
    <n v="2500000"/>
    <x v="1"/>
    <s v="EMP0203"/>
    <s v="Rani Mishra"/>
    <n v="2"/>
    <n v="4375.05"/>
    <x v="1"/>
    <n v="2187.5300000000002"/>
    <n v="12"/>
    <n v="787.51"/>
    <n v="7350.08"/>
    <n v="6046.26"/>
    <n v="516.30999999999972"/>
    <s v="Credit Card"/>
    <n v="7.024549392659668E-2"/>
    <x v="2"/>
    <x v="1"/>
    <x v="0"/>
    <s v="17:27"/>
    <x v="0"/>
    <x v="0"/>
  </r>
  <r>
    <s v="INV101191"/>
    <x v="165"/>
    <x v="1"/>
    <x v="8"/>
    <s v="STR024-2025-Mar"/>
    <x v="607"/>
    <x v="571"/>
    <x v="1"/>
    <x v="5"/>
    <x v="2"/>
    <x v="0"/>
    <s v="PRD0019"/>
    <x v="38"/>
    <x v="13"/>
    <x v="32"/>
    <x v="22"/>
    <x v="16"/>
    <x v="16"/>
    <n v="1000000"/>
    <x v="0"/>
    <s v="EMP0170"/>
    <s v="Jyothi Prasad"/>
    <n v="1"/>
    <n v="646.95000000000005"/>
    <x v="0"/>
    <n v="64.69"/>
    <n v="5"/>
    <n v="29.11"/>
    <n v="611.37"/>
    <n v="413.39"/>
    <n v="168.87"/>
    <s v="Cash"/>
    <n v="0.27621571225280928"/>
    <x v="3"/>
    <x v="1"/>
    <x v="0"/>
    <s v="19:31"/>
    <x v="0"/>
    <x v="0"/>
  </r>
  <r>
    <s v="INV101192"/>
    <x v="337"/>
    <x v="1"/>
    <x v="6"/>
    <s v="STR069-2025-Jan"/>
    <x v="137"/>
    <x v="135"/>
    <x v="1"/>
    <x v="36"/>
    <x v="1"/>
    <x v="3"/>
    <s v="PRD0155"/>
    <x v="85"/>
    <x v="8"/>
    <x v="16"/>
    <x v="12"/>
    <x v="114"/>
    <x v="78"/>
    <n v="1200000"/>
    <x v="1"/>
    <s v="EMP0206"/>
    <s v="Arjun Krishnan"/>
    <n v="3"/>
    <n v="1149.94"/>
    <x v="0"/>
    <n v="344.98"/>
    <n v="12"/>
    <n v="372.58"/>
    <n v="3477.42"/>
    <n v="2596.2600000000002"/>
    <n v="508.57999999999987"/>
    <s v="Cash"/>
    <n v="0.14625210644673345"/>
    <x v="3"/>
    <x v="0"/>
    <x v="0"/>
    <s v="20:42"/>
    <x v="0"/>
    <x v="0"/>
  </r>
  <r>
    <s v="INV101193"/>
    <x v="250"/>
    <x v="0"/>
    <x v="7"/>
    <s v="STR116-2024-Sep"/>
    <x v="591"/>
    <x v="558"/>
    <x v="0"/>
    <x v="5"/>
    <x v="2"/>
    <x v="1"/>
    <s v="PRD0223"/>
    <x v="208"/>
    <x v="19"/>
    <x v="40"/>
    <x v="4"/>
    <x v="27"/>
    <x v="26"/>
    <n v="2000000"/>
    <x v="1"/>
    <s v="EMP0045"/>
    <s v="Chitra Chettiar"/>
    <n v="1"/>
    <n v="965.18"/>
    <x v="1"/>
    <n v="241.29"/>
    <n v="5"/>
    <n v="36.19"/>
    <n v="760.08"/>
    <n v="761.07"/>
    <n v="-37.180000000000007"/>
    <s v="Net Banking"/>
    <n v="-4.8915903589095894E-2"/>
    <x v="4"/>
    <x v="0"/>
    <x v="0"/>
    <s v="10:08"/>
    <x v="3"/>
    <x v="0"/>
  </r>
  <r>
    <s v="INV101194"/>
    <x v="144"/>
    <x v="1"/>
    <x v="8"/>
    <s v="STR044-2025-Mar"/>
    <x v="636"/>
    <x v="598"/>
    <x v="1"/>
    <x v="13"/>
    <x v="0"/>
    <x v="1"/>
    <s v="PRD0043"/>
    <x v="63"/>
    <x v="12"/>
    <x v="21"/>
    <x v="20"/>
    <x v="36"/>
    <x v="17"/>
    <n v="1200000"/>
    <x v="2"/>
    <s v="EMP0121"/>
    <s v="Yamini Pandian"/>
    <n v="1"/>
    <n v="3111.5"/>
    <x v="4"/>
    <n v="933.45"/>
    <n v="12"/>
    <n v="261.37"/>
    <n v="2439.42"/>
    <n v="2034.01"/>
    <n v="144.04000000000008"/>
    <s v="Credit Card"/>
    <n v="5.9046822605373438E-2"/>
    <x v="2"/>
    <x v="1"/>
    <x v="0"/>
    <s v="12:23"/>
    <x v="1"/>
    <x v="0"/>
  </r>
  <r>
    <s v="INV101195"/>
    <x v="295"/>
    <x v="0"/>
    <x v="9"/>
    <s v="STR066-2024-Nov"/>
    <x v="174"/>
    <x v="171"/>
    <x v="0"/>
    <x v="10"/>
    <x v="4"/>
    <x v="0"/>
    <s v="PRD0240"/>
    <x v="241"/>
    <x v="18"/>
    <x v="34"/>
    <x v="29"/>
    <x v="39"/>
    <x v="36"/>
    <n v="2500000"/>
    <x v="1"/>
    <s v="EMP0149"/>
    <s v="Vasanthi Kamath"/>
    <n v="2"/>
    <n v="499.17"/>
    <x v="3"/>
    <n v="199.67"/>
    <n v="5"/>
    <n v="39.93"/>
    <n v="838.6"/>
    <n v="735.72"/>
    <n v="62.949999999999996"/>
    <s v="EMI"/>
    <n v="7.5065585499642248E-2"/>
    <x v="5"/>
    <x v="1"/>
    <x v="0"/>
    <s v="21:17"/>
    <x v="2"/>
    <x v="1"/>
  </r>
  <r>
    <s v="INV101196"/>
    <x v="315"/>
    <x v="0"/>
    <x v="10"/>
    <s v="STR115-2024-Apr"/>
    <x v="289"/>
    <x v="280"/>
    <x v="0"/>
    <x v="13"/>
    <x v="0"/>
    <x v="3"/>
    <s v="PRD0225"/>
    <x v="124"/>
    <x v="11"/>
    <x v="49"/>
    <x v="44"/>
    <x v="43"/>
    <x v="40"/>
    <n v="1500000"/>
    <x v="2"/>
    <s v="EMP0204"/>
    <s v="Rahul Krishnan"/>
    <n v="5"/>
    <n v="1193.97"/>
    <x v="5"/>
    <n v="298.49"/>
    <n v="12"/>
    <n v="680.56"/>
    <n v="6351.92"/>
    <n v="4309"/>
    <n v="1362.3600000000001"/>
    <s v="Credit Card"/>
    <n v="0.21448003123465031"/>
    <x v="2"/>
    <x v="0"/>
    <x v="0"/>
    <s v="12:30"/>
    <x v="1"/>
    <x v="0"/>
  </r>
  <r>
    <s v="INV101197"/>
    <x v="49"/>
    <x v="0"/>
    <x v="11"/>
    <s v="STR088-2024-Aug"/>
    <x v="10"/>
    <x v="10"/>
    <x v="1"/>
    <x v="7"/>
    <x v="0"/>
    <x v="1"/>
    <s v="PRD0141"/>
    <x v="62"/>
    <x v="10"/>
    <x v="43"/>
    <x v="12"/>
    <x v="17"/>
    <x v="17"/>
    <n v="2000000"/>
    <x v="2"/>
    <s v="EMP0203"/>
    <s v="Rani Mishra"/>
    <n v="1"/>
    <n v="793.91"/>
    <x v="3"/>
    <n v="158.78"/>
    <n v="5"/>
    <n v="31.76"/>
    <n v="666.89"/>
    <n v="547.66999999999996"/>
    <n v="87.460000000000022"/>
    <s v="Cash"/>
    <n v="0.1311460660678673"/>
    <x v="3"/>
    <x v="0"/>
    <x v="0"/>
    <s v="20:11"/>
    <x v="0"/>
    <x v="1"/>
  </r>
  <r>
    <s v="INV101198"/>
    <x v="296"/>
    <x v="0"/>
    <x v="7"/>
    <s v="STR083-2024-Sep"/>
    <x v="510"/>
    <x v="483"/>
    <x v="1"/>
    <x v="14"/>
    <x v="1"/>
    <x v="0"/>
    <s v="PRD0151"/>
    <x v="65"/>
    <x v="7"/>
    <x v="9"/>
    <x v="4"/>
    <x v="28"/>
    <x v="27"/>
    <n v="1200000"/>
    <x v="2"/>
    <s v="EMP0206"/>
    <s v="Arjun Krishnan"/>
    <n v="2"/>
    <n v="1433.04"/>
    <x v="2"/>
    <n v="0"/>
    <n v="12"/>
    <n v="343.93"/>
    <n v="3210.01"/>
    <n v="1669.92"/>
    <n v="1196.1600000000001"/>
    <s v="Cash"/>
    <n v="0.37263435316400884"/>
    <x v="3"/>
    <x v="0"/>
    <x v="0"/>
    <s v="17:55"/>
    <x v="0"/>
    <x v="1"/>
  </r>
  <r>
    <s v="INV101199"/>
    <x v="151"/>
    <x v="0"/>
    <x v="9"/>
    <s v="STR068-2024-Nov"/>
    <x v="297"/>
    <x v="286"/>
    <x v="0"/>
    <x v="4"/>
    <x v="2"/>
    <x v="2"/>
    <s v="PRD0214"/>
    <x v="71"/>
    <x v="7"/>
    <x v="33"/>
    <x v="7"/>
    <x v="11"/>
    <x v="11"/>
    <n v="2000000"/>
    <x v="1"/>
    <s v="EMP0045"/>
    <s v="Chitra Chettiar"/>
    <n v="4"/>
    <n v="1089.95"/>
    <x v="6"/>
    <n v="653.97"/>
    <n v="12"/>
    <n v="444.7"/>
    <n v="4150.53"/>
    <n v="2882.12"/>
    <n v="823.70999999999981"/>
    <s v="UPI"/>
    <n v="0.1984589919841562"/>
    <x v="0"/>
    <x v="1"/>
    <x v="0"/>
    <s v="17:51"/>
    <x v="0"/>
    <x v="1"/>
  </r>
  <r>
    <s v="INV101200"/>
    <x v="125"/>
    <x v="0"/>
    <x v="1"/>
    <s v="STR052-2024-Oct"/>
    <x v="248"/>
    <x v="242"/>
    <x v="0"/>
    <x v="14"/>
    <x v="1"/>
    <x v="0"/>
    <s v="PRD0050"/>
    <x v="144"/>
    <x v="8"/>
    <x v="16"/>
    <x v="28"/>
    <x v="115"/>
    <x v="59"/>
    <n v="800000"/>
    <x v="0"/>
    <s v="EMP0009"/>
    <s v="Vinod Hegde"/>
    <n v="2"/>
    <n v="1198.0999999999999"/>
    <x v="1"/>
    <n v="599.04999999999995"/>
    <n v="12"/>
    <n v="215.66"/>
    <n v="2012.81"/>
    <n v="1539.26"/>
    <n v="257.89"/>
    <s v="UPI"/>
    <n v="0.12812436345208936"/>
    <x v="0"/>
    <x v="0"/>
    <x v="1"/>
    <s v="11:12"/>
    <x v="3"/>
    <x v="1"/>
  </r>
  <r>
    <s v="INV101201"/>
    <x v="338"/>
    <x v="1"/>
    <x v="6"/>
    <s v="STR114-2025-Jan"/>
    <x v="440"/>
    <x v="423"/>
    <x v="1"/>
    <x v="2"/>
    <x v="2"/>
    <x v="0"/>
    <s v="PRD0075"/>
    <x v="9"/>
    <x v="7"/>
    <x v="9"/>
    <x v="7"/>
    <x v="92"/>
    <x v="29"/>
    <n v="2000000"/>
    <x v="1"/>
    <s v="EMP0091"/>
    <s v="Hari Nair"/>
    <n v="4"/>
    <n v="980.87"/>
    <x v="5"/>
    <n v="196.17"/>
    <n v="5"/>
    <n v="186.37"/>
    <n v="3913.68"/>
    <n v="2770.12"/>
    <n v="957.18999999999994"/>
    <s v="Debit Card"/>
    <n v="0.24457543795098219"/>
    <x v="1"/>
    <x v="0"/>
    <x v="0"/>
    <s v="14:06"/>
    <x v="1"/>
    <x v="0"/>
  </r>
  <r>
    <s v="INV101202"/>
    <x v="162"/>
    <x v="0"/>
    <x v="2"/>
    <s v="STR074-2024-May"/>
    <x v="163"/>
    <x v="160"/>
    <x v="0"/>
    <x v="19"/>
    <x v="1"/>
    <x v="0"/>
    <s v="PRD0220"/>
    <x v="66"/>
    <x v="3"/>
    <x v="45"/>
    <x v="35"/>
    <x v="5"/>
    <x v="5"/>
    <n v="1200000"/>
    <x v="0"/>
    <s v="EMP0073"/>
    <s v="Sathish Sundaram"/>
    <n v="1"/>
    <n v="1252.6300000000001"/>
    <x v="0"/>
    <n v="125.26"/>
    <n v="12"/>
    <n v="135.28"/>
    <n v="1262.6500000000001"/>
    <n v="854.85"/>
    <n v="272.5200000000001"/>
    <s v="UPI"/>
    <n v="0.21583178236249165"/>
    <x v="0"/>
    <x v="1"/>
    <x v="0"/>
    <s v="11:34"/>
    <x v="3"/>
    <x v="0"/>
  </r>
  <r>
    <s v="INV101203"/>
    <x v="81"/>
    <x v="0"/>
    <x v="1"/>
    <s v="STR043-2024-Oct"/>
    <x v="202"/>
    <x v="199"/>
    <x v="0"/>
    <x v="9"/>
    <x v="2"/>
    <x v="3"/>
    <s v="PRD0176"/>
    <x v="168"/>
    <x v="0"/>
    <x v="0"/>
    <x v="32"/>
    <x v="97"/>
    <x v="20"/>
    <n v="1500000"/>
    <x v="2"/>
    <s v="EMP0285"/>
    <s v="Chandran Krishnan"/>
    <n v="3"/>
    <n v="1179.23"/>
    <x v="2"/>
    <n v="0"/>
    <n v="12"/>
    <n v="424.52"/>
    <n v="3962.21"/>
    <n v="2312.19"/>
    <n v="1225.5"/>
    <s v="Debit Card"/>
    <n v="0.30929708420300789"/>
    <x v="1"/>
    <x v="0"/>
    <x v="0"/>
    <s v="16:27"/>
    <x v="1"/>
    <x v="1"/>
  </r>
  <r>
    <s v="INV101204"/>
    <x v="151"/>
    <x v="0"/>
    <x v="9"/>
    <s v="STR024-2024-Nov"/>
    <x v="358"/>
    <x v="343"/>
    <x v="0"/>
    <x v="0"/>
    <x v="0"/>
    <x v="1"/>
    <s v="PRD0062"/>
    <x v="106"/>
    <x v="13"/>
    <x v="57"/>
    <x v="25"/>
    <x v="16"/>
    <x v="16"/>
    <n v="1000000"/>
    <x v="0"/>
    <s v="EMP0206"/>
    <s v="Arjun Krishnan"/>
    <n v="3"/>
    <n v="673.35"/>
    <x v="0"/>
    <n v="202"/>
    <n v="5"/>
    <n v="90.9"/>
    <n v="1908.95"/>
    <n v="1274.28"/>
    <n v="543.7700000000001"/>
    <s v="UPI"/>
    <n v="0.2848529296209959"/>
    <x v="0"/>
    <x v="0"/>
    <x v="0"/>
    <s v="14:24"/>
    <x v="1"/>
    <x v="1"/>
  </r>
  <r>
    <s v="INV101205"/>
    <x v="74"/>
    <x v="0"/>
    <x v="9"/>
    <s v="STR088-2024-Nov"/>
    <x v="637"/>
    <x v="599"/>
    <x v="1"/>
    <x v="30"/>
    <x v="3"/>
    <x v="3"/>
    <s v="PRD0160"/>
    <x v="30"/>
    <x v="7"/>
    <x v="26"/>
    <x v="18"/>
    <x v="17"/>
    <x v="17"/>
    <n v="2000000"/>
    <x v="2"/>
    <s v="EMP0206"/>
    <s v="Arjun Krishnan"/>
    <n v="2"/>
    <n v="1147.58"/>
    <x v="1"/>
    <n v="573.79"/>
    <n v="12"/>
    <n v="206.56"/>
    <n v="1927.93"/>
    <n v="1518"/>
    <n v="203.37000000000006"/>
    <s v="Debit Card"/>
    <n v="0.10548619503820163"/>
    <x v="1"/>
    <x v="0"/>
    <x v="0"/>
    <s v="11:29"/>
    <x v="3"/>
    <x v="0"/>
  </r>
  <r>
    <s v="INV101206"/>
    <x v="339"/>
    <x v="0"/>
    <x v="0"/>
    <s v="STR025-2024-Dec"/>
    <x v="433"/>
    <x v="416"/>
    <x v="1"/>
    <x v="9"/>
    <x v="2"/>
    <x v="3"/>
    <s v="PRD0132"/>
    <x v="107"/>
    <x v="1"/>
    <x v="62"/>
    <x v="13"/>
    <x v="112"/>
    <x v="76"/>
    <n v="1500000"/>
    <x v="1"/>
    <s v="EMP0269"/>
    <s v="Ishwarya Shetty"/>
    <n v="3"/>
    <n v="626.27"/>
    <x v="0"/>
    <n v="187.88"/>
    <n v="5"/>
    <n v="84.55"/>
    <n v="1775.48"/>
    <n v="1093.83"/>
    <n v="597.10000000000014"/>
    <s v="Credit Card"/>
    <n v="0.33630342217315889"/>
    <x v="2"/>
    <x v="0"/>
    <x v="0"/>
    <s v="13:44"/>
    <x v="1"/>
    <x v="0"/>
  </r>
  <r>
    <s v="INV101207"/>
    <x v="82"/>
    <x v="0"/>
    <x v="7"/>
    <s v="STR107-2024-Sep"/>
    <x v="593"/>
    <x v="123"/>
    <x v="0"/>
    <x v="27"/>
    <x v="4"/>
    <x v="1"/>
    <s v="PRD0129"/>
    <x v="54"/>
    <x v="6"/>
    <x v="56"/>
    <x v="2"/>
    <x v="98"/>
    <x v="19"/>
    <n v="1500000"/>
    <x v="1"/>
    <s v="EMP0223"/>
    <s v="Meena Krishnan"/>
    <n v="1"/>
    <n v="681.31"/>
    <x v="2"/>
    <n v="0"/>
    <n v="5"/>
    <n v="34.07"/>
    <n v="715.38"/>
    <n v="403.71"/>
    <n v="277.60000000000002"/>
    <s v="UPI"/>
    <n v="0.38804551427213513"/>
    <x v="0"/>
    <x v="0"/>
    <x v="0"/>
    <s v="16:28"/>
    <x v="1"/>
    <x v="0"/>
  </r>
  <r>
    <s v="INV101208"/>
    <x v="55"/>
    <x v="0"/>
    <x v="1"/>
    <s v="STR036-2024-Oct"/>
    <x v="638"/>
    <x v="600"/>
    <x v="1"/>
    <x v="15"/>
    <x v="4"/>
    <x v="1"/>
    <s v="PRD0041"/>
    <x v="163"/>
    <x v="7"/>
    <x v="35"/>
    <x v="29"/>
    <x v="78"/>
    <x v="62"/>
    <n v="1000000"/>
    <x v="1"/>
    <s v="EMP0072"/>
    <s v="Anitha Ramachandran"/>
    <n v="3"/>
    <n v="827.12"/>
    <x v="3"/>
    <n v="496.27"/>
    <n v="5"/>
    <n v="99.25"/>
    <n v="2084.34"/>
    <n v="1911.81"/>
    <n v="73.2800000000002"/>
    <s v="Cash"/>
    <n v="3.5157411938551389E-2"/>
    <x v="3"/>
    <x v="1"/>
    <x v="0"/>
    <s v="14:06"/>
    <x v="1"/>
    <x v="0"/>
  </r>
  <r>
    <s v="INV101209"/>
    <x v="197"/>
    <x v="0"/>
    <x v="1"/>
    <s v="STR003-2024-Oct"/>
    <x v="387"/>
    <x v="372"/>
    <x v="1"/>
    <x v="26"/>
    <x v="4"/>
    <x v="0"/>
    <s v="PRD0047"/>
    <x v="42"/>
    <x v="1"/>
    <x v="1"/>
    <x v="18"/>
    <x v="99"/>
    <x v="71"/>
    <n v="2500000"/>
    <x v="2"/>
    <s v="EMP0001"/>
    <s v="Charulatha Kumar"/>
    <n v="2"/>
    <n v="463.39"/>
    <x v="2"/>
    <n v="0"/>
    <n v="5"/>
    <n v="46.34"/>
    <n v="973.12"/>
    <n v="590"/>
    <n v="336.78"/>
    <s v="Cash"/>
    <n v="0.34608270305820449"/>
    <x v="3"/>
    <x v="1"/>
    <x v="0"/>
    <s v="14:15"/>
    <x v="1"/>
    <x v="0"/>
  </r>
  <r>
    <s v="INV101210"/>
    <x v="23"/>
    <x v="0"/>
    <x v="3"/>
    <s v="STR064-2024-Jul"/>
    <x v="579"/>
    <x v="547"/>
    <x v="0"/>
    <x v="8"/>
    <x v="3"/>
    <x v="0"/>
    <s v="PRD0198"/>
    <x v="182"/>
    <x v="17"/>
    <x v="38"/>
    <x v="38"/>
    <x v="90"/>
    <x v="67"/>
    <n v="1200000"/>
    <x v="2"/>
    <s v="EMP0269"/>
    <s v="Ishwarya Shetty"/>
    <n v="3"/>
    <n v="786.06"/>
    <x v="6"/>
    <n v="353.73"/>
    <n v="5"/>
    <n v="100.22"/>
    <n v="2104.67"/>
    <n v="1755.78"/>
    <n v="248.6700000000001"/>
    <s v="Net Banking"/>
    <n v="0.11815153919616857"/>
    <x v="4"/>
    <x v="1"/>
    <x v="0"/>
    <s v="15:13"/>
    <x v="1"/>
    <x v="0"/>
  </r>
  <r>
    <s v="INV101211"/>
    <x v="325"/>
    <x v="0"/>
    <x v="9"/>
    <s v="STR045-2024-Nov"/>
    <x v="74"/>
    <x v="74"/>
    <x v="1"/>
    <x v="15"/>
    <x v="4"/>
    <x v="1"/>
    <s v="PRD0166"/>
    <x v="242"/>
    <x v="4"/>
    <x v="64"/>
    <x v="9"/>
    <x v="52"/>
    <x v="22"/>
    <n v="1500000"/>
    <x v="2"/>
    <s v="EMP0091"/>
    <s v="Hari Nair"/>
    <n v="1"/>
    <n v="1546.13"/>
    <x v="0"/>
    <n v="154.61000000000001"/>
    <n v="12"/>
    <n v="166.98"/>
    <n v="1558.5"/>
    <n v="1029.24"/>
    <n v="362.28"/>
    <s v="Cash"/>
    <n v="0.23245428296438883"/>
    <x v="3"/>
    <x v="0"/>
    <x v="0"/>
    <s v="21:44"/>
    <x v="2"/>
    <x v="0"/>
  </r>
  <r>
    <s v="INV101212"/>
    <x v="340"/>
    <x v="1"/>
    <x v="8"/>
    <s v="STR044-2025-Mar"/>
    <x v="477"/>
    <x v="454"/>
    <x v="0"/>
    <x v="17"/>
    <x v="2"/>
    <x v="3"/>
    <s v="PRD0041"/>
    <x v="163"/>
    <x v="7"/>
    <x v="35"/>
    <x v="29"/>
    <x v="36"/>
    <x v="17"/>
    <n v="1200000"/>
    <x v="2"/>
    <s v="EMP0207"/>
    <s v="Chitra Bhat"/>
    <n v="0"/>
    <n v="981.81"/>
    <x v="1"/>
    <n v="0"/>
    <n v="5"/>
    <n v="0"/>
    <n v="0"/>
    <n v="0"/>
    <n v="0"/>
    <s v="Cash"/>
    <n v="0"/>
    <x v="3"/>
    <x v="1"/>
    <x v="0"/>
    <s v="19:30"/>
    <x v="0"/>
    <x v="1"/>
  </r>
  <r>
    <s v="INV101213"/>
    <x v="284"/>
    <x v="0"/>
    <x v="9"/>
    <s v="STR106-2024-Nov"/>
    <x v="482"/>
    <x v="322"/>
    <x v="0"/>
    <x v="36"/>
    <x v="1"/>
    <x v="0"/>
    <s v="PRD0034"/>
    <x v="58"/>
    <x v="19"/>
    <x v="40"/>
    <x v="8"/>
    <x v="118"/>
    <x v="80"/>
    <n v="2500000"/>
    <x v="0"/>
    <s v="EMP0072"/>
    <s v="Anitha Ramachandran"/>
    <n v="1"/>
    <n v="471.98"/>
    <x v="4"/>
    <n v="141.59"/>
    <n v="5"/>
    <n v="16.52"/>
    <n v="346.91"/>
    <n v="315.13"/>
    <n v="15.26000000000003"/>
    <s v="Debit Card"/>
    <n v="4.3988354328212013E-2"/>
    <x v="1"/>
    <x v="0"/>
    <x v="0"/>
    <s v="12:46"/>
    <x v="1"/>
    <x v="1"/>
  </r>
  <r>
    <s v="INV101214"/>
    <x v="46"/>
    <x v="0"/>
    <x v="3"/>
    <s v="STR033-2024-Jul"/>
    <x v="177"/>
    <x v="174"/>
    <x v="1"/>
    <x v="30"/>
    <x v="3"/>
    <x v="1"/>
    <s v="PRD0172"/>
    <x v="35"/>
    <x v="16"/>
    <x v="29"/>
    <x v="4"/>
    <x v="116"/>
    <x v="53"/>
    <n v="2500000"/>
    <x v="0"/>
    <s v="EMP0203"/>
    <s v="Rani Mishra"/>
    <n v="1"/>
    <n v="2492.4699999999998"/>
    <x v="6"/>
    <n v="373.87"/>
    <n v="12"/>
    <n v="254.23"/>
    <n v="2372.83"/>
    <n v="1804.37"/>
    <n v="314.23"/>
    <s v="Credit Card"/>
    <n v="0.1324283661282098"/>
    <x v="2"/>
    <x v="0"/>
    <x v="0"/>
    <s v="14:15"/>
    <x v="1"/>
    <x v="0"/>
  </r>
  <r>
    <s v="INV101215"/>
    <x v="126"/>
    <x v="0"/>
    <x v="9"/>
    <s v="STR067-2024-Nov"/>
    <x v="455"/>
    <x v="437"/>
    <x v="0"/>
    <x v="10"/>
    <x v="4"/>
    <x v="0"/>
    <s v="PRD0030"/>
    <x v="173"/>
    <x v="10"/>
    <x v="71"/>
    <x v="22"/>
    <x v="108"/>
    <x v="24"/>
    <n v="2500000"/>
    <x v="0"/>
    <s v="EMP0008"/>
    <s v="Deepak Kamath"/>
    <n v="1"/>
    <n v="672.07"/>
    <x v="2"/>
    <n v="0"/>
    <n v="5"/>
    <n v="33.6"/>
    <n v="705.67"/>
    <n v="419.4"/>
    <n v="252.67"/>
    <s v="UPI"/>
    <n v="0.35805688211203535"/>
    <x v="0"/>
    <x v="0"/>
    <x v="0"/>
    <s v="11:45"/>
    <x v="3"/>
    <x v="0"/>
  </r>
  <r>
    <s v="INV101216"/>
    <x v="11"/>
    <x v="1"/>
    <x v="8"/>
    <s v="STR076-2025-Mar"/>
    <x v="515"/>
    <x v="488"/>
    <x v="0"/>
    <x v="21"/>
    <x v="1"/>
    <x v="3"/>
    <s v="PRD0240"/>
    <x v="241"/>
    <x v="18"/>
    <x v="34"/>
    <x v="29"/>
    <x v="105"/>
    <x v="21"/>
    <n v="1500000"/>
    <x v="1"/>
    <s v="EMP0063"/>
    <s v="Anusuya Subramaniam"/>
    <n v="2"/>
    <n v="461.04"/>
    <x v="0"/>
    <n v="92.21"/>
    <n v="5"/>
    <n v="41.49"/>
    <n v="871.36"/>
    <n v="735.72"/>
    <n v="94.149999999999977"/>
    <s v="Debit Card"/>
    <n v="0.10804948586118249"/>
    <x v="1"/>
    <x v="0"/>
    <x v="0"/>
    <s v="17:31"/>
    <x v="0"/>
    <x v="0"/>
  </r>
  <r>
    <s v="INV101217"/>
    <x v="142"/>
    <x v="0"/>
    <x v="7"/>
    <s v="STR046-2024-Sep"/>
    <x v="171"/>
    <x v="168"/>
    <x v="0"/>
    <x v="12"/>
    <x v="3"/>
    <x v="1"/>
    <s v="PRD0234"/>
    <x v="155"/>
    <x v="18"/>
    <x v="34"/>
    <x v="48"/>
    <x v="68"/>
    <x v="54"/>
    <n v="800000"/>
    <x v="2"/>
    <s v="EMP0156"/>
    <s v="Deepthi Iyengar"/>
    <n v="1"/>
    <n v="1089.4100000000001"/>
    <x v="3"/>
    <n v="217.88"/>
    <n v="12"/>
    <n v="104.58"/>
    <n v="976.11"/>
    <n v="815.45"/>
    <n v="56.07999999999997"/>
    <s v="Cash"/>
    <n v="5.7452541209494799E-2"/>
    <x v="3"/>
    <x v="0"/>
    <x v="0"/>
    <s v="16:37"/>
    <x v="1"/>
    <x v="1"/>
  </r>
  <r>
    <s v="INV101218"/>
    <x v="206"/>
    <x v="0"/>
    <x v="9"/>
    <s v="STR060-2024-Nov"/>
    <x v="639"/>
    <x v="601"/>
    <x v="0"/>
    <x v="13"/>
    <x v="0"/>
    <x v="1"/>
    <s v="PRD0190"/>
    <x v="141"/>
    <x v="15"/>
    <x v="24"/>
    <x v="3"/>
    <x v="42"/>
    <x v="39"/>
    <n v="1000000"/>
    <x v="1"/>
    <s v="EMP0026"/>
    <s v="Sunita Ramachandran"/>
    <n v="1"/>
    <n v="1591.03"/>
    <x v="2"/>
    <n v="0"/>
    <n v="12"/>
    <n v="190.92"/>
    <n v="1781.95"/>
    <n v="914.35"/>
    <n v="676.68000000000006"/>
    <s v="Cash"/>
    <n v="0.37974129464912038"/>
    <x v="3"/>
    <x v="0"/>
    <x v="0"/>
    <s v="18:52"/>
    <x v="0"/>
    <x v="1"/>
  </r>
  <r>
    <s v="INV101219"/>
    <x v="79"/>
    <x v="0"/>
    <x v="7"/>
    <s v="STR060-2024-Sep"/>
    <x v="339"/>
    <x v="324"/>
    <x v="0"/>
    <x v="13"/>
    <x v="0"/>
    <x v="3"/>
    <s v="PRD0039"/>
    <x v="111"/>
    <x v="11"/>
    <x v="18"/>
    <x v="45"/>
    <x v="42"/>
    <x v="39"/>
    <n v="1000000"/>
    <x v="1"/>
    <s v="EMP0149"/>
    <s v="Vasanthi Kamath"/>
    <n v="3"/>
    <n v="846.67"/>
    <x v="5"/>
    <n v="127"/>
    <n v="5"/>
    <n v="120.65"/>
    <n v="2533.66"/>
    <n v="1710.6"/>
    <n v="702.41"/>
    <s v="Net Banking"/>
    <n v="0.27723135700922774"/>
    <x v="4"/>
    <x v="0"/>
    <x v="0"/>
    <s v="16:54"/>
    <x v="1"/>
    <x v="0"/>
  </r>
  <r>
    <s v="INV101220"/>
    <x v="281"/>
    <x v="1"/>
    <x v="4"/>
    <s v="STR090-2025-Feb"/>
    <x v="380"/>
    <x v="365"/>
    <x v="1"/>
    <x v="29"/>
    <x v="4"/>
    <x v="0"/>
    <s v="PRD0161"/>
    <x v="33"/>
    <x v="0"/>
    <x v="4"/>
    <x v="14"/>
    <x v="35"/>
    <x v="33"/>
    <n v="2500000"/>
    <x v="1"/>
    <s v="EMP0121"/>
    <s v="Yamini Pandian"/>
    <n v="2"/>
    <n v="940.99"/>
    <x v="2"/>
    <n v="0"/>
    <n v="5"/>
    <n v="94.1"/>
    <n v="1976.08"/>
    <n v="1137.06"/>
    <n v="744.92"/>
    <s v="UPI"/>
    <n v="0.37696854378365247"/>
    <x v="0"/>
    <x v="0"/>
    <x v="0"/>
    <s v="15:54"/>
    <x v="1"/>
    <x v="1"/>
  </r>
  <r>
    <s v="INV101221"/>
    <x v="98"/>
    <x v="0"/>
    <x v="11"/>
    <s v="STR118-2024-Aug"/>
    <x v="120"/>
    <x v="119"/>
    <x v="0"/>
    <x v="11"/>
    <x v="3"/>
    <x v="3"/>
    <s v="PRD0183"/>
    <x v="108"/>
    <x v="3"/>
    <x v="45"/>
    <x v="10"/>
    <x v="77"/>
    <x v="61"/>
    <n v="1000000"/>
    <x v="0"/>
    <s v="EMP0194"/>
    <s v="Pranav Reddy"/>
    <n v="4"/>
    <n v="1785.81"/>
    <x v="5"/>
    <n v="357.16"/>
    <n v="12"/>
    <n v="814.33"/>
    <n v="7600.41"/>
    <n v="4973.4399999999996"/>
    <n v="1812.6400000000003"/>
    <s v="Debit Card"/>
    <n v="0.23849239712068168"/>
    <x v="1"/>
    <x v="1"/>
    <x v="0"/>
    <s v="19:42"/>
    <x v="0"/>
    <x v="1"/>
  </r>
  <r>
    <s v="INV101222"/>
    <x v="322"/>
    <x v="0"/>
    <x v="11"/>
    <s v="STR065-2024-Aug"/>
    <x v="135"/>
    <x v="133"/>
    <x v="0"/>
    <x v="26"/>
    <x v="4"/>
    <x v="2"/>
    <s v="PRD0126"/>
    <x v="76"/>
    <x v="11"/>
    <x v="49"/>
    <x v="38"/>
    <x v="102"/>
    <x v="73"/>
    <n v="1200000"/>
    <x v="0"/>
    <s v="EMP0001"/>
    <s v="Charulatha Kumar"/>
    <n v="2"/>
    <n v="940.29"/>
    <x v="0"/>
    <n v="188.06"/>
    <n v="5"/>
    <n v="84.63"/>
    <n v="1777.15"/>
    <n v="1291.18"/>
    <n v="401.34000000000003"/>
    <s v="Debit Card"/>
    <n v="0.22583349745378836"/>
    <x v="1"/>
    <x v="1"/>
    <x v="0"/>
    <s v="17:09"/>
    <x v="0"/>
    <x v="0"/>
  </r>
  <r>
    <s v="INV101223"/>
    <x v="242"/>
    <x v="0"/>
    <x v="3"/>
    <s v="STR013-2024-Jul"/>
    <x v="640"/>
    <x v="233"/>
    <x v="0"/>
    <x v="16"/>
    <x v="3"/>
    <x v="0"/>
    <s v="PRD0158"/>
    <x v="68"/>
    <x v="10"/>
    <x v="43"/>
    <x v="21"/>
    <x v="76"/>
    <x v="50"/>
    <n v="2500000"/>
    <x v="2"/>
    <s v="EMP0206"/>
    <s v="Arjun Krishnan"/>
    <n v="3"/>
    <n v="630.77"/>
    <x v="2"/>
    <n v="0"/>
    <n v="5"/>
    <n v="94.62"/>
    <n v="1986.93"/>
    <n v="1371.48"/>
    <n v="520.83000000000004"/>
    <s v="UPI"/>
    <n v="0.26212800652262536"/>
    <x v="0"/>
    <x v="1"/>
    <x v="1"/>
    <s v="17:27"/>
    <x v="0"/>
    <x v="0"/>
  </r>
  <r>
    <s v="INV101224"/>
    <x v="171"/>
    <x v="0"/>
    <x v="9"/>
    <s v="STR089-2024-Nov"/>
    <x v="392"/>
    <x v="377"/>
    <x v="1"/>
    <x v="24"/>
    <x v="1"/>
    <x v="3"/>
    <s v="PRD0002"/>
    <x v="26"/>
    <x v="15"/>
    <x v="24"/>
    <x v="16"/>
    <x v="67"/>
    <x v="23"/>
    <n v="800000"/>
    <x v="0"/>
    <s v="EMP0001"/>
    <s v="Charulatha Kumar"/>
    <n v="4"/>
    <n v="1186.44"/>
    <x v="0"/>
    <n v="474.58"/>
    <n v="12"/>
    <n v="512.54"/>
    <n v="4783.72"/>
    <n v="3020.24"/>
    <n v="1250.9400000000005"/>
    <s v="Credit Card"/>
    <n v="0.2614994188623081"/>
    <x v="2"/>
    <x v="1"/>
    <x v="0"/>
    <s v="15:23"/>
    <x v="1"/>
    <x v="0"/>
  </r>
  <r>
    <s v="INV101225"/>
    <x v="133"/>
    <x v="0"/>
    <x v="2"/>
    <s v="STR052-2024-May"/>
    <x v="588"/>
    <x v="556"/>
    <x v="0"/>
    <x v="23"/>
    <x v="0"/>
    <x v="0"/>
    <s v="PRD0013"/>
    <x v="15"/>
    <x v="10"/>
    <x v="15"/>
    <x v="8"/>
    <x v="115"/>
    <x v="59"/>
    <n v="800000"/>
    <x v="0"/>
    <s v="EMP0020"/>
    <s v="Eswar Prasad"/>
    <n v="1"/>
    <n v="797.11"/>
    <x v="5"/>
    <n v="39.86"/>
    <n v="5"/>
    <n v="37.86"/>
    <n v="795.11"/>
    <n v="550.01"/>
    <n v="207.24"/>
    <s v="UPI"/>
    <n v="0.26064318144659232"/>
    <x v="0"/>
    <x v="0"/>
    <x v="0"/>
    <s v="19:55"/>
    <x v="0"/>
    <x v="0"/>
  </r>
  <r>
    <s v="INV101226"/>
    <x v="15"/>
    <x v="0"/>
    <x v="5"/>
    <s v="STR055-2024-Jun"/>
    <x v="631"/>
    <x v="593"/>
    <x v="1"/>
    <x v="9"/>
    <x v="2"/>
    <x v="2"/>
    <s v="PRD0198"/>
    <x v="182"/>
    <x v="17"/>
    <x v="38"/>
    <x v="38"/>
    <x v="51"/>
    <x v="47"/>
    <n v="1500000"/>
    <x v="0"/>
    <s v="EMP0160"/>
    <s v="Ganesh Iyengar"/>
    <n v="2"/>
    <n v="804.05"/>
    <x v="0"/>
    <n v="160.81"/>
    <n v="5"/>
    <n v="72.36"/>
    <n v="1519.65"/>
    <n v="1170.52"/>
    <n v="276.7700000000001"/>
    <s v="Debit Card"/>
    <n v="0.18212746356068837"/>
    <x v="1"/>
    <x v="0"/>
    <x v="0"/>
    <s v="14:50"/>
    <x v="1"/>
    <x v="0"/>
  </r>
  <r>
    <s v="INV101227"/>
    <x v="193"/>
    <x v="1"/>
    <x v="4"/>
    <s v="STR072-2025-Feb"/>
    <x v="97"/>
    <x v="96"/>
    <x v="1"/>
    <x v="14"/>
    <x v="1"/>
    <x v="1"/>
    <s v="PRD0021"/>
    <x v="127"/>
    <x v="17"/>
    <x v="66"/>
    <x v="0"/>
    <x v="24"/>
    <x v="24"/>
    <n v="1500000"/>
    <x v="0"/>
    <s v="EMP0132"/>
    <s v="Vasanthi Gupta"/>
    <n v="2"/>
    <n v="1363.49"/>
    <x v="4"/>
    <n v="818.09"/>
    <n v="12"/>
    <n v="229.07"/>
    <n v="2137.96"/>
    <n v="1763.86"/>
    <n v="145.03000000000014"/>
    <s v="Debit Card"/>
    <n v="6.7835693838986758E-2"/>
    <x v="1"/>
    <x v="0"/>
    <x v="0"/>
    <s v="11:11"/>
    <x v="3"/>
    <x v="1"/>
  </r>
  <r>
    <s v="INV101228"/>
    <x v="248"/>
    <x v="0"/>
    <x v="5"/>
    <s v="STR050-2024-Jun"/>
    <x v="47"/>
    <x v="47"/>
    <x v="0"/>
    <x v="27"/>
    <x v="4"/>
    <x v="2"/>
    <s v="PRD0133"/>
    <x v="204"/>
    <x v="5"/>
    <x v="7"/>
    <x v="40"/>
    <x v="57"/>
    <x v="49"/>
    <n v="2000000"/>
    <x v="1"/>
    <s v="EMP0240"/>
    <s v="Gopal Prasad"/>
    <n v="1"/>
    <n v="1021.28"/>
    <x v="1"/>
    <n v="255.32"/>
    <n v="12"/>
    <n v="91.92"/>
    <n v="857.88"/>
    <n v="756.59"/>
    <n v="9.3699999999999619"/>
    <s v="Credit Card"/>
    <n v="1.0922273511446779E-2"/>
    <x v="2"/>
    <x v="0"/>
    <x v="0"/>
    <s v="11:54"/>
    <x v="3"/>
    <x v="0"/>
  </r>
  <r>
    <s v="INV101229"/>
    <x v="206"/>
    <x v="0"/>
    <x v="9"/>
    <s v="STR008-2024-Nov"/>
    <x v="233"/>
    <x v="227"/>
    <x v="1"/>
    <x v="2"/>
    <x v="2"/>
    <x v="2"/>
    <s v="PRD0061"/>
    <x v="152"/>
    <x v="13"/>
    <x v="22"/>
    <x v="14"/>
    <x v="63"/>
    <x v="51"/>
    <n v="1500000"/>
    <x v="1"/>
    <s v="EMP0149"/>
    <s v="Vasanthi Kamath"/>
    <n v="3"/>
    <n v="707.32"/>
    <x v="6"/>
    <n v="318.29000000000002"/>
    <n v="5"/>
    <n v="90.18"/>
    <n v="1893.85"/>
    <n v="1528.32"/>
    <n v="275.34999999999997"/>
    <s v="UPI"/>
    <n v="0.14539166248646934"/>
    <x v="0"/>
    <x v="1"/>
    <x v="0"/>
    <s v="16:48"/>
    <x v="1"/>
    <x v="1"/>
  </r>
  <r>
    <s v="INV101230"/>
    <x v="203"/>
    <x v="0"/>
    <x v="9"/>
    <s v="STR104-2024-Nov"/>
    <x v="641"/>
    <x v="602"/>
    <x v="0"/>
    <x v="27"/>
    <x v="4"/>
    <x v="0"/>
    <s v="PRD0134"/>
    <x v="55"/>
    <x v="8"/>
    <x v="13"/>
    <x v="22"/>
    <x v="53"/>
    <x v="19"/>
    <n v="1200000"/>
    <x v="1"/>
    <s v="EMP0086"/>
    <s v="Anil Reddy"/>
    <n v="4"/>
    <n v="884.51"/>
    <x v="5"/>
    <n v="176.9"/>
    <n v="5"/>
    <n v="168.06"/>
    <n v="3529.2"/>
    <n v="2792.32"/>
    <n v="568.81999999999971"/>
    <s v="Credit Card"/>
    <n v="0.1611753371868978"/>
    <x v="2"/>
    <x v="0"/>
    <x v="0"/>
    <s v="16:32"/>
    <x v="1"/>
    <x v="0"/>
  </r>
  <r>
    <s v="INV101231"/>
    <x v="83"/>
    <x v="1"/>
    <x v="8"/>
    <s v="STR044-2025-Mar"/>
    <x v="642"/>
    <x v="603"/>
    <x v="1"/>
    <x v="23"/>
    <x v="0"/>
    <x v="0"/>
    <s v="PRD0170"/>
    <x v="36"/>
    <x v="17"/>
    <x v="30"/>
    <x v="0"/>
    <x v="36"/>
    <x v="17"/>
    <n v="1200000"/>
    <x v="2"/>
    <s v="EMP0002"/>
    <s v="Girish Sundaram"/>
    <n v="1"/>
    <n v="1180.69"/>
    <x v="1"/>
    <n v="295.17"/>
    <n v="12"/>
    <n v="106.26"/>
    <n v="991.78"/>
    <n v="887.02"/>
    <n v="-1.5000000000000142"/>
    <s v="Net Banking"/>
    <n v="-1.5124321926233784E-3"/>
    <x v="4"/>
    <x v="0"/>
    <x v="0"/>
    <s v="13:52"/>
    <x v="1"/>
    <x v="0"/>
  </r>
  <r>
    <s v="INV101232"/>
    <x v="39"/>
    <x v="0"/>
    <x v="9"/>
    <s v="STR077-2024-Nov"/>
    <x v="643"/>
    <x v="395"/>
    <x v="0"/>
    <x v="12"/>
    <x v="3"/>
    <x v="3"/>
    <s v="PRD0154"/>
    <x v="225"/>
    <x v="1"/>
    <x v="51"/>
    <x v="12"/>
    <x v="69"/>
    <x v="55"/>
    <n v="2500000"/>
    <x v="2"/>
    <s v="EMP0045"/>
    <s v="Chitra Chettiar"/>
    <n v="6"/>
    <n v="622.29"/>
    <x v="2"/>
    <n v="0"/>
    <n v="5"/>
    <n v="186.69"/>
    <n v="3920.43"/>
    <n v="2239.62"/>
    <n v="1494.12"/>
    <s v="UPI"/>
    <n v="0.38111125565307885"/>
    <x v="0"/>
    <x v="0"/>
    <x v="0"/>
    <s v="14:32"/>
    <x v="1"/>
    <x v="0"/>
  </r>
  <r>
    <s v="INV101233"/>
    <x v="314"/>
    <x v="1"/>
    <x v="8"/>
    <s v="STR068-2025-Mar"/>
    <x v="524"/>
    <x v="497"/>
    <x v="1"/>
    <x v="11"/>
    <x v="3"/>
    <x v="3"/>
    <s v="PRD0226"/>
    <x v="90"/>
    <x v="4"/>
    <x v="6"/>
    <x v="25"/>
    <x v="11"/>
    <x v="11"/>
    <n v="2000000"/>
    <x v="1"/>
    <s v="EMP0001"/>
    <s v="Charulatha Kumar"/>
    <n v="2"/>
    <n v="932.73"/>
    <x v="6"/>
    <n v="279.82"/>
    <n v="5"/>
    <n v="79.28"/>
    <n v="1664.92"/>
    <n v="1252.52"/>
    <n v="333.12000000000012"/>
    <s v="Debit Card"/>
    <n v="0.20008168560651568"/>
    <x v="1"/>
    <x v="0"/>
    <x v="0"/>
    <s v="10:45"/>
    <x v="3"/>
    <x v="0"/>
  </r>
  <r>
    <s v="INV101234"/>
    <x v="138"/>
    <x v="0"/>
    <x v="9"/>
    <s v="STR104-2024-Nov"/>
    <x v="287"/>
    <x v="278"/>
    <x v="1"/>
    <x v="29"/>
    <x v="4"/>
    <x v="2"/>
    <s v="PRD0111"/>
    <x v="75"/>
    <x v="11"/>
    <x v="48"/>
    <x v="18"/>
    <x v="53"/>
    <x v="19"/>
    <n v="1200000"/>
    <x v="1"/>
    <s v="EMP0206"/>
    <s v="Arjun Krishnan"/>
    <n v="3"/>
    <n v="847.64"/>
    <x v="0"/>
    <n v="254.29"/>
    <n v="5"/>
    <n v="114.43"/>
    <n v="2403.06"/>
    <n v="1771.44"/>
    <n v="517.18999999999983"/>
    <s v="Cash"/>
    <n v="0.21522142601516392"/>
    <x v="3"/>
    <x v="1"/>
    <x v="0"/>
    <s v="10:40"/>
    <x v="3"/>
    <x v="0"/>
  </r>
  <r>
    <s v="INV101235"/>
    <x v="341"/>
    <x v="0"/>
    <x v="11"/>
    <s v="STR016-2024-Aug"/>
    <x v="556"/>
    <x v="526"/>
    <x v="1"/>
    <x v="30"/>
    <x v="3"/>
    <x v="0"/>
    <s v="PRD0142"/>
    <x v="87"/>
    <x v="1"/>
    <x v="1"/>
    <x v="9"/>
    <x v="50"/>
    <x v="46"/>
    <n v="1200000"/>
    <x v="0"/>
    <s v="EMP0255"/>
    <s v="Venkat Sharma"/>
    <n v="4"/>
    <n v="524.64"/>
    <x v="6"/>
    <n v="314.77999999999997"/>
    <n v="5"/>
    <n v="89.19"/>
    <n v="1872.97"/>
    <n v="1199.44"/>
    <n v="584.33999999999992"/>
    <s v="UPI"/>
    <n v="0.31198577660079974"/>
    <x v="0"/>
    <x v="1"/>
    <x v="0"/>
    <s v="20:49"/>
    <x v="0"/>
    <x v="1"/>
  </r>
  <r>
    <s v="INV101236"/>
    <x v="56"/>
    <x v="1"/>
    <x v="4"/>
    <s v="STR110-2025-Feb"/>
    <x v="644"/>
    <x v="169"/>
    <x v="1"/>
    <x v="21"/>
    <x v="1"/>
    <x v="1"/>
    <s v="PRD0247"/>
    <x v="176"/>
    <x v="19"/>
    <x v="72"/>
    <x v="42"/>
    <x v="18"/>
    <x v="18"/>
    <n v="1000000"/>
    <x v="1"/>
    <s v="EMP0206"/>
    <s v="Arjun Krishnan"/>
    <n v="2"/>
    <n v="1126.53"/>
    <x v="2"/>
    <n v="0"/>
    <n v="12"/>
    <n v="270.37"/>
    <n v="2523.4299999999998"/>
    <n v="1530.46"/>
    <n v="722.5999999999998"/>
    <s v="Credit Card"/>
    <n v="0.28635626904649619"/>
    <x v="2"/>
    <x v="0"/>
    <x v="0"/>
    <s v="14:01"/>
    <x v="1"/>
    <x v="0"/>
  </r>
  <r>
    <s v="INV101237"/>
    <x v="258"/>
    <x v="0"/>
    <x v="1"/>
    <s v="STR039-2024-Oct"/>
    <x v="122"/>
    <x v="72"/>
    <x v="1"/>
    <x v="3"/>
    <x v="3"/>
    <x v="1"/>
    <s v="PRD0074"/>
    <x v="18"/>
    <x v="11"/>
    <x v="18"/>
    <x v="12"/>
    <x v="94"/>
    <x v="68"/>
    <n v="1500000"/>
    <x v="2"/>
    <s v="EMP0160"/>
    <s v="Ganesh Iyengar"/>
    <n v="4"/>
    <n v="1001.76"/>
    <x v="6"/>
    <n v="601.05999999999995"/>
    <n v="12"/>
    <n v="408.72"/>
    <n v="3814.7"/>
    <n v="2884.88"/>
    <n v="521.09999999999968"/>
    <s v="UPI"/>
    <n v="0.13660314048286881"/>
    <x v="0"/>
    <x v="1"/>
    <x v="0"/>
    <s v="10:07"/>
    <x v="3"/>
    <x v="0"/>
  </r>
  <r>
    <s v="INV101238"/>
    <x v="191"/>
    <x v="0"/>
    <x v="5"/>
    <s v="STR057-2024-Jun"/>
    <x v="564"/>
    <x v="534"/>
    <x v="1"/>
    <x v="1"/>
    <x v="1"/>
    <x v="1"/>
    <s v="PRD0082"/>
    <x v="59"/>
    <x v="12"/>
    <x v="21"/>
    <x v="33"/>
    <x v="60"/>
    <x v="3"/>
    <n v="2500000"/>
    <x v="1"/>
    <s v="EMP0156"/>
    <s v="Deepthi Iyengar"/>
    <n v="1"/>
    <n v="2887.06"/>
    <x v="2"/>
    <n v="0"/>
    <n v="12"/>
    <n v="346.45"/>
    <n v="3233.51"/>
    <n v="2151.34"/>
    <n v="735.72"/>
    <s v="UPI"/>
    <n v="0.22752983599865162"/>
    <x v="0"/>
    <x v="0"/>
    <x v="0"/>
    <s v="11:32"/>
    <x v="3"/>
    <x v="1"/>
  </r>
  <r>
    <s v="INV101239"/>
    <x v="96"/>
    <x v="0"/>
    <x v="0"/>
    <s v="STR001-2024-Dec"/>
    <x v="624"/>
    <x v="587"/>
    <x v="0"/>
    <x v="19"/>
    <x v="1"/>
    <x v="0"/>
    <s v="PRD0159"/>
    <x v="212"/>
    <x v="5"/>
    <x v="35"/>
    <x v="44"/>
    <x v="55"/>
    <x v="48"/>
    <n v="2500000"/>
    <x v="1"/>
    <s v="EMP0008"/>
    <s v="Deepak Kamath"/>
    <n v="2"/>
    <n v="904.84"/>
    <x v="6"/>
    <n v="271.45"/>
    <n v="5"/>
    <n v="76.91"/>
    <n v="1615.14"/>
    <n v="1316.38"/>
    <n v="221.85"/>
    <s v="Cash"/>
    <n v="0.13735651398640364"/>
    <x v="3"/>
    <x v="1"/>
    <x v="0"/>
    <s v="19:58"/>
    <x v="0"/>
    <x v="0"/>
  </r>
  <r>
    <s v="INV101240"/>
    <x v="248"/>
    <x v="0"/>
    <x v="5"/>
    <s v="STR094-2024-Jun"/>
    <x v="574"/>
    <x v="542"/>
    <x v="0"/>
    <x v="26"/>
    <x v="4"/>
    <x v="1"/>
    <s v="PRD0233"/>
    <x v="16"/>
    <x v="8"/>
    <x v="16"/>
    <x v="10"/>
    <x v="75"/>
    <x v="60"/>
    <n v="1200000"/>
    <x v="1"/>
    <s v="EMP0255"/>
    <s v="Venkat Sharma"/>
    <n v="2"/>
    <n v="1295.5"/>
    <x v="1"/>
    <n v="647.75"/>
    <n v="12"/>
    <n v="233.19"/>
    <n v="2176.44"/>
    <n v="1730.96"/>
    <n v="212.29000000000002"/>
    <s v="UPI"/>
    <n v="9.7540019481354878E-2"/>
    <x v="0"/>
    <x v="1"/>
    <x v="0"/>
    <s v="19:12"/>
    <x v="0"/>
    <x v="0"/>
  </r>
  <r>
    <s v="INV101241"/>
    <x v="335"/>
    <x v="1"/>
    <x v="8"/>
    <s v="STR118-2025-Mar"/>
    <x v="645"/>
    <x v="604"/>
    <x v="0"/>
    <x v="14"/>
    <x v="1"/>
    <x v="1"/>
    <s v="PRD0006"/>
    <x v="224"/>
    <x v="19"/>
    <x v="72"/>
    <x v="34"/>
    <x v="77"/>
    <x v="61"/>
    <n v="1000000"/>
    <x v="0"/>
    <s v="EMP0086"/>
    <s v="Anil Reddy"/>
    <n v="1"/>
    <n v="1104.8699999999999"/>
    <x v="0"/>
    <n v="110.49"/>
    <n v="12"/>
    <n v="119.33"/>
    <n v="1113.71"/>
    <n v="753.73"/>
    <n v="240.65000000000003"/>
    <s v="UPI"/>
    <n v="0.21607958983936576"/>
    <x v="0"/>
    <x v="0"/>
    <x v="0"/>
    <s v="13:30"/>
    <x v="1"/>
    <x v="1"/>
  </r>
  <r>
    <s v="INV101242"/>
    <x v="10"/>
    <x v="1"/>
    <x v="6"/>
    <s v="STR009-2025-Jan"/>
    <x v="646"/>
    <x v="605"/>
    <x v="1"/>
    <x v="28"/>
    <x v="1"/>
    <x v="3"/>
    <s v="PRD0149"/>
    <x v="154"/>
    <x v="3"/>
    <x v="63"/>
    <x v="39"/>
    <x v="66"/>
    <x v="49"/>
    <n v="2500000"/>
    <x v="1"/>
    <s v="EMP0203"/>
    <s v="Rani Mishra"/>
    <n v="1"/>
    <n v="1747.23"/>
    <x v="3"/>
    <n v="349.45"/>
    <n v="12"/>
    <n v="167.73"/>
    <n v="1565.51"/>
    <n v="1145.21"/>
    <n v="252.56999999999996"/>
    <s v="Debit Card"/>
    <n v="0.16133400617051311"/>
    <x v="1"/>
    <x v="1"/>
    <x v="0"/>
    <s v="15:43"/>
    <x v="1"/>
    <x v="0"/>
  </r>
  <r>
    <s v="INV101243"/>
    <x v="303"/>
    <x v="0"/>
    <x v="2"/>
    <s v="STR118-2024-May"/>
    <x v="647"/>
    <x v="606"/>
    <x v="1"/>
    <x v="13"/>
    <x v="0"/>
    <x v="1"/>
    <s v="PRD0157"/>
    <x v="115"/>
    <x v="14"/>
    <x v="65"/>
    <x v="11"/>
    <x v="77"/>
    <x v="61"/>
    <n v="1000000"/>
    <x v="0"/>
    <s v="EMP0194"/>
    <s v="Pranav Reddy"/>
    <n v="1"/>
    <n v="3085.05"/>
    <x v="2"/>
    <n v="0"/>
    <n v="3"/>
    <n v="92.55"/>
    <n v="3177.6"/>
    <n v="1989.93"/>
    <n v="1095.1199999999999"/>
    <s v="UPI"/>
    <n v="0.34463746223564951"/>
    <x v="0"/>
    <x v="0"/>
    <x v="0"/>
    <s v="11:58"/>
    <x v="3"/>
    <x v="0"/>
  </r>
  <r>
    <s v="INV101244"/>
    <x v="63"/>
    <x v="0"/>
    <x v="9"/>
    <s v="STR074-2024-Nov"/>
    <x v="648"/>
    <x v="607"/>
    <x v="0"/>
    <x v="4"/>
    <x v="2"/>
    <x v="2"/>
    <s v="PRD0152"/>
    <x v="24"/>
    <x v="14"/>
    <x v="23"/>
    <x v="8"/>
    <x v="5"/>
    <x v="5"/>
    <n v="1200000"/>
    <x v="0"/>
    <s v="EMP0194"/>
    <s v="Pranav Reddy"/>
    <n v="1"/>
    <n v="6264.06"/>
    <x v="2"/>
    <n v="0"/>
    <n v="3"/>
    <n v="187.92"/>
    <n v="6451.98"/>
    <n v="4715.1000000000004"/>
    <n v="1548.9599999999991"/>
    <s v="Cash"/>
    <n v="0.24007513972454955"/>
    <x v="3"/>
    <x v="1"/>
    <x v="1"/>
    <s v="12:51"/>
    <x v="1"/>
    <x v="0"/>
  </r>
  <r>
    <s v="INV101245"/>
    <x v="136"/>
    <x v="0"/>
    <x v="3"/>
    <s v="STR080-2024-Jul"/>
    <x v="209"/>
    <x v="205"/>
    <x v="0"/>
    <x v="35"/>
    <x v="3"/>
    <x v="0"/>
    <s v="PRD0099"/>
    <x v="199"/>
    <x v="7"/>
    <x v="35"/>
    <x v="9"/>
    <x v="26"/>
    <x v="19"/>
    <n v="2000000"/>
    <x v="1"/>
    <s v="EMP0063"/>
    <s v="Anusuya Subramaniam"/>
    <n v="2"/>
    <n v="955.26"/>
    <x v="5"/>
    <n v="95.53"/>
    <n v="5"/>
    <n v="90.75"/>
    <n v="1905.74"/>
    <n v="1401.86"/>
    <n v="413.13000000000011"/>
    <s v="Credit Card"/>
    <n v="0.21678193247767277"/>
    <x v="2"/>
    <x v="0"/>
    <x v="0"/>
    <s v="10:49"/>
    <x v="3"/>
    <x v="0"/>
  </r>
  <r>
    <s v="INV101246"/>
    <x v="195"/>
    <x v="0"/>
    <x v="0"/>
    <s v="STR037-2024-Dec"/>
    <x v="378"/>
    <x v="363"/>
    <x v="0"/>
    <x v="20"/>
    <x v="0"/>
    <x v="3"/>
    <s v="PRD0146"/>
    <x v="175"/>
    <x v="9"/>
    <x v="28"/>
    <x v="5"/>
    <x v="0"/>
    <x v="0"/>
    <n v="1000000"/>
    <x v="0"/>
    <s v="EMP0206"/>
    <s v="Arjun Krishnan"/>
    <n v="1"/>
    <n v="5999.62"/>
    <x v="5"/>
    <n v="299.98"/>
    <n v="12"/>
    <n v="683.96"/>
    <n v="6383.6"/>
    <n v="3961.62"/>
    <n v="1738.0200000000004"/>
    <s v="Credit Card"/>
    <n v="0.2722632997054954"/>
    <x v="2"/>
    <x v="0"/>
    <x v="0"/>
    <s v="18:38"/>
    <x v="0"/>
    <x v="0"/>
  </r>
  <r>
    <s v="INV101247"/>
    <x v="202"/>
    <x v="0"/>
    <x v="7"/>
    <s v="STR064-2024-Sep"/>
    <x v="649"/>
    <x v="608"/>
    <x v="0"/>
    <x v="25"/>
    <x v="3"/>
    <x v="1"/>
    <s v="PRD0130"/>
    <x v="132"/>
    <x v="2"/>
    <x v="59"/>
    <x v="47"/>
    <x v="90"/>
    <x v="67"/>
    <n v="1200000"/>
    <x v="2"/>
    <s v="EMP0223"/>
    <s v="Meena Krishnan"/>
    <n v="1"/>
    <n v="1464.29"/>
    <x v="2"/>
    <n v="0"/>
    <n v="12"/>
    <n v="175.71"/>
    <n v="1640"/>
    <n v="962.17"/>
    <n v="502.12"/>
    <s v="EMI"/>
    <n v="0.30617073170731707"/>
    <x v="5"/>
    <x v="0"/>
    <x v="1"/>
    <s v="19:51"/>
    <x v="0"/>
    <x v="1"/>
  </r>
  <r>
    <s v="INV101248"/>
    <x v="53"/>
    <x v="0"/>
    <x v="1"/>
    <s v="STR044-2024-Oct"/>
    <x v="650"/>
    <x v="609"/>
    <x v="1"/>
    <x v="24"/>
    <x v="1"/>
    <x v="2"/>
    <s v="PRD0222"/>
    <x v="239"/>
    <x v="1"/>
    <x v="62"/>
    <x v="33"/>
    <x v="36"/>
    <x v="17"/>
    <n v="1200000"/>
    <x v="2"/>
    <s v="EMP0173"/>
    <s v="Logesh Gopalakrishnan"/>
    <n v="1"/>
    <n v="654.95000000000005"/>
    <x v="4"/>
    <n v="196.49"/>
    <n v="5"/>
    <n v="22.92"/>
    <n v="481.38"/>
    <n v="403.9"/>
    <n v="54.560000000000016"/>
    <s v="Net Banking"/>
    <n v="0.11334081183264784"/>
    <x v="4"/>
    <x v="0"/>
    <x v="0"/>
    <s v="20:53"/>
    <x v="0"/>
    <x v="0"/>
  </r>
  <r>
    <s v="INV101249"/>
    <x v="342"/>
    <x v="1"/>
    <x v="6"/>
    <s v="STR061-2025-Jan"/>
    <x v="651"/>
    <x v="610"/>
    <x v="1"/>
    <x v="35"/>
    <x v="3"/>
    <x v="1"/>
    <s v="PRD0189"/>
    <x v="14"/>
    <x v="9"/>
    <x v="14"/>
    <x v="11"/>
    <x v="71"/>
    <x v="44"/>
    <n v="1500000"/>
    <x v="2"/>
    <s v="EMP0203"/>
    <s v="Rani Mishra"/>
    <n v="2"/>
    <n v="1458.58"/>
    <x v="2"/>
    <n v="0"/>
    <n v="12"/>
    <n v="350.06"/>
    <n v="3267.22"/>
    <n v="1892.6"/>
    <n v="1024.56"/>
    <s v="Cash"/>
    <n v="0.31358769841026929"/>
    <x v="3"/>
    <x v="1"/>
    <x v="0"/>
    <s v="16:54"/>
    <x v="1"/>
    <x v="0"/>
  </r>
  <r>
    <s v="INV101250"/>
    <x v="272"/>
    <x v="0"/>
    <x v="9"/>
    <s v="STR006-2024-Nov"/>
    <x v="652"/>
    <x v="611"/>
    <x v="0"/>
    <x v="2"/>
    <x v="2"/>
    <x v="3"/>
    <s v="PRD0120"/>
    <x v="120"/>
    <x v="18"/>
    <x v="34"/>
    <x v="9"/>
    <x v="86"/>
    <x v="3"/>
    <n v="2000000"/>
    <x v="1"/>
    <s v="EMP0072"/>
    <s v="Anitha Ramachandran"/>
    <n v="3"/>
    <n v="590.69000000000005"/>
    <x v="4"/>
    <n v="531.62"/>
    <n v="5"/>
    <n v="62.02"/>
    <n v="1302.47"/>
    <n v="1113.3599999999999"/>
    <n v="127.09000000000012"/>
    <s v="Credit Card"/>
    <n v="9.7576143788340702E-2"/>
    <x v="2"/>
    <x v="0"/>
    <x v="0"/>
    <s v="11:43"/>
    <x v="3"/>
    <x v="1"/>
  </r>
  <r>
    <s v="INV101251"/>
    <x v="133"/>
    <x v="0"/>
    <x v="2"/>
    <s v="STR055-2024-May"/>
    <x v="203"/>
    <x v="200"/>
    <x v="1"/>
    <x v="7"/>
    <x v="0"/>
    <x v="3"/>
    <s v="PRD0173"/>
    <x v="189"/>
    <x v="3"/>
    <x v="63"/>
    <x v="23"/>
    <x v="51"/>
    <x v="47"/>
    <n v="1500000"/>
    <x v="0"/>
    <s v="EMP0001"/>
    <s v="Charulatha Kumar"/>
    <n v="1"/>
    <n v="2393.39"/>
    <x v="4"/>
    <n v="718.02"/>
    <n v="12"/>
    <n v="201.04"/>
    <n v="1876.41"/>
    <n v="1862.35"/>
    <n v="-186.97999999999982"/>
    <s v="Debit Card"/>
    <n v="-9.9647731572524031E-2"/>
    <x v="1"/>
    <x v="1"/>
    <x v="0"/>
    <s v="10:39"/>
    <x v="3"/>
    <x v="0"/>
  </r>
  <r>
    <s v="INV101252"/>
    <x v="14"/>
    <x v="1"/>
    <x v="6"/>
    <s v="STR067-2025-Jan"/>
    <x v="356"/>
    <x v="341"/>
    <x v="1"/>
    <x v="7"/>
    <x v="0"/>
    <x v="1"/>
    <s v="PRD0243"/>
    <x v="21"/>
    <x v="0"/>
    <x v="19"/>
    <x v="12"/>
    <x v="108"/>
    <x v="24"/>
    <n v="2500000"/>
    <x v="0"/>
    <s v="EMP0206"/>
    <s v="Arjun Krishnan"/>
    <n v="4"/>
    <n v="1310.25"/>
    <x v="4"/>
    <n v="1572.3"/>
    <n v="12"/>
    <n v="440.24"/>
    <n v="4108.9399999999996"/>
    <n v="3507.68"/>
    <n v="161.01999999999975"/>
    <s v="Credit Card"/>
    <n v="3.9187722380954644E-2"/>
    <x v="2"/>
    <x v="1"/>
    <x v="0"/>
    <s v="15:34"/>
    <x v="1"/>
    <x v="0"/>
  </r>
  <r>
    <s v="INV101253"/>
    <x v="147"/>
    <x v="0"/>
    <x v="9"/>
    <s v="STR012-2024-Nov"/>
    <x v="308"/>
    <x v="297"/>
    <x v="1"/>
    <x v="10"/>
    <x v="4"/>
    <x v="1"/>
    <s v="PRD0003"/>
    <x v="131"/>
    <x v="5"/>
    <x v="33"/>
    <x v="2"/>
    <x v="72"/>
    <x v="57"/>
    <n v="2000000"/>
    <x v="0"/>
    <s v="EMP0215"/>
    <s v="Praveen Gupta"/>
    <n v="1"/>
    <n v="1676.56"/>
    <x v="3"/>
    <n v="335.31"/>
    <n v="12"/>
    <n v="160.94999999999999"/>
    <n v="1502.2"/>
    <n v="1007.65"/>
    <n v="333.60000000000008"/>
    <s v="Cash"/>
    <n v="0.22207429103980833"/>
    <x v="3"/>
    <x v="1"/>
    <x v="0"/>
    <s v="20:38"/>
    <x v="0"/>
    <x v="1"/>
  </r>
  <r>
    <s v="INV101254"/>
    <x v="50"/>
    <x v="0"/>
    <x v="1"/>
    <s v="STR087-2024-Oct"/>
    <x v="143"/>
    <x v="141"/>
    <x v="0"/>
    <x v="22"/>
    <x v="1"/>
    <x v="0"/>
    <s v="PRD0188"/>
    <x v="192"/>
    <x v="13"/>
    <x v="57"/>
    <x v="19"/>
    <x v="45"/>
    <x v="42"/>
    <n v="2000000"/>
    <x v="1"/>
    <s v="EMP0206"/>
    <s v="Arjun Krishnan"/>
    <n v="1"/>
    <n v="501.46"/>
    <x v="5"/>
    <n v="25.07"/>
    <n v="5"/>
    <n v="23.82"/>
    <n v="500.21"/>
    <n v="337.09"/>
    <n v="139.30000000000001"/>
    <s v="Net Banking"/>
    <n v="0.27848303712440781"/>
    <x v="4"/>
    <x v="0"/>
    <x v="0"/>
    <s v="15:45"/>
    <x v="1"/>
    <x v="0"/>
  </r>
  <r>
    <s v="INV101255"/>
    <x v="313"/>
    <x v="0"/>
    <x v="3"/>
    <s v="STR060-2024-Jul"/>
    <x v="653"/>
    <x v="612"/>
    <x v="1"/>
    <x v="23"/>
    <x v="0"/>
    <x v="3"/>
    <s v="PRD0127"/>
    <x v="148"/>
    <x v="15"/>
    <x v="24"/>
    <x v="33"/>
    <x v="42"/>
    <x v="39"/>
    <n v="1000000"/>
    <x v="1"/>
    <s v="EMP0020"/>
    <s v="Eswar Prasad"/>
    <n v="5"/>
    <n v="1643.61"/>
    <x v="4"/>
    <n v="2465.41"/>
    <n v="12"/>
    <n v="690.32"/>
    <n v="6442.96"/>
    <n v="5579.6"/>
    <n v="173.03999999999962"/>
    <s v="Credit Card"/>
    <n v="2.6857220904677296E-2"/>
    <x v="2"/>
    <x v="0"/>
    <x v="0"/>
    <s v="20:46"/>
    <x v="0"/>
    <x v="0"/>
  </r>
  <r>
    <s v="INV101256"/>
    <x v="321"/>
    <x v="0"/>
    <x v="9"/>
    <s v="STR081-2024-Nov"/>
    <x v="153"/>
    <x v="151"/>
    <x v="1"/>
    <x v="34"/>
    <x v="0"/>
    <x v="1"/>
    <s v="PRD0051"/>
    <x v="113"/>
    <x v="14"/>
    <x v="31"/>
    <x v="46"/>
    <x v="104"/>
    <x v="31"/>
    <n v="2500000"/>
    <x v="1"/>
    <s v="EMP0061"/>
    <s v="Ganapathy Naidu"/>
    <n v="2"/>
    <n v="1223.06"/>
    <x v="0"/>
    <n v="244.61"/>
    <n v="3"/>
    <n v="66.05"/>
    <n v="2267.56"/>
    <n v="1908.08"/>
    <n v="293.43"/>
    <s v="UPI"/>
    <n v="0.12940341159660604"/>
    <x v="0"/>
    <x v="1"/>
    <x v="0"/>
    <s v="17:34"/>
    <x v="0"/>
    <x v="1"/>
  </r>
  <r>
    <s v="INV101257"/>
    <x v="119"/>
    <x v="0"/>
    <x v="3"/>
    <s v="STR050-2024-Jul"/>
    <x v="153"/>
    <x v="151"/>
    <x v="1"/>
    <x v="34"/>
    <x v="0"/>
    <x v="1"/>
    <s v="PRD0173"/>
    <x v="189"/>
    <x v="3"/>
    <x v="63"/>
    <x v="23"/>
    <x v="57"/>
    <x v="49"/>
    <n v="2000000"/>
    <x v="1"/>
    <s v="EMP0223"/>
    <s v="Meena Krishnan"/>
    <n v="0"/>
    <n v="2416.04"/>
    <x v="1"/>
    <n v="0"/>
    <n v="12"/>
    <n v="0"/>
    <n v="0"/>
    <n v="0"/>
    <n v="0"/>
    <s v="Cash"/>
    <n v="0"/>
    <x v="3"/>
    <x v="0"/>
    <x v="0"/>
    <s v="16:16"/>
    <x v="1"/>
    <x v="0"/>
  </r>
  <r>
    <s v="INV101258"/>
    <x v="34"/>
    <x v="0"/>
    <x v="0"/>
    <s v="STR014-2024-Dec"/>
    <x v="467"/>
    <x v="446"/>
    <x v="0"/>
    <x v="4"/>
    <x v="2"/>
    <x v="0"/>
    <s v="PRD0186"/>
    <x v="48"/>
    <x v="0"/>
    <x v="37"/>
    <x v="8"/>
    <x v="15"/>
    <x v="15"/>
    <n v="1000000"/>
    <x v="0"/>
    <s v="EMP0207"/>
    <s v="Chitra Bhat"/>
    <n v="1"/>
    <n v="848.16"/>
    <x v="3"/>
    <n v="169.63"/>
    <n v="5"/>
    <n v="33.93"/>
    <n v="712.46"/>
    <n v="573.09"/>
    <n v="105.44"/>
    <s v="Cash"/>
    <n v="0.14799427336271509"/>
    <x v="3"/>
    <x v="1"/>
    <x v="0"/>
    <s v="15:42"/>
    <x v="1"/>
    <x v="0"/>
  </r>
  <r>
    <s v="INV101259"/>
    <x v="42"/>
    <x v="0"/>
    <x v="2"/>
    <s v="STR074-2024-May"/>
    <x v="651"/>
    <x v="610"/>
    <x v="1"/>
    <x v="35"/>
    <x v="3"/>
    <x v="1"/>
    <s v="PRD0155"/>
    <x v="85"/>
    <x v="8"/>
    <x v="16"/>
    <x v="12"/>
    <x v="5"/>
    <x v="5"/>
    <n v="1200000"/>
    <x v="0"/>
    <s v="EMP0009"/>
    <s v="Vinod Hegde"/>
    <n v="1"/>
    <n v="1402.17"/>
    <x v="3"/>
    <n v="280.43"/>
    <n v="12"/>
    <n v="134.61000000000001"/>
    <n v="1256.3499999999999"/>
    <n v="865.42"/>
    <n v="256.31999999999994"/>
    <s v="UPI"/>
    <n v="0.20401958053090297"/>
    <x v="0"/>
    <x v="0"/>
    <x v="0"/>
    <s v="16:42"/>
    <x v="1"/>
    <x v="1"/>
  </r>
  <r>
    <s v="INV101260"/>
    <x v="87"/>
    <x v="0"/>
    <x v="11"/>
    <s v="STR086-2024-Aug"/>
    <x v="579"/>
    <x v="547"/>
    <x v="0"/>
    <x v="8"/>
    <x v="3"/>
    <x v="0"/>
    <s v="PRD0128"/>
    <x v="19"/>
    <x v="0"/>
    <x v="19"/>
    <x v="13"/>
    <x v="91"/>
    <x v="62"/>
    <n v="800000"/>
    <x v="1"/>
    <s v="EMP0240"/>
    <s v="Gopal Prasad"/>
    <n v="2"/>
    <n v="1304.8499999999999"/>
    <x v="0"/>
    <n v="260.97000000000003"/>
    <n v="12"/>
    <n v="281.85000000000002"/>
    <n v="2630.58"/>
    <n v="1689.3"/>
    <n v="659.43"/>
    <s v="Cash"/>
    <n v="0.25067855758045754"/>
    <x v="3"/>
    <x v="0"/>
    <x v="0"/>
    <s v="18:42"/>
    <x v="0"/>
    <x v="1"/>
  </r>
  <r>
    <s v="INV101261"/>
    <x v="27"/>
    <x v="0"/>
    <x v="1"/>
    <s v="STR078-2024-Oct"/>
    <x v="53"/>
    <x v="53"/>
    <x v="1"/>
    <x v="8"/>
    <x v="3"/>
    <x v="0"/>
    <s v="PRD0062"/>
    <x v="106"/>
    <x v="13"/>
    <x v="57"/>
    <x v="25"/>
    <x v="3"/>
    <x v="3"/>
    <n v="1200000"/>
    <x v="1"/>
    <s v="EMP0073"/>
    <s v="Sathish Sundaram"/>
    <n v="3"/>
    <n v="709.4"/>
    <x v="2"/>
    <n v="0"/>
    <n v="5"/>
    <n v="106.41"/>
    <n v="2234.61"/>
    <n v="1274.28"/>
    <n v="853.92000000000019"/>
    <s v="Debit Card"/>
    <n v="0.38213379515888685"/>
    <x v="1"/>
    <x v="1"/>
    <x v="0"/>
    <s v="17:17"/>
    <x v="0"/>
    <x v="1"/>
  </r>
  <r>
    <s v="INV101262"/>
    <x v="106"/>
    <x v="0"/>
    <x v="10"/>
    <s v="STR037-2024-Apr"/>
    <x v="249"/>
    <x v="243"/>
    <x v="0"/>
    <x v="5"/>
    <x v="2"/>
    <x v="3"/>
    <s v="PRD0030"/>
    <x v="173"/>
    <x v="10"/>
    <x v="71"/>
    <x v="22"/>
    <x v="0"/>
    <x v="0"/>
    <n v="1000000"/>
    <x v="0"/>
    <s v="EMP0072"/>
    <s v="Anitha Ramachandran"/>
    <n v="3"/>
    <n v="636.95000000000005"/>
    <x v="6"/>
    <n v="286.63"/>
    <n v="5"/>
    <n v="81.209999999999994"/>
    <n v="1705.43"/>
    <n v="1258.2"/>
    <n v="366.02000000000004"/>
    <s v="UPI"/>
    <n v="0.21462035967468615"/>
    <x v="0"/>
    <x v="1"/>
    <x v="0"/>
    <s v="10:46"/>
    <x v="3"/>
    <x v="0"/>
  </r>
  <r>
    <s v="INV101263"/>
    <x v="149"/>
    <x v="0"/>
    <x v="0"/>
    <s v="STR097-2024-Dec"/>
    <x v="654"/>
    <x v="92"/>
    <x v="1"/>
    <x v="20"/>
    <x v="0"/>
    <x v="0"/>
    <s v="PRD0006"/>
    <x v="224"/>
    <x v="19"/>
    <x v="72"/>
    <x v="34"/>
    <x v="30"/>
    <x v="29"/>
    <n v="1500000"/>
    <x v="1"/>
    <s v="EMP0260"/>
    <s v="Malathi Varma"/>
    <n v="2"/>
    <n v="1278.1600000000001"/>
    <x v="2"/>
    <n v="0"/>
    <n v="12"/>
    <n v="306.76"/>
    <n v="2863.08"/>
    <n v="1507.46"/>
    <n v="1048.8599999999999"/>
    <s v="Cash"/>
    <n v="0.36633974600779579"/>
    <x v="3"/>
    <x v="1"/>
    <x v="0"/>
    <s v="16:22"/>
    <x v="1"/>
    <x v="1"/>
  </r>
  <r>
    <s v="INV101264"/>
    <x v="219"/>
    <x v="0"/>
    <x v="1"/>
    <s v="STR031-2024-Oct"/>
    <x v="144"/>
    <x v="142"/>
    <x v="1"/>
    <x v="32"/>
    <x v="3"/>
    <x v="2"/>
    <s v="PRD0250"/>
    <x v="34"/>
    <x v="9"/>
    <x v="28"/>
    <x v="0"/>
    <x v="113"/>
    <x v="77"/>
    <n v="2000000"/>
    <x v="1"/>
    <s v="EMP0206"/>
    <s v="Arjun Krishnan"/>
    <n v="3"/>
    <n v="4905.95"/>
    <x v="3"/>
    <n v="2943.57"/>
    <n v="12"/>
    <n v="1412.91"/>
    <n v="13187.19"/>
    <n v="10951.65"/>
    <n v="822.63000000000079"/>
    <s v="UPI"/>
    <n v="6.2380992463140425E-2"/>
    <x v="0"/>
    <x v="1"/>
    <x v="0"/>
    <s v="17:46"/>
    <x v="0"/>
    <x v="0"/>
  </r>
  <r>
    <s v="INV101265"/>
    <x v="263"/>
    <x v="0"/>
    <x v="0"/>
    <s v="STR023-2024-Dec"/>
    <x v="632"/>
    <x v="594"/>
    <x v="0"/>
    <x v="27"/>
    <x v="4"/>
    <x v="3"/>
    <s v="PRD0168"/>
    <x v="229"/>
    <x v="12"/>
    <x v="25"/>
    <x v="14"/>
    <x v="44"/>
    <x v="41"/>
    <n v="2000000"/>
    <x v="1"/>
    <s v="EMP0149"/>
    <s v="Vasanthi Kamath"/>
    <n v="3"/>
    <n v="1992.74"/>
    <x v="1"/>
    <n v="1494.56"/>
    <n v="12"/>
    <n v="538.04"/>
    <n v="5021.7"/>
    <n v="4096.95"/>
    <n v="386.71000000000004"/>
    <s v="Cash"/>
    <n v="7.7007786207857906E-2"/>
    <x v="3"/>
    <x v="0"/>
    <x v="0"/>
    <s v="10:31"/>
    <x v="3"/>
    <x v="0"/>
  </r>
  <r>
    <s v="INV101266"/>
    <x v="180"/>
    <x v="0"/>
    <x v="5"/>
    <s v="STR107-2024-Jun"/>
    <x v="30"/>
    <x v="30"/>
    <x v="0"/>
    <x v="6"/>
    <x v="0"/>
    <x v="0"/>
    <s v="PRD0145"/>
    <x v="94"/>
    <x v="8"/>
    <x v="10"/>
    <x v="42"/>
    <x v="98"/>
    <x v="19"/>
    <n v="1500000"/>
    <x v="1"/>
    <s v="EMP0206"/>
    <s v="Arjun Krishnan"/>
    <n v="2"/>
    <n v="1681.79"/>
    <x v="3"/>
    <n v="672.72"/>
    <n v="12"/>
    <n v="322.89999999999998"/>
    <n v="3013.76"/>
    <n v="2266.54"/>
    <n v="424.32000000000028"/>
    <s v="Credit Card"/>
    <n v="0.14079422382671489"/>
    <x v="2"/>
    <x v="0"/>
    <x v="0"/>
    <s v="11:52"/>
    <x v="3"/>
    <x v="0"/>
  </r>
  <r>
    <s v="INV101267"/>
    <x v="40"/>
    <x v="0"/>
    <x v="5"/>
    <s v="STR115-2024-Jun"/>
    <x v="31"/>
    <x v="31"/>
    <x v="1"/>
    <x v="7"/>
    <x v="0"/>
    <x v="0"/>
    <s v="PRD0107"/>
    <x v="243"/>
    <x v="3"/>
    <x v="74"/>
    <x v="30"/>
    <x v="43"/>
    <x v="40"/>
    <n v="1500000"/>
    <x v="2"/>
    <s v="EMP0073"/>
    <s v="Sathish Sundaram"/>
    <n v="1"/>
    <n v="3083.21"/>
    <x v="0"/>
    <n v="308.32"/>
    <n v="12"/>
    <n v="332.99"/>
    <n v="3107.88"/>
    <n v="2149.6999999999998"/>
    <n v="625.19000000000028"/>
    <s v="Cash"/>
    <n v="0.20116285056051078"/>
    <x v="3"/>
    <x v="1"/>
    <x v="0"/>
    <s v="20:19"/>
    <x v="0"/>
    <x v="1"/>
  </r>
  <r>
    <s v="INV101268"/>
    <x v="88"/>
    <x v="0"/>
    <x v="7"/>
    <s v="STR008-2024-Sep"/>
    <x v="504"/>
    <x v="478"/>
    <x v="1"/>
    <x v="34"/>
    <x v="0"/>
    <x v="0"/>
    <s v="PRD0220"/>
    <x v="66"/>
    <x v="3"/>
    <x v="45"/>
    <x v="35"/>
    <x v="63"/>
    <x v="51"/>
    <n v="1500000"/>
    <x v="1"/>
    <s v="EMP0086"/>
    <s v="Anil Reddy"/>
    <n v="3"/>
    <n v="1216.82"/>
    <x v="0"/>
    <n v="365.05"/>
    <n v="12"/>
    <n v="394.25"/>
    <n v="3679.66"/>
    <n v="2564.5500000000002"/>
    <n v="720.85999999999967"/>
    <s v="Debit Card"/>
    <n v="0.19590396938847604"/>
    <x v="1"/>
    <x v="1"/>
    <x v="0"/>
    <s v="10:10"/>
    <x v="3"/>
    <x v="0"/>
  </r>
  <r>
    <s v="INV101269"/>
    <x v="19"/>
    <x v="0"/>
    <x v="9"/>
    <s v="STR065-2024-Nov"/>
    <x v="485"/>
    <x v="460"/>
    <x v="1"/>
    <x v="18"/>
    <x v="2"/>
    <x v="0"/>
    <s v="PRD0241"/>
    <x v="102"/>
    <x v="4"/>
    <x v="41"/>
    <x v="14"/>
    <x v="102"/>
    <x v="73"/>
    <n v="1200000"/>
    <x v="0"/>
    <s v="EMP0156"/>
    <s v="Deepthi Iyengar"/>
    <n v="3"/>
    <n v="1590.21"/>
    <x v="1"/>
    <n v="1192.6600000000001"/>
    <n v="12"/>
    <n v="429.36"/>
    <n v="4007.33"/>
    <n v="3345.57"/>
    <n v="232.39999999999975"/>
    <s v="UPI"/>
    <n v="5.7993726496195663E-2"/>
    <x v="0"/>
    <x v="0"/>
    <x v="0"/>
    <s v="21:11"/>
    <x v="2"/>
    <x v="0"/>
  </r>
  <r>
    <s v="INV101270"/>
    <x v="111"/>
    <x v="0"/>
    <x v="9"/>
    <s v="STR089-2024-Nov"/>
    <x v="655"/>
    <x v="613"/>
    <x v="0"/>
    <x v="9"/>
    <x v="2"/>
    <x v="0"/>
    <s v="PRD0235"/>
    <x v="89"/>
    <x v="2"/>
    <x v="2"/>
    <x v="1"/>
    <x v="67"/>
    <x v="23"/>
    <n v="800000"/>
    <x v="0"/>
    <s v="EMP0072"/>
    <s v="Anitha Ramachandran"/>
    <n v="1"/>
    <n v="2030.03"/>
    <x v="2"/>
    <n v="0"/>
    <n v="12"/>
    <n v="243.6"/>
    <n v="2273.63"/>
    <n v="1378.38"/>
    <n v="651.65"/>
    <s v="UPI"/>
    <n v="0.28661215765098103"/>
    <x v="0"/>
    <x v="0"/>
    <x v="0"/>
    <s v="21:14"/>
    <x v="2"/>
    <x v="0"/>
  </r>
  <r>
    <s v="INV101271"/>
    <x v="138"/>
    <x v="0"/>
    <x v="9"/>
    <s v="STR085-2024-Nov"/>
    <x v="233"/>
    <x v="227"/>
    <x v="1"/>
    <x v="2"/>
    <x v="2"/>
    <x v="2"/>
    <s v="PRD0110"/>
    <x v="153"/>
    <x v="5"/>
    <x v="35"/>
    <x v="44"/>
    <x v="9"/>
    <x v="9"/>
    <n v="1500000"/>
    <x v="2"/>
    <s v="EMP0132"/>
    <s v="Vasanthi Gupta"/>
    <n v="3"/>
    <n v="1392.58"/>
    <x v="5"/>
    <n v="208.89"/>
    <n v="12"/>
    <n v="476.26"/>
    <n v="4445.1099999999997"/>
    <n v="2926.08"/>
    <n v="1042.7699999999998"/>
    <s v="Debit Card"/>
    <n v="0.23458812042896574"/>
    <x v="1"/>
    <x v="0"/>
    <x v="0"/>
    <s v="20:29"/>
    <x v="0"/>
    <x v="0"/>
  </r>
  <r>
    <s v="INV101272"/>
    <x v="282"/>
    <x v="1"/>
    <x v="8"/>
    <s v="STR007-2025-Mar"/>
    <x v="278"/>
    <x v="270"/>
    <x v="1"/>
    <x v="8"/>
    <x v="3"/>
    <x v="1"/>
    <s v="PRD0106"/>
    <x v="158"/>
    <x v="3"/>
    <x v="63"/>
    <x v="43"/>
    <x v="40"/>
    <x v="37"/>
    <n v="1500000"/>
    <x v="1"/>
    <s v="EMP0206"/>
    <s v="Arjun Krishnan"/>
    <n v="1"/>
    <n v="3850.67"/>
    <x v="3"/>
    <n v="770.13"/>
    <n v="12"/>
    <n v="369.66"/>
    <n v="3450.2"/>
    <n v="2237.8200000000002"/>
    <n v="842.71999999999957"/>
    <s v="Cash"/>
    <n v="0.24425250710103752"/>
    <x v="3"/>
    <x v="0"/>
    <x v="0"/>
    <s v="17:09"/>
    <x v="0"/>
    <x v="1"/>
  </r>
  <r>
    <s v="INV101273"/>
    <x v="163"/>
    <x v="0"/>
    <x v="0"/>
    <s v="STR068-2024-Dec"/>
    <x v="234"/>
    <x v="228"/>
    <x v="1"/>
    <x v="17"/>
    <x v="2"/>
    <x v="1"/>
    <s v="PRD0106"/>
    <x v="158"/>
    <x v="3"/>
    <x v="63"/>
    <x v="43"/>
    <x v="11"/>
    <x v="11"/>
    <n v="2000000"/>
    <x v="1"/>
    <s v="EMP0206"/>
    <s v="Arjun Krishnan"/>
    <n v="3"/>
    <n v="3349.42"/>
    <x v="2"/>
    <n v="0"/>
    <n v="12"/>
    <n v="1205.79"/>
    <n v="11254.05"/>
    <n v="6713.46"/>
    <n v="3334.7999999999993"/>
    <s v="UPI"/>
    <n v="0.29631999146973753"/>
    <x v="0"/>
    <x v="1"/>
    <x v="0"/>
    <s v="17:35"/>
    <x v="0"/>
    <x v="0"/>
  </r>
  <r>
    <s v="INV101274"/>
    <x v="11"/>
    <x v="1"/>
    <x v="8"/>
    <s v="STR046-2025-Mar"/>
    <x v="656"/>
    <x v="614"/>
    <x v="0"/>
    <x v="10"/>
    <x v="4"/>
    <x v="0"/>
    <s v="PRD0099"/>
    <x v="199"/>
    <x v="7"/>
    <x v="35"/>
    <x v="9"/>
    <x v="68"/>
    <x v="54"/>
    <n v="800000"/>
    <x v="2"/>
    <s v="EMP0045"/>
    <s v="Chitra Chettiar"/>
    <n v="1"/>
    <n v="936.23"/>
    <x v="6"/>
    <n v="140.43"/>
    <n v="5"/>
    <n v="39.79"/>
    <n v="835.59"/>
    <n v="700.93"/>
    <n v="94.87000000000009"/>
    <s v="UPI"/>
    <n v="0.11353654304144388"/>
    <x v="0"/>
    <x v="0"/>
    <x v="0"/>
    <s v="17:49"/>
    <x v="0"/>
    <x v="0"/>
  </r>
  <r>
    <s v="INV101275"/>
    <x v="107"/>
    <x v="1"/>
    <x v="4"/>
    <s v="STR042-2025-Feb"/>
    <x v="657"/>
    <x v="615"/>
    <x v="1"/>
    <x v="5"/>
    <x v="2"/>
    <x v="1"/>
    <s v="PRD0030"/>
    <x v="173"/>
    <x v="10"/>
    <x v="71"/>
    <x v="22"/>
    <x v="109"/>
    <x v="64"/>
    <n v="800000"/>
    <x v="1"/>
    <s v="EMP0255"/>
    <s v="Venkat Sharma"/>
    <n v="1"/>
    <n v="647.4"/>
    <x v="4"/>
    <n v="194.22"/>
    <n v="5"/>
    <n v="22.66"/>
    <n v="475.84"/>
    <n v="419.4"/>
    <n v="33.78"/>
    <s v="Cash"/>
    <n v="7.0990248823133831E-2"/>
    <x v="3"/>
    <x v="0"/>
    <x v="0"/>
    <s v="20:22"/>
    <x v="0"/>
    <x v="0"/>
  </r>
  <r>
    <s v="INV101276"/>
    <x v="98"/>
    <x v="0"/>
    <x v="11"/>
    <s v="STR025-2024-Aug"/>
    <x v="381"/>
    <x v="366"/>
    <x v="0"/>
    <x v="5"/>
    <x v="2"/>
    <x v="0"/>
    <s v="PRD0081"/>
    <x v="118"/>
    <x v="14"/>
    <x v="23"/>
    <x v="21"/>
    <x v="112"/>
    <x v="76"/>
    <n v="1500000"/>
    <x v="1"/>
    <s v="EMP0009"/>
    <s v="Vinod Hegde"/>
    <n v="1"/>
    <n v="6401.33"/>
    <x v="2"/>
    <n v="0"/>
    <n v="3"/>
    <n v="192.04"/>
    <n v="6593.37"/>
    <n v="4762.76"/>
    <n v="1638.5699999999997"/>
    <s v="UPI"/>
    <n v="0.24851782927395244"/>
    <x v="0"/>
    <x v="0"/>
    <x v="0"/>
    <s v="11:46"/>
    <x v="3"/>
    <x v="1"/>
  </r>
  <r>
    <s v="INV101277"/>
    <x v="196"/>
    <x v="0"/>
    <x v="11"/>
    <s v="STR090-2024-Aug"/>
    <x v="508"/>
    <x v="241"/>
    <x v="1"/>
    <x v="14"/>
    <x v="1"/>
    <x v="3"/>
    <s v="PRD0130"/>
    <x v="132"/>
    <x v="2"/>
    <x v="59"/>
    <x v="47"/>
    <x v="35"/>
    <x v="33"/>
    <n v="2500000"/>
    <x v="1"/>
    <s v="EMP0127"/>
    <s v="Chandra Reddy"/>
    <n v="3"/>
    <n v="1407.53"/>
    <x v="1"/>
    <n v="1055.6500000000001"/>
    <n v="12"/>
    <n v="380.03"/>
    <n v="3546.97"/>
    <n v="2886.51"/>
    <n v="280.42999999999961"/>
    <s v="Debit Card"/>
    <n v="7.9061847154049694E-2"/>
    <x v="1"/>
    <x v="1"/>
    <x v="0"/>
    <s v="11:09"/>
    <x v="3"/>
    <x v="0"/>
  </r>
  <r>
    <s v="INV101278"/>
    <x v="238"/>
    <x v="0"/>
    <x v="2"/>
    <s v="STR019-2024-May"/>
    <x v="531"/>
    <x v="504"/>
    <x v="0"/>
    <x v="36"/>
    <x v="1"/>
    <x v="1"/>
    <s v="PRD0162"/>
    <x v="244"/>
    <x v="17"/>
    <x v="38"/>
    <x v="44"/>
    <x v="20"/>
    <x v="20"/>
    <n v="1000000"/>
    <x v="2"/>
    <s v="EMP0215"/>
    <s v="Praveen Gupta"/>
    <n v="1"/>
    <n v="1115.44"/>
    <x v="4"/>
    <n v="334.63"/>
    <n v="12"/>
    <n v="93.7"/>
    <n v="874.51"/>
    <n v="706.99"/>
    <n v="73.819999999999979"/>
    <s v="EMI"/>
    <n v="8.4412985557626538E-2"/>
    <x v="5"/>
    <x v="0"/>
    <x v="0"/>
    <s v="17:40"/>
    <x v="0"/>
    <x v="1"/>
  </r>
  <r>
    <s v="INV101279"/>
    <x v="123"/>
    <x v="0"/>
    <x v="10"/>
    <s v="STR045-2024-Apr"/>
    <x v="529"/>
    <x v="502"/>
    <x v="0"/>
    <x v="4"/>
    <x v="2"/>
    <x v="1"/>
    <s v="PRD0039"/>
    <x v="111"/>
    <x v="11"/>
    <x v="18"/>
    <x v="45"/>
    <x v="52"/>
    <x v="22"/>
    <n v="1500000"/>
    <x v="2"/>
    <s v="EMP0002"/>
    <s v="Girish Sundaram"/>
    <n v="4"/>
    <n v="871.1"/>
    <x v="3"/>
    <n v="696.88"/>
    <n v="5"/>
    <n v="139.38"/>
    <n v="2926.9"/>
    <n v="2280.8000000000002"/>
    <n v="506.71999999999991"/>
    <s v="Net Banking"/>
    <n v="0.1731251494755543"/>
    <x v="4"/>
    <x v="0"/>
    <x v="0"/>
    <s v="16:11"/>
    <x v="1"/>
    <x v="0"/>
  </r>
  <r>
    <s v="INV101280"/>
    <x v="171"/>
    <x v="0"/>
    <x v="9"/>
    <s v="STR041-2024-Nov"/>
    <x v="658"/>
    <x v="616"/>
    <x v="0"/>
    <x v="9"/>
    <x v="2"/>
    <x v="1"/>
    <s v="PRD0081"/>
    <x v="118"/>
    <x v="14"/>
    <x v="23"/>
    <x v="21"/>
    <x v="62"/>
    <x v="32"/>
    <n v="2500000"/>
    <x v="1"/>
    <s v="EMP0207"/>
    <s v="Chitra Bhat"/>
    <n v="1"/>
    <n v="6306.81"/>
    <x v="1"/>
    <n v="1576.7"/>
    <n v="3"/>
    <n v="141.9"/>
    <n v="4872.01"/>
    <n v="4762.76"/>
    <n v="-32.650000000000006"/>
    <s v="Debit Card"/>
    <n v="-6.7015461790924085E-3"/>
    <x v="1"/>
    <x v="1"/>
    <x v="0"/>
    <s v="21:54"/>
    <x v="2"/>
    <x v="0"/>
  </r>
  <r>
    <s v="INV101281"/>
    <x v="58"/>
    <x v="0"/>
    <x v="7"/>
    <s v="STR084-2024-Sep"/>
    <x v="566"/>
    <x v="536"/>
    <x v="0"/>
    <x v="8"/>
    <x v="3"/>
    <x v="0"/>
    <s v="PRD0144"/>
    <x v="93"/>
    <x v="10"/>
    <x v="17"/>
    <x v="18"/>
    <x v="7"/>
    <x v="7"/>
    <n v="2000000"/>
    <x v="0"/>
    <s v="EMP0269"/>
    <s v="Ishwarya Shetty"/>
    <n v="1"/>
    <n v="1088.8900000000001"/>
    <x v="0"/>
    <n v="108.89"/>
    <n v="12"/>
    <n v="117.6"/>
    <n v="1097.5999999999999"/>
    <n v="699.84"/>
    <n v="280.15999999999985"/>
    <s v="Credit Card"/>
    <n v="0.25524781341107861"/>
    <x v="2"/>
    <x v="0"/>
    <x v="0"/>
    <s v="18:19"/>
    <x v="0"/>
    <x v="0"/>
  </r>
  <r>
    <s v="INV101282"/>
    <x v="343"/>
    <x v="0"/>
    <x v="3"/>
    <s v="STR110-2024-Jul"/>
    <x v="457"/>
    <x v="439"/>
    <x v="0"/>
    <x v="11"/>
    <x v="3"/>
    <x v="0"/>
    <s v="PRD0099"/>
    <x v="199"/>
    <x v="7"/>
    <x v="35"/>
    <x v="9"/>
    <x v="18"/>
    <x v="18"/>
    <n v="1000000"/>
    <x v="1"/>
    <s v="EMP0255"/>
    <s v="Venkat Sharma"/>
    <n v="1"/>
    <n v="1052.5"/>
    <x v="2"/>
    <n v="0"/>
    <n v="12"/>
    <n v="126.3"/>
    <n v="1178.8"/>
    <n v="700.93"/>
    <n v="351.57"/>
    <s v="Credit Card"/>
    <n v="0.29824397692568716"/>
    <x v="2"/>
    <x v="1"/>
    <x v="0"/>
    <s v="15:06"/>
    <x v="1"/>
    <x v="1"/>
  </r>
  <r>
    <s v="INV101283"/>
    <x v="31"/>
    <x v="0"/>
    <x v="9"/>
    <s v="STR066-2024-Nov"/>
    <x v="470"/>
    <x v="449"/>
    <x v="1"/>
    <x v="34"/>
    <x v="0"/>
    <x v="3"/>
    <s v="PRD0164"/>
    <x v="194"/>
    <x v="9"/>
    <x v="28"/>
    <x v="48"/>
    <x v="39"/>
    <x v="36"/>
    <n v="2500000"/>
    <x v="1"/>
    <s v="EMP0207"/>
    <s v="Chitra Bhat"/>
    <n v="2"/>
    <n v="5217.0200000000004"/>
    <x v="0"/>
    <n v="1043.4000000000001"/>
    <n v="12"/>
    <n v="1126.8800000000001"/>
    <n v="10517.52"/>
    <n v="7674"/>
    <n v="1716.6400000000003"/>
    <s v="Debit Card"/>
    <n v="0.16321718427918372"/>
    <x v="1"/>
    <x v="1"/>
    <x v="0"/>
    <s v="20:28"/>
    <x v="0"/>
    <x v="0"/>
  </r>
  <r>
    <s v="INV101284"/>
    <x v="240"/>
    <x v="0"/>
    <x v="0"/>
    <s v="STR060-2024-Dec"/>
    <x v="99"/>
    <x v="98"/>
    <x v="1"/>
    <x v="10"/>
    <x v="4"/>
    <x v="0"/>
    <s v="PRD0113"/>
    <x v="188"/>
    <x v="16"/>
    <x v="29"/>
    <x v="13"/>
    <x v="42"/>
    <x v="39"/>
    <n v="1000000"/>
    <x v="1"/>
    <s v="EMP0015"/>
    <s v="Vikram Bhat"/>
    <n v="1"/>
    <n v="2209.02"/>
    <x v="2"/>
    <n v="0"/>
    <n v="12"/>
    <n v="265.08"/>
    <n v="2474.1"/>
    <n v="1580.02"/>
    <n v="629"/>
    <s v="UPI"/>
    <n v="0.25423386281880278"/>
    <x v="0"/>
    <x v="0"/>
    <x v="0"/>
    <s v="20:03"/>
    <x v="0"/>
    <x v="0"/>
  </r>
  <r>
    <s v="INV101285"/>
    <x v="163"/>
    <x v="0"/>
    <x v="0"/>
    <s v="STR052-2024-Dec"/>
    <x v="295"/>
    <x v="284"/>
    <x v="0"/>
    <x v="6"/>
    <x v="0"/>
    <x v="3"/>
    <s v="PRD0142"/>
    <x v="87"/>
    <x v="1"/>
    <x v="1"/>
    <x v="9"/>
    <x v="115"/>
    <x v="59"/>
    <n v="800000"/>
    <x v="0"/>
    <s v="EMP0255"/>
    <s v="Venkat Sharma"/>
    <n v="5"/>
    <n v="510.42"/>
    <x v="1"/>
    <n v="638.02"/>
    <n v="5"/>
    <n v="95.7"/>
    <n v="2009.78"/>
    <n v="1499.3"/>
    <n v="414.78000000000003"/>
    <s v="UPI"/>
    <n v="0.20638079789827743"/>
    <x v="0"/>
    <x v="1"/>
    <x v="1"/>
    <s v="11:40"/>
    <x v="3"/>
    <x v="0"/>
  </r>
  <r>
    <s v="INV101286"/>
    <x v="49"/>
    <x v="0"/>
    <x v="11"/>
    <s v="STR051-2024-Aug"/>
    <x v="659"/>
    <x v="617"/>
    <x v="0"/>
    <x v="7"/>
    <x v="0"/>
    <x v="3"/>
    <s v="PRD0222"/>
    <x v="239"/>
    <x v="1"/>
    <x v="62"/>
    <x v="33"/>
    <x v="41"/>
    <x v="38"/>
    <n v="2000000"/>
    <x v="1"/>
    <s v="EMP0001"/>
    <s v="Charulatha Kumar"/>
    <n v="3"/>
    <n v="751.66"/>
    <x v="3"/>
    <n v="451"/>
    <n v="5"/>
    <n v="90.2"/>
    <n v="1894.18"/>
    <n v="1211.7"/>
    <n v="592.28"/>
    <s v="Credit Card"/>
    <n v="0.31268411660982587"/>
    <x v="2"/>
    <x v="0"/>
    <x v="0"/>
    <s v="21:35"/>
    <x v="2"/>
    <x v="1"/>
  </r>
  <r>
    <s v="INV101287"/>
    <x v="110"/>
    <x v="0"/>
    <x v="1"/>
    <s v="STR035-2024-Oct"/>
    <x v="660"/>
    <x v="196"/>
    <x v="0"/>
    <x v="16"/>
    <x v="3"/>
    <x v="1"/>
    <s v="PRD0241"/>
    <x v="102"/>
    <x v="4"/>
    <x v="41"/>
    <x v="14"/>
    <x v="106"/>
    <x v="57"/>
    <n v="1200000"/>
    <x v="0"/>
    <s v="EMP0170"/>
    <s v="Jyothi Prasad"/>
    <n v="1"/>
    <n v="1838.82"/>
    <x v="1"/>
    <n v="459.7"/>
    <n v="12"/>
    <n v="165.49"/>
    <n v="1544.61"/>
    <n v="1115.19"/>
    <n v="263.92999999999984"/>
    <s v="Credit Card"/>
    <n v="0.17087161160422362"/>
    <x v="2"/>
    <x v="1"/>
    <x v="0"/>
    <s v="21:56"/>
    <x v="2"/>
    <x v="1"/>
  </r>
  <r>
    <s v="INV101288"/>
    <x v="47"/>
    <x v="0"/>
    <x v="9"/>
    <s v="STR004-2024-Nov"/>
    <x v="225"/>
    <x v="219"/>
    <x v="1"/>
    <x v="2"/>
    <x v="2"/>
    <x v="1"/>
    <s v="PRD0075"/>
    <x v="9"/>
    <x v="7"/>
    <x v="9"/>
    <x v="7"/>
    <x v="10"/>
    <x v="10"/>
    <n v="800000"/>
    <x v="2"/>
    <s v="EMP0260"/>
    <s v="Malathi Varma"/>
    <n v="1"/>
    <n v="982.39"/>
    <x v="0"/>
    <n v="98.24"/>
    <n v="5"/>
    <n v="44.21"/>
    <n v="928.36"/>
    <n v="692.53"/>
    <n v="191.62000000000003"/>
    <s v="Cash"/>
    <n v="0.20640699728553583"/>
    <x v="3"/>
    <x v="1"/>
    <x v="0"/>
    <s v="11:37"/>
    <x v="3"/>
    <x v="0"/>
  </r>
  <r>
    <s v="INV101289"/>
    <x v="70"/>
    <x v="0"/>
    <x v="7"/>
    <s v="STR078-2024-Sep"/>
    <x v="8"/>
    <x v="8"/>
    <x v="0"/>
    <x v="6"/>
    <x v="0"/>
    <x v="3"/>
    <s v="PRD0226"/>
    <x v="90"/>
    <x v="4"/>
    <x v="6"/>
    <x v="25"/>
    <x v="3"/>
    <x v="3"/>
    <n v="1200000"/>
    <x v="1"/>
    <s v="EMP0121"/>
    <s v="Yamini Pandian"/>
    <n v="2"/>
    <n v="970.18"/>
    <x v="5"/>
    <n v="97.02"/>
    <n v="5"/>
    <n v="92.17"/>
    <n v="1935.51"/>
    <n v="1252.52"/>
    <n v="590.82000000000005"/>
    <s v="Cash"/>
    <n v="0.30525287908613236"/>
    <x v="3"/>
    <x v="0"/>
    <x v="0"/>
    <s v="20:04"/>
    <x v="0"/>
    <x v="0"/>
  </r>
  <r>
    <s v="INV101290"/>
    <x v="58"/>
    <x v="0"/>
    <x v="7"/>
    <s v="STR001-2024-Sep"/>
    <x v="130"/>
    <x v="128"/>
    <x v="0"/>
    <x v="14"/>
    <x v="1"/>
    <x v="0"/>
    <s v="PRD0188"/>
    <x v="192"/>
    <x v="13"/>
    <x v="57"/>
    <x v="19"/>
    <x v="55"/>
    <x v="48"/>
    <n v="2500000"/>
    <x v="1"/>
    <s v="EMP0147"/>
    <s v="Yogesh Chettiar"/>
    <n v="3"/>
    <n v="500.05"/>
    <x v="5"/>
    <n v="75.010000000000005"/>
    <n v="5"/>
    <n v="71.260000000000005"/>
    <n v="1496.4"/>
    <n v="1011.27"/>
    <n v="413.87000000000012"/>
    <s v="UPI"/>
    <n v="0.27657711841753546"/>
    <x v="0"/>
    <x v="1"/>
    <x v="0"/>
    <s v="11:50"/>
    <x v="3"/>
    <x v="0"/>
  </r>
  <r>
    <s v="INV101291"/>
    <x v="15"/>
    <x v="0"/>
    <x v="5"/>
    <s v="STR043-2024-Jun"/>
    <x v="591"/>
    <x v="558"/>
    <x v="0"/>
    <x v="5"/>
    <x v="2"/>
    <x v="1"/>
    <s v="PRD0013"/>
    <x v="15"/>
    <x v="10"/>
    <x v="15"/>
    <x v="8"/>
    <x v="97"/>
    <x v="20"/>
    <n v="1500000"/>
    <x v="2"/>
    <s v="EMP0127"/>
    <s v="Chandra Reddy"/>
    <n v="1"/>
    <n v="814.83"/>
    <x v="3"/>
    <n v="162.97"/>
    <n v="5"/>
    <n v="32.590000000000003"/>
    <n v="684.45"/>
    <n v="550.01"/>
    <n v="101.85000000000005"/>
    <s v="Credit Card"/>
    <n v="0.14880561034407194"/>
    <x v="2"/>
    <x v="0"/>
    <x v="0"/>
    <s v="16:51"/>
    <x v="1"/>
    <x v="0"/>
  </r>
  <r>
    <s v="INV101292"/>
    <x v="1"/>
    <x v="0"/>
    <x v="1"/>
    <s v="STR007-2024-Oct"/>
    <x v="171"/>
    <x v="168"/>
    <x v="0"/>
    <x v="12"/>
    <x v="3"/>
    <x v="1"/>
    <s v="PRD0157"/>
    <x v="115"/>
    <x v="14"/>
    <x v="65"/>
    <x v="11"/>
    <x v="40"/>
    <x v="37"/>
    <n v="1500000"/>
    <x v="1"/>
    <s v="EMP0127"/>
    <s v="Chandra Reddy"/>
    <n v="2"/>
    <n v="3221.46"/>
    <x v="5"/>
    <n v="322.14999999999998"/>
    <n v="3"/>
    <n v="183.62"/>
    <n v="6304.39"/>
    <n v="3979.86"/>
    <n v="2140.9100000000003"/>
    <s v="Debit Card"/>
    <n v="0.33959034894732087"/>
    <x v="1"/>
    <x v="0"/>
    <x v="0"/>
    <s v="17:24"/>
    <x v="0"/>
    <x v="1"/>
  </r>
  <r>
    <s v="INV101293"/>
    <x v="30"/>
    <x v="0"/>
    <x v="1"/>
    <s v="STR090-2024-Oct"/>
    <x v="345"/>
    <x v="330"/>
    <x v="1"/>
    <x v="24"/>
    <x v="1"/>
    <x v="1"/>
    <s v="PRD0059"/>
    <x v="126"/>
    <x v="12"/>
    <x v="21"/>
    <x v="16"/>
    <x v="35"/>
    <x v="33"/>
    <n v="2500000"/>
    <x v="1"/>
    <s v="EMP0061"/>
    <s v="Ganapathy Naidu"/>
    <n v="2"/>
    <n v="1520.36"/>
    <x v="0"/>
    <n v="304.07"/>
    <n v="12"/>
    <n v="328.4"/>
    <n v="3065.05"/>
    <n v="1977.14"/>
    <n v="759.5100000000001"/>
    <s v="Debit Card"/>
    <n v="0.24779693642844328"/>
    <x v="1"/>
    <x v="1"/>
    <x v="0"/>
    <s v="10:27"/>
    <x v="3"/>
    <x v="0"/>
  </r>
  <r>
    <s v="INV101294"/>
    <x v="130"/>
    <x v="0"/>
    <x v="1"/>
    <s v="STR007-2024-Oct"/>
    <x v="340"/>
    <x v="325"/>
    <x v="1"/>
    <x v="25"/>
    <x v="3"/>
    <x v="0"/>
    <s v="PRD0049"/>
    <x v="77"/>
    <x v="4"/>
    <x v="41"/>
    <x v="36"/>
    <x v="40"/>
    <x v="37"/>
    <n v="1500000"/>
    <x v="1"/>
    <s v="EMP0203"/>
    <s v="Rani Mishra"/>
    <n v="1"/>
    <n v="1665.78"/>
    <x v="1"/>
    <n v="416.44"/>
    <n v="12"/>
    <n v="149.91999999999999"/>
    <n v="1399.26"/>
    <n v="1004.94"/>
    <n v="244.39999999999995"/>
    <s v="Credit Card"/>
    <n v="0.17466375083972954"/>
    <x v="2"/>
    <x v="0"/>
    <x v="0"/>
    <s v="11:53"/>
    <x v="3"/>
    <x v="1"/>
  </r>
  <r>
    <s v="INV101295"/>
    <x v="18"/>
    <x v="1"/>
    <x v="6"/>
    <s v="STR002-2025-Jan"/>
    <x v="524"/>
    <x v="497"/>
    <x v="1"/>
    <x v="11"/>
    <x v="3"/>
    <x v="3"/>
    <s v="PRD0057"/>
    <x v="206"/>
    <x v="18"/>
    <x v="34"/>
    <x v="31"/>
    <x v="80"/>
    <x v="64"/>
    <n v="1000000"/>
    <x v="1"/>
    <s v="EMP0132"/>
    <s v="Vasanthi Gupta"/>
    <n v="3"/>
    <n v="1253.3499999999999"/>
    <x v="4"/>
    <n v="1128.02"/>
    <n v="12"/>
    <n v="315.83999999999997"/>
    <n v="2947.87"/>
    <n v="2718.9"/>
    <n v="-86.870000000000175"/>
    <s v="Debit Card"/>
    <n v="-2.9468735052766974E-2"/>
    <x v="1"/>
    <x v="1"/>
    <x v="0"/>
    <s v="16:09"/>
    <x v="1"/>
    <x v="0"/>
  </r>
  <r>
    <s v="INV101296"/>
    <x v="198"/>
    <x v="0"/>
    <x v="10"/>
    <s v="STR058-2024-Apr"/>
    <x v="219"/>
    <x v="213"/>
    <x v="0"/>
    <x v="2"/>
    <x v="2"/>
    <x v="1"/>
    <s v="PRD0134"/>
    <x v="55"/>
    <x v="8"/>
    <x v="13"/>
    <x v="22"/>
    <x v="4"/>
    <x v="4"/>
    <n v="1200000"/>
    <x v="1"/>
    <s v="EMP0009"/>
    <s v="Vinod Hegde"/>
    <n v="1"/>
    <n v="888.63"/>
    <x v="2"/>
    <n v="0"/>
    <n v="5"/>
    <n v="44.43"/>
    <n v="933.06"/>
    <n v="698.08"/>
    <n v="190.5499999999999"/>
    <s v="Credit Card"/>
    <n v="0.20422052172421915"/>
    <x v="2"/>
    <x v="1"/>
    <x v="0"/>
    <s v="17:03"/>
    <x v="0"/>
    <x v="0"/>
  </r>
  <r>
    <s v="INV101297"/>
    <x v="199"/>
    <x v="0"/>
    <x v="10"/>
    <s v="STR103-2024-Apr"/>
    <x v="601"/>
    <x v="566"/>
    <x v="1"/>
    <x v="35"/>
    <x v="3"/>
    <x v="2"/>
    <s v="PRD0173"/>
    <x v="189"/>
    <x v="3"/>
    <x v="63"/>
    <x v="23"/>
    <x v="33"/>
    <x v="31"/>
    <n v="2500000"/>
    <x v="1"/>
    <s v="EMP0260"/>
    <s v="Malathi Varma"/>
    <n v="1"/>
    <n v="2446.0500000000002"/>
    <x v="0"/>
    <n v="244.6"/>
    <n v="12"/>
    <n v="264.17"/>
    <n v="2465.62"/>
    <n v="1862.35"/>
    <n v="339.09999999999997"/>
    <s v="Debit Card"/>
    <n v="0.13753133086201441"/>
    <x v="1"/>
    <x v="0"/>
    <x v="0"/>
    <s v="19:24"/>
    <x v="0"/>
    <x v="0"/>
  </r>
  <r>
    <s v="INV101298"/>
    <x v="55"/>
    <x v="0"/>
    <x v="1"/>
    <s v="STR073-2024-Oct"/>
    <x v="366"/>
    <x v="351"/>
    <x v="0"/>
    <x v="9"/>
    <x v="2"/>
    <x v="0"/>
    <s v="PRD0027"/>
    <x v="92"/>
    <x v="12"/>
    <x v="21"/>
    <x v="13"/>
    <x v="32"/>
    <x v="29"/>
    <n v="2500000"/>
    <x v="1"/>
    <s v="EMP0091"/>
    <s v="Hari Nair"/>
    <n v="2"/>
    <n v="2708.2"/>
    <x v="1"/>
    <n v="1354.1"/>
    <n v="12"/>
    <n v="487.48"/>
    <n v="4549.78"/>
    <n v="4396.4399999999996"/>
    <n v="-334.13999999999987"/>
    <s v="Cash"/>
    <n v="-7.3440913626592913E-2"/>
    <x v="3"/>
    <x v="0"/>
    <x v="0"/>
    <s v="17:28"/>
    <x v="0"/>
    <x v="0"/>
  </r>
  <r>
    <s v="INV101299"/>
    <x v="222"/>
    <x v="0"/>
    <x v="1"/>
    <s v="STR042-2024-Oct"/>
    <x v="356"/>
    <x v="341"/>
    <x v="1"/>
    <x v="7"/>
    <x v="0"/>
    <x v="1"/>
    <s v="PRD0148"/>
    <x v="169"/>
    <x v="0"/>
    <x v="37"/>
    <x v="31"/>
    <x v="109"/>
    <x v="64"/>
    <n v="800000"/>
    <x v="1"/>
    <s v="EMP0223"/>
    <s v="Meena Krishnan"/>
    <n v="2"/>
    <n v="1015.37"/>
    <x v="3"/>
    <n v="406.15"/>
    <n v="12"/>
    <n v="194.95"/>
    <n v="1819.54"/>
    <n v="1534.22"/>
    <n v="90.369999999999948"/>
    <s v="Debit Card"/>
    <n v="4.966639919979772E-2"/>
    <x v="1"/>
    <x v="0"/>
    <x v="0"/>
    <s v="14:58"/>
    <x v="1"/>
    <x v="0"/>
  </r>
  <r>
    <s v="INV101300"/>
    <x v="102"/>
    <x v="1"/>
    <x v="8"/>
    <s v="STR114-2025-Mar"/>
    <x v="661"/>
    <x v="96"/>
    <x v="1"/>
    <x v="27"/>
    <x v="4"/>
    <x v="1"/>
    <s v="PRD0043"/>
    <x v="63"/>
    <x v="12"/>
    <x v="21"/>
    <x v="20"/>
    <x v="92"/>
    <x v="29"/>
    <n v="2000000"/>
    <x v="1"/>
    <s v="EMP0204"/>
    <s v="Rahul Krishnan"/>
    <n v="1"/>
    <n v="3156.83"/>
    <x v="6"/>
    <n v="473.52"/>
    <n v="12"/>
    <n v="322"/>
    <n v="3005.31"/>
    <n v="2034.01"/>
    <n v="649.29999999999995"/>
    <s v="EMI"/>
    <n v="0.21605092319927061"/>
    <x v="5"/>
    <x v="0"/>
    <x v="1"/>
    <s v="11:51"/>
    <x v="3"/>
    <x v="1"/>
  </r>
  <r>
    <s v="INV101301"/>
    <x v="61"/>
    <x v="1"/>
    <x v="6"/>
    <s v="STR079-2025-Jan"/>
    <x v="182"/>
    <x v="179"/>
    <x v="1"/>
    <x v="9"/>
    <x v="2"/>
    <x v="0"/>
    <s v="PRD0105"/>
    <x v="97"/>
    <x v="8"/>
    <x v="10"/>
    <x v="43"/>
    <x v="79"/>
    <x v="63"/>
    <n v="2500000"/>
    <x v="1"/>
    <s v="EMP0147"/>
    <s v="Yogesh Chettiar"/>
    <n v="2"/>
    <n v="1232.76"/>
    <x v="2"/>
    <n v="0"/>
    <n v="12"/>
    <n v="295.86"/>
    <n v="2761.38"/>
    <n v="1683.7"/>
    <n v="781.82"/>
    <s v="Net Banking"/>
    <n v="0.28312655266569614"/>
    <x v="4"/>
    <x v="1"/>
    <x v="0"/>
    <s v="18:11"/>
    <x v="0"/>
    <x v="1"/>
  </r>
  <r>
    <s v="INV101302"/>
    <x v="339"/>
    <x v="0"/>
    <x v="0"/>
    <s v="STR030-2024-Dec"/>
    <x v="621"/>
    <x v="584"/>
    <x v="0"/>
    <x v="23"/>
    <x v="0"/>
    <x v="0"/>
    <s v="PRD0019"/>
    <x v="38"/>
    <x v="13"/>
    <x v="32"/>
    <x v="22"/>
    <x v="103"/>
    <x v="30"/>
    <n v="2000000"/>
    <x v="1"/>
    <s v="EMP0147"/>
    <s v="Yogesh Chettiar"/>
    <n v="1"/>
    <n v="597.97"/>
    <x v="5"/>
    <n v="29.9"/>
    <n v="5"/>
    <n v="28.4"/>
    <n v="596.47"/>
    <n v="413.39"/>
    <n v="154.68000000000004"/>
    <s v="Credit Card"/>
    <n v="0.2593256995322481"/>
    <x v="2"/>
    <x v="0"/>
    <x v="0"/>
    <s v="20:06"/>
    <x v="0"/>
    <x v="0"/>
  </r>
  <r>
    <s v="INV101303"/>
    <x v="16"/>
    <x v="0"/>
    <x v="1"/>
    <s v="STR028-2024-Oct"/>
    <x v="662"/>
    <x v="123"/>
    <x v="0"/>
    <x v="31"/>
    <x v="1"/>
    <x v="1"/>
    <s v="PRD0051"/>
    <x v="113"/>
    <x v="14"/>
    <x v="31"/>
    <x v="46"/>
    <x v="87"/>
    <x v="65"/>
    <n v="2500000"/>
    <x v="2"/>
    <s v="EMP0269"/>
    <s v="Ishwarya Shetty"/>
    <n v="1"/>
    <n v="1149.5899999999999"/>
    <x v="2"/>
    <n v="0"/>
    <n v="3"/>
    <n v="34.49"/>
    <n v="1184.08"/>
    <n v="954.04"/>
    <n v="195.54999999999995"/>
    <s v="UPI"/>
    <n v="0.16514931423552459"/>
    <x v="0"/>
    <x v="0"/>
    <x v="0"/>
    <s v="19:51"/>
    <x v="0"/>
    <x v="0"/>
  </r>
  <r>
    <s v="INV101304"/>
    <x v="217"/>
    <x v="0"/>
    <x v="3"/>
    <s v="STR035-2024-Jul"/>
    <x v="489"/>
    <x v="463"/>
    <x v="1"/>
    <x v="34"/>
    <x v="0"/>
    <x v="3"/>
    <s v="PRD0224"/>
    <x v="3"/>
    <x v="2"/>
    <x v="3"/>
    <x v="3"/>
    <x v="106"/>
    <x v="57"/>
    <n v="1200000"/>
    <x v="0"/>
    <s v="EMP0156"/>
    <s v="Deepthi Iyengar"/>
    <n v="3"/>
    <n v="4926.97"/>
    <x v="2"/>
    <n v="0"/>
    <n v="12"/>
    <n v="1773.71"/>
    <n v="16554.62"/>
    <n v="10112.4"/>
    <n v="4668.5099999999993"/>
    <s v="UPI"/>
    <n v="0.28200647311747412"/>
    <x v="0"/>
    <x v="0"/>
    <x v="0"/>
    <s v="14:58"/>
    <x v="1"/>
    <x v="0"/>
  </r>
  <r>
    <s v="INV101305"/>
    <x v="84"/>
    <x v="0"/>
    <x v="1"/>
    <s v="STR118-2024-Oct"/>
    <x v="84"/>
    <x v="83"/>
    <x v="1"/>
    <x v="12"/>
    <x v="3"/>
    <x v="0"/>
    <s v="PRD0034"/>
    <x v="58"/>
    <x v="19"/>
    <x v="40"/>
    <x v="8"/>
    <x v="77"/>
    <x v="61"/>
    <n v="1000000"/>
    <x v="0"/>
    <s v="EMP0225"/>
    <s v="Swathi Achari"/>
    <n v="1"/>
    <n v="429.24"/>
    <x v="4"/>
    <n v="128.77000000000001"/>
    <n v="5"/>
    <n v="15.02"/>
    <n v="315.49"/>
    <n v="315.13"/>
    <n v="-14.659999999999986"/>
    <s v="Debit Card"/>
    <n v="-4.646739991758847E-2"/>
    <x v="1"/>
    <x v="0"/>
    <x v="0"/>
    <s v="20:03"/>
    <x v="0"/>
    <x v="0"/>
  </r>
  <r>
    <s v="INV101306"/>
    <x v="337"/>
    <x v="1"/>
    <x v="6"/>
    <s v="STR104-2025-Jan"/>
    <x v="21"/>
    <x v="21"/>
    <x v="0"/>
    <x v="15"/>
    <x v="4"/>
    <x v="3"/>
    <s v="PRD0122"/>
    <x v="37"/>
    <x v="14"/>
    <x v="31"/>
    <x v="21"/>
    <x v="53"/>
    <x v="19"/>
    <n v="1200000"/>
    <x v="1"/>
    <s v="EMP0276"/>
    <s v="Manoj Ramachandran"/>
    <n v="2"/>
    <n v="713.89"/>
    <x v="2"/>
    <n v="0"/>
    <n v="3"/>
    <n v="42.83"/>
    <n v="1470.61"/>
    <n v="1113.98"/>
    <n v="313.7999999999999"/>
    <s v="Debit Card"/>
    <n v="0.21338084196353888"/>
    <x v="1"/>
    <x v="0"/>
    <x v="0"/>
    <s v="12:53"/>
    <x v="1"/>
    <x v="0"/>
  </r>
  <r>
    <s v="INV101307"/>
    <x v="262"/>
    <x v="0"/>
    <x v="5"/>
    <s v="STR117-2024-Jun"/>
    <x v="569"/>
    <x v="539"/>
    <x v="0"/>
    <x v="5"/>
    <x v="2"/>
    <x v="1"/>
    <s v="PRD0006"/>
    <x v="224"/>
    <x v="19"/>
    <x v="72"/>
    <x v="34"/>
    <x v="82"/>
    <x v="39"/>
    <n v="1500000"/>
    <x v="1"/>
    <s v="EMP0223"/>
    <s v="Meena Krishnan"/>
    <n v="1"/>
    <n v="1154.23"/>
    <x v="2"/>
    <n v="0"/>
    <n v="12"/>
    <n v="138.51"/>
    <n v="1292.74"/>
    <n v="753.73"/>
    <n v="400.5"/>
    <s v="Debit Card"/>
    <n v="0.30980707644228539"/>
    <x v="1"/>
    <x v="1"/>
    <x v="0"/>
    <s v="17:45"/>
    <x v="0"/>
    <x v="1"/>
  </r>
  <r>
    <s v="INV101308"/>
    <x v="305"/>
    <x v="1"/>
    <x v="8"/>
    <s v="STR029-2025-Mar"/>
    <x v="31"/>
    <x v="31"/>
    <x v="1"/>
    <x v="7"/>
    <x v="0"/>
    <x v="0"/>
    <s v="PRD0012"/>
    <x v="210"/>
    <x v="17"/>
    <x v="30"/>
    <x v="21"/>
    <x v="37"/>
    <x v="34"/>
    <n v="800000"/>
    <x v="2"/>
    <s v="EMP0160"/>
    <s v="Ganesh Iyengar"/>
    <n v="3"/>
    <n v="1219.1400000000001"/>
    <x v="3"/>
    <n v="731.48"/>
    <n v="12"/>
    <n v="351.11"/>
    <n v="3277.05"/>
    <n v="2902.11"/>
    <n v="23.830000000000041"/>
    <s v="Credit Card"/>
    <n v="7.2717840740910387E-3"/>
    <x v="2"/>
    <x v="1"/>
    <x v="0"/>
    <s v="18:38"/>
    <x v="0"/>
    <x v="0"/>
  </r>
  <r>
    <s v="INV101309"/>
    <x v="225"/>
    <x v="0"/>
    <x v="0"/>
    <s v="STR033-2024-Dec"/>
    <x v="663"/>
    <x v="618"/>
    <x v="0"/>
    <x v="0"/>
    <x v="0"/>
    <x v="1"/>
    <s v="PRD0130"/>
    <x v="132"/>
    <x v="2"/>
    <x v="59"/>
    <x v="47"/>
    <x v="116"/>
    <x v="53"/>
    <n v="2500000"/>
    <x v="0"/>
    <s v="EMP0269"/>
    <s v="Ishwarya Shetty"/>
    <n v="4"/>
    <n v="1396.8"/>
    <x v="4"/>
    <n v="1676.16"/>
    <n v="12"/>
    <n v="469.32"/>
    <n v="4380.3599999999997"/>
    <n v="3848.68"/>
    <n v="62.359999999999843"/>
    <s v="Debit Card"/>
    <n v="1.4236272817759237E-2"/>
    <x v="1"/>
    <x v="0"/>
    <x v="0"/>
    <s v="15:04"/>
    <x v="1"/>
    <x v="1"/>
  </r>
  <r>
    <s v="INV101310"/>
    <x v="51"/>
    <x v="0"/>
    <x v="10"/>
    <s v="STR026-2024-Apr"/>
    <x v="12"/>
    <x v="12"/>
    <x v="1"/>
    <x v="9"/>
    <x v="2"/>
    <x v="1"/>
    <s v="PRD0202"/>
    <x v="133"/>
    <x v="19"/>
    <x v="40"/>
    <x v="44"/>
    <x v="65"/>
    <x v="53"/>
    <n v="2500000"/>
    <x v="0"/>
    <s v="EMP0061"/>
    <s v="Ganapathy Naidu"/>
    <n v="1"/>
    <n v="903.17"/>
    <x v="1"/>
    <n v="225.79"/>
    <n v="5"/>
    <n v="33.869999999999997"/>
    <n v="711.25"/>
    <n v="590.02"/>
    <n v="87.360000000000014"/>
    <s v="Debit Card"/>
    <n v="0.12282601054481548"/>
    <x v="1"/>
    <x v="0"/>
    <x v="0"/>
    <s v="18:20"/>
    <x v="0"/>
    <x v="0"/>
  </r>
  <r>
    <s v="INV101311"/>
    <x v="154"/>
    <x v="1"/>
    <x v="6"/>
    <s v="STR045-2025-Jan"/>
    <x v="664"/>
    <x v="619"/>
    <x v="0"/>
    <x v="20"/>
    <x v="0"/>
    <x v="1"/>
    <s v="PRD0198"/>
    <x v="182"/>
    <x v="17"/>
    <x v="38"/>
    <x v="38"/>
    <x v="52"/>
    <x v="22"/>
    <n v="1500000"/>
    <x v="2"/>
    <s v="EMP0127"/>
    <s v="Chandra Reddy"/>
    <n v="3"/>
    <n v="774.97"/>
    <x v="2"/>
    <n v="0"/>
    <n v="5"/>
    <n v="116.25"/>
    <n v="2441.16"/>
    <n v="1755.78"/>
    <n v="569.12999999999988"/>
    <s v="Credit Card"/>
    <n v="0.23313916334857196"/>
    <x v="2"/>
    <x v="1"/>
    <x v="0"/>
    <s v="11:07"/>
    <x v="3"/>
    <x v="0"/>
  </r>
  <r>
    <s v="INV101312"/>
    <x v="5"/>
    <x v="1"/>
    <x v="4"/>
    <s v="STR116-2025-Feb"/>
    <x v="665"/>
    <x v="620"/>
    <x v="1"/>
    <x v="7"/>
    <x v="0"/>
    <x v="0"/>
    <s v="PRD0091"/>
    <x v="191"/>
    <x v="0"/>
    <x v="37"/>
    <x v="34"/>
    <x v="27"/>
    <x v="26"/>
    <n v="2000000"/>
    <x v="1"/>
    <s v="EMP0026"/>
    <s v="Sunita Ramachandran"/>
    <n v="2"/>
    <n v="1281.81"/>
    <x v="6"/>
    <n v="384.54"/>
    <n v="12"/>
    <n v="261.49"/>
    <n v="2440.5700000000002"/>
    <n v="1617.98"/>
    <n v="561.10000000000014"/>
    <s v="Credit Card"/>
    <n v="0.22990530900568315"/>
    <x v="2"/>
    <x v="0"/>
    <x v="0"/>
    <s v="13:30"/>
    <x v="1"/>
    <x v="1"/>
  </r>
  <r>
    <s v="INV101313"/>
    <x v="172"/>
    <x v="0"/>
    <x v="1"/>
    <s v="STR108-2024-Oct"/>
    <x v="81"/>
    <x v="80"/>
    <x v="0"/>
    <x v="7"/>
    <x v="0"/>
    <x v="1"/>
    <s v="PRD0215"/>
    <x v="236"/>
    <x v="0"/>
    <x v="37"/>
    <x v="7"/>
    <x v="29"/>
    <x v="28"/>
    <n v="2500000"/>
    <x v="1"/>
    <s v="EMP0063"/>
    <s v="Anusuya Subramaniam"/>
    <n v="2"/>
    <n v="1019.88"/>
    <x v="5"/>
    <n v="101.99"/>
    <n v="12"/>
    <n v="232.53"/>
    <n v="2170.3000000000002"/>
    <n v="1406.06"/>
    <n v="531.71000000000026"/>
    <s v="Cash"/>
    <n v="0.244993779661798"/>
    <x v="3"/>
    <x v="1"/>
    <x v="0"/>
    <s v="12:06"/>
    <x v="1"/>
    <x v="0"/>
  </r>
  <r>
    <s v="INV101314"/>
    <x v="130"/>
    <x v="0"/>
    <x v="1"/>
    <s v="STR114-2024-Oct"/>
    <x v="251"/>
    <x v="245"/>
    <x v="0"/>
    <x v="14"/>
    <x v="1"/>
    <x v="0"/>
    <s v="PRD0114"/>
    <x v="8"/>
    <x v="6"/>
    <x v="8"/>
    <x v="6"/>
    <x v="92"/>
    <x v="29"/>
    <n v="2000000"/>
    <x v="1"/>
    <s v="EMP0001"/>
    <s v="Charulatha Kumar"/>
    <n v="3"/>
    <n v="900.83"/>
    <x v="2"/>
    <n v="0"/>
    <n v="5"/>
    <n v="135.12"/>
    <n v="2837.61"/>
    <n v="1465.8"/>
    <n v="1236.69"/>
    <s v="Cash"/>
    <n v="0.43582099019949888"/>
    <x v="3"/>
    <x v="0"/>
    <x v="0"/>
    <s v="21:20"/>
    <x v="2"/>
    <x v="1"/>
  </r>
  <r>
    <s v="INV101315"/>
    <x v="146"/>
    <x v="0"/>
    <x v="9"/>
    <s v="STR074-2024-Nov"/>
    <x v="266"/>
    <x v="258"/>
    <x v="1"/>
    <x v="2"/>
    <x v="2"/>
    <x v="0"/>
    <s v="PRD0191"/>
    <x v="79"/>
    <x v="2"/>
    <x v="50"/>
    <x v="39"/>
    <x v="5"/>
    <x v="5"/>
    <n v="1200000"/>
    <x v="0"/>
    <s v="EMP0206"/>
    <s v="Arjun Krishnan"/>
    <n v="2"/>
    <n v="2990.05"/>
    <x v="5"/>
    <n v="299"/>
    <n v="12"/>
    <n v="681.73"/>
    <n v="6362.83"/>
    <n v="3706.28"/>
    <n v="1974.8199999999997"/>
    <s v="UPI"/>
    <n v="0.31036818522575643"/>
    <x v="0"/>
    <x v="0"/>
    <x v="0"/>
    <s v="17:47"/>
    <x v="0"/>
    <x v="1"/>
  </r>
  <r>
    <s v="INV101316"/>
    <x v="33"/>
    <x v="0"/>
    <x v="5"/>
    <s v="STR020-2024-Jun"/>
    <x v="391"/>
    <x v="376"/>
    <x v="0"/>
    <x v="34"/>
    <x v="0"/>
    <x v="3"/>
    <s v="PRD0126"/>
    <x v="76"/>
    <x v="11"/>
    <x v="49"/>
    <x v="38"/>
    <x v="81"/>
    <x v="53"/>
    <n v="2000000"/>
    <x v="0"/>
    <s v="EMP0215"/>
    <s v="Praveen Gupta"/>
    <n v="3"/>
    <n v="1029.72"/>
    <x v="2"/>
    <n v="0"/>
    <n v="12"/>
    <n v="370.7"/>
    <n v="3459.86"/>
    <n v="1936.77"/>
    <n v="1152.3900000000001"/>
    <s v="Cash"/>
    <n v="0.33307417063118161"/>
    <x v="3"/>
    <x v="0"/>
    <x v="0"/>
    <s v="18:08"/>
    <x v="0"/>
    <x v="0"/>
  </r>
  <r>
    <s v="INV101317"/>
    <x v="148"/>
    <x v="0"/>
    <x v="2"/>
    <s v="STR117-2024-May"/>
    <x v="666"/>
    <x v="332"/>
    <x v="0"/>
    <x v="8"/>
    <x v="3"/>
    <x v="1"/>
    <s v="PRD0189"/>
    <x v="14"/>
    <x v="9"/>
    <x v="14"/>
    <x v="11"/>
    <x v="82"/>
    <x v="39"/>
    <n v="1500000"/>
    <x v="1"/>
    <s v="EMP0160"/>
    <s v="Ganesh Iyengar"/>
    <n v="1"/>
    <n v="1586.27"/>
    <x v="5"/>
    <n v="79.31"/>
    <n v="12"/>
    <n v="180.84"/>
    <n v="1687.8"/>
    <n v="946.3"/>
    <n v="560.66"/>
    <s v="UPI"/>
    <n v="0.33218390804597703"/>
    <x v="0"/>
    <x v="0"/>
    <x v="0"/>
    <s v="10:49"/>
    <x v="3"/>
    <x v="1"/>
  </r>
  <r>
    <s v="INV101318"/>
    <x v="98"/>
    <x v="0"/>
    <x v="11"/>
    <s v="STR112-2024-Aug"/>
    <x v="591"/>
    <x v="558"/>
    <x v="0"/>
    <x v="5"/>
    <x v="2"/>
    <x v="1"/>
    <s v="PRD0223"/>
    <x v="208"/>
    <x v="19"/>
    <x v="40"/>
    <x v="4"/>
    <x v="25"/>
    <x v="25"/>
    <n v="1500000"/>
    <x v="0"/>
    <s v="EMP0225"/>
    <s v="Swathi Achari"/>
    <n v="2"/>
    <n v="1020.02"/>
    <x v="1"/>
    <n v="510.01"/>
    <n v="12"/>
    <n v="183.6"/>
    <n v="1713.63"/>
    <n v="1522.14"/>
    <n v="7.8900000000000148"/>
    <s v="Debit Card"/>
    <n v="4.6042611298821885E-3"/>
    <x v="1"/>
    <x v="1"/>
    <x v="0"/>
    <s v="19:37"/>
    <x v="0"/>
    <x v="1"/>
  </r>
  <r>
    <s v="INV101319"/>
    <x v="51"/>
    <x v="0"/>
    <x v="10"/>
    <s v="STR031-2024-Apr"/>
    <x v="171"/>
    <x v="168"/>
    <x v="0"/>
    <x v="12"/>
    <x v="3"/>
    <x v="1"/>
    <s v="PRD0231"/>
    <x v="151"/>
    <x v="4"/>
    <x v="6"/>
    <x v="30"/>
    <x v="113"/>
    <x v="77"/>
    <n v="2000000"/>
    <x v="1"/>
    <s v="EMP0258"/>
    <s v="Preethi Singh"/>
    <n v="4"/>
    <n v="1327.96"/>
    <x v="5"/>
    <n v="265.58999999999997"/>
    <n v="12"/>
    <n v="605.54999999999995"/>
    <n v="5651.8"/>
    <n v="3578.72"/>
    <n v="1467.5300000000004"/>
    <s v="Cash"/>
    <n v="0.25965710039279527"/>
    <x v="3"/>
    <x v="0"/>
    <x v="0"/>
    <s v="13:42"/>
    <x v="1"/>
    <x v="0"/>
  </r>
  <r>
    <s v="INV101320"/>
    <x v="26"/>
    <x v="0"/>
    <x v="7"/>
    <s v="STR091-2024-Sep"/>
    <x v="302"/>
    <x v="291"/>
    <x v="0"/>
    <x v="21"/>
    <x v="1"/>
    <x v="3"/>
    <s v="PRD0055"/>
    <x v="121"/>
    <x v="4"/>
    <x v="41"/>
    <x v="20"/>
    <x v="83"/>
    <x v="50"/>
    <n v="1500000"/>
    <x v="2"/>
    <s v="EMP0170"/>
    <s v="Jyothi Prasad"/>
    <n v="1"/>
    <n v="1413.43"/>
    <x v="5"/>
    <n v="70.67"/>
    <n v="12"/>
    <n v="161.13"/>
    <n v="1503.89"/>
    <n v="1079.47"/>
    <n v="263.29000000000008"/>
    <s v="UPI"/>
    <n v="0.17507264494078692"/>
    <x v="0"/>
    <x v="0"/>
    <x v="0"/>
    <s v="12:10"/>
    <x v="1"/>
    <x v="0"/>
  </r>
  <r>
    <s v="INV101321"/>
    <x v="84"/>
    <x v="0"/>
    <x v="1"/>
    <s v="STR081-2024-Oct"/>
    <x v="298"/>
    <x v="287"/>
    <x v="1"/>
    <x v="11"/>
    <x v="3"/>
    <x v="0"/>
    <s v="PRD0114"/>
    <x v="8"/>
    <x v="6"/>
    <x v="8"/>
    <x v="6"/>
    <x v="104"/>
    <x v="31"/>
    <n v="2500000"/>
    <x v="1"/>
    <s v="EMP0061"/>
    <s v="Ganapathy Naidu"/>
    <n v="2"/>
    <n v="861.3"/>
    <x v="3"/>
    <n v="344.52"/>
    <n v="5"/>
    <n v="68.900000000000006"/>
    <n v="1446.98"/>
    <n v="977.2"/>
    <n v="400.88"/>
    <s v="Debit Card"/>
    <n v="0.27704598543172676"/>
    <x v="1"/>
    <x v="1"/>
    <x v="0"/>
    <s v="17:04"/>
    <x v="0"/>
    <x v="0"/>
  </r>
  <r>
    <s v="INV101322"/>
    <x v="254"/>
    <x v="1"/>
    <x v="4"/>
    <s v="STR096-2025-Feb"/>
    <x v="602"/>
    <x v="567"/>
    <x v="0"/>
    <x v="3"/>
    <x v="3"/>
    <x v="3"/>
    <s v="PRD0163"/>
    <x v="44"/>
    <x v="15"/>
    <x v="27"/>
    <x v="5"/>
    <x v="49"/>
    <x v="45"/>
    <n v="1500000"/>
    <x v="2"/>
    <s v="EMP0260"/>
    <s v="Malathi Varma"/>
    <n v="2"/>
    <n v="1191.75"/>
    <x v="4"/>
    <n v="715.05"/>
    <n v="12"/>
    <n v="200.21"/>
    <n v="1868.66"/>
    <n v="1605.28"/>
    <n v="63.170000000000101"/>
    <s v="UPI"/>
    <n v="3.3804972547172893E-2"/>
    <x v="0"/>
    <x v="1"/>
    <x v="0"/>
    <s v="19:09"/>
    <x v="0"/>
    <x v="0"/>
  </r>
  <r>
    <s v="INV101323"/>
    <x v="57"/>
    <x v="0"/>
    <x v="2"/>
    <s v="STR084-2024-May"/>
    <x v="667"/>
    <x v="78"/>
    <x v="1"/>
    <x v="0"/>
    <x v="0"/>
    <x v="2"/>
    <s v="PRD0001"/>
    <x v="84"/>
    <x v="15"/>
    <x v="54"/>
    <x v="40"/>
    <x v="7"/>
    <x v="7"/>
    <n v="2000000"/>
    <x v="0"/>
    <s v="EMP0160"/>
    <s v="Ganesh Iyengar"/>
    <n v="3"/>
    <n v="1966.06"/>
    <x v="2"/>
    <n v="0"/>
    <n v="12"/>
    <n v="707.78"/>
    <n v="6605.96"/>
    <n v="4227.3599999999997"/>
    <n v="1670.8200000000004"/>
    <s v="Credit Card"/>
    <n v="0.25292614548074777"/>
    <x v="2"/>
    <x v="1"/>
    <x v="0"/>
    <s v="20:00"/>
    <x v="0"/>
    <x v="1"/>
  </r>
  <r>
    <s v="INV101324"/>
    <x v="16"/>
    <x v="0"/>
    <x v="1"/>
    <s v="STR076-2024-Oct"/>
    <x v="633"/>
    <x v="595"/>
    <x v="1"/>
    <x v="9"/>
    <x v="2"/>
    <x v="0"/>
    <s v="PRD0026"/>
    <x v="215"/>
    <x v="15"/>
    <x v="46"/>
    <x v="36"/>
    <x v="105"/>
    <x v="21"/>
    <n v="1500000"/>
    <x v="1"/>
    <s v="EMP0170"/>
    <s v="Jyothi Prasad"/>
    <n v="1"/>
    <n v="1529.21"/>
    <x v="0"/>
    <n v="152.91999999999999"/>
    <n v="12"/>
    <n v="165.15"/>
    <n v="1541.44"/>
    <n v="1045.19"/>
    <n v="331.1"/>
    <s v="Debit Card"/>
    <n v="0.21479914884783061"/>
    <x v="1"/>
    <x v="1"/>
    <x v="0"/>
    <s v="18:39"/>
    <x v="0"/>
    <x v="0"/>
  </r>
  <r>
    <s v="INV101325"/>
    <x v="37"/>
    <x v="0"/>
    <x v="0"/>
    <s v="STR091-2024-Dec"/>
    <x v="668"/>
    <x v="621"/>
    <x v="1"/>
    <x v="12"/>
    <x v="3"/>
    <x v="1"/>
    <s v="PRD0250"/>
    <x v="34"/>
    <x v="9"/>
    <x v="28"/>
    <x v="0"/>
    <x v="83"/>
    <x v="50"/>
    <n v="1500000"/>
    <x v="2"/>
    <s v="EMP0170"/>
    <s v="Jyothi Prasad"/>
    <n v="2"/>
    <n v="4914.78"/>
    <x v="2"/>
    <n v="0"/>
    <n v="12"/>
    <n v="1179.55"/>
    <n v="11009.11"/>
    <n v="7301.1"/>
    <n v="2528.46"/>
    <s v="Net Banking"/>
    <n v="0.22966979165436624"/>
    <x v="4"/>
    <x v="0"/>
    <x v="0"/>
    <s v="21:11"/>
    <x v="2"/>
    <x v="1"/>
  </r>
  <r>
    <s v="INV101326"/>
    <x v="45"/>
    <x v="0"/>
    <x v="5"/>
    <s v="STR004-2024-Jun"/>
    <x v="669"/>
    <x v="622"/>
    <x v="0"/>
    <x v="14"/>
    <x v="1"/>
    <x v="0"/>
    <s v="PRD0114"/>
    <x v="8"/>
    <x v="6"/>
    <x v="8"/>
    <x v="6"/>
    <x v="10"/>
    <x v="10"/>
    <n v="800000"/>
    <x v="2"/>
    <s v="EMP0240"/>
    <s v="Gopal Prasad"/>
    <n v="1"/>
    <n v="867.64"/>
    <x v="0"/>
    <n v="86.76"/>
    <n v="5"/>
    <n v="39.04"/>
    <n v="819.92"/>
    <n v="488.6"/>
    <n v="292.27999999999992"/>
    <s v="UPI"/>
    <n v="0.35647380232217768"/>
    <x v="0"/>
    <x v="1"/>
    <x v="0"/>
    <s v="12:49"/>
    <x v="1"/>
    <x v="0"/>
  </r>
  <r>
    <s v="INV101327"/>
    <x v="6"/>
    <x v="0"/>
    <x v="5"/>
    <s v="STR103-2024-Jun"/>
    <x v="192"/>
    <x v="189"/>
    <x v="1"/>
    <x v="23"/>
    <x v="0"/>
    <x v="3"/>
    <s v="PRD0131"/>
    <x v="134"/>
    <x v="4"/>
    <x v="64"/>
    <x v="24"/>
    <x v="33"/>
    <x v="31"/>
    <n v="2500000"/>
    <x v="1"/>
    <s v="EMP0240"/>
    <s v="Gopal Prasad"/>
    <n v="1"/>
    <n v="1163.8499999999999"/>
    <x v="2"/>
    <n v="0"/>
    <n v="12"/>
    <n v="139.66"/>
    <n v="1303.51"/>
    <n v="735.85"/>
    <n v="428"/>
    <s v="Debit Card"/>
    <n v="0.3283442397833542"/>
    <x v="1"/>
    <x v="0"/>
    <x v="0"/>
    <s v="14:14"/>
    <x v="1"/>
    <x v="0"/>
  </r>
  <r>
    <s v="INV101328"/>
    <x v="32"/>
    <x v="0"/>
    <x v="11"/>
    <s v="STR117-2024-Aug"/>
    <x v="30"/>
    <x v="30"/>
    <x v="0"/>
    <x v="6"/>
    <x v="0"/>
    <x v="0"/>
    <s v="PRD0150"/>
    <x v="38"/>
    <x v="13"/>
    <x v="57"/>
    <x v="7"/>
    <x v="82"/>
    <x v="39"/>
    <n v="1500000"/>
    <x v="1"/>
    <s v="EMP0170"/>
    <s v="Jyothi Prasad"/>
    <n v="3"/>
    <n v="692.87"/>
    <x v="5"/>
    <n v="103.93"/>
    <n v="5"/>
    <n v="98.73"/>
    <n v="2073.41"/>
    <n v="1576.35"/>
    <n v="398.32999999999993"/>
    <s v="Cash"/>
    <n v="0.1921134749036611"/>
    <x v="3"/>
    <x v="1"/>
    <x v="0"/>
    <s v="10:04"/>
    <x v="3"/>
    <x v="0"/>
  </r>
  <r>
    <s v="INV101329"/>
    <x v="344"/>
    <x v="1"/>
    <x v="6"/>
    <s v="STR115-2025-Jan"/>
    <x v="575"/>
    <x v="543"/>
    <x v="0"/>
    <x v="29"/>
    <x v="4"/>
    <x v="1"/>
    <s v="PRD0028"/>
    <x v="231"/>
    <x v="17"/>
    <x v="30"/>
    <x v="19"/>
    <x v="43"/>
    <x v="40"/>
    <n v="1500000"/>
    <x v="2"/>
    <s v="EMP0026"/>
    <s v="Sunita Ramachandran"/>
    <n v="4"/>
    <n v="807.29"/>
    <x v="6"/>
    <n v="484.37"/>
    <n v="5"/>
    <n v="137.24"/>
    <n v="2882.03"/>
    <n v="2302.88"/>
    <n v="441.91000000000008"/>
    <s v="UPI"/>
    <n v="0.15333289382830853"/>
    <x v="0"/>
    <x v="0"/>
    <x v="0"/>
    <s v="16:00"/>
    <x v="1"/>
    <x v="0"/>
  </r>
  <r>
    <s v="INV101330"/>
    <x v="174"/>
    <x v="0"/>
    <x v="2"/>
    <s v="STR054-2024-May"/>
    <x v="214"/>
    <x v="67"/>
    <x v="1"/>
    <x v="1"/>
    <x v="1"/>
    <x v="1"/>
    <s v="PRD0154"/>
    <x v="225"/>
    <x v="1"/>
    <x v="51"/>
    <x v="12"/>
    <x v="85"/>
    <x v="37"/>
    <n v="2000000"/>
    <x v="1"/>
    <s v="EMP0141"/>
    <s v="Dhruv Mishra"/>
    <n v="2"/>
    <n v="587.28"/>
    <x v="5"/>
    <n v="58.73"/>
    <n v="5"/>
    <n v="55.79"/>
    <n v="1171.6199999999999"/>
    <n v="746.54"/>
    <n v="369.28999999999991"/>
    <s v="UPI"/>
    <n v="0.31519605332787076"/>
    <x v="0"/>
    <x v="0"/>
    <x v="0"/>
    <s v="18:35"/>
    <x v="0"/>
    <x v="0"/>
  </r>
  <r>
    <s v="INV101331"/>
    <x v="42"/>
    <x v="0"/>
    <x v="2"/>
    <s v="STR003-2024-May"/>
    <x v="670"/>
    <x v="623"/>
    <x v="0"/>
    <x v="15"/>
    <x v="4"/>
    <x v="3"/>
    <s v="PRD0209"/>
    <x v="245"/>
    <x v="17"/>
    <x v="38"/>
    <x v="11"/>
    <x v="99"/>
    <x v="71"/>
    <n v="2500000"/>
    <x v="2"/>
    <s v="EMP0170"/>
    <s v="Jyothi Prasad"/>
    <n v="3"/>
    <n v="1332.23"/>
    <x v="2"/>
    <n v="0"/>
    <n v="12"/>
    <n v="479.6"/>
    <n v="4476.29"/>
    <n v="2613.7800000000002"/>
    <n v="1382.9099999999999"/>
    <s v="Credit Card"/>
    <n v="0.30894110971362443"/>
    <x v="2"/>
    <x v="0"/>
    <x v="0"/>
    <s v="10:36"/>
    <x v="3"/>
    <x v="1"/>
  </r>
  <r>
    <s v="INV101332"/>
    <x v="127"/>
    <x v="0"/>
    <x v="2"/>
    <s v="STR009-2024-May"/>
    <x v="671"/>
    <x v="624"/>
    <x v="0"/>
    <x v="28"/>
    <x v="1"/>
    <x v="2"/>
    <s v="PRD0043"/>
    <x v="63"/>
    <x v="12"/>
    <x v="21"/>
    <x v="20"/>
    <x v="66"/>
    <x v="49"/>
    <n v="2500000"/>
    <x v="1"/>
    <s v="EMP0073"/>
    <s v="Sathish Sundaram"/>
    <n v="1"/>
    <n v="3154.56"/>
    <x v="3"/>
    <n v="630.91"/>
    <n v="12"/>
    <n v="302.83999999999997"/>
    <n v="2826.49"/>
    <n v="2034.01"/>
    <n v="489.63999999999982"/>
    <s v="Debit Card"/>
    <n v="0.17323252514602913"/>
    <x v="1"/>
    <x v="0"/>
    <x v="1"/>
    <s v="13:34"/>
    <x v="1"/>
    <x v="0"/>
  </r>
  <r>
    <s v="INV101333"/>
    <x v="175"/>
    <x v="0"/>
    <x v="2"/>
    <s v="STR079-2024-May"/>
    <x v="672"/>
    <x v="625"/>
    <x v="0"/>
    <x v="4"/>
    <x v="2"/>
    <x v="0"/>
    <s v="PRD0039"/>
    <x v="111"/>
    <x v="11"/>
    <x v="18"/>
    <x v="45"/>
    <x v="79"/>
    <x v="63"/>
    <n v="2500000"/>
    <x v="1"/>
    <s v="EMP0020"/>
    <s v="Eswar Prasad"/>
    <n v="1"/>
    <n v="887.77"/>
    <x v="2"/>
    <n v="0"/>
    <n v="5"/>
    <n v="44.39"/>
    <n v="932.16"/>
    <n v="570.20000000000005"/>
    <n v="317.56999999999994"/>
    <s v="Credit Card"/>
    <n v="0.34068185719189831"/>
    <x v="2"/>
    <x v="0"/>
    <x v="0"/>
    <s v="16:39"/>
    <x v="1"/>
    <x v="0"/>
  </r>
  <r>
    <s v="INV101334"/>
    <x v="293"/>
    <x v="1"/>
    <x v="4"/>
    <s v="STR018-2025-Feb"/>
    <x v="192"/>
    <x v="189"/>
    <x v="1"/>
    <x v="23"/>
    <x v="0"/>
    <x v="3"/>
    <s v="PRD0126"/>
    <x v="76"/>
    <x v="11"/>
    <x v="49"/>
    <x v="38"/>
    <x v="46"/>
    <x v="43"/>
    <n v="2000000"/>
    <x v="0"/>
    <s v="EMP0008"/>
    <s v="Deepak Kamath"/>
    <n v="1"/>
    <n v="1102.53"/>
    <x v="4"/>
    <n v="330.76"/>
    <n v="12"/>
    <n v="92.61"/>
    <n v="864.38"/>
    <n v="645.59"/>
    <n v="126.17999999999996"/>
    <s v="Debit Card"/>
    <n v="0.14597746361553943"/>
    <x v="1"/>
    <x v="1"/>
    <x v="0"/>
    <s v="13:44"/>
    <x v="1"/>
    <x v="1"/>
  </r>
  <r>
    <s v="INV101335"/>
    <x v="293"/>
    <x v="1"/>
    <x v="4"/>
    <s v="STR115-2025-Feb"/>
    <x v="396"/>
    <x v="381"/>
    <x v="1"/>
    <x v="1"/>
    <x v="1"/>
    <x v="1"/>
    <s v="PRD0014"/>
    <x v="217"/>
    <x v="16"/>
    <x v="47"/>
    <x v="44"/>
    <x v="43"/>
    <x v="40"/>
    <n v="1500000"/>
    <x v="2"/>
    <s v="EMP0194"/>
    <s v="Pranav Reddy"/>
    <n v="4"/>
    <n v="1782.22"/>
    <x v="0"/>
    <n v="712.89"/>
    <n v="12"/>
    <n v="769.92"/>
    <n v="7185.91"/>
    <n v="4820.5600000000004"/>
    <n v="1595.4299999999994"/>
    <s v="Cash"/>
    <n v="0.22202198468948253"/>
    <x v="3"/>
    <x v="0"/>
    <x v="0"/>
    <s v="13:02"/>
    <x v="1"/>
    <x v="1"/>
  </r>
  <r>
    <s v="INV101336"/>
    <x v="60"/>
    <x v="0"/>
    <x v="11"/>
    <s v="STR027-2024-Aug"/>
    <x v="476"/>
    <x v="433"/>
    <x v="0"/>
    <x v="29"/>
    <x v="4"/>
    <x v="1"/>
    <s v="PRD0015"/>
    <x v="230"/>
    <x v="9"/>
    <x v="14"/>
    <x v="1"/>
    <x v="100"/>
    <x v="72"/>
    <n v="1500000"/>
    <x v="2"/>
    <s v="EMP0258"/>
    <s v="Preethi Singh"/>
    <n v="1"/>
    <n v="4221.8900000000003"/>
    <x v="5"/>
    <n v="211.09"/>
    <n v="12"/>
    <n v="481.3"/>
    <n v="4492.1000000000004"/>
    <n v="2630.84"/>
    <n v="1379.9600000000003"/>
    <s v="Debit Card"/>
    <n v="0.30719707931702323"/>
    <x v="1"/>
    <x v="1"/>
    <x v="1"/>
    <s v="14:05"/>
    <x v="1"/>
    <x v="1"/>
  </r>
  <r>
    <s v="INV101337"/>
    <x v="103"/>
    <x v="0"/>
    <x v="5"/>
    <s v="STR029-2024-Jun"/>
    <x v="559"/>
    <x v="529"/>
    <x v="1"/>
    <x v="24"/>
    <x v="1"/>
    <x v="2"/>
    <s v="PRD0134"/>
    <x v="55"/>
    <x v="8"/>
    <x v="13"/>
    <x v="22"/>
    <x v="37"/>
    <x v="34"/>
    <n v="800000"/>
    <x v="2"/>
    <s v="EMP0206"/>
    <s v="Arjun Krishnan"/>
    <n v="1"/>
    <n v="921.16"/>
    <x v="4"/>
    <n v="276.35000000000002"/>
    <n v="5"/>
    <n v="32.24"/>
    <n v="677.05"/>
    <n v="698.08"/>
    <n v="-53.270000000000088"/>
    <s v="UPI"/>
    <n v="-7.8679565763237716E-2"/>
    <x v="0"/>
    <x v="0"/>
    <x v="0"/>
    <s v="14:12"/>
    <x v="1"/>
    <x v="0"/>
  </r>
  <r>
    <s v="INV101338"/>
    <x v="42"/>
    <x v="0"/>
    <x v="2"/>
    <s v="STR096-2024-May"/>
    <x v="374"/>
    <x v="359"/>
    <x v="1"/>
    <x v="5"/>
    <x v="2"/>
    <x v="1"/>
    <s v="PRD0039"/>
    <x v="111"/>
    <x v="11"/>
    <x v="18"/>
    <x v="45"/>
    <x v="49"/>
    <x v="45"/>
    <n v="1500000"/>
    <x v="2"/>
    <s v="EMP0173"/>
    <s v="Logesh Gopalakrishnan"/>
    <n v="1"/>
    <n v="873.22"/>
    <x v="2"/>
    <n v="0"/>
    <n v="5"/>
    <n v="43.66"/>
    <n v="916.88"/>
    <n v="570.20000000000005"/>
    <n v="303.02"/>
    <s v="UPI"/>
    <n v="0.33049035860745135"/>
    <x v="0"/>
    <x v="0"/>
    <x v="0"/>
    <s v="13:41"/>
    <x v="1"/>
    <x v="1"/>
  </r>
  <r>
    <s v="INV101339"/>
    <x v="194"/>
    <x v="0"/>
    <x v="7"/>
    <s v="STR032-2024-Sep"/>
    <x v="231"/>
    <x v="225"/>
    <x v="0"/>
    <x v="5"/>
    <x v="2"/>
    <x v="1"/>
    <s v="PRD0048"/>
    <x v="18"/>
    <x v="6"/>
    <x v="20"/>
    <x v="25"/>
    <x v="56"/>
    <x v="30"/>
    <n v="2500000"/>
    <x v="1"/>
    <s v="EMP0160"/>
    <s v="Ganesh Iyengar"/>
    <n v="1"/>
    <n v="1219.1600000000001"/>
    <x v="0"/>
    <n v="121.92"/>
    <n v="12"/>
    <n v="131.66999999999999"/>
    <n v="1228.9100000000001"/>
    <n v="583.86"/>
    <n v="513.38000000000011"/>
    <s v="UPI"/>
    <n v="0.41775231709401017"/>
    <x v="0"/>
    <x v="0"/>
    <x v="0"/>
    <s v="20:10"/>
    <x v="0"/>
    <x v="1"/>
  </r>
  <r>
    <s v="INV101340"/>
    <x v="232"/>
    <x v="0"/>
    <x v="1"/>
    <s v="STR021-2024-Oct"/>
    <x v="673"/>
    <x v="626"/>
    <x v="1"/>
    <x v="6"/>
    <x v="0"/>
    <x v="0"/>
    <s v="PRD0053"/>
    <x v="200"/>
    <x v="13"/>
    <x v="57"/>
    <x v="21"/>
    <x v="8"/>
    <x v="8"/>
    <n v="2000000"/>
    <x v="1"/>
    <s v="EMP0156"/>
    <s v="Deepthi Iyengar"/>
    <n v="2"/>
    <n v="421.39"/>
    <x v="2"/>
    <n v="0"/>
    <n v="5"/>
    <n v="42.14"/>
    <n v="884.92"/>
    <n v="654.72"/>
    <n v="188.05999999999995"/>
    <s v="Cash"/>
    <n v="0.21251638566198069"/>
    <x v="3"/>
    <x v="0"/>
    <x v="1"/>
    <s v="19:07"/>
    <x v="0"/>
    <x v="0"/>
  </r>
  <r>
    <s v="INV101341"/>
    <x v="301"/>
    <x v="0"/>
    <x v="0"/>
    <s v="STR112-2024-Dec"/>
    <x v="172"/>
    <x v="169"/>
    <x v="1"/>
    <x v="20"/>
    <x v="0"/>
    <x v="1"/>
    <s v="PRD0224"/>
    <x v="3"/>
    <x v="2"/>
    <x v="3"/>
    <x v="3"/>
    <x v="25"/>
    <x v="25"/>
    <n v="1500000"/>
    <x v="0"/>
    <s v="EMP0205"/>
    <s v="Malini Gowda"/>
    <n v="1"/>
    <n v="4825.74"/>
    <x v="2"/>
    <n v="0"/>
    <n v="12"/>
    <n v="579.09"/>
    <n v="5404.83"/>
    <n v="3370.8"/>
    <n v="1454.9399999999996"/>
    <s v="UPI"/>
    <n v="0.26919255554753796"/>
    <x v="0"/>
    <x v="1"/>
    <x v="0"/>
    <s v="16:41"/>
    <x v="1"/>
    <x v="0"/>
  </r>
  <r>
    <s v="INV101342"/>
    <x v="133"/>
    <x v="0"/>
    <x v="2"/>
    <s v="STR088-2024-May"/>
    <x v="674"/>
    <x v="627"/>
    <x v="0"/>
    <x v="22"/>
    <x v="1"/>
    <x v="1"/>
    <s v="PRD0062"/>
    <x v="106"/>
    <x v="13"/>
    <x v="57"/>
    <x v="25"/>
    <x v="17"/>
    <x v="17"/>
    <n v="2000000"/>
    <x v="2"/>
    <s v="EMP0156"/>
    <s v="Deepthi Iyengar"/>
    <n v="3"/>
    <n v="609.76"/>
    <x v="4"/>
    <n v="548.78"/>
    <n v="5"/>
    <n v="64.03"/>
    <n v="1344.53"/>
    <n v="1274.28"/>
    <n v="6.2199999999999989"/>
    <s v="UPI"/>
    <n v="4.6261518895078573E-3"/>
    <x v="0"/>
    <x v="0"/>
    <x v="0"/>
    <s v="12:00"/>
    <x v="1"/>
    <x v="0"/>
  </r>
  <r>
    <s v="INV101343"/>
    <x v="115"/>
    <x v="0"/>
    <x v="10"/>
    <s v="STR107-2024-Apr"/>
    <x v="204"/>
    <x v="121"/>
    <x v="1"/>
    <x v="24"/>
    <x v="1"/>
    <x v="3"/>
    <s v="PRD0217"/>
    <x v="214"/>
    <x v="7"/>
    <x v="33"/>
    <x v="47"/>
    <x v="98"/>
    <x v="19"/>
    <n v="1500000"/>
    <x v="1"/>
    <s v="EMP0170"/>
    <s v="Jyothi Prasad"/>
    <n v="2"/>
    <n v="1125.93"/>
    <x v="0"/>
    <n v="225.19"/>
    <n v="12"/>
    <n v="243.2"/>
    <n v="2269.87"/>
    <n v="1444.8"/>
    <n v="581.86999999999989"/>
    <s v="Net Banking"/>
    <n v="0.25634507703084314"/>
    <x v="4"/>
    <x v="1"/>
    <x v="0"/>
    <s v="12:46"/>
    <x v="1"/>
    <x v="1"/>
  </r>
  <r>
    <s v="INV101344"/>
    <x v="5"/>
    <x v="1"/>
    <x v="4"/>
    <s v="STR113-2025-Feb"/>
    <x v="579"/>
    <x v="547"/>
    <x v="0"/>
    <x v="8"/>
    <x v="3"/>
    <x v="0"/>
    <s v="PRD0240"/>
    <x v="241"/>
    <x v="18"/>
    <x v="34"/>
    <x v="29"/>
    <x v="64"/>
    <x v="52"/>
    <n v="2000000"/>
    <x v="2"/>
    <s v="EMP0015"/>
    <s v="Vikram Bhat"/>
    <n v="1"/>
    <n v="505.12"/>
    <x v="2"/>
    <n v="0"/>
    <n v="5"/>
    <n v="25.26"/>
    <n v="530.38"/>
    <n v="367.86"/>
    <n v="137.26"/>
    <s v="Debit Card"/>
    <n v="0.25879558052716917"/>
    <x v="1"/>
    <x v="0"/>
    <x v="0"/>
    <s v="10:09"/>
    <x v="3"/>
    <x v="1"/>
  </r>
  <r>
    <s v="INV101345"/>
    <x v="71"/>
    <x v="1"/>
    <x v="4"/>
    <s v="STR117-2025-Feb"/>
    <x v="674"/>
    <x v="627"/>
    <x v="0"/>
    <x v="22"/>
    <x v="1"/>
    <x v="1"/>
    <s v="PRD0130"/>
    <x v="132"/>
    <x v="2"/>
    <x v="59"/>
    <x v="47"/>
    <x v="82"/>
    <x v="39"/>
    <n v="1500000"/>
    <x v="1"/>
    <s v="EMP0121"/>
    <s v="Yamini Pandian"/>
    <n v="1"/>
    <n v="1309.46"/>
    <x v="5"/>
    <n v="65.47"/>
    <n v="12"/>
    <n v="149.28"/>
    <n v="1393.27"/>
    <n v="962.17"/>
    <n v="281.82000000000005"/>
    <s v="UPI"/>
    <n v="0.20227235209255928"/>
    <x v="0"/>
    <x v="0"/>
    <x v="0"/>
    <s v="20:05"/>
    <x v="0"/>
    <x v="0"/>
  </r>
  <r>
    <s v="INV101346"/>
    <x v="37"/>
    <x v="0"/>
    <x v="0"/>
    <s v="STR007-2024-Dec"/>
    <x v="514"/>
    <x v="487"/>
    <x v="0"/>
    <x v="16"/>
    <x v="3"/>
    <x v="1"/>
    <s v="PRD0100"/>
    <x v="12"/>
    <x v="9"/>
    <x v="12"/>
    <x v="9"/>
    <x v="40"/>
    <x v="37"/>
    <n v="1500000"/>
    <x v="1"/>
    <s v="EMP0121"/>
    <s v="Yamini Pandian"/>
    <n v="2"/>
    <n v="6106.61"/>
    <x v="5"/>
    <n v="610.66"/>
    <n v="12"/>
    <n v="1392.31"/>
    <n v="12994.87"/>
    <n v="7941.72"/>
    <n v="3660.8400000000006"/>
    <s v="UPI"/>
    <n v="0.2817142456984949"/>
    <x v="0"/>
    <x v="0"/>
    <x v="0"/>
    <s v="17:18"/>
    <x v="0"/>
    <x v="1"/>
  </r>
  <r>
    <s v="INV101347"/>
    <x v="68"/>
    <x v="0"/>
    <x v="10"/>
    <s v="STR044-2024-Apr"/>
    <x v="250"/>
    <x v="244"/>
    <x v="0"/>
    <x v="6"/>
    <x v="0"/>
    <x v="1"/>
    <s v="PRD0043"/>
    <x v="63"/>
    <x v="12"/>
    <x v="21"/>
    <x v="20"/>
    <x v="36"/>
    <x v="17"/>
    <n v="1200000"/>
    <x v="2"/>
    <s v="EMP0086"/>
    <s v="Anil Reddy"/>
    <n v="1"/>
    <n v="3244.07"/>
    <x v="2"/>
    <n v="0"/>
    <n v="12"/>
    <n v="389.29"/>
    <n v="3633.36"/>
    <n v="2034.01"/>
    <n v="1210.0600000000002"/>
    <s v="UPI"/>
    <n v="0.33304159235528552"/>
    <x v="0"/>
    <x v="0"/>
    <x v="1"/>
    <s v="12:34"/>
    <x v="1"/>
    <x v="1"/>
  </r>
  <r>
    <s v="INV101348"/>
    <x v="53"/>
    <x v="0"/>
    <x v="1"/>
    <s v="STR004-2024-Oct"/>
    <x v="562"/>
    <x v="532"/>
    <x v="1"/>
    <x v="32"/>
    <x v="3"/>
    <x v="0"/>
    <s v="PRD0116"/>
    <x v="56"/>
    <x v="7"/>
    <x v="9"/>
    <x v="13"/>
    <x v="10"/>
    <x v="10"/>
    <n v="800000"/>
    <x v="2"/>
    <s v="EMP0204"/>
    <s v="Rahul Krishnan"/>
    <n v="1"/>
    <n v="1419.88"/>
    <x v="4"/>
    <n v="425.96"/>
    <n v="12"/>
    <n v="119.27"/>
    <n v="1113.19"/>
    <n v="1048.71"/>
    <n v="-54.789999999999978"/>
    <s v="UPI"/>
    <n v="-4.9218911416739258E-2"/>
    <x v="0"/>
    <x v="1"/>
    <x v="0"/>
    <s v="11:28"/>
    <x v="3"/>
    <x v="0"/>
  </r>
  <r>
    <s v="INV101349"/>
    <x v="248"/>
    <x v="0"/>
    <x v="5"/>
    <s v="STR109-2024-Jun"/>
    <x v="675"/>
    <x v="628"/>
    <x v="0"/>
    <x v="26"/>
    <x v="4"/>
    <x v="0"/>
    <s v="PRD0163"/>
    <x v="44"/>
    <x v="15"/>
    <x v="27"/>
    <x v="5"/>
    <x v="13"/>
    <x v="13"/>
    <n v="1200000"/>
    <x v="2"/>
    <s v="EMP0206"/>
    <s v="Arjun Krishnan"/>
    <n v="2"/>
    <n v="1271.5999999999999"/>
    <x v="4"/>
    <n v="762.96"/>
    <n v="12"/>
    <n v="213.63"/>
    <n v="1993.87"/>
    <n v="1605.28"/>
    <n v="174.95999999999992"/>
    <s v="EMI"/>
    <n v="8.7748950533384787E-2"/>
    <x v="5"/>
    <x v="1"/>
    <x v="0"/>
    <s v="20:42"/>
    <x v="0"/>
    <x v="0"/>
  </r>
  <r>
    <s v="INV101350"/>
    <x v="89"/>
    <x v="0"/>
    <x v="7"/>
    <s v="STR047-2024-Sep"/>
    <x v="676"/>
    <x v="629"/>
    <x v="1"/>
    <x v="28"/>
    <x v="1"/>
    <x v="0"/>
    <s v="PRD0140"/>
    <x v="166"/>
    <x v="1"/>
    <x v="62"/>
    <x v="5"/>
    <x v="12"/>
    <x v="12"/>
    <n v="800000"/>
    <x v="0"/>
    <s v="EMP0206"/>
    <s v="Arjun Krishnan"/>
    <n v="3"/>
    <n v="535.89"/>
    <x v="6"/>
    <n v="241.15"/>
    <n v="5"/>
    <n v="68.33"/>
    <n v="1434.85"/>
    <n v="1046.25"/>
    <n v="320.26999999999992"/>
    <s v="UPI"/>
    <n v="0.22320800083632431"/>
    <x v="0"/>
    <x v="0"/>
    <x v="0"/>
    <s v="10:35"/>
    <x v="3"/>
    <x v="0"/>
  </r>
  <r>
    <s v="INV101351"/>
    <x v="36"/>
    <x v="0"/>
    <x v="11"/>
    <s v="STR031-2024-Aug"/>
    <x v="667"/>
    <x v="78"/>
    <x v="1"/>
    <x v="0"/>
    <x v="0"/>
    <x v="2"/>
    <s v="PRD0220"/>
    <x v="66"/>
    <x v="3"/>
    <x v="45"/>
    <x v="35"/>
    <x v="113"/>
    <x v="77"/>
    <n v="2000000"/>
    <x v="1"/>
    <s v="EMP0255"/>
    <s v="Venkat Sharma"/>
    <n v="1"/>
    <n v="1341.72"/>
    <x v="2"/>
    <n v="0"/>
    <n v="12"/>
    <n v="161.01"/>
    <n v="1502.73"/>
    <n v="854.85"/>
    <n v="486.87"/>
    <s v="Credit Card"/>
    <n v="0.3239903375855942"/>
    <x v="2"/>
    <x v="0"/>
    <x v="0"/>
    <s v="12:32"/>
    <x v="1"/>
    <x v="1"/>
  </r>
  <r>
    <s v="INV101352"/>
    <x v="66"/>
    <x v="0"/>
    <x v="10"/>
    <s v="STR029-2024-Apr"/>
    <x v="342"/>
    <x v="327"/>
    <x v="1"/>
    <x v="21"/>
    <x v="1"/>
    <x v="0"/>
    <s v="PRD0009"/>
    <x v="140"/>
    <x v="2"/>
    <x v="59"/>
    <x v="46"/>
    <x v="37"/>
    <x v="34"/>
    <n v="800000"/>
    <x v="2"/>
    <s v="EMP0063"/>
    <s v="Anusuya Subramaniam"/>
    <n v="1"/>
    <n v="3128.02"/>
    <x v="2"/>
    <n v="0"/>
    <n v="12"/>
    <n v="375.36"/>
    <n v="3503.38"/>
    <n v="2340.46"/>
    <n v="787.56000000000006"/>
    <s v="Cash"/>
    <n v="0.22480005023719951"/>
    <x v="3"/>
    <x v="1"/>
    <x v="0"/>
    <s v="20:55"/>
    <x v="0"/>
    <x v="0"/>
  </r>
  <r>
    <s v="INV101353"/>
    <x v="34"/>
    <x v="0"/>
    <x v="0"/>
    <s v="STR104-2024-Dec"/>
    <x v="121"/>
    <x v="120"/>
    <x v="0"/>
    <x v="26"/>
    <x v="4"/>
    <x v="1"/>
    <s v="PRD0165"/>
    <x v="165"/>
    <x v="5"/>
    <x v="33"/>
    <x v="22"/>
    <x v="53"/>
    <x v="19"/>
    <n v="1200000"/>
    <x v="1"/>
    <s v="EMP0223"/>
    <s v="Meena Krishnan"/>
    <n v="1"/>
    <n v="1096.22"/>
    <x v="4"/>
    <n v="328.87"/>
    <n v="12"/>
    <n v="92.08"/>
    <n v="859.43"/>
    <n v="754.73"/>
    <n v="12.619999999999933"/>
    <s v="Cash"/>
    <n v="1.4684151123418934E-2"/>
    <x v="3"/>
    <x v="0"/>
    <x v="0"/>
    <s v="10:54"/>
    <x v="3"/>
    <x v="0"/>
  </r>
  <r>
    <s v="INV101354"/>
    <x v="6"/>
    <x v="0"/>
    <x v="5"/>
    <s v="STR065-2024-Jun"/>
    <x v="605"/>
    <x v="569"/>
    <x v="0"/>
    <x v="17"/>
    <x v="2"/>
    <x v="0"/>
    <s v="PRD0228"/>
    <x v="61"/>
    <x v="18"/>
    <x v="42"/>
    <x v="8"/>
    <x v="102"/>
    <x v="73"/>
    <n v="1200000"/>
    <x v="0"/>
    <s v="EMP0091"/>
    <s v="Hari Nair"/>
    <n v="2"/>
    <n v="1347.06"/>
    <x v="2"/>
    <n v="0"/>
    <n v="12"/>
    <n v="323.29000000000002"/>
    <n v="3017.41"/>
    <n v="1806.6"/>
    <n v="887.52"/>
    <s v="Cash"/>
    <n v="0.29413304787881001"/>
    <x v="3"/>
    <x v="1"/>
    <x v="0"/>
    <s v="17:29"/>
    <x v="0"/>
    <x v="0"/>
  </r>
  <r>
    <s v="INV101355"/>
    <x v="93"/>
    <x v="0"/>
    <x v="1"/>
    <s v="STR088-2024-Oct"/>
    <x v="121"/>
    <x v="120"/>
    <x v="0"/>
    <x v="26"/>
    <x v="4"/>
    <x v="1"/>
    <s v="PRD0222"/>
    <x v="239"/>
    <x v="1"/>
    <x v="62"/>
    <x v="33"/>
    <x v="17"/>
    <x v="17"/>
    <n v="2000000"/>
    <x v="2"/>
    <s v="EMP0207"/>
    <s v="Chitra Bhat"/>
    <n v="3"/>
    <n v="705.41"/>
    <x v="2"/>
    <n v="0"/>
    <n v="5"/>
    <n v="105.81"/>
    <n v="2222.04"/>
    <n v="1211.7"/>
    <n v="904.53"/>
    <s v="Cash"/>
    <n v="0.40707187989415133"/>
    <x v="3"/>
    <x v="0"/>
    <x v="0"/>
    <s v="14:58"/>
    <x v="1"/>
    <x v="0"/>
  </r>
  <r>
    <s v="INV101356"/>
    <x v="200"/>
    <x v="0"/>
    <x v="11"/>
    <s v="STR031-2024-Aug"/>
    <x v="677"/>
    <x v="266"/>
    <x v="0"/>
    <x v="4"/>
    <x v="2"/>
    <x v="0"/>
    <s v="PRD0034"/>
    <x v="58"/>
    <x v="19"/>
    <x v="40"/>
    <x v="8"/>
    <x v="113"/>
    <x v="77"/>
    <n v="2000000"/>
    <x v="1"/>
    <s v="EMP0203"/>
    <s v="Rani Mishra"/>
    <n v="2"/>
    <n v="423.9"/>
    <x v="0"/>
    <n v="84.78"/>
    <n v="5"/>
    <n v="38.15"/>
    <n v="801.17"/>
    <n v="630.26"/>
    <n v="132.75999999999996"/>
    <s v="Cash"/>
    <n v="0.16570765255813369"/>
    <x v="3"/>
    <x v="1"/>
    <x v="0"/>
    <s v="20:20"/>
    <x v="0"/>
    <x v="0"/>
  </r>
  <r>
    <s v="INV101357"/>
    <x v="153"/>
    <x v="0"/>
    <x v="7"/>
    <s v="STR021-2024-Sep"/>
    <x v="388"/>
    <x v="373"/>
    <x v="1"/>
    <x v="10"/>
    <x v="4"/>
    <x v="0"/>
    <s v="PRD0130"/>
    <x v="132"/>
    <x v="2"/>
    <x v="59"/>
    <x v="47"/>
    <x v="8"/>
    <x v="8"/>
    <n v="2000000"/>
    <x v="1"/>
    <s v="EMP0194"/>
    <s v="Pranav Reddy"/>
    <n v="2"/>
    <n v="1321.87"/>
    <x v="0"/>
    <n v="264.37"/>
    <n v="12"/>
    <n v="285.52"/>
    <n v="2664.89"/>
    <n v="1924.34"/>
    <n v="455.03"/>
    <s v="Cash"/>
    <n v="0.17075001219562533"/>
    <x v="3"/>
    <x v="1"/>
    <x v="0"/>
    <s v="13:31"/>
    <x v="1"/>
    <x v="0"/>
  </r>
  <r>
    <s v="INV101358"/>
    <x v="287"/>
    <x v="0"/>
    <x v="5"/>
    <s v="STR040-2024-Jun"/>
    <x v="465"/>
    <x v="428"/>
    <x v="1"/>
    <x v="9"/>
    <x v="2"/>
    <x v="3"/>
    <s v="PRD0222"/>
    <x v="239"/>
    <x v="1"/>
    <x v="62"/>
    <x v="33"/>
    <x v="14"/>
    <x v="14"/>
    <n v="1200000"/>
    <x v="2"/>
    <s v="EMP0147"/>
    <s v="Yogesh Chettiar"/>
    <n v="6"/>
    <n v="691.96"/>
    <x v="2"/>
    <n v="0"/>
    <n v="5"/>
    <n v="207.59"/>
    <n v="4359.3500000000004"/>
    <n v="2423.4"/>
    <n v="1728.3600000000004"/>
    <s v="Credit Card"/>
    <n v="0.39647195109362637"/>
    <x v="2"/>
    <x v="0"/>
    <x v="0"/>
    <s v="10:57"/>
    <x v="3"/>
    <x v="0"/>
  </r>
  <r>
    <s v="INV101359"/>
    <x v="85"/>
    <x v="0"/>
    <x v="1"/>
    <s v="STR054-2024-Oct"/>
    <x v="457"/>
    <x v="439"/>
    <x v="0"/>
    <x v="11"/>
    <x v="3"/>
    <x v="0"/>
    <s v="PRD0238"/>
    <x v="100"/>
    <x v="9"/>
    <x v="14"/>
    <x v="33"/>
    <x v="85"/>
    <x v="37"/>
    <n v="2000000"/>
    <x v="1"/>
    <s v="EMP0240"/>
    <s v="Gopal Prasad"/>
    <n v="2"/>
    <n v="1034.8399999999999"/>
    <x v="3"/>
    <n v="413.94"/>
    <n v="12"/>
    <n v="198.69"/>
    <n v="1854.43"/>
    <n v="1630.92"/>
    <n v="24.819999999999993"/>
    <s v="UPI"/>
    <n v="1.3384166563310556E-2"/>
    <x v="0"/>
    <x v="1"/>
    <x v="0"/>
    <s v="21:40"/>
    <x v="2"/>
    <x v="0"/>
  </r>
  <r>
    <s v="INV101360"/>
    <x v="294"/>
    <x v="0"/>
    <x v="2"/>
    <s v="STR033-2024-May"/>
    <x v="83"/>
    <x v="82"/>
    <x v="0"/>
    <x v="31"/>
    <x v="1"/>
    <x v="0"/>
    <s v="PRD0043"/>
    <x v="63"/>
    <x v="12"/>
    <x v="21"/>
    <x v="20"/>
    <x v="116"/>
    <x v="53"/>
    <n v="2500000"/>
    <x v="0"/>
    <s v="EMP0203"/>
    <s v="Rani Mishra"/>
    <n v="1"/>
    <n v="3496.6"/>
    <x v="0"/>
    <n v="349.66"/>
    <n v="12"/>
    <n v="377.63"/>
    <n v="3524.57"/>
    <n v="2034.01"/>
    <n v="1112.9300000000003"/>
    <s v="Net Banking"/>
    <n v="0.31576334134376682"/>
    <x v="4"/>
    <x v="0"/>
    <x v="1"/>
    <s v="11:13"/>
    <x v="3"/>
    <x v="1"/>
  </r>
  <r>
    <s v="INV101361"/>
    <x v="55"/>
    <x v="0"/>
    <x v="1"/>
    <s v="STR058-2024-Oct"/>
    <x v="184"/>
    <x v="181"/>
    <x v="1"/>
    <x v="4"/>
    <x v="2"/>
    <x v="0"/>
    <s v="PRD0132"/>
    <x v="107"/>
    <x v="1"/>
    <x v="62"/>
    <x v="13"/>
    <x v="4"/>
    <x v="4"/>
    <n v="1200000"/>
    <x v="1"/>
    <s v="EMP0203"/>
    <s v="Rani Mishra"/>
    <n v="2"/>
    <n v="635.15"/>
    <x v="2"/>
    <n v="0"/>
    <n v="5"/>
    <n v="63.52"/>
    <n v="1333.82"/>
    <n v="729.22"/>
    <n v="541.07999999999993"/>
    <s v="Credit Card"/>
    <n v="0.40566193339431106"/>
    <x v="2"/>
    <x v="1"/>
    <x v="0"/>
    <s v="14:29"/>
    <x v="1"/>
    <x v="0"/>
  </r>
  <r>
    <s v="INV101362"/>
    <x v="228"/>
    <x v="1"/>
    <x v="4"/>
    <s v="STR107-2025-Feb"/>
    <x v="33"/>
    <x v="33"/>
    <x v="0"/>
    <x v="22"/>
    <x v="1"/>
    <x v="2"/>
    <s v="PRD0246"/>
    <x v="228"/>
    <x v="0"/>
    <x v="4"/>
    <x v="1"/>
    <x v="98"/>
    <x v="19"/>
    <n v="1500000"/>
    <x v="1"/>
    <s v="EMP0156"/>
    <s v="Deepthi Iyengar"/>
    <n v="1"/>
    <n v="1253.93"/>
    <x v="6"/>
    <n v="188.09"/>
    <n v="12"/>
    <n v="127.9"/>
    <n v="1193.74"/>
    <n v="744"/>
    <n v="321.84000000000003"/>
    <s v="Net Banking"/>
    <n v="0.2696064469650008"/>
    <x v="4"/>
    <x v="0"/>
    <x v="0"/>
    <s v="14:28"/>
    <x v="1"/>
    <x v="1"/>
  </r>
  <r>
    <s v="INV101363"/>
    <x v="35"/>
    <x v="1"/>
    <x v="8"/>
    <s v="STR040-2025-Mar"/>
    <x v="495"/>
    <x v="469"/>
    <x v="0"/>
    <x v="7"/>
    <x v="0"/>
    <x v="2"/>
    <s v="PRD0205"/>
    <x v="211"/>
    <x v="6"/>
    <x v="20"/>
    <x v="5"/>
    <x v="14"/>
    <x v="14"/>
    <n v="1200000"/>
    <x v="2"/>
    <s v="EMP0173"/>
    <s v="Logesh Gopalakrishnan"/>
    <n v="2"/>
    <n v="891.98"/>
    <x v="2"/>
    <n v="0"/>
    <n v="5"/>
    <n v="89.2"/>
    <n v="1873.16"/>
    <n v="1070.94"/>
    <n v="713.02"/>
    <s v="Debit Card"/>
    <n v="0.38065087872899267"/>
    <x v="1"/>
    <x v="1"/>
    <x v="0"/>
    <s v="18:56"/>
    <x v="0"/>
    <x v="0"/>
  </r>
  <r>
    <s v="INV101364"/>
    <x v="276"/>
    <x v="0"/>
    <x v="5"/>
    <s v="STR061-2024-Jun"/>
    <x v="678"/>
    <x v="630"/>
    <x v="0"/>
    <x v="6"/>
    <x v="0"/>
    <x v="0"/>
    <s v="PRD0176"/>
    <x v="168"/>
    <x v="0"/>
    <x v="0"/>
    <x v="32"/>
    <x v="71"/>
    <x v="44"/>
    <n v="1500000"/>
    <x v="2"/>
    <s v="EMP0026"/>
    <s v="Sunita Ramachandran"/>
    <n v="3"/>
    <n v="1116.67"/>
    <x v="2"/>
    <n v="0"/>
    <n v="12"/>
    <n v="402"/>
    <n v="3752.01"/>
    <n v="2312.19"/>
    <n v="1037.8200000000002"/>
    <s v="Net Banking"/>
    <n v="0.27660374039514823"/>
    <x v="4"/>
    <x v="0"/>
    <x v="0"/>
    <s v="20:50"/>
    <x v="0"/>
    <x v="0"/>
  </r>
  <r>
    <s v="INV101365"/>
    <x v="192"/>
    <x v="1"/>
    <x v="4"/>
    <s v="STR035-2025-Feb"/>
    <x v="285"/>
    <x v="32"/>
    <x v="0"/>
    <x v="27"/>
    <x v="4"/>
    <x v="1"/>
    <s v="PRD0074"/>
    <x v="18"/>
    <x v="11"/>
    <x v="18"/>
    <x v="12"/>
    <x v="106"/>
    <x v="57"/>
    <n v="1200000"/>
    <x v="0"/>
    <s v="EMP0073"/>
    <s v="Sathish Sundaram"/>
    <n v="3"/>
    <n v="988.23"/>
    <x v="3"/>
    <n v="592.94000000000005"/>
    <n v="5"/>
    <n v="118.59"/>
    <n v="2490.34"/>
    <n v="2163.66"/>
    <n v="208.09000000000029"/>
    <s v="UPI"/>
    <n v="8.3558871479396502E-2"/>
    <x v="0"/>
    <x v="1"/>
    <x v="0"/>
    <s v="21:24"/>
    <x v="2"/>
    <x v="0"/>
  </r>
  <r>
    <s v="INV101366"/>
    <x v="345"/>
    <x v="1"/>
    <x v="8"/>
    <s v="STR010-2025-Mar"/>
    <x v="547"/>
    <x v="517"/>
    <x v="1"/>
    <x v="12"/>
    <x v="3"/>
    <x v="3"/>
    <s v="PRD0114"/>
    <x v="8"/>
    <x v="6"/>
    <x v="8"/>
    <x v="6"/>
    <x v="93"/>
    <x v="51"/>
    <n v="2500000"/>
    <x v="1"/>
    <s v="EMP0020"/>
    <s v="Eswar Prasad"/>
    <n v="1"/>
    <n v="855.17"/>
    <x v="5"/>
    <n v="42.76"/>
    <n v="5"/>
    <n v="40.619999999999997"/>
    <n v="853.03"/>
    <n v="488.6"/>
    <n v="323.80999999999995"/>
    <s v="Credit Card"/>
    <n v="0.37959977960915792"/>
    <x v="2"/>
    <x v="0"/>
    <x v="0"/>
    <s v="21:00"/>
    <x v="2"/>
    <x v="0"/>
  </r>
  <r>
    <s v="INV101367"/>
    <x v="52"/>
    <x v="0"/>
    <x v="10"/>
    <s v="STR063-2024-Apr"/>
    <x v="71"/>
    <x v="71"/>
    <x v="0"/>
    <x v="3"/>
    <x v="3"/>
    <x v="3"/>
    <s v="PRD0043"/>
    <x v="63"/>
    <x v="12"/>
    <x v="21"/>
    <x v="20"/>
    <x v="70"/>
    <x v="56"/>
    <n v="1200000"/>
    <x v="2"/>
    <s v="EMP0127"/>
    <s v="Chandra Reddy"/>
    <n v="3"/>
    <n v="3096.12"/>
    <x v="0"/>
    <n v="928.84"/>
    <n v="12"/>
    <n v="1003.14"/>
    <n v="9362.66"/>
    <n v="6102.03"/>
    <n v="2257.4900000000002"/>
    <s v="Credit Card"/>
    <n v="0.24111630669062001"/>
    <x v="2"/>
    <x v="0"/>
    <x v="1"/>
    <s v="12:46"/>
    <x v="1"/>
    <x v="0"/>
  </r>
  <r>
    <s v="INV101368"/>
    <x v="30"/>
    <x v="0"/>
    <x v="1"/>
    <s v="STR058-2024-Oct"/>
    <x v="63"/>
    <x v="63"/>
    <x v="0"/>
    <x v="24"/>
    <x v="1"/>
    <x v="1"/>
    <s v="PRD0090"/>
    <x v="31"/>
    <x v="1"/>
    <x v="1"/>
    <x v="19"/>
    <x v="4"/>
    <x v="4"/>
    <n v="1200000"/>
    <x v="1"/>
    <s v="EMP0072"/>
    <s v="Anitha Ramachandran"/>
    <n v="4"/>
    <n v="672.67"/>
    <x v="4"/>
    <n v="807.2"/>
    <n v="5"/>
    <n v="94.17"/>
    <n v="1977.65"/>
    <n v="1677.12"/>
    <n v="206.36000000000018"/>
    <s v="UPI"/>
    <n v="0.10434606730210107"/>
    <x v="0"/>
    <x v="1"/>
    <x v="0"/>
    <s v="15:57"/>
    <x v="1"/>
    <x v="0"/>
  </r>
  <r>
    <s v="INV101369"/>
    <x v="125"/>
    <x v="0"/>
    <x v="1"/>
    <s v="STR011-2024-Oct"/>
    <x v="679"/>
    <x v="631"/>
    <x v="1"/>
    <x v="17"/>
    <x v="2"/>
    <x v="1"/>
    <s v="PRD0025"/>
    <x v="39"/>
    <x v="7"/>
    <x v="33"/>
    <x v="23"/>
    <x v="2"/>
    <x v="2"/>
    <n v="2000000"/>
    <x v="0"/>
    <s v="EMP0015"/>
    <s v="Vikram Bhat"/>
    <n v="2"/>
    <n v="1411.02"/>
    <x v="0"/>
    <n v="282.2"/>
    <n v="12"/>
    <n v="304.77999999999997"/>
    <n v="2844.62"/>
    <n v="2050.48"/>
    <n v="489.3599999999999"/>
    <s v="Credit Card"/>
    <n v="0.17203000752297315"/>
    <x v="2"/>
    <x v="1"/>
    <x v="0"/>
    <s v="18:29"/>
    <x v="0"/>
    <x v="1"/>
  </r>
  <r>
    <s v="INV101370"/>
    <x v="132"/>
    <x v="0"/>
    <x v="5"/>
    <s v="STR050-2024-Jun"/>
    <x v="506"/>
    <x v="480"/>
    <x v="0"/>
    <x v="15"/>
    <x v="4"/>
    <x v="0"/>
    <s v="PRD0136"/>
    <x v="203"/>
    <x v="14"/>
    <x v="31"/>
    <x v="41"/>
    <x v="57"/>
    <x v="49"/>
    <n v="2000000"/>
    <x v="1"/>
    <s v="EMP0121"/>
    <s v="Yamini Pandian"/>
    <n v="1"/>
    <n v="1271"/>
    <x v="2"/>
    <n v="0"/>
    <n v="3"/>
    <n v="38.130000000000003"/>
    <n v="1309.1300000000001"/>
    <n v="910.46"/>
    <n v="360.54000000000008"/>
    <s v="UPI"/>
    <n v="0.27540427612231028"/>
    <x v="0"/>
    <x v="1"/>
    <x v="0"/>
    <s v="17:34"/>
    <x v="0"/>
    <x v="1"/>
  </r>
  <r>
    <s v="INV101371"/>
    <x v="50"/>
    <x v="0"/>
    <x v="1"/>
    <s v="STR078-2024-Oct"/>
    <x v="680"/>
    <x v="632"/>
    <x v="1"/>
    <x v="10"/>
    <x v="4"/>
    <x v="0"/>
    <s v="PRD0061"/>
    <x v="152"/>
    <x v="13"/>
    <x v="22"/>
    <x v="14"/>
    <x v="3"/>
    <x v="3"/>
    <n v="1200000"/>
    <x v="1"/>
    <s v="EMP0276"/>
    <s v="Manoj Ramachandran"/>
    <n v="4"/>
    <n v="643.58000000000004"/>
    <x v="2"/>
    <n v="0"/>
    <n v="5"/>
    <n v="128.72"/>
    <n v="2703.04"/>
    <n v="2037.76"/>
    <n v="536.55999999999995"/>
    <s v="Credit Card"/>
    <n v="0.19850242689712322"/>
    <x v="2"/>
    <x v="0"/>
    <x v="0"/>
    <s v="12:50"/>
    <x v="1"/>
    <x v="0"/>
  </r>
  <r>
    <s v="INV101372"/>
    <x v="326"/>
    <x v="1"/>
    <x v="8"/>
    <s v="STR039-2025-Mar"/>
    <x v="410"/>
    <x v="394"/>
    <x v="1"/>
    <x v="8"/>
    <x v="3"/>
    <x v="0"/>
    <s v="PRD0099"/>
    <x v="199"/>
    <x v="7"/>
    <x v="35"/>
    <x v="9"/>
    <x v="94"/>
    <x v="68"/>
    <n v="1500000"/>
    <x v="2"/>
    <s v="EMP0194"/>
    <s v="Pranav Reddy"/>
    <n v="2"/>
    <n v="981.09"/>
    <x v="0"/>
    <n v="196.22"/>
    <n v="5"/>
    <n v="88.3"/>
    <n v="1854.26"/>
    <n v="1401.86"/>
    <n v="364.10000000000008"/>
    <s v="UPI"/>
    <n v="0.19635865520477175"/>
    <x v="0"/>
    <x v="0"/>
    <x v="0"/>
    <s v="10:28"/>
    <x v="3"/>
    <x v="0"/>
  </r>
  <r>
    <s v="INV101373"/>
    <x v="49"/>
    <x v="0"/>
    <x v="11"/>
    <s v="STR052-2024-Aug"/>
    <x v="589"/>
    <x v="488"/>
    <x v="0"/>
    <x v="18"/>
    <x v="2"/>
    <x v="1"/>
    <s v="PRD0034"/>
    <x v="58"/>
    <x v="19"/>
    <x v="40"/>
    <x v="8"/>
    <x v="115"/>
    <x v="59"/>
    <n v="800000"/>
    <x v="0"/>
    <s v="EMP0072"/>
    <s v="Anitha Ramachandran"/>
    <n v="1"/>
    <n v="456.84"/>
    <x v="1"/>
    <n v="114.21"/>
    <n v="5"/>
    <n v="17.13"/>
    <n v="359.76"/>
    <n v="315.13"/>
    <n v="27.499999999999996"/>
    <s v="Credit Card"/>
    <n v="7.6439848788080939E-2"/>
    <x v="2"/>
    <x v="0"/>
    <x v="0"/>
    <s v="19:17"/>
    <x v="0"/>
    <x v="1"/>
  </r>
  <r>
    <s v="INV101374"/>
    <x v="114"/>
    <x v="0"/>
    <x v="10"/>
    <s v="STR068-2024-Apr"/>
    <x v="565"/>
    <x v="535"/>
    <x v="0"/>
    <x v="31"/>
    <x v="1"/>
    <x v="3"/>
    <s v="PRD0213"/>
    <x v="80"/>
    <x v="14"/>
    <x v="23"/>
    <x v="9"/>
    <x v="11"/>
    <x v="11"/>
    <n v="2000000"/>
    <x v="1"/>
    <s v="EMP0121"/>
    <s v="Yamini Pandian"/>
    <n v="1"/>
    <n v="6606.86"/>
    <x v="2"/>
    <n v="0"/>
    <n v="3"/>
    <n v="198.21"/>
    <n v="6805.07"/>
    <n v="4867.21"/>
    <n v="1739.6499999999996"/>
    <s v="UPI"/>
    <n v="0.25564027996772992"/>
    <x v="0"/>
    <x v="0"/>
    <x v="0"/>
    <s v="16:08"/>
    <x v="1"/>
    <x v="0"/>
  </r>
  <r>
    <s v="INV101375"/>
    <x v="25"/>
    <x v="0"/>
    <x v="7"/>
    <s v="STR078-2024-Sep"/>
    <x v="141"/>
    <x v="139"/>
    <x v="1"/>
    <x v="29"/>
    <x v="4"/>
    <x v="2"/>
    <s v="PRD0180"/>
    <x v="221"/>
    <x v="16"/>
    <x v="29"/>
    <x v="1"/>
    <x v="3"/>
    <x v="3"/>
    <n v="1200000"/>
    <x v="1"/>
    <s v="EMP0015"/>
    <s v="Vikram Bhat"/>
    <n v="1"/>
    <n v="2584.29"/>
    <x v="5"/>
    <n v="129.21"/>
    <n v="12"/>
    <n v="294.61"/>
    <n v="2749.69"/>
    <n v="1888.29"/>
    <n v="566.79000000000008"/>
    <s v="Cash"/>
    <n v="0.20612869087060726"/>
    <x v="3"/>
    <x v="0"/>
    <x v="0"/>
    <s v="16:01"/>
    <x v="1"/>
    <x v="0"/>
  </r>
  <r>
    <s v="INV101376"/>
    <x v="291"/>
    <x v="1"/>
    <x v="8"/>
    <s v="STR008-2025-Mar"/>
    <x v="601"/>
    <x v="566"/>
    <x v="1"/>
    <x v="35"/>
    <x v="3"/>
    <x v="2"/>
    <s v="PRD0107"/>
    <x v="243"/>
    <x v="3"/>
    <x v="74"/>
    <x v="30"/>
    <x v="63"/>
    <x v="51"/>
    <n v="1500000"/>
    <x v="1"/>
    <s v="EMP0240"/>
    <s v="Gopal Prasad"/>
    <n v="2"/>
    <n v="3026.92"/>
    <x v="3"/>
    <n v="1210.77"/>
    <n v="12"/>
    <n v="581.16999999999996"/>
    <n v="5424.24"/>
    <n v="4299.3999999999996"/>
    <n v="543.67000000000019"/>
    <s v="Credit Card"/>
    <n v="0.10022970959987025"/>
    <x v="2"/>
    <x v="0"/>
    <x v="0"/>
    <s v="11:44"/>
    <x v="3"/>
    <x v="0"/>
  </r>
  <r>
    <s v="INV101377"/>
    <x v="16"/>
    <x v="0"/>
    <x v="1"/>
    <s v="STR030-2024-Oct"/>
    <x v="332"/>
    <x v="318"/>
    <x v="1"/>
    <x v="15"/>
    <x v="4"/>
    <x v="3"/>
    <s v="PRD0098"/>
    <x v="98"/>
    <x v="18"/>
    <x v="55"/>
    <x v="37"/>
    <x v="103"/>
    <x v="30"/>
    <n v="2000000"/>
    <x v="1"/>
    <s v="EMP0160"/>
    <s v="Ganesh Iyengar"/>
    <n v="2"/>
    <n v="1288.1099999999999"/>
    <x v="0"/>
    <n v="257.62"/>
    <n v="12"/>
    <n v="278.23"/>
    <n v="2596.83"/>
    <n v="1878.26"/>
    <n v="440.33999999999992"/>
    <s v="Cash"/>
    <n v="0.16956828132761864"/>
    <x v="3"/>
    <x v="0"/>
    <x v="0"/>
    <s v="17:30"/>
    <x v="0"/>
    <x v="0"/>
  </r>
  <r>
    <s v="INV101378"/>
    <x v="233"/>
    <x v="1"/>
    <x v="4"/>
    <s v="STR061-2025-Feb"/>
    <x v="681"/>
    <x v="633"/>
    <x v="0"/>
    <x v="28"/>
    <x v="1"/>
    <x v="0"/>
    <s v="PRD0052"/>
    <x v="83"/>
    <x v="4"/>
    <x v="53"/>
    <x v="32"/>
    <x v="71"/>
    <x v="44"/>
    <n v="1500000"/>
    <x v="2"/>
    <s v="EMP0225"/>
    <s v="Swathi Achari"/>
    <n v="4"/>
    <n v="830.26"/>
    <x v="4"/>
    <n v="996.31"/>
    <n v="5"/>
    <n v="116.24"/>
    <n v="2440.9699999999998"/>
    <n v="2048.44"/>
    <n v="276.28999999999974"/>
    <s v="Debit Card"/>
    <n v="0.11318860944624463"/>
    <x v="1"/>
    <x v="0"/>
    <x v="0"/>
    <s v="14:19"/>
    <x v="1"/>
    <x v="0"/>
  </r>
  <r>
    <s v="INV101379"/>
    <x v="97"/>
    <x v="0"/>
    <x v="1"/>
    <s v="STR035-2024-Oct"/>
    <x v="124"/>
    <x v="122"/>
    <x v="0"/>
    <x v="26"/>
    <x v="4"/>
    <x v="0"/>
    <s v="PRD0124"/>
    <x v="23"/>
    <x v="13"/>
    <x v="22"/>
    <x v="9"/>
    <x v="106"/>
    <x v="57"/>
    <n v="1200000"/>
    <x v="0"/>
    <s v="EMP0147"/>
    <s v="Yogesh Chettiar"/>
    <n v="1"/>
    <n v="761.12"/>
    <x v="1"/>
    <n v="190.28"/>
    <n v="5"/>
    <n v="28.54"/>
    <n v="599.38"/>
    <n v="499.31"/>
    <n v="71.53"/>
    <s v="Debit Card"/>
    <n v="0.11933998465080584"/>
    <x v="1"/>
    <x v="0"/>
    <x v="0"/>
    <s v="17:51"/>
    <x v="0"/>
    <x v="1"/>
  </r>
  <r>
    <s v="INV101380"/>
    <x v="130"/>
    <x v="0"/>
    <x v="1"/>
    <s v="STR091-2024-Oct"/>
    <x v="186"/>
    <x v="183"/>
    <x v="1"/>
    <x v="26"/>
    <x v="4"/>
    <x v="1"/>
    <s v="PRD0041"/>
    <x v="163"/>
    <x v="7"/>
    <x v="35"/>
    <x v="29"/>
    <x v="83"/>
    <x v="50"/>
    <n v="1500000"/>
    <x v="2"/>
    <s v="EMP0091"/>
    <s v="Hari Nair"/>
    <n v="1"/>
    <n v="907.43"/>
    <x v="0"/>
    <n v="90.74"/>
    <n v="5"/>
    <n v="40.83"/>
    <n v="857.52"/>
    <n v="637.27"/>
    <n v="179.42000000000002"/>
    <s v="Cash"/>
    <n v="0.20923127157384086"/>
    <x v="3"/>
    <x v="1"/>
    <x v="0"/>
    <s v="18:52"/>
    <x v="0"/>
    <x v="1"/>
  </r>
  <r>
    <s v="INV101381"/>
    <x v="220"/>
    <x v="0"/>
    <x v="10"/>
    <s v="STR074-2024-Apr"/>
    <x v="682"/>
    <x v="634"/>
    <x v="1"/>
    <x v="10"/>
    <x v="4"/>
    <x v="0"/>
    <s v="PRD0073"/>
    <x v="135"/>
    <x v="1"/>
    <x v="1"/>
    <x v="40"/>
    <x v="5"/>
    <x v="5"/>
    <n v="1200000"/>
    <x v="0"/>
    <s v="EMP0001"/>
    <s v="Charulatha Kumar"/>
    <n v="3"/>
    <n v="599.1"/>
    <x v="2"/>
    <n v="0"/>
    <n v="5"/>
    <n v="89.86"/>
    <n v="1887.16"/>
    <n v="1005.45"/>
    <n v="791.85"/>
    <s v="Cash"/>
    <n v="0.41959876216113101"/>
    <x v="3"/>
    <x v="1"/>
    <x v="0"/>
    <s v="11:39"/>
    <x v="3"/>
    <x v="1"/>
  </r>
  <r>
    <s v="INV101382"/>
    <x v="253"/>
    <x v="0"/>
    <x v="1"/>
    <s v="STR075-2024-Oct"/>
    <x v="476"/>
    <x v="433"/>
    <x v="0"/>
    <x v="29"/>
    <x v="4"/>
    <x v="1"/>
    <s v="PRD0247"/>
    <x v="176"/>
    <x v="19"/>
    <x v="72"/>
    <x v="42"/>
    <x v="21"/>
    <x v="21"/>
    <n v="1000000"/>
    <x v="1"/>
    <s v="EMP0020"/>
    <s v="Eswar Prasad"/>
    <n v="2"/>
    <n v="1129.44"/>
    <x v="2"/>
    <n v="0"/>
    <n v="12"/>
    <n v="271.07"/>
    <n v="2529.9499999999998"/>
    <n v="1530.46"/>
    <n v="728.41999999999985"/>
    <s v="UPI"/>
    <n v="0.28791873357180969"/>
    <x v="0"/>
    <x v="1"/>
    <x v="0"/>
    <s v="15:37"/>
    <x v="1"/>
    <x v="0"/>
  </r>
  <r>
    <s v="INV101383"/>
    <x v="327"/>
    <x v="0"/>
    <x v="11"/>
    <s v="STR044-2024-Aug"/>
    <x v="132"/>
    <x v="130"/>
    <x v="0"/>
    <x v="9"/>
    <x v="2"/>
    <x v="1"/>
    <s v="PRD0121"/>
    <x v="164"/>
    <x v="9"/>
    <x v="12"/>
    <x v="21"/>
    <x v="36"/>
    <x v="17"/>
    <n v="1200000"/>
    <x v="2"/>
    <s v="EMP0141"/>
    <s v="Dhruv Mishra"/>
    <n v="1"/>
    <n v="5100.32"/>
    <x v="5"/>
    <n v="255.02"/>
    <n v="12"/>
    <n v="581.44000000000005"/>
    <n v="5426.74"/>
    <n v="3850.97"/>
    <n v="994.32999999999993"/>
    <s v="Debit Card"/>
    <n v="0.18322786792807469"/>
    <x v="1"/>
    <x v="0"/>
    <x v="0"/>
    <s v="20:58"/>
    <x v="0"/>
    <x v="0"/>
  </r>
  <r>
    <s v="INV101384"/>
    <x v="47"/>
    <x v="0"/>
    <x v="9"/>
    <s v="STR048-2024-Nov"/>
    <x v="289"/>
    <x v="280"/>
    <x v="0"/>
    <x v="13"/>
    <x v="0"/>
    <x v="3"/>
    <s v="PRD0043"/>
    <x v="63"/>
    <x v="12"/>
    <x v="21"/>
    <x v="20"/>
    <x v="119"/>
    <x v="59"/>
    <n v="1200000"/>
    <x v="0"/>
    <s v="EMP0149"/>
    <s v="Vasanthi Kamath"/>
    <n v="3"/>
    <n v="3226.21"/>
    <x v="0"/>
    <n v="967.86"/>
    <n v="12"/>
    <n v="1045.29"/>
    <n v="9756.06"/>
    <n v="6102.03"/>
    <n v="2608.7399999999998"/>
    <s v="UPI"/>
    <n v="0.26739687947798596"/>
    <x v="0"/>
    <x v="1"/>
    <x v="1"/>
    <s v="10:49"/>
    <x v="3"/>
    <x v="0"/>
  </r>
  <r>
    <s v="INV101385"/>
    <x v="168"/>
    <x v="0"/>
    <x v="7"/>
    <s v="STR079-2024-Sep"/>
    <x v="478"/>
    <x v="455"/>
    <x v="0"/>
    <x v="2"/>
    <x v="2"/>
    <x v="0"/>
    <s v="PRD0244"/>
    <x v="122"/>
    <x v="8"/>
    <x v="10"/>
    <x v="32"/>
    <x v="79"/>
    <x v="63"/>
    <n v="2500000"/>
    <x v="1"/>
    <s v="EMP0020"/>
    <s v="Eswar Prasad"/>
    <n v="1"/>
    <n v="1168.8699999999999"/>
    <x v="5"/>
    <n v="58.44"/>
    <n v="12"/>
    <n v="133.25"/>
    <n v="1243.68"/>
    <n v="810.62"/>
    <n v="299.81000000000006"/>
    <s v="Credit Card"/>
    <n v="0.24106683391226041"/>
    <x v="2"/>
    <x v="1"/>
    <x v="0"/>
    <s v="16:38"/>
    <x v="1"/>
    <x v="0"/>
  </r>
  <r>
    <s v="INV101386"/>
    <x v="258"/>
    <x v="0"/>
    <x v="1"/>
    <s v="STR108-2024-Oct"/>
    <x v="683"/>
    <x v="635"/>
    <x v="1"/>
    <x v="31"/>
    <x v="1"/>
    <x v="3"/>
    <s v="PRD0239"/>
    <x v="170"/>
    <x v="16"/>
    <x v="70"/>
    <x v="18"/>
    <x v="29"/>
    <x v="28"/>
    <n v="2500000"/>
    <x v="1"/>
    <s v="EMP0269"/>
    <s v="Ishwarya Shetty"/>
    <n v="2"/>
    <n v="2529.58"/>
    <x v="6"/>
    <n v="758.87"/>
    <n v="12"/>
    <n v="516.03"/>
    <n v="4816.32"/>
    <n v="3459.44"/>
    <n v="840.84999999999968"/>
    <s v="UPI"/>
    <n v="0.17458349943525342"/>
    <x v="0"/>
    <x v="1"/>
    <x v="0"/>
    <s v="16:35"/>
    <x v="1"/>
    <x v="0"/>
  </r>
  <r>
    <s v="INV101387"/>
    <x v="211"/>
    <x v="0"/>
    <x v="0"/>
    <s v="STR066-2024-Dec"/>
    <x v="684"/>
    <x v="636"/>
    <x v="1"/>
    <x v="15"/>
    <x v="4"/>
    <x v="1"/>
    <s v="PRD0115"/>
    <x v="57"/>
    <x v="8"/>
    <x v="39"/>
    <x v="1"/>
    <x v="39"/>
    <x v="36"/>
    <n v="2500000"/>
    <x v="1"/>
    <s v="EMP0141"/>
    <s v="Dhruv Mishra"/>
    <n v="2"/>
    <n v="1691.03"/>
    <x v="3"/>
    <n v="676.41"/>
    <n v="12"/>
    <n v="324.68"/>
    <n v="3030.33"/>
    <n v="2281.8000000000002"/>
    <n v="423.84999999999974"/>
    <s v="Cash"/>
    <n v="0.13986925516362897"/>
    <x v="3"/>
    <x v="0"/>
    <x v="0"/>
    <s v="10:34"/>
    <x v="3"/>
    <x v="0"/>
  </r>
  <r>
    <s v="INV101388"/>
    <x v="275"/>
    <x v="1"/>
    <x v="4"/>
    <s v="STR039-2025-Feb"/>
    <x v="52"/>
    <x v="52"/>
    <x v="0"/>
    <x v="26"/>
    <x v="4"/>
    <x v="3"/>
    <s v="PRD0110"/>
    <x v="153"/>
    <x v="5"/>
    <x v="35"/>
    <x v="44"/>
    <x v="94"/>
    <x v="68"/>
    <n v="1500000"/>
    <x v="2"/>
    <s v="EMP0132"/>
    <s v="Vasanthi Gupta"/>
    <n v="2"/>
    <n v="1375.51"/>
    <x v="3"/>
    <n v="550.20000000000005"/>
    <n v="12"/>
    <n v="264.10000000000002"/>
    <n v="2464.92"/>
    <n v="1950.72"/>
    <n v="250.10000000000002"/>
    <s v="UPI"/>
    <n v="0.10146373918829009"/>
    <x v="0"/>
    <x v="0"/>
    <x v="0"/>
    <s v="18:28"/>
    <x v="0"/>
    <x v="0"/>
  </r>
  <r>
    <s v="INV101389"/>
    <x v="294"/>
    <x v="0"/>
    <x v="2"/>
    <s v="STR105-2024-May"/>
    <x v="685"/>
    <x v="637"/>
    <x v="1"/>
    <x v="22"/>
    <x v="1"/>
    <x v="2"/>
    <s v="PRD0139"/>
    <x v="46"/>
    <x v="5"/>
    <x v="7"/>
    <x v="27"/>
    <x v="96"/>
    <x v="70"/>
    <n v="2500000"/>
    <x v="1"/>
    <s v="EMP0072"/>
    <s v="Anitha Ramachandran"/>
    <n v="2"/>
    <n v="1176.08"/>
    <x v="2"/>
    <n v="0"/>
    <n v="12"/>
    <n v="282.26"/>
    <n v="2634.42"/>
    <n v="1732.12"/>
    <n v="620.04000000000019"/>
    <s v="Net Banking"/>
    <n v="0.2353611041519576"/>
    <x v="4"/>
    <x v="0"/>
    <x v="0"/>
    <s v="14:13"/>
    <x v="1"/>
    <x v="1"/>
  </r>
  <r>
    <s v="INV101390"/>
    <x v="28"/>
    <x v="0"/>
    <x v="10"/>
    <s v="STR040-2024-Apr"/>
    <x v="514"/>
    <x v="487"/>
    <x v="0"/>
    <x v="16"/>
    <x v="3"/>
    <x v="1"/>
    <s v="PRD0237"/>
    <x v="136"/>
    <x v="16"/>
    <x v="47"/>
    <x v="24"/>
    <x v="14"/>
    <x v="14"/>
    <n v="1200000"/>
    <x v="2"/>
    <s v="EMP0269"/>
    <s v="Ishwarya Shetty"/>
    <n v="3"/>
    <n v="2735.99"/>
    <x v="6"/>
    <n v="1231.2"/>
    <n v="12"/>
    <n v="837.21"/>
    <n v="7813.98"/>
    <n v="5640.42"/>
    <n v="1336.3499999999995"/>
    <s v="UPI"/>
    <n v="0.17102040189506493"/>
    <x v="0"/>
    <x v="0"/>
    <x v="0"/>
    <s v="18:31"/>
    <x v="0"/>
    <x v="1"/>
  </r>
  <r>
    <s v="INV101391"/>
    <x v="22"/>
    <x v="0"/>
    <x v="3"/>
    <s v="STR104-2024-Jul"/>
    <x v="535"/>
    <x v="180"/>
    <x v="1"/>
    <x v="22"/>
    <x v="1"/>
    <x v="0"/>
    <s v="PRD0121"/>
    <x v="164"/>
    <x v="9"/>
    <x v="12"/>
    <x v="21"/>
    <x v="53"/>
    <x v="19"/>
    <n v="1200000"/>
    <x v="1"/>
    <s v="EMP0204"/>
    <s v="Rahul Krishnan"/>
    <n v="2"/>
    <n v="5478.34"/>
    <x v="2"/>
    <n v="0"/>
    <n v="12"/>
    <n v="1314.8"/>
    <n v="12271.48"/>
    <n v="7701.94"/>
    <n v="3254.74"/>
    <s v="Credit Card"/>
    <n v="0.26522799205963749"/>
    <x v="2"/>
    <x v="1"/>
    <x v="0"/>
    <s v="17:29"/>
    <x v="0"/>
    <x v="1"/>
  </r>
  <r>
    <s v="INV101392"/>
    <x v="153"/>
    <x v="0"/>
    <x v="7"/>
    <s v="STR078-2024-Sep"/>
    <x v="379"/>
    <x v="364"/>
    <x v="0"/>
    <x v="19"/>
    <x v="1"/>
    <x v="1"/>
    <s v="PRD0168"/>
    <x v="229"/>
    <x v="12"/>
    <x v="25"/>
    <x v="14"/>
    <x v="3"/>
    <x v="3"/>
    <n v="1200000"/>
    <x v="1"/>
    <s v="EMP0061"/>
    <s v="Ganapathy Naidu"/>
    <n v="2"/>
    <n v="1915.52"/>
    <x v="1"/>
    <n v="957.76"/>
    <n v="12"/>
    <n v="344.79"/>
    <n v="3218.07"/>
    <n v="2731.3"/>
    <n v="141.97999999999996"/>
    <s v="Credit Card"/>
    <n v="4.4119612065616952E-2"/>
    <x v="2"/>
    <x v="1"/>
    <x v="0"/>
    <s v="16:30"/>
    <x v="1"/>
    <x v="0"/>
  </r>
  <r>
    <s v="INV101393"/>
    <x v="129"/>
    <x v="0"/>
    <x v="0"/>
    <s v="STR037-2024-Dec"/>
    <x v="546"/>
    <x v="516"/>
    <x v="1"/>
    <x v="6"/>
    <x v="0"/>
    <x v="3"/>
    <s v="PRD0016"/>
    <x v="28"/>
    <x v="12"/>
    <x v="21"/>
    <x v="17"/>
    <x v="0"/>
    <x v="0"/>
    <n v="1000000"/>
    <x v="0"/>
    <s v="EMP0002"/>
    <s v="Girish Sundaram"/>
    <n v="3"/>
    <n v="2219.1"/>
    <x v="0"/>
    <n v="665.73"/>
    <n v="12"/>
    <n v="718.99"/>
    <n v="6710.56"/>
    <n v="4385.1899999999996"/>
    <n v="1606.3800000000008"/>
    <s v="UPI"/>
    <n v="0.23938091604873524"/>
    <x v="0"/>
    <x v="0"/>
    <x v="0"/>
    <s v="21:33"/>
    <x v="2"/>
    <x v="0"/>
  </r>
  <r>
    <s v="INV101394"/>
    <x v="118"/>
    <x v="1"/>
    <x v="6"/>
    <s v="STR081-2025-Jan"/>
    <x v="587"/>
    <x v="555"/>
    <x v="1"/>
    <x v="26"/>
    <x v="4"/>
    <x v="3"/>
    <s v="PRD0091"/>
    <x v="191"/>
    <x v="0"/>
    <x v="37"/>
    <x v="34"/>
    <x v="104"/>
    <x v="31"/>
    <n v="2500000"/>
    <x v="1"/>
    <s v="EMP0127"/>
    <s v="Chandra Reddy"/>
    <n v="3"/>
    <n v="1195.1099999999999"/>
    <x v="3"/>
    <n v="717.07"/>
    <n v="12"/>
    <n v="344.19"/>
    <n v="3212.45"/>
    <n v="2426.9699999999998"/>
    <n v="441.29"/>
    <s v="Credit Card"/>
    <n v="0.13736867499883268"/>
    <x v="2"/>
    <x v="0"/>
    <x v="1"/>
    <s v="17:33"/>
    <x v="0"/>
    <x v="0"/>
  </r>
  <r>
    <s v="INV101395"/>
    <x v="197"/>
    <x v="0"/>
    <x v="1"/>
    <s v="STR030-2024-Oct"/>
    <x v="379"/>
    <x v="364"/>
    <x v="0"/>
    <x v="19"/>
    <x v="1"/>
    <x v="1"/>
    <s v="PRD0191"/>
    <x v="79"/>
    <x v="2"/>
    <x v="50"/>
    <x v="39"/>
    <x v="103"/>
    <x v="30"/>
    <n v="2000000"/>
    <x v="1"/>
    <s v="EMP0269"/>
    <s v="Ishwarya Shetty"/>
    <n v="1"/>
    <n v="2620.59"/>
    <x v="0"/>
    <n v="262.06"/>
    <n v="12"/>
    <n v="283.02"/>
    <n v="2641.55"/>
    <n v="1853.14"/>
    <n v="505.3900000000001"/>
    <s v="Credit Card"/>
    <n v="0.19132327610683125"/>
    <x v="2"/>
    <x v="0"/>
    <x v="0"/>
    <s v="14:11"/>
    <x v="1"/>
    <x v="0"/>
  </r>
  <r>
    <s v="INV101396"/>
    <x v="79"/>
    <x v="0"/>
    <x v="7"/>
    <s v="STR068-2024-Sep"/>
    <x v="32"/>
    <x v="32"/>
    <x v="0"/>
    <x v="21"/>
    <x v="1"/>
    <x v="0"/>
    <s v="PRD0033"/>
    <x v="103"/>
    <x v="2"/>
    <x v="59"/>
    <x v="30"/>
    <x v="11"/>
    <x v="11"/>
    <n v="2000000"/>
    <x v="1"/>
    <s v="EMP0260"/>
    <s v="Malathi Varma"/>
    <n v="1"/>
    <n v="3441.1"/>
    <x v="5"/>
    <n v="172.06"/>
    <n v="12"/>
    <n v="392.28"/>
    <n v="3661.32"/>
    <n v="2710.05"/>
    <n v="558.99"/>
    <s v="Credit Card"/>
    <n v="0.15267444528202942"/>
    <x v="2"/>
    <x v="0"/>
    <x v="0"/>
    <s v="10:29"/>
    <x v="3"/>
    <x v="0"/>
  </r>
  <r>
    <s v="INV101397"/>
    <x v="178"/>
    <x v="0"/>
    <x v="2"/>
    <s v="STR097-2024-May"/>
    <x v="686"/>
    <x v="638"/>
    <x v="0"/>
    <x v="14"/>
    <x v="1"/>
    <x v="0"/>
    <s v="PRD0076"/>
    <x v="196"/>
    <x v="5"/>
    <x v="7"/>
    <x v="21"/>
    <x v="30"/>
    <x v="29"/>
    <n v="1500000"/>
    <x v="1"/>
    <s v="EMP0225"/>
    <s v="Swathi Achari"/>
    <n v="2"/>
    <n v="816"/>
    <x v="2"/>
    <n v="0"/>
    <n v="5"/>
    <n v="81.599999999999994"/>
    <n v="1713.6"/>
    <n v="1322.68"/>
    <n v="309.31999999999982"/>
    <s v="Debit Card"/>
    <n v="0.18050887021475248"/>
    <x v="1"/>
    <x v="1"/>
    <x v="0"/>
    <s v="19:38"/>
    <x v="0"/>
    <x v="0"/>
  </r>
  <r>
    <s v="INV101398"/>
    <x v="325"/>
    <x v="0"/>
    <x v="9"/>
    <s v="STR058-2024-Nov"/>
    <x v="51"/>
    <x v="51"/>
    <x v="0"/>
    <x v="26"/>
    <x v="4"/>
    <x v="0"/>
    <s v="PRD0188"/>
    <x v="192"/>
    <x v="13"/>
    <x v="57"/>
    <x v="19"/>
    <x v="4"/>
    <x v="4"/>
    <n v="1200000"/>
    <x v="1"/>
    <s v="EMP0206"/>
    <s v="Arjun Krishnan"/>
    <n v="1"/>
    <n v="502.29"/>
    <x v="2"/>
    <n v="0"/>
    <n v="5"/>
    <n v="25.11"/>
    <n v="527.4"/>
    <n v="337.09"/>
    <n v="165.2"/>
    <s v="Cash"/>
    <n v="0.31323473644292754"/>
    <x v="3"/>
    <x v="1"/>
    <x v="0"/>
    <s v="19:13"/>
    <x v="0"/>
    <x v="0"/>
  </r>
  <r>
    <s v="INV101399"/>
    <x v="97"/>
    <x v="0"/>
    <x v="1"/>
    <s v="STR112-2024-Oct"/>
    <x v="473"/>
    <x v="238"/>
    <x v="0"/>
    <x v="18"/>
    <x v="2"/>
    <x v="1"/>
    <s v="PRD0155"/>
    <x v="85"/>
    <x v="8"/>
    <x v="16"/>
    <x v="12"/>
    <x v="25"/>
    <x v="25"/>
    <n v="1500000"/>
    <x v="0"/>
    <s v="EMP0206"/>
    <s v="Arjun Krishnan"/>
    <n v="1"/>
    <n v="1307.26"/>
    <x v="3"/>
    <n v="261.45"/>
    <n v="12"/>
    <n v="125.5"/>
    <n v="1171.31"/>
    <n v="865.42"/>
    <n v="180.39"/>
    <s v="Credit Card"/>
    <n v="0.15400705193330544"/>
    <x v="2"/>
    <x v="0"/>
    <x v="0"/>
    <s v="17:49"/>
    <x v="0"/>
    <x v="1"/>
  </r>
  <r>
    <s v="INV101400"/>
    <x v="97"/>
    <x v="0"/>
    <x v="1"/>
    <s v="STR103-2024-Oct"/>
    <x v="242"/>
    <x v="236"/>
    <x v="0"/>
    <x v="24"/>
    <x v="1"/>
    <x v="1"/>
    <s v="PRD0221"/>
    <x v="226"/>
    <x v="4"/>
    <x v="6"/>
    <x v="40"/>
    <x v="33"/>
    <x v="31"/>
    <n v="2500000"/>
    <x v="1"/>
    <s v="EMP0173"/>
    <s v="Logesh Gopalakrishnan"/>
    <n v="3"/>
    <n v="833.06"/>
    <x v="3"/>
    <n v="499.84"/>
    <n v="5"/>
    <n v="99.97"/>
    <n v="2099.31"/>
    <n v="1512.15"/>
    <n v="487.18999999999983"/>
    <s v="Net Banking"/>
    <n v="0.23207149015628936"/>
    <x v="4"/>
    <x v="1"/>
    <x v="0"/>
    <s v="13:00"/>
    <x v="1"/>
    <x v="1"/>
  </r>
  <r>
    <s v="INV101401"/>
    <x v="294"/>
    <x v="0"/>
    <x v="2"/>
    <s v="STR051-2024-May"/>
    <x v="687"/>
    <x v="639"/>
    <x v="0"/>
    <x v="10"/>
    <x v="4"/>
    <x v="1"/>
    <s v="PRD0207"/>
    <x v="193"/>
    <x v="2"/>
    <x v="2"/>
    <x v="3"/>
    <x v="41"/>
    <x v="38"/>
    <n v="2000000"/>
    <x v="1"/>
    <s v="EMP0206"/>
    <s v="Arjun Krishnan"/>
    <n v="1"/>
    <n v="4970.32"/>
    <x v="0"/>
    <n v="497.03"/>
    <n v="12"/>
    <n v="536.79"/>
    <n v="5010.08"/>
    <n v="3023.13"/>
    <n v="1450.1599999999999"/>
    <s v="Credit Card"/>
    <n v="0.28944847188068851"/>
    <x v="2"/>
    <x v="0"/>
    <x v="0"/>
    <s v="15:14"/>
    <x v="1"/>
    <x v="1"/>
  </r>
  <r>
    <s v="INV101402"/>
    <x v="108"/>
    <x v="0"/>
    <x v="3"/>
    <s v="STR041-2024-Jul"/>
    <x v="483"/>
    <x v="458"/>
    <x v="0"/>
    <x v="27"/>
    <x v="4"/>
    <x v="3"/>
    <s v="PRD0125"/>
    <x v="22"/>
    <x v="12"/>
    <x v="21"/>
    <x v="2"/>
    <x v="62"/>
    <x v="32"/>
    <n v="2500000"/>
    <x v="1"/>
    <s v="EMP0026"/>
    <s v="Sunita Ramachandran"/>
    <n v="1"/>
    <n v="3189.81"/>
    <x v="4"/>
    <n v="956.94"/>
    <n v="12"/>
    <n v="267.94"/>
    <n v="2500.81"/>
    <n v="2069.33"/>
    <n v="163.54000000000002"/>
    <s v="Cash"/>
    <n v="6.5394812080885809E-2"/>
    <x v="3"/>
    <x v="0"/>
    <x v="0"/>
    <s v="21:11"/>
    <x v="2"/>
    <x v="0"/>
  </r>
  <r>
    <s v="INV101403"/>
    <x v="84"/>
    <x v="0"/>
    <x v="1"/>
    <s v="STR096-2024-Oct"/>
    <x v="166"/>
    <x v="163"/>
    <x v="1"/>
    <x v="7"/>
    <x v="0"/>
    <x v="0"/>
    <s v="PRD0022"/>
    <x v="43"/>
    <x v="7"/>
    <x v="35"/>
    <x v="25"/>
    <x v="49"/>
    <x v="45"/>
    <n v="1500000"/>
    <x v="2"/>
    <s v="EMP0002"/>
    <s v="Girish Sundaram"/>
    <n v="3"/>
    <n v="1170.44"/>
    <x v="6"/>
    <n v="526.70000000000005"/>
    <n v="12"/>
    <n v="358.15"/>
    <n v="3342.77"/>
    <n v="2303.4899999999998"/>
    <n v="681.13000000000022"/>
    <s v="Credit Card"/>
    <n v="0.20376214935517556"/>
    <x v="2"/>
    <x v="1"/>
    <x v="0"/>
    <s v="16:33"/>
    <x v="1"/>
    <x v="0"/>
  </r>
  <r>
    <s v="INV101404"/>
    <x v="250"/>
    <x v="0"/>
    <x v="7"/>
    <s v="STR024-2024-Sep"/>
    <x v="670"/>
    <x v="623"/>
    <x v="0"/>
    <x v="15"/>
    <x v="4"/>
    <x v="3"/>
    <s v="PRD0073"/>
    <x v="135"/>
    <x v="1"/>
    <x v="1"/>
    <x v="40"/>
    <x v="16"/>
    <x v="16"/>
    <n v="1000000"/>
    <x v="0"/>
    <s v="EMP0147"/>
    <s v="Yogesh Chettiar"/>
    <n v="4"/>
    <n v="550.08000000000004"/>
    <x v="2"/>
    <n v="0"/>
    <n v="5"/>
    <n v="110.02"/>
    <n v="2310.34"/>
    <n v="1340.6"/>
    <n v="859.72000000000025"/>
    <s v="Debit Card"/>
    <n v="0.37211838950111248"/>
    <x v="1"/>
    <x v="0"/>
    <x v="0"/>
    <s v="15:32"/>
    <x v="1"/>
    <x v="0"/>
  </r>
  <r>
    <s v="INV101405"/>
    <x v="203"/>
    <x v="0"/>
    <x v="9"/>
    <s v="STR098-2024-Nov"/>
    <x v="688"/>
    <x v="640"/>
    <x v="0"/>
    <x v="5"/>
    <x v="2"/>
    <x v="0"/>
    <s v="PRD0041"/>
    <x v="163"/>
    <x v="7"/>
    <x v="35"/>
    <x v="29"/>
    <x v="74"/>
    <x v="59"/>
    <n v="1200000"/>
    <x v="0"/>
    <s v="EMP0255"/>
    <s v="Venkat Sharma"/>
    <n v="1"/>
    <n v="839.08"/>
    <x v="0"/>
    <n v="83.91"/>
    <n v="5"/>
    <n v="37.76"/>
    <n v="792.93"/>
    <n v="637.27"/>
    <n v="117.89999999999998"/>
    <s v="Debit Card"/>
    <n v="0.14868903938556996"/>
    <x v="1"/>
    <x v="1"/>
    <x v="0"/>
    <s v="16:53"/>
    <x v="1"/>
    <x v="0"/>
  </r>
  <r>
    <s v="INV101406"/>
    <x v="228"/>
    <x v="1"/>
    <x v="4"/>
    <s v="STR048-2025-Feb"/>
    <x v="648"/>
    <x v="607"/>
    <x v="0"/>
    <x v="4"/>
    <x v="2"/>
    <x v="2"/>
    <s v="PRD0175"/>
    <x v="53"/>
    <x v="0"/>
    <x v="19"/>
    <x v="32"/>
    <x v="119"/>
    <x v="59"/>
    <n v="1200000"/>
    <x v="0"/>
    <s v="EMP0194"/>
    <s v="Pranav Reddy"/>
    <n v="2"/>
    <n v="928.13"/>
    <x v="6"/>
    <n v="278.44"/>
    <n v="5"/>
    <n v="78.89"/>
    <n v="1656.71"/>
    <n v="1142.18"/>
    <n v="435.64"/>
    <s v="UPI"/>
    <n v="0.26295489252796206"/>
    <x v="0"/>
    <x v="1"/>
    <x v="0"/>
    <s v="11:00"/>
    <x v="3"/>
    <x v="1"/>
  </r>
  <r>
    <s v="INV101407"/>
    <x v="197"/>
    <x v="0"/>
    <x v="1"/>
    <s v="STR080-2024-Oct"/>
    <x v="474"/>
    <x v="452"/>
    <x v="0"/>
    <x v="36"/>
    <x v="1"/>
    <x v="1"/>
    <s v="PRD0164"/>
    <x v="194"/>
    <x v="9"/>
    <x v="28"/>
    <x v="48"/>
    <x v="26"/>
    <x v="19"/>
    <n v="2000000"/>
    <x v="1"/>
    <s v="EMP0160"/>
    <s v="Ganesh Iyengar"/>
    <n v="1"/>
    <n v="5151.49"/>
    <x v="3"/>
    <n v="1030.3"/>
    <n v="12"/>
    <n v="494.54"/>
    <n v="4615.7299999999996"/>
    <n v="3837"/>
    <n v="284.18999999999954"/>
    <s v="Credit Card"/>
    <n v="6.1569892519709679E-2"/>
    <x v="2"/>
    <x v="0"/>
    <x v="0"/>
    <s v="15:18"/>
    <x v="1"/>
    <x v="0"/>
  </r>
  <r>
    <s v="INV101408"/>
    <x v="323"/>
    <x v="0"/>
    <x v="10"/>
    <s v="STR065-2024-Apr"/>
    <x v="139"/>
    <x v="137"/>
    <x v="0"/>
    <x v="27"/>
    <x v="4"/>
    <x v="0"/>
    <s v="PRD0245"/>
    <x v="1"/>
    <x v="1"/>
    <x v="1"/>
    <x v="1"/>
    <x v="102"/>
    <x v="73"/>
    <n v="1200000"/>
    <x v="0"/>
    <s v="EMP0194"/>
    <s v="Pranav Reddy"/>
    <n v="2"/>
    <n v="853.48"/>
    <x v="2"/>
    <n v="0"/>
    <n v="5"/>
    <n v="85.35"/>
    <n v="1792.31"/>
    <n v="984.22"/>
    <n v="722.7399999999999"/>
    <s v="UPI"/>
    <n v="0.40324497436269391"/>
    <x v="0"/>
    <x v="1"/>
    <x v="0"/>
    <s v="18:39"/>
    <x v="0"/>
    <x v="1"/>
  </r>
  <r>
    <s v="INV101409"/>
    <x v="304"/>
    <x v="1"/>
    <x v="8"/>
    <s v="STR100-2025-Mar"/>
    <x v="87"/>
    <x v="86"/>
    <x v="0"/>
    <x v="17"/>
    <x v="2"/>
    <x v="3"/>
    <s v="PRD0218"/>
    <x v="40"/>
    <x v="18"/>
    <x v="34"/>
    <x v="10"/>
    <x v="48"/>
    <x v="44"/>
    <n v="2500000"/>
    <x v="2"/>
    <s v="EMP0149"/>
    <s v="Vasanthi Kamath"/>
    <n v="2"/>
    <n v="832.66"/>
    <x v="3"/>
    <n v="333.06"/>
    <n v="5"/>
    <n v="66.61"/>
    <n v="1398.87"/>
    <n v="1027.68"/>
    <n v="304.57999999999981"/>
    <s v="Credit Card"/>
    <n v="0.21773288439955096"/>
    <x v="2"/>
    <x v="1"/>
    <x v="0"/>
    <s v="20:55"/>
    <x v="0"/>
    <x v="1"/>
  </r>
  <r>
    <s v="INV101410"/>
    <x v="37"/>
    <x v="0"/>
    <x v="0"/>
    <s v="STR031-2024-Dec"/>
    <x v="454"/>
    <x v="436"/>
    <x v="1"/>
    <x v="16"/>
    <x v="3"/>
    <x v="0"/>
    <s v="PRD0051"/>
    <x v="113"/>
    <x v="14"/>
    <x v="31"/>
    <x v="46"/>
    <x v="113"/>
    <x v="77"/>
    <n v="2000000"/>
    <x v="1"/>
    <s v="EMP0215"/>
    <s v="Praveen Gupta"/>
    <n v="2"/>
    <n v="1316.43"/>
    <x v="2"/>
    <n v="0"/>
    <n v="3"/>
    <n v="78.989999999999995"/>
    <n v="2711.85"/>
    <n v="1908.08"/>
    <n v="724.78"/>
    <s v="Debit Card"/>
    <n v="0.26726404484023819"/>
    <x v="1"/>
    <x v="1"/>
    <x v="0"/>
    <s v="10:29"/>
    <x v="3"/>
    <x v="1"/>
  </r>
  <r>
    <s v="INV101411"/>
    <x v="258"/>
    <x v="0"/>
    <x v="1"/>
    <s v="STR106-2024-Oct"/>
    <x v="292"/>
    <x v="282"/>
    <x v="1"/>
    <x v="28"/>
    <x v="1"/>
    <x v="0"/>
    <s v="PRD0092"/>
    <x v="149"/>
    <x v="2"/>
    <x v="2"/>
    <x v="39"/>
    <x v="118"/>
    <x v="80"/>
    <n v="2500000"/>
    <x v="0"/>
    <s v="EMP0061"/>
    <s v="Ganapathy Naidu"/>
    <n v="1"/>
    <n v="3644.95"/>
    <x v="6"/>
    <n v="546.74"/>
    <n v="12"/>
    <n v="371.79"/>
    <n v="3470"/>
    <n v="2732.31"/>
    <n v="365.90000000000003"/>
    <s v="Cash"/>
    <n v="0.10544668587896254"/>
    <x v="3"/>
    <x v="0"/>
    <x v="0"/>
    <s v="14:26"/>
    <x v="1"/>
    <x v="0"/>
  </r>
  <r>
    <s v="INV101412"/>
    <x v="127"/>
    <x v="0"/>
    <x v="2"/>
    <s v="STR012-2024-May"/>
    <x v="689"/>
    <x v="641"/>
    <x v="1"/>
    <x v="2"/>
    <x v="2"/>
    <x v="3"/>
    <s v="PRD0126"/>
    <x v="76"/>
    <x v="11"/>
    <x v="49"/>
    <x v="38"/>
    <x v="72"/>
    <x v="57"/>
    <n v="2000000"/>
    <x v="0"/>
    <s v="EMP0156"/>
    <s v="Deepthi Iyengar"/>
    <n v="2"/>
    <n v="1011.94"/>
    <x v="1"/>
    <n v="505.97"/>
    <n v="12"/>
    <n v="182.15"/>
    <n v="1700.06"/>
    <n v="1291.18"/>
    <n v="226.72999999999988"/>
    <s v="UPI"/>
    <n v="0.13336588120419274"/>
    <x v="0"/>
    <x v="1"/>
    <x v="0"/>
    <s v="10:14"/>
    <x v="3"/>
    <x v="0"/>
  </r>
  <r>
    <s v="INV101413"/>
    <x v="1"/>
    <x v="0"/>
    <x v="1"/>
    <s v="STR031-2024-Oct"/>
    <x v="613"/>
    <x v="577"/>
    <x v="1"/>
    <x v="16"/>
    <x v="3"/>
    <x v="0"/>
    <s v="PRD0152"/>
    <x v="24"/>
    <x v="14"/>
    <x v="23"/>
    <x v="8"/>
    <x v="113"/>
    <x v="77"/>
    <n v="2000000"/>
    <x v="1"/>
    <s v="EMP0061"/>
    <s v="Ganapathy Naidu"/>
    <n v="2"/>
    <n v="6354.88"/>
    <x v="2"/>
    <n v="0"/>
    <n v="3"/>
    <n v="381.29"/>
    <n v="13091.05"/>
    <n v="9430.2000000000007"/>
    <n v="3279.5599999999986"/>
    <s v="UPI"/>
    <n v="0.2505192478830956"/>
    <x v="0"/>
    <x v="1"/>
    <x v="0"/>
    <s v="21:48"/>
    <x v="2"/>
    <x v="1"/>
  </r>
  <r>
    <s v="INV101414"/>
    <x v="222"/>
    <x v="0"/>
    <x v="1"/>
    <s v="STR030-2024-Oct"/>
    <x v="690"/>
    <x v="642"/>
    <x v="1"/>
    <x v="22"/>
    <x v="1"/>
    <x v="0"/>
    <s v="PRD0174"/>
    <x v="131"/>
    <x v="9"/>
    <x v="14"/>
    <x v="42"/>
    <x v="103"/>
    <x v="30"/>
    <n v="2000000"/>
    <x v="1"/>
    <s v="EMP0149"/>
    <s v="Vasanthi Kamath"/>
    <n v="2"/>
    <n v="5500.52"/>
    <x v="2"/>
    <n v="0"/>
    <n v="12"/>
    <n v="1320.12"/>
    <n v="12321.16"/>
    <n v="7324.74"/>
    <n v="3676.3"/>
    <s v="Debit Card"/>
    <n v="0.29837288047553967"/>
    <x v="1"/>
    <x v="1"/>
    <x v="0"/>
    <s v="21:48"/>
    <x v="2"/>
    <x v="0"/>
  </r>
  <r>
    <s v="INV101415"/>
    <x v="144"/>
    <x v="1"/>
    <x v="8"/>
    <s v="STR108-2025-Mar"/>
    <x v="691"/>
    <x v="643"/>
    <x v="0"/>
    <x v="20"/>
    <x v="0"/>
    <x v="0"/>
    <s v="PRD0054"/>
    <x v="88"/>
    <x v="18"/>
    <x v="55"/>
    <x v="31"/>
    <x v="29"/>
    <x v="28"/>
    <n v="2500000"/>
    <x v="1"/>
    <s v="EMP0160"/>
    <s v="Ganesh Iyengar"/>
    <n v="4"/>
    <n v="1371.21"/>
    <x v="3"/>
    <n v="1096.97"/>
    <n v="12"/>
    <n v="526.54"/>
    <n v="4914.41"/>
    <n v="3616.84"/>
    <n v="771.02999999999975"/>
    <s v="Credit Card"/>
    <n v="0.15689167163504872"/>
    <x v="2"/>
    <x v="0"/>
    <x v="0"/>
    <s v="14:38"/>
    <x v="1"/>
    <x v="0"/>
  </r>
  <r>
    <s v="INV101416"/>
    <x v="79"/>
    <x v="0"/>
    <x v="7"/>
    <s v="STR028-2024-Sep"/>
    <x v="583"/>
    <x v="551"/>
    <x v="0"/>
    <x v="27"/>
    <x v="4"/>
    <x v="1"/>
    <s v="PRD0115"/>
    <x v="57"/>
    <x v="8"/>
    <x v="39"/>
    <x v="1"/>
    <x v="87"/>
    <x v="65"/>
    <n v="2500000"/>
    <x v="2"/>
    <s v="EMP0258"/>
    <s v="Preethi Singh"/>
    <n v="1"/>
    <n v="1718.61"/>
    <x v="2"/>
    <n v="0"/>
    <n v="12"/>
    <n v="206.23"/>
    <n v="1924.84"/>
    <n v="1140.9000000000001"/>
    <n v="577.70999999999981"/>
    <s v="Debit Card"/>
    <n v="0.3001340371147731"/>
    <x v="1"/>
    <x v="0"/>
    <x v="0"/>
    <s v="18:32"/>
    <x v="0"/>
    <x v="0"/>
  </r>
  <r>
    <s v="INV101417"/>
    <x v="195"/>
    <x v="0"/>
    <x v="0"/>
    <s v="STR113-2024-Dec"/>
    <x v="655"/>
    <x v="613"/>
    <x v="0"/>
    <x v="9"/>
    <x v="2"/>
    <x v="0"/>
    <s v="PRD0238"/>
    <x v="100"/>
    <x v="9"/>
    <x v="14"/>
    <x v="33"/>
    <x v="64"/>
    <x v="52"/>
    <n v="2000000"/>
    <x v="2"/>
    <s v="EMP0206"/>
    <s v="Arjun Krishnan"/>
    <n v="1"/>
    <n v="1116.95"/>
    <x v="5"/>
    <n v="55.85"/>
    <n v="12"/>
    <n v="127.33"/>
    <n v="1188.43"/>
    <n v="815.46"/>
    <n v="245.64000000000004"/>
    <s v="Credit Card"/>
    <n v="0.20669286369411746"/>
    <x v="2"/>
    <x v="0"/>
    <x v="0"/>
    <s v="13:38"/>
    <x v="1"/>
    <x v="0"/>
  </r>
  <r>
    <s v="INV101418"/>
    <x v="346"/>
    <x v="0"/>
    <x v="5"/>
    <s v="STR044-2024-Jun"/>
    <x v="646"/>
    <x v="605"/>
    <x v="1"/>
    <x v="28"/>
    <x v="1"/>
    <x v="3"/>
    <s v="PRD0214"/>
    <x v="71"/>
    <x v="7"/>
    <x v="33"/>
    <x v="7"/>
    <x v="36"/>
    <x v="17"/>
    <n v="1200000"/>
    <x v="2"/>
    <s v="EMP0223"/>
    <s v="Meena Krishnan"/>
    <n v="3"/>
    <n v="1119.32"/>
    <x v="2"/>
    <n v="0"/>
    <n v="12"/>
    <n v="402.96"/>
    <n v="3760.92"/>
    <n v="2161.59"/>
    <n v="1196.3699999999999"/>
    <s v="Credit Card"/>
    <n v="0.31810567627069969"/>
    <x v="2"/>
    <x v="0"/>
    <x v="0"/>
    <s v="15:55"/>
    <x v="1"/>
    <x v="1"/>
  </r>
  <r>
    <s v="INV101419"/>
    <x v="111"/>
    <x v="0"/>
    <x v="9"/>
    <s v="STR110-2024-Nov"/>
    <x v="385"/>
    <x v="370"/>
    <x v="1"/>
    <x v="15"/>
    <x v="4"/>
    <x v="2"/>
    <s v="PRD0017"/>
    <x v="91"/>
    <x v="13"/>
    <x v="57"/>
    <x v="33"/>
    <x v="18"/>
    <x v="18"/>
    <n v="1000000"/>
    <x v="1"/>
    <s v="EMP0225"/>
    <s v="Swathi Achari"/>
    <n v="2"/>
    <n v="785.84"/>
    <x v="6"/>
    <n v="235.75"/>
    <n v="5"/>
    <n v="66.8"/>
    <n v="1402.73"/>
    <n v="1182.76"/>
    <n v="153.17000000000002"/>
    <s v="Debit Card"/>
    <n v="0.1091942141395707"/>
    <x v="1"/>
    <x v="0"/>
    <x v="0"/>
    <s v="10:50"/>
    <x v="3"/>
    <x v="0"/>
  </r>
  <r>
    <s v="INV101420"/>
    <x v="193"/>
    <x v="1"/>
    <x v="4"/>
    <s v="STR031-2025-Feb"/>
    <x v="568"/>
    <x v="538"/>
    <x v="0"/>
    <x v="20"/>
    <x v="0"/>
    <x v="2"/>
    <s v="PRD0071"/>
    <x v="17"/>
    <x v="10"/>
    <x v="17"/>
    <x v="4"/>
    <x v="113"/>
    <x v="77"/>
    <n v="2000000"/>
    <x v="1"/>
    <s v="EMP0258"/>
    <s v="Preethi Singh"/>
    <n v="3"/>
    <n v="942.55"/>
    <x v="0"/>
    <n v="282.76"/>
    <n v="5"/>
    <n v="127.24"/>
    <n v="2672.13"/>
    <n v="1604.43"/>
    <n v="940.46"/>
    <s v="Debit Card"/>
    <n v="0.35195143948834823"/>
    <x v="1"/>
    <x v="0"/>
    <x v="0"/>
    <s v="14:58"/>
    <x v="1"/>
    <x v="1"/>
  </r>
  <r>
    <s v="INV101421"/>
    <x v="176"/>
    <x v="0"/>
    <x v="1"/>
    <s v="STR076-2024-Oct"/>
    <x v="114"/>
    <x v="113"/>
    <x v="0"/>
    <x v="35"/>
    <x v="3"/>
    <x v="3"/>
    <s v="PRD0077"/>
    <x v="240"/>
    <x v="17"/>
    <x v="38"/>
    <x v="6"/>
    <x v="105"/>
    <x v="21"/>
    <n v="1500000"/>
    <x v="1"/>
    <s v="EMP0127"/>
    <s v="Chandra Reddy"/>
    <n v="3"/>
    <n v="1128.23"/>
    <x v="2"/>
    <n v="0"/>
    <n v="12"/>
    <n v="406.16"/>
    <n v="3790.85"/>
    <n v="2395.38"/>
    <n v="989.30999999999972"/>
    <s v="Debit Card"/>
    <n v="0.26097313267472988"/>
    <x v="1"/>
    <x v="0"/>
    <x v="0"/>
    <s v="18:41"/>
    <x v="0"/>
    <x v="0"/>
  </r>
  <r>
    <s v="INV101422"/>
    <x v="128"/>
    <x v="0"/>
    <x v="9"/>
    <s v="STR048-2024-Nov"/>
    <x v="52"/>
    <x v="52"/>
    <x v="0"/>
    <x v="26"/>
    <x v="4"/>
    <x v="3"/>
    <s v="PRD0090"/>
    <x v="31"/>
    <x v="1"/>
    <x v="1"/>
    <x v="19"/>
    <x v="119"/>
    <x v="59"/>
    <n v="1200000"/>
    <x v="0"/>
    <s v="EMP0269"/>
    <s v="Ishwarya Shetty"/>
    <n v="5"/>
    <n v="675.69"/>
    <x v="3"/>
    <n v="675.69"/>
    <n v="5"/>
    <n v="135.13999999999999"/>
    <n v="2837.9"/>
    <n v="2096.4"/>
    <n v="606.36"/>
    <s v="Credit Card"/>
    <n v="0.21366503400401704"/>
    <x v="2"/>
    <x v="0"/>
    <x v="0"/>
    <s v="12:57"/>
    <x v="1"/>
    <x v="0"/>
  </r>
  <r>
    <s v="INV101423"/>
    <x v="165"/>
    <x v="1"/>
    <x v="8"/>
    <s v="STR059-2025-Mar"/>
    <x v="35"/>
    <x v="35"/>
    <x v="1"/>
    <x v="7"/>
    <x v="0"/>
    <x v="2"/>
    <s v="PRD0145"/>
    <x v="94"/>
    <x v="8"/>
    <x v="10"/>
    <x v="42"/>
    <x v="88"/>
    <x v="66"/>
    <n v="1500000"/>
    <x v="2"/>
    <s v="EMP0207"/>
    <s v="Chitra Bhat"/>
    <n v="1"/>
    <n v="1723.54"/>
    <x v="5"/>
    <n v="86.18"/>
    <n v="12"/>
    <n v="196.48"/>
    <n v="1833.84"/>
    <n v="1133.27"/>
    <n v="504.08999999999992"/>
    <s v="Cash"/>
    <n v="0.27488221436984683"/>
    <x v="3"/>
    <x v="0"/>
    <x v="0"/>
    <s v="12:44"/>
    <x v="1"/>
    <x v="0"/>
  </r>
  <r>
    <s v="INV101424"/>
    <x v="101"/>
    <x v="0"/>
    <x v="1"/>
    <s v="STR024-2024-Oct"/>
    <x v="532"/>
    <x v="505"/>
    <x v="0"/>
    <x v="4"/>
    <x v="2"/>
    <x v="1"/>
    <s v="PRD0229"/>
    <x v="187"/>
    <x v="18"/>
    <x v="55"/>
    <x v="1"/>
    <x v="16"/>
    <x v="16"/>
    <n v="1000000"/>
    <x v="0"/>
    <s v="EMP0015"/>
    <s v="Vikram Bhat"/>
    <n v="1"/>
    <n v="1180.6199999999999"/>
    <x v="4"/>
    <n v="354.19"/>
    <n v="12"/>
    <n v="99.17"/>
    <n v="925.6"/>
    <n v="917.44"/>
    <n v="-91.010000000000034"/>
    <s v="Net Banking"/>
    <n v="-9.8325410544511702E-2"/>
    <x v="4"/>
    <x v="1"/>
    <x v="0"/>
    <s v="12:36"/>
    <x v="1"/>
    <x v="0"/>
  </r>
  <r>
    <s v="INV101425"/>
    <x v="319"/>
    <x v="0"/>
    <x v="10"/>
    <s v="STR086-2024-Apr"/>
    <x v="692"/>
    <x v="644"/>
    <x v="0"/>
    <x v="19"/>
    <x v="1"/>
    <x v="2"/>
    <s v="PRD0059"/>
    <x v="126"/>
    <x v="12"/>
    <x v="21"/>
    <x v="16"/>
    <x v="91"/>
    <x v="62"/>
    <n v="800000"/>
    <x v="1"/>
    <s v="EMP0008"/>
    <s v="Deepak Kamath"/>
    <n v="1"/>
    <n v="1514.62"/>
    <x v="0"/>
    <n v="151.46"/>
    <n v="12"/>
    <n v="163.58000000000001"/>
    <n v="1526.74"/>
    <n v="988.57"/>
    <n v="374.58999999999992"/>
    <s v="Credit Card"/>
    <n v="0.24535284331320323"/>
    <x v="2"/>
    <x v="1"/>
    <x v="0"/>
    <s v="13:06"/>
    <x v="1"/>
    <x v="0"/>
  </r>
  <r>
    <s v="INV101426"/>
    <x v="148"/>
    <x v="0"/>
    <x v="2"/>
    <s v="STR119-2024-May"/>
    <x v="544"/>
    <x v="514"/>
    <x v="0"/>
    <x v="7"/>
    <x v="0"/>
    <x v="2"/>
    <s v="PRD0224"/>
    <x v="3"/>
    <x v="2"/>
    <x v="3"/>
    <x v="3"/>
    <x v="89"/>
    <x v="6"/>
    <n v="1000000"/>
    <x v="0"/>
    <s v="EMP0008"/>
    <s v="Deepak Kamath"/>
    <n v="3"/>
    <n v="4825.01"/>
    <x v="1"/>
    <n v="3618.76"/>
    <n v="12"/>
    <n v="1302.75"/>
    <n v="12159.02"/>
    <n v="10112.4"/>
    <n v="743.8700000000008"/>
    <s v="Debit Card"/>
    <n v="6.1178450236943502E-2"/>
    <x v="1"/>
    <x v="0"/>
    <x v="0"/>
    <s v="17:33"/>
    <x v="0"/>
    <x v="1"/>
  </r>
  <r>
    <s v="INV101427"/>
    <x v="197"/>
    <x v="0"/>
    <x v="1"/>
    <s v="STR056-2024-Oct"/>
    <x v="397"/>
    <x v="382"/>
    <x v="0"/>
    <x v="28"/>
    <x v="1"/>
    <x v="2"/>
    <s v="PRD0025"/>
    <x v="39"/>
    <x v="7"/>
    <x v="33"/>
    <x v="23"/>
    <x v="61"/>
    <x v="50"/>
    <n v="1200000"/>
    <x v="2"/>
    <s v="EMP0002"/>
    <s v="Girish Sundaram"/>
    <n v="1"/>
    <n v="1374.28"/>
    <x v="4"/>
    <n v="412.28"/>
    <n v="12"/>
    <n v="115.44"/>
    <n v="1077.44"/>
    <n v="1025.24"/>
    <n v="-63.239999999999952"/>
    <s v="Credit Card"/>
    <n v="-5.8694683694683648E-2"/>
    <x v="2"/>
    <x v="0"/>
    <x v="0"/>
    <s v="20:06"/>
    <x v="0"/>
    <x v="0"/>
  </r>
  <r>
    <s v="INV101428"/>
    <x v="54"/>
    <x v="0"/>
    <x v="0"/>
    <s v="STR040-2024-Dec"/>
    <x v="183"/>
    <x v="180"/>
    <x v="1"/>
    <x v="22"/>
    <x v="1"/>
    <x v="1"/>
    <s v="PRD0158"/>
    <x v="68"/>
    <x v="10"/>
    <x v="43"/>
    <x v="21"/>
    <x v="14"/>
    <x v="14"/>
    <n v="1200000"/>
    <x v="2"/>
    <s v="EMP0205"/>
    <s v="Malini Gowda"/>
    <n v="1"/>
    <n v="663.42"/>
    <x v="2"/>
    <n v="0"/>
    <n v="5"/>
    <n v="33.17"/>
    <n v="696.59"/>
    <n v="457.16"/>
    <n v="206.26"/>
    <s v="Debit Card"/>
    <n v="0.29609957076616084"/>
    <x v="1"/>
    <x v="0"/>
    <x v="0"/>
    <s v="13:25"/>
    <x v="1"/>
    <x v="0"/>
  </r>
  <r>
    <s v="INV101429"/>
    <x v="243"/>
    <x v="1"/>
    <x v="4"/>
    <s v="STR059-2025-Feb"/>
    <x v="693"/>
    <x v="645"/>
    <x v="1"/>
    <x v="24"/>
    <x v="1"/>
    <x v="3"/>
    <s v="PRD0067"/>
    <x v="41"/>
    <x v="15"/>
    <x v="24"/>
    <x v="24"/>
    <x v="88"/>
    <x v="66"/>
    <n v="1500000"/>
    <x v="2"/>
    <s v="EMP0020"/>
    <s v="Eswar Prasad"/>
    <n v="2"/>
    <n v="1503.49"/>
    <x v="0"/>
    <n v="300.7"/>
    <n v="12"/>
    <n v="324.75"/>
    <n v="3031.03"/>
    <n v="2026.52"/>
    <n v="679.76000000000022"/>
    <s v="Debit Card"/>
    <n v="0.2242669983470966"/>
    <x v="1"/>
    <x v="0"/>
    <x v="0"/>
    <s v="18:18"/>
    <x v="0"/>
    <x v="0"/>
  </r>
  <r>
    <s v="INV101430"/>
    <x v="190"/>
    <x v="1"/>
    <x v="6"/>
    <s v="STR035-2025-Jan"/>
    <x v="694"/>
    <x v="646"/>
    <x v="1"/>
    <x v="34"/>
    <x v="0"/>
    <x v="1"/>
    <s v="PRD0205"/>
    <x v="211"/>
    <x v="6"/>
    <x v="20"/>
    <x v="5"/>
    <x v="106"/>
    <x v="57"/>
    <n v="1200000"/>
    <x v="0"/>
    <s v="EMP0086"/>
    <s v="Anil Reddy"/>
    <n v="1"/>
    <n v="930.43"/>
    <x v="4"/>
    <n v="279.13"/>
    <n v="5"/>
    <n v="32.56"/>
    <n v="683.86"/>
    <n v="535.47"/>
    <n v="115.82999999999998"/>
    <s v="UPI"/>
    <n v="0.16937677302371829"/>
    <x v="0"/>
    <x v="1"/>
    <x v="0"/>
    <s v="10:00"/>
    <x v="3"/>
    <x v="1"/>
  </r>
  <r>
    <s v="INV101431"/>
    <x v="157"/>
    <x v="0"/>
    <x v="7"/>
    <s v="STR025-2024-Sep"/>
    <x v="384"/>
    <x v="369"/>
    <x v="0"/>
    <x v="23"/>
    <x v="0"/>
    <x v="3"/>
    <s v="PRD0130"/>
    <x v="132"/>
    <x v="2"/>
    <x v="59"/>
    <x v="47"/>
    <x v="112"/>
    <x v="76"/>
    <n v="1500000"/>
    <x v="1"/>
    <s v="EMP0269"/>
    <s v="Ishwarya Shetty"/>
    <n v="2"/>
    <n v="1350.08"/>
    <x v="2"/>
    <n v="0"/>
    <n v="12"/>
    <n v="324.02"/>
    <n v="3024.18"/>
    <n v="1924.34"/>
    <n v="775.81999999999994"/>
    <s v="UPI"/>
    <n v="0.25653896262788589"/>
    <x v="0"/>
    <x v="0"/>
    <x v="0"/>
    <s v="12:21"/>
    <x v="1"/>
    <x v="0"/>
  </r>
  <r>
    <s v="INV101432"/>
    <x v="110"/>
    <x v="0"/>
    <x v="1"/>
    <s v="STR024-2024-Oct"/>
    <x v="638"/>
    <x v="600"/>
    <x v="1"/>
    <x v="15"/>
    <x v="4"/>
    <x v="1"/>
    <s v="PRD0081"/>
    <x v="118"/>
    <x v="14"/>
    <x v="23"/>
    <x v="21"/>
    <x v="16"/>
    <x v="16"/>
    <n v="1000000"/>
    <x v="0"/>
    <s v="EMP0215"/>
    <s v="Praveen Gupta"/>
    <n v="2"/>
    <n v="6897.11"/>
    <x v="3"/>
    <n v="2758.84"/>
    <n v="3"/>
    <n v="331.06"/>
    <n v="11366.44"/>
    <n v="9525.52"/>
    <n v="1509.8600000000001"/>
    <s v="Cash"/>
    <n v="0.13283490697175193"/>
    <x v="3"/>
    <x v="0"/>
    <x v="0"/>
    <s v="10:34"/>
    <x v="3"/>
    <x v="1"/>
  </r>
  <r>
    <s v="INV101433"/>
    <x v="266"/>
    <x v="0"/>
    <x v="10"/>
    <s v="STR107-2024-Apr"/>
    <x v="695"/>
    <x v="647"/>
    <x v="0"/>
    <x v="3"/>
    <x v="3"/>
    <x v="3"/>
    <s v="PRD0022"/>
    <x v="43"/>
    <x v="7"/>
    <x v="35"/>
    <x v="25"/>
    <x v="98"/>
    <x v="19"/>
    <n v="1500000"/>
    <x v="1"/>
    <s v="EMP0203"/>
    <s v="Rani Mishra"/>
    <n v="1"/>
    <n v="1232.81"/>
    <x v="6"/>
    <n v="184.92"/>
    <n v="12"/>
    <n v="125.75"/>
    <n v="1173.6400000000001"/>
    <n v="767.83"/>
    <n v="280.06000000000006"/>
    <s v="UPI"/>
    <n v="0.23862513206775504"/>
    <x v="0"/>
    <x v="0"/>
    <x v="0"/>
    <s v="21:56"/>
    <x v="2"/>
    <x v="0"/>
  </r>
  <r>
    <s v="INV101434"/>
    <x v="92"/>
    <x v="0"/>
    <x v="7"/>
    <s v="STR012-2024-Sep"/>
    <x v="61"/>
    <x v="61"/>
    <x v="1"/>
    <x v="17"/>
    <x v="2"/>
    <x v="0"/>
    <s v="PRD0129"/>
    <x v="54"/>
    <x v="6"/>
    <x v="56"/>
    <x v="2"/>
    <x v="72"/>
    <x v="57"/>
    <n v="2000000"/>
    <x v="0"/>
    <s v="EMP0026"/>
    <s v="Sunita Ramachandran"/>
    <n v="2"/>
    <n v="690.3"/>
    <x v="2"/>
    <n v="0"/>
    <n v="5"/>
    <n v="69.03"/>
    <n v="1449.63"/>
    <n v="807.42"/>
    <n v="573.18000000000018"/>
    <s v="Credit Card"/>
    <n v="0.39539744624490397"/>
    <x v="2"/>
    <x v="0"/>
    <x v="0"/>
    <s v="20:55"/>
    <x v="0"/>
    <x v="0"/>
  </r>
  <r>
    <s v="INV101435"/>
    <x v="202"/>
    <x v="0"/>
    <x v="7"/>
    <s v="STR041-2024-Sep"/>
    <x v="636"/>
    <x v="598"/>
    <x v="1"/>
    <x v="13"/>
    <x v="0"/>
    <x v="1"/>
    <s v="PRD0054"/>
    <x v="88"/>
    <x v="18"/>
    <x v="55"/>
    <x v="31"/>
    <x v="62"/>
    <x v="32"/>
    <n v="2500000"/>
    <x v="1"/>
    <s v="EMP0206"/>
    <s v="Arjun Krishnan"/>
    <n v="2"/>
    <n v="1325.77"/>
    <x v="2"/>
    <n v="0"/>
    <n v="12"/>
    <n v="318.18"/>
    <n v="2969.72"/>
    <n v="1808.42"/>
    <n v="843.11999999999966"/>
    <s v="Credit Card"/>
    <n v="0.28390555338550427"/>
    <x v="2"/>
    <x v="0"/>
    <x v="1"/>
    <s v="16:34"/>
    <x v="1"/>
    <x v="1"/>
  </r>
  <r>
    <s v="INV101436"/>
    <x v="151"/>
    <x v="0"/>
    <x v="9"/>
    <s v="STR036-2024-Nov"/>
    <x v="696"/>
    <x v="648"/>
    <x v="0"/>
    <x v="7"/>
    <x v="0"/>
    <x v="2"/>
    <s v="PRD0067"/>
    <x v="41"/>
    <x v="15"/>
    <x v="24"/>
    <x v="24"/>
    <x v="78"/>
    <x v="62"/>
    <n v="1000000"/>
    <x v="1"/>
    <s v="EMP0156"/>
    <s v="Deepthi Iyengar"/>
    <n v="3"/>
    <n v="1606.36"/>
    <x v="6"/>
    <n v="722.86"/>
    <n v="12"/>
    <n v="491.55"/>
    <n v="4587.7700000000004"/>
    <n v="3039.78"/>
    <n v="1056.4400000000003"/>
    <s v="UPI"/>
    <n v="0.23027309564341722"/>
    <x v="0"/>
    <x v="1"/>
    <x v="0"/>
    <s v="12:21"/>
    <x v="1"/>
    <x v="1"/>
  </r>
  <r>
    <s v="INV101437"/>
    <x v="222"/>
    <x v="0"/>
    <x v="1"/>
    <s v="STR058-2024-Oct"/>
    <x v="300"/>
    <x v="289"/>
    <x v="1"/>
    <x v="20"/>
    <x v="0"/>
    <x v="1"/>
    <s v="PRD0150"/>
    <x v="38"/>
    <x v="13"/>
    <x v="57"/>
    <x v="7"/>
    <x v="4"/>
    <x v="4"/>
    <n v="1200000"/>
    <x v="1"/>
    <s v="EMP0255"/>
    <s v="Venkat Sharma"/>
    <n v="1"/>
    <n v="683.28"/>
    <x v="3"/>
    <n v="136.66"/>
    <n v="5"/>
    <n v="27.33"/>
    <n v="573.95000000000005"/>
    <n v="525.45000000000005"/>
    <n v="21.17"/>
    <s v="UPI"/>
    <n v="3.6884746058018988E-2"/>
    <x v="0"/>
    <x v="1"/>
    <x v="0"/>
    <s v="20:41"/>
    <x v="0"/>
    <x v="0"/>
  </r>
  <r>
    <s v="INV101438"/>
    <x v="110"/>
    <x v="0"/>
    <x v="1"/>
    <s v="STR043-2024-Oct"/>
    <x v="103"/>
    <x v="102"/>
    <x v="0"/>
    <x v="27"/>
    <x v="4"/>
    <x v="1"/>
    <s v="PRD0035"/>
    <x v="4"/>
    <x v="0"/>
    <x v="4"/>
    <x v="1"/>
    <x v="97"/>
    <x v="20"/>
    <n v="1500000"/>
    <x v="2"/>
    <s v="EMP0009"/>
    <s v="Vinod Hegde"/>
    <n v="3"/>
    <n v="948.48"/>
    <x v="6"/>
    <n v="426.82"/>
    <n v="5"/>
    <n v="120.93"/>
    <n v="2539.5500000000002"/>
    <n v="1619.28"/>
    <n v="799.34000000000015"/>
    <s v="Net Banking"/>
    <n v="0.31475655135752401"/>
    <x v="4"/>
    <x v="0"/>
    <x v="0"/>
    <s v="19:39"/>
    <x v="0"/>
    <x v="1"/>
  </r>
  <r>
    <s v="INV101439"/>
    <x v="138"/>
    <x v="0"/>
    <x v="9"/>
    <s v="STR038-2024-Nov"/>
    <x v="697"/>
    <x v="649"/>
    <x v="1"/>
    <x v="18"/>
    <x v="2"/>
    <x v="2"/>
    <s v="PRD0021"/>
    <x v="127"/>
    <x v="17"/>
    <x v="66"/>
    <x v="0"/>
    <x v="95"/>
    <x v="69"/>
    <n v="1500000"/>
    <x v="2"/>
    <s v="EMP0063"/>
    <s v="Anusuya Subramaniam"/>
    <n v="2"/>
    <n v="1179.6600000000001"/>
    <x v="2"/>
    <n v="0"/>
    <n v="12"/>
    <n v="283.12"/>
    <n v="2642.44"/>
    <n v="1763.86"/>
    <n v="595.46000000000015"/>
    <s v="EMI"/>
    <n v="0.22534475711842092"/>
    <x v="5"/>
    <x v="0"/>
    <x v="0"/>
    <s v="20:38"/>
    <x v="0"/>
    <x v="0"/>
  </r>
  <r>
    <s v="INV101440"/>
    <x v="347"/>
    <x v="0"/>
    <x v="11"/>
    <s v="STR036-2024-Aug"/>
    <x v="408"/>
    <x v="392"/>
    <x v="0"/>
    <x v="28"/>
    <x v="1"/>
    <x v="1"/>
    <s v="PRD0243"/>
    <x v="21"/>
    <x v="0"/>
    <x v="19"/>
    <x v="12"/>
    <x v="78"/>
    <x v="62"/>
    <n v="1000000"/>
    <x v="1"/>
    <s v="EMP0258"/>
    <s v="Preethi Singh"/>
    <n v="3"/>
    <n v="1292.93"/>
    <x v="2"/>
    <n v="0"/>
    <n v="12"/>
    <n v="465.45"/>
    <n v="4344.24"/>
    <n v="2630.76"/>
    <n v="1248.0299999999995"/>
    <s v="Credit Card"/>
    <n v="0.28728385172089932"/>
    <x v="2"/>
    <x v="0"/>
    <x v="0"/>
    <s v="18:05"/>
    <x v="0"/>
    <x v="0"/>
  </r>
  <r>
    <s v="INV101441"/>
    <x v="255"/>
    <x v="0"/>
    <x v="9"/>
    <s v="STR004-2024-Nov"/>
    <x v="698"/>
    <x v="650"/>
    <x v="0"/>
    <x v="21"/>
    <x v="1"/>
    <x v="2"/>
    <s v="PRD0199"/>
    <x v="5"/>
    <x v="3"/>
    <x v="5"/>
    <x v="4"/>
    <x v="10"/>
    <x v="10"/>
    <n v="800000"/>
    <x v="2"/>
    <s v="EMP0225"/>
    <s v="Swathi Achari"/>
    <n v="4"/>
    <n v="3085.8"/>
    <x v="4"/>
    <n v="3702.96"/>
    <n v="12"/>
    <n v="1036.83"/>
    <n v="9677.07"/>
    <n v="9698.48"/>
    <n v="-1058.2399999999998"/>
    <s v="Debit Card"/>
    <n v="-0.10935541439712639"/>
    <x v="1"/>
    <x v="1"/>
    <x v="0"/>
    <s v="14:52"/>
    <x v="1"/>
    <x v="0"/>
  </r>
  <r>
    <s v="INV101442"/>
    <x v="92"/>
    <x v="0"/>
    <x v="7"/>
    <s v="STR054-2024-Sep"/>
    <x v="143"/>
    <x v="141"/>
    <x v="0"/>
    <x v="22"/>
    <x v="1"/>
    <x v="0"/>
    <s v="PRD0154"/>
    <x v="225"/>
    <x v="1"/>
    <x v="51"/>
    <x v="12"/>
    <x v="85"/>
    <x v="37"/>
    <n v="2000000"/>
    <x v="1"/>
    <s v="EMP0100"/>
    <s v="Priya Balasubramaniam"/>
    <n v="2"/>
    <n v="593.75"/>
    <x v="0"/>
    <n v="118.75"/>
    <n v="5"/>
    <n v="53.44"/>
    <n v="1122.19"/>
    <n v="746.54"/>
    <n v="322.21000000000009"/>
    <s v="UPI"/>
    <n v="0.28712606599595442"/>
    <x v="0"/>
    <x v="1"/>
    <x v="0"/>
    <s v="16:09"/>
    <x v="1"/>
    <x v="0"/>
  </r>
  <r>
    <s v="INV101443"/>
    <x v="213"/>
    <x v="0"/>
    <x v="1"/>
    <s v="STR060-2024-Oct"/>
    <x v="387"/>
    <x v="372"/>
    <x v="1"/>
    <x v="26"/>
    <x v="4"/>
    <x v="0"/>
    <s v="PRD0126"/>
    <x v="76"/>
    <x v="11"/>
    <x v="49"/>
    <x v="38"/>
    <x v="42"/>
    <x v="39"/>
    <n v="1000000"/>
    <x v="1"/>
    <s v="EMP0276"/>
    <s v="Manoj Ramachandran"/>
    <n v="1"/>
    <n v="955.76"/>
    <x v="0"/>
    <n v="95.58"/>
    <n v="5"/>
    <n v="43.01"/>
    <n v="903.19"/>
    <n v="645.59"/>
    <n v="214.59000000000003"/>
    <s v="Cash"/>
    <n v="0.23759120450846447"/>
    <x v="3"/>
    <x v="0"/>
    <x v="0"/>
    <s v="10:38"/>
    <x v="3"/>
    <x v="0"/>
  </r>
  <r>
    <s v="INV101444"/>
    <x v="117"/>
    <x v="0"/>
    <x v="9"/>
    <s v="STR068-2024-Nov"/>
    <x v="191"/>
    <x v="188"/>
    <x v="1"/>
    <x v="2"/>
    <x v="2"/>
    <x v="3"/>
    <s v="PRD0147"/>
    <x v="186"/>
    <x v="5"/>
    <x v="7"/>
    <x v="32"/>
    <x v="11"/>
    <x v="11"/>
    <n v="2000000"/>
    <x v="1"/>
    <s v="EMP0240"/>
    <s v="Gopal Prasad"/>
    <n v="1"/>
    <n v="1123.52"/>
    <x v="3"/>
    <n v="224.7"/>
    <n v="12"/>
    <n v="107.86"/>
    <n v="1006.68"/>
    <n v="915.87"/>
    <n v="-17.050000000000054"/>
    <s v="UPI"/>
    <n v="-1.6936861763420408E-2"/>
    <x v="0"/>
    <x v="1"/>
    <x v="0"/>
    <s v="13:14"/>
    <x v="1"/>
    <x v="0"/>
  </r>
  <r>
    <s v="INV101445"/>
    <x v="305"/>
    <x v="1"/>
    <x v="8"/>
    <s v="STR110-2025-Mar"/>
    <x v="173"/>
    <x v="170"/>
    <x v="0"/>
    <x v="22"/>
    <x v="1"/>
    <x v="0"/>
    <s v="PRD0165"/>
    <x v="165"/>
    <x v="5"/>
    <x v="33"/>
    <x v="22"/>
    <x v="18"/>
    <x v="18"/>
    <n v="1000000"/>
    <x v="1"/>
    <s v="EMP0173"/>
    <s v="Logesh Gopalakrishnan"/>
    <n v="0"/>
    <n v="1117.79"/>
    <x v="2"/>
    <n v="0"/>
    <n v="12"/>
    <n v="0"/>
    <n v="0"/>
    <n v="0"/>
    <n v="0"/>
    <s v="UPI"/>
    <n v="0"/>
    <x v="0"/>
    <x v="0"/>
    <x v="0"/>
    <s v="21:16"/>
    <x v="2"/>
    <x v="0"/>
  </r>
  <r>
    <s v="INV101446"/>
    <x v="209"/>
    <x v="1"/>
    <x v="8"/>
    <s v="STR049-2025-Mar"/>
    <x v="699"/>
    <x v="651"/>
    <x v="0"/>
    <x v="21"/>
    <x v="1"/>
    <x v="1"/>
    <s v="PRD0077"/>
    <x v="240"/>
    <x v="17"/>
    <x v="38"/>
    <x v="6"/>
    <x v="110"/>
    <x v="74"/>
    <n v="1200000"/>
    <x v="2"/>
    <s v="EMP0223"/>
    <s v="Meena Krishnan"/>
    <n v="4"/>
    <n v="1221.3599999999999"/>
    <x v="2"/>
    <n v="0"/>
    <n v="12"/>
    <n v="586.25"/>
    <n v="5471.69"/>
    <n v="3193.84"/>
    <n v="1691.5999999999995"/>
    <s v="UPI"/>
    <n v="0.30915494116077474"/>
    <x v="0"/>
    <x v="0"/>
    <x v="0"/>
    <s v="17:23"/>
    <x v="0"/>
    <x v="0"/>
  </r>
  <r>
    <s v="INV101447"/>
    <x v="135"/>
    <x v="0"/>
    <x v="2"/>
    <s v="STR040-2024-May"/>
    <x v="118"/>
    <x v="117"/>
    <x v="0"/>
    <x v="2"/>
    <x v="2"/>
    <x v="2"/>
    <s v="PRD0133"/>
    <x v="204"/>
    <x v="5"/>
    <x v="7"/>
    <x v="40"/>
    <x v="14"/>
    <x v="14"/>
    <n v="1200000"/>
    <x v="2"/>
    <s v="EMP0002"/>
    <s v="Girish Sundaram"/>
    <n v="3"/>
    <n v="1039.8800000000001"/>
    <x v="2"/>
    <n v="0"/>
    <n v="12"/>
    <n v="374.36"/>
    <n v="3494"/>
    <n v="2269.77"/>
    <n v="849.87"/>
    <s v="Credit Card"/>
    <n v="0.24323697767601604"/>
    <x v="2"/>
    <x v="0"/>
    <x v="0"/>
    <s v="14:43"/>
    <x v="1"/>
    <x v="1"/>
  </r>
  <r>
    <s v="INV101448"/>
    <x v="112"/>
    <x v="0"/>
    <x v="1"/>
    <s v="STR063-2024-Oct"/>
    <x v="700"/>
    <x v="652"/>
    <x v="0"/>
    <x v="16"/>
    <x v="3"/>
    <x v="0"/>
    <s v="PRD0169"/>
    <x v="13"/>
    <x v="8"/>
    <x v="13"/>
    <x v="10"/>
    <x v="70"/>
    <x v="56"/>
    <n v="1200000"/>
    <x v="2"/>
    <s v="EMP0225"/>
    <s v="Swathi Achari"/>
    <n v="1"/>
    <n v="1797.13"/>
    <x v="1"/>
    <n v="449.28"/>
    <n v="12"/>
    <n v="161.74"/>
    <n v="1509.59"/>
    <n v="1407.33"/>
    <n v="-59.480000000000018"/>
    <s v="Credit Card"/>
    <n v="-3.9401426877496551E-2"/>
    <x v="2"/>
    <x v="0"/>
    <x v="0"/>
    <s v="13:12"/>
    <x v="1"/>
    <x v="0"/>
  </r>
  <r>
    <s v="INV101449"/>
    <x v="348"/>
    <x v="0"/>
    <x v="3"/>
    <s v="STR044-2024-Jul"/>
    <x v="298"/>
    <x v="287"/>
    <x v="1"/>
    <x v="11"/>
    <x v="3"/>
    <x v="0"/>
    <s v="PRD0064"/>
    <x v="47"/>
    <x v="19"/>
    <x v="36"/>
    <x v="27"/>
    <x v="36"/>
    <x v="17"/>
    <n v="1200000"/>
    <x v="2"/>
    <s v="EMP0225"/>
    <s v="Swathi Achari"/>
    <n v="1"/>
    <n v="330.14"/>
    <x v="0"/>
    <n v="33.01"/>
    <n v="5"/>
    <n v="14.86"/>
    <n v="311.99"/>
    <n v="254.15"/>
    <n v="42.980000000000004"/>
    <s v="Credit Card"/>
    <n v="0.13776082566748934"/>
    <x v="2"/>
    <x v="0"/>
    <x v="0"/>
    <s v="14:06"/>
    <x v="1"/>
    <x v="1"/>
  </r>
  <r>
    <s v="INV101450"/>
    <x v="181"/>
    <x v="0"/>
    <x v="9"/>
    <s v="STR013-2024-Nov"/>
    <x v="355"/>
    <x v="340"/>
    <x v="0"/>
    <x v="9"/>
    <x v="2"/>
    <x v="0"/>
    <s v="PRD0076"/>
    <x v="196"/>
    <x v="5"/>
    <x v="7"/>
    <x v="21"/>
    <x v="76"/>
    <x v="50"/>
    <n v="2500000"/>
    <x v="2"/>
    <s v="EMP0285"/>
    <s v="Chandran Krishnan"/>
    <n v="2"/>
    <n v="811.01"/>
    <x v="0"/>
    <n v="162.19999999999999"/>
    <n v="5"/>
    <n v="72.989999999999995"/>
    <n v="1532.81"/>
    <n v="1322.68"/>
    <n v="137.13999999999987"/>
    <s v="Debit Card"/>
    <n v="8.9469666821067106E-2"/>
    <x v="1"/>
    <x v="0"/>
    <x v="0"/>
    <s v="13:36"/>
    <x v="1"/>
    <x v="0"/>
  </r>
  <r>
    <s v="INV101451"/>
    <x v="284"/>
    <x v="0"/>
    <x v="9"/>
    <s v="STR079-2024-Nov"/>
    <x v="277"/>
    <x v="269"/>
    <x v="0"/>
    <x v="35"/>
    <x v="3"/>
    <x v="0"/>
    <s v="PRD0082"/>
    <x v="59"/>
    <x v="12"/>
    <x v="21"/>
    <x v="33"/>
    <x v="79"/>
    <x v="63"/>
    <n v="2500000"/>
    <x v="1"/>
    <s v="EMP0147"/>
    <s v="Yogesh Chettiar"/>
    <n v="1"/>
    <n v="3383.48"/>
    <x v="2"/>
    <n v="0"/>
    <n v="12"/>
    <n v="406.02"/>
    <n v="3789.5"/>
    <n v="2151.34"/>
    <n v="1232.1399999999999"/>
    <s v="UPI"/>
    <n v="0.32514579759862777"/>
    <x v="0"/>
    <x v="0"/>
    <x v="0"/>
    <s v="17:04"/>
    <x v="0"/>
    <x v="1"/>
  </r>
  <r>
    <s v="INV101452"/>
    <x v="153"/>
    <x v="0"/>
    <x v="7"/>
    <s v="STR061-2024-Sep"/>
    <x v="110"/>
    <x v="109"/>
    <x v="0"/>
    <x v="13"/>
    <x v="0"/>
    <x v="1"/>
    <s v="PRD0098"/>
    <x v="98"/>
    <x v="18"/>
    <x v="55"/>
    <x v="37"/>
    <x v="71"/>
    <x v="44"/>
    <n v="1500000"/>
    <x v="2"/>
    <s v="EMP0260"/>
    <s v="Malathi Varma"/>
    <n v="2"/>
    <n v="1234.5999999999999"/>
    <x v="1"/>
    <n v="617.29999999999995"/>
    <n v="12"/>
    <n v="222.23"/>
    <n v="2074.13"/>
    <n v="1878.26"/>
    <n v="-26.359999999999872"/>
    <s v="Net Banking"/>
    <n v="-1.2708943026714752E-2"/>
    <x v="4"/>
    <x v="1"/>
    <x v="0"/>
    <s v="14:00"/>
    <x v="1"/>
    <x v="0"/>
  </r>
  <r>
    <s v="INV101453"/>
    <x v="220"/>
    <x v="0"/>
    <x v="10"/>
    <s v="STR072-2024-Apr"/>
    <x v="701"/>
    <x v="653"/>
    <x v="1"/>
    <x v="10"/>
    <x v="4"/>
    <x v="3"/>
    <s v="PRD0204"/>
    <x v="190"/>
    <x v="12"/>
    <x v="68"/>
    <x v="46"/>
    <x v="24"/>
    <x v="24"/>
    <n v="1500000"/>
    <x v="0"/>
    <s v="EMP0255"/>
    <s v="Venkat Sharma"/>
    <n v="4"/>
    <n v="1043.79"/>
    <x v="3"/>
    <n v="835.03"/>
    <n v="12"/>
    <n v="400.82"/>
    <n v="3740.95"/>
    <n v="2782.68"/>
    <n v="557.45000000000005"/>
    <s v="Debit Card"/>
    <n v="0.14901295125569711"/>
    <x v="1"/>
    <x v="1"/>
    <x v="0"/>
    <s v="10:09"/>
    <x v="3"/>
    <x v="1"/>
  </r>
  <r>
    <s v="INV101454"/>
    <x v="4"/>
    <x v="0"/>
    <x v="3"/>
    <s v="STR039-2024-Jul"/>
    <x v="601"/>
    <x v="566"/>
    <x v="1"/>
    <x v="35"/>
    <x v="3"/>
    <x v="2"/>
    <s v="PRD0095"/>
    <x v="213"/>
    <x v="5"/>
    <x v="11"/>
    <x v="33"/>
    <x v="94"/>
    <x v="68"/>
    <n v="1500000"/>
    <x v="2"/>
    <s v="EMP0061"/>
    <s v="Ganapathy Naidu"/>
    <n v="4"/>
    <n v="947.69"/>
    <x v="3"/>
    <n v="758.15"/>
    <n v="5"/>
    <n v="151.63"/>
    <n v="3184.24"/>
    <n v="2680.68"/>
    <n v="351.92999999999995"/>
    <s v="EMI"/>
    <n v="0.11052244805667914"/>
    <x v="5"/>
    <x v="1"/>
    <x v="0"/>
    <s v="16:02"/>
    <x v="1"/>
    <x v="1"/>
  </r>
  <r>
    <s v="INV101455"/>
    <x v="125"/>
    <x v="0"/>
    <x v="1"/>
    <s v="STR092-2024-Oct"/>
    <x v="106"/>
    <x v="105"/>
    <x v="0"/>
    <x v="12"/>
    <x v="3"/>
    <x v="3"/>
    <s v="PRD0039"/>
    <x v="111"/>
    <x v="11"/>
    <x v="18"/>
    <x v="45"/>
    <x v="31"/>
    <x v="30"/>
    <n v="1500000"/>
    <x v="1"/>
    <s v="EMP0001"/>
    <s v="Charulatha Kumar"/>
    <n v="0"/>
    <n v="919.96"/>
    <x v="0"/>
    <n v="0"/>
    <n v="5"/>
    <n v="0"/>
    <n v="0"/>
    <n v="0"/>
    <n v="0"/>
    <s v="Debit Card"/>
    <n v="0"/>
    <x v="1"/>
    <x v="0"/>
    <x v="0"/>
    <s v="16:55"/>
    <x v="1"/>
    <x v="1"/>
  </r>
  <r>
    <s v="INV101456"/>
    <x v="97"/>
    <x v="0"/>
    <x v="1"/>
    <s v="STR110-2024-Oct"/>
    <x v="271"/>
    <x v="263"/>
    <x v="0"/>
    <x v="25"/>
    <x v="3"/>
    <x v="2"/>
    <s v="PRD0053"/>
    <x v="200"/>
    <x v="13"/>
    <x v="57"/>
    <x v="21"/>
    <x v="18"/>
    <x v="18"/>
    <n v="1000000"/>
    <x v="1"/>
    <s v="EMP0001"/>
    <s v="Charulatha Kumar"/>
    <n v="1"/>
    <n v="492.96"/>
    <x v="2"/>
    <n v="0"/>
    <n v="5"/>
    <n v="24.65"/>
    <n v="517.61"/>
    <n v="327.36"/>
    <n v="165.6"/>
    <s v="Net Banking"/>
    <n v="0.31993199513146964"/>
    <x v="4"/>
    <x v="0"/>
    <x v="0"/>
    <s v="21:10"/>
    <x v="2"/>
    <x v="1"/>
  </r>
  <r>
    <s v="INV101457"/>
    <x v="306"/>
    <x v="0"/>
    <x v="5"/>
    <s v="STR021-2024-Jun"/>
    <x v="702"/>
    <x v="654"/>
    <x v="1"/>
    <x v="27"/>
    <x v="4"/>
    <x v="1"/>
    <s v="PRD0244"/>
    <x v="122"/>
    <x v="8"/>
    <x v="10"/>
    <x v="32"/>
    <x v="8"/>
    <x v="8"/>
    <n v="2000000"/>
    <x v="1"/>
    <s v="EMP0015"/>
    <s v="Vikram Bhat"/>
    <n v="4"/>
    <n v="1169.81"/>
    <x v="4"/>
    <n v="1403.77"/>
    <n v="12"/>
    <n v="393.06"/>
    <n v="3668.53"/>
    <n v="3242.48"/>
    <n v="32.99000000000018"/>
    <s v="UPI"/>
    <n v="8.9927027992139034E-3"/>
    <x v="0"/>
    <x v="1"/>
    <x v="1"/>
    <s v="20:57"/>
    <x v="0"/>
    <x v="1"/>
  </r>
  <r>
    <s v="INV101458"/>
    <x v="210"/>
    <x v="0"/>
    <x v="9"/>
    <s v="STR038-2024-Nov"/>
    <x v="444"/>
    <x v="427"/>
    <x v="0"/>
    <x v="33"/>
    <x v="3"/>
    <x v="1"/>
    <s v="PRD0182"/>
    <x v="74"/>
    <x v="12"/>
    <x v="21"/>
    <x v="10"/>
    <x v="95"/>
    <x v="69"/>
    <n v="1500000"/>
    <x v="2"/>
    <s v="EMP0063"/>
    <s v="Anusuya Subramaniam"/>
    <n v="1"/>
    <n v="3209.89"/>
    <x v="6"/>
    <n v="481.48"/>
    <n v="12"/>
    <n v="327.41000000000003"/>
    <n v="3055.82"/>
    <n v="2135.85"/>
    <n v="592.56000000000017"/>
    <s v="UPI"/>
    <n v="0.19391194507529899"/>
    <x v="0"/>
    <x v="0"/>
    <x v="0"/>
    <s v="14:37"/>
    <x v="1"/>
    <x v="0"/>
  </r>
  <r>
    <s v="INV101459"/>
    <x v="212"/>
    <x v="1"/>
    <x v="4"/>
    <s v="STR065-2025-Feb"/>
    <x v="277"/>
    <x v="269"/>
    <x v="0"/>
    <x v="35"/>
    <x v="3"/>
    <x v="0"/>
    <s v="PRD0211"/>
    <x v="198"/>
    <x v="6"/>
    <x v="8"/>
    <x v="15"/>
    <x v="102"/>
    <x v="73"/>
    <n v="1200000"/>
    <x v="0"/>
    <s v="EMP0127"/>
    <s v="Chandra Reddy"/>
    <n v="1"/>
    <n v="846.34"/>
    <x v="2"/>
    <n v="0"/>
    <n v="5"/>
    <n v="42.32"/>
    <n v="888.66"/>
    <n v="481.3"/>
    <n v="365.03999999999996"/>
    <s v="Net Banking"/>
    <n v="0.41077577476200117"/>
    <x v="4"/>
    <x v="1"/>
    <x v="0"/>
    <s v="21:14"/>
    <x v="2"/>
    <x v="0"/>
  </r>
  <r>
    <s v="INV101460"/>
    <x v="322"/>
    <x v="0"/>
    <x v="11"/>
    <s v="STR078-2024-Aug"/>
    <x v="378"/>
    <x v="363"/>
    <x v="0"/>
    <x v="20"/>
    <x v="0"/>
    <x v="3"/>
    <s v="PRD0033"/>
    <x v="103"/>
    <x v="2"/>
    <x v="59"/>
    <x v="30"/>
    <x v="3"/>
    <x v="3"/>
    <n v="1200000"/>
    <x v="1"/>
    <s v="EMP0285"/>
    <s v="Chandran Krishnan"/>
    <n v="3"/>
    <n v="3399.64"/>
    <x v="2"/>
    <n v="0"/>
    <n v="12"/>
    <n v="1223.8699999999999"/>
    <n v="11422.79"/>
    <n v="8130.15"/>
    <n v="2068.7700000000013"/>
    <s v="Credit Card"/>
    <n v="0.18110899351209303"/>
    <x v="2"/>
    <x v="0"/>
    <x v="0"/>
    <s v="19:01"/>
    <x v="0"/>
    <x v="0"/>
  </r>
  <r>
    <s v="INV101461"/>
    <x v="345"/>
    <x v="1"/>
    <x v="8"/>
    <s v="STR019-2025-Mar"/>
    <x v="263"/>
    <x v="256"/>
    <x v="0"/>
    <x v="4"/>
    <x v="2"/>
    <x v="2"/>
    <s v="PRD0237"/>
    <x v="136"/>
    <x v="16"/>
    <x v="47"/>
    <x v="24"/>
    <x v="20"/>
    <x v="20"/>
    <n v="1000000"/>
    <x v="2"/>
    <s v="EMP0127"/>
    <s v="Chandra Reddy"/>
    <n v="2"/>
    <n v="2584.96"/>
    <x v="2"/>
    <n v="0"/>
    <n v="12"/>
    <n v="620.39"/>
    <n v="5790.31"/>
    <n v="3760.28"/>
    <n v="1409.6400000000003"/>
    <s v="UPI"/>
    <n v="0.24344810554184496"/>
    <x v="0"/>
    <x v="0"/>
    <x v="0"/>
    <s v="19:19"/>
    <x v="0"/>
    <x v="0"/>
  </r>
  <r>
    <s v="INV101462"/>
    <x v="219"/>
    <x v="0"/>
    <x v="1"/>
    <s v="STR056-2024-Oct"/>
    <x v="703"/>
    <x v="655"/>
    <x v="1"/>
    <x v="2"/>
    <x v="2"/>
    <x v="1"/>
    <s v="PRD0021"/>
    <x v="127"/>
    <x v="17"/>
    <x v="66"/>
    <x v="0"/>
    <x v="61"/>
    <x v="50"/>
    <n v="1200000"/>
    <x v="2"/>
    <s v="EMP0215"/>
    <s v="Praveen Gupta"/>
    <n v="2"/>
    <n v="1213.04"/>
    <x v="2"/>
    <n v="0"/>
    <n v="12"/>
    <n v="291.13"/>
    <n v="2717.21"/>
    <n v="1763.86"/>
    <n v="662.22000000000014"/>
    <s v="Cash"/>
    <n v="0.24371322054607489"/>
    <x v="3"/>
    <x v="1"/>
    <x v="0"/>
    <s v="18:05"/>
    <x v="0"/>
    <x v="0"/>
  </r>
  <r>
    <s v="INV101463"/>
    <x v="81"/>
    <x v="0"/>
    <x v="1"/>
    <s v="STR034-2024-Oct"/>
    <x v="282"/>
    <x v="274"/>
    <x v="0"/>
    <x v="4"/>
    <x v="2"/>
    <x v="0"/>
    <s v="PRD0071"/>
    <x v="17"/>
    <x v="10"/>
    <x v="17"/>
    <x v="4"/>
    <x v="117"/>
    <x v="79"/>
    <n v="1200000"/>
    <x v="2"/>
    <s v="EMP0141"/>
    <s v="Dhruv Mishra"/>
    <n v="2"/>
    <n v="861.78"/>
    <x v="2"/>
    <n v="0"/>
    <n v="5"/>
    <n v="86.18"/>
    <n v="1809.74"/>
    <n v="1069.6199999999999"/>
    <n v="653.94000000000005"/>
    <s v="UPI"/>
    <n v="0.36134472355144942"/>
    <x v="0"/>
    <x v="0"/>
    <x v="0"/>
    <s v="12:26"/>
    <x v="1"/>
    <x v="1"/>
  </r>
  <r>
    <s v="INV101464"/>
    <x v="192"/>
    <x v="1"/>
    <x v="4"/>
    <s v="STR118-2025-Feb"/>
    <x v="615"/>
    <x v="557"/>
    <x v="1"/>
    <x v="16"/>
    <x v="3"/>
    <x v="0"/>
    <s v="PRD0191"/>
    <x v="79"/>
    <x v="2"/>
    <x v="50"/>
    <x v="39"/>
    <x v="77"/>
    <x v="61"/>
    <n v="1000000"/>
    <x v="0"/>
    <s v="EMP0073"/>
    <s v="Sathish Sundaram"/>
    <n v="3"/>
    <n v="2808.59"/>
    <x v="4"/>
    <n v="2527.73"/>
    <n v="12"/>
    <n v="707.76"/>
    <n v="6605.8"/>
    <n v="5559.42"/>
    <n v="338.62000000000012"/>
    <s v="UPI"/>
    <n v="5.1261013049138653E-2"/>
    <x v="0"/>
    <x v="0"/>
    <x v="1"/>
    <s v="17:51"/>
    <x v="0"/>
    <x v="0"/>
  </r>
  <r>
    <s v="INV101465"/>
    <x v="176"/>
    <x v="0"/>
    <x v="1"/>
    <s v="STR080-2024-Oct"/>
    <x v="25"/>
    <x v="25"/>
    <x v="0"/>
    <x v="15"/>
    <x v="4"/>
    <x v="1"/>
    <s v="PRD0239"/>
    <x v="170"/>
    <x v="16"/>
    <x v="70"/>
    <x v="18"/>
    <x v="26"/>
    <x v="19"/>
    <n v="2000000"/>
    <x v="1"/>
    <s v="EMP0147"/>
    <s v="Yogesh Chettiar"/>
    <n v="2"/>
    <n v="2459.67"/>
    <x v="5"/>
    <n v="245.97"/>
    <n v="12"/>
    <n v="560.79999999999995"/>
    <n v="5234.17"/>
    <n v="3459.44"/>
    <n v="1213.93"/>
    <s v="Credit Card"/>
    <n v="0.23192406819037212"/>
    <x v="2"/>
    <x v="1"/>
    <x v="0"/>
    <s v="21:48"/>
    <x v="2"/>
    <x v="0"/>
  </r>
  <r>
    <s v="INV101466"/>
    <x v="272"/>
    <x v="0"/>
    <x v="9"/>
    <s v="STR099-2024-Nov"/>
    <x v="299"/>
    <x v="288"/>
    <x v="0"/>
    <x v="33"/>
    <x v="3"/>
    <x v="1"/>
    <s v="PRD0106"/>
    <x v="158"/>
    <x v="3"/>
    <x v="63"/>
    <x v="43"/>
    <x v="22"/>
    <x v="22"/>
    <n v="1500000"/>
    <x v="2"/>
    <s v="EMP0001"/>
    <s v="Charulatha Kumar"/>
    <n v="2"/>
    <n v="3505.29"/>
    <x v="5"/>
    <n v="350.53"/>
    <n v="12"/>
    <n v="799.21"/>
    <n v="7459.26"/>
    <n v="4475.6400000000003"/>
    <n v="2184.41"/>
    <s v="Cash"/>
    <n v="0.29284540289519334"/>
    <x v="3"/>
    <x v="0"/>
    <x v="0"/>
    <s v="12:17"/>
    <x v="1"/>
    <x v="1"/>
  </r>
  <r>
    <s v="INV101467"/>
    <x v="196"/>
    <x v="0"/>
    <x v="11"/>
    <s v="STR005-2024-Aug"/>
    <x v="368"/>
    <x v="353"/>
    <x v="1"/>
    <x v="4"/>
    <x v="2"/>
    <x v="1"/>
    <s v="PRD0230"/>
    <x v="237"/>
    <x v="0"/>
    <x v="37"/>
    <x v="34"/>
    <x v="19"/>
    <x v="19"/>
    <n v="2000000"/>
    <x v="1"/>
    <s v="EMP0156"/>
    <s v="Deepthi Iyengar"/>
    <n v="2"/>
    <n v="1134.79"/>
    <x v="3"/>
    <n v="453.92"/>
    <n v="12"/>
    <n v="217.88"/>
    <n v="2033.54"/>
    <n v="1719.88"/>
    <n v="95.779999999999859"/>
    <s v="Debit Card"/>
    <n v="4.710013080637699E-2"/>
    <x v="1"/>
    <x v="0"/>
    <x v="0"/>
    <s v="12:19"/>
    <x v="1"/>
    <x v="0"/>
  </r>
  <r>
    <s v="INV101468"/>
    <x v="301"/>
    <x v="0"/>
    <x v="0"/>
    <s v="STR059-2024-Dec"/>
    <x v="354"/>
    <x v="339"/>
    <x v="1"/>
    <x v="11"/>
    <x v="3"/>
    <x v="0"/>
    <s v="PRD0130"/>
    <x v="132"/>
    <x v="2"/>
    <x v="59"/>
    <x v="47"/>
    <x v="88"/>
    <x v="66"/>
    <n v="1500000"/>
    <x v="2"/>
    <s v="EMP0132"/>
    <s v="Vasanthi Gupta"/>
    <n v="2"/>
    <n v="1363.47"/>
    <x v="1"/>
    <n v="681.74"/>
    <n v="12"/>
    <n v="245.42"/>
    <n v="2290.62"/>
    <n v="1924.34"/>
    <n v="120.85999999999999"/>
    <s v="Debit Card"/>
    <n v="5.2763007395377669E-2"/>
    <x v="1"/>
    <x v="0"/>
    <x v="0"/>
    <s v="10:43"/>
    <x v="3"/>
    <x v="0"/>
  </r>
  <r>
    <s v="INV101469"/>
    <x v="261"/>
    <x v="0"/>
    <x v="11"/>
    <s v="STR081-2024-Aug"/>
    <x v="609"/>
    <x v="573"/>
    <x v="1"/>
    <x v="8"/>
    <x v="3"/>
    <x v="3"/>
    <s v="PRD0019"/>
    <x v="38"/>
    <x v="13"/>
    <x v="32"/>
    <x v="22"/>
    <x v="104"/>
    <x v="31"/>
    <n v="2500000"/>
    <x v="1"/>
    <s v="EMP0206"/>
    <s v="Arjun Krishnan"/>
    <n v="2"/>
    <n v="637.70000000000005"/>
    <x v="1"/>
    <n v="318.85000000000002"/>
    <n v="5"/>
    <n v="47.83"/>
    <n v="1004.38"/>
    <n v="826.78"/>
    <n v="129.77000000000004"/>
    <s v="UPI"/>
    <n v="0.12920408610286946"/>
    <x v="0"/>
    <x v="1"/>
    <x v="0"/>
    <s v="11:32"/>
    <x v="3"/>
    <x v="0"/>
  </r>
  <r>
    <s v="INV101470"/>
    <x v="311"/>
    <x v="0"/>
    <x v="3"/>
    <s v="STR002-2024-Jul"/>
    <x v="302"/>
    <x v="291"/>
    <x v="0"/>
    <x v="21"/>
    <x v="1"/>
    <x v="3"/>
    <s v="PRD0040"/>
    <x v="6"/>
    <x v="4"/>
    <x v="6"/>
    <x v="4"/>
    <x v="80"/>
    <x v="64"/>
    <n v="1000000"/>
    <x v="1"/>
    <s v="EMP0255"/>
    <s v="Venkat Sharma"/>
    <n v="1"/>
    <n v="1434.83"/>
    <x v="0"/>
    <n v="143.47999999999999"/>
    <n v="12"/>
    <n v="154.96"/>
    <n v="1446.31"/>
    <n v="1148.6600000000001"/>
    <n v="142.68999999999986"/>
    <s v="Debit Card"/>
    <n v="9.8657964060263614E-2"/>
    <x v="1"/>
    <x v="0"/>
    <x v="0"/>
    <s v="18:49"/>
    <x v="0"/>
    <x v="0"/>
  </r>
  <r>
    <s v="INV101471"/>
    <x v="77"/>
    <x v="0"/>
    <x v="5"/>
    <s v="STR088-2024-Jun"/>
    <x v="612"/>
    <x v="576"/>
    <x v="0"/>
    <x v="35"/>
    <x v="3"/>
    <x v="0"/>
    <s v="PRD0155"/>
    <x v="85"/>
    <x v="8"/>
    <x v="16"/>
    <x v="12"/>
    <x v="17"/>
    <x v="17"/>
    <n v="2000000"/>
    <x v="2"/>
    <s v="EMP0149"/>
    <s v="Vasanthi Kamath"/>
    <n v="2"/>
    <n v="1165.56"/>
    <x v="3"/>
    <n v="466.22"/>
    <n v="12"/>
    <n v="223.79"/>
    <n v="2088.69"/>
    <n v="1730.84"/>
    <n v="134.06000000000014"/>
    <s v="Cash"/>
    <n v="6.4183770688805014E-2"/>
    <x v="3"/>
    <x v="0"/>
    <x v="0"/>
    <s v="21:27"/>
    <x v="2"/>
    <x v="0"/>
  </r>
  <r>
    <s v="INV101472"/>
    <x v="108"/>
    <x v="0"/>
    <x v="3"/>
    <s v="STR106-2024-Jul"/>
    <x v="205"/>
    <x v="201"/>
    <x v="1"/>
    <x v="27"/>
    <x v="4"/>
    <x v="0"/>
    <s v="PRD0197"/>
    <x v="49"/>
    <x v="7"/>
    <x v="33"/>
    <x v="28"/>
    <x v="118"/>
    <x v="80"/>
    <n v="2500000"/>
    <x v="0"/>
    <s v="EMP0045"/>
    <s v="Chitra Chettiar"/>
    <n v="1"/>
    <n v="1646.4"/>
    <x v="5"/>
    <n v="82.32"/>
    <n v="12"/>
    <n v="187.69"/>
    <n v="1751.77"/>
    <n v="1124.48"/>
    <n v="439.59999999999997"/>
    <s v="Credit Card"/>
    <n v="0.25094618585773243"/>
    <x v="2"/>
    <x v="1"/>
    <x v="0"/>
    <s v="20:16"/>
    <x v="0"/>
    <x v="0"/>
  </r>
  <r>
    <s v="INV101473"/>
    <x v="307"/>
    <x v="0"/>
    <x v="3"/>
    <s v="STR033-2024-Jul"/>
    <x v="654"/>
    <x v="92"/>
    <x v="1"/>
    <x v="20"/>
    <x v="0"/>
    <x v="0"/>
    <s v="PRD0071"/>
    <x v="17"/>
    <x v="10"/>
    <x v="17"/>
    <x v="4"/>
    <x v="116"/>
    <x v="53"/>
    <n v="2500000"/>
    <x v="0"/>
    <s v="EMP0215"/>
    <s v="Praveen Gupta"/>
    <n v="1"/>
    <n v="772.33"/>
    <x v="0"/>
    <n v="77.23"/>
    <n v="5"/>
    <n v="34.76"/>
    <n v="729.86"/>
    <n v="534.80999999999995"/>
    <n v="160.29000000000008"/>
    <s v="UPI"/>
    <n v="0.21961746088290915"/>
    <x v="0"/>
    <x v="0"/>
    <x v="0"/>
    <s v="14:23"/>
    <x v="1"/>
    <x v="0"/>
  </r>
  <r>
    <s v="INV101474"/>
    <x v="230"/>
    <x v="0"/>
    <x v="9"/>
    <s v="STR073-2024-Nov"/>
    <x v="658"/>
    <x v="616"/>
    <x v="0"/>
    <x v="9"/>
    <x v="2"/>
    <x v="1"/>
    <s v="PRD0014"/>
    <x v="217"/>
    <x v="16"/>
    <x v="47"/>
    <x v="44"/>
    <x v="32"/>
    <x v="29"/>
    <n v="2500000"/>
    <x v="1"/>
    <s v="EMP0026"/>
    <s v="Sunita Ramachandran"/>
    <n v="2"/>
    <n v="1905.38"/>
    <x v="3"/>
    <n v="762.15"/>
    <n v="12"/>
    <n v="365.83"/>
    <n v="3414.44"/>
    <n v="2410.2800000000002"/>
    <n v="638.32999999999993"/>
    <s v="Cash"/>
    <n v="0.1869501294502173"/>
    <x v="3"/>
    <x v="0"/>
    <x v="0"/>
    <s v="20:28"/>
    <x v="0"/>
    <x v="0"/>
  </r>
  <r>
    <s v="INV101475"/>
    <x v="185"/>
    <x v="0"/>
    <x v="11"/>
    <s v="STR069-2024-Aug"/>
    <x v="704"/>
    <x v="656"/>
    <x v="0"/>
    <x v="21"/>
    <x v="1"/>
    <x v="1"/>
    <s v="PRD0084"/>
    <x v="50"/>
    <x v="7"/>
    <x v="9"/>
    <x v="29"/>
    <x v="114"/>
    <x v="78"/>
    <n v="1200000"/>
    <x v="1"/>
    <s v="EMP0086"/>
    <s v="Anil Reddy"/>
    <n v="4"/>
    <n v="1330.96"/>
    <x v="5"/>
    <n v="266.19"/>
    <n v="12"/>
    <n v="606.91999999999996"/>
    <n v="5664.57"/>
    <n v="4293.8"/>
    <n v="763.84999999999957"/>
    <s v="Cash"/>
    <n v="0.13484695219584181"/>
    <x v="3"/>
    <x v="1"/>
    <x v="0"/>
    <s v="19:29"/>
    <x v="0"/>
    <x v="0"/>
  </r>
  <r>
    <s v="INV101476"/>
    <x v="275"/>
    <x v="1"/>
    <x v="4"/>
    <s v="STR083-2025-Feb"/>
    <x v="575"/>
    <x v="543"/>
    <x v="0"/>
    <x v="29"/>
    <x v="4"/>
    <x v="1"/>
    <s v="PRD0046"/>
    <x v="45"/>
    <x v="7"/>
    <x v="35"/>
    <x v="26"/>
    <x v="28"/>
    <x v="27"/>
    <n v="1200000"/>
    <x v="2"/>
    <s v="EMP0205"/>
    <s v="Malini Gowda"/>
    <n v="3"/>
    <n v="1460.44"/>
    <x v="3"/>
    <n v="876.26"/>
    <n v="12"/>
    <n v="420.61"/>
    <n v="3925.67"/>
    <n v="3142.44"/>
    <n v="362.62"/>
    <s v="Cash"/>
    <n v="9.2371493273759639E-2"/>
    <x v="3"/>
    <x v="1"/>
    <x v="0"/>
    <s v="19:00"/>
    <x v="0"/>
    <x v="0"/>
  </r>
  <r>
    <s v="INV101477"/>
    <x v="81"/>
    <x v="0"/>
    <x v="1"/>
    <s v="STR082-2024-Oct"/>
    <x v="351"/>
    <x v="336"/>
    <x v="0"/>
    <x v="24"/>
    <x v="1"/>
    <x v="1"/>
    <s v="PRD0076"/>
    <x v="196"/>
    <x v="5"/>
    <x v="7"/>
    <x v="21"/>
    <x v="54"/>
    <x v="2"/>
    <n v="1000000"/>
    <x v="0"/>
    <s v="EMP0127"/>
    <s v="Chandra Reddy"/>
    <n v="4"/>
    <n v="867.43"/>
    <x v="0"/>
    <n v="346.97"/>
    <n v="5"/>
    <n v="156.13999999999999"/>
    <n v="3278.89"/>
    <n v="2645.36"/>
    <n v="477.38999999999976"/>
    <s v="Debit Card"/>
    <n v="0.1455950031870541"/>
    <x v="1"/>
    <x v="0"/>
    <x v="0"/>
    <s v="18:34"/>
    <x v="0"/>
    <x v="1"/>
  </r>
  <r>
    <s v="INV101478"/>
    <x v="255"/>
    <x v="0"/>
    <x v="9"/>
    <s v="STR111-2024-Nov"/>
    <x v="293"/>
    <x v="283"/>
    <x v="0"/>
    <x v="13"/>
    <x v="0"/>
    <x v="3"/>
    <s v="PRD0019"/>
    <x v="38"/>
    <x v="13"/>
    <x v="32"/>
    <x v="22"/>
    <x v="23"/>
    <x v="23"/>
    <n v="2500000"/>
    <x v="0"/>
    <s v="EMP0205"/>
    <s v="Malini Gowda"/>
    <n v="5"/>
    <n v="618.44000000000005"/>
    <x v="4"/>
    <n v="927.66"/>
    <n v="5"/>
    <n v="108.23"/>
    <n v="2272.77"/>
    <n v="2066.9499999999998"/>
    <n v="97.59000000000016"/>
    <s v="Cash"/>
    <n v="4.2938792750696356E-2"/>
    <x v="3"/>
    <x v="0"/>
    <x v="0"/>
    <s v="13:05"/>
    <x v="1"/>
    <x v="0"/>
  </r>
  <r>
    <s v="INV101479"/>
    <x v="92"/>
    <x v="0"/>
    <x v="7"/>
    <s v="STR101-2024-Sep"/>
    <x v="535"/>
    <x v="180"/>
    <x v="1"/>
    <x v="22"/>
    <x v="1"/>
    <x v="0"/>
    <s v="PRD0236"/>
    <x v="81"/>
    <x v="1"/>
    <x v="51"/>
    <x v="1"/>
    <x v="34"/>
    <x v="32"/>
    <n v="1200000"/>
    <x v="1"/>
    <s v="EMP0276"/>
    <s v="Manoj Ramachandran"/>
    <n v="5"/>
    <n v="688"/>
    <x v="0"/>
    <n v="344"/>
    <n v="5"/>
    <n v="154.80000000000001"/>
    <n v="3250.8"/>
    <n v="2089.6"/>
    <n v="1006.4000000000003"/>
    <s v="Credit Card"/>
    <n v="0.30958533284114687"/>
    <x v="2"/>
    <x v="0"/>
    <x v="0"/>
    <s v="16:01"/>
    <x v="1"/>
    <x v="0"/>
  </r>
  <r>
    <s v="INV101480"/>
    <x v="295"/>
    <x v="0"/>
    <x v="9"/>
    <s v="STR075-2024-Nov"/>
    <x v="78"/>
    <x v="78"/>
    <x v="1"/>
    <x v="29"/>
    <x v="4"/>
    <x v="0"/>
    <s v="PRD0162"/>
    <x v="244"/>
    <x v="17"/>
    <x v="38"/>
    <x v="44"/>
    <x v="21"/>
    <x v="21"/>
    <n v="1000000"/>
    <x v="1"/>
    <s v="EMP0204"/>
    <s v="Rahul Krishnan"/>
    <n v="1"/>
    <n v="1124.05"/>
    <x v="2"/>
    <n v="0"/>
    <n v="12"/>
    <n v="134.88999999999999"/>
    <n v="1258.94"/>
    <n v="706.99"/>
    <n v="417.06000000000006"/>
    <s v="UPI"/>
    <n v="0.33127869477496946"/>
    <x v="0"/>
    <x v="0"/>
    <x v="0"/>
    <s v="11:14"/>
    <x v="3"/>
    <x v="1"/>
  </r>
  <r>
    <s v="INV101481"/>
    <x v="76"/>
    <x v="0"/>
    <x v="1"/>
    <s v="STR083-2024-Oct"/>
    <x v="586"/>
    <x v="554"/>
    <x v="1"/>
    <x v="7"/>
    <x v="0"/>
    <x v="3"/>
    <s v="PRD0133"/>
    <x v="204"/>
    <x v="5"/>
    <x v="7"/>
    <x v="40"/>
    <x v="28"/>
    <x v="27"/>
    <n v="1200000"/>
    <x v="2"/>
    <s v="EMP0141"/>
    <s v="Dhruv Mishra"/>
    <n v="3"/>
    <n v="977.48"/>
    <x v="0"/>
    <n v="293.24"/>
    <n v="5"/>
    <n v="131.96"/>
    <n v="2771.16"/>
    <n v="2269.77"/>
    <n v="369.42999999999984"/>
    <s v="Cash"/>
    <n v="0.13331240347002693"/>
    <x v="3"/>
    <x v="1"/>
    <x v="0"/>
    <s v="13:11"/>
    <x v="1"/>
    <x v="0"/>
  </r>
  <r>
    <s v="INV101482"/>
    <x v="146"/>
    <x v="0"/>
    <x v="9"/>
    <s v="STR101-2024-Nov"/>
    <x v="137"/>
    <x v="135"/>
    <x v="1"/>
    <x v="36"/>
    <x v="1"/>
    <x v="3"/>
    <s v="PRD0167"/>
    <x v="119"/>
    <x v="16"/>
    <x v="29"/>
    <x v="24"/>
    <x v="34"/>
    <x v="32"/>
    <n v="1200000"/>
    <x v="1"/>
    <s v="EMP0026"/>
    <s v="Sunita Ramachandran"/>
    <n v="5"/>
    <n v="2890.74"/>
    <x v="0"/>
    <n v="1445.37"/>
    <n v="12"/>
    <n v="1561"/>
    <n v="14569.33"/>
    <n v="8714.4500000000007"/>
    <n v="4293.8799999999992"/>
    <s v="UPI"/>
    <n v="0.29472048474432244"/>
    <x v="0"/>
    <x v="1"/>
    <x v="0"/>
    <s v="14:38"/>
    <x v="1"/>
    <x v="1"/>
  </r>
  <r>
    <s v="INV101483"/>
    <x v="67"/>
    <x v="0"/>
    <x v="0"/>
    <s v="STR012-2024-Dec"/>
    <x v="269"/>
    <x v="261"/>
    <x v="1"/>
    <x v="28"/>
    <x v="1"/>
    <x v="1"/>
    <s v="PRD0040"/>
    <x v="6"/>
    <x v="4"/>
    <x v="6"/>
    <x v="4"/>
    <x v="72"/>
    <x v="57"/>
    <n v="2000000"/>
    <x v="0"/>
    <s v="EMP0008"/>
    <s v="Deepak Kamath"/>
    <n v="2"/>
    <n v="1394.17"/>
    <x v="3"/>
    <n v="557.66999999999996"/>
    <n v="12"/>
    <n v="267.68"/>
    <n v="2498.35"/>
    <n v="2297.3200000000002"/>
    <n v="-66.650000000000261"/>
    <s v="UPI"/>
    <n v="-2.6677607220765811E-2"/>
    <x v="0"/>
    <x v="1"/>
    <x v="0"/>
    <s v="17:24"/>
    <x v="0"/>
    <x v="1"/>
  </r>
  <r>
    <s v="INV101484"/>
    <x v="207"/>
    <x v="0"/>
    <x v="11"/>
    <s v="STR078-2024-Aug"/>
    <x v="705"/>
    <x v="657"/>
    <x v="1"/>
    <x v="14"/>
    <x v="1"/>
    <x v="1"/>
    <s v="PRD0023"/>
    <x v="110"/>
    <x v="4"/>
    <x v="64"/>
    <x v="3"/>
    <x v="3"/>
    <x v="3"/>
    <n v="1200000"/>
    <x v="1"/>
    <s v="EMP0170"/>
    <s v="Jyothi Prasad"/>
    <n v="1"/>
    <n v="821.39"/>
    <x v="6"/>
    <n v="123.21"/>
    <n v="5"/>
    <n v="34.909999999999997"/>
    <n v="733.09"/>
    <n v="559.25"/>
    <n v="138.93000000000004"/>
    <s v="UPI"/>
    <n v="0.18951288382054049"/>
    <x v="0"/>
    <x v="0"/>
    <x v="0"/>
    <s v="16:40"/>
    <x v="1"/>
    <x v="0"/>
  </r>
  <r>
    <s v="INV101485"/>
    <x v="225"/>
    <x v="0"/>
    <x v="0"/>
    <s v="STR019-2024-Dec"/>
    <x v="706"/>
    <x v="658"/>
    <x v="0"/>
    <x v="36"/>
    <x v="1"/>
    <x v="1"/>
    <s v="PRD0074"/>
    <x v="18"/>
    <x v="11"/>
    <x v="18"/>
    <x v="12"/>
    <x v="20"/>
    <x v="20"/>
    <n v="1000000"/>
    <x v="2"/>
    <s v="EMP0020"/>
    <s v="Eswar Prasad"/>
    <n v="2"/>
    <n v="1064.82"/>
    <x v="6"/>
    <n v="319.45"/>
    <n v="12"/>
    <n v="217.22"/>
    <n v="2027.41"/>
    <n v="1442.44"/>
    <n v="367.75"/>
    <s v="UPI"/>
    <n v="0.18138906289305073"/>
    <x v="0"/>
    <x v="0"/>
    <x v="0"/>
    <s v="12:41"/>
    <x v="1"/>
    <x v="1"/>
  </r>
  <r>
    <s v="INV101486"/>
    <x v="25"/>
    <x v="0"/>
    <x v="7"/>
    <s v="STR044-2024-Sep"/>
    <x v="695"/>
    <x v="647"/>
    <x v="0"/>
    <x v="3"/>
    <x v="3"/>
    <x v="3"/>
    <s v="PRD0161"/>
    <x v="33"/>
    <x v="0"/>
    <x v="4"/>
    <x v="14"/>
    <x v="36"/>
    <x v="17"/>
    <n v="1200000"/>
    <x v="2"/>
    <s v="EMP0276"/>
    <s v="Manoj Ramachandran"/>
    <n v="2"/>
    <n v="886.17"/>
    <x v="0"/>
    <n v="177.23"/>
    <n v="5"/>
    <n v="79.760000000000005"/>
    <n v="1674.87"/>
    <n v="1137.06"/>
    <n v="458.04999999999995"/>
    <s v="UPI"/>
    <n v="0.27348391218422924"/>
    <x v="0"/>
    <x v="1"/>
    <x v="0"/>
    <s v="12:56"/>
    <x v="1"/>
    <x v="0"/>
  </r>
  <r>
    <s v="INV101487"/>
    <x v="268"/>
    <x v="0"/>
    <x v="10"/>
    <s v="STR108-2024-Apr"/>
    <x v="515"/>
    <x v="488"/>
    <x v="0"/>
    <x v="21"/>
    <x v="1"/>
    <x v="3"/>
    <s v="PRD0238"/>
    <x v="100"/>
    <x v="9"/>
    <x v="14"/>
    <x v="33"/>
    <x v="29"/>
    <x v="28"/>
    <n v="2500000"/>
    <x v="1"/>
    <s v="EMP0206"/>
    <s v="Arjun Krishnan"/>
    <n v="1"/>
    <n v="1069.3599999999999"/>
    <x v="0"/>
    <n v="106.94"/>
    <n v="12"/>
    <n v="115.49"/>
    <n v="1077.9100000000001"/>
    <n v="815.46"/>
    <n v="146.96000000000004"/>
    <s v="Debit Card"/>
    <n v="0.13633791318384655"/>
    <x v="1"/>
    <x v="0"/>
    <x v="1"/>
    <s v="15:41"/>
    <x v="1"/>
    <x v="0"/>
  </r>
  <r>
    <s v="INV101488"/>
    <x v="176"/>
    <x v="0"/>
    <x v="1"/>
    <s v="STR007-2024-Oct"/>
    <x v="530"/>
    <x v="503"/>
    <x v="0"/>
    <x v="21"/>
    <x v="1"/>
    <x v="1"/>
    <s v="PRD0061"/>
    <x v="152"/>
    <x v="13"/>
    <x v="22"/>
    <x v="14"/>
    <x v="40"/>
    <x v="37"/>
    <n v="1500000"/>
    <x v="1"/>
    <s v="EMP0160"/>
    <s v="Ganesh Iyengar"/>
    <n v="3"/>
    <n v="634.09"/>
    <x v="0"/>
    <n v="190.23"/>
    <n v="5"/>
    <n v="85.6"/>
    <n v="1797.64"/>
    <n v="1528.32"/>
    <n v="183.72000000000017"/>
    <s v="UPI"/>
    <n v="0.10220066309160909"/>
    <x v="0"/>
    <x v="1"/>
    <x v="0"/>
    <s v="15:25"/>
    <x v="1"/>
    <x v="0"/>
  </r>
  <r>
    <s v="INV101489"/>
    <x v="82"/>
    <x v="0"/>
    <x v="7"/>
    <s v="STR107-2024-Sep"/>
    <x v="541"/>
    <x v="511"/>
    <x v="0"/>
    <x v="4"/>
    <x v="2"/>
    <x v="1"/>
    <s v="PRD0205"/>
    <x v="211"/>
    <x v="6"/>
    <x v="20"/>
    <x v="5"/>
    <x v="98"/>
    <x v="19"/>
    <n v="1500000"/>
    <x v="1"/>
    <s v="EMP0204"/>
    <s v="Rahul Krishnan"/>
    <n v="3"/>
    <n v="898"/>
    <x v="4"/>
    <n v="808.2"/>
    <n v="5"/>
    <n v="94.29"/>
    <n v="1980.09"/>
    <n v="1606.41"/>
    <n v="279.38999999999982"/>
    <s v="Credit Card"/>
    <n v="0.14109964698574298"/>
    <x v="2"/>
    <x v="1"/>
    <x v="0"/>
    <s v="21:23"/>
    <x v="2"/>
    <x v="0"/>
  </r>
  <r>
    <s v="INV101490"/>
    <x v="29"/>
    <x v="1"/>
    <x v="8"/>
    <s v="STR056-2025-Mar"/>
    <x v="213"/>
    <x v="208"/>
    <x v="1"/>
    <x v="2"/>
    <x v="2"/>
    <x v="1"/>
    <s v="PRD0185"/>
    <x v="235"/>
    <x v="16"/>
    <x v="47"/>
    <x v="3"/>
    <x v="61"/>
    <x v="50"/>
    <n v="1200000"/>
    <x v="2"/>
    <s v="EMP0061"/>
    <s v="Ganapathy Naidu"/>
    <n v="1"/>
    <n v="1452.51"/>
    <x v="0"/>
    <n v="145.25"/>
    <n v="12"/>
    <n v="156.87"/>
    <n v="1464.13"/>
    <n v="971.87"/>
    <n v="335.3900000000001"/>
    <s v="UPI"/>
    <n v="0.22907118903376072"/>
    <x v="0"/>
    <x v="1"/>
    <x v="0"/>
    <s v="15:01"/>
    <x v="1"/>
    <x v="0"/>
  </r>
  <r>
    <s v="INV101491"/>
    <x v="37"/>
    <x v="0"/>
    <x v="0"/>
    <s v="STR094-2024-Dec"/>
    <x v="384"/>
    <x v="369"/>
    <x v="0"/>
    <x v="23"/>
    <x v="0"/>
    <x v="3"/>
    <s v="PRD0094"/>
    <x v="201"/>
    <x v="4"/>
    <x v="6"/>
    <x v="42"/>
    <x v="75"/>
    <x v="60"/>
    <n v="1200000"/>
    <x v="1"/>
    <s v="EMP0269"/>
    <s v="Ishwarya Shetty"/>
    <n v="3"/>
    <n v="1434.19"/>
    <x v="4"/>
    <n v="1290.77"/>
    <n v="12"/>
    <n v="361.42"/>
    <n v="3373.22"/>
    <n v="2681.67"/>
    <n v="330.12999999999971"/>
    <s v="Cash"/>
    <n v="9.7867912558326983E-2"/>
    <x v="3"/>
    <x v="0"/>
    <x v="0"/>
    <s v="17:55"/>
    <x v="0"/>
    <x v="1"/>
  </r>
  <r>
    <s v="INV101492"/>
    <x v="203"/>
    <x v="0"/>
    <x v="9"/>
    <s v="STR031-2024-Nov"/>
    <x v="425"/>
    <x v="408"/>
    <x v="0"/>
    <x v="5"/>
    <x v="2"/>
    <x v="2"/>
    <s v="PRD0087"/>
    <x v="72"/>
    <x v="17"/>
    <x v="38"/>
    <x v="15"/>
    <x v="113"/>
    <x v="77"/>
    <n v="2000000"/>
    <x v="1"/>
    <s v="EMP0206"/>
    <s v="Arjun Krishnan"/>
    <n v="2"/>
    <n v="1225.53"/>
    <x v="2"/>
    <n v="0"/>
    <n v="12"/>
    <n v="294.13"/>
    <n v="2745.19"/>
    <n v="1746.86"/>
    <n v="704.20000000000016"/>
    <s v="Cash"/>
    <n v="0.25652140653288119"/>
    <x v="3"/>
    <x v="0"/>
    <x v="0"/>
    <s v="19:30"/>
    <x v="0"/>
    <x v="0"/>
  </r>
  <r>
    <s v="INV101493"/>
    <x v="244"/>
    <x v="0"/>
    <x v="2"/>
    <s v="STR010-2024-May"/>
    <x v="334"/>
    <x v="319"/>
    <x v="0"/>
    <x v="10"/>
    <x v="4"/>
    <x v="1"/>
    <s v="PRD0088"/>
    <x v="156"/>
    <x v="6"/>
    <x v="8"/>
    <x v="42"/>
    <x v="93"/>
    <x v="51"/>
    <n v="2500000"/>
    <x v="1"/>
    <s v="EMP0020"/>
    <s v="Eswar Prasad"/>
    <n v="4"/>
    <n v="347.36"/>
    <x v="5"/>
    <n v="69.47"/>
    <n v="5"/>
    <n v="66"/>
    <n v="1385.97"/>
    <n v="788.2"/>
    <n v="531.77"/>
    <s v="Credit Card"/>
    <n v="0.3836807434504354"/>
    <x v="2"/>
    <x v="0"/>
    <x v="0"/>
    <s v="12:35"/>
    <x v="1"/>
    <x v="0"/>
  </r>
  <r>
    <s v="INV101494"/>
    <x v="148"/>
    <x v="0"/>
    <x v="2"/>
    <s v="STR001-2024-May"/>
    <x v="311"/>
    <x v="71"/>
    <x v="0"/>
    <x v="17"/>
    <x v="2"/>
    <x v="3"/>
    <s v="PRD0046"/>
    <x v="45"/>
    <x v="7"/>
    <x v="35"/>
    <x v="26"/>
    <x v="55"/>
    <x v="48"/>
    <n v="2500000"/>
    <x v="1"/>
    <s v="EMP0276"/>
    <s v="Manoj Ramachandran"/>
    <n v="1"/>
    <n v="1491.28"/>
    <x v="5"/>
    <n v="74.56"/>
    <n v="12"/>
    <n v="170.01"/>
    <n v="1586.73"/>
    <n v="1047.48"/>
    <n v="369.24"/>
    <s v="Debit Card"/>
    <n v="0.2327049970694447"/>
    <x v="1"/>
    <x v="1"/>
    <x v="0"/>
    <s v="12:14"/>
    <x v="1"/>
    <x v="1"/>
  </r>
  <r>
    <s v="INV101495"/>
    <x v="301"/>
    <x v="0"/>
    <x v="0"/>
    <s v="STR024-2024-Dec"/>
    <x v="519"/>
    <x v="492"/>
    <x v="1"/>
    <x v="15"/>
    <x v="4"/>
    <x v="0"/>
    <s v="PRD0043"/>
    <x v="63"/>
    <x v="12"/>
    <x v="21"/>
    <x v="20"/>
    <x v="16"/>
    <x v="16"/>
    <n v="1000000"/>
    <x v="0"/>
    <s v="EMP0260"/>
    <s v="Malathi Varma"/>
    <n v="2"/>
    <n v="2974.21"/>
    <x v="5"/>
    <n v="297.42"/>
    <n v="12"/>
    <n v="678.12"/>
    <n v="6329.12"/>
    <n v="4068.02"/>
    <n v="1582.98"/>
    <s v="Debit Card"/>
    <n v="0.25011059989382411"/>
    <x v="1"/>
    <x v="1"/>
    <x v="1"/>
    <s v="10:41"/>
    <x v="3"/>
    <x v="0"/>
  </r>
  <r>
    <s v="INV101496"/>
    <x v="101"/>
    <x v="0"/>
    <x v="1"/>
    <s v="STR020-2024-Oct"/>
    <x v="139"/>
    <x v="137"/>
    <x v="0"/>
    <x v="27"/>
    <x v="4"/>
    <x v="0"/>
    <s v="PRD0153"/>
    <x v="125"/>
    <x v="0"/>
    <x v="0"/>
    <x v="7"/>
    <x v="81"/>
    <x v="53"/>
    <n v="2000000"/>
    <x v="0"/>
    <s v="EMP0170"/>
    <s v="Jyothi Prasad"/>
    <n v="4"/>
    <n v="725.39"/>
    <x v="3"/>
    <n v="580.30999999999995"/>
    <n v="5"/>
    <n v="116.06"/>
    <n v="2437.31"/>
    <n v="2277.4"/>
    <n v="43.849999999999852"/>
    <s v="Debit Card"/>
    <n v="1.7991145976506827E-2"/>
    <x v="1"/>
    <x v="1"/>
    <x v="0"/>
    <s v="21:44"/>
    <x v="2"/>
    <x v="0"/>
  </r>
  <r>
    <s v="INV101497"/>
    <x v="153"/>
    <x v="0"/>
    <x v="7"/>
    <s v="STR117-2024-Sep"/>
    <x v="413"/>
    <x v="397"/>
    <x v="0"/>
    <x v="27"/>
    <x v="4"/>
    <x v="1"/>
    <s v="PRD0246"/>
    <x v="228"/>
    <x v="0"/>
    <x v="4"/>
    <x v="1"/>
    <x v="82"/>
    <x v="39"/>
    <n v="1500000"/>
    <x v="1"/>
    <s v="EMP0205"/>
    <s v="Malini Gowda"/>
    <n v="4"/>
    <n v="1111.83"/>
    <x v="0"/>
    <n v="444.73"/>
    <n v="12"/>
    <n v="480.31"/>
    <n v="4482.8999999999996"/>
    <n v="2976"/>
    <n v="1026.5899999999997"/>
    <s v="UPI"/>
    <n v="0.22900131611233795"/>
    <x v="0"/>
    <x v="0"/>
    <x v="0"/>
    <s v="10:35"/>
    <x v="3"/>
    <x v="0"/>
  </r>
  <r>
    <s v="INV101498"/>
    <x v="146"/>
    <x v="0"/>
    <x v="9"/>
    <s v="STR007-2024-Nov"/>
    <x v="584"/>
    <x v="552"/>
    <x v="0"/>
    <x v="10"/>
    <x v="4"/>
    <x v="1"/>
    <s v="PRD0115"/>
    <x v="57"/>
    <x v="8"/>
    <x v="39"/>
    <x v="1"/>
    <x v="40"/>
    <x v="37"/>
    <n v="1500000"/>
    <x v="1"/>
    <s v="EMP0086"/>
    <s v="Anil Reddy"/>
    <n v="2"/>
    <n v="1828.87"/>
    <x v="1"/>
    <n v="914.43"/>
    <n v="12"/>
    <n v="329.2"/>
    <n v="3072.51"/>
    <n v="2281.8000000000002"/>
    <n v="461.51000000000005"/>
    <s v="Cash"/>
    <n v="0.15020618321828083"/>
    <x v="3"/>
    <x v="0"/>
    <x v="0"/>
    <s v="11:31"/>
    <x v="3"/>
    <x v="1"/>
  </r>
  <r>
    <s v="INV101499"/>
    <x v="212"/>
    <x v="1"/>
    <x v="4"/>
    <s v="STR098-2025-Feb"/>
    <x v="37"/>
    <x v="37"/>
    <x v="0"/>
    <x v="23"/>
    <x v="0"/>
    <x v="1"/>
    <s v="PRD0151"/>
    <x v="65"/>
    <x v="7"/>
    <x v="9"/>
    <x v="4"/>
    <x v="74"/>
    <x v="59"/>
    <n v="1200000"/>
    <x v="0"/>
    <s v="EMP0255"/>
    <s v="Venkat Sharma"/>
    <n v="1"/>
    <n v="1288.97"/>
    <x v="1"/>
    <n v="322.24"/>
    <n v="12"/>
    <n v="116.01"/>
    <n v="1082.74"/>
    <n v="834.96"/>
    <n v="131.76999999999998"/>
    <s v="Credit Card"/>
    <n v="0.12170050058185712"/>
    <x v="2"/>
    <x v="1"/>
    <x v="0"/>
    <s v="12:44"/>
    <x v="1"/>
    <x v="0"/>
  </r>
  <r>
    <s v="INV101500"/>
    <x v="349"/>
    <x v="1"/>
    <x v="8"/>
    <s v="STR021-2025-Mar"/>
    <x v="506"/>
    <x v="480"/>
    <x v="0"/>
    <x v="15"/>
    <x v="4"/>
    <x v="0"/>
    <s v="PRD0233"/>
    <x v="16"/>
    <x v="8"/>
    <x v="16"/>
    <x v="10"/>
    <x v="8"/>
    <x v="8"/>
    <n v="2000000"/>
    <x v="1"/>
    <s v="EMP0223"/>
    <s v="Meena Krishnan"/>
    <n v="1"/>
    <n v="1290.6199999999999"/>
    <x v="2"/>
    <n v="0"/>
    <n v="12"/>
    <n v="154.87"/>
    <n v="1445.49"/>
    <n v="865.48"/>
    <n v="425.14"/>
    <s v="Cash"/>
    <n v="0.2941147984420508"/>
    <x v="3"/>
    <x v="1"/>
    <x v="0"/>
    <s v="15:11"/>
    <x v="1"/>
    <x v="0"/>
  </r>
  <r>
    <s v="INV101501"/>
    <x v="179"/>
    <x v="0"/>
    <x v="5"/>
    <s v="STR004-2024-Jun"/>
    <x v="83"/>
    <x v="82"/>
    <x v="0"/>
    <x v="31"/>
    <x v="1"/>
    <x v="0"/>
    <s v="PRD0155"/>
    <x v="85"/>
    <x v="8"/>
    <x v="16"/>
    <x v="12"/>
    <x v="10"/>
    <x v="10"/>
    <n v="800000"/>
    <x v="2"/>
    <s v="EMP0132"/>
    <s v="Vasanthi Gupta"/>
    <n v="3"/>
    <n v="1213.3599999999999"/>
    <x v="2"/>
    <n v="0"/>
    <n v="12"/>
    <n v="436.81"/>
    <n v="4076.89"/>
    <n v="2596.2600000000002"/>
    <n v="1043.8199999999997"/>
    <s v="UPI"/>
    <n v="0.25603339800681396"/>
    <x v="0"/>
    <x v="0"/>
    <x v="0"/>
    <s v="14:19"/>
    <x v="1"/>
    <x v="0"/>
  </r>
  <r>
    <s v="INV101502"/>
    <x v="72"/>
    <x v="0"/>
    <x v="11"/>
    <s v="STR098-2024-Aug"/>
    <x v="442"/>
    <x v="425"/>
    <x v="1"/>
    <x v="19"/>
    <x v="1"/>
    <x v="1"/>
    <s v="PRD0053"/>
    <x v="200"/>
    <x v="13"/>
    <x v="57"/>
    <x v="21"/>
    <x v="74"/>
    <x v="59"/>
    <n v="1200000"/>
    <x v="0"/>
    <s v="EMP0002"/>
    <s v="Girish Sundaram"/>
    <n v="3"/>
    <n v="439.69"/>
    <x v="0"/>
    <n v="131.91"/>
    <n v="5"/>
    <n v="59.36"/>
    <n v="1246.52"/>
    <n v="982.08"/>
    <n v="205.07999999999993"/>
    <s v="Credit Card"/>
    <n v="0.16452202932965371"/>
    <x v="2"/>
    <x v="0"/>
    <x v="0"/>
    <s v="21:41"/>
    <x v="2"/>
    <x v="0"/>
  </r>
  <r>
    <s v="INV101503"/>
    <x v="292"/>
    <x v="0"/>
    <x v="3"/>
    <s v="STR025-2024-Jul"/>
    <x v="393"/>
    <x v="378"/>
    <x v="0"/>
    <x v="36"/>
    <x v="1"/>
    <x v="1"/>
    <s v="PRD0157"/>
    <x v="115"/>
    <x v="14"/>
    <x v="65"/>
    <x v="11"/>
    <x v="112"/>
    <x v="76"/>
    <n v="1500000"/>
    <x v="1"/>
    <s v="EMP0127"/>
    <s v="Chandra Reddy"/>
    <n v="4"/>
    <n v="2950.32"/>
    <x v="6"/>
    <n v="1770.19"/>
    <n v="3"/>
    <n v="300.93"/>
    <n v="10332.02"/>
    <n v="7959.72"/>
    <n v="2071.3700000000003"/>
    <s v="Cash"/>
    <n v="0.20048064173317515"/>
    <x v="3"/>
    <x v="0"/>
    <x v="0"/>
    <s v="13:13"/>
    <x v="1"/>
    <x v="0"/>
  </r>
  <r>
    <s v="INV101504"/>
    <x v="214"/>
    <x v="0"/>
    <x v="7"/>
    <s v="STR088-2024-Sep"/>
    <x v="560"/>
    <x v="530"/>
    <x v="1"/>
    <x v="15"/>
    <x v="4"/>
    <x v="3"/>
    <s v="PRD0207"/>
    <x v="193"/>
    <x v="2"/>
    <x v="2"/>
    <x v="3"/>
    <x v="17"/>
    <x v="17"/>
    <n v="2000000"/>
    <x v="2"/>
    <s v="EMP0269"/>
    <s v="Ishwarya Shetty"/>
    <n v="1"/>
    <n v="4703.28"/>
    <x v="0"/>
    <n v="470.33"/>
    <n v="12"/>
    <n v="507.95"/>
    <n v="4740.8999999999996"/>
    <n v="3023.13"/>
    <n v="1209.8199999999995"/>
    <s v="UPI"/>
    <n v="0.25518783353371716"/>
    <x v="0"/>
    <x v="1"/>
    <x v="0"/>
    <s v="19:22"/>
    <x v="0"/>
    <x v="1"/>
  </r>
  <r>
    <s v="INV101505"/>
    <x v="184"/>
    <x v="0"/>
    <x v="9"/>
    <s v="STR023-2024-Nov"/>
    <x v="411"/>
    <x v="395"/>
    <x v="0"/>
    <x v="31"/>
    <x v="1"/>
    <x v="0"/>
    <s v="PRD0054"/>
    <x v="88"/>
    <x v="18"/>
    <x v="55"/>
    <x v="31"/>
    <x v="44"/>
    <x v="41"/>
    <n v="2000000"/>
    <x v="1"/>
    <s v="EMP0086"/>
    <s v="Anil Reddy"/>
    <n v="2"/>
    <n v="1278.1300000000001"/>
    <x v="4"/>
    <n v="766.88"/>
    <n v="12"/>
    <n v="214.73"/>
    <n v="2004.11"/>
    <n v="1808.42"/>
    <n v="-19.040000000000163"/>
    <s v="Debit Card"/>
    <n v="-9.5004765207499405E-3"/>
    <x v="1"/>
    <x v="0"/>
    <x v="0"/>
    <s v="18:27"/>
    <x v="0"/>
    <x v="0"/>
  </r>
  <r>
    <s v="INV101506"/>
    <x v="264"/>
    <x v="0"/>
    <x v="11"/>
    <s v="STR086-2024-Aug"/>
    <x v="650"/>
    <x v="609"/>
    <x v="1"/>
    <x v="24"/>
    <x v="1"/>
    <x v="2"/>
    <s v="PRD0052"/>
    <x v="83"/>
    <x v="4"/>
    <x v="53"/>
    <x v="32"/>
    <x v="91"/>
    <x v="62"/>
    <n v="800000"/>
    <x v="1"/>
    <s v="EMP0072"/>
    <s v="Anitha Ramachandran"/>
    <n v="1"/>
    <n v="812.05"/>
    <x v="4"/>
    <n v="243.62"/>
    <n v="5"/>
    <n v="28.42"/>
    <n v="596.85"/>
    <n v="512.11"/>
    <n v="56.320000000000007"/>
    <s v="Cash"/>
    <n v="9.4362067521152726E-2"/>
    <x v="3"/>
    <x v="1"/>
    <x v="0"/>
    <s v="20:24"/>
    <x v="0"/>
    <x v="0"/>
  </r>
  <r>
    <s v="INV101507"/>
    <x v="99"/>
    <x v="0"/>
    <x v="10"/>
    <s v="STR102-2024-Apr"/>
    <x v="169"/>
    <x v="166"/>
    <x v="1"/>
    <x v="3"/>
    <x v="3"/>
    <x v="1"/>
    <s v="PRD0075"/>
    <x v="9"/>
    <x v="7"/>
    <x v="9"/>
    <x v="7"/>
    <x v="1"/>
    <x v="1"/>
    <n v="1000000"/>
    <x v="1"/>
    <s v="EMP0001"/>
    <s v="Charulatha Kumar"/>
    <n v="1"/>
    <n v="1058.76"/>
    <x v="6"/>
    <n v="158.81"/>
    <n v="12"/>
    <n v="107.99"/>
    <n v="1007.94"/>
    <n v="692.53"/>
    <n v="207.42000000000007"/>
    <s v="Cash"/>
    <n v="0.20578605869396993"/>
    <x v="3"/>
    <x v="0"/>
    <x v="0"/>
    <s v="21:16"/>
    <x v="2"/>
    <x v="1"/>
  </r>
  <r>
    <s v="INV101508"/>
    <x v="238"/>
    <x v="0"/>
    <x v="2"/>
    <s v="STR043-2024-May"/>
    <x v="707"/>
    <x v="659"/>
    <x v="1"/>
    <x v="3"/>
    <x v="3"/>
    <x v="0"/>
    <s v="PRD0245"/>
    <x v="1"/>
    <x v="1"/>
    <x v="1"/>
    <x v="1"/>
    <x v="97"/>
    <x v="20"/>
    <n v="1500000"/>
    <x v="2"/>
    <s v="EMP0285"/>
    <s v="Chandran Krishnan"/>
    <n v="1"/>
    <n v="860.2"/>
    <x v="3"/>
    <n v="172.04"/>
    <n v="5"/>
    <n v="34.409999999999997"/>
    <n v="722.57"/>
    <n v="492.11"/>
    <n v="196.05000000000004"/>
    <s v="Cash"/>
    <n v="0.27132319360062007"/>
    <x v="3"/>
    <x v="0"/>
    <x v="0"/>
    <s v="18:01"/>
    <x v="0"/>
    <x v="1"/>
  </r>
  <r>
    <s v="INV101509"/>
    <x v="29"/>
    <x v="1"/>
    <x v="8"/>
    <s v="STR049-2025-Mar"/>
    <x v="64"/>
    <x v="64"/>
    <x v="0"/>
    <x v="17"/>
    <x v="2"/>
    <x v="1"/>
    <s v="PRD0132"/>
    <x v="107"/>
    <x v="1"/>
    <x v="62"/>
    <x v="13"/>
    <x v="110"/>
    <x v="74"/>
    <n v="1200000"/>
    <x v="2"/>
    <s v="EMP0100"/>
    <s v="Priya Balasubramaniam"/>
    <n v="4"/>
    <n v="601.11"/>
    <x v="5"/>
    <n v="120.22"/>
    <n v="5"/>
    <n v="114.21"/>
    <n v="2398.4299999999998"/>
    <n v="1458.44"/>
    <n v="825.77999999999975"/>
    <s v="UPI"/>
    <n v="0.34430022973361735"/>
    <x v="0"/>
    <x v="0"/>
    <x v="0"/>
    <s v="15:48"/>
    <x v="1"/>
    <x v="0"/>
  </r>
  <r>
    <s v="INV101510"/>
    <x v="325"/>
    <x v="0"/>
    <x v="9"/>
    <s v="STR118-2024-Nov"/>
    <x v="708"/>
    <x v="660"/>
    <x v="1"/>
    <x v="18"/>
    <x v="2"/>
    <x v="1"/>
    <s v="PRD0153"/>
    <x v="125"/>
    <x v="0"/>
    <x v="0"/>
    <x v="7"/>
    <x v="77"/>
    <x v="61"/>
    <n v="1000000"/>
    <x v="0"/>
    <s v="EMP0132"/>
    <s v="Vasanthi Gupta"/>
    <n v="1"/>
    <n v="791.16"/>
    <x v="2"/>
    <n v="0"/>
    <n v="5"/>
    <n v="39.56"/>
    <n v="830.72"/>
    <n v="569.35"/>
    <n v="221.81"/>
    <s v="UPI"/>
    <n v="0.26700934129429893"/>
    <x v="0"/>
    <x v="0"/>
    <x v="0"/>
    <s v="13:30"/>
    <x v="1"/>
    <x v="0"/>
  </r>
  <r>
    <s v="INV101511"/>
    <x v="288"/>
    <x v="0"/>
    <x v="2"/>
    <s v="STR073-2024-May"/>
    <x v="255"/>
    <x v="249"/>
    <x v="1"/>
    <x v="21"/>
    <x v="1"/>
    <x v="0"/>
    <s v="PRD0029"/>
    <x v="130"/>
    <x v="16"/>
    <x v="47"/>
    <x v="34"/>
    <x v="32"/>
    <x v="29"/>
    <n v="2500000"/>
    <x v="1"/>
    <s v="EMP0194"/>
    <s v="Pranav Reddy"/>
    <n v="2"/>
    <n v="1929.31"/>
    <x v="2"/>
    <n v="0"/>
    <n v="12"/>
    <n v="463.03"/>
    <n v="4321.6499999999996"/>
    <n v="2861.14"/>
    <n v="997.47999999999979"/>
    <s v="Cash"/>
    <n v="0.23080999155415174"/>
    <x v="3"/>
    <x v="0"/>
    <x v="0"/>
    <s v="15:15"/>
    <x v="1"/>
    <x v="0"/>
  </r>
  <r>
    <s v="INV101512"/>
    <x v="144"/>
    <x v="1"/>
    <x v="8"/>
    <s v="STR089-2025-Mar"/>
    <x v="617"/>
    <x v="580"/>
    <x v="1"/>
    <x v="35"/>
    <x v="3"/>
    <x v="0"/>
    <s v="PRD0198"/>
    <x v="182"/>
    <x v="17"/>
    <x v="38"/>
    <x v="38"/>
    <x v="67"/>
    <x v="23"/>
    <n v="800000"/>
    <x v="0"/>
    <s v="EMP0127"/>
    <s v="Chandra Reddy"/>
    <n v="1"/>
    <n v="801.22"/>
    <x v="4"/>
    <n v="240.37"/>
    <n v="5"/>
    <n v="28.04"/>
    <n v="588.89"/>
    <n v="585.26"/>
    <n v="-24.410000000000004"/>
    <s v="Debit Card"/>
    <n v="-4.1450865187046826E-2"/>
    <x v="1"/>
    <x v="0"/>
    <x v="0"/>
    <s v="20:40"/>
    <x v="0"/>
    <x v="0"/>
  </r>
  <r>
    <s v="INV101513"/>
    <x v="348"/>
    <x v="0"/>
    <x v="3"/>
    <s v="STR057-2024-Jul"/>
    <x v="185"/>
    <x v="182"/>
    <x v="1"/>
    <x v="8"/>
    <x v="3"/>
    <x v="1"/>
    <s v="PRD0061"/>
    <x v="152"/>
    <x v="13"/>
    <x v="22"/>
    <x v="14"/>
    <x v="60"/>
    <x v="3"/>
    <n v="2500000"/>
    <x v="1"/>
    <s v="EMP0002"/>
    <s v="Girish Sundaram"/>
    <n v="1"/>
    <n v="640.54"/>
    <x v="2"/>
    <n v="0"/>
    <n v="5"/>
    <n v="32.03"/>
    <n v="672.57"/>
    <n v="509.44"/>
    <n v="131.10000000000005"/>
    <s v="Net Banking"/>
    <n v="0.19492394843659402"/>
    <x v="4"/>
    <x v="0"/>
    <x v="0"/>
    <s v="14:53"/>
    <x v="1"/>
    <x v="1"/>
  </r>
  <r>
    <s v="INV101514"/>
    <x v="253"/>
    <x v="0"/>
    <x v="1"/>
    <s v="STR013-2024-Oct"/>
    <x v="215"/>
    <x v="209"/>
    <x v="1"/>
    <x v="31"/>
    <x v="1"/>
    <x v="2"/>
    <s v="PRD0062"/>
    <x v="106"/>
    <x v="13"/>
    <x v="57"/>
    <x v="25"/>
    <x v="76"/>
    <x v="50"/>
    <n v="2500000"/>
    <x v="2"/>
    <s v="EMP0206"/>
    <s v="Arjun Krishnan"/>
    <n v="2"/>
    <n v="602.54"/>
    <x v="2"/>
    <n v="0"/>
    <n v="5"/>
    <n v="60.25"/>
    <n v="1265.33"/>
    <n v="849.52"/>
    <n v="355.55999999999995"/>
    <s v="UPI"/>
    <n v="0.28100179399840353"/>
    <x v="0"/>
    <x v="1"/>
    <x v="0"/>
    <s v="11:52"/>
    <x v="3"/>
    <x v="0"/>
  </r>
  <r>
    <s v="INV101515"/>
    <x v="144"/>
    <x v="1"/>
    <x v="8"/>
    <s v="STR009-2025-Mar"/>
    <x v="709"/>
    <x v="661"/>
    <x v="1"/>
    <x v="14"/>
    <x v="1"/>
    <x v="2"/>
    <s v="PRD0101"/>
    <x v="233"/>
    <x v="17"/>
    <x v="30"/>
    <x v="21"/>
    <x v="66"/>
    <x v="49"/>
    <n v="2500000"/>
    <x v="1"/>
    <s v="EMP0132"/>
    <s v="Vasanthi Gupta"/>
    <n v="1"/>
    <n v="1050.17"/>
    <x v="2"/>
    <n v="0"/>
    <n v="12"/>
    <n v="126.02"/>
    <n v="1176.19"/>
    <n v="674.29"/>
    <n v="375.88000000000011"/>
    <s v="Net Banking"/>
    <n v="0.31957421845110068"/>
    <x v="4"/>
    <x v="1"/>
    <x v="0"/>
    <s v="10:45"/>
    <x v="3"/>
    <x v="0"/>
  </r>
  <r>
    <s v="INV101516"/>
    <x v="245"/>
    <x v="0"/>
    <x v="3"/>
    <s v="STR005-2024-Jul"/>
    <x v="169"/>
    <x v="166"/>
    <x v="1"/>
    <x v="3"/>
    <x v="3"/>
    <x v="1"/>
    <s v="PRD0003"/>
    <x v="131"/>
    <x v="5"/>
    <x v="33"/>
    <x v="2"/>
    <x v="19"/>
    <x v="19"/>
    <n v="2000000"/>
    <x v="1"/>
    <s v="EMP0090"/>
    <s v="Padma Gounder"/>
    <n v="3"/>
    <n v="1481.82"/>
    <x v="6"/>
    <n v="666.82"/>
    <n v="12"/>
    <n v="453.44"/>
    <n v="4232.08"/>
    <n v="3022.95"/>
    <n v="755.69"/>
    <s v="Debit Card"/>
    <n v="0.17856231451201302"/>
    <x v="1"/>
    <x v="0"/>
    <x v="0"/>
    <s v="15:46"/>
    <x v="1"/>
    <x v="0"/>
  </r>
  <r>
    <s v="INV101517"/>
    <x v="219"/>
    <x v="0"/>
    <x v="1"/>
    <s v="STR117-2024-Oct"/>
    <x v="357"/>
    <x v="342"/>
    <x v="0"/>
    <x v="20"/>
    <x v="0"/>
    <x v="0"/>
    <s v="PRD0145"/>
    <x v="94"/>
    <x v="8"/>
    <x v="10"/>
    <x v="42"/>
    <x v="82"/>
    <x v="39"/>
    <n v="1500000"/>
    <x v="1"/>
    <s v="EMP0045"/>
    <s v="Chitra Chettiar"/>
    <n v="1"/>
    <n v="1651.33"/>
    <x v="0"/>
    <n v="165.13"/>
    <n v="12"/>
    <n v="178.34"/>
    <n v="1664.54"/>
    <n v="1133.27"/>
    <n v="352.92999999999995"/>
    <s v="Debit Card"/>
    <n v="0.21202854842779384"/>
    <x v="1"/>
    <x v="1"/>
    <x v="0"/>
    <s v="16:01"/>
    <x v="1"/>
    <x v="0"/>
  </r>
  <r>
    <s v="INV101518"/>
    <x v="13"/>
    <x v="0"/>
    <x v="2"/>
    <s v="STR020-2024-May"/>
    <x v="17"/>
    <x v="17"/>
    <x v="1"/>
    <x v="12"/>
    <x v="3"/>
    <x v="0"/>
    <s v="PRD0013"/>
    <x v="15"/>
    <x v="10"/>
    <x v="15"/>
    <x v="8"/>
    <x v="81"/>
    <x v="53"/>
    <n v="2000000"/>
    <x v="0"/>
    <s v="EMP0091"/>
    <s v="Hari Nair"/>
    <n v="1"/>
    <n v="792.05"/>
    <x v="6"/>
    <n v="118.81"/>
    <n v="5"/>
    <n v="33.659999999999997"/>
    <n v="706.9"/>
    <n v="550.01"/>
    <n v="123.22999999999999"/>
    <s v="UPI"/>
    <n v="0.17432451549016834"/>
    <x v="0"/>
    <x v="1"/>
    <x v="0"/>
    <s v="21:27"/>
    <x v="2"/>
    <x v="0"/>
  </r>
  <r>
    <s v="INV101519"/>
    <x v="171"/>
    <x v="0"/>
    <x v="9"/>
    <s v="STR024-2024-Nov"/>
    <x v="710"/>
    <x v="346"/>
    <x v="1"/>
    <x v="29"/>
    <x v="4"/>
    <x v="0"/>
    <s v="PRD0167"/>
    <x v="119"/>
    <x v="16"/>
    <x v="29"/>
    <x v="24"/>
    <x v="16"/>
    <x v="16"/>
    <n v="1000000"/>
    <x v="0"/>
    <s v="EMP0173"/>
    <s v="Logesh Gopalakrishnan"/>
    <n v="3"/>
    <n v="2528.23"/>
    <x v="6"/>
    <n v="1137.7"/>
    <n v="12"/>
    <n v="773.64"/>
    <n v="7220.63"/>
    <n v="5228.67"/>
    <n v="1218.3200000000002"/>
    <s v="Credit Card"/>
    <n v="0.16872765949785548"/>
    <x v="2"/>
    <x v="1"/>
    <x v="0"/>
    <s v="21:55"/>
    <x v="2"/>
    <x v="0"/>
  </r>
  <r>
    <s v="INV101520"/>
    <x v="169"/>
    <x v="1"/>
    <x v="8"/>
    <s v="STR025-2025-Mar"/>
    <x v="690"/>
    <x v="642"/>
    <x v="1"/>
    <x v="22"/>
    <x v="1"/>
    <x v="0"/>
    <s v="PRD0006"/>
    <x v="224"/>
    <x v="19"/>
    <x v="72"/>
    <x v="34"/>
    <x v="112"/>
    <x v="76"/>
    <n v="1500000"/>
    <x v="1"/>
    <s v="EMP0073"/>
    <s v="Sathish Sundaram"/>
    <n v="1"/>
    <n v="1062.33"/>
    <x v="6"/>
    <n v="159.35"/>
    <n v="12"/>
    <n v="108.36"/>
    <n v="1011.34"/>
    <n v="753.73"/>
    <n v="149.25"/>
    <s v="Cash"/>
    <n v="0.14757648268633694"/>
    <x v="3"/>
    <x v="0"/>
    <x v="0"/>
    <s v="14:20"/>
    <x v="1"/>
    <x v="0"/>
  </r>
  <r>
    <s v="INV101521"/>
    <x v="122"/>
    <x v="0"/>
    <x v="0"/>
    <s v="STR096-2024-Dec"/>
    <x v="711"/>
    <x v="662"/>
    <x v="1"/>
    <x v="11"/>
    <x v="3"/>
    <x v="1"/>
    <s v="PRD0214"/>
    <x v="71"/>
    <x v="7"/>
    <x v="33"/>
    <x v="7"/>
    <x v="49"/>
    <x v="45"/>
    <n v="1500000"/>
    <x v="2"/>
    <s v="EMP0203"/>
    <s v="Rani Mishra"/>
    <n v="1"/>
    <n v="1053.6300000000001"/>
    <x v="0"/>
    <n v="105.36"/>
    <n v="12"/>
    <n v="113.79"/>
    <n v="1062.06"/>
    <n v="720.53"/>
    <n v="227.73999999999995"/>
    <s v="UPI"/>
    <n v="0.21443232962356173"/>
    <x v="0"/>
    <x v="0"/>
    <x v="0"/>
    <s v="11:43"/>
    <x v="3"/>
    <x v="0"/>
  </r>
  <r>
    <s v="INV101522"/>
    <x v="144"/>
    <x v="1"/>
    <x v="8"/>
    <s v="STR118-2025-Mar"/>
    <x v="202"/>
    <x v="199"/>
    <x v="0"/>
    <x v="9"/>
    <x v="2"/>
    <x v="3"/>
    <s v="PRD0041"/>
    <x v="163"/>
    <x v="7"/>
    <x v="35"/>
    <x v="29"/>
    <x v="77"/>
    <x v="61"/>
    <n v="1000000"/>
    <x v="0"/>
    <s v="EMP0127"/>
    <s v="Chandra Reddy"/>
    <n v="2"/>
    <n v="841.52"/>
    <x v="4"/>
    <n v="504.91"/>
    <n v="5"/>
    <n v="58.91"/>
    <n v="1237.04"/>
    <n v="1274.54"/>
    <n v="-96.41"/>
    <s v="Net Banking"/>
    <n v="-7.7936040871758386E-2"/>
    <x v="4"/>
    <x v="1"/>
    <x v="0"/>
    <s v="19:28"/>
    <x v="0"/>
    <x v="0"/>
  </r>
  <r>
    <s v="INV101523"/>
    <x v="294"/>
    <x v="0"/>
    <x v="2"/>
    <s v="STR077-2024-May"/>
    <x v="28"/>
    <x v="28"/>
    <x v="1"/>
    <x v="20"/>
    <x v="0"/>
    <x v="3"/>
    <s v="PRD0201"/>
    <x v="205"/>
    <x v="3"/>
    <x v="74"/>
    <x v="17"/>
    <x v="69"/>
    <x v="55"/>
    <n v="2500000"/>
    <x v="2"/>
    <s v="EMP0204"/>
    <s v="Rahul Krishnan"/>
    <n v="1"/>
    <n v="1084.5"/>
    <x v="0"/>
    <n v="108.45"/>
    <n v="12"/>
    <n v="117.13"/>
    <n v="1093.18"/>
    <n v="725.87"/>
    <n v="250.18000000000006"/>
    <s v="UPI"/>
    <n v="0.22885526628734523"/>
    <x v="0"/>
    <x v="0"/>
    <x v="0"/>
    <s v="14:40"/>
    <x v="1"/>
    <x v="1"/>
  </r>
  <r>
    <s v="INV101524"/>
    <x v="126"/>
    <x v="0"/>
    <x v="9"/>
    <s v="STR022-2024-Nov"/>
    <x v="512"/>
    <x v="485"/>
    <x v="1"/>
    <x v="29"/>
    <x v="4"/>
    <x v="0"/>
    <s v="PRD0117"/>
    <x v="10"/>
    <x v="8"/>
    <x v="10"/>
    <x v="8"/>
    <x v="73"/>
    <x v="58"/>
    <n v="800000"/>
    <x v="2"/>
    <s v="EMP0203"/>
    <s v="Rani Mishra"/>
    <n v="3"/>
    <n v="1776.88"/>
    <x v="3"/>
    <n v="1066.1300000000001"/>
    <n v="12"/>
    <n v="511.74"/>
    <n v="4776.25"/>
    <n v="4199.55"/>
    <n v="64.959999999999809"/>
    <s v="Credit Card"/>
    <n v="1.3600628107825136E-2"/>
    <x v="2"/>
    <x v="0"/>
    <x v="0"/>
    <s v="11:02"/>
    <x v="3"/>
    <x v="0"/>
  </r>
  <r>
    <s v="INV101525"/>
    <x v="249"/>
    <x v="1"/>
    <x v="8"/>
    <s v="STR019-2025-Mar"/>
    <x v="525"/>
    <x v="498"/>
    <x v="0"/>
    <x v="17"/>
    <x v="2"/>
    <x v="3"/>
    <s v="PRD0190"/>
    <x v="141"/>
    <x v="15"/>
    <x v="24"/>
    <x v="3"/>
    <x v="20"/>
    <x v="20"/>
    <n v="1000000"/>
    <x v="2"/>
    <s v="EMP0002"/>
    <s v="Girish Sundaram"/>
    <n v="3"/>
    <n v="1424.53"/>
    <x v="4"/>
    <n v="1282.08"/>
    <n v="12"/>
    <n v="358.98"/>
    <n v="3350.49"/>
    <n v="2743.05"/>
    <n v="248.45999999999958"/>
    <s v="UPI"/>
    <n v="7.415631743416623E-2"/>
    <x v="0"/>
    <x v="1"/>
    <x v="0"/>
    <s v="17:32"/>
    <x v="0"/>
    <x v="0"/>
  </r>
  <r>
    <s v="INV101526"/>
    <x v="258"/>
    <x v="0"/>
    <x v="1"/>
    <s v="STR074-2024-Oct"/>
    <x v="712"/>
    <x v="663"/>
    <x v="1"/>
    <x v="19"/>
    <x v="1"/>
    <x v="3"/>
    <s v="PRD0003"/>
    <x v="131"/>
    <x v="5"/>
    <x v="33"/>
    <x v="2"/>
    <x v="5"/>
    <x v="5"/>
    <n v="1200000"/>
    <x v="0"/>
    <s v="EMP0156"/>
    <s v="Deepthi Iyengar"/>
    <n v="2"/>
    <n v="1483.09"/>
    <x v="0"/>
    <n v="296.62"/>
    <n v="12"/>
    <n v="320.35000000000002"/>
    <n v="2989.91"/>
    <n v="2015.3"/>
    <n v="654.25999999999988"/>
    <s v="Debit Card"/>
    <n v="0.21882264014635888"/>
    <x v="1"/>
    <x v="0"/>
    <x v="0"/>
    <s v="15:29"/>
    <x v="1"/>
    <x v="0"/>
  </r>
  <r>
    <s v="INV101527"/>
    <x v="28"/>
    <x v="0"/>
    <x v="10"/>
    <s v="STR100-2024-Apr"/>
    <x v="542"/>
    <x v="512"/>
    <x v="0"/>
    <x v="10"/>
    <x v="4"/>
    <x v="1"/>
    <s v="PRD0114"/>
    <x v="8"/>
    <x v="6"/>
    <x v="8"/>
    <x v="6"/>
    <x v="48"/>
    <x v="44"/>
    <n v="2500000"/>
    <x v="2"/>
    <s v="EMP0072"/>
    <s v="Anitha Ramachandran"/>
    <n v="1"/>
    <n v="931.24"/>
    <x v="5"/>
    <n v="46.56"/>
    <n v="5"/>
    <n v="44.23"/>
    <n v="928.91"/>
    <n v="488.6"/>
    <n v="396.07999999999993"/>
    <s v="Debit Card"/>
    <n v="0.42639222314325387"/>
    <x v="1"/>
    <x v="0"/>
    <x v="0"/>
    <s v="21:07"/>
    <x v="2"/>
    <x v="1"/>
  </r>
  <r>
    <s v="INV101528"/>
    <x v="26"/>
    <x v="0"/>
    <x v="7"/>
    <s v="STR111-2024-Sep"/>
    <x v="713"/>
    <x v="664"/>
    <x v="0"/>
    <x v="13"/>
    <x v="0"/>
    <x v="0"/>
    <s v="PRD0222"/>
    <x v="239"/>
    <x v="1"/>
    <x v="62"/>
    <x v="33"/>
    <x v="23"/>
    <x v="23"/>
    <n v="2500000"/>
    <x v="0"/>
    <s v="EMP0258"/>
    <s v="Preethi Singh"/>
    <n v="2"/>
    <n v="674.3"/>
    <x v="2"/>
    <n v="0"/>
    <n v="5"/>
    <n v="67.430000000000007"/>
    <n v="1416.03"/>
    <n v="807.8"/>
    <n v="540.79999999999995"/>
    <s v="Debit Card"/>
    <n v="0.38191281258165433"/>
    <x v="1"/>
    <x v="0"/>
    <x v="1"/>
    <s v="14:00"/>
    <x v="1"/>
    <x v="0"/>
  </r>
  <r>
    <s v="INV101529"/>
    <x v="64"/>
    <x v="0"/>
    <x v="9"/>
    <s v="STR048-2024-Nov"/>
    <x v="591"/>
    <x v="558"/>
    <x v="0"/>
    <x v="5"/>
    <x v="2"/>
    <x v="1"/>
    <s v="PRD0183"/>
    <x v="108"/>
    <x v="3"/>
    <x v="45"/>
    <x v="10"/>
    <x v="119"/>
    <x v="59"/>
    <n v="1200000"/>
    <x v="0"/>
    <s v="EMP0194"/>
    <s v="Pranav Reddy"/>
    <n v="2"/>
    <n v="1745.5"/>
    <x v="0"/>
    <n v="349.1"/>
    <n v="12"/>
    <n v="377.03"/>
    <n v="3518.93"/>
    <n v="2486.7199999999998"/>
    <n v="655.18000000000006"/>
    <s v="UPI"/>
    <n v="0.18618727851932265"/>
    <x v="0"/>
    <x v="1"/>
    <x v="0"/>
    <s v="20:22"/>
    <x v="0"/>
    <x v="1"/>
  </r>
  <r>
    <s v="INV101530"/>
    <x v="168"/>
    <x v="0"/>
    <x v="7"/>
    <s v="STR086-2024-Sep"/>
    <x v="28"/>
    <x v="28"/>
    <x v="1"/>
    <x v="20"/>
    <x v="0"/>
    <x v="3"/>
    <s v="PRD0013"/>
    <x v="15"/>
    <x v="10"/>
    <x v="15"/>
    <x v="8"/>
    <x v="91"/>
    <x v="62"/>
    <n v="800000"/>
    <x v="1"/>
    <s v="EMP0223"/>
    <s v="Meena Krishnan"/>
    <n v="3"/>
    <n v="800.39"/>
    <x v="2"/>
    <n v="0"/>
    <n v="5"/>
    <n v="120.06"/>
    <n v="2521.23"/>
    <n v="1650.03"/>
    <n v="751.1400000000001"/>
    <s v="Credit Card"/>
    <n v="0.29792601230351856"/>
    <x v="2"/>
    <x v="0"/>
    <x v="0"/>
    <s v="13:02"/>
    <x v="1"/>
    <x v="0"/>
  </r>
  <r>
    <s v="INV101531"/>
    <x v="181"/>
    <x v="0"/>
    <x v="9"/>
    <s v="STR100-2024-Nov"/>
    <x v="714"/>
    <x v="665"/>
    <x v="1"/>
    <x v="4"/>
    <x v="2"/>
    <x v="1"/>
    <s v="PRD0226"/>
    <x v="90"/>
    <x v="4"/>
    <x v="6"/>
    <x v="25"/>
    <x v="48"/>
    <x v="44"/>
    <n v="2500000"/>
    <x v="2"/>
    <s v="EMP0160"/>
    <s v="Ganesh Iyengar"/>
    <n v="4"/>
    <n v="991.36"/>
    <x v="0"/>
    <n v="396.54"/>
    <n v="5"/>
    <n v="178.44"/>
    <n v="3747.34"/>
    <n v="2505.04"/>
    <n v="1063.8600000000001"/>
    <s v="Cash"/>
    <n v="0.28389737787337155"/>
    <x v="3"/>
    <x v="0"/>
    <x v="0"/>
    <s v="21:18"/>
    <x v="2"/>
    <x v="0"/>
  </r>
  <r>
    <s v="INV101532"/>
    <x v="328"/>
    <x v="1"/>
    <x v="6"/>
    <s v="STR002-2025-Jan"/>
    <x v="595"/>
    <x v="34"/>
    <x v="1"/>
    <x v="16"/>
    <x v="3"/>
    <x v="1"/>
    <s v="PRD0047"/>
    <x v="42"/>
    <x v="1"/>
    <x v="1"/>
    <x v="18"/>
    <x v="80"/>
    <x v="64"/>
    <n v="1000000"/>
    <x v="1"/>
    <s v="Missing Employee ID"/>
    <s v="Not Found"/>
    <n v="3"/>
    <n v="476.95"/>
    <x v="2"/>
    <n v="0"/>
    <n v="5"/>
    <n v="71.540000000000006"/>
    <n v="1502.39"/>
    <n v="885"/>
    <n v="545.85000000000014"/>
    <s v="Debit Card"/>
    <n v="0.36332110836733478"/>
    <x v="1"/>
    <x v="0"/>
    <x v="0"/>
    <s v="11:48"/>
    <x v="3"/>
    <x v="0"/>
  </r>
  <r>
    <s v="INV101533"/>
    <x v="94"/>
    <x v="0"/>
    <x v="2"/>
    <s v="STR050-2024-May"/>
    <x v="87"/>
    <x v="86"/>
    <x v="0"/>
    <x v="17"/>
    <x v="2"/>
    <x v="3"/>
    <s v="PRD0188"/>
    <x v="192"/>
    <x v="13"/>
    <x v="57"/>
    <x v="19"/>
    <x v="57"/>
    <x v="49"/>
    <n v="2000000"/>
    <x v="1"/>
    <s v="EMP0269"/>
    <s v="Ishwarya Shetty"/>
    <n v="1"/>
    <n v="467.63"/>
    <x v="1"/>
    <n v="116.91"/>
    <n v="5"/>
    <n v="17.54"/>
    <n v="368.26"/>
    <n v="337.09"/>
    <n v="13.630000000000017"/>
    <s v="EMI"/>
    <n v="3.7011893770705524E-2"/>
    <x v="5"/>
    <x v="0"/>
    <x v="0"/>
    <s v="21:05"/>
    <x v="2"/>
    <x v="0"/>
  </r>
  <r>
    <s v="INV101534"/>
    <x v="149"/>
    <x v="0"/>
    <x v="0"/>
    <s v="STR005-2024-Dec"/>
    <x v="524"/>
    <x v="497"/>
    <x v="1"/>
    <x v="11"/>
    <x v="3"/>
    <x v="3"/>
    <s v="PRD0244"/>
    <x v="122"/>
    <x v="8"/>
    <x v="10"/>
    <x v="32"/>
    <x v="19"/>
    <x v="19"/>
    <n v="2000000"/>
    <x v="1"/>
    <s v="EMP0207"/>
    <s v="Chitra Bhat"/>
    <n v="4"/>
    <n v="1308.7"/>
    <x v="6"/>
    <n v="785.22"/>
    <n v="12"/>
    <n v="533.95000000000005"/>
    <n v="4983.53"/>
    <n v="3242.48"/>
    <n v="1207.0999999999997"/>
    <s v="UPI"/>
    <n v="0.24221786564944922"/>
    <x v="0"/>
    <x v="0"/>
    <x v="0"/>
    <s v="20:55"/>
    <x v="0"/>
    <x v="1"/>
  </r>
  <r>
    <s v="INV101535"/>
    <x v="239"/>
    <x v="0"/>
    <x v="5"/>
    <s v="STR109-2024-Jun"/>
    <x v="715"/>
    <x v="666"/>
    <x v="1"/>
    <x v="2"/>
    <x v="2"/>
    <x v="2"/>
    <s v="PRD0197"/>
    <x v="49"/>
    <x v="7"/>
    <x v="33"/>
    <x v="28"/>
    <x v="13"/>
    <x v="13"/>
    <n v="1200000"/>
    <x v="2"/>
    <s v="EMP0009"/>
    <s v="Vinod Hegde"/>
    <n v="2"/>
    <n v="1644.49"/>
    <x v="4"/>
    <n v="986.69"/>
    <n v="12"/>
    <n v="276.27"/>
    <n v="2578.56"/>
    <n v="2248.96"/>
    <n v="53.329999999999927"/>
    <s v="Net Banking"/>
    <n v="2.0682086125589447E-2"/>
    <x v="4"/>
    <x v="0"/>
    <x v="0"/>
    <s v="16:30"/>
    <x v="1"/>
    <x v="0"/>
  </r>
  <r>
    <s v="INV101536"/>
    <x v="350"/>
    <x v="1"/>
    <x v="6"/>
    <s v="STR031-2025-Jan"/>
    <x v="633"/>
    <x v="595"/>
    <x v="1"/>
    <x v="9"/>
    <x v="2"/>
    <x v="0"/>
    <s v="PRD0250"/>
    <x v="34"/>
    <x v="9"/>
    <x v="28"/>
    <x v="0"/>
    <x v="113"/>
    <x v="77"/>
    <n v="2000000"/>
    <x v="1"/>
    <s v="EMP0207"/>
    <s v="Chitra Bhat"/>
    <n v="2"/>
    <n v="4716.9399999999996"/>
    <x v="2"/>
    <n v="0"/>
    <n v="12"/>
    <n v="1132.07"/>
    <n v="10565.95"/>
    <n v="7301.1"/>
    <n v="2132.7800000000007"/>
    <s v="UPI"/>
    <n v="0.20185406896682273"/>
    <x v="0"/>
    <x v="0"/>
    <x v="0"/>
    <s v="17:34"/>
    <x v="0"/>
    <x v="1"/>
  </r>
  <r>
    <s v="INV101537"/>
    <x v="134"/>
    <x v="1"/>
    <x v="6"/>
    <s v="STR001-2025-Jan"/>
    <x v="716"/>
    <x v="667"/>
    <x v="1"/>
    <x v="22"/>
    <x v="1"/>
    <x v="2"/>
    <s v="PRD0022"/>
    <x v="43"/>
    <x v="7"/>
    <x v="35"/>
    <x v="25"/>
    <x v="55"/>
    <x v="48"/>
    <n v="2500000"/>
    <x v="1"/>
    <s v="EMP0001"/>
    <s v="Charulatha Kumar"/>
    <n v="3"/>
    <n v="1187.95"/>
    <x v="0"/>
    <n v="356.38"/>
    <n v="12"/>
    <n v="384.9"/>
    <n v="3592.37"/>
    <n v="2303.4899999999998"/>
    <n v="903.98000000000013"/>
    <s v="Debit Card"/>
    <n v="0.25163889020340335"/>
    <x v="1"/>
    <x v="0"/>
    <x v="0"/>
    <s v="16:00"/>
    <x v="1"/>
    <x v="0"/>
  </r>
  <r>
    <s v="INV101538"/>
    <x v="80"/>
    <x v="0"/>
    <x v="1"/>
    <s v="STR107-2024-Oct"/>
    <x v="214"/>
    <x v="67"/>
    <x v="1"/>
    <x v="1"/>
    <x v="1"/>
    <x v="1"/>
    <s v="PRD0179"/>
    <x v="114"/>
    <x v="7"/>
    <x v="9"/>
    <x v="47"/>
    <x v="98"/>
    <x v="19"/>
    <n v="1500000"/>
    <x v="1"/>
    <s v="EMP0255"/>
    <s v="Venkat Sharma"/>
    <n v="3"/>
    <n v="1681.59"/>
    <x v="0"/>
    <n v="504.48"/>
    <n v="12"/>
    <n v="544.83000000000004"/>
    <n v="5085.12"/>
    <n v="3419.43"/>
    <n v="1120.8600000000001"/>
    <s v="Debit Card"/>
    <n v="0.22041957711912405"/>
    <x v="1"/>
    <x v="0"/>
    <x v="0"/>
    <s v="13:50"/>
    <x v="1"/>
    <x v="1"/>
  </r>
  <r>
    <s v="INV101539"/>
    <x v="263"/>
    <x v="0"/>
    <x v="0"/>
    <s v="STR116-2024-Dec"/>
    <x v="498"/>
    <x v="472"/>
    <x v="1"/>
    <x v="27"/>
    <x v="4"/>
    <x v="3"/>
    <s v="PRD0050"/>
    <x v="144"/>
    <x v="8"/>
    <x v="16"/>
    <x v="28"/>
    <x v="27"/>
    <x v="26"/>
    <n v="2000000"/>
    <x v="1"/>
    <s v="EMP0072"/>
    <s v="Anitha Ramachandran"/>
    <n v="3"/>
    <n v="1220.5899999999999"/>
    <x v="5"/>
    <n v="183.09"/>
    <n v="12"/>
    <n v="417.44"/>
    <n v="3896.12"/>
    <n v="2308.89"/>
    <n v="1169.79"/>
    <s v="Debit Card"/>
    <n v="0.3002448589879162"/>
    <x v="1"/>
    <x v="0"/>
    <x v="1"/>
    <s v="14:49"/>
    <x v="1"/>
    <x v="0"/>
  </r>
  <r>
    <s v="INV101540"/>
    <x v="229"/>
    <x v="1"/>
    <x v="4"/>
    <s v="STR078-2025-Feb"/>
    <x v="610"/>
    <x v="574"/>
    <x v="1"/>
    <x v="27"/>
    <x v="4"/>
    <x v="0"/>
    <s v="PRD0105"/>
    <x v="97"/>
    <x v="8"/>
    <x v="10"/>
    <x v="43"/>
    <x v="3"/>
    <x v="3"/>
    <n v="1200000"/>
    <x v="1"/>
    <s v="EMP0194"/>
    <s v="Pranav Reddy"/>
    <n v="1"/>
    <n v="1164.55"/>
    <x v="2"/>
    <n v="0"/>
    <n v="12"/>
    <n v="139.75"/>
    <n v="1304.3"/>
    <n v="841.85"/>
    <n v="322.69999999999993"/>
    <s v="Debit Card"/>
    <n v="0.24741240512152107"/>
    <x v="1"/>
    <x v="0"/>
    <x v="0"/>
    <s v="16:34"/>
    <x v="1"/>
    <x v="1"/>
  </r>
  <r>
    <s v="INV101541"/>
    <x v="70"/>
    <x v="0"/>
    <x v="7"/>
    <s v="STR081-2024-Sep"/>
    <x v="717"/>
    <x v="668"/>
    <x v="1"/>
    <x v="22"/>
    <x v="1"/>
    <x v="1"/>
    <s v="PRD0061"/>
    <x v="152"/>
    <x v="13"/>
    <x v="22"/>
    <x v="14"/>
    <x v="104"/>
    <x v="31"/>
    <n v="2500000"/>
    <x v="1"/>
    <s v="EMP0127"/>
    <s v="Chandra Reddy"/>
    <n v="3"/>
    <n v="629.84"/>
    <x v="2"/>
    <n v="0"/>
    <n v="5"/>
    <n v="94.48"/>
    <n v="1984"/>
    <n v="1528.32"/>
    <n v="361.20000000000005"/>
    <s v="Debit Card"/>
    <n v="0.18205645161290324"/>
    <x v="1"/>
    <x v="0"/>
    <x v="0"/>
    <s v="18:18"/>
    <x v="0"/>
    <x v="0"/>
  </r>
  <r>
    <s v="INV101542"/>
    <x v="215"/>
    <x v="0"/>
    <x v="7"/>
    <s v="STR086-2024-Sep"/>
    <x v="718"/>
    <x v="669"/>
    <x v="0"/>
    <x v="1"/>
    <x v="1"/>
    <x v="2"/>
    <s v="PRD0045"/>
    <x v="218"/>
    <x v="2"/>
    <x v="2"/>
    <x v="6"/>
    <x v="91"/>
    <x v="62"/>
    <n v="800000"/>
    <x v="1"/>
    <s v="EMP0204"/>
    <s v="Rahul Krishnan"/>
    <n v="1"/>
    <n v="3036.67"/>
    <x v="2"/>
    <n v="0"/>
    <n v="12"/>
    <n v="364.4"/>
    <n v="3401.07"/>
    <n v="2078.92"/>
    <n v="957.75000000000011"/>
    <s v="Credit Card"/>
    <n v="0.28160255449020455"/>
    <x v="2"/>
    <x v="0"/>
    <x v="0"/>
    <s v="18:21"/>
    <x v="0"/>
    <x v="0"/>
  </r>
  <r>
    <s v="INV101543"/>
    <x v="33"/>
    <x v="0"/>
    <x v="5"/>
    <s v="STR027-2024-Jun"/>
    <x v="413"/>
    <x v="397"/>
    <x v="0"/>
    <x v="27"/>
    <x v="4"/>
    <x v="1"/>
    <s v="PRD0102"/>
    <x v="207"/>
    <x v="2"/>
    <x v="3"/>
    <x v="7"/>
    <x v="100"/>
    <x v="72"/>
    <n v="1500000"/>
    <x v="2"/>
    <s v="EMP0090"/>
    <s v="Padma Gounder"/>
    <n v="1"/>
    <n v="1746.54"/>
    <x v="2"/>
    <n v="0"/>
    <n v="12"/>
    <n v="209.58"/>
    <n v="1956.12"/>
    <n v="1331.55"/>
    <n v="414.9899999999999"/>
    <s v="Debit Card"/>
    <n v="0.21214956137660262"/>
    <x v="1"/>
    <x v="1"/>
    <x v="0"/>
    <s v="19:10"/>
    <x v="0"/>
    <x v="0"/>
  </r>
  <r>
    <s v="INV101544"/>
    <x v="130"/>
    <x v="0"/>
    <x v="1"/>
    <s v="STR087-2024-Oct"/>
    <x v="320"/>
    <x v="307"/>
    <x v="1"/>
    <x v="24"/>
    <x v="1"/>
    <x v="0"/>
    <s v="PRD0037"/>
    <x v="167"/>
    <x v="12"/>
    <x v="21"/>
    <x v="10"/>
    <x v="45"/>
    <x v="42"/>
    <n v="2000000"/>
    <x v="1"/>
    <s v="EMP0147"/>
    <s v="Yogesh Chettiar"/>
    <n v="4"/>
    <n v="984.23"/>
    <x v="2"/>
    <n v="0"/>
    <n v="5"/>
    <n v="196.85"/>
    <n v="4133.7700000000004"/>
    <n v="2684.76"/>
    <n v="1252.1600000000003"/>
    <s v="UPI"/>
    <n v="0.30290993451498271"/>
    <x v="0"/>
    <x v="0"/>
    <x v="0"/>
    <s v="16:47"/>
    <x v="1"/>
    <x v="1"/>
  </r>
  <r>
    <s v="INV101545"/>
    <x v="81"/>
    <x v="0"/>
    <x v="1"/>
    <s v="STR106-2024-Oct"/>
    <x v="658"/>
    <x v="616"/>
    <x v="0"/>
    <x v="9"/>
    <x v="2"/>
    <x v="1"/>
    <s v="PRD0140"/>
    <x v="166"/>
    <x v="1"/>
    <x v="62"/>
    <x v="5"/>
    <x v="118"/>
    <x v="80"/>
    <n v="2500000"/>
    <x v="0"/>
    <s v="EMP0269"/>
    <s v="Ishwarya Shetty"/>
    <n v="4"/>
    <n v="596.80999999999995"/>
    <x v="5"/>
    <n v="119.36"/>
    <n v="5"/>
    <n v="113.39"/>
    <n v="2381.27"/>
    <n v="1395"/>
    <n v="872.88"/>
    <s v="UPI"/>
    <n v="0.36656070080251296"/>
    <x v="0"/>
    <x v="0"/>
    <x v="0"/>
    <s v="15:35"/>
    <x v="1"/>
    <x v="1"/>
  </r>
  <r>
    <s v="INV101546"/>
    <x v="9"/>
    <x v="0"/>
    <x v="1"/>
    <s v="STR079-2024-Oct"/>
    <x v="450"/>
    <x v="347"/>
    <x v="1"/>
    <x v="17"/>
    <x v="2"/>
    <x v="1"/>
    <s v="PRD0072"/>
    <x v="142"/>
    <x v="0"/>
    <x v="19"/>
    <x v="5"/>
    <x v="79"/>
    <x v="63"/>
    <n v="2500000"/>
    <x v="1"/>
    <s v="EMP0276"/>
    <s v="Manoj Ramachandran"/>
    <n v="2"/>
    <n v="870.5"/>
    <x v="4"/>
    <n v="522.29999999999995"/>
    <n v="5"/>
    <n v="60.94"/>
    <n v="1279.6400000000001"/>
    <n v="1198.56"/>
    <n v="20.140000000000157"/>
    <s v="UPI"/>
    <n v="1.5738801537932664E-2"/>
    <x v="0"/>
    <x v="0"/>
    <x v="0"/>
    <s v="13:47"/>
    <x v="1"/>
    <x v="0"/>
  </r>
  <r>
    <s v="INV101547"/>
    <x v="161"/>
    <x v="1"/>
    <x v="8"/>
    <s v="STR036-2025-Mar"/>
    <x v="208"/>
    <x v="204"/>
    <x v="1"/>
    <x v="5"/>
    <x v="2"/>
    <x v="1"/>
    <s v="PRD0039"/>
    <x v="111"/>
    <x v="11"/>
    <x v="18"/>
    <x v="45"/>
    <x v="78"/>
    <x v="62"/>
    <n v="1000000"/>
    <x v="1"/>
    <s v="EMP0008"/>
    <s v="Deepak Kamath"/>
    <n v="2"/>
    <n v="828.05"/>
    <x v="6"/>
    <n v="248.41"/>
    <n v="5"/>
    <n v="70.38"/>
    <n v="1478.07"/>
    <n v="1140.4000000000001"/>
    <n v="267.28999999999985"/>
    <s v="Cash"/>
    <n v="0.18083717279966433"/>
    <x v="3"/>
    <x v="0"/>
    <x v="0"/>
    <s v="18:45"/>
    <x v="0"/>
    <x v="0"/>
  </r>
  <r>
    <s v="INV101548"/>
    <x v="233"/>
    <x v="1"/>
    <x v="4"/>
    <s v="STR057-2025-Feb"/>
    <x v="719"/>
    <x v="670"/>
    <x v="0"/>
    <x v="2"/>
    <x v="2"/>
    <x v="3"/>
    <s v="PRD0180"/>
    <x v="221"/>
    <x v="16"/>
    <x v="29"/>
    <x v="1"/>
    <x v="60"/>
    <x v="3"/>
    <n v="2500000"/>
    <x v="1"/>
    <s v="EMP0026"/>
    <s v="Sunita Ramachandran"/>
    <n v="4"/>
    <n v="2620.11"/>
    <x v="4"/>
    <n v="3144.13"/>
    <n v="12"/>
    <n v="880.36"/>
    <n v="8216.67"/>
    <n v="7553.16"/>
    <n v="-216.8499999999998"/>
    <s v="Credit Card"/>
    <n v="-2.6391470023744389E-2"/>
    <x v="2"/>
    <x v="0"/>
    <x v="0"/>
    <s v="10:04"/>
    <x v="3"/>
    <x v="0"/>
  </r>
  <r>
    <s v="INV101549"/>
    <x v="232"/>
    <x v="0"/>
    <x v="1"/>
    <s v="STR098-2024-Oct"/>
    <x v="314"/>
    <x v="302"/>
    <x v="1"/>
    <x v="5"/>
    <x v="2"/>
    <x v="2"/>
    <s v="PRD0153"/>
    <x v="125"/>
    <x v="0"/>
    <x v="0"/>
    <x v="7"/>
    <x v="74"/>
    <x v="59"/>
    <n v="1200000"/>
    <x v="0"/>
    <s v="EMP0260"/>
    <s v="Malathi Varma"/>
    <n v="2"/>
    <n v="756.41"/>
    <x v="0"/>
    <n v="151.28"/>
    <n v="5"/>
    <n v="68.08"/>
    <n v="1429.62"/>
    <n v="1138.7"/>
    <n v="222.83999999999986"/>
    <s v="UPI"/>
    <n v="0.1558735887858311"/>
    <x v="0"/>
    <x v="1"/>
    <x v="0"/>
    <s v="18:13"/>
    <x v="0"/>
    <x v="0"/>
  </r>
  <r>
    <s v="INV101550"/>
    <x v="258"/>
    <x v="0"/>
    <x v="1"/>
    <s v="STR107-2024-Oct"/>
    <x v="574"/>
    <x v="542"/>
    <x v="0"/>
    <x v="26"/>
    <x v="4"/>
    <x v="1"/>
    <s v="PRD0062"/>
    <x v="106"/>
    <x v="13"/>
    <x v="57"/>
    <x v="25"/>
    <x v="98"/>
    <x v="19"/>
    <n v="1500000"/>
    <x v="1"/>
    <s v="EMP0206"/>
    <s v="Arjun Krishnan"/>
    <n v="1"/>
    <n v="632.97"/>
    <x v="4"/>
    <n v="189.89"/>
    <n v="5"/>
    <n v="22.15"/>
    <n v="465.23"/>
    <n v="424.76"/>
    <n v="18.320000000000029"/>
    <s v="Credit Card"/>
    <n v="3.9378371988048985E-2"/>
    <x v="2"/>
    <x v="0"/>
    <x v="0"/>
    <s v="13:38"/>
    <x v="1"/>
    <x v="0"/>
  </r>
  <r>
    <s v="INV101551"/>
    <x v="138"/>
    <x v="0"/>
    <x v="9"/>
    <s v="STR054-2024-Nov"/>
    <x v="109"/>
    <x v="108"/>
    <x v="0"/>
    <x v="29"/>
    <x v="4"/>
    <x v="0"/>
    <s v="PRD0154"/>
    <x v="225"/>
    <x v="1"/>
    <x v="51"/>
    <x v="12"/>
    <x v="85"/>
    <x v="37"/>
    <n v="2000000"/>
    <x v="1"/>
    <s v="EMP0149"/>
    <s v="Vasanthi Kamath"/>
    <n v="4"/>
    <n v="576.53"/>
    <x v="0"/>
    <n v="230.61"/>
    <n v="5"/>
    <n v="103.78"/>
    <n v="2179.29"/>
    <n v="1493.08"/>
    <n v="582.43000000000006"/>
    <s v="Cash"/>
    <n v="0.26725676711222468"/>
    <x v="3"/>
    <x v="0"/>
    <x v="0"/>
    <s v="20:40"/>
    <x v="0"/>
    <x v="0"/>
  </r>
  <r>
    <s v="INV101552"/>
    <x v="250"/>
    <x v="0"/>
    <x v="7"/>
    <s v="STR027-2024-Sep"/>
    <x v="440"/>
    <x v="423"/>
    <x v="1"/>
    <x v="2"/>
    <x v="2"/>
    <x v="0"/>
    <s v="PRD0155"/>
    <x v="85"/>
    <x v="8"/>
    <x v="16"/>
    <x v="12"/>
    <x v="100"/>
    <x v="72"/>
    <n v="1500000"/>
    <x v="2"/>
    <s v="EMP0127"/>
    <s v="Chandra Reddy"/>
    <n v="1"/>
    <n v="1127.3399999999999"/>
    <x v="0"/>
    <n v="112.73"/>
    <n v="12"/>
    <n v="121.75"/>
    <n v="1136.3599999999999"/>
    <n v="865.42"/>
    <n v="149.18999999999994"/>
    <s v="Credit Card"/>
    <n v="0.13128762012038434"/>
    <x v="2"/>
    <x v="1"/>
    <x v="0"/>
    <s v="11:53"/>
    <x v="3"/>
    <x v="0"/>
  </r>
  <r>
    <s v="INV101553"/>
    <x v="179"/>
    <x v="0"/>
    <x v="5"/>
    <s v="STR034-2024-Jun"/>
    <x v="621"/>
    <x v="584"/>
    <x v="0"/>
    <x v="23"/>
    <x v="0"/>
    <x v="0"/>
    <s v="PRD0050"/>
    <x v="144"/>
    <x v="8"/>
    <x v="16"/>
    <x v="28"/>
    <x v="117"/>
    <x v="79"/>
    <n v="1200000"/>
    <x v="2"/>
    <s v="EMP0072"/>
    <s v="Anitha Ramachandran"/>
    <n v="1"/>
    <n v="1217.75"/>
    <x v="0"/>
    <n v="121.78"/>
    <n v="12"/>
    <n v="131.52000000000001"/>
    <n v="1227.49"/>
    <n v="769.63"/>
    <n v="326.34000000000003"/>
    <s v="Debit Card"/>
    <n v="0.26585959967087308"/>
    <x v="1"/>
    <x v="0"/>
    <x v="0"/>
    <s v="11:28"/>
    <x v="3"/>
    <x v="0"/>
  </r>
  <r>
    <s v="INV101554"/>
    <x v="111"/>
    <x v="0"/>
    <x v="9"/>
    <s v="STR092-2024-Nov"/>
    <x v="397"/>
    <x v="382"/>
    <x v="0"/>
    <x v="28"/>
    <x v="1"/>
    <x v="2"/>
    <s v="PRD0097"/>
    <x v="25"/>
    <x v="7"/>
    <x v="9"/>
    <x v="15"/>
    <x v="31"/>
    <x v="30"/>
    <n v="1500000"/>
    <x v="1"/>
    <s v="EMP0173"/>
    <s v="Logesh Gopalakrishnan"/>
    <n v="2"/>
    <n v="1397.84"/>
    <x v="0"/>
    <n v="279.57"/>
    <n v="12"/>
    <n v="301.93"/>
    <n v="2818.04"/>
    <n v="1943.3"/>
    <n v="572.80999999999995"/>
    <s v="Cash"/>
    <n v="0.20326539012930972"/>
    <x v="3"/>
    <x v="0"/>
    <x v="0"/>
    <s v="14:01"/>
    <x v="1"/>
    <x v="0"/>
  </r>
  <r>
    <s v="INV101555"/>
    <x v="323"/>
    <x v="0"/>
    <x v="10"/>
    <s v="STR062-2024-Apr"/>
    <x v="720"/>
    <x v="671"/>
    <x v="0"/>
    <x v="18"/>
    <x v="2"/>
    <x v="1"/>
    <s v="PRD0209"/>
    <x v="245"/>
    <x v="17"/>
    <x v="38"/>
    <x v="11"/>
    <x v="6"/>
    <x v="6"/>
    <n v="1000000"/>
    <x v="0"/>
    <s v="EMP0149"/>
    <s v="Vasanthi Kamath"/>
    <n v="2"/>
    <n v="1326.94"/>
    <x v="5"/>
    <n v="132.69"/>
    <n v="12"/>
    <n v="302.54000000000002"/>
    <n v="2823.73"/>
    <n v="1742.52"/>
    <n v="778.67000000000007"/>
    <s v="Credit Card"/>
    <n v="0.2757593679282368"/>
    <x v="2"/>
    <x v="0"/>
    <x v="0"/>
    <s v="18:30"/>
    <x v="0"/>
    <x v="1"/>
  </r>
  <r>
    <s v="INV101556"/>
    <x v="70"/>
    <x v="0"/>
    <x v="7"/>
    <s v="STR037-2024-Sep"/>
    <x v="59"/>
    <x v="59"/>
    <x v="1"/>
    <x v="5"/>
    <x v="2"/>
    <x v="1"/>
    <s v="PRD0043"/>
    <x v="63"/>
    <x v="12"/>
    <x v="21"/>
    <x v="20"/>
    <x v="0"/>
    <x v="0"/>
    <n v="1000000"/>
    <x v="0"/>
    <s v="EMP0045"/>
    <s v="Chitra Chettiar"/>
    <n v="1"/>
    <n v="3008.6"/>
    <x v="0"/>
    <n v="300.86"/>
    <n v="12"/>
    <n v="324.93"/>
    <n v="3032.67"/>
    <n v="2034.01"/>
    <n v="673.73"/>
    <s v="UPI"/>
    <n v="0.22215737287604653"/>
    <x v="0"/>
    <x v="0"/>
    <x v="0"/>
    <s v="10:49"/>
    <x v="3"/>
    <x v="0"/>
  </r>
  <r>
    <s v="INV101557"/>
    <x v="184"/>
    <x v="0"/>
    <x v="9"/>
    <s v="STR052-2024-Nov"/>
    <x v="324"/>
    <x v="311"/>
    <x v="1"/>
    <x v="1"/>
    <x v="1"/>
    <x v="2"/>
    <s v="PRD0244"/>
    <x v="122"/>
    <x v="8"/>
    <x v="10"/>
    <x v="32"/>
    <x v="115"/>
    <x v="59"/>
    <n v="800000"/>
    <x v="0"/>
    <s v="EMP0255"/>
    <s v="Venkat Sharma"/>
    <n v="2"/>
    <n v="1143.27"/>
    <x v="1"/>
    <n v="571.63"/>
    <n v="12"/>
    <n v="205.79"/>
    <n v="1920.7"/>
    <n v="1621.24"/>
    <n v="93.670000000000044"/>
    <s v="UPI"/>
    <n v="4.8768678086114459E-2"/>
    <x v="0"/>
    <x v="0"/>
    <x v="0"/>
    <s v="15:48"/>
    <x v="1"/>
    <x v="0"/>
  </r>
  <r>
    <s v="INV101558"/>
    <x v="151"/>
    <x v="0"/>
    <x v="9"/>
    <s v="STR037-2024-Nov"/>
    <x v="253"/>
    <x v="247"/>
    <x v="0"/>
    <x v="32"/>
    <x v="3"/>
    <x v="0"/>
    <s v="PRD0043"/>
    <x v="63"/>
    <x v="12"/>
    <x v="21"/>
    <x v="20"/>
    <x v="0"/>
    <x v="0"/>
    <n v="1000000"/>
    <x v="0"/>
    <s v="EMP0215"/>
    <s v="Praveen Gupta"/>
    <n v="4"/>
    <n v="3270.78"/>
    <x v="1"/>
    <n v="3270.78"/>
    <n v="12"/>
    <n v="1177.48"/>
    <n v="10989.82"/>
    <n v="8136.04"/>
    <n v="1676.2999999999997"/>
    <s v="Debit Card"/>
    <n v="0.15253207058896323"/>
    <x v="1"/>
    <x v="0"/>
    <x v="1"/>
    <s v="13:25"/>
    <x v="1"/>
    <x v="1"/>
  </r>
  <r>
    <s v="INV101559"/>
    <x v="184"/>
    <x v="0"/>
    <x v="9"/>
    <s v="STR053-2024-Nov"/>
    <x v="364"/>
    <x v="349"/>
    <x v="1"/>
    <x v="33"/>
    <x v="3"/>
    <x v="0"/>
    <s v="PRD0192"/>
    <x v="101"/>
    <x v="1"/>
    <x v="1"/>
    <x v="44"/>
    <x v="58"/>
    <x v="30"/>
    <n v="1500000"/>
    <x v="1"/>
    <s v="EMP0121"/>
    <s v="Yamini Pandian"/>
    <n v="3"/>
    <n v="412.05"/>
    <x v="4"/>
    <n v="370.85"/>
    <n v="5"/>
    <n v="43.27"/>
    <n v="908.57"/>
    <n v="786.18"/>
    <n v="79.12000000000009"/>
    <s v="EMI"/>
    <n v="8.7081897927512558E-2"/>
    <x v="5"/>
    <x v="0"/>
    <x v="0"/>
    <s v="19:42"/>
    <x v="0"/>
    <x v="0"/>
  </r>
  <r>
    <s v="INV101561"/>
    <x v="197"/>
    <x v="0"/>
    <x v="1"/>
    <s v="STR033-2024-Oct"/>
    <x v="629"/>
    <x v="592"/>
    <x v="0"/>
    <x v="9"/>
    <x v="2"/>
    <x v="0"/>
    <s v="PRD0169"/>
    <x v="13"/>
    <x v="8"/>
    <x v="13"/>
    <x v="10"/>
    <x v="116"/>
    <x v="53"/>
    <n v="2500000"/>
    <x v="0"/>
    <s v="EMP0127"/>
    <s v="Chandra Reddy"/>
    <n v="1"/>
    <n v="1719.04"/>
    <x v="1"/>
    <n v="429.76"/>
    <n v="12"/>
    <n v="154.71"/>
    <n v="1443.99"/>
    <n v="1407.33"/>
    <n v="-118.04999999999993"/>
    <s v="UPI"/>
    <n v="-8.1752643716369172E-2"/>
    <x v="0"/>
    <x v="0"/>
    <x v="0"/>
    <s v="15:19"/>
    <x v="1"/>
    <x v="0"/>
  </r>
  <r>
    <s v="INV101562"/>
    <x v="61"/>
    <x v="1"/>
    <x v="6"/>
    <s v="STR107-2025-Jan"/>
    <x v="277"/>
    <x v="269"/>
    <x v="0"/>
    <x v="35"/>
    <x v="3"/>
    <x v="0"/>
    <s v="PRD0138"/>
    <x v="52"/>
    <x v="17"/>
    <x v="38"/>
    <x v="31"/>
    <x v="98"/>
    <x v="19"/>
    <n v="1500000"/>
    <x v="1"/>
    <s v="EMP0141"/>
    <s v="Dhruv Mishra"/>
    <n v="2"/>
    <n v="1339.49"/>
    <x v="4"/>
    <n v="803.69"/>
    <n v="12"/>
    <n v="225.03"/>
    <n v="2100.3200000000002"/>
    <n v="1823.68"/>
    <n v="51.610000000000099"/>
    <s v="Credit Card"/>
    <n v="2.4572446103450947E-2"/>
    <x v="2"/>
    <x v="0"/>
    <x v="0"/>
    <s v="21:28"/>
    <x v="2"/>
    <x v="1"/>
  </r>
  <r>
    <s v="INV101563"/>
    <x v="183"/>
    <x v="1"/>
    <x v="4"/>
    <s v="STR038-2025-Feb"/>
    <x v="326"/>
    <x v="313"/>
    <x v="0"/>
    <x v="16"/>
    <x v="3"/>
    <x v="1"/>
    <s v="PRD0143"/>
    <x v="216"/>
    <x v="3"/>
    <x v="63"/>
    <x v="30"/>
    <x v="95"/>
    <x v="69"/>
    <n v="1500000"/>
    <x v="2"/>
    <s v="EMP0026"/>
    <s v="Sunita Ramachandran"/>
    <n v="1"/>
    <n v="1976.42"/>
    <x v="1"/>
    <n v="494.11"/>
    <n v="12"/>
    <n v="177.88"/>
    <n v="1660.19"/>
    <n v="1504.79"/>
    <n v="-22.479999999999905"/>
    <s v="Credit Card"/>
    <n v="-1.3540618844830956E-2"/>
    <x v="2"/>
    <x v="1"/>
    <x v="0"/>
    <s v="18:05"/>
    <x v="0"/>
    <x v="0"/>
  </r>
  <r>
    <s v="INV101564"/>
    <x v="26"/>
    <x v="0"/>
    <x v="7"/>
    <s v="STR046-2024-Sep"/>
    <x v="721"/>
    <x v="672"/>
    <x v="1"/>
    <x v="26"/>
    <x v="4"/>
    <x v="2"/>
    <s v="PRD0249"/>
    <x v="232"/>
    <x v="17"/>
    <x v="66"/>
    <x v="17"/>
    <x v="68"/>
    <x v="54"/>
    <n v="800000"/>
    <x v="2"/>
    <s v="EMP0020"/>
    <s v="Eswar Prasad"/>
    <n v="2"/>
    <n v="1118.21"/>
    <x v="1"/>
    <n v="559.11"/>
    <n v="12"/>
    <n v="201.28"/>
    <n v="1878.59"/>
    <n v="1590.8"/>
    <n v="86.509999999999962"/>
    <s v="EMI"/>
    <n v="4.6050495318297219E-2"/>
    <x v="5"/>
    <x v="1"/>
    <x v="0"/>
    <s v="21:40"/>
    <x v="2"/>
    <x v="0"/>
  </r>
  <r>
    <s v="INV101565"/>
    <x v="150"/>
    <x v="1"/>
    <x v="4"/>
    <s v="STR105-2025-Feb"/>
    <x v="120"/>
    <x v="119"/>
    <x v="0"/>
    <x v="11"/>
    <x v="3"/>
    <x v="3"/>
    <s v="PRD0095"/>
    <x v="213"/>
    <x v="5"/>
    <x v="11"/>
    <x v="33"/>
    <x v="96"/>
    <x v="70"/>
    <n v="2500000"/>
    <x v="1"/>
    <s v="EMP0203"/>
    <s v="Rani Mishra"/>
    <n v="3"/>
    <n v="882.61"/>
    <x v="3"/>
    <n v="529.57000000000005"/>
    <n v="5"/>
    <n v="105.91"/>
    <n v="2224.17"/>
    <n v="2010.51"/>
    <n v="107.75000000000009"/>
    <s v="Debit Card"/>
    <n v="4.8445037924259422E-2"/>
    <x v="1"/>
    <x v="0"/>
    <x v="0"/>
    <s v="21:36"/>
    <x v="2"/>
    <x v="0"/>
  </r>
  <r>
    <s v="INV101566"/>
    <x v="296"/>
    <x v="0"/>
    <x v="7"/>
    <s v="STR018-2024-Sep"/>
    <x v="240"/>
    <x v="234"/>
    <x v="1"/>
    <x v="34"/>
    <x v="0"/>
    <x v="3"/>
    <s v="PRD0028"/>
    <x v="231"/>
    <x v="17"/>
    <x v="30"/>
    <x v="19"/>
    <x v="46"/>
    <x v="43"/>
    <n v="2000000"/>
    <x v="0"/>
    <s v="EMP0255"/>
    <s v="Venkat Sharma"/>
    <n v="2"/>
    <n v="912.61"/>
    <x v="3"/>
    <n v="365.04"/>
    <n v="5"/>
    <n v="73.010000000000005"/>
    <n v="1533.19"/>
    <n v="1151.44"/>
    <n v="308.74"/>
    <s v="Credit Card"/>
    <n v="0.20137099772370026"/>
    <x v="2"/>
    <x v="0"/>
    <x v="0"/>
    <s v="18:27"/>
    <x v="0"/>
    <x v="1"/>
  </r>
  <r>
    <s v="INV101567"/>
    <x v="267"/>
    <x v="1"/>
    <x v="8"/>
    <s v="STR033-2025-Mar"/>
    <x v="134"/>
    <x v="132"/>
    <x v="1"/>
    <x v="36"/>
    <x v="1"/>
    <x v="0"/>
    <s v="PRD0034"/>
    <x v="58"/>
    <x v="19"/>
    <x v="40"/>
    <x v="8"/>
    <x v="116"/>
    <x v="53"/>
    <n v="2500000"/>
    <x v="0"/>
    <s v="EMP0156"/>
    <s v="Deepthi Iyengar"/>
    <n v="1"/>
    <n v="452.42"/>
    <x v="6"/>
    <n v="67.86"/>
    <n v="5"/>
    <n v="19.23"/>
    <n v="403.79"/>
    <n v="315.13"/>
    <n v="69.430000000000021"/>
    <s v="Debit Card"/>
    <n v="0.17194581341786577"/>
    <x v="1"/>
    <x v="0"/>
    <x v="0"/>
    <s v="15:09"/>
    <x v="1"/>
    <x v="1"/>
  </r>
  <r>
    <s v="INV101568"/>
    <x v="51"/>
    <x v="0"/>
    <x v="10"/>
    <s v="STR028-2024-Apr"/>
    <x v="571"/>
    <x v="76"/>
    <x v="0"/>
    <x v="19"/>
    <x v="1"/>
    <x v="0"/>
    <s v="PRD0239"/>
    <x v="170"/>
    <x v="16"/>
    <x v="70"/>
    <x v="18"/>
    <x v="87"/>
    <x v="65"/>
    <n v="2500000"/>
    <x v="2"/>
    <s v="EMP0121"/>
    <s v="Yamini Pandian"/>
    <n v="1"/>
    <n v="2376.48"/>
    <x v="0"/>
    <n v="237.65"/>
    <n v="12"/>
    <n v="256.66000000000003"/>
    <n v="2395.4899999999998"/>
    <n v="1729.72"/>
    <n v="409.10999999999973"/>
    <s v="Credit Card"/>
    <n v="0.17078343052987061"/>
    <x v="2"/>
    <x v="0"/>
    <x v="0"/>
    <s v="11:04"/>
    <x v="3"/>
    <x v="0"/>
  </r>
  <r>
    <s v="INV101569"/>
    <x v="351"/>
    <x v="0"/>
    <x v="11"/>
    <s v="STR100-2024-Aug"/>
    <x v="600"/>
    <x v="565"/>
    <x v="1"/>
    <x v="20"/>
    <x v="0"/>
    <x v="1"/>
    <s v="PRD0174"/>
    <x v="131"/>
    <x v="9"/>
    <x v="14"/>
    <x v="42"/>
    <x v="48"/>
    <x v="44"/>
    <n v="2500000"/>
    <x v="2"/>
    <s v="EMP0204"/>
    <s v="Rahul Krishnan"/>
    <n v="2"/>
    <n v="5180.54"/>
    <x v="2"/>
    <n v="0"/>
    <n v="12"/>
    <n v="1243.33"/>
    <n v="11604.41"/>
    <n v="7324.74"/>
    <n v="3036.34"/>
    <s v="Debit Card"/>
    <n v="0.26165397465273982"/>
    <x v="1"/>
    <x v="0"/>
    <x v="1"/>
    <s v="17:30"/>
    <x v="0"/>
    <x v="0"/>
  </r>
  <r>
    <s v="INV101570"/>
    <x v="11"/>
    <x v="1"/>
    <x v="8"/>
    <s v="STR096-2025-Mar"/>
    <x v="722"/>
    <x v="673"/>
    <x v="1"/>
    <x v="37"/>
    <x v="1"/>
    <x v="0"/>
    <s v="PRD0085"/>
    <x v="195"/>
    <x v="19"/>
    <x v="72"/>
    <x v="30"/>
    <x v="49"/>
    <x v="45"/>
    <n v="1500000"/>
    <x v="2"/>
    <s v="EMP0141"/>
    <s v="Dhruv Mishra"/>
    <n v="2"/>
    <n v="1260.4100000000001"/>
    <x v="0"/>
    <n v="252.08"/>
    <n v="12"/>
    <n v="272.25"/>
    <n v="2540.9899999999998"/>
    <n v="1758.96"/>
    <n v="509.77999999999975"/>
    <s v="EMI"/>
    <n v="0.20062259198186524"/>
    <x v="5"/>
    <x v="0"/>
    <x v="0"/>
    <s v="15:20"/>
    <x v="1"/>
    <x v="0"/>
  </r>
  <r>
    <s v="INV101571"/>
    <x v="233"/>
    <x v="1"/>
    <x v="4"/>
    <s v="STR087-2025-Feb"/>
    <x v="622"/>
    <x v="585"/>
    <x v="0"/>
    <x v="26"/>
    <x v="4"/>
    <x v="0"/>
    <s v="PRD0221"/>
    <x v="226"/>
    <x v="4"/>
    <x v="6"/>
    <x v="40"/>
    <x v="45"/>
    <x v="42"/>
    <n v="2000000"/>
    <x v="1"/>
    <s v="EMP0020"/>
    <s v="Eswar Prasad"/>
    <n v="1"/>
    <n v="684.83"/>
    <x v="0"/>
    <n v="68.48"/>
    <n v="5"/>
    <n v="30.82"/>
    <n v="647.16999999999996"/>
    <n v="504.05"/>
    <n v="112.29999999999995"/>
    <s v="UPI"/>
    <n v="0.17352473075080729"/>
    <x v="0"/>
    <x v="0"/>
    <x v="0"/>
    <s v="19:04"/>
    <x v="0"/>
    <x v="0"/>
  </r>
  <r>
    <s v="INV101572"/>
    <x v="81"/>
    <x v="0"/>
    <x v="1"/>
    <s v="STR006-2024-Oct"/>
    <x v="403"/>
    <x v="387"/>
    <x v="0"/>
    <x v="11"/>
    <x v="3"/>
    <x v="1"/>
    <s v="PRD0150"/>
    <x v="38"/>
    <x v="13"/>
    <x v="57"/>
    <x v="7"/>
    <x v="86"/>
    <x v="3"/>
    <n v="2000000"/>
    <x v="1"/>
    <s v="EMP0206"/>
    <s v="Arjun Krishnan"/>
    <n v="1"/>
    <n v="722.42"/>
    <x v="5"/>
    <n v="36.119999999999997"/>
    <n v="5"/>
    <n v="34.31"/>
    <n v="720.61"/>
    <n v="525.45000000000005"/>
    <n v="160.84999999999997"/>
    <s v="Cash"/>
    <n v="0.22321366619946983"/>
    <x v="3"/>
    <x v="0"/>
    <x v="0"/>
    <s v="10:04"/>
    <x v="3"/>
    <x v="1"/>
  </r>
  <r>
    <s v="INV101573"/>
    <x v="67"/>
    <x v="0"/>
    <x v="0"/>
    <s v="STR094-2024-Dec"/>
    <x v="698"/>
    <x v="650"/>
    <x v="0"/>
    <x v="21"/>
    <x v="1"/>
    <x v="2"/>
    <s v="PRD0235"/>
    <x v="89"/>
    <x v="2"/>
    <x v="2"/>
    <x v="1"/>
    <x v="75"/>
    <x v="60"/>
    <n v="1200000"/>
    <x v="1"/>
    <s v="EMP0269"/>
    <s v="Ishwarya Shetty"/>
    <n v="2"/>
    <n v="2272.16"/>
    <x v="0"/>
    <n v="454.43"/>
    <n v="12"/>
    <n v="490.79"/>
    <n v="4580.68"/>
    <n v="2756.76"/>
    <n v="1333.13"/>
    <s v="Cash"/>
    <n v="0.29103320904319885"/>
    <x v="3"/>
    <x v="0"/>
    <x v="0"/>
    <s v="16:40"/>
    <x v="1"/>
    <x v="1"/>
  </r>
  <r>
    <s v="INV101574"/>
    <x v="347"/>
    <x v="0"/>
    <x v="11"/>
    <s v="STR106-2024-Aug"/>
    <x v="457"/>
    <x v="439"/>
    <x v="0"/>
    <x v="11"/>
    <x v="3"/>
    <x v="0"/>
    <s v="PRD0207"/>
    <x v="193"/>
    <x v="2"/>
    <x v="2"/>
    <x v="3"/>
    <x v="118"/>
    <x v="80"/>
    <n v="2500000"/>
    <x v="0"/>
    <s v="EMP0206"/>
    <s v="Arjun Krishnan"/>
    <n v="4"/>
    <n v="4500.9399999999996"/>
    <x v="5"/>
    <n v="900.19"/>
    <n v="12"/>
    <n v="2052.4299999999998"/>
    <n v="19156"/>
    <n v="12092.52"/>
    <n v="5011.0499999999993"/>
    <s v="UPI"/>
    <n v="0.26159166840676545"/>
    <x v="0"/>
    <x v="0"/>
    <x v="0"/>
    <s v="13:36"/>
    <x v="1"/>
    <x v="0"/>
  </r>
  <r>
    <s v="INV101575"/>
    <x v="323"/>
    <x v="0"/>
    <x v="10"/>
    <s v="STR036-2024-Apr"/>
    <x v="86"/>
    <x v="85"/>
    <x v="1"/>
    <x v="32"/>
    <x v="3"/>
    <x v="1"/>
    <s v="PRD0074"/>
    <x v="18"/>
    <x v="11"/>
    <x v="18"/>
    <x v="12"/>
    <x v="78"/>
    <x v="62"/>
    <n v="1000000"/>
    <x v="1"/>
    <s v="EMP0061"/>
    <s v="Ganapathy Naidu"/>
    <n v="1"/>
    <n v="1133.3499999999999"/>
    <x v="0"/>
    <n v="113.33"/>
    <n v="12"/>
    <n v="122.4"/>
    <n v="1142.42"/>
    <n v="721.22"/>
    <n v="298.80000000000007"/>
    <s v="Cash"/>
    <n v="0.26155004289140599"/>
    <x v="3"/>
    <x v="0"/>
    <x v="0"/>
    <s v="20:48"/>
    <x v="0"/>
    <x v="1"/>
  </r>
  <r>
    <s v="INV101576"/>
    <x v="235"/>
    <x v="0"/>
    <x v="11"/>
    <s v="STR069-2024-Aug"/>
    <x v="397"/>
    <x v="382"/>
    <x v="0"/>
    <x v="28"/>
    <x v="1"/>
    <x v="2"/>
    <s v="PRD0071"/>
    <x v="17"/>
    <x v="10"/>
    <x v="17"/>
    <x v="4"/>
    <x v="114"/>
    <x v="78"/>
    <n v="1200000"/>
    <x v="1"/>
    <s v="EMP0215"/>
    <s v="Praveen Gupta"/>
    <n v="3"/>
    <n v="787.64"/>
    <x v="2"/>
    <n v="0"/>
    <n v="5"/>
    <n v="118.15"/>
    <n v="2481.0700000000002"/>
    <n v="1604.43"/>
    <n v="758.49000000000012"/>
    <s v="Cash"/>
    <n v="0.30571084249940556"/>
    <x v="3"/>
    <x v="1"/>
    <x v="1"/>
    <s v="18:09"/>
    <x v="0"/>
    <x v="0"/>
  </r>
  <r>
    <s v="INV101577"/>
    <x v="172"/>
    <x v="0"/>
    <x v="1"/>
    <s v="STR013-2024-Oct"/>
    <x v="465"/>
    <x v="428"/>
    <x v="1"/>
    <x v="9"/>
    <x v="2"/>
    <x v="3"/>
    <s v="PRD0125"/>
    <x v="22"/>
    <x v="12"/>
    <x v="21"/>
    <x v="2"/>
    <x v="76"/>
    <x v="50"/>
    <n v="2500000"/>
    <x v="2"/>
    <s v="EMP0160"/>
    <s v="Ganesh Iyengar"/>
    <n v="5"/>
    <n v="3180.05"/>
    <x v="3"/>
    <n v="3180.05"/>
    <n v="12"/>
    <n v="1526.42"/>
    <n v="14246.62"/>
    <n v="10346.65"/>
    <n v="2373.5500000000011"/>
    <s v="Debit Card"/>
    <n v="0.16660442968226857"/>
    <x v="1"/>
    <x v="1"/>
    <x v="0"/>
    <s v="10:46"/>
    <x v="3"/>
    <x v="0"/>
  </r>
  <r>
    <s v="INV101578"/>
    <x v="250"/>
    <x v="0"/>
    <x v="7"/>
    <s v="STR104-2024-Sep"/>
    <x v="502"/>
    <x v="476"/>
    <x v="1"/>
    <x v="14"/>
    <x v="1"/>
    <x v="1"/>
    <s v="PRD0039"/>
    <x v="111"/>
    <x v="11"/>
    <x v="18"/>
    <x v="45"/>
    <x v="53"/>
    <x v="19"/>
    <n v="1200000"/>
    <x v="1"/>
    <s v="EMP0127"/>
    <s v="Chandra Reddy"/>
    <n v="2"/>
    <n v="891.01"/>
    <x v="2"/>
    <n v="0"/>
    <n v="5"/>
    <n v="89.1"/>
    <n v="1871.12"/>
    <n v="1140.4000000000001"/>
    <n v="641.61999999999978"/>
    <s v="Cash"/>
    <n v="0.34290692205737733"/>
    <x v="3"/>
    <x v="0"/>
    <x v="0"/>
    <s v="11:52"/>
    <x v="3"/>
    <x v="0"/>
  </r>
  <r>
    <s v="INV101579"/>
    <x v="292"/>
    <x v="0"/>
    <x v="3"/>
    <s v="STR032-2024-Jul"/>
    <x v="221"/>
    <x v="215"/>
    <x v="1"/>
    <x v="3"/>
    <x v="3"/>
    <x v="3"/>
    <s v="PRD0111"/>
    <x v="75"/>
    <x v="11"/>
    <x v="48"/>
    <x v="18"/>
    <x v="56"/>
    <x v="30"/>
    <n v="2500000"/>
    <x v="1"/>
    <s v="EMP0026"/>
    <s v="Sunita Ramachandran"/>
    <n v="5"/>
    <n v="825.9"/>
    <x v="6"/>
    <n v="619.41999999999996"/>
    <n v="5"/>
    <n v="175.5"/>
    <n v="3685.58"/>
    <n v="2952.4"/>
    <n v="557.67999999999984"/>
    <s v="UPI"/>
    <n v="0.15131404012394245"/>
    <x v="0"/>
    <x v="0"/>
    <x v="0"/>
    <s v="20:39"/>
    <x v="0"/>
    <x v="0"/>
  </r>
  <r>
    <s v="INV101580"/>
    <x v="175"/>
    <x v="0"/>
    <x v="2"/>
    <s v="STR046-2024-May"/>
    <x v="647"/>
    <x v="606"/>
    <x v="1"/>
    <x v="13"/>
    <x v="0"/>
    <x v="1"/>
    <s v="PRD0002"/>
    <x v="26"/>
    <x v="15"/>
    <x v="24"/>
    <x v="16"/>
    <x v="68"/>
    <x v="54"/>
    <n v="800000"/>
    <x v="2"/>
    <s v="EMP0269"/>
    <s v="Ishwarya Shetty"/>
    <n v="1"/>
    <n v="1175.05"/>
    <x v="2"/>
    <n v="0"/>
    <n v="12"/>
    <n v="141.01"/>
    <n v="1316.06"/>
    <n v="755.06"/>
    <n v="419.99"/>
    <s v="Credit Card"/>
    <n v="0.31912678753248336"/>
    <x v="2"/>
    <x v="1"/>
    <x v="0"/>
    <s v="17:41"/>
    <x v="0"/>
    <x v="0"/>
  </r>
  <r>
    <s v="INV101581"/>
    <x v="271"/>
    <x v="1"/>
    <x v="8"/>
    <s v="STR118-2025-Mar"/>
    <x v="723"/>
    <x v="674"/>
    <x v="1"/>
    <x v="29"/>
    <x v="4"/>
    <x v="0"/>
    <s v="PRD0234"/>
    <x v="155"/>
    <x v="18"/>
    <x v="34"/>
    <x v="48"/>
    <x v="77"/>
    <x v="61"/>
    <n v="1000000"/>
    <x v="0"/>
    <s v="EMP0276"/>
    <s v="Manoj Ramachandran"/>
    <n v="1"/>
    <n v="1082.69"/>
    <x v="2"/>
    <n v="0"/>
    <n v="12"/>
    <n v="129.91999999999999"/>
    <n v="1212.6099999999999"/>
    <n v="815.45"/>
    <n v="267.2399999999999"/>
    <s v="Debit Card"/>
    <n v="0.22038413009953731"/>
    <x v="1"/>
    <x v="0"/>
    <x v="0"/>
    <s v="16:52"/>
    <x v="1"/>
    <x v="0"/>
  </r>
  <r>
    <s v="INV101582"/>
    <x v="256"/>
    <x v="0"/>
    <x v="2"/>
    <s v="STR119-2024-May"/>
    <x v="47"/>
    <x v="47"/>
    <x v="0"/>
    <x v="27"/>
    <x v="4"/>
    <x v="2"/>
    <s v="PRD0157"/>
    <x v="115"/>
    <x v="14"/>
    <x v="65"/>
    <x v="11"/>
    <x v="89"/>
    <x v="6"/>
    <n v="1000000"/>
    <x v="0"/>
    <s v="EMP0269"/>
    <s v="Ishwarya Shetty"/>
    <n v="1"/>
    <n v="3033.82"/>
    <x v="0"/>
    <n v="303.38"/>
    <n v="3"/>
    <n v="81.91"/>
    <n v="2812.35"/>
    <n v="1989.93"/>
    <n v="740.50999999999988"/>
    <s v="UPI"/>
    <n v="0.26330648745710877"/>
    <x v="0"/>
    <x v="0"/>
    <x v="0"/>
    <s v="13:41"/>
    <x v="1"/>
    <x v="0"/>
  </r>
  <r>
    <s v="INV101583"/>
    <x v="172"/>
    <x v="0"/>
    <x v="1"/>
    <s v="STR004-2024-Oct"/>
    <x v="523"/>
    <x v="496"/>
    <x v="1"/>
    <x v="27"/>
    <x v="4"/>
    <x v="1"/>
    <s v="PRD0225"/>
    <x v="124"/>
    <x v="11"/>
    <x v="49"/>
    <x v="44"/>
    <x v="10"/>
    <x v="10"/>
    <n v="800000"/>
    <x v="2"/>
    <s v="EMP0086"/>
    <s v="Anil Reddy"/>
    <n v="3"/>
    <n v="1215.5"/>
    <x v="2"/>
    <n v="0"/>
    <n v="12"/>
    <n v="437.58"/>
    <n v="4084.08"/>
    <n v="2585.4"/>
    <n v="1061.0999999999999"/>
    <s v="Cash"/>
    <n v="0.25981371569606859"/>
    <x v="3"/>
    <x v="0"/>
    <x v="0"/>
    <s v="15:27"/>
    <x v="1"/>
    <x v="0"/>
  </r>
  <r>
    <s v="INV101584"/>
    <x v="335"/>
    <x v="1"/>
    <x v="8"/>
    <s v="STR037-2025-Mar"/>
    <x v="383"/>
    <x v="368"/>
    <x v="1"/>
    <x v="8"/>
    <x v="3"/>
    <x v="3"/>
    <s v="PRD0022"/>
    <x v="43"/>
    <x v="7"/>
    <x v="35"/>
    <x v="25"/>
    <x v="0"/>
    <x v="0"/>
    <n v="1000000"/>
    <x v="0"/>
    <s v="EMP0008"/>
    <s v="Deepak Kamath"/>
    <n v="2"/>
    <n v="1217.1600000000001"/>
    <x v="6"/>
    <n v="365.15"/>
    <n v="12"/>
    <n v="248.3"/>
    <n v="2317.4699999999998"/>
    <n v="1535.66"/>
    <n v="533.50999999999976"/>
    <s v="Cash"/>
    <n v="0.23021225733234943"/>
    <x v="3"/>
    <x v="0"/>
    <x v="0"/>
    <s v="16:36"/>
    <x v="1"/>
    <x v="1"/>
  </r>
  <r>
    <s v="INV101585"/>
    <x v="160"/>
    <x v="0"/>
    <x v="5"/>
    <s v="STR108-2024-Jun"/>
    <x v="134"/>
    <x v="132"/>
    <x v="1"/>
    <x v="36"/>
    <x v="1"/>
    <x v="0"/>
    <s v="PRD0235"/>
    <x v="89"/>
    <x v="2"/>
    <x v="2"/>
    <x v="1"/>
    <x v="29"/>
    <x v="28"/>
    <n v="2500000"/>
    <x v="1"/>
    <s v="EMP0132"/>
    <s v="Vasanthi Gupta"/>
    <n v="3"/>
    <n v="1898.9"/>
    <x v="0"/>
    <n v="569.66999999999996"/>
    <n v="12"/>
    <n v="615.24"/>
    <n v="5742.27"/>
    <n v="4135.1400000000003"/>
    <n v="991.8900000000001"/>
    <s v="UPI"/>
    <n v="0.1727348243812987"/>
    <x v="0"/>
    <x v="0"/>
    <x v="0"/>
    <s v="20:00"/>
    <x v="0"/>
    <x v="0"/>
  </r>
  <r>
    <s v="INV101586"/>
    <x v="117"/>
    <x v="0"/>
    <x v="9"/>
    <s v="STR053-2024-Nov"/>
    <x v="660"/>
    <x v="196"/>
    <x v="0"/>
    <x v="16"/>
    <x v="3"/>
    <x v="1"/>
    <s v="PRD0145"/>
    <x v="94"/>
    <x v="8"/>
    <x v="10"/>
    <x v="42"/>
    <x v="58"/>
    <x v="30"/>
    <n v="1500000"/>
    <x v="1"/>
    <s v="EMP0206"/>
    <s v="Arjun Krishnan"/>
    <n v="4"/>
    <n v="1752.79"/>
    <x v="5"/>
    <n v="350.56"/>
    <n v="12"/>
    <n v="799.27"/>
    <n v="7459.87"/>
    <n v="4533.08"/>
    <n v="2127.52"/>
    <s v="Debit Card"/>
    <n v="0.28519531841707696"/>
    <x v="1"/>
    <x v="1"/>
    <x v="0"/>
    <s v="15:43"/>
    <x v="1"/>
    <x v="0"/>
  </r>
  <r>
    <s v="INV101587"/>
    <x v="274"/>
    <x v="1"/>
    <x v="8"/>
    <s v="STR073-2025-Mar"/>
    <x v="393"/>
    <x v="378"/>
    <x v="0"/>
    <x v="36"/>
    <x v="1"/>
    <x v="1"/>
    <s v="PRD0236"/>
    <x v="81"/>
    <x v="1"/>
    <x v="51"/>
    <x v="1"/>
    <x v="32"/>
    <x v="29"/>
    <n v="2500000"/>
    <x v="1"/>
    <s v="EMP0001"/>
    <s v="Charulatha Kumar"/>
    <n v="4"/>
    <n v="637.48"/>
    <x v="4"/>
    <n v="764.98"/>
    <n v="5"/>
    <n v="89.25"/>
    <n v="1874.19"/>
    <n v="1671.68"/>
    <n v="113.25999999999999"/>
    <s v="Debit Card"/>
    <n v="6.043143971529033E-2"/>
    <x v="1"/>
    <x v="0"/>
    <x v="0"/>
    <s v="18:53"/>
    <x v="0"/>
    <x v="0"/>
  </r>
  <r>
    <s v="INV101588"/>
    <x v="130"/>
    <x v="0"/>
    <x v="1"/>
    <s v="STR024-2024-Oct"/>
    <x v="568"/>
    <x v="538"/>
    <x v="0"/>
    <x v="20"/>
    <x v="0"/>
    <x v="2"/>
    <s v="PRD0166"/>
    <x v="242"/>
    <x v="4"/>
    <x v="64"/>
    <x v="9"/>
    <x v="16"/>
    <x v="16"/>
    <n v="1000000"/>
    <x v="0"/>
    <s v="EMP0206"/>
    <s v="Arjun Krishnan"/>
    <n v="1"/>
    <n v="1490.08"/>
    <x v="2"/>
    <n v="0"/>
    <n v="12"/>
    <n v="178.81"/>
    <n v="1668.89"/>
    <n v="1029.24"/>
    <n v="460.84000000000009"/>
    <s v="Debit Card"/>
    <n v="0.27613563506282623"/>
    <x v="1"/>
    <x v="0"/>
    <x v="0"/>
    <s v="18:26"/>
    <x v="0"/>
    <x v="1"/>
  </r>
  <r>
    <s v="INV101589"/>
    <x v="272"/>
    <x v="0"/>
    <x v="9"/>
    <s v="STR063-2024-Nov"/>
    <x v="544"/>
    <x v="514"/>
    <x v="0"/>
    <x v="7"/>
    <x v="0"/>
    <x v="2"/>
    <s v="PRD0143"/>
    <x v="216"/>
    <x v="3"/>
    <x v="63"/>
    <x v="30"/>
    <x v="70"/>
    <x v="56"/>
    <n v="1200000"/>
    <x v="2"/>
    <s v="EMP0015"/>
    <s v="Vikram Bhat"/>
    <n v="1"/>
    <n v="2125.92"/>
    <x v="6"/>
    <n v="318.89"/>
    <n v="12"/>
    <n v="216.84"/>
    <n v="2023.87"/>
    <n v="1504.79"/>
    <n v="302.2399999999999"/>
    <s v="Credit Card"/>
    <n v="0.14933765508654206"/>
    <x v="2"/>
    <x v="0"/>
    <x v="0"/>
    <s v="14:00"/>
    <x v="1"/>
    <x v="1"/>
  </r>
  <r>
    <s v="INV101590"/>
    <x v="195"/>
    <x v="0"/>
    <x v="0"/>
    <s v="STR009-2024-Dec"/>
    <x v="724"/>
    <x v="675"/>
    <x v="0"/>
    <x v="34"/>
    <x v="0"/>
    <x v="0"/>
    <s v="PRD0221"/>
    <x v="226"/>
    <x v="4"/>
    <x v="6"/>
    <x v="40"/>
    <x v="66"/>
    <x v="49"/>
    <n v="2500000"/>
    <x v="1"/>
    <s v="EMP0001"/>
    <s v="Charulatha Kumar"/>
    <n v="1"/>
    <n v="685.12"/>
    <x v="6"/>
    <n v="102.77"/>
    <n v="5"/>
    <n v="29.12"/>
    <n v="611.47"/>
    <n v="504.05"/>
    <n v="78.300000000000011"/>
    <s v="Cash"/>
    <n v="0.12805207123816378"/>
    <x v="3"/>
    <x v="1"/>
    <x v="0"/>
    <s v="21:54"/>
    <x v="2"/>
    <x v="0"/>
  </r>
  <r>
    <s v="INV101591"/>
    <x v="225"/>
    <x v="0"/>
    <x v="0"/>
    <s v="STR106-2024-Dec"/>
    <x v="226"/>
    <x v="220"/>
    <x v="0"/>
    <x v="33"/>
    <x v="3"/>
    <x v="0"/>
    <s v="PRD0091"/>
    <x v="191"/>
    <x v="0"/>
    <x v="37"/>
    <x v="34"/>
    <x v="118"/>
    <x v="80"/>
    <n v="2500000"/>
    <x v="0"/>
    <s v="EMP0147"/>
    <s v="Yogesh Chettiar"/>
    <n v="1"/>
    <n v="1167.1500000000001"/>
    <x v="3"/>
    <n v="233.43"/>
    <n v="12"/>
    <n v="112.05"/>
    <n v="1045.77"/>
    <n v="808.99"/>
    <n v="124.72999999999998"/>
    <s v="UPI"/>
    <n v="0.11927096780362793"/>
    <x v="0"/>
    <x v="1"/>
    <x v="0"/>
    <s v="16:05"/>
    <x v="1"/>
    <x v="1"/>
  </r>
  <r>
    <s v="INV101592"/>
    <x v="148"/>
    <x v="0"/>
    <x v="2"/>
    <s v="STR088-2024-May"/>
    <x v="661"/>
    <x v="96"/>
    <x v="1"/>
    <x v="27"/>
    <x v="4"/>
    <x v="1"/>
    <s v="PRD0221"/>
    <x v="226"/>
    <x v="4"/>
    <x v="6"/>
    <x v="40"/>
    <x v="17"/>
    <x v="17"/>
    <n v="2000000"/>
    <x v="2"/>
    <s v="EMP0204"/>
    <s v="Rahul Krishnan"/>
    <n v="3"/>
    <n v="692.88"/>
    <x v="0"/>
    <n v="207.86"/>
    <n v="5"/>
    <n v="93.54"/>
    <n v="1964.32"/>
    <n v="1512.15"/>
    <n v="358.62999999999982"/>
    <s v="UPI"/>
    <n v="0.18257208601449856"/>
    <x v="0"/>
    <x v="0"/>
    <x v="0"/>
    <s v="12:37"/>
    <x v="1"/>
    <x v="1"/>
  </r>
  <r>
    <s v="INV101593"/>
    <x v="30"/>
    <x v="0"/>
    <x v="1"/>
    <s v="STR117-2024-Oct"/>
    <x v="378"/>
    <x v="363"/>
    <x v="0"/>
    <x v="20"/>
    <x v="0"/>
    <x v="3"/>
    <s v="PRD0119"/>
    <x v="181"/>
    <x v="1"/>
    <x v="1"/>
    <x v="26"/>
    <x v="82"/>
    <x v="39"/>
    <n v="1500000"/>
    <x v="1"/>
    <s v="EMP0008"/>
    <s v="Deepak Kamath"/>
    <n v="4"/>
    <n v="736.55"/>
    <x v="3"/>
    <n v="589.24"/>
    <n v="5"/>
    <n v="117.85"/>
    <n v="2474.81"/>
    <n v="1712.64"/>
    <n v="644.31999999999982"/>
    <s v="Cash"/>
    <n v="0.26035129969573417"/>
    <x v="3"/>
    <x v="0"/>
    <x v="0"/>
    <s v="16:52"/>
    <x v="1"/>
    <x v="0"/>
  </r>
  <r>
    <s v="INV101594"/>
    <x v="271"/>
    <x v="1"/>
    <x v="8"/>
    <s v="STR008-2025-Mar"/>
    <x v="531"/>
    <x v="504"/>
    <x v="0"/>
    <x v="36"/>
    <x v="1"/>
    <x v="1"/>
    <s v="PRD0236"/>
    <x v="81"/>
    <x v="1"/>
    <x v="51"/>
    <x v="1"/>
    <x v="63"/>
    <x v="51"/>
    <n v="1500000"/>
    <x v="1"/>
    <s v="EMP0072"/>
    <s v="Anitha Ramachandran"/>
    <n v="2"/>
    <n v="682.75"/>
    <x v="2"/>
    <n v="0"/>
    <n v="5"/>
    <n v="68.28"/>
    <n v="1433.78"/>
    <n v="835.84"/>
    <n v="529.66"/>
    <s v="EMI"/>
    <n v="0.36941511249982562"/>
    <x v="5"/>
    <x v="1"/>
    <x v="0"/>
    <s v="16:21"/>
    <x v="1"/>
    <x v="0"/>
  </r>
  <r>
    <s v="INV101595"/>
    <x v="230"/>
    <x v="0"/>
    <x v="9"/>
    <s v="STR066-2024-Nov"/>
    <x v="725"/>
    <x v="676"/>
    <x v="1"/>
    <x v="1"/>
    <x v="1"/>
    <x v="1"/>
    <s v="PRD0054"/>
    <x v="88"/>
    <x v="18"/>
    <x v="55"/>
    <x v="31"/>
    <x v="39"/>
    <x v="36"/>
    <n v="2500000"/>
    <x v="1"/>
    <s v="EMP0086"/>
    <s v="Anil Reddy"/>
    <n v="1"/>
    <n v="1328.4"/>
    <x v="0"/>
    <n v="132.84"/>
    <n v="12"/>
    <n v="143.47"/>
    <n v="1339.03"/>
    <n v="904.21"/>
    <n v="291.34999999999991"/>
    <s v="Cash"/>
    <n v="0.21758287715734517"/>
    <x v="3"/>
    <x v="1"/>
    <x v="0"/>
    <s v="12:11"/>
    <x v="1"/>
    <x v="0"/>
  </r>
  <r>
    <s v="INV101596"/>
    <x v="319"/>
    <x v="0"/>
    <x v="10"/>
    <s v="STR118-2024-Apr"/>
    <x v="275"/>
    <x v="267"/>
    <x v="0"/>
    <x v="30"/>
    <x v="3"/>
    <x v="3"/>
    <s v="PRD0017"/>
    <x v="91"/>
    <x v="13"/>
    <x v="57"/>
    <x v="33"/>
    <x v="77"/>
    <x v="61"/>
    <n v="1000000"/>
    <x v="0"/>
    <s v="EMP0255"/>
    <s v="Venkat Sharma"/>
    <n v="0"/>
    <n v="783.67"/>
    <x v="6"/>
    <n v="0"/>
    <n v="5"/>
    <n v="0"/>
    <n v="0"/>
    <n v="0"/>
    <n v="0"/>
    <s v="UPI"/>
    <n v="0"/>
    <x v="0"/>
    <x v="1"/>
    <x v="0"/>
    <s v="21:17"/>
    <x v="2"/>
    <x v="0"/>
  </r>
  <r>
    <s v="INV101597"/>
    <x v="255"/>
    <x v="0"/>
    <x v="9"/>
    <s v="STR060-2024-Nov"/>
    <x v="534"/>
    <x v="98"/>
    <x v="1"/>
    <x v="3"/>
    <x v="3"/>
    <x v="0"/>
    <s v="PRD0134"/>
    <x v="55"/>
    <x v="8"/>
    <x v="13"/>
    <x v="22"/>
    <x v="42"/>
    <x v="39"/>
    <n v="1000000"/>
    <x v="1"/>
    <s v="EMP0215"/>
    <s v="Praveen Gupta"/>
    <n v="1"/>
    <n v="893.88"/>
    <x v="2"/>
    <n v="0"/>
    <n v="5"/>
    <n v="44.69"/>
    <n v="938.57"/>
    <n v="698.08"/>
    <n v="195.8"/>
    <s v="UPI"/>
    <n v="0.20861523381314126"/>
    <x v="0"/>
    <x v="0"/>
    <x v="0"/>
    <s v="15:37"/>
    <x v="1"/>
    <x v="0"/>
  </r>
  <r>
    <s v="INV101598"/>
    <x v="169"/>
    <x v="1"/>
    <x v="8"/>
    <s v="STR090-2025-Mar"/>
    <x v="726"/>
    <x v="677"/>
    <x v="1"/>
    <x v="18"/>
    <x v="2"/>
    <x v="3"/>
    <s v="PRD0181"/>
    <x v="180"/>
    <x v="18"/>
    <x v="55"/>
    <x v="44"/>
    <x v="35"/>
    <x v="33"/>
    <n v="2500000"/>
    <x v="1"/>
    <s v="EMP0020"/>
    <s v="Eswar Prasad"/>
    <n v="2"/>
    <n v="732.39"/>
    <x v="0"/>
    <n v="146.47999999999999"/>
    <n v="5"/>
    <n v="65.92"/>
    <n v="1384.22"/>
    <n v="1140.3599999999999"/>
    <n v="177.94000000000011"/>
    <s v="Debit Card"/>
    <n v="0.12854893008336832"/>
    <x v="1"/>
    <x v="0"/>
    <x v="0"/>
    <s v="15:10"/>
    <x v="1"/>
    <x v="0"/>
  </r>
  <r>
    <s v="INV101599"/>
    <x v="170"/>
    <x v="0"/>
    <x v="3"/>
    <s v="STR016-2024-Jul"/>
    <x v="727"/>
    <x v="678"/>
    <x v="1"/>
    <x v="22"/>
    <x v="1"/>
    <x v="3"/>
    <s v="PRD0110"/>
    <x v="153"/>
    <x v="5"/>
    <x v="35"/>
    <x v="44"/>
    <x v="50"/>
    <x v="46"/>
    <n v="1200000"/>
    <x v="0"/>
    <s v="EMP0121"/>
    <s v="Yamini Pandian"/>
    <n v="3"/>
    <n v="1619.13"/>
    <x v="4"/>
    <n v="1457.22"/>
    <n v="12"/>
    <n v="408.02"/>
    <n v="3808.19"/>
    <n v="2926.08"/>
    <n v="474.09000000000015"/>
    <s v="UPI"/>
    <n v="0.12449221283601924"/>
    <x v="0"/>
    <x v="1"/>
    <x v="0"/>
    <s v="12:39"/>
    <x v="1"/>
    <x v="1"/>
  </r>
  <r>
    <s v="INV101600"/>
    <x v="249"/>
    <x v="1"/>
    <x v="8"/>
    <s v="STR030-2025-Mar"/>
    <x v="471"/>
    <x v="450"/>
    <x v="1"/>
    <x v="10"/>
    <x v="4"/>
    <x v="1"/>
    <s v="PRD0211"/>
    <x v="198"/>
    <x v="6"/>
    <x v="8"/>
    <x v="15"/>
    <x v="103"/>
    <x v="30"/>
    <n v="2000000"/>
    <x v="1"/>
    <s v="EMP0008"/>
    <s v="Deepak Kamath"/>
    <n v="1"/>
    <n v="820.95"/>
    <x v="1"/>
    <n v="205.24"/>
    <n v="5"/>
    <n v="30.79"/>
    <n v="646.5"/>
    <n v="481.3"/>
    <n v="134.41"/>
    <s v="UPI"/>
    <n v="0.20790409899458623"/>
    <x v="0"/>
    <x v="0"/>
    <x v="0"/>
    <s v="13:06"/>
    <x v="1"/>
    <x v="0"/>
  </r>
  <r>
    <s v="INV101601"/>
    <x v="299"/>
    <x v="1"/>
    <x v="8"/>
    <s v="STR027-2025-Mar"/>
    <x v="264"/>
    <x v="129"/>
    <x v="0"/>
    <x v="9"/>
    <x v="2"/>
    <x v="0"/>
    <s v="PRD0056"/>
    <x v="116"/>
    <x v="15"/>
    <x v="27"/>
    <x v="34"/>
    <x v="100"/>
    <x v="72"/>
    <n v="1500000"/>
    <x v="2"/>
    <s v="EMP0127"/>
    <s v="Chandra Reddy"/>
    <n v="1"/>
    <n v="1378.2"/>
    <x v="2"/>
    <n v="0"/>
    <n v="12"/>
    <n v="165.38"/>
    <n v="1543.58"/>
    <n v="1015.72"/>
    <n v="362.4799999999999"/>
    <s v="Credit Card"/>
    <n v="0.23483071820054674"/>
    <x v="2"/>
    <x v="1"/>
    <x v="0"/>
    <s v="14:27"/>
    <x v="1"/>
    <x v="0"/>
  </r>
  <r>
    <s v="INV101602"/>
    <x v="60"/>
    <x v="0"/>
    <x v="11"/>
    <s v="STR082-2024-Aug"/>
    <x v="240"/>
    <x v="234"/>
    <x v="1"/>
    <x v="34"/>
    <x v="0"/>
    <x v="3"/>
    <s v="PRD0177"/>
    <x v="73"/>
    <x v="10"/>
    <x v="15"/>
    <x v="28"/>
    <x v="54"/>
    <x v="2"/>
    <n v="1000000"/>
    <x v="0"/>
    <s v="EMP0160"/>
    <s v="Ganesh Iyengar"/>
    <n v="3"/>
    <n v="942.02"/>
    <x v="1"/>
    <n v="706.51"/>
    <n v="5"/>
    <n v="105.98"/>
    <n v="2225.5300000000002"/>
    <n v="1889.16"/>
    <n v="230.3900000000001"/>
    <s v="Credit Card"/>
    <n v="0.10352140838362102"/>
    <x v="2"/>
    <x v="0"/>
    <x v="1"/>
    <s v="20:08"/>
    <x v="0"/>
    <x v="1"/>
  </r>
  <r>
    <s v="INV101603"/>
    <x v="129"/>
    <x v="0"/>
    <x v="0"/>
    <s v="STR070-2024-Dec"/>
    <x v="521"/>
    <x v="494"/>
    <x v="1"/>
    <x v="0"/>
    <x v="0"/>
    <x v="0"/>
    <s v="PRD0150"/>
    <x v="38"/>
    <x v="13"/>
    <x v="57"/>
    <x v="7"/>
    <x v="111"/>
    <x v="75"/>
    <n v="1000000"/>
    <x v="1"/>
    <s v="EMP0204"/>
    <s v="Rahul Krishnan"/>
    <n v="1"/>
    <n v="705.55"/>
    <x v="3"/>
    <n v="141.11000000000001"/>
    <n v="5"/>
    <n v="28.22"/>
    <n v="592.66"/>
    <n v="525.45000000000005"/>
    <n v="38.989999999999924"/>
    <s v="Credit Card"/>
    <n v="6.5788141598892999E-2"/>
    <x v="2"/>
    <x v="0"/>
    <x v="0"/>
    <s v="11:13"/>
    <x v="3"/>
    <x v="0"/>
  </r>
  <r>
    <s v="INV101604"/>
    <x v="91"/>
    <x v="1"/>
    <x v="6"/>
    <s v="STR021-2025-Jan"/>
    <x v="1"/>
    <x v="1"/>
    <x v="0"/>
    <x v="1"/>
    <x v="1"/>
    <x v="0"/>
    <s v="PRD0186"/>
    <x v="48"/>
    <x v="0"/>
    <x v="37"/>
    <x v="8"/>
    <x v="8"/>
    <x v="8"/>
    <n v="2000000"/>
    <x v="1"/>
    <s v="EMP0173"/>
    <s v="Logesh Gopalakrishnan"/>
    <n v="2"/>
    <n v="820.97"/>
    <x v="4"/>
    <n v="492.58"/>
    <n v="5"/>
    <n v="57.47"/>
    <n v="1206.83"/>
    <n v="1146.18"/>
    <n v="3.1799999999998647"/>
    <s v="UPI"/>
    <n v="2.6350024444203946E-3"/>
    <x v="0"/>
    <x v="1"/>
    <x v="0"/>
    <s v="11:58"/>
    <x v="3"/>
    <x v="0"/>
  </r>
  <r>
    <s v="INV101605"/>
    <x v="5"/>
    <x v="1"/>
    <x v="4"/>
    <s v="STR077-2025-Feb"/>
    <x v="504"/>
    <x v="478"/>
    <x v="1"/>
    <x v="34"/>
    <x v="0"/>
    <x v="0"/>
    <s v="PRD0199"/>
    <x v="5"/>
    <x v="3"/>
    <x v="5"/>
    <x v="4"/>
    <x v="69"/>
    <x v="55"/>
    <n v="2500000"/>
    <x v="2"/>
    <s v="EMP0026"/>
    <s v="Sunita Ramachandran"/>
    <n v="3"/>
    <n v="3453.57"/>
    <x v="1"/>
    <n v="2590.1799999999998"/>
    <n v="12"/>
    <n v="932.46"/>
    <n v="8702.99"/>
    <n v="7273.86"/>
    <n v="496.67000000000007"/>
    <s v="UPI"/>
    <n v="5.7068892415135498E-2"/>
    <x v="0"/>
    <x v="0"/>
    <x v="0"/>
    <s v="21:18"/>
    <x v="2"/>
    <x v="1"/>
  </r>
  <r>
    <s v="INV101606"/>
    <x v="169"/>
    <x v="1"/>
    <x v="8"/>
    <s v="STR086-2025-Mar"/>
    <x v="207"/>
    <x v="203"/>
    <x v="1"/>
    <x v="15"/>
    <x v="4"/>
    <x v="2"/>
    <s v="PRD0056"/>
    <x v="116"/>
    <x v="15"/>
    <x v="27"/>
    <x v="34"/>
    <x v="91"/>
    <x v="62"/>
    <n v="800000"/>
    <x v="1"/>
    <s v="EMP0240"/>
    <s v="Gopal Prasad"/>
    <n v="1"/>
    <n v="1276.44"/>
    <x v="0"/>
    <n v="127.64"/>
    <n v="12"/>
    <n v="137.86000000000001"/>
    <n v="1286.6600000000001"/>
    <n v="1015.72"/>
    <n v="133.08000000000004"/>
    <s v="EMI"/>
    <n v="0.10343058772325248"/>
    <x v="5"/>
    <x v="1"/>
    <x v="0"/>
    <s v="11:27"/>
    <x v="3"/>
    <x v="0"/>
  </r>
  <r>
    <s v="INV101607"/>
    <x v="137"/>
    <x v="0"/>
    <x v="0"/>
    <s v="STR070-2024-Dec"/>
    <x v="523"/>
    <x v="496"/>
    <x v="1"/>
    <x v="27"/>
    <x v="4"/>
    <x v="1"/>
    <s v="PRD0141"/>
    <x v="62"/>
    <x v="10"/>
    <x v="43"/>
    <x v="12"/>
    <x v="111"/>
    <x v="75"/>
    <n v="1000000"/>
    <x v="1"/>
    <s v="EMP0206"/>
    <s v="Arjun Krishnan"/>
    <n v="2"/>
    <n v="697.02"/>
    <x v="4"/>
    <n v="418.21"/>
    <n v="5"/>
    <n v="48.79"/>
    <n v="1024.6199999999999"/>
    <n v="1095.3399999999999"/>
    <n v="-119.51000000000002"/>
    <s v="UPI"/>
    <n v="-0.11663836349085517"/>
    <x v="0"/>
    <x v="0"/>
    <x v="0"/>
    <s v="11:50"/>
    <x v="3"/>
    <x v="0"/>
  </r>
  <r>
    <s v="INV101608"/>
    <x v="82"/>
    <x v="0"/>
    <x v="7"/>
    <s v="STR110-2024-Sep"/>
    <x v="397"/>
    <x v="382"/>
    <x v="0"/>
    <x v="28"/>
    <x v="1"/>
    <x v="2"/>
    <s v="PRD0139"/>
    <x v="46"/>
    <x v="5"/>
    <x v="7"/>
    <x v="27"/>
    <x v="18"/>
    <x v="18"/>
    <n v="1000000"/>
    <x v="1"/>
    <s v="EMP0147"/>
    <s v="Yogesh Chettiar"/>
    <n v="4"/>
    <n v="1132.47"/>
    <x v="4"/>
    <n v="1358.96"/>
    <n v="12"/>
    <n v="380.51"/>
    <n v="3551.43"/>
    <n v="3464.24"/>
    <n v="-293.31999999999994"/>
    <s v="UPI"/>
    <n v="-8.2592082625871824E-2"/>
    <x v="0"/>
    <x v="0"/>
    <x v="0"/>
    <s v="14:08"/>
    <x v="1"/>
    <x v="0"/>
  </r>
  <r>
    <s v="INV101609"/>
    <x v="275"/>
    <x v="1"/>
    <x v="4"/>
    <s v="STR087-2025-Feb"/>
    <x v="701"/>
    <x v="653"/>
    <x v="1"/>
    <x v="10"/>
    <x v="4"/>
    <x v="3"/>
    <s v="PRD0191"/>
    <x v="79"/>
    <x v="2"/>
    <x v="50"/>
    <x v="39"/>
    <x v="45"/>
    <x v="42"/>
    <n v="2000000"/>
    <x v="1"/>
    <s v="EMP0170"/>
    <s v="Jyothi Prasad"/>
    <n v="4"/>
    <n v="2742.57"/>
    <x v="2"/>
    <n v="0"/>
    <n v="12"/>
    <n v="1316.43"/>
    <n v="12286.71"/>
    <n v="7412.56"/>
    <n v="3557.7199999999984"/>
    <s v="Credit Card"/>
    <n v="0.28955839276746981"/>
    <x v="2"/>
    <x v="0"/>
    <x v="0"/>
    <s v="18:31"/>
    <x v="0"/>
    <x v="0"/>
  </r>
  <r>
    <s v="INV101610"/>
    <x v="41"/>
    <x v="0"/>
    <x v="10"/>
    <s v="STR008-2024-Apr"/>
    <x v="150"/>
    <x v="148"/>
    <x v="1"/>
    <x v="14"/>
    <x v="1"/>
    <x v="0"/>
    <s v="PRD0143"/>
    <x v="216"/>
    <x v="3"/>
    <x v="63"/>
    <x v="30"/>
    <x v="63"/>
    <x v="51"/>
    <n v="1500000"/>
    <x v="1"/>
    <s v="EMP0207"/>
    <s v="Chitra Bhat"/>
    <n v="2"/>
    <n v="2062.1999999999998"/>
    <x v="0"/>
    <n v="412.44"/>
    <n v="12"/>
    <n v="445.44"/>
    <n v="4157.3999999999996"/>
    <n v="3009.58"/>
    <n v="702.37999999999965"/>
    <s v="UPI"/>
    <n v="0.16894693799008989"/>
    <x v="0"/>
    <x v="1"/>
    <x v="0"/>
    <s v="17:52"/>
    <x v="0"/>
    <x v="0"/>
  </r>
  <r>
    <s v="INV101611"/>
    <x v="55"/>
    <x v="0"/>
    <x v="1"/>
    <s v="STR073-2024-Oct"/>
    <x v="370"/>
    <x v="355"/>
    <x v="0"/>
    <x v="31"/>
    <x v="1"/>
    <x v="1"/>
    <s v="PRD0045"/>
    <x v="218"/>
    <x v="2"/>
    <x v="2"/>
    <x v="6"/>
    <x v="32"/>
    <x v="29"/>
    <n v="2500000"/>
    <x v="1"/>
    <s v="EMP0170"/>
    <s v="Jyothi Prasad"/>
    <n v="1"/>
    <n v="2897.67"/>
    <x v="0"/>
    <n v="289.77"/>
    <n v="12"/>
    <n v="312.95"/>
    <n v="2920.85"/>
    <n v="2078.92"/>
    <n v="528.97999999999979"/>
    <s v="UPI"/>
    <n v="0.18110481537908479"/>
    <x v="0"/>
    <x v="0"/>
    <x v="0"/>
    <s v="21:29"/>
    <x v="2"/>
    <x v="0"/>
  </r>
  <r>
    <s v="INV101612"/>
    <x v="197"/>
    <x v="0"/>
    <x v="1"/>
    <s v="STR053-2024-Oct"/>
    <x v="300"/>
    <x v="289"/>
    <x v="1"/>
    <x v="20"/>
    <x v="0"/>
    <x v="1"/>
    <s v="PRD0217"/>
    <x v="214"/>
    <x v="7"/>
    <x v="33"/>
    <x v="47"/>
    <x v="58"/>
    <x v="30"/>
    <n v="1500000"/>
    <x v="1"/>
    <s v="EMP0204"/>
    <s v="Rahul Krishnan"/>
    <n v="2"/>
    <n v="1016.57"/>
    <x v="1"/>
    <n v="508.29"/>
    <n v="12"/>
    <n v="182.98"/>
    <n v="1707.83"/>
    <n v="1444.8"/>
    <n v="80.049999999999983"/>
    <s v="UPI"/>
    <n v="4.687234677924617E-2"/>
    <x v="0"/>
    <x v="0"/>
    <x v="0"/>
    <s v="15:44"/>
    <x v="1"/>
    <x v="0"/>
  </r>
  <r>
    <s v="INV101613"/>
    <x v="164"/>
    <x v="1"/>
    <x v="4"/>
    <s v="STR077-2025-Feb"/>
    <x v="626"/>
    <x v="589"/>
    <x v="0"/>
    <x v="24"/>
    <x v="1"/>
    <x v="0"/>
    <s v="PRD0183"/>
    <x v="108"/>
    <x v="3"/>
    <x v="45"/>
    <x v="10"/>
    <x v="69"/>
    <x v="55"/>
    <n v="2500000"/>
    <x v="2"/>
    <s v="EMP0223"/>
    <s v="Meena Krishnan"/>
    <n v="1"/>
    <n v="1786.05"/>
    <x v="0"/>
    <n v="178.6"/>
    <n v="12"/>
    <n v="192.89"/>
    <n v="1800.34"/>
    <n v="1243.3599999999999"/>
    <n v="364.09000000000003"/>
    <s v="Debit Card"/>
    <n v="0.20223402246242378"/>
    <x v="1"/>
    <x v="1"/>
    <x v="0"/>
    <s v="15:17"/>
    <x v="1"/>
    <x v="1"/>
  </r>
  <r>
    <s v="INV101614"/>
    <x v="233"/>
    <x v="1"/>
    <x v="4"/>
    <s v="STR098-2025-Feb"/>
    <x v="531"/>
    <x v="504"/>
    <x v="0"/>
    <x v="36"/>
    <x v="1"/>
    <x v="1"/>
    <s v="PRD0155"/>
    <x v="85"/>
    <x v="8"/>
    <x v="16"/>
    <x v="12"/>
    <x v="74"/>
    <x v="59"/>
    <n v="1200000"/>
    <x v="0"/>
    <s v="EMP0260"/>
    <s v="Malathi Varma"/>
    <n v="1"/>
    <n v="1197.56"/>
    <x v="1"/>
    <n v="299.39"/>
    <n v="12"/>
    <n v="107.78"/>
    <n v="1005.95"/>
    <n v="865.42"/>
    <n v="32.750000000000085"/>
    <s v="Credit Card"/>
    <n v="3.2556290074059427E-2"/>
    <x v="2"/>
    <x v="0"/>
    <x v="0"/>
    <s v="20:40"/>
    <x v="0"/>
    <x v="0"/>
  </r>
  <r>
    <s v="INV101615"/>
    <x v="332"/>
    <x v="1"/>
    <x v="8"/>
    <s v="STR093-2025-Mar"/>
    <x v="209"/>
    <x v="205"/>
    <x v="0"/>
    <x v="35"/>
    <x v="3"/>
    <x v="0"/>
    <s v="PRD0090"/>
    <x v="31"/>
    <x v="1"/>
    <x v="1"/>
    <x v="19"/>
    <x v="47"/>
    <x v="29"/>
    <n v="1000000"/>
    <x v="1"/>
    <s v="EMP0063"/>
    <s v="Anusuya Subramaniam"/>
    <n v="5"/>
    <n v="720.07"/>
    <x v="2"/>
    <n v="0"/>
    <n v="5"/>
    <n v="180.02"/>
    <n v="3780.37"/>
    <n v="2096.4"/>
    <n v="1503.9499999999998"/>
    <s v="Credit Card"/>
    <n v="0.39783142919872921"/>
    <x v="2"/>
    <x v="0"/>
    <x v="0"/>
    <s v="18:22"/>
    <x v="0"/>
    <x v="1"/>
  </r>
  <r>
    <s v="INV101616"/>
    <x v="151"/>
    <x v="0"/>
    <x v="9"/>
    <s v="STR020-2024-Nov"/>
    <x v="728"/>
    <x v="679"/>
    <x v="0"/>
    <x v="31"/>
    <x v="1"/>
    <x v="0"/>
    <s v="PRD0244"/>
    <x v="122"/>
    <x v="8"/>
    <x v="10"/>
    <x v="32"/>
    <x v="81"/>
    <x v="53"/>
    <n v="2000000"/>
    <x v="0"/>
    <s v="EMP0026"/>
    <s v="Sunita Ramachandran"/>
    <n v="1"/>
    <n v="1269.42"/>
    <x v="3"/>
    <n v="253.88"/>
    <n v="12"/>
    <n v="121.86"/>
    <n v="1137.4000000000001"/>
    <n v="810.62"/>
    <n v="204.92000000000007"/>
    <s v="Net Banking"/>
    <n v="0.1801652892561984"/>
    <x v="4"/>
    <x v="1"/>
    <x v="0"/>
    <s v="16:19"/>
    <x v="1"/>
    <x v="1"/>
  </r>
  <r>
    <s v="INV101617"/>
    <x v="329"/>
    <x v="0"/>
    <x v="0"/>
    <s v="STR089-2024-Dec"/>
    <x v="714"/>
    <x v="665"/>
    <x v="1"/>
    <x v="4"/>
    <x v="2"/>
    <x v="1"/>
    <s v="PRD0105"/>
    <x v="97"/>
    <x v="8"/>
    <x v="10"/>
    <x v="43"/>
    <x v="67"/>
    <x v="23"/>
    <n v="800000"/>
    <x v="0"/>
    <s v="EMP0002"/>
    <s v="Girish Sundaram"/>
    <n v="1"/>
    <n v="1120.47"/>
    <x v="2"/>
    <n v="0"/>
    <n v="12"/>
    <n v="134.46"/>
    <n v="1254.93"/>
    <n v="841.85"/>
    <n v="278.62"/>
    <s v="UPI"/>
    <n v="0.22202035173276596"/>
    <x v="0"/>
    <x v="1"/>
    <x v="0"/>
    <s v="19:25"/>
    <x v="0"/>
    <x v="0"/>
  </r>
  <r>
    <s v="INV101618"/>
    <x v="239"/>
    <x v="0"/>
    <x v="5"/>
    <s v="STR087-2024-Jun"/>
    <x v="557"/>
    <x v="527"/>
    <x v="0"/>
    <x v="4"/>
    <x v="2"/>
    <x v="3"/>
    <s v="PRD0222"/>
    <x v="239"/>
    <x v="1"/>
    <x v="62"/>
    <x v="33"/>
    <x v="45"/>
    <x v="42"/>
    <n v="2000000"/>
    <x v="1"/>
    <s v="EMP0194"/>
    <s v="Pranav Reddy"/>
    <n v="3"/>
    <n v="648.73"/>
    <x v="1"/>
    <n v="486.55"/>
    <n v="5"/>
    <n v="72.98"/>
    <n v="1532.62"/>
    <n v="1211.7"/>
    <n v="247.93999999999983"/>
    <s v="EMI"/>
    <n v="0.16177526066474393"/>
    <x v="5"/>
    <x v="1"/>
    <x v="0"/>
    <s v="19:15"/>
    <x v="0"/>
    <x v="0"/>
  </r>
  <r>
    <s v="INV101619"/>
    <x v="144"/>
    <x v="1"/>
    <x v="8"/>
    <s v="STR096-2025-Mar"/>
    <x v="302"/>
    <x v="291"/>
    <x v="0"/>
    <x v="21"/>
    <x v="1"/>
    <x v="3"/>
    <s v="PRD0233"/>
    <x v="16"/>
    <x v="8"/>
    <x v="16"/>
    <x v="10"/>
    <x v="49"/>
    <x v="45"/>
    <n v="1500000"/>
    <x v="2"/>
    <s v="EMP0001"/>
    <s v="Charulatha Kumar"/>
    <n v="2"/>
    <n v="1236.82"/>
    <x v="3"/>
    <n v="494.73"/>
    <n v="12"/>
    <n v="237.47"/>
    <n v="2216.38"/>
    <n v="1730.96"/>
    <n v="247.95000000000007"/>
    <s v="EMI"/>
    <n v="0.11187161046390964"/>
    <x v="5"/>
    <x v="0"/>
    <x v="0"/>
    <s v="21:49"/>
    <x v="2"/>
    <x v="0"/>
  </r>
  <r>
    <s v="INV101620"/>
    <x v="192"/>
    <x v="1"/>
    <x v="4"/>
    <s v="STR048-2025-Feb"/>
    <x v="328"/>
    <x v="125"/>
    <x v="0"/>
    <x v="20"/>
    <x v="0"/>
    <x v="0"/>
    <s v="PRD0089"/>
    <x v="139"/>
    <x v="3"/>
    <x v="5"/>
    <x v="3"/>
    <x v="119"/>
    <x v="59"/>
    <n v="1200000"/>
    <x v="0"/>
    <s v="EMP0121"/>
    <s v="Yamini Pandian"/>
    <n v="3"/>
    <n v="1999.57"/>
    <x v="2"/>
    <n v="0"/>
    <n v="12"/>
    <n v="719.85"/>
    <n v="6718.56"/>
    <n v="4626.6899999999996"/>
    <n v="1372.0200000000009"/>
    <s v="UPI"/>
    <n v="0.20421340287204412"/>
    <x v="0"/>
    <x v="0"/>
    <x v="0"/>
    <s v="20:10"/>
    <x v="0"/>
    <x v="0"/>
  </r>
  <r>
    <s v="INV101621"/>
    <x v="176"/>
    <x v="0"/>
    <x v="1"/>
    <s v="STR050-2024-Oct"/>
    <x v="312"/>
    <x v="300"/>
    <x v="0"/>
    <x v="33"/>
    <x v="3"/>
    <x v="3"/>
    <s v="PRD0039"/>
    <x v="111"/>
    <x v="11"/>
    <x v="18"/>
    <x v="45"/>
    <x v="57"/>
    <x v="49"/>
    <n v="2000000"/>
    <x v="1"/>
    <s v="EMP0073"/>
    <s v="Sathish Sundaram"/>
    <n v="2"/>
    <n v="824.54"/>
    <x v="1"/>
    <n v="412.27"/>
    <n v="5"/>
    <n v="61.84"/>
    <n v="1298.6500000000001"/>
    <n v="1140.4000000000001"/>
    <n v="96.41"/>
    <s v="Cash"/>
    <n v="7.4238632425980819E-2"/>
    <x v="3"/>
    <x v="1"/>
    <x v="0"/>
    <s v="17:37"/>
    <x v="0"/>
    <x v="0"/>
  </r>
  <r>
    <s v="INV101622"/>
    <x v="71"/>
    <x v="1"/>
    <x v="4"/>
    <s v="STR010-2025-Feb"/>
    <x v="729"/>
    <x v="510"/>
    <x v="1"/>
    <x v="28"/>
    <x v="1"/>
    <x v="3"/>
    <s v="PRD0179"/>
    <x v="114"/>
    <x v="7"/>
    <x v="9"/>
    <x v="47"/>
    <x v="93"/>
    <x v="51"/>
    <n v="2500000"/>
    <x v="1"/>
    <s v="EMP0090"/>
    <s v="Padma Gounder"/>
    <n v="1"/>
    <n v="1661.15"/>
    <x v="1"/>
    <n v="415.29"/>
    <n v="12"/>
    <n v="149.5"/>
    <n v="1395.36"/>
    <n v="1139.81"/>
    <n v="106.04999999999995"/>
    <s v="Cash"/>
    <n v="7.6001891984864095E-2"/>
    <x v="3"/>
    <x v="0"/>
    <x v="0"/>
    <s v="13:05"/>
    <x v="1"/>
    <x v="0"/>
  </r>
  <r>
    <s v="INV101623"/>
    <x v="156"/>
    <x v="0"/>
    <x v="10"/>
    <s v="STR074-2024-Apr"/>
    <x v="730"/>
    <x v="420"/>
    <x v="0"/>
    <x v="20"/>
    <x v="0"/>
    <x v="1"/>
    <s v="PRD0232"/>
    <x v="222"/>
    <x v="17"/>
    <x v="52"/>
    <x v="17"/>
    <x v="5"/>
    <x v="5"/>
    <n v="1200000"/>
    <x v="0"/>
    <s v="EMP0149"/>
    <s v="Vasanthi Kamath"/>
    <n v="2"/>
    <n v="1019.48"/>
    <x v="3"/>
    <n v="407.79"/>
    <n v="12"/>
    <n v="195.74"/>
    <n v="1826.91"/>
    <n v="1281.52"/>
    <n v="349.65000000000009"/>
    <s v="Credit Card"/>
    <n v="0.19138873836149567"/>
    <x v="2"/>
    <x v="0"/>
    <x v="0"/>
    <s v="18:46"/>
    <x v="0"/>
    <x v="0"/>
  </r>
  <r>
    <s v="INV101624"/>
    <x v="3"/>
    <x v="0"/>
    <x v="2"/>
    <s v="STR080-2024-May"/>
    <x v="403"/>
    <x v="387"/>
    <x v="0"/>
    <x v="11"/>
    <x v="3"/>
    <x v="1"/>
    <s v="PRD0218"/>
    <x v="40"/>
    <x v="18"/>
    <x v="34"/>
    <x v="10"/>
    <x v="26"/>
    <x v="19"/>
    <n v="2000000"/>
    <x v="1"/>
    <s v="EMP0090"/>
    <s v="Padma Gounder"/>
    <n v="2"/>
    <n v="855.61"/>
    <x v="2"/>
    <n v="0"/>
    <n v="5"/>
    <n v="85.56"/>
    <n v="1796.78"/>
    <n v="1027.68"/>
    <n v="683.54"/>
    <s v="Credit Card"/>
    <n v="0.38042498246863832"/>
    <x v="2"/>
    <x v="1"/>
    <x v="0"/>
    <s v="10:41"/>
    <x v="3"/>
    <x v="1"/>
  </r>
  <r>
    <s v="INV101625"/>
    <x v="117"/>
    <x v="0"/>
    <x v="9"/>
    <s v="STR111-2024-Nov"/>
    <x v="113"/>
    <x v="112"/>
    <x v="1"/>
    <x v="26"/>
    <x v="4"/>
    <x v="3"/>
    <s v="PRD0112"/>
    <x v="147"/>
    <x v="16"/>
    <x v="58"/>
    <x v="27"/>
    <x v="23"/>
    <x v="23"/>
    <n v="2500000"/>
    <x v="0"/>
    <s v="EMP0090"/>
    <s v="Padma Gounder"/>
    <n v="2"/>
    <n v="2140.2600000000002"/>
    <x v="0"/>
    <n v="428.05"/>
    <n v="12"/>
    <n v="462.3"/>
    <n v="4314.7700000000004"/>
    <n v="3353.84"/>
    <n v="498.63000000000028"/>
    <s v="UPI"/>
    <n v="0.11556351787001398"/>
    <x v="0"/>
    <x v="0"/>
    <x v="0"/>
    <s v="16:41"/>
    <x v="1"/>
    <x v="0"/>
  </r>
  <r>
    <s v="INV101626"/>
    <x v="260"/>
    <x v="0"/>
    <x v="5"/>
    <s v="STR050-2024-Jun"/>
    <x v="342"/>
    <x v="327"/>
    <x v="1"/>
    <x v="21"/>
    <x v="1"/>
    <x v="0"/>
    <s v="PRD0188"/>
    <x v="192"/>
    <x v="13"/>
    <x v="57"/>
    <x v="19"/>
    <x v="57"/>
    <x v="49"/>
    <n v="2000000"/>
    <x v="1"/>
    <s v="EMP0045"/>
    <s v="Chitra Chettiar"/>
    <n v="2"/>
    <n v="544.59"/>
    <x v="3"/>
    <n v="217.84"/>
    <n v="5"/>
    <n v="43.57"/>
    <n v="914.91"/>
    <n v="674.18"/>
    <n v="197.16000000000003"/>
    <s v="UPI"/>
    <n v="0.21549660622356301"/>
    <x v="0"/>
    <x v="0"/>
    <x v="0"/>
    <s v="20:19"/>
    <x v="0"/>
    <x v="1"/>
  </r>
  <r>
    <s v="INV101627"/>
    <x v="172"/>
    <x v="0"/>
    <x v="1"/>
    <s v="STR015-2024-Oct"/>
    <x v="29"/>
    <x v="29"/>
    <x v="1"/>
    <x v="5"/>
    <x v="2"/>
    <x v="3"/>
    <s v="PRD0017"/>
    <x v="91"/>
    <x v="13"/>
    <x v="57"/>
    <x v="33"/>
    <x v="84"/>
    <x v="11"/>
    <n v="800000"/>
    <x v="1"/>
    <s v="EMP0170"/>
    <s v="Jyothi Prasad"/>
    <n v="2"/>
    <n v="730.2"/>
    <x v="2"/>
    <n v="0"/>
    <n v="5"/>
    <n v="73.02"/>
    <n v="1533.42"/>
    <n v="1182.76"/>
    <n v="277.6400000000001"/>
    <s v="UPI"/>
    <n v="0.1810593314290932"/>
    <x v="0"/>
    <x v="1"/>
    <x v="0"/>
    <s v="11:03"/>
    <x v="3"/>
    <x v="0"/>
  </r>
  <r>
    <s v="INV101628"/>
    <x v="30"/>
    <x v="0"/>
    <x v="1"/>
    <s v="STR036-2024-Oct"/>
    <x v="40"/>
    <x v="40"/>
    <x v="0"/>
    <x v="2"/>
    <x v="2"/>
    <x v="3"/>
    <s v="PRD0070"/>
    <x v="145"/>
    <x v="13"/>
    <x v="67"/>
    <x v="13"/>
    <x v="78"/>
    <x v="62"/>
    <n v="1000000"/>
    <x v="1"/>
    <s v="EMP0008"/>
    <s v="Deepak Kamath"/>
    <n v="2"/>
    <n v="845.48"/>
    <x v="1"/>
    <n v="422.74"/>
    <n v="5"/>
    <n v="63.41"/>
    <n v="1331.63"/>
    <n v="1130.9000000000001"/>
    <n v="137.32000000000002"/>
    <s v="Credit Card"/>
    <n v="0.10312173802032097"/>
    <x v="2"/>
    <x v="0"/>
    <x v="0"/>
    <s v="20:26"/>
    <x v="0"/>
    <x v="0"/>
  </r>
  <r>
    <s v="INV101629"/>
    <x v="243"/>
    <x v="1"/>
    <x v="4"/>
    <s v="STR050-2025-Feb"/>
    <x v="603"/>
    <x v="95"/>
    <x v="0"/>
    <x v="17"/>
    <x v="2"/>
    <x v="0"/>
    <s v="PRD0043"/>
    <x v="63"/>
    <x v="12"/>
    <x v="21"/>
    <x v="20"/>
    <x v="57"/>
    <x v="49"/>
    <n v="2000000"/>
    <x v="1"/>
    <s v="EMP0072"/>
    <s v="Anitha Ramachandran"/>
    <n v="1"/>
    <n v="2994.62"/>
    <x v="5"/>
    <n v="149.72999999999999"/>
    <n v="12"/>
    <n v="341.39"/>
    <n v="3186.28"/>
    <n v="2034.01"/>
    <n v="810.88000000000022"/>
    <s v="Cash"/>
    <n v="0.2544911307229748"/>
    <x v="3"/>
    <x v="0"/>
    <x v="1"/>
    <s v="20:17"/>
    <x v="0"/>
    <x v="0"/>
  </r>
  <r>
    <s v="INV101630"/>
    <x v="83"/>
    <x v="1"/>
    <x v="8"/>
    <s v="STR011-2025-Mar"/>
    <x v="180"/>
    <x v="177"/>
    <x v="1"/>
    <x v="26"/>
    <x v="4"/>
    <x v="0"/>
    <s v="PRD0176"/>
    <x v="168"/>
    <x v="0"/>
    <x v="0"/>
    <x v="32"/>
    <x v="2"/>
    <x v="2"/>
    <n v="2000000"/>
    <x v="0"/>
    <s v="EMP0173"/>
    <s v="Logesh Gopalakrishnan"/>
    <n v="1"/>
    <n v="1107.1600000000001"/>
    <x v="0"/>
    <n v="110.72"/>
    <n v="12"/>
    <n v="119.57"/>
    <n v="1116.01"/>
    <n v="770.73"/>
    <n v="225.70999999999998"/>
    <s v="Debit Card"/>
    <n v="0.20224729169093464"/>
    <x v="1"/>
    <x v="1"/>
    <x v="0"/>
    <s v="16:31"/>
    <x v="1"/>
    <x v="0"/>
  </r>
  <r>
    <s v="INV101631"/>
    <x v="240"/>
    <x v="0"/>
    <x v="0"/>
    <s v="STR042-2024-Dec"/>
    <x v="553"/>
    <x v="523"/>
    <x v="0"/>
    <x v="20"/>
    <x v="0"/>
    <x v="2"/>
    <s v="PRD0030"/>
    <x v="173"/>
    <x v="10"/>
    <x v="71"/>
    <x v="22"/>
    <x v="109"/>
    <x v="64"/>
    <n v="800000"/>
    <x v="1"/>
    <s v="EMP0205"/>
    <s v="Malini Gowda"/>
    <n v="4"/>
    <n v="622.04999999999995"/>
    <x v="2"/>
    <n v="0"/>
    <n v="5"/>
    <n v="124.41"/>
    <n v="2612.61"/>
    <n v="1677.6"/>
    <n v="810.60000000000025"/>
    <s v="UPI"/>
    <n v="0.31026444819548277"/>
    <x v="0"/>
    <x v="0"/>
    <x v="0"/>
    <s v="12:48"/>
    <x v="1"/>
    <x v="0"/>
  </r>
  <r>
    <s v="INV101632"/>
    <x v="316"/>
    <x v="1"/>
    <x v="4"/>
    <s v="STR009-2025-Feb"/>
    <x v="208"/>
    <x v="204"/>
    <x v="1"/>
    <x v="5"/>
    <x v="2"/>
    <x v="1"/>
    <s v="PRD0191"/>
    <x v="79"/>
    <x v="2"/>
    <x v="50"/>
    <x v="39"/>
    <x v="66"/>
    <x v="49"/>
    <n v="2500000"/>
    <x v="1"/>
    <s v="EMP0206"/>
    <s v="Arjun Krishnan"/>
    <n v="1"/>
    <n v="2803.06"/>
    <x v="1"/>
    <n v="700.76"/>
    <n v="12"/>
    <n v="252.28"/>
    <n v="2354.58"/>
    <n v="1853.14"/>
    <n v="249.15999999999983"/>
    <s v="Debit Card"/>
    <n v="0.10581929685973712"/>
    <x v="1"/>
    <x v="0"/>
    <x v="0"/>
    <s v="12:10"/>
    <x v="1"/>
    <x v="0"/>
  </r>
  <r>
    <s v="INV101633"/>
    <x v="233"/>
    <x v="1"/>
    <x v="4"/>
    <s v="STR053-2025-Feb"/>
    <x v="587"/>
    <x v="555"/>
    <x v="1"/>
    <x v="26"/>
    <x v="4"/>
    <x v="3"/>
    <s v="PRD0178"/>
    <x v="64"/>
    <x v="18"/>
    <x v="44"/>
    <x v="21"/>
    <x v="58"/>
    <x v="30"/>
    <n v="1500000"/>
    <x v="1"/>
    <s v="EMP0206"/>
    <s v="Arjun Krishnan"/>
    <n v="2"/>
    <n v="557.52"/>
    <x v="0"/>
    <n v="111.5"/>
    <n v="5"/>
    <n v="50.18"/>
    <n v="1053.72"/>
    <n v="714.9"/>
    <n v="288.64000000000004"/>
    <s v="Debit Card"/>
    <n v="0.27392476179630265"/>
    <x v="1"/>
    <x v="1"/>
    <x v="0"/>
    <s v="13:30"/>
    <x v="1"/>
    <x v="0"/>
  </r>
  <r>
    <s v="INV101634"/>
    <x v="214"/>
    <x v="0"/>
    <x v="7"/>
    <s v="STR103-2024-Sep"/>
    <x v="267"/>
    <x v="259"/>
    <x v="1"/>
    <x v="10"/>
    <x v="4"/>
    <x v="0"/>
    <s v="PRD0125"/>
    <x v="22"/>
    <x v="12"/>
    <x v="21"/>
    <x v="2"/>
    <x v="33"/>
    <x v="31"/>
    <n v="2500000"/>
    <x v="1"/>
    <s v="EMP0173"/>
    <s v="Logesh Gopalakrishnan"/>
    <n v="2"/>
    <n v="3357.39"/>
    <x v="2"/>
    <n v="0"/>
    <n v="12"/>
    <n v="805.77"/>
    <n v="7520.55"/>
    <n v="4138.66"/>
    <n v="2576.1200000000003"/>
    <s v="UPI"/>
    <n v="0.34254409584405399"/>
    <x v="0"/>
    <x v="0"/>
    <x v="0"/>
    <s v="15:15"/>
    <x v="1"/>
    <x v="1"/>
  </r>
  <r>
    <s v="INV101635"/>
    <x v="166"/>
    <x v="0"/>
    <x v="10"/>
    <s v="STR025-2024-Apr"/>
    <x v="336"/>
    <x v="321"/>
    <x v="1"/>
    <x v="5"/>
    <x v="2"/>
    <x v="1"/>
    <s v="PRD0051"/>
    <x v="113"/>
    <x v="14"/>
    <x v="31"/>
    <x v="46"/>
    <x v="112"/>
    <x v="76"/>
    <n v="1500000"/>
    <x v="1"/>
    <s v="EMP0002"/>
    <s v="Girish Sundaram"/>
    <n v="3"/>
    <n v="1175.82"/>
    <x v="5"/>
    <n v="176.37"/>
    <n v="3"/>
    <n v="100.53"/>
    <n v="3451.62"/>
    <n v="2862.12"/>
    <n v="488.97"/>
    <s v="Cash"/>
    <n v="0.14166391433587708"/>
    <x v="3"/>
    <x v="0"/>
    <x v="0"/>
    <s v="13:28"/>
    <x v="1"/>
    <x v="0"/>
  </r>
  <r>
    <s v="INV101636"/>
    <x v="159"/>
    <x v="0"/>
    <x v="3"/>
    <s v="STR100-2024-Jul"/>
    <x v="73"/>
    <x v="73"/>
    <x v="1"/>
    <x v="13"/>
    <x v="0"/>
    <x v="0"/>
    <s v="PRD0037"/>
    <x v="167"/>
    <x v="12"/>
    <x v="21"/>
    <x v="10"/>
    <x v="48"/>
    <x v="44"/>
    <n v="2500000"/>
    <x v="2"/>
    <s v="EMP0255"/>
    <s v="Venkat Sharma"/>
    <n v="1"/>
    <n v="874.59"/>
    <x v="5"/>
    <n v="43.73"/>
    <n v="5"/>
    <n v="41.54"/>
    <n v="872.4"/>
    <n v="671.19"/>
    <n v="159.66999999999993"/>
    <s v="Debit Card"/>
    <n v="0.18302384227418608"/>
    <x v="1"/>
    <x v="0"/>
    <x v="0"/>
    <s v="21:32"/>
    <x v="2"/>
    <x v="0"/>
  </r>
  <r>
    <s v="INV101637"/>
    <x v="243"/>
    <x v="1"/>
    <x v="4"/>
    <s v="STR106-2025-Feb"/>
    <x v="664"/>
    <x v="619"/>
    <x v="0"/>
    <x v="20"/>
    <x v="0"/>
    <x v="1"/>
    <s v="PRD0158"/>
    <x v="68"/>
    <x v="10"/>
    <x v="43"/>
    <x v="21"/>
    <x v="118"/>
    <x v="80"/>
    <n v="2500000"/>
    <x v="0"/>
    <s v="EMP0100"/>
    <s v="Priya Balasubramaniam"/>
    <n v="2"/>
    <n v="675.29"/>
    <x v="4"/>
    <n v="405.17"/>
    <n v="5"/>
    <n v="47.27"/>
    <n v="992.68"/>
    <n v="914.32"/>
    <n v="31.089999999999897"/>
    <s v="Credit Card"/>
    <n v="3.1319256960954084E-2"/>
    <x v="2"/>
    <x v="1"/>
    <x v="0"/>
    <s v="10:43"/>
    <x v="3"/>
    <x v="0"/>
  </r>
  <r>
    <s v="INV101638"/>
    <x v="352"/>
    <x v="0"/>
    <x v="0"/>
    <s v="STR074-2024-Dec"/>
    <x v="97"/>
    <x v="96"/>
    <x v="1"/>
    <x v="14"/>
    <x v="1"/>
    <x v="1"/>
    <s v="PRD0213"/>
    <x v="80"/>
    <x v="14"/>
    <x v="23"/>
    <x v="9"/>
    <x v="5"/>
    <x v="5"/>
    <n v="1200000"/>
    <x v="0"/>
    <s v="EMP0194"/>
    <s v="Pranav Reddy"/>
    <n v="2"/>
    <n v="7028.65"/>
    <x v="2"/>
    <n v="0"/>
    <n v="3"/>
    <n v="421.72"/>
    <n v="14479.02"/>
    <n v="9734.42"/>
    <n v="4322.88"/>
    <s v="Debit Card"/>
    <n v="0.29856164298412463"/>
    <x v="1"/>
    <x v="0"/>
    <x v="0"/>
    <s v="10:38"/>
    <x v="3"/>
    <x v="0"/>
  </r>
  <r>
    <s v="INV101639"/>
    <x v="151"/>
    <x v="0"/>
    <x v="9"/>
    <s v="STR029-2024-Nov"/>
    <x v="212"/>
    <x v="207"/>
    <x v="0"/>
    <x v="23"/>
    <x v="0"/>
    <x v="1"/>
    <s v="PRD0043"/>
    <x v="63"/>
    <x v="12"/>
    <x v="21"/>
    <x v="20"/>
    <x v="37"/>
    <x v="34"/>
    <n v="800000"/>
    <x v="2"/>
    <s v="EMP0204"/>
    <s v="Rahul Krishnan"/>
    <n v="1"/>
    <n v="3101.07"/>
    <x v="5"/>
    <n v="155.05000000000001"/>
    <n v="3"/>
    <n v="88.38"/>
    <n v="3034.4"/>
    <n v="2034.01"/>
    <n v="912.0100000000001"/>
    <s v="Credit Card"/>
    <n v="0.30055694700764568"/>
    <x v="2"/>
    <x v="1"/>
    <x v="1"/>
    <s v="14:08"/>
    <x v="1"/>
    <x v="1"/>
  </r>
  <r>
    <s v="INV101640"/>
    <x v="320"/>
    <x v="0"/>
    <x v="3"/>
    <s v="STR023-2024-Jul"/>
    <x v="34"/>
    <x v="34"/>
    <x v="1"/>
    <x v="4"/>
    <x v="2"/>
    <x v="2"/>
    <s v="PRD0131"/>
    <x v="134"/>
    <x v="4"/>
    <x v="64"/>
    <x v="24"/>
    <x v="44"/>
    <x v="41"/>
    <n v="2000000"/>
    <x v="1"/>
    <s v="EMP0147"/>
    <s v="Yogesh Chettiar"/>
    <n v="1"/>
    <n v="1188.22"/>
    <x v="6"/>
    <n v="178.23"/>
    <n v="12"/>
    <n v="121.2"/>
    <n v="1131.19"/>
    <n v="735.85"/>
    <n v="274.14000000000004"/>
    <s v="Debit Card"/>
    <n v="0.24234655539741337"/>
    <x v="1"/>
    <x v="1"/>
    <x v="0"/>
    <s v="19:55"/>
    <x v="0"/>
    <x v="0"/>
  </r>
  <r>
    <s v="INV101641"/>
    <x v="211"/>
    <x v="0"/>
    <x v="0"/>
    <s v="STR012-2024-Dec"/>
    <x v="731"/>
    <x v="680"/>
    <x v="0"/>
    <x v="27"/>
    <x v="4"/>
    <x v="3"/>
    <s v="PRD0058"/>
    <x v="137"/>
    <x v="18"/>
    <x v="34"/>
    <x v="18"/>
    <x v="72"/>
    <x v="57"/>
    <n v="2000000"/>
    <x v="0"/>
    <s v="EMP0173"/>
    <s v="Logesh Gopalakrishnan"/>
    <n v="2"/>
    <n v="1472.74"/>
    <x v="3"/>
    <n v="589.1"/>
    <n v="12"/>
    <n v="282.77"/>
    <n v="2639.15"/>
    <n v="2232.66"/>
    <n v="123.72000000000025"/>
    <s v="Debit Card"/>
    <n v="4.6878729894094785E-2"/>
    <x v="1"/>
    <x v="1"/>
    <x v="0"/>
    <s v="14:53"/>
    <x v="1"/>
    <x v="0"/>
  </r>
  <r>
    <s v="INV101642"/>
    <x v="98"/>
    <x v="0"/>
    <x v="11"/>
    <s v="STR087-2024-Aug"/>
    <x v="515"/>
    <x v="488"/>
    <x v="0"/>
    <x v="21"/>
    <x v="1"/>
    <x v="3"/>
    <s v="PRD0214"/>
    <x v="71"/>
    <x v="7"/>
    <x v="33"/>
    <x v="7"/>
    <x v="45"/>
    <x v="42"/>
    <n v="2000000"/>
    <x v="1"/>
    <s v="EMP0149"/>
    <s v="Vasanthi Kamath"/>
    <n v="1"/>
    <n v="1172.44"/>
    <x v="3"/>
    <n v="234.49"/>
    <n v="12"/>
    <n v="112.55"/>
    <n v="1050.5"/>
    <n v="720.53"/>
    <n v="217.42000000000002"/>
    <s v="EMI"/>
    <n v="0.20696811042360783"/>
    <x v="5"/>
    <x v="0"/>
    <x v="0"/>
    <s v="17:04"/>
    <x v="0"/>
    <x v="1"/>
  </r>
  <r>
    <s v="INV101643"/>
    <x v="256"/>
    <x v="0"/>
    <x v="2"/>
    <s v="STR055-2024-May"/>
    <x v="213"/>
    <x v="208"/>
    <x v="1"/>
    <x v="2"/>
    <x v="2"/>
    <x v="1"/>
    <s v="PRD0218"/>
    <x v="40"/>
    <x v="18"/>
    <x v="34"/>
    <x v="10"/>
    <x v="51"/>
    <x v="47"/>
    <n v="1500000"/>
    <x v="0"/>
    <s v="EMP0255"/>
    <s v="Venkat Sharma"/>
    <n v="2"/>
    <n v="734.1"/>
    <x v="4"/>
    <n v="440.46"/>
    <n v="5"/>
    <n v="51.39"/>
    <n v="1079.1300000000001"/>
    <n v="1027.68"/>
    <n v="6.0000000000044906E-2"/>
    <s v="UPI"/>
    <n v="5.5600344722178885E-5"/>
    <x v="0"/>
    <x v="1"/>
    <x v="0"/>
    <s v="15:55"/>
    <x v="1"/>
    <x v="0"/>
  </r>
  <r>
    <s v="INV101644"/>
    <x v="298"/>
    <x v="0"/>
    <x v="7"/>
    <s v="STR042-2024-Sep"/>
    <x v="732"/>
    <x v="681"/>
    <x v="1"/>
    <x v="26"/>
    <x v="4"/>
    <x v="1"/>
    <s v="PRD0231"/>
    <x v="151"/>
    <x v="4"/>
    <x v="6"/>
    <x v="30"/>
    <x v="109"/>
    <x v="64"/>
    <n v="800000"/>
    <x v="1"/>
    <s v="EMP0015"/>
    <s v="Vikram Bhat"/>
    <n v="1"/>
    <n v="1536.35"/>
    <x v="3"/>
    <n v="307.27"/>
    <n v="12"/>
    <n v="147.49"/>
    <n v="1376.57"/>
    <n v="894.68"/>
    <n v="334.4"/>
    <s v="Net Banking"/>
    <n v="0.242922626528255"/>
    <x v="4"/>
    <x v="0"/>
    <x v="0"/>
    <s v="19:39"/>
    <x v="0"/>
    <x v="1"/>
  </r>
  <r>
    <s v="INV101645"/>
    <x v="62"/>
    <x v="0"/>
    <x v="1"/>
    <s v="STR054-2024-Oct"/>
    <x v="654"/>
    <x v="92"/>
    <x v="1"/>
    <x v="20"/>
    <x v="0"/>
    <x v="0"/>
    <s v="PRD0145"/>
    <x v="94"/>
    <x v="8"/>
    <x v="10"/>
    <x v="42"/>
    <x v="85"/>
    <x v="37"/>
    <n v="2000000"/>
    <x v="1"/>
    <s v="EMP0073"/>
    <s v="Sathish Sundaram"/>
    <n v="1"/>
    <n v="1629.46"/>
    <x v="0"/>
    <n v="162.94999999999999"/>
    <n v="12"/>
    <n v="175.98"/>
    <n v="1642.49"/>
    <n v="1133.27"/>
    <n v="333.24"/>
    <s v="UPI"/>
    <n v="0.20288707998222211"/>
    <x v="0"/>
    <x v="0"/>
    <x v="0"/>
    <s v="15:43"/>
    <x v="1"/>
    <x v="0"/>
  </r>
  <r>
    <s v="INV101646"/>
    <x v="217"/>
    <x v="0"/>
    <x v="3"/>
    <s v="STR031-2024-Jul"/>
    <x v="449"/>
    <x v="432"/>
    <x v="1"/>
    <x v="9"/>
    <x v="2"/>
    <x v="0"/>
    <s v="PRD0056"/>
    <x v="116"/>
    <x v="15"/>
    <x v="27"/>
    <x v="34"/>
    <x v="113"/>
    <x v="77"/>
    <n v="2000000"/>
    <x v="1"/>
    <s v="EMP0260"/>
    <s v="Malathi Varma"/>
    <n v="1"/>
    <n v="1278.82"/>
    <x v="3"/>
    <n v="255.76"/>
    <n v="12"/>
    <n v="122.77"/>
    <n v="1145.83"/>
    <n v="1015.72"/>
    <n v="7.3399999999999039"/>
    <s v="UPI"/>
    <n v="6.4058368169797476E-3"/>
    <x v="0"/>
    <x v="1"/>
    <x v="0"/>
    <s v="17:48"/>
    <x v="0"/>
    <x v="0"/>
  </r>
  <r>
    <s v="INV101647"/>
    <x v="65"/>
    <x v="1"/>
    <x v="4"/>
    <s v="STR037-2025-Feb"/>
    <x v="449"/>
    <x v="432"/>
    <x v="1"/>
    <x v="9"/>
    <x v="2"/>
    <x v="0"/>
    <s v="PRD0073"/>
    <x v="135"/>
    <x v="1"/>
    <x v="1"/>
    <x v="40"/>
    <x v="0"/>
    <x v="0"/>
    <n v="1000000"/>
    <x v="0"/>
    <s v="EMP0026"/>
    <s v="Sunita Ramachandran"/>
    <n v="4"/>
    <n v="588.74"/>
    <x v="1"/>
    <n v="588.74"/>
    <n v="5"/>
    <n v="88.31"/>
    <n v="1854.53"/>
    <n v="1340.6"/>
    <n v="425.62000000000006"/>
    <s v="Cash"/>
    <n v="0.22950289291626452"/>
    <x v="3"/>
    <x v="1"/>
    <x v="0"/>
    <s v="20:46"/>
    <x v="0"/>
    <x v="0"/>
  </r>
  <r>
    <s v="INV101648"/>
    <x v="325"/>
    <x v="0"/>
    <x v="9"/>
    <s v="STR055-2024-Nov"/>
    <x v="209"/>
    <x v="205"/>
    <x v="0"/>
    <x v="35"/>
    <x v="3"/>
    <x v="0"/>
    <s v="PRD0148"/>
    <x v="169"/>
    <x v="0"/>
    <x v="37"/>
    <x v="31"/>
    <x v="51"/>
    <x v="47"/>
    <n v="1500000"/>
    <x v="0"/>
    <s v="EMP0073"/>
    <s v="Sathish Sundaram"/>
    <n v="1"/>
    <n v="1000.5"/>
    <x v="0"/>
    <n v="100.05"/>
    <n v="12"/>
    <n v="108.05"/>
    <n v="1008.5"/>
    <n v="767.11"/>
    <n v="133.33999999999997"/>
    <s v="UPI"/>
    <n v="0.1322161626177491"/>
    <x v="0"/>
    <x v="0"/>
    <x v="0"/>
    <s v="18:47"/>
    <x v="0"/>
    <x v="0"/>
  </r>
  <r>
    <s v="INV101649"/>
    <x v="180"/>
    <x v="0"/>
    <x v="5"/>
    <s v="STR011-2024-Jun"/>
    <x v="279"/>
    <x v="271"/>
    <x v="1"/>
    <x v="6"/>
    <x v="0"/>
    <x v="1"/>
    <s v="PRD0224"/>
    <x v="3"/>
    <x v="2"/>
    <x v="3"/>
    <x v="3"/>
    <x v="2"/>
    <x v="2"/>
    <n v="2000000"/>
    <x v="0"/>
    <s v="EMP0285"/>
    <s v="Chandran Krishnan"/>
    <n v="1"/>
    <n v="4803.16"/>
    <x v="0"/>
    <n v="480.32"/>
    <n v="12"/>
    <n v="518.74"/>
    <n v="4841.58"/>
    <n v="3370.8"/>
    <n v="952.03999999999974"/>
    <s v="Debit Card"/>
    <n v="0.19663828750118759"/>
    <x v="1"/>
    <x v="0"/>
    <x v="0"/>
    <s v="17:04"/>
    <x v="0"/>
    <x v="0"/>
  </r>
  <r>
    <s v="INV101650"/>
    <x v="314"/>
    <x v="1"/>
    <x v="8"/>
    <s v="STR024-2025-Mar"/>
    <x v="733"/>
    <x v="682"/>
    <x v="0"/>
    <x v="19"/>
    <x v="1"/>
    <x v="1"/>
    <s v="PRD0081"/>
    <x v="118"/>
    <x v="14"/>
    <x v="23"/>
    <x v="21"/>
    <x v="16"/>
    <x v="16"/>
    <n v="1000000"/>
    <x v="0"/>
    <s v="EMP0204"/>
    <s v="Rahul Krishnan"/>
    <n v="2"/>
    <n v="6320.44"/>
    <x v="0"/>
    <n v="1264.0899999999999"/>
    <n v="3"/>
    <n v="341.3"/>
    <n v="11718.09"/>
    <n v="9525.52"/>
    <n v="1851.2699999999998"/>
    <s v="Debit Card"/>
    <n v="0.15798393765536872"/>
    <x v="1"/>
    <x v="0"/>
    <x v="0"/>
    <s v="20:40"/>
    <x v="0"/>
    <x v="0"/>
  </r>
  <r>
    <s v="INV101651"/>
    <x v="243"/>
    <x v="1"/>
    <x v="4"/>
    <s v="STR069-2025-Feb"/>
    <x v="141"/>
    <x v="139"/>
    <x v="1"/>
    <x v="29"/>
    <x v="4"/>
    <x v="2"/>
    <s v="PRD0158"/>
    <x v="68"/>
    <x v="10"/>
    <x v="43"/>
    <x v="21"/>
    <x v="114"/>
    <x v="78"/>
    <n v="1200000"/>
    <x v="1"/>
    <s v="EMP0063"/>
    <s v="Anusuya Subramaniam"/>
    <n v="4"/>
    <n v="616.61"/>
    <x v="5"/>
    <n v="123.32"/>
    <n v="5"/>
    <n v="117.16"/>
    <n v="2460.2800000000002"/>
    <n v="1828.64"/>
    <n v="514.48000000000013"/>
    <s v="Credit Card"/>
    <n v="0.20911440974198062"/>
    <x v="2"/>
    <x v="0"/>
    <x v="0"/>
    <s v="21:16"/>
    <x v="2"/>
    <x v="0"/>
  </r>
  <r>
    <s v="INV101652"/>
    <x v="112"/>
    <x v="0"/>
    <x v="1"/>
    <s v="STR056-2024-Oct"/>
    <x v="614"/>
    <x v="578"/>
    <x v="0"/>
    <x v="9"/>
    <x v="2"/>
    <x v="3"/>
    <s v="PRD0151"/>
    <x v="65"/>
    <x v="7"/>
    <x v="9"/>
    <x v="4"/>
    <x v="61"/>
    <x v="50"/>
    <n v="1200000"/>
    <x v="2"/>
    <s v="EMP0194"/>
    <s v="Pranav Reddy"/>
    <n v="2"/>
    <n v="1302.18"/>
    <x v="4"/>
    <n v="781.31"/>
    <n v="12"/>
    <n v="218.77"/>
    <n v="2041.82"/>
    <n v="1669.92"/>
    <n v="153.12999999999985"/>
    <s v="Net Banking"/>
    <n v="7.4996816565612967E-2"/>
    <x v="4"/>
    <x v="0"/>
    <x v="0"/>
    <s v="12:23"/>
    <x v="1"/>
    <x v="0"/>
  </r>
  <r>
    <s v="INV101653"/>
    <x v="172"/>
    <x v="0"/>
    <x v="1"/>
    <s v="STR051-2024-Oct"/>
    <x v="62"/>
    <x v="62"/>
    <x v="0"/>
    <x v="22"/>
    <x v="1"/>
    <x v="0"/>
    <s v="PRD0045"/>
    <x v="218"/>
    <x v="2"/>
    <x v="2"/>
    <x v="6"/>
    <x v="41"/>
    <x v="38"/>
    <n v="2000000"/>
    <x v="1"/>
    <s v="EMP0090"/>
    <s v="Padma Gounder"/>
    <n v="4"/>
    <n v="3041.53"/>
    <x v="2"/>
    <n v="0"/>
    <n v="12"/>
    <n v="1459.93"/>
    <n v="13626.05"/>
    <n v="8315.68"/>
    <n v="3850.4399999999987"/>
    <s v="Cash"/>
    <n v="0.28257932416217457"/>
    <x v="3"/>
    <x v="0"/>
    <x v="0"/>
    <s v="21:18"/>
    <x v="2"/>
    <x v="0"/>
  </r>
  <r>
    <s v="INV101654"/>
    <x v="238"/>
    <x v="0"/>
    <x v="2"/>
    <s v="STR028-2024-May"/>
    <x v="685"/>
    <x v="637"/>
    <x v="1"/>
    <x v="22"/>
    <x v="1"/>
    <x v="2"/>
    <s v="PRD0111"/>
    <x v="75"/>
    <x v="11"/>
    <x v="48"/>
    <x v="18"/>
    <x v="87"/>
    <x v="65"/>
    <n v="2500000"/>
    <x v="2"/>
    <s v="EMP0206"/>
    <s v="Arjun Krishnan"/>
    <n v="3"/>
    <n v="989.96"/>
    <x v="3"/>
    <n v="593.98"/>
    <n v="5"/>
    <n v="118.8"/>
    <n v="2494.6999999999998"/>
    <n v="1771.44"/>
    <n v="604.45999999999981"/>
    <s v="Credit Card"/>
    <n v="0.24229767106265276"/>
    <x v="2"/>
    <x v="0"/>
    <x v="0"/>
    <s v="21:16"/>
    <x v="2"/>
    <x v="1"/>
  </r>
  <r>
    <s v="INV101656"/>
    <x v="88"/>
    <x v="0"/>
    <x v="7"/>
    <s v="STR021-2024-Sep"/>
    <x v="734"/>
    <x v="683"/>
    <x v="0"/>
    <x v="26"/>
    <x v="4"/>
    <x v="0"/>
    <s v="PRD0246"/>
    <x v="228"/>
    <x v="0"/>
    <x v="4"/>
    <x v="1"/>
    <x v="8"/>
    <x v="8"/>
    <n v="2000000"/>
    <x v="1"/>
    <s v="EMP0269"/>
    <s v="Ishwarya Shetty"/>
    <n v="1"/>
    <n v="1145.05"/>
    <x v="3"/>
    <n v="229.01"/>
    <n v="12"/>
    <n v="109.92"/>
    <n v="1025.96"/>
    <n v="744"/>
    <n v="172.04000000000002"/>
    <s v="Credit Card"/>
    <n v="0.16768684938983977"/>
    <x v="2"/>
    <x v="0"/>
    <x v="0"/>
    <s v="20:28"/>
    <x v="0"/>
    <x v="0"/>
  </r>
  <r>
    <s v="INV101657"/>
    <x v="39"/>
    <x v="0"/>
    <x v="9"/>
    <s v="STR107-2024-Nov"/>
    <x v="434"/>
    <x v="417"/>
    <x v="1"/>
    <x v="17"/>
    <x v="2"/>
    <x v="0"/>
    <s v="PRD0156"/>
    <x v="197"/>
    <x v="0"/>
    <x v="0"/>
    <x v="34"/>
    <x v="98"/>
    <x v="19"/>
    <n v="1500000"/>
    <x v="1"/>
    <s v="EMP0260"/>
    <s v="Malathi Varma"/>
    <n v="2"/>
    <n v="1399.6"/>
    <x v="6"/>
    <n v="419.88"/>
    <n v="12"/>
    <n v="285.52"/>
    <n v="2664.84"/>
    <n v="1786.74"/>
    <n v="592.58000000000015"/>
    <s v="Cash"/>
    <n v="0.22236982332898039"/>
    <x v="3"/>
    <x v="1"/>
    <x v="0"/>
    <s v="15:20"/>
    <x v="1"/>
    <x v="0"/>
  </r>
  <r>
    <s v="INV101658"/>
    <x v="236"/>
    <x v="0"/>
    <x v="3"/>
    <s v="STR065-2024-Jul"/>
    <x v="729"/>
    <x v="510"/>
    <x v="1"/>
    <x v="28"/>
    <x v="1"/>
    <x v="3"/>
    <s v="PRD0159"/>
    <x v="212"/>
    <x v="5"/>
    <x v="35"/>
    <x v="44"/>
    <x v="102"/>
    <x v="73"/>
    <n v="1200000"/>
    <x v="0"/>
    <s v="EMP0127"/>
    <s v="Chandra Reddy"/>
    <n v="3"/>
    <n v="840.19"/>
    <x v="3"/>
    <n v="504.11"/>
    <n v="5"/>
    <n v="100.82"/>
    <n v="2117.2800000000002"/>
    <n v="1974.57"/>
    <n v="41.890000000000271"/>
    <s v="Cash"/>
    <n v="1.9784818257386962E-2"/>
    <x v="3"/>
    <x v="0"/>
    <x v="0"/>
    <s v="17:26"/>
    <x v="0"/>
    <x v="1"/>
  </r>
  <r>
    <s v="INV101659"/>
    <x v="117"/>
    <x v="0"/>
    <x v="9"/>
    <s v="STR090-2024-Nov"/>
    <x v="135"/>
    <x v="133"/>
    <x v="0"/>
    <x v="26"/>
    <x v="4"/>
    <x v="2"/>
    <s v="PRD0176"/>
    <x v="168"/>
    <x v="0"/>
    <x v="0"/>
    <x v="32"/>
    <x v="35"/>
    <x v="33"/>
    <n v="2500000"/>
    <x v="1"/>
    <s v="EMP0173"/>
    <s v="Logesh Gopalakrishnan"/>
    <n v="2"/>
    <n v="1093.23"/>
    <x v="2"/>
    <n v="0"/>
    <n v="12"/>
    <n v="262.38"/>
    <n v="2448.84"/>
    <n v="1541.46"/>
    <n v="645.00000000000011"/>
    <s v="Debit Card"/>
    <n v="0.26339001323075417"/>
    <x v="1"/>
    <x v="1"/>
    <x v="0"/>
    <s v="15:10"/>
    <x v="1"/>
    <x v="0"/>
  </r>
  <r>
    <s v="INV101660"/>
    <x v="172"/>
    <x v="0"/>
    <x v="1"/>
    <s v="STR120-2024-Oct"/>
    <x v="217"/>
    <x v="211"/>
    <x v="0"/>
    <x v="1"/>
    <x v="1"/>
    <x v="0"/>
    <s v="PRD0187"/>
    <x v="219"/>
    <x v="16"/>
    <x v="58"/>
    <x v="8"/>
    <x v="101"/>
    <x v="67"/>
    <n v="1500000"/>
    <x v="2"/>
    <s v="EMP0090"/>
    <s v="Padma Gounder"/>
    <n v="3"/>
    <n v="2778.52"/>
    <x v="0"/>
    <n v="833.56"/>
    <n v="12"/>
    <n v="900.24"/>
    <n v="8402.24"/>
    <n v="5875.17"/>
    <n v="1626.8299999999997"/>
    <s v="Credit Card"/>
    <n v="0.19361860646684689"/>
    <x v="2"/>
    <x v="0"/>
    <x v="0"/>
    <s v="20:42"/>
    <x v="0"/>
    <x v="0"/>
  </r>
  <r>
    <s v="INV101661"/>
    <x v="85"/>
    <x v="0"/>
    <x v="1"/>
    <s v="STR031-2024-Oct"/>
    <x v="735"/>
    <x v="684"/>
    <x v="0"/>
    <x v="13"/>
    <x v="0"/>
    <x v="2"/>
    <s v="PRD0223"/>
    <x v="208"/>
    <x v="19"/>
    <x v="40"/>
    <x v="4"/>
    <x v="113"/>
    <x v="77"/>
    <n v="2000000"/>
    <x v="1"/>
    <s v="EMP0173"/>
    <s v="Logesh Gopalakrishnan"/>
    <n v="2"/>
    <n v="1007.84"/>
    <x v="5"/>
    <n v="100.78"/>
    <n v="12"/>
    <n v="229.79"/>
    <n v="2144.69"/>
    <n v="1522.14"/>
    <n v="392.76"/>
    <s v="UPI"/>
    <n v="0.18313136164200886"/>
    <x v="0"/>
    <x v="1"/>
    <x v="0"/>
    <s v="21:17"/>
    <x v="2"/>
    <x v="0"/>
  </r>
  <r>
    <s v="INV101662"/>
    <x v="43"/>
    <x v="0"/>
    <x v="9"/>
    <s v="STR010-2024-Nov"/>
    <x v="283"/>
    <x v="275"/>
    <x v="0"/>
    <x v="22"/>
    <x v="1"/>
    <x v="2"/>
    <s v="PRD0180"/>
    <x v="221"/>
    <x v="16"/>
    <x v="29"/>
    <x v="1"/>
    <x v="93"/>
    <x v="51"/>
    <n v="2500000"/>
    <x v="1"/>
    <s v="EMP0203"/>
    <s v="Rani Mishra"/>
    <n v="1"/>
    <n v="2556.13"/>
    <x v="6"/>
    <n v="383.42"/>
    <n v="12"/>
    <n v="260.73"/>
    <n v="2433.44"/>
    <n v="1888.29"/>
    <n v="284.42000000000007"/>
    <s v="UPI"/>
    <n v="0.1168798080084161"/>
    <x v="0"/>
    <x v="0"/>
    <x v="0"/>
    <s v="13:38"/>
    <x v="1"/>
    <x v="0"/>
  </r>
  <r>
    <s v="INV101663"/>
    <x v="250"/>
    <x v="0"/>
    <x v="7"/>
    <s v="STR094-2024-Sep"/>
    <x v="240"/>
    <x v="234"/>
    <x v="1"/>
    <x v="34"/>
    <x v="0"/>
    <x v="3"/>
    <s v="PRD0160"/>
    <x v="30"/>
    <x v="7"/>
    <x v="26"/>
    <x v="18"/>
    <x v="75"/>
    <x v="60"/>
    <n v="1200000"/>
    <x v="1"/>
    <s v="EMP0121"/>
    <s v="Yamini Pandian"/>
    <n v="1"/>
    <n v="1099.07"/>
    <x v="1"/>
    <n v="274.77"/>
    <n v="12"/>
    <n v="98.92"/>
    <n v="923.22"/>
    <n v="759"/>
    <n v="65.300000000000026"/>
    <s v="Debit Card"/>
    <n v="7.0730703407638512E-2"/>
    <x v="1"/>
    <x v="0"/>
    <x v="0"/>
    <s v="15:44"/>
    <x v="1"/>
    <x v="0"/>
  </r>
  <r>
    <s v="INV101664"/>
    <x v="57"/>
    <x v="0"/>
    <x v="2"/>
    <s v="STR110-2024-May"/>
    <x v="437"/>
    <x v="420"/>
    <x v="0"/>
    <x v="35"/>
    <x v="3"/>
    <x v="1"/>
    <s v="PRD0125"/>
    <x v="22"/>
    <x v="12"/>
    <x v="21"/>
    <x v="2"/>
    <x v="18"/>
    <x v="18"/>
    <n v="1000000"/>
    <x v="1"/>
    <s v="EMP0255"/>
    <s v="Venkat Sharma"/>
    <n v="1"/>
    <n v="3644.14"/>
    <x v="6"/>
    <n v="546.62"/>
    <n v="12"/>
    <n v="371.7"/>
    <n v="3469.22"/>
    <n v="2069.33"/>
    <n v="1028.1899999999998"/>
    <s v="Credit Card"/>
    <n v="0.29637497766068449"/>
    <x v="2"/>
    <x v="1"/>
    <x v="0"/>
    <s v="10:37"/>
    <x v="3"/>
    <x v="1"/>
  </r>
  <r>
    <s v="INV101665"/>
    <x v="234"/>
    <x v="1"/>
    <x v="6"/>
    <s v="STR032-2025-Jan"/>
    <x v="51"/>
    <x v="51"/>
    <x v="0"/>
    <x v="26"/>
    <x v="4"/>
    <x v="0"/>
    <s v="PRD0078"/>
    <x v="11"/>
    <x v="5"/>
    <x v="11"/>
    <x v="5"/>
    <x v="56"/>
    <x v="30"/>
    <n v="2500000"/>
    <x v="1"/>
    <s v="EMP0160"/>
    <s v="Ganesh Iyengar"/>
    <n v="2"/>
    <n v="1108.73"/>
    <x v="1"/>
    <n v="554.37"/>
    <n v="12"/>
    <n v="199.57"/>
    <n v="1862.66"/>
    <n v="1656.88"/>
    <n v="6.2099999999999795"/>
    <s v="UPI"/>
    <n v="3.333941782182459E-3"/>
    <x v="0"/>
    <x v="0"/>
    <x v="0"/>
    <s v="13:23"/>
    <x v="1"/>
    <x v="1"/>
  </r>
  <r>
    <s v="INV101666"/>
    <x v="1"/>
    <x v="0"/>
    <x v="1"/>
    <s v="STR116-2024-Oct"/>
    <x v="0"/>
    <x v="0"/>
    <x v="0"/>
    <x v="0"/>
    <x v="0"/>
    <x v="0"/>
    <s v="PRD0048"/>
    <x v="18"/>
    <x v="6"/>
    <x v="20"/>
    <x v="25"/>
    <x v="27"/>
    <x v="26"/>
    <n v="2000000"/>
    <x v="1"/>
    <s v="EMP0204"/>
    <s v="Rahul Krishnan"/>
    <n v="2"/>
    <n v="1120.7"/>
    <x v="2"/>
    <n v="0"/>
    <n v="12"/>
    <n v="268.97000000000003"/>
    <n v="2510.37"/>
    <n v="1167.72"/>
    <n v="1073.6799999999998"/>
    <s v="Cash"/>
    <n v="0.42769790907316446"/>
    <x v="3"/>
    <x v="0"/>
    <x v="0"/>
    <s v="20:22"/>
    <x v="0"/>
    <x v="1"/>
  </r>
  <r>
    <s v="INV101667"/>
    <x v="326"/>
    <x v="1"/>
    <x v="8"/>
    <s v="STR100-2025-Mar"/>
    <x v="187"/>
    <x v="184"/>
    <x v="1"/>
    <x v="23"/>
    <x v="0"/>
    <x v="0"/>
    <s v="PRD0230"/>
    <x v="237"/>
    <x v="0"/>
    <x v="37"/>
    <x v="34"/>
    <x v="48"/>
    <x v="44"/>
    <n v="2500000"/>
    <x v="2"/>
    <s v="EMP0127"/>
    <s v="Chandra Reddy"/>
    <n v="1"/>
    <n v="1233.27"/>
    <x v="6"/>
    <n v="184.99"/>
    <n v="12"/>
    <n v="125.79"/>
    <n v="1174.07"/>
    <n v="859.94"/>
    <n v="188.33999999999986"/>
    <s v="UPI"/>
    <n v="0.16041632952038623"/>
    <x v="0"/>
    <x v="0"/>
    <x v="0"/>
    <s v="21:47"/>
    <x v="2"/>
    <x v="0"/>
  </r>
  <r>
    <s v="INV101668"/>
    <x v="139"/>
    <x v="0"/>
    <x v="10"/>
    <s v="STR099-2024-Apr"/>
    <x v="736"/>
    <x v="685"/>
    <x v="0"/>
    <x v="29"/>
    <x v="4"/>
    <x v="0"/>
    <s v="PRD0139"/>
    <x v="46"/>
    <x v="5"/>
    <x v="7"/>
    <x v="27"/>
    <x v="22"/>
    <x v="22"/>
    <n v="1500000"/>
    <x v="2"/>
    <s v="EMP0090"/>
    <s v="Padma Gounder"/>
    <n v="0"/>
    <n v="1129.23"/>
    <x v="6"/>
    <n v="0"/>
    <n v="12"/>
    <n v="0"/>
    <n v="0"/>
    <n v="0"/>
    <n v="0"/>
    <s v="Credit Card"/>
    <n v="0"/>
    <x v="2"/>
    <x v="1"/>
    <x v="0"/>
    <s v="11:19"/>
    <x v="3"/>
    <x v="0"/>
  </r>
  <r>
    <s v="INV101669"/>
    <x v="183"/>
    <x v="1"/>
    <x v="4"/>
    <s v="STR042-2025-Feb"/>
    <x v="332"/>
    <x v="318"/>
    <x v="1"/>
    <x v="15"/>
    <x v="4"/>
    <x v="3"/>
    <s v="PRD0021"/>
    <x v="127"/>
    <x v="17"/>
    <x v="66"/>
    <x v="0"/>
    <x v="109"/>
    <x v="64"/>
    <n v="800000"/>
    <x v="1"/>
    <s v="EMP0061"/>
    <s v="Ganapathy Naidu"/>
    <n v="3"/>
    <n v="1168.1300000000001"/>
    <x v="2"/>
    <n v="0"/>
    <n v="12"/>
    <n v="420.53"/>
    <n v="3924.92"/>
    <n v="2645.79"/>
    <n v="858.60000000000014"/>
    <s v="Credit Card"/>
    <n v="0.21875605107874813"/>
    <x v="2"/>
    <x v="1"/>
    <x v="0"/>
    <s v="17:22"/>
    <x v="0"/>
    <x v="0"/>
  </r>
  <r>
    <s v="INV101670"/>
    <x v="34"/>
    <x v="0"/>
    <x v="0"/>
    <s v="STR100-2024-Dec"/>
    <x v="475"/>
    <x v="453"/>
    <x v="1"/>
    <x v="12"/>
    <x v="3"/>
    <x v="1"/>
    <s v="PRD0151"/>
    <x v="65"/>
    <x v="7"/>
    <x v="9"/>
    <x v="4"/>
    <x v="48"/>
    <x v="44"/>
    <n v="2500000"/>
    <x v="2"/>
    <s v="EMP0090"/>
    <s v="Padma Gounder"/>
    <n v="1"/>
    <n v="1334.56"/>
    <x v="4"/>
    <n v="400.37"/>
    <n v="12"/>
    <n v="112.1"/>
    <n v="1046.29"/>
    <n v="834.96"/>
    <n v="99.229999999999933"/>
    <s v="Credit Card"/>
    <n v="9.4839862753156326E-2"/>
    <x v="2"/>
    <x v="0"/>
    <x v="0"/>
    <s v="21:55"/>
    <x v="2"/>
    <x v="0"/>
  </r>
  <r>
    <s v="INV101671"/>
    <x v="106"/>
    <x v="0"/>
    <x v="10"/>
    <s v="STR096-2024-Apr"/>
    <x v="643"/>
    <x v="395"/>
    <x v="0"/>
    <x v="12"/>
    <x v="3"/>
    <x v="3"/>
    <s v="PRD0166"/>
    <x v="242"/>
    <x v="4"/>
    <x v="64"/>
    <x v="9"/>
    <x v="49"/>
    <x v="45"/>
    <n v="1500000"/>
    <x v="2"/>
    <s v="EMP0132"/>
    <s v="Vasanthi Gupta"/>
    <n v="2"/>
    <n v="1418.17"/>
    <x v="2"/>
    <n v="0"/>
    <n v="12"/>
    <n v="340.36"/>
    <n v="3176.7"/>
    <n v="2058.48"/>
    <n v="777.85999999999979"/>
    <s v="Cash"/>
    <n v="0.24486416721755275"/>
    <x v="3"/>
    <x v="0"/>
    <x v="0"/>
    <s v="14:42"/>
    <x v="1"/>
    <x v="0"/>
  </r>
  <r>
    <s v="INV101672"/>
    <x v="73"/>
    <x v="0"/>
    <x v="3"/>
    <s v="STR030-2024-Jul"/>
    <x v="672"/>
    <x v="625"/>
    <x v="0"/>
    <x v="4"/>
    <x v="2"/>
    <x v="0"/>
    <s v="PRD0224"/>
    <x v="3"/>
    <x v="2"/>
    <x v="3"/>
    <x v="3"/>
    <x v="103"/>
    <x v="30"/>
    <n v="2000000"/>
    <x v="1"/>
    <s v="EMP0045"/>
    <s v="Chitra Chettiar"/>
    <n v="2"/>
    <n v="5063.82"/>
    <x v="0"/>
    <n v="1012.76"/>
    <n v="12"/>
    <n v="1093.79"/>
    <n v="10208.67"/>
    <n v="6741.6"/>
    <n v="2373.2799999999997"/>
    <s v="Net Banking"/>
    <n v="0.23247690443515168"/>
    <x v="4"/>
    <x v="1"/>
    <x v="0"/>
    <s v="20:14"/>
    <x v="0"/>
    <x v="0"/>
  </r>
  <r>
    <s v="INV101673"/>
    <x v="146"/>
    <x v="0"/>
    <x v="9"/>
    <s v="STR014-2024-Nov"/>
    <x v="155"/>
    <x v="153"/>
    <x v="0"/>
    <x v="10"/>
    <x v="4"/>
    <x v="1"/>
    <s v="PRD0241"/>
    <x v="102"/>
    <x v="4"/>
    <x v="41"/>
    <x v="14"/>
    <x v="15"/>
    <x v="15"/>
    <n v="1000000"/>
    <x v="0"/>
    <s v="EMP0063"/>
    <s v="Anusuya Subramaniam"/>
    <n v="1"/>
    <n v="1834.39"/>
    <x v="5"/>
    <n v="91.72"/>
    <n v="12"/>
    <n v="209.12"/>
    <n v="1951.79"/>
    <n v="1115.19"/>
    <n v="627.4799999999999"/>
    <s v="Credit Card"/>
    <n v="0.32148950450611996"/>
    <x v="2"/>
    <x v="1"/>
    <x v="0"/>
    <s v="10:56"/>
    <x v="3"/>
    <x v="1"/>
  </r>
  <r>
    <s v="INV101674"/>
    <x v="104"/>
    <x v="0"/>
    <x v="5"/>
    <s v="STR119-2024-Jun"/>
    <x v="737"/>
    <x v="686"/>
    <x v="1"/>
    <x v="22"/>
    <x v="1"/>
    <x v="1"/>
    <s v="PRD0140"/>
    <x v="166"/>
    <x v="1"/>
    <x v="62"/>
    <x v="5"/>
    <x v="89"/>
    <x v="6"/>
    <n v="1000000"/>
    <x v="0"/>
    <s v="EMP0045"/>
    <s v="Chitra Chettiar"/>
    <n v="4"/>
    <n v="552.12"/>
    <x v="2"/>
    <n v="0"/>
    <n v="5"/>
    <n v="110.42"/>
    <n v="2318.9"/>
    <n v="1395"/>
    <n v="813.48000000000013"/>
    <s v="Net Banking"/>
    <n v="0.3508042606408211"/>
    <x v="4"/>
    <x v="0"/>
    <x v="0"/>
    <s v="10:09"/>
    <x v="3"/>
    <x v="0"/>
  </r>
  <r>
    <s v="INV101675"/>
    <x v="221"/>
    <x v="0"/>
    <x v="3"/>
    <s v="STR058-2024-Jul"/>
    <x v="449"/>
    <x v="432"/>
    <x v="1"/>
    <x v="9"/>
    <x v="2"/>
    <x v="0"/>
    <s v="PRD0181"/>
    <x v="180"/>
    <x v="18"/>
    <x v="55"/>
    <x v="44"/>
    <x v="4"/>
    <x v="4"/>
    <n v="1200000"/>
    <x v="1"/>
    <s v="EMP0206"/>
    <s v="Arjun Krishnan"/>
    <n v="3"/>
    <n v="754.84"/>
    <x v="6"/>
    <n v="339.68"/>
    <n v="5"/>
    <n v="96.24"/>
    <n v="2021.08"/>
    <n v="1710.54"/>
    <n v="214.29999999999995"/>
    <s v="Credit Card"/>
    <n v="0.10603241831100202"/>
    <x v="2"/>
    <x v="0"/>
    <x v="0"/>
    <s v="13:50"/>
    <x v="1"/>
    <x v="0"/>
  </r>
  <r>
    <s v="INV101676"/>
    <x v="347"/>
    <x v="0"/>
    <x v="11"/>
    <s v="STR024-2024-Aug"/>
    <x v="83"/>
    <x v="82"/>
    <x v="0"/>
    <x v="31"/>
    <x v="1"/>
    <x v="0"/>
    <s v="PRD0222"/>
    <x v="239"/>
    <x v="1"/>
    <x v="62"/>
    <x v="33"/>
    <x v="16"/>
    <x v="16"/>
    <n v="1000000"/>
    <x v="0"/>
    <s v="EMP0204"/>
    <s v="Rahul Krishnan"/>
    <n v="3"/>
    <n v="692.69"/>
    <x v="0"/>
    <n v="207.81"/>
    <n v="5"/>
    <n v="93.51"/>
    <n v="1963.77"/>
    <n v="1211.7"/>
    <n v="658.56"/>
    <s v="Credit Card"/>
    <n v="0.33535495501000623"/>
    <x v="2"/>
    <x v="0"/>
    <x v="0"/>
    <s v="16:10"/>
    <x v="1"/>
    <x v="0"/>
  </r>
  <r>
    <s v="INV101677"/>
    <x v="28"/>
    <x v="0"/>
    <x v="10"/>
    <s v="STR007-2024-Apr"/>
    <x v="323"/>
    <x v="310"/>
    <x v="0"/>
    <x v="2"/>
    <x v="2"/>
    <x v="3"/>
    <s v="PRD0203"/>
    <x v="60"/>
    <x v="4"/>
    <x v="41"/>
    <x v="34"/>
    <x v="40"/>
    <x v="37"/>
    <n v="1500000"/>
    <x v="1"/>
    <s v="EMP0276"/>
    <s v="Manoj Ramachandran"/>
    <n v="2"/>
    <n v="1169.83"/>
    <x v="2"/>
    <n v="0"/>
    <n v="12"/>
    <n v="280.76"/>
    <n v="2620.42"/>
    <n v="1829.44"/>
    <n v="510.22"/>
    <s v="Debit Card"/>
    <n v="0.19470924508284931"/>
    <x v="1"/>
    <x v="0"/>
    <x v="1"/>
    <s v="13:39"/>
    <x v="1"/>
    <x v="1"/>
  </r>
  <r>
    <s v="INV101678"/>
    <x v="189"/>
    <x v="0"/>
    <x v="0"/>
    <s v="STR042-2024-Dec"/>
    <x v="103"/>
    <x v="102"/>
    <x v="0"/>
    <x v="27"/>
    <x v="4"/>
    <x v="1"/>
    <s v="PRD0115"/>
    <x v="57"/>
    <x v="8"/>
    <x v="39"/>
    <x v="1"/>
    <x v="109"/>
    <x v="64"/>
    <n v="800000"/>
    <x v="1"/>
    <s v="EMP0276"/>
    <s v="Manoj Ramachandran"/>
    <n v="3"/>
    <n v="1720.17"/>
    <x v="2"/>
    <n v="0"/>
    <n v="12"/>
    <n v="619.26"/>
    <n v="5779.77"/>
    <n v="3422.7"/>
    <n v="1737.8100000000006"/>
    <s v="UPI"/>
    <n v="0.3006711339724592"/>
    <x v="0"/>
    <x v="1"/>
    <x v="0"/>
    <s v="17:14"/>
    <x v="0"/>
    <x v="0"/>
  </r>
  <r>
    <s v="INV101679"/>
    <x v="186"/>
    <x v="1"/>
    <x v="4"/>
    <s v="STR027-2025-Feb"/>
    <x v="277"/>
    <x v="269"/>
    <x v="0"/>
    <x v="35"/>
    <x v="3"/>
    <x v="0"/>
    <s v="PRD0122"/>
    <x v="37"/>
    <x v="14"/>
    <x v="31"/>
    <x v="21"/>
    <x v="100"/>
    <x v="72"/>
    <n v="1500000"/>
    <x v="2"/>
    <s v="EMP0225"/>
    <s v="Swathi Achari"/>
    <n v="3"/>
    <n v="731.38"/>
    <x v="0"/>
    <n v="219.41"/>
    <n v="3"/>
    <n v="59.24"/>
    <n v="2033.97"/>
    <n v="1670.97"/>
    <n v="303.76"/>
    <s v="Cash"/>
    <n v="0.14934340231173518"/>
    <x v="3"/>
    <x v="0"/>
    <x v="0"/>
    <s v="19:36"/>
    <x v="0"/>
    <x v="0"/>
  </r>
  <r>
    <s v="INV101680"/>
    <x v="221"/>
    <x v="0"/>
    <x v="3"/>
    <s v="STR023-2024-Jul"/>
    <x v="511"/>
    <x v="484"/>
    <x v="1"/>
    <x v="9"/>
    <x v="2"/>
    <x v="1"/>
    <s v="PRD0092"/>
    <x v="149"/>
    <x v="2"/>
    <x v="2"/>
    <x v="39"/>
    <x v="44"/>
    <x v="41"/>
    <n v="2000000"/>
    <x v="1"/>
    <s v="EMP0045"/>
    <s v="Chitra Chettiar"/>
    <n v="2"/>
    <n v="3756.82"/>
    <x v="6"/>
    <n v="1127.05"/>
    <n v="12"/>
    <n v="766.39"/>
    <n v="7152.98"/>
    <n v="5464.62"/>
    <n v="921.96999999999969"/>
    <s v="Cash"/>
    <n v="0.12889313265240498"/>
    <x v="3"/>
    <x v="0"/>
    <x v="0"/>
    <s v="14:35"/>
    <x v="1"/>
    <x v="0"/>
  </r>
  <r>
    <s v="INV101681"/>
    <x v="27"/>
    <x v="0"/>
    <x v="1"/>
    <s v="STR007-2024-Oct"/>
    <x v="545"/>
    <x v="515"/>
    <x v="1"/>
    <x v="25"/>
    <x v="3"/>
    <x v="0"/>
    <s v="PRD0043"/>
    <x v="63"/>
    <x v="12"/>
    <x v="21"/>
    <x v="20"/>
    <x v="40"/>
    <x v="37"/>
    <n v="1500000"/>
    <x v="1"/>
    <s v="EMP0240"/>
    <s v="Gopal Prasad"/>
    <n v="1"/>
    <n v="3649.66"/>
    <x v="5"/>
    <n v="182.48"/>
    <n v="12"/>
    <n v="416.06"/>
    <n v="3883.24"/>
    <n v="2034.01"/>
    <n v="1433.1699999999998"/>
    <s v="Credit Card"/>
    <n v="0.36906552260483511"/>
    <x v="2"/>
    <x v="1"/>
    <x v="0"/>
    <s v="17:29"/>
    <x v="0"/>
    <x v="1"/>
  </r>
  <r>
    <s v="INV101682"/>
    <x v="27"/>
    <x v="0"/>
    <x v="1"/>
    <s v="STR069-2024-Oct"/>
    <x v="685"/>
    <x v="637"/>
    <x v="1"/>
    <x v="22"/>
    <x v="1"/>
    <x v="2"/>
    <s v="PRD0243"/>
    <x v="21"/>
    <x v="0"/>
    <x v="19"/>
    <x v="12"/>
    <x v="114"/>
    <x v="78"/>
    <n v="1200000"/>
    <x v="1"/>
    <s v="EMP0206"/>
    <s v="Arjun Krishnan"/>
    <n v="1"/>
    <n v="1469.21"/>
    <x v="2"/>
    <n v="0"/>
    <n v="12"/>
    <n v="176.31"/>
    <n v="1645.52"/>
    <n v="876.92"/>
    <n v="592.29"/>
    <s v="Debit Card"/>
    <n v="0.35994093052652049"/>
    <x v="1"/>
    <x v="0"/>
    <x v="0"/>
    <s v="17:08"/>
    <x v="0"/>
    <x v="1"/>
  </r>
  <r>
    <s v="INV101683"/>
    <x v="139"/>
    <x v="0"/>
    <x v="10"/>
    <s v="STR072-2024-Apr"/>
    <x v="738"/>
    <x v="687"/>
    <x v="1"/>
    <x v="9"/>
    <x v="2"/>
    <x v="2"/>
    <s v="PRD0120"/>
    <x v="120"/>
    <x v="18"/>
    <x v="34"/>
    <x v="9"/>
    <x v="24"/>
    <x v="24"/>
    <n v="1500000"/>
    <x v="0"/>
    <s v="EMP0204"/>
    <s v="Rahul Krishnan"/>
    <n v="1"/>
    <n v="556.62"/>
    <x v="2"/>
    <n v="0"/>
    <n v="5"/>
    <n v="27.83"/>
    <n v="584.45000000000005"/>
    <n v="371.12"/>
    <n v="185.50000000000006"/>
    <s v="UPI"/>
    <n v="0.31739242022414244"/>
    <x v="0"/>
    <x v="1"/>
    <x v="0"/>
    <s v="10:41"/>
    <x v="3"/>
    <x v="0"/>
  </r>
  <r>
    <s v="INV101684"/>
    <x v="149"/>
    <x v="0"/>
    <x v="0"/>
    <s v="STR026-2024-Dec"/>
    <x v="721"/>
    <x v="672"/>
    <x v="1"/>
    <x v="26"/>
    <x v="4"/>
    <x v="2"/>
    <s v="PRD0212"/>
    <x v="161"/>
    <x v="9"/>
    <x v="28"/>
    <x v="36"/>
    <x v="65"/>
    <x v="53"/>
    <n v="2500000"/>
    <x v="0"/>
    <s v="EMP0206"/>
    <s v="Arjun Krishnan"/>
    <n v="1"/>
    <n v="3021.76"/>
    <x v="3"/>
    <n v="604.35"/>
    <n v="12"/>
    <n v="290.08999999999997"/>
    <n v="2707.5"/>
    <n v="2039.7"/>
    <n v="377.71"/>
    <s v="UPI"/>
    <n v="0.13950507848568788"/>
    <x v="0"/>
    <x v="0"/>
    <x v="0"/>
    <s v="19:11"/>
    <x v="0"/>
    <x v="1"/>
  </r>
  <r>
    <s v="INV101685"/>
    <x v="160"/>
    <x v="0"/>
    <x v="5"/>
    <s v="STR037-2024-Jun"/>
    <x v="739"/>
    <x v="688"/>
    <x v="0"/>
    <x v="20"/>
    <x v="0"/>
    <x v="1"/>
    <s v="PRD0090"/>
    <x v="31"/>
    <x v="1"/>
    <x v="1"/>
    <x v="19"/>
    <x v="0"/>
    <x v="0"/>
    <n v="1000000"/>
    <x v="0"/>
    <s v="EMP0156"/>
    <s v="Deepthi Iyengar"/>
    <n v="4"/>
    <n v="667.77"/>
    <x v="6"/>
    <n v="400.66"/>
    <n v="5"/>
    <n v="113.52"/>
    <n v="2383.94"/>
    <n v="1677.12"/>
    <n v="593.30000000000018"/>
    <s v="UPI"/>
    <n v="0.24887371326459565"/>
    <x v="0"/>
    <x v="0"/>
    <x v="0"/>
    <s v="16:10"/>
    <x v="1"/>
    <x v="0"/>
  </r>
  <r>
    <s v="INV101686"/>
    <x v="11"/>
    <x v="1"/>
    <x v="8"/>
    <s v="STR070-2025-Mar"/>
    <x v="245"/>
    <x v="239"/>
    <x v="1"/>
    <x v="34"/>
    <x v="0"/>
    <x v="3"/>
    <s v="PRD0207"/>
    <x v="193"/>
    <x v="2"/>
    <x v="2"/>
    <x v="3"/>
    <x v="111"/>
    <x v="75"/>
    <n v="1000000"/>
    <x v="1"/>
    <s v="EMP0141"/>
    <s v="Dhruv Mishra"/>
    <n v="2"/>
    <n v="4715"/>
    <x v="1"/>
    <n v="2357.5"/>
    <n v="12"/>
    <n v="848.7"/>
    <n v="7921.2"/>
    <n v="6046.26"/>
    <n v="1026.2399999999996"/>
    <s v="Cash"/>
    <n v="0.1295561278594152"/>
    <x v="3"/>
    <x v="0"/>
    <x v="0"/>
    <s v="17:27"/>
    <x v="0"/>
    <x v="0"/>
  </r>
  <r>
    <s v="INV101687"/>
    <x v="54"/>
    <x v="0"/>
    <x v="0"/>
    <s v="STR043-2024-Dec"/>
    <x v="679"/>
    <x v="631"/>
    <x v="1"/>
    <x v="17"/>
    <x v="2"/>
    <x v="1"/>
    <s v="PRD0231"/>
    <x v="151"/>
    <x v="4"/>
    <x v="6"/>
    <x v="30"/>
    <x v="97"/>
    <x v="20"/>
    <n v="1500000"/>
    <x v="2"/>
    <s v="EMP0132"/>
    <s v="Vasanthi Gupta"/>
    <n v="1"/>
    <n v="1356.88"/>
    <x v="3"/>
    <n v="271.38"/>
    <n v="12"/>
    <n v="130.26"/>
    <n v="1215.76"/>
    <n v="894.68"/>
    <n v="190.82000000000005"/>
    <s v="Debit Card"/>
    <n v="0.15695532012897287"/>
    <x v="1"/>
    <x v="0"/>
    <x v="0"/>
    <s v="16:26"/>
    <x v="1"/>
    <x v="0"/>
  </r>
  <r>
    <s v="INV101688"/>
    <x v="243"/>
    <x v="1"/>
    <x v="4"/>
    <s v="STR014-2025-Feb"/>
    <x v="603"/>
    <x v="95"/>
    <x v="0"/>
    <x v="17"/>
    <x v="2"/>
    <x v="0"/>
    <s v="PRD0013"/>
    <x v="15"/>
    <x v="10"/>
    <x v="15"/>
    <x v="8"/>
    <x v="15"/>
    <x v="15"/>
    <n v="1000000"/>
    <x v="0"/>
    <s v="EMP0160"/>
    <s v="Ganesh Iyengar"/>
    <n v="1"/>
    <n v="823.7"/>
    <x v="1"/>
    <n v="205.93"/>
    <n v="5"/>
    <n v="30.89"/>
    <n v="648.66"/>
    <n v="550.01"/>
    <n v="67.759999999999977"/>
    <s v="UPI"/>
    <n v="0.1044615052569913"/>
    <x v="0"/>
    <x v="0"/>
    <x v="0"/>
    <s v="16:59"/>
    <x v="1"/>
    <x v="0"/>
  </r>
  <r>
    <s v="INV101689"/>
    <x v="98"/>
    <x v="0"/>
    <x v="11"/>
    <s v="STR017-2024-Aug"/>
    <x v="710"/>
    <x v="346"/>
    <x v="1"/>
    <x v="29"/>
    <x v="4"/>
    <x v="0"/>
    <s v="PRD0107"/>
    <x v="243"/>
    <x v="3"/>
    <x v="74"/>
    <x v="30"/>
    <x v="107"/>
    <x v="12"/>
    <n v="2500000"/>
    <x v="0"/>
    <s v="EMP0149"/>
    <s v="Vasanthi Kamath"/>
    <n v="1"/>
    <n v="3118.72"/>
    <x v="5"/>
    <n v="155.94"/>
    <n v="12"/>
    <n v="355.53"/>
    <n v="3318.31"/>
    <n v="2149.6999999999998"/>
    <n v="813.08000000000015"/>
    <s v="Debit Card"/>
    <n v="0.24502834274073254"/>
    <x v="1"/>
    <x v="0"/>
    <x v="0"/>
    <s v="19:31"/>
    <x v="0"/>
    <x v="1"/>
  </r>
  <r>
    <s v="INV101690"/>
    <x v="266"/>
    <x v="0"/>
    <x v="10"/>
    <s v="STR048-2024-Apr"/>
    <x v="354"/>
    <x v="339"/>
    <x v="1"/>
    <x v="11"/>
    <x v="3"/>
    <x v="0"/>
    <s v="PRD0080"/>
    <x v="138"/>
    <x v="6"/>
    <x v="56"/>
    <x v="0"/>
    <x v="119"/>
    <x v="59"/>
    <n v="1200000"/>
    <x v="0"/>
    <s v="EMP0276"/>
    <s v="Manoj Ramachandran"/>
    <n v="2"/>
    <n v="960.36"/>
    <x v="5"/>
    <n v="96.04"/>
    <n v="5"/>
    <n v="91.23"/>
    <n v="1915.91"/>
    <n v="1153.94"/>
    <n v="670.74"/>
    <s v="Credit Card"/>
    <n v="0.35008951359928181"/>
    <x v="2"/>
    <x v="0"/>
    <x v="0"/>
    <s v="14:06"/>
    <x v="1"/>
    <x v="0"/>
  </r>
  <r>
    <s v="INV101691"/>
    <x v="34"/>
    <x v="0"/>
    <x v="0"/>
    <s v="STR076-2024-Dec"/>
    <x v="484"/>
    <x v="459"/>
    <x v="0"/>
    <x v="18"/>
    <x v="2"/>
    <x v="1"/>
    <s v="PRD0043"/>
    <x v="63"/>
    <x v="12"/>
    <x v="21"/>
    <x v="20"/>
    <x v="105"/>
    <x v="21"/>
    <n v="1500000"/>
    <x v="1"/>
    <s v="EMP0276"/>
    <s v="Manoj Ramachandran"/>
    <n v="1"/>
    <n v="3110.53"/>
    <x v="5"/>
    <n v="155.53"/>
    <n v="12"/>
    <n v="354.6"/>
    <n v="3309.6"/>
    <n v="2034.01"/>
    <n v="920.9899999999999"/>
    <s v="UPI"/>
    <n v="0.27827834179357019"/>
    <x v="0"/>
    <x v="1"/>
    <x v="0"/>
    <s v="13:35"/>
    <x v="1"/>
    <x v="0"/>
  </r>
  <r>
    <s v="INV101692"/>
    <x v="50"/>
    <x v="0"/>
    <x v="1"/>
    <s v="STR108-2024-Oct"/>
    <x v="634"/>
    <x v="596"/>
    <x v="1"/>
    <x v="14"/>
    <x v="1"/>
    <x v="1"/>
    <s v="PRD0186"/>
    <x v="48"/>
    <x v="0"/>
    <x v="37"/>
    <x v="8"/>
    <x v="29"/>
    <x v="28"/>
    <n v="2500000"/>
    <x v="1"/>
    <s v="EMP0147"/>
    <s v="Yogesh Chettiar"/>
    <n v="1"/>
    <n v="885.89"/>
    <x v="0"/>
    <n v="88.59"/>
    <n v="5"/>
    <n v="39.869999999999997"/>
    <n v="837.17"/>
    <n v="573.09"/>
    <n v="224.20999999999992"/>
    <s v="UPI"/>
    <n v="0.26781896150124818"/>
    <x v="0"/>
    <x v="0"/>
    <x v="0"/>
    <s v="17:40"/>
    <x v="0"/>
    <x v="0"/>
  </r>
  <r>
    <s v="INV101693"/>
    <x v="203"/>
    <x v="0"/>
    <x v="9"/>
    <s v="STR091-2024-Nov"/>
    <x v="740"/>
    <x v="689"/>
    <x v="1"/>
    <x v="20"/>
    <x v="0"/>
    <x v="0"/>
    <s v="PRD0100"/>
    <x v="12"/>
    <x v="9"/>
    <x v="12"/>
    <x v="9"/>
    <x v="83"/>
    <x v="50"/>
    <n v="1500000"/>
    <x v="2"/>
    <s v="EMP0100"/>
    <s v="Priya Balasubramaniam"/>
    <n v="2"/>
    <n v="5738.37"/>
    <x v="0"/>
    <n v="1147.67"/>
    <n v="12"/>
    <n v="1239.49"/>
    <n v="11568.56"/>
    <n v="7941.72"/>
    <n v="2387.3499999999995"/>
    <s v="Debit Card"/>
    <n v="0.20636535575732845"/>
    <x v="1"/>
    <x v="0"/>
    <x v="0"/>
    <s v="13:21"/>
    <x v="1"/>
    <x v="0"/>
  </r>
  <r>
    <s v="INV101694"/>
    <x v="117"/>
    <x v="0"/>
    <x v="9"/>
    <s v="STR102-2024-Nov"/>
    <x v="472"/>
    <x v="451"/>
    <x v="0"/>
    <x v="22"/>
    <x v="1"/>
    <x v="0"/>
    <s v="PRD0168"/>
    <x v="229"/>
    <x v="12"/>
    <x v="25"/>
    <x v="14"/>
    <x v="1"/>
    <x v="1"/>
    <n v="1000000"/>
    <x v="1"/>
    <s v="EMP0258"/>
    <s v="Preethi Singh"/>
    <n v="4"/>
    <n v="1930.44"/>
    <x v="6"/>
    <n v="1158.26"/>
    <n v="12"/>
    <n v="787.62"/>
    <n v="7351.12"/>
    <n v="5462.6"/>
    <n v="1100.8999999999996"/>
    <s v="Debit Card"/>
    <n v="0.14975949243108527"/>
    <x v="1"/>
    <x v="1"/>
    <x v="0"/>
    <s v="17:41"/>
    <x v="0"/>
    <x v="0"/>
  </r>
  <r>
    <s v="INV101695"/>
    <x v="143"/>
    <x v="0"/>
    <x v="2"/>
    <s v="STR060-2024-May"/>
    <x v="513"/>
    <x v="486"/>
    <x v="0"/>
    <x v="14"/>
    <x v="1"/>
    <x v="1"/>
    <s v="PRD0154"/>
    <x v="225"/>
    <x v="1"/>
    <x v="51"/>
    <x v="12"/>
    <x v="42"/>
    <x v="39"/>
    <n v="1000000"/>
    <x v="1"/>
    <s v="EMP0255"/>
    <s v="Venkat Sharma"/>
    <n v="4"/>
    <n v="604.26"/>
    <x v="2"/>
    <n v="0"/>
    <n v="5"/>
    <n v="120.85"/>
    <n v="2537.89"/>
    <n v="1493.08"/>
    <n v="923.95999999999992"/>
    <s v="UPI"/>
    <n v="0.36406621248359855"/>
    <x v="0"/>
    <x v="1"/>
    <x v="0"/>
    <s v="16:15"/>
    <x v="1"/>
    <x v="0"/>
  </r>
  <r>
    <s v="INV101696"/>
    <x v="257"/>
    <x v="1"/>
    <x v="6"/>
    <s v="STR081-2025-Jan"/>
    <x v="632"/>
    <x v="594"/>
    <x v="0"/>
    <x v="27"/>
    <x v="4"/>
    <x v="3"/>
    <s v="PRD0001"/>
    <x v="84"/>
    <x v="15"/>
    <x v="54"/>
    <x v="40"/>
    <x v="104"/>
    <x v="31"/>
    <n v="2500000"/>
    <x v="1"/>
    <s v="EMP0147"/>
    <s v="Yogesh Chettiar"/>
    <n v="1"/>
    <n v="2094.9899999999998"/>
    <x v="1"/>
    <n v="523.75"/>
    <n v="12"/>
    <n v="188.55"/>
    <n v="1759.79"/>
    <n v="1409.12"/>
    <n v="162.12000000000006"/>
    <s v="Cash"/>
    <n v="9.212462850681051E-2"/>
    <x v="3"/>
    <x v="0"/>
    <x v="0"/>
    <s v="10:01"/>
    <x v="3"/>
    <x v="1"/>
  </r>
  <r>
    <s v="INV101697"/>
    <x v="312"/>
    <x v="0"/>
    <x v="11"/>
    <s v="STR120-2024-Aug"/>
    <x v="665"/>
    <x v="620"/>
    <x v="1"/>
    <x v="7"/>
    <x v="0"/>
    <x v="0"/>
    <s v="PRD0116"/>
    <x v="56"/>
    <x v="7"/>
    <x v="9"/>
    <x v="13"/>
    <x v="101"/>
    <x v="67"/>
    <n v="1500000"/>
    <x v="2"/>
    <s v="EMP0127"/>
    <s v="Chandra Reddy"/>
    <n v="0"/>
    <n v="1357.27"/>
    <x v="0"/>
    <n v="0"/>
    <n v="12"/>
    <n v="0"/>
    <n v="0"/>
    <n v="0"/>
    <n v="0"/>
    <s v="UPI"/>
    <n v="0"/>
    <x v="0"/>
    <x v="1"/>
    <x v="0"/>
    <s v="14:52"/>
    <x v="1"/>
    <x v="0"/>
  </r>
  <r>
    <s v="INV101698"/>
    <x v="9"/>
    <x v="0"/>
    <x v="1"/>
    <s v="STR069-2024-Oct"/>
    <x v="545"/>
    <x v="515"/>
    <x v="1"/>
    <x v="25"/>
    <x v="3"/>
    <x v="0"/>
    <s v="PRD0121"/>
    <x v="164"/>
    <x v="9"/>
    <x v="12"/>
    <x v="21"/>
    <x v="114"/>
    <x v="78"/>
    <n v="1200000"/>
    <x v="1"/>
    <s v="EMP0240"/>
    <s v="Gopal Prasad"/>
    <n v="1"/>
    <n v="5060.37"/>
    <x v="2"/>
    <n v="0"/>
    <n v="12"/>
    <n v="607.24"/>
    <n v="5667.61"/>
    <n v="3850.97"/>
    <n v="1209.3999999999999"/>
    <s v="UPI"/>
    <n v="0.21338800658478616"/>
    <x v="0"/>
    <x v="0"/>
    <x v="0"/>
    <s v="15:56"/>
    <x v="1"/>
    <x v="0"/>
  </r>
  <r>
    <s v="INV101699"/>
    <x v="220"/>
    <x v="0"/>
    <x v="10"/>
    <s v="STR118-2024-Apr"/>
    <x v="650"/>
    <x v="609"/>
    <x v="1"/>
    <x v="24"/>
    <x v="1"/>
    <x v="2"/>
    <s v="PRD0204"/>
    <x v="190"/>
    <x v="12"/>
    <x v="68"/>
    <x v="46"/>
    <x v="77"/>
    <x v="61"/>
    <n v="1000000"/>
    <x v="0"/>
    <s v="EMP0204"/>
    <s v="Rahul Krishnan"/>
    <n v="2"/>
    <n v="999.95"/>
    <x v="2"/>
    <n v="0"/>
    <n v="5"/>
    <n v="100"/>
    <n v="2099.9"/>
    <n v="1391.34"/>
    <n v="608.56000000000017"/>
    <s v="Debit Card"/>
    <n v="0.2898042763941141"/>
    <x v="1"/>
    <x v="0"/>
    <x v="0"/>
    <s v="11:58"/>
    <x v="3"/>
    <x v="1"/>
  </r>
  <r>
    <s v="INV101700"/>
    <x v="101"/>
    <x v="0"/>
    <x v="1"/>
    <s v="STR099-2024-Oct"/>
    <x v="741"/>
    <x v="690"/>
    <x v="0"/>
    <x v="29"/>
    <x v="4"/>
    <x v="1"/>
    <s v="PRD0050"/>
    <x v="144"/>
    <x v="8"/>
    <x v="16"/>
    <x v="28"/>
    <x v="22"/>
    <x v="22"/>
    <n v="1500000"/>
    <x v="2"/>
    <s v="EMP0240"/>
    <s v="Gopal Prasad"/>
    <n v="3"/>
    <n v="1129.77"/>
    <x v="6"/>
    <n v="508.4"/>
    <n v="12"/>
    <n v="345.71"/>
    <n v="3226.62"/>
    <n v="2308.89"/>
    <n v="572.02"/>
    <s v="Credit Card"/>
    <n v="0.17728148960832077"/>
    <x v="2"/>
    <x v="0"/>
    <x v="0"/>
    <s v="19:53"/>
    <x v="0"/>
    <x v="0"/>
  </r>
  <r>
    <s v="INV101701"/>
    <x v="353"/>
    <x v="1"/>
    <x v="8"/>
    <s v="STR075-2025-Mar"/>
    <x v="494"/>
    <x v="468"/>
    <x v="0"/>
    <x v="17"/>
    <x v="2"/>
    <x v="1"/>
    <s v="PRD0140"/>
    <x v="166"/>
    <x v="1"/>
    <x v="62"/>
    <x v="5"/>
    <x v="21"/>
    <x v="21"/>
    <n v="1000000"/>
    <x v="1"/>
    <s v="EMP0061"/>
    <s v="Ganapathy Naidu"/>
    <n v="4"/>
    <n v="546.96"/>
    <x v="6"/>
    <n v="328.18"/>
    <n v="5"/>
    <n v="92.98"/>
    <n v="1952.64"/>
    <n v="1395"/>
    <n v="464.66000000000008"/>
    <s v="UPI"/>
    <n v="0.23796501147164867"/>
    <x v="0"/>
    <x v="0"/>
    <x v="0"/>
    <s v="14:38"/>
    <x v="1"/>
    <x v="1"/>
  </r>
  <r>
    <s v="INV101702"/>
    <x v="75"/>
    <x v="1"/>
    <x v="4"/>
    <s v="STR003-2025-Feb"/>
    <x v="189"/>
    <x v="186"/>
    <x v="0"/>
    <x v="3"/>
    <x v="3"/>
    <x v="1"/>
    <s v="PRD0209"/>
    <x v="245"/>
    <x v="17"/>
    <x v="38"/>
    <x v="11"/>
    <x v="99"/>
    <x v="71"/>
    <n v="2500000"/>
    <x v="2"/>
    <s v="EMP0091"/>
    <s v="Hari Nair"/>
    <n v="1"/>
    <n v="1178.58"/>
    <x v="5"/>
    <n v="58.93"/>
    <n v="12"/>
    <n v="134.36000000000001"/>
    <n v="1254.01"/>
    <n v="871.26"/>
    <n v="248.39"/>
    <s v="EMI"/>
    <n v="0.1980765703622778"/>
    <x v="5"/>
    <x v="1"/>
    <x v="0"/>
    <s v="14:23"/>
    <x v="1"/>
    <x v="0"/>
  </r>
  <r>
    <s v="INV101703"/>
    <x v="230"/>
    <x v="0"/>
    <x v="9"/>
    <s v="STR026-2024-Nov"/>
    <x v="322"/>
    <x v="309"/>
    <x v="1"/>
    <x v="29"/>
    <x v="4"/>
    <x v="1"/>
    <s v="PRD0235"/>
    <x v="89"/>
    <x v="2"/>
    <x v="2"/>
    <x v="1"/>
    <x v="65"/>
    <x v="53"/>
    <n v="2500000"/>
    <x v="0"/>
    <s v="EMP0121"/>
    <s v="Yamini Pandian"/>
    <n v="2"/>
    <n v="2053.4"/>
    <x v="3"/>
    <n v="821.36"/>
    <n v="12"/>
    <n v="394.25"/>
    <n v="3679.69"/>
    <n v="2756.76"/>
    <n v="528.67999999999984"/>
    <s v="Debit Card"/>
    <n v="0.14367514654767108"/>
    <x v="1"/>
    <x v="1"/>
    <x v="0"/>
    <s v="19:55"/>
    <x v="0"/>
    <x v="0"/>
  </r>
  <r>
    <s v="INV101704"/>
    <x v="117"/>
    <x v="0"/>
    <x v="9"/>
    <s v="STR057-2024-Nov"/>
    <x v="590"/>
    <x v="557"/>
    <x v="1"/>
    <x v="17"/>
    <x v="2"/>
    <x v="0"/>
    <s v="PRD0246"/>
    <x v="228"/>
    <x v="0"/>
    <x v="4"/>
    <x v="1"/>
    <x v="60"/>
    <x v="3"/>
    <n v="2500000"/>
    <x v="1"/>
    <s v="EMP0207"/>
    <s v="Chitra Bhat"/>
    <n v="1"/>
    <n v="1157.8699999999999"/>
    <x v="4"/>
    <n v="347.36"/>
    <n v="12"/>
    <n v="97.26"/>
    <n v="907.77"/>
    <n v="744"/>
    <n v="66.509999999999977"/>
    <s v="Cash"/>
    <n v="7.3267457615915896E-2"/>
    <x v="3"/>
    <x v="1"/>
    <x v="0"/>
    <s v="21:54"/>
    <x v="2"/>
    <x v="0"/>
  </r>
  <r>
    <s v="INV101705"/>
    <x v="13"/>
    <x v="0"/>
    <x v="2"/>
    <s v="STR106-2024-May"/>
    <x v="251"/>
    <x v="245"/>
    <x v="0"/>
    <x v="14"/>
    <x v="1"/>
    <x v="0"/>
    <s v="PRD0208"/>
    <x v="128"/>
    <x v="6"/>
    <x v="56"/>
    <x v="24"/>
    <x v="118"/>
    <x v="80"/>
    <n v="2500000"/>
    <x v="0"/>
    <s v="EMP0090"/>
    <s v="Padma Gounder"/>
    <n v="1"/>
    <n v="532.41999999999996"/>
    <x v="5"/>
    <n v="26.62"/>
    <n v="5"/>
    <n v="25.29"/>
    <n v="531.09"/>
    <n v="303.61"/>
    <n v="202.19000000000003"/>
    <s v="Debit Card"/>
    <n v="0.38070760134817078"/>
    <x v="1"/>
    <x v="1"/>
    <x v="0"/>
    <s v="17:00"/>
    <x v="0"/>
    <x v="0"/>
  </r>
  <r>
    <s v="INV101706"/>
    <x v="107"/>
    <x v="1"/>
    <x v="4"/>
    <s v="STR073-2025-Feb"/>
    <x v="324"/>
    <x v="311"/>
    <x v="1"/>
    <x v="1"/>
    <x v="1"/>
    <x v="2"/>
    <s v="PRD0177"/>
    <x v="73"/>
    <x v="10"/>
    <x v="15"/>
    <x v="28"/>
    <x v="32"/>
    <x v="29"/>
    <n v="2500000"/>
    <x v="1"/>
    <s v="EMP0215"/>
    <s v="Praveen Gupta"/>
    <n v="3"/>
    <n v="860.91"/>
    <x v="2"/>
    <n v="0"/>
    <n v="5"/>
    <n v="129.13999999999999"/>
    <n v="2711.87"/>
    <n v="1889.16"/>
    <n v="693.56999999999982"/>
    <s v="Net Banking"/>
    <n v="0.25575341000859181"/>
    <x v="4"/>
    <x v="0"/>
    <x v="0"/>
    <s v="13:43"/>
    <x v="1"/>
    <x v="0"/>
  </r>
  <r>
    <s v="INV101707"/>
    <x v="100"/>
    <x v="0"/>
    <x v="5"/>
    <s v="STR037-2024-Jun"/>
    <x v="505"/>
    <x v="479"/>
    <x v="1"/>
    <x v="30"/>
    <x v="3"/>
    <x v="1"/>
    <s v="PRD0036"/>
    <x v="51"/>
    <x v="9"/>
    <x v="28"/>
    <x v="30"/>
    <x v="0"/>
    <x v="0"/>
    <n v="1000000"/>
    <x v="0"/>
    <s v="EMP0100"/>
    <s v="Priya Balasubramaniam"/>
    <n v="1"/>
    <n v="5735.55"/>
    <x v="4"/>
    <n v="1720.66"/>
    <n v="12"/>
    <n v="481.79"/>
    <n v="4496.68"/>
    <n v="3748.71"/>
    <n v="266.18000000000023"/>
    <s v="Credit Card"/>
    <n v="5.9194783707090616E-2"/>
    <x v="2"/>
    <x v="1"/>
    <x v="0"/>
    <s v="19:22"/>
    <x v="0"/>
    <x v="1"/>
  </r>
  <r>
    <s v="INV101708"/>
    <x v="301"/>
    <x v="0"/>
    <x v="0"/>
    <s v="STR120-2024-Dec"/>
    <x v="589"/>
    <x v="488"/>
    <x v="0"/>
    <x v="18"/>
    <x v="2"/>
    <x v="1"/>
    <s v="PRD0157"/>
    <x v="115"/>
    <x v="14"/>
    <x v="65"/>
    <x v="11"/>
    <x v="101"/>
    <x v="67"/>
    <n v="1500000"/>
    <x v="2"/>
    <s v="EMP0001"/>
    <s v="Charulatha Kumar"/>
    <n v="3"/>
    <n v="3131.51"/>
    <x v="5"/>
    <n v="469.73"/>
    <n v="3"/>
    <n v="267.74"/>
    <n v="9192.5400000000009"/>
    <n v="5969.79"/>
    <n v="2955.0100000000011"/>
    <s v="UPI"/>
    <n v="0.32145739915192112"/>
    <x v="0"/>
    <x v="0"/>
    <x v="0"/>
    <s v="14:48"/>
    <x v="1"/>
    <x v="0"/>
  </r>
  <r>
    <s v="INV101709"/>
    <x v="199"/>
    <x v="0"/>
    <x v="10"/>
    <s v="STR094-2024-Apr"/>
    <x v="728"/>
    <x v="679"/>
    <x v="0"/>
    <x v="31"/>
    <x v="1"/>
    <x v="0"/>
    <s v="PRD0048"/>
    <x v="18"/>
    <x v="6"/>
    <x v="20"/>
    <x v="25"/>
    <x v="75"/>
    <x v="60"/>
    <n v="1200000"/>
    <x v="1"/>
    <s v="EMP0207"/>
    <s v="Chitra Bhat"/>
    <n v="1"/>
    <n v="1080.51"/>
    <x v="2"/>
    <n v="0"/>
    <n v="12"/>
    <n v="129.66"/>
    <n v="1210.17"/>
    <n v="583.86"/>
    <n v="496.65000000000009"/>
    <s v="Credit Card"/>
    <n v="0.41039688638786292"/>
    <x v="2"/>
    <x v="1"/>
    <x v="0"/>
    <s v="10:53"/>
    <x v="3"/>
    <x v="0"/>
  </r>
  <r>
    <s v="INV101710"/>
    <x v="117"/>
    <x v="0"/>
    <x v="9"/>
    <s v="STR060-2024-Nov"/>
    <x v="742"/>
    <x v="691"/>
    <x v="0"/>
    <x v="27"/>
    <x v="4"/>
    <x v="1"/>
    <s v="PRD0219"/>
    <x v="150"/>
    <x v="4"/>
    <x v="53"/>
    <x v="37"/>
    <x v="42"/>
    <x v="39"/>
    <n v="1000000"/>
    <x v="1"/>
    <s v="EMP0156"/>
    <s v="Deepthi Iyengar"/>
    <n v="1"/>
    <n v="545.03"/>
    <x v="4"/>
    <n v="163.51"/>
    <n v="5"/>
    <n v="19.079999999999998"/>
    <n v="400.6"/>
    <n v="410.37"/>
    <n v="-28.84999999999998"/>
    <s v="Cash"/>
    <n v="-7.2016974538192655E-2"/>
    <x v="3"/>
    <x v="1"/>
    <x v="0"/>
    <s v="11:40"/>
    <x v="3"/>
    <x v="0"/>
  </r>
  <r>
    <s v="INV101711"/>
    <x v="316"/>
    <x v="1"/>
    <x v="4"/>
    <s v="STR067-2025-Feb"/>
    <x v="9"/>
    <x v="9"/>
    <x v="1"/>
    <x v="3"/>
    <x v="3"/>
    <x v="0"/>
    <s v="PRD0203"/>
    <x v="60"/>
    <x v="4"/>
    <x v="41"/>
    <x v="34"/>
    <x v="108"/>
    <x v="24"/>
    <n v="2500000"/>
    <x v="0"/>
    <s v="EMP0173"/>
    <s v="Logesh Gopalakrishnan"/>
    <n v="1"/>
    <n v="1147.98"/>
    <x v="1"/>
    <n v="287"/>
    <n v="12"/>
    <n v="103.32"/>
    <n v="964.3"/>
    <n v="914.72"/>
    <n v="-53.740000000000066"/>
    <s v="Debit Card"/>
    <n v="-5.5729544747485295E-2"/>
    <x v="1"/>
    <x v="1"/>
    <x v="0"/>
    <s v="12:02"/>
    <x v="1"/>
    <x v="0"/>
  </r>
  <r>
    <s v="INV101712"/>
    <x v="29"/>
    <x v="1"/>
    <x v="8"/>
    <s v="STR035-2025-Mar"/>
    <x v="588"/>
    <x v="556"/>
    <x v="0"/>
    <x v="23"/>
    <x v="0"/>
    <x v="0"/>
    <s v="PRD0126"/>
    <x v="76"/>
    <x v="11"/>
    <x v="49"/>
    <x v="38"/>
    <x v="106"/>
    <x v="57"/>
    <n v="1200000"/>
    <x v="0"/>
    <s v="EMP0149"/>
    <s v="Vasanthi Kamath"/>
    <n v="1"/>
    <n v="1001.74"/>
    <x v="5"/>
    <n v="50.09"/>
    <n v="12"/>
    <n v="114.2"/>
    <n v="1065.8499999999999"/>
    <n v="645.59"/>
    <n v="306.05999999999989"/>
    <s v="Cash"/>
    <n v="0.2871511000609841"/>
    <x v="3"/>
    <x v="0"/>
    <x v="0"/>
    <s v="21:15"/>
    <x v="2"/>
    <x v="0"/>
  </r>
  <r>
    <s v="INV101713"/>
    <x v="196"/>
    <x v="0"/>
    <x v="11"/>
    <s v="STR111-2024-Aug"/>
    <x v="298"/>
    <x v="287"/>
    <x v="1"/>
    <x v="11"/>
    <x v="3"/>
    <x v="0"/>
    <s v="PRD0076"/>
    <x v="196"/>
    <x v="5"/>
    <x v="7"/>
    <x v="21"/>
    <x v="23"/>
    <x v="23"/>
    <n v="2500000"/>
    <x v="0"/>
    <s v="EMP0258"/>
    <s v="Preethi Singh"/>
    <n v="2"/>
    <n v="829.32"/>
    <x v="2"/>
    <n v="0"/>
    <n v="5"/>
    <n v="82.93"/>
    <n v="1741.57"/>
    <n v="1322.68"/>
    <n v="335.95999999999987"/>
    <s v="Net Banking"/>
    <n v="0.19290640054663313"/>
    <x v="4"/>
    <x v="0"/>
    <x v="0"/>
    <s v="18:37"/>
    <x v="0"/>
    <x v="0"/>
  </r>
  <r>
    <s v="INV101714"/>
    <x v="113"/>
    <x v="0"/>
    <x v="3"/>
    <s v="STR072-2024-Jul"/>
    <x v="743"/>
    <x v="622"/>
    <x v="0"/>
    <x v="22"/>
    <x v="1"/>
    <x v="2"/>
    <s v="PRD0067"/>
    <x v="41"/>
    <x v="15"/>
    <x v="24"/>
    <x v="24"/>
    <x v="24"/>
    <x v="24"/>
    <n v="1500000"/>
    <x v="0"/>
    <s v="EMP0132"/>
    <s v="Vasanthi Gupta"/>
    <n v="1"/>
    <n v="1450.05"/>
    <x v="2"/>
    <n v="0"/>
    <n v="12"/>
    <n v="174.01"/>
    <n v="1624.06"/>
    <n v="1013.26"/>
    <n v="436.78999999999996"/>
    <s v="Debit Card"/>
    <n v="0.26894942305087249"/>
    <x v="1"/>
    <x v="1"/>
    <x v="0"/>
    <s v="14:08"/>
    <x v="1"/>
    <x v="0"/>
  </r>
  <r>
    <s v="INV101715"/>
    <x v="79"/>
    <x v="0"/>
    <x v="7"/>
    <s v="STR098-2024-Sep"/>
    <x v="40"/>
    <x v="40"/>
    <x v="0"/>
    <x v="2"/>
    <x v="2"/>
    <x v="3"/>
    <s v="PRD0022"/>
    <x v="43"/>
    <x v="7"/>
    <x v="35"/>
    <x v="25"/>
    <x v="74"/>
    <x v="59"/>
    <n v="1200000"/>
    <x v="0"/>
    <s v="EMP0132"/>
    <s v="Vasanthi Gupta"/>
    <n v="2"/>
    <n v="1163.99"/>
    <x v="6"/>
    <n v="349.2"/>
    <n v="12"/>
    <n v="237.45"/>
    <n v="2216.23"/>
    <n v="1535.66"/>
    <n v="443.11999999999995"/>
    <s v="Credit Card"/>
    <n v="0.19994314669506322"/>
    <x v="2"/>
    <x v="0"/>
    <x v="0"/>
    <s v="14:47"/>
    <x v="1"/>
    <x v="0"/>
  </r>
  <r>
    <s v="INV101716"/>
    <x v="200"/>
    <x v="0"/>
    <x v="11"/>
    <s v="STR096-2024-Aug"/>
    <x v="268"/>
    <x v="260"/>
    <x v="0"/>
    <x v="36"/>
    <x v="1"/>
    <x v="0"/>
    <s v="PRD0127"/>
    <x v="148"/>
    <x v="15"/>
    <x v="24"/>
    <x v="33"/>
    <x v="49"/>
    <x v="45"/>
    <n v="1500000"/>
    <x v="2"/>
    <s v="EMP0147"/>
    <s v="Yogesh Chettiar"/>
    <n v="3"/>
    <n v="1732.36"/>
    <x v="0"/>
    <n v="519.71"/>
    <n v="12"/>
    <n v="561.28"/>
    <n v="5238.6499999999996"/>
    <n v="3347.76"/>
    <n v="1329.6099999999994"/>
    <s v="Net Banking"/>
    <n v="0.25380775581495224"/>
    <x v="4"/>
    <x v="0"/>
    <x v="0"/>
    <s v="11:30"/>
    <x v="3"/>
    <x v="0"/>
  </r>
  <r>
    <s v="INV101717"/>
    <x v="60"/>
    <x v="0"/>
    <x v="11"/>
    <s v="STR053-2024-Aug"/>
    <x v="359"/>
    <x v="344"/>
    <x v="1"/>
    <x v="32"/>
    <x v="3"/>
    <x v="1"/>
    <s v="PRD0061"/>
    <x v="152"/>
    <x v="13"/>
    <x v="22"/>
    <x v="14"/>
    <x v="58"/>
    <x v="30"/>
    <n v="1500000"/>
    <x v="1"/>
    <s v="EMP0207"/>
    <s v="Chitra Bhat"/>
    <n v="2"/>
    <n v="687.12"/>
    <x v="1"/>
    <n v="343.56"/>
    <n v="5"/>
    <n v="51.53"/>
    <n v="1082.21"/>
    <n v="1018.88"/>
    <n v="11.80000000000004"/>
    <s v="Cash"/>
    <n v="1.0903613901183726E-2"/>
    <x v="3"/>
    <x v="0"/>
    <x v="0"/>
    <s v="12:47"/>
    <x v="1"/>
    <x v="1"/>
  </r>
  <r>
    <s v="INV101718"/>
    <x v="89"/>
    <x v="0"/>
    <x v="7"/>
    <s v="STR032-2024-Sep"/>
    <x v="617"/>
    <x v="580"/>
    <x v="1"/>
    <x v="35"/>
    <x v="3"/>
    <x v="0"/>
    <s v="PRD0093"/>
    <x v="54"/>
    <x v="0"/>
    <x v="37"/>
    <x v="33"/>
    <x v="56"/>
    <x v="30"/>
    <n v="2500000"/>
    <x v="1"/>
    <s v="EMP0147"/>
    <s v="Yogesh Chettiar"/>
    <n v="4"/>
    <n v="897.42"/>
    <x v="2"/>
    <n v="0"/>
    <n v="5"/>
    <n v="179.48"/>
    <n v="3769.16"/>
    <n v="2272.2399999999998"/>
    <n v="1317.44"/>
    <s v="UPI"/>
    <n v="0.34953146059068868"/>
    <x v="0"/>
    <x v="0"/>
    <x v="0"/>
    <s v="20:13"/>
    <x v="0"/>
    <x v="0"/>
  </r>
  <r>
    <s v="INV101719"/>
    <x v="303"/>
    <x v="0"/>
    <x v="2"/>
    <s v="STR006-2024-May"/>
    <x v="620"/>
    <x v="583"/>
    <x v="1"/>
    <x v="2"/>
    <x v="2"/>
    <x v="3"/>
    <s v="PRD0232"/>
    <x v="222"/>
    <x v="17"/>
    <x v="52"/>
    <x v="17"/>
    <x v="86"/>
    <x v="3"/>
    <n v="2000000"/>
    <x v="1"/>
    <s v="EMP0015"/>
    <s v="Vikram Bhat"/>
    <n v="2"/>
    <n v="988.8"/>
    <x v="2"/>
    <n v="0"/>
    <n v="5"/>
    <n v="98.88"/>
    <n v="2076.48"/>
    <n v="1281.52"/>
    <n v="696.08"/>
    <s v="UPI"/>
    <n v="0.33522114347357068"/>
    <x v="0"/>
    <x v="0"/>
    <x v="0"/>
    <s v="16:15"/>
    <x v="1"/>
    <x v="0"/>
  </r>
  <r>
    <s v="INV101720"/>
    <x v="222"/>
    <x v="0"/>
    <x v="1"/>
    <s v="STR113-2024-Oct"/>
    <x v="744"/>
    <x v="692"/>
    <x v="0"/>
    <x v="13"/>
    <x v="0"/>
    <x v="3"/>
    <s v="PRD0149"/>
    <x v="154"/>
    <x v="3"/>
    <x v="63"/>
    <x v="39"/>
    <x v="64"/>
    <x v="52"/>
    <n v="2000000"/>
    <x v="2"/>
    <s v="EMP0160"/>
    <s v="Ganesh Iyengar"/>
    <n v="5"/>
    <n v="1706.59"/>
    <x v="6"/>
    <n v="1279.94"/>
    <n v="12"/>
    <n v="870.36"/>
    <n v="8123.37"/>
    <n v="5726.05"/>
    <n v="1526.9599999999996"/>
    <s v="Credit Card"/>
    <n v="0.18797124838582996"/>
    <x v="2"/>
    <x v="0"/>
    <x v="0"/>
    <s v="20:29"/>
    <x v="0"/>
    <x v="0"/>
  </r>
  <r>
    <s v="INV101721"/>
    <x v="39"/>
    <x v="0"/>
    <x v="9"/>
    <s v="STR020-2024-Nov"/>
    <x v="580"/>
    <x v="548"/>
    <x v="0"/>
    <x v="33"/>
    <x v="3"/>
    <x v="3"/>
    <s v="PRD0114"/>
    <x v="8"/>
    <x v="6"/>
    <x v="8"/>
    <x v="6"/>
    <x v="81"/>
    <x v="53"/>
    <n v="2000000"/>
    <x v="0"/>
    <s v="EMP0260"/>
    <s v="Malathi Varma"/>
    <n v="5"/>
    <n v="835.09"/>
    <x v="2"/>
    <n v="0"/>
    <n v="5"/>
    <n v="208.77"/>
    <n v="4384.22"/>
    <n v="2443"/>
    <n v="1732.4500000000003"/>
    <s v="Debit Card"/>
    <n v="0.39515580878696782"/>
    <x v="1"/>
    <x v="0"/>
    <x v="0"/>
    <s v="15:48"/>
    <x v="1"/>
    <x v="0"/>
  </r>
  <r>
    <s v="INV101722"/>
    <x v="117"/>
    <x v="0"/>
    <x v="9"/>
    <s v="STR015-2024-Nov"/>
    <x v="653"/>
    <x v="612"/>
    <x v="1"/>
    <x v="23"/>
    <x v="0"/>
    <x v="3"/>
    <s v="PRD0032"/>
    <x v="209"/>
    <x v="4"/>
    <x v="53"/>
    <x v="42"/>
    <x v="84"/>
    <x v="11"/>
    <n v="800000"/>
    <x v="1"/>
    <s v="EMP0260"/>
    <s v="Malathi Varma"/>
    <n v="1"/>
    <n v="933.72"/>
    <x v="1"/>
    <n v="233.43"/>
    <n v="5"/>
    <n v="35.01"/>
    <n v="735.3"/>
    <n v="630.1"/>
    <n v="70.189999999999941"/>
    <s v="UPI"/>
    <n v="9.5457636338909219E-2"/>
    <x v="0"/>
    <x v="0"/>
    <x v="0"/>
    <s v="13:18"/>
    <x v="1"/>
    <x v="0"/>
  </r>
  <r>
    <s v="INV101723"/>
    <x v="255"/>
    <x v="0"/>
    <x v="9"/>
    <s v="STR079-2024-Nov"/>
    <x v="296"/>
    <x v="285"/>
    <x v="0"/>
    <x v="14"/>
    <x v="1"/>
    <x v="1"/>
    <s v="PRD0187"/>
    <x v="219"/>
    <x v="16"/>
    <x v="58"/>
    <x v="8"/>
    <x v="79"/>
    <x v="63"/>
    <n v="2500000"/>
    <x v="1"/>
    <s v="EMP0149"/>
    <s v="Vasanthi Kamath"/>
    <n v="1"/>
    <n v="2589.81"/>
    <x v="0"/>
    <n v="258.98"/>
    <n v="12"/>
    <n v="279.7"/>
    <n v="2610.5300000000002"/>
    <n v="1958.39"/>
    <n v="372.44000000000011"/>
    <s v="Cash"/>
    <n v="0.1426683470406393"/>
    <x v="3"/>
    <x v="1"/>
    <x v="0"/>
    <s v="21:06"/>
    <x v="2"/>
    <x v="0"/>
  </r>
  <r>
    <s v="INV101724"/>
    <x v="214"/>
    <x v="0"/>
    <x v="7"/>
    <s v="STR100-2024-Sep"/>
    <x v="0"/>
    <x v="0"/>
    <x v="0"/>
    <x v="0"/>
    <x v="0"/>
    <x v="0"/>
    <s v="PRD0043"/>
    <x v="63"/>
    <x v="12"/>
    <x v="21"/>
    <x v="20"/>
    <x v="48"/>
    <x v="44"/>
    <n v="2500000"/>
    <x v="2"/>
    <s v="EMP0090"/>
    <s v="Padma Gounder"/>
    <n v="1"/>
    <n v="3324.83"/>
    <x v="2"/>
    <n v="0"/>
    <n v="12"/>
    <n v="398.98"/>
    <n v="3723.81"/>
    <n v="2034.01"/>
    <n v="1290.82"/>
    <s v="Cash"/>
    <n v="0.34663959761641971"/>
    <x v="3"/>
    <x v="0"/>
    <x v="0"/>
    <s v="11:43"/>
    <x v="3"/>
    <x v="1"/>
  </r>
  <r>
    <s v="INV101725"/>
    <x v="90"/>
    <x v="0"/>
    <x v="0"/>
    <s v="STR078-2024-Dec"/>
    <x v="60"/>
    <x v="60"/>
    <x v="1"/>
    <x v="29"/>
    <x v="4"/>
    <x v="3"/>
    <s v="PRD0108"/>
    <x v="96"/>
    <x v="16"/>
    <x v="58"/>
    <x v="3"/>
    <x v="3"/>
    <x v="3"/>
    <n v="1200000"/>
    <x v="1"/>
    <s v="EMP0206"/>
    <s v="Arjun Krishnan"/>
    <n v="4"/>
    <n v="2599.98"/>
    <x v="5"/>
    <n v="520"/>
    <n v="12"/>
    <n v="1185.5899999999999"/>
    <n v="11065.51"/>
    <n v="6205.68"/>
    <n v="3674.24"/>
    <s v="Debit Card"/>
    <n v="0.33204434318888149"/>
    <x v="1"/>
    <x v="1"/>
    <x v="0"/>
    <s v="13:53"/>
    <x v="1"/>
    <x v="1"/>
  </r>
  <r>
    <s v="INV101726"/>
    <x v="319"/>
    <x v="0"/>
    <x v="10"/>
    <s v="STR045-2024-Apr"/>
    <x v="745"/>
    <x v="693"/>
    <x v="0"/>
    <x v="5"/>
    <x v="2"/>
    <x v="0"/>
    <s v="PRD0248"/>
    <x v="178"/>
    <x v="5"/>
    <x v="35"/>
    <x v="41"/>
    <x v="52"/>
    <x v="22"/>
    <n v="1500000"/>
    <x v="2"/>
    <s v="EMP0225"/>
    <s v="Swathi Achari"/>
    <n v="1"/>
    <n v="1250.52"/>
    <x v="2"/>
    <n v="0"/>
    <n v="12"/>
    <n v="150.06"/>
    <n v="1400.58"/>
    <n v="817.33"/>
    <n v="433.18999999999988"/>
    <s v="EMI"/>
    <n v="0.30929329277870588"/>
    <x v="5"/>
    <x v="1"/>
    <x v="0"/>
    <s v="11:36"/>
    <x v="3"/>
    <x v="0"/>
  </r>
  <r>
    <s v="INV101727"/>
    <x v="354"/>
    <x v="1"/>
    <x v="6"/>
    <s v="STR078-2025-Jan"/>
    <x v="321"/>
    <x v="308"/>
    <x v="0"/>
    <x v="27"/>
    <x v="4"/>
    <x v="1"/>
    <s v="PRD0080"/>
    <x v="138"/>
    <x v="6"/>
    <x v="56"/>
    <x v="0"/>
    <x v="3"/>
    <x v="3"/>
    <n v="1200000"/>
    <x v="1"/>
    <s v="EMP0008"/>
    <s v="Deepak Kamath"/>
    <n v="2"/>
    <n v="965.31"/>
    <x v="2"/>
    <n v="0"/>
    <n v="5"/>
    <n v="96.53"/>
    <n v="2027.15"/>
    <n v="1153.94"/>
    <n v="776.68000000000006"/>
    <s v="UPI"/>
    <n v="0.38313888957403253"/>
    <x v="0"/>
    <x v="0"/>
    <x v="0"/>
    <s v="18:13"/>
    <x v="0"/>
    <x v="0"/>
  </r>
  <r>
    <s v="INV101728"/>
    <x v="271"/>
    <x v="1"/>
    <x v="8"/>
    <s v="STR052-2025-Mar"/>
    <x v="557"/>
    <x v="527"/>
    <x v="0"/>
    <x v="4"/>
    <x v="2"/>
    <x v="3"/>
    <s v="Missing Product ID"/>
    <x v="177"/>
    <x v="20"/>
    <x v="73"/>
    <x v="49"/>
    <x v="115"/>
    <x v="59"/>
    <n v="800000"/>
    <x v="0"/>
    <s v="EMP0009"/>
    <s v="Vinod Hegde"/>
    <n v="3"/>
    <n v="1125.83"/>
    <x v="2"/>
    <n v="0"/>
    <n v="12"/>
    <n v="405.3"/>
    <n v="3782.79"/>
    <n v="2099.52"/>
    <n v="1277.97"/>
    <s v="UPI"/>
    <n v="0.33783794500884268"/>
    <x v="0"/>
    <x v="0"/>
    <x v="0"/>
    <s v="10:48"/>
    <x v="3"/>
    <x v="0"/>
  </r>
  <r>
    <s v="INV101729"/>
    <x v="250"/>
    <x v="0"/>
    <x v="7"/>
    <s v="STR047-2024-Sep"/>
    <x v="283"/>
    <x v="275"/>
    <x v="0"/>
    <x v="22"/>
    <x v="1"/>
    <x v="2"/>
    <s v="PRD0085"/>
    <x v="195"/>
    <x v="19"/>
    <x v="72"/>
    <x v="30"/>
    <x v="12"/>
    <x v="12"/>
    <n v="800000"/>
    <x v="0"/>
    <s v="EMP0206"/>
    <s v="Arjun Krishnan"/>
    <n v="1"/>
    <n v="1267.5"/>
    <x v="2"/>
    <n v="0"/>
    <n v="12"/>
    <n v="152.1"/>
    <n v="1419.6"/>
    <n v="879.48"/>
    <n v="388.01999999999987"/>
    <s v="Debit Card"/>
    <n v="0.27333051563820787"/>
    <x v="1"/>
    <x v="1"/>
    <x v="0"/>
    <s v="16:48"/>
    <x v="1"/>
    <x v="0"/>
  </r>
  <r>
    <s v="INV101730"/>
    <x v="53"/>
    <x v="0"/>
    <x v="1"/>
    <s v="STR029-2024-Oct"/>
    <x v="75"/>
    <x v="75"/>
    <x v="1"/>
    <x v="8"/>
    <x v="3"/>
    <x v="3"/>
    <s v="PRD0129"/>
    <x v="54"/>
    <x v="6"/>
    <x v="56"/>
    <x v="2"/>
    <x v="37"/>
    <x v="34"/>
    <n v="800000"/>
    <x v="2"/>
    <s v="EMP0204"/>
    <s v="Rahul Krishnan"/>
    <n v="3"/>
    <n v="708.51"/>
    <x v="4"/>
    <n v="637.66"/>
    <n v="5"/>
    <n v="74.39"/>
    <n v="1562.26"/>
    <n v="1211.1300000000001"/>
    <n v="276.7399999999999"/>
    <s v="Cash"/>
    <n v="0.17714080882823596"/>
    <x v="3"/>
    <x v="1"/>
    <x v="0"/>
    <s v="18:04"/>
    <x v="0"/>
    <x v="0"/>
  </r>
  <r>
    <s v="INV101731"/>
    <x v="23"/>
    <x v="0"/>
    <x v="3"/>
    <s v="STR010-2024-Jul"/>
    <x v="257"/>
    <x v="251"/>
    <x v="1"/>
    <x v="22"/>
    <x v="1"/>
    <x v="1"/>
    <s v="PRD0139"/>
    <x v="46"/>
    <x v="5"/>
    <x v="7"/>
    <x v="27"/>
    <x v="93"/>
    <x v="51"/>
    <n v="2500000"/>
    <x v="1"/>
    <s v="EMP0194"/>
    <s v="Pranav Reddy"/>
    <n v="3"/>
    <n v="1081.8599999999999"/>
    <x v="5"/>
    <n v="162.28"/>
    <n v="12"/>
    <n v="370"/>
    <n v="3453.3"/>
    <n v="2598.1799999999998"/>
    <n v="485.12000000000035"/>
    <s v="Debit Card"/>
    <n v="0.14048012046448333"/>
    <x v="1"/>
    <x v="1"/>
    <x v="0"/>
    <s v="12:38"/>
    <x v="1"/>
    <x v="0"/>
  </r>
  <r>
    <s v="INV101732"/>
    <x v="144"/>
    <x v="1"/>
    <x v="8"/>
    <s v="STR007-2025-Mar"/>
    <x v="180"/>
    <x v="177"/>
    <x v="1"/>
    <x v="26"/>
    <x v="4"/>
    <x v="0"/>
    <s v="PRD0212"/>
    <x v="161"/>
    <x v="9"/>
    <x v="28"/>
    <x v="36"/>
    <x v="40"/>
    <x v="37"/>
    <n v="1500000"/>
    <x v="1"/>
    <s v="EMP0091"/>
    <s v="Hari Nair"/>
    <n v="1"/>
    <n v="2899.8"/>
    <x v="3"/>
    <n v="579.96"/>
    <n v="12"/>
    <n v="278.38"/>
    <n v="2598.2199999999998"/>
    <n v="2039.7"/>
    <n v="280.13999999999976"/>
    <s v="Net Banking"/>
    <n v="0.10781996905573807"/>
    <x v="4"/>
    <x v="0"/>
    <x v="0"/>
    <s v="18:46"/>
    <x v="0"/>
    <x v="0"/>
  </r>
  <r>
    <s v="INV101733"/>
    <x v="184"/>
    <x v="0"/>
    <x v="9"/>
    <s v="STR035-2024-Nov"/>
    <x v="251"/>
    <x v="245"/>
    <x v="0"/>
    <x v="14"/>
    <x v="1"/>
    <x v="0"/>
    <s v="PRD0087"/>
    <x v="72"/>
    <x v="17"/>
    <x v="38"/>
    <x v="15"/>
    <x v="106"/>
    <x v="57"/>
    <n v="1200000"/>
    <x v="0"/>
    <s v="EMP0173"/>
    <s v="Logesh Gopalakrishnan"/>
    <n v="3"/>
    <n v="1217.78"/>
    <x v="0"/>
    <n v="365.33"/>
    <n v="12"/>
    <n v="394.56"/>
    <n v="3682.57"/>
    <n v="2620.29"/>
    <n v="667.72000000000025"/>
    <s v="Debit Card"/>
    <n v="0.18131902448561743"/>
    <x v="1"/>
    <x v="0"/>
    <x v="0"/>
    <s v="11:27"/>
    <x v="3"/>
    <x v="0"/>
  </r>
  <r>
    <s v="INV101734"/>
    <x v="259"/>
    <x v="0"/>
    <x v="11"/>
    <s v="STR047-2024-Aug"/>
    <x v="476"/>
    <x v="433"/>
    <x v="0"/>
    <x v="29"/>
    <x v="4"/>
    <x v="1"/>
    <s v="PRD0005"/>
    <x v="184"/>
    <x v="9"/>
    <x v="28"/>
    <x v="13"/>
    <x v="12"/>
    <x v="12"/>
    <n v="800000"/>
    <x v="0"/>
    <s v="EMP0132"/>
    <s v="Vasanthi Gupta"/>
    <n v="4"/>
    <n v="2326.29"/>
    <x v="1"/>
    <n v="2326.29"/>
    <n v="12"/>
    <n v="837.46"/>
    <n v="7816.33"/>
    <n v="7224.12"/>
    <n v="-245.25"/>
    <s v="Credit Card"/>
    <n v="-3.1376617926827555E-2"/>
    <x v="2"/>
    <x v="1"/>
    <x v="0"/>
    <s v="16:27"/>
    <x v="1"/>
    <x v="0"/>
  </r>
  <r>
    <s v="INV101735"/>
    <x v="142"/>
    <x v="0"/>
    <x v="7"/>
    <s v="STR009-2024-Sep"/>
    <x v="44"/>
    <x v="44"/>
    <x v="0"/>
    <x v="23"/>
    <x v="0"/>
    <x v="2"/>
    <s v="PRD0155"/>
    <x v="85"/>
    <x v="8"/>
    <x v="16"/>
    <x v="12"/>
    <x v="66"/>
    <x v="49"/>
    <n v="2500000"/>
    <x v="1"/>
    <s v="EMP0204"/>
    <s v="Rahul Krishnan"/>
    <n v="1"/>
    <n v="1237.44"/>
    <x v="6"/>
    <n v="185.62"/>
    <n v="12"/>
    <n v="126.22"/>
    <n v="1178.04"/>
    <n v="865.42"/>
    <n v="186.4"/>
    <s v="Cash"/>
    <n v="0.15822892261722862"/>
    <x v="3"/>
    <x v="0"/>
    <x v="0"/>
    <s v="14:46"/>
    <x v="1"/>
    <x v="1"/>
  </r>
  <r>
    <s v="INV101736"/>
    <x v="181"/>
    <x v="0"/>
    <x v="9"/>
    <s v="STR035-2024-Nov"/>
    <x v="746"/>
    <x v="694"/>
    <x v="1"/>
    <x v="3"/>
    <x v="3"/>
    <x v="0"/>
    <s v="PRD0071"/>
    <x v="17"/>
    <x v="10"/>
    <x v="17"/>
    <x v="4"/>
    <x v="106"/>
    <x v="57"/>
    <n v="1200000"/>
    <x v="0"/>
    <s v="EMP0009"/>
    <s v="Vinod Hegde"/>
    <n v="1"/>
    <n v="779.38"/>
    <x v="2"/>
    <n v="0"/>
    <n v="5"/>
    <n v="38.97"/>
    <n v="818.35"/>
    <n v="534.80999999999995"/>
    <n v="244.57000000000008"/>
    <s v="Credit Card"/>
    <n v="0.29885745707826733"/>
    <x v="2"/>
    <x v="0"/>
    <x v="0"/>
    <s v="20:59"/>
    <x v="0"/>
    <x v="0"/>
  </r>
  <r>
    <s v="INV101737"/>
    <x v="43"/>
    <x v="0"/>
    <x v="9"/>
    <s v="STR059-2024-Nov"/>
    <x v="84"/>
    <x v="83"/>
    <x v="1"/>
    <x v="12"/>
    <x v="3"/>
    <x v="0"/>
    <s v="PRD0127"/>
    <x v="148"/>
    <x v="15"/>
    <x v="24"/>
    <x v="33"/>
    <x v="88"/>
    <x v="66"/>
    <n v="1500000"/>
    <x v="2"/>
    <s v="EMP0015"/>
    <s v="Vikram Bhat"/>
    <n v="1"/>
    <n v="1605.99"/>
    <x v="6"/>
    <n v="240.9"/>
    <n v="12"/>
    <n v="163.81"/>
    <n v="1528.9"/>
    <n v="1115.92"/>
    <n v="249.17000000000002"/>
    <s v="Credit Card"/>
    <n v="0.16297337955392766"/>
    <x v="2"/>
    <x v="0"/>
    <x v="0"/>
    <s v="19:38"/>
    <x v="0"/>
    <x v="0"/>
  </r>
  <r>
    <s v="INV101738"/>
    <x v="326"/>
    <x v="1"/>
    <x v="8"/>
    <s v="STR034-2025-Mar"/>
    <x v="77"/>
    <x v="77"/>
    <x v="1"/>
    <x v="8"/>
    <x v="3"/>
    <x v="2"/>
    <s v="PRD0183"/>
    <x v="108"/>
    <x v="3"/>
    <x v="45"/>
    <x v="10"/>
    <x v="117"/>
    <x v="79"/>
    <n v="1200000"/>
    <x v="2"/>
    <s v="EMP0001"/>
    <s v="Charulatha Kumar"/>
    <n v="1"/>
    <n v="1700.54"/>
    <x v="0"/>
    <n v="170.05"/>
    <n v="12"/>
    <n v="183.66"/>
    <n v="1714.15"/>
    <n v="1243.3599999999999"/>
    <n v="287.13000000000022"/>
    <s v="UPI"/>
    <n v="0.16750576087273589"/>
    <x v="0"/>
    <x v="1"/>
    <x v="0"/>
    <s v="19:50"/>
    <x v="0"/>
    <x v="0"/>
  </r>
  <r>
    <s v="INV101739"/>
    <x v="110"/>
    <x v="0"/>
    <x v="1"/>
    <s v="STR064-2024-Oct"/>
    <x v="210"/>
    <x v="206"/>
    <x v="1"/>
    <x v="24"/>
    <x v="1"/>
    <x v="3"/>
    <s v="PRD0099"/>
    <x v="199"/>
    <x v="7"/>
    <x v="35"/>
    <x v="9"/>
    <x v="90"/>
    <x v="67"/>
    <n v="1200000"/>
    <x v="2"/>
    <s v="EMP0156"/>
    <s v="Deepthi Iyengar"/>
    <n v="2"/>
    <n v="1084.92"/>
    <x v="6"/>
    <n v="325.48"/>
    <n v="12"/>
    <n v="221.32"/>
    <n v="2065.6799999999998"/>
    <n v="1401.86"/>
    <n v="442.49999999999994"/>
    <s v="Debit Card"/>
    <n v="0.21421517369582896"/>
    <x v="1"/>
    <x v="1"/>
    <x v="0"/>
    <s v="15:48"/>
    <x v="1"/>
    <x v="1"/>
  </r>
  <r>
    <s v="INV101740"/>
    <x v="232"/>
    <x v="0"/>
    <x v="1"/>
    <s v="STR088-2024-Oct"/>
    <x v="248"/>
    <x v="242"/>
    <x v="0"/>
    <x v="14"/>
    <x v="1"/>
    <x v="0"/>
    <s v="PRD0071"/>
    <x v="17"/>
    <x v="10"/>
    <x v="17"/>
    <x v="4"/>
    <x v="17"/>
    <x v="17"/>
    <n v="2000000"/>
    <x v="2"/>
    <s v="EMP0276"/>
    <s v="Manoj Ramachandran"/>
    <n v="4"/>
    <n v="795.6"/>
    <x v="0"/>
    <n v="318.24"/>
    <n v="5"/>
    <n v="143.21"/>
    <n v="3007.37"/>
    <n v="2139.2399999999998"/>
    <n v="724.92000000000007"/>
    <s v="Credit Card"/>
    <n v="0.24104782584118353"/>
    <x v="2"/>
    <x v="1"/>
    <x v="0"/>
    <s v="17:20"/>
    <x v="0"/>
    <x v="0"/>
  </r>
  <r>
    <s v="INV101741"/>
    <x v="270"/>
    <x v="0"/>
    <x v="3"/>
    <s v="STR083-2024-Jul"/>
    <x v="563"/>
    <x v="533"/>
    <x v="1"/>
    <x v="15"/>
    <x v="4"/>
    <x v="1"/>
    <s v="PRD0025"/>
    <x v="39"/>
    <x v="7"/>
    <x v="33"/>
    <x v="23"/>
    <x v="28"/>
    <x v="27"/>
    <n v="1200000"/>
    <x v="2"/>
    <s v="EMP0223"/>
    <s v="Meena Krishnan"/>
    <n v="3"/>
    <n v="1423.47"/>
    <x v="1"/>
    <n v="1067.5999999999999"/>
    <n v="12"/>
    <n v="384.34"/>
    <n v="3587.15"/>
    <n v="3075.72"/>
    <n v="127.09000000000032"/>
    <s v="Cash"/>
    <n v="3.5429240483392195E-2"/>
    <x v="3"/>
    <x v="0"/>
    <x v="0"/>
    <s v="13:03"/>
    <x v="1"/>
    <x v="0"/>
  </r>
  <r>
    <s v="INV101742"/>
    <x v="152"/>
    <x v="0"/>
    <x v="2"/>
    <s v="STR116-2024-May"/>
    <x v="551"/>
    <x v="521"/>
    <x v="0"/>
    <x v="11"/>
    <x v="3"/>
    <x v="1"/>
    <s v="PRD0043"/>
    <x v="63"/>
    <x v="12"/>
    <x v="21"/>
    <x v="20"/>
    <x v="27"/>
    <x v="26"/>
    <n v="2000000"/>
    <x v="1"/>
    <s v="EMP0260"/>
    <s v="Malathi Varma"/>
    <n v="1"/>
    <n v="3001.97"/>
    <x v="0"/>
    <n v="300.2"/>
    <n v="12"/>
    <n v="324.20999999999998"/>
    <n v="3025.98"/>
    <n v="2034.01"/>
    <n v="667.76"/>
    <s v="Credit Card"/>
    <n v="0.22067561583354814"/>
    <x v="2"/>
    <x v="0"/>
    <x v="0"/>
    <s v="14:26"/>
    <x v="1"/>
    <x v="0"/>
  </r>
  <r>
    <s v="INV101743"/>
    <x v="138"/>
    <x v="0"/>
    <x v="9"/>
    <s v="STR021-2024-Nov"/>
    <x v="78"/>
    <x v="78"/>
    <x v="1"/>
    <x v="29"/>
    <x v="4"/>
    <x v="0"/>
    <s v="PRD0150"/>
    <x v="38"/>
    <x v="13"/>
    <x v="57"/>
    <x v="7"/>
    <x v="8"/>
    <x v="8"/>
    <n v="2000000"/>
    <x v="1"/>
    <s v="EMP0026"/>
    <s v="Sunita Ramachandran"/>
    <n v="0"/>
    <n v="658.8"/>
    <x v="5"/>
    <n v="0"/>
    <n v="5"/>
    <n v="0"/>
    <n v="0"/>
    <n v="0"/>
    <n v="0"/>
    <s v="Debit Card"/>
    <n v="0"/>
    <x v="1"/>
    <x v="0"/>
    <x v="1"/>
    <s v="15:55"/>
    <x v="1"/>
    <x v="0"/>
  </r>
  <r>
    <s v="INV101744"/>
    <x v="92"/>
    <x v="0"/>
    <x v="7"/>
    <s v="STR055-2024-Sep"/>
    <x v="747"/>
    <x v="695"/>
    <x v="0"/>
    <x v="1"/>
    <x v="1"/>
    <x v="3"/>
    <s v="PRD0129"/>
    <x v="54"/>
    <x v="6"/>
    <x v="56"/>
    <x v="2"/>
    <x v="51"/>
    <x v="47"/>
    <n v="1500000"/>
    <x v="0"/>
    <s v="EMP0073"/>
    <s v="Sathish Sundaram"/>
    <n v="3"/>
    <n v="645.59"/>
    <x v="2"/>
    <n v="0"/>
    <n v="5"/>
    <n v="96.84"/>
    <n v="2033.61"/>
    <n v="1211.1300000000001"/>
    <n v="725.63999999999976"/>
    <s v="Credit Card"/>
    <n v="0.3568235797424284"/>
    <x v="2"/>
    <x v="1"/>
    <x v="0"/>
    <s v="11:18"/>
    <x v="3"/>
    <x v="0"/>
  </r>
  <r>
    <s v="INV101745"/>
    <x v="215"/>
    <x v="0"/>
    <x v="7"/>
    <s v="STR085-2024-Sep"/>
    <x v="10"/>
    <x v="10"/>
    <x v="1"/>
    <x v="7"/>
    <x v="0"/>
    <x v="1"/>
    <s v="PRD0150"/>
    <x v="38"/>
    <x v="13"/>
    <x v="57"/>
    <x v="7"/>
    <x v="9"/>
    <x v="9"/>
    <n v="1500000"/>
    <x v="2"/>
    <s v="EMP0132"/>
    <s v="Vasanthi Gupta"/>
    <n v="1"/>
    <n v="662.31"/>
    <x v="3"/>
    <n v="132.46"/>
    <n v="5"/>
    <n v="26.49"/>
    <n v="556.34"/>
    <n v="525.45000000000005"/>
    <n v="4.3999999999999879"/>
    <s v="Debit Card"/>
    <n v="7.9088327281877768E-3"/>
    <x v="1"/>
    <x v="0"/>
    <x v="0"/>
    <s v="10:24"/>
    <x v="3"/>
    <x v="0"/>
  </r>
  <r>
    <s v="INV101746"/>
    <x v="203"/>
    <x v="0"/>
    <x v="9"/>
    <s v="STR108-2024-Nov"/>
    <x v="157"/>
    <x v="155"/>
    <x v="1"/>
    <x v="35"/>
    <x v="3"/>
    <x v="0"/>
    <s v="PRD0227"/>
    <x v="20"/>
    <x v="6"/>
    <x v="20"/>
    <x v="14"/>
    <x v="29"/>
    <x v="28"/>
    <n v="2500000"/>
    <x v="1"/>
    <s v="EMP0015"/>
    <s v="Vikram Bhat"/>
    <n v="1"/>
    <n v="778.86"/>
    <x v="0"/>
    <n v="77.89"/>
    <n v="5"/>
    <n v="35.049999999999997"/>
    <n v="736.02"/>
    <n v="443.19"/>
    <n v="257.77999999999997"/>
    <s v="UPI"/>
    <n v="0.35023504796065319"/>
    <x v="0"/>
    <x v="0"/>
    <x v="0"/>
    <s v="21:31"/>
    <x v="2"/>
    <x v="0"/>
  </r>
  <r>
    <s v="INV101747"/>
    <x v="258"/>
    <x v="0"/>
    <x v="1"/>
    <s v="STR067-2024-Oct"/>
    <x v="748"/>
    <x v="696"/>
    <x v="0"/>
    <x v="28"/>
    <x v="1"/>
    <x v="1"/>
    <s v="PRD0125"/>
    <x v="22"/>
    <x v="12"/>
    <x v="21"/>
    <x v="2"/>
    <x v="108"/>
    <x v="24"/>
    <n v="2500000"/>
    <x v="0"/>
    <s v="EMP0091"/>
    <s v="Hari Nair"/>
    <n v="4"/>
    <n v="3134.22"/>
    <x v="2"/>
    <n v="0"/>
    <n v="12"/>
    <n v="1504.43"/>
    <n v="14041.31"/>
    <n v="8277.32"/>
    <n v="4259.5599999999995"/>
    <s v="Credit Card"/>
    <n v="0.3033591595086213"/>
    <x v="2"/>
    <x v="0"/>
    <x v="0"/>
    <s v="12:28"/>
    <x v="1"/>
    <x v="0"/>
  </r>
  <r>
    <s v="INV101748"/>
    <x v="160"/>
    <x v="0"/>
    <x v="5"/>
    <s v="STR117-2024-Jun"/>
    <x v="265"/>
    <x v="257"/>
    <x v="1"/>
    <x v="4"/>
    <x v="2"/>
    <x v="1"/>
    <s v="PRD0047"/>
    <x v="42"/>
    <x v="1"/>
    <x v="1"/>
    <x v="18"/>
    <x v="82"/>
    <x v="39"/>
    <n v="1500000"/>
    <x v="1"/>
    <s v="EMP0285"/>
    <s v="Chandran Krishnan"/>
    <n v="3"/>
    <n v="479.89"/>
    <x v="2"/>
    <n v="0"/>
    <n v="5"/>
    <n v="71.98"/>
    <n v="1511.65"/>
    <n v="885"/>
    <n v="554.67000000000007"/>
    <s v="Debit Card"/>
    <n v="0.36693017563589458"/>
    <x v="1"/>
    <x v="1"/>
    <x v="0"/>
    <s v="10:04"/>
    <x v="3"/>
    <x v="0"/>
  </r>
  <r>
    <s v="INV101749"/>
    <x v="133"/>
    <x v="0"/>
    <x v="2"/>
    <s v="STR105-2024-May"/>
    <x v="419"/>
    <x v="403"/>
    <x v="0"/>
    <x v="22"/>
    <x v="1"/>
    <x v="1"/>
    <s v="PRD0114"/>
    <x v="8"/>
    <x v="6"/>
    <x v="8"/>
    <x v="6"/>
    <x v="96"/>
    <x v="70"/>
    <n v="2500000"/>
    <x v="1"/>
    <s v="EMP0170"/>
    <s v="Jyothi Prasad"/>
    <n v="2"/>
    <n v="819.1"/>
    <x v="6"/>
    <n v="245.73"/>
    <n v="5"/>
    <n v="69.62"/>
    <n v="1462.09"/>
    <n v="977.2"/>
    <n v="415.26999999999987"/>
    <s v="Credit Card"/>
    <n v="0.28402492322634032"/>
    <x v="2"/>
    <x v="0"/>
    <x v="0"/>
    <s v="10:00"/>
    <x v="3"/>
    <x v="0"/>
  </r>
  <r>
    <s v="INV101750"/>
    <x v="355"/>
    <x v="1"/>
    <x v="6"/>
    <s v="STR090-2025-Jan"/>
    <x v="366"/>
    <x v="351"/>
    <x v="0"/>
    <x v="9"/>
    <x v="2"/>
    <x v="0"/>
    <s v="PRD0043"/>
    <x v="63"/>
    <x v="12"/>
    <x v="21"/>
    <x v="20"/>
    <x v="35"/>
    <x v="33"/>
    <n v="2500000"/>
    <x v="1"/>
    <s v="EMP0045"/>
    <s v="Chitra Chettiar"/>
    <n v="1"/>
    <n v="3343.25"/>
    <x v="2"/>
    <n v="0"/>
    <n v="12"/>
    <n v="401.19"/>
    <n v="3744.44"/>
    <n v="2034.01"/>
    <n v="1309.24"/>
    <s v="Net Banking"/>
    <n v="0.34964907970217174"/>
    <x v="4"/>
    <x v="1"/>
    <x v="0"/>
    <s v="10:07"/>
    <x v="3"/>
    <x v="1"/>
  </r>
  <r>
    <s v="INV101751"/>
    <x v="350"/>
    <x v="1"/>
    <x v="6"/>
    <s v="STR046-2025-Jan"/>
    <x v="252"/>
    <x v="246"/>
    <x v="0"/>
    <x v="4"/>
    <x v="2"/>
    <x v="1"/>
    <s v="PRD0041"/>
    <x v="163"/>
    <x v="7"/>
    <x v="35"/>
    <x v="29"/>
    <x v="68"/>
    <x v="54"/>
    <n v="800000"/>
    <x v="2"/>
    <s v="EMP0127"/>
    <s v="Chandra Reddy"/>
    <n v="1"/>
    <n v="936.11"/>
    <x v="1"/>
    <n v="234.03"/>
    <n v="5"/>
    <n v="35.1"/>
    <n v="737.18"/>
    <n v="637.27"/>
    <n v="64.809999999999974"/>
    <s v="UPI"/>
    <n v="8.7916112754008485E-2"/>
    <x v="0"/>
    <x v="0"/>
    <x v="0"/>
    <s v="17:53"/>
    <x v="0"/>
    <x v="1"/>
  </r>
  <r>
    <s v="INV101752"/>
    <x v="355"/>
    <x v="1"/>
    <x v="6"/>
    <s v="STR097-2025-Jan"/>
    <x v="372"/>
    <x v="357"/>
    <x v="0"/>
    <x v="0"/>
    <x v="0"/>
    <x v="0"/>
    <s v="PRD0009"/>
    <x v="140"/>
    <x v="2"/>
    <x v="59"/>
    <x v="46"/>
    <x v="30"/>
    <x v="29"/>
    <n v="1500000"/>
    <x v="1"/>
    <s v="EMP0203"/>
    <s v="Rani Mishra"/>
    <n v="1"/>
    <n v="3168.05"/>
    <x v="5"/>
    <n v="158.4"/>
    <n v="12"/>
    <n v="361.16"/>
    <n v="3370.81"/>
    <n v="2340.46"/>
    <n v="669.18999999999983"/>
    <s v="UPI"/>
    <n v="0.19852498360928081"/>
    <x v="0"/>
    <x v="0"/>
    <x v="0"/>
    <s v="14:49"/>
    <x v="1"/>
    <x v="1"/>
  </r>
  <r>
    <s v="INV101753"/>
    <x v="271"/>
    <x v="1"/>
    <x v="8"/>
    <s v="STR053-2025-Mar"/>
    <x v="635"/>
    <x v="597"/>
    <x v="0"/>
    <x v="32"/>
    <x v="3"/>
    <x v="1"/>
    <s v="PRD0158"/>
    <x v="68"/>
    <x v="10"/>
    <x v="43"/>
    <x v="21"/>
    <x v="58"/>
    <x v="30"/>
    <n v="1500000"/>
    <x v="1"/>
    <s v="EMP0015"/>
    <s v="Vikram Bhat"/>
    <n v="2"/>
    <n v="672.6"/>
    <x v="5"/>
    <n v="67.260000000000005"/>
    <n v="5"/>
    <n v="63.9"/>
    <n v="1341.84"/>
    <n v="914.32"/>
    <n v="363.61999999999989"/>
    <s v="Cash"/>
    <n v="0.27098610862695993"/>
    <x v="3"/>
    <x v="0"/>
    <x v="0"/>
    <s v="14:50"/>
    <x v="1"/>
    <x v="0"/>
  </r>
  <r>
    <s v="INV101754"/>
    <x v="92"/>
    <x v="0"/>
    <x v="7"/>
    <s v="STR020-2024-Sep"/>
    <x v="511"/>
    <x v="484"/>
    <x v="1"/>
    <x v="9"/>
    <x v="2"/>
    <x v="1"/>
    <s v="PRD0138"/>
    <x v="52"/>
    <x v="17"/>
    <x v="38"/>
    <x v="31"/>
    <x v="81"/>
    <x v="53"/>
    <n v="2000000"/>
    <x v="0"/>
    <s v="EMP0223"/>
    <s v="Meena Krishnan"/>
    <n v="3"/>
    <n v="1261.92"/>
    <x v="6"/>
    <n v="567.86"/>
    <n v="12"/>
    <n v="386.15"/>
    <n v="3604.05"/>
    <n v="2735.52"/>
    <n v="482.38000000000022"/>
    <s v="Credit Card"/>
    <n v="0.13384387009059259"/>
    <x v="2"/>
    <x v="0"/>
    <x v="0"/>
    <s v="18:03"/>
    <x v="0"/>
    <x v="0"/>
  </r>
  <r>
    <s v="INV101755"/>
    <x v="125"/>
    <x v="0"/>
    <x v="1"/>
    <s v="STR036-2024-Oct"/>
    <x v="266"/>
    <x v="258"/>
    <x v="1"/>
    <x v="2"/>
    <x v="2"/>
    <x v="0"/>
    <s v="PRD0051"/>
    <x v="113"/>
    <x v="14"/>
    <x v="31"/>
    <x v="46"/>
    <x v="78"/>
    <x v="62"/>
    <n v="1000000"/>
    <x v="1"/>
    <s v="EMP0285"/>
    <s v="Chandran Krishnan"/>
    <n v="1"/>
    <n v="1279.68"/>
    <x v="6"/>
    <n v="191.95"/>
    <n v="3"/>
    <n v="32.630000000000003"/>
    <n v="1120.3599999999999"/>
    <n v="954.04"/>
    <n v="133.68999999999994"/>
    <s v="Credit Card"/>
    <n v="0.11932771609125634"/>
    <x v="2"/>
    <x v="1"/>
    <x v="0"/>
    <s v="17:40"/>
    <x v="0"/>
    <x v="1"/>
  </r>
  <r>
    <s v="INV101756"/>
    <x v="176"/>
    <x v="0"/>
    <x v="1"/>
    <s v="STR001-2024-Oct"/>
    <x v="749"/>
    <x v="697"/>
    <x v="0"/>
    <x v="10"/>
    <x v="4"/>
    <x v="1"/>
    <s v="PRD0031"/>
    <x v="146"/>
    <x v="12"/>
    <x v="68"/>
    <x v="18"/>
    <x v="55"/>
    <x v="48"/>
    <n v="2500000"/>
    <x v="1"/>
    <s v="EMP0206"/>
    <s v="Arjun Krishnan"/>
    <n v="1"/>
    <n v="3389.17"/>
    <x v="5"/>
    <n v="169.46"/>
    <n v="12"/>
    <n v="386.37"/>
    <n v="3606.08"/>
    <n v="2374.0300000000002"/>
    <n v="845.67999999999972"/>
    <s v="Credit Card"/>
    <n v="0.23451504126364356"/>
    <x v="2"/>
    <x v="1"/>
    <x v="0"/>
    <s v="18:26"/>
    <x v="0"/>
    <x v="0"/>
  </r>
  <r>
    <s v="INV101757"/>
    <x v="61"/>
    <x v="1"/>
    <x v="6"/>
    <s v="STR022-2025-Jan"/>
    <x v="745"/>
    <x v="693"/>
    <x v="0"/>
    <x v="5"/>
    <x v="2"/>
    <x v="0"/>
    <s v="PRD0243"/>
    <x v="21"/>
    <x v="0"/>
    <x v="19"/>
    <x v="12"/>
    <x v="73"/>
    <x v="58"/>
    <n v="800000"/>
    <x v="2"/>
    <s v="EMP0240"/>
    <s v="Gopal Prasad"/>
    <n v="3"/>
    <n v="1318.91"/>
    <x v="2"/>
    <n v="0"/>
    <n v="12"/>
    <n v="474.81"/>
    <n v="4431.54"/>
    <n v="2630.76"/>
    <n v="1325.9699999999998"/>
    <s v="UPI"/>
    <n v="0.29921201207706571"/>
    <x v="0"/>
    <x v="0"/>
    <x v="0"/>
    <s v="19:27"/>
    <x v="0"/>
    <x v="1"/>
  </r>
  <r>
    <s v="INV101758"/>
    <x v="147"/>
    <x v="0"/>
    <x v="9"/>
    <s v="STR101-2024-Nov"/>
    <x v="52"/>
    <x v="52"/>
    <x v="0"/>
    <x v="26"/>
    <x v="4"/>
    <x v="3"/>
    <s v="PRD0155"/>
    <x v="85"/>
    <x v="8"/>
    <x v="16"/>
    <x v="12"/>
    <x v="34"/>
    <x v="32"/>
    <n v="1200000"/>
    <x v="1"/>
    <s v="EMP0170"/>
    <s v="Jyothi Prasad"/>
    <n v="2"/>
    <n v="1211.32"/>
    <x v="3"/>
    <n v="484.53"/>
    <n v="12"/>
    <n v="232.57"/>
    <n v="2170.6799999999998"/>
    <n v="1730.84"/>
    <n v="207.26999999999992"/>
    <s v="UPI"/>
    <n v="9.5486207087180031E-2"/>
    <x v="0"/>
    <x v="0"/>
    <x v="0"/>
    <s v="19:38"/>
    <x v="0"/>
    <x v="1"/>
  </r>
  <r>
    <s v="INV101759"/>
    <x v="356"/>
    <x v="1"/>
    <x v="8"/>
    <s v="STR037-2025-Mar"/>
    <x v="750"/>
    <x v="698"/>
    <x v="1"/>
    <x v="29"/>
    <x v="4"/>
    <x v="1"/>
    <s v="PRD0032"/>
    <x v="209"/>
    <x v="4"/>
    <x v="53"/>
    <x v="42"/>
    <x v="0"/>
    <x v="0"/>
    <n v="1000000"/>
    <x v="0"/>
    <s v="EMP0147"/>
    <s v="Yogesh Chettiar"/>
    <n v="4"/>
    <n v="1095.44"/>
    <x v="4"/>
    <n v="1314.53"/>
    <n v="12"/>
    <n v="368.07"/>
    <n v="3435.3"/>
    <n v="2520.4"/>
    <n v="546.83000000000015"/>
    <s v="Credit Card"/>
    <n v="0.15917969318545691"/>
    <x v="2"/>
    <x v="0"/>
    <x v="0"/>
    <s v="16:22"/>
    <x v="1"/>
    <x v="1"/>
  </r>
  <r>
    <s v="INV101760"/>
    <x v="128"/>
    <x v="0"/>
    <x v="9"/>
    <s v="STR014-2024-Nov"/>
    <x v="477"/>
    <x v="454"/>
    <x v="0"/>
    <x v="17"/>
    <x v="2"/>
    <x v="3"/>
    <s v="PRD0168"/>
    <x v="229"/>
    <x v="12"/>
    <x v="25"/>
    <x v="14"/>
    <x v="15"/>
    <x v="15"/>
    <n v="1000000"/>
    <x v="0"/>
    <s v="EMP0072"/>
    <s v="Anitha Ramachandran"/>
    <n v="2"/>
    <n v="1953.6"/>
    <x v="5"/>
    <n v="195.36"/>
    <n v="12"/>
    <n v="445.42"/>
    <n v="4157.26"/>
    <n v="2731.3"/>
    <n v="980.54"/>
    <s v="Net Banking"/>
    <n v="0.23586208223685792"/>
    <x v="4"/>
    <x v="0"/>
    <x v="0"/>
    <s v="13:09"/>
    <x v="1"/>
    <x v="0"/>
  </r>
  <r>
    <s v="INV101761"/>
    <x v="163"/>
    <x v="0"/>
    <x v="0"/>
    <s v="STR091-2024-Dec"/>
    <x v="208"/>
    <x v="204"/>
    <x v="1"/>
    <x v="5"/>
    <x v="2"/>
    <x v="1"/>
    <s v="PRD0134"/>
    <x v="55"/>
    <x v="8"/>
    <x v="13"/>
    <x v="22"/>
    <x v="83"/>
    <x v="50"/>
    <n v="1500000"/>
    <x v="2"/>
    <s v="EMP0132"/>
    <s v="Vasanthi Gupta"/>
    <n v="3"/>
    <n v="861.45"/>
    <x v="0"/>
    <n v="258.44"/>
    <n v="5"/>
    <n v="116.3"/>
    <n v="2442.21"/>
    <n v="2094.2399999999998"/>
    <n v="231.67000000000024"/>
    <s v="UPI"/>
    <n v="9.4860802306108091E-2"/>
    <x v="0"/>
    <x v="0"/>
    <x v="0"/>
    <s v="15:40"/>
    <x v="1"/>
    <x v="0"/>
  </r>
  <r>
    <s v="INV101762"/>
    <x v="315"/>
    <x v="0"/>
    <x v="10"/>
    <s v="STR012-2024-Apr"/>
    <x v="75"/>
    <x v="75"/>
    <x v="1"/>
    <x v="8"/>
    <x v="3"/>
    <x v="3"/>
    <s v="PRD0026"/>
    <x v="215"/>
    <x v="15"/>
    <x v="46"/>
    <x v="36"/>
    <x v="72"/>
    <x v="57"/>
    <n v="2000000"/>
    <x v="0"/>
    <s v="EMP0170"/>
    <s v="Jyothi Prasad"/>
    <n v="3"/>
    <n v="1499.31"/>
    <x v="0"/>
    <n v="449.79"/>
    <n v="12"/>
    <n v="485.78"/>
    <n v="4533.92"/>
    <n v="3135.57"/>
    <n v="912.56999999999994"/>
    <s v="UPI"/>
    <n v="0.2012761583795038"/>
    <x v="0"/>
    <x v="0"/>
    <x v="0"/>
    <s v="18:35"/>
    <x v="0"/>
    <x v="0"/>
  </r>
  <r>
    <s v="INV101763"/>
    <x v="349"/>
    <x v="1"/>
    <x v="8"/>
    <s v="STR030-2025-Mar"/>
    <x v="222"/>
    <x v="216"/>
    <x v="1"/>
    <x v="0"/>
    <x v="0"/>
    <x v="1"/>
    <s v="PRD0092"/>
    <x v="149"/>
    <x v="2"/>
    <x v="2"/>
    <x v="39"/>
    <x v="103"/>
    <x v="30"/>
    <n v="2000000"/>
    <x v="1"/>
    <s v="EMP0194"/>
    <s v="Pranav Reddy"/>
    <n v="1"/>
    <n v="3589.34"/>
    <x v="5"/>
    <n v="179.47"/>
    <n v="12"/>
    <n v="409.18"/>
    <n v="3819.05"/>
    <n v="2732.31"/>
    <n v="677.56000000000017"/>
    <s v="Credit Card"/>
    <n v="0.17741584949136568"/>
    <x v="2"/>
    <x v="0"/>
    <x v="0"/>
    <s v="21:48"/>
    <x v="2"/>
    <x v="0"/>
  </r>
  <r>
    <s v="INV101764"/>
    <x v="153"/>
    <x v="0"/>
    <x v="7"/>
    <s v="STR080-2024-Sep"/>
    <x v="352"/>
    <x v="337"/>
    <x v="1"/>
    <x v="15"/>
    <x v="4"/>
    <x v="0"/>
    <s v="PRD0210"/>
    <x v="123"/>
    <x v="2"/>
    <x v="2"/>
    <x v="22"/>
    <x v="26"/>
    <x v="19"/>
    <n v="2000000"/>
    <x v="1"/>
    <s v="EMP0091"/>
    <s v="Hari Nair"/>
    <n v="2"/>
    <n v="1520.24"/>
    <x v="2"/>
    <n v="0"/>
    <n v="12"/>
    <n v="364.86"/>
    <n v="3405.34"/>
    <n v="2041.8"/>
    <n v="998.68000000000018"/>
    <s v="Debit Card"/>
    <n v="0.29326880722629756"/>
    <x v="1"/>
    <x v="1"/>
    <x v="0"/>
    <s v="20:29"/>
    <x v="0"/>
    <x v="0"/>
  </r>
  <r>
    <s v="INV101765"/>
    <x v="178"/>
    <x v="0"/>
    <x v="2"/>
    <s v="STR117-2024-May"/>
    <x v="33"/>
    <x v="33"/>
    <x v="0"/>
    <x v="22"/>
    <x v="1"/>
    <x v="2"/>
    <s v="PRD0130"/>
    <x v="132"/>
    <x v="2"/>
    <x v="59"/>
    <x v="47"/>
    <x v="82"/>
    <x v="39"/>
    <n v="1500000"/>
    <x v="1"/>
    <s v="EMP0141"/>
    <s v="Dhruv Mishra"/>
    <n v="1"/>
    <n v="1410.22"/>
    <x v="2"/>
    <n v="0"/>
    <n v="12"/>
    <n v="169.23"/>
    <n v="1579.45"/>
    <n v="962.17"/>
    <n v="448.05000000000007"/>
    <s v="Credit Card"/>
    <n v="0.28367469688815733"/>
    <x v="2"/>
    <x v="0"/>
    <x v="0"/>
    <s v="11:40"/>
    <x v="3"/>
    <x v="0"/>
  </r>
  <r>
    <s v="INV101766"/>
    <x v="251"/>
    <x v="0"/>
    <x v="5"/>
    <s v="STR009-2024-Jun"/>
    <x v="543"/>
    <x v="513"/>
    <x v="1"/>
    <x v="5"/>
    <x v="2"/>
    <x v="1"/>
    <s v="PRD0053"/>
    <x v="200"/>
    <x v="13"/>
    <x v="57"/>
    <x v="21"/>
    <x v="66"/>
    <x v="49"/>
    <n v="2500000"/>
    <x v="1"/>
    <s v="EMP0205"/>
    <s v="Malini Gowda"/>
    <n v="3"/>
    <n v="455.17"/>
    <x v="6"/>
    <n v="204.83"/>
    <n v="5"/>
    <n v="58.03"/>
    <n v="1218.71"/>
    <n v="982.08"/>
    <n v="178.6"/>
    <s v="Cash"/>
    <n v="0.14654839953721557"/>
    <x v="3"/>
    <x v="1"/>
    <x v="0"/>
    <s v="16:12"/>
    <x v="1"/>
    <x v="0"/>
  </r>
  <r>
    <s v="INV101767"/>
    <x v="214"/>
    <x v="0"/>
    <x v="7"/>
    <s v="STR089-2024-Sep"/>
    <x v="277"/>
    <x v="269"/>
    <x v="0"/>
    <x v="35"/>
    <x v="3"/>
    <x v="0"/>
    <s v="PRD0130"/>
    <x v="132"/>
    <x v="2"/>
    <x v="59"/>
    <x v="47"/>
    <x v="67"/>
    <x v="23"/>
    <n v="800000"/>
    <x v="0"/>
    <s v="EMP0061"/>
    <s v="Ganapathy Naidu"/>
    <n v="3"/>
    <n v="1320.11"/>
    <x v="4"/>
    <n v="1188.0999999999999"/>
    <n v="12"/>
    <n v="332.67"/>
    <n v="3104.9"/>
    <n v="2886.51"/>
    <n v="-114.28000000000014"/>
    <s v="Cash"/>
    <n v="-3.6806338368385504E-2"/>
    <x v="3"/>
    <x v="0"/>
    <x v="0"/>
    <s v="20:37"/>
    <x v="0"/>
    <x v="1"/>
  </r>
  <r>
    <s v="INV101768"/>
    <x v="140"/>
    <x v="0"/>
    <x v="11"/>
    <s v="STR090-2024-Aug"/>
    <x v="154"/>
    <x v="152"/>
    <x v="1"/>
    <x v="29"/>
    <x v="4"/>
    <x v="1"/>
    <s v="PRD0137"/>
    <x v="99"/>
    <x v="10"/>
    <x v="15"/>
    <x v="19"/>
    <x v="35"/>
    <x v="33"/>
    <n v="2500000"/>
    <x v="1"/>
    <s v="EMP0149"/>
    <s v="Vasanthi Kamath"/>
    <n v="1"/>
    <n v="731.57"/>
    <x v="1"/>
    <n v="182.89"/>
    <n v="5"/>
    <n v="27.43"/>
    <n v="576.11"/>
    <n v="522.38"/>
    <n v="26.300000000000018"/>
    <s v="Cash"/>
    <n v="4.5651004148513336E-2"/>
    <x v="3"/>
    <x v="0"/>
    <x v="0"/>
    <s v="18:00"/>
    <x v="0"/>
    <x v="0"/>
  </r>
  <r>
    <s v="INV101769"/>
    <x v="1"/>
    <x v="0"/>
    <x v="1"/>
    <s v="STR098-2024-Oct"/>
    <x v="39"/>
    <x v="39"/>
    <x v="0"/>
    <x v="16"/>
    <x v="3"/>
    <x v="0"/>
    <s v="PRD0242"/>
    <x v="29"/>
    <x v="9"/>
    <x v="14"/>
    <x v="0"/>
    <x v="74"/>
    <x v="59"/>
    <n v="1200000"/>
    <x v="0"/>
    <s v="EMP0091"/>
    <s v="Hari Nair"/>
    <n v="1"/>
    <n v="3553.87"/>
    <x v="2"/>
    <n v="0"/>
    <n v="12"/>
    <n v="426.46"/>
    <n v="3980.33"/>
    <n v="2433.3200000000002"/>
    <n v="1120.5499999999997"/>
    <s v="Debit Card"/>
    <n v="0.28152188386390065"/>
    <x v="1"/>
    <x v="0"/>
    <x v="0"/>
    <s v="13:55"/>
    <x v="1"/>
    <x v="1"/>
  </r>
  <r>
    <s v="INV101770"/>
    <x v="75"/>
    <x v="1"/>
    <x v="4"/>
    <s v="STR103-2025-Feb"/>
    <x v="400"/>
    <x v="332"/>
    <x v="0"/>
    <x v="21"/>
    <x v="1"/>
    <x v="3"/>
    <s v="PRD0069"/>
    <x v="78"/>
    <x v="1"/>
    <x v="1"/>
    <x v="26"/>
    <x v="33"/>
    <x v="31"/>
    <n v="2500000"/>
    <x v="1"/>
    <s v="EMP0203"/>
    <s v="Rani Mishra"/>
    <n v="3"/>
    <n v="632.63"/>
    <x v="0"/>
    <n v="189.79"/>
    <n v="5"/>
    <n v="85.41"/>
    <n v="1793.51"/>
    <n v="1107"/>
    <n v="601.1"/>
    <s v="Credit Card"/>
    <n v="0.33515285668883921"/>
    <x v="2"/>
    <x v="1"/>
    <x v="0"/>
    <s v="14:46"/>
    <x v="1"/>
    <x v="0"/>
  </r>
  <r>
    <s v="INV101771"/>
    <x v="69"/>
    <x v="0"/>
    <x v="2"/>
    <s v="STR105-2024-May"/>
    <x v="95"/>
    <x v="94"/>
    <x v="0"/>
    <x v="27"/>
    <x v="4"/>
    <x v="1"/>
    <s v="PRD0190"/>
    <x v="141"/>
    <x v="15"/>
    <x v="24"/>
    <x v="3"/>
    <x v="96"/>
    <x v="70"/>
    <n v="2500000"/>
    <x v="1"/>
    <s v="EMP0207"/>
    <s v="Chitra Bhat"/>
    <n v="2"/>
    <n v="1363.93"/>
    <x v="4"/>
    <n v="818.36"/>
    <n v="12"/>
    <n v="229.14"/>
    <n v="2138.64"/>
    <n v="1828.7"/>
    <n v="80.799999999999841"/>
    <s v="UPI"/>
    <n v="3.7781019713462691E-2"/>
    <x v="0"/>
    <x v="0"/>
    <x v="0"/>
    <s v="14:55"/>
    <x v="1"/>
    <x v="0"/>
  </r>
  <r>
    <s v="INV101772"/>
    <x v="50"/>
    <x v="0"/>
    <x v="1"/>
    <s v="STR106-2024-Oct"/>
    <x v="362"/>
    <x v="347"/>
    <x v="1"/>
    <x v="25"/>
    <x v="3"/>
    <x v="1"/>
    <s v="PRD0161"/>
    <x v="33"/>
    <x v="0"/>
    <x v="4"/>
    <x v="14"/>
    <x v="118"/>
    <x v="80"/>
    <n v="2500000"/>
    <x v="0"/>
    <s v="EMP0215"/>
    <s v="Praveen Gupta"/>
    <n v="2"/>
    <n v="891.72"/>
    <x v="5"/>
    <n v="89.17"/>
    <n v="5"/>
    <n v="84.71"/>
    <n v="1778.98"/>
    <n v="1137.06"/>
    <n v="557.21"/>
    <s v="Net Banking"/>
    <n v="0.3132188107792106"/>
    <x v="4"/>
    <x v="0"/>
    <x v="0"/>
    <s v="19:29"/>
    <x v="0"/>
    <x v="0"/>
  </r>
  <r>
    <s v="INV101773"/>
    <x v="80"/>
    <x v="0"/>
    <x v="1"/>
    <s v="STR042-2024-Oct"/>
    <x v="297"/>
    <x v="286"/>
    <x v="0"/>
    <x v="4"/>
    <x v="2"/>
    <x v="2"/>
    <s v="PRD0239"/>
    <x v="170"/>
    <x v="16"/>
    <x v="70"/>
    <x v="18"/>
    <x v="109"/>
    <x v="64"/>
    <n v="800000"/>
    <x v="1"/>
    <s v="EMP0002"/>
    <s v="Girish Sundaram"/>
    <n v="4"/>
    <n v="2526.0100000000002"/>
    <x v="2"/>
    <n v="0"/>
    <n v="12"/>
    <n v="1212.48"/>
    <n v="11316.52"/>
    <n v="6918.88"/>
    <n v="3185.1600000000003"/>
    <s v="Credit Card"/>
    <n v="0.2814610852099409"/>
    <x v="2"/>
    <x v="1"/>
    <x v="0"/>
    <s v="19:39"/>
    <x v="0"/>
    <x v="1"/>
  </r>
  <r>
    <s v="INV101774"/>
    <x v="288"/>
    <x v="0"/>
    <x v="2"/>
    <s v="STR034-2024-May"/>
    <x v="394"/>
    <x v="379"/>
    <x v="1"/>
    <x v="19"/>
    <x v="1"/>
    <x v="1"/>
    <s v="PRD0144"/>
    <x v="93"/>
    <x v="10"/>
    <x v="17"/>
    <x v="18"/>
    <x v="117"/>
    <x v="79"/>
    <n v="1200000"/>
    <x v="2"/>
    <s v="EMP0285"/>
    <s v="Chandran Krishnan"/>
    <n v="1"/>
    <n v="1028.71"/>
    <x v="4"/>
    <n v="308.61"/>
    <n v="12"/>
    <n v="86.41"/>
    <n v="806.51"/>
    <n v="699.84"/>
    <n v="20.259999999999962"/>
    <s v="Debit Card"/>
    <n v="2.5120581269916013E-2"/>
    <x v="1"/>
    <x v="0"/>
    <x v="0"/>
    <s v="21:27"/>
    <x v="2"/>
    <x v="0"/>
  </r>
  <r>
    <s v="INV101775"/>
    <x v="357"/>
    <x v="1"/>
    <x v="6"/>
    <s v="STR101-2025-Jan"/>
    <x v="303"/>
    <x v="292"/>
    <x v="1"/>
    <x v="18"/>
    <x v="2"/>
    <x v="1"/>
    <s v="PRD0045"/>
    <x v="218"/>
    <x v="2"/>
    <x v="2"/>
    <x v="6"/>
    <x v="34"/>
    <x v="32"/>
    <n v="1200000"/>
    <x v="1"/>
    <s v="EMP0206"/>
    <s v="Arjun Krishnan"/>
    <n v="3"/>
    <n v="2968.86"/>
    <x v="6"/>
    <n v="1335.99"/>
    <n v="12"/>
    <n v="908.47"/>
    <n v="8479.06"/>
    <n v="6236.76"/>
    <n v="1333.8299999999992"/>
    <s v="Cash"/>
    <n v="0.15730871110712735"/>
    <x v="3"/>
    <x v="0"/>
    <x v="0"/>
    <s v="19:21"/>
    <x v="0"/>
    <x v="0"/>
  </r>
  <r>
    <s v="INV101776"/>
    <x v="15"/>
    <x v="0"/>
    <x v="5"/>
    <s v="STR059-2024-Jun"/>
    <x v="211"/>
    <x v="108"/>
    <x v="0"/>
    <x v="10"/>
    <x v="4"/>
    <x v="1"/>
    <s v="PRD0131"/>
    <x v="134"/>
    <x v="4"/>
    <x v="64"/>
    <x v="24"/>
    <x v="88"/>
    <x v="66"/>
    <n v="1500000"/>
    <x v="2"/>
    <s v="EMP0026"/>
    <s v="Sunita Ramachandran"/>
    <n v="1"/>
    <n v="1095.29"/>
    <x v="0"/>
    <n v="109.53"/>
    <n v="12"/>
    <n v="118.29"/>
    <n v="1104.05"/>
    <n v="735.85"/>
    <n v="249.90999999999991"/>
    <s v="UPI"/>
    <n v="0.22635750192473159"/>
    <x v="0"/>
    <x v="0"/>
    <x v="0"/>
    <s v="17:51"/>
    <x v="0"/>
    <x v="0"/>
  </r>
  <r>
    <s v="INV101777"/>
    <x v="180"/>
    <x v="0"/>
    <x v="5"/>
    <s v="STR015-2024-Jun"/>
    <x v="747"/>
    <x v="695"/>
    <x v="0"/>
    <x v="1"/>
    <x v="1"/>
    <x v="3"/>
    <s v="PRD0110"/>
    <x v="153"/>
    <x v="5"/>
    <x v="35"/>
    <x v="44"/>
    <x v="84"/>
    <x v="11"/>
    <n v="800000"/>
    <x v="1"/>
    <s v="EMP0090"/>
    <s v="Padma Gounder"/>
    <n v="1"/>
    <n v="1412.28"/>
    <x v="0"/>
    <n v="141.22999999999999"/>
    <n v="12"/>
    <n v="152.53"/>
    <n v="1423.58"/>
    <n v="975.36"/>
    <n v="295.68999999999994"/>
    <s v="UPI"/>
    <n v="0.20770873431770603"/>
    <x v="0"/>
    <x v="0"/>
    <x v="0"/>
    <s v="11:21"/>
    <x v="3"/>
    <x v="0"/>
  </r>
  <r>
    <s v="INV101778"/>
    <x v="309"/>
    <x v="0"/>
    <x v="7"/>
    <s v="STR055-2024-Sep"/>
    <x v="571"/>
    <x v="76"/>
    <x v="0"/>
    <x v="19"/>
    <x v="1"/>
    <x v="0"/>
    <s v="PRD0217"/>
    <x v="214"/>
    <x v="7"/>
    <x v="33"/>
    <x v="47"/>
    <x v="51"/>
    <x v="47"/>
    <n v="1500000"/>
    <x v="0"/>
    <s v="EMP0147"/>
    <s v="Yogesh Chettiar"/>
    <n v="3"/>
    <n v="1066.29"/>
    <x v="0"/>
    <n v="319.89"/>
    <n v="12"/>
    <n v="345.48"/>
    <n v="3224.46"/>
    <n v="2167.1999999999998"/>
    <n v="711.7800000000002"/>
    <s v="Debit Card"/>
    <n v="0.22074393851993829"/>
    <x v="1"/>
    <x v="1"/>
    <x v="0"/>
    <s v="18:43"/>
    <x v="0"/>
    <x v="0"/>
  </r>
  <r>
    <s v="INV101779"/>
    <x v="233"/>
    <x v="1"/>
    <x v="4"/>
    <s v="STR053-2025-Feb"/>
    <x v="706"/>
    <x v="658"/>
    <x v="0"/>
    <x v="36"/>
    <x v="1"/>
    <x v="1"/>
    <s v="PRD0128"/>
    <x v="19"/>
    <x v="0"/>
    <x v="19"/>
    <x v="13"/>
    <x v="58"/>
    <x v="30"/>
    <n v="1500000"/>
    <x v="1"/>
    <s v="EMP0206"/>
    <s v="Arjun Krishnan"/>
    <n v="1"/>
    <n v="1238.6500000000001"/>
    <x v="0"/>
    <n v="123.86"/>
    <n v="12"/>
    <n v="133.77000000000001"/>
    <n v="1248.56"/>
    <n v="844.65"/>
    <n v="270.14"/>
    <s v="UPI"/>
    <n v="0.21636124815787788"/>
    <x v="0"/>
    <x v="1"/>
    <x v="0"/>
    <s v="11:27"/>
    <x v="3"/>
    <x v="0"/>
  </r>
  <r>
    <s v="INV101780"/>
    <x v="15"/>
    <x v="0"/>
    <x v="5"/>
    <s v="STR080-2024-Jun"/>
    <x v="181"/>
    <x v="178"/>
    <x v="0"/>
    <x v="4"/>
    <x v="2"/>
    <x v="3"/>
    <s v="PRD0133"/>
    <x v="204"/>
    <x v="5"/>
    <x v="7"/>
    <x v="40"/>
    <x v="26"/>
    <x v="19"/>
    <n v="2000000"/>
    <x v="1"/>
    <s v="EMP0206"/>
    <s v="Arjun Krishnan"/>
    <n v="2"/>
    <n v="1023.18"/>
    <x v="1"/>
    <n v="511.59"/>
    <n v="12"/>
    <n v="184.17"/>
    <n v="1718.94"/>
    <n v="1513.18"/>
    <n v="21.590000000000003"/>
    <s v="Debit Card"/>
    <n v="1.2560066087239813E-2"/>
    <x v="1"/>
    <x v="0"/>
    <x v="0"/>
    <s v="13:25"/>
    <x v="1"/>
    <x v="0"/>
  </r>
  <r>
    <s v="INV101781"/>
    <x v="301"/>
    <x v="0"/>
    <x v="0"/>
    <s v="STR100-2024-Dec"/>
    <x v="715"/>
    <x v="666"/>
    <x v="1"/>
    <x v="2"/>
    <x v="2"/>
    <x v="2"/>
    <s v="PRD0134"/>
    <x v="55"/>
    <x v="8"/>
    <x v="13"/>
    <x v="22"/>
    <x v="48"/>
    <x v="44"/>
    <n v="2500000"/>
    <x v="2"/>
    <s v="EMP0258"/>
    <s v="Preethi Singh"/>
    <n v="4"/>
    <n v="859.28"/>
    <x v="5"/>
    <n v="171.86"/>
    <n v="5"/>
    <n v="163.26"/>
    <n v="3428.52"/>
    <n v="2792.32"/>
    <n v="472.93999999999983"/>
    <s v="Debit Card"/>
    <n v="0.13794290247687044"/>
    <x v="1"/>
    <x v="0"/>
    <x v="0"/>
    <s v="21:25"/>
    <x v="2"/>
    <x v="0"/>
  </r>
  <r>
    <s v="INV101782"/>
    <x v="55"/>
    <x v="0"/>
    <x v="1"/>
    <s v="STR012-2024-Oct"/>
    <x v="269"/>
    <x v="261"/>
    <x v="1"/>
    <x v="28"/>
    <x v="1"/>
    <x v="1"/>
    <s v="PRD0137"/>
    <x v="99"/>
    <x v="10"/>
    <x v="15"/>
    <x v="19"/>
    <x v="72"/>
    <x v="57"/>
    <n v="2000000"/>
    <x v="0"/>
    <s v="EMP0020"/>
    <s v="Eswar Prasad"/>
    <n v="2"/>
    <n v="725.87"/>
    <x v="4"/>
    <n v="435.52"/>
    <n v="5"/>
    <n v="50.81"/>
    <n v="1067.03"/>
    <n v="1044.76"/>
    <n v="-28.54000000000002"/>
    <s v="Cash"/>
    <n v="-2.6747139255691051E-2"/>
    <x v="3"/>
    <x v="1"/>
    <x v="0"/>
    <s v="12:24"/>
    <x v="1"/>
    <x v="0"/>
  </r>
  <r>
    <s v="INV101783"/>
    <x v="152"/>
    <x v="0"/>
    <x v="2"/>
    <s v="STR002-2024-May"/>
    <x v="609"/>
    <x v="573"/>
    <x v="1"/>
    <x v="8"/>
    <x v="3"/>
    <x v="3"/>
    <s v="PRD0219"/>
    <x v="150"/>
    <x v="4"/>
    <x v="53"/>
    <x v="37"/>
    <x v="80"/>
    <x v="64"/>
    <n v="1000000"/>
    <x v="1"/>
    <s v="EMP0194"/>
    <s v="Pranav Reddy"/>
    <n v="2"/>
    <n v="530.29999999999995"/>
    <x v="2"/>
    <n v="0"/>
    <n v="5"/>
    <n v="53.03"/>
    <n v="1113.6300000000001"/>
    <n v="820.74"/>
    <n v="239.8600000000001"/>
    <s v="Debit Card"/>
    <n v="0.21538572057146455"/>
    <x v="1"/>
    <x v="0"/>
    <x v="0"/>
    <s v="12:38"/>
    <x v="1"/>
    <x v="0"/>
  </r>
  <r>
    <s v="INV101784"/>
    <x v="79"/>
    <x v="0"/>
    <x v="7"/>
    <s v="STR088-2024-Sep"/>
    <x v="341"/>
    <x v="326"/>
    <x v="0"/>
    <x v="1"/>
    <x v="1"/>
    <x v="3"/>
    <s v="PRD0014"/>
    <x v="217"/>
    <x v="16"/>
    <x v="47"/>
    <x v="44"/>
    <x v="17"/>
    <x v="17"/>
    <n v="2000000"/>
    <x v="2"/>
    <s v="EMP0269"/>
    <s v="Ishwarya Shetty"/>
    <n v="2"/>
    <n v="1843.32"/>
    <x v="0"/>
    <n v="368.66"/>
    <n v="12"/>
    <n v="398.16"/>
    <n v="3716.14"/>
    <n v="2410.2800000000002"/>
    <n v="907.69999999999959"/>
    <s v="Net Banking"/>
    <n v="0.24425882770832089"/>
    <x v="4"/>
    <x v="0"/>
    <x v="0"/>
    <s v="14:19"/>
    <x v="1"/>
    <x v="0"/>
  </r>
  <r>
    <s v="INV101785"/>
    <x v="262"/>
    <x v="0"/>
    <x v="5"/>
    <s v="STR081-2024-Jun"/>
    <x v="261"/>
    <x v="143"/>
    <x v="1"/>
    <x v="20"/>
    <x v="0"/>
    <x v="3"/>
    <s v="PRD0175"/>
    <x v="53"/>
    <x v="0"/>
    <x v="19"/>
    <x v="32"/>
    <x v="104"/>
    <x v="31"/>
    <n v="2500000"/>
    <x v="1"/>
    <s v="EMP0204"/>
    <s v="Rahul Krishnan"/>
    <n v="2"/>
    <n v="817.27"/>
    <x v="0"/>
    <n v="163.44999999999999"/>
    <n v="5"/>
    <n v="73.55"/>
    <n v="1544.64"/>
    <n v="1142.18"/>
    <n v="328.91"/>
    <s v="Cash"/>
    <n v="0.21293634762792624"/>
    <x v="3"/>
    <x v="0"/>
    <x v="0"/>
    <s v="21:52"/>
    <x v="2"/>
    <x v="1"/>
  </r>
  <r>
    <s v="INV101786"/>
    <x v="192"/>
    <x v="1"/>
    <x v="4"/>
    <s v="STR022-2025-Feb"/>
    <x v="52"/>
    <x v="52"/>
    <x v="0"/>
    <x v="26"/>
    <x v="4"/>
    <x v="3"/>
    <s v="PRD0115"/>
    <x v="57"/>
    <x v="8"/>
    <x v="39"/>
    <x v="1"/>
    <x v="73"/>
    <x v="58"/>
    <n v="800000"/>
    <x v="2"/>
    <s v="EMP0100"/>
    <s v="Priya Balasubramaniam"/>
    <n v="2"/>
    <n v="1707.39"/>
    <x v="1"/>
    <n v="853.7"/>
    <n v="12"/>
    <n v="307.33"/>
    <n v="2868.41"/>
    <n v="2281.8000000000002"/>
    <n v="279.27999999999969"/>
    <s v="Credit Card"/>
    <n v="9.7364044888980206E-2"/>
    <x v="2"/>
    <x v="0"/>
    <x v="0"/>
    <s v="18:52"/>
    <x v="0"/>
    <x v="0"/>
  </r>
  <r>
    <s v="INV101787"/>
    <x v="48"/>
    <x v="1"/>
    <x v="4"/>
    <s v="STR055-2025-Feb"/>
    <x v="165"/>
    <x v="162"/>
    <x v="1"/>
    <x v="21"/>
    <x v="1"/>
    <x v="0"/>
    <s v="PRD0167"/>
    <x v="119"/>
    <x v="16"/>
    <x v="29"/>
    <x v="24"/>
    <x v="51"/>
    <x v="47"/>
    <n v="1500000"/>
    <x v="0"/>
    <s v="EMP0203"/>
    <s v="Rani Mishra"/>
    <n v="4"/>
    <n v="2838.5"/>
    <x v="6"/>
    <n v="1703.1"/>
    <n v="12"/>
    <n v="1158.1099999999999"/>
    <n v="10809.01"/>
    <n v="6971.56"/>
    <n v="2679.34"/>
    <s v="Credit Card"/>
    <n v="0.24788024065108646"/>
    <x v="2"/>
    <x v="1"/>
    <x v="0"/>
    <s v="21:09"/>
    <x v="2"/>
    <x v="1"/>
  </r>
  <r>
    <s v="INV101788"/>
    <x v="209"/>
    <x v="1"/>
    <x v="8"/>
    <s v="STR026-2025-Mar"/>
    <x v="743"/>
    <x v="622"/>
    <x v="0"/>
    <x v="22"/>
    <x v="1"/>
    <x v="2"/>
    <s v="PRD0134"/>
    <x v="55"/>
    <x v="8"/>
    <x v="13"/>
    <x v="22"/>
    <x v="65"/>
    <x v="53"/>
    <n v="2500000"/>
    <x v="0"/>
    <s v="EMP0121"/>
    <s v="Yamini Pandian"/>
    <n v="3"/>
    <n v="894.41"/>
    <x v="0"/>
    <n v="268.32"/>
    <n v="5"/>
    <n v="120.75"/>
    <n v="2535.66"/>
    <n v="2094.2399999999998"/>
    <n v="320.67000000000007"/>
    <s v="Cash"/>
    <n v="0.12646411585149434"/>
    <x v="3"/>
    <x v="1"/>
    <x v="0"/>
    <s v="10:43"/>
    <x v="3"/>
    <x v="0"/>
  </r>
  <r>
    <s v="INV101789"/>
    <x v="73"/>
    <x v="0"/>
    <x v="3"/>
    <s v="STR070-2024-Jul"/>
    <x v="77"/>
    <x v="77"/>
    <x v="1"/>
    <x v="8"/>
    <x v="3"/>
    <x v="2"/>
    <s v="PRD0148"/>
    <x v="169"/>
    <x v="0"/>
    <x v="37"/>
    <x v="31"/>
    <x v="111"/>
    <x v="75"/>
    <n v="1000000"/>
    <x v="1"/>
    <s v="EMP0009"/>
    <s v="Vinod Hegde"/>
    <n v="3"/>
    <n v="942.62"/>
    <x v="4"/>
    <n v="848.36"/>
    <n v="5"/>
    <n v="98.97"/>
    <n v="2078.4699999999998"/>
    <n v="2301.33"/>
    <n v="-321.83000000000015"/>
    <s v="UPI"/>
    <n v="-0.15483985816490023"/>
    <x v="0"/>
    <x v="0"/>
    <x v="0"/>
    <s v="18:31"/>
    <x v="0"/>
    <x v="0"/>
  </r>
  <r>
    <s v="INV101790"/>
    <x v="272"/>
    <x v="0"/>
    <x v="9"/>
    <s v="STR081-2024-Nov"/>
    <x v="392"/>
    <x v="377"/>
    <x v="1"/>
    <x v="24"/>
    <x v="1"/>
    <x v="3"/>
    <s v="PRD0068"/>
    <x v="162"/>
    <x v="5"/>
    <x v="35"/>
    <x v="26"/>
    <x v="104"/>
    <x v="31"/>
    <n v="2500000"/>
    <x v="1"/>
    <s v="EMP0063"/>
    <s v="Anusuya Subramaniam"/>
    <n v="3"/>
    <n v="1709.44"/>
    <x v="0"/>
    <n v="512.83000000000004"/>
    <n v="12"/>
    <n v="553.86"/>
    <n v="5169.3500000000004"/>
    <n v="3582.42"/>
    <n v="1033.0700000000002"/>
    <s v="Credit Card"/>
    <n v="0.19984524166481279"/>
    <x v="2"/>
    <x v="0"/>
    <x v="0"/>
    <s v="19:34"/>
    <x v="0"/>
    <x v="1"/>
  </r>
  <r>
    <s v="INV101791"/>
    <x v="101"/>
    <x v="0"/>
    <x v="1"/>
    <s v="STR056-2024-Oct"/>
    <x v="618"/>
    <x v="581"/>
    <x v="0"/>
    <x v="12"/>
    <x v="3"/>
    <x v="2"/>
    <s v="PRD0225"/>
    <x v="124"/>
    <x v="11"/>
    <x v="49"/>
    <x v="44"/>
    <x v="61"/>
    <x v="50"/>
    <n v="1200000"/>
    <x v="2"/>
    <s v="EMP0194"/>
    <s v="Pranav Reddy"/>
    <n v="1"/>
    <n v="1266.1300000000001"/>
    <x v="2"/>
    <n v="0"/>
    <n v="12"/>
    <n v="151.94"/>
    <n v="1418.07"/>
    <n v="861.8"/>
    <n v="404.33"/>
    <s v="Cash"/>
    <n v="0.28512696834429896"/>
    <x v="3"/>
    <x v="0"/>
    <x v="0"/>
    <s v="17:43"/>
    <x v="0"/>
    <x v="0"/>
  </r>
  <r>
    <s v="INV101792"/>
    <x v="189"/>
    <x v="0"/>
    <x v="0"/>
    <s v="STR041-2024-Dec"/>
    <x v="180"/>
    <x v="177"/>
    <x v="1"/>
    <x v="26"/>
    <x v="4"/>
    <x v="0"/>
    <s v="PRD0235"/>
    <x v="89"/>
    <x v="2"/>
    <x v="2"/>
    <x v="1"/>
    <x v="62"/>
    <x v="32"/>
    <n v="2500000"/>
    <x v="1"/>
    <s v="EMP0269"/>
    <s v="Ishwarya Shetty"/>
    <n v="2"/>
    <n v="1923.64"/>
    <x v="3"/>
    <n v="769.46"/>
    <n v="12"/>
    <n v="369.34"/>
    <n v="3447.16"/>
    <n v="2756.76"/>
    <n v="321.05999999999966"/>
    <s v="Credit Card"/>
    <n v="9.3137539307719883E-2"/>
    <x v="2"/>
    <x v="0"/>
    <x v="0"/>
    <s v="21:05"/>
    <x v="2"/>
    <x v="0"/>
  </r>
  <r>
    <s v="INV101793"/>
    <x v="197"/>
    <x v="0"/>
    <x v="1"/>
    <s v="STR056-2024-Oct"/>
    <x v="554"/>
    <x v="524"/>
    <x v="1"/>
    <x v="32"/>
    <x v="3"/>
    <x v="0"/>
    <s v="PRD0204"/>
    <x v="190"/>
    <x v="12"/>
    <x v="68"/>
    <x v="46"/>
    <x v="61"/>
    <x v="50"/>
    <n v="1200000"/>
    <x v="2"/>
    <s v="EMP0100"/>
    <s v="Priya Balasubramaniam"/>
    <n v="1"/>
    <n v="880.87"/>
    <x v="1"/>
    <n v="220.22"/>
    <n v="5"/>
    <n v="33.03"/>
    <n v="693.68"/>
    <n v="695.67"/>
    <n v="-35.02000000000001"/>
    <s v="Cash"/>
    <n v="-5.0484373198016394E-2"/>
    <x v="3"/>
    <x v="0"/>
    <x v="0"/>
    <s v="12:50"/>
    <x v="1"/>
    <x v="0"/>
  </r>
  <r>
    <s v="INV101794"/>
    <x v="32"/>
    <x v="0"/>
    <x v="11"/>
    <s v="STR012-2024-Aug"/>
    <x v="751"/>
    <x v="699"/>
    <x v="1"/>
    <x v="4"/>
    <x v="2"/>
    <x v="3"/>
    <s v="PRD0134"/>
    <x v="55"/>
    <x v="8"/>
    <x v="13"/>
    <x v="22"/>
    <x v="72"/>
    <x v="57"/>
    <n v="2000000"/>
    <x v="0"/>
    <s v="EMP0061"/>
    <s v="Ganapathy Naidu"/>
    <n v="3"/>
    <n v="878.67"/>
    <x v="6"/>
    <n v="395.4"/>
    <n v="5"/>
    <n v="112.03"/>
    <n v="2352.64"/>
    <n v="2094.2399999999998"/>
    <n v="146.37000000000009"/>
    <s v="UPI"/>
    <n v="6.22152135473341E-2"/>
    <x v="0"/>
    <x v="1"/>
    <x v="0"/>
    <s v="11:29"/>
    <x v="3"/>
    <x v="0"/>
  </r>
  <r>
    <s v="INV101795"/>
    <x v="42"/>
    <x v="0"/>
    <x v="2"/>
    <s v="STR065-2024-May"/>
    <x v="738"/>
    <x v="687"/>
    <x v="1"/>
    <x v="9"/>
    <x v="2"/>
    <x v="2"/>
    <s v="PRD0094"/>
    <x v="201"/>
    <x v="4"/>
    <x v="6"/>
    <x v="42"/>
    <x v="102"/>
    <x v="73"/>
    <n v="1200000"/>
    <x v="0"/>
    <s v="EMP0086"/>
    <s v="Anil Reddy"/>
    <n v="1"/>
    <n v="1372.62"/>
    <x v="0"/>
    <n v="137.26"/>
    <n v="12"/>
    <n v="148.24"/>
    <n v="1383.6"/>
    <n v="893.89"/>
    <n v="341.46999999999991"/>
    <s v="Credit Card"/>
    <n v="0.24679820757444343"/>
    <x v="2"/>
    <x v="1"/>
    <x v="0"/>
    <s v="21:30"/>
    <x v="2"/>
    <x v="1"/>
  </r>
  <r>
    <s v="INV101796"/>
    <x v="85"/>
    <x v="0"/>
    <x v="1"/>
    <s v="STR037-2024-Oct"/>
    <x v="534"/>
    <x v="98"/>
    <x v="1"/>
    <x v="3"/>
    <x v="3"/>
    <x v="0"/>
    <s v="PRD0160"/>
    <x v="30"/>
    <x v="7"/>
    <x v="26"/>
    <x v="18"/>
    <x v="0"/>
    <x v="0"/>
    <n v="1000000"/>
    <x v="0"/>
    <s v="EMP0203"/>
    <s v="Rani Mishra"/>
    <n v="1"/>
    <n v="1116.78"/>
    <x v="0"/>
    <n v="111.68"/>
    <n v="12"/>
    <n v="120.61"/>
    <n v="1125.71"/>
    <n v="759"/>
    <n v="246.10000000000002"/>
    <s v="Debit Card"/>
    <n v="0.21861758356948061"/>
    <x v="1"/>
    <x v="0"/>
    <x v="0"/>
    <s v="17:13"/>
    <x v="0"/>
    <x v="0"/>
  </r>
  <r>
    <s v="INV101797"/>
    <x v="97"/>
    <x v="0"/>
    <x v="1"/>
    <s v="STR062-2024-Oct"/>
    <x v="251"/>
    <x v="245"/>
    <x v="0"/>
    <x v="14"/>
    <x v="1"/>
    <x v="0"/>
    <s v="PRD0078"/>
    <x v="11"/>
    <x v="5"/>
    <x v="11"/>
    <x v="5"/>
    <x v="6"/>
    <x v="6"/>
    <n v="1000000"/>
    <x v="0"/>
    <s v="EMP0206"/>
    <s v="Arjun Krishnan"/>
    <n v="1"/>
    <n v="1168.74"/>
    <x v="2"/>
    <n v="0"/>
    <n v="12"/>
    <n v="140.25"/>
    <n v="1308.99"/>
    <n v="828.44"/>
    <n v="340.29999999999995"/>
    <s v="Credit Card"/>
    <n v="0.25997142835315773"/>
    <x v="2"/>
    <x v="1"/>
    <x v="0"/>
    <s v="11:13"/>
    <x v="3"/>
    <x v="1"/>
  </r>
  <r>
    <s v="INV101798"/>
    <x v="181"/>
    <x v="0"/>
    <x v="9"/>
    <s v="STR083-2024-Nov"/>
    <x v="279"/>
    <x v="271"/>
    <x v="1"/>
    <x v="6"/>
    <x v="0"/>
    <x v="1"/>
    <s v="PRD0094"/>
    <x v="201"/>
    <x v="4"/>
    <x v="6"/>
    <x v="42"/>
    <x v="28"/>
    <x v="27"/>
    <n v="1200000"/>
    <x v="2"/>
    <s v="EMP0203"/>
    <s v="Rani Mishra"/>
    <n v="1"/>
    <n v="1360.92"/>
    <x v="1"/>
    <n v="340.23"/>
    <n v="12"/>
    <n v="122.48"/>
    <n v="1143.17"/>
    <n v="893.89"/>
    <n v="126.80000000000008"/>
    <s v="UPI"/>
    <n v="0.11091963574971359"/>
    <x v="0"/>
    <x v="0"/>
    <x v="0"/>
    <s v="17:05"/>
    <x v="0"/>
    <x v="0"/>
  </r>
  <r>
    <s v="INV101799"/>
    <x v="42"/>
    <x v="0"/>
    <x v="2"/>
    <s v="STR111-2024-May"/>
    <x v="223"/>
    <x v="217"/>
    <x v="0"/>
    <x v="29"/>
    <x v="4"/>
    <x v="1"/>
    <s v="PRD0149"/>
    <x v="154"/>
    <x v="3"/>
    <x v="63"/>
    <x v="39"/>
    <x v="23"/>
    <x v="23"/>
    <n v="2500000"/>
    <x v="0"/>
    <s v="EMP0100"/>
    <s v="Priya Balasubramaniam"/>
    <n v="3"/>
    <n v="1731.62"/>
    <x v="6"/>
    <n v="779.23"/>
    <n v="12"/>
    <n v="529.88"/>
    <n v="4945.51"/>
    <n v="3435.63"/>
    <n v="980.00000000000011"/>
    <s v="Cash"/>
    <n v="0.19815954269630434"/>
    <x v="3"/>
    <x v="0"/>
    <x v="0"/>
    <s v="12:39"/>
    <x v="1"/>
    <x v="1"/>
  </r>
  <r>
    <s v="INV101800"/>
    <x v="11"/>
    <x v="1"/>
    <x v="8"/>
    <s v="STR051-2025-Mar"/>
    <x v="746"/>
    <x v="694"/>
    <x v="1"/>
    <x v="3"/>
    <x v="3"/>
    <x v="0"/>
    <s v="PRD0145"/>
    <x v="94"/>
    <x v="8"/>
    <x v="10"/>
    <x v="42"/>
    <x v="41"/>
    <x v="38"/>
    <n v="2000000"/>
    <x v="1"/>
    <s v="EMP0008"/>
    <s v="Deepak Kamath"/>
    <n v="3"/>
    <n v="1754.37"/>
    <x v="2"/>
    <n v="0"/>
    <n v="12"/>
    <n v="631.57000000000005"/>
    <n v="5894.68"/>
    <n v="3399.81"/>
    <n v="1863.3000000000002"/>
    <s v="EMI"/>
    <n v="0.31609858380777245"/>
    <x v="5"/>
    <x v="0"/>
    <x v="0"/>
    <s v="13:13"/>
    <x v="1"/>
    <x v="0"/>
  </r>
  <r>
    <s v="INV101801"/>
    <x v="204"/>
    <x v="0"/>
    <x v="7"/>
    <s v="STR104-2024-Sep"/>
    <x v="31"/>
    <x v="31"/>
    <x v="1"/>
    <x v="7"/>
    <x v="0"/>
    <x v="0"/>
    <s v="PRD0091"/>
    <x v="191"/>
    <x v="0"/>
    <x v="37"/>
    <x v="34"/>
    <x v="53"/>
    <x v="19"/>
    <n v="1200000"/>
    <x v="1"/>
    <s v="EMP0240"/>
    <s v="Gopal Prasad"/>
    <n v="2"/>
    <n v="1288.79"/>
    <x v="2"/>
    <n v="0"/>
    <n v="12"/>
    <n v="309.31"/>
    <n v="2886.89"/>
    <n v="1617.98"/>
    <n v="959.59999999999991"/>
    <s v="UPI"/>
    <n v="0.33239922546408068"/>
    <x v="0"/>
    <x v="0"/>
    <x v="0"/>
    <s v="10:57"/>
    <x v="3"/>
    <x v="1"/>
  </r>
  <r>
    <s v="INV101802"/>
    <x v="147"/>
    <x v="0"/>
    <x v="9"/>
    <s v="STR089-2024-Nov"/>
    <x v="197"/>
    <x v="194"/>
    <x v="0"/>
    <x v="11"/>
    <x v="3"/>
    <x v="1"/>
    <s v="PRD0061"/>
    <x v="152"/>
    <x v="13"/>
    <x v="22"/>
    <x v="14"/>
    <x v="67"/>
    <x v="23"/>
    <n v="800000"/>
    <x v="0"/>
    <s v="EMP0206"/>
    <s v="Arjun Krishnan"/>
    <n v="1"/>
    <n v="741.02"/>
    <x v="0"/>
    <n v="74.099999999999994"/>
    <n v="5"/>
    <n v="33.35"/>
    <n v="700.27"/>
    <n v="509.44"/>
    <n v="157.47999999999999"/>
    <s v="UPI"/>
    <n v="0.22488468733488512"/>
    <x v="0"/>
    <x v="0"/>
    <x v="0"/>
    <s v="10:13"/>
    <x v="3"/>
    <x v="1"/>
  </r>
  <r>
    <s v="INV101803"/>
    <x v="188"/>
    <x v="0"/>
    <x v="10"/>
    <s v="STR012-2024-Apr"/>
    <x v="612"/>
    <x v="576"/>
    <x v="0"/>
    <x v="35"/>
    <x v="3"/>
    <x v="0"/>
    <s v="PRD0228"/>
    <x v="61"/>
    <x v="18"/>
    <x v="42"/>
    <x v="8"/>
    <x v="72"/>
    <x v="57"/>
    <n v="2000000"/>
    <x v="0"/>
    <s v="EMP0127"/>
    <s v="Chandra Reddy"/>
    <n v="3"/>
    <n v="1435.23"/>
    <x v="1"/>
    <n v="1076.42"/>
    <n v="12"/>
    <n v="387.51"/>
    <n v="3616.78"/>
    <n v="2709.9"/>
    <n v="519.37000000000012"/>
    <s v="Cash"/>
    <n v="0.14360010838370044"/>
    <x v="3"/>
    <x v="0"/>
    <x v="0"/>
    <s v="14:22"/>
    <x v="1"/>
    <x v="1"/>
  </r>
  <r>
    <s v="INV101804"/>
    <x v="64"/>
    <x v="0"/>
    <x v="9"/>
    <s v="STR084-2024-Nov"/>
    <x v="188"/>
    <x v="185"/>
    <x v="1"/>
    <x v="31"/>
    <x v="1"/>
    <x v="0"/>
    <s v="PRD0055"/>
    <x v="121"/>
    <x v="4"/>
    <x v="41"/>
    <x v="20"/>
    <x v="7"/>
    <x v="7"/>
    <n v="2000000"/>
    <x v="0"/>
    <s v="EMP0026"/>
    <s v="Sunita Ramachandran"/>
    <n v="2"/>
    <n v="1514.03"/>
    <x v="0"/>
    <n v="302.81"/>
    <n v="12"/>
    <n v="327.02999999999997"/>
    <n v="3052.28"/>
    <n v="2158.94"/>
    <n v="566.31000000000017"/>
    <s v="Net Banking"/>
    <n v="0.18553671353873175"/>
    <x v="4"/>
    <x v="0"/>
    <x v="0"/>
    <s v="19:03"/>
    <x v="0"/>
    <x v="1"/>
  </r>
  <r>
    <s v="INV101805"/>
    <x v="222"/>
    <x v="0"/>
    <x v="1"/>
    <s v="STR069-2024-Oct"/>
    <x v="300"/>
    <x v="289"/>
    <x v="1"/>
    <x v="20"/>
    <x v="0"/>
    <x v="1"/>
    <s v="PRD0211"/>
    <x v="198"/>
    <x v="6"/>
    <x v="8"/>
    <x v="15"/>
    <x v="114"/>
    <x v="78"/>
    <n v="1200000"/>
    <x v="1"/>
    <s v="EMP0002"/>
    <s v="Girish Sundaram"/>
    <n v="2"/>
    <n v="839.91"/>
    <x v="0"/>
    <n v="167.98"/>
    <n v="5"/>
    <n v="75.59"/>
    <n v="1587.43"/>
    <n v="962.6"/>
    <n v="549.24"/>
    <s v="Net Banking"/>
    <n v="0.34599320914937981"/>
    <x v="4"/>
    <x v="0"/>
    <x v="0"/>
    <s v="20:33"/>
    <x v="0"/>
    <x v="0"/>
  </r>
  <r>
    <s v="INV101806"/>
    <x v="142"/>
    <x v="0"/>
    <x v="7"/>
    <s v="STR063-2024-Sep"/>
    <x v="464"/>
    <x v="445"/>
    <x v="1"/>
    <x v="36"/>
    <x v="1"/>
    <x v="1"/>
    <s v="PRD0152"/>
    <x v="24"/>
    <x v="14"/>
    <x v="23"/>
    <x v="8"/>
    <x v="70"/>
    <x v="56"/>
    <n v="1200000"/>
    <x v="2"/>
    <s v="EMP0002"/>
    <s v="Girish Sundaram"/>
    <n v="4"/>
    <n v="6762.89"/>
    <x v="6"/>
    <n v="4057.73"/>
    <n v="3"/>
    <n v="689.81"/>
    <n v="23683.64"/>
    <n v="18860.400000000001"/>
    <n v="4133.4299999999985"/>
    <s v="Credit Card"/>
    <n v="0.17452680415679342"/>
    <x v="2"/>
    <x v="1"/>
    <x v="0"/>
    <s v="10:56"/>
    <x v="3"/>
    <x v="1"/>
  </r>
  <r>
    <s v="INV101807"/>
    <x v="238"/>
    <x v="0"/>
    <x v="2"/>
    <s v="STR054-2024-May"/>
    <x v="252"/>
    <x v="246"/>
    <x v="0"/>
    <x v="4"/>
    <x v="2"/>
    <x v="1"/>
    <s v="PRD0001"/>
    <x v="84"/>
    <x v="15"/>
    <x v="54"/>
    <x v="40"/>
    <x v="85"/>
    <x v="37"/>
    <n v="2000000"/>
    <x v="1"/>
    <s v="EMP0026"/>
    <s v="Sunita Ramachandran"/>
    <n v="1"/>
    <n v="2092.54"/>
    <x v="0"/>
    <n v="209.25"/>
    <n v="12"/>
    <n v="225.99"/>
    <n v="2109.2800000000002"/>
    <n v="1409.12"/>
    <n v="474.1700000000003"/>
    <s v="Cash"/>
    <n v="0.2248018281119625"/>
    <x v="3"/>
    <x v="0"/>
    <x v="0"/>
    <s v="10:15"/>
    <x v="3"/>
    <x v="1"/>
  </r>
  <r>
    <s v="INV101808"/>
    <x v="117"/>
    <x v="0"/>
    <x v="9"/>
    <s v="STR033-2024-Nov"/>
    <x v="508"/>
    <x v="241"/>
    <x v="1"/>
    <x v="14"/>
    <x v="1"/>
    <x v="3"/>
    <s v="PRD0060"/>
    <x v="160"/>
    <x v="3"/>
    <x v="5"/>
    <x v="29"/>
    <x v="116"/>
    <x v="53"/>
    <n v="2500000"/>
    <x v="0"/>
    <s v="EMP0276"/>
    <s v="Manoj Ramachandran"/>
    <n v="2"/>
    <n v="2173.27"/>
    <x v="1"/>
    <n v="1086.6300000000001"/>
    <n v="12"/>
    <n v="391.19"/>
    <n v="3651.1"/>
    <n v="2864.02"/>
    <n v="395.88999999999993"/>
    <s v="Net Banking"/>
    <n v="0.10843033606310426"/>
    <x v="4"/>
    <x v="1"/>
    <x v="0"/>
    <s v="13:33"/>
    <x v="1"/>
    <x v="0"/>
  </r>
  <r>
    <s v="INV101809"/>
    <x v="1"/>
    <x v="0"/>
    <x v="1"/>
    <s v="STR050-2024-Oct"/>
    <x v="132"/>
    <x v="130"/>
    <x v="0"/>
    <x v="9"/>
    <x v="2"/>
    <x v="1"/>
    <s v="PRD0203"/>
    <x v="60"/>
    <x v="4"/>
    <x v="41"/>
    <x v="34"/>
    <x v="57"/>
    <x v="49"/>
    <n v="2000000"/>
    <x v="1"/>
    <s v="EMP0045"/>
    <s v="Chitra Chettiar"/>
    <n v="4"/>
    <n v="1276.31"/>
    <x v="0"/>
    <n v="510.52"/>
    <n v="12"/>
    <n v="551.37"/>
    <n v="5146.09"/>
    <n v="3658.88"/>
    <n v="935.84"/>
    <s v="Cash"/>
    <n v="0.18185457308364214"/>
    <x v="3"/>
    <x v="0"/>
    <x v="0"/>
    <s v="11:17"/>
    <x v="3"/>
    <x v="1"/>
  </r>
  <r>
    <s v="INV101810"/>
    <x v="326"/>
    <x v="1"/>
    <x v="8"/>
    <s v="STR076-2025-Mar"/>
    <x v="239"/>
    <x v="233"/>
    <x v="0"/>
    <x v="14"/>
    <x v="1"/>
    <x v="1"/>
    <s v="PRD0193"/>
    <x v="70"/>
    <x v="16"/>
    <x v="47"/>
    <x v="16"/>
    <x v="105"/>
    <x v="21"/>
    <n v="1500000"/>
    <x v="1"/>
    <s v="EMP0141"/>
    <s v="Dhruv Mishra"/>
    <n v="3"/>
    <n v="2322.8000000000002"/>
    <x v="6"/>
    <n v="1045.26"/>
    <n v="12"/>
    <n v="710.78"/>
    <n v="6633.92"/>
    <n v="4782"/>
    <n v="1141.1400000000001"/>
    <s v="EMI"/>
    <n v="0.17201594230861997"/>
    <x v="5"/>
    <x v="1"/>
    <x v="0"/>
    <s v="12:55"/>
    <x v="1"/>
    <x v="0"/>
  </r>
  <r>
    <s v="INV101811"/>
    <x v="66"/>
    <x v="0"/>
    <x v="10"/>
    <s v="STR006-2024-Apr"/>
    <x v="243"/>
    <x v="237"/>
    <x v="0"/>
    <x v="16"/>
    <x v="3"/>
    <x v="1"/>
    <s v="PRD0025"/>
    <x v="39"/>
    <x v="7"/>
    <x v="33"/>
    <x v="23"/>
    <x v="86"/>
    <x v="3"/>
    <n v="2000000"/>
    <x v="1"/>
    <s v="EMP0073"/>
    <s v="Sathish Sundaram"/>
    <n v="4"/>
    <n v="1343.49"/>
    <x v="1"/>
    <n v="1343.49"/>
    <n v="12"/>
    <n v="483.66"/>
    <n v="4514.13"/>
    <n v="4100.96"/>
    <n v="-70.489999999999952"/>
    <s v="Cash"/>
    <n v="-1.5615412050605532E-2"/>
    <x v="3"/>
    <x v="1"/>
    <x v="0"/>
    <s v="14:11"/>
    <x v="1"/>
    <x v="0"/>
  </r>
  <r>
    <s v="INV101812"/>
    <x v="329"/>
    <x v="0"/>
    <x v="0"/>
    <s v="STR076-2024-Dec"/>
    <x v="99"/>
    <x v="98"/>
    <x v="1"/>
    <x v="10"/>
    <x v="4"/>
    <x v="0"/>
    <s v="PRD0119"/>
    <x v="181"/>
    <x v="1"/>
    <x v="1"/>
    <x v="26"/>
    <x v="105"/>
    <x v="21"/>
    <n v="1500000"/>
    <x v="1"/>
    <s v="EMP0132"/>
    <s v="Vasanthi Gupta"/>
    <n v="3"/>
    <n v="757.38"/>
    <x v="4"/>
    <n v="681.64"/>
    <n v="5"/>
    <n v="79.53"/>
    <n v="1670.03"/>
    <n v="1284.48"/>
    <n v="306.02"/>
    <s v="Cash"/>
    <n v="0.18324221720567893"/>
    <x v="3"/>
    <x v="0"/>
    <x v="0"/>
    <s v="16:10"/>
    <x v="1"/>
    <x v="0"/>
  </r>
  <r>
    <s v="INV101813"/>
    <x v="163"/>
    <x v="0"/>
    <x v="0"/>
    <s v="STR018-2024-Dec"/>
    <x v="63"/>
    <x v="63"/>
    <x v="0"/>
    <x v="24"/>
    <x v="1"/>
    <x v="1"/>
    <s v="PRD0062"/>
    <x v="106"/>
    <x v="13"/>
    <x v="57"/>
    <x v="25"/>
    <x v="46"/>
    <x v="43"/>
    <n v="2000000"/>
    <x v="0"/>
    <s v="EMP0269"/>
    <s v="Ishwarya Shetty"/>
    <n v="1"/>
    <n v="594.57000000000005"/>
    <x v="2"/>
    <n v="0"/>
    <n v="5"/>
    <n v="29.73"/>
    <n v="624.29999999999995"/>
    <n v="424.76"/>
    <n v="169.80999999999997"/>
    <s v="Cash"/>
    <n v="0.27200064071760371"/>
    <x v="3"/>
    <x v="0"/>
    <x v="0"/>
    <s v="14:34"/>
    <x v="1"/>
    <x v="0"/>
  </r>
  <r>
    <s v="INV101814"/>
    <x v="42"/>
    <x v="0"/>
    <x v="2"/>
    <s v="STR119-2024-May"/>
    <x v="616"/>
    <x v="579"/>
    <x v="1"/>
    <x v="22"/>
    <x v="1"/>
    <x v="0"/>
    <s v="PRD0229"/>
    <x v="187"/>
    <x v="18"/>
    <x v="55"/>
    <x v="1"/>
    <x v="89"/>
    <x v="6"/>
    <n v="1000000"/>
    <x v="0"/>
    <s v="EMP0207"/>
    <s v="Chitra Bhat"/>
    <n v="1"/>
    <n v="1188.67"/>
    <x v="5"/>
    <n v="59.43"/>
    <n v="12"/>
    <n v="135.51"/>
    <n v="1264.75"/>
    <n v="917.44"/>
    <n v="211.79999999999995"/>
    <s v="UPI"/>
    <n v="0.16746392567701124"/>
    <x v="0"/>
    <x v="1"/>
    <x v="0"/>
    <s v="21:59"/>
    <x v="2"/>
    <x v="1"/>
  </r>
  <r>
    <s v="INV101815"/>
    <x v="300"/>
    <x v="0"/>
    <x v="7"/>
    <s v="STR039-2024-Sep"/>
    <x v="316"/>
    <x v="304"/>
    <x v="0"/>
    <x v="27"/>
    <x v="4"/>
    <x v="3"/>
    <s v="PRD0244"/>
    <x v="122"/>
    <x v="8"/>
    <x v="10"/>
    <x v="32"/>
    <x v="94"/>
    <x v="68"/>
    <n v="1500000"/>
    <x v="2"/>
    <s v="EMP0173"/>
    <s v="Logesh Gopalakrishnan"/>
    <n v="2"/>
    <n v="1137.27"/>
    <x v="1"/>
    <n v="568.63"/>
    <n v="12"/>
    <n v="204.71"/>
    <n v="1910.62"/>
    <n v="1621.24"/>
    <n v="84.669999999999874"/>
    <s v="Net Banking"/>
    <n v="4.4315457809506797E-2"/>
    <x v="4"/>
    <x v="1"/>
    <x v="0"/>
    <s v="21:34"/>
    <x v="2"/>
    <x v="0"/>
  </r>
  <r>
    <s v="INV101816"/>
    <x v="25"/>
    <x v="0"/>
    <x v="7"/>
    <s v="STR062-2024-Sep"/>
    <x v="370"/>
    <x v="355"/>
    <x v="0"/>
    <x v="31"/>
    <x v="1"/>
    <x v="1"/>
    <s v="PRD0031"/>
    <x v="146"/>
    <x v="12"/>
    <x v="68"/>
    <x v="18"/>
    <x v="6"/>
    <x v="6"/>
    <n v="1000000"/>
    <x v="0"/>
    <s v="EMP0204"/>
    <s v="Rahul Krishnan"/>
    <n v="2"/>
    <n v="3520.77"/>
    <x v="1"/>
    <n v="1760.38"/>
    <n v="12"/>
    <n v="633.74"/>
    <n v="5914.9"/>
    <n v="4748.0600000000004"/>
    <n v="533.09999999999923"/>
    <s v="Net Banking"/>
    <n v="9.0128320005409934E-2"/>
    <x v="4"/>
    <x v="1"/>
    <x v="0"/>
    <s v="19:36"/>
    <x v="0"/>
    <x v="0"/>
  </r>
  <r>
    <s v="INV101817"/>
    <x v="265"/>
    <x v="1"/>
    <x v="4"/>
    <s v="STR087-2025-Feb"/>
    <x v="752"/>
    <x v="700"/>
    <x v="0"/>
    <x v="17"/>
    <x v="2"/>
    <x v="3"/>
    <s v="PRD0129"/>
    <x v="54"/>
    <x v="6"/>
    <x v="56"/>
    <x v="2"/>
    <x v="45"/>
    <x v="42"/>
    <n v="2000000"/>
    <x v="1"/>
    <s v="EMP0207"/>
    <s v="Chitra Bhat"/>
    <n v="0"/>
    <n v="685.88"/>
    <x v="5"/>
    <n v="0"/>
    <n v="5"/>
    <n v="0"/>
    <n v="0"/>
    <n v="0"/>
    <n v="0"/>
    <s v="UPI"/>
    <n v="0"/>
    <x v="0"/>
    <x v="0"/>
    <x v="0"/>
    <s v="16:49"/>
    <x v="1"/>
    <x v="0"/>
  </r>
  <r>
    <s v="INV101818"/>
    <x v="21"/>
    <x v="0"/>
    <x v="3"/>
    <s v="STR001-2024-Jul"/>
    <x v="674"/>
    <x v="627"/>
    <x v="0"/>
    <x v="22"/>
    <x v="1"/>
    <x v="1"/>
    <s v="PRD0141"/>
    <x v="62"/>
    <x v="10"/>
    <x v="43"/>
    <x v="12"/>
    <x v="55"/>
    <x v="48"/>
    <n v="2500000"/>
    <x v="1"/>
    <s v="EMP0091"/>
    <s v="Hari Nair"/>
    <n v="2"/>
    <n v="732.69"/>
    <x v="2"/>
    <n v="0"/>
    <n v="5"/>
    <n v="73.27"/>
    <n v="1538.65"/>
    <n v="1095.3399999999999"/>
    <n v="370.04000000000019"/>
    <s v="Cash"/>
    <n v="0.24049653917395131"/>
    <x v="3"/>
    <x v="0"/>
    <x v="0"/>
    <s v="14:27"/>
    <x v="1"/>
    <x v="0"/>
  </r>
  <r>
    <s v="INV101819"/>
    <x v="289"/>
    <x v="0"/>
    <x v="11"/>
    <s v="STR066-2024-Aug"/>
    <x v="750"/>
    <x v="698"/>
    <x v="1"/>
    <x v="29"/>
    <x v="4"/>
    <x v="1"/>
    <s v="PRD0188"/>
    <x v="192"/>
    <x v="13"/>
    <x v="57"/>
    <x v="19"/>
    <x v="39"/>
    <x v="36"/>
    <n v="2500000"/>
    <x v="1"/>
    <s v="EMP0141"/>
    <s v="Dhruv Mishra"/>
    <n v="2"/>
    <n v="496.47"/>
    <x v="0"/>
    <n v="99.29"/>
    <n v="5"/>
    <n v="44.68"/>
    <n v="938.33"/>
    <n v="674.18"/>
    <n v="219.47000000000008"/>
    <s v="UPI"/>
    <n v="0.23389425894941021"/>
    <x v="0"/>
    <x v="0"/>
    <x v="0"/>
    <s v="12:00"/>
    <x v="1"/>
    <x v="0"/>
  </r>
  <r>
    <s v="INV101820"/>
    <x v="97"/>
    <x v="0"/>
    <x v="1"/>
    <s v="STR057-2024-Oct"/>
    <x v="273"/>
    <x v="265"/>
    <x v="1"/>
    <x v="20"/>
    <x v="0"/>
    <x v="3"/>
    <s v="PRD0202"/>
    <x v="133"/>
    <x v="19"/>
    <x v="40"/>
    <x v="44"/>
    <x v="60"/>
    <x v="3"/>
    <n v="2500000"/>
    <x v="1"/>
    <s v="EMP0090"/>
    <s v="Padma Gounder"/>
    <n v="2"/>
    <n v="961.1"/>
    <x v="4"/>
    <n v="576.66"/>
    <n v="5"/>
    <n v="67.28"/>
    <n v="1412.82"/>
    <n v="1180.04"/>
    <n v="165.49999999999997"/>
    <s v="Cash"/>
    <n v="0.11714160331818631"/>
    <x v="3"/>
    <x v="0"/>
    <x v="0"/>
    <s v="15:30"/>
    <x v="1"/>
    <x v="1"/>
  </r>
  <r>
    <s v="INV101821"/>
    <x v="243"/>
    <x v="1"/>
    <x v="4"/>
    <s v="STR115-2025-Feb"/>
    <x v="622"/>
    <x v="585"/>
    <x v="0"/>
    <x v="26"/>
    <x v="4"/>
    <x v="0"/>
    <s v="PRD0116"/>
    <x v="56"/>
    <x v="7"/>
    <x v="9"/>
    <x v="13"/>
    <x v="43"/>
    <x v="40"/>
    <n v="1500000"/>
    <x v="2"/>
    <s v="EMP0002"/>
    <s v="Girish Sundaram"/>
    <n v="1"/>
    <n v="1461.57"/>
    <x v="5"/>
    <n v="73.08"/>
    <n v="12"/>
    <n v="166.62"/>
    <n v="1555.11"/>
    <n v="1048.71"/>
    <n v="339.77999999999986"/>
    <s v="UPI"/>
    <n v="0.21849258251827838"/>
    <x v="0"/>
    <x v="1"/>
    <x v="0"/>
    <s v="17:23"/>
    <x v="0"/>
    <x v="0"/>
  </r>
  <r>
    <s v="INV101822"/>
    <x v="273"/>
    <x v="0"/>
    <x v="2"/>
    <s v="STR097-2024-May"/>
    <x v="581"/>
    <x v="549"/>
    <x v="1"/>
    <x v="33"/>
    <x v="3"/>
    <x v="2"/>
    <s v="PRD0045"/>
    <x v="218"/>
    <x v="2"/>
    <x v="2"/>
    <x v="6"/>
    <x v="30"/>
    <x v="29"/>
    <n v="1500000"/>
    <x v="1"/>
    <s v="EMP0001"/>
    <s v="Charulatha Kumar"/>
    <n v="3"/>
    <n v="2939.76"/>
    <x v="6"/>
    <n v="1322.89"/>
    <n v="12"/>
    <n v="899.57"/>
    <n v="8395.9599999999991"/>
    <n v="6236.76"/>
    <n v="1259.6299999999987"/>
    <s v="UPI"/>
    <n v="0.15002810875706873"/>
    <x v="0"/>
    <x v="0"/>
    <x v="0"/>
    <s v="20:28"/>
    <x v="0"/>
    <x v="0"/>
  </r>
  <r>
    <s v="INV101823"/>
    <x v="73"/>
    <x v="0"/>
    <x v="3"/>
    <s v="STR018-2024-Jul"/>
    <x v="522"/>
    <x v="495"/>
    <x v="1"/>
    <x v="6"/>
    <x v="0"/>
    <x v="3"/>
    <s v="PRD0146"/>
    <x v="175"/>
    <x v="9"/>
    <x v="28"/>
    <x v="5"/>
    <x v="46"/>
    <x v="43"/>
    <n v="2000000"/>
    <x v="0"/>
    <s v="EMP0207"/>
    <s v="Chitra Bhat"/>
    <n v="0"/>
    <n v="5962.87"/>
    <x v="4"/>
    <n v="0"/>
    <n v="12"/>
    <n v="0"/>
    <n v="0"/>
    <n v="0"/>
    <n v="0"/>
    <s v="Credit Card"/>
    <n v="0"/>
    <x v="2"/>
    <x v="1"/>
    <x v="0"/>
    <s v="18:03"/>
    <x v="0"/>
    <x v="0"/>
  </r>
  <r>
    <s v="INV101824"/>
    <x v="123"/>
    <x v="0"/>
    <x v="10"/>
    <s v="STR064-2024-Apr"/>
    <x v="753"/>
    <x v="701"/>
    <x v="1"/>
    <x v="0"/>
    <x v="0"/>
    <x v="0"/>
    <s v="PRD0235"/>
    <x v="89"/>
    <x v="2"/>
    <x v="2"/>
    <x v="1"/>
    <x v="90"/>
    <x v="67"/>
    <n v="1200000"/>
    <x v="2"/>
    <s v="EMP0127"/>
    <s v="Chandra Reddy"/>
    <n v="1"/>
    <n v="1901.56"/>
    <x v="0"/>
    <n v="190.16"/>
    <n v="12"/>
    <n v="205.37"/>
    <n v="1916.77"/>
    <n v="1378.38"/>
    <n v="333.01999999999987"/>
    <s v="Debit Card"/>
    <n v="0.17374019835452342"/>
    <x v="1"/>
    <x v="0"/>
    <x v="0"/>
    <s v="19:30"/>
    <x v="0"/>
    <x v="0"/>
  </r>
  <r>
    <s v="INV101825"/>
    <x v="47"/>
    <x v="0"/>
    <x v="9"/>
    <s v="STR061-2024-Nov"/>
    <x v="474"/>
    <x v="452"/>
    <x v="0"/>
    <x v="36"/>
    <x v="1"/>
    <x v="1"/>
    <s v="PRD0061"/>
    <x v="152"/>
    <x v="13"/>
    <x v="22"/>
    <x v="14"/>
    <x v="71"/>
    <x v="44"/>
    <n v="1500000"/>
    <x v="2"/>
    <s v="EMP0223"/>
    <s v="Meena Krishnan"/>
    <n v="1"/>
    <n v="635.83000000000004"/>
    <x v="4"/>
    <n v="190.75"/>
    <n v="5"/>
    <n v="22.25"/>
    <n v="467.33"/>
    <n v="509.44"/>
    <n v="-64.360000000000014"/>
    <s v="Debit Card"/>
    <n v="-0.1377185286628293"/>
    <x v="1"/>
    <x v="1"/>
    <x v="0"/>
    <s v="16:33"/>
    <x v="1"/>
    <x v="0"/>
  </r>
  <r>
    <s v="INV101826"/>
    <x v="125"/>
    <x v="0"/>
    <x v="1"/>
    <s v="STR105-2024-Oct"/>
    <x v="569"/>
    <x v="539"/>
    <x v="0"/>
    <x v="5"/>
    <x v="2"/>
    <x v="1"/>
    <s v="PRD0096"/>
    <x v="104"/>
    <x v="9"/>
    <x v="60"/>
    <x v="40"/>
    <x v="96"/>
    <x v="70"/>
    <n v="2500000"/>
    <x v="1"/>
    <s v="EMP0225"/>
    <s v="Swathi Achari"/>
    <n v="4"/>
    <n v="4174.7"/>
    <x v="5"/>
    <n v="834.94"/>
    <n v="12"/>
    <n v="1903.66"/>
    <n v="17767.52"/>
    <n v="11334.44"/>
    <n v="4529.42"/>
    <s v="Cash"/>
    <n v="0.25492696786045549"/>
    <x v="3"/>
    <x v="1"/>
    <x v="0"/>
    <s v="20:38"/>
    <x v="0"/>
    <x v="1"/>
  </r>
  <r>
    <s v="INV101827"/>
    <x v="74"/>
    <x v="0"/>
    <x v="9"/>
    <s v="STR076-2024-Nov"/>
    <x v="319"/>
    <x v="33"/>
    <x v="0"/>
    <x v="35"/>
    <x v="3"/>
    <x v="0"/>
    <s v="PRD0081"/>
    <x v="118"/>
    <x v="14"/>
    <x v="23"/>
    <x v="21"/>
    <x v="105"/>
    <x v="21"/>
    <n v="1500000"/>
    <x v="1"/>
    <s v="EMP0258"/>
    <s v="Preethi Singh"/>
    <n v="1"/>
    <n v="6305.1"/>
    <x v="4"/>
    <n v="1891.53"/>
    <n v="3"/>
    <n v="132.41"/>
    <n v="4545.9799999999996"/>
    <n v="4762.76"/>
    <n v="-349.19000000000062"/>
    <s v="Debit Card"/>
    <n v="-7.6812920426398854E-2"/>
    <x v="1"/>
    <x v="1"/>
    <x v="0"/>
    <s v="16:01"/>
    <x v="1"/>
    <x v="0"/>
  </r>
  <r>
    <s v="INV101828"/>
    <x v="282"/>
    <x v="1"/>
    <x v="8"/>
    <s v="STR065-2025-Mar"/>
    <x v="748"/>
    <x v="696"/>
    <x v="0"/>
    <x v="28"/>
    <x v="1"/>
    <x v="1"/>
    <s v="PRD0070"/>
    <x v="145"/>
    <x v="13"/>
    <x v="67"/>
    <x v="13"/>
    <x v="102"/>
    <x v="73"/>
    <n v="1200000"/>
    <x v="0"/>
    <s v="EMP0063"/>
    <s v="Anusuya Subramaniam"/>
    <n v="2"/>
    <n v="839.37"/>
    <x v="2"/>
    <n v="0"/>
    <n v="5"/>
    <n v="83.94"/>
    <n v="1762.68"/>
    <n v="1130.9000000000001"/>
    <n v="547.83999999999992"/>
    <s v="Cash"/>
    <n v="0.31079946445185735"/>
    <x v="3"/>
    <x v="0"/>
    <x v="0"/>
    <s v="17:29"/>
    <x v="0"/>
    <x v="1"/>
  </r>
  <r>
    <s v="INV101829"/>
    <x v="157"/>
    <x v="0"/>
    <x v="7"/>
    <s v="STR086-2024-Sep"/>
    <x v="605"/>
    <x v="569"/>
    <x v="0"/>
    <x v="17"/>
    <x v="2"/>
    <x v="0"/>
    <s v="PRD0155"/>
    <x v="85"/>
    <x v="8"/>
    <x v="16"/>
    <x v="12"/>
    <x v="91"/>
    <x v="62"/>
    <n v="800000"/>
    <x v="1"/>
    <s v="EMP0206"/>
    <s v="Arjun Krishnan"/>
    <n v="4"/>
    <n v="1115.06"/>
    <x v="2"/>
    <n v="0"/>
    <n v="12"/>
    <n v="535.23"/>
    <n v="4995.47"/>
    <n v="3461.68"/>
    <n v="998.5600000000004"/>
    <s v="Credit Card"/>
    <n v="0.19989310315145528"/>
    <x v="2"/>
    <x v="0"/>
    <x v="0"/>
    <s v="14:58"/>
    <x v="1"/>
    <x v="0"/>
  </r>
  <r>
    <s v="INV101830"/>
    <x v="271"/>
    <x v="1"/>
    <x v="8"/>
    <s v="STR027-2025-Mar"/>
    <x v="731"/>
    <x v="680"/>
    <x v="0"/>
    <x v="27"/>
    <x v="4"/>
    <x v="3"/>
    <s v="PRD0072"/>
    <x v="142"/>
    <x v="0"/>
    <x v="19"/>
    <x v="5"/>
    <x v="100"/>
    <x v="72"/>
    <n v="1500000"/>
    <x v="2"/>
    <s v="EMP0008"/>
    <s v="Deepak Kamath"/>
    <n v="2"/>
    <n v="899.87"/>
    <x v="5"/>
    <n v="89.99"/>
    <n v="5"/>
    <n v="85.49"/>
    <n v="1795.24"/>
    <n v="1198.56"/>
    <n v="511.19000000000005"/>
    <s v="UPI"/>
    <n v="0.28474744323878703"/>
    <x v="0"/>
    <x v="0"/>
    <x v="0"/>
    <s v="13:15"/>
    <x v="1"/>
    <x v="0"/>
  </r>
  <r>
    <s v="INV101831"/>
    <x v="340"/>
    <x v="1"/>
    <x v="8"/>
    <s v="STR064-2025-Mar"/>
    <x v="689"/>
    <x v="641"/>
    <x v="1"/>
    <x v="2"/>
    <x v="2"/>
    <x v="3"/>
    <s v="PRD0167"/>
    <x v="119"/>
    <x v="16"/>
    <x v="29"/>
    <x v="24"/>
    <x v="90"/>
    <x v="67"/>
    <n v="1200000"/>
    <x v="2"/>
    <s v="EMP0260"/>
    <s v="Malathi Varma"/>
    <n v="3"/>
    <n v="2816.04"/>
    <x v="2"/>
    <n v="0"/>
    <n v="12"/>
    <n v="1013.77"/>
    <n v="9461.89"/>
    <n v="5228.67"/>
    <n v="3219.4499999999994"/>
    <s v="UPI"/>
    <n v="0.34025443119714976"/>
    <x v="0"/>
    <x v="1"/>
    <x v="0"/>
    <s v="10:25"/>
    <x v="3"/>
    <x v="1"/>
  </r>
  <r>
    <s v="INV101832"/>
    <x v="312"/>
    <x v="0"/>
    <x v="11"/>
    <s v="STR067-2024-Aug"/>
    <x v="138"/>
    <x v="136"/>
    <x v="1"/>
    <x v="13"/>
    <x v="0"/>
    <x v="0"/>
    <s v="PRD0137"/>
    <x v="99"/>
    <x v="10"/>
    <x v="15"/>
    <x v="19"/>
    <x v="108"/>
    <x v="24"/>
    <n v="2500000"/>
    <x v="0"/>
    <s v="EMP0063"/>
    <s v="Anusuya Subramaniam"/>
    <n v="2"/>
    <n v="761.96"/>
    <x v="4"/>
    <n v="457.18"/>
    <n v="5"/>
    <n v="53.34"/>
    <n v="1120.08"/>
    <n v="1044.76"/>
    <n v="21.979999999999933"/>
    <s v="Net Banking"/>
    <n v="1.9623598314406056E-2"/>
    <x v="4"/>
    <x v="1"/>
    <x v="1"/>
    <s v="12:35"/>
    <x v="1"/>
    <x v="0"/>
  </r>
  <r>
    <s v="INV101833"/>
    <x v="126"/>
    <x v="0"/>
    <x v="9"/>
    <s v="STR093-2024-Nov"/>
    <x v="684"/>
    <x v="636"/>
    <x v="1"/>
    <x v="15"/>
    <x v="4"/>
    <x v="1"/>
    <s v="PRD0070"/>
    <x v="145"/>
    <x v="13"/>
    <x v="67"/>
    <x v="13"/>
    <x v="47"/>
    <x v="29"/>
    <n v="1000000"/>
    <x v="1"/>
    <s v="EMP0002"/>
    <s v="Girish Sundaram"/>
    <n v="3"/>
    <n v="830.76"/>
    <x v="4"/>
    <n v="747.68"/>
    <n v="5"/>
    <n v="87.23"/>
    <n v="1831.83"/>
    <n v="1696.35"/>
    <n v="48.250000000000014"/>
    <s v="UPI"/>
    <n v="2.6339780438141103E-2"/>
    <x v="0"/>
    <x v="0"/>
    <x v="0"/>
    <s v="21:36"/>
    <x v="2"/>
    <x v="0"/>
  </r>
  <r>
    <s v="INV101834"/>
    <x v="151"/>
    <x v="0"/>
    <x v="9"/>
    <s v="STR002-2024-Nov"/>
    <x v="398"/>
    <x v="383"/>
    <x v="1"/>
    <x v="34"/>
    <x v="0"/>
    <x v="0"/>
    <s v="PRD0194"/>
    <x v="238"/>
    <x v="19"/>
    <x v="36"/>
    <x v="45"/>
    <x v="80"/>
    <x v="64"/>
    <n v="1000000"/>
    <x v="1"/>
    <s v="EMP0127"/>
    <s v="Chandra Reddy"/>
    <n v="1"/>
    <n v="470.62"/>
    <x v="0"/>
    <n v="47.06"/>
    <n v="5"/>
    <n v="21.18"/>
    <n v="444.74"/>
    <n v="319.07"/>
    <n v="104.49000000000001"/>
    <s v="UPI"/>
    <n v="0.23494626073661018"/>
    <x v="0"/>
    <x v="1"/>
    <x v="0"/>
    <s v="15:17"/>
    <x v="1"/>
    <x v="1"/>
  </r>
  <r>
    <s v="INV101835"/>
    <x v="119"/>
    <x v="0"/>
    <x v="3"/>
    <s v="STR075-2024-Jul"/>
    <x v="60"/>
    <x v="60"/>
    <x v="1"/>
    <x v="29"/>
    <x v="4"/>
    <x v="3"/>
    <s v="PRD0213"/>
    <x v="80"/>
    <x v="14"/>
    <x v="23"/>
    <x v="9"/>
    <x v="21"/>
    <x v="21"/>
    <n v="1000000"/>
    <x v="1"/>
    <s v="EMP0009"/>
    <s v="Vinod Hegde"/>
    <n v="3"/>
    <n v="6736.69"/>
    <x v="1"/>
    <n v="5052.5200000000004"/>
    <n v="3"/>
    <n v="454.73"/>
    <n v="15612.28"/>
    <n v="14601.63"/>
    <n v="555.92000000000144"/>
    <s v="Credit Card"/>
    <n v="3.5607867652898965E-2"/>
    <x v="2"/>
    <x v="0"/>
    <x v="0"/>
    <s v="12:44"/>
    <x v="1"/>
    <x v="0"/>
  </r>
  <r>
    <s v="INV101836"/>
    <x v="254"/>
    <x v="1"/>
    <x v="4"/>
    <s v="STR029-2025-Feb"/>
    <x v="228"/>
    <x v="222"/>
    <x v="0"/>
    <x v="35"/>
    <x v="3"/>
    <x v="0"/>
    <s v="PRD0132"/>
    <x v="107"/>
    <x v="1"/>
    <x v="62"/>
    <x v="13"/>
    <x v="37"/>
    <x v="34"/>
    <n v="800000"/>
    <x v="2"/>
    <s v="EMP0206"/>
    <s v="Arjun Krishnan"/>
    <n v="1"/>
    <n v="597.85"/>
    <x v="1"/>
    <n v="149.46"/>
    <n v="5"/>
    <n v="22.42"/>
    <n v="470.81"/>
    <n v="364.61"/>
    <n v="83.779999999999987"/>
    <s v="Credit Card"/>
    <n v="0.17794864170259761"/>
    <x v="2"/>
    <x v="0"/>
    <x v="0"/>
    <s v="17:53"/>
    <x v="0"/>
    <x v="0"/>
  </r>
  <r>
    <s v="INV101837"/>
    <x v="316"/>
    <x v="1"/>
    <x v="4"/>
    <s v="STR068-2025-Feb"/>
    <x v="2"/>
    <x v="2"/>
    <x v="1"/>
    <x v="2"/>
    <x v="2"/>
    <x v="1"/>
    <s v="PRD0098"/>
    <x v="98"/>
    <x v="18"/>
    <x v="55"/>
    <x v="37"/>
    <x v="11"/>
    <x v="11"/>
    <n v="2000000"/>
    <x v="1"/>
    <s v="EMP0008"/>
    <s v="Deepak Kamath"/>
    <n v="1"/>
    <n v="1350.54"/>
    <x v="6"/>
    <n v="202.58"/>
    <n v="12"/>
    <n v="137.76"/>
    <n v="1285.72"/>
    <n v="939.13"/>
    <n v="208.83000000000004"/>
    <s v="Debit Card"/>
    <n v="0.16242261145506023"/>
    <x v="1"/>
    <x v="1"/>
    <x v="0"/>
    <s v="20:38"/>
    <x v="0"/>
    <x v="0"/>
  </r>
  <r>
    <s v="INV101838"/>
    <x v="17"/>
    <x v="0"/>
    <x v="2"/>
    <s v="STR115-2024-May"/>
    <x v="754"/>
    <x v="702"/>
    <x v="1"/>
    <x v="23"/>
    <x v="0"/>
    <x v="0"/>
    <s v="PRD0064"/>
    <x v="47"/>
    <x v="19"/>
    <x v="36"/>
    <x v="27"/>
    <x v="43"/>
    <x v="40"/>
    <n v="1500000"/>
    <x v="2"/>
    <s v="EMP0206"/>
    <s v="Arjun Krishnan"/>
    <n v="0"/>
    <n v="322.99"/>
    <x v="2"/>
    <n v="0"/>
    <n v="5"/>
    <n v="0"/>
    <n v="0"/>
    <n v="0"/>
    <n v="0"/>
    <s v="UPI"/>
    <n v="0"/>
    <x v="0"/>
    <x v="0"/>
    <x v="0"/>
    <s v="19:43"/>
    <x v="0"/>
    <x v="0"/>
  </r>
  <r>
    <s v="INV101839"/>
    <x v="49"/>
    <x v="0"/>
    <x v="11"/>
    <s v="STR105-2024-Aug"/>
    <x v="452"/>
    <x v="434"/>
    <x v="1"/>
    <x v="34"/>
    <x v="0"/>
    <x v="3"/>
    <s v="PRD0207"/>
    <x v="193"/>
    <x v="2"/>
    <x v="2"/>
    <x v="3"/>
    <x v="96"/>
    <x v="70"/>
    <n v="2500000"/>
    <x v="1"/>
    <s v="EMP0072"/>
    <s v="Anitha Ramachandran"/>
    <n v="4"/>
    <n v="4935.79"/>
    <x v="3"/>
    <n v="3948.63"/>
    <n v="12"/>
    <n v="1895.34"/>
    <n v="17689.87"/>
    <n v="12092.52"/>
    <n v="3702.0099999999984"/>
    <s v="Credit Card"/>
    <n v="0.20927287764127145"/>
    <x v="2"/>
    <x v="1"/>
    <x v="0"/>
    <s v="12:06"/>
    <x v="1"/>
    <x v="1"/>
  </r>
  <r>
    <s v="INV101840"/>
    <x v="11"/>
    <x v="1"/>
    <x v="8"/>
    <s v="STR097-2025-Mar"/>
    <x v="529"/>
    <x v="502"/>
    <x v="0"/>
    <x v="4"/>
    <x v="2"/>
    <x v="1"/>
    <s v="PRD0048"/>
    <x v="18"/>
    <x v="6"/>
    <x v="20"/>
    <x v="25"/>
    <x v="30"/>
    <x v="29"/>
    <n v="1500000"/>
    <x v="1"/>
    <s v="EMP0160"/>
    <s v="Ganesh Iyengar"/>
    <n v="3"/>
    <n v="1078.3900000000001"/>
    <x v="3"/>
    <n v="647.03"/>
    <n v="12"/>
    <n v="310.58"/>
    <n v="2898.72"/>
    <n v="1751.58"/>
    <n v="836.56"/>
    <s v="Debit Card"/>
    <n v="0.28859634597339517"/>
    <x v="1"/>
    <x v="0"/>
    <x v="0"/>
    <s v="10:15"/>
    <x v="3"/>
    <x v="0"/>
  </r>
  <r>
    <s v="INV101841"/>
    <x v="289"/>
    <x v="0"/>
    <x v="11"/>
    <s v="STR043-2024-Aug"/>
    <x v="755"/>
    <x v="703"/>
    <x v="1"/>
    <x v="17"/>
    <x v="2"/>
    <x v="1"/>
    <s v="PRD0120"/>
    <x v="120"/>
    <x v="18"/>
    <x v="34"/>
    <x v="9"/>
    <x v="97"/>
    <x v="20"/>
    <n v="1500000"/>
    <x v="2"/>
    <s v="EMP0203"/>
    <s v="Rani Mishra"/>
    <n v="2"/>
    <n v="571.97"/>
    <x v="2"/>
    <n v="0"/>
    <n v="5"/>
    <n v="57.2"/>
    <n v="1201.1400000000001"/>
    <n v="742.24"/>
    <n v="401.7000000000001"/>
    <s v="Net Banking"/>
    <n v="0.33443228932514119"/>
    <x v="4"/>
    <x v="0"/>
    <x v="0"/>
    <s v="13:26"/>
    <x v="1"/>
    <x v="0"/>
  </r>
  <r>
    <s v="INV101842"/>
    <x v="284"/>
    <x v="0"/>
    <x v="9"/>
    <s v="STR005-2024-Nov"/>
    <x v="94"/>
    <x v="93"/>
    <x v="0"/>
    <x v="25"/>
    <x v="3"/>
    <x v="3"/>
    <s v="PRD0217"/>
    <x v="214"/>
    <x v="7"/>
    <x v="33"/>
    <x v="47"/>
    <x v="19"/>
    <x v="19"/>
    <n v="2000000"/>
    <x v="1"/>
    <s v="EMP0285"/>
    <s v="Chandran Krishnan"/>
    <n v="1"/>
    <n v="1125.2"/>
    <x v="3"/>
    <n v="225.04"/>
    <n v="12"/>
    <n v="108.02"/>
    <n v="1008.18"/>
    <n v="722.4"/>
    <n v="177.76"/>
    <s v="UPI"/>
    <n v="0.17631772104187743"/>
    <x v="0"/>
    <x v="0"/>
    <x v="0"/>
    <s v="18:09"/>
    <x v="0"/>
    <x v="1"/>
  </r>
  <r>
    <s v="INV101843"/>
    <x v="341"/>
    <x v="0"/>
    <x v="11"/>
    <s v="STR073-2024-Aug"/>
    <x v="756"/>
    <x v="704"/>
    <x v="1"/>
    <x v="4"/>
    <x v="2"/>
    <x v="1"/>
    <s v="PRD0152"/>
    <x v="24"/>
    <x v="14"/>
    <x v="23"/>
    <x v="8"/>
    <x v="32"/>
    <x v="29"/>
    <n v="2500000"/>
    <x v="1"/>
    <s v="EMP0255"/>
    <s v="Venkat Sharma"/>
    <n v="2"/>
    <n v="6899.66"/>
    <x v="0"/>
    <n v="1379.93"/>
    <n v="3"/>
    <n v="372.58"/>
    <n v="12791.97"/>
    <n v="9430.2000000000007"/>
    <n v="2989.1899999999987"/>
    <s v="UPI"/>
    <n v="0.23367706459599255"/>
    <x v="0"/>
    <x v="1"/>
    <x v="0"/>
    <s v="18:18"/>
    <x v="0"/>
    <x v="1"/>
  </r>
  <r>
    <s v="INV101844"/>
    <x v="152"/>
    <x v="0"/>
    <x v="2"/>
    <s v="STR113-2024-May"/>
    <x v="173"/>
    <x v="170"/>
    <x v="0"/>
    <x v="22"/>
    <x v="1"/>
    <x v="0"/>
    <s v="PRD0007"/>
    <x v="185"/>
    <x v="2"/>
    <x v="50"/>
    <x v="0"/>
    <x v="64"/>
    <x v="52"/>
    <n v="2000000"/>
    <x v="2"/>
    <s v="EMP0255"/>
    <s v="Venkat Sharma"/>
    <n v="2"/>
    <n v="4296.97"/>
    <x v="2"/>
    <n v="0"/>
    <n v="12"/>
    <n v="1031.27"/>
    <n v="9625.2099999999991"/>
    <n v="6473.14"/>
    <n v="2120.7999999999988"/>
    <s v="EMI"/>
    <n v="0.22033804976722576"/>
    <x v="5"/>
    <x v="1"/>
    <x v="0"/>
    <s v="15:47"/>
    <x v="1"/>
    <x v="0"/>
  </r>
  <r>
    <s v="INV101845"/>
    <x v="219"/>
    <x v="0"/>
    <x v="1"/>
    <s v="STR117-2024-Oct"/>
    <x v="543"/>
    <x v="513"/>
    <x v="1"/>
    <x v="5"/>
    <x v="2"/>
    <x v="1"/>
    <s v="PRD0015"/>
    <x v="230"/>
    <x v="9"/>
    <x v="14"/>
    <x v="1"/>
    <x v="82"/>
    <x v="39"/>
    <n v="1500000"/>
    <x v="1"/>
    <s v="EMP0001"/>
    <s v="Charulatha Kumar"/>
    <n v="1"/>
    <n v="3811.98"/>
    <x v="3"/>
    <n v="762.4"/>
    <n v="12"/>
    <n v="365.95"/>
    <n v="3415.53"/>
    <n v="2630.84"/>
    <n v="418.74000000000007"/>
    <s v="Cash"/>
    <n v="0.12259883531984789"/>
    <x v="3"/>
    <x v="0"/>
    <x v="0"/>
    <s v="11:39"/>
    <x v="3"/>
    <x v="0"/>
  </r>
  <r>
    <s v="INV101846"/>
    <x v="265"/>
    <x v="1"/>
    <x v="4"/>
    <s v="STR062-2025-Feb"/>
    <x v="730"/>
    <x v="420"/>
    <x v="0"/>
    <x v="20"/>
    <x v="0"/>
    <x v="1"/>
    <s v="PRD0132"/>
    <x v="107"/>
    <x v="1"/>
    <x v="62"/>
    <x v="13"/>
    <x v="6"/>
    <x v="6"/>
    <n v="1000000"/>
    <x v="0"/>
    <s v="EMP0206"/>
    <s v="Arjun Krishnan"/>
    <n v="3"/>
    <n v="590.98"/>
    <x v="5"/>
    <n v="88.65"/>
    <n v="5"/>
    <n v="84.21"/>
    <n v="1768.5"/>
    <n v="1093.83"/>
    <n v="590.46"/>
    <s v="Cash"/>
    <n v="0.33387616624257849"/>
    <x v="3"/>
    <x v="1"/>
    <x v="0"/>
    <s v="21:03"/>
    <x v="2"/>
    <x v="0"/>
  </r>
  <r>
    <s v="INV101847"/>
    <x v="194"/>
    <x v="0"/>
    <x v="7"/>
    <s v="STR048-2024-Sep"/>
    <x v="728"/>
    <x v="679"/>
    <x v="0"/>
    <x v="31"/>
    <x v="1"/>
    <x v="0"/>
    <s v="PRD0122"/>
    <x v="37"/>
    <x v="14"/>
    <x v="31"/>
    <x v="21"/>
    <x v="119"/>
    <x v="59"/>
    <n v="1200000"/>
    <x v="0"/>
    <s v="EMP0001"/>
    <s v="Charulatha Kumar"/>
    <n v="1"/>
    <n v="844.4"/>
    <x v="0"/>
    <n v="84.44"/>
    <n v="3"/>
    <n v="22.8"/>
    <n v="782.76"/>
    <n v="556.99"/>
    <n v="202.96999999999997"/>
    <s v="Credit Card"/>
    <n v="0.25930042414022175"/>
    <x v="2"/>
    <x v="0"/>
    <x v="0"/>
    <s v="16:40"/>
    <x v="1"/>
    <x v="1"/>
  </r>
  <r>
    <s v="INV101848"/>
    <x v="26"/>
    <x v="0"/>
    <x v="7"/>
    <s v="STR119-2024-Sep"/>
    <x v="757"/>
    <x v="705"/>
    <x v="1"/>
    <x v="2"/>
    <x v="2"/>
    <x v="0"/>
    <s v="PRD0122"/>
    <x v="37"/>
    <x v="14"/>
    <x v="31"/>
    <x v="21"/>
    <x v="89"/>
    <x v="6"/>
    <n v="1000000"/>
    <x v="0"/>
    <s v="EMP0215"/>
    <s v="Praveen Gupta"/>
    <n v="2"/>
    <n v="744.53"/>
    <x v="1"/>
    <n v="372.26"/>
    <n v="3"/>
    <n v="33.5"/>
    <n v="1150.3"/>
    <n v="1113.98"/>
    <n v="2.8199999999999363"/>
    <s v="Cash"/>
    <n v="2.4515343823349879E-3"/>
    <x v="3"/>
    <x v="0"/>
    <x v="0"/>
    <s v="19:13"/>
    <x v="0"/>
    <x v="0"/>
  </r>
  <r>
    <s v="INV101849"/>
    <x v="93"/>
    <x v="0"/>
    <x v="1"/>
    <s v="STR033-2024-Oct"/>
    <x v="630"/>
    <x v="190"/>
    <x v="0"/>
    <x v="26"/>
    <x v="4"/>
    <x v="0"/>
    <s v="PRD0062"/>
    <x v="106"/>
    <x v="13"/>
    <x v="57"/>
    <x v="25"/>
    <x v="116"/>
    <x v="53"/>
    <n v="2500000"/>
    <x v="0"/>
    <s v="EMP0255"/>
    <s v="Venkat Sharma"/>
    <n v="1"/>
    <n v="635.46"/>
    <x v="0"/>
    <n v="63.55"/>
    <n v="5"/>
    <n v="28.6"/>
    <n v="600.51"/>
    <n v="424.76"/>
    <n v="147.15"/>
    <s v="Cash"/>
    <n v="0.24504171454263876"/>
    <x v="3"/>
    <x v="1"/>
    <x v="0"/>
    <s v="21:50"/>
    <x v="2"/>
    <x v="0"/>
  </r>
  <r>
    <s v="INV101850"/>
    <x v="222"/>
    <x v="0"/>
    <x v="1"/>
    <s v="STR015-2024-Oct"/>
    <x v="602"/>
    <x v="567"/>
    <x v="0"/>
    <x v="3"/>
    <x v="3"/>
    <x v="3"/>
    <s v="PRD0011"/>
    <x v="159"/>
    <x v="6"/>
    <x v="69"/>
    <x v="0"/>
    <x v="84"/>
    <x v="11"/>
    <n v="800000"/>
    <x v="1"/>
    <s v="EMP0203"/>
    <s v="Rani Mishra"/>
    <n v="1"/>
    <n v="772.95"/>
    <x v="0"/>
    <n v="77.3"/>
    <n v="5"/>
    <n v="34.78"/>
    <n v="730.43"/>
    <n v="414.5"/>
    <n v="281.14999999999998"/>
    <s v="UPI"/>
    <n v="0.38491025834097725"/>
    <x v="0"/>
    <x v="1"/>
    <x v="0"/>
    <s v="13:10"/>
    <x v="1"/>
    <x v="0"/>
  </r>
  <r>
    <s v="INV101851"/>
    <x v="133"/>
    <x v="0"/>
    <x v="2"/>
    <s v="STR092-2024-May"/>
    <x v="527"/>
    <x v="500"/>
    <x v="1"/>
    <x v="3"/>
    <x v="3"/>
    <x v="0"/>
    <s v="PRD0147"/>
    <x v="186"/>
    <x v="5"/>
    <x v="7"/>
    <x v="32"/>
    <x v="31"/>
    <x v="30"/>
    <n v="1500000"/>
    <x v="1"/>
    <s v="EMP0207"/>
    <s v="Chitra Bhat"/>
    <n v="4"/>
    <n v="1139.31"/>
    <x v="4"/>
    <n v="1367.17"/>
    <n v="12"/>
    <n v="382.81"/>
    <n v="3572.88"/>
    <n v="3663.48"/>
    <n v="-473.40999999999991"/>
    <s v="Debit Card"/>
    <n v="-0.13250095161326433"/>
    <x v="1"/>
    <x v="1"/>
    <x v="0"/>
    <s v="13:00"/>
    <x v="1"/>
    <x v="0"/>
  </r>
  <r>
    <s v="INV101852"/>
    <x v="102"/>
    <x v="1"/>
    <x v="8"/>
    <s v="STR059-2025-Mar"/>
    <x v="548"/>
    <x v="518"/>
    <x v="0"/>
    <x v="33"/>
    <x v="3"/>
    <x v="1"/>
    <s v="PRD0128"/>
    <x v="19"/>
    <x v="0"/>
    <x v="19"/>
    <x v="13"/>
    <x v="88"/>
    <x v="66"/>
    <n v="1500000"/>
    <x v="2"/>
    <s v="EMP0001"/>
    <s v="Charulatha Kumar"/>
    <n v="1"/>
    <n v="1386.52"/>
    <x v="5"/>
    <n v="69.33"/>
    <n v="12"/>
    <n v="158.06"/>
    <n v="1475.25"/>
    <n v="844.65"/>
    <n v="472.54"/>
    <s v="Credit Card"/>
    <n v="0.32031181155736316"/>
    <x v="2"/>
    <x v="0"/>
    <x v="0"/>
    <s v="12:51"/>
    <x v="1"/>
    <x v="1"/>
  </r>
  <r>
    <s v="INV101853"/>
    <x v="201"/>
    <x v="0"/>
    <x v="11"/>
    <s v="STR064-2024-Aug"/>
    <x v="639"/>
    <x v="601"/>
    <x v="0"/>
    <x v="13"/>
    <x v="0"/>
    <x v="1"/>
    <s v="PRD0214"/>
    <x v="71"/>
    <x v="7"/>
    <x v="33"/>
    <x v="7"/>
    <x v="90"/>
    <x v="67"/>
    <n v="1200000"/>
    <x v="2"/>
    <s v="EMP0149"/>
    <s v="Vasanthi Kamath"/>
    <n v="1"/>
    <n v="1087.1199999999999"/>
    <x v="6"/>
    <n v="163.07"/>
    <n v="12"/>
    <n v="110.89"/>
    <n v="1034.94"/>
    <n v="720.53"/>
    <n v="203.5200000000001"/>
    <s v="Cash"/>
    <n v="0.19664908110615117"/>
    <x v="3"/>
    <x v="0"/>
    <x v="0"/>
    <s v="15:58"/>
    <x v="1"/>
    <x v="1"/>
  </r>
  <r>
    <s v="INV101854"/>
    <x v="195"/>
    <x v="0"/>
    <x v="0"/>
    <s v="STR110-2024-Dec"/>
    <x v="637"/>
    <x v="599"/>
    <x v="1"/>
    <x v="30"/>
    <x v="3"/>
    <x v="3"/>
    <s v="PRD0144"/>
    <x v="93"/>
    <x v="10"/>
    <x v="17"/>
    <x v="18"/>
    <x v="18"/>
    <x v="18"/>
    <n v="1000000"/>
    <x v="1"/>
    <s v="EMP0127"/>
    <s v="Chandra Reddy"/>
    <n v="3"/>
    <n v="1049.1600000000001"/>
    <x v="6"/>
    <n v="472.12"/>
    <n v="12"/>
    <n v="321.04000000000002"/>
    <n v="2996.4"/>
    <n v="2099.52"/>
    <n v="575.84000000000015"/>
    <s v="Net Banking"/>
    <n v="0.19217727940194904"/>
    <x v="4"/>
    <x v="0"/>
    <x v="0"/>
    <s v="20:03"/>
    <x v="0"/>
    <x v="0"/>
  </r>
  <r>
    <s v="INV101855"/>
    <x v="62"/>
    <x v="0"/>
    <x v="1"/>
    <s v="STR111-2024-Oct"/>
    <x v="758"/>
    <x v="270"/>
    <x v="1"/>
    <x v="1"/>
    <x v="1"/>
    <x v="0"/>
    <s v="PRD0208"/>
    <x v="128"/>
    <x v="6"/>
    <x v="56"/>
    <x v="24"/>
    <x v="23"/>
    <x v="23"/>
    <n v="2500000"/>
    <x v="0"/>
    <s v="EMP0223"/>
    <s v="Meena Krishnan"/>
    <n v="3"/>
    <n v="575.1"/>
    <x v="2"/>
    <n v="0"/>
    <n v="5"/>
    <n v="86.27"/>
    <n v="1811.57"/>
    <n v="910.83"/>
    <n v="814.46999999999991"/>
    <s v="Cash"/>
    <n v="0.44959344656844613"/>
    <x v="3"/>
    <x v="1"/>
    <x v="0"/>
    <s v="20:50"/>
    <x v="0"/>
    <x v="0"/>
  </r>
  <r>
    <s v="INV101856"/>
    <x v="247"/>
    <x v="1"/>
    <x v="8"/>
    <s v="STR072-2025-Mar"/>
    <x v="25"/>
    <x v="25"/>
    <x v="0"/>
    <x v="15"/>
    <x v="4"/>
    <x v="1"/>
    <s v="PRD0192"/>
    <x v="101"/>
    <x v="1"/>
    <x v="1"/>
    <x v="44"/>
    <x v="24"/>
    <x v="24"/>
    <n v="1500000"/>
    <x v="0"/>
    <s v="EMP0205"/>
    <s v="Malini Gowda"/>
    <n v="1"/>
    <n v="445.06"/>
    <x v="6"/>
    <n v="66.760000000000005"/>
    <n v="5"/>
    <n v="18.91"/>
    <n v="397.21"/>
    <n v="262.06"/>
    <n v="116.23999999999998"/>
    <s v="Credit Card"/>
    <n v="0.29264117217592706"/>
    <x v="2"/>
    <x v="0"/>
    <x v="0"/>
    <s v="16:25"/>
    <x v="1"/>
    <x v="1"/>
  </r>
  <r>
    <s v="INV101857"/>
    <x v="53"/>
    <x v="0"/>
    <x v="1"/>
    <s v="STR093-2024-Oct"/>
    <x v="759"/>
    <x v="706"/>
    <x v="0"/>
    <x v="15"/>
    <x v="4"/>
    <x v="1"/>
    <s v="PRD0092"/>
    <x v="149"/>
    <x v="2"/>
    <x v="2"/>
    <x v="39"/>
    <x v="47"/>
    <x v="29"/>
    <n v="1000000"/>
    <x v="1"/>
    <s v="EMP0173"/>
    <s v="Logesh Gopalakrishnan"/>
    <n v="4"/>
    <n v="3483.66"/>
    <x v="1"/>
    <n v="3483.66"/>
    <n v="12"/>
    <n v="1254.1199999999999"/>
    <n v="11705.1"/>
    <n v="10929.24"/>
    <n v="-478.25999999999931"/>
    <s v="Credit Card"/>
    <n v="-4.0859112694466453E-2"/>
    <x v="2"/>
    <x v="0"/>
    <x v="0"/>
    <s v="19:56"/>
    <x v="0"/>
    <x v="0"/>
  </r>
  <r>
    <s v="INV101858"/>
    <x v="97"/>
    <x v="0"/>
    <x v="1"/>
    <s v="STR108-2024-Oct"/>
    <x v="629"/>
    <x v="592"/>
    <x v="0"/>
    <x v="9"/>
    <x v="2"/>
    <x v="0"/>
    <s v="PRD0093"/>
    <x v="54"/>
    <x v="0"/>
    <x v="37"/>
    <x v="33"/>
    <x v="29"/>
    <x v="28"/>
    <n v="2500000"/>
    <x v="1"/>
    <s v="EMP0203"/>
    <s v="Rani Mishra"/>
    <n v="1"/>
    <n v="950.78"/>
    <x v="4"/>
    <n v="285.23"/>
    <n v="5"/>
    <n v="33.28"/>
    <n v="698.83"/>
    <n v="568.05999999999995"/>
    <n v="97.490000000000094"/>
    <s v="Debit Card"/>
    <n v="0.13950460054662805"/>
    <x v="1"/>
    <x v="0"/>
    <x v="0"/>
    <s v="11:33"/>
    <x v="3"/>
    <x v="1"/>
  </r>
  <r>
    <s v="INV101859"/>
    <x v="162"/>
    <x v="0"/>
    <x v="2"/>
    <s v="STR027-2024-May"/>
    <x v="551"/>
    <x v="521"/>
    <x v="0"/>
    <x v="11"/>
    <x v="3"/>
    <x v="1"/>
    <s v="PRD0099"/>
    <x v="199"/>
    <x v="7"/>
    <x v="35"/>
    <x v="9"/>
    <x v="100"/>
    <x v="72"/>
    <n v="1500000"/>
    <x v="2"/>
    <s v="EMP0009"/>
    <s v="Vinod Hegde"/>
    <n v="2"/>
    <n v="987.81"/>
    <x v="0"/>
    <n v="197.56"/>
    <n v="5"/>
    <n v="88.9"/>
    <n v="1866.96"/>
    <n v="1401.86"/>
    <n v="376.20000000000016"/>
    <s v="UPI"/>
    <n v="0.2015040493636715"/>
    <x v="0"/>
    <x v="1"/>
    <x v="0"/>
    <s v="20:12"/>
    <x v="0"/>
    <x v="0"/>
  </r>
  <r>
    <s v="INV101860"/>
    <x v="169"/>
    <x v="1"/>
    <x v="8"/>
    <s v="STR021-2025-Mar"/>
    <x v="694"/>
    <x v="646"/>
    <x v="1"/>
    <x v="34"/>
    <x v="0"/>
    <x v="1"/>
    <s v="PRD0063"/>
    <x v="27"/>
    <x v="12"/>
    <x v="25"/>
    <x v="11"/>
    <x v="8"/>
    <x v="8"/>
    <n v="2000000"/>
    <x v="1"/>
    <s v="EMP0206"/>
    <s v="Arjun Krishnan"/>
    <n v="1"/>
    <n v="1186.1400000000001"/>
    <x v="0"/>
    <n v="118.61"/>
    <n v="12"/>
    <n v="128.1"/>
    <n v="1195.6300000000001"/>
    <n v="865.92"/>
    <n v="201.61000000000016"/>
    <s v="Debit Card"/>
    <n v="0.16862239990632566"/>
    <x v="1"/>
    <x v="0"/>
    <x v="0"/>
    <s v="13:49"/>
    <x v="1"/>
    <x v="0"/>
  </r>
  <r>
    <s v="INV101861"/>
    <x v="324"/>
    <x v="0"/>
    <x v="0"/>
    <s v="STR117-2024-Dec"/>
    <x v="292"/>
    <x v="282"/>
    <x v="1"/>
    <x v="28"/>
    <x v="1"/>
    <x v="0"/>
    <s v="PRD0233"/>
    <x v="16"/>
    <x v="8"/>
    <x v="16"/>
    <x v="10"/>
    <x v="82"/>
    <x v="39"/>
    <n v="1500000"/>
    <x v="1"/>
    <s v="EMP0072"/>
    <s v="Anitha Ramachandran"/>
    <n v="1"/>
    <n v="1293.99"/>
    <x v="4"/>
    <n v="388.2"/>
    <n v="12"/>
    <n v="108.69"/>
    <n v="1014.48"/>
    <n v="865.48"/>
    <n v="40.31"/>
    <s v="UPI"/>
    <n v="3.9734642378361329E-2"/>
    <x v="0"/>
    <x v="1"/>
    <x v="0"/>
    <s v="14:42"/>
    <x v="1"/>
    <x v="0"/>
  </r>
  <r>
    <s v="INV101862"/>
    <x v="306"/>
    <x v="0"/>
    <x v="5"/>
    <s v="STR037-2024-Jun"/>
    <x v="192"/>
    <x v="189"/>
    <x v="1"/>
    <x v="23"/>
    <x v="0"/>
    <x v="3"/>
    <s v="PRD0219"/>
    <x v="150"/>
    <x v="4"/>
    <x v="53"/>
    <x v="37"/>
    <x v="0"/>
    <x v="0"/>
    <n v="1000000"/>
    <x v="0"/>
    <s v="EMP0141"/>
    <s v="Dhruv Mishra"/>
    <n v="2"/>
    <n v="556.88"/>
    <x v="1"/>
    <n v="278.44"/>
    <n v="5"/>
    <n v="41.77"/>
    <n v="877.09"/>
    <n v="820.74"/>
    <n v="14.58000000000002"/>
    <s v="Credit Card"/>
    <n v="1.6623151557992929E-2"/>
    <x v="2"/>
    <x v="1"/>
    <x v="0"/>
    <s v="11:47"/>
    <x v="3"/>
    <x v="1"/>
  </r>
  <r>
    <s v="INV101863"/>
    <x v="86"/>
    <x v="0"/>
    <x v="7"/>
    <s v="STR015-2024-Sep"/>
    <x v="578"/>
    <x v="546"/>
    <x v="1"/>
    <x v="19"/>
    <x v="1"/>
    <x v="1"/>
    <s v="PRD0025"/>
    <x v="39"/>
    <x v="7"/>
    <x v="33"/>
    <x v="23"/>
    <x v="84"/>
    <x v="11"/>
    <n v="800000"/>
    <x v="1"/>
    <s v="EMP0132"/>
    <s v="Vasanthi Gupta"/>
    <n v="1"/>
    <n v="1358.51"/>
    <x v="2"/>
    <n v="0"/>
    <n v="12"/>
    <n v="163.02000000000001"/>
    <n v="1521.53"/>
    <n v="1025.24"/>
    <n v="333.27"/>
    <s v="Debit Card"/>
    <n v="0.2190361018185642"/>
    <x v="1"/>
    <x v="0"/>
    <x v="0"/>
    <s v="15:04"/>
    <x v="1"/>
    <x v="1"/>
  </r>
  <r>
    <s v="INV101864"/>
    <x v="349"/>
    <x v="1"/>
    <x v="8"/>
    <s v="STR116-2025-Mar"/>
    <x v="668"/>
    <x v="621"/>
    <x v="1"/>
    <x v="12"/>
    <x v="3"/>
    <x v="1"/>
    <s v="PRD0033"/>
    <x v="103"/>
    <x v="2"/>
    <x v="59"/>
    <x v="30"/>
    <x v="27"/>
    <x v="26"/>
    <n v="2000000"/>
    <x v="1"/>
    <s v="EMP0240"/>
    <s v="Gopal Prasad"/>
    <n v="1"/>
    <n v="3412.08"/>
    <x v="3"/>
    <n v="682.42"/>
    <n v="12"/>
    <n v="327.56"/>
    <n v="3057.22"/>
    <n v="2710.05"/>
    <n v="19.609999999999616"/>
    <s v="Cash"/>
    <n v="6.4143241245313114E-3"/>
    <x v="3"/>
    <x v="0"/>
    <x v="0"/>
    <s v="17:03"/>
    <x v="0"/>
    <x v="0"/>
  </r>
  <r>
    <s v="INV101865"/>
    <x v="230"/>
    <x v="0"/>
    <x v="9"/>
    <s v="STR040-2024-Nov"/>
    <x v="667"/>
    <x v="78"/>
    <x v="1"/>
    <x v="0"/>
    <x v="0"/>
    <x v="2"/>
    <s v="PRD0058"/>
    <x v="137"/>
    <x v="18"/>
    <x v="34"/>
    <x v="18"/>
    <x v="14"/>
    <x v="14"/>
    <n v="1200000"/>
    <x v="2"/>
    <s v="EMP0207"/>
    <s v="Chitra Bhat"/>
    <n v="1"/>
    <n v="1525.26"/>
    <x v="5"/>
    <n v="76.260000000000005"/>
    <n v="12"/>
    <n v="173.88"/>
    <n v="1622.88"/>
    <n v="1116.33"/>
    <n v="332.67000000000019"/>
    <s v="UPI"/>
    <n v="0.20498742975451059"/>
    <x v="0"/>
    <x v="1"/>
    <x v="0"/>
    <s v="16:39"/>
    <x v="1"/>
    <x v="0"/>
  </r>
  <r>
    <s v="INV101866"/>
    <x v="204"/>
    <x v="0"/>
    <x v="7"/>
    <s v="STR043-2024-Sep"/>
    <x v="301"/>
    <x v="290"/>
    <x v="0"/>
    <x v="2"/>
    <x v="2"/>
    <x v="2"/>
    <s v="PRD0052"/>
    <x v="83"/>
    <x v="4"/>
    <x v="53"/>
    <x v="32"/>
    <x v="97"/>
    <x v="20"/>
    <n v="1500000"/>
    <x v="2"/>
    <s v="EMP0086"/>
    <s v="Anil Reddy"/>
    <n v="3"/>
    <n v="852.21"/>
    <x v="2"/>
    <n v="0"/>
    <n v="5"/>
    <n v="127.83"/>
    <n v="2684.46"/>
    <n v="1536.33"/>
    <n v="1020.3000000000001"/>
    <s v="Debit Card"/>
    <n v="0.38007643995440427"/>
    <x v="1"/>
    <x v="0"/>
    <x v="0"/>
    <s v="14:04"/>
    <x v="1"/>
    <x v="1"/>
  </r>
  <r>
    <s v="INV101867"/>
    <x v="253"/>
    <x v="0"/>
    <x v="1"/>
    <s v="STR077-2024-Oct"/>
    <x v="33"/>
    <x v="33"/>
    <x v="0"/>
    <x v="22"/>
    <x v="1"/>
    <x v="2"/>
    <s v="PRD0144"/>
    <x v="93"/>
    <x v="10"/>
    <x v="17"/>
    <x v="18"/>
    <x v="69"/>
    <x v="55"/>
    <n v="2500000"/>
    <x v="2"/>
    <s v="EMP0141"/>
    <s v="Dhruv Mishra"/>
    <n v="1"/>
    <n v="1122.8499999999999"/>
    <x v="6"/>
    <n v="168.43"/>
    <n v="12"/>
    <n v="114.53"/>
    <n v="1068.95"/>
    <n v="699.84"/>
    <n v="254.58"/>
    <s v="Credit Card"/>
    <n v="0.23815894101688573"/>
    <x v="2"/>
    <x v="1"/>
    <x v="0"/>
    <s v="21:41"/>
    <x v="2"/>
    <x v="0"/>
  </r>
  <r>
    <s v="INV101868"/>
    <x v="172"/>
    <x v="0"/>
    <x v="1"/>
    <s v="STR005-2024-Oct"/>
    <x v="485"/>
    <x v="460"/>
    <x v="1"/>
    <x v="18"/>
    <x v="2"/>
    <x v="0"/>
    <s v="PRD0202"/>
    <x v="133"/>
    <x v="19"/>
    <x v="40"/>
    <x v="44"/>
    <x v="19"/>
    <x v="19"/>
    <n v="2000000"/>
    <x v="1"/>
    <s v="EMP0073"/>
    <s v="Sathish Sundaram"/>
    <n v="1"/>
    <n v="869.69"/>
    <x v="2"/>
    <n v="0"/>
    <n v="5"/>
    <n v="43.48"/>
    <n v="913.17"/>
    <n v="590.02"/>
    <n v="279.66999999999996"/>
    <s v="UPI"/>
    <n v="0.30626279882168705"/>
    <x v="0"/>
    <x v="0"/>
    <x v="0"/>
    <s v="18:16"/>
    <x v="0"/>
    <x v="0"/>
  </r>
  <r>
    <s v="INV101869"/>
    <x v="84"/>
    <x v="0"/>
    <x v="1"/>
    <s v="STR018-2024-Oct"/>
    <x v="655"/>
    <x v="613"/>
    <x v="0"/>
    <x v="9"/>
    <x v="2"/>
    <x v="0"/>
    <s v="PRD0037"/>
    <x v="167"/>
    <x v="12"/>
    <x v="21"/>
    <x v="10"/>
    <x v="46"/>
    <x v="43"/>
    <n v="2000000"/>
    <x v="0"/>
    <s v="EMP0072"/>
    <s v="Anitha Ramachandran"/>
    <n v="2"/>
    <n v="942.14"/>
    <x v="2"/>
    <n v="0"/>
    <n v="5"/>
    <n v="94.21"/>
    <n v="1978.49"/>
    <n v="1342.38"/>
    <n v="541.89999999999986"/>
    <s v="UPI"/>
    <n v="0.27389574877810846"/>
    <x v="0"/>
    <x v="0"/>
    <x v="0"/>
    <s v="17:59"/>
    <x v="0"/>
    <x v="0"/>
  </r>
  <r>
    <s v="INV101870"/>
    <x v="72"/>
    <x v="0"/>
    <x v="11"/>
    <s v="STR003-2024-Aug"/>
    <x v="587"/>
    <x v="555"/>
    <x v="1"/>
    <x v="26"/>
    <x v="4"/>
    <x v="3"/>
    <s v="PRD0035"/>
    <x v="4"/>
    <x v="0"/>
    <x v="4"/>
    <x v="1"/>
    <x v="99"/>
    <x v="71"/>
    <n v="2500000"/>
    <x v="2"/>
    <s v="EMP0206"/>
    <s v="Arjun Krishnan"/>
    <n v="2"/>
    <n v="845.03"/>
    <x v="2"/>
    <n v="0"/>
    <n v="5"/>
    <n v="84.5"/>
    <n v="1774.56"/>
    <n v="1079.52"/>
    <n v="610.54"/>
    <s v="Cash"/>
    <n v="0.34405148318456408"/>
    <x v="3"/>
    <x v="0"/>
    <x v="0"/>
    <s v="18:05"/>
    <x v="0"/>
    <x v="0"/>
  </r>
  <r>
    <s v="INV101871"/>
    <x v="172"/>
    <x v="0"/>
    <x v="1"/>
    <s v="STR046-2024-Oct"/>
    <x v="760"/>
    <x v="707"/>
    <x v="1"/>
    <x v="28"/>
    <x v="1"/>
    <x v="3"/>
    <s v="PRD0193"/>
    <x v="70"/>
    <x v="16"/>
    <x v="47"/>
    <x v="16"/>
    <x v="68"/>
    <x v="54"/>
    <n v="800000"/>
    <x v="2"/>
    <s v="EMP0061"/>
    <s v="Ganapathy Naidu"/>
    <n v="1"/>
    <n v="2380.37"/>
    <x v="0"/>
    <n v="238.04"/>
    <n v="12"/>
    <n v="257.08"/>
    <n v="2399.41"/>
    <n v="1594"/>
    <n v="548.32999999999993"/>
    <s v="Cash"/>
    <n v="0.22852701289066893"/>
    <x v="3"/>
    <x v="0"/>
    <x v="0"/>
    <s v="16:39"/>
    <x v="1"/>
    <x v="0"/>
  </r>
  <r>
    <s v="INV101872"/>
    <x v="323"/>
    <x v="0"/>
    <x v="10"/>
    <s v="STR041-2024-Apr"/>
    <x v="509"/>
    <x v="482"/>
    <x v="1"/>
    <x v="32"/>
    <x v="3"/>
    <x v="0"/>
    <s v="PRD0098"/>
    <x v="98"/>
    <x v="18"/>
    <x v="55"/>
    <x v="37"/>
    <x v="62"/>
    <x v="32"/>
    <n v="2500000"/>
    <x v="1"/>
    <s v="EMP0206"/>
    <s v="Arjun Krishnan"/>
    <n v="1"/>
    <n v="1357.89"/>
    <x v="5"/>
    <n v="67.89"/>
    <n v="12"/>
    <n v="154.80000000000001"/>
    <n v="1444.8"/>
    <n v="939.13"/>
    <n v="350.86999999999995"/>
    <s v="Credit Card"/>
    <n v="0.24285022148394239"/>
    <x v="2"/>
    <x v="1"/>
    <x v="0"/>
    <s v="20:58"/>
    <x v="0"/>
    <x v="1"/>
  </r>
  <r>
    <s v="INV101873"/>
    <x v="112"/>
    <x v="0"/>
    <x v="1"/>
    <s v="STR116-2024-Oct"/>
    <x v="385"/>
    <x v="370"/>
    <x v="1"/>
    <x v="15"/>
    <x v="4"/>
    <x v="2"/>
    <s v="PRD0043"/>
    <x v="63"/>
    <x v="12"/>
    <x v="21"/>
    <x v="20"/>
    <x v="27"/>
    <x v="26"/>
    <n v="2000000"/>
    <x v="1"/>
    <s v="EMP0086"/>
    <s v="Anil Reddy"/>
    <n v="3"/>
    <n v="3157.98"/>
    <x v="2"/>
    <n v="0"/>
    <n v="12"/>
    <n v="1136.8699999999999"/>
    <n v="10610.81"/>
    <n v="6102.03"/>
    <n v="3371.91"/>
    <s v="Credit Card"/>
    <n v="0.31778064068624357"/>
    <x v="2"/>
    <x v="1"/>
    <x v="0"/>
    <s v="19:37"/>
    <x v="0"/>
    <x v="0"/>
  </r>
  <r>
    <s v="INV101874"/>
    <x v="127"/>
    <x v="0"/>
    <x v="2"/>
    <s v="STR074-2024-May"/>
    <x v="57"/>
    <x v="57"/>
    <x v="0"/>
    <x v="19"/>
    <x v="1"/>
    <x v="2"/>
    <s v="PRD0182"/>
    <x v="74"/>
    <x v="12"/>
    <x v="21"/>
    <x v="10"/>
    <x v="5"/>
    <x v="5"/>
    <n v="1200000"/>
    <x v="0"/>
    <s v="EMP0205"/>
    <s v="Malini Gowda"/>
    <n v="1"/>
    <n v="3050.11"/>
    <x v="2"/>
    <n v="0"/>
    <n v="12"/>
    <n v="366.01"/>
    <n v="3416.12"/>
    <n v="2135.85"/>
    <n v="914.26"/>
    <s v="UPI"/>
    <n v="0.26763111366111264"/>
    <x v="0"/>
    <x v="0"/>
    <x v="0"/>
    <s v="20:44"/>
    <x v="0"/>
    <x v="0"/>
  </r>
  <r>
    <s v="INV101875"/>
    <x v="254"/>
    <x v="1"/>
    <x v="4"/>
    <s v="STR103-2025-Feb"/>
    <x v="103"/>
    <x v="102"/>
    <x v="0"/>
    <x v="27"/>
    <x v="4"/>
    <x v="1"/>
    <s v="PRD0208"/>
    <x v="128"/>
    <x v="6"/>
    <x v="56"/>
    <x v="24"/>
    <x v="33"/>
    <x v="31"/>
    <n v="2500000"/>
    <x v="1"/>
    <s v="EMP0203"/>
    <s v="Rani Mishra"/>
    <n v="1"/>
    <n v="541.48"/>
    <x v="2"/>
    <n v="0"/>
    <n v="5"/>
    <n v="27.07"/>
    <n v="568.54999999999995"/>
    <n v="303.61"/>
    <n v="237.86999999999995"/>
    <s v="Credit Card"/>
    <n v="0.41838008970187313"/>
    <x v="2"/>
    <x v="0"/>
    <x v="0"/>
    <s v="12:44"/>
    <x v="1"/>
    <x v="0"/>
  </r>
  <r>
    <s v="INV101876"/>
    <x v="236"/>
    <x v="0"/>
    <x v="3"/>
    <s v="STR065-2024-Jul"/>
    <x v="67"/>
    <x v="67"/>
    <x v="1"/>
    <x v="30"/>
    <x v="3"/>
    <x v="0"/>
    <s v="PRD0140"/>
    <x v="166"/>
    <x v="1"/>
    <x v="62"/>
    <x v="5"/>
    <x v="102"/>
    <x v="73"/>
    <n v="1200000"/>
    <x v="0"/>
    <s v="EMP0073"/>
    <s v="Sathish Sundaram"/>
    <n v="3"/>
    <n v="540.58000000000004"/>
    <x v="1"/>
    <n v="405.44"/>
    <n v="5"/>
    <n v="60.81"/>
    <n v="1277.1099999999999"/>
    <n v="1046.25"/>
    <n v="170.0499999999999"/>
    <s v="Debit Card"/>
    <n v="0.13315219519070395"/>
    <x v="1"/>
    <x v="0"/>
    <x v="0"/>
    <s v="18:41"/>
    <x v="0"/>
    <x v="1"/>
  </r>
  <r>
    <s v="INV101877"/>
    <x v="297"/>
    <x v="1"/>
    <x v="8"/>
    <s v="STR020-2025-Mar"/>
    <x v="745"/>
    <x v="693"/>
    <x v="0"/>
    <x v="5"/>
    <x v="2"/>
    <x v="0"/>
    <s v="PRD0181"/>
    <x v="180"/>
    <x v="18"/>
    <x v="55"/>
    <x v="44"/>
    <x v="81"/>
    <x v="53"/>
    <n v="2000000"/>
    <x v="0"/>
    <s v="EMP0206"/>
    <s v="Arjun Krishnan"/>
    <n v="2"/>
    <n v="725.39"/>
    <x v="5"/>
    <n v="72.540000000000006"/>
    <n v="5"/>
    <n v="68.91"/>
    <n v="1447.15"/>
    <n v="1140.3599999999999"/>
    <n v="237.88000000000019"/>
    <s v="Credit Card"/>
    <n v="0.16437826071934505"/>
    <x v="2"/>
    <x v="0"/>
    <x v="0"/>
    <s v="17:22"/>
    <x v="0"/>
    <x v="0"/>
  </r>
  <r>
    <s v="INV101878"/>
    <x v="351"/>
    <x v="0"/>
    <x v="11"/>
    <s v="STR107-2024-Aug"/>
    <x v="488"/>
    <x v="312"/>
    <x v="1"/>
    <x v="3"/>
    <x v="3"/>
    <x v="2"/>
    <s v="PRD0205"/>
    <x v="211"/>
    <x v="6"/>
    <x v="20"/>
    <x v="5"/>
    <x v="98"/>
    <x v="19"/>
    <n v="1500000"/>
    <x v="1"/>
    <s v="EMP0203"/>
    <s v="Rani Mishra"/>
    <n v="1"/>
    <n v="889.27"/>
    <x v="1"/>
    <n v="222.32"/>
    <n v="5"/>
    <n v="33.35"/>
    <n v="700.3"/>
    <n v="535.47"/>
    <n v="131.47999999999993"/>
    <s v="UPI"/>
    <n v="0.18774810795373403"/>
    <x v="0"/>
    <x v="0"/>
    <x v="0"/>
    <s v="17:03"/>
    <x v="0"/>
    <x v="0"/>
  </r>
  <r>
    <s v="INV101879"/>
    <x v="240"/>
    <x v="0"/>
    <x v="0"/>
    <s v="STR078-2024-Dec"/>
    <x v="59"/>
    <x v="59"/>
    <x v="1"/>
    <x v="5"/>
    <x v="2"/>
    <x v="1"/>
    <s v="PRD0061"/>
    <x v="152"/>
    <x v="13"/>
    <x v="22"/>
    <x v="14"/>
    <x v="3"/>
    <x v="3"/>
    <n v="1200000"/>
    <x v="1"/>
    <s v="EMP0223"/>
    <s v="Meena Krishnan"/>
    <n v="3"/>
    <n v="638.83000000000004"/>
    <x v="0"/>
    <n v="191.65"/>
    <n v="5"/>
    <n v="86.24"/>
    <n v="1811.08"/>
    <n v="1528.32"/>
    <n v="196.51999999999998"/>
    <s v="UPI"/>
    <n v="0.10850983943282461"/>
    <x v="0"/>
    <x v="1"/>
    <x v="0"/>
    <s v="21:32"/>
    <x v="2"/>
    <x v="0"/>
  </r>
  <r>
    <s v="INV101880"/>
    <x v="122"/>
    <x v="0"/>
    <x v="0"/>
    <s v="STR068-2024-Dec"/>
    <x v="456"/>
    <x v="438"/>
    <x v="0"/>
    <x v="30"/>
    <x v="3"/>
    <x v="3"/>
    <s v="PRD0118"/>
    <x v="202"/>
    <x v="15"/>
    <x v="46"/>
    <x v="30"/>
    <x v="11"/>
    <x v="11"/>
    <n v="2000000"/>
    <x v="1"/>
    <s v="EMP0276"/>
    <s v="Manoj Ramachandran"/>
    <n v="2"/>
    <n v="2797.21"/>
    <x v="0"/>
    <n v="559.44000000000005"/>
    <n v="12"/>
    <n v="604.20000000000005"/>
    <n v="5639.18"/>
    <n v="3881.58"/>
    <n v="1153.4000000000003"/>
    <s v="Cash"/>
    <n v="0.20453328320784231"/>
    <x v="3"/>
    <x v="0"/>
    <x v="0"/>
    <s v="12:23"/>
    <x v="1"/>
    <x v="0"/>
  </r>
  <r>
    <s v="INV101881"/>
    <x v="179"/>
    <x v="0"/>
    <x v="5"/>
    <s v="STR112-2024-Jun"/>
    <x v="313"/>
    <x v="301"/>
    <x v="1"/>
    <x v="23"/>
    <x v="0"/>
    <x v="0"/>
    <s v="PRD0212"/>
    <x v="161"/>
    <x v="9"/>
    <x v="28"/>
    <x v="36"/>
    <x v="25"/>
    <x v="25"/>
    <n v="1500000"/>
    <x v="0"/>
    <s v="EMP0015"/>
    <s v="Vikram Bhat"/>
    <n v="2"/>
    <n v="2873.93"/>
    <x v="0"/>
    <n v="574.79"/>
    <n v="12"/>
    <n v="620.77"/>
    <n v="5793.84"/>
    <n v="4079.4"/>
    <n v="1093.67"/>
    <s v="Credit Card"/>
    <n v="0.18876427378042887"/>
    <x v="2"/>
    <x v="0"/>
    <x v="0"/>
    <s v="10:50"/>
    <x v="3"/>
    <x v="0"/>
  </r>
  <r>
    <s v="INV101882"/>
    <x v="80"/>
    <x v="0"/>
    <x v="1"/>
    <s v="STR117-2024-Oct"/>
    <x v="272"/>
    <x v="264"/>
    <x v="0"/>
    <x v="4"/>
    <x v="2"/>
    <x v="1"/>
    <s v="PRD0182"/>
    <x v="74"/>
    <x v="12"/>
    <x v="21"/>
    <x v="10"/>
    <x v="82"/>
    <x v="39"/>
    <n v="1500000"/>
    <x v="1"/>
    <s v="EMP0026"/>
    <s v="Sunita Ramachandran"/>
    <n v="2"/>
    <n v="3463.81"/>
    <x v="2"/>
    <n v="0"/>
    <n v="12"/>
    <n v="831.31"/>
    <n v="7758.93"/>
    <n v="4271.7"/>
    <n v="2655.9200000000005"/>
    <s v="Cash"/>
    <n v="0.34230493122118649"/>
    <x v="3"/>
    <x v="1"/>
    <x v="0"/>
    <s v="11:02"/>
    <x v="3"/>
    <x v="1"/>
  </r>
  <r>
    <s v="INV101883"/>
    <x v="211"/>
    <x v="0"/>
    <x v="0"/>
    <s v="STR070-2024-Dec"/>
    <x v="385"/>
    <x v="370"/>
    <x v="1"/>
    <x v="15"/>
    <x v="4"/>
    <x v="2"/>
    <s v="PRD0073"/>
    <x v="135"/>
    <x v="1"/>
    <x v="1"/>
    <x v="40"/>
    <x v="111"/>
    <x v="75"/>
    <n v="1000000"/>
    <x v="1"/>
    <s v="EMP0026"/>
    <s v="Sunita Ramachandran"/>
    <n v="5"/>
    <n v="552.69000000000005"/>
    <x v="3"/>
    <n v="552.69000000000005"/>
    <n v="5"/>
    <n v="110.54"/>
    <n v="2321.3000000000002"/>
    <n v="1675.75"/>
    <n v="535.01000000000022"/>
    <s v="Debit Card"/>
    <n v="0.23047861112307766"/>
    <x v="1"/>
    <x v="0"/>
    <x v="0"/>
    <s v="13:09"/>
    <x v="1"/>
    <x v="0"/>
  </r>
  <r>
    <s v="INV101884"/>
    <x v="318"/>
    <x v="1"/>
    <x v="4"/>
    <s v="STR099-2025-Feb"/>
    <x v="735"/>
    <x v="684"/>
    <x v="0"/>
    <x v="13"/>
    <x v="0"/>
    <x v="2"/>
    <s v="PRD0044"/>
    <x v="129"/>
    <x v="5"/>
    <x v="7"/>
    <x v="31"/>
    <x v="22"/>
    <x v="22"/>
    <n v="1500000"/>
    <x v="2"/>
    <s v="EMP0194"/>
    <s v="Pranav Reddy"/>
    <n v="2"/>
    <n v="1042.55"/>
    <x v="2"/>
    <n v="0"/>
    <n v="12"/>
    <n v="250.21"/>
    <n v="2335.31"/>
    <n v="1442.58"/>
    <n v="642.52"/>
    <s v="Credit Card"/>
    <n v="0.27513263763697327"/>
    <x v="2"/>
    <x v="1"/>
    <x v="0"/>
    <s v="17:06"/>
    <x v="0"/>
    <x v="0"/>
  </r>
  <r>
    <s v="INV101885"/>
    <x v="268"/>
    <x v="0"/>
    <x v="10"/>
    <s v="STR104-2024-Apr"/>
    <x v="628"/>
    <x v="591"/>
    <x v="0"/>
    <x v="36"/>
    <x v="1"/>
    <x v="1"/>
    <s v="PRD0150"/>
    <x v="38"/>
    <x v="13"/>
    <x v="57"/>
    <x v="7"/>
    <x v="53"/>
    <x v="19"/>
    <n v="1200000"/>
    <x v="1"/>
    <s v="EMP0215"/>
    <s v="Praveen Gupta"/>
    <n v="2"/>
    <n v="713.44"/>
    <x v="2"/>
    <n v="0"/>
    <n v="5"/>
    <n v="71.34"/>
    <n v="1498.22"/>
    <n v="1050.9000000000001"/>
    <n v="375.9799999999999"/>
    <s v="UPI"/>
    <n v="0.25095112867269154"/>
    <x v="0"/>
    <x v="0"/>
    <x v="0"/>
    <s v="19:06"/>
    <x v="0"/>
    <x v="0"/>
  </r>
  <r>
    <s v="INV101886"/>
    <x v="309"/>
    <x v="0"/>
    <x v="7"/>
    <s v="STR048-2024-Sep"/>
    <x v="367"/>
    <x v="352"/>
    <x v="0"/>
    <x v="16"/>
    <x v="3"/>
    <x v="0"/>
    <s v="PRD0228"/>
    <x v="61"/>
    <x v="18"/>
    <x v="42"/>
    <x v="8"/>
    <x v="119"/>
    <x v="59"/>
    <n v="1200000"/>
    <x v="0"/>
    <s v="EMP0127"/>
    <s v="Chandra Reddy"/>
    <n v="2"/>
    <n v="1327.32"/>
    <x v="0"/>
    <n v="265.45999999999998"/>
    <n v="12"/>
    <n v="286.7"/>
    <n v="2675.88"/>
    <n v="1806.6"/>
    <n v="582.58000000000015"/>
    <s v="Cash"/>
    <n v="0.21771529366040335"/>
    <x v="3"/>
    <x v="1"/>
    <x v="0"/>
    <s v="21:36"/>
    <x v="2"/>
    <x v="0"/>
  </r>
  <r>
    <s v="INV101887"/>
    <x v="94"/>
    <x v="0"/>
    <x v="2"/>
    <s v="STR055-2024-May"/>
    <x v="339"/>
    <x v="324"/>
    <x v="0"/>
    <x v="13"/>
    <x v="0"/>
    <x v="3"/>
    <s v="PRD0009"/>
    <x v="140"/>
    <x v="2"/>
    <x v="59"/>
    <x v="46"/>
    <x v="51"/>
    <x v="47"/>
    <n v="1500000"/>
    <x v="0"/>
    <s v="EMP0240"/>
    <s v="Gopal Prasad"/>
    <n v="2"/>
    <n v="3057.28"/>
    <x v="5"/>
    <n v="305.73"/>
    <n v="12"/>
    <n v="697.06"/>
    <n v="6505.89"/>
    <n v="4680.92"/>
    <n v="1127.9100000000003"/>
    <s v="Credit Card"/>
    <n v="0.17336751774161571"/>
    <x v="2"/>
    <x v="0"/>
    <x v="0"/>
    <s v="18:46"/>
    <x v="0"/>
    <x v="0"/>
  </r>
  <r>
    <s v="INV101888"/>
    <x v="184"/>
    <x v="0"/>
    <x v="9"/>
    <s v="STR040-2024-Nov"/>
    <x v="537"/>
    <x v="508"/>
    <x v="0"/>
    <x v="12"/>
    <x v="3"/>
    <x v="3"/>
    <s v="PRD0074"/>
    <x v="18"/>
    <x v="11"/>
    <x v="18"/>
    <x v="12"/>
    <x v="14"/>
    <x v="14"/>
    <n v="1200000"/>
    <x v="2"/>
    <s v="EMP0258"/>
    <s v="Preethi Singh"/>
    <n v="3"/>
    <n v="956.48"/>
    <x v="4"/>
    <n v="860.83"/>
    <n v="5"/>
    <n v="100.43"/>
    <n v="2109.04"/>
    <n v="2163.66"/>
    <n v="-155.0499999999999"/>
    <s v="Cash"/>
    <n v="-7.35168607518112E-2"/>
    <x v="3"/>
    <x v="0"/>
    <x v="0"/>
    <s v="11:38"/>
    <x v="3"/>
    <x v="0"/>
  </r>
  <r>
    <s v="INV101889"/>
    <x v="120"/>
    <x v="0"/>
    <x v="10"/>
    <s v="STR069-2024-Apr"/>
    <x v="30"/>
    <x v="30"/>
    <x v="0"/>
    <x v="6"/>
    <x v="0"/>
    <x v="0"/>
    <s v="PRD0158"/>
    <x v="68"/>
    <x v="10"/>
    <x v="43"/>
    <x v="21"/>
    <x v="114"/>
    <x v="78"/>
    <n v="1200000"/>
    <x v="1"/>
    <s v="EMP0223"/>
    <s v="Meena Krishnan"/>
    <n v="4"/>
    <n v="675.99"/>
    <x v="2"/>
    <n v="0"/>
    <n v="5"/>
    <n v="135.19999999999999"/>
    <n v="2839.16"/>
    <n v="1828.64"/>
    <n v="875.31999999999971"/>
    <s v="EMI"/>
    <n v="0.30830245565589814"/>
    <x v="5"/>
    <x v="0"/>
    <x v="0"/>
    <s v="14:35"/>
    <x v="1"/>
    <x v="0"/>
  </r>
  <r>
    <s v="INV101890"/>
    <x v="48"/>
    <x v="1"/>
    <x v="4"/>
    <s v="STR010-2025-Feb"/>
    <x v="135"/>
    <x v="133"/>
    <x v="0"/>
    <x v="26"/>
    <x v="4"/>
    <x v="2"/>
    <s v="PRD0068"/>
    <x v="162"/>
    <x v="5"/>
    <x v="35"/>
    <x v="26"/>
    <x v="93"/>
    <x v="51"/>
    <n v="2500000"/>
    <x v="1"/>
    <s v="EMP0001"/>
    <s v="Charulatha Kumar"/>
    <n v="1"/>
    <n v="1582.14"/>
    <x v="2"/>
    <n v="0"/>
    <n v="12"/>
    <n v="189.86"/>
    <n v="1772"/>
    <n v="1194.1400000000001"/>
    <n v="387.99999999999989"/>
    <s v="Credit Card"/>
    <n v="0.21896162528216698"/>
    <x v="2"/>
    <x v="0"/>
    <x v="0"/>
    <s v="18:48"/>
    <x v="0"/>
    <x v="1"/>
  </r>
  <r>
    <s v="INV101891"/>
    <x v="40"/>
    <x v="0"/>
    <x v="5"/>
    <s v="STR021-2024-Jun"/>
    <x v="432"/>
    <x v="415"/>
    <x v="1"/>
    <x v="15"/>
    <x v="4"/>
    <x v="3"/>
    <s v="PRD0112"/>
    <x v="147"/>
    <x v="16"/>
    <x v="58"/>
    <x v="27"/>
    <x v="8"/>
    <x v="8"/>
    <n v="2000000"/>
    <x v="1"/>
    <s v="EMP0061"/>
    <s v="Ganapathy Naidu"/>
    <n v="4"/>
    <n v="2278.1999999999998"/>
    <x v="3"/>
    <n v="1822.56"/>
    <n v="12"/>
    <n v="874.83"/>
    <n v="8165.07"/>
    <n v="6707.68"/>
    <n v="582.55999999999938"/>
    <s v="Cash"/>
    <n v="7.1347826779194712E-2"/>
    <x v="3"/>
    <x v="0"/>
    <x v="0"/>
    <s v="18:23"/>
    <x v="0"/>
    <x v="1"/>
  </r>
  <r>
    <s v="INV101892"/>
    <x v="328"/>
    <x v="1"/>
    <x v="6"/>
    <s v="STR008-2025-Jan"/>
    <x v="478"/>
    <x v="455"/>
    <x v="0"/>
    <x v="2"/>
    <x v="2"/>
    <x v="0"/>
    <s v="PRD0073"/>
    <x v="135"/>
    <x v="1"/>
    <x v="1"/>
    <x v="40"/>
    <x v="63"/>
    <x v="51"/>
    <n v="1500000"/>
    <x v="1"/>
    <s v="EMP0173"/>
    <s v="Logesh Gopalakrishnan"/>
    <n v="4"/>
    <n v="562.72"/>
    <x v="2"/>
    <n v="0"/>
    <n v="5"/>
    <n v="112.54"/>
    <n v="2363.42"/>
    <n v="1340.6"/>
    <n v="910.2800000000002"/>
    <s v="Cash"/>
    <n v="0.38515371791725556"/>
    <x v="3"/>
    <x v="1"/>
    <x v="0"/>
    <s v="17:13"/>
    <x v="0"/>
    <x v="0"/>
  </r>
  <r>
    <s v="INV101893"/>
    <x v="144"/>
    <x v="1"/>
    <x v="8"/>
    <s v="STR010-2025-Mar"/>
    <x v="126"/>
    <x v="124"/>
    <x v="0"/>
    <x v="1"/>
    <x v="1"/>
    <x v="0"/>
    <s v="PRD0227"/>
    <x v="20"/>
    <x v="6"/>
    <x v="20"/>
    <x v="14"/>
    <x v="93"/>
    <x v="51"/>
    <n v="2500000"/>
    <x v="1"/>
    <s v="EMP0204"/>
    <s v="Rahul Krishnan"/>
    <n v="2"/>
    <n v="744.24"/>
    <x v="0"/>
    <n v="148.85"/>
    <n v="5"/>
    <n v="66.98"/>
    <n v="1406.61"/>
    <n v="886.38"/>
    <n v="453.24999999999989"/>
    <s v="Credit Card"/>
    <n v="0.32222862058424151"/>
    <x v="2"/>
    <x v="0"/>
    <x v="0"/>
    <s v="12:29"/>
    <x v="1"/>
    <x v="0"/>
  </r>
  <r>
    <s v="INV101894"/>
    <x v="82"/>
    <x v="0"/>
    <x v="7"/>
    <s v="STR047-2024-Sep"/>
    <x v="543"/>
    <x v="513"/>
    <x v="1"/>
    <x v="5"/>
    <x v="2"/>
    <x v="1"/>
    <s v="PRD0160"/>
    <x v="30"/>
    <x v="7"/>
    <x v="26"/>
    <x v="18"/>
    <x v="12"/>
    <x v="12"/>
    <n v="800000"/>
    <x v="0"/>
    <s v="EMP0086"/>
    <s v="Anil Reddy"/>
    <n v="3"/>
    <n v="1148.4000000000001"/>
    <x v="0"/>
    <n v="344.52"/>
    <n v="12"/>
    <n v="372.08"/>
    <n v="3472.76"/>
    <n v="2277"/>
    <n v="823.68000000000029"/>
    <s v="UPI"/>
    <n v="0.23718310508068519"/>
    <x v="0"/>
    <x v="1"/>
    <x v="0"/>
    <s v="13:06"/>
    <x v="1"/>
    <x v="0"/>
  </r>
  <r>
    <s v="INV101895"/>
    <x v="21"/>
    <x v="0"/>
    <x v="3"/>
    <s v="STR105-2024-Jul"/>
    <x v="278"/>
    <x v="270"/>
    <x v="1"/>
    <x v="8"/>
    <x v="3"/>
    <x v="1"/>
    <s v="PRD0132"/>
    <x v="107"/>
    <x v="1"/>
    <x v="62"/>
    <x v="13"/>
    <x v="96"/>
    <x v="70"/>
    <n v="2500000"/>
    <x v="1"/>
    <s v="EMP0203"/>
    <s v="Rani Mishra"/>
    <n v="2"/>
    <n v="591.51"/>
    <x v="2"/>
    <n v="0"/>
    <n v="5"/>
    <n v="59.15"/>
    <n v="1242.17"/>
    <n v="729.22"/>
    <n v="453.80000000000007"/>
    <s v="UPI"/>
    <n v="0.36532841720537451"/>
    <x v="0"/>
    <x v="0"/>
    <x v="0"/>
    <s v="11:35"/>
    <x v="3"/>
    <x v="0"/>
  </r>
  <r>
    <s v="INV101896"/>
    <x v="170"/>
    <x v="0"/>
    <x v="3"/>
    <s v="STR015-2024-Jul"/>
    <x v="346"/>
    <x v="331"/>
    <x v="1"/>
    <x v="21"/>
    <x v="1"/>
    <x v="3"/>
    <s v="PRD0034"/>
    <x v="58"/>
    <x v="19"/>
    <x v="40"/>
    <x v="8"/>
    <x v="84"/>
    <x v="11"/>
    <n v="800000"/>
    <x v="1"/>
    <s v="EMP0026"/>
    <s v="Sunita Ramachandran"/>
    <n v="1"/>
    <n v="451.16"/>
    <x v="2"/>
    <n v="0"/>
    <n v="5"/>
    <n v="22.56"/>
    <n v="473.72"/>
    <n v="315.13"/>
    <n v="136.03000000000003"/>
    <s v="Credit Card"/>
    <n v="0.28715274845900535"/>
    <x v="2"/>
    <x v="0"/>
    <x v="0"/>
    <s v="20:17"/>
    <x v="0"/>
    <x v="1"/>
  </r>
  <r>
    <s v="INV101897"/>
    <x v="348"/>
    <x v="0"/>
    <x v="3"/>
    <s v="STR094-2024-Jul"/>
    <x v="452"/>
    <x v="434"/>
    <x v="1"/>
    <x v="34"/>
    <x v="0"/>
    <x v="3"/>
    <s v="PRD0241"/>
    <x v="102"/>
    <x v="4"/>
    <x v="41"/>
    <x v="14"/>
    <x v="75"/>
    <x v="60"/>
    <n v="1200000"/>
    <x v="1"/>
    <s v="EMP0073"/>
    <s v="Sathish Sundaram"/>
    <n v="2"/>
    <n v="1553.85"/>
    <x v="0"/>
    <n v="310.77"/>
    <n v="12"/>
    <n v="335.63"/>
    <n v="3132.56"/>
    <n v="2230.38"/>
    <n v="566.54999999999984"/>
    <s v="UPI"/>
    <n v="0.180858467196159"/>
    <x v="0"/>
    <x v="0"/>
    <x v="0"/>
    <s v="21:55"/>
    <x v="2"/>
    <x v="1"/>
  </r>
  <r>
    <s v="INV101898"/>
    <x v="185"/>
    <x v="0"/>
    <x v="11"/>
    <s v="STR031-2024-Aug"/>
    <x v="61"/>
    <x v="61"/>
    <x v="1"/>
    <x v="17"/>
    <x v="2"/>
    <x v="0"/>
    <s v="PRD0117"/>
    <x v="10"/>
    <x v="8"/>
    <x v="10"/>
    <x v="8"/>
    <x v="113"/>
    <x v="77"/>
    <n v="2000000"/>
    <x v="1"/>
    <s v="EMP0020"/>
    <s v="Eswar Prasad"/>
    <n v="2"/>
    <n v="1746.73"/>
    <x v="0"/>
    <n v="349.35"/>
    <n v="12"/>
    <n v="377.29"/>
    <n v="3521.4"/>
    <n v="2799.7"/>
    <n v="344.41000000000025"/>
    <s v="Cash"/>
    <n v="9.78048503436134E-2"/>
    <x v="3"/>
    <x v="1"/>
    <x v="0"/>
    <s v="19:44"/>
    <x v="0"/>
    <x v="0"/>
  </r>
  <r>
    <s v="INV101899"/>
    <x v="171"/>
    <x v="0"/>
    <x v="9"/>
    <s v="STR096-2024-Nov"/>
    <x v="373"/>
    <x v="358"/>
    <x v="1"/>
    <x v="29"/>
    <x v="4"/>
    <x v="1"/>
    <s v="PRD0053"/>
    <x v="200"/>
    <x v="13"/>
    <x v="57"/>
    <x v="21"/>
    <x v="49"/>
    <x v="45"/>
    <n v="1500000"/>
    <x v="2"/>
    <s v="EMP0203"/>
    <s v="Rani Mishra"/>
    <n v="1"/>
    <n v="438.85"/>
    <x v="2"/>
    <n v="0"/>
    <n v="5"/>
    <n v="21.94"/>
    <n v="460.79"/>
    <n v="327.36"/>
    <n v="111.49000000000001"/>
    <s v="Credit Card"/>
    <n v="0.24195403546083899"/>
    <x v="2"/>
    <x v="0"/>
    <x v="0"/>
    <s v="12:09"/>
    <x v="1"/>
    <x v="0"/>
  </r>
  <r>
    <s v="INV101900"/>
    <x v="161"/>
    <x v="1"/>
    <x v="8"/>
    <s v="STR094-2025-Mar"/>
    <x v="506"/>
    <x v="480"/>
    <x v="0"/>
    <x v="15"/>
    <x v="4"/>
    <x v="0"/>
    <s v="PRD0250"/>
    <x v="34"/>
    <x v="9"/>
    <x v="28"/>
    <x v="0"/>
    <x v="75"/>
    <x v="60"/>
    <n v="1200000"/>
    <x v="1"/>
    <s v="EMP0260"/>
    <s v="Malathi Varma"/>
    <n v="0"/>
    <n v="4867.74"/>
    <x v="2"/>
    <n v="0"/>
    <n v="12"/>
    <n v="0"/>
    <n v="0"/>
    <n v="0"/>
    <n v="0"/>
    <s v="UPI"/>
    <n v="0"/>
    <x v="0"/>
    <x v="0"/>
    <x v="0"/>
    <s v="19:45"/>
    <x v="0"/>
    <x v="0"/>
  </r>
  <r>
    <s v="INV101901"/>
    <x v="44"/>
    <x v="0"/>
    <x v="7"/>
    <s v="STR039-2024-Sep"/>
    <x v="367"/>
    <x v="352"/>
    <x v="0"/>
    <x v="16"/>
    <x v="3"/>
    <x v="0"/>
    <s v="PRD0234"/>
    <x v="155"/>
    <x v="18"/>
    <x v="34"/>
    <x v="48"/>
    <x v="94"/>
    <x v="68"/>
    <n v="1500000"/>
    <x v="2"/>
    <s v="EMP0206"/>
    <s v="Arjun Krishnan"/>
    <n v="1"/>
    <n v="1117.3599999999999"/>
    <x v="2"/>
    <n v="0"/>
    <n v="12"/>
    <n v="134.08000000000001"/>
    <n v="1251.44"/>
    <n v="815.45"/>
    <n v="301.90999999999997"/>
    <s v="Credit Card"/>
    <n v="0.241250079907946"/>
    <x v="2"/>
    <x v="1"/>
    <x v="0"/>
    <s v="13:15"/>
    <x v="1"/>
    <x v="1"/>
  </r>
  <r>
    <s v="INV101902"/>
    <x v="9"/>
    <x v="0"/>
    <x v="1"/>
    <s v="STR057-2024-Oct"/>
    <x v="587"/>
    <x v="555"/>
    <x v="1"/>
    <x v="26"/>
    <x v="4"/>
    <x v="3"/>
    <s v="PRD0210"/>
    <x v="123"/>
    <x v="2"/>
    <x v="2"/>
    <x v="22"/>
    <x v="60"/>
    <x v="3"/>
    <n v="2500000"/>
    <x v="1"/>
    <s v="EMP0156"/>
    <s v="Deepthi Iyengar"/>
    <n v="2"/>
    <n v="1477.47"/>
    <x v="0"/>
    <n v="295.49"/>
    <n v="12"/>
    <n v="319.13"/>
    <n v="2978.58"/>
    <n v="2041.8"/>
    <n v="617.65"/>
    <s v="UPI"/>
    <n v="0.20736391166260432"/>
    <x v="0"/>
    <x v="0"/>
    <x v="0"/>
    <s v="10:43"/>
    <x v="3"/>
    <x v="0"/>
  </r>
  <r>
    <s v="INV101903"/>
    <x v="136"/>
    <x v="0"/>
    <x v="3"/>
    <s v="STR115-2024-Jul"/>
    <x v="78"/>
    <x v="78"/>
    <x v="1"/>
    <x v="29"/>
    <x v="4"/>
    <x v="0"/>
    <s v="PRD0108"/>
    <x v="96"/>
    <x v="16"/>
    <x v="58"/>
    <x v="3"/>
    <x v="43"/>
    <x v="40"/>
    <n v="1500000"/>
    <x v="2"/>
    <s v="EMP0194"/>
    <s v="Pranav Reddy"/>
    <n v="2"/>
    <n v="2275.5100000000002"/>
    <x v="2"/>
    <n v="0"/>
    <n v="12"/>
    <n v="546.12"/>
    <n v="5097.1400000000003"/>
    <n v="3102.84"/>
    <n v="1448.1800000000003"/>
    <s v="UPI"/>
    <n v="0.28411619064808896"/>
    <x v="0"/>
    <x v="1"/>
    <x v="0"/>
    <s v="11:59"/>
    <x v="3"/>
    <x v="0"/>
  </r>
  <r>
    <s v="INV101904"/>
    <x v="17"/>
    <x v="0"/>
    <x v="2"/>
    <s v="STR096-2024-May"/>
    <x v="761"/>
    <x v="708"/>
    <x v="0"/>
    <x v="33"/>
    <x v="3"/>
    <x v="0"/>
    <s v="PRD0188"/>
    <x v="192"/>
    <x v="13"/>
    <x v="57"/>
    <x v="19"/>
    <x v="49"/>
    <x v="45"/>
    <n v="1500000"/>
    <x v="2"/>
    <s v="EMP0063"/>
    <s v="Anusuya Subramaniam"/>
    <n v="1"/>
    <n v="487.19"/>
    <x v="2"/>
    <n v="0"/>
    <n v="5"/>
    <n v="24.36"/>
    <n v="511.55"/>
    <n v="337.09"/>
    <n v="150.10000000000002"/>
    <s v="Cash"/>
    <n v="0.29342195288828077"/>
    <x v="3"/>
    <x v="0"/>
    <x v="0"/>
    <s v="10:37"/>
    <x v="3"/>
    <x v="0"/>
  </r>
  <r>
    <s v="INV101905"/>
    <x v="172"/>
    <x v="0"/>
    <x v="1"/>
    <s v="STR069-2024-Oct"/>
    <x v="581"/>
    <x v="549"/>
    <x v="1"/>
    <x v="33"/>
    <x v="3"/>
    <x v="2"/>
    <s v="PRD0062"/>
    <x v="106"/>
    <x v="13"/>
    <x v="57"/>
    <x v="25"/>
    <x v="114"/>
    <x v="78"/>
    <n v="1200000"/>
    <x v="1"/>
    <s v="EMP0156"/>
    <s v="Deepthi Iyengar"/>
    <n v="2"/>
    <n v="634.09"/>
    <x v="0"/>
    <n v="126.82"/>
    <n v="5"/>
    <n v="57.07"/>
    <n v="1198.43"/>
    <n v="849.52"/>
    <n v="291.84000000000009"/>
    <s v="UPI"/>
    <n v="0.24351860350625407"/>
    <x v="0"/>
    <x v="0"/>
    <x v="0"/>
    <s v="16:31"/>
    <x v="1"/>
    <x v="0"/>
  </r>
  <r>
    <s v="INV101906"/>
    <x v="202"/>
    <x v="0"/>
    <x v="7"/>
    <s v="STR090-2024-Sep"/>
    <x v="542"/>
    <x v="512"/>
    <x v="0"/>
    <x v="10"/>
    <x v="4"/>
    <x v="1"/>
    <s v="PRD0055"/>
    <x v="121"/>
    <x v="4"/>
    <x v="41"/>
    <x v="20"/>
    <x v="35"/>
    <x v="33"/>
    <n v="2500000"/>
    <x v="1"/>
    <s v="EMP0072"/>
    <s v="Anitha Ramachandran"/>
    <n v="2"/>
    <n v="1429.49"/>
    <x v="5"/>
    <n v="142.94999999999999"/>
    <n v="12"/>
    <n v="325.92"/>
    <n v="3041.95"/>
    <n v="2158.94"/>
    <n v="557.08999999999969"/>
    <s v="Debit Card"/>
    <n v="0.1831358174854944"/>
    <x v="1"/>
    <x v="0"/>
    <x v="0"/>
    <s v="14:32"/>
    <x v="1"/>
    <x v="1"/>
  </r>
  <r>
    <s v="INV101907"/>
    <x v="126"/>
    <x v="0"/>
    <x v="9"/>
    <s v="STR032-2024-Nov"/>
    <x v="406"/>
    <x v="390"/>
    <x v="1"/>
    <x v="13"/>
    <x v="0"/>
    <x v="0"/>
    <s v="PRD0137"/>
    <x v="99"/>
    <x v="10"/>
    <x v="15"/>
    <x v="19"/>
    <x v="56"/>
    <x v="30"/>
    <n v="2500000"/>
    <x v="1"/>
    <s v="EMP0156"/>
    <s v="Deepthi Iyengar"/>
    <n v="1"/>
    <n v="774.19"/>
    <x v="4"/>
    <n v="232.26"/>
    <n v="5"/>
    <n v="27.1"/>
    <n v="569.03"/>
    <n v="522.38"/>
    <n v="19.549999999999976"/>
    <s v="UPI"/>
    <n v="3.4356712299878703E-2"/>
    <x v="0"/>
    <x v="1"/>
    <x v="0"/>
    <s v="15:11"/>
    <x v="1"/>
    <x v="0"/>
  </r>
  <r>
    <s v="INV101908"/>
    <x v="253"/>
    <x v="0"/>
    <x v="1"/>
    <s v="STR035-2024-Oct"/>
    <x v="588"/>
    <x v="556"/>
    <x v="0"/>
    <x v="23"/>
    <x v="0"/>
    <x v="0"/>
    <s v="PRD0004"/>
    <x v="183"/>
    <x v="8"/>
    <x v="39"/>
    <x v="2"/>
    <x v="106"/>
    <x v="57"/>
    <n v="1200000"/>
    <x v="0"/>
    <s v="EMP0285"/>
    <s v="Chandran Krishnan"/>
    <n v="1"/>
    <n v="1593.41"/>
    <x v="5"/>
    <n v="79.67"/>
    <n v="12"/>
    <n v="181.65"/>
    <n v="1695.39"/>
    <n v="1144.5899999999999"/>
    <n v="369.1500000000002"/>
    <s v="UPI"/>
    <n v="0.21773751172296651"/>
    <x v="0"/>
    <x v="1"/>
    <x v="0"/>
    <s v="18:13"/>
    <x v="0"/>
    <x v="0"/>
  </r>
  <r>
    <s v="INV101909"/>
    <x v="304"/>
    <x v="1"/>
    <x v="8"/>
    <s v="STR060-2025-Mar"/>
    <x v="14"/>
    <x v="14"/>
    <x v="1"/>
    <x v="11"/>
    <x v="3"/>
    <x v="1"/>
    <s v="PRD0068"/>
    <x v="162"/>
    <x v="5"/>
    <x v="35"/>
    <x v="26"/>
    <x v="42"/>
    <x v="39"/>
    <n v="1000000"/>
    <x v="1"/>
    <s v="EMP0206"/>
    <s v="Arjun Krishnan"/>
    <n v="1"/>
    <n v="1551.05"/>
    <x v="2"/>
    <n v="0"/>
    <n v="12"/>
    <n v="186.13"/>
    <n v="1737.18"/>
    <n v="1194.1400000000001"/>
    <n v="356.90999999999997"/>
    <s v="Net Banking"/>
    <n v="0.20545366628674055"/>
    <x v="4"/>
    <x v="0"/>
    <x v="0"/>
    <s v="12:24"/>
    <x v="1"/>
    <x v="1"/>
  </r>
  <r>
    <s v="INV101910"/>
    <x v="43"/>
    <x v="0"/>
    <x v="9"/>
    <s v="STR056-2024-Nov"/>
    <x v="745"/>
    <x v="693"/>
    <x v="0"/>
    <x v="5"/>
    <x v="2"/>
    <x v="0"/>
    <s v="PRD0117"/>
    <x v="10"/>
    <x v="8"/>
    <x v="10"/>
    <x v="8"/>
    <x v="61"/>
    <x v="50"/>
    <n v="1200000"/>
    <x v="2"/>
    <s v="EMP0015"/>
    <s v="Vikram Bhat"/>
    <n v="3"/>
    <n v="1700.04"/>
    <x v="0"/>
    <n v="510.01"/>
    <n v="12"/>
    <n v="550.80999999999995"/>
    <n v="5140.92"/>
    <n v="4199.55"/>
    <n v="390.55999999999995"/>
    <s v="Credit Card"/>
    <n v="7.5970837904499572E-2"/>
    <x v="2"/>
    <x v="0"/>
    <x v="0"/>
    <s v="13:24"/>
    <x v="1"/>
    <x v="0"/>
  </r>
  <r>
    <s v="INV101911"/>
    <x v="62"/>
    <x v="0"/>
    <x v="1"/>
    <s v="STR079-2024-Oct"/>
    <x v="247"/>
    <x v="241"/>
    <x v="1"/>
    <x v="34"/>
    <x v="0"/>
    <x v="3"/>
    <s v="PRD0124"/>
    <x v="23"/>
    <x v="13"/>
    <x v="22"/>
    <x v="9"/>
    <x v="79"/>
    <x v="63"/>
    <n v="2500000"/>
    <x v="1"/>
    <s v="EMP0276"/>
    <s v="Manoj Ramachandran"/>
    <n v="2"/>
    <n v="735.78"/>
    <x v="4"/>
    <n v="441.47"/>
    <n v="5"/>
    <n v="51.5"/>
    <n v="1081.5899999999999"/>
    <n v="998.62"/>
    <n v="31.469999999999914"/>
    <s v="UPI"/>
    <n v="2.909605303303462E-2"/>
    <x v="0"/>
    <x v="0"/>
    <x v="0"/>
    <s v="11:44"/>
    <x v="3"/>
    <x v="0"/>
  </r>
  <r>
    <s v="INV101912"/>
    <x v="132"/>
    <x v="0"/>
    <x v="5"/>
    <s v="STR012-2024-Jun"/>
    <x v="100"/>
    <x v="99"/>
    <x v="0"/>
    <x v="20"/>
    <x v="0"/>
    <x v="1"/>
    <s v="PRD0075"/>
    <x v="9"/>
    <x v="7"/>
    <x v="9"/>
    <x v="7"/>
    <x v="72"/>
    <x v="57"/>
    <n v="2000000"/>
    <x v="0"/>
    <s v="EMP0072"/>
    <s v="Anitha Ramachandran"/>
    <n v="1"/>
    <n v="1160.55"/>
    <x v="2"/>
    <n v="0"/>
    <n v="12"/>
    <n v="139.27000000000001"/>
    <n v="1299.82"/>
    <n v="692.53"/>
    <n v="468.02"/>
    <s v="Debit Card"/>
    <n v="0.36006523980243421"/>
    <x v="1"/>
    <x v="0"/>
    <x v="0"/>
    <s v="14:54"/>
    <x v="1"/>
    <x v="1"/>
  </r>
  <r>
    <s v="INV101913"/>
    <x v="171"/>
    <x v="0"/>
    <x v="9"/>
    <s v="STR043-2024-Nov"/>
    <x v="700"/>
    <x v="652"/>
    <x v="0"/>
    <x v="16"/>
    <x v="3"/>
    <x v="0"/>
    <s v="PRD0159"/>
    <x v="212"/>
    <x v="5"/>
    <x v="35"/>
    <x v="44"/>
    <x v="97"/>
    <x v="20"/>
    <n v="1500000"/>
    <x v="2"/>
    <s v="EMP0194"/>
    <s v="Pranav Reddy"/>
    <n v="3"/>
    <n v="884.24"/>
    <x v="4"/>
    <n v="795.82"/>
    <n v="5"/>
    <n v="92.84"/>
    <n v="1949.74"/>
    <n v="1974.57"/>
    <n v="-117.66999999999993"/>
    <s v="Credit Card"/>
    <n v="-6.0351636628473503E-2"/>
    <x v="2"/>
    <x v="1"/>
    <x v="0"/>
    <s v="21:09"/>
    <x v="2"/>
    <x v="0"/>
  </r>
  <r>
    <s v="INV101914"/>
    <x v="352"/>
    <x v="0"/>
    <x v="0"/>
    <s v="STR068-2024-Dec"/>
    <x v="169"/>
    <x v="166"/>
    <x v="1"/>
    <x v="3"/>
    <x v="3"/>
    <x v="1"/>
    <s v="PRD0247"/>
    <x v="176"/>
    <x v="19"/>
    <x v="72"/>
    <x v="42"/>
    <x v="11"/>
    <x v="11"/>
    <n v="2000000"/>
    <x v="1"/>
    <s v="EMP0015"/>
    <s v="Vikram Bhat"/>
    <n v="1"/>
    <n v="1137.79"/>
    <x v="2"/>
    <n v="0"/>
    <n v="12"/>
    <n v="136.53"/>
    <n v="1274.32"/>
    <n v="765.23"/>
    <n v="372.55999999999995"/>
    <s v="Net Banking"/>
    <n v="0.29235984682026489"/>
    <x v="4"/>
    <x v="0"/>
    <x v="0"/>
    <s v="11:43"/>
    <x v="3"/>
    <x v="0"/>
  </r>
  <r>
    <s v="INV101915"/>
    <x v="81"/>
    <x v="0"/>
    <x v="1"/>
    <s v="STR064-2024-Oct"/>
    <x v="1"/>
    <x v="1"/>
    <x v="0"/>
    <x v="1"/>
    <x v="1"/>
    <x v="0"/>
    <s v="PRD0170"/>
    <x v="36"/>
    <x v="17"/>
    <x v="30"/>
    <x v="0"/>
    <x v="90"/>
    <x v="67"/>
    <n v="1200000"/>
    <x v="2"/>
    <s v="EMP0206"/>
    <s v="Arjun Krishnan"/>
    <n v="1"/>
    <n v="1359.06"/>
    <x v="3"/>
    <n v="271.81"/>
    <n v="12"/>
    <n v="130.47"/>
    <n v="1217.72"/>
    <n v="887.02"/>
    <n v="200.23000000000005"/>
    <s v="Cash"/>
    <n v="0.16443024669053644"/>
    <x v="3"/>
    <x v="0"/>
    <x v="0"/>
    <s v="21:56"/>
    <x v="2"/>
    <x v="1"/>
  </r>
  <r>
    <s v="INV101916"/>
    <x v="242"/>
    <x v="0"/>
    <x v="3"/>
    <s v="STR088-2024-Jul"/>
    <x v="754"/>
    <x v="702"/>
    <x v="1"/>
    <x v="23"/>
    <x v="0"/>
    <x v="0"/>
    <s v="PRD0190"/>
    <x v="141"/>
    <x v="15"/>
    <x v="24"/>
    <x v="3"/>
    <x v="17"/>
    <x v="17"/>
    <n v="2000000"/>
    <x v="2"/>
    <s v="EMP0009"/>
    <s v="Vinod Hegde"/>
    <n v="1"/>
    <n v="1341.23"/>
    <x v="5"/>
    <n v="67.06"/>
    <n v="12"/>
    <n v="152.9"/>
    <n v="1427.07"/>
    <n v="914.35"/>
    <n v="359.81999999999994"/>
    <s v="Net Banking"/>
    <n v="0.25213899808698942"/>
    <x v="4"/>
    <x v="0"/>
    <x v="0"/>
    <s v="20:52"/>
    <x v="0"/>
    <x v="0"/>
  </r>
  <r>
    <s v="INV101917"/>
    <x v="126"/>
    <x v="0"/>
    <x v="9"/>
    <s v="STR083-2024-Nov"/>
    <x v="2"/>
    <x v="2"/>
    <x v="1"/>
    <x v="2"/>
    <x v="2"/>
    <x v="1"/>
    <s v="PRD0034"/>
    <x v="58"/>
    <x v="19"/>
    <x v="40"/>
    <x v="8"/>
    <x v="28"/>
    <x v="27"/>
    <n v="1200000"/>
    <x v="2"/>
    <s v="EMP0063"/>
    <s v="Anusuya Subramaniam"/>
    <n v="1"/>
    <n v="445.61"/>
    <x v="5"/>
    <n v="22.28"/>
    <n v="5"/>
    <n v="21.17"/>
    <n v="444.5"/>
    <n v="315.13"/>
    <n v="108.2"/>
    <s v="Credit Card"/>
    <n v="0.24341957255343083"/>
    <x v="2"/>
    <x v="1"/>
    <x v="0"/>
    <s v="13:15"/>
    <x v="1"/>
    <x v="0"/>
  </r>
  <r>
    <s v="INV101918"/>
    <x v="59"/>
    <x v="0"/>
    <x v="1"/>
    <s v="STR013-2024-Oct"/>
    <x v="168"/>
    <x v="165"/>
    <x v="1"/>
    <x v="4"/>
    <x v="2"/>
    <x v="1"/>
    <s v="PRD0179"/>
    <x v="114"/>
    <x v="7"/>
    <x v="9"/>
    <x v="47"/>
    <x v="76"/>
    <x v="50"/>
    <n v="2500000"/>
    <x v="2"/>
    <s v="EMP0100"/>
    <s v="Priya Balasubramaniam"/>
    <n v="4"/>
    <n v="1721.67"/>
    <x v="1"/>
    <n v="1721.67"/>
    <n v="12"/>
    <n v="619.79999999999995"/>
    <n v="5784.81"/>
    <n v="4559.24"/>
    <n v="605.77000000000066"/>
    <s v="Cash"/>
    <n v="0.1047173545890013"/>
    <x v="3"/>
    <x v="0"/>
    <x v="0"/>
    <s v="13:34"/>
    <x v="1"/>
    <x v="0"/>
  </r>
  <r>
    <s v="INV101919"/>
    <x v="97"/>
    <x v="0"/>
    <x v="1"/>
    <s v="STR114-2024-Oct"/>
    <x v="579"/>
    <x v="547"/>
    <x v="0"/>
    <x v="8"/>
    <x v="3"/>
    <x v="0"/>
    <s v="PRD0136"/>
    <x v="203"/>
    <x v="14"/>
    <x v="31"/>
    <x v="41"/>
    <x v="92"/>
    <x v="29"/>
    <n v="2000000"/>
    <x v="1"/>
    <s v="EMP0100"/>
    <s v="Priya Balasubramaniam"/>
    <n v="2"/>
    <n v="1320.59"/>
    <x v="5"/>
    <n v="132.06"/>
    <n v="3"/>
    <n v="75.27"/>
    <n v="2584.39"/>
    <n v="1820.92"/>
    <n v="688.19999999999982"/>
    <s v="UPI"/>
    <n v="0.26629107835891636"/>
    <x v="0"/>
    <x v="1"/>
    <x v="0"/>
    <s v="16:21"/>
    <x v="1"/>
    <x v="1"/>
  </r>
  <r>
    <s v="INV101920"/>
    <x v="113"/>
    <x v="0"/>
    <x v="3"/>
    <s v="STR025-2024-Jul"/>
    <x v="545"/>
    <x v="515"/>
    <x v="1"/>
    <x v="25"/>
    <x v="3"/>
    <x v="0"/>
    <s v="PRD0155"/>
    <x v="85"/>
    <x v="8"/>
    <x v="16"/>
    <x v="12"/>
    <x v="112"/>
    <x v="76"/>
    <n v="1500000"/>
    <x v="1"/>
    <s v="EMP0063"/>
    <s v="Anusuya Subramaniam"/>
    <n v="1"/>
    <n v="1201.79"/>
    <x v="2"/>
    <n v="0"/>
    <n v="12"/>
    <n v="144.21"/>
    <n v="1346"/>
    <n v="865.42"/>
    <n v="336.37"/>
    <s v="UPI"/>
    <n v="0.2499034175334324"/>
    <x v="0"/>
    <x v="1"/>
    <x v="0"/>
    <s v="18:40"/>
    <x v="0"/>
    <x v="0"/>
  </r>
  <r>
    <s v="INV101921"/>
    <x v="16"/>
    <x v="0"/>
    <x v="1"/>
    <s v="STR006-2024-Oct"/>
    <x v="270"/>
    <x v="262"/>
    <x v="1"/>
    <x v="18"/>
    <x v="2"/>
    <x v="0"/>
    <s v="PRD0216"/>
    <x v="157"/>
    <x v="7"/>
    <x v="26"/>
    <x v="38"/>
    <x v="86"/>
    <x v="3"/>
    <n v="2000000"/>
    <x v="1"/>
    <s v="EMP0215"/>
    <s v="Praveen Gupta"/>
    <n v="1"/>
    <n v="1004.7"/>
    <x v="2"/>
    <n v="0"/>
    <n v="12"/>
    <n v="120.56"/>
    <n v="1125.26"/>
    <n v="828.52"/>
    <n v="176.18"/>
    <s v="Debit Card"/>
    <n v="0.15656825977996197"/>
    <x v="1"/>
    <x v="0"/>
    <x v="0"/>
    <s v="20:13"/>
    <x v="0"/>
    <x v="0"/>
  </r>
  <r>
    <s v="INV101922"/>
    <x v="304"/>
    <x v="1"/>
    <x v="8"/>
    <s v="STR119-2025-Mar"/>
    <x v="762"/>
    <x v="709"/>
    <x v="0"/>
    <x v="22"/>
    <x v="1"/>
    <x v="1"/>
    <s v="PRD0032"/>
    <x v="209"/>
    <x v="4"/>
    <x v="53"/>
    <x v="42"/>
    <x v="89"/>
    <x v="6"/>
    <n v="1000000"/>
    <x v="0"/>
    <s v="EMP0276"/>
    <s v="Manoj Ramachandran"/>
    <n v="1"/>
    <n v="1039.69"/>
    <x v="2"/>
    <n v="0"/>
    <n v="12"/>
    <n v="124.76"/>
    <n v="1164.45"/>
    <n v="630.1"/>
    <n v="409.59000000000003"/>
    <s v="Net Banking"/>
    <n v="0.35174545922967926"/>
    <x v="4"/>
    <x v="0"/>
    <x v="0"/>
    <s v="17:48"/>
    <x v="0"/>
    <x v="1"/>
  </r>
  <r>
    <s v="INV101923"/>
    <x v="219"/>
    <x v="0"/>
    <x v="1"/>
    <s v="STR054-2024-Oct"/>
    <x v="266"/>
    <x v="258"/>
    <x v="1"/>
    <x v="2"/>
    <x v="2"/>
    <x v="0"/>
    <s v="PRD0153"/>
    <x v="125"/>
    <x v="0"/>
    <x v="0"/>
    <x v="7"/>
    <x v="85"/>
    <x v="37"/>
    <n v="2000000"/>
    <x v="1"/>
    <s v="EMP0258"/>
    <s v="Preethi Singh"/>
    <n v="2"/>
    <n v="729.12"/>
    <x v="2"/>
    <n v="0"/>
    <n v="5"/>
    <n v="72.91"/>
    <n v="1531.15"/>
    <n v="1138.7"/>
    <n v="319.54000000000008"/>
    <s v="Cash"/>
    <n v="0.20869281259184277"/>
    <x v="3"/>
    <x v="1"/>
    <x v="0"/>
    <s v="20:16"/>
    <x v="0"/>
    <x v="0"/>
  </r>
  <r>
    <s v="INV101924"/>
    <x v="294"/>
    <x v="0"/>
    <x v="2"/>
    <s v="STR118-2024-May"/>
    <x v="673"/>
    <x v="626"/>
    <x v="1"/>
    <x v="6"/>
    <x v="0"/>
    <x v="0"/>
    <s v="PRD0173"/>
    <x v="189"/>
    <x v="3"/>
    <x v="63"/>
    <x v="23"/>
    <x v="77"/>
    <x v="61"/>
    <n v="1000000"/>
    <x v="0"/>
    <s v="EMP0073"/>
    <s v="Sathish Sundaram"/>
    <n v="1"/>
    <n v="2674.75"/>
    <x v="6"/>
    <n v="401.21"/>
    <n v="12"/>
    <n v="272.82"/>
    <n v="2546.36"/>
    <n v="1862.35"/>
    <n v="411.19000000000023"/>
    <s v="Credit Card"/>
    <n v="0.16148148729951783"/>
    <x v="2"/>
    <x v="0"/>
    <x v="0"/>
    <s v="20:41"/>
    <x v="0"/>
    <x v="1"/>
  </r>
  <r>
    <s v="INV101925"/>
    <x v="152"/>
    <x v="0"/>
    <x v="2"/>
    <s v="STR086-2024-May"/>
    <x v="507"/>
    <x v="481"/>
    <x v="0"/>
    <x v="29"/>
    <x v="4"/>
    <x v="1"/>
    <s v="PRD0144"/>
    <x v="93"/>
    <x v="10"/>
    <x v="17"/>
    <x v="18"/>
    <x v="91"/>
    <x v="62"/>
    <n v="800000"/>
    <x v="1"/>
    <s v="EMP0008"/>
    <s v="Deepak Kamath"/>
    <n v="1"/>
    <n v="1051.54"/>
    <x v="5"/>
    <n v="52.58"/>
    <n v="12"/>
    <n v="119.88"/>
    <n v="1118.8399999999999"/>
    <n v="699.84"/>
    <n v="299.11999999999989"/>
    <s v="UPI"/>
    <n v="0.26734832505094552"/>
    <x v="0"/>
    <x v="1"/>
    <x v="0"/>
    <s v="15:38"/>
    <x v="1"/>
    <x v="0"/>
  </r>
  <r>
    <s v="INV101926"/>
    <x v="203"/>
    <x v="0"/>
    <x v="9"/>
    <s v="STR064-2024-Nov"/>
    <x v="87"/>
    <x v="86"/>
    <x v="0"/>
    <x v="17"/>
    <x v="2"/>
    <x v="3"/>
    <s v="PRD0247"/>
    <x v="176"/>
    <x v="19"/>
    <x v="72"/>
    <x v="42"/>
    <x v="90"/>
    <x v="67"/>
    <n v="1200000"/>
    <x v="2"/>
    <s v="EMP0203"/>
    <s v="Rani Mishra"/>
    <n v="2"/>
    <n v="1129.3699999999999"/>
    <x v="2"/>
    <n v="0"/>
    <n v="12"/>
    <n v="271.05"/>
    <n v="2529.79"/>
    <n v="1530.46"/>
    <n v="728.28"/>
    <s v="Credit Card"/>
    <n v="0.28788160282078751"/>
    <x v="2"/>
    <x v="0"/>
    <x v="0"/>
    <s v="14:45"/>
    <x v="1"/>
    <x v="0"/>
  </r>
  <r>
    <s v="INV101927"/>
    <x v="218"/>
    <x v="0"/>
    <x v="0"/>
    <s v="STR082-2024-Dec"/>
    <x v="266"/>
    <x v="258"/>
    <x v="1"/>
    <x v="2"/>
    <x v="2"/>
    <x v="0"/>
    <s v="PRD0068"/>
    <x v="162"/>
    <x v="5"/>
    <x v="35"/>
    <x v="26"/>
    <x v="54"/>
    <x v="2"/>
    <n v="1000000"/>
    <x v="0"/>
    <s v="EMP0026"/>
    <s v="Sunita Ramachandran"/>
    <n v="3"/>
    <n v="1617.03"/>
    <x v="2"/>
    <n v="0"/>
    <n v="12"/>
    <n v="582.13"/>
    <n v="5433.22"/>
    <n v="3582.42"/>
    <n v="1268.67"/>
    <s v="Credit Card"/>
    <n v="0.2335024166148251"/>
    <x v="2"/>
    <x v="0"/>
    <x v="0"/>
    <s v="20:55"/>
    <x v="0"/>
    <x v="0"/>
  </r>
  <r>
    <s v="INV101928"/>
    <x v="238"/>
    <x v="0"/>
    <x v="2"/>
    <s v="STR114-2024-May"/>
    <x v="358"/>
    <x v="343"/>
    <x v="0"/>
    <x v="0"/>
    <x v="0"/>
    <x v="1"/>
    <s v="PRD0046"/>
    <x v="45"/>
    <x v="7"/>
    <x v="35"/>
    <x v="26"/>
    <x v="92"/>
    <x v="29"/>
    <n v="2000000"/>
    <x v="1"/>
    <s v="EMP0170"/>
    <s v="Jyothi Prasad"/>
    <n v="1"/>
    <n v="1582.5"/>
    <x v="0"/>
    <n v="158.25"/>
    <n v="12"/>
    <n v="170.91"/>
    <n v="1595.16"/>
    <n v="1047.48"/>
    <n v="376.7700000000001"/>
    <s v="Debit Card"/>
    <n v="0.23619574211991279"/>
    <x v="1"/>
    <x v="0"/>
    <x v="0"/>
    <s v="19:25"/>
    <x v="0"/>
    <x v="1"/>
  </r>
  <r>
    <s v="INV101929"/>
    <x v="253"/>
    <x v="0"/>
    <x v="1"/>
    <s v="STR014-2024-Oct"/>
    <x v="701"/>
    <x v="653"/>
    <x v="1"/>
    <x v="10"/>
    <x v="4"/>
    <x v="3"/>
    <s v="PRD0072"/>
    <x v="142"/>
    <x v="0"/>
    <x v="19"/>
    <x v="5"/>
    <x v="15"/>
    <x v="15"/>
    <n v="1000000"/>
    <x v="0"/>
    <s v="EMP0100"/>
    <s v="Priya Balasubramaniam"/>
    <n v="1"/>
    <n v="870.49"/>
    <x v="3"/>
    <n v="174.1"/>
    <n v="5"/>
    <n v="34.82"/>
    <n v="731.21"/>
    <n v="599.28"/>
    <n v="97.11000000000007"/>
    <s v="Credit Card"/>
    <n v="0.13280726467088808"/>
    <x v="2"/>
    <x v="0"/>
    <x v="0"/>
    <s v="10:09"/>
    <x v="3"/>
    <x v="0"/>
  </r>
  <r>
    <s v="INV101930"/>
    <x v="141"/>
    <x v="0"/>
    <x v="7"/>
    <s v="STR062-2024-Sep"/>
    <x v="525"/>
    <x v="498"/>
    <x v="0"/>
    <x v="17"/>
    <x v="2"/>
    <x v="3"/>
    <s v="PRD0116"/>
    <x v="56"/>
    <x v="7"/>
    <x v="9"/>
    <x v="13"/>
    <x v="6"/>
    <x v="6"/>
    <n v="1000000"/>
    <x v="0"/>
    <s v="EMP0205"/>
    <s v="Malini Gowda"/>
    <n v="3"/>
    <n v="1468.21"/>
    <x v="0"/>
    <n v="440.46"/>
    <n v="12"/>
    <n v="475.7"/>
    <n v="4439.87"/>
    <n v="3146.13"/>
    <n v="818.03999999999974"/>
    <s v="Debit Card"/>
    <n v="0.18424863791056939"/>
    <x v="1"/>
    <x v="0"/>
    <x v="0"/>
    <s v="14:31"/>
    <x v="1"/>
    <x v="0"/>
  </r>
  <r>
    <s v="INV101931"/>
    <x v="250"/>
    <x v="0"/>
    <x v="7"/>
    <s v="STR092-2024-Sep"/>
    <x v="294"/>
    <x v="205"/>
    <x v="0"/>
    <x v="15"/>
    <x v="4"/>
    <x v="0"/>
    <s v="PRD0222"/>
    <x v="239"/>
    <x v="1"/>
    <x v="62"/>
    <x v="33"/>
    <x v="31"/>
    <x v="30"/>
    <n v="1500000"/>
    <x v="1"/>
    <s v="EMP0206"/>
    <s v="Arjun Krishnan"/>
    <n v="1"/>
    <n v="661.34"/>
    <x v="4"/>
    <n v="198.4"/>
    <n v="5"/>
    <n v="23.15"/>
    <n v="486.09"/>
    <n v="403.9"/>
    <n v="59.04"/>
    <s v="UPI"/>
    <n v="0.12145898907609702"/>
    <x v="0"/>
    <x v="1"/>
    <x v="0"/>
    <s v="12:06"/>
    <x v="1"/>
    <x v="0"/>
  </r>
  <r>
    <s v="INV101932"/>
    <x v="206"/>
    <x v="0"/>
    <x v="9"/>
    <s v="STR107-2024-Nov"/>
    <x v="280"/>
    <x v="272"/>
    <x v="0"/>
    <x v="30"/>
    <x v="3"/>
    <x v="1"/>
    <s v="PRD0151"/>
    <x v="65"/>
    <x v="7"/>
    <x v="9"/>
    <x v="4"/>
    <x v="98"/>
    <x v="19"/>
    <n v="1500000"/>
    <x v="1"/>
    <s v="EMP0141"/>
    <s v="Dhruv Mishra"/>
    <n v="1"/>
    <n v="1474.45"/>
    <x v="0"/>
    <n v="147.44"/>
    <n v="12"/>
    <n v="159.24"/>
    <n v="1486.25"/>
    <n v="834.96"/>
    <n v="492.04999999999995"/>
    <s v="UPI"/>
    <n v="0.33106812447434814"/>
    <x v="0"/>
    <x v="0"/>
    <x v="0"/>
    <s v="20:37"/>
    <x v="0"/>
    <x v="1"/>
  </r>
  <r>
    <s v="INV101933"/>
    <x v="129"/>
    <x v="0"/>
    <x v="0"/>
    <s v="STR091-2024-Dec"/>
    <x v="265"/>
    <x v="257"/>
    <x v="1"/>
    <x v="4"/>
    <x v="2"/>
    <x v="1"/>
    <s v="PRD0235"/>
    <x v="89"/>
    <x v="2"/>
    <x v="2"/>
    <x v="1"/>
    <x v="83"/>
    <x v="50"/>
    <n v="1500000"/>
    <x v="2"/>
    <s v="EMP0258"/>
    <s v="Preethi Singh"/>
    <n v="2"/>
    <n v="1968.49"/>
    <x v="0"/>
    <n v="393.7"/>
    <n v="12"/>
    <n v="425.19"/>
    <n v="3968.47"/>
    <n v="2756.76"/>
    <n v="786.51999999999953"/>
    <s v="UPI"/>
    <n v="0.19819225041388736"/>
    <x v="0"/>
    <x v="1"/>
    <x v="0"/>
    <s v="10:16"/>
    <x v="3"/>
    <x v="0"/>
  </r>
  <r>
    <s v="INV101934"/>
    <x v="347"/>
    <x v="0"/>
    <x v="11"/>
    <s v="STR054-2024-Aug"/>
    <x v="57"/>
    <x v="57"/>
    <x v="0"/>
    <x v="19"/>
    <x v="1"/>
    <x v="2"/>
    <s v="PRD0061"/>
    <x v="152"/>
    <x v="13"/>
    <x v="22"/>
    <x v="14"/>
    <x v="85"/>
    <x v="37"/>
    <n v="2000000"/>
    <x v="1"/>
    <s v="EMP0170"/>
    <s v="Jyothi Prasad"/>
    <n v="0"/>
    <n v="611.83000000000004"/>
    <x v="2"/>
    <n v="0"/>
    <n v="5"/>
    <n v="0"/>
    <n v="0"/>
    <n v="0"/>
    <n v="0"/>
    <s v="UPI"/>
    <n v="0"/>
    <x v="0"/>
    <x v="0"/>
    <x v="0"/>
    <s v="18:46"/>
    <x v="0"/>
    <x v="0"/>
  </r>
  <r>
    <s v="INV101935"/>
    <x v="215"/>
    <x v="0"/>
    <x v="7"/>
    <s v="STR077-2024-Sep"/>
    <x v="662"/>
    <x v="123"/>
    <x v="0"/>
    <x v="31"/>
    <x v="1"/>
    <x v="1"/>
    <s v="PRD0089"/>
    <x v="139"/>
    <x v="3"/>
    <x v="5"/>
    <x v="3"/>
    <x v="69"/>
    <x v="55"/>
    <n v="2500000"/>
    <x v="2"/>
    <s v="EMP0206"/>
    <s v="Arjun Krishnan"/>
    <n v="2"/>
    <n v="2109.69"/>
    <x v="4"/>
    <n v="1265.81"/>
    <n v="12"/>
    <n v="354.43"/>
    <n v="3308"/>
    <n v="3084.46"/>
    <n v="-130.89000000000004"/>
    <s v="UPI"/>
    <n v="-3.9567714631197112E-2"/>
    <x v="0"/>
    <x v="1"/>
    <x v="0"/>
    <s v="11:32"/>
    <x v="3"/>
    <x v="0"/>
  </r>
  <r>
    <s v="INV101936"/>
    <x v="168"/>
    <x v="0"/>
    <x v="7"/>
    <s v="STR108-2024-Sep"/>
    <x v="230"/>
    <x v="224"/>
    <x v="1"/>
    <x v="20"/>
    <x v="0"/>
    <x v="3"/>
    <s v="PRD0156"/>
    <x v="197"/>
    <x v="0"/>
    <x v="0"/>
    <x v="34"/>
    <x v="29"/>
    <x v="28"/>
    <n v="2500000"/>
    <x v="1"/>
    <s v="EMP0160"/>
    <s v="Ganesh Iyengar"/>
    <n v="4"/>
    <n v="1347.96"/>
    <x v="1"/>
    <n v="1347.96"/>
    <n v="12"/>
    <n v="485.27"/>
    <n v="4529.1499999999996"/>
    <n v="3573.48"/>
    <n v="470.39999999999964"/>
    <s v="Debit Card"/>
    <n v="0.10386054778490438"/>
    <x v="1"/>
    <x v="0"/>
    <x v="0"/>
    <s v="13:49"/>
    <x v="1"/>
    <x v="0"/>
  </r>
  <r>
    <s v="INV101937"/>
    <x v="7"/>
    <x v="1"/>
    <x v="6"/>
    <s v="STR001-2025-Jan"/>
    <x v="763"/>
    <x v="136"/>
    <x v="1"/>
    <x v="5"/>
    <x v="2"/>
    <x v="3"/>
    <s v="PRD0028"/>
    <x v="231"/>
    <x v="17"/>
    <x v="30"/>
    <x v="19"/>
    <x v="55"/>
    <x v="48"/>
    <n v="2500000"/>
    <x v="1"/>
    <s v="EMP0127"/>
    <s v="Chandra Reddy"/>
    <n v="4"/>
    <n v="845.97"/>
    <x v="1"/>
    <n v="845.97"/>
    <n v="5"/>
    <n v="126.9"/>
    <n v="2664.81"/>
    <n v="2302.88"/>
    <n v="235.02999999999983"/>
    <s v="Cash"/>
    <n v="8.8197657619117242E-2"/>
    <x v="3"/>
    <x v="0"/>
    <x v="0"/>
    <s v="13:04"/>
    <x v="1"/>
    <x v="0"/>
  </r>
  <r>
    <s v="INV101938"/>
    <x v="156"/>
    <x v="0"/>
    <x v="10"/>
    <s v="STR064-2024-Apr"/>
    <x v="760"/>
    <x v="707"/>
    <x v="1"/>
    <x v="28"/>
    <x v="1"/>
    <x v="3"/>
    <s v="PRD0059"/>
    <x v="126"/>
    <x v="12"/>
    <x v="21"/>
    <x v="16"/>
    <x v="90"/>
    <x v="67"/>
    <n v="1200000"/>
    <x v="2"/>
    <s v="EMP0204"/>
    <s v="Rahul Krishnan"/>
    <n v="3"/>
    <n v="1451.98"/>
    <x v="4"/>
    <n v="1306.78"/>
    <n v="12"/>
    <n v="365.9"/>
    <n v="3415.06"/>
    <n v="2965.71"/>
    <n v="83.449999999999932"/>
    <s v="Cash"/>
    <n v="2.4435881067975361E-2"/>
    <x v="3"/>
    <x v="0"/>
    <x v="0"/>
    <s v="18:16"/>
    <x v="0"/>
    <x v="0"/>
  </r>
  <r>
    <s v="INV101939"/>
    <x v="246"/>
    <x v="1"/>
    <x v="8"/>
    <s v="STR094-2025-Mar"/>
    <x v="58"/>
    <x v="58"/>
    <x v="1"/>
    <x v="4"/>
    <x v="2"/>
    <x v="2"/>
    <s v="PRD0063"/>
    <x v="27"/>
    <x v="12"/>
    <x v="25"/>
    <x v="11"/>
    <x v="75"/>
    <x v="60"/>
    <n v="1200000"/>
    <x v="1"/>
    <s v="EMP0205"/>
    <s v="Malini Gowda"/>
    <n v="3"/>
    <n v="1173.98"/>
    <x v="5"/>
    <n v="176.1"/>
    <n v="12"/>
    <n v="401.5"/>
    <n v="3747.34"/>
    <n v="2597.7600000000002"/>
    <n v="748.07999999999993"/>
    <s v="Cash"/>
    <n v="0.19962960393238935"/>
    <x v="3"/>
    <x v="0"/>
    <x v="0"/>
    <s v="15:24"/>
    <x v="1"/>
    <x v="0"/>
  </r>
  <r>
    <s v="INV101940"/>
    <x v="128"/>
    <x v="0"/>
    <x v="9"/>
    <s v="STR055-2024-Nov"/>
    <x v="663"/>
    <x v="618"/>
    <x v="0"/>
    <x v="0"/>
    <x v="0"/>
    <x v="1"/>
    <s v="PRD0102"/>
    <x v="207"/>
    <x v="2"/>
    <x v="3"/>
    <x v="7"/>
    <x v="51"/>
    <x v="47"/>
    <n v="1500000"/>
    <x v="0"/>
    <s v="EMP0045"/>
    <s v="Chitra Chettiar"/>
    <n v="3"/>
    <n v="1801.1"/>
    <x v="5"/>
    <n v="270.17"/>
    <n v="12"/>
    <n v="615.98"/>
    <n v="5749.11"/>
    <n v="3994.65"/>
    <n v="1138.4799999999996"/>
    <s v="Debit Card"/>
    <n v="0.1980271729015447"/>
    <x v="1"/>
    <x v="1"/>
    <x v="0"/>
    <s v="11:33"/>
    <x v="3"/>
    <x v="0"/>
  </r>
  <r>
    <s v="INV101941"/>
    <x v="268"/>
    <x v="0"/>
    <x v="10"/>
    <s v="STR045-2024-Apr"/>
    <x v="242"/>
    <x v="236"/>
    <x v="0"/>
    <x v="24"/>
    <x v="1"/>
    <x v="1"/>
    <s v="PRD0048"/>
    <x v="18"/>
    <x v="6"/>
    <x v="20"/>
    <x v="25"/>
    <x v="52"/>
    <x v="22"/>
    <n v="1500000"/>
    <x v="2"/>
    <s v="EMP0276"/>
    <s v="Manoj Ramachandran"/>
    <n v="1"/>
    <n v="1071.3499999999999"/>
    <x v="3"/>
    <n v="214.27"/>
    <n v="12"/>
    <n v="102.85"/>
    <n v="959.93"/>
    <n v="583.86"/>
    <n v="273.21999999999991"/>
    <s v="Credit Card"/>
    <n v="0.28462492056712463"/>
    <x v="2"/>
    <x v="1"/>
    <x v="0"/>
    <s v="15:08"/>
    <x v="1"/>
    <x v="0"/>
  </r>
  <r>
    <s v="INV101942"/>
    <x v="79"/>
    <x v="0"/>
    <x v="7"/>
    <s v="STR023-2024-Sep"/>
    <x v="764"/>
    <x v="710"/>
    <x v="1"/>
    <x v="11"/>
    <x v="3"/>
    <x v="2"/>
    <s v="PRD0231"/>
    <x v="151"/>
    <x v="4"/>
    <x v="6"/>
    <x v="30"/>
    <x v="44"/>
    <x v="41"/>
    <n v="2000000"/>
    <x v="1"/>
    <s v="EMP0260"/>
    <s v="Malathi Varma"/>
    <n v="2"/>
    <n v="1360.64"/>
    <x v="0"/>
    <n v="272.13"/>
    <n v="12"/>
    <n v="293.89999999999998"/>
    <n v="2743.05"/>
    <n v="1789.36"/>
    <n v="659.7900000000003"/>
    <s v="Debit Card"/>
    <n v="0.2405315251271396"/>
    <x v="1"/>
    <x v="0"/>
    <x v="0"/>
    <s v="16:04"/>
    <x v="1"/>
    <x v="0"/>
  </r>
  <r>
    <s v="INV101943"/>
    <x v="111"/>
    <x v="0"/>
    <x v="9"/>
    <s v="STR002-2024-Nov"/>
    <x v="532"/>
    <x v="505"/>
    <x v="0"/>
    <x v="4"/>
    <x v="2"/>
    <x v="1"/>
    <s v="PRD0097"/>
    <x v="25"/>
    <x v="7"/>
    <x v="9"/>
    <x v="15"/>
    <x v="80"/>
    <x v="64"/>
    <n v="1000000"/>
    <x v="1"/>
    <s v="EMP0127"/>
    <s v="Chandra Reddy"/>
    <n v="1"/>
    <n v="1533.42"/>
    <x v="1"/>
    <n v="383.36"/>
    <n v="12"/>
    <n v="138.01"/>
    <n v="1288.07"/>
    <n v="971.65"/>
    <n v="178.40999999999997"/>
    <s v="Debit Card"/>
    <n v="0.13850955305224094"/>
    <x v="1"/>
    <x v="0"/>
    <x v="0"/>
    <s v="11:44"/>
    <x v="3"/>
    <x v="0"/>
  </r>
  <r>
    <s v="INV101944"/>
    <x v="52"/>
    <x v="0"/>
    <x v="10"/>
    <s v="STR068-2024-Apr"/>
    <x v="765"/>
    <x v="711"/>
    <x v="1"/>
    <x v="26"/>
    <x v="4"/>
    <x v="1"/>
    <s v="PRD0097"/>
    <x v="25"/>
    <x v="7"/>
    <x v="9"/>
    <x v="15"/>
    <x v="11"/>
    <x v="11"/>
    <n v="2000000"/>
    <x v="1"/>
    <s v="EMP0009"/>
    <s v="Vinod Hegde"/>
    <n v="4"/>
    <n v="1429.79"/>
    <x v="3"/>
    <n v="1143.83"/>
    <n v="12"/>
    <n v="549.04"/>
    <n v="5124.37"/>
    <n v="3886.6"/>
    <n v="688.73"/>
    <s v="Cash"/>
    <n v="0.1344028631812301"/>
    <x v="3"/>
    <x v="1"/>
    <x v="0"/>
    <s v="21:58"/>
    <x v="2"/>
    <x v="0"/>
  </r>
  <r>
    <s v="INV101945"/>
    <x v="110"/>
    <x v="0"/>
    <x v="1"/>
    <s v="STR006-2024-Oct"/>
    <x v="766"/>
    <x v="712"/>
    <x v="0"/>
    <x v="26"/>
    <x v="4"/>
    <x v="1"/>
    <s v="PRD0043"/>
    <x v="63"/>
    <x v="12"/>
    <x v="21"/>
    <x v="20"/>
    <x v="86"/>
    <x v="3"/>
    <n v="2000000"/>
    <x v="1"/>
    <s v="EMP0149"/>
    <s v="Vasanthi Kamath"/>
    <n v="1"/>
    <n v="3313.99"/>
    <x v="4"/>
    <n v="994.2"/>
    <n v="12"/>
    <n v="278.37"/>
    <n v="2598.16"/>
    <n v="2034.01"/>
    <n v="285.77999999999986"/>
    <s v="Debit Card"/>
    <n v="0.10999322597530556"/>
    <x v="1"/>
    <x v="0"/>
    <x v="0"/>
    <s v="19:02"/>
    <x v="0"/>
    <x v="1"/>
  </r>
  <r>
    <s v="INV101946"/>
    <x v="27"/>
    <x v="0"/>
    <x v="1"/>
    <s v="STR048-2024-Oct"/>
    <x v="545"/>
    <x v="515"/>
    <x v="1"/>
    <x v="25"/>
    <x v="3"/>
    <x v="0"/>
    <s v="PRD0013"/>
    <x v="15"/>
    <x v="10"/>
    <x v="15"/>
    <x v="8"/>
    <x v="119"/>
    <x v="59"/>
    <n v="1200000"/>
    <x v="0"/>
    <s v="EMP0015"/>
    <s v="Vikram Bhat"/>
    <n v="2"/>
    <n v="921.53"/>
    <x v="4"/>
    <n v="552.91999999999996"/>
    <n v="5"/>
    <n v="64.510000000000005"/>
    <n v="1354.65"/>
    <n v="1100.02"/>
    <n v="190.12000000000012"/>
    <s v="UPI"/>
    <n v="0.14034621488945492"/>
    <x v="0"/>
    <x v="0"/>
    <x v="0"/>
    <s v="16:56"/>
    <x v="1"/>
    <x v="1"/>
  </r>
  <r>
    <s v="INV101947"/>
    <x v="67"/>
    <x v="0"/>
    <x v="0"/>
    <s v="STR050-2024-Dec"/>
    <x v="560"/>
    <x v="530"/>
    <x v="1"/>
    <x v="15"/>
    <x v="4"/>
    <x v="3"/>
    <s v="PRD0145"/>
    <x v="94"/>
    <x v="8"/>
    <x v="10"/>
    <x v="42"/>
    <x v="57"/>
    <x v="49"/>
    <n v="2000000"/>
    <x v="1"/>
    <s v="EMP0204"/>
    <s v="Rahul Krishnan"/>
    <n v="2"/>
    <n v="1837.2"/>
    <x v="1"/>
    <n v="918.6"/>
    <n v="12"/>
    <n v="330.7"/>
    <n v="3086.5"/>
    <n v="2266.54"/>
    <n v="489.26000000000005"/>
    <s v="Debit Card"/>
    <n v="0.15851611858091691"/>
    <x v="1"/>
    <x v="1"/>
    <x v="0"/>
    <s v="21:59"/>
    <x v="2"/>
    <x v="1"/>
  </r>
  <r>
    <s v="INV101948"/>
    <x v="147"/>
    <x v="0"/>
    <x v="9"/>
    <s v="STR012-2024-Nov"/>
    <x v="84"/>
    <x v="83"/>
    <x v="1"/>
    <x v="12"/>
    <x v="3"/>
    <x v="0"/>
    <s v="PRD0172"/>
    <x v="35"/>
    <x v="16"/>
    <x v="29"/>
    <x v="4"/>
    <x v="72"/>
    <x v="57"/>
    <n v="2000000"/>
    <x v="0"/>
    <s v="EMP0225"/>
    <s v="Swathi Achari"/>
    <n v="1"/>
    <n v="2618.34"/>
    <x v="2"/>
    <n v="0"/>
    <n v="12"/>
    <n v="314.2"/>
    <n v="2932.54"/>
    <n v="1804.37"/>
    <n v="813.97"/>
    <s v="UPI"/>
    <n v="0.27756484140028781"/>
    <x v="0"/>
    <x v="0"/>
    <x v="0"/>
    <s v="21:08"/>
    <x v="2"/>
    <x v="1"/>
  </r>
  <r>
    <s v="INV101949"/>
    <x v="61"/>
    <x v="1"/>
    <x v="6"/>
    <s v="STR005-2025-Jan"/>
    <x v="731"/>
    <x v="680"/>
    <x v="0"/>
    <x v="27"/>
    <x v="4"/>
    <x v="3"/>
    <s v="PRD0016"/>
    <x v="28"/>
    <x v="12"/>
    <x v="21"/>
    <x v="17"/>
    <x v="19"/>
    <x v="19"/>
    <n v="2000000"/>
    <x v="1"/>
    <s v="EMP0206"/>
    <s v="Arjun Krishnan"/>
    <n v="2"/>
    <n v="2229.6999999999998"/>
    <x v="0"/>
    <n v="445.94"/>
    <n v="12"/>
    <n v="481.62"/>
    <n v="4495.08"/>
    <n v="2923.46"/>
    <n v="1090"/>
    <s v="Cash"/>
    <n v="0.24248734171583153"/>
    <x v="3"/>
    <x v="1"/>
    <x v="0"/>
    <s v="11:34"/>
    <x v="3"/>
    <x v="1"/>
  </r>
  <r>
    <s v="INV101950"/>
    <x v="329"/>
    <x v="0"/>
    <x v="0"/>
    <s v="STR099-2024-Dec"/>
    <x v="135"/>
    <x v="133"/>
    <x v="0"/>
    <x v="26"/>
    <x v="4"/>
    <x v="2"/>
    <s v="PRD0152"/>
    <x v="24"/>
    <x v="14"/>
    <x v="23"/>
    <x v="8"/>
    <x v="22"/>
    <x v="22"/>
    <n v="1500000"/>
    <x v="2"/>
    <s v="EMP0223"/>
    <s v="Meena Krishnan"/>
    <n v="2"/>
    <n v="6373.66"/>
    <x v="2"/>
    <n v="0"/>
    <n v="3"/>
    <n v="382.42"/>
    <n v="13129.74"/>
    <n v="9430.2000000000007"/>
    <n v="3317.119999999999"/>
    <s v="Debit Card"/>
    <n v="0.25264171263101926"/>
    <x v="1"/>
    <x v="1"/>
    <x v="0"/>
    <s v="11:58"/>
    <x v="3"/>
    <x v="0"/>
  </r>
  <r>
    <s v="INV101951"/>
    <x v="112"/>
    <x v="0"/>
    <x v="1"/>
    <s v="STR106-2024-Oct"/>
    <x v="114"/>
    <x v="113"/>
    <x v="0"/>
    <x v="35"/>
    <x v="3"/>
    <x v="3"/>
    <s v="PRD0083"/>
    <x v="67"/>
    <x v="0"/>
    <x v="0"/>
    <x v="36"/>
    <x v="118"/>
    <x v="80"/>
    <n v="2500000"/>
    <x v="0"/>
    <s v="EMP0206"/>
    <s v="Arjun Krishnan"/>
    <n v="4"/>
    <n v="843.26"/>
    <x v="4"/>
    <n v="1011.91"/>
    <n v="5"/>
    <n v="118.06"/>
    <n v="2479.19"/>
    <n v="2589.1999999999998"/>
    <n v="-228.06999999999977"/>
    <s v="Debit Card"/>
    <n v="-9.1993756025153278E-2"/>
    <x v="1"/>
    <x v="0"/>
    <x v="0"/>
    <s v="21:11"/>
    <x v="2"/>
    <x v="0"/>
  </r>
  <r>
    <s v="INV101952"/>
    <x v="240"/>
    <x v="0"/>
    <x v="0"/>
    <s v="STR022-2024-Dec"/>
    <x v="44"/>
    <x v="44"/>
    <x v="0"/>
    <x v="23"/>
    <x v="0"/>
    <x v="2"/>
    <s v="PRD0065"/>
    <x v="2"/>
    <x v="2"/>
    <x v="2"/>
    <x v="2"/>
    <x v="73"/>
    <x v="58"/>
    <n v="800000"/>
    <x v="2"/>
    <s v="EMP0203"/>
    <s v="Rani Mishra"/>
    <n v="1"/>
    <n v="3849.83"/>
    <x v="6"/>
    <n v="577.47"/>
    <n v="12"/>
    <n v="392.68"/>
    <n v="3665.04"/>
    <n v="2633.56"/>
    <n v="638.79999999999995"/>
    <s v="Credit Card"/>
    <n v="0.17429550564250321"/>
    <x v="2"/>
    <x v="0"/>
    <x v="0"/>
    <s v="12:13"/>
    <x v="1"/>
    <x v="0"/>
  </r>
  <r>
    <s v="INV101953"/>
    <x v="40"/>
    <x v="0"/>
    <x v="5"/>
    <s v="STR002-2024-Jun"/>
    <x v="552"/>
    <x v="522"/>
    <x v="1"/>
    <x v="14"/>
    <x v="1"/>
    <x v="1"/>
    <s v="PRD0222"/>
    <x v="239"/>
    <x v="1"/>
    <x v="62"/>
    <x v="33"/>
    <x v="80"/>
    <x v="64"/>
    <n v="1000000"/>
    <x v="1"/>
    <s v="EMP0132"/>
    <s v="Vasanthi Gupta"/>
    <n v="4"/>
    <n v="694.92"/>
    <x v="0"/>
    <n v="277.97000000000003"/>
    <n v="5"/>
    <n v="125.09"/>
    <n v="2626.8"/>
    <n v="1615.6"/>
    <n v="886.11000000000024"/>
    <s v="Net Banking"/>
    <n v="0.33733439926907272"/>
    <x v="4"/>
    <x v="0"/>
    <x v="0"/>
    <s v="11:47"/>
    <x v="3"/>
    <x v="1"/>
  </r>
  <r>
    <s v="INV101954"/>
    <x v="106"/>
    <x v="0"/>
    <x v="10"/>
    <s v="STR051-2024-Apr"/>
    <x v="713"/>
    <x v="664"/>
    <x v="0"/>
    <x v="13"/>
    <x v="0"/>
    <x v="0"/>
    <s v="PRD0186"/>
    <x v="48"/>
    <x v="0"/>
    <x v="37"/>
    <x v="8"/>
    <x v="41"/>
    <x v="38"/>
    <n v="2000000"/>
    <x v="1"/>
    <s v="EMP0086"/>
    <s v="Anil Reddy"/>
    <n v="3"/>
    <n v="809.72"/>
    <x v="2"/>
    <n v="0"/>
    <n v="5"/>
    <n v="121.46"/>
    <n v="2550.62"/>
    <n v="1719.27"/>
    <n v="709.88999999999987"/>
    <s v="Debit Card"/>
    <n v="0.27832056519591314"/>
    <x v="1"/>
    <x v="0"/>
    <x v="0"/>
    <s v="21:36"/>
    <x v="2"/>
    <x v="0"/>
  </r>
  <r>
    <s v="INV101955"/>
    <x v="246"/>
    <x v="1"/>
    <x v="8"/>
    <s v="STR100-2025-Mar"/>
    <x v="484"/>
    <x v="459"/>
    <x v="0"/>
    <x v="18"/>
    <x v="2"/>
    <x v="1"/>
    <s v="PRD0247"/>
    <x v="176"/>
    <x v="19"/>
    <x v="72"/>
    <x v="42"/>
    <x v="48"/>
    <x v="44"/>
    <n v="2500000"/>
    <x v="2"/>
    <s v="EMP0173"/>
    <s v="Logesh Gopalakrishnan"/>
    <n v="1"/>
    <n v="1153.93"/>
    <x v="2"/>
    <n v="0"/>
    <n v="12"/>
    <n v="138.47"/>
    <n v="1292.4000000000001"/>
    <n v="765.23"/>
    <n v="388.70000000000005"/>
    <s v="UPI"/>
    <n v="0.30075827917053544"/>
    <x v="0"/>
    <x v="0"/>
    <x v="0"/>
    <s v="11:48"/>
    <x v="3"/>
    <x v="0"/>
  </r>
  <r>
    <s v="INV101956"/>
    <x v="181"/>
    <x v="0"/>
    <x v="9"/>
    <s v="STR083-2024-Nov"/>
    <x v="507"/>
    <x v="481"/>
    <x v="0"/>
    <x v="29"/>
    <x v="4"/>
    <x v="1"/>
    <s v="PRD0122"/>
    <x v="37"/>
    <x v="14"/>
    <x v="31"/>
    <x v="21"/>
    <x v="28"/>
    <x v="27"/>
    <n v="1200000"/>
    <x v="2"/>
    <s v="EMP0009"/>
    <s v="Vinod Hegde"/>
    <n v="2"/>
    <n v="753.64"/>
    <x v="2"/>
    <n v="0"/>
    <n v="3"/>
    <n v="45.22"/>
    <n v="1552.5"/>
    <n v="1113.98"/>
    <n v="393.29999999999995"/>
    <s v="Net Banking"/>
    <n v="0.2533333333333333"/>
    <x v="4"/>
    <x v="1"/>
    <x v="1"/>
    <s v="17:48"/>
    <x v="0"/>
    <x v="0"/>
  </r>
  <r>
    <s v="INV101957"/>
    <x v="93"/>
    <x v="0"/>
    <x v="1"/>
    <s v="STR032-2024-Oct"/>
    <x v="242"/>
    <x v="236"/>
    <x v="0"/>
    <x v="24"/>
    <x v="1"/>
    <x v="1"/>
    <s v="PRD0039"/>
    <x v="111"/>
    <x v="11"/>
    <x v="18"/>
    <x v="45"/>
    <x v="56"/>
    <x v="30"/>
    <n v="2500000"/>
    <x v="1"/>
    <s v="EMP0156"/>
    <s v="Deepthi Iyengar"/>
    <n v="3"/>
    <n v="852.88"/>
    <x v="3"/>
    <n v="511.73"/>
    <n v="5"/>
    <n v="102.35"/>
    <n v="2149.2600000000002"/>
    <n v="1710.6"/>
    <n v="336.31000000000029"/>
    <s v="Credit Card"/>
    <n v="0.15647711305286482"/>
    <x v="2"/>
    <x v="0"/>
    <x v="0"/>
    <s v="15:46"/>
    <x v="1"/>
    <x v="0"/>
  </r>
  <r>
    <s v="INV101958"/>
    <x v="24"/>
    <x v="0"/>
    <x v="5"/>
    <s v="STR021-2024-Jun"/>
    <x v="615"/>
    <x v="557"/>
    <x v="1"/>
    <x v="16"/>
    <x v="3"/>
    <x v="0"/>
    <s v="PRD0027"/>
    <x v="92"/>
    <x v="12"/>
    <x v="21"/>
    <x v="13"/>
    <x v="8"/>
    <x v="8"/>
    <n v="2000000"/>
    <x v="1"/>
    <s v="EMP0225"/>
    <s v="Swathi Achari"/>
    <n v="3"/>
    <n v="2864.65"/>
    <x v="4"/>
    <n v="2578.19"/>
    <n v="12"/>
    <n v="721.89"/>
    <n v="6737.65"/>
    <n v="6594.66"/>
    <n v="-578.9000000000002"/>
    <s v="Credit Card"/>
    <n v="-8.5920165042707802E-2"/>
    <x v="2"/>
    <x v="1"/>
    <x v="0"/>
    <s v="15:12"/>
    <x v="1"/>
    <x v="0"/>
  </r>
  <r>
    <s v="INV101959"/>
    <x v="131"/>
    <x v="0"/>
    <x v="2"/>
    <s v="STR004-2024-May"/>
    <x v="492"/>
    <x v="466"/>
    <x v="0"/>
    <x v="8"/>
    <x v="3"/>
    <x v="2"/>
    <s v="PRD0221"/>
    <x v="226"/>
    <x v="4"/>
    <x v="6"/>
    <x v="40"/>
    <x v="10"/>
    <x v="10"/>
    <n v="800000"/>
    <x v="2"/>
    <s v="EMP0205"/>
    <s v="Malini Gowda"/>
    <n v="2"/>
    <n v="695.72"/>
    <x v="0"/>
    <n v="139.13999999999999"/>
    <n v="5"/>
    <n v="62.62"/>
    <n v="1314.92"/>
    <n v="1008.1"/>
    <n v="244.20000000000005"/>
    <s v="UPI"/>
    <n v="0.18571472028716579"/>
    <x v="0"/>
    <x v="1"/>
    <x v="0"/>
    <s v="18:38"/>
    <x v="0"/>
    <x v="0"/>
  </r>
  <r>
    <s v="INV101960"/>
    <x v="90"/>
    <x v="0"/>
    <x v="0"/>
    <s v="STR051-2024-Dec"/>
    <x v="317"/>
    <x v="305"/>
    <x v="0"/>
    <x v="10"/>
    <x v="4"/>
    <x v="0"/>
    <s v="PRD0120"/>
    <x v="120"/>
    <x v="18"/>
    <x v="34"/>
    <x v="9"/>
    <x v="41"/>
    <x v="38"/>
    <n v="2000000"/>
    <x v="1"/>
    <s v="EMP0127"/>
    <s v="Chandra Reddy"/>
    <n v="1"/>
    <n v="639.45000000000005"/>
    <x v="0"/>
    <n v="63.95"/>
    <n v="5"/>
    <n v="28.77"/>
    <n v="604.27"/>
    <n v="371.12"/>
    <n v="204.37999999999997"/>
    <s v="UPI"/>
    <n v="0.33822628957254203"/>
    <x v="0"/>
    <x v="0"/>
    <x v="0"/>
    <s v="14:32"/>
    <x v="1"/>
    <x v="1"/>
  </r>
  <r>
    <s v="INV101961"/>
    <x v="82"/>
    <x v="0"/>
    <x v="7"/>
    <s v="STR107-2024-Sep"/>
    <x v="715"/>
    <x v="666"/>
    <x v="1"/>
    <x v="2"/>
    <x v="2"/>
    <x v="2"/>
    <s v="PRD0157"/>
    <x v="115"/>
    <x v="14"/>
    <x v="65"/>
    <x v="11"/>
    <x v="98"/>
    <x v="19"/>
    <n v="1500000"/>
    <x v="1"/>
    <s v="EMP0206"/>
    <s v="Arjun Krishnan"/>
    <n v="4"/>
    <n v="3182.12"/>
    <x v="3"/>
    <n v="2545.6999999999998"/>
    <n v="3"/>
    <n v="305.48"/>
    <n v="10488.26"/>
    <n v="7959.72"/>
    <n v="2223.06"/>
    <s v="Credit Card"/>
    <n v="0.21195698809907457"/>
    <x v="2"/>
    <x v="0"/>
    <x v="0"/>
    <s v="20:47"/>
    <x v="0"/>
    <x v="0"/>
  </r>
  <r>
    <s v="INV101962"/>
    <x v="26"/>
    <x v="0"/>
    <x v="7"/>
    <s v="STR022-2024-Sep"/>
    <x v="361"/>
    <x v="346"/>
    <x v="1"/>
    <x v="3"/>
    <x v="3"/>
    <x v="1"/>
    <s v="PRD0236"/>
    <x v="81"/>
    <x v="1"/>
    <x v="51"/>
    <x v="1"/>
    <x v="73"/>
    <x v="58"/>
    <n v="800000"/>
    <x v="2"/>
    <s v="EMP0255"/>
    <s v="Venkat Sharma"/>
    <n v="3"/>
    <n v="651.48"/>
    <x v="5"/>
    <n v="97.72"/>
    <n v="5"/>
    <n v="92.84"/>
    <n v="1949.56"/>
    <n v="1253.76"/>
    <n v="602.95999999999992"/>
    <s v="UPI"/>
    <n v="0.30928004267629616"/>
    <x v="0"/>
    <x v="0"/>
    <x v="0"/>
    <s v="18:23"/>
    <x v="0"/>
    <x v="0"/>
  </r>
  <r>
    <s v="INV101963"/>
    <x v="351"/>
    <x v="0"/>
    <x v="11"/>
    <s v="STR013-2024-Aug"/>
    <x v="160"/>
    <x v="158"/>
    <x v="1"/>
    <x v="23"/>
    <x v="0"/>
    <x v="3"/>
    <s v="PRD0137"/>
    <x v="99"/>
    <x v="10"/>
    <x v="15"/>
    <x v="19"/>
    <x v="76"/>
    <x v="50"/>
    <n v="2500000"/>
    <x v="2"/>
    <s v="EMP0206"/>
    <s v="Arjun Krishnan"/>
    <n v="2"/>
    <n v="741.43"/>
    <x v="2"/>
    <n v="0"/>
    <n v="5"/>
    <n v="74.14"/>
    <n v="1557"/>
    <n v="1044.76"/>
    <n v="438.1"/>
    <s v="Credit Card"/>
    <n v="0.28137443802183687"/>
    <x v="2"/>
    <x v="1"/>
    <x v="0"/>
    <s v="17:42"/>
    <x v="0"/>
    <x v="0"/>
  </r>
  <r>
    <s v="INV101964"/>
    <x v="201"/>
    <x v="0"/>
    <x v="11"/>
    <s v="STR087-2024-Aug"/>
    <x v="258"/>
    <x v="252"/>
    <x v="1"/>
    <x v="26"/>
    <x v="4"/>
    <x v="3"/>
    <s v="PRD0180"/>
    <x v="221"/>
    <x v="16"/>
    <x v="29"/>
    <x v="1"/>
    <x v="45"/>
    <x v="42"/>
    <n v="2000000"/>
    <x v="1"/>
    <s v="EMP0002"/>
    <s v="Girish Sundaram"/>
    <n v="3"/>
    <n v="2831.14"/>
    <x v="5"/>
    <n v="424.67"/>
    <n v="12"/>
    <n v="968.25"/>
    <n v="9037"/>
    <n v="5664.87"/>
    <n v="2403.88"/>
    <s v="Cash"/>
    <n v="0.26600420493526616"/>
    <x v="3"/>
    <x v="0"/>
    <x v="0"/>
    <s v="16:03"/>
    <x v="1"/>
    <x v="1"/>
  </r>
  <r>
    <s v="INV101965"/>
    <x v="272"/>
    <x v="0"/>
    <x v="9"/>
    <s v="STR086-2024-Nov"/>
    <x v="318"/>
    <x v="306"/>
    <x v="1"/>
    <x v="3"/>
    <x v="3"/>
    <x v="3"/>
    <s v="PRD0143"/>
    <x v="216"/>
    <x v="3"/>
    <x v="63"/>
    <x v="30"/>
    <x v="91"/>
    <x v="62"/>
    <n v="800000"/>
    <x v="1"/>
    <s v="EMP0073"/>
    <s v="Sathish Sundaram"/>
    <n v="2"/>
    <n v="2158.9899999999998"/>
    <x v="6"/>
    <n v="647.70000000000005"/>
    <n v="12"/>
    <n v="440.43"/>
    <n v="4110.71"/>
    <n v="3009.58"/>
    <n v="660.7"/>
    <s v="UPI"/>
    <n v="0.16072649250372809"/>
    <x v="0"/>
    <x v="0"/>
    <x v="0"/>
    <s v="16:11"/>
    <x v="1"/>
    <x v="1"/>
  </r>
  <r>
    <s v="INV101966"/>
    <x v="220"/>
    <x v="0"/>
    <x v="10"/>
    <s v="STR087-2024-Apr"/>
    <x v="594"/>
    <x v="560"/>
    <x v="1"/>
    <x v="23"/>
    <x v="0"/>
    <x v="3"/>
    <s v="PRD0050"/>
    <x v="144"/>
    <x v="8"/>
    <x v="16"/>
    <x v="28"/>
    <x v="45"/>
    <x v="42"/>
    <n v="2000000"/>
    <x v="1"/>
    <s v="EMP0045"/>
    <s v="Chitra Chettiar"/>
    <n v="1"/>
    <n v="1196.5899999999999"/>
    <x v="2"/>
    <n v="0"/>
    <n v="12"/>
    <n v="143.59"/>
    <n v="1340.18"/>
    <n v="769.63"/>
    <n v="426.96000000000004"/>
    <s v="Debit Card"/>
    <n v="0.31858407079646017"/>
    <x v="1"/>
    <x v="0"/>
    <x v="0"/>
    <s v="18:08"/>
    <x v="0"/>
    <x v="1"/>
  </r>
  <r>
    <s v="INV101967"/>
    <x v="110"/>
    <x v="0"/>
    <x v="1"/>
    <s v="STR052-2024-Oct"/>
    <x v="718"/>
    <x v="669"/>
    <x v="0"/>
    <x v="1"/>
    <x v="1"/>
    <x v="2"/>
    <s v="PRD0236"/>
    <x v="81"/>
    <x v="1"/>
    <x v="51"/>
    <x v="1"/>
    <x v="115"/>
    <x v="59"/>
    <n v="800000"/>
    <x v="0"/>
    <s v="EMP0147"/>
    <s v="Yogesh Chettiar"/>
    <n v="5"/>
    <n v="714.14"/>
    <x v="3"/>
    <n v="714.14"/>
    <n v="5"/>
    <n v="142.83000000000001"/>
    <n v="2999.39"/>
    <n v="2089.6"/>
    <n v="766.95999999999992"/>
    <s v="UPI"/>
    <n v="0.25570532674977242"/>
    <x v="0"/>
    <x v="0"/>
    <x v="0"/>
    <s v="11:31"/>
    <x v="3"/>
    <x v="1"/>
  </r>
  <r>
    <s v="INV101968"/>
    <x v="280"/>
    <x v="0"/>
    <x v="0"/>
    <s v="STR013-2024-Dec"/>
    <x v="185"/>
    <x v="182"/>
    <x v="1"/>
    <x v="8"/>
    <x v="3"/>
    <x v="1"/>
    <s v="PRD0150"/>
    <x v="38"/>
    <x v="13"/>
    <x v="57"/>
    <x v="7"/>
    <x v="76"/>
    <x v="50"/>
    <n v="2500000"/>
    <x v="2"/>
    <s v="EMP0149"/>
    <s v="Vasanthi Kamath"/>
    <n v="3"/>
    <n v="682.98"/>
    <x v="5"/>
    <n v="102.45"/>
    <n v="5"/>
    <n v="97.32"/>
    <n v="2043.81"/>
    <n v="1576.35"/>
    <n v="370.14000000000004"/>
    <s v="EMI"/>
    <n v="0.18110294009717148"/>
    <x v="5"/>
    <x v="0"/>
    <x v="0"/>
    <s v="12:16"/>
    <x v="1"/>
    <x v="0"/>
  </r>
  <r>
    <s v="INV101969"/>
    <x v="169"/>
    <x v="1"/>
    <x v="8"/>
    <s v="STR072-2025-Mar"/>
    <x v="590"/>
    <x v="557"/>
    <x v="1"/>
    <x v="17"/>
    <x v="2"/>
    <x v="0"/>
    <s v="PRD0241"/>
    <x v="102"/>
    <x v="4"/>
    <x v="41"/>
    <x v="14"/>
    <x v="24"/>
    <x v="24"/>
    <n v="1500000"/>
    <x v="0"/>
    <s v="EMP0240"/>
    <s v="Gopal Prasad"/>
    <n v="3"/>
    <n v="1567.04"/>
    <x v="0"/>
    <n v="470.11"/>
    <n v="12"/>
    <n v="507.72"/>
    <n v="4738.7299999999996"/>
    <n v="3345.57"/>
    <n v="885.43999999999937"/>
    <s v="UPI"/>
    <n v="0.18685175141862892"/>
    <x v="0"/>
    <x v="0"/>
    <x v="0"/>
    <s v="18:15"/>
    <x v="0"/>
    <x v="0"/>
  </r>
  <r>
    <s v="INV101970"/>
    <x v="249"/>
    <x v="1"/>
    <x v="8"/>
    <s v="STR010-2025-Mar"/>
    <x v="189"/>
    <x v="186"/>
    <x v="0"/>
    <x v="3"/>
    <x v="3"/>
    <x v="1"/>
    <s v="PRD0228"/>
    <x v="61"/>
    <x v="18"/>
    <x v="42"/>
    <x v="8"/>
    <x v="93"/>
    <x v="51"/>
    <n v="2500000"/>
    <x v="1"/>
    <s v="EMP0215"/>
    <s v="Praveen Gupta"/>
    <n v="1"/>
    <n v="1278.54"/>
    <x v="0"/>
    <n v="127.85"/>
    <n v="12"/>
    <n v="138.08000000000001"/>
    <n v="1288.77"/>
    <n v="903.3"/>
    <n v="247.39000000000001"/>
    <s v="EMI"/>
    <n v="0.19195822373270641"/>
    <x v="5"/>
    <x v="0"/>
    <x v="0"/>
    <s v="21:48"/>
    <x v="2"/>
    <x v="0"/>
  </r>
  <r>
    <s v="INV101971"/>
    <x v="159"/>
    <x v="0"/>
    <x v="3"/>
    <s v="STR082-2024-Jul"/>
    <x v="535"/>
    <x v="180"/>
    <x v="1"/>
    <x v="22"/>
    <x v="1"/>
    <x v="0"/>
    <s v="PRD0194"/>
    <x v="238"/>
    <x v="19"/>
    <x v="36"/>
    <x v="45"/>
    <x v="54"/>
    <x v="2"/>
    <n v="1000000"/>
    <x v="0"/>
    <s v="EMP0285"/>
    <s v="Chandran Krishnan"/>
    <n v="2"/>
    <n v="406.01"/>
    <x v="0"/>
    <n v="81.2"/>
    <n v="5"/>
    <n v="36.54"/>
    <n v="767.36"/>
    <n v="638.14"/>
    <n v="92.680000000000035"/>
    <s v="Cash"/>
    <n v="0.1207777314428691"/>
    <x v="3"/>
    <x v="0"/>
    <x v="0"/>
    <s v="12:42"/>
    <x v="1"/>
    <x v="0"/>
  </r>
  <r>
    <s v="INV101972"/>
    <x v="166"/>
    <x v="0"/>
    <x v="10"/>
    <s v="STR098-2024-Apr"/>
    <x v="86"/>
    <x v="85"/>
    <x v="1"/>
    <x v="32"/>
    <x v="3"/>
    <x v="1"/>
    <s v="PRD0186"/>
    <x v="48"/>
    <x v="0"/>
    <x v="37"/>
    <x v="8"/>
    <x v="74"/>
    <x v="59"/>
    <n v="1200000"/>
    <x v="0"/>
    <s v="EMP0269"/>
    <s v="Ishwarya Shetty"/>
    <n v="1"/>
    <n v="848.72"/>
    <x v="4"/>
    <n v="254.62"/>
    <n v="5"/>
    <n v="29.7"/>
    <n v="623.79999999999995"/>
    <n v="573.09"/>
    <n v="21.009999999999923"/>
    <s v="Debit Card"/>
    <n v="3.368066688041027E-2"/>
    <x v="1"/>
    <x v="0"/>
    <x v="0"/>
    <s v="16:38"/>
    <x v="1"/>
    <x v="0"/>
  </r>
  <r>
    <s v="INV101973"/>
    <x v="67"/>
    <x v="0"/>
    <x v="0"/>
    <s v="STR062-2024-Dec"/>
    <x v="633"/>
    <x v="595"/>
    <x v="1"/>
    <x v="9"/>
    <x v="2"/>
    <x v="0"/>
    <s v="PRD0136"/>
    <x v="203"/>
    <x v="14"/>
    <x v="31"/>
    <x v="41"/>
    <x v="6"/>
    <x v="6"/>
    <n v="1000000"/>
    <x v="0"/>
    <s v="EMP0203"/>
    <s v="Rani Mishra"/>
    <n v="1"/>
    <n v="1275.6400000000001"/>
    <x v="1"/>
    <n v="318.91000000000003"/>
    <n v="3"/>
    <n v="28.7"/>
    <n v="985.43"/>
    <n v="910.46"/>
    <n v="46.269999999999911"/>
    <s v="Cash"/>
    <n v="4.695412155099795E-2"/>
    <x v="3"/>
    <x v="1"/>
    <x v="0"/>
    <s v="14:25"/>
    <x v="1"/>
    <x v="1"/>
  </r>
  <r>
    <s v="INV101974"/>
    <x v="125"/>
    <x v="0"/>
    <x v="1"/>
    <s v="STR073-2024-Oct"/>
    <x v="757"/>
    <x v="705"/>
    <x v="1"/>
    <x v="2"/>
    <x v="2"/>
    <x v="0"/>
    <s v="PRD0157"/>
    <x v="115"/>
    <x v="14"/>
    <x v="65"/>
    <x v="11"/>
    <x v="32"/>
    <x v="29"/>
    <n v="2500000"/>
    <x v="1"/>
    <s v="EMP0002"/>
    <s v="Girish Sundaram"/>
    <n v="1"/>
    <n v="3183.75"/>
    <x v="2"/>
    <n v="0"/>
    <n v="3"/>
    <n v="95.51"/>
    <n v="3279.26"/>
    <n v="1989.93"/>
    <n v="1193.8200000000002"/>
    <s v="Credit Card"/>
    <n v="0.36405164579813742"/>
    <x v="2"/>
    <x v="0"/>
    <x v="0"/>
    <s v="16:18"/>
    <x v="1"/>
    <x v="1"/>
  </r>
  <r>
    <s v="INV101975"/>
    <x v="274"/>
    <x v="1"/>
    <x v="8"/>
    <s v="STR060-2025-Mar"/>
    <x v="767"/>
    <x v="713"/>
    <x v="1"/>
    <x v="7"/>
    <x v="0"/>
    <x v="0"/>
    <s v="PRD0184"/>
    <x v="220"/>
    <x v="9"/>
    <x v="12"/>
    <x v="18"/>
    <x v="42"/>
    <x v="39"/>
    <n v="1000000"/>
    <x v="1"/>
    <s v="EMP0127"/>
    <s v="Chandra Reddy"/>
    <n v="1"/>
    <n v="1765.53"/>
    <x v="0"/>
    <n v="176.55"/>
    <n v="12"/>
    <n v="190.68"/>
    <n v="1779.66"/>
    <n v="1183.4100000000001"/>
    <n v="405.57"/>
    <s v="Cash"/>
    <n v="0.22789184450962541"/>
    <x v="3"/>
    <x v="1"/>
    <x v="0"/>
    <s v="20:17"/>
    <x v="0"/>
    <x v="0"/>
  </r>
  <r>
    <s v="INV101976"/>
    <x v="146"/>
    <x v="0"/>
    <x v="9"/>
    <s v="STR030-2024-Nov"/>
    <x v="654"/>
    <x v="92"/>
    <x v="1"/>
    <x v="20"/>
    <x v="0"/>
    <x v="0"/>
    <s v="PRD0162"/>
    <x v="244"/>
    <x v="17"/>
    <x v="38"/>
    <x v="44"/>
    <x v="103"/>
    <x v="30"/>
    <n v="2000000"/>
    <x v="1"/>
    <s v="EMP0008"/>
    <s v="Deepak Kamath"/>
    <n v="1"/>
    <n v="1066.0999999999999"/>
    <x v="5"/>
    <n v="53.3"/>
    <n v="12"/>
    <n v="121.54"/>
    <n v="1134.3399999999999"/>
    <n v="706.99"/>
    <n v="305.80999999999989"/>
    <s v="Debit Card"/>
    <n v="0.26959289102032891"/>
    <x v="1"/>
    <x v="1"/>
    <x v="0"/>
    <s v="11:21"/>
    <x v="3"/>
    <x v="1"/>
  </r>
  <r>
    <s v="INV101977"/>
    <x v="246"/>
    <x v="1"/>
    <x v="8"/>
    <s v="STR062-2025-Mar"/>
    <x v="582"/>
    <x v="550"/>
    <x v="1"/>
    <x v="4"/>
    <x v="2"/>
    <x v="1"/>
    <s v="PRD0045"/>
    <x v="218"/>
    <x v="2"/>
    <x v="2"/>
    <x v="6"/>
    <x v="6"/>
    <x v="6"/>
    <n v="1000000"/>
    <x v="0"/>
    <s v="EMP0206"/>
    <s v="Arjun Krishnan"/>
    <n v="1"/>
    <n v="2857.65"/>
    <x v="3"/>
    <n v="571.53"/>
    <n v="12"/>
    <n v="274.33"/>
    <n v="2560.4499999999998"/>
    <n v="2078.92"/>
    <n v="207.19999999999976"/>
    <s v="UPI"/>
    <n v="8.0923275205530193E-2"/>
    <x v="0"/>
    <x v="0"/>
    <x v="0"/>
    <s v="13:31"/>
    <x v="1"/>
    <x v="0"/>
  </r>
  <r>
    <s v="INV101978"/>
    <x v="285"/>
    <x v="0"/>
    <x v="0"/>
    <s v="STR074-2024-Dec"/>
    <x v="768"/>
    <x v="714"/>
    <x v="0"/>
    <x v="29"/>
    <x v="4"/>
    <x v="1"/>
    <s v="PRD0144"/>
    <x v="93"/>
    <x v="10"/>
    <x v="17"/>
    <x v="18"/>
    <x v="5"/>
    <x v="5"/>
    <n v="1200000"/>
    <x v="0"/>
    <s v="EMP0090"/>
    <s v="Padma Gounder"/>
    <n v="4"/>
    <n v="1111.81"/>
    <x v="1"/>
    <n v="1111.81"/>
    <n v="12"/>
    <n v="400.25"/>
    <n v="3735.68"/>
    <n v="2799.36"/>
    <n v="536.06999999999971"/>
    <s v="Cash"/>
    <n v="0.14349997858488941"/>
    <x v="3"/>
    <x v="1"/>
    <x v="0"/>
    <s v="17:32"/>
    <x v="0"/>
    <x v="1"/>
  </r>
  <r>
    <s v="INV101979"/>
    <x v="4"/>
    <x v="0"/>
    <x v="3"/>
    <s v="STR051-2024-Jul"/>
    <x v="205"/>
    <x v="201"/>
    <x v="1"/>
    <x v="27"/>
    <x v="4"/>
    <x v="0"/>
    <s v="PRD0246"/>
    <x v="228"/>
    <x v="0"/>
    <x v="4"/>
    <x v="1"/>
    <x v="41"/>
    <x v="38"/>
    <n v="2000000"/>
    <x v="1"/>
    <s v="EMP0091"/>
    <s v="Hari Nair"/>
    <n v="1"/>
    <n v="1198.52"/>
    <x v="0"/>
    <n v="119.85"/>
    <n v="12"/>
    <n v="129.44"/>
    <n v="1208.1099999999999"/>
    <n v="744"/>
    <n v="334.6699999999999"/>
    <s v="Debit Card"/>
    <n v="0.27701947670328025"/>
    <x v="1"/>
    <x v="1"/>
    <x v="0"/>
    <s v="18:59"/>
    <x v="0"/>
    <x v="1"/>
  </r>
  <r>
    <s v="INV101980"/>
    <x v="231"/>
    <x v="0"/>
    <x v="11"/>
    <s v="STR029-2024-Aug"/>
    <x v="769"/>
    <x v="715"/>
    <x v="1"/>
    <x v="7"/>
    <x v="0"/>
    <x v="0"/>
    <s v="PRD0241"/>
    <x v="102"/>
    <x v="4"/>
    <x v="41"/>
    <x v="14"/>
    <x v="37"/>
    <x v="34"/>
    <n v="800000"/>
    <x v="2"/>
    <s v="EMP0240"/>
    <s v="Gopal Prasad"/>
    <n v="1"/>
    <n v="1549.8"/>
    <x v="3"/>
    <n v="309.95999999999998"/>
    <n v="12"/>
    <n v="148.78"/>
    <n v="1388.62"/>
    <n v="1115.19"/>
    <n v="124.64999999999984"/>
    <s v="Net Banking"/>
    <n v="8.9765378577292457E-2"/>
    <x v="4"/>
    <x v="0"/>
    <x v="0"/>
    <s v="15:38"/>
    <x v="1"/>
    <x v="0"/>
  </r>
  <r>
    <s v="INV101981"/>
    <x v="88"/>
    <x v="0"/>
    <x v="7"/>
    <s v="STR080-2024-Sep"/>
    <x v="449"/>
    <x v="432"/>
    <x v="1"/>
    <x v="9"/>
    <x v="2"/>
    <x v="0"/>
    <s v="PRD0108"/>
    <x v="96"/>
    <x v="16"/>
    <x v="58"/>
    <x v="3"/>
    <x v="26"/>
    <x v="19"/>
    <n v="2000000"/>
    <x v="1"/>
    <s v="EMP0156"/>
    <s v="Deepthi Iyengar"/>
    <n v="1"/>
    <n v="2434.11"/>
    <x v="4"/>
    <n v="730.23"/>
    <n v="12"/>
    <n v="204.47"/>
    <n v="1908.35"/>
    <n v="1551.42"/>
    <n v="152.45999999999984"/>
    <s v="UPI"/>
    <n v="7.9891005318730765E-2"/>
    <x v="0"/>
    <x v="0"/>
    <x v="0"/>
    <s v="21:39"/>
    <x v="2"/>
    <x v="0"/>
  </r>
  <r>
    <s v="INV101982"/>
    <x v="132"/>
    <x v="0"/>
    <x v="5"/>
    <s v="STR092-2024-Jun"/>
    <x v="23"/>
    <x v="23"/>
    <x v="1"/>
    <x v="10"/>
    <x v="4"/>
    <x v="0"/>
    <s v="PRD0093"/>
    <x v="54"/>
    <x v="0"/>
    <x v="37"/>
    <x v="33"/>
    <x v="31"/>
    <x v="30"/>
    <n v="1500000"/>
    <x v="1"/>
    <s v="EMP0194"/>
    <s v="Pranav Reddy"/>
    <n v="1"/>
    <n v="916.58"/>
    <x v="5"/>
    <n v="45.83"/>
    <n v="5"/>
    <n v="43.54"/>
    <n v="914.29"/>
    <n v="568.05999999999995"/>
    <n v="302.69"/>
    <s v="Credit Card"/>
    <n v="0.33106563562983299"/>
    <x v="2"/>
    <x v="0"/>
    <x v="0"/>
    <s v="21:52"/>
    <x v="2"/>
    <x v="1"/>
  </r>
  <r>
    <s v="INV101983"/>
    <x v="2"/>
    <x v="0"/>
    <x v="0"/>
    <s v="STR013-2024-Dec"/>
    <x v="571"/>
    <x v="76"/>
    <x v="0"/>
    <x v="19"/>
    <x v="1"/>
    <x v="0"/>
    <s v="PRD0143"/>
    <x v="216"/>
    <x v="3"/>
    <x v="63"/>
    <x v="30"/>
    <x v="76"/>
    <x v="50"/>
    <n v="2500000"/>
    <x v="2"/>
    <s v="EMP0160"/>
    <s v="Ganesh Iyengar"/>
    <n v="2"/>
    <n v="2119.71"/>
    <x v="3"/>
    <n v="847.88"/>
    <n v="12"/>
    <n v="406.98"/>
    <n v="3798.52"/>
    <n v="3009.58"/>
    <n v="381.96000000000004"/>
    <s v="Debit Card"/>
    <n v="0.10055495298168761"/>
    <x v="1"/>
    <x v="0"/>
    <x v="0"/>
    <s v="13:07"/>
    <x v="1"/>
    <x v="0"/>
  </r>
  <r>
    <s v="INV101984"/>
    <x v="273"/>
    <x v="0"/>
    <x v="2"/>
    <s v="STR069-2024-May"/>
    <x v="148"/>
    <x v="146"/>
    <x v="0"/>
    <x v="15"/>
    <x v="4"/>
    <x v="3"/>
    <s v="PRD0200"/>
    <x v="0"/>
    <x v="0"/>
    <x v="0"/>
    <x v="0"/>
    <x v="114"/>
    <x v="78"/>
    <n v="1200000"/>
    <x v="1"/>
    <s v="EMP0203"/>
    <s v="Rani Mishra"/>
    <n v="1"/>
    <n v="758.75"/>
    <x v="2"/>
    <n v="0"/>
    <n v="5"/>
    <n v="37.94"/>
    <n v="796.69"/>
    <n v="496.67"/>
    <n v="262.08000000000004"/>
    <s v="Cash"/>
    <n v="0.32896107645382772"/>
    <x v="3"/>
    <x v="0"/>
    <x v="0"/>
    <s v="10:12"/>
    <x v="3"/>
    <x v="0"/>
  </r>
  <r>
    <s v="INV101985"/>
    <x v="125"/>
    <x v="0"/>
    <x v="1"/>
    <s v="STR082-2024-Oct"/>
    <x v="770"/>
    <x v="716"/>
    <x v="0"/>
    <x v="23"/>
    <x v="0"/>
    <x v="2"/>
    <s v="PRD0158"/>
    <x v="68"/>
    <x v="10"/>
    <x v="43"/>
    <x v="21"/>
    <x v="54"/>
    <x v="2"/>
    <n v="1000000"/>
    <x v="0"/>
    <s v="EMP0206"/>
    <s v="Arjun Krishnan"/>
    <n v="3"/>
    <n v="684.05"/>
    <x v="2"/>
    <n v="0"/>
    <n v="5"/>
    <n v="102.61"/>
    <n v="2154.7600000000002"/>
    <n v="1371.48"/>
    <n v="680.67000000000019"/>
    <s v="Cash"/>
    <n v="0.31589132896471073"/>
    <x v="3"/>
    <x v="0"/>
    <x v="0"/>
    <s v="12:07"/>
    <x v="1"/>
    <x v="1"/>
  </r>
  <r>
    <s v="INV101986"/>
    <x v="333"/>
    <x v="0"/>
    <x v="5"/>
    <s v="STR004-2024-Jun"/>
    <x v="56"/>
    <x v="56"/>
    <x v="1"/>
    <x v="29"/>
    <x v="4"/>
    <x v="3"/>
    <s v="PRD0082"/>
    <x v="59"/>
    <x v="12"/>
    <x v="21"/>
    <x v="33"/>
    <x v="10"/>
    <x v="10"/>
    <n v="800000"/>
    <x v="2"/>
    <s v="EMP0194"/>
    <s v="Pranav Reddy"/>
    <n v="4"/>
    <n v="3070.43"/>
    <x v="0"/>
    <n v="1228.17"/>
    <n v="12"/>
    <n v="1326.43"/>
    <n v="12379.98"/>
    <n v="8605.36"/>
    <n v="2448.1899999999987"/>
    <s v="Debit Card"/>
    <n v="0.19775395436826221"/>
    <x v="1"/>
    <x v="0"/>
    <x v="0"/>
    <s v="16:41"/>
    <x v="1"/>
    <x v="0"/>
  </r>
  <r>
    <s v="INV101987"/>
    <x v="200"/>
    <x v="0"/>
    <x v="11"/>
    <s v="STR014-2024-Aug"/>
    <x v="675"/>
    <x v="628"/>
    <x v="0"/>
    <x v="26"/>
    <x v="4"/>
    <x v="0"/>
    <s v="PRD0171"/>
    <x v="32"/>
    <x v="15"/>
    <x v="27"/>
    <x v="20"/>
    <x v="15"/>
    <x v="15"/>
    <n v="1000000"/>
    <x v="0"/>
    <s v="EMP0276"/>
    <s v="Manoj Ramachandran"/>
    <n v="1"/>
    <n v="2561.12"/>
    <x v="0"/>
    <n v="256.11"/>
    <n v="12"/>
    <n v="276.60000000000002"/>
    <n v="2581.61"/>
    <n v="1767.32"/>
    <n v="537.69000000000017"/>
    <s v="Cash"/>
    <n v="0.20827700543459321"/>
    <x v="3"/>
    <x v="1"/>
    <x v="0"/>
    <s v="19:21"/>
    <x v="0"/>
    <x v="0"/>
  </r>
  <r>
    <s v="INV101988"/>
    <x v="78"/>
    <x v="0"/>
    <x v="5"/>
    <s v="STR057-2024-Jun"/>
    <x v="732"/>
    <x v="681"/>
    <x v="1"/>
    <x v="26"/>
    <x v="4"/>
    <x v="1"/>
    <s v="PRD0248"/>
    <x v="178"/>
    <x v="5"/>
    <x v="35"/>
    <x v="41"/>
    <x v="60"/>
    <x v="3"/>
    <n v="2500000"/>
    <x v="1"/>
    <s v="EMP0001"/>
    <s v="Charulatha Kumar"/>
    <n v="3"/>
    <n v="1173.0999999999999"/>
    <x v="2"/>
    <n v="0"/>
    <n v="12"/>
    <n v="422.32"/>
    <n v="3941.62"/>
    <n v="2451.9899999999998"/>
    <n v="1067.3100000000002"/>
    <s v="Debit Card"/>
    <n v="0.2707795271994764"/>
    <x v="1"/>
    <x v="0"/>
    <x v="0"/>
    <s v="12:02"/>
    <x v="1"/>
    <x v="1"/>
  </r>
  <r>
    <s v="INV101989"/>
    <x v="279"/>
    <x v="0"/>
    <x v="3"/>
    <s v="STR069-2024-Jul"/>
    <x v="295"/>
    <x v="284"/>
    <x v="0"/>
    <x v="6"/>
    <x v="0"/>
    <x v="3"/>
    <s v="PRD0051"/>
    <x v="113"/>
    <x v="14"/>
    <x v="31"/>
    <x v="46"/>
    <x v="114"/>
    <x v="78"/>
    <n v="1200000"/>
    <x v="1"/>
    <s v="EMP0206"/>
    <s v="Arjun Krishnan"/>
    <n v="2"/>
    <n v="1193.0999999999999"/>
    <x v="2"/>
    <n v="0"/>
    <n v="3"/>
    <n v="71.59"/>
    <n v="2457.79"/>
    <n v="1908.08"/>
    <n v="478.12"/>
    <s v="Credit Card"/>
    <n v="0.19453248650210148"/>
    <x v="2"/>
    <x v="0"/>
    <x v="1"/>
    <s v="11:18"/>
    <x v="3"/>
    <x v="0"/>
  </r>
  <r>
    <s v="INV101990"/>
    <x v="55"/>
    <x v="0"/>
    <x v="1"/>
    <s v="STR087-2024-Oct"/>
    <x v="472"/>
    <x v="451"/>
    <x v="0"/>
    <x v="22"/>
    <x v="1"/>
    <x v="0"/>
    <s v="PRD0125"/>
    <x v="22"/>
    <x v="12"/>
    <x v="21"/>
    <x v="2"/>
    <x v="45"/>
    <x v="42"/>
    <n v="2000000"/>
    <x v="1"/>
    <s v="EMP0207"/>
    <s v="Chitra Bhat"/>
    <n v="1"/>
    <n v="3044.88"/>
    <x v="3"/>
    <n v="608.98"/>
    <n v="12"/>
    <n v="292.31"/>
    <n v="2728.21"/>
    <n v="2069.33"/>
    <n v="366.57000000000011"/>
    <s v="Debit Card"/>
    <n v="0.13436282397616023"/>
    <x v="1"/>
    <x v="0"/>
    <x v="0"/>
    <s v="16:32"/>
    <x v="1"/>
    <x v="0"/>
  </r>
  <r>
    <s v="INV101991"/>
    <x v="181"/>
    <x v="0"/>
    <x v="9"/>
    <s v="STR056-2024-Nov"/>
    <x v="308"/>
    <x v="297"/>
    <x v="1"/>
    <x v="10"/>
    <x v="4"/>
    <x v="1"/>
    <s v="PRD0013"/>
    <x v="15"/>
    <x v="10"/>
    <x v="15"/>
    <x v="8"/>
    <x v="61"/>
    <x v="50"/>
    <n v="1200000"/>
    <x v="2"/>
    <s v="EMP0045"/>
    <s v="Chitra Chettiar"/>
    <n v="1"/>
    <n v="782.96"/>
    <x v="6"/>
    <n v="117.44"/>
    <n v="5"/>
    <n v="33.28"/>
    <n v="698.8"/>
    <n v="550.01"/>
    <n v="115.50999999999996"/>
    <s v="Credit Card"/>
    <n v="0.16529765311963363"/>
    <x v="2"/>
    <x v="1"/>
    <x v="0"/>
    <s v="15:00"/>
    <x v="1"/>
    <x v="0"/>
  </r>
  <r>
    <s v="INV101992"/>
    <x v="291"/>
    <x v="1"/>
    <x v="8"/>
    <s v="STR084-2025-Mar"/>
    <x v="683"/>
    <x v="635"/>
    <x v="1"/>
    <x v="31"/>
    <x v="1"/>
    <x v="3"/>
    <s v="PRD0013"/>
    <x v="15"/>
    <x v="10"/>
    <x v="15"/>
    <x v="8"/>
    <x v="7"/>
    <x v="7"/>
    <n v="2000000"/>
    <x v="0"/>
    <s v="EMP0127"/>
    <s v="Chandra Reddy"/>
    <n v="3"/>
    <n v="821.63"/>
    <x v="0"/>
    <n v="246.49"/>
    <n v="5"/>
    <n v="110.92"/>
    <n v="2329.3200000000002"/>
    <n v="1650.03"/>
    <n v="568.37000000000023"/>
    <s v="Cash"/>
    <n v="0.24400683461267675"/>
    <x v="3"/>
    <x v="0"/>
    <x v="0"/>
    <s v="15:27"/>
    <x v="1"/>
    <x v="0"/>
  </r>
  <r>
    <s v="INV101993"/>
    <x v="202"/>
    <x v="0"/>
    <x v="7"/>
    <s v="STR088-2024-Sep"/>
    <x v="135"/>
    <x v="133"/>
    <x v="0"/>
    <x v="26"/>
    <x v="4"/>
    <x v="2"/>
    <s v="PRD0244"/>
    <x v="122"/>
    <x v="8"/>
    <x v="10"/>
    <x v="32"/>
    <x v="17"/>
    <x v="17"/>
    <n v="2000000"/>
    <x v="2"/>
    <s v="EMP0269"/>
    <s v="Ishwarya Shetty"/>
    <n v="1"/>
    <n v="1248.1300000000001"/>
    <x v="4"/>
    <n v="374.44"/>
    <n v="12"/>
    <n v="104.84"/>
    <n v="978.53"/>
    <n v="810.62"/>
    <n v="63.069999999999965"/>
    <s v="Debit Card"/>
    <n v="6.4453823592531614E-2"/>
    <x v="1"/>
    <x v="1"/>
    <x v="1"/>
    <s v="10:53"/>
    <x v="3"/>
    <x v="1"/>
  </r>
  <r>
    <s v="INV101994"/>
    <x v="191"/>
    <x v="0"/>
    <x v="5"/>
    <s v="STR088-2024-Jun"/>
    <x v="362"/>
    <x v="347"/>
    <x v="1"/>
    <x v="25"/>
    <x v="3"/>
    <x v="1"/>
    <s v="PRD0141"/>
    <x v="62"/>
    <x v="10"/>
    <x v="43"/>
    <x v="12"/>
    <x v="17"/>
    <x v="17"/>
    <n v="2000000"/>
    <x v="2"/>
    <s v="EMP0206"/>
    <s v="Arjun Krishnan"/>
    <n v="2"/>
    <n v="742.48"/>
    <x v="5"/>
    <n v="74.25"/>
    <n v="5"/>
    <n v="70.540000000000006"/>
    <n v="1481.25"/>
    <n v="1095.3399999999999"/>
    <n v="315.37000000000006"/>
    <s v="Debit Card"/>
    <n v="0.21290801687763716"/>
    <x v="1"/>
    <x v="1"/>
    <x v="0"/>
    <s v="20:43"/>
    <x v="0"/>
    <x v="1"/>
  </r>
  <r>
    <s v="INV101995"/>
    <x v="132"/>
    <x v="0"/>
    <x v="5"/>
    <s v="STR088-2024-Jun"/>
    <x v="71"/>
    <x v="71"/>
    <x v="0"/>
    <x v="3"/>
    <x v="3"/>
    <x v="3"/>
    <s v="PRD0020"/>
    <x v="86"/>
    <x v="6"/>
    <x v="8"/>
    <x v="41"/>
    <x v="17"/>
    <x v="17"/>
    <n v="2000000"/>
    <x v="2"/>
    <s v="EMP0090"/>
    <s v="Padma Gounder"/>
    <n v="1"/>
    <n v="298.56"/>
    <x v="0"/>
    <n v="29.86"/>
    <n v="5"/>
    <n v="13.44"/>
    <n v="282.14"/>
    <n v="171.9"/>
    <n v="96.799999999999983"/>
    <s v="Debit Card"/>
    <n v="0.34309208194513358"/>
    <x v="1"/>
    <x v="1"/>
    <x v="0"/>
    <s v="15:29"/>
    <x v="1"/>
    <x v="1"/>
  </r>
  <r>
    <s v="INV101996"/>
    <x v="26"/>
    <x v="0"/>
    <x v="7"/>
    <s v="STR005-2024-Sep"/>
    <x v="0"/>
    <x v="0"/>
    <x v="0"/>
    <x v="0"/>
    <x v="0"/>
    <x v="0"/>
    <s v="PRD0222"/>
    <x v="239"/>
    <x v="1"/>
    <x v="62"/>
    <x v="33"/>
    <x v="19"/>
    <x v="19"/>
    <n v="2000000"/>
    <x v="1"/>
    <s v="EMP0260"/>
    <s v="Malathi Varma"/>
    <n v="5"/>
    <n v="651.4"/>
    <x v="4"/>
    <n v="977.1"/>
    <n v="5"/>
    <n v="114"/>
    <n v="2393.9"/>
    <n v="2019.5"/>
    <n v="260.40000000000009"/>
    <s v="Credit Card"/>
    <n v="0.10877647353690634"/>
    <x v="2"/>
    <x v="0"/>
    <x v="0"/>
    <s v="21:17"/>
    <x v="2"/>
    <x v="0"/>
  </r>
  <r>
    <s v="INV101997"/>
    <x v="137"/>
    <x v="0"/>
    <x v="0"/>
    <s v="STR080-2024-Dec"/>
    <x v="732"/>
    <x v="681"/>
    <x v="1"/>
    <x v="26"/>
    <x v="4"/>
    <x v="1"/>
    <s v="PRD0100"/>
    <x v="12"/>
    <x v="9"/>
    <x v="12"/>
    <x v="9"/>
    <x v="26"/>
    <x v="19"/>
    <n v="2000000"/>
    <x v="1"/>
    <s v="EMP0009"/>
    <s v="Vinod Hegde"/>
    <n v="4"/>
    <n v="5400.85"/>
    <x v="3"/>
    <n v="4320.68"/>
    <n v="12"/>
    <n v="2073.9299999999998"/>
    <n v="19356.650000000001"/>
    <n v="15883.44"/>
    <n v="1399.2800000000011"/>
    <s v="EMI"/>
    <n v="7.2289368253287675E-2"/>
    <x v="5"/>
    <x v="0"/>
    <x v="0"/>
    <s v="11:20"/>
    <x v="3"/>
    <x v="0"/>
  </r>
  <r>
    <s v="INV101998"/>
    <x v="259"/>
    <x v="0"/>
    <x v="11"/>
    <s v="STR058-2024-Aug"/>
    <x v="712"/>
    <x v="663"/>
    <x v="1"/>
    <x v="19"/>
    <x v="1"/>
    <x v="3"/>
    <s v="PRD0047"/>
    <x v="42"/>
    <x v="1"/>
    <x v="1"/>
    <x v="18"/>
    <x v="4"/>
    <x v="4"/>
    <n v="1200000"/>
    <x v="1"/>
    <s v="EMP0149"/>
    <s v="Vasanthi Kamath"/>
    <n v="2"/>
    <n v="463.42"/>
    <x v="0"/>
    <n v="92.68"/>
    <n v="5"/>
    <n v="41.71"/>
    <n v="875.87"/>
    <n v="590"/>
    <n v="244.16"/>
    <s v="Cash"/>
    <n v="0.27876283010035735"/>
    <x v="3"/>
    <x v="1"/>
    <x v="0"/>
    <s v="13:47"/>
    <x v="1"/>
    <x v="0"/>
  </r>
  <r>
    <s v="INV101999"/>
    <x v="174"/>
    <x v="0"/>
    <x v="2"/>
    <s v="STR034-2024-May"/>
    <x v="422"/>
    <x v="281"/>
    <x v="1"/>
    <x v="23"/>
    <x v="0"/>
    <x v="1"/>
    <s v="PRD0149"/>
    <x v="154"/>
    <x v="3"/>
    <x v="63"/>
    <x v="39"/>
    <x v="117"/>
    <x v="79"/>
    <n v="1200000"/>
    <x v="2"/>
    <s v="EMP0276"/>
    <s v="Manoj Ramachandran"/>
    <n v="1"/>
    <n v="1734.92"/>
    <x v="0"/>
    <n v="173.49"/>
    <n v="12"/>
    <n v="187.37"/>
    <n v="1748.8"/>
    <n v="1145.21"/>
    <n v="416.21999999999991"/>
    <s v="Cash"/>
    <n v="0.23800320219579135"/>
    <x v="3"/>
    <x v="0"/>
    <x v="0"/>
    <s v="18:23"/>
    <x v="0"/>
    <x v="0"/>
  </r>
  <r>
    <s v="INV102000"/>
    <x v="358"/>
    <x v="1"/>
    <x v="4"/>
    <s v="STR074-2025-Feb"/>
    <x v="522"/>
    <x v="495"/>
    <x v="1"/>
    <x v="6"/>
    <x v="0"/>
    <x v="3"/>
    <s v="PRD0151"/>
    <x v="65"/>
    <x v="7"/>
    <x v="9"/>
    <x v="4"/>
    <x v="5"/>
    <x v="5"/>
    <n v="1200000"/>
    <x v="0"/>
    <s v="EMP0173"/>
    <s v="Logesh Gopalakrishnan"/>
    <n v="5"/>
    <n v="1323.77"/>
    <x v="2"/>
    <n v="0"/>
    <n v="12"/>
    <n v="794.26"/>
    <n v="7413.11"/>
    <n v="4174.8"/>
    <n v="2444.0499999999993"/>
    <s v="UPI"/>
    <n v="0.32969293589330245"/>
    <x v="0"/>
    <x v="1"/>
    <x v="0"/>
    <s v="17:15"/>
    <x v="0"/>
    <x v="0"/>
  </r>
  <r>
    <s v="INV102001"/>
    <x v="193"/>
    <x v="1"/>
    <x v="4"/>
    <s v="STR049-2025-Feb"/>
    <x v="698"/>
    <x v="650"/>
    <x v="0"/>
    <x v="21"/>
    <x v="1"/>
    <x v="2"/>
    <s v="PRD0132"/>
    <x v="107"/>
    <x v="1"/>
    <x v="62"/>
    <x v="13"/>
    <x v="110"/>
    <x v="74"/>
    <n v="1200000"/>
    <x v="2"/>
    <s v="EMP0255"/>
    <s v="Venkat Sharma"/>
    <n v="2"/>
    <n v="672.46"/>
    <x v="2"/>
    <n v="0"/>
    <n v="5"/>
    <n v="67.25"/>
    <n v="1412.17"/>
    <n v="729.22"/>
    <n v="615.70000000000005"/>
    <s v="Debit Card"/>
    <n v="0.43599566624414909"/>
    <x v="1"/>
    <x v="0"/>
    <x v="0"/>
    <s v="16:10"/>
    <x v="1"/>
    <x v="1"/>
  </r>
  <r>
    <s v="INV102002"/>
    <x v="219"/>
    <x v="0"/>
    <x v="1"/>
    <s v="STR073-2024-Oct"/>
    <x v="66"/>
    <x v="66"/>
    <x v="1"/>
    <x v="24"/>
    <x v="1"/>
    <x v="3"/>
    <s v="PRD0227"/>
    <x v="20"/>
    <x v="6"/>
    <x v="20"/>
    <x v="14"/>
    <x v="32"/>
    <x v="29"/>
    <n v="2500000"/>
    <x v="1"/>
    <s v="EMP0001"/>
    <s v="Charulatha Kumar"/>
    <n v="1"/>
    <n v="739.7"/>
    <x v="4"/>
    <n v="221.91"/>
    <n v="5"/>
    <n v="25.89"/>
    <n v="543.67999999999995"/>
    <n v="443.19"/>
    <n v="74.599999999999952"/>
    <s v="Net Banking"/>
    <n v="0.13721306650971152"/>
    <x v="4"/>
    <x v="0"/>
    <x v="0"/>
    <s v="10:39"/>
    <x v="3"/>
    <x v="0"/>
  </r>
  <r>
    <s v="INV102003"/>
    <x v="142"/>
    <x v="0"/>
    <x v="7"/>
    <s v="STR023-2024-Sep"/>
    <x v="771"/>
    <x v="717"/>
    <x v="0"/>
    <x v="26"/>
    <x v="4"/>
    <x v="3"/>
    <s v="PRD0236"/>
    <x v="81"/>
    <x v="1"/>
    <x v="51"/>
    <x v="1"/>
    <x v="44"/>
    <x v="41"/>
    <n v="2000000"/>
    <x v="1"/>
    <s v="EMP0020"/>
    <s v="Eswar Prasad"/>
    <n v="6"/>
    <n v="733.98"/>
    <x v="0"/>
    <n v="440.39"/>
    <n v="5"/>
    <n v="198.17"/>
    <n v="4161.66"/>
    <n v="2507.52"/>
    <n v="1455.9699999999998"/>
    <s v="Debit Card"/>
    <n v="0.34985318358539619"/>
    <x v="1"/>
    <x v="1"/>
    <x v="0"/>
    <s v="13:01"/>
    <x v="1"/>
    <x v="1"/>
  </r>
  <r>
    <s v="INV102004"/>
    <x v="207"/>
    <x v="0"/>
    <x v="11"/>
    <s v="STR104-2024-Aug"/>
    <x v="172"/>
    <x v="169"/>
    <x v="1"/>
    <x v="20"/>
    <x v="0"/>
    <x v="1"/>
    <s v="PRD0113"/>
    <x v="188"/>
    <x v="16"/>
    <x v="29"/>
    <x v="13"/>
    <x v="53"/>
    <x v="19"/>
    <n v="1200000"/>
    <x v="1"/>
    <s v="EMP0215"/>
    <s v="Praveen Gupta"/>
    <n v="1"/>
    <n v="2211.9"/>
    <x v="2"/>
    <n v="0"/>
    <n v="12"/>
    <n v="265.43"/>
    <n v="2477.33"/>
    <n v="1580.02"/>
    <n v="631.87999999999988"/>
    <s v="Credit Card"/>
    <n v="0.25506492877412373"/>
    <x v="2"/>
    <x v="0"/>
    <x v="0"/>
    <s v="20:30"/>
    <x v="0"/>
    <x v="0"/>
  </r>
  <r>
    <s v="INV102005"/>
    <x v="202"/>
    <x v="0"/>
    <x v="7"/>
    <s v="STR097-2024-Sep"/>
    <x v="35"/>
    <x v="35"/>
    <x v="1"/>
    <x v="7"/>
    <x v="0"/>
    <x v="2"/>
    <s v="Missing Product ID"/>
    <x v="177"/>
    <x v="20"/>
    <x v="73"/>
    <x v="49"/>
    <x v="30"/>
    <x v="29"/>
    <n v="1500000"/>
    <x v="1"/>
    <s v="EMP0127"/>
    <s v="Chandra Reddy"/>
    <n v="1"/>
    <n v="779.31"/>
    <x v="5"/>
    <n v="38.97"/>
    <n v="5"/>
    <n v="37.020000000000003"/>
    <n v="777.36"/>
    <n v="513.84"/>
    <n v="226.49999999999997"/>
    <s v="UPI"/>
    <n v="0.29137079345476996"/>
    <x v="0"/>
    <x v="1"/>
    <x v="0"/>
    <s v="13:03"/>
    <x v="1"/>
    <x v="1"/>
  </r>
  <r>
    <s v="INV102006"/>
    <x v="280"/>
    <x v="0"/>
    <x v="0"/>
    <s v="STR093-2024-Dec"/>
    <x v="443"/>
    <x v="426"/>
    <x v="0"/>
    <x v="14"/>
    <x v="1"/>
    <x v="3"/>
    <s v="PRD0195"/>
    <x v="109"/>
    <x v="3"/>
    <x v="63"/>
    <x v="45"/>
    <x v="47"/>
    <x v="29"/>
    <n v="1000000"/>
    <x v="1"/>
    <s v="EMP0276"/>
    <s v="Manoj Ramachandran"/>
    <n v="2"/>
    <n v="2054.0700000000002"/>
    <x v="0"/>
    <n v="410.81"/>
    <n v="12"/>
    <n v="443.68"/>
    <n v="4141.01"/>
    <n v="2985.42"/>
    <n v="711.91000000000008"/>
    <s v="Debit Card"/>
    <n v="0.17191699609515554"/>
    <x v="1"/>
    <x v="0"/>
    <x v="0"/>
    <s v="10:32"/>
    <x v="3"/>
    <x v="0"/>
  </r>
  <r>
    <s v="INV102007"/>
    <x v="338"/>
    <x v="1"/>
    <x v="6"/>
    <s v="STR108-2025-Jan"/>
    <x v="636"/>
    <x v="598"/>
    <x v="1"/>
    <x v="13"/>
    <x v="0"/>
    <x v="1"/>
    <s v="PRD0057"/>
    <x v="206"/>
    <x v="18"/>
    <x v="34"/>
    <x v="31"/>
    <x v="29"/>
    <x v="28"/>
    <n v="2500000"/>
    <x v="1"/>
    <s v="EMP0073"/>
    <s v="Sathish Sundaram"/>
    <n v="4"/>
    <n v="1289.0999999999999"/>
    <x v="1"/>
    <n v="1289.0999999999999"/>
    <n v="12"/>
    <n v="464.08"/>
    <n v="4331.38"/>
    <n v="3625.2"/>
    <n v="242.10000000000031"/>
    <s v="Cash"/>
    <n v="5.5894426256758882E-2"/>
    <x v="3"/>
    <x v="0"/>
    <x v="0"/>
    <s v="17:32"/>
    <x v="0"/>
    <x v="0"/>
  </r>
  <r>
    <s v="INV102008"/>
    <x v="270"/>
    <x v="0"/>
    <x v="3"/>
    <s v="STR018-2024-Jul"/>
    <x v="469"/>
    <x v="448"/>
    <x v="0"/>
    <x v="15"/>
    <x v="4"/>
    <x v="3"/>
    <s v="PRD0226"/>
    <x v="90"/>
    <x v="4"/>
    <x v="6"/>
    <x v="25"/>
    <x v="46"/>
    <x v="43"/>
    <n v="2000000"/>
    <x v="0"/>
    <s v="EMP0020"/>
    <s v="Eswar Prasad"/>
    <n v="2"/>
    <n v="995.91"/>
    <x v="1"/>
    <n v="497.95"/>
    <n v="5"/>
    <n v="74.69"/>
    <n v="1568.56"/>
    <n v="1252.52"/>
    <n v="241.34999999999997"/>
    <s v="UPI"/>
    <n v="0.15386724129137552"/>
    <x v="0"/>
    <x v="1"/>
    <x v="0"/>
    <s v="17:42"/>
    <x v="0"/>
    <x v="0"/>
  </r>
  <r>
    <s v="INV102009"/>
    <x v="116"/>
    <x v="0"/>
    <x v="10"/>
    <s v="STR053-2024-Apr"/>
    <x v="452"/>
    <x v="434"/>
    <x v="1"/>
    <x v="34"/>
    <x v="0"/>
    <x v="3"/>
    <s v="PRD0142"/>
    <x v="87"/>
    <x v="1"/>
    <x v="1"/>
    <x v="9"/>
    <x v="58"/>
    <x v="30"/>
    <n v="1500000"/>
    <x v="1"/>
    <s v="EMP0147"/>
    <s v="Yogesh Chettiar"/>
    <n v="5"/>
    <n v="515.51"/>
    <x v="1"/>
    <n v="644.39"/>
    <n v="5"/>
    <n v="96.66"/>
    <n v="2029.82"/>
    <n v="1499.3"/>
    <n v="433.86"/>
    <s v="Debit Card"/>
    <n v="0.21374309052034171"/>
    <x v="1"/>
    <x v="0"/>
    <x v="0"/>
    <s v="14:40"/>
    <x v="1"/>
    <x v="0"/>
  </r>
  <r>
    <s v="INV102010"/>
    <x v="123"/>
    <x v="0"/>
    <x v="10"/>
    <s v="STR030-2024-Apr"/>
    <x v="85"/>
    <x v="84"/>
    <x v="1"/>
    <x v="11"/>
    <x v="3"/>
    <x v="3"/>
    <s v="PRD0039"/>
    <x v="111"/>
    <x v="11"/>
    <x v="18"/>
    <x v="45"/>
    <x v="103"/>
    <x v="30"/>
    <n v="2000000"/>
    <x v="1"/>
    <s v="EMP0276"/>
    <s v="Manoj Ramachandran"/>
    <n v="2"/>
    <n v="830.72"/>
    <x v="2"/>
    <n v="0"/>
    <n v="5"/>
    <n v="83.07"/>
    <n v="1744.51"/>
    <n v="1140.4000000000001"/>
    <n v="521.04"/>
    <s v="Cash"/>
    <n v="0.29867412625894951"/>
    <x v="3"/>
    <x v="1"/>
    <x v="1"/>
    <s v="11:46"/>
    <x v="3"/>
    <x v="0"/>
  </r>
  <r>
    <s v="INV102011"/>
    <x v="119"/>
    <x v="0"/>
    <x v="3"/>
    <s v="STR080-2024-Jul"/>
    <x v="421"/>
    <x v="405"/>
    <x v="1"/>
    <x v="11"/>
    <x v="3"/>
    <x v="1"/>
    <s v="PRD0046"/>
    <x v="45"/>
    <x v="7"/>
    <x v="35"/>
    <x v="26"/>
    <x v="26"/>
    <x v="19"/>
    <n v="2000000"/>
    <x v="1"/>
    <s v="EMP0015"/>
    <s v="Vikram Bhat"/>
    <n v="1"/>
    <n v="1503.04"/>
    <x v="1"/>
    <n v="375.76"/>
    <n v="12"/>
    <n v="135.27000000000001"/>
    <n v="1262.55"/>
    <n v="1047.48"/>
    <n v="79.799999999999926"/>
    <s v="Credit Card"/>
    <n v="6.3205417607223424E-2"/>
    <x v="2"/>
    <x v="0"/>
    <x v="0"/>
    <s v="13:41"/>
    <x v="1"/>
    <x v="0"/>
  </r>
  <r>
    <s v="INV102012"/>
    <x v="309"/>
    <x v="0"/>
    <x v="7"/>
    <s v="STR106-2024-Sep"/>
    <x v="664"/>
    <x v="619"/>
    <x v="0"/>
    <x v="20"/>
    <x v="0"/>
    <x v="1"/>
    <s v="PRD0236"/>
    <x v="81"/>
    <x v="1"/>
    <x v="51"/>
    <x v="1"/>
    <x v="118"/>
    <x v="80"/>
    <n v="2500000"/>
    <x v="0"/>
    <s v="EMP0240"/>
    <s v="Gopal Prasad"/>
    <n v="1"/>
    <n v="673.64"/>
    <x v="4"/>
    <n v="202.09"/>
    <n v="5"/>
    <n v="23.58"/>
    <n v="495.13"/>
    <n v="417.92"/>
    <n v="53.629999999999981"/>
    <s v="Debit Card"/>
    <n v="0.10831498798295393"/>
    <x v="1"/>
    <x v="0"/>
    <x v="0"/>
    <s v="16:21"/>
    <x v="1"/>
    <x v="0"/>
  </r>
  <r>
    <s v="INV102013"/>
    <x v="153"/>
    <x v="0"/>
    <x v="7"/>
    <s v="STR013-2024-Sep"/>
    <x v="202"/>
    <x v="199"/>
    <x v="0"/>
    <x v="9"/>
    <x v="2"/>
    <x v="3"/>
    <s v="PRD0189"/>
    <x v="14"/>
    <x v="9"/>
    <x v="14"/>
    <x v="11"/>
    <x v="76"/>
    <x v="50"/>
    <n v="2500000"/>
    <x v="2"/>
    <s v="EMP0045"/>
    <s v="Chitra Chettiar"/>
    <n v="3"/>
    <n v="1467.12"/>
    <x v="2"/>
    <n v="0"/>
    <n v="12"/>
    <n v="528.16"/>
    <n v="4929.5200000000004"/>
    <n v="2838.9"/>
    <n v="1562.4600000000005"/>
    <s v="Cash"/>
    <n v="0.31695986627501266"/>
    <x v="3"/>
    <x v="0"/>
    <x v="0"/>
    <s v="13:33"/>
    <x v="1"/>
    <x v="0"/>
  </r>
  <r>
    <s v="INV102014"/>
    <x v="342"/>
    <x v="1"/>
    <x v="6"/>
    <s v="STR077-2025-Jan"/>
    <x v="772"/>
    <x v="718"/>
    <x v="1"/>
    <x v="12"/>
    <x v="3"/>
    <x v="0"/>
    <s v="PRD0110"/>
    <x v="153"/>
    <x v="5"/>
    <x v="35"/>
    <x v="44"/>
    <x v="69"/>
    <x v="55"/>
    <n v="2500000"/>
    <x v="2"/>
    <s v="EMP0170"/>
    <s v="Jyothi Prasad"/>
    <n v="1"/>
    <n v="1437.85"/>
    <x v="3"/>
    <n v="287.57"/>
    <n v="12"/>
    <n v="138.03"/>
    <n v="1288.31"/>
    <n v="975.36"/>
    <n v="174.91999999999993"/>
    <s v="Credit Card"/>
    <n v="0.13577477470484584"/>
    <x v="2"/>
    <x v="0"/>
    <x v="0"/>
    <s v="19:07"/>
    <x v="0"/>
    <x v="0"/>
  </r>
  <r>
    <s v="INV102015"/>
    <x v="359"/>
    <x v="1"/>
    <x v="6"/>
    <s v="STR081-2025-Jan"/>
    <x v="373"/>
    <x v="358"/>
    <x v="1"/>
    <x v="29"/>
    <x v="4"/>
    <x v="1"/>
    <s v="PRD0232"/>
    <x v="222"/>
    <x v="17"/>
    <x v="52"/>
    <x v="17"/>
    <x v="104"/>
    <x v="31"/>
    <n v="2500000"/>
    <x v="1"/>
    <s v="EMP0215"/>
    <s v="Praveen Gupta"/>
    <n v="1"/>
    <n v="1009.62"/>
    <x v="3"/>
    <n v="201.92"/>
    <n v="12"/>
    <n v="96.92"/>
    <n v="904.62"/>
    <n v="640.76"/>
    <n v="166.94"/>
    <s v="Debit Card"/>
    <n v="0.18454157546815236"/>
    <x v="1"/>
    <x v="0"/>
    <x v="0"/>
    <s v="14:59"/>
    <x v="1"/>
    <x v="0"/>
  </r>
  <r>
    <s v="INV102016"/>
    <x v="26"/>
    <x v="0"/>
    <x v="7"/>
    <s v="STR110-2024-Sep"/>
    <x v="399"/>
    <x v="384"/>
    <x v="1"/>
    <x v="10"/>
    <x v="4"/>
    <x v="2"/>
    <s v="PRD0134"/>
    <x v="55"/>
    <x v="8"/>
    <x v="13"/>
    <x v="22"/>
    <x v="18"/>
    <x v="18"/>
    <n v="1000000"/>
    <x v="1"/>
    <s v="EMP0203"/>
    <s v="Rani Mishra"/>
    <n v="2"/>
    <n v="893.16"/>
    <x v="4"/>
    <n v="535.9"/>
    <n v="5"/>
    <n v="62.52"/>
    <n v="1312.94"/>
    <n v="1396.16"/>
    <n v="-145.74000000000004"/>
    <s v="Cash"/>
    <n v="-0.11100278763690651"/>
    <x v="3"/>
    <x v="1"/>
    <x v="0"/>
    <s v="15:02"/>
    <x v="1"/>
    <x v="0"/>
  </r>
  <r>
    <s v="INV102017"/>
    <x v="88"/>
    <x v="0"/>
    <x v="7"/>
    <s v="STR101-2024-Sep"/>
    <x v="759"/>
    <x v="706"/>
    <x v="0"/>
    <x v="15"/>
    <x v="4"/>
    <x v="1"/>
    <s v="PRD0118"/>
    <x v="202"/>
    <x v="15"/>
    <x v="46"/>
    <x v="30"/>
    <x v="34"/>
    <x v="32"/>
    <n v="1200000"/>
    <x v="1"/>
    <s v="EMP0100"/>
    <s v="Priya Balasubramaniam"/>
    <n v="3"/>
    <n v="2811.01"/>
    <x v="2"/>
    <n v="0"/>
    <n v="12"/>
    <n v="1011.96"/>
    <n v="9444.99"/>
    <n v="5822.37"/>
    <n v="2610.66"/>
    <s v="Debit Card"/>
    <n v="0.27640685696861511"/>
    <x v="1"/>
    <x v="0"/>
    <x v="0"/>
    <s v="16:31"/>
    <x v="1"/>
    <x v="0"/>
  </r>
  <r>
    <s v="INV102018"/>
    <x v="92"/>
    <x v="0"/>
    <x v="7"/>
    <s v="STR102-2024-Sep"/>
    <x v="438"/>
    <x v="421"/>
    <x v="0"/>
    <x v="4"/>
    <x v="2"/>
    <x v="0"/>
    <s v="PRD0144"/>
    <x v="93"/>
    <x v="10"/>
    <x v="17"/>
    <x v="18"/>
    <x v="1"/>
    <x v="1"/>
    <n v="1000000"/>
    <x v="1"/>
    <s v="EMP0206"/>
    <s v="Arjun Krishnan"/>
    <n v="1"/>
    <n v="1105.56"/>
    <x v="2"/>
    <n v="0"/>
    <n v="12"/>
    <n v="132.66999999999999"/>
    <n v="1238.23"/>
    <n v="699.84"/>
    <n v="405.72"/>
    <s v="UPI"/>
    <n v="0.32766125840918087"/>
    <x v="0"/>
    <x v="0"/>
    <x v="0"/>
    <s v="13:08"/>
    <x v="1"/>
    <x v="0"/>
  </r>
  <r>
    <s v="INV102019"/>
    <x v="15"/>
    <x v="0"/>
    <x v="5"/>
    <s v="STR070-2024-Jun"/>
    <x v="173"/>
    <x v="170"/>
    <x v="0"/>
    <x v="22"/>
    <x v="1"/>
    <x v="0"/>
    <s v="PRD0211"/>
    <x v="198"/>
    <x v="6"/>
    <x v="8"/>
    <x v="15"/>
    <x v="111"/>
    <x v="75"/>
    <n v="1000000"/>
    <x v="1"/>
    <s v="EMP0215"/>
    <s v="Praveen Gupta"/>
    <n v="0"/>
    <n v="838.77"/>
    <x v="5"/>
    <n v="0"/>
    <n v="5"/>
    <n v="0"/>
    <n v="0"/>
    <n v="0"/>
    <n v="0"/>
    <s v="Debit Card"/>
    <n v="0"/>
    <x v="1"/>
    <x v="0"/>
    <x v="0"/>
    <s v="12:37"/>
    <x v="1"/>
    <x v="0"/>
  </r>
  <r>
    <s v="INV102020"/>
    <x v="87"/>
    <x v="0"/>
    <x v="11"/>
    <s v="STR091-2024-Aug"/>
    <x v="592"/>
    <x v="559"/>
    <x v="0"/>
    <x v="12"/>
    <x v="3"/>
    <x v="2"/>
    <s v="PRD0059"/>
    <x v="126"/>
    <x v="12"/>
    <x v="21"/>
    <x v="16"/>
    <x v="83"/>
    <x v="50"/>
    <n v="1500000"/>
    <x v="2"/>
    <s v="EMP0223"/>
    <s v="Meena Krishnan"/>
    <n v="2"/>
    <n v="1667.9"/>
    <x v="1"/>
    <n v="833.95"/>
    <n v="12"/>
    <n v="300.22000000000003"/>
    <n v="2802.07"/>
    <n v="1977.14"/>
    <n v="524.71"/>
    <s v="Debit Card"/>
    <n v="0.18725799141349075"/>
    <x v="1"/>
    <x v="0"/>
    <x v="0"/>
    <s v="11:53"/>
    <x v="3"/>
    <x v="1"/>
  </r>
  <r>
    <s v="INV102021"/>
    <x v="213"/>
    <x v="0"/>
    <x v="1"/>
    <s v="STR024-2024-Oct"/>
    <x v="67"/>
    <x v="67"/>
    <x v="1"/>
    <x v="30"/>
    <x v="3"/>
    <x v="0"/>
    <s v="PRD0043"/>
    <x v="63"/>
    <x v="12"/>
    <x v="21"/>
    <x v="20"/>
    <x v="16"/>
    <x v="16"/>
    <n v="1000000"/>
    <x v="0"/>
    <s v="EMP0020"/>
    <s v="Eswar Prasad"/>
    <n v="1"/>
    <n v="3027.88"/>
    <x v="0"/>
    <n v="302.79000000000002"/>
    <n v="12"/>
    <n v="327.01"/>
    <n v="3052.1"/>
    <n v="2034.01"/>
    <n v="691.07999999999993"/>
    <s v="Cash"/>
    <n v="0.22642770551423608"/>
    <x v="3"/>
    <x v="1"/>
    <x v="1"/>
    <s v="17:19"/>
    <x v="0"/>
    <x v="0"/>
  </r>
  <r>
    <s v="INV102022"/>
    <x v="16"/>
    <x v="0"/>
    <x v="1"/>
    <s v="STR048-2024-Oct"/>
    <x v="96"/>
    <x v="95"/>
    <x v="0"/>
    <x v="34"/>
    <x v="0"/>
    <x v="1"/>
    <s v="PRD0178"/>
    <x v="64"/>
    <x v="18"/>
    <x v="44"/>
    <x v="21"/>
    <x v="119"/>
    <x v="59"/>
    <n v="1200000"/>
    <x v="0"/>
    <s v="EMP0204"/>
    <s v="Rahul Krishnan"/>
    <n v="1"/>
    <n v="566.87"/>
    <x v="4"/>
    <n v="170.06"/>
    <n v="5"/>
    <n v="19.84"/>
    <n v="416.65"/>
    <n v="357.45"/>
    <n v="39.359999999999985"/>
    <s v="UPI"/>
    <n v="9.446777871114842E-2"/>
    <x v="0"/>
    <x v="0"/>
    <x v="0"/>
    <s v="16:15"/>
    <x v="1"/>
    <x v="0"/>
  </r>
  <r>
    <s v="INV102023"/>
    <x v="26"/>
    <x v="0"/>
    <x v="7"/>
    <s v="STR031-2024-Sep"/>
    <x v="710"/>
    <x v="346"/>
    <x v="1"/>
    <x v="29"/>
    <x v="4"/>
    <x v="0"/>
    <s v="PRD0001"/>
    <x v="84"/>
    <x v="15"/>
    <x v="54"/>
    <x v="40"/>
    <x v="113"/>
    <x v="77"/>
    <n v="2000000"/>
    <x v="1"/>
    <s v="EMP0063"/>
    <s v="Anusuya Subramaniam"/>
    <n v="3"/>
    <n v="1922.07"/>
    <x v="3"/>
    <n v="1153.24"/>
    <n v="12"/>
    <n v="553.55999999999995"/>
    <n v="5166.53"/>
    <n v="4227.3599999999997"/>
    <n v="385.61000000000013"/>
    <s v="Debit Card"/>
    <n v="7.463616779540623E-2"/>
    <x v="1"/>
    <x v="0"/>
    <x v="0"/>
    <s v="10:32"/>
    <x v="3"/>
    <x v="0"/>
  </r>
  <r>
    <s v="INV102024"/>
    <x v="346"/>
    <x v="0"/>
    <x v="5"/>
    <s v="STR018-2024-Jun"/>
    <x v="315"/>
    <x v="303"/>
    <x v="1"/>
    <x v="31"/>
    <x v="1"/>
    <x v="3"/>
    <s v="PRD0236"/>
    <x v="81"/>
    <x v="1"/>
    <x v="51"/>
    <x v="1"/>
    <x v="46"/>
    <x v="43"/>
    <n v="2000000"/>
    <x v="0"/>
    <s v="EMP0173"/>
    <s v="Logesh Gopalakrishnan"/>
    <n v="2"/>
    <n v="749.82"/>
    <x v="2"/>
    <n v="0"/>
    <n v="5"/>
    <n v="74.98"/>
    <n v="1574.62"/>
    <n v="835.84"/>
    <n v="663.79999999999984"/>
    <s v="UPI"/>
    <n v="0.42156202766381723"/>
    <x v="0"/>
    <x v="0"/>
    <x v="0"/>
    <s v="11:00"/>
    <x v="3"/>
    <x v="1"/>
  </r>
  <r>
    <s v="INV102025"/>
    <x v="185"/>
    <x v="0"/>
    <x v="11"/>
    <s v="STR098-2024-Aug"/>
    <x v="520"/>
    <x v="493"/>
    <x v="1"/>
    <x v="32"/>
    <x v="3"/>
    <x v="3"/>
    <s v="PRD0017"/>
    <x v="91"/>
    <x v="13"/>
    <x v="57"/>
    <x v="33"/>
    <x v="74"/>
    <x v="59"/>
    <n v="1200000"/>
    <x v="0"/>
    <s v="EMP0260"/>
    <s v="Malathi Varma"/>
    <n v="2"/>
    <n v="766.26"/>
    <x v="5"/>
    <n v="76.63"/>
    <n v="5"/>
    <n v="72.790000000000006"/>
    <n v="1528.68"/>
    <n v="1182.76"/>
    <n v="273.13000000000005"/>
    <s v="Debit Card"/>
    <n v="0.17867048695606669"/>
    <x v="1"/>
    <x v="1"/>
    <x v="0"/>
    <s v="18:37"/>
    <x v="0"/>
    <x v="0"/>
  </r>
  <r>
    <s v="INV102026"/>
    <x v="123"/>
    <x v="0"/>
    <x v="10"/>
    <s v="STR011-2024-Apr"/>
    <x v="773"/>
    <x v="719"/>
    <x v="1"/>
    <x v="20"/>
    <x v="0"/>
    <x v="1"/>
    <s v="PRD0009"/>
    <x v="140"/>
    <x v="2"/>
    <x v="59"/>
    <x v="46"/>
    <x v="2"/>
    <x v="2"/>
    <n v="2000000"/>
    <x v="0"/>
    <s v="EMP0020"/>
    <s v="Eswar Prasad"/>
    <n v="2"/>
    <n v="3324.17"/>
    <x v="0"/>
    <n v="664.83"/>
    <n v="12"/>
    <n v="718.02"/>
    <n v="6701.53"/>
    <n v="4680.92"/>
    <n v="1302.5899999999997"/>
    <s v="Credit Card"/>
    <n v="0.19437203146147219"/>
    <x v="2"/>
    <x v="0"/>
    <x v="0"/>
    <s v="15:23"/>
    <x v="1"/>
    <x v="0"/>
  </r>
  <r>
    <s v="INV102027"/>
    <x v="273"/>
    <x v="0"/>
    <x v="2"/>
    <s v="STR071-2024-May"/>
    <x v="113"/>
    <x v="112"/>
    <x v="1"/>
    <x v="26"/>
    <x v="4"/>
    <x v="3"/>
    <s v="PRD0194"/>
    <x v="238"/>
    <x v="19"/>
    <x v="36"/>
    <x v="45"/>
    <x v="38"/>
    <x v="35"/>
    <n v="2000000"/>
    <x v="1"/>
    <s v="EMP0141"/>
    <s v="Dhruv Mishra"/>
    <n v="2"/>
    <n v="428.13"/>
    <x v="3"/>
    <n v="171.25"/>
    <n v="5"/>
    <n v="34.25"/>
    <n v="719.26"/>
    <n v="638.14"/>
    <n v="46.870000000000005"/>
    <s v="UPI"/>
    <n v="6.5164196535327984E-2"/>
    <x v="0"/>
    <x v="0"/>
    <x v="1"/>
    <s v="13:24"/>
    <x v="1"/>
    <x v="0"/>
  </r>
  <r>
    <s v="INV102028"/>
    <x v="93"/>
    <x v="0"/>
    <x v="1"/>
    <s v="STR054-2024-Oct"/>
    <x v="505"/>
    <x v="479"/>
    <x v="1"/>
    <x v="30"/>
    <x v="3"/>
    <x v="1"/>
    <s v="PRD0004"/>
    <x v="183"/>
    <x v="8"/>
    <x v="39"/>
    <x v="2"/>
    <x v="85"/>
    <x v="37"/>
    <n v="2000000"/>
    <x v="1"/>
    <s v="EMP0090"/>
    <s v="Padma Gounder"/>
    <n v="3"/>
    <n v="1634.89"/>
    <x v="6"/>
    <n v="735.7"/>
    <n v="12"/>
    <n v="500.28"/>
    <n v="4669.25"/>
    <n v="3433.77"/>
    <n v="735.2"/>
    <s v="Credit Card"/>
    <n v="0.15745569416929914"/>
    <x v="2"/>
    <x v="0"/>
    <x v="1"/>
    <s v="19:05"/>
    <x v="0"/>
    <x v="0"/>
  </r>
  <r>
    <s v="INV102029"/>
    <x v="113"/>
    <x v="0"/>
    <x v="3"/>
    <s v="STR074-2024-Jul"/>
    <x v="55"/>
    <x v="55"/>
    <x v="0"/>
    <x v="28"/>
    <x v="1"/>
    <x v="0"/>
    <s v="PRD0168"/>
    <x v="229"/>
    <x v="12"/>
    <x v="25"/>
    <x v="14"/>
    <x v="5"/>
    <x v="5"/>
    <n v="1200000"/>
    <x v="0"/>
    <s v="EMP0276"/>
    <s v="Manoj Ramachandran"/>
    <n v="2"/>
    <n v="2015.19"/>
    <x v="4"/>
    <n v="1209.1099999999999"/>
    <n v="12"/>
    <n v="338.55"/>
    <n v="3159.82"/>
    <n v="2731.3"/>
    <n v="89.96999999999997"/>
    <s v="UPI"/>
    <n v="2.8473140875113129E-2"/>
    <x v="0"/>
    <x v="0"/>
    <x v="0"/>
    <s v="13:16"/>
    <x v="1"/>
    <x v="0"/>
  </r>
  <r>
    <s v="INV102030"/>
    <x v="189"/>
    <x v="0"/>
    <x v="0"/>
    <s v="STR034-2024-Dec"/>
    <x v="588"/>
    <x v="556"/>
    <x v="0"/>
    <x v="23"/>
    <x v="0"/>
    <x v="0"/>
    <s v="PRD0247"/>
    <x v="176"/>
    <x v="19"/>
    <x v="72"/>
    <x v="42"/>
    <x v="117"/>
    <x v="79"/>
    <n v="1200000"/>
    <x v="2"/>
    <s v="EMP0147"/>
    <s v="Yogesh Chettiar"/>
    <n v="3"/>
    <n v="1127.26"/>
    <x v="2"/>
    <n v="0"/>
    <n v="12"/>
    <n v="405.81"/>
    <n v="3787.59"/>
    <n v="2295.69"/>
    <n v="1086.0900000000001"/>
    <s v="Cash"/>
    <n v="0.28674962179116537"/>
    <x v="3"/>
    <x v="0"/>
    <x v="0"/>
    <s v="15:47"/>
    <x v="1"/>
    <x v="0"/>
  </r>
  <r>
    <s v="INV102031"/>
    <x v="328"/>
    <x v="1"/>
    <x v="6"/>
    <s v="STR019-2025-Jan"/>
    <x v="66"/>
    <x v="66"/>
    <x v="1"/>
    <x v="24"/>
    <x v="1"/>
    <x v="3"/>
    <s v="PRD0057"/>
    <x v="206"/>
    <x v="18"/>
    <x v="34"/>
    <x v="31"/>
    <x v="20"/>
    <x v="20"/>
    <n v="1000000"/>
    <x v="2"/>
    <s v="EMP0276"/>
    <s v="Manoj Ramachandran"/>
    <n v="1"/>
    <n v="1326.86"/>
    <x v="5"/>
    <n v="66.34"/>
    <n v="12"/>
    <n v="151.26"/>
    <n v="1411.78"/>
    <n v="906.3"/>
    <n v="354.22"/>
    <s v="Debit Card"/>
    <n v="0.25090311521625186"/>
    <x v="1"/>
    <x v="0"/>
    <x v="0"/>
    <s v="10:19"/>
    <x v="3"/>
    <x v="0"/>
  </r>
  <r>
    <s v="INV102032"/>
    <x v="85"/>
    <x v="0"/>
    <x v="1"/>
    <s v="STR029-2024-Oct"/>
    <x v="391"/>
    <x v="376"/>
    <x v="0"/>
    <x v="34"/>
    <x v="0"/>
    <x v="3"/>
    <s v="PRD0067"/>
    <x v="41"/>
    <x v="15"/>
    <x v="24"/>
    <x v="24"/>
    <x v="37"/>
    <x v="34"/>
    <n v="800000"/>
    <x v="2"/>
    <s v="EMP0206"/>
    <s v="Arjun Krishnan"/>
    <n v="3"/>
    <n v="1485.72"/>
    <x v="2"/>
    <n v="0"/>
    <n v="12"/>
    <n v="534.86"/>
    <n v="4992.0200000000004"/>
    <n v="3039.78"/>
    <n v="1417.38"/>
    <s v="UPI"/>
    <n v="0.28392915092487608"/>
    <x v="0"/>
    <x v="0"/>
    <x v="0"/>
    <s v="10:23"/>
    <x v="3"/>
    <x v="0"/>
  </r>
  <r>
    <s v="INV102033"/>
    <x v="1"/>
    <x v="0"/>
    <x v="1"/>
    <s v="STR030-2024-Oct"/>
    <x v="258"/>
    <x v="252"/>
    <x v="1"/>
    <x v="26"/>
    <x v="4"/>
    <x v="3"/>
    <s v="PRD0093"/>
    <x v="54"/>
    <x v="0"/>
    <x v="37"/>
    <x v="33"/>
    <x v="103"/>
    <x v="30"/>
    <n v="2000000"/>
    <x v="1"/>
    <s v="EMP0173"/>
    <s v="Logesh Gopalakrishnan"/>
    <n v="2"/>
    <n v="841.72"/>
    <x v="4"/>
    <n v="505.03"/>
    <n v="5"/>
    <n v="58.92"/>
    <n v="1237.33"/>
    <n v="1136.1199999999999"/>
    <n v="42.290000000000035"/>
    <s v="EMI"/>
    <n v="3.4178432592760245E-2"/>
    <x v="5"/>
    <x v="0"/>
    <x v="0"/>
    <s v="11:07"/>
    <x v="3"/>
    <x v="1"/>
  </r>
  <r>
    <s v="INV102034"/>
    <x v="316"/>
    <x v="1"/>
    <x v="4"/>
    <s v="STR062-2025-Feb"/>
    <x v="708"/>
    <x v="660"/>
    <x v="1"/>
    <x v="18"/>
    <x v="2"/>
    <x v="1"/>
    <s v="PRD0091"/>
    <x v="191"/>
    <x v="0"/>
    <x v="37"/>
    <x v="34"/>
    <x v="6"/>
    <x v="6"/>
    <n v="1000000"/>
    <x v="0"/>
    <s v="EMP0090"/>
    <s v="Padma Gounder"/>
    <n v="1"/>
    <n v="1106.18"/>
    <x v="5"/>
    <n v="55.31"/>
    <n v="12"/>
    <n v="126.1"/>
    <n v="1176.97"/>
    <n v="808.99"/>
    <n v="241.88000000000002"/>
    <s v="UPI"/>
    <n v="0.20551076068209048"/>
    <x v="0"/>
    <x v="0"/>
    <x v="0"/>
    <s v="11:32"/>
    <x v="3"/>
    <x v="0"/>
  </r>
  <r>
    <s v="INV102035"/>
    <x v="246"/>
    <x v="1"/>
    <x v="8"/>
    <s v="STR060-2025-Mar"/>
    <x v="750"/>
    <x v="698"/>
    <x v="1"/>
    <x v="29"/>
    <x v="4"/>
    <x v="1"/>
    <s v="PRD0091"/>
    <x v="191"/>
    <x v="0"/>
    <x v="37"/>
    <x v="34"/>
    <x v="42"/>
    <x v="39"/>
    <n v="1000000"/>
    <x v="1"/>
    <s v="EMP0204"/>
    <s v="Rahul Krishnan"/>
    <n v="2"/>
    <n v="1152.44"/>
    <x v="3"/>
    <n v="460.98"/>
    <n v="12"/>
    <n v="221.27"/>
    <n v="2065.17"/>
    <n v="1617.98"/>
    <n v="225.92000000000004"/>
    <s v="Credit Card"/>
    <n v="0.10939535244071918"/>
    <x v="2"/>
    <x v="1"/>
    <x v="0"/>
    <s v="11:06"/>
    <x v="3"/>
    <x v="0"/>
  </r>
  <r>
    <s v="INV102036"/>
    <x v="222"/>
    <x v="0"/>
    <x v="1"/>
    <s v="STR015-2024-Oct"/>
    <x v="287"/>
    <x v="278"/>
    <x v="1"/>
    <x v="29"/>
    <x v="4"/>
    <x v="2"/>
    <s v="PRD0175"/>
    <x v="53"/>
    <x v="0"/>
    <x v="19"/>
    <x v="32"/>
    <x v="84"/>
    <x v="11"/>
    <n v="800000"/>
    <x v="1"/>
    <s v="EMP0160"/>
    <s v="Ganesh Iyengar"/>
    <n v="3"/>
    <n v="760.99"/>
    <x v="0"/>
    <n v="228.3"/>
    <n v="5"/>
    <n v="102.73"/>
    <n v="2157.4"/>
    <n v="1713.27"/>
    <n v="341.40000000000009"/>
    <s v="Credit Card"/>
    <n v="0.15824603689626407"/>
    <x v="2"/>
    <x v="0"/>
    <x v="0"/>
    <s v="18:54"/>
    <x v="0"/>
    <x v="0"/>
  </r>
  <r>
    <s v="INV102037"/>
    <x v="303"/>
    <x v="0"/>
    <x v="2"/>
    <s v="STR093-2024-May"/>
    <x v="615"/>
    <x v="557"/>
    <x v="1"/>
    <x v="16"/>
    <x v="3"/>
    <x v="0"/>
    <s v="PRD0219"/>
    <x v="150"/>
    <x v="4"/>
    <x v="53"/>
    <x v="37"/>
    <x v="47"/>
    <x v="29"/>
    <n v="1000000"/>
    <x v="1"/>
    <s v="EMP0002"/>
    <s v="Girish Sundaram"/>
    <n v="1"/>
    <n v="547.96"/>
    <x v="1"/>
    <n v="136.99"/>
    <n v="5"/>
    <n v="20.55"/>
    <n v="431.52"/>
    <n v="410.37"/>
    <n v="0.59999999999997655"/>
    <s v="UPI"/>
    <n v="1.3904338153503349E-3"/>
    <x v="0"/>
    <x v="0"/>
    <x v="0"/>
    <s v="16:35"/>
    <x v="1"/>
    <x v="0"/>
  </r>
  <r>
    <s v="INV102038"/>
    <x v="39"/>
    <x v="0"/>
    <x v="9"/>
    <s v="STR035-2024-Nov"/>
    <x v="321"/>
    <x v="308"/>
    <x v="0"/>
    <x v="27"/>
    <x v="4"/>
    <x v="1"/>
    <s v="PRD0075"/>
    <x v="9"/>
    <x v="7"/>
    <x v="9"/>
    <x v="7"/>
    <x v="106"/>
    <x v="57"/>
    <n v="1200000"/>
    <x v="0"/>
    <s v="EMP0026"/>
    <s v="Sunita Ramachandran"/>
    <n v="1"/>
    <n v="1003.4"/>
    <x v="1"/>
    <n v="250.85"/>
    <n v="12"/>
    <n v="90.31"/>
    <n v="842.86"/>
    <n v="692.53"/>
    <n v="60.020000000000039"/>
    <s v="Debit Card"/>
    <n v="7.1209928101938685E-2"/>
    <x v="1"/>
    <x v="1"/>
    <x v="0"/>
    <s v="20:18"/>
    <x v="0"/>
    <x v="0"/>
  </r>
  <r>
    <s v="INV102039"/>
    <x v="19"/>
    <x v="0"/>
    <x v="9"/>
    <s v="STR117-2024-Nov"/>
    <x v="270"/>
    <x v="262"/>
    <x v="1"/>
    <x v="18"/>
    <x v="2"/>
    <x v="0"/>
    <s v="PRD0061"/>
    <x v="152"/>
    <x v="13"/>
    <x v="22"/>
    <x v="14"/>
    <x v="82"/>
    <x v="39"/>
    <n v="1500000"/>
    <x v="1"/>
    <s v="EMP0061"/>
    <s v="Ganapathy Naidu"/>
    <n v="1"/>
    <n v="668.56"/>
    <x v="3"/>
    <n v="133.71"/>
    <n v="5"/>
    <n v="26.74"/>
    <n v="561.59"/>
    <n v="509.44"/>
    <n v="25.410000000000036"/>
    <s v="UPI"/>
    <n v="4.5246532167595638E-2"/>
    <x v="0"/>
    <x v="1"/>
    <x v="0"/>
    <s v="18:46"/>
    <x v="0"/>
    <x v="0"/>
  </r>
  <r>
    <s v="INV102040"/>
    <x v="197"/>
    <x v="0"/>
    <x v="1"/>
    <s v="STR120-2024-Oct"/>
    <x v="281"/>
    <x v="273"/>
    <x v="1"/>
    <x v="17"/>
    <x v="2"/>
    <x v="2"/>
    <s v="PRD0161"/>
    <x v="33"/>
    <x v="0"/>
    <x v="4"/>
    <x v="14"/>
    <x v="101"/>
    <x v="67"/>
    <n v="1500000"/>
    <x v="2"/>
    <s v="EMP0207"/>
    <s v="Chitra Bhat"/>
    <n v="2"/>
    <n v="891.1"/>
    <x v="1"/>
    <n v="445.55"/>
    <n v="5"/>
    <n v="66.83"/>
    <n v="1403.48"/>
    <n v="1137.06"/>
    <n v="199.59000000000009"/>
    <s v="UPI"/>
    <n v="0.14221079032120165"/>
    <x v="0"/>
    <x v="1"/>
    <x v="1"/>
    <s v="14:29"/>
    <x v="1"/>
    <x v="0"/>
  </r>
  <r>
    <s v="INV102041"/>
    <x v="17"/>
    <x v="0"/>
    <x v="2"/>
    <s v="STR042-2024-May"/>
    <x v="213"/>
    <x v="208"/>
    <x v="1"/>
    <x v="2"/>
    <x v="2"/>
    <x v="1"/>
    <s v="PRD0083"/>
    <x v="67"/>
    <x v="0"/>
    <x v="0"/>
    <x v="36"/>
    <x v="109"/>
    <x v="64"/>
    <n v="800000"/>
    <x v="1"/>
    <s v="EMP0008"/>
    <s v="Deepak Kamath"/>
    <n v="1"/>
    <n v="855.89"/>
    <x v="6"/>
    <n v="128.38"/>
    <n v="5"/>
    <n v="36.380000000000003"/>
    <n v="763.89"/>
    <n v="647.29999999999995"/>
    <n v="80.210000000000036"/>
    <s v="UPI"/>
    <n v="0.10500202908795774"/>
    <x v="0"/>
    <x v="1"/>
    <x v="0"/>
    <s v="20:08"/>
    <x v="0"/>
    <x v="0"/>
  </r>
  <r>
    <s v="INV102042"/>
    <x v="354"/>
    <x v="1"/>
    <x v="6"/>
    <s v="STR070-2025-Jan"/>
    <x v="774"/>
    <x v="720"/>
    <x v="1"/>
    <x v="7"/>
    <x v="0"/>
    <x v="1"/>
    <s v="PRD0176"/>
    <x v="168"/>
    <x v="0"/>
    <x v="0"/>
    <x v="32"/>
    <x v="111"/>
    <x v="75"/>
    <n v="1000000"/>
    <x v="1"/>
    <s v="EMP0147"/>
    <s v="Yogesh Chettiar"/>
    <n v="2"/>
    <n v="1174.68"/>
    <x v="1"/>
    <n v="587.34"/>
    <n v="12"/>
    <n v="211.44"/>
    <n v="1973.46"/>
    <n v="1541.46"/>
    <n v="220.56"/>
    <s v="UPI"/>
    <n v="0.11176309628773828"/>
    <x v="0"/>
    <x v="0"/>
    <x v="0"/>
    <s v="14:31"/>
    <x v="1"/>
    <x v="0"/>
  </r>
  <r>
    <s v="INV102043"/>
    <x v="101"/>
    <x v="0"/>
    <x v="1"/>
    <s v="STR051-2024-Oct"/>
    <x v="109"/>
    <x v="108"/>
    <x v="0"/>
    <x v="29"/>
    <x v="4"/>
    <x v="0"/>
    <s v="PRD0060"/>
    <x v="160"/>
    <x v="3"/>
    <x v="5"/>
    <x v="29"/>
    <x v="41"/>
    <x v="38"/>
    <n v="2000000"/>
    <x v="1"/>
    <s v="EMP0001"/>
    <s v="Charulatha Kumar"/>
    <n v="1"/>
    <n v="2050.2600000000002"/>
    <x v="5"/>
    <n v="102.51"/>
    <n v="12"/>
    <n v="233.73"/>
    <n v="2181.48"/>
    <n v="1432.01"/>
    <n v="515.74"/>
    <s v="Credit Card"/>
    <n v="0.23641747804242991"/>
    <x v="2"/>
    <x v="1"/>
    <x v="0"/>
    <s v="20:53"/>
    <x v="0"/>
    <x v="0"/>
  </r>
  <r>
    <s v="INV102044"/>
    <x v="247"/>
    <x v="1"/>
    <x v="8"/>
    <s v="STR035-2025-Mar"/>
    <x v="775"/>
    <x v="721"/>
    <x v="0"/>
    <x v="30"/>
    <x v="3"/>
    <x v="0"/>
    <s v="PRD0230"/>
    <x v="237"/>
    <x v="0"/>
    <x v="37"/>
    <x v="34"/>
    <x v="106"/>
    <x v="57"/>
    <n v="1200000"/>
    <x v="0"/>
    <s v="EMP0061"/>
    <s v="Ganapathy Naidu"/>
    <n v="1"/>
    <n v="1334.49"/>
    <x v="0"/>
    <n v="133.44999999999999"/>
    <n v="12"/>
    <n v="144.12"/>
    <n v="1345.16"/>
    <n v="859.94"/>
    <n v="341.1"/>
    <s v="Cash"/>
    <n v="0.25357578280650628"/>
    <x v="3"/>
    <x v="1"/>
    <x v="0"/>
    <s v="18:08"/>
    <x v="0"/>
    <x v="1"/>
  </r>
  <r>
    <s v="INV102045"/>
    <x v="223"/>
    <x v="1"/>
    <x v="4"/>
    <s v="STR057-2025-Feb"/>
    <x v="758"/>
    <x v="270"/>
    <x v="1"/>
    <x v="1"/>
    <x v="1"/>
    <x v="0"/>
    <s v="PRD0013"/>
    <x v="15"/>
    <x v="10"/>
    <x v="15"/>
    <x v="8"/>
    <x v="60"/>
    <x v="3"/>
    <n v="2500000"/>
    <x v="1"/>
    <s v="EMP0001"/>
    <s v="Charulatha Kumar"/>
    <n v="2"/>
    <n v="796.31"/>
    <x v="5"/>
    <n v="79.63"/>
    <n v="5"/>
    <n v="75.650000000000006"/>
    <n v="1588.64"/>
    <n v="1100.02"/>
    <n v="412.97000000000014"/>
    <s v="UPI"/>
    <n v="0.2599519085507101"/>
    <x v="0"/>
    <x v="1"/>
    <x v="0"/>
    <s v="12:22"/>
    <x v="1"/>
    <x v="0"/>
  </r>
  <r>
    <s v="INV102046"/>
    <x v="133"/>
    <x v="0"/>
    <x v="2"/>
    <s v="STR077-2024-May"/>
    <x v="674"/>
    <x v="627"/>
    <x v="0"/>
    <x v="22"/>
    <x v="1"/>
    <x v="1"/>
    <s v="PRD0053"/>
    <x v="200"/>
    <x v="13"/>
    <x v="57"/>
    <x v="21"/>
    <x v="69"/>
    <x v="55"/>
    <n v="2500000"/>
    <x v="2"/>
    <s v="EMP0207"/>
    <s v="Chitra Bhat"/>
    <n v="1"/>
    <n v="441.56"/>
    <x v="5"/>
    <n v="22.08"/>
    <n v="5"/>
    <n v="20.97"/>
    <n v="440.45"/>
    <n v="327.36"/>
    <n v="92.119999999999976"/>
    <s v="Cash"/>
    <n v="0.20914973322738104"/>
    <x v="3"/>
    <x v="0"/>
    <x v="0"/>
    <s v="12:37"/>
    <x v="1"/>
    <x v="0"/>
  </r>
  <r>
    <s v="INV102047"/>
    <x v="97"/>
    <x v="0"/>
    <x v="1"/>
    <s v="STR058-2024-Oct"/>
    <x v="187"/>
    <x v="184"/>
    <x v="1"/>
    <x v="23"/>
    <x v="0"/>
    <x v="0"/>
    <s v="PRD0074"/>
    <x v="18"/>
    <x v="11"/>
    <x v="18"/>
    <x v="12"/>
    <x v="4"/>
    <x v="4"/>
    <n v="1200000"/>
    <x v="1"/>
    <s v="EMP0061"/>
    <s v="Ganapathy Naidu"/>
    <n v="3"/>
    <n v="1103.8"/>
    <x v="4"/>
    <n v="993.42"/>
    <n v="12"/>
    <n v="278.16000000000003"/>
    <n v="2596.14"/>
    <n v="2163.66"/>
    <n v="154.32"/>
    <s v="Cash"/>
    <n v="5.9442094802283393E-2"/>
    <x v="3"/>
    <x v="0"/>
    <x v="0"/>
    <s v="19:44"/>
    <x v="0"/>
    <x v="1"/>
  </r>
  <r>
    <s v="INV102048"/>
    <x v="147"/>
    <x v="0"/>
    <x v="9"/>
    <s v="STR022-2024-Nov"/>
    <x v="12"/>
    <x v="12"/>
    <x v="1"/>
    <x v="9"/>
    <x v="2"/>
    <x v="1"/>
    <s v="PRD0013"/>
    <x v="15"/>
    <x v="10"/>
    <x v="15"/>
    <x v="8"/>
    <x v="73"/>
    <x v="58"/>
    <n v="800000"/>
    <x v="2"/>
    <s v="EMP0009"/>
    <s v="Vinod Hegde"/>
    <n v="3"/>
    <n v="848.56"/>
    <x v="2"/>
    <n v="0"/>
    <n v="5"/>
    <n v="127.28"/>
    <n v="2672.96"/>
    <n v="1650.03"/>
    <n v="895.65000000000009"/>
    <s v="Credit Card"/>
    <n v="0.33507796600023948"/>
    <x v="2"/>
    <x v="1"/>
    <x v="0"/>
    <s v="18:06"/>
    <x v="0"/>
    <x v="1"/>
  </r>
  <r>
    <s v="INV102049"/>
    <x v="301"/>
    <x v="0"/>
    <x v="0"/>
    <s v="STR046-2024-Dec"/>
    <x v="60"/>
    <x v="60"/>
    <x v="1"/>
    <x v="29"/>
    <x v="4"/>
    <x v="3"/>
    <s v="PRD0075"/>
    <x v="9"/>
    <x v="7"/>
    <x v="9"/>
    <x v="7"/>
    <x v="68"/>
    <x v="54"/>
    <n v="800000"/>
    <x v="2"/>
    <s v="EMP0240"/>
    <s v="Gopal Prasad"/>
    <n v="2"/>
    <n v="1043.54"/>
    <x v="5"/>
    <n v="104.35"/>
    <n v="12"/>
    <n v="237.93"/>
    <n v="2220.66"/>
    <n v="1385.06"/>
    <n v="597.66999999999985"/>
    <s v="Net Banking"/>
    <n v="0.2691407059162591"/>
    <x v="4"/>
    <x v="0"/>
    <x v="0"/>
    <s v="15:07"/>
    <x v="1"/>
    <x v="0"/>
  </r>
  <r>
    <s v="INV102050"/>
    <x v="273"/>
    <x v="0"/>
    <x v="2"/>
    <s v="STR116-2024-May"/>
    <x v="582"/>
    <x v="550"/>
    <x v="1"/>
    <x v="4"/>
    <x v="2"/>
    <x v="1"/>
    <s v="PRD0202"/>
    <x v="133"/>
    <x v="19"/>
    <x v="40"/>
    <x v="44"/>
    <x v="27"/>
    <x v="26"/>
    <n v="2000000"/>
    <x v="1"/>
    <s v="EMP0206"/>
    <s v="Arjun Krishnan"/>
    <n v="2"/>
    <n v="867.78"/>
    <x v="1"/>
    <n v="433.89"/>
    <n v="5"/>
    <n v="65.08"/>
    <n v="1366.75"/>
    <n v="1180.04"/>
    <n v="121.63000000000004"/>
    <s v="UPI"/>
    <n v="8.8992134625937469E-2"/>
    <x v="0"/>
    <x v="0"/>
    <x v="0"/>
    <s v="14:58"/>
    <x v="1"/>
    <x v="0"/>
  </r>
  <r>
    <s v="INV102051"/>
    <x v="324"/>
    <x v="0"/>
    <x v="0"/>
    <s v="STR049-2024-Dec"/>
    <x v="759"/>
    <x v="706"/>
    <x v="0"/>
    <x v="15"/>
    <x v="4"/>
    <x v="1"/>
    <s v="PRD0025"/>
    <x v="39"/>
    <x v="7"/>
    <x v="33"/>
    <x v="23"/>
    <x v="110"/>
    <x v="74"/>
    <n v="1200000"/>
    <x v="2"/>
    <s v="EMP0215"/>
    <s v="Praveen Gupta"/>
    <n v="1"/>
    <n v="1404.07"/>
    <x v="5"/>
    <n v="70.2"/>
    <n v="12"/>
    <n v="160.06"/>
    <n v="1493.93"/>
    <n v="1025.24"/>
    <n v="308.63000000000005"/>
    <s v="UPI"/>
    <n v="0.20658933149478226"/>
    <x v="0"/>
    <x v="0"/>
    <x v="0"/>
    <s v="20:49"/>
    <x v="0"/>
    <x v="0"/>
  </r>
  <r>
    <s v="INV102052"/>
    <x v="42"/>
    <x v="0"/>
    <x v="2"/>
    <s v="STR083-2024-May"/>
    <x v="776"/>
    <x v="722"/>
    <x v="1"/>
    <x v="33"/>
    <x v="3"/>
    <x v="1"/>
    <s v="PRD0117"/>
    <x v="10"/>
    <x v="8"/>
    <x v="10"/>
    <x v="8"/>
    <x v="28"/>
    <x v="27"/>
    <n v="1200000"/>
    <x v="2"/>
    <s v="EMP0091"/>
    <s v="Hari Nair"/>
    <n v="4"/>
    <n v="2039.75"/>
    <x v="1"/>
    <n v="2039.75"/>
    <n v="12"/>
    <n v="734.31"/>
    <n v="6853.56"/>
    <n v="5599.4"/>
    <n v="519.85000000000082"/>
    <s v="UPI"/>
    <n v="7.5851090528134393E-2"/>
    <x v="0"/>
    <x v="0"/>
    <x v="0"/>
    <s v="20:31"/>
    <x v="0"/>
    <x v="1"/>
  </r>
  <r>
    <s v="INV102053"/>
    <x v="201"/>
    <x v="0"/>
    <x v="11"/>
    <s v="STR075-2024-Aug"/>
    <x v="488"/>
    <x v="312"/>
    <x v="1"/>
    <x v="3"/>
    <x v="3"/>
    <x v="2"/>
    <s v="PRD0194"/>
    <x v="238"/>
    <x v="19"/>
    <x v="36"/>
    <x v="45"/>
    <x v="21"/>
    <x v="21"/>
    <n v="1000000"/>
    <x v="1"/>
    <s v="EMP0147"/>
    <s v="Yogesh Chettiar"/>
    <n v="1"/>
    <n v="468.07"/>
    <x v="1"/>
    <n v="117.02"/>
    <n v="5"/>
    <n v="17.55"/>
    <n v="368.6"/>
    <n v="319.07"/>
    <n v="31.980000000000029"/>
    <s v="Credit Card"/>
    <n v="8.676071622354864E-2"/>
    <x v="2"/>
    <x v="0"/>
    <x v="0"/>
    <s v="10:02"/>
    <x v="3"/>
    <x v="1"/>
  </r>
  <r>
    <s v="INV102054"/>
    <x v="294"/>
    <x v="0"/>
    <x v="2"/>
    <s v="STR029-2024-May"/>
    <x v="777"/>
    <x v="723"/>
    <x v="0"/>
    <x v="31"/>
    <x v="1"/>
    <x v="3"/>
    <s v="PRD0195"/>
    <x v="109"/>
    <x v="3"/>
    <x v="63"/>
    <x v="45"/>
    <x v="37"/>
    <x v="34"/>
    <n v="800000"/>
    <x v="2"/>
    <s v="EMP0173"/>
    <s v="Logesh Gopalakrishnan"/>
    <n v="4"/>
    <n v="2065.58"/>
    <x v="1"/>
    <n v="2065.58"/>
    <n v="12"/>
    <n v="743.61"/>
    <n v="6940.35"/>
    <n v="5970.84"/>
    <n v="225.9000000000002"/>
    <s v="Debit Card"/>
    <n v="3.2548790767036269E-2"/>
    <x v="1"/>
    <x v="1"/>
    <x v="0"/>
    <s v="15:48"/>
    <x v="1"/>
    <x v="1"/>
  </r>
  <r>
    <s v="INV102055"/>
    <x v="82"/>
    <x v="0"/>
    <x v="7"/>
    <s v="STR051-2024-Sep"/>
    <x v="498"/>
    <x v="472"/>
    <x v="1"/>
    <x v="27"/>
    <x v="4"/>
    <x v="3"/>
    <s v="PRD0189"/>
    <x v="14"/>
    <x v="9"/>
    <x v="14"/>
    <x v="11"/>
    <x v="41"/>
    <x v="38"/>
    <n v="2000000"/>
    <x v="1"/>
    <s v="EMP0045"/>
    <s v="Chitra Chettiar"/>
    <n v="3"/>
    <n v="1522.33"/>
    <x v="0"/>
    <n v="456.7"/>
    <n v="12"/>
    <n v="493.23"/>
    <n v="4603.5200000000004"/>
    <n v="2838.9"/>
    <n v="1271.3900000000003"/>
    <s v="Credit Card"/>
    <n v="0.27617779438342838"/>
    <x v="2"/>
    <x v="0"/>
    <x v="0"/>
    <s v="11:04"/>
    <x v="3"/>
    <x v="0"/>
  </r>
  <r>
    <s v="INV102056"/>
    <x v="94"/>
    <x v="0"/>
    <x v="2"/>
    <s v="STR063-2024-May"/>
    <x v="6"/>
    <x v="6"/>
    <x v="1"/>
    <x v="6"/>
    <x v="0"/>
    <x v="1"/>
    <s v="PRD0248"/>
    <x v="178"/>
    <x v="5"/>
    <x v="35"/>
    <x v="41"/>
    <x v="70"/>
    <x v="56"/>
    <n v="1200000"/>
    <x v="2"/>
    <s v="EMP0149"/>
    <s v="Vasanthi Kamath"/>
    <n v="2"/>
    <n v="1210.93"/>
    <x v="2"/>
    <n v="0"/>
    <n v="12"/>
    <n v="290.62"/>
    <n v="2712.48"/>
    <n v="1634.66"/>
    <n v="787.19999999999993"/>
    <s v="Debit Card"/>
    <n v="0.29021412139444341"/>
    <x v="1"/>
    <x v="0"/>
    <x v="0"/>
    <s v="16:20"/>
    <x v="1"/>
    <x v="0"/>
  </r>
  <r>
    <s v="INV102057"/>
    <x v="312"/>
    <x v="0"/>
    <x v="11"/>
    <s v="STR037-2024-Aug"/>
    <x v="53"/>
    <x v="53"/>
    <x v="1"/>
    <x v="8"/>
    <x v="3"/>
    <x v="0"/>
    <s v="PRD0145"/>
    <x v="94"/>
    <x v="8"/>
    <x v="10"/>
    <x v="42"/>
    <x v="0"/>
    <x v="0"/>
    <n v="1000000"/>
    <x v="0"/>
    <s v="EMP0091"/>
    <s v="Hari Nair"/>
    <n v="3"/>
    <n v="1621.06"/>
    <x v="0"/>
    <n v="486.32"/>
    <n v="12"/>
    <n v="525.22"/>
    <n v="4902.08"/>
    <n v="3399.81"/>
    <n v="977.05"/>
    <s v="UPI"/>
    <n v="0.19931335269926234"/>
    <x v="0"/>
    <x v="1"/>
    <x v="0"/>
    <s v="10:44"/>
    <x v="3"/>
    <x v="0"/>
  </r>
  <r>
    <s v="INV102058"/>
    <x v="84"/>
    <x v="0"/>
    <x v="1"/>
    <s v="STR031-2024-Oct"/>
    <x v="735"/>
    <x v="684"/>
    <x v="0"/>
    <x v="13"/>
    <x v="0"/>
    <x v="2"/>
    <s v="PRD0248"/>
    <x v="178"/>
    <x v="5"/>
    <x v="35"/>
    <x v="41"/>
    <x v="113"/>
    <x v="77"/>
    <n v="2000000"/>
    <x v="1"/>
    <s v="EMP0127"/>
    <s v="Chandra Reddy"/>
    <n v="1"/>
    <n v="1237.99"/>
    <x v="3"/>
    <n v="247.6"/>
    <n v="12"/>
    <n v="118.85"/>
    <n v="1109.24"/>
    <n v="817.33"/>
    <n v="173.05999999999997"/>
    <s v="Cash"/>
    <n v="0.15601673217698603"/>
    <x v="3"/>
    <x v="1"/>
    <x v="0"/>
    <s v="19:52"/>
    <x v="0"/>
    <x v="0"/>
  </r>
  <r>
    <s v="INV102059"/>
    <x v="152"/>
    <x v="0"/>
    <x v="2"/>
    <s v="STR070-2024-May"/>
    <x v="71"/>
    <x v="71"/>
    <x v="0"/>
    <x v="3"/>
    <x v="3"/>
    <x v="3"/>
    <s v="PRD0086"/>
    <x v="143"/>
    <x v="3"/>
    <x v="45"/>
    <x v="1"/>
    <x v="111"/>
    <x v="75"/>
    <n v="1000000"/>
    <x v="1"/>
    <s v="EMP0149"/>
    <s v="Vasanthi Kamath"/>
    <n v="2"/>
    <n v="3714.09"/>
    <x v="2"/>
    <n v="0"/>
    <n v="12"/>
    <n v="891.38"/>
    <n v="8319.56"/>
    <n v="4934.4399999999996"/>
    <n v="2493.7399999999998"/>
    <s v="Debit Card"/>
    <n v="0.29974421724225797"/>
    <x v="1"/>
    <x v="1"/>
    <x v="0"/>
    <s v="16:37"/>
    <x v="1"/>
    <x v="0"/>
  </r>
  <r>
    <s v="INV102060"/>
    <x v="124"/>
    <x v="0"/>
    <x v="0"/>
    <s v="STR086-2024-Dec"/>
    <x v="680"/>
    <x v="632"/>
    <x v="1"/>
    <x v="10"/>
    <x v="4"/>
    <x v="0"/>
    <s v="PRD0167"/>
    <x v="119"/>
    <x v="16"/>
    <x v="29"/>
    <x v="24"/>
    <x v="91"/>
    <x v="62"/>
    <n v="800000"/>
    <x v="1"/>
    <s v="EMP0260"/>
    <s v="Malathi Varma"/>
    <n v="4"/>
    <n v="2663.2"/>
    <x v="0"/>
    <n v="1065.28"/>
    <n v="12"/>
    <n v="1150.5"/>
    <n v="10738.02"/>
    <n v="6971.56"/>
    <n v="2615.96"/>
    <s v="Net Banking"/>
    <n v="0.24361660715848918"/>
    <x v="4"/>
    <x v="1"/>
    <x v="0"/>
    <s v="11:02"/>
    <x v="3"/>
    <x v="1"/>
  </r>
  <r>
    <s v="INV102061"/>
    <x v="92"/>
    <x v="0"/>
    <x v="7"/>
    <s v="STR113-2024-Sep"/>
    <x v="469"/>
    <x v="448"/>
    <x v="0"/>
    <x v="15"/>
    <x v="4"/>
    <x v="3"/>
    <s v="PRD0097"/>
    <x v="25"/>
    <x v="7"/>
    <x v="9"/>
    <x v="15"/>
    <x v="64"/>
    <x v="52"/>
    <n v="2000000"/>
    <x v="2"/>
    <s v="EMP0086"/>
    <s v="Anil Reddy"/>
    <n v="2"/>
    <n v="1406.1"/>
    <x v="3"/>
    <n v="562.44000000000005"/>
    <n v="12"/>
    <n v="269.97000000000003"/>
    <n v="2519.73"/>
    <n v="1943.3"/>
    <n v="306.46000000000004"/>
    <s v="Cash"/>
    <n v="0.12162414226921139"/>
    <x v="3"/>
    <x v="0"/>
    <x v="0"/>
    <s v="21:15"/>
    <x v="2"/>
    <x v="0"/>
  </r>
  <r>
    <s v="INV102062"/>
    <x v="194"/>
    <x v="0"/>
    <x v="7"/>
    <s v="STR079-2024-Sep"/>
    <x v="152"/>
    <x v="150"/>
    <x v="1"/>
    <x v="0"/>
    <x v="0"/>
    <x v="0"/>
    <s v="PRD0125"/>
    <x v="22"/>
    <x v="12"/>
    <x v="21"/>
    <x v="2"/>
    <x v="79"/>
    <x v="63"/>
    <n v="2500000"/>
    <x v="1"/>
    <s v="EMP0002"/>
    <s v="Girish Sundaram"/>
    <n v="1"/>
    <n v="3358"/>
    <x v="2"/>
    <n v="0"/>
    <n v="12"/>
    <n v="402.96"/>
    <n v="3760.96"/>
    <n v="2069.33"/>
    <n v="1288.67"/>
    <s v="UPI"/>
    <n v="0.34264389942993279"/>
    <x v="0"/>
    <x v="0"/>
    <x v="0"/>
    <s v="16:23"/>
    <x v="1"/>
    <x v="1"/>
  </r>
  <r>
    <s v="INV102063"/>
    <x v="34"/>
    <x v="0"/>
    <x v="0"/>
    <s v="STR047-2024-Dec"/>
    <x v="41"/>
    <x v="41"/>
    <x v="0"/>
    <x v="16"/>
    <x v="3"/>
    <x v="1"/>
    <s v="PRD0016"/>
    <x v="28"/>
    <x v="12"/>
    <x v="21"/>
    <x v="17"/>
    <x v="12"/>
    <x v="12"/>
    <n v="800000"/>
    <x v="0"/>
    <s v="EMP0207"/>
    <s v="Chitra Bhat"/>
    <n v="1"/>
    <n v="2084.27"/>
    <x v="6"/>
    <n v="312.64"/>
    <n v="12"/>
    <n v="212.6"/>
    <n v="1984.23"/>
    <n v="1461.73"/>
    <n v="309.89999999999998"/>
    <s v="Debit Card"/>
    <n v="0.15618149105698431"/>
    <x v="1"/>
    <x v="0"/>
    <x v="0"/>
    <s v="13:05"/>
    <x v="1"/>
    <x v="0"/>
  </r>
  <r>
    <s v="INV102064"/>
    <x v="275"/>
    <x v="1"/>
    <x v="4"/>
    <s v="STR107-2025-Feb"/>
    <x v="298"/>
    <x v="287"/>
    <x v="1"/>
    <x v="11"/>
    <x v="3"/>
    <x v="0"/>
    <s v="PRD0079"/>
    <x v="69"/>
    <x v="15"/>
    <x v="46"/>
    <x v="37"/>
    <x v="98"/>
    <x v="19"/>
    <n v="1500000"/>
    <x v="1"/>
    <s v="EMP0121"/>
    <s v="Yamini Pandian"/>
    <n v="4"/>
    <n v="1868.16"/>
    <x v="2"/>
    <n v="0"/>
    <n v="12"/>
    <n v="896.72"/>
    <n v="8369.36"/>
    <n v="4677.84"/>
    <n v="2794.8"/>
    <s v="Debit Card"/>
    <n v="0.33393234369175184"/>
    <x v="1"/>
    <x v="0"/>
    <x v="0"/>
    <s v="16:33"/>
    <x v="1"/>
    <x v="0"/>
  </r>
  <r>
    <s v="INV102065"/>
    <x v="325"/>
    <x v="0"/>
    <x v="9"/>
    <s v="STR067-2024-Nov"/>
    <x v="664"/>
    <x v="619"/>
    <x v="0"/>
    <x v="20"/>
    <x v="0"/>
    <x v="1"/>
    <s v="PRD0218"/>
    <x v="40"/>
    <x v="18"/>
    <x v="34"/>
    <x v="10"/>
    <x v="108"/>
    <x v="24"/>
    <n v="2500000"/>
    <x v="0"/>
    <s v="EMP0276"/>
    <s v="Manoj Ramachandran"/>
    <n v="1"/>
    <n v="776.3"/>
    <x v="2"/>
    <n v="0"/>
    <n v="5"/>
    <n v="38.81"/>
    <n v="815.11"/>
    <n v="513.84"/>
    <n v="262.45999999999998"/>
    <s v="Credit Card"/>
    <n v="0.32199335059071776"/>
    <x v="2"/>
    <x v="0"/>
    <x v="0"/>
    <s v="13:01"/>
    <x v="1"/>
    <x v="0"/>
  </r>
  <r>
    <s v="INV102066"/>
    <x v="324"/>
    <x v="0"/>
    <x v="0"/>
    <s v="STR022-2024-Dec"/>
    <x v="50"/>
    <x v="50"/>
    <x v="1"/>
    <x v="0"/>
    <x v="0"/>
    <x v="0"/>
    <s v="PRD0115"/>
    <x v="57"/>
    <x v="8"/>
    <x v="39"/>
    <x v="1"/>
    <x v="73"/>
    <x v="58"/>
    <n v="800000"/>
    <x v="2"/>
    <s v="EMP0223"/>
    <s v="Meena Krishnan"/>
    <n v="1"/>
    <n v="1680.37"/>
    <x v="2"/>
    <n v="0"/>
    <n v="12"/>
    <n v="201.64"/>
    <n v="1882.01"/>
    <n v="1140.9000000000001"/>
    <n v="539.46999999999991"/>
    <s v="Cash"/>
    <n v="0.28664566075631898"/>
    <x v="3"/>
    <x v="1"/>
    <x v="0"/>
    <s v="16:06"/>
    <x v="1"/>
    <x v="0"/>
  </r>
  <r>
    <s v="INV102067"/>
    <x v="360"/>
    <x v="1"/>
    <x v="6"/>
    <s v="STR038-2025-Jan"/>
    <x v="400"/>
    <x v="332"/>
    <x v="0"/>
    <x v="21"/>
    <x v="1"/>
    <x v="3"/>
    <s v="PRD0213"/>
    <x v="80"/>
    <x v="14"/>
    <x v="23"/>
    <x v="9"/>
    <x v="95"/>
    <x v="69"/>
    <n v="1500000"/>
    <x v="2"/>
    <s v="EMP0205"/>
    <s v="Malini Gowda"/>
    <n v="2"/>
    <n v="6762.64"/>
    <x v="5"/>
    <n v="676.26"/>
    <n v="3"/>
    <n v="385.47"/>
    <n v="13234.49"/>
    <n v="9734.42"/>
    <n v="3114.5999999999995"/>
    <s v="Credit Card"/>
    <n v="0.23533963152339074"/>
    <x v="2"/>
    <x v="0"/>
    <x v="0"/>
    <s v="17:56"/>
    <x v="0"/>
    <x v="1"/>
  </r>
  <r>
    <s v="INV102068"/>
    <x v="97"/>
    <x v="0"/>
    <x v="1"/>
    <s v="STR037-2024-Oct"/>
    <x v="371"/>
    <x v="356"/>
    <x v="0"/>
    <x v="14"/>
    <x v="1"/>
    <x v="1"/>
    <s v="PRD0092"/>
    <x v="149"/>
    <x v="2"/>
    <x v="2"/>
    <x v="39"/>
    <x v="0"/>
    <x v="0"/>
    <n v="1000000"/>
    <x v="0"/>
    <s v="EMP0255"/>
    <s v="Venkat Sharma"/>
    <n v="3"/>
    <n v="3691"/>
    <x v="3"/>
    <n v="2214.6"/>
    <n v="12"/>
    <n v="1063.01"/>
    <n v="9921.41"/>
    <n v="8196.93"/>
    <n v="661.46999999999957"/>
    <s v="EMI"/>
    <n v="6.6670967130679978E-2"/>
    <x v="5"/>
    <x v="1"/>
    <x v="0"/>
    <s v="19:01"/>
    <x v="0"/>
    <x v="1"/>
  </r>
  <r>
    <s v="INV102069"/>
    <x v="323"/>
    <x v="0"/>
    <x v="10"/>
    <s v="STR037-2024-Apr"/>
    <x v="177"/>
    <x v="174"/>
    <x v="1"/>
    <x v="30"/>
    <x v="3"/>
    <x v="1"/>
    <s v="PRD0035"/>
    <x v="4"/>
    <x v="0"/>
    <x v="4"/>
    <x v="1"/>
    <x v="0"/>
    <x v="0"/>
    <n v="1000000"/>
    <x v="0"/>
    <s v="EMP0141"/>
    <s v="Dhruv Mishra"/>
    <n v="1"/>
    <n v="944.14"/>
    <x v="6"/>
    <n v="141.62"/>
    <n v="5"/>
    <n v="40.130000000000003"/>
    <n v="842.65"/>
    <n v="539.76"/>
    <n v="262.76"/>
    <s v="Debit Card"/>
    <n v="0.31182578769358571"/>
    <x v="1"/>
    <x v="1"/>
    <x v="0"/>
    <s v="15:15"/>
    <x v="1"/>
    <x v="1"/>
  </r>
  <r>
    <s v="INV102070"/>
    <x v="118"/>
    <x v="1"/>
    <x v="6"/>
    <s v="STR096-2025-Jan"/>
    <x v="328"/>
    <x v="125"/>
    <x v="0"/>
    <x v="20"/>
    <x v="0"/>
    <x v="0"/>
    <s v="PRD0212"/>
    <x v="161"/>
    <x v="9"/>
    <x v="28"/>
    <x v="36"/>
    <x v="49"/>
    <x v="45"/>
    <n v="1500000"/>
    <x v="2"/>
    <s v="EMP0009"/>
    <s v="Vinod Hegde"/>
    <n v="1"/>
    <n v="2904.71"/>
    <x v="3"/>
    <n v="580.94000000000005"/>
    <n v="12"/>
    <n v="278.85000000000002"/>
    <n v="2602.62"/>
    <n v="2039.7"/>
    <n v="284.06999999999982"/>
    <s v="UPI"/>
    <n v="0.10914770500495648"/>
    <x v="0"/>
    <x v="0"/>
    <x v="0"/>
    <s v="14:41"/>
    <x v="1"/>
    <x v="0"/>
  </r>
  <r>
    <s v="INV102071"/>
    <x v="323"/>
    <x v="0"/>
    <x v="10"/>
    <s v="STR058-2024-Apr"/>
    <x v="37"/>
    <x v="37"/>
    <x v="0"/>
    <x v="23"/>
    <x v="0"/>
    <x v="1"/>
    <s v="PRD0204"/>
    <x v="190"/>
    <x v="12"/>
    <x v="68"/>
    <x v="46"/>
    <x v="4"/>
    <x v="4"/>
    <n v="1200000"/>
    <x v="1"/>
    <s v="EMP0001"/>
    <s v="Charulatha Kumar"/>
    <n v="3"/>
    <n v="1013.95"/>
    <x v="2"/>
    <n v="0"/>
    <n v="12"/>
    <n v="365.02"/>
    <n v="3406.87"/>
    <n v="2087.0100000000002"/>
    <n v="954.83999999999969"/>
    <s v="UPI"/>
    <n v="0.28026898590201554"/>
    <x v="0"/>
    <x v="1"/>
    <x v="0"/>
    <s v="15:48"/>
    <x v="1"/>
    <x v="1"/>
  </r>
  <r>
    <s v="INV102072"/>
    <x v="9"/>
    <x v="0"/>
    <x v="1"/>
    <s v="STR096-2024-Oct"/>
    <x v="350"/>
    <x v="335"/>
    <x v="0"/>
    <x v="29"/>
    <x v="4"/>
    <x v="0"/>
    <s v="PRD0072"/>
    <x v="142"/>
    <x v="0"/>
    <x v="19"/>
    <x v="5"/>
    <x v="49"/>
    <x v="45"/>
    <n v="1500000"/>
    <x v="2"/>
    <s v="EMP0215"/>
    <s v="Praveen Gupta"/>
    <n v="1"/>
    <n v="845.02"/>
    <x v="5"/>
    <n v="42.25"/>
    <n v="5"/>
    <n v="40.14"/>
    <n v="842.91"/>
    <n v="599.28"/>
    <n v="203.49"/>
    <s v="UPI"/>
    <n v="0.24141367405772859"/>
    <x v="0"/>
    <x v="0"/>
    <x v="0"/>
    <s v="16:26"/>
    <x v="1"/>
    <x v="0"/>
  </r>
  <r>
    <s v="INV102073"/>
    <x v="316"/>
    <x v="1"/>
    <x v="4"/>
    <s v="STR011-2025-Feb"/>
    <x v="657"/>
    <x v="615"/>
    <x v="1"/>
    <x v="5"/>
    <x v="2"/>
    <x v="1"/>
    <s v="PRD0102"/>
    <x v="207"/>
    <x v="2"/>
    <x v="3"/>
    <x v="7"/>
    <x v="2"/>
    <x v="2"/>
    <n v="2000000"/>
    <x v="0"/>
    <s v="EMP0204"/>
    <s v="Rahul Krishnan"/>
    <n v="1"/>
    <n v="1663.88"/>
    <x v="6"/>
    <n v="249.58"/>
    <n v="12"/>
    <n v="169.72"/>
    <n v="1584.02"/>
    <n v="1331.55"/>
    <n v="82.750000000000028"/>
    <s v="Cash"/>
    <n v="5.2240502013863481E-2"/>
    <x v="3"/>
    <x v="0"/>
    <x v="0"/>
    <s v="13:08"/>
    <x v="1"/>
    <x v="0"/>
  </r>
  <r>
    <s v="INV102074"/>
    <x v="298"/>
    <x v="0"/>
    <x v="7"/>
    <s v="STR055-2024-Sep"/>
    <x v="624"/>
    <x v="587"/>
    <x v="0"/>
    <x v="19"/>
    <x v="1"/>
    <x v="0"/>
    <s v="PRD0020"/>
    <x v="86"/>
    <x v="6"/>
    <x v="8"/>
    <x v="41"/>
    <x v="51"/>
    <x v="47"/>
    <n v="1500000"/>
    <x v="0"/>
    <s v="EMP0001"/>
    <s v="Charulatha Kumar"/>
    <n v="4"/>
    <n v="315.19"/>
    <x v="4"/>
    <n v="378.23"/>
    <n v="5"/>
    <n v="44.13"/>
    <n v="926.66"/>
    <n v="687.6"/>
    <n v="194.92999999999995"/>
    <s v="Debit Card"/>
    <n v="0.21035762847214723"/>
    <x v="1"/>
    <x v="1"/>
    <x v="0"/>
    <s v="12:41"/>
    <x v="1"/>
    <x v="1"/>
  </r>
  <r>
    <s v="INV102075"/>
    <x v="28"/>
    <x v="0"/>
    <x v="10"/>
    <s v="STR034-2024-Apr"/>
    <x v="255"/>
    <x v="249"/>
    <x v="1"/>
    <x v="21"/>
    <x v="1"/>
    <x v="0"/>
    <s v="PRD0057"/>
    <x v="206"/>
    <x v="18"/>
    <x v="34"/>
    <x v="31"/>
    <x v="117"/>
    <x v="79"/>
    <n v="1200000"/>
    <x v="2"/>
    <s v="EMP0173"/>
    <s v="Logesh Gopalakrishnan"/>
    <n v="1"/>
    <n v="1444.5"/>
    <x v="2"/>
    <n v="0"/>
    <n v="12"/>
    <n v="173.34"/>
    <n v="1617.84"/>
    <n v="906.3"/>
    <n v="538.19999999999993"/>
    <s v="Credit Card"/>
    <n v="0.33266577659101021"/>
    <x v="2"/>
    <x v="0"/>
    <x v="0"/>
    <s v="21:50"/>
    <x v="2"/>
    <x v="1"/>
  </r>
  <r>
    <s v="INV102076"/>
    <x v="311"/>
    <x v="0"/>
    <x v="3"/>
    <s v="STR040-2024-Jul"/>
    <x v="291"/>
    <x v="21"/>
    <x v="0"/>
    <x v="3"/>
    <x v="3"/>
    <x v="0"/>
    <s v="PRD0169"/>
    <x v="13"/>
    <x v="8"/>
    <x v="13"/>
    <x v="10"/>
    <x v="14"/>
    <x v="14"/>
    <n v="1200000"/>
    <x v="2"/>
    <s v="EMP0240"/>
    <s v="Gopal Prasad"/>
    <n v="1"/>
    <n v="1835.19"/>
    <x v="2"/>
    <n v="0"/>
    <n v="12"/>
    <n v="220.22"/>
    <n v="2055.41"/>
    <n v="1407.33"/>
    <n v="427.8599999999999"/>
    <s v="Credit Card"/>
    <n v="0.20816284828817605"/>
    <x v="2"/>
    <x v="0"/>
    <x v="0"/>
    <s v="13:15"/>
    <x v="1"/>
    <x v="0"/>
  </r>
  <r>
    <s v="INV102077"/>
    <x v="101"/>
    <x v="0"/>
    <x v="1"/>
    <s v="STR031-2024-Oct"/>
    <x v="750"/>
    <x v="698"/>
    <x v="1"/>
    <x v="29"/>
    <x v="4"/>
    <x v="1"/>
    <s v="PRD0125"/>
    <x v="22"/>
    <x v="12"/>
    <x v="21"/>
    <x v="2"/>
    <x v="113"/>
    <x v="77"/>
    <n v="2000000"/>
    <x v="1"/>
    <s v="EMP0205"/>
    <s v="Malini Gowda"/>
    <n v="1"/>
    <n v="3220.89"/>
    <x v="0"/>
    <n v="322.08999999999997"/>
    <n v="12"/>
    <n v="347.86"/>
    <n v="3246.66"/>
    <n v="2069.33"/>
    <n v="829.46999999999991"/>
    <s v="EMI"/>
    <n v="0.25548409750328027"/>
    <x v="5"/>
    <x v="0"/>
    <x v="0"/>
    <s v="10:13"/>
    <x v="3"/>
    <x v="0"/>
  </r>
  <r>
    <s v="INV102078"/>
    <x v="6"/>
    <x v="0"/>
    <x v="5"/>
    <s v="STR001-2024-Jun"/>
    <x v="650"/>
    <x v="609"/>
    <x v="1"/>
    <x v="24"/>
    <x v="1"/>
    <x v="2"/>
    <s v="PRD0025"/>
    <x v="39"/>
    <x v="7"/>
    <x v="33"/>
    <x v="23"/>
    <x v="55"/>
    <x v="48"/>
    <n v="2500000"/>
    <x v="1"/>
    <s v="EMP0020"/>
    <s v="Eswar Prasad"/>
    <n v="3"/>
    <n v="1419.34"/>
    <x v="6"/>
    <n v="638.70000000000005"/>
    <n v="12"/>
    <n v="434.32"/>
    <n v="4053.64"/>
    <n v="3075.72"/>
    <n v="543.60000000000014"/>
    <s v="Cash"/>
    <n v="0.13410169625324403"/>
    <x v="3"/>
    <x v="1"/>
    <x v="0"/>
    <s v="20:05"/>
    <x v="0"/>
    <x v="0"/>
  </r>
  <r>
    <s v="INV102079"/>
    <x v="165"/>
    <x v="1"/>
    <x v="8"/>
    <s v="STR024-2025-Mar"/>
    <x v="379"/>
    <x v="364"/>
    <x v="0"/>
    <x v="19"/>
    <x v="1"/>
    <x v="1"/>
    <s v="PRD0101"/>
    <x v="233"/>
    <x v="17"/>
    <x v="30"/>
    <x v="21"/>
    <x v="16"/>
    <x v="16"/>
    <n v="1000000"/>
    <x v="0"/>
    <s v="EMP0206"/>
    <s v="Arjun Krishnan"/>
    <n v="1"/>
    <n v="1023.34"/>
    <x v="2"/>
    <n v="0"/>
    <n v="12"/>
    <n v="122.8"/>
    <n v="1146.1400000000001"/>
    <n v="674.29"/>
    <n v="349.05000000000013"/>
    <s v="Credit Card"/>
    <n v="0.3045439475107754"/>
    <x v="2"/>
    <x v="0"/>
    <x v="0"/>
    <s v="21:45"/>
    <x v="2"/>
    <x v="0"/>
  </r>
  <r>
    <s v="INV102080"/>
    <x v="153"/>
    <x v="0"/>
    <x v="7"/>
    <s v="STR086-2024-Sep"/>
    <x v="238"/>
    <x v="232"/>
    <x v="0"/>
    <x v="10"/>
    <x v="4"/>
    <x v="3"/>
    <s v="PRD0163"/>
    <x v="44"/>
    <x v="15"/>
    <x v="27"/>
    <x v="5"/>
    <x v="91"/>
    <x v="62"/>
    <n v="800000"/>
    <x v="1"/>
    <s v="EMP0086"/>
    <s v="Anil Reddy"/>
    <n v="3"/>
    <n v="1209.81"/>
    <x v="1"/>
    <n v="907.36"/>
    <n v="12"/>
    <n v="326.64999999999998"/>
    <n v="3048.72"/>
    <n v="2407.92"/>
    <n v="314.14999999999975"/>
    <s v="EMI"/>
    <n v="0.10304324437796838"/>
    <x v="5"/>
    <x v="1"/>
    <x v="0"/>
    <s v="13:19"/>
    <x v="1"/>
    <x v="0"/>
  </r>
  <r>
    <s v="INV102081"/>
    <x v="295"/>
    <x v="0"/>
    <x v="9"/>
    <s v="STR046-2024-Nov"/>
    <x v="589"/>
    <x v="488"/>
    <x v="0"/>
    <x v="18"/>
    <x v="2"/>
    <x v="1"/>
    <s v="PRD0110"/>
    <x v="153"/>
    <x v="5"/>
    <x v="35"/>
    <x v="44"/>
    <x v="68"/>
    <x v="54"/>
    <n v="800000"/>
    <x v="2"/>
    <s v="EMP0269"/>
    <s v="Ishwarya Shetty"/>
    <n v="1"/>
    <n v="1681.56"/>
    <x v="2"/>
    <n v="0"/>
    <n v="12"/>
    <n v="201.79"/>
    <n v="1883.35"/>
    <n v="975.36"/>
    <n v="706.19999999999993"/>
    <s v="UPI"/>
    <n v="0.37497013300767246"/>
    <x v="0"/>
    <x v="0"/>
    <x v="0"/>
    <s v="12:08"/>
    <x v="1"/>
    <x v="1"/>
  </r>
  <r>
    <s v="INV102082"/>
    <x v="35"/>
    <x v="1"/>
    <x v="8"/>
    <s v="STR080-2025-Mar"/>
    <x v="328"/>
    <x v="125"/>
    <x v="0"/>
    <x v="20"/>
    <x v="0"/>
    <x v="0"/>
    <s v="PRD0115"/>
    <x v="57"/>
    <x v="8"/>
    <x v="39"/>
    <x v="1"/>
    <x v="26"/>
    <x v="19"/>
    <n v="2000000"/>
    <x v="1"/>
    <s v="EMP0156"/>
    <s v="Deepthi Iyengar"/>
    <n v="3"/>
    <n v="1742.57"/>
    <x v="1"/>
    <n v="1306.93"/>
    <n v="12"/>
    <n v="470.49"/>
    <n v="4391.2700000000004"/>
    <n v="3422.7"/>
    <n v="498.08000000000061"/>
    <s v="UPI"/>
    <n v="0.11342504560184197"/>
    <x v="0"/>
    <x v="0"/>
    <x v="0"/>
    <s v="11:04"/>
    <x v="3"/>
    <x v="0"/>
  </r>
  <r>
    <s v="INV102083"/>
    <x v="178"/>
    <x v="0"/>
    <x v="2"/>
    <s v="STR117-2024-May"/>
    <x v="376"/>
    <x v="361"/>
    <x v="1"/>
    <x v="20"/>
    <x v="0"/>
    <x v="2"/>
    <s v="PRD0001"/>
    <x v="84"/>
    <x v="15"/>
    <x v="54"/>
    <x v="40"/>
    <x v="82"/>
    <x v="39"/>
    <n v="1500000"/>
    <x v="1"/>
    <s v="EMP0258"/>
    <s v="Preethi Singh"/>
    <n v="1"/>
    <n v="1842.61"/>
    <x v="1"/>
    <n v="460.65"/>
    <n v="12"/>
    <n v="165.84"/>
    <n v="1547.8"/>
    <n v="1409.12"/>
    <n v="-27.15999999999994"/>
    <s v="Net Banking"/>
    <n v="-1.7547486755394717E-2"/>
    <x v="4"/>
    <x v="0"/>
    <x v="0"/>
    <s v="10:40"/>
    <x v="3"/>
    <x v="0"/>
  </r>
  <r>
    <s v="INV102084"/>
    <x v="128"/>
    <x v="0"/>
    <x v="9"/>
    <s v="STR104-2024-Nov"/>
    <x v="2"/>
    <x v="2"/>
    <x v="1"/>
    <x v="2"/>
    <x v="2"/>
    <x v="1"/>
    <s v="PRD0245"/>
    <x v="1"/>
    <x v="1"/>
    <x v="1"/>
    <x v="1"/>
    <x v="53"/>
    <x v="19"/>
    <n v="1200000"/>
    <x v="1"/>
    <s v="EMP0008"/>
    <s v="Deepak Kamath"/>
    <n v="4"/>
    <n v="790.29"/>
    <x v="2"/>
    <n v="0"/>
    <n v="5"/>
    <n v="158.06"/>
    <n v="3319.22"/>
    <n v="1968.44"/>
    <n v="1192.7199999999998"/>
    <s v="UPI"/>
    <n v="0.35933743469851348"/>
    <x v="0"/>
    <x v="1"/>
    <x v="0"/>
    <s v="14:25"/>
    <x v="1"/>
    <x v="0"/>
  </r>
  <r>
    <s v="INV102085"/>
    <x v="211"/>
    <x v="0"/>
    <x v="0"/>
    <s v="STR100-2024-Dec"/>
    <x v="589"/>
    <x v="488"/>
    <x v="0"/>
    <x v="18"/>
    <x v="2"/>
    <x v="1"/>
    <s v="PRD0192"/>
    <x v="101"/>
    <x v="1"/>
    <x v="1"/>
    <x v="44"/>
    <x v="48"/>
    <x v="44"/>
    <n v="2500000"/>
    <x v="2"/>
    <s v="EMP0225"/>
    <s v="Swathi Achari"/>
    <n v="4"/>
    <n v="425.07"/>
    <x v="2"/>
    <n v="0"/>
    <n v="5"/>
    <n v="85.01"/>
    <n v="1785.29"/>
    <n v="1048.24"/>
    <n v="652.04"/>
    <s v="UPI"/>
    <n v="0.3652291784528004"/>
    <x v="0"/>
    <x v="1"/>
    <x v="0"/>
    <s v="19:22"/>
    <x v="0"/>
    <x v="0"/>
  </r>
  <r>
    <s v="INV102086"/>
    <x v="184"/>
    <x v="0"/>
    <x v="9"/>
    <s v="STR100-2024-Nov"/>
    <x v="430"/>
    <x v="413"/>
    <x v="1"/>
    <x v="6"/>
    <x v="0"/>
    <x v="3"/>
    <s v="PRD0205"/>
    <x v="211"/>
    <x v="6"/>
    <x v="20"/>
    <x v="5"/>
    <x v="48"/>
    <x v="44"/>
    <n v="2500000"/>
    <x v="2"/>
    <s v="EMP0260"/>
    <s v="Malathi Varma"/>
    <n v="1"/>
    <n v="871.52"/>
    <x v="5"/>
    <n v="43.58"/>
    <n v="5"/>
    <n v="41.4"/>
    <n v="869.34"/>
    <n v="535.47"/>
    <n v="292.47000000000003"/>
    <s v="Net Banking"/>
    <n v="0.33642763475740217"/>
    <x v="4"/>
    <x v="1"/>
    <x v="0"/>
    <s v="18:55"/>
    <x v="0"/>
    <x v="0"/>
  </r>
  <r>
    <s v="INV102087"/>
    <x v="30"/>
    <x v="0"/>
    <x v="1"/>
    <s v="STR056-2024-Oct"/>
    <x v="778"/>
    <x v="724"/>
    <x v="0"/>
    <x v="15"/>
    <x v="4"/>
    <x v="1"/>
    <s v="PRD0094"/>
    <x v="201"/>
    <x v="4"/>
    <x v="6"/>
    <x v="42"/>
    <x v="61"/>
    <x v="50"/>
    <n v="1200000"/>
    <x v="2"/>
    <s v="EMP0147"/>
    <s v="Yogesh Chettiar"/>
    <n v="2"/>
    <n v="1310.45"/>
    <x v="5"/>
    <n v="131.04"/>
    <n v="12"/>
    <n v="298.77999999999997"/>
    <n v="2788.64"/>
    <n v="1787.78"/>
    <n v="702.07999999999993"/>
    <s v="Cash"/>
    <n v="0.25176430087784724"/>
    <x v="3"/>
    <x v="0"/>
    <x v="0"/>
    <s v="16:15"/>
    <x v="1"/>
    <x v="0"/>
  </r>
  <r>
    <s v="INV102088"/>
    <x v="15"/>
    <x v="0"/>
    <x v="5"/>
    <s v="STR055-2024-Jun"/>
    <x v="306"/>
    <x v="295"/>
    <x v="0"/>
    <x v="6"/>
    <x v="0"/>
    <x v="1"/>
    <s v="PRD0045"/>
    <x v="218"/>
    <x v="2"/>
    <x v="2"/>
    <x v="6"/>
    <x v="51"/>
    <x v="47"/>
    <n v="1500000"/>
    <x v="0"/>
    <s v="EMP0015"/>
    <s v="Vikram Bhat"/>
    <n v="1"/>
    <n v="3049.84"/>
    <x v="4"/>
    <n v="914.95"/>
    <n v="12"/>
    <n v="256.19"/>
    <n v="2391.08"/>
    <n v="2078.92"/>
    <n v="55.969999999999857"/>
    <s v="Net Banking"/>
    <n v="2.3407832443916497E-2"/>
    <x v="4"/>
    <x v="1"/>
    <x v="0"/>
    <s v="18:43"/>
    <x v="0"/>
    <x v="0"/>
  </r>
  <r>
    <s v="INV102089"/>
    <x v="27"/>
    <x v="0"/>
    <x v="1"/>
    <s v="STR033-2024-Oct"/>
    <x v="562"/>
    <x v="532"/>
    <x v="1"/>
    <x v="32"/>
    <x v="3"/>
    <x v="0"/>
    <s v="PRD0062"/>
    <x v="106"/>
    <x v="13"/>
    <x v="57"/>
    <x v="25"/>
    <x v="116"/>
    <x v="53"/>
    <n v="2500000"/>
    <x v="0"/>
    <s v="EMP0132"/>
    <s v="Vasanthi Gupta"/>
    <n v="3"/>
    <n v="660.92"/>
    <x v="0"/>
    <n v="198.28"/>
    <n v="5"/>
    <n v="89.22"/>
    <n v="1873.7"/>
    <n v="1274.28"/>
    <n v="510.20000000000005"/>
    <s v="Cash"/>
    <n v="0.27229545818434114"/>
    <x v="3"/>
    <x v="0"/>
    <x v="0"/>
    <s v="20:25"/>
    <x v="0"/>
    <x v="1"/>
  </r>
  <r>
    <s v="INV102090"/>
    <x v="329"/>
    <x v="0"/>
    <x v="0"/>
    <s v="STR032-2024-Dec"/>
    <x v="779"/>
    <x v="725"/>
    <x v="1"/>
    <x v="15"/>
    <x v="4"/>
    <x v="0"/>
    <s v="PRD0051"/>
    <x v="113"/>
    <x v="14"/>
    <x v="31"/>
    <x v="46"/>
    <x v="56"/>
    <x v="30"/>
    <n v="2500000"/>
    <x v="1"/>
    <s v="EMP0160"/>
    <s v="Ganesh Iyengar"/>
    <n v="2"/>
    <n v="1197.77"/>
    <x v="2"/>
    <n v="0"/>
    <n v="3"/>
    <n v="71.87"/>
    <n v="2467.41"/>
    <n v="1908.08"/>
    <n v="487.45999999999992"/>
    <s v="UPI"/>
    <n v="0.19755938413153873"/>
    <x v="0"/>
    <x v="1"/>
    <x v="0"/>
    <s v="10:30"/>
    <x v="3"/>
    <x v="0"/>
  </r>
  <r>
    <s v="INV102091"/>
    <x v="103"/>
    <x v="0"/>
    <x v="5"/>
    <s v="STR053-2024-Jun"/>
    <x v="536"/>
    <x v="507"/>
    <x v="0"/>
    <x v="4"/>
    <x v="2"/>
    <x v="1"/>
    <s v="PRD0246"/>
    <x v="228"/>
    <x v="0"/>
    <x v="4"/>
    <x v="1"/>
    <x v="58"/>
    <x v="30"/>
    <n v="1500000"/>
    <x v="1"/>
    <s v="EMP0173"/>
    <s v="Logesh Gopalakrishnan"/>
    <n v="2"/>
    <n v="1073.52"/>
    <x v="0"/>
    <n v="214.7"/>
    <n v="12"/>
    <n v="231.88"/>
    <n v="2164.2199999999998"/>
    <n v="1488"/>
    <n v="444.3399999999998"/>
    <s v="Cash"/>
    <n v="0.2053118444520427"/>
    <x v="3"/>
    <x v="0"/>
    <x v="0"/>
    <s v="14:23"/>
    <x v="1"/>
    <x v="0"/>
  </r>
  <r>
    <s v="INV102092"/>
    <x v="282"/>
    <x v="1"/>
    <x v="8"/>
    <s v="STR014-2025-Mar"/>
    <x v="606"/>
    <x v="570"/>
    <x v="0"/>
    <x v="8"/>
    <x v="3"/>
    <x v="3"/>
    <s v="PRD0207"/>
    <x v="193"/>
    <x v="2"/>
    <x v="2"/>
    <x v="3"/>
    <x v="15"/>
    <x v="15"/>
    <n v="1000000"/>
    <x v="0"/>
    <s v="EMP0073"/>
    <s v="Sathish Sundaram"/>
    <n v="0"/>
    <n v="4989.92"/>
    <x v="1"/>
    <n v="0"/>
    <n v="12"/>
    <n v="0"/>
    <n v="0"/>
    <n v="0"/>
    <n v="0"/>
    <s v="Net Banking"/>
    <n v="0"/>
    <x v="4"/>
    <x v="0"/>
    <x v="0"/>
    <s v="13:03"/>
    <x v="1"/>
    <x v="1"/>
  </r>
  <r>
    <s v="INV102093"/>
    <x v="267"/>
    <x v="1"/>
    <x v="8"/>
    <s v="STR049-2025-Mar"/>
    <x v="576"/>
    <x v="544"/>
    <x v="0"/>
    <x v="4"/>
    <x v="2"/>
    <x v="1"/>
    <s v="PRD0148"/>
    <x v="169"/>
    <x v="0"/>
    <x v="37"/>
    <x v="31"/>
    <x v="110"/>
    <x v="74"/>
    <n v="1200000"/>
    <x v="2"/>
    <s v="EMP0009"/>
    <s v="Vinod Hegde"/>
    <n v="1"/>
    <n v="1156.6400000000001"/>
    <x v="0"/>
    <n v="115.66"/>
    <n v="12"/>
    <n v="124.92"/>
    <n v="1165.9000000000001"/>
    <n v="767.11"/>
    <n v="273.87000000000006"/>
    <s v="Debit Card"/>
    <n v="0.23490007719358438"/>
    <x v="1"/>
    <x v="0"/>
    <x v="0"/>
    <s v="11:48"/>
    <x v="3"/>
    <x v="1"/>
  </r>
  <r>
    <s v="INV102094"/>
    <x v="43"/>
    <x v="0"/>
    <x v="9"/>
    <s v="STR102-2024-Nov"/>
    <x v="564"/>
    <x v="534"/>
    <x v="1"/>
    <x v="1"/>
    <x v="1"/>
    <x v="1"/>
    <s v="PRD0028"/>
    <x v="231"/>
    <x v="17"/>
    <x v="30"/>
    <x v="19"/>
    <x v="1"/>
    <x v="1"/>
    <n v="1000000"/>
    <x v="1"/>
    <s v="EMP0147"/>
    <s v="Yogesh Chettiar"/>
    <n v="1"/>
    <n v="798.07"/>
    <x v="4"/>
    <n v="239.42"/>
    <n v="5"/>
    <n v="27.93"/>
    <n v="586.58000000000004"/>
    <n v="575.72"/>
    <n v="-17.069999999999986"/>
    <s v="UPI"/>
    <n v="-2.9100889904190366E-2"/>
    <x v="0"/>
    <x v="1"/>
    <x v="0"/>
    <s v="15:21"/>
    <x v="1"/>
    <x v="0"/>
  </r>
  <r>
    <s v="INV102095"/>
    <x v="66"/>
    <x v="0"/>
    <x v="10"/>
    <s v="STR050-2024-Apr"/>
    <x v="539"/>
    <x v="510"/>
    <x v="1"/>
    <x v="5"/>
    <x v="2"/>
    <x v="1"/>
    <s v="PRD0069"/>
    <x v="78"/>
    <x v="1"/>
    <x v="1"/>
    <x v="26"/>
    <x v="57"/>
    <x v="49"/>
    <n v="2000000"/>
    <x v="1"/>
    <s v="EMP0215"/>
    <s v="Praveen Gupta"/>
    <n v="4"/>
    <n v="608.65"/>
    <x v="3"/>
    <n v="486.92"/>
    <n v="5"/>
    <n v="97.38"/>
    <n v="2045.06"/>
    <n v="1476"/>
    <n v="471.67999999999995"/>
    <s v="Credit Card"/>
    <n v="0.23064359969878634"/>
    <x v="2"/>
    <x v="1"/>
    <x v="0"/>
    <s v="21:48"/>
    <x v="2"/>
    <x v="0"/>
  </r>
  <r>
    <s v="INV102096"/>
    <x v="191"/>
    <x v="0"/>
    <x v="5"/>
    <s v="STR061-2024-Jun"/>
    <x v="294"/>
    <x v="205"/>
    <x v="0"/>
    <x v="15"/>
    <x v="4"/>
    <x v="0"/>
    <s v="PRD0104"/>
    <x v="223"/>
    <x v="17"/>
    <x v="30"/>
    <x v="20"/>
    <x v="71"/>
    <x v="44"/>
    <n v="1500000"/>
    <x v="2"/>
    <s v="EMP0141"/>
    <s v="Dhruv Mishra"/>
    <n v="1"/>
    <n v="1661.18"/>
    <x v="6"/>
    <n v="249.18"/>
    <n v="12"/>
    <n v="169.44"/>
    <n v="1581.44"/>
    <n v="996.24"/>
    <n v="415.76000000000005"/>
    <s v="Debit Card"/>
    <n v="0.26289963577498993"/>
    <x v="1"/>
    <x v="1"/>
    <x v="0"/>
    <s v="14:37"/>
    <x v="1"/>
    <x v="1"/>
  </r>
  <r>
    <s v="INV102097"/>
    <x v="196"/>
    <x v="0"/>
    <x v="11"/>
    <s v="STR026-2024-Aug"/>
    <x v="401"/>
    <x v="385"/>
    <x v="0"/>
    <x v="3"/>
    <x v="3"/>
    <x v="2"/>
    <s v="PRD0186"/>
    <x v="48"/>
    <x v="0"/>
    <x v="37"/>
    <x v="8"/>
    <x v="65"/>
    <x v="53"/>
    <n v="2500000"/>
    <x v="0"/>
    <s v="EMP0147"/>
    <s v="Yogesh Chettiar"/>
    <n v="1"/>
    <n v="832.35"/>
    <x v="2"/>
    <n v="0"/>
    <n v="5"/>
    <n v="41.62"/>
    <n v="873.97"/>
    <n v="573.09"/>
    <n v="259.26"/>
    <s v="Net Banking"/>
    <n v="0.29664633797498768"/>
    <x v="4"/>
    <x v="1"/>
    <x v="0"/>
    <s v="12:04"/>
    <x v="1"/>
    <x v="0"/>
  </r>
  <r>
    <s v="INV102098"/>
    <x v="83"/>
    <x v="1"/>
    <x v="8"/>
    <s v="STR012-2025-Mar"/>
    <x v="173"/>
    <x v="170"/>
    <x v="0"/>
    <x v="22"/>
    <x v="1"/>
    <x v="0"/>
    <s v="PRD0122"/>
    <x v="37"/>
    <x v="14"/>
    <x v="31"/>
    <x v="21"/>
    <x v="72"/>
    <x v="57"/>
    <n v="2000000"/>
    <x v="0"/>
    <s v="EMP0009"/>
    <s v="Vinod Hegde"/>
    <n v="3"/>
    <n v="752.23"/>
    <x v="0"/>
    <n v="225.67"/>
    <n v="3"/>
    <n v="60.93"/>
    <n v="2091.9499999999998"/>
    <n v="1670.97"/>
    <n v="360.04999999999978"/>
    <s v="UPI"/>
    <n v="0.17211214417170573"/>
    <x v="0"/>
    <x v="1"/>
    <x v="0"/>
    <s v="19:45"/>
    <x v="0"/>
    <x v="0"/>
  </r>
  <r>
    <s v="INV102099"/>
    <x v="340"/>
    <x v="1"/>
    <x v="8"/>
    <s v="STR005-2025-Mar"/>
    <x v="406"/>
    <x v="390"/>
    <x v="1"/>
    <x v="13"/>
    <x v="0"/>
    <x v="0"/>
    <s v="PRD0036"/>
    <x v="51"/>
    <x v="9"/>
    <x v="28"/>
    <x v="30"/>
    <x v="19"/>
    <x v="19"/>
    <n v="2000000"/>
    <x v="1"/>
    <s v="EMP0141"/>
    <s v="Dhruv Mishra"/>
    <n v="3"/>
    <n v="5692.67"/>
    <x v="1"/>
    <n v="4269.5"/>
    <n v="12"/>
    <n v="1537.02"/>
    <n v="14345.53"/>
    <n v="11246.13"/>
    <n v="1562.3800000000015"/>
    <s v="Cash"/>
    <n v="0.10891058050835357"/>
    <x v="3"/>
    <x v="1"/>
    <x v="0"/>
    <s v="20:25"/>
    <x v="0"/>
    <x v="1"/>
  </r>
  <r>
    <s v="INV102100"/>
    <x v="333"/>
    <x v="0"/>
    <x v="5"/>
    <s v="STR036-2024-Jun"/>
    <x v="132"/>
    <x v="130"/>
    <x v="0"/>
    <x v="9"/>
    <x v="2"/>
    <x v="1"/>
    <s v="PRD0209"/>
    <x v="245"/>
    <x v="17"/>
    <x v="38"/>
    <x v="11"/>
    <x v="78"/>
    <x v="62"/>
    <n v="1000000"/>
    <x v="1"/>
    <s v="EMP0002"/>
    <s v="Girish Sundaram"/>
    <n v="2"/>
    <n v="1215.9100000000001"/>
    <x v="1"/>
    <n v="607.96"/>
    <n v="12"/>
    <n v="218.86"/>
    <n v="2042.72"/>
    <n v="1742.52"/>
    <n v="81.340000000000032"/>
    <s v="Debit Card"/>
    <n v="3.981945641105978E-2"/>
    <x v="1"/>
    <x v="0"/>
    <x v="0"/>
    <s v="14:37"/>
    <x v="1"/>
    <x v="0"/>
  </r>
  <r>
    <s v="INV102101"/>
    <x v="346"/>
    <x v="0"/>
    <x v="5"/>
    <s v="STR014-2024-Jun"/>
    <x v="303"/>
    <x v="292"/>
    <x v="1"/>
    <x v="18"/>
    <x v="2"/>
    <x v="1"/>
    <s v="PRD0007"/>
    <x v="185"/>
    <x v="2"/>
    <x v="50"/>
    <x v="0"/>
    <x v="15"/>
    <x v="15"/>
    <n v="1000000"/>
    <x v="0"/>
    <s v="EMP0160"/>
    <s v="Ganesh Iyengar"/>
    <n v="1"/>
    <n v="4480.8999999999996"/>
    <x v="6"/>
    <n v="672.13"/>
    <n v="12"/>
    <n v="457.05"/>
    <n v="4265.82"/>
    <n v="3236.57"/>
    <n v="572.19999999999959"/>
    <s v="Cash"/>
    <n v="0.13413599261103368"/>
    <x v="3"/>
    <x v="1"/>
    <x v="0"/>
    <s v="13:27"/>
    <x v="1"/>
    <x v="1"/>
  </r>
  <r>
    <s v="INV102102"/>
    <x v="141"/>
    <x v="0"/>
    <x v="7"/>
    <s v="STR040-2024-Sep"/>
    <x v="773"/>
    <x v="719"/>
    <x v="1"/>
    <x v="20"/>
    <x v="0"/>
    <x v="1"/>
    <s v="PRD0142"/>
    <x v="87"/>
    <x v="1"/>
    <x v="1"/>
    <x v="9"/>
    <x v="14"/>
    <x v="14"/>
    <n v="1200000"/>
    <x v="2"/>
    <s v="EMP0132"/>
    <s v="Vasanthi Gupta"/>
    <n v="4"/>
    <n v="493.13"/>
    <x v="0"/>
    <n v="197.25"/>
    <n v="5"/>
    <n v="88.76"/>
    <n v="1864.03"/>
    <n v="1199.44"/>
    <n v="575.82999999999993"/>
    <s v="Cash"/>
    <n v="0.30891670198441007"/>
    <x v="3"/>
    <x v="0"/>
    <x v="0"/>
    <s v="11:39"/>
    <x v="3"/>
    <x v="0"/>
  </r>
  <r>
    <s v="INV102103"/>
    <x v="243"/>
    <x v="1"/>
    <x v="4"/>
    <s v="STR003-2025-Feb"/>
    <x v="553"/>
    <x v="523"/>
    <x v="0"/>
    <x v="20"/>
    <x v="0"/>
    <x v="2"/>
    <s v="PRD0118"/>
    <x v="202"/>
    <x v="15"/>
    <x v="46"/>
    <x v="30"/>
    <x v="99"/>
    <x v="71"/>
    <n v="2500000"/>
    <x v="2"/>
    <s v="EMP0160"/>
    <s v="Ganesh Iyengar"/>
    <n v="1"/>
    <n v="2822.86"/>
    <x v="2"/>
    <n v="0"/>
    <n v="12"/>
    <n v="338.74"/>
    <n v="3161.6"/>
    <n v="1940.79"/>
    <n v="882.06999999999994"/>
    <s v="Debit Card"/>
    <n v="0.27899481275303645"/>
    <x v="1"/>
    <x v="0"/>
    <x v="0"/>
    <s v="21:47"/>
    <x v="2"/>
    <x v="0"/>
  </r>
  <r>
    <s v="INV102104"/>
    <x v="124"/>
    <x v="0"/>
    <x v="0"/>
    <s v="STR001-2024-Dec"/>
    <x v="346"/>
    <x v="331"/>
    <x v="1"/>
    <x v="21"/>
    <x v="1"/>
    <x v="3"/>
    <s v="PRD0092"/>
    <x v="149"/>
    <x v="2"/>
    <x v="2"/>
    <x v="39"/>
    <x v="55"/>
    <x v="48"/>
    <n v="2500000"/>
    <x v="1"/>
    <s v="EMP0260"/>
    <s v="Malathi Varma"/>
    <n v="2"/>
    <n v="4015.76"/>
    <x v="0"/>
    <n v="803.15"/>
    <n v="12"/>
    <n v="867.4"/>
    <n v="8095.77"/>
    <n v="5464.62"/>
    <n v="1763.7500000000005"/>
    <s v="EMI"/>
    <n v="0.21786068527144425"/>
    <x v="5"/>
    <x v="0"/>
    <x v="0"/>
    <s v="12:09"/>
    <x v="1"/>
    <x v="1"/>
  </r>
  <r>
    <s v="INV102105"/>
    <x v="130"/>
    <x v="0"/>
    <x v="1"/>
    <s v="STR096-2024-Oct"/>
    <x v="366"/>
    <x v="351"/>
    <x v="0"/>
    <x v="9"/>
    <x v="2"/>
    <x v="0"/>
    <s v="PRD0187"/>
    <x v="219"/>
    <x v="16"/>
    <x v="58"/>
    <x v="8"/>
    <x v="49"/>
    <x v="45"/>
    <n v="1500000"/>
    <x v="2"/>
    <s v="EMP0276"/>
    <s v="Manoj Ramachandran"/>
    <n v="2"/>
    <n v="3097"/>
    <x v="3"/>
    <n v="1238.8"/>
    <n v="12"/>
    <n v="594.62"/>
    <n v="5549.82"/>
    <n v="3916.78"/>
    <n v="1038.4199999999996"/>
    <s v="Credit Card"/>
    <n v="0.18710877109527871"/>
    <x v="2"/>
    <x v="0"/>
    <x v="0"/>
    <s v="11:01"/>
    <x v="3"/>
    <x v="1"/>
  </r>
  <r>
    <s v="INV102106"/>
    <x v="47"/>
    <x v="0"/>
    <x v="9"/>
    <s v="STR035-2024-Nov"/>
    <x v="122"/>
    <x v="72"/>
    <x v="1"/>
    <x v="3"/>
    <x v="3"/>
    <x v="1"/>
    <s v="PRD0166"/>
    <x v="242"/>
    <x v="4"/>
    <x v="64"/>
    <x v="9"/>
    <x v="106"/>
    <x v="57"/>
    <n v="1200000"/>
    <x v="0"/>
    <s v="EMP0086"/>
    <s v="Anil Reddy"/>
    <n v="1"/>
    <n v="1409.71"/>
    <x v="0"/>
    <n v="140.97"/>
    <n v="12"/>
    <n v="152.25"/>
    <n v="1420.99"/>
    <n v="1029.24"/>
    <n v="239.5"/>
    <s v="Net Banking"/>
    <n v="0.1685444654782933"/>
    <x v="4"/>
    <x v="0"/>
    <x v="0"/>
    <s v="14:55"/>
    <x v="1"/>
    <x v="0"/>
  </r>
  <r>
    <s v="INV102107"/>
    <x v="288"/>
    <x v="0"/>
    <x v="2"/>
    <s v="STR003-2024-May"/>
    <x v="357"/>
    <x v="342"/>
    <x v="0"/>
    <x v="20"/>
    <x v="0"/>
    <x v="0"/>
    <s v="PRD0157"/>
    <x v="115"/>
    <x v="14"/>
    <x v="65"/>
    <x v="11"/>
    <x v="99"/>
    <x v="71"/>
    <n v="2500000"/>
    <x v="2"/>
    <s v="EMP0207"/>
    <s v="Chitra Bhat"/>
    <n v="2"/>
    <n v="3195.62"/>
    <x v="2"/>
    <n v="0"/>
    <n v="3"/>
    <n v="191.74"/>
    <n v="6582.98"/>
    <n v="3979.86"/>
    <n v="2411.3799999999992"/>
    <s v="Credit Card"/>
    <n v="0.36630522954649708"/>
    <x v="2"/>
    <x v="1"/>
    <x v="0"/>
    <s v="20:54"/>
    <x v="0"/>
    <x v="0"/>
  </r>
  <r>
    <s v="INV102108"/>
    <x v="179"/>
    <x v="0"/>
    <x v="5"/>
    <s v="STR074-2024-Jun"/>
    <x v="30"/>
    <x v="30"/>
    <x v="0"/>
    <x v="6"/>
    <x v="0"/>
    <x v="0"/>
    <s v="PRD0129"/>
    <x v="54"/>
    <x v="6"/>
    <x v="56"/>
    <x v="2"/>
    <x v="5"/>
    <x v="5"/>
    <n v="1200000"/>
    <x v="0"/>
    <s v="EMP0204"/>
    <s v="Rahul Krishnan"/>
    <n v="2"/>
    <n v="674.83"/>
    <x v="2"/>
    <n v="0"/>
    <n v="5"/>
    <n v="67.48"/>
    <n v="1417.14"/>
    <n v="807.42"/>
    <n v="542.24000000000012"/>
    <s v="UPI"/>
    <n v="0.38262980368912042"/>
    <x v="0"/>
    <x v="1"/>
    <x v="0"/>
    <s v="15:37"/>
    <x v="1"/>
    <x v="0"/>
  </r>
  <r>
    <s v="INV102109"/>
    <x v="185"/>
    <x v="0"/>
    <x v="11"/>
    <s v="STR107-2024-Aug"/>
    <x v="266"/>
    <x v="258"/>
    <x v="1"/>
    <x v="2"/>
    <x v="2"/>
    <x v="0"/>
    <s v="PRD0065"/>
    <x v="2"/>
    <x v="2"/>
    <x v="2"/>
    <x v="2"/>
    <x v="98"/>
    <x v="19"/>
    <n v="1500000"/>
    <x v="1"/>
    <s v="EMP0204"/>
    <s v="Rahul Krishnan"/>
    <n v="2"/>
    <n v="3787.62"/>
    <x v="0"/>
    <n v="757.52"/>
    <n v="12"/>
    <n v="818.13"/>
    <n v="7635.85"/>
    <n v="5267.12"/>
    <n v="1550.6000000000004"/>
    <s v="UPI"/>
    <n v="0.20306842067353342"/>
    <x v="0"/>
    <x v="1"/>
    <x v="0"/>
    <s v="11:16"/>
    <x v="3"/>
    <x v="0"/>
  </r>
  <r>
    <s v="INV102110"/>
    <x v="232"/>
    <x v="0"/>
    <x v="1"/>
    <s v="STR070-2024-Oct"/>
    <x v="261"/>
    <x v="143"/>
    <x v="1"/>
    <x v="20"/>
    <x v="0"/>
    <x v="3"/>
    <s v="PRD0217"/>
    <x v="214"/>
    <x v="7"/>
    <x v="33"/>
    <x v="47"/>
    <x v="111"/>
    <x v="75"/>
    <n v="1000000"/>
    <x v="1"/>
    <s v="EMP0015"/>
    <s v="Vikram Bhat"/>
    <n v="5"/>
    <n v="1002.25"/>
    <x v="5"/>
    <n v="250.56"/>
    <n v="12"/>
    <n v="571.28"/>
    <n v="5331.97"/>
    <n v="3612"/>
    <n v="1148.6900000000003"/>
    <s v="Credit Card"/>
    <n v="0.21543444543011311"/>
    <x v="2"/>
    <x v="1"/>
    <x v="0"/>
    <s v="20:12"/>
    <x v="0"/>
    <x v="0"/>
  </r>
  <r>
    <s v="INV102111"/>
    <x v="301"/>
    <x v="0"/>
    <x v="0"/>
    <s v="STR081-2024-Dec"/>
    <x v="285"/>
    <x v="32"/>
    <x v="0"/>
    <x v="27"/>
    <x v="4"/>
    <x v="1"/>
    <s v="PRD0169"/>
    <x v="13"/>
    <x v="8"/>
    <x v="13"/>
    <x v="10"/>
    <x v="104"/>
    <x v="31"/>
    <n v="2500000"/>
    <x v="1"/>
    <s v="EMP0206"/>
    <s v="Arjun Krishnan"/>
    <n v="2"/>
    <n v="1829"/>
    <x v="0"/>
    <n v="365.8"/>
    <n v="12"/>
    <n v="395.06"/>
    <n v="3687.26"/>
    <n v="2814.66"/>
    <n v="477.54000000000036"/>
    <s v="Credit Card"/>
    <n v="0.12951080205898155"/>
    <x v="2"/>
    <x v="1"/>
    <x v="0"/>
    <s v="19:19"/>
    <x v="0"/>
    <x v="0"/>
  </r>
  <r>
    <s v="INV102112"/>
    <x v="128"/>
    <x v="0"/>
    <x v="9"/>
    <s v="STR070-2024-Nov"/>
    <x v="583"/>
    <x v="551"/>
    <x v="0"/>
    <x v="27"/>
    <x v="4"/>
    <x v="1"/>
    <s v="PRD0218"/>
    <x v="40"/>
    <x v="18"/>
    <x v="34"/>
    <x v="10"/>
    <x v="111"/>
    <x v="75"/>
    <n v="1000000"/>
    <x v="1"/>
    <s v="EMP0215"/>
    <s v="Praveen Gupta"/>
    <n v="1"/>
    <n v="748.09"/>
    <x v="3"/>
    <n v="149.62"/>
    <n v="5"/>
    <n v="29.92"/>
    <n v="628.39"/>
    <n v="513.84"/>
    <n v="84.629999999999953"/>
    <s v="Credit Card"/>
    <n v="0.13467750919015253"/>
    <x v="2"/>
    <x v="0"/>
    <x v="0"/>
    <s v="14:06"/>
    <x v="1"/>
    <x v="0"/>
  </r>
  <r>
    <s v="INV102113"/>
    <x v="217"/>
    <x v="0"/>
    <x v="3"/>
    <s v="STR116-2024-Jul"/>
    <x v="8"/>
    <x v="8"/>
    <x v="0"/>
    <x v="6"/>
    <x v="0"/>
    <x v="3"/>
    <s v="PRD0145"/>
    <x v="94"/>
    <x v="8"/>
    <x v="10"/>
    <x v="42"/>
    <x v="27"/>
    <x v="26"/>
    <n v="2000000"/>
    <x v="1"/>
    <s v="EMP0194"/>
    <s v="Pranav Reddy"/>
    <n v="2"/>
    <n v="1640.97"/>
    <x v="0"/>
    <n v="328.19"/>
    <n v="12"/>
    <n v="354.45"/>
    <n v="3308.2"/>
    <n v="2266.54"/>
    <n v="687.20999999999981"/>
    <s v="UPI"/>
    <n v="0.20772927876186442"/>
    <x v="0"/>
    <x v="1"/>
    <x v="0"/>
    <s v="21:07"/>
    <x v="2"/>
    <x v="0"/>
  </r>
  <r>
    <s v="INV102114"/>
    <x v="25"/>
    <x v="0"/>
    <x v="7"/>
    <s v="STR009-2024-Sep"/>
    <x v="92"/>
    <x v="91"/>
    <x v="1"/>
    <x v="10"/>
    <x v="4"/>
    <x v="0"/>
    <s v="PRD0027"/>
    <x v="92"/>
    <x v="12"/>
    <x v="21"/>
    <x v="13"/>
    <x v="66"/>
    <x v="49"/>
    <n v="2500000"/>
    <x v="1"/>
    <s v="EMP0203"/>
    <s v="Rani Mishra"/>
    <n v="1"/>
    <n v="2851.53"/>
    <x v="4"/>
    <n v="855.46"/>
    <n v="12"/>
    <n v="239.53"/>
    <n v="2235.6"/>
    <n v="2198.2199999999998"/>
    <n v="-202.14999999999989"/>
    <s v="Cash"/>
    <n v="-9.0423152621220207E-2"/>
    <x v="3"/>
    <x v="1"/>
    <x v="0"/>
    <s v="13:17"/>
    <x v="1"/>
    <x v="0"/>
  </r>
  <r>
    <s v="INV102115"/>
    <x v="239"/>
    <x v="0"/>
    <x v="5"/>
    <s v="STR021-2024-Jun"/>
    <x v="152"/>
    <x v="150"/>
    <x v="1"/>
    <x v="0"/>
    <x v="0"/>
    <x v="0"/>
    <s v="PRD0010"/>
    <x v="112"/>
    <x v="5"/>
    <x v="35"/>
    <x v="26"/>
    <x v="8"/>
    <x v="8"/>
    <n v="2000000"/>
    <x v="1"/>
    <s v="EMP0240"/>
    <s v="Gopal Prasad"/>
    <n v="2"/>
    <n v="1592.79"/>
    <x v="0"/>
    <n v="318.56"/>
    <n v="12"/>
    <n v="344.04"/>
    <n v="3211.06"/>
    <n v="2123"/>
    <n v="744.02"/>
    <s v="UPI"/>
    <n v="0.23170541814852416"/>
    <x v="0"/>
    <x v="0"/>
    <x v="0"/>
    <s v="14:04"/>
    <x v="1"/>
    <x v="0"/>
  </r>
  <r>
    <s v="INV102116"/>
    <x v="148"/>
    <x v="0"/>
    <x v="2"/>
    <s v="STR037-2024-May"/>
    <x v="100"/>
    <x v="99"/>
    <x v="0"/>
    <x v="20"/>
    <x v="0"/>
    <x v="1"/>
    <s v="PRD0142"/>
    <x v="87"/>
    <x v="1"/>
    <x v="1"/>
    <x v="9"/>
    <x v="0"/>
    <x v="0"/>
    <n v="1000000"/>
    <x v="0"/>
    <s v="EMP0240"/>
    <s v="Gopal Prasad"/>
    <n v="3"/>
    <n v="532.17999999999995"/>
    <x v="3"/>
    <n v="319.31"/>
    <n v="5"/>
    <n v="63.86"/>
    <n v="1341.09"/>
    <n v="899.58"/>
    <n v="377.64999999999986"/>
    <s v="UPI"/>
    <n v="0.28159929609496742"/>
    <x v="0"/>
    <x v="1"/>
    <x v="0"/>
    <s v="14:56"/>
    <x v="1"/>
    <x v="1"/>
  </r>
  <r>
    <s v="INV102117"/>
    <x v="301"/>
    <x v="0"/>
    <x v="0"/>
    <s v="STR097-2024-Dec"/>
    <x v="603"/>
    <x v="95"/>
    <x v="0"/>
    <x v="17"/>
    <x v="2"/>
    <x v="0"/>
    <s v="PRD0119"/>
    <x v="181"/>
    <x v="1"/>
    <x v="1"/>
    <x v="26"/>
    <x v="30"/>
    <x v="29"/>
    <n v="1500000"/>
    <x v="1"/>
    <s v="EMP0121"/>
    <s v="Yamini Pandian"/>
    <n v="3"/>
    <n v="755.29"/>
    <x v="2"/>
    <n v="0"/>
    <n v="5"/>
    <n v="113.29"/>
    <n v="2379.16"/>
    <n v="1284.48"/>
    <n v="981.38999999999987"/>
    <s v="Debit Card"/>
    <n v="0.41249432572840833"/>
    <x v="1"/>
    <x v="0"/>
    <x v="1"/>
    <s v="17:02"/>
    <x v="0"/>
    <x v="0"/>
  </r>
  <r>
    <s v="INV102118"/>
    <x v="16"/>
    <x v="0"/>
    <x v="1"/>
    <s v="STR083-2024-Oct"/>
    <x v="735"/>
    <x v="684"/>
    <x v="0"/>
    <x v="13"/>
    <x v="0"/>
    <x v="2"/>
    <s v="PRD0137"/>
    <x v="99"/>
    <x v="10"/>
    <x v="15"/>
    <x v="19"/>
    <x v="28"/>
    <x v="27"/>
    <n v="1200000"/>
    <x v="2"/>
    <s v="EMP0127"/>
    <s v="Chandra Reddy"/>
    <n v="1"/>
    <n v="715.42"/>
    <x v="1"/>
    <n v="178.85"/>
    <n v="5"/>
    <n v="26.83"/>
    <n v="563.4"/>
    <n v="522.38"/>
    <n v="14.189999999999984"/>
    <s v="UPI"/>
    <n v="2.5186368477103274E-2"/>
    <x v="0"/>
    <x v="1"/>
    <x v="0"/>
    <s v="19:56"/>
    <x v="0"/>
    <x v="0"/>
  </r>
  <r>
    <s v="INV102119"/>
    <x v="224"/>
    <x v="0"/>
    <x v="11"/>
    <s v="STR075-2024-Aug"/>
    <x v="441"/>
    <x v="424"/>
    <x v="1"/>
    <x v="1"/>
    <x v="1"/>
    <x v="3"/>
    <s v="PRD0145"/>
    <x v="94"/>
    <x v="8"/>
    <x v="10"/>
    <x v="42"/>
    <x v="21"/>
    <x v="21"/>
    <n v="1000000"/>
    <x v="1"/>
    <s v="EMP0001"/>
    <s v="Charulatha Kumar"/>
    <n v="3"/>
    <n v="1687.94"/>
    <x v="1"/>
    <n v="1265.95"/>
    <n v="12"/>
    <n v="455.74"/>
    <n v="4253.6099999999997"/>
    <n v="3399.81"/>
    <n v="398.05999999999972"/>
    <s v="UPI"/>
    <n v="9.3581687084617476E-2"/>
    <x v="0"/>
    <x v="1"/>
    <x v="0"/>
    <s v="13:44"/>
    <x v="1"/>
    <x v="0"/>
  </r>
  <r>
    <s v="INV102120"/>
    <x v="246"/>
    <x v="1"/>
    <x v="8"/>
    <s v="STR030-2025-Mar"/>
    <x v="581"/>
    <x v="549"/>
    <x v="1"/>
    <x v="33"/>
    <x v="3"/>
    <x v="2"/>
    <s v="PRD0126"/>
    <x v="76"/>
    <x v="11"/>
    <x v="49"/>
    <x v="38"/>
    <x v="103"/>
    <x v="30"/>
    <n v="2000000"/>
    <x v="1"/>
    <s v="EMP0141"/>
    <s v="Dhruv Mishra"/>
    <n v="1"/>
    <n v="1010.32"/>
    <x v="0"/>
    <n v="101.03"/>
    <n v="12"/>
    <n v="109.11"/>
    <n v="1018.4"/>
    <n v="645.59"/>
    <n v="263.69999999999993"/>
    <s v="UPI"/>
    <n v="0.25893558523173599"/>
    <x v="0"/>
    <x v="0"/>
    <x v="0"/>
    <s v="10:35"/>
    <x v="3"/>
    <x v="0"/>
  </r>
  <r>
    <s v="INV102121"/>
    <x v="228"/>
    <x v="1"/>
    <x v="4"/>
    <s v="STR047-2025-Feb"/>
    <x v="603"/>
    <x v="95"/>
    <x v="0"/>
    <x v="17"/>
    <x v="2"/>
    <x v="0"/>
    <s v="PRD0212"/>
    <x v="161"/>
    <x v="9"/>
    <x v="28"/>
    <x v="36"/>
    <x v="12"/>
    <x v="12"/>
    <n v="800000"/>
    <x v="0"/>
    <s v="EMP0215"/>
    <s v="Praveen Gupta"/>
    <n v="1"/>
    <n v="2911.28"/>
    <x v="2"/>
    <n v="0"/>
    <n v="12"/>
    <n v="349.35"/>
    <n v="3260.63"/>
    <n v="2039.7"/>
    <n v="871.58"/>
    <s v="Credit Card"/>
    <n v="0.26730417127978334"/>
    <x v="2"/>
    <x v="0"/>
    <x v="0"/>
    <s v="18:12"/>
    <x v="0"/>
    <x v="1"/>
  </r>
  <r>
    <s v="INV102122"/>
    <x v="162"/>
    <x v="0"/>
    <x v="2"/>
    <s v="STR074-2024-May"/>
    <x v="642"/>
    <x v="603"/>
    <x v="1"/>
    <x v="23"/>
    <x v="0"/>
    <x v="0"/>
    <s v="PRD0240"/>
    <x v="241"/>
    <x v="18"/>
    <x v="34"/>
    <x v="29"/>
    <x v="5"/>
    <x v="5"/>
    <n v="1200000"/>
    <x v="0"/>
    <s v="EMP0132"/>
    <s v="Vasanthi Gupta"/>
    <n v="1"/>
    <n v="476.09"/>
    <x v="2"/>
    <n v="0"/>
    <n v="5"/>
    <n v="23.8"/>
    <n v="499.89"/>
    <n v="367.86"/>
    <n v="108.22999999999998"/>
    <s v="UPI"/>
    <n v="0.21650763167896933"/>
    <x v="0"/>
    <x v="1"/>
    <x v="0"/>
    <s v="11:22"/>
    <x v="3"/>
    <x v="0"/>
  </r>
  <r>
    <s v="INV102123"/>
    <x v="81"/>
    <x v="0"/>
    <x v="1"/>
    <s v="STR052-2024-Oct"/>
    <x v="139"/>
    <x v="137"/>
    <x v="0"/>
    <x v="27"/>
    <x v="4"/>
    <x v="0"/>
    <s v="PRD0008"/>
    <x v="246"/>
    <x v="18"/>
    <x v="44"/>
    <x v="21"/>
    <x v="115"/>
    <x v="59"/>
    <n v="800000"/>
    <x v="0"/>
    <s v="EMP0061"/>
    <s v="Ganapathy Naidu"/>
    <n v="2"/>
    <n v="1338.33"/>
    <x v="2"/>
    <n v="0"/>
    <n v="12"/>
    <n v="321.2"/>
    <n v="2997.86"/>
    <n v="1877.22"/>
    <n v="799.44"/>
    <s v="Debit Card"/>
    <n v="0.26667022476032903"/>
    <x v="1"/>
    <x v="1"/>
    <x v="0"/>
    <s v="19:30"/>
    <x v="0"/>
    <x v="1"/>
  </r>
  <r>
    <s v="INV102124"/>
    <x v="153"/>
    <x v="0"/>
    <x v="7"/>
    <s v="STR038-2024-Sep"/>
    <x v="170"/>
    <x v="167"/>
    <x v="1"/>
    <x v="27"/>
    <x v="4"/>
    <x v="0"/>
    <s v="PRD0116"/>
    <x v="56"/>
    <x v="7"/>
    <x v="9"/>
    <x v="13"/>
    <x v="95"/>
    <x v="69"/>
    <n v="1500000"/>
    <x v="2"/>
    <s v="EMP0001"/>
    <s v="Charulatha Kumar"/>
    <n v="1"/>
    <n v="1419.26"/>
    <x v="5"/>
    <n v="70.959999999999994"/>
    <n v="12"/>
    <n v="161.80000000000001"/>
    <n v="1510.1"/>
    <n v="1048.71"/>
    <n v="299.58999999999986"/>
    <s v="Debit Card"/>
    <n v="0.19839083504403673"/>
    <x v="1"/>
    <x v="1"/>
    <x v="0"/>
    <s v="11:25"/>
    <x v="3"/>
    <x v="0"/>
  </r>
  <r>
    <s v="INV102125"/>
    <x v="239"/>
    <x v="0"/>
    <x v="5"/>
    <s v="STR086-2024-Jun"/>
    <x v="651"/>
    <x v="610"/>
    <x v="1"/>
    <x v="35"/>
    <x v="3"/>
    <x v="1"/>
    <s v="PRD0204"/>
    <x v="190"/>
    <x v="12"/>
    <x v="68"/>
    <x v="46"/>
    <x v="91"/>
    <x v="62"/>
    <n v="800000"/>
    <x v="1"/>
    <s v="EMP0072"/>
    <s v="Anitha Ramachandran"/>
    <n v="1"/>
    <n v="915.6"/>
    <x v="0"/>
    <n v="91.56"/>
    <n v="5"/>
    <n v="41.2"/>
    <n v="865.24"/>
    <n v="695.67"/>
    <n v="128.37000000000006"/>
    <s v="UPI"/>
    <n v="0.14836345984929045"/>
    <x v="0"/>
    <x v="1"/>
    <x v="0"/>
    <s v="16:54"/>
    <x v="1"/>
    <x v="0"/>
  </r>
  <r>
    <s v="INV102126"/>
    <x v="77"/>
    <x v="0"/>
    <x v="5"/>
    <s v="STR066-2024-Jun"/>
    <x v="52"/>
    <x v="52"/>
    <x v="0"/>
    <x v="26"/>
    <x v="4"/>
    <x v="3"/>
    <s v="PRD0106"/>
    <x v="158"/>
    <x v="3"/>
    <x v="63"/>
    <x v="43"/>
    <x v="39"/>
    <x v="36"/>
    <n v="2500000"/>
    <x v="1"/>
    <s v="EMP0127"/>
    <s v="Chandra Reddy"/>
    <n v="3"/>
    <n v="3380.14"/>
    <x v="5"/>
    <n v="507.02"/>
    <n v="12"/>
    <n v="1156.01"/>
    <n v="10789.41"/>
    <n v="6713.46"/>
    <n v="2919.9399999999996"/>
    <s v="Debit Card"/>
    <n v="0.27063018274400541"/>
    <x v="1"/>
    <x v="1"/>
    <x v="0"/>
    <s v="12:11"/>
    <x v="1"/>
    <x v="0"/>
  </r>
  <r>
    <s v="INV102127"/>
    <x v="255"/>
    <x v="0"/>
    <x v="9"/>
    <s v="STR070-2024-Nov"/>
    <x v="680"/>
    <x v="632"/>
    <x v="1"/>
    <x v="10"/>
    <x v="4"/>
    <x v="0"/>
    <s v="PRD0051"/>
    <x v="113"/>
    <x v="14"/>
    <x v="31"/>
    <x v="46"/>
    <x v="111"/>
    <x v="75"/>
    <n v="1000000"/>
    <x v="1"/>
    <s v="EMP0008"/>
    <s v="Deepak Kamath"/>
    <n v="1"/>
    <n v="1203.1600000000001"/>
    <x v="4"/>
    <n v="360.95"/>
    <n v="3"/>
    <n v="25.27"/>
    <n v="867.48"/>
    <n v="954.04"/>
    <n v="-111.82999999999994"/>
    <s v="Debit Card"/>
    <n v="-0.12891363489648169"/>
    <x v="1"/>
    <x v="0"/>
    <x v="0"/>
    <s v="11:15"/>
    <x v="3"/>
    <x v="0"/>
  </r>
  <r>
    <s v="INV102128"/>
    <x v="157"/>
    <x v="0"/>
    <x v="7"/>
    <s v="STR010-2024-Sep"/>
    <x v="704"/>
    <x v="656"/>
    <x v="0"/>
    <x v="21"/>
    <x v="1"/>
    <x v="1"/>
    <s v="PRD0219"/>
    <x v="150"/>
    <x v="4"/>
    <x v="53"/>
    <x v="37"/>
    <x v="93"/>
    <x v="51"/>
    <n v="2500000"/>
    <x v="1"/>
    <s v="EMP0156"/>
    <s v="Deepthi Iyengar"/>
    <n v="1"/>
    <n v="561.61"/>
    <x v="5"/>
    <n v="28.08"/>
    <n v="5"/>
    <n v="26.68"/>
    <n v="560.21"/>
    <n v="410.37"/>
    <n v="123.16000000000003"/>
    <s v="UPI"/>
    <n v="0.21984612913014764"/>
    <x v="0"/>
    <x v="1"/>
    <x v="1"/>
    <s v="10:55"/>
    <x v="3"/>
    <x v="0"/>
  </r>
  <r>
    <s v="INV102129"/>
    <x v="81"/>
    <x v="0"/>
    <x v="1"/>
    <s v="STR032-2024-Oct"/>
    <x v="446"/>
    <x v="429"/>
    <x v="0"/>
    <x v="36"/>
    <x v="1"/>
    <x v="0"/>
    <s v="PRD0150"/>
    <x v="38"/>
    <x v="13"/>
    <x v="57"/>
    <x v="7"/>
    <x v="56"/>
    <x v="30"/>
    <n v="2500000"/>
    <x v="1"/>
    <s v="EMP0073"/>
    <s v="Sathish Sundaram"/>
    <n v="2"/>
    <n v="793.62"/>
    <x v="0"/>
    <n v="158.72"/>
    <n v="5"/>
    <n v="71.430000000000007"/>
    <n v="1499.95"/>
    <n v="1050.9000000000001"/>
    <n v="377.61999999999995"/>
    <s v="Cash"/>
    <n v="0.25175505850195001"/>
    <x v="3"/>
    <x v="1"/>
    <x v="0"/>
    <s v="18:55"/>
    <x v="0"/>
    <x v="1"/>
  </r>
  <r>
    <s v="INV102130"/>
    <x v="272"/>
    <x v="0"/>
    <x v="9"/>
    <s v="STR102-2024-Nov"/>
    <x v="331"/>
    <x v="317"/>
    <x v="0"/>
    <x v="16"/>
    <x v="3"/>
    <x v="0"/>
    <s v="PRD0213"/>
    <x v="80"/>
    <x v="14"/>
    <x v="23"/>
    <x v="9"/>
    <x v="1"/>
    <x v="1"/>
    <n v="1000000"/>
    <x v="1"/>
    <s v="EMP0009"/>
    <s v="Vinod Hegde"/>
    <n v="3"/>
    <n v="7941.96"/>
    <x v="3"/>
    <n v="4765.18"/>
    <n v="3"/>
    <n v="571.82000000000005"/>
    <n v="19632.52"/>
    <n v="14601.63"/>
    <n v="4459.0700000000015"/>
    <s v="UPI"/>
    <n v="0.22712672647220028"/>
    <x v="0"/>
    <x v="0"/>
    <x v="0"/>
    <s v="18:15"/>
    <x v="0"/>
    <x v="1"/>
  </r>
  <r>
    <s v="INV102131"/>
    <x v="353"/>
    <x v="1"/>
    <x v="8"/>
    <s v="STR058-2025-Mar"/>
    <x v="686"/>
    <x v="638"/>
    <x v="0"/>
    <x v="14"/>
    <x v="1"/>
    <x v="0"/>
    <s v="PRD0244"/>
    <x v="122"/>
    <x v="8"/>
    <x v="10"/>
    <x v="32"/>
    <x v="4"/>
    <x v="4"/>
    <n v="1200000"/>
    <x v="1"/>
    <s v="EMP0215"/>
    <s v="Praveen Gupta"/>
    <n v="2"/>
    <n v="1316.2"/>
    <x v="2"/>
    <n v="0"/>
    <n v="12"/>
    <n v="315.89"/>
    <n v="2948.29"/>
    <n v="1621.24"/>
    <n v="1011.16"/>
    <s v="Cash"/>
    <n v="0.34296490508057215"/>
    <x v="3"/>
    <x v="0"/>
    <x v="0"/>
    <s v="15:29"/>
    <x v="1"/>
    <x v="1"/>
  </r>
  <r>
    <s v="INV102132"/>
    <x v="21"/>
    <x v="0"/>
    <x v="3"/>
    <s v="STR117-2024-Jul"/>
    <x v="365"/>
    <x v="350"/>
    <x v="1"/>
    <x v="11"/>
    <x v="3"/>
    <x v="0"/>
    <s v="PRD0177"/>
    <x v="73"/>
    <x v="10"/>
    <x v="15"/>
    <x v="28"/>
    <x v="82"/>
    <x v="39"/>
    <n v="1500000"/>
    <x v="1"/>
    <s v="EMP0073"/>
    <s v="Sathish Sundaram"/>
    <n v="2"/>
    <n v="840.34"/>
    <x v="0"/>
    <n v="168.07"/>
    <n v="5"/>
    <n v="75.63"/>
    <n v="1588.24"/>
    <n v="1259.44"/>
    <n v="253.16999999999996"/>
    <s v="Cash"/>
    <n v="0.15940286102855988"/>
    <x v="3"/>
    <x v="0"/>
    <x v="0"/>
    <s v="16:38"/>
    <x v="1"/>
    <x v="0"/>
  </r>
  <r>
    <s v="INV102133"/>
    <x v="237"/>
    <x v="0"/>
    <x v="9"/>
    <s v="STR056-2024-Nov"/>
    <x v="191"/>
    <x v="188"/>
    <x v="1"/>
    <x v="2"/>
    <x v="2"/>
    <x v="3"/>
    <s v="PRD0139"/>
    <x v="46"/>
    <x v="5"/>
    <x v="7"/>
    <x v="27"/>
    <x v="61"/>
    <x v="50"/>
    <n v="1200000"/>
    <x v="2"/>
    <s v="EMP0223"/>
    <s v="Meena Krishnan"/>
    <n v="2"/>
    <n v="1073.6099999999999"/>
    <x v="1"/>
    <n v="536.79999999999995"/>
    <n v="12"/>
    <n v="193.25"/>
    <n v="1803.67"/>
    <n v="1732.12"/>
    <n v="-121.69999999999982"/>
    <s v="UPI"/>
    <n v="-6.7473540059988693E-2"/>
    <x v="0"/>
    <x v="0"/>
    <x v="0"/>
    <s v="14:34"/>
    <x v="1"/>
    <x v="0"/>
  </r>
  <r>
    <s v="INV102134"/>
    <x v="81"/>
    <x v="0"/>
    <x v="1"/>
    <s v="STR055-2024-Oct"/>
    <x v="762"/>
    <x v="709"/>
    <x v="0"/>
    <x v="22"/>
    <x v="1"/>
    <x v="1"/>
    <s v="PRD0077"/>
    <x v="240"/>
    <x v="17"/>
    <x v="38"/>
    <x v="6"/>
    <x v="51"/>
    <x v="47"/>
    <n v="1500000"/>
    <x v="0"/>
    <s v="EMP0204"/>
    <s v="Rahul Krishnan"/>
    <n v="3"/>
    <n v="1292.8399999999999"/>
    <x v="2"/>
    <n v="0"/>
    <n v="12"/>
    <n v="465.42"/>
    <n v="4343.9399999999996"/>
    <n v="2395.38"/>
    <n v="1483.1399999999994"/>
    <s v="Net Banking"/>
    <n v="0.34142736778132282"/>
    <x v="4"/>
    <x v="1"/>
    <x v="0"/>
    <s v="21:53"/>
    <x v="2"/>
    <x v="1"/>
  </r>
  <r>
    <s v="INV102135"/>
    <x v="156"/>
    <x v="0"/>
    <x v="10"/>
    <s v="STR055-2024-Apr"/>
    <x v="702"/>
    <x v="654"/>
    <x v="1"/>
    <x v="27"/>
    <x v="4"/>
    <x v="1"/>
    <s v="PRD0224"/>
    <x v="3"/>
    <x v="2"/>
    <x v="3"/>
    <x v="3"/>
    <x v="51"/>
    <x v="47"/>
    <n v="1500000"/>
    <x v="0"/>
    <s v="EMP0206"/>
    <s v="Arjun Krishnan"/>
    <n v="1"/>
    <n v="4716.7"/>
    <x v="3"/>
    <n v="943.34"/>
    <n v="12"/>
    <n v="452.8"/>
    <n v="4226.16"/>
    <n v="3370.8"/>
    <n v="402.55999999999966"/>
    <s v="Debit Card"/>
    <n v="9.5254320707214041E-2"/>
    <x v="1"/>
    <x v="0"/>
    <x v="0"/>
    <s v="14:16"/>
    <x v="1"/>
    <x v="0"/>
  </r>
  <r>
    <s v="INV102136"/>
    <x v="163"/>
    <x v="0"/>
    <x v="0"/>
    <s v="STR059-2024-Dec"/>
    <x v="486"/>
    <x v="461"/>
    <x v="0"/>
    <x v="33"/>
    <x v="3"/>
    <x v="1"/>
    <s v="PRD0213"/>
    <x v="80"/>
    <x v="14"/>
    <x v="23"/>
    <x v="9"/>
    <x v="88"/>
    <x v="66"/>
    <n v="1500000"/>
    <x v="2"/>
    <s v="EMP0173"/>
    <s v="Logesh Gopalakrishnan"/>
    <n v="2"/>
    <n v="6737.28"/>
    <x v="4"/>
    <n v="4042.37"/>
    <n v="3"/>
    <n v="282.97000000000003"/>
    <n v="9715.16"/>
    <n v="9734.42"/>
    <n v="-302.23000000000025"/>
    <s v="EMI"/>
    <n v="-3.1109111944630893E-2"/>
    <x v="5"/>
    <x v="1"/>
    <x v="1"/>
    <s v="12:18"/>
    <x v="1"/>
    <x v="0"/>
  </r>
  <r>
    <s v="INV102137"/>
    <x v="27"/>
    <x v="0"/>
    <x v="1"/>
    <s v="STR068-2024-Oct"/>
    <x v="765"/>
    <x v="711"/>
    <x v="1"/>
    <x v="26"/>
    <x v="4"/>
    <x v="1"/>
    <s v="PRD0060"/>
    <x v="160"/>
    <x v="3"/>
    <x v="5"/>
    <x v="29"/>
    <x v="11"/>
    <x v="11"/>
    <n v="2000000"/>
    <x v="1"/>
    <s v="EMP0045"/>
    <s v="Chitra Chettiar"/>
    <n v="2"/>
    <n v="2544.13"/>
    <x v="6"/>
    <n v="763.24"/>
    <n v="12"/>
    <n v="519"/>
    <n v="4844.0200000000004"/>
    <n v="2864.02"/>
    <n v="1461.0000000000005"/>
    <s v="UPI"/>
    <n v="0.30160899418251791"/>
    <x v="0"/>
    <x v="0"/>
    <x v="0"/>
    <s v="10:51"/>
    <x v="3"/>
    <x v="1"/>
  </r>
  <r>
    <s v="INV102138"/>
    <x v="146"/>
    <x v="0"/>
    <x v="9"/>
    <s v="STR090-2024-Nov"/>
    <x v="770"/>
    <x v="716"/>
    <x v="0"/>
    <x v="23"/>
    <x v="0"/>
    <x v="2"/>
    <s v="PRD0035"/>
    <x v="4"/>
    <x v="0"/>
    <x v="4"/>
    <x v="1"/>
    <x v="35"/>
    <x v="33"/>
    <n v="2500000"/>
    <x v="1"/>
    <s v="EMP0026"/>
    <s v="Sunita Ramachandran"/>
    <n v="1"/>
    <n v="952.61"/>
    <x v="2"/>
    <n v="0"/>
    <n v="5"/>
    <n v="47.63"/>
    <n v="1000.24"/>
    <n v="539.76"/>
    <n v="412.85"/>
    <s v="Debit Card"/>
    <n v="0.41275093977445415"/>
    <x v="1"/>
    <x v="1"/>
    <x v="0"/>
    <s v="15:50"/>
    <x v="1"/>
    <x v="1"/>
  </r>
  <r>
    <s v="INV102139"/>
    <x v="218"/>
    <x v="0"/>
    <x v="0"/>
    <s v="STR074-2024-Dec"/>
    <x v="194"/>
    <x v="191"/>
    <x v="1"/>
    <x v="10"/>
    <x v="4"/>
    <x v="0"/>
    <s v="PRD0030"/>
    <x v="173"/>
    <x v="10"/>
    <x v="71"/>
    <x v="22"/>
    <x v="5"/>
    <x v="5"/>
    <n v="1200000"/>
    <x v="0"/>
    <s v="EMP0160"/>
    <s v="Ganesh Iyengar"/>
    <n v="4"/>
    <n v="646.9"/>
    <x v="1"/>
    <n v="646.9"/>
    <n v="5"/>
    <n v="97.03"/>
    <n v="2037.73"/>
    <n v="1677.6"/>
    <n v="263.10000000000014"/>
    <s v="UPI"/>
    <n v="0.12911425949463379"/>
    <x v="0"/>
    <x v="1"/>
    <x v="0"/>
    <s v="20:37"/>
    <x v="0"/>
    <x v="0"/>
  </r>
  <r>
    <s v="INV102140"/>
    <x v="337"/>
    <x v="1"/>
    <x v="6"/>
    <s v="STR107-2025-Jan"/>
    <x v="759"/>
    <x v="706"/>
    <x v="0"/>
    <x v="15"/>
    <x v="4"/>
    <x v="1"/>
    <s v="PRD0188"/>
    <x v="192"/>
    <x v="13"/>
    <x v="57"/>
    <x v="19"/>
    <x v="98"/>
    <x v="19"/>
    <n v="1500000"/>
    <x v="1"/>
    <s v="EMP0255"/>
    <s v="Venkat Sharma"/>
    <n v="1"/>
    <n v="508.4"/>
    <x v="2"/>
    <n v="0"/>
    <n v="5"/>
    <n v="25.42"/>
    <n v="533.82000000000005"/>
    <n v="337.09"/>
    <n v="171.31000000000006"/>
    <s v="Net Banking"/>
    <n v="0.32091341650743704"/>
    <x v="4"/>
    <x v="0"/>
    <x v="0"/>
    <s v="10:17"/>
    <x v="3"/>
    <x v="0"/>
  </r>
  <r>
    <s v="INV102141"/>
    <x v="360"/>
    <x v="1"/>
    <x v="6"/>
    <s v="STR028-2025-Jan"/>
    <x v="693"/>
    <x v="645"/>
    <x v="1"/>
    <x v="24"/>
    <x v="1"/>
    <x v="3"/>
    <s v="PRD0014"/>
    <x v="217"/>
    <x v="16"/>
    <x v="47"/>
    <x v="44"/>
    <x v="87"/>
    <x v="65"/>
    <n v="2500000"/>
    <x v="2"/>
    <s v="EMP0170"/>
    <s v="Jyothi Prasad"/>
    <n v="4"/>
    <n v="2006.69"/>
    <x v="1"/>
    <n v="2006.69"/>
    <n v="12"/>
    <n v="722.41"/>
    <n v="6742.48"/>
    <n v="4820.5600000000004"/>
    <n v="1199.5099999999993"/>
    <s v="Net Banking"/>
    <n v="0.17790338273157641"/>
    <x v="4"/>
    <x v="1"/>
    <x v="0"/>
    <s v="21:39"/>
    <x v="2"/>
    <x v="1"/>
  </r>
  <r>
    <s v="INV102142"/>
    <x v="285"/>
    <x v="0"/>
    <x v="0"/>
    <s v="STR008-2024-Dec"/>
    <x v="458"/>
    <x v="440"/>
    <x v="1"/>
    <x v="29"/>
    <x v="4"/>
    <x v="3"/>
    <s v="PRD0156"/>
    <x v="197"/>
    <x v="0"/>
    <x v="0"/>
    <x v="34"/>
    <x v="63"/>
    <x v="51"/>
    <n v="1500000"/>
    <x v="1"/>
    <s v="EMP0020"/>
    <s v="Eswar Prasad"/>
    <n v="2"/>
    <n v="1326.35"/>
    <x v="5"/>
    <n v="132.63"/>
    <n v="12"/>
    <n v="302.41000000000003"/>
    <n v="2822.48"/>
    <n v="1786.74"/>
    <n v="733.32999999999993"/>
    <s v="Cash"/>
    <n v="0.25981760721067992"/>
    <x v="3"/>
    <x v="1"/>
    <x v="0"/>
    <s v="13:00"/>
    <x v="1"/>
    <x v="1"/>
  </r>
  <r>
    <s v="INV102143"/>
    <x v="144"/>
    <x v="1"/>
    <x v="8"/>
    <s v="STR037-2025-Mar"/>
    <x v="712"/>
    <x v="663"/>
    <x v="1"/>
    <x v="19"/>
    <x v="1"/>
    <x v="3"/>
    <s v="PRD0144"/>
    <x v="93"/>
    <x v="10"/>
    <x v="17"/>
    <x v="18"/>
    <x v="0"/>
    <x v="0"/>
    <n v="1000000"/>
    <x v="0"/>
    <s v="EMP0002"/>
    <s v="Girish Sundaram"/>
    <n v="3"/>
    <n v="1039.49"/>
    <x v="5"/>
    <n v="155.91999999999999"/>
    <n v="12"/>
    <n v="355.51"/>
    <n v="3318.06"/>
    <n v="2099.52"/>
    <n v="863.03"/>
    <s v="UPI"/>
    <n v="0.2601007817821257"/>
    <x v="0"/>
    <x v="0"/>
    <x v="0"/>
    <s v="15:10"/>
    <x v="1"/>
    <x v="0"/>
  </r>
  <r>
    <s v="INV102144"/>
    <x v="201"/>
    <x v="0"/>
    <x v="11"/>
    <s v="STR019-2024-Aug"/>
    <x v="268"/>
    <x v="260"/>
    <x v="0"/>
    <x v="36"/>
    <x v="1"/>
    <x v="0"/>
    <s v="PRD0227"/>
    <x v="20"/>
    <x v="6"/>
    <x v="20"/>
    <x v="14"/>
    <x v="20"/>
    <x v="20"/>
    <n v="1000000"/>
    <x v="2"/>
    <s v="EMP0045"/>
    <s v="Chitra Chettiar"/>
    <n v="1"/>
    <n v="767.28"/>
    <x v="3"/>
    <n v="153.46"/>
    <n v="5"/>
    <n v="30.69"/>
    <n v="644.51"/>
    <n v="443.19"/>
    <n v="170.63"/>
    <s v="Credit Card"/>
    <n v="0.26474375882453338"/>
    <x v="2"/>
    <x v="0"/>
    <x v="0"/>
    <s v="18:10"/>
    <x v="0"/>
    <x v="1"/>
  </r>
  <r>
    <s v="INV102145"/>
    <x v="79"/>
    <x v="0"/>
    <x v="7"/>
    <s v="STR056-2024-Sep"/>
    <x v="159"/>
    <x v="157"/>
    <x v="0"/>
    <x v="26"/>
    <x v="4"/>
    <x v="0"/>
    <s v="PRD0155"/>
    <x v="85"/>
    <x v="8"/>
    <x v="16"/>
    <x v="12"/>
    <x v="61"/>
    <x v="50"/>
    <n v="1200000"/>
    <x v="2"/>
    <s v="EMP0215"/>
    <s v="Praveen Gupta"/>
    <n v="1"/>
    <n v="1187.8599999999999"/>
    <x v="6"/>
    <n v="178.18"/>
    <n v="12"/>
    <n v="121.16"/>
    <n v="1130.8399999999999"/>
    <n v="865.42"/>
    <n v="144.25999999999996"/>
    <s v="Cash"/>
    <n v="0.127568886845177"/>
    <x v="3"/>
    <x v="1"/>
    <x v="0"/>
    <s v="16:58"/>
    <x v="1"/>
    <x v="0"/>
  </r>
  <r>
    <s v="INV102146"/>
    <x v="237"/>
    <x v="0"/>
    <x v="9"/>
    <s v="STR046-2024-Nov"/>
    <x v="472"/>
    <x v="451"/>
    <x v="0"/>
    <x v="22"/>
    <x v="1"/>
    <x v="0"/>
    <s v="PRD0001"/>
    <x v="84"/>
    <x v="15"/>
    <x v="54"/>
    <x v="40"/>
    <x v="68"/>
    <x v="54"/>
    <n v="800000"/>
    <x v="2"/>
    <s v="EMP0121"/>
    <s v="Yamini Pandian"/>
    <n v="2"/>
    <n v="1933.36"/>
    <x v="3"/>
    <n v="773.34"/>
    <n v="12"/>
    <n v="371.21"/>
    <n v="3464.59"/>
    <n v="2818.24"/>
    <n v="275.14000000000038"/>
    <s v="Credit Card"/>
    <n v="7.9414880260002013E-2"/>
    <x v="2"/>
    <x v="0"/>
    <x v="0"/>
    <s v="17:06"/>
    <x v="0"/>
    <x v="0"/>
  </r>
  <r>
    <s v="INV102147"/>
    <x v="22"/>
    <x v="0"/>
    <x v="3"/>
    <s v="STR060-2024-Jul"/>
    <x v="8"/>
    <x v="8"/>
    <x v="0"/>
    <x v="6"/>
    <x v="0"/>
    <x v="3"/>
    <s v="PRD0019"/>
    <x v="38"/>
    <x v="13"/>
    <x v="32"/>
    <x v="22"/>
    <x v="42"/>
    <x v="39"/>
    <n v="1000000"/>
    <x v="1"/>
    <s v="EMP0170"/>
    <s v="Jyothi Prasad"/>
    <n v="2"/>
    <n v="642.75"/>
    <x v="4"/>
    <n v="385.65"/>
    <n v="5"/>
    <n v="44.99"/>
    <n v="944.84"/>
    <n v="826.78"/>
    <n v="73.07000000000005"/>
    <s v="UPI"/>
    <n v="7.7335845222471583E-2"/>
    <x v="0"/>
    <x v="0"/>
    <x v="0"/>
    <s v="10:01"/>
    <x v="3"/>
    <x v="1"/>
  </r>
  <r>
    <s v="INV102148"/>
    <x v="344"/>
    <x v="1"/>
    <x v="6"/>
    <s v="STR101-2025-Jan"/>
    <x v="463"/>
    <x v="244"/>
    <x v="0"/>
    <x v="0"/>
    <x v="0"/>
    <x v="1"/>
    <s v="PRD0051"/>
    <x v="113"/>
    <x v="14"/>
    <x v="31"/>
    <x v="46"/>
    <x v="34"/>
    <x v="32"/>
    <n v="1200000"/>
    <x v="1"/>
    <s v="EMP0194"/>
    <s v="Pranav Reddy"/>
    <n v="2"/>
    <n v="1166.5"/>
    <x v="2"/>
    <n v="0"/>
    <n v="3"/>
    <n v="69.989999999999995"/>
    <n v="2402.9899999999998"/>
    <n v="1908.08"/>
    <n v="424.91999999999985"/>
    <s v="UPI"/>
    <n v="0.17682969966583292"/>
    <x v="0"/>
    <x v="0"/>
    <x v="0"/>
    <s v="21:03"/>
    <x v="2"/>
    <x v="0"/>
  </r>
  <r>
    <s v="INV102149"/>
    <x v="239"/>
    <x v="0"/>
    <x v="5"/>
    <s v="STR075-2024-Jun"/>
    <x v="148"/>
    <x v="146"/>
    <x v="0"/>
    <x v="15"/>
    <x v="4"/>
    <x v="3"/>
    <s v="PRD0137"/>
    <x v="99"/>
    <x v="10"/>
    <x v="15"/>
    <x v="19"/>
    <x v="21"/>
    <x v="21"/>
    <n v="1000000"/>
    <x v="1"/>
    <s v="EMP0206"/>
    <s v="Arjun Krishnan"/>
    <n v="2"/>
    <n v="774.14"/>
    <x v="6"/>
    <n v="232.24"/>
    <n v="5"/>
    <n v="65.8"/>
    <n v="1381.84"/>
    <n v="1044.76"/>
    <n v="271.27999999999992"/>
    <s v="Cash"/>
    <n v="0.19631795287442824"/>
    <x v="3"/>
    <x v="1"/>
    <x v="0"/>
    <s v="21:18"/>
    <x v="2"/>
    <x v="0"/>
  </r>
  <r>
    <s v="INV102150"/>
    <x v="186"/>
    <x v="1"/>
    <x v="4"/>
    <s v="STR101-2025-Feb"/>
    <x v="399"/>
    <x v="384"/>
    <x v="1"/>
    <x v="10"/>
    <x v="4"/>
    <x v="2"/>
    <s v="PRD0228"/>
    <x v="61"/>
    <x v="18"/>
    <x v="42"/>
    <x v="8"/>
    <x v="34"/>
    <x v="32"/>
    <n v="1200000"/>
    <x v="1"/>
    <s v="EMP0204"/>
    <s v="Rahul Krishnan"/>
    <n v="2"/>
    <n v="1381.12"/>
    <x v="1"/>
    <n v="690.56"/>
    <n v="12"/>
    <n v="248.6"/>
    <n v="2320.2800000000002"/>
    <n v="1806.6"/>
    <n v="265.08000000000027"/>
    <s v="Credit Card"/>
    <n v="0.11424483252021318"/>
    <x v="2"/>
    <x v="0"/>
    <x v="0"/>
    <s v="14:01"/>
    <x v="1"/>
    <x v="0"/>
  </r>
  <r>
    <s v="INV102151"/>
    <x v="168"/>
    <x v="0"/>
    <x v="7"/>
    <s v="STR015-2024-Sep"/>
    <x v="438"/>
    <x v="421"/>
    <x v="0"/>
    <x v="4"/>
    <x v="2"/>
    <x v="0"/>
    <s v="PRD0227"/>
    <x v="20"/>
    <x v="6"/>
    <x v="20"/>
    <x v="14"/>
    <x v="84"/>
    <x v="11"/>
    <n v="800000"/>
    <x v="1"/>
    <s v="EMP0206"/>
    <s v="Arjun Krishnan"/>
    <n v="1"/>
    <n v="764.83"/>
    <x v="1"/>
    <n v="191.21"/>
    <n v="5"/>
    <n v="28.68"/>
    <n v="602.29999999999995"/>
    <n v="443.19"/>
    <n v="130.42999999999995"/>
    <s v="Credit Card"/>
    <n v="0.21655321268470856"/>
    <x v="2"/>
    <x v="0"/>
    <x v="0"/>
    <s v="12:12"/>
    <x v="1"/>
    <x v="0"/>
  </r>
  <r>
    <s v="INV102152"/>
    <x v="38"/>
    <x v="0"/>
    <x v="2"/>
    <s v="STR110-2024-May"/>
    <x v="70"/>
    <x v="70"/>
    <x v="1"/>
    <x v="19"/>
    <x v="1"/>
    <x v="0"/>
    <s v="PRD0152"/>
    <x v="24"/>
    <x v="14"/>
    <x v="23"/>
    <x v="8"/>
    <x v="18"/>
    <x v="18"/>
    <n v="1000000"/>
    <x v="1"/>
    <s v="EMP0223"/>
    <s v="Meena Krishnan"/>
    <n v="2"/>
    <n v="6339.42"/>
    <x v="2"/>
    <n v="0"/>
    <n v="3"/>
    <n v="380.37"/>
    <n v="13059.21"/>
    <n v="9430.2000000000007"/>
    <n v="3248.6399999999985"/>
    <s v="Net Banking"/>
    <n v="0.24876236770830693"/>
    <x v="4"/>
    <x v="1"/>
    <x v="0"/>
    <s v="12:05"/>
    <x v="1"/>
    <x v="1"/>
  </r>
  <r>
    <s v="INV102153"/>
    <x v="212"/>
    <x v="1"/>
    <x v="4"/>
    <s v="STR067-2025-Feb"/>
    <x v="343"/>
    <x v="328"/>
    <x v="1"/>
    <x v="21"/>
    <x v="1"/>
    <x v="0"/>
    <s v="PRD0228"/>
    <x v="61"/>
    <x v="18"/>
    <x v="42"/>
    <x v="8"/>
    <x v="108"/>
    <x v="24"/>
    <n v="2500000"/>
    <x v="0"/>
    <s v="EMP0206"/>
    <s v="Arjun Krishnan"/>
    <n v="1"/>
    <n v="1281.8599999999999"/>
    <x v="3"/>
    <n v="256.37"/>
    <n v="12"/>
    <n v="123.06"/>
    <n v="1148.55"/>
    <n v="903.3"/>
    <n v="122.19"/>
    <s v="Debit Card"/>
    <n v="0.10638631317748466"/>
    <x v="1"/>
    <x v="1"/>
    <x v="0"/>
    <s v="21:06"/>
    <x v="2"/>
    <x v="0"/>
  </r>
  <r>
    <s v="INV102154"/>
    <x v="6"/>
    <x v="0"/>
    <x v="5"/>
    <s v="STR036-2024-Jun"/>
    <x v="456"/>
    <x v="438"/>
    <x v="0"/>
    <x v="30"/>
    <x v="3"/>
    <x v="3"/>
    <s v="PRD0152"/>
    <x v="24"/>
    <x v="14"/>
    <x v="23"/>
    <x v="8"/>
    <x v="78"/>
    <x v="62"/>
    <n v="1000000"/>
    <x v="1"/>
    <s v="EMP0073"/>
    <s v="Sathish Sundaram"/>
    <n v="2"/>
    <n v="6274.11"/>
    <x v="0"/>
    <n v="1254.82"/>
    <n v="3"/>
    <n v="338.8"/>
    <n v="11632.2"/>
    <n v="9430.2000000000007"/>
    <n v="1863.2"/>
    <s v="Cash"/>
    <n v="0.16017606299754131"/>
    <x v="3"/>
    <x v="1"/>
    <x v="0"/>
    <s v="12:22"/>
    <x v="1"/>
    <x v="0"/>
  </r>
  <r>
    <s v="INV102155"/>
    <x v="127"/>
    <x v="0"/>
    <x v="2"/>
    <s v="STR065-2024-May"/>
    <x v="571"/>
    <x v="76"/>
    <x v="0"/>
    <x v="19"/>
    <x v="1"/>
    <x v="0"/>
    <s v="PRD0187"/>
    <x v="219"/>
    <x v="16"/>
    <x v="58"/>
    <x v="8"/>
    <x v="102"/>
    <x v="73"/>
    <n v="1200000"/>
    <x v="0"/>
    <s v="EMP0285"/>
    <s v="Chandran Krishnan"/>
    <n v="1"/>
    <n v="2570.9899999999998"/>
    <x v="3"/>
    <n v="514.20000000000005"/>
    <n v="12"/>
    <n v="246.81"/>
    <n v="2303.6"/>
    <n v="1958.39"/>
    <n v="98.399999999999807"/>
    <s v="Debit Card"/>
    <n v="4.2715749262024573E-2"/>
    <x v="1"/>
    <x v="0"/>
    <x v="0"/>
    <s v="20:29"/>
    <x v="0"/>
    <x v="0"/>
  </r>
  <r>
    <s v="INV102156"/>
    <x v="199"/>
    <x v="0"/>
    <x v="10"/>
    <s v="STR074-2024-Apr"/>
    <x v="0"/>
    <x v="0"/>
    <x v="0"/>
    <x v="0"/>
    <x v="0"/>
    <x v="0"/>
    <s v="PRD0062"/>
    <x v="106"/>
    <x v="13"/>
    <x v="57"/>
    <x v="25"/>
    <x v="5"/>
    <x v="5"/>
    <n v="1200000"/>
    <x v="0"/>
    <s v="EMP0206"/>
    <s v="Arjun Krishnan"/>
    <n v="1"/>
    <n v="605.16999999999996"/>
    <x v="3"/>
    <n v="121.03"/>
    <n v="5"/>
    <n v="24.21"/>
    <n v="508.35"/>
    <n v="424.76"/>
    <n v="59.380000000000031"/>
    <s v="UPI"/>
    <n v="0.11680928494147738"/>
    <x v="0"/>
    <x v="0"/>
    <x v="0"/>
    <s v="14:33"/>
    <x v="1"/>
    <x v="0"/>
  </r>
  <r>
    <s v="INV102157"/>
    <x v="324"/>
    <x v="0"/>
    <x v="0"/>
    <s v="STR074-2024-Dec"/>
    <x v="235"/>
    <x v="229"/>
    <x v="0"/>
    <x v="10"/>
    <x v="4"/>
    <x v="1"/>
    <s v="PRD0118"/>
    <x v="202"/>
    <x v="15"/>
    <x v="46"/>
    <x v="30"/>
    <x v="5"/>
    <x v="5"/>
    <n v="1200000"/>
    <x v="0"/>
    <s v="EMP0026"/>
    <s v="Sunita Ramachandran"/>
    <n v="3"/>
    <n v="2890.79"/>
    <x v="2"/>
    <n v="0"/>
    <n v="12"/>
    <n v="1040.68"/>
    <n v="9713.0499999999993"/>
    <n v="5822.37"/>
    <n v="2849.9999999999991"/>
    <s v="EMI"/>
    <n v="0.29341967765017163"/>
    <x v="5"/>
    <x v="0"/>
    <x v="1"/>
    <s v="21:17"/>
    <x v="2"/>
    <x v="0"/>
  </r>
  <r>
    <s v="INV102158"/>
    <x v="280"/>
    <x v="0"/>
    <x v="0"/>
    <s v="STR032-2024-Dec"/>
    <x v="30"/>
    <x v="30"/>
    <x v="0"/>
    <x v="6"/>
    <x v="0"/>
    <x v="0"/>
    <s v="PRD0030"/>
    <x v="173"/>
    <x v="10"/>
    <x v="71"/>
    <x v="22"/>
    <x v="56"/>
    <x v="30"/>
    <n v="2500000"/>
    <x v="1"/>
    <s v="EMP0173"/>
    <s v="Logesh Gopalakrishnan"/>
    <n v="2"/>
    <n v="645.25"/>
    <x v="6"/>
    <n v="193.57"/>
    <n v="5"/>
    <n v="54.85"/>
    <n v="1151.78"/>
    <n v="838.8"/>
    <n v="258.13"/>
    <s v="UPI"/>
    <n v="0.2241139801003664"/>
    <x v="0"/>
    <x v="0"/>
    <x v="0"/>
    <s v="13:44"/>
    <x v="1"/>
    <x v="0"/>
  </r>
  <r>
    <s v="INV102159"/>
    <x v="326"/>
    <x v="1"/>
    <x v="8"/>
    <s v="STR055-2025-Mar"/>
    <x v="543"/>
    <x v="513"/>
    <x v="1"/>
    <x v="5"/>
    <x v="2"/>
    <x v="1"/>
    <s v="PRD0071"/>
    <x v="17"/>
    <x v="10"/>
    <x v="17"/>
    <x v="4"/>
    <x v="51"/>
    <x v="47"/>
    <n v="1500000"/>
    <x v="0"/>
    <s v="EMP0260"/>
    <s v="Malathi Varma"/>
    <n v="1"/>
    <n v="798.46"/>
    <x v="6"/>
    <n v="119.77"/>
    <n v="5"/>
    <n v="33.93"/>
    <n v="712.62"/>
    <n v="534.80999999999995"/>
    <n v="143.88000000000005"/>
    <s v="UPI"/>
    <n v="0.20190283741685619"/>
    <x v="0"/>
    <x v="0"/>
    <x v="0"/>
    <s v="21:20"/>
    <x v="2"/>
    <x v="0"/>
  </r>
  <r>
    <s v="INV102160"/>
    <x v="243"/>
    <x v="1"/>
    <x v="4"/>
    <s v="STR080-2025-Feb"/>
    <x v="7"/>
    <x v="7"/>
    <x v="0"/>
    <x v="7"/>
    <x v="0"/>
    <x v="1"/>
    <s v="PRD0229"/>
    <x v="187"/>
    <x v="18"/>
    <x v="55"/>
    <x v="1"/>
    <x v="26"/>
    <x v="19"/>
    <n v="2000000"/>
    <x v="1"/>
    <s v="EMP0073"/>
    <s v="Sathish Sundaram"/>
    <n v="1"/>
    <n v="1206.25"/>
    <x v="0"/>
    <n v="120.62"/>
    <n v="12"/>
    <n v="130.28"/>
    <n v="1215.9100000000001"/>
    <n v="917.44"/>
    <n v="168.19000000000003"/>
    <s v="Credit Card"/>
    <n v="0.13832438256120932"/>
    <x v="2"/>
    <x v="0"/>
    <x v="0"/>
    <s v="19:51"/>
    <x v="0"/>
    <x v="0"/>
  </r>
  <r>
    <s v="INV102161"/>
    <x v="140"/>
    <x v="0"/>
    <x v="11"/>
    <s v="STR066-2024-Aug"/>
    <x v="346"/>
    <x v="331"/>
    <x v="1"/>
    <x v="21"/>
    <x v="1"/>
    <x v="3"/>
    <s v="PRD0225"/>
    <x v="124"/>
    <x v="11"/>
    <x v="49"/>
    <x v="44"/>
    <x v="39"/>
    <x v="36"/>
    <n v="2500000"/>
    <x v="1"/>
    <s v="EMP0203"/>
    <s v="Rani Mishra"/>
    <n v="1"/>
    <n v="1232.1400000000001"/>
    <x v="3"/>
    <n v="246.43"/>
    <n v="12"/>
    <n v="118.29"/>
    <n v="1104"/>
    <n v="861.8"/>
    <n v="123.91000000000004"/>
    <s v="UPI"/>
    <n v="0.11223731884057975"/>
    <x v="0"/>
    <x v="0"/>
    <x v="0"/>
    <s v="13:36"/>
    <x v="1"/>
    <x v="0"/>
  </r>
  <r>
    <s v="INV102162"/>
    <x v="296"/>
    <x v="0"/>
    <x v="7"/>
    <s v="STR052-2024-Sep"/>
    <x v="199"/>
    <x v="196"/>
    <x v="0"/>
    <x v="3"/>
    <x v="3"/>
    <x v="1"/>
    <s v="PRD0014"/>
    <x v="217"/>
    <x v="16"/>
    <x v="47"/>
    <x v="44"/>
    <x v="115"/>
    <x v="59"/>
    <n v="800000"/>
    <x v="0"/>
    <s v="EMP0206"/>
    <s v="Arjun Krishnan"/>
    <n v="1"/>
    <n v="2032.97"/>
    <x v="2"/>
    <n v="0"/>
    <n v="12"/>
    <n v="243.96"/>
    <n v="2276.9299999999998"/>
    <n v="1205.1400000000001"/>
    <n v="827.8299999999997"/>
    <s v="Debit Card"/>
    <n v="0.36357288102840218"/>
    <x v="1"/>
    <x v="0"/>
    <x v="0"/>
    <s v="12:10"/>
    <x v="1"/>
    <x v="1"/>
  </r>
  <r>
    <s v="INV102163"/>
    <x v="295"/>
    <x v="0"/>
    <x v="9"/>
    <s v="STR009-2024-Nov"/>
    <x v="320"/>
    <x v="307"/>
    <x v="1"/>
    <x v="24"/>
    <x v="1"/>
    <x v="0"/>
    <s v="PRD0097"/>
    <x v="25"/>
    <x v="7"/>
    <x v="9"/>
    <x v="15"/>
    <x v="66"/>
    <x v="49"/>
    <n v="2500000"/>
    <x v="1"/>
    <s v="EMP0156"/>
    <s v="Deepthi Iyengar"/>
    <n v="1"/>
    <n v="1592.91"/>
    <x v="2"/>
    <n v="0"/>
    <n v="12"/>
    <n v="191.15"/>
    <n v="1784.06"/>
    <n v="971.65"/>
    <n v="621.26"/>
    <s v="UPI"/>
    <n v="0.34822819860318599"/>
    <x v="0"/>
    <x v="0"/>
    <x v="0"/>
    <s v="16:21"/>
    <x v="1"/>
    <x v="1"/>
  </r>
  <r>
    <s v="INV102164"/>
    <x v="269"/>
    <x v="1"/>
    <x v="6"/>
    <s v="STR033-2025-Jan"/>
    <x v="262"/>
    <x v="255"/>
    <x v="0"/>
    <x v="18"/>
    <x v="2"/>
    <x v="0"/>
    <s v="PRD0041"/>
    <x v="163"/>
    <x v="7"/>
    <x v="35"/>
    <x v="29"/>
    <x v="116"/>
    <x v="53"/>
    <n v="2500000"/>
    <x v="0"/>
    <s v="EMP0061"/>
    <s v="Ganapathy Naidu"/>
    <n v="3"/>
    <n v="822.28"/>
    <x v="3"/>
    <n v="493.37"/>
    <n v="5"/>
    <n v="98.67"/>
    <n v="2072.14"/>
    <n v="1911.81"/>
    <n v="61.659999999999926"/>
    <s v="EMI"/>
    <n v="2.9756676672425573E-2"/>
    <x v="5"/>
    <x v="1"/>
    <x v="0"/>
    <s v="19:14"/>
    <x v="0"/>
    <x v="0"/>
  </r>
  <r>
    <s v="INV102165"/>
    <x v="277"/>
    <x v="1"/>
    <x v="4"/>
    <s v="STR049-2025-Feb"/>
    <x v="773"/>
    <x v="719"/>
    <x v="1"/>
    <x v="20"/>
    <x v="0"/>
    <x v="1"/>
    <s v="PRD0205"/>
    <x v="211"/>
    <x v="6"/>
    <x v="20"/>
    <x v="5"/>
    <x v="110"/>
    <x v="74"/>
    <n v="1200000"/>
    <x v="2"/>
    <s v="EMP0100"/>
    <s v="Priya Balasubramaniam"/>
    <n v="2"/>
    <n v="955.61"/>
    <x v="6"/>
    <n v="286.68"/>
    <n v="5"/>
    <n v="81.23"/>
    <n v="1705.77"/>
    <n v="1070.94"/>
    <n v="553.59999999999991"/>
    <s v="UPI"/>
    <n v="0.3245455131700053"/>
    <x v="0"/>
    <x v="0"/>
    <x v="0"/>
    <s v="10:30"/>
    <x v="3"/>
    <x v="0"/>
  </r>
  <r>
    <s v="INV102166"/>
    <x v="299"/>
    <x v="1"/>
    <x v="8"/>
    <s v="STR059-2025-Mar"/>
    <x v="360"/>
    <x v="345"/>
    <x v="0"/>
    <x v="11"/>
    <x v="3"/>
    <x v="0"/>
    <s v="PRD0224"/>
    <x v="3"/>
    <x v="2"/>
    <x v="3"/>
    <x v="3"/>
    <x v="88"/>
    <x v="66"/>
    <n v="1500000"/>
    <x v="2"/>
    <s v="EMP0020"/>
    <s v="Eswar Prasad"/>
    <n v="1"/>
    <n v="4808.5"/>
    <x v="2"/>
    <n v="0"/>
    <n v="12"/>
    <n v="577.02"/>
    <n v="5385.52"/>
    <n v="3370.8"/>
    <n v="1437.7000000000003"/>
    <s v="UPI"/>
    <n v="0.26695657986601112"/>
    <x v="0"/>
    <x v="0"/>
    <x v="0"/>
    <s v="20:52"/>
    <x v="0"/>
    <x v="0"/>
  </r>
  <r>
    <s v="INV102167"/>
    <x v="58"/>
    <x v="0"/>
    <x v="7"/>
    <s v="STR082-2024-Sep"/>
    <x v="535"/>
    <x v="180"/>
    <x v="1"/>
    <x v="22"/>
    <x v="1"/>
    <x v="0"/>
    <s v="PRD0067"/>
    <x v="41"/>
    <x v="15"/>
    <x v="24"/>
    <x v="24"/>
    <x v="54"/>
    <x v="2"/>
    <n v="1000000"/>
    <x v="0"/>
    <s v="EMP0026"/>
    <s v="Sunita Ramachandran"/>
    <n v="1"/>
    <n v="1493.74"/>
    <x v="2"/>
    <n v="0"/>
    <n v="12"/>
    <n v="179.25"/>
    <n v="1672.99"/>
    <n v="1013.26"/>
    <n v="480.48"/>
    <s v="Credit Card"/>
    <n v="0.28719836938654747"/>
    <x v="2"/>
    <x v="0"/>
    <x v="0"/>
    <s v="19:31"/>
    <x v="0"/>
    <x v="0"/>
  </r>
  <r>
    <s v="INV102168"/>
    <x v="264"/>
    <x v="0"/>
    <x v="11"/>
    <s v="STR080-2024-Aug"/>
    <x v="607"/>
    <x v="571"/>
    <x v="1"/>
    <x v="5"/>
    <x v="2"/>
    <x v="0"/>
    <s v="PRD0181"/>
    <x v="180"/>
    <x v="18"/>
    <x v="55"/>
    <x v="44"/>
    <x v="26"/>
    <x v="19"/>
    <n v="2000000"/>
    <x v="1"/>
    <s v="EMP0215"/>
    <s v="Praveen Gupta"/>
    <n v="1"/>
    <n v="766.96"/>
    <x v="3"/>
    <n v="153.38999999999999"/>
    <n v="5"/>
    <n v="30.68"/>
    <n v="644.25"/>
    <n v="570.17999999999995"/>
    <n v="43.39000000000005"/>
    <s v="UPI"/>
    <n v="6.7349631354288009E-2"/>
    <x v="0"/>
    <x v="0"/>
    <x v="0"/>
    <s v="16:21"/>
    <x v="1"/>
    <x v="0"/>
  </r>
  <r>
    <s v="INV102169"/>
    <x v="62"/>
    <x v="0"/>
    <x v="1"/>
    <s v="STR078-2024-Oct"/>
    <x v="387"/>
    <x v="372"/>
    <x v="1"/>
    <x v="26"/>
    <x v="4"/>
    <x v="0"/>
    <s v="PRD0216"/>
    <x v="157"/>
    <x v="7"/>
    <x v="26"/>
    <x v="38"/>
    <x v="3"/>
    <x v="3"/>
    <n v="1200000"/>
    <x v="1"/>
    <s v="EMP0086"/>
    <s v="Anil Reddy"/>
    <n v="1"/>
    <n v="1079.3800000000001"/>
    <x v="1"/>
    <n v="269.85000000000002"/>
    <n v="12"/>
    <n v="97.14"/>
    <n v="906.67"/>
    <n v="828.52"/>
    <n v="-18.990000000000023"/>
    <s v="Credit Card"/>
    <n v="-2.0944775938323782E-2"/>
    <x v="2"/>
    <x v="0"/>
    <x v="0"/>
    <s v="14:20"/>
    <x v="1"/>
    <x v="0"/>
  </r>
  <r>
    <s v="INV102170"/>
    <x v="193"/>
    <x v="1"/>
    <x v="4"/>
    <s v="STR077-2025-Feb"/>
    <x v="76"/>
    <x v="76"/>
    <x v="0"/>
    <x v="0"/>
    <x v="0"/>
    <x v="3"/>
    <s v="PRD0169"/>
    <x v="13"/>
    <x v="8"/>
    <x v="13"/>
    <x v="10"/>
    <x v="69"/>
    <x v="55"/>
    <n v="2500000"/>
    <x v="2"/>
    <s v="EMP0149"/>
    <s v="Vasanthi Kamath"/>
    <n v="2"/>
    <n v="1860.09"/>
    <x v="6"/>
    <n v="558.03"/>
    <n v="12"/>
    <n v="379.46"/>
    <n v="3541.61"/>
    <n v="2814.66"/>
    <n v="347.49000000000029"/>
    <s v="Net Banking"/>
    <n v="9.8116393391706108E-2"/>
    <x v="4"/>
    <x v="0"/>
    <x v="0"/>
    <s v="21:14"/>
    <x v="2"/>
    <x v="1"/>
  </r>
  <r>
    <s v="INV102171"/>
    <x v="91"/>
    <x v="1"/>
    <x v="6"/>
    <s v="STR100-2025-Jan"/>
    <x v="780"/>
    <x v="615"/>
    <x v="1"/>
    <x v="7"/>
    <x v="0"/>
    <x v="3"/>
    <s v="PRD0069"/>
    <x v="78"/>
    <x v="1"/>
    <x v="1"/>
    <x v="26"/>
    <x v="48"/>
    <x v="44"/>
    <n v="2500000"/>
    <x v="2"/>
    <s v="EMP0063"/>
    <s v="Anusuya Subramaniam"/>
    <n v="1"/>
    <n v="617.26"/>
    <x v="6"/>
    <n v="92.59"/>
    <n v="5"/>
    <n v="26.23"/>
    <n v="550.9"/>
    <n v="369"/>
    <n v="155.66999999999999"/>
    <s v="Credit Card"/>
    <n v="0.28257396986748956"/>
    <x v="2"/>
    <x v="0"/>
    <x v="0"/>
    <s v="12:24"/>
    <x v="1"/>
    <x v="0"/>
  </r>
  <r>
    <s v="INV102172"/>
    <x v="129"/>
    <x v="0"/>
    <x v="0"/>
    <s v="STR055-2024-Dec"/>
    <x v="329"/>
    <x v="315"/>
    <x v="0"/>
    <x v="0"/>
    <x v="0"/>
    <x v="1"/>
    <s v="PRD0179"/>
    <x v="114"/>
    <x v="7"/>
    <x v="9"/>
    <x v="47"/>
    <x v="51"/>
    <x v="47"/>
    <n v="1500000"/>
    <x v="0"/>
    <s v="EMP0063"/>
    <s v="Anusuya Subramaniam"/>
    <n v="2"/>
    <n v="1619.67"/>
    <x v="0"/>
    <n v="323.93"/>
    <n v="12"/>
    <n v="349.85"/>
    <n v="3265.26"/>
    <n v="2279.62"/>
    <n v="635.7900000000003"/>
    <s v="Cash"/>
    <n v="0.1947134378273094"/>
    <x v="3"/>
    <x v="0"/>
    <x v="0"/>
    <s v="16:46"/>
    <x v="1"/>
    <x v="0"/>
  </r>
  <r>
    <s v="INV102173"/>
    <x v="279"/>
    <x v="0"/>
    <x v="3"/>
    <s v="STR038-2024-Jul"/>
    <x v="773"/>
    <x v="719"/>
    <x v="1"/>
    <x v="20"/>
    <x v="0"/>
    <x v="1"/>
    <s v="PRD0126"/>
    <x v="76"/>
    <x v="11"/>
    <x v="49"/>
    <x v="38"/>
    <x v="95"/>
    <x v="69"/>
    <n v="1500000"/>
    <x v="2"/>
    <s v="EMP0072"/>
    <s v="Anitha Ramachandran"/>
    <n v="1"/>
    <n v="959.47"/>
    <x v="4"/>
    <n v="287.83999999999997"/>
    <n v="5"/>
    <n v="33.58"/>
    <n v="705.21"/>
    <n v="645.59"/>
    <n v="26.040000000000006"/>
    <s v="UPI"/>
    <n v="3.6925171225592385E-2"/>
    <x v="0"/>
    <x v="1"/>
    <x v="0"/>
    <s v="21:51"/>
    <x v="2"/>
    <x v="0"/>
  </r>
  <r>
    <s v="INV102174"/>
    <x v="151"/>
    <x v="0"/>
    <x v="9"/>
    <s v="STR062-2024-Nov"/>
    <x v="387"/>
    <x v="372"/>
    <x v="1"/>
    <x v="26"/>
    <x v="4"/>
    <x v="0"/>
    <s v="PRD0070"/>
    <x v="145"/>
    <x v="13"/>
    <x v="67"/>
    <x v="13"/>
    <x v="6"/>
    <x v="6"/>
    <n v="1000000"/>
    <x v="0"/>
    <s v="EMP0072"/>
    <s v="Anitha Ramachandran"/>
    <n v="4"/>
    <n v="902.32"/>
    <x v="2"/>
    <n v="0"/>
    <n v="5"/>
    <n v="180.46"/>
    <n v="3789.74"/>
    <n v="2261.8000000000002"/>
    <n v="1347.4799999999996"/>
    <s v="Credit Card"/>
    <n v="0.3555600120324876"/>
    <x v="2"/>
    <x v="0"/>
    <x v="0"/>
    <s v="16:27"/>
    <x v="1"/>
    <x v="1"/>
  </r>
  <r>
    <s v="INV102175"/>
    <x v="187"/>
    <x v="0"/>
    <x v="3"/>
    <s v="STR068-2024-Jul"/>
    <x v="722"/>
    <x v="673"/>
    <x v="1"/>
    <x v="37"/>
    <x v="1"/>
    <x v="0"/>
    <s v="PRD0032"/>
    <x v="209"/>
    <x v="4"/>
    <x v="53"/>
    <x v="42"/>
    <x v="11"/>
    <x v="11"/>
    <n v="2000000"/>
    <x v="1"/>
    <s v="EMP0206"/>
    <s v="Arjun Krishnan"/>
    <n v="4"/>
    <n v="954.4"/>
    <x v="2"/>
    <n v="0"/>
    <n v="5"/>
    <n v="190.88"/>
    <n v="4008.48"/>
    <n v="2520.4"/>
    <n v="1297.1999999999998"/>
    <s v="Credit Card"/>
    <n v="0.32361393845048492"/>
    <x v="2"/>
    <x v="1"/>
    <x v="0"/>
    <s v="16:25"/>
    <x v="1"/>
    <x v="1"/>
  </r>
  <r>
    <s v="INV102176"/>
    <x v="38"/>
    <x v="0"/>
    <x v="2"/>
    <s v="STR062-2024-May"/>
    <x v="300"/>
    <x v="289"/>
    <x v="1"/>
    <x v="20"/>
    <x v="0"/>
    <x v="1"/>
    <s v="PRD0043"/>
    <x v="63"/>
    <x v="12"/>
    <x v="21"/>
    <x v="20"/>
    <x v="6"/>
    <x v="6"/>
    <n v="1000000"/>
    <x v="0"/>
    <s v="EMP0121"/>
    <s v="Yamini Pandian"/>
    <n v="2"/>
    <n v="3334.99"/>
    <x v="2"/>
    <n v="0"/>
    <n v="12"/>
    <n v="800.4"/>
    <n v="7470.38"/>
    <n v="4068.02"/>
    <n v="2601.96"/>
    <s v="Credit Card"/>
    <n v="0.34830356688682501"/>
    <x v="2"/>
    <x v="0"/>
    <x v="0"/>
    <s v="17:44"/>
    <x v="0"/>
    <x v="1"/>
  </r>
  <r>
    <s v="INV102177"/>
    <x v="194"/>
    <x v="0"/>
    <x v="7"/>
    <s v="STR020-2024-Sep"/>
    <x v="27"/>
    <x v="27"/>
    <x v="1"/>
    <x v="19"/>
    <x v="1"/>
    <x v="1"/>
    <s v="PRD0067"/>
    <x v="41"/>
    <x v="15"/>
    <x v="24"/>
    <x v="24"/>
    <x v="81"/>
    <x v="53"/>
    <n v="2000000"/>
    <x v="0"/>
    <s v="EMP0020"/>
    <s v="Eswar Prasad"/>
    <n v="3"/>
    <n v="1525.57"/>
    <x v="6"/>
    <n v="686.51"/>
    <n v="12"/>
    <n v="466.82"/>
    <n v="4357.0200000000004"/>
    <n v="3039.78"/>
    <n v="850.4200000000003"/>
    <s v="EMI"/>
    <n v="0.19518386420076111"/>
    <x v="5"/>
    <x v="0"/>
    <x v="0"/>
    <s v="17:20"/>
    <x v="0"/>
    <x v="1"/>
  </r>
  <r>
    <s v="INV102178"/>
    <x v="249"/>
    <x v="1"/>
    <x v="8"/>
    <s v="STR104-2025-Mar"/>
    <x v="198"/>
    <x v="195"/>
    <x v="0"/>
    <x v="33"/>
    <x v="3"/>
    <x v="1"/>
    <s v="PRD0192"/>
    <x v="101"/>
    <x v="1"/>
    <x v="1"/>
    <x v="44"/>
    <x v="53"/>
    <x v="19"/>
    <n v="1200000"/>
    <x v="1"/>
    <s v="EMP0045"/>
    <s v="Chitra Chettiar"/>
    <n v="2"/>
    <n v="407.15"/>
    <x v="0"/>
    <n v="81.430000000000007"/>
    <n v="5"/>
    <n v="36.64"/>
    <n v="769.51"/>
    <n v="524.12"/>
    <n v="208.75"/>
    <s v="Cash"/>
    <n v="0.27127652662083662"/>
    <x v="3"/>
    <x v="1"/>
    <x v="1"/>
    <s v="20:03"/>
    <x v="0"/>
    <x v="0"/>
  </r>
  <r>
    <s v="INV102179"/>
    <x v="50"/>
    <x v="0"/>
    <x v="1"/>
    <s v="STR048-2024-Oct"/>
    <x v="21"/>
    <x v="21"/>
    <x v="0"/>
    <x v="15"/>
    <x v="4"/>
    <x v="3"/>
    <s v="PRD0141"/>
    <x v="62"/>
    <x v="10"/>
    <x v="43"/>
    <x v="12"/>
    <x v="119"/>
    <x v="59"/>
    <n v="1200000"/>
    <x v="0"/>
    <s v="EMP0132"/>
    <s v="Vasanthi Gupta"/>
    <n v="4"/>
    <n v="760.54"/>
    <x v="2"/>
    <n v="0"/>
    <n v="5"/>
    <n v="152.11000000000001"/>
    <n v="3194.27"/>
    <n v="2190.6799999999998"/>
    <n v="851.48000000000013"/>
    <s v="Cash"/>
    <n v="0.26656481762656259"/>
    <x v="3"/>
    <x v="0"/>
    <x v="0"/>
    <s v="17:35"/>
    <x v="0"/>
    <x v="0"/>
  </r>
  <r>
    <s v="INV102180"/>
    <x v="318"/>
    <x v="1"/>
    <x v="4"/>
    <s v="STR104-2025-Feb"/>
    <x v="716"/>
    <x v="667"/>
    <x v="1"/>
    <x v="22"/>
    <x v="1"/>
    <x v="2"/>
    <s v="PRD0081"/>
    <x v="118"/>
    <x v="14"/>
    <x v="23"/>
    <x v="21"/>
    <x v="53"/>
    <x v="19"/>
    <n v="1200000"/>
    <x v="1"/>
    <s v="EMP0091"/>
    <s v="Hari Nair"/>
    <n v="2"/>
    <n v="6098.59"/>
    <x v="5"/>
    <n v="609.86"/>
    <n v="3"/>
    <n v="347.62"/>
    <n v="11934.94"/>
    <n v="9525.52"/>
    <n v="2061.8000000000002"/>
    <s v="UPI"/>
    <n v="0.17275327735204368"/>
    <x v="0"/>
    <x v="1"/>
    <x v="0"/>
    <s v="11:40"/>
    <x v="3"/>
    <x v="0"/>
  </r>
  <r>
    <s v="INV102181"/>
    <x v="205"/>
    <x v="0"/>
    <x v="0"/>
    <s v="STR046-2024-Dec"/>
    <x v="557"/>
    <x v="527"/>
    <x v="0"/>
    <x v="4"/>
    <x v="2"/>
    <x v="3"/>
    <s v="PRD0065"/>
    <x v="2"/>
    <x v="2"/>
    <x v="2"/>
    <x v="2"/>
    <x v="68"/>
    <x v="54"/>
    <n v="800000"/>
    <x v="2"/>
    <s v="EMP0194"/>
    <s v="Pranav Reddy"/>
    <n v="3"/>
    <n v="4176.08"/>
    <x v="0"/>
    <n v="1252.82"/>
    <n v="12"/>
    <n v="1353.05"/>
    <n v="12628.47"/>
    <n v="7900.68"/>
    <n v="3374.7399999999989"/>
    <s v="UPI"/>
    <n v="0.26723268931232358"/>
    <x v="0"/>
    <x v="0"/>
    <x v="0"/>
    <s v="13:41"/>
    <x v="1"/>
    <x v="1"/>
  </r>
  <r>
    <s v="INV102182"/>
    <x v="112"/>
    <x v="0"/>
    <x v="1"/>
    <s v="STR107-2024-Oct"/>
    <x v="537"/>
    <x v="508"/>
    <x v="0"/>
    <x v="12"/>
    <x v="3"/>
    <x v="3"/>
    <s v="PRD0214"/>
    <x v="71"/>
    <x v="7"/>
    <x v="33"/>
    <x v="7"/>
    <x v="98"/>
    <x v="19"/>
    <n v="1500000"/>
    <x v="1"/>
    <s v="EMP0156"/>
    <s v="Deepthi Iyengar"/>
    <n v="4"/>
    <n v="1051.69"/>
    <x v="5"/>
    <n v="210.34"/>
    <n v="12"/>
    <n v="479.57"/>
    <n v="4475.99"/>
    <n v="2882.12"/>
    <n v="1114.3"/>
    <s v="UPI"/>
    <n v="0.24895051150695155"/>
    <x v="0"/>
    <x v="1"/>
    <x v="0"/>
    <s v="19:51"/>
    <x v="0"/>
    <x v="0"/>
  </r>
  <r>
    <s v="INV102183"/>
    <x v="271"/>
    <x v="1"/>
    <x v="8"/>
    <s v="STR107-2025-Mar"/>
    <x v="91"/>
    <x v="90"/>
    <x v="0"/>
    <x v="10"/>
    <x v="4"/>
    <x v="0"/>
    <s v="PRD0092"/>
    <x v="149"/>
    <x v="2"/>
    <x v="2"/>
    <x v="39"/>
    <x v="98"/>
    <x v="19"/>
    <n v="1500000"/>
    <x v="1"/>
    <s v="EMP0160"/>
    <s v="Ganesh Iyengar"/>
    <n v="0"/>
    <n v="3489.68"/>
    <x v="3"/>
    <n v="0"/>
    <n v="12"/>
    <n v="0"/>
    <n v="0"/>
    <n v="0"/>
    <n v="0"/>
    <s v="Credit Card"/>
    <n v="0"/>
    <x v="2"/>
    <x v="0"/>
    <x v="0"/>
    <s v="17:03"/>
    <x v="0"/>
    <x v="0"/>
  </r>
  <r>
    <s v="INV102184"/>
    <x v="299"/>
    <x v="1"/>
    <x v="8"/>
    <s v="STR038-2025-Mar"/>
    <x v="541"/>
    <x v="511"/>
    <x v="0"/>
    <x v="4"/>
    <x v="2"/>
    <x v="1"/>
    <s v="PRD0091"/>
    <x v="191"/>
    <x v="0"/>
    <x v="37"/>
    <x v="34"/>
    <x v="95"/>
    <x v="69"/>
    <n v="1500000"/>
    <x v="2"/>
    <s v="EMP0015"/>
    <s v="Vikram Bhat"/>
    <n v="1"/>
    <n v="1106.4000000000001"/>
    <x v="0"/>
    <n v="110.64"/>
    <n v="12"/>
    <n v="119.49"/>
    <n v="1115.25"/>
    <n v="808.99"/>
    <n v="186.76999999999998"/>
    <s v="Credit Card"/>
    <n v="0.16746917731450345"/>
    <x v="2"/>
    <x v="0"/>
    <x v="0"/>
    <s v="10:40"/>
    <x v="3"/>
    <x v="0"/>
  </r>
  <r>
    <s v="INV102185"/>
    <x v="242"/>
    <x v="0"/>
    <x v="3"/>
    <s v="STR008-2024-Jul"/>
    <x v="781"/>
    <x v="726"/>
    <x v="0"/>
    <x v="24"/>
    <x v="1"/>
    <x v="1"/>
    <s v="PRD0111"/>
    <x v="75"/>
    <x v="11"/>
    <x v="48"/>
    <x v="18"/>
    <x v="63"/>
    <x v="51"/>
    <n v="1500000"/>
    <x v="1"/>
    <s v="EMP0026"/>
    <s v="Sunita Ramachandran"/>
    <n v="0"/>
    <n v="884.69"/>
    <x v="0"/>
    <n v="0"/>
    <n v="5"/>
    <n v="0"/>
    <n v="0"/>
    <n v="0"/>
    <n v="0"/>
    <s v="UPI"/>
    <n v="0"/>
    <x v="0"/>
    <x v="0"/>
    <x v="0"/>
    <s v="17:22"/>
    <x v="0"/>
    <x v="0"/>
  </r>
  <r>
    <s v="INV102186"/>
    <x v="123"/>
    <x v="0"/>
    <x v="10"/>
    <s v="STR022-2024-Apr"/>
    <x v="437"/>
    <x v="420"/>
    <x v="0"/>
    <x v="35"/>
    <x v="3"/>
    <x v="1"/>
    <s v="PRD0160"/>
    <x v="30"/>
    <x v="7"/>
    <x v="26"/>
    <x v="18"/>
    <x v="73"/>
    <x v="58"/>
    <n v="800000"/>
    <x v="2"/>
    <s v="EMP0149"/>
    <s v="Vasanthi Kamath"/>
    <n v="4"/>
    <n v="1117.6300000000001"/>
    <x v="4"/>
    <n v="1341.16"/>
    <n v="12"/>
    <n v="375.52"/>
    <n v="3504.88"/>
    <n v="3036"/>
    <n v="93.360000000000127"/>
    <s v="UPI"/>
    <n v="2.6637145922257004E-2"/>
    <x v="0"/>
    <x v="0"/>
    <x v="0"/>
    <s v="12:39"/>
    <x v="1"/>
    <x v="0"/>
  </r>
  <r>
    <s v="INV102187"/>
    <x v="34"/>
    <x v="0"/>
    <x v="0"/>
    <s v="STR011-2024-Dec"/>
    <x v="80"/>
    <x v="12"/>
    <x v="1"/>
    <x v="5"/>
    <x v="2"/>
    <x v="0"/>
    <s v="PRD0091"/>
    <x v="191"/>
    <x v="0"/>
    <x v="37"/>
    <x v="34"/>
    <x v="2"/>
    <x v="2"/>
    <n v="2000000"/>
    <x v="0"/>
    <s v="EMP0170"/>
    <s v="Jyothi Prasad"/>
    <n v="2"/>
    <n v="1163.83"/>
    <x v="5"/>
    <n v="116.38"/>
    <n v="12"/>
    <n v="265.35000000000002"/>
    <n v="2476.63"/>
    <n v="1617.98"/>
    <n v="593.30000000000007"/>
    <s v="Cash"/>
    <n v="0.23955940128319533"/>
    <x v="3"/>
    <x v="0"/>
    <x v="0"/>
    <s v="20:26"/>
    <x v="0"/>
    <x v="0"/>
  </r>
  <r>
    <s v="INV102188"/>
    <x v="118"/>
    <x v="1"/>
    <x v="6"/>
    <s v="STR062-2025-Jan"/>
    <x v="562"/>
    <x v="532"/>
    <x v="1"/>
    <x v="32"/>
    <x v="3"/>
    <x v="0"/>
    <s v="PRD0037"/>
    <x v="167"/>
    <x v="12"/>
    <x v="21"/>
    <x v="10"/>
    <x v="6"/>
    <x v="6"/>
    <n v="1000000"/>
    <x v="0"/>
    <s v="EMP0100"/>
    <s v="Priya Balasubramaniam"/>
    <n v="2"/>
    <n v="884.18"/>
    <x v="0"/>
    <n v="176.84"/>
    <n v="5"/>
    <n v="79.58"/>
    <n v="1671.1"/>
    <n v="1342.38"/>
    <n v="249.13999999999982"/>
    <s v="Cash"/>
    <n v="0.14908742744300152"/>
    <x v="3"/>
    <x v="0"/>
    <x v="0"/>
    <s v="19:42"/>
    <x v="0"/>
    <x v="0"/>
  </r>
  <r>
    <s v="INV102189"/>
    <x v="277"/>
    <x v="1"/>
    <x v="4"/>
    <s v="STR037-2025-Feb"/>
    <x v="505"/>
    <x v="479"/>
    <x v="1"/>
    <x v="30"/>
    <x v="3"/>
    <x v="1"/>
    <s v="PRD0033"/>
    <x v="103"/>
    <x v="2"/>
    <x v="59"/>
    <x v="30"/>
    <x v="0"/>
    <x v="0"/>
    <n v="1000000"/>
    <x v="0"/>
    <s v="EMP0008"/>
    <s v="Deepak Kamath"/>
    <n v="1"/>
    <n v="3431.35"/>
    <x v="2"/>
    <n v="0"/>
    <n v="12"/>
    <n v="411.76"/>
    <n v="3843.11"/>
    <n v="2710.05"/>
    <n v="721.3"/>
    <s v="  Cash  "/>
    <n v="0.18768653512389705"/>
    <x v="3"/>
    <x v="0"/>
    <x v="0"/>
    <s v="12:29"/>
    <x v="1"/>
    <x v="0"/>
  </r>
  <r>
    <s v="INV102190"/>
    <x v="233"/>
    <x v="1"/>
    <x v="4"/>
    <s v="STR038-2025-Feb"/>
    <x v="62"/>
    <x v="62"/>
    <x v="0"/>
    <x v="22"/>
    <x v="1"/>
    <x v="0"/>
    <s v="PRD0216"/>
    <x v="157"/>
    <x v="7"/>
    <x v="26"/>
    <x v="38"/>
    <x v="95"/>
    <x v="69"/>
    <n v="1500000"/>
    <x v="2"/>
    <s v="EMP0063"/>
    <s v="Anusuya Subramaniam"/>
    <n v="1"/>
    <n v="1069.48"/>
    <x v="5"/>
    <n v="53.47"/>
    <n v="12"/>
    <n v="121.92"/>
    <n v="1137.93"/>
    <n v="828.52"/>
    <n v="187.49000000000007"/>
    <s v="Cash"/>
    <n v="0.16476408917947505"/>
    <x v="3"/>
    <x v="0"/>
    <x v="0"/>
    <s v="16:55"/>
    <x v="1"/>
    <x v="0"/>
  </r>
  <r>
    <s v="INV102191"/>
    <x v="207"/>
    <x v="0"/>
    <x v="11"/>
    <s v="STR017-2024-Aug"/>
    <x v="183"/>
    <x v="180"/>
    <x v="1"/>
    <x v="22"/>
    <x v="1"/>
    <x v="1"/>
    <s v="PRD0218"/>
    <x v="40"/>
    <x v="18"/>
    <x v="34"/>
    <x v="10"/>
    <x v="107"/>
    <x v="12"/>
    <n v="2500000"/>
    <x v="0"/>
    <s v="EMP0001"/>
    <s v="Charulatha Kumar"/>
    <n v="3"/>
    <n v="730.48"/>
    <x v="3"/>
    <n v="438.29"/>
    <n v="5"/>
    <n v="87.66"/>
    <n v="1840.81"/>
    <n v="1541.52"/>
    <n v="211.62999999999997"/>
    <s v="Debit Card"/>
    <n v="0.11496569444972592"/>
    <x v="1"/>
    <x v="1"/>
    <x v="0"/>
    <s v="10:15"/>
    <x v="3"/>
    <x v="0"/>
  </r>
  <r>
    <s v="INV102192"/>
    <x v="34"/>
    <x v="0"/>
    <x v="0"/>
    <s v="STR039-2024-Dec"/>
    <x v="641"/>
    <x v="602"/>
    <x v="0"/>
    <x v="27"/>
    <x v="4"/>
    <x v="0"/>
    <s v="PRD0038"/>
    <x v="227"/>
    <x v="18"/>
    <x v="55"/>
    <x v="0"/>
    <x v="94"/>
    <x v="68"/>
    <n v="1500000"/>
    <x v="2"/>
    <s v="EMP0090"/>
    <s v="Padma Gounder"/>
    <n v="1"/>
    <n v="821.22"/>
    <x v="2"/>
    <n v="0"/>
    <n v="5"/>
    <n v="41.06"/>
    <n v="862.28"/>
    <n v="545.54999999999995"/>
    <n v="275.67"/>
    <s v="Cash"/>
    <n v="0.31969893770005103"/>
    <x v="3"/>
    <x v="0"/>
    <x v="0"/>
    <s v="10:17"/>
    <x v="3"/>
    <x v="0"/>
  </r>
  <r>
    <s v="INV102193"/>
    <x v="100"/>
    <x v="0"/>
    <x v="5"/>
    <s v="STR099-2024-Jun"/>
    <x v="637"/>
    <x v="599"/>
    <x v="1"/>
    <x v="30"/>
    <x v="3"/>
    <x v="3"/>
    <s v="PRD0154"/>
    <x v="225"/>
    <x v="1"/>
    <x v="51"/>
    <x v="12"/>
    <x v="22"/>
    <x v="22"/>
    <n v="1500000"/>
    <x v="2"/>
    <s v="EMP0100"/>
    <s v="Priya Balasubramaniam"/>
    <n v="2"/>
    <n v="705.06"/>
    <x v="2"/>
    <n v="0"/>
    <n v="5"/>
    <n v="70.510000000000005"/>
    <n v="1480.63"/>
    <n v="746.54"/>
    <n v="663.58000000000015"/>
    <s v="Net Banking"/>
    <n v="0.4481740880571109"/>
    <x v="4"/>
    <x v="1"/>
    <x v="0"/>
    <s v="17:56"/>
    <x v="0"/>
    <x v="1"/>
  </r>
  <r>
    <s v="INV102194"/>
    <x v="50"/>
    <x v="0"/>
    <x v="1"/>
    <s v="STR037-2024-Oct"/>
    <x v="605"/>
    <x v="569"/>
    <x v="0"/>
    <x v="17"/>
    <x v="2"/>
    <x v="0"/>
    <s v="PRD0169"/>
    <x v="13"/>
    <x v="8"/>
    <x v="13"/>
    <x v="10"/>
    <x v="0"/>
    <x v="0"/>
    <n v="1000000"/>
    <x v="0"/>
    <s v="EMP0073"/>
    <s v="Sathish Sundaram"/>
    <n v="1"/>
    <n v="1829.49"/>
    <x v="4"/>
    <n v="548.85"/>
    <n v="12"/>
    <n v="153.68"/>
    <n v="1434.32"/>
    <n v="1407.33"/>
    <n v="-126.69"/>
    <s v="Cash"/>
    <n v="-8.8327569858887844E-2"/>
    <x v="3"/>
    <x v="0"/>
    <x v="0"/>
    <s v="21:27"/>
    <x v="2"/>
    <x v="0"/>
  </r>
  <r>
    <s v="INV102195"/>
    <x v="358"/>
    <x v="1"/>
    <x v="4"/>
    <s v="STR042-2025-Feb"/>
    <x v="221"/>
    <x v="215"/>
    <x v="1"/>
    <x v="3"/>
    <x v="3"/>
    <x v="3"/>
    <s v="PRD0217"/>
    <x v="214"/>
    <x v="7"/>
    <x v="33"/>
    <x v="47"/>
    <x v="109"/>
    <x v="64"/>
    <n v="800000"/>
    <x v="1"/>
    <s v="EMP0090"/>
    <s v="Padma Gounder"/>
    <n v="2"/>
    <n v="984.21"/>
    <x v="3"/>
    <n v="393.68"/>
    <n v="5"/>
    <n v="78.739999999999995"/>
    <n v="1653.48"/>
    <n v="1444.8"/>
    <n v="129.94000000000005"/>
    <s v="Cash"/>
    <n v="7.8585770617122713E-2"/>
    <x v="3"/>
    <x v="0"/>
    <x v="0"/>
    <s v="14:08"/>
    <x v="1"/>
    <x v="0"/>
  </r>
  <r>
    <s v="INV102196"/>
    <x v="211"/>
    <x v="0"/>
    <x v="0"/>
    <s v="STR022-2024-Dec"/>
    <x v="421"/>
    <x v="405"/>
    <x v="1"/>
    <x v="11"/>
    <x v="3"/>
    <x v="1"/>
    <s v="PRD0233"/>
    <x v="16"/>
    <x v="8"/>
    <x v="16"/>
    <x v="10"/>
    <x v="73"/>
    <x v="58"/>
    <n v="800000"/>
    <x v="2"/>
    <s v="EMP0026"/>
    <s v="Sunita Ramachandran"/>
    <n v="2"/>
    <n v="1305.75"/>
    <x v="1"/>
    <n v="652.88"/>
    <n v="12"/>
    <n v="235.03"/>
    <n v="2193.65"/>
    <n v="1730.96"/>
    <n v="227.66000000000005"/>
    <s v="Cash"/>
    <n v="0.10378136895129125"/>
    <x v="3"/>
    <x v="1"/>
    <x v="0"/>
    <s v="21:01"/>
    <x v="2"/>
    <x v="0"/>
  </r>
  <r>
    <s v="INV102197"/>
    <x v="111"/>
    <x v="0"/>
    <x v="9"/>
    <s v="STR027-2024-Nov"/>
    <x v="84"/>
    <x v="83"/>
    <x v="1"/>
    <x v="12"/>
    <x v="3"/>
    <x v="0"/>
    <s v="PRD0223"/>
    <x v="208"/>
    <x v="19"/>
    <x v="40"/>
    <x v="4"/>
    <x v="100"/>
    <x v="72"/>
    <n v="1500000"/>
    <x v="2"/>
    <s v="EMP0009"/>
    <s v="Vinod Hegde"/>
    <n v="1"/>
    <n v="966.98"/>
    <x v="3"/>
    <n v="193.4"/>
    <n v="5"/>
    <n v="38.68"/>
    <n v="812.26"/>
    <n v="761.07"/>
    <n v="12.509999999999941"/>
    <s v="UPI"/>
    <n v="1.5401472434934555E-2"/>
    <x v="0"/>
    <x v="0"/>
    <x v="0"/>
    <s v="12:48"/>
    <x v="1"/>
    <x v="0"/>
  </r>
  <r>
    <s v="INV102198"/>
    <x v="319"/>
    <x v="0"/>
    <x v="10"/>
    <s v="STR057-2024-Apr"/>
    <x v="303"/>
    <x v="292"/>
    <x v="1"/>
    <x v="18"/>
    <x v="2"/>
    <x v="1"/>
    <s v="PRD0045"/>
    <x v="218"/>
    <x v="2"/>
    <x v="2"/>
    <x v="6"/>
    <x v="60"/>
    <x v="3"/>
    <n v="2500000"/>
    <x v="1"/>
    <s v="EMP0206"/>
    <s v="Arjun Krishnan"/>
    <n v="2"/>
    <n v="3059.66"/>
    <x v="0"/>
    <n v="611.92999999999995"/>
    <n v="12"/>
    <n v="660.89"/>
    <n v="6168.28"/>
    <n v="4157.84"/>
    <n v="1349.5499999999997"/>
    <s v="EMI"/>
    <n v="0.2187887060898662"/>
    <x v="5"/>
    <x v="1"/>
    <x v="0"/>
    <s v="16:20"/>
    <x v="1"/>
    <x v="0"/>
  </r>
  <r>
    <s v="INV102199"/>
    <x v="261"/>
    <x v="0"/>
    <x v="11"/>
    <s v="STR111-2024-Aug"/>
    <x v="105"/>
    <x v="104"/>
    <x v="1"/>
    <x v="5"/>
    <x v="2"/>
    <x v="1"/>
    <s v="PRD0043"/>
    <x v="63"/>
    <x v="12"/>
    <x v="21"/>
    <x v="20"/>
    <x v="23"/>
    <x v="23"/>
    <n v="2500000"/>
    <x v="0"/>
    <s v="EMP0170"/>
    <s v="Jyothi Prasad"/>
    <n v="3"/>
    <n v="3184.92"/>
    <x v="2"/>
    <n v="0"/>
    <n v="12"/>
    <n v="1146.57"/>
    <n v="10701.33"/>
    <n v="6102.03"/>
    <n v="3452.7300000000005"/>
    <s v="Credit Card"/>
    <n v="0.32264494226418589"/>
    <x v="2"/>
    <x v="1"/>
    <x v="0"/>
    <s v="18:36"/>
    <x v="0"/>
    <x v="0"/>
  </r>
  <r>
    <s v="INV102200"/>
    <x v="138"/>
    <x v="0"/>
    <x v="9"/>
    <s v="STR112-2024-Nov"/>
    <x v="653"/>
    <x v="612"/>
    <x v="1"/>
    <x v="23"/>
    <x v="0"/>
    <x v="3"/>
    <s v="PRD0160"/>
    <x v="30"/>
    <x v="7"/>
    <x v="26"/>
    <x v="18"/>
    <x v="25"/>
    <x v="25"/>
    <n v="1500000"/>
    <x v="0"/>
    <s v="EMP0285"/>
    <s v="Chandran Krishnan"/>
    <n v="4"/>
    <n v="1074.31"/>
    <x v="4"/>
    <n v="1289.17"/>
    <n v="12"/>
    <n v="360.97"/>
    <n v="3369.04"/>
    <n v="3036"/>
    <n v="-27.930000000000064"/>
    <s v="Credit Card"/>
    <n v="-8.290195426590383E-3"/>
    <x v="2"/>
    <x v="0"/>
    <x v="0"/>
    <s v="18:29"/>
    <x v="0"/>
    <x v="0"/>
  </r>
  <r>
    <s v="INV102201"/>
    <x v="237"/>
    <x v="0"/>
    <x v="9"/>
    <s v="STR112-2024-Nov"/>
    <x v="355"/>
    <x v="340"/>
    <x v="0"/>
    <x v="9"/>
    <x v="2"/>
    <x v="0"/>
    <s v="PRD0009"/>
    <x v="140"/>
    <x v="2"/>
    <x v="59"/>
    <x v="46"/>
    <x v="25"/>
    <x v="25"/>
    <n v="1500000"/>
    <x v="0"/>
    <s v="EMP0156"/>
    <s v="Deepthi Iyengar"/>
    <n v="1"/>
    <n v="3141.23"/>
    <x v="1"/>
    <n v="785.31"/>
    <n v="12"/>
    <n v="282.70999999999998"/>
    <n v="2638.63"/>
    <n v="2340.46"/>
    <n v="15.460000000000093"/>
    <s v="UPI"/>
    <n v="5.8591011244471915E-3"/>
    <x v="0"/>
    <x v="0"/>
    <x v="0"/>
    <s v="20:34"/>
    <x v="0"/>
    <x v="0"/>
  </r>
  <r>
    <s v="INV102202"/>
    <x v="130"/>
    <x v="0"/>
    <x v="1"/>
    <s v="STR045-2024-Oct"/>
    <x v="180"/>
    <x v="177"/>
    <x v="1"/>
    <x v="26"/>
    <x v="4"/>
    <x v="0"/>
    <s v="PRD0034"/>
    <x v="58"/>
    <x v="19"/>
    <x v="40"/>
    <x v="8"/>
    <x v="52"/>
    <x v="22"/>
    <n v="1500000"/>
    <x v="2"/>
    <s v="EMP0002"/>
    <s v="Girish Sundaram"/>
    <n v="1"/>
    <n v="437.28"/>
    <x v="5"/>
    <n v="21.86"/>
    <n v="5"/>
    <n v="20.77"/>
    <n v="436.19"/>
    <n v="315.13"/>
    <n v="100.29"/>
    <s v="UPI"/>
    <n v="0.22992274009032762"/>
    <x v="0"/>
    <x v="0"/>
    <x v="0"/>
    <s v="11:46"/>
    <x v="3"/>
    <x v="1"/>
  </r>
  <r>
    <s v="INV102203"/>
    <x v="298"/>
    <x v="0"/>
    <x v="7"/>
    <s v="STR078-2024-Sep"/>
    <x v="191"/>
    <x v="188"/>
    <x v="1"/>
    <x v="2"/>
    <x v="2"/>
    <x v="3"/>
    <s v="PRD0102"/>
    <x v="207"/>
    <x v="2"/>
    <x v="3"/>
    <x v="7"/>
    <x v="3"/>
    <x v="3"/>
    <n v="1200000"/>
    <x v="1"/>
    <s v="EMP0009"/>
    <s v="Vinod Hegde"/>
    <n v="1"/>
    <n v="1899.74"/>
    <x v="3"/>
    <n v="379.95"/>
    <n v="12"/>
    <n v="182.37"/>
    <n v="1702.16"/>
    <n v="1331.55"/>
    <n v="188.24000000000012"/>
    <s v="UPI"/>
    <n v="0.11058889881092265"/>
    <x v="0"/>
    <x v="0"/>
    <x v="0"/>
    <s v="16:39"/>
    <x v="1"/>
    <x v="1"/>
  </r>
  <r>
    <s v="INV102204"/>
    <x v="21"/>
    <x v="0"/>
    <x v="3"/>
    <s v="STR015-2024-Jul"/>
    <x v="343"/>
    <x v="328"/>
    <x v="1"/>
    <x v="21"/>
    <x v="1"/>
    <x v="0"/>
    <s v="PRD0247"/>
    <x v="176"/>
    <x v="19"/>
    <x v="72"/>
    <x v="42"/>
    <x v="84"/>
    <x v="11"/>
    <n v="800000"/>
    <x v="1"/>
    <s v="EMP0015"/>
    <s v="Vikram Bhat"/>
    <n v="3"/>
    <n v="1172.3399999999999"/>
    <x v="1"/>
    <n v="879.25"/>
    <n v="12"/>
    <n v="316.52999999999997"/>
    <n v="2954.3"/>
    <n v="2295.69"/>
    <n v="342.08000000000015"/>
    <s v="Debit Card"/>
    <n v="0.11579054259892364"/>
    <x v="1"/>
    <x v="1"/>
    <x v="0"/>
    <s v="21:08"/>
    <x v="2"/>
    <x v="0"/>
  </r>
  <r>
    <s v="INV102205"/>
    <x v="306"/>
    <x v="0"/>
    <x v="5"/>
    <s v="STR094-2024-Jun"/>
    <x v="678"/>
    <x v="630"/>
    <x v="0"/>
    <x v="6"/>
    <x v="0"/>
    <x v="0"/>
    <s v="PRD0212"/>
    <x v="161"/>
    <x v="9"/>
    <x v="28"/>
    <x v="36"/>
    <x v="75"/>
    <x v="60"/>
    <n v="1200000"/>
    <x v="1"/>
    <s v="EMP0204"/>
    <s v="Rahul Krishnan"/>
    <n v="3"/>
    <n v="2929.85"/>
    <x v="5"/>
    <n v="439.48"/>
    <n v="12"/>
    <n v="1002.01"/>
    <n v="9352.08"/>
    <n v="6119.1"/>
    <n v="2230.9699999999993"/>
    <s v="UPI"/>
    <n v="0.23855334855989249"/>
    <x v="0"/>
    <x v="1"/>
    <x v="0"/>
    <s v="13:55"/>
    <x v="1"/>
    <x v="1"/>
  </r>
  <r>
    <s v="INV102206"/>
    <x v="232"/>
    <x v="0"/>
    <x v="1"/>
    <s v="STR031-2024-Oct"/>
    <x v="406"/>
    <x v="390"/>
    <x v="1"/>
    <x v="13"/>
    <x v="0"/>
    <x v="0"/>
    <s v="PRD0140"/>
    <x v="166"/>
    <x v="1"/>
    <x v="62"/>
    <x v="5"/>
    <x v="113"/>
    <x v="77"/>
    <n v="2000000"/>
    <x v="1"/>
    <s v="EMP0020"/>
    <s v="Eswar Prasad"/>
    <n v="4"/>
    <n v="539.52"/>
    <x v="2"/>
    <n v="0"/>
    <n v="5"/>
    <n v="107.9"/>
    <n v="2265.98"/>
    <n v="1395"/>
    <n v="763.08"/>
    <s v="EMI"/>
    <n v="0.33675495811966566"/>
    <x v="5"/>
    <x v="0"/>
    <x v="0"/>
    <s v="14:53"/>
    <x v="1"/>
    <x v="0"/>
  </r>
  <r>
    <s v="INV102207"/>
    <x v="308"/>
    <x v="0"/>
    <x v="5"/>
    <s v="STR092-2024-Jun"/>
    <x v="722"/>
    <x v="673"/>
    <x v="1"/>
    <x v="37"/>
    <x v="1"/>
    <x v="0"/>
    <s v="PRD0236"/>
    <x v="81"/>
    <x v="1"/>
    <x v="51"/>
    <x v="1"/>
    <x v="31"/>
    <x v="30"/>
    <n v="1500000"/>
    <x v="1"/>
    <s v="EMP0002"/>
    <s v="Girish Sundaram"/>
    <n v="3"/>
    <n v="678.89"/>
    <x v="1"/>
    <n v="509.17"/>
    <n v="5"/>
    <n v="76.38"/>
    <n v="1603.88"/>
    <n v="1253.76"/>
    <n v="273.74000000000012"/>
    <s v="Debit Card"/>
    <n v="0.17067361648003598"/>
    <x v="1"/>
    <x v="0"/>
    <x v="0"/>
    <s v="15:01"/>
    <x v="1"/>
    <x v="0"/>
  </r>
  <r>
    <s v="INV102208"/>
    <x v="208"/>
    <x v="0"/>
    <x v="11"/>
    <s v="STR028-2024-Aug"/>
    <x v="557"/>
    <x v="527"/>
    <x v="0"/>
    <x v="4"/>
    <x v="2"/>
    <x v="3"/>
    <s v="PRD0185"/>
    <x v="235"/>
    <x v="16"/>
    <x v="47"/>
    <x v="3"/>
    <x v="87"/>
    <x v="65"/>
    <n v="2500000"/>
    <x v="2"/>
    <s v="EMP0156"/>
    <s v="Deepthi Iyengar"/>
    <n v="2"/>
    <n v="1560.78"/>
    <x v="0"/>
    <n v="312.16000000000003"/>
    <n v="12"/>
    <n v="337.13"/>
    <n v="3146.53"/>
    <n v="1943.74"/>
    <n v="865.6600000000002"/>
    <s v="Cash"/>
    <n v="0.27511576244307223"/>
    <x v="3"/>
    <x v="1"/>
    <x v="0"/>
    <s v="15:41"/>
    <x v="1"/>
    <x v="1"/>
  </r>
  <r>
    <s v="INV102209"/>
    <x v="268"/>
    <x v="0"/>
    <x v="10"/>
    <s v="STR090-2024-Apr"/>
    <x v="230"/>
    <x v="224"/>
    <x v="1"/>
    <x v="20"/>
    <x v="0"/>
    <x v="3"/>
    <s v="PRD0126"/>
    <x v="76"/>
    <x v="11"/>
    <x v="49"/>
    <x v="38"/>
    <x v="35"/>
    <x v="33"/>
    <n v="2500000"/>
    <x v="1"/>
    <s v="EMP0285"/>
    <s v="Chandran Krishnan"/>
    <n v="3"/>
    <n v="990.78"/>
    <x v="5"/>
    <n v="148.62"/>
    <n v="5"/>
    <n v="141.19"/>
    <n v="2964.91"/>
    <n v="1936.77"/>
    <n v="886.94999999999982"/>
    <s v="Debit Card"/>
    <n v="0.29914904668269859"/>
    <x v="1"/>
    <x v="0"/>
    <x v="0"/>
    <s v="16:35"/>
    <x v="1"/>
    <x v="0"/>
  </r>
  <r>
    <s v="INV102210"/>
    <x v="160"/>
    <x v="0"/>
    <x v="5"/>
    <s v="STR074-2024-Jun"/>
    <x v="413"/>
    <x v="397"/>
    <x v="0"/>
    <x v="27"/>
    <x v="4"/>
    <x v="1"/>
    <s v="PRD0057"/>
    <x v="206"/>
    <x v="18"/>
    <x v="34"/>
    <x v="31"/>
    <x v="5"/>
    <x v="5"/>
    <n v="1200000"/>
    <x v="0"/>
    <s v="EMP0001"/>
    <s v="Charulatha Kumar"/>
    <n v="3"/>
    <n v="1332.94"/>
    <x v="2"/>
    <n v="0"/>
    <n v="12"/>
    <n v="479.86"/>
    <n v="4478.68"/>
    <n v="2718.9"/>
    <n v="1279.92"/>
    <s v="UPI"/>
    <n v="0.28578063179329621"/>
    <x v="0"/>
    <x v="0"/>
    <x v="0"/>
    <s v="18:54"/>
    <x v="0"/>
    <x v="0"/>
  </r>
  <r>
    <s v="INV102211"/>
    <x v="193"/>
    <x v="1"/>
    <x v="4"/>
    <s v="STR007-2025-Feb"/>
    <x v="129"/>
    <x v="127"/>
    <x v="0"/>
    <x v="10"/>
    <x v="4"/>
    <x v="1"/>
    <s v="PRD0246"/>
    <x v="228"/>
    <x v="0"/>
    <x v="4"/>
    <x v="1"/>
    <x v="40"/>
    <x v="37"/>
    <n v="1500000"/>
    <x v="1"/>
    <s v="EMP0204"/>
    <s v="Rahul Krishnan"/>
    <n v="4"/>
    <n v="1258.42"/>
    <x v="5"/>
    <n v="251.68"/>
    <n v="12"/>
    <n v="573.84"/>
    <n v="5355.84"/>
    <n v="2976"/>
    <n v="1806"/>
    <s v="Credit Card"/>
    <n v="0.33720200752823087"/>
    <x v="2"/>
    <x v="1"/>
    <x v="0"/>
    <s v="16:48"/>
    <x v="1"/>
    <x v="1"/>
  </r>
  <r>
    <s v="INV102212"/>
    <x v="219"/>
    <x v="0"/>
    <x v="1"/>
    <s v="STR109-2024-Oct"/>
    <x v="230"/>
    <x v="224"/>
    <x v="1"/>
    <x v="20"/>
    <x v="0"/>
    <x v="3"/>
    <s v="PRD0062"/>
    <x v="106"/>
    <x v="13"/>
    <x v="57"/>
    <x v="25"/>
    <x v="13"/>
    <x v="13"/>
    <n v="1200000"/>
    <x v="2"/>
    <s v="EMP0045"/>
    <s v="Chitra Chettiar"/>
    <n v="3"/>
    <n v="627.4"/>
    <x v="1"/>
    <n v="470.55"/>
    <n v="5"/>
    <n v="70.58"/>
    <n v="1482.23"/>
    <n v="1274.28"/>
    <n v="137.37000000000006"/>
    <s v="Cash"/>
    <n v="9.2677924478657192E-2"/>
    <x v="3"/>
    <x v="0"/>
    <x v="0"/>
    <s v="11:46"/>
    <x v="3"/>
    <x v="0"/>
  </r>
  <r>
    <s v="INV102213"/>
    <x v="155"/>
    <x v="1"/>
    <x v="6"/>
    <s v="STR034-2025-Jan"/>
    <x v="758"/>
    <x v="270"/>
    <x v="1"/>
    <x v="1"/>
    <x v="1"/>
    <x v="0"/>
    <s v="PRD0074"/>
    <x v="18"/>
    <x v="11"/>
    <x v="18"/>
    <x v="12"/>
    <x v="117"/>
    <x v="79"/>
    <n v="1200000"/>
    <x v="2"/>
    <s v="EMP0207"/>
    <s v="Chitra Bhat"/>
    <n v="2"/>
    <n v="943.72"/>
    <x v="4"/>
    <n v="566.23"/>
    <n v="5"/>
    <n v="66.06"/>
    <n v="1387.27"/>
    <n v="1442.44"/>
    <n v="-121.23000000000008"/>
    <s v="EMI"/>
    <n v="-8.7387458822002981E-2"/>
    <x v="5"/>
    <x v="1"/>
    <x v="0"/>
    <s v="21:22"/>
    <x v="2"/>
    <x v="0"/>
  </r>
  <r>
    <s v="INV102214"/>
    <x v="20"/>
    <x v="0"/>
    <x v="5"/>
    <s v="STR032-2024-Jun"/>
    <x v="709"/>
    <x v="661"/>
    <x v="1"/>
    <x v="14"/>
    <x v="1"/>
    <x v="2"/>
    <s v="PRD0148"/>
    <x v="169"/>
    <x v="0"/>
    <x v="37"/>
    <x v="31"/>
    <x v="56"/>
    <x v="30"/>
    <n v="2500000"/>
    <x v="1"/>
    <s v="EMP0061"/>
    <s v="Ganapathy Naidu"/>
    <n v="4"/>
    <n v="1104.2"/>
    <x v="4"/>
    <n v="1325.04"/>
    <n v="12"/>
    <n v="371.01"/>
    <n v="3462.77"/>
    <n v="3068.44"/>
    <n v="23.319999999999936"/>
    <s v="UPI"/>
    <n v="6.7344929059683246E-3"/>
    <x v="0"/>
    <x v="0"/>
    <x v="0"/>
    <s v="21:57"/>
    <x v="2"/>
    <x v="1"/>
  </r>
  <r>
    <s v="INV102215"/>
    <x v="239"/>
    <x v="0"/>
    <x v="5"/>
    <s v="STR004-2024-Jun"/>
    <x v="78"/>
    <x v="78"/>
    <x v="1"/>
    <x v="29"/>
    <x v="4"/>
    <x v="0"/>
    <s v="PRD0085"/>
    <x v="195"/>
    <x v="19"/>
    <x v="72"/>
    <x v="30"/>
    <x v="10"/>
    <x v="10"/>
    <n v="800000"/>
    <x v="2"/>
    <s v="EMP0073"/>
    <s v="Sathish Sundaram"/>
    <n v="1"/>
    <n v="1277.7"/>
    <x v="3"/>
    <n v="255.54"/>
    <n v="12"/>
    <n v="122.66"/>
    <n v="1144.82"/>
    <n v="879.48"/>
    <n v="142.67999999999992"/>
    <s v="UPI"/>
    <n v="0.12463094634964443"/>
    <x v="0"/>
    <x v="0"/>
    <x v="1"/>
    <s v="13:33"/>
    <x v="1"/>
    <x v="0"/>
  </r>
  <r>
    <s v="INV102216"/>
    <x v="293"/>
    <x v="1"/>
    <x v="4"/>
    <s v="STR106-2025-Feb"/>
    <x v="653"/>
    <x v="612"/>
    <x v="1"/>
    <x v="23"/>
    <x v="0"/>
    <x v="3"/>
    <s v="PRD0066"/>
    <x v="179"/>
    <x v="18"/>
    <x v="55"/>
    <x v="38"/>
    <x v="118"/>
    <x v="80"/>
    <n v="2500000"/>
    <x v="0"/>
    <s v="EMP0207"/>
    <s v="Chitra Bhat"/>
    <n v="1"/>
    <n v="1532.87"/>
    <x v="5"/>
    <n v="76.64"/>
    <n v="12"/>
    <n v="174.75"/>
    <n v="1630.98"/>
    <n v="949.97"/>
    <n v="506.26"/>
    <s v="Credit Card"/>
    <n v="0.31040233479257867"/>
    <x v="2"/>
    <x v="0"/>
    <x v="0"/>
    <s v="10:46"/>
    <x v="3"/>
    <x v="1"/>
  </r>
  <r>
    <s v="INV102217"/>
    <x v="43"/>
    <x v="0"/>
    <x v="9"/>
    <s v="STR028-2024-Nov"/>
    <x v="469"/>
    <x v="448"/>
    <x v="0"/>
    <x v="15"/>
    <x v="4"/>
    <x v="3"/>
    <s v="PRD0072"/>
    <x v="142"/>
    <x v="0"/>
    <x v="19"/>
    <x v="5"/>
    <x v="87"/>
    <x v="65"/>
    <n v="2500000"/>
    <x v="2"/>
    <s v="EMP0206"/>
    <s v="Arjun Krishnan"/>
    <n v="3"/>
    <n v="897.39"/>
    <x v="0"/>
    <n v="269.22000000000003"/>
    <n v="5"/>
    <n v="121.15"/>
    <n v="2544.1"/>
    <n v="1797.84"/>
    <n v="625.11"/>
    <s v="UPI"/>
    <n v="0.24570968122322237"/>
    <x v="0"/>
    <x v="0"/>
    <x v="0"/>
    <s v="10:08"/>
    <x v="3"/>
    <x v="0"/>
  </r>
  <r>
    <s v="INV102218"/>
    <x v="255"/>
    <x v="0"/>
    <x v="9"/>
    <s v="STR068-2024-Nov"/>
    <x v="120"/>
    <x v="119"/>
    <x v="0"/>
    <x v="11"/>
    <x v="3"/>
    <x v="3"/>
    <s v="PRD0172"/>
    <x v="35"/>
    <x v="16"/>
    <x v="29"/>
    <x v="4"/>
    <x v="11"/>
    <x v="11"/>
    <n v="2000000"/>
    <x v="1"/>
    <s v="EMP0086"/>
    <s v="Anil Reddy"/>
    <n v="2"/>
    <n v="2368.3000000000002"/>
    <x v="0"/>
    <n v="473.66"/>
    <n v="12"/>
    <n v="511.55"/>
    <n v="4774.49"/>
    <n v="3608.74"/>
    <n v="654.20000000000005"/>
    <s v="Debit Card"/>
    <n v="0.13701987018508785"/>
    <x v="1"/>
    <x v="0"/>
    <x v="0"/>
    <s v="17:34"/>
    <x v="0"/>
    <x v="0"/>
  </r>
  <r>
    <s v="INV102219"/>
    <x v="200"/>
    <x v="0"/>
    <x v="11"/>
    <s v="STR036-2024-Aug"/>
    <x v="205"/>
    <x v="201"/>
    <x v="1"/>
    <x v="27"/>
    <x v="4"/>
    <x v="0"/>
    <s v="PRD0193"/>
    <x v="70"/>
    <x v="16"/>
    <x v="47"/>
    <x v="16"/>
    <x v="78"/>
    <x v="62"/>
    <n v="1000000"/>
    <x v="1"/>
    <s v="EMP0147"/>
    <s v="Yogesh Chettiar"/>
    <n v="1"/>
    <n v="2251.02"/>
    <x v="3"/>
    <n v="450.2"/>
    <n v="12"/>
    <n v="216.1"/>
    <n v="2016.92"/>
    <n v="1594"/>
    <n v="206.82000000000008"/>
    <s v="Credit Card"/>
    <n v="0.10254249053011526"/>
    <x v="2"/>
    <x v="0"/>
    <x v="0"/>
    <s v="15:37"/>
    <x v="1"/>
    <x v="0"/>
  </r>
  <r>
    <s v="INV102220"/>
    <x v="223"/>
    <x v="1"/>
    <x v="4"/>
    <s v="STR048-2025-Feb"/>
    <x v="689"/>
    <x v="641"/>
    <x v="1"/>
    <x v="2"/>
    <x v="2"/>
    <x v="3"/>
    <s v="PRD0158"/>
    <x v="68"/>
    <x v="10"/>
    <x v="43"/>
    <x v="21"/>
    <x v="119"/>
    <x v="59"/>
    <n v="1200000"/>
    <x v="0"/>
    <s v="EMP0091"/>
    <s v="Hari Nair"/>
    <n v="2"/>
    <n v="630.27"/>
    <x v="2"/>
    <n v="0"/>
    <n v="5"/>
    <n v="63.03"/>
    <n v="1323.57"/>
    <n v="914.32"/>
    <n v="346.21999999999991"/>
    <s v="UPI"/>
    <n v="0.26158042264481662"/>
    <x v="0"/>
    <x v="0"/>
    <x v="0"/>
    <s v="14:46"/>
    <x v="1"/>
    <x v="0"/>
  </r>
  <r>
    <s v="INV102221"/>
    <x v="53"/>
    <x v="0"/>
    <x v="1"/>
    <s v="STR043-2024-Oct"/>
    <x v="782"/>
    <x v="727"/>
    <x v="0"/>
    <x v="25"/>
    <x v="3"/>
    <x v="2"/>
    <s v="PRD0013"/>
    <x v="15"/>
    <x v="10"/>
    <x v="15"/>
    <x v="8"/>
    <x v="97"/>
    <x v="20"/>
    <n v="1500000"/>
    <x v="2"/>
    <s v="EMP0255"/>
    <s v="Venkat Sharma"/>
    <n v="4"/>
    <n v="758.43"/>
    <x v="0"/>
    <n v="303.37"/>
    <n v="5"/>
    <n v="136.52000000000001"/>
    <n v="2866.87"/>
    <n v="2200.04"/>
    <n v="530.30999999999995"/>
    <s v="Debit Card"/>
    <n v="0.18497873988007826"/>
    <x v="1"/>
    <x v="0"/>
    <x v="0"/>
    <s v="16:23"/>
    <x v="1"/>
    <x v="0"/>
  </r>
  <r>
    <s v="INV102222"/>
    <x v="161"/>
    <x v="1"/>
    <x v="8"/>
    <s v="STR082-2025-Mar"/>
    <x v="507"/>
    <x v="481"/>
    <x v="0"/>
    <x v="29"/>
    <x v="4"/>
    <x v="1"/>
    <s v="PRD0136"/>
    <x v="203"/>
    <x v="14"/>
    <x v="31"/>
    <x v="41"/>
    <x v="54"/>
    <x v="2"/>
    <n v="1000000"/>
    <x v="0"/>
    <s v="EMP0127"/>
    <s v="Chandra Reddy"/>
    <n v="3"/>
    <n v="1263.28"/>
    <x v="1"/>
    <n v="947.46"/>
    <n v="3"/>
    <n v="85.27"/>
    <n v="2927.65"/>
    <n v="2731.38"/>
    <n v="110.99999999999999"/>
    <s v="Debit Card"/>
    <n v="3.7914368179256391E-2"/>
    <x v="1"/>
    <x v="0"/>
    <x v="0"/>
    <s v="11:12"/>
    <x v="3"/>
    <x v="0"/>
  </r>
  <r>
    <s v="INV102223"/>
    <x v="331"/>
    <x v="0"/>
    <x v="3"/>
    <s v="STR037-2024-Jul"/>
    <x v="725"/>
    <x v="676"/>
    <x v="1"/>
    <x v="1"/>
    <x v="1"/>
    <x v="1"/>
    <s v="PRD0031"/>
    <x v="146"/>
    <x v="12"/>
    <x v="68"/>
    <x v="18"/>
    <x v="0"/>
    <x v="0"/>
    <n v="1000000"/>
    <x v="0"/>
    <s v="EMP0203"/>
    <s v="Rani Mishra"/>
    <n v="1"/>
    <n v="3656.24"/>
    <x v="4"/>
    <n v="1096.8699999999999"/>
    <n v="12"/>
    <n v="307.12"/>
    <n v="2866.49"/>
    <n v="2374.0300000000002"/>
    <n v="185.33999999999958"/>
    <s v="UPI"/>
    <n v="6.4657473076829008E-2"/>
    <x v="0"/>
    <x v="1"/>
    <x v="0"/>
    <s v="13:54"/>
    <x v="1"/>
    <x v="0"/>
  </r>
  <r>
    <s v="INV102224"/>
    <x v="122"/>
    <x v="0"/>
    <x v="0"/>
    <s v="STR054-2024-Dec"/>
    <x v="658"/>
    <x v="616"/>
    <x v="0"/>
    <x v="9"/>
    <x v="2"/>
    <x v="1"/>
    <s v="PRD0225"/>
    <x v="124"/>
    <x v="11"/>
    <x v="49"/>
    <x v="44"/>
    <x v="85"/>
    <x v="37"/>
    <n v="2000000"/>
    <x v="1"/>
    <s v="EMP0160"/>
    <s v="Ganesh Iyengar"/>
    <n v="1"/>
    <n v="1256.93"/>
    <x v="5"/>
    <n v="62.85"/>
    <n v="12"/>
    <n v="143.29"/>
    <n v="1337.37"/>
    <n v="861.8"/>
    <n v="332.28"/>
    <s v="UPI"/>
    <n v="0.24845779402857848"/>
    <x v="0"/>
    <x v="1"/>
    <x v="0"/>
    <s v="20:13"/>
    <x v="0"/>
    <x v="0"/>
  </r>
  <r>
    <s v="INV102225"/>
    <x v="281"/>
    <x v="1"/>
    <x v="4"/>
    <s v="STR070-2025-Feb"/>
    <x v="783"/>
    <x v="728"/>
    <x v="0"/>
    <x v="11"/>
    <x v="3"/>
    <x v="1"/>
    <s v="PRD0233"/>
    <x v="16"/>
    <x v="8"/>
    <x v="16"/>
    <x v="10"/>
    <x v="111"/>
    <x v="75"/>
    <n v="1000000"/>
    <x v="1"/>
    <s v="EMP0090"/>
    <s v="Padma Gounder"/>
    <n v="1"/>
    <n v="1373.44"/>
    <x v="2"/>
    <n v="0"/>
    <n v="12"/>
    <n v="164.81"/>
    <n v="1538.25"/>
    <n v="865.48"/>
    <n v="507.96"/>
    <s v="Credit Card"/>
    <n v="0.33021940516821063"/>
    <x v="2"/>
    <x v="0"/>
    <x v="0"/>
    <s v="13:59"/>
    <x v="1"/>
    <x v="1"/>
  </r>
  <r>
    <s v="INV102226"/>
    <x v="239"/>
    <x v="0"/>
    <x v="5"/>
    <s v="STR063-2024-Jun"/>
    <x v="777"/>
    <x v="723"/>
    <x v="0"/>
    <x v="31"/>
    <x v="1"/>
    <x v="3"/>
    <s v="PRD0173"/>
    <x v="189"/>
    <x v="3"/>
    <x v="63"/>
    <x v="23"/>
    <x v="70"/>
    <x v="56"/>
    <n v="1200000"/>
    <x v="2"/>
    <s v="EMP0020"/>
    <s v="Eswar Prasad"/>
    <n v="3"/>
    <n v="2512.81"/>
    <x v="3"/>
    <n v="1507.69"/>
    <n v="12"/>
    <n v="723.69"/>
    <n v="6754.43"/>
    <n v="5587.05"/>
    <n v="443.69000000000005"/>
    <s v="Cash"/>
    <n v="6.5688740574704307E-2"/>
    <x v="3"/>
    <x v="0"/>
    <x v="0"/>
    <s v="14:49"/>
    <x v="1"/>
    <x v="0"/>
  </r>
  <r>
    <s v="INV102227"/>
    <x v="30"/>
    <x v="0"/>
    <x v="1"/>
    <s v="STR001-2024-Oct"/>
    <x v="781"/>
    <x v="726"/>
    <x v="0"/>
    <x v="24"/>
    <x v="1"/>
    <x v="1"/>
    <s v="PRD0057"/>
    <x v="206"/>
    <x v="18"/>
    <x v="34"/>
    <x v="31"/>
    <x v="55"/>
    <x v="48"/>
    <n v="2500000"/>
    <x v="1"/>
    <s v="EMP0020"/>
    <s v="Eswar Prasad"/>
    <n v="1"/>
    <n v="1358.48"/>
    <x v="0"/>
    <n v="135.85"/>
    <n v="12"/>
    <n v="146.72"/>
    <n v="1369.35"/>
    <n v="906.3"/>
    <n v="316.32999999999993"/>
    <s v="Credit Card"/>
    <n v="0.23100741227589727"/>
    <x v="2"/>
    <x v="1"/>
    <x v="0"/>
    <s v="18:09"/>
    <x v="0"/>
    <x v="0"/>
  </r>
  <r>
    <s v="INV102228"/>
    <x v="62"/>
    <x v="0"/>
    <x v="1"/>
    <s v="STR057-2024-Oct"/>
    <x v="353"/>
    <x v="338"/>
    <x v="1"/>
    <x v="27"/>
    <x v="4"/>
    <x v="3"/>
    <s v="PRD0236"/>
    <x v="81"/>
    <x v="1"/>
    <x v="51"/>
    <x v="1"/>
    <x v="60"/>
    <x v="3"/>
    <n v="2500000"/>
    <x v="1"/>
    <s v="EMP0045"/>
    <s v="Chitra Chettiar"/>
    <n v="5"/>
    <n v="658.22"/>
    <x v="1"/>
    <n v="822.77"/>
    <n v="5"/>
    <n v="123.42"/>
    <n v="2591.75"/>
    <n v="2089.6"/>
    <n v="378.73000000000008"/>
    <s v="UPI"/>
    <n v="0.14612906337416806"/>
    <x v="0"/>
    <x v="1"/>
    <x v="0"/>
    <s v="15:48"/>
    <x v="1"/>
    <x v="0"/>
  </r>
  <r>
    <s v="INV102229"/>
    <x v="80"/>
    <x v="0"/>
    <x v="1"/>
    <s v="STR086-2024-Oct"/>
    <x v="437"/>
    <x v="420"/>
    <x v="0"/>
    <x v="35"/>
    <x v="3"/>
    <x v="1"/>
    <s v="PRD0163"/>
    <x v="44"/>
    <x v="15"/>
    <x v="27"/>
    <x v="5"/>
    <x v="91"/>
    <x v="62"/>
    <n v="800000"/>
    <x v="1"/>
    <s v="EMP0225"/>
    <s v="Swathi Achari"/>
    <n v="2"/>
    <n v="1259.42"/>
    <x v="2"/>
    <n v="0"/>
    <n v="12"/>
    <n v="302.26"/>
    <n v="2821.1"/>
    <n v="1605.28"/>
    <n v="913.56"/>
    <s v="Credit Card"/>
    <n v="0.32383112970118039"/>
    <x v="2"/>
    <x v="0"/>
    <x v="0"/>
    <s v="16:05"/>
    <x v="1"/>
    <x v="1"/>
  </r>
  <r>
    <s v="INV102230"/>
    <x v="361"/>
    <x v="0"/>
    <x v="2"/>
    <s v="STR101-2024-May"/>
    <x v="745"/>
    <x v="693"/>
    <x v="0"/>
    <x v="5"/>
    <x v="2"/>
    <x v="0"/>
    <s v="PRD0083"/>
    <x v="67"/>
    <x v="0"/>
    <x v="0"/>
    <x v="36"/>
    <x v="34"/>
    <x v="32"/>
    <n v="1200000"/>
    <x v="1"/>
    <s v="EMP0149"/>
    <s v="Vasanthi Kamath"/>
    <n v="3"/>
    <n v="896.19"/>
    <x v="4"/>
    <n v="806.57"/>
    <n v="5"/>
    <n v="94.1"/>
    <n v="1976.1"/>
    <n v="1941.9"/>
    <n v="-59.900000000000176"/>
    <s v="Credit Card"/>
    <n v="-3.0312231162390658E-2"/>
    <x v="2"/>
    <x v="0"/>
    <x v="0"/>
    <s v="13:41"/>
    <x v="1"/>
    <x v="0"/>
  </r>
  <r>
    <s v="INV102231"/>
    <x v="112"/>
    <x v="0"/>
    <x v="1"/>
    <s v="STR028-2024-Oct"/>
    <x v="642"/>
    <x v="603"/>
    <x v="1"/>
    <x v="23"/>
    <x v="0"/>
    <x v="0"/>
    <s v="PRD0210"/>
    <x v="123"/>
    <x v="2"/>
    <x v="2"/>
    <x v="22"/>
    <x v="87"/>
    <x v="65"/>
    <n v="2500000"/>
    <x v="2"/>
    <s v="EMP0255"/>
    <s v="Venkat Sharma"/>
    <n v="1"/>
    <n v="1540.77"/>
    <x v="0"/>
    <n v="154.08000000000001"/>
    <n v="12"/>
    <n v="166.4"/>
    <n v="1553.09"/>
    <n v="1020.9"/>
    <n v="365.78999999999996"/>
    <s v="Credit Card"/>
    <n v="0.23552401985718791"/>
    <x v="2"/>
    <x v="0"/>
    <x v="0"/>
    <s v="12:16"/>
    <x v="1"/>
    <x v="0"/>
  </r>
  <r>
    <s v="INV102232"/>
    <x v="355"/>
    <x v="1"/>
    <x v="6"/>
    <s v="STR044-2025-Jan"/>
    <x v="728"/>
    <x v="679"/>
    <x v="0"/>
    <x v="31"/>
    <x v="1"/>
    <x v="0"/>
    <s v="PRD0152"/>
    <x v="24"/>
    <x v="14"/>
    <x v="23"/>
    <x v="8"/>
    <x v="36"/>
    <x v="17"/>
    <n v="1200000"/>
    <x v="2"/>
    <s v="EMP0255"/>
    <s v="Venkat Sharma"/>
    <n v="3"/>
    <n v="6727.5"/>
    <x v="5"/>
    <n v="1009.12"/>
    <n v="3"/>
    <n v="575.20000000000005"/>
    <n v="19748.580000000002"/>
    <n v="14145.3"/>
    <n v="5028.0800000000027"/>
    <s v="Credit Card"/>
    <n v="0.2546046348648866"/>
    <x v="2"/>
    <x v="0"/>
    <x v="0"/>
    <s v="11:41"/>
    <x v="3"/>
    <x v="1"/>
  </r>
  <r>
    <s v="INV102233"/>
    <x v="253"/>
    <x v="0"/>
    <x v="1"/>
    <s v="STR112-2024-Oct"/>
    <x v="530"/>
    <x v="503"/>
    <x v="0"/>
    <x v="21"/>
    <x v="1"/>
    <x v="1"/>
    <s v="PRD0013"/>
    <x v="15"/>
    <x v="10"/>
    <x v="15"/>
    <x v="8"/>
    <x v="25"/>
    <x v="25"/>
    <n v="1500000"/>
    <x v="0"/>
    <s v="EMP0258"/>
    <s v="Preethi Singh"/>
    <n v="2"/>
    <n v="777.78"/>
    <x v="2"/>
    <n v="0"/>
    <n v="5"/>
    <n v="77.78"/>
    <n v="1633.34"/>
    <n v="1100.02"/>
    <n v="455.53999999999996"/>
    <s v="Cash"/>
    <n v="0.27890090244529614"/>
    <x v="3"/>
    <x v="0"/>
    <x v="0"/>
    <s v="20:02"/>
    <x v="0"/>
    <x v="0"/>
  </r>
  <r>
    <s v="INV102234"/>
    <x v="88"/>
    <x v="0"/>
    <x v="7"/>
    <s v="STR069-2024-Sep"/>
    <x v="612"/>
    <x v="576"/>
    <x v="0"/>
    <x v="35"/>
    <x v="3"/>
    <x v="0"/>
    <s v="PRD0099"/>
    <x v="199"/>
    <x v="7"/>
    <x v="35"/>
    <x v="9"/>
    <x v="114"/>
    <x v="78"/>
    <n v="1200000"/>
    <x v="1"/>
    <s v="EMP0225"/>
    <s v="Swathi Achari"/>
    <n v="2"/>
    <n v="972.6"/>
    <x v="2"/>
    <n v="0"/>
    <n v="5"/>
    <n v="97.26"/>
    <n v="2042.46"/>
    <n v="1401.86"/>
    <n v="543.34000000000015"/>
    <s v="Net Banking"/>
    <n v="0.26602234560285154"/>
    <x v="4"/>
    <x v="0"/>
    <x v="0"/>
    <s v="14:48"/>
    <x v="1"/>
    <x v="0"/>
  </r>
  <r>
    <s v="INV102235"/>
    <x v="321"/>
    <x v="0"/>
    <x v="9"/>
    <s v="STR035-2024-Nov"/>
    <x v="764"/>
    <x v="710"/>
    <x v="1"/>
    <x v="11"/>
    <x v="3"/>
    <x v="2"/>
    <s v="PRD0108"/>
    <x v="96"/>
    <x v="16"/>
    <x v="58"/>
    <x v="3"/>
    <x v="106"/>
    <x v="57"/>
    <n v="1200000"/>
    <x v="0"/>
    <s v="EMP0156"/>
    <s v="Deepthi Iyengar"/>
    <n v="2"/>
    <n v="2619.71"/>
    <x v="2"/>
    <n v="0"/>
    <n v="12"/>
    <n v="628.73"/>
    <n v="5868.15"/>
    <n v="3102.84"/>
    <n v="2136.5799999999995"/>
    <s v="Credit Card"/>
    <n v="0.36409771393028462"/>
    <x v="2"/>
    <x v="0"/>
    <x v="0"/>
    <s v="12:14"/>
    <x v="1"/>
    <x v="1"/>
  </r>
  <r>
    <s v="INV102236"/>
    <x v="158"/>
    <x v="0"/>
    <x v="7"/>
    <s v="STR030-2024-Sep"/>
    <x v="133"/>
    <x v="131"/>
    <x v="0"/>
    <x v="11"/>
    <x v="3"/>
    <x v="0"/>
    <s v="PRD0029"/>
    <x v="130"/>
    <x v="16"/>
    <x v="47"/>
    <x v="34"/>
    <x v="103"/>
    <x v="30"/>
    <n v="2000000"/>
    <x v="1"/>
    <s v="EMP0223"/>
    <s v="Meena Krishnan"/>
    <n v="2"/>
    <n v="1979.66"/>
    <x v="2"/>
    <n v="0"/>
    <n v="12"/>
    <n v="475.12"/>
    <n v="4434.4399999999996"/>
    <n v="2861.14"/>
    <n v="1098.1799999999998"/>
    <s v="Cash"/>
    <n v="0.24764795554793839"/>
    <x v="3"/>
    <x v="0"/>
    <x v="0"/>
    <s v="16:10"/>
    <x v="1"/>
    <x v="0"/>
  </r>
  <r>
    <s v="INV102237"/>
    <x v="176"/>
    <x v="0"/>
    <x v="1"/>
    <s v="STR116-2024-Oct"/>
    <x v="254"/>
    <x v="248"/>
    <x v="0"/>
    <x v="23"/>
    <x v="0"/>
    <x v="0"/>
    <s v="PRD0178"/>
    <x v="64"/>
    <x v="18"/>
    <x v="44"/>
    <x v="21"/>
    <x v="27"/>
    <x v="26"/>
    <n v="2000000"/>
    <x v="1"/>
    <s v="EMP0009"/>
    <s v="Vinod Hegde"/>
    <n v="1"/>
    <n v="556.6"/>
    <x v="2"/>
    <n v="0"/>
    <n v="5"/>
    <n v="27.83"/>
    <n v="584.42999999999995"/>
    <n v="357.45"/>
    <n v="199.14999999999998"/>
    <s v="UPI"/>
    <n v="0.34075937237992571"/>
    <x v="0"/>
    <x v="1"/>
    <x v="0"/>
    <s v="14:32"/>
    <x v="1"/>
    <x v="0"/>
  </r>
  <r>
    <s v="INV102238"/>
    <x v="352"/>
    <x v="0"/>
    <x v="0"/>
    <s v="STR006-2024-Dec"/>
    <x v="82"/>
    <x v="81"/>
    <x v="1"/>
    <x v="13"/>
    <x v="0"/>
    <x v="0"/>
    <s v="PRD0124"/>
    <x v="23"/>
    <x v="13"/>
    <x v="22"/>
    <x v="9"/>
    <x v="86"/>
    <x v="3"/>
    <n v="2000000"/>
    <x v="1"/>
    <s v="EMP0203"/>
    <s v="Rani Mishra"/>
    <n v="2"/>
    <n v="710.74"/>
    <x v="3"/>
    <n v="284.3"/>
    <n v="5"/>
    <n v="56.86"/>
    <n v="1194.04"/>
    <n v="998.62"/>
    <n v="138.55999999999995"/>
    <s v="Credit Card"/>
    <n v="0.11604301363438406"/>
    <x v="2"/>
    <x v="0"/>
    <x v="0"/>
    <s v="18:38"/>
    <x v="0"/>
    <x v="0"/>
  </r>
  <r>
    <s v="INV102239"/>
    <x v="321"/>
    <x v="0"/>
    <x v="9"/>
    <s v="STR026-2024-Nov"/>
    <x v="521"/>
    <x v="494"/>
    <x v="1"/>
    <x v="0"/>
    <x v="0"/>
    <x v="0"/>
    <s v="PRD0056"/>
    <x v="116"/>
    <x v="15"/>
    <x v="27"/>
    <x v="34"/>
    <x v="65"/>
    <x v="53"/>
    <n v="2500000"/>
    <x v="0"/>
    <s v="EMP0173"/>
    <s v="Logesh Gopalakrishnan"/>
    <n v="3"/>
    <n v="1508.07"/>
    <x v="0"/>
    <n v="452.42"/>
    <n v="12"/>
    <n v="488.61"/>
    <n v="4560.3999999999996"/>
    <n v="3047.16"/>
    <n v="1024.6299999999997"/>
    <s v="Debit Card"/>
    <n v="0.22467985264450482"/>
    <x v="1"/>
    <x v="1"/>
    <x v="0"/>
    <s v="13:50"/>
    <x v="1"/>
    <x v="1"/>
  </r>
  <r>
    <s v="INV102240"/>
    <x v="144"/>
    <x v="1"/>
    <x v="8"/>
    <s v="STR053-2025-Mar"/>
    <x v="195"/>
    <x v="192"/>
    <x v="1"/>
    <x v="27"/>
    <x v="4"/>
    <x v="0"/>
    <s v="PRD0078"/>
    <x v="11"/>
    <x v="5"/>
    <x v="11"/>
    <x v="5"/>
    <x v="58"/>
    <x v="30"/>
    <n v="1500000"/>
    <x v="1"/>
    <s v="EMP0132"/>
    <s v="Vasanthi Gupta"/>
    <n v="3"/>
    <n v="1121.8800000000001"/>
    <x v="0"/>
    <n v="336.56"/>
    <n v="12"/>
    <n v="363.49"/>
    <n v="3392.57"/>
    <n v="2485.3200000000002"/>
    <n v="543.76"/>
    <s v="Debit Card"/>
    <n v="0.16027966998470186"/>
    <x v="1"/>
    <x v="0"/>
    <x v="0"/>
    <s v="17:47"/>
    <x v="0"/>
    <x v="0"/>
  </r>
  <r>
    <s v="INV102241"/>
    <x v="237"/>
    <x v="0"/>
    <x v="9"/>
    <s v="STR065-2024-Nov"/>
    <x v="603"/>
    <x v="95"/>
    <x v="0"/>
    <x v="17"/>
    <x v="2"/>
    <x v="0"/>
    <s v="PRD0140"/>
    <x v="166"/>
    <x v="1"/>
    <x v="62"/>
    <x v="5"/>
    <x v="102"/>
    <x v="73"/>
    <n v="1200000"/>
    <x v="0"/>
    <s v="EMP0205"/>
    <s v="Malini Gowda"/>
    <n v="3"/>
    <n v="530.95000000000005"/>
    <x v="2"/>
    <n v="0"/>
    <n v="5"/>
    <n v="79.64"/>
    <n v="1672.49"/>
    <n v="1046.25"/>
    <n v="546.6"/>
    <s v="Credit Card"/>
    <n v="0.32681809756710056"/>
    <x v="2"/>
    <x v="0"/>
    <x v="0"/>
    <s v="16:21"/>
    <x v="1"/>
    <x v="0"/>
  </r>
  <r>
    <s v="INV102242"/>
    <x v="202"/>
    <x v="0"/>
    <x v="7"/>
    <s v="STR026-2024-Sep"/>
    <x v="413"/>
    <x v="397"/>
    <x v="0"/>
    <x v="27"/>
    <x v="4"/>
    <x v="1"/>
    <s v="PRD0221"/>
    <x v="226"/>
    <x v="4"/>
    <x v="6"/>
    <x v="40"/>
    <x v="65"/>
    <x v="53"/>
    <n v="2500000"/>
    <x v="0"/>
    <s v="EMP0240"/>
    <s v="Gopal Prasad"/>
    <n v="1"/>
    <n v="830.79"/>
    <x v="5"/>
    <n v="41.54"/>
    <n v="5"/>
    <n v="39.46"/>
    <n v="828.71"/>
    <n v="504.05"/>
    <n v="285.20000000000005"/>
    <s v="Cash"/>
    <n v="0.34414934054132329"/>
    <x v="3"/>
    <x v="0"/>
    <x v="0"/>
    <s v="12:13"/>
    <x v="1"/>
    <x v="1"/>
  </r>
  <r>
    <s v="INV102243"/>
    <x v="107"/>
    <x v="1"/>
    <x v="4"/>
    <s v="STR090-2025-Feb"/>
    <x v="444"/>
    <x v="427"/>
    <x v="0"/>
    <x v="33"/>
    <x v="3"/>
    <x v="1"/>
    <s v="PRD0142"/>
    <x v="87"/>
    <x v="1"/>
    <x v="1"/>
    <x v="9"/>
    <x v="35"/>
    <x v="33"/>
    <n v="2500000"/>
    <x v="1"/>
    <s v="EMP0240"/>
    <s v="Gopal Prasad"/>
    <n v="5"/>
    <n v="534.16"/>
    <x v="0"/>
    <n v="267.08"/>
    <n v="5"/>
    <n v="120.19"/>
    <n v="2523.91"/>
    <n v="1499.3"/>
    <n v="904.41999999999985"/>
    <s v="UPI"/>
    <n v="0.35834082831796693"/>
    <x v="0"/>
    <x v="0"/>
    <x v="0"/>
    <s v="21:47"/>
    <x v="2"/>
    <x v="0"/>
  </r>
  <r>
    <s v="INV102244"/>
    <x v="147"/>
    <x v="0"/>
    <x v="9"/>
    <s v="STR093-2024-Nov"/>
    <x v="197"/>
    <x v="194"/>
    <x v="0"/>
    <x v="11"/>
    <x v="3"/>
    <x v="1"/>
    <s v="PRD0101"/>
    <x v="233"/>
    <x v="17"/>
    <x v="30"/>
    <x v="21"/>
    <x v="47"/>
    <x v="29"/>
    <n v="1000000"/>
    <x v="1"/>
    <s v="EMP0255"/>
    <s v="Venkat Sharma"/>
    <n v="2"/>
    <n v="1154.93"/>
    <x v="1"/>
    <n v="577.47"/>
    <n v="12"/>
    <n v="207.89"/>
    <n v="1940.28"/>
    <n v="1348.58"/>
    <n v="383.81000000000006"/>
    <s v="UPI"/>
    <n v="0.19781165604964235"/>
    <x v="0"/>
    <x v="0"/>
    <x v="0"/>
    <s v="10:05"/>
    <x v="3"/>
    <x v="1"/>
  </r>
  <r>
    <s v="INV102245"/>
    <x v="288"/>
    <x v="0"/>
    <x v="2"/>
    <s v="STR009-2024-May"/>
    <x v="166"/>
    <x v="163"/>
    <x v="1"/>
    <x v="7"/>
    <x v="0"/>
    <x v="0"/>
    <s v="PRD0044"/>
    <x v="129"/>
    <x v="5"/>
    <x v="7"/>
    <x v="31"/>
    <x v="66"/>
    <x v="49"/>
    <n v="2500000"/>
    <x v="1"/>
    <s v="EMP0001"/>
    <s v="Charulatha Kumar"/>
    <n v="1"/>
    <n v="1042.5899999999999"/>
    <x v="1"/>
    <n v="260.64999999999998"/>
    <n v="12"/>
    <n v="93.83"/>
    <n v="875.77"/>
    <n v="721.29"/>
    <n v="60.65000000000002"/>
    <s v="Cash"/>
    <n v="6.9253342772645804E-2"/>
    <x v="3"/>
    <x v="0"/>
    <x v="0"/>
    <s v="20:35"/>
    <x v="0"/>
    <x v="0"/>
  </r>
  <r>
    <s v="INV102246"/>
    <x v="266"/>
    <x v="0"/>
    <x v="10"/>
    <s v="STR010-2024-Apr"/>
    <x v="134"/>
    <x v="132"/>
    <x v="1"/>
    <x v="36"/>
    <x v="1"/>
    <x v="0"/>
    <s v="PRD0203"/>
    <x v="60"/>
    <x v="4"/>
    <x v="41"/>
    <x v="34"/>
    <x v="93"/>
    <x v="51"/>
    <n v="2500000"/>
    <x v="1"/>
    <s v="EMP0091"/>
    <s v="Hari Nair"/>
    <n v="2"/>
    <n v="1198.8"/>
    <x v="0"/>
    <n v="239.76"/>
    <n v="12"/>
    <n v="258.94"/>
    <n v="2416.7800000000002"/>
    <n v="1829.44"/>
    <n v="328.40000000000015"/>
    <s v="Credit Card"/>
    <n v="0.13588328271501754"/>
    <x v="2"/>
    <x v="0"/>
    <x v="0"/>
    <s v="16:47"/>
    <x v="1"/>
    <x v="0"/>
  </r>
  <r>
    <s v="INV102247"/>
    <x v="236"/>
    <x v="0"/>
    <x v="3"/>
    <s v="STR029-2024-Jul"/>
    <x v="395"/>
    <x v="380"/>
    <x v="1"/>
    <x v="20"/>
    <x v="0"/>
    <x v="0"/>
    <s v="PRD0115"/>
    <x v="57"/>
    <x v="8"/>
    <x v="39"/>
    <x v="1"/>
    <x v="37"/>
    <x v="34"/>
    <n v="800000"/>
    <x v="2"/>
    <s v="EMP0206"/>
    <s v="Arjun Krishnan"/>
    <n v="2"/>
    <n v="1817.01"/>
    <x v="4"/>
    <n v="1090.21"/>
    <n v="12"/>
    <n v="305.26"/>
    <n v="2849.07"/>
    <n v="2281.8000000000002"/>
    <n v="262.01"/>
    <s v="Credit Card"/>
    <n v="9.1963342424019059E-2"/>
    <x v="2"/>
    <x v="1"/>
    <x v="0"/>
    <s v="16:47"/>
    <x v="1"/>
    <x v="1"/>
  </r>
  <r>
    <s v="INV102248"/>
    <x v="67"/>
    <x v="0"/>
    <x v="0"/>
    <s v="STR114-2024-Dec"/>
    <x v="711"/>
    <x v="662"/>
    <x v="1"/>
    <x v="11"/>
    <x v="3"/>
    <x v="1"/>
    <s v="PRD0117"/>
    <x v="10"/>
    <x v="8"/>
    <x v="10"/>
    <x v="8"/>
    <x v="92"/>
    <x v="29"/>
    <n v="2000000"/>
    <x v="1"/>
    <s v="EMP0194"/>
    <s v="Pranav Reddy"/>
    <n v="1"/>
    <n v="1772.53"/>
    <x v="3"/>
    <n v="354.51"/>
    <n v="12"/>
    <n v="170.16"/>
    <n v="1588.18"/>
    <n v="1399.85"/>
    <n v="18.170000000000158"/>
    <s v="UPI"/>
    <n v="1.1440768678613355E-2"/>
    <x v="0"/>
    <x v="1"/>
    <x v="0"/>
    <s v="15:34"/>
    <x v="1"/>
    <x v="1"/>
  </r>
  <r>
    <s v="INV102249"/>
    <x v="256"/>
    <x v="0"/>
    <x v="2"/>
    <s v="STR115-2024-May"/>
    <x v="779"/>
    <x v="725"/>
    <x v="1"/>
    <x v="15"/>
    <x v="4"/>
    <x v="0"/>
    <s v="PRD0043"/>
    <x v="63"/>
    <x v="12"/>
    <x v="21"/>
    <x v="20"/>
    <x v="43"/>
    <x v="40"/>
    <n v="1500000"/>
    <x v="2"/>
    <s v="EMP0063"/>
    <s v="Anusuya Subramaniam"/>
    <n v="3"/>
    <n v="3167.17"/>
    <x v="5"/>
    <n v="475.08"/>
    <n v="12"/>
    <n v="1083.17"/>
    <n v="10109.6"/>
    <n v="6102.03"/>
    <n v="2924.4000000000005"/>
    <s v="Credit Card"/>
    <n v="0.28926960512779937"/>
    <x v="2"/>
    <x v="1"/>
    <x v="1"/>
    <s v="21:39"/>
    <x v="2"/>
    <x v="0"/>
  </r>
  <r>
    <s v="INV102250"/>
    <x v="93"/>
    <x v="0"/>
    <x v="1"/>
    <s v="STR119-2024-Oct"/>
    <x v="610"/>
    <x v="574"/>
    <x v="1"/>
    <x v="27"/>
    <x v="4"/>
    <x v="0"/>
    <s v="PRD0210"/>
    <x v="123"/>
    <x v="2"/>
    <x v="2"/>
    <x v="22"/>
    <x v="89"/>
    <x v="6"/>
    <n v="1000000"/>
    <x v="0"/>
    <s v="EMP0285"/>
    <s v="Chandran Krishnan"/>
    <n v="1"/>
    <n v="1418.2"/>
    <x v="2"/>
    <n v="0"/>
    <n v="12"/>
    <n v="170.18"/>
    <n v="1588.38"/>
    <n v="1020.9"/>
    <n v="397.30000000000013"/>
    <s v="UPI"/>
    <n v="0.25012906231506321"/>
    <x v="0"/>
    <x v="0"/>
    <x v="0"/>
    <s v="18:44"/>
    <x v="0"/>
    <x v="0"/>
  </r>
  <r>
    <s v="INV102251"/>
    <x v="28"/>
    <x v="0"/>
    <x v="10"/>
    <s v="STR108-2024-Apr"/>
    <x v="335"/>
    <x v="320"/>
    <x v="0"/>
    <x v="15"/>
    <x v="4"/>
    <x v="0"/>
    <s v="PRD0026"/>
    <x v="215"/>
    <x v="15"/>
    <x v="46"/>
    <x v="36"/>
    <x v="29"/>
    <x v="28"/>
    <n v="2500000"/>
    <x v="1"/>
    <s v="EMP0207"/>
    <s v="Chitra Bhat"/>
    <n v="2"/>
    <n v="1597.13"/>
    <x v="2"/>
    <n v="0"/>
    <n v="12"/>
    <n v="383.31"/>
    <n v="3577.57"/>
    <n v="2090.38"/>
    <n v="1103.8800000000001"/>
    <s v="UPI"/>
    <n v="0.30855580743353733"/>
    <x v="0"/>
    <x v="1"/>
    <x v="0"/>
    <s v="14:17"/>
    <x v="1"/>
    <x v="1"/>
  </r>
  <r>
    <s v="INV102252"/>
    <x v="9"/>
    <x v="0"/>
    <x v="1"/>
    <s v="STR019-2024-Oct"/>
    <x v="342"/>
    <x v="327"/>
    <x v="1"/>
    <x v="21"/>
    <x v="1"/>
    <x v="0"/>
    <s v="PRD0067"/>
    <x v="41"/>
    <x v="15"/>
    <x v="24"/>
    <x v="24"/>
    <x v="20"/>
    <x v="20"/>
    <n v="1000000"/>
    <x v="2"/>
    <s v="EMP0132"/>
    <s v="Vasanthi Gupta"/>
    <n v="2"/>
    <n v="1402.4"/>
    <x v="0"/>
    <n v="280.48"/>
    <n v="12"/>
    <n v="302.92"/>
    <n v="2827.24"/>
    <n v="2026.52"/>
    <n v="497.79999999999978"/>
    <s v="UPI"/>
    <n v="0.17607277769131727"/>
    <x v="0"/>
    <x v="1"/>
    <x v="0"/>
    <s v="15:35"/>
    <x v="1"/>
    <x v="0"/>
  </r>
  <r>
    <s v="INV102253"/>
    <x v="301"/>
    <x v="0"/>
    <x v="0"/>
    <s v="STR007-2024-Dec"/>
    <x v="5"/>
    <x v="5"/>
    <x v="0"/>
    <x v="5"/>
    <x v="2"/>
    <x v="2"/>
    <s v="PRD0097"/>
    <x v="25"/>
    <x v="7"/>
    <x v="9"/>
    <x v="15"/>
    <x v="40"/>
    <x v="37"/>
    <n v="1500000"/>
    <x v="1"/>
    <s v="EMP0204"/>
    <s v="Rahul Krishnan"/>
    <n v="2"/>
    <n v="1527.41"/>
    <x v="2"/>
    <n v="0"/>
    <n v="12"/>
    <n v="366.58"/>
    <n v="3421.4"/>
    <n v="1943.3"/>
    <n v="1111.5200000000002"/>
    <s v="Credit Card"/>
    <n v="0.3248728590635413"/>
    <x v="2"/>
    <x v="1"/>
    <x v="0"/>
    <s v="21:37"/>
    <x v="2"/>
    <x v="0"/>
  </r>
  <r>
    <s v="INV102254"/>
    <x v="130"/>
    <x v="0"/>
    <x v="1"/>
    <s v="STR004-2024-Oct"/>
    <x v="555"/>
    <x v="525"/>
    <x v="0"/>
    <x v="4"/>
    <x v="2"/>
    <x v="1"/>
    <s v="PRD0100"/>
    <x v="12"/>
    <x v="9"/>
    <x v="12"/>
    <x v="9"/>
    <x v="10"/>
    <x v="10"/>
    <n v="800000"/>
    <x v="2"/>
    <s v="EMP0063"/>
    <s v="Anusuya Subramaniam"/>
    <n v="1"/>
    <n v="6187.39"/>
    <x v="6"/>
    <n v="928.11"/>
    <n v="12"/>
    <n v="631.11"/>
    <n v="5890.39"/>
    <n v="3970.86"/>
    <n v="1288.42"/>
    <s v="Net Banking"/>
    <n v="0.21873254572277898"/>
    <x v="4"/>
    <x v="0"/>
    <x v="0"/>
    <s v="11:03"/>
    <x v="3"/>
    <x v="1"/>
  </r>
  <r>
    <s v="INV102255"/>
    <x v="149"/>
    <x v="0"/>
    <x v="0"/>
    <s v="STR057-2024-Dec"/>
    <x v="543"/>
    <x v="513"/>
    <x v="1"/>
    <x v="5"/>
    <x v="2"/>
    <x v="1"/>
    <s v="PRD0083"/>
    <x v="67"/>
    <x v="0"/>
    <x v="0"/>
    <x v="36"/>
    <x v="60"/>
    <x v="3"/>
    <n v="2500000"/>
    <x v="1"/>
    <s v="EMP0203"/>
    <s v="Rani Mishra"/>
    <n v="4"/>
    <n v="976.6"/>
    <x v="2"/>
    <n v="0"/>
    <n v="5"/>
    <n v="195.32"/>
    <n v="4101.72"/>
    <n v="2589.1999999999998"/>
    <n v="1317.2000000000005"/>
    <s v="Credit Card"/>
    <n v="0.3211335732326927"/>
    <x v="2"/>
    <x v="0"/>
    <x v="0"/>
    <s v="20:34"/>
    <x v="0"/>
    <x v="1"/>
  </r>
  <r>
    <s v="INV102256"/>
    <x v="6"/>
    <x v="0"/>
    <x v="5"/>
    <s v="STR092-2024-Jun"/>
    <x v="266"/>
    <x v="258"/>
    <x v="1"/>
    <x v="2"/>
    <x v="2"/>
    <x v="0"/>
    <s v="PRD0123"/>
    <x v="105"/>
    <x v="19"/>
    <x v="61"/>
    <x v="11"/>
    <x v="31"/>
    <x v="30"/>
    <n v="1500000"/>
    <x v="1"/>
    <s v="EMP0225"/>
    <s v="Swathi Achari"/>
    <n v="1"/>
    <n v="1129.21"/>
    <x v="2"/>
    <n v="0"/>
    <n v="12"/>
    <n v="135.51"/>
    <n v="1264.72"/>
    <n v="737.35"/>
    <n v="391.86"/>
    <s v="Cash"/>
    <n v="0.30983933202606112"/>
    <x v="3"/>
    <x v="0"/>
    <x v="0"/>
    <s v="11:03"/>
    <x v="3"/>
    <x v="0"/>
  </r>
  <r>
    <s v="INV102257"/>
    <x v="62"/>
    <x v="0"/>
    <x v="1"/>
    <s v="STR026-2024-Oct"/>
    <x v="34"/>
    <x v="34"/>
    <x v="1"/>
    <x v="4"/>
    <x v="2"/>
    <x v="2"/>
    <s v="PRD0218"/>
    <x v="40"/>
    <x v="18"/>
    <x v="34"/>
    <x v="10"/>
    <x v="65"/>
    <x v="53"/>
    <n v="2500000"/>
    <x v="0"/>
    <s v="EMP0026"/>
    <s v="Sunita Ramachandran"/>
    <n v="1"/>
    <n v="733.88"/>
    <x v="5"/>
    <n v="36.69"/>
    <n v="5"/>
    <n v="34.86"/>
    <n v="732.05"/>
    <n v="513.84"/>
    <n v="183.34999999999991"/>
    <s v="Cash"/>
    <n v="0.2504610340823713"/>
    <x v="3"/>
    <x v="0"/>
    <x v="0"/>
    <s v="11:20"/>
    <x v="3"/>
    <x v="0"/>
  </r>
  <r>
    <s v="INV102258"/>
    <x v="183"/>
    <x v="1"/>
    <x v="4"/>
    <s v="STR073-2025-Feb"/>
    <x v="205"/>
    <x v="201"/>
    <x v="1"/>
    <x v="27"/>
    <x v="4"/>
    <x v="0"/>
    <s v="PRD0039"/>
    <x v="111"/>
    <x v="11"/>
    <x v="18"/>
    <x v="45"/>
    <x v="32"/>
    <x v="29"/>
    <n v="2500000"/>
    <x v="1"/>
    <s v="EMP0002"/>
    <s v="Girish Sundaram"/>
    <n v="1"/>
    <n v="887.06"/>
    <x v="2"/>
    <n v="0"/>
    <n v="5"/>
    <n v="44.35"/>
    <n v="931.41"/>
    <n v="570.20000000000005"/>
    <n v="316.8599999999999"/>
    <s v="Debit Card"/>
    <n v="0.34019389957161711"/>
    <x v="1"/>
    <x v="0"/>
    <x v="0"/>
    <s v="14:41"/>
    <x v="1"/>
    <x v="0"/>
  </r>
  <r>
    <s v="INV102259"/>
    <x v="225"/>
    <x v="0"/>
    <x v="0"/>
    <s v="STR015-2024-Dec"/>
    <x v="306"/>
    <x v="295"/>
    <x v="0"/>
    <x v="6"/>
    <x v="0"/>
    <x v="1"/>
    <s v="PRD0013"/>
    <x v="15"/>
    <x v="10"/>
    <x v="15"/>
    <x v="8"/>
    <x v="84"/>
    <x v="11"/>
    <n v="800000"/>
    <x v="1"/>
    <s v="EMP0206"/>
    <s v="Arjun Krishnan"/>
    <n v="1"/>
    <n v="774.3"/>
    <x v="4"/>
    <n v="232.29"/>
    <n v="5"/>
    <n v="27.1"/>
    <n v="569.11"/>
    <n v="550.01"/>
    <n v="-7.9999999999999787"/>
    <s v="Net Banking"/>
    <n v="-1.4057036425295599E-2"/>
    <x v="4"/>
    <x v="0"/>
    <x v="0"/>
    <s v="17:21"/>
    <x v="0"/>
    <x v="1"/>
  </r>
  <r>
    <s v="INV102260"/>
    <x v="8"/>
    <x v="0"/>
    <x v="7"/>
    <s v="STR014-2024-Sep"/>
    <x v="49"/>
    <x v="49"/>
    <x v="1"/>
    <x v="0"/>
    <x v="0"/>
    <x v="3"/>
    <s v="PRD0067"/>
    <x v="41"/>
    <x v="15"/>
    <x v="24"/>
    <x v="24"/>
    <x v="15"/>
    <x v="15"/>
    <n v="1000000"/>
    <x v="0"/>
    <s v="EMP0086"/>
    <s v="Anil Reddy"/>
    <n v="2"/>
    <n v="1429.01"/>
    <x v="2"/>
    <n v="0"/>
    <n v="12"/>
    <n v="342.96"/>
    <n v="3200.98"/>
    <n v="2026.52"/>
    <n v="831.5"/>
    <s v="UPI"/>
    <n v="0.25976419721460303"/>
    <x v="0"/>
    <x v="1"/>
    <x v="0"/>
    <s v="17:00"/>
    <x v="0"/>
    <x v="0"/>
  </r>
  <r>
    <s v="INV102261"/>
    <x v="286"/>
    <x v="0"/>
    <x v="3"/>
    <s v="STR104-2024-Jul"/>
    <x v="554"/>
    <x v="524"/>
    <x v="1"/>
    <x v="32"/>
    <x v="3"/>
    <x v="0"/>
    <s v="PRD0078"/>
    <x v="11"/>
    <x v="5"/>
    <x v="11"/>
    <x v="5"/>
    <x v="53"/>
    <x v="19"/>
    <n v="1200000"/>
    <x v="1"/>
    <s v="EMP0206"/>
    <s v="Arjun Krishnan"/>
    <n v="1"/>
    <n v="1048.01"/>
    <x v="6"/>
    <n v="157.19999999999999"/>
    <n v="12"/>
    <n v="106.9"/>
    <n v="997.71"/>
    <n v="828.44"/>
    <n v="62.369999999999976"/>
    <s v="Cash"/>
    <n v="6.2513155125236766E-2"/>
    <x v="3"/>
    <x v="0"/>
    <x v="0"/>
    <s v="18:54"/>
    <x v="0"/>
    <x v="1"/>
  </r>
  <r>
    <s v="INV102262"/>
    <x v="97"/>
    <x v="0"/>
    <x v="1"/>
    <s v="STR012-2024-Oct"/>
    <x v="54"/>
    <x v="54"/>
    <x v="1"/>
    <x v="15"/>
    <x v="4"/>
    <x v="0"/>
    <s v="PRD0004"/>
    <x v="183"/>
    <x v="8"/>
    <x v="39"/>
    <x v="2"/>
    <x v="72"/>
    <x v="57"/>
    <n v="2000000"/>
    <x v="0"/>
    <s v="EMP0091"/>
    <s v="Hari Nair"/>
    <n v="1"/>
    <n v="1836.2"/>
    <x v="0"/>
    <n v="183.62"/>
    <n v="12"/>
    <n v="198.31"/>
    <n v="1850.89"/>
    <n v="1144.5899999999999"/>
    <n v="507.99000000000018"/>
    <s v="Debit Card"/>
    <n v="0.27445715304529178"/>
    <x v="1"/>
    <x v="0"/>
    <x v="0"/>
    <s v="20:45"/>
    <x v="0"/>
    <x v="1"/>
  </r>
  <r>
    <s v="INV102263"/>
    <x v="160"/>
    <x v="0"/>
    <x v="5"/>
    <s v="STR035-2024-Jun"/>
    <x v="558"/>
    <x v="528"/>
    <x v="0"/>
    <x v="33"/>
    <x v="3"/>
    <x v="0"/>
    <s v="PRD0143"/>
    <x v="216"/>
    <x v="3"/>
    <x v="63"/>
    <x v="30"/>
    <x v="106"/>
    <x v="57"/>
    <n v="1200000"/>
    <x v="0"/>
    <s v="EMP0132"/>
    <s v="Vasanthi Gupta"/>
    <n v="1"/>
    <n v="2102.2600000000002"/>
    <x v="0"/>
    <n v="210.23"/>
    <n v="12"/>
    <n v="227.04"/>
    <n v="2119.0700000000002"/>
    <n v="1504.79"/>
    <n v="387.24000000000024"/>
    <s v="Cash"/>
    <n v="0.18274054184146829"/>
    <x v="3"/>
    <x v="1"/>
    <x v="0"/>
    <s v="13:57"/>
    <x v="1"/>
    <x v="0"/>
  </r>
  <r>
    <s v="INV102264"/>
    <x v="126"/>
    <x v="0"/>
    <x v="9"/>
    <s v="STR061-2024-Nov"/>
    <x v="5"/>
    <x v="5"/>
    <x v="0"/>
    <x v="5"/>
    <x v="2"/>
    <x v="2"/>
    <s v="PRD0235"/>
    <x v="89"/>
    <x v="2"/>
    <x v="2"/>
    <x v="1"/>
    <x v="71"/>
    <x v="44"/>
    <n v="1500000"/>
    <x v="2"/>
    <s v="EMP0215"/>
    <s v="Praveen Gupta"/>
    <n v="1"/>
    <n v="2074.11"/>
    <x v="2"/>
    <n v="0"/>
    <n v="12"/>
    <n v="248.89"/>
    <n v="2323"/>
    <n v="1378.38"/>
    <n v="695.7299999999999"/>
    <s v="Credit Card"/>
    <n v="0.29949634093844163"/>
    <x v="2"/>
    <x v="0"/>
    <x v="0"/>
    <s v="19:09"/>
    <x v="0"/>
    <x v="0"/>
  </r>
  <r>
    <s v="INV102265"/>
    <x v="354"/>
    <x v="1"/>
    <x v="6"/>
    <s v="STR074-2025-Jan"/>
    <x v="642"/>
    <x v="603"/>
    <x v="1"/>
    <x v="23"/>
    <x v="0"/>
    <x v="0"/>
    <s v="PRD0163"/>
    <x v="44"/>
    <x v="15"/>
    <x v="27"/>
    <x v="5"/>
    <x v="5"/>
    <x v="5"/>
    <n v="1200000"/>
    <x v="0"/>
    <s v="EMP0285"/>
    <s v="Chandran Krishnan"/>
    <n v="1"/>
    <n v="1263.71"/>
    <x v="0"/>
    <n v="126.37"/>
    <n v="12"/>
    <n v="136.47999999999999"/>
    <n v="1273.82"/>
    <n v="802.64"/>
    <n v="334.69999999999993"/>
    <s v="UPI"/>
    <n v="0.26275297922783436"/>
    <x v="0"/>
    <x v="0"/>
    <x v="0"/>
    <s v="13:04"/>
    <x v="1"/>
    <x v="0"/>
  </r>
  <r>
    <s v="INV102266"/>
    <x v="11"/>
    <x v="1"/>
    <x v="8"/>
    <s v="STR104-2025-Mar"/>
    <x v="492"/>
    <x v="466"/>
    <x v="0"/>
    <x v="8"/>
    <x v="3"/>
    <x v="2"/>
    <s v="PRD0094"/>
    <x v="201"/>
    <x v="4"/>
    <x v="6"/>
    <x v="42"/>
    <x v="53"/>
    <x v="19"/>
    <n v="1200000"/>
    <x v="1"/>
    <s v="EMP0173"/>
    <s v="Logesh Gopalakrishnan"/>
    <n v="1"/>
    <n v="1372.41"/>
    <x v="2"/>
    <n v="0"/>
    <n v="12"/>
    <n v="164.69"/>
    <n v="1537.1"/>
    <n v="893.89"/>
    <n v="478.51999999999992"/>
    <s v="Debit Card"/>
    <n v="0.31131351245852579"/>
    <x v="1"/>
    <x v="0"/>
    <x v="0"/>
    <s v="10:40"/>
    <x v="3"/>
    <x v="0"/>
  </r>
  <r>
    <s v="INV102267"/>
    <x v="82"/>
    <x v="0"/>
    <x v="7"/>
    <s v="STR070-2024-Sep"/>
    <x v="350"/>
    <x v="335"/>
    <x v="0"/>
    <x v="29"/>
    <x v="4"/>
    <x v="0"/>
    <s v="PRD0171"/>
    <x v="32"/>
    <x v="15"/>
    <x v="27"/>
    <x v="20"/>
    <x v="111"/>
    <x v="75"/>
    <n v="1000000"/>
    <x v="1"/>
    <s v="EMP0204"/>
    <s v="Rahul Krishnan"/>
    <n v="1"/>
    <n v="2505.69"/>
    <x v="5"/>
    <n v="125.28"/>
    <n v="12"/>
    <n v="285.64999999999998"/>
    <n v="2666.06"/>
    <n v="1767.32"/>
    <n v="613.09"/>
    <s v="UPI"/>
    <n v="0.22996106614254744"/>
    <x v="0"/>
    <x v="0"/>
    <x v="0"/>
    <s v="16:20"/>
    <x v="1"/>
    <x v="0"/>
  </r>
  <r>
    <s v="INV102268"/>
    <x v="24"/>
    <x v="0"/>
    <x v="5"/>
    <s v="STR014-2024-Jun"/>
    <x v="55"/>
    <x v="55"/>
    <x v="0"/>
    <x v="28"/>
    <x v="1"/>
    <x v="0"/>
    <s v="PRD0062"/>
    <x v="106"/>
    <x v="13"/>
    <x v="57"/>
    <x v="25"/>
    <x v="15"/>
    <x v="15"/>
    <n v="1000000"/>
    <x v="0"/>
    <s v="EMP0045"/>
    <s v="Chitra Chettiar"/>
    <n v="1"/>
    <n v="628.51"/>
    <x v="1"/>
    <n v="157.13"/>
    <n v="5"/>
    <n v="23.57"/>
    <n v="494.95"/>
    <n v="424.76"/>
    <n v="46.62"/>
    <s v="UPI"/>
    <n v="9.4191332457824017E-2"/>
    <x v="0"/>
    <x v="0"/>
    <x v="0"/>
    <s v="13:17"/>
    <x v="1"/>
    <x v="0"/>
  </r>
  <r>
    <s v="INV102269"/>
    <x v="86"/>
    <x v="0"/>
    <x v="7"/>
    <s v="STR076-2024-Sep"/>
    <x v="18"/>
    <x v="18"/>
    <x v="0"/>
    <x v="13"/>
    <x v="0"/>
    <x v="0"/>
    <s v="PRD0168"/>
    <x v="229"/>
    <x v="12"/>
    <x v="25"/>
    <x v="14"/>
    <x v="105"/>
    <x v="21"/>
    <n v="1500000"/>
    <x v="1"/>
    <s v="EMP0002"/>
    <s v="Girish Sundaram"/>
    <n v="3"/>
    <n v="2037.64"/>
    <x v="2"/>
    <n v="0"/>
    <n v="12"/>
    <n v="733.55"/>
    <n v="6846.47"/>
    <n v="4096.95"/>
    <n v="2015.9700000000005"/>
    <s v="Cash"/>
    <n v="0.2944539302735571"/>
    <x v="3"/>
    <x v="0"/>
    <x v="0"/>
    <s v="13:19"/>
    <x v="1"/>
    <x v="1"/>
  </r>
  <r>
    <s v="INV102270"/>
    <x v="255"/>
    <x v="0"/>
    <x v="9"/>
    <s v="STR078-2024-Nov"/>
    <x v="725"/>
    <x v="676"/>
    <x v="1"/>
    <x v="1"/>
    <x v="1"/>
    <x v="1"/>
    <s v="PRD0132"/>
    <x v="107"/>
    <x v="1"/>
    <x v="62"/>
    <x v="13"/>
    <x v="3"/>
    <x v="3"/>
    <n v="1200000"/>
    <x v="1"/>
    <s v="EMP0269"/>
    <s v="Ishwarya Shetty"/>
    <n v="5"/>
    <n v="637.41"/>
    <x v="6"/>
    <n v="478.06"/>
    <n v="5"/>
    <n v="135.44999999999999"/>
    <n v="2844.44"/>
    <n v="1823.05"/>
    <n v="885.94"/>
    <s v="Cash"/>
    <n v="0.31146376791213737"/>
    <x v="3"/>
    <x v="1"/>
    <x v="0"/>
    <s v="15:08"/>
    <x v="1"/>
    <x v="0"/>
  </r>
  <r>
    <s v="INV102271"/>
    <x v="345"/>
    <x v="1"/>
    <x v="8"/>
    <s v="STR031-2025-Mar"/>
    <x v="631"/>
    <x v="593"/>
    <x v="1"/>
    <x v="9"/>
    <x v="2"/>
    <x v="2"/>
    <s v="PRD0211"/>
    <x v="198"/>
    <x v="6"/>
    <x v="8"/>
    <x v="15"/>
    <x v="113"/>
    <x v="77"/>
    <n v="2000000"/>
    <x v="1"/>
    <s v="EMP0206"/>
    <s v="Arjun Krishnan"/>
    <n v="2"/>
    <n v="869.91"/>
    <x v="2"/>
    <n v="0"/>
    <n v="5"/>
    <n v="86.99"/>
    <n v="1826.81"/>
    <n v="962.6"/>
    <n v="777.21999999999991"/>
    <s v="Cash"/>
    <n v="0.42545201745118538"/>
    <x v="3"/>
    <x v="1"/>
    <x v="0"/>
    <s v="17:53"/>
    <x v="0"/>
    <x v="0"/>
  </r>
  <r>
    <s v="INV102272"/>
    <x v="277"/>
    <x v="1"/>
    <x v="4"/>
    <s v="STR023-2025-Feb"/>
    <x v="568"/>
    <x v="538"/>
    <x v="0"/>
    <x v="20"/>
    <x v="0"/>
    <x v="2"/>
    <s v="PRD0210"/>
    <x v="123"/>
    <x v="2"/>
    <x v="2"/>
    <x v="22"/>
    <x v="44"/>
    <x v="41"/>
    <n v="2000000"/>
    <x v="1"/>
    <s v="EMP0127"/>
    <s v="Chandra Reddy"/>
    <n v="2"/>
    <n v="1398.45"/>
    <x v="1"/>
    <n v="699.23"/>
    <n v="12"/>
    <n v="251.72"/>
    <n v="2349.39"/>
    <n v="2041.8"/>
    <n v="55.869999999999919"/>
    <s v="Cash"/>
    <n v="2.3780640932327082E-2"/>
    <x v="3"/>
    <x v="0"/>
    <x v="0"/>
    <s v="21:33"/>
    <x v="2"/>
    <x v="0"/>
  </r>
  <r>
    <s v="INV102273"/>
    <x v="293"/>
    <x v="1"/>
    <x v="4"/>
    <s v="STR101-2025-Feb"/>
    <x v="278"/>
    <x v="270"/>
    <x v="1"/>
    <x v="8"/>
    <x v="3"/>
    <x v="1"/>
    <s v="PRD0017"/>
    <x v="91"/>
    <x v="13"/>
    <x v="57"/>
    <x v="33"/>
    <x v="34"/>
    <x v="32"/>
    <n v="1200000"/>
    <x v="1"/>
    <s v="EMP0141"/>
    <s v="Dhruv Mishra"/>
    <n v="2"/>
    <n v="802.94"/>
    <x v="4"/>
    <n v="481.76"/>
    <n v="5"/>
    <n v="56.21"/>
    <n v="1180.33"/>
    <n v="1182.76"/>
    <n v="-58.640000000000065"/>
    <s v="UPI"/>
    <n v="-4.9681021409266959E-2"/>
    <x v="0"/>
    <x v="0"/>
    <x v="0"/>
    <s v="16:46"/>
    <x v="1"/>
    <x v="1"/>
  </r>
  <r>
    <s v="INV102274"/>
    <x v="281"/>
    <x v="1"/>
    <x v="4"/>
    <s v="STR077-2025-Feb"/>
    <x v="128"/>
    <x v="126"/>
    <x v="0"/>
    <x v="2"/>
    <x v="2"/>
    <x v="0"/>
    <s v="PRD0071"/>
    <x v="17"/>
    <x v="10"/>
    <x v="17"/>
    <x v="4"/>
    <x v="69"/>
    <x v="55"/>
    <n v="2500000"/>
    <x v="2"/>
    <s v="EMP0086"/>
    <s v="Anil Reddy"/>
    <n v="3"/>
    <n v="816.55"/>
    <x v="6"/>
    <n v="367.45"/>
    <n v="5"/>
    <n v="104.11"/>
    <n v="2186.31"/>
    <n v="1604.43"/>
    <n v="477.76999999999987"/>
    <s v="Debit Card"/>
    <n v="0.21852802210116584"/>
    <x v="1"/>
    <x v="0"/>
    <x v="0"/>
    <s v="15:47"/>
    <x v="1"/>
    <x v="1"/>
  </r>
  <r>
    <s v="INV102275"/>
    <x v="177"/>
    <x v="0"/>
    <x v="10"/>
    <s v="STR089-2024-Apr"/>
    <x v="640"/>
    <x v="233"/>
    <x v="0"/>
    <x v="16"/>
    <x v="3"/>
    <x v="0"/>
    <s v="PRD0085"/>
    <x v="195"/>
    <x v="19"/>
    <x v="72"/>
    <x v="30"/>
    <x v="67"/>
    <x v="23"/>
    <n v="800000"/>
    <x v="0"/>
    <s v="EMP0206"/>
    <s v="Arjun Krishnan"/>
    <n v="2"/>
    <n v="1248.3900000000001"/>
    <x v="4"/>
    <n v="749.03"/>
    <n v="12"/>
    <n v="209.73"/>
    <n v="1957.48"/>
    <n v="1758.96"/>
    <n v="-11.210000000000008"/>
    <s v="Debit Card"/>
    <n v="-5.7267507203138772E-3"/>
    <x v="1"/>
    <x v="1"/>
    <x v="0"/>
    <s v="18:58"/>
    <x v="0"/>
    <x v="0"/>
  </r>
  <r>
    <s v="INV102276"/>
    <x v="162"/>
    <x v="0"/>
    <x v="2"/>
    <s v="STR081-2024-May"/>
    <x v="559"/>
    <x v="529"/>
    <x v="1"/>
    <x v="24"/>
    <x v="1"/>
    <x v="2"/>
    <s v="PRD0153"/>
    <x v="125"/>
    <x v="0"/>
    <x v="0"/>
    <x v="7"/>
    <x v="104"/>
    <x v="31"/>
    <n v="2500000"/>
    <x v="1"/>
    <s v="EMP0090"/>
    <s v="Padma Gounder"/>
    <n v="1"/>
    <n v="725"/>
    <x v="2"/>
    <n v="0"/>
    <n v="5"/>
    <n v="36.25"/>
    <n v="761.25"/>
    <n v="569.35"/>
    <n v="155.64999999999998"/>
    <s v="Debit Card"/>
    <n v="0.20446633825944169"/>
    <x v="1"/>
    <x v="1"/>
    <x v="1"/>
    <s v="10:03"/>
    <x v="3"/>
    <x v="0"/>
  </r>
  <r>
    <s v="INV102277"/>
    <x v="163"/>
    <x v="0"/>
    <x v="0"/>
    <s v="STR011-2024-Dec"/>
    <x v="441"/>
    <x v="424"/>
    <x v="1"/>
    <x v="1"/>
    <x v="1"/>
    <x v="3"/>
    <s v="PRD0043"/>
    <x v="63"/>
    <x v="12"/>
    <x v="21"/>
    <x v="20"/>
    <x v="2"/>
    <x v="2"/>
    <n v="2000000"/>
    <x v="0"/>
    <s v="EMP0141"/>
    <s v="Dhruv Mishra"/>
    <n v="2"/>
    <n v="2925.37"/>
    <x v="1"/>
    <n v="1462.68"/>
    <n v="12"/>
    <n v="526.57000000000005"/>
    <n v="4914.63"/>
    <n v="4068.02"/>
    <n v="320.04000000000008"/>
    <s v="Credit Card"/>
    <n v="6.5119856428663012E-2"/>
    <x v="2"/>
    <x v="0"/>
    <x v="1"/>
    <s v="11:54"/>
    <x v="3"/>
    <x v="0"/>
  </r>
  <r>
    <s v="INV102278"/>
    <x v="77"/>
    <x v="0"/>
    <x v="5"/>
    <s v="STR113-2024-Jun"/>
    <x v="729"/>
    <x v="510"/>
    <x v="1"/>
    <x v="28"/>
    <x v="1"/>
    <x v="3"/>
    <s v="PRD0067"/>
    <x v="41"/>
    <x v="15"/>
    <x v="24"/>
    <x v="24"/>
    <x v="64"/>
    <x v="52"/>
    <n v="2000000"/>
    <x v="2"/>
    <s v="EMP0141"/>
    <s v="Dhruv Mishra"/>
    <n v="5"/>
    <n v="1517.03"/>
    <x v="1"/>
    <n v="1896.29"/>
    <n v="12"/>
    <n v="682.66"/>
    <n v="6371.52"/>
    <n v="5066.3"/>
    <n v="622.56000000000029"/>
    <s v="Debit Card"/>
    <n v="9.7709808648485802E-2"/>
    <x v="1"/>
    <x v="0"/>
    <x v="0"/>
    <s v="10:50"/>
    <x v="3"/>
    <x v="0"/>
  </r>
  <r>
    <s v="INV102279"/>
    <x v="223"/>
    <x v="1"/>
    <x v="4"/>
    <s v="STR112-2025-Feb"/>
    <x v="283"/>
    <x v="275"/>
    <x v="0"/>
    <x v="22"/>
    <x v="1"/>
    <x v="2"/>
    <s v="PRD0188"/>
    <x v="192"/>
    <x v="13"/>
    <x v="57"/>
    <x v="19"/>
    <x v="25"/>
    <x v="25"/>
    <n v="1500000"/>
    <x v="0"/>
    <s v="EMP0205"/>
    <s v="Malini Gowda"/>
    <n v="2"/>
    <n v="499.02"/>
    <x v="6"/>
    <n v="149.71"/>
    <n v="5"/>
    <n v="42.42"/>
    <n v="890.75"/>
    <n v="674.18"/>
    <n v="174.15000000000003"/>
    <s v="UPI"/>
    <n v="0.19550940218916646"/>
    <x v="0"/>
    <x v="0"/>
    <x v="0"/>
    <s v="10:31"/>
    <x v="3"/>
    <x v="0"/>
  </r>
  <r>
    <s v="INV102280"/>
    <x v="234"/>
    <x v="1"/>
    <x v="6"/>
    <s v="STR043-2025-Jan"/>
    <x v="351"/>
    <x v="336"/>
    <x v="0"/>
    <x v="24"/>
    <x v="1"/>
    <x v="1"/>
    <s v="PRD0095"/>
    <x v="213"/>
    <x v="5"/>
    <x v="11"/>
    <x v="33"/>
    <x v="97"/>
    <x v="20"/>
    <n v="1500000"/>
    <x v="2"/>
    <s v="EMP0225"/>
    <s v="Swathi Achari"/>
    <n v="3"/>
    <n v="1004.67"/>
    <x v="0"/>
    <n v="301.39999999999998"/>
    <n v="12"/>
    <n v="325.51"/>
    <n v="3038.12"/>
    <n v="2010.51"/>
    <n v="702.09999999999991"/>
    <s v="UPI"/>
    <n v="0.2310968625334088"/>
    <x v="0"/>
    <x v="0"/>
    <x v="0"/>
    <s v="18:28"/>
    <x v="0"/>
    <x v="1"/>
  </r>
  <r>
    <s v="INV102281"/>
    <x v="287"/>
    <x v="0"/>
    <x v="5"/>
    <s v="STR016-2024-Jun"/>
    <x v="391"/>
    <x v="376"/>
    <x v="0"/>
    <x v="34"/>
    <x v="0"/>
    <x v="3"/>
    <s v="PRD0075"/>
    <x v="9"/>
    <x v="7"/>
    <x v="9"/>
    <x v="7"/>
    <x v="50"/>
    <x v="46"/>
    <n v="1200000"/>
    <x v="0"/>
    <s v="EMP0269"/>
    <s v="Ishwarya Shetty"/>
    <n v="3"/>
    <n v="989.36"/>
    <x v="1"/>
    <n v="742.02"/>
    <n v="5"/>
    <n v="111.3"/>
    <n v="2337.36"/>
    <n v="2077.59"/>
    <n v="148.46999999999997"/>
    <s v="Credit Card"/>
    <n v="6.3520381969401365E-2"/>
    <x v="2"/>
    <x v="0"/>
    <x v="0"/>
    <s v="12:24"/>
    <x v="1"/>
    <x v="0"/>
  </r>
  <r>
    <s v="INV102282"/>
    <x v="81"/>
    <x v="0"/>
    <x v="1"/>
    <s v="STR029-2024-Oct"/>
    <x v="326"/>
    <x v="313"/>
    <x v="0"/>
    <x v="16"/>
    <x v="3"/>
    <x v="1"/>
    <s v="PRD0004"/>
    <x v="183"/>
    <x v="8"/>
    <x v="39"/>
    <x v="2"/>
    <x v="37"/>
    <x v="34"/>
    <n v="800000"/>
    <x v="2"/>
    <s v="EMP0045"/>
    <s v="Chitra Chettiar"/>
    <n v="1"/>
    <n v="1669.82"/>
    <x v="0"/>
    <n v="166.98"/>
    <n v="12"/>
    <n v="180.34"/>
    <n v="1683.18"/>
    <n v="1144.5899999999999"/>
    <n v="358.25000000000011"/>
    <s v="Debit Card"/>
    <n v="0.21284116969070455"/>
    <x v="1"/>
    <x v="0"/>
    <x v="0"/>
    <s v="15:47"/>
    <x v="1"/>
    <x v="1"/>
  </r>
  <r>
    <s v="INV102283"/>
    <x v="131"/>
    <x v="0"/>
    <x v="2"/>
    <s v="STR028-2024-May"/>
    <x v="678"/>
    <x v="630"/>
    <x v="0"/>
    <x v="6"/>
    <x v="0"/>
    <x v="0"/>
    <s v="PRD0084"/>
    <x v="50"/>
    <x v="7"/>
    <x v="9"/>
    <x v="29"/>
    <x v="87"/>
    <x v="65"/>
    <n v="2500000"/>
    <x v="2"/>
    <s v="EMP0127"/>
    <s v="Chandra Reddy"/>
    <n v="1"/>
    <n v="1420.74"/>
    <x v="0"/>
    <n v="142.07"/>
    <n v="12"/>
    <n v="153.44"/>
    <n v="1432.11"/>
    <n v="1073.45"/>
    <n v="205.21999999999986"/>
    <s v="Cash"/>
    <n v="0.14329904825746617"/>
    <x v="3"/>
    <x v="0"/>
    <x v="0"/>
    <s v="11:34"/>
    <x v="3"/>
    <x v="0"/>
  </r>
  <r>
    <s v="INV102284"/>
    <x v="107"/>
    <x v="1"/>
    <x v="4"/>
    <s v="STR105-2025-Feb"/>
    <x v="358"/>
    <x v="343"/>
    <x v="0"/>
    <x v="0"/>
    <x v="0"/>
    <x v="1"/>
    <s v="PRD0085"/>
    <x v="195"/>
    <x v="19"/>
    <x v="72"/>
    <x v="30"/>
    <x v="96"/>
    <x v="70"/>
    <n v="2500000"/>
    <x v="1"/>
    <s v="EMP0008"/>
    <s v="Deepak Kamath"/>
    <n v="3"/>
    <n v="1272.45"/>
    <x v="0"/>
    <n v="381.74"/>
    <n v="12"/>
    <n v="412.27"/>
    <n v="3847.88"/>
    <n v="2638.44"/>
    <n v="797.17000000000007"/>
    <s v="UPI"/>
    <n v="0.20717122155576578"/>
    <x v="0"/>
    <x v="0"/>
    <x v="0"/>
    <s v="13:22"/>
    <x v="1"/>
    <x v="0"/>
  </r>
  <r>
    <s v="INV102285"/>
    <x v="33"/>
    <x v="0"/>
    <x v="5"/>
    <s v="STR039-2024-Jun"/>
    <x v="603"/>
    <x v="95"/>
    <x v="0"/>
    <x v="17"/>
    <x v="2"/>
    <x v="0"/>
    <s v="PRD0245"/>
    <x v="1"/>
    <x v="1"/>
    <x v="1"/>
    <x v="1"/>
    <x v="94"/>
    <x v="68"/>
    <n v="1500000"/>
    <x v="2"/>
    <s v="EMP0173"/>
    <s v="Logesh Gopalakrishnan"/>
    <n v="4"/>
    <n v="799.63"/>
    <x v="2"/>
    <n v="0"/>
    <n v="5"/>
    <n v="159.93"/>
    <n v="3358.45"/>
    <n v="1968.44"/>
    <n v="1230.0799999999997"/>
    <s v="Credit Card"/>
    <n v="0.3662641992585865"/>
    <x v="2"/>
    <x v="0"/>
    <x v="0"/>
    <s v="20:22"/>
    <x v="0"/>
    <x v="0"/>
  </r>
  <r>
    <s v="INV102286"/>
    <x v="101"/>
    <x v="0"/>
    <x v="1"/>
    <s v="STR068-2024-Oct"/>
    <x v="442"/>
    <x v="425"/>
    <x v="1"/>
    <x v="19"/>
    <x v="1"/>
    <x v="1"/>
    <s v="PRD0142"/>
    <x v="87"/>
    <x v="1"/>
    <x v="1"/>
    <x v="9"/>
    <x v="11"/>
    <x v="11"/>
    <n v="2000000"/>
    <x v="1"/>
    <s v="EMP0285"/>
    <s v="Chandran Krishnan"/>
    <n v="5"/>
    <n v="540.07000000000005"/>
    <x v="3"/>
    <n v="540.07000000000005"/>
    <n v="5"/>
    <n v="108.01"/>
    <n v="2268.29"/>
    <n v="1499.3"/>
    <n v="660.98"/>
    <s v="Cash"/>
    <n v="0.29140012961305656"/>
    <x v="3"/>
    <x v="0"/>
    <x v="0"/>
    <s v="20:23"/>
    <x v="0"/>
    <x v="0"/>
  </r>
  <r>
    <s v="INV102287"/>
    <x v="128"/>
    <x v="0"/>
    <x v="9"/>
    <s v="STR118-2024-Nov"/>
    <x v="377"/>
    <x v="362"/>
    <x v="0"/>
    <x v="10"/>
    <x v="4"/>
    <x v="0"/>
    <s v="PRD0084"/>
    <x v="50"/>
    <x v="7"/>
    <x v="9"/>
    <x v="29"/>
    <x v="77"/>
    <x v="61"/>
    <n v="1000000"/>
    <x v="0"/>
    <s v="EMP0204"/>
    <s v="Rahul Krishnan"/>
    <n v="1"/>
    <n v="1334.92"/>
    <x v="5"/>
    <n v="66.75"/>
    <n v="12"/>
    <n v="152.18"/>
    <n v="1420.35"/>
    <n v="1073.45"/>
    <n v="194.71999999999986"/>
    <s v="UPI"/>
    <n v="0.13709297004259505"/>
    <x v="0"/>
    <x v="0"/>
    <x v="1"/>
    <s v="16:55"/>
    <x v="1"/>
    <x v="0"/>
  </r>
  <r>
    <s v="INV102288"/>
    <x v="236"/>
    <x v="0"/>
    <x v="3"/>
    <s v="STR025-2024-Jul"/>
    <x v="408"/>
    <x v="392"/>
    <x v="0"/>
    <x v="28"/>
    <x v="1"/>
    <x v="1"/>
    <s v="PRD0161"/>
    <x v="33"/>
    <x v="0"/>
    <x v="4"/>
    <x v="14"/>
    <x v="112"/>
    <x v="76"/>
    <n v="1500000"/>
    <x v="1"/>
    <s v="EMP0091"/>
    <s v="Hari Nair"/>
    <n v="1"/>
    <n v="890.4"/>
    <x v="0"/>
    <n v="89.04"/>
    <n v="5"/>
    <n v="40.07"/>
    <n v="841.43"/>
    <n v="568.53"/>
    <n v="232.82999999999998"/>
    <s v="EMI"/>
    <n v="0.27670750983444847"/>
    <x v="5"/>
    <x v="1"/>
    <x v="0"/>
    <s v="10:38"/>
    <x v="3"/>
    <x v="1"/>
  </r>
  <r>
    <s v="INV102289"/>
    <x v="130"/>
    <x v="0"/>
    <x v="1"/>
    <s v="STR019-2024-Oct"/>
    <x v="328"/>
    <x v="125"/>
    <x v="0"/>
    <x v="20"/>
    <x v="0"/>
    <x v="0"/>
    <s v="PRD0206"/>
    <x v="234"/>
    <x v="17"/>
    <x v="66"/>
    <x v="37"/>
    <x v="20"/>
    <x v="20"/>
    <n v="1000000"/>
    <x v="2"/>
    <s v="EMP0073"/>
    <s v="Sathish Sundaram"/>
    <n v="2"/>
    <n v="722.02"/>
    <x v="1"/>
    <n v="361.01"/>
    <n v="5"/>
    <n v="54.15"/>
    <n v="1137.18"/>
    <n v="1000.16"/>
    <n v="82.87000000000009"/>
    <s v="UPI"/>
    <n v="7.287324785873836E-2"/>
    <x v="0"/>
    <x v="1"/>
    <x v="0"/>
    <s v="14:38"/>
    <x v="1"/>
    <x v="1"/>
  </r>
  <r>
    <s v="INV102290"/>
    <x v="44"/>
    <x v="0"/>
    <x v="7"/>
    <s v="STR063-2024-Sep"/>
    <x v="265"/>
    <x v="257"/>
    <x v="1"/>
    <x v="4"/>
    <x v="2"/>
    <x v="1"/>
    <s v="PRD0095"/>
    <x v="213"/>
    <x v="5"/>
    <x v="11"/>
    <x v="33"/>
    <x v="70"/>
    <x v="56"/>
    <n v="1200000"/>
    <x v="2"/>
    <s v="EMP0072"/>
    <s v="Anitha Ramachandran"/>
    <n v="2"/>
    <n v="1015.36"/>
    <x v="0"/>
    <n v="203.07"/>
    <n v="12"/>
    <n v="219.32"/>
    <n v="2046.97"/>
    <n v="1340.34"/>
    <n v="487.31000000000012"/>
    <s v="UPI"/>
    <n v="0.23806406542352848"/>
    <x v="0"/>
    <x v="0"/>
    <x v="0"/>
    <s v="20:37"/>
    <x v="0"/>
    <x v="1"/>
  </r>
  <r>
    <s v="INV102291"/>
    <x v="316"/>
    <x v="1"/>
    <x v="4"/>
    <s v="STR097-2025-Feb"/>
    <x v="784"/>
    <x v="729"/>
    <x v="1"/>
    <x v="36"/>
    <x v="1"/>
    <x v="0"/>
    <s v="PRD0052"/>
    <x v="83"/>
    <x v="4"/>
    <x v="53"/>
    <x v="32"/>
    <x v="30"/>
    <x v="29"/>
    <n v="1500000"/>
    <x v="1"/>
    <s v="EMP0086"/>
    <s v="Anil Reddy"/>
    <n v="2"/>
    <n v="781.98"/>
    <x v="6"/>
    <n v="234.59"/>
    <n v="5"/>
    <n v="66.47"/>
    <n v="1395.84"/>
    <n v="1024.22"/>
    <n v="305.14999999999986"/>
    <s v="Credit Card"/>
    <n v="0.21861388124713427"/>
    <x v="2"/>
    <x v="0"/>
    <x v="0"/>
    <s v="11:47"/>
    <x v="3"/>
    <x v="0"/>
  </r>
  <r>
    <s v="INV102292"/>
    <x v="294"/>
    <x v="0"/>
    <x v="2"/>
    <s v="STR115-2024-May"/>
    <x v="5"/>
    <x v="5"/>
    <x v="0"/>
    <x v="5"/>
    <x v="2"/>
    <x v="2"/>
    <s v="PRD0063"/>
    <x v="27"/>
    <x v="12"/>
    <x v="25"/>
    <x v="11"/>
    <x v="43"/>
    <x v="40"/>
    <n v="1500000"/>
    <x v="2"/>
    <s v="EMP0285"/>
    <s v="Chandran Krishnan"/>
    <n v="4"/>
    <n v="1412.54"/>
    <x v="2"/>
    <n v="0"/>
    <n v="12"/>
    <n v="678.02"/>
    <n v="6328.18"/>
    <n v="3463.68"/>
    <n v="2186.4800000000005"/>
    <s v="Credit Card"/>
    <n v="0.34551482416745422"/>
    <x v="2"/>
    <x v="1"/>
    <x v="0"/>
    <s v="19:05"/>
    <x v="0"/>
    <x v="1"/>
  </r>
  <r>
    <s v="INV102293"/>
    <x v="8"/>
    <x v="0"/>
    <x v="7"/>
    <s v="STR055-2024-Sep"/>
    <x v="75"/>
    <x v="75"/>
    <x v="1"/>
    <x v="8"/>
    <x v="3"/>
    <x v="3"/>
    <s v="PRD0159"/>
    <x v="212"/>
    <x v="5"/>
    <x v="35"/>
    <x v="44"/>
    <x v="51"/>
    <x v="47"/>
    <n v="1500000"/>
    <x v="0"/>
    <s v="EMP0204"/>
    <s v="Rahul Krishnan"/>
    <n v="2"/>
    <n v="905.74"/>
    <x v="0"/>
    <n v="181.15"/>
    <n v="5"/>
    <n v="81.52"/>
    <n v="1711.85"/>
    <n v="1316.38"/>
    <n v="313.94999999999982"/>
    <s v="Cash"/>
    <n v="0.18339807810263739"/>
    <x v="3"/>
    <x v="1"/>
    <x v="0"/>
    <s v="12:01"/>
    <x v="1"/>
    <x v="0"/>
  </r>
  <r>
    <s v="INV102294"/>
    <x v="334"/>
    <x v="0"/>
    <x v="11"/>
    <s v="STR047-2024-Aug"/>
    <x v="659"/>
    <x v="617"/>
    <x v="0"/>
    <x v="7"/>
    <x v="0"/>
    <x v="3"/>
    <s v="PRD0212"/>
    <x v="161"/>
    <x v="9"/>
    <x v="28"/>
    <x v="36"/>
    <x v="12"/>
    <x v="12"/>
    <n v="800000"/>
    <x v="0"/>
    <s v="EMP0205"/>
    <s v="Malini Gowda"/>
    <n v="2"/>
    <n v="2945.76"/>
    <x v="1"/>
    <n v="1472.88"/>
    <n v="12"/>
    <n v="530.24"/>
    <n v="4948.88"/>
    <n v="4079.4"/>
    <n v="339.24"/>
    <s v="Debit Card"/>
    <n v="6.8548843374662549E-2"/>
    <x v="1"/>
    <x v="0"/>
    <x v="0"/>
    <s v="14:15"/>
    <x v="1"/>
    <x v="0"/>
  </r>
  <r>
    <s v="INV102295"/>
    <x v="146"/>
    <x v="0"/>
    <x v="9"/>
    <s v="STR071-2024-Nov"/>
    <x v="188"/>
    <x v="185"/>
    <x v="1"/>
    <x v="31"/>
    <x v="1"/>
    <x v="0"/>
    <s v="PRD0072"/>
    <x v="142"/>
    <x v="0"/>
    <x v="19"/>
    <x v="5"/>
    <x v="38"/>
    <x v="35"/>
    <n v="2000000"/>
    <x v="1"/>
    <s v="EMP0073"/>
    <s v="Sathish Sundaram"/>
    <n v="1"/>
    <n v="958.49"/>
    <x v="4"/>
    <n v="287.55"/>
    <n v="5"/>
    <n v="33.549999999999997"/>
    <n v="704.49"/>
    <n v="599.28"/>
    <n v="71.660000000000039"/>
    <s v="Cash"/>
    <n v="0.10171897400956725"/>
    <x v="3"/>
    <x v="0"/>
    <x v="0"/>
    <s v="18:31"/>
    <x v="0"/>
    <x v="1"/>
  </r>
  <r>
    <s v="INV102296"/>
    <x v="181"/>
    <x v="0"/>
    <x v="9"/>
    <s v="STR013-2024-Nov"/>
    <x v="349"/>
    <x v="334"/>
    <x v="0"/>
    <x v="22"/>
    <x v="1"/>
    <x v="1"/>
    <s v="PRD0128"/>
    <x v="19"/>
    <x v="0"/>
    <x v="19"/>
    <x v="13"/>
    <x v="76"/>
    <x v="50"/>
    <n v="2500000"/>
    <x v="2"/>
    <s v="EMP0240"/>
    <s v="Gopal Prasad"/>
    <n v="1"/>
    <n v="1325.99"/>
    <x v="3"/>
    <n v="265.2"/>
    <n v="12"/>
    <n v="127.29"/>
    <n v="1188.08"/>
    <n v="844.65"/>
    <n v="216.13999999999993"/>
    <s v="Credit Card"/>
    <n v="0.1819237761766884"/>
    <x v="2"/>
    <x v="1"/>
    <x v="0"/>
    <s v="19:33"/>
    <x v="0"/>
    <x v="0"/>
  </r>
  <r>
    <s v="INV102297"/>
    <x v="33"/>
    <x v="0"/>
    <x v="5"/>
    <s v="STR096-2024-Jun"/>
    <x v="367"/>
    <x v="352"/>
    <x v="0"/>
    <x v="16"/>
    <x v="3"/>
    <x v="0"/>
    <s v="PRD0121"/>
    <x v="164"/>
    <x v="9"/>
    <x v="12"/>
    <x v="21"/>
    <x v="49"/>
    <x v="45"/>
    <n v="1500000"/>
    <x v="2"/>
    <s v="EMP0205"/>
    <s v="Malini Gowda"/>
    <n v="1"/>
    <n v="4942.9399999999996"/>
    <x v="3"/>
    <n v="988.59"/>
    <n v="12"/>
    <n v="474.52"/>
    <n v="4428.87"/>
    <n v="3850.97"/>
    <n v="103.38000000000011"/>
    <s v="Debit Card"/>
    <n v="2.3342297245121241E-2"/>
    <x v="1"/>
    <x v="0"/>
    <x v="0"/>
    <s v="10:02"/>
    <x v="3"/>
    <x v="0"/>
  </r>
  <r>
    <s v="INV102298"/>
    <x v="204"/>
    <x v="0"/>
    <x v="7"/>
    <s v="STR071-2024-Sep"/>
    <x v="617"/>
    <x v="580"/>
    <x v="1"/>
    <x v="35"/>
    <x v="3"/>
    <x v="0"/>
    <s v="PRD0163"/>
    <x v="44"/>
    <x v="15"/>
    <x v="27"/>
    <x v="5"/>
    <x v="38"/>
    <x v="35"/>
    <n v="2000000"/>
    <x v="1"/>
    <s v="EMP0173"/>
    <s v="Logesh Gopalakrishnan"/>
    <n v="4"/>
    <n v="1376.81"/>
    <x v="3"/>
    <n v="1101.45"/>
    <n v="12"/>
    <n v="528.69000000000005"/>
    <n v="4934.4799999999996"/>
    <n v="3210.56"/>
    <n v="1195.2299999999996"/>
    <s v="EMI"/>
    <n v="0.24222005155558432"/>
    <x v="5"/>
    <x v="0"/>
    <x v="0"/>
    <s v="21:44"/>
    <x v="2"/>
    <x v="1"/>
  </r>
  <r>
    <s v="INV102299"/>
    <x v="345"/>
    <x v="1"/>
    <x v="8"/>
    <s v="STR048-2025-Mar"/>
    <x v="30"/>
    <x v="30"/>
    <x v="0"/>
    <x v="6"/>
    <x v="0"/>
    <x v="0"/>
    <s v="PRD0054"/>
    <x v="88"/>
    <x v="18"/>
    <x v="55"/>
    <x v="31"/>
    <x v="119"/>
    <x v="59"/>
    <n v="1200000"/>
    <x v="0"/>
    <s v="EMP0170"/>
    <s v="Jyothi Prasad"/>
    <n v="3"/>
    <n v="1307.46"/>
    <x v="3"/>
    <n v="784.48"/>
    <n v="12"/>
    <n v="376.55"/>
    <n v="3514.45"/>
    <n v="2712.63"/>
    <n v="425.2699999999997"/>
    <s v="Debit Card"/>
    <n v="0.1210061318271706"/>
    <x v="1"/>
    <x v="0"/>
    <x v="0"/>
    <s v="16:14"/>
    <x v="1"/>
    <x v="0"/>
  </r>
  <r>
    <s v="INV102300"/>
    <x v="142"/>
    <x v="0"/>
    <x v="7"/>
    <s v="STR003-2024-Sep"/>
    <x v="19"/>
    <x v="19"/>
    <x v="0"/>
    <x v="14"/>
    <x v="1"/>
    <x v="0"/>
    <s v="PRD0158"/>
    <x v="68"/>
    <x v="10"/>
    <x v="43"/>
    <x v="21"/>
    <x v="99"/>
    <x v="71"/>
    <n v="2500000"/>
    <x v="2"/>
    <s v="EMP0160"/>
    <s v="Ganesh Iyengar"/>
    <n v="1"/>
    <n v="700.63"/>
    <x v="0"/>
    <n v="70.06"/>
    <n v="5"/>
    <n v="31.53"/>
    <n v="662.1"/>
    <n v="457.16"/>
    <n v="173.41"/>
    <s v="Cash"/>
    <n v="0.2619090771786739"/>
    <x v="3"/>
    <x v="1"/>
    <x v="0"/>
    <s v="18:14"/>
    <x v="0"/>
    <x v="1"/>
  </r>
  <r>
    <s v="INV102301"/>
    <x v="101"/>
    <x v="0"/>
    <x v="1"/>
    <s v="STR066-2024-Oct"/>
    <x v="376"/>
    <x v="361"/>
    <x v="1"/>
    <x v="20"/>
    <x v="0"/>
    <x v="2"/>
    <s v="PRD0033"/>
    <x v="103"/>
    <x v="2"/>
    <x v="59"/>
    <x v="30"/>
    <x v="39"/>
    <x v="36"/>
    <n v="2500000"/>
    <x v="1"/>
    <s v="EMP0285"/>
    <s v="Chandran Krishnan"/>
    <n v="0"/>
    <n v="3488.37"/>
    <x v="1"/>
    <n v="0"/>
    <n v="12"/>
    <n v="0"/>
    <n v="0"/>
    <n v="0"/>
    <n v="0"/>
    <s v="Debit Card"/>
    <n v="0"/>
    <x v="1"/>
    <x v="0"/>
    <x v="0"/>
    <s v="19:42"/>
    <x v="0"/>
    <x v="0"/>
  </r>
  <r>
    <s v="INV102302"/>
    <x v="111"/>
    <x v="0"/>
    <x v="9"/>
    <s v="STR050-2024-Nov"/>
    <x v="107"/>
    <x v="106"/>
    <x v="0"/>
    <x v="13"/>
    <x v="0"/>
    <x v="2"/>
    <s v="PRD0054"/>
    <x v="88"/>
    <x v="18"/>
    <x v="55"/>
    <x v="31"/>
    <x v="57"/>
    <x v="49"/>
    <n v="2000000"/>
    <x v="1"/>
    <s v="EMP0203"/>
    <s v="Rani Mishra"/>
    <n v="3"/>
    <n v="1311.31"/>
    <x v="4"/>
    <n v="1180.18"/>
    <n v="12"/>
    <n v="330.45"/>
    <n v="3084.2"/>
    <n v="2712.63"/>
    <n v="41.11999999999972"/>
    <s v="UPI"/>
    <n v="1.3332468711497219E-2"/>
    <x v="0"/>
    <x v="0"/>
    <x v="0"/>
    <s v="18:01"/>
    <x v="0"/>
    <x v="0"/>
  </r>
  <r>
    <s v="INV102303"/>
    <x v="186"/>
    <x v="1"/>
    <x v="4"/>
    <s v="STR010-2025-Feb"/>
    <x v="588"/>
    <x v="556"/>
    <x v="0"/>
    <x v="23"/>
    <x v="0"/>
    <x v="0"/>
    <s v="PRD0186"/>
    <x v="48"/>
    <x v="0"/>
    <x v="37"/>
    <x v="8"/>
    <x v="93"/>
    <x v="51"/>
    <n v="2500000"/>
    <x v="1"/>
    <s v="EMP0147"/>
    <s v="Yogesh Chettiar"/>
    <n v="2"/>
    <n v="812.7"/>
    <x v="6"/>
    <n v="243.81"/>
    <n v="5"/>
    <n v="69.08"/>
    <n v="1450.67"/>
    <n v="1146.18"/>
    <n v="235.41000000000003"/>
    <s v="Credit Card"/>
    <n v="0.16227674109204712"/>
    <x v="2"/>
    <x v="0"/>
    <x v="0"/>
    <s v="12:54"/>
    <x v="1"/>
    <x v="0"/>
  </r>
  <r>
    <s v="INV102304"/>
    <x v="29"/>
    <x v="1"/>
    <x v="8"/>
    <s v="STR064-2025-Mar"/>
    <x v="100"/>
    <x v="99"/>
    <x v="0"/>
    <x v="20"/>
    <x v="0"/>
    <x v="1"/>
    <s v="PRD0178"/>
    <x v="64"/>
    <x v="18"/>
    <x v="44"/>
    <x v="21"/>
    <x v="90"/>
    <x v="67"/>
    <n v="1200000"/>
    <x v="2"/>
    <s v="EMP0255"/>
    <s v="Venkat Sharma"/>
    <n v="4"/>
    <n v="534.87"/>
    <x v="4"/>
    <n v="641.84"/>
    <n v="5"/>
    <n v="74.88"/>
    <n v="1572.52"/>
    <n v="1429.8"/>
    <n v="67.840000000000032"/>
    <s v="UPI"/>
    <n v="4.3140945743138426E-2"/>
    <x v="0"/>
    <x v="1"/>
    <x v="0"/>
    <s v="21:07"/>
    <x v="2"/>
    <x v="0"/>
  </r>
  <r>
    <s v="INV102305"/>
    <x v="12"/>
    <x v="0"/>
    <x v="7"/>
    <s v="STR067-2024-Sep"/>
    <x v="572"/>
    <x v="541"/>
    <x v="1"/>
    <x v="27"/>
    <x v="4"/>
    <x v="2"/>
    <s v="PRD0117"/>
    <x v="10"/>
    <x v="8"/>
    <x v="10"/>
    <x v="8"/>
    <x v="108"/>
    <x v="24"/>
    <n v="2500000"/>
    <x v="0"/>
    <s v="EMP0132"/>
    <s v="Vasanthi Gupta"/>
    <n v="1"/>
    <n v="1696.53"/>
    <x v="6"/>
    <n v="254.48"/>
    <n v="12"/>
    <n v="173.05"/>
    <n v="1615.1"/>
    <n v="1399.85"/>
    <n v="42.199999999999989"/>
    <s v="Debit Card"/>
    <n v="2.6128413101355948E-2"/>
    <x v="1"/>
    <x v="0"/>
    <x v="0"/>
    <s v="10:43"/>
    <x v="3"/>
    <x v="0"/>
  </r>
  <r>
    <s v="INV102306"/>
    <x v="48"/>
    <x v="1"/>
    <x v="4"/>
    <s v="STR057-2025-Feb"/>
    <x v="105"/>
    <x v="104"/>
    <x v="1"/>
    <x v="5"/>
    <x v="2"/>
    <x v="1"/>
    <s v="PRD0043"/>
    <x v="63"/>
    <x v="12"/>
    <x v="21"/>
    <x v="20"/>
    <x v="60"/>
    <x v="3"/>
    <n v="2500000"/>
    <x v="1"/>
    <s v="EMP0206"/>
    <s v="Arjun Krishnan"/>
    <n v="1"/>
    <n v="3508.23"/>
    <x v="3"/>
    <n v="701.65"/>
    <n v="12"/>
    <n v="336.79"/>
    <n v="3143.37"/>
    <n v="2034.01"/>
    <n v="772.56999999999994"/>
    <s v="Credit Card"/>
    <n v="0.24577762083369123"/>
    <x v="2"/>
    <x v="0"/>
    <x v="0"/>
    <s v="19:26"/>
    <x v="0"/>
    <x v="1"/>
  </r>
  <r>
    <s v="INV102307"/>
    <x v="55"/>
    <x v="0"/>
    <x v="1"/>
    <s v="STR084-2024-Oct"/>
    <x v="768"/>
    <x v="714"/>
    <x v="0"/>
    <x v="29"/>
    <x v="4"/>
    <x v="1"/>
    <s v="PRD0139"/>
    <x v="46"/>
    <x v="5"/>
    <x v="7"/>
    <x v="27"/>
    <x v="7"/>
    <x v="7"/>
    <n v="2000000"/>
    <x v="0"/>
    <s v="EMP0008"/>
    <s v="Deepak Kamath"/>
    <n v="3"/>
    <n v="1114.94"/>
    <x v="2"/>
    <n v="0"/>
    <n v="12"/>
    <n v="401.38"/>
    <n v="3746.2"/>
    <n v="2598.1799999999998"/>
    <n v="746.64"/>
    <s v="Credit Card"/>
    <n v="0.19930596337622125"/>
    <x v="2"/>
    <x v="0"/>
    <x v="0"/>
    <s v="11:58"/>
    <x v="3"/>
    <x v="0"/>
  </r>
  <r>
    <s v="INV102308"/>
    <x v="1"/>
    <x v="0"/>
    <x v="1"/>
    <s v="STR020-2024-Oct"/>
    <x v="34"/>
    <x v="34"/>
    <x v="1"/>
    <x v="4"/>
    <x v="2"/>
    <x v="2"/>
    <s v="PRD0060"/>
    <x v="160"/>
    <x v="3"/>
    <x v="5"/>
    <x v="29"/>
    <x v="81"/>
    <x v="53"/>
    <n v="2000000"/>
    <x v="0"/>
    <s v="EMP0206"/>
    <s v="Arjun Krishnan"/>
    <n v="2"/>
    <n v="2367.98"/>
    <x v="5"/>
    <n v="236.8"/>
    <n v="12"/>
    <n v="539.9"/>
    <n v="5039.0600000000004"/>
    <n v="2864.02"/>
    <n v="1635.1400000000003"/>
    <s v="Credit Card"/>
    <n v="0.3244930602136113"/>
    <x v="2"/>
    <x v="1"/>
    <x v="0"/>
    <s v="13:21"/>
    <x v="1"/>
    <x v="1"/>
  </r>
  <r>
    <s v="INV102309"/>
    <x v="178"/>
    <x v="0"/>
    <x v="2"/>
    <s v="STR079-2024-May"/>
    <x v="78"/>
    <x v="78"/>
    <x v="1"/>
    <x v="29"/>
    <x v="4"/>
    <x v="0"/>
    <s v="PRD0138"/>
    <x v="52"/>
    <x v="17"/>
    <x v="38"/>
    <x v="31"/>
    <x v="79"/>
    <x v="63"/>
    <n v="2500000"/>
    <x v="1"/>
    <s v="EMP0276"/>
    <s v="Manoj Ramachandran"/>
    <n v="1"/>
    <n v="1257.24"/>
    <x v="2"/>
    <n v="0"/>
    <n v="12"/>
    <n v="150.87"/>
    <n v="1408.11"/>
    <n v="911.84"/>
    <n v="345.39999999999986"/>
    <s v="UPI"/>
    <n v="0.24529333645808912"/>
    <x v="0"/>
    <x v="1"/>
    <x v="0"/>
    <s v="20:52"/>
    <x v="0"/>
    <x v="0"/>
  </r>
  <r>
    <s v="INV102310"/>
    <x v="227"/>
    <x v="0"/>
    <x v="3"/>
    <s v="STR032-2024-Jul"/>
    <x v="785"/>
    <x v="730"/>
    <x v="1"/>
    <x v="36"/>
    <x v="1"/>
    <x v="1"/>
    <s v="PRD0197"/>
    <x v="49"/>
    <x v="7"/>
    <x v="33"/>
    <x v="28"/>
    <x v="56"/>
    <x v="30"/>
    <n v="2500000"/>
    <x v="1"/>
    <s v="EMP0147"/>
    <s v="Yogesh Chettiar"/>
    <n v="3"/>
    <n v="1624.96"/>
    <x v="6"/>
    <n v="731.23"/>
    <n v="12"/>
    <n v="497.24"/>
    <n v="4640.8900000000003"/>
    <n v="3373.44"/>
    <n v="770.21000000000026"/>
    <s v="Credit Card"/>
    <n v="0.16596170131160193"/>
    <x v="2"/>
    <x v="0"/>
    <x v="0"/>
    <s v="13:26"/>
    <x v="1"/>
    <x v="0"/>
  </r>
  <r>
    <s v="INV102311"/>
    <x v="219"/>
    <x v="0"/>
    <x v="1"/>
    <s v="STR019-2024-Oct"/>
    <x v="763"/>
    <x v="136"/>
    <x v="1"/>
    <x v="5"/>
    <x v="2"/>
    <x v="3"/>
    <s v="PRD0053"/>
    <x v="200"/>
    <x v="13"/>
    <x v="57"/>
    <x v="21"/>
    <x v="20"/>
    <x v="20"/>
    <n v="1000000"/>
    <x v="2"/>
    <s v="EMP0206"/>
    <s v="Arjun Krishnan"/>
    <n v="4"/>
    <n v="433.04"/>
    <x v="2"/>
    <n v="0"/>
    <n v="5"/>
    <n v="86.61"/>
    <n v="1818.77"/>
    <n v="1309.44"/>
    <n v="422.71999999999991"/>
    <s v="Cash"/>
    <n v="0.23242081186736085"/>
    <x v="3"/>
    <x v="0"/>
    <x v="0"/>
    <s v="13:45"/>
    <x v="1"/>
    <x v="0"/>
  </r>
  <r>
    <s v="INV102312"/>
    <x v="286"/>
    <x v="0"/>
    <x v="3"/>
    <s v="STR098-2024-Jul"/>
    <x v="786"/>
    <x v="731"/>
    <x v="1"/>
    <x v="30"/>
    <x v="3"/>
    <x v="0"/>
    <s v="PRD0117"/>
    <x v="10"/>
    <x v="8"/>
    <x v="10"/>
    <x v="8"/>
    <x v="74"/>
    <x v="59"/>
    <n v="1200000"/>
    <x v="0"/>
    <s v="EMP0160"/>
    <s v="Ganesh Iyengar"/>
    <n v="2"/>
    <n v="1912.02"/>
    <x v="2"/>
    <n v="0"/>
    <n v="12"/>
    <n v="458.88"/>
    <n v="4282.92"/>
    <n v="2799.7"/>
    <n v="1024.3400000000001"/>
    <s v="Debit Card"/>
    <n v="0.23916860459686384"/>
    <x v="1"/>
    <x v="0"/>
    <x v="0"/>
    <s v="10:26"/>
    <x v="3"/>
    <x v="1"/>
  </r>
  <r>
    <s v="INV102313"/>
    <x v="39"/>
    <x v="0"/>
    <x v="9"/>
    <s v="STR102-2024-Nov"/>
    <x v="347"/>
    <x v="332"/>
    <x v="0"/>
    <x v="26"/>
    <x v="4"/>
    <x v="3"/>
    <s v="PRD0061"/>
    <x v="152"/>
    <x v="13"/>
    <x v="22"/>
    <x v="14"/>
    <x v="1"/>
    <x v="1"/>
    <n v="1000000"/>
    <x v="1"/>
    <s v="EMP0121"/>
    <s v="Yamini Pandian"/>
    <n v="1"/>
    <n v="626.71"/>
    <x v="2"/>
    <n v="0"/>
    <n v="5"/>
    <n v="31.34"/>
    <n v="658.05"/>
    <n v="509.44"/>
    <n v="117.26999999999995"/>
    <s v="Net Banking"/>
    <n v="0.1782083428310918"/>
    <x v="4"/>
    <x v="1"/>
    <x v="0"/>
    <s v="16:34"/>
    <x v="1"/>
    <x v="0"/>
  </r>
  <r>
    <s v="INV102314"/>
    <x v="188"/>
    <x v="0"/>
    <x v="10"/>
    <s v="STR038-2024-Apr"/>
    <x v="378"/>
    <x v="363"/>
    <x v="0"/>
    <x v="20"/>
    <x v="0"/>
    <x v="3"/>
    <s v="PRD0120"/>
    <x v="120"/>
    <x v="18"/>
    <x v="34"/>
    <x v="9"/>
    <x v="95"/>
    <x v="69"/>
    <n v="1500000"/>
    <x v="2"/>
    <s v="EMP0086"/>
    <s v="Anil Reddy"/>
    <n v="2"/>
    <n v="640.33000000000004"/>
    <x v="1"/>
    <n v="320.17"/>
    <n v="5"/>
    <n v="48.02"/>
    <n v="1008.51"/>
    <n v="742.24"/>
    <n v="218.24999999999997"/>
    <s v="Debit Card"/>
    <n v="0.21640836481542075"/>
    <x v="1"/>
    <x v="0"/>
    <x v="0"/>
    <s v="13:42"/>
    <x v="1"/>
    <x v="1"/>
  </r>
  <r>
    <s v="INV102315"/>
    <x v="197"/>
    <x v="0"/>
    <x v="1"/>
    <s v="STR088-2024-Oct"/>
    <x v="518"/>
    <x v="491"/>
    <x v="0"/>
    <x v="14"/>
    <x v="1"/>
    <x v="3"/>
    <s v="PRD0160"/>
    <x v="30"/>
    <x v="7"/>
    <x v="26"/>
    <x v="18"/>
    <x v="17"/>
    <x v="17"/>
    <n v="2000000"/>
    <x v="2"/>
    <s v="EMP0073"/>
    <s v="Sathish Sundaram"/>
    <n v="3"/>
    <n v="1148.54"/>
    <x v="2"/>
    <n v="0"/>
    <n v="12"/>
    <n v="413.47"/>
    <n v="3859.09"/>
    <n v="2277"/>
    <n v="1168.6200000000001"/>
    <s v="Cash"/>
    <n v="0.30282268617731123"/>
    <x v="3"/>
    <x v="1"/>
    <x v="0"/>
    <s v="17:46"/>
    <x v="0"/>
    <x v="0"/>
  </r>
  <r>
    <s v="INV102316"/>
    <x v="59"/>
    <x v="0"/>
    <x v="1"/>
    <s v="STR109-2024-Oct"/>
    <x v="544"/>
    <x v="514"/>
    <x v="0"/>
    <x v="7"/>
    <x v="0"/>
    <x v="2"/>
    <s v="PRD0039"/>
    <x v="111"/>
    <x v="11"/>
    <x v="18"/>
    <x v="45"/>
    <x v="13"/>
    <x v="13"/>
    <n v="1200000"/>
    <x v="2"/>
    <s v="EMP0086"/>
    <s v="Anil Reddy"/>
    <n v="3"/>
    <n v="830.42"/>
    <x v="3"/>
    <n v="498.25"/>
    <n v="5"/>
    <n v="99.65"/>
    <n v="2092.66"/>
    <n v="1710.6"/>
    <n v="282.40999999999997"/>
    <s v="Credit Card"/>
    <n v="0.13495264400332591"/>
    <x v="2"/>
    <x v="0"/>
    <x v="0"/>
    <s v="19:56"/>
    <x v="0"/>
    <x v="0"/>
  </r>
  <r>
    <s v="INV102317"/>
    <x v="224"/>
    <x v="0"/>
    <x v="11"/>
    <s v="STR092-2024-Aug"/>
    <x v="54"/>
    <x v="54"/>
    <x v="1"/>
    <x v="15"/>
    <x v="4"/>
    <x v="0"/>
    <s v="PRD0043"/>
    <x v="63"/>
    <x v="12"/>
    <x v="21"/>
    <x v="20"/>
    <x v="31"/>
    <x v="30"/>
    <n v="1500000"/>
    <x v="1"/>
    <s v="EMP0063"/>
    <s v="Anusuya Subramaniam"/>
    <n v="1"/>
    <n v="3208.08"/>
    <x v="4"/>
    <n v="962.42"/>
    <n v="12"/>
    <n v="269.48"/>
    <n v="2515.14"/>
    <n v="2034.01"/>
    <n v="211.64999999999986"/>
    <s v="Debit Card"/>
    <n v="8.4150385266824057E-2"/>
    <x v="1"/>
    <x v="0"/>
    <x v="1"/>
    <s v="16:11"/>
    <x v="1"/>
    <x v="0"/>
  </r>
  <r>
    <s v="INV102318"/>
    <x v="74"/>
    <x v="0"/>
    <x v="9"/>
    <s v="STR028-2024-Nov"/>
    <x v="336"/>
    <x v="321"/>
    <x v="1"/>
    <x v="5"/>
    <x v="2"/>
    <x v="1"/>
    <s v="PRD0030"/>
    <x v="173"/>
    <x v="10"/>
    <x v="71"/>
    <x v="22"/>
    <x v="87"/>
    <x v="65"/>
    <n v="2500000"/>
    <x v="2"/>
    <s v="EMP0020"/>
    <s v="Eswar Prasad"/>
    <n v="1"/>
    <n v="614.66"/>
    <x v="0"/>
    <n v="61.47"/>
    <n v="5"/>
    <n v="27.66"/>
    <n v="580.85"/>
    <n v="419.4"/>
    <n v="133.79000000000005"/>
    <s v="UPI"/>
    <n v="0.23033485409313945"/>
    <x v="0"/>
    <x v="0"/>
    <x v="0"/>
    <s v="17:14"/>
    <x v="0"/>
    <x v="0"/>
  </r>
  <r>
    <s v="INV102319"/>
    <x v="200"/>
    <x v="0"/>
    <x v="11"/>
    <s v="STR009-2024-Aug"/>
    <x v="663"/>
    <x v="618"/>
    <x v="0"/>
    <x v="0"/>
    <x v="0"/>
    <x v="1"/>
    <s v="PRD0248"/>
    <x v="178"/>
    <x v="5"/>
    <x v="35"/>
    <x v="41"/>
    <x v="66"/>
    <x v="49"/>
    <n v="2500000"/>
    <x v="1"/>
    <s v="EMP0020"/>
    <s v="Eswar Prasad"/>
    <n v="1"/>
    <n v="1158.92"/>
    <x v="2"/>
    <n v="0"/>
    <n v="12"/>
    <n v="139.07"/>
    <n v="1297.99"/>
    <n v="817.33"/>
    <n v="341.59"/>
    <s v="EMI"/>
    <n v="0.26316843735313827"/>
    <x v="5"/>
    <x v="0"/>
    <x v="0"/>
    <s v="12:16"/>
    <x v="1"/>
    <x v="0"/>
  </r>
  <r>
    <s v="INV102320"/>
    <x v="263"/>
    <x v="0"/>
    <x v="0"/>
    <s v="STR028-2024-Dec"/>
    <x v="409"/>
    <x v="393"/>
    <x v="1"/>
    <x v="16"/>
    <x v="3"/>
    <x v="3"/>
    <s v="PRD0076"/>
    <x v="196"/>
    <x v="5"/>
    <x v="7"/>
    <x v="21"/>
    <x v="87"/>
    <x v="65"/>
    <n v="2500000"/>
    <x v="2"/>
    <s v="EMP0090"/>
    <s v="Padma Gounder"/>
    <n v="2"/>
    <n v="861.53"/>
    <x v="3"/>
    <n v="344.61"/>
    <n v="5"/>
    <n v="68.92"/>
    <n v="1447.37"/>
    <n v="1322.68"/>
    <n v="55.769999999999825"/>
    <s v="Credit Card"/>
    <n v="3.853195796513665E-2"/>
    <x v="2"/>
    <x v="0"/>
    <x v="0"/>
    <s v="17:09"/>
    <x v="0"/>
    <x v="0"/>
  </r>
  <r>
    <s v="INV102321"/>
    <x v="22"/>
    <x v="0"/>
    <x v="3"/>
    <s v="STR032-2024-Jul"/>
    <x v="68"/>
    <x v="68"/>
    <x v="0"/>
    <x v="10"/>
    <x v="4"/>
    <x v="1"/>
    <s v="PRD0229"/>
    <x v="187"/>
    <x v="18"/>
    <x v="55"/>
    <x v="1"/>
    <x v="56"/>
    <x v="30"/>
    <n v="2500000"/>
    <x v="1"/>
    <s v="EMP0073"/>
    <s v="Sathish Sundaram"/>
    <n v="2"/>
    <n v="1140.9100000000001"/>
    <x v="2"/>
    <n v="0"/>
    <n v="12"/>
    <n v="273.82"/>
    <n v="2555.64"/>
    <n v="1834.88"/>
    <n v="446.93999999999977"/>
    <s v="EMI"/>
    <n v="0.17488378644879551"/>
    <x v="5"/>
    <x v="0"/>
    <x v="0"/>
    <s v="10:58"/>
    <x v="3"/>
    <x v="1"/>
  </r>
  <r>
    <s v="INV102322"/>
    <x v="165"/>
    <x v="1"/>
    <x v="8"/>
    <s v="STR006-2025-Mar"/>
    <x v="547"/>
    <x v="517"/>
    <x v="1"/>
    <x v="12"/>
    <x v="3"/>
    <x v="3"/>
    <s v="PRD0133"/>
    <x v="204"/>
    <x v="5"/>
    <x v="7"/>
    <x v="40"/>
    <x v="86"/>
    <x v="3"/>
    <n v="2000000"/>
    <x v="1"/>
    <s v="EMP0015"/>
    <s v="Vikram Bhat"/>
    <n v="2"/>
    <n v="1044.17"/>
    <x v="2"/>
    <n v="0"/>
    <n v="12"/>
    <n v="250.6"/>
    <n v="2338.94"/>
    <n v="1513.18"/>
    <n v="575.16"/>
    <s v="UPI"/>
    <n v="0.24590626523125858"/>
    <x v="0"/>
    <x v="1"/>
    <x v="0"/>
    <s v="21:02"/>
    <x v="2"/>
    <x v="0"/>
  </r>
  <r>
    <s v="INV102323"/>
    <x v="209"/>
    <x v="1"/>
    <x v="8"/>
    <s v="STR005-2025-Mar"/>
    <x v="649"/>
    <x v="608"/>
    <x v="0"/>
    <x v="25"/>
    <x v="3"/>
    <x v="1"/>
    <s v="PRD0141"/>
    <x v="62"/>
    <x v="10"/>
    <x v="43"/>
    <x v="12"/>
    <x v="19"/>
    <x v="19"/>
    <n v="2000000"/>
    <x v="1"/>
    <s v="EMP0205"/>
    <s v="Malini Gowda"/>
    <n v="1"/>
    <n v="702.33"/>
    <x v="2"/>
    <n v="0"/>
    <n v="5"/>
    <n v="35.119999999999997"/>
    <n v="737.45"/>
    <n v="547.66999999999996"/>
    <n v="154.66000000000008"/>
    <s v="Credit Card"/>
    <n v="0.20972269306393665"/>
    <x v="2"/>
    <x v="1"/>
    <x v="0"/>
    <s v="11:39"/>
    <x v="3"/>
    <x v="0"/>
  </r>
  <r>
    <s v="INV102324"/>
    <x v="203"/>
    <x v="0"/>
    <x v="9"/>
    <s v="STR060-2024-Nov"/>
    <x v="582"/>
    <x v="550"/>
    <x v="1"/>
    <x v="4"/>
    <x v="2"/>
    <x v="1"/>
    <s v="PRD0191"/>
    <x v="79"/>
    <x v="2"/>
    <x v="50"/>
    <x v="39"/>
    <x v="42"/>
    <x v="39"/>
    <n v="1000000"/>
    <x v="1"/>
    <s v="EMP0045"/>
    <s v="Chitra Chettiar"/>
    <n v="3"/>
    <n v="2645.8"/>
    <x v="5"/>
    <n v="396.87"/>
    <n v="12"/>
    <n v="904.86"/>
    <n v="8445.39"/>
    <n v="5559.42"/>
    <n v="1981.1099999999992"/>
    <s v="UPI"/>
    <n v="0.23457886491920438"/>
    <x v="0"/>
    <x v="0"/>
    <x v="0"/>
    <s v="21:45"/>
    <x v="2"/>
    <x v="0"/>
  </r>
  <r>
    <s v="INV102325"/>
    <x v="29"/>
    <x v="1"/>
    <x v="8"/>
    <s v="STR012-2025-Mar"/>
    <x v="296"/>
    <x v="285"/>
    <x v="0"/>
    <x v="14"/>
    <x v="1"/>
    <x v="1"/>
    <s v="PRD0202"/>
    <x v="133"/>
    <x v="19"/>
    <x v="40"/>
    <x v="44"/>
    <x v="72"/>
    <x v="57"/>
    <n v="2000000"/>
    <x v="0"/>
    <s v="EMP0009"/>
    <s v="Vinod Hegde"/>
    <n v="4"/>
    <n v="903.94"/>
    <x v="6"/>
    <n v="542.36"/>
    <n v="5"/>
    <n v="153.66999999999999"/>
    <n v="3227.07"/>
    <n v="2360.08"/>
    <n v="713.32000000000028"/>
    <s v="UPI"/>
    <n v="0.22104261760668353"/>
    <x v="0"/>
    <x v="0"/>
    <x v="0"/>
    <s v="12:56"/>
    <x v="1"/>
    <x v="0"/>
  </r>
  <r>
    <s v="INV102326"/>
    <x v="323"/>
    <x v="0"/>
    <x v="10"/>
    <s v="STR103-2024-Apr"/>
    <x v="186"/>
    <x v="183"/>
    <x v="1"/>
    <x v="26"/>
    <x v="4"/>
    <x v="1"/>
    <s v="PRD0009"/>
    <x v="140"/>
    <x v="2"/>
    <x v="59"/>
    <x v="46"/>
    <x v="33"/>
    <x v="31"/>
    <n v="2500000"/>
    <x v="1"/>
    <s v="EMP0173"/>
    <s v="Logesh Gopalakrishnan"/>
    <n v="2"/>
    <n v="3336.4"/>
    <x v="1"/>
    <n v="1668.2"/>
    <n v="12"/>
    <n v="600.54999999999995"/>
    <n v="5605.15"/>
    <n v="4680.92"/>
    <n v="323.67999999999961"/>
    <s v="EMI"/>
    <n v="5.7746893481887128E-2"/>
    <x v="5"/>
    <x v="0"/>
    <x v="0"/>
    <s v="11:07"/>
    <x v="3"/>
    <x v="1"/>
  </r>
  <r>
    <s v="INV102327"/>
    <x v="10"/>
    <x v="1"/>
    <x v="6"/>
    <s v="STR033-2025-Jan"/>
    <x v="226"/>
    <x v="220"/>
    <x v="0"/>
    <x v="33"/>
    <x v="3"/>
    <x v="0"/>
    <s v="PRD0041"/>
    <x v="163"/>
    <x v="7"/>
    <x v="35"/>
    <x v="29"/>
    <x v="116"/>
    <x v="53"/>
    <n v="2500000"/>
    <x v="0"/>
    <s v="EMP0240"/>
    <s v="Gopal Prasad"/>
    <n v="1"/>
    <n v="829.83"/>
    <x v="5"/>
    <n v="41.49"/>
    <n v="5"/>
    <n v="39.42"/>
    <n v="827.76"/>
    <n v="637.27"/>
    <n v="151.07"/>
    <s v="Cash"/>
    <n v="0.18250459070261912"/>
    <x v="3"/>
    <x v="1"/>
    <x v="0"/>
    <s v="15:44"/>
    <x v="1"/>
    <x v="0"/>
  </r>
  <r>
    <s v="INV102328"/>
    <x v="331"/>
    <x v="0"/>
    <x v="3"/>
    <s v="STR065-2024-Jul"/>
    <x v="438"/>
    <x v="421"/>
    <x v="0"/>
    <x v="4"/>
    <x v="2"/>
    <x v="0"/>
    <s v="PRD0144"/>
    <x v="93"/>
    <x v="10"/>
    <x v="17"/>
    <x v="18"/>
    <x v="102"/>
    <x v="73"/>
    <n v="1200000"/>
    <x v="0"/>
    <s v="EMP0260"/>
    <s v="Malathi Varma"/>
    <n v="3"/>
    <n v="1080.83"/>
    <x v="2"/>
    <n v="0"/>
    <n v="12"/>
    <n v="389.1"/>
    <n v="3631.59"/>
    <n v="2099.52"/>
    <n v="1142.9700000000003"/>
    <s v="Cash"/>
    <n v="0.31472991169157316"/>
    <x v="3"/>
    <x v="0"/>
    <x v="0"/>
    <s v="13:37"/>
    <x v="1"/>
    <x v="0"/>
  </r>
  <r>
    <s v="INV102329"/>
    <x v="258"/>
    <x v="0"/>
    <x v="1"/>
    <s v="STR077-2024-Oct"/>
    <x v="529"/>
    <x v="502"/>
    <x v="0"/>
    <x v="4"/>
    <x v="2"/>
    <x v="1"/>
    <s v="PRD0062"/>
    <x v="106"/>
    <x v="13"/>
    <x v="57"/>
    <x v="25"/>
    <x v="69"/>
    <x v="55"/>
    <n v="2500000"/>
    <x v="2"/>
    <s v="EMP0141"/>
    <s v="Dhruv Mishra"/>
    <n v="3"/>
    <n v="630.79999999999995"/>
    <x v="3"/>
    <n v="378.48"/>
    <n v="5"/>
    <n v="75.7"/>
    <n v="1589.62"/>
    <n v="1274.28"/>
    <n v="239.63999999999993"/>
    <s v="Net Banking"/>
    <n v="0.15075301015336995"/>
    <x v="4"/>
    <x v="1"/>
    <x v="0"/>
    <s v="19:48"/>
    <x v="0"/>
    <x v="0"/>
  </r>
  <r>
    <s v="INV102330"/>
    <x v="125"/>
    <x v="0"/>
    <x v="1"/>
    <s v="STR016-2024-Oct"/>
    <x v="325"/>
    <x v="312"/>
    <x v="1"/>
    <x v="10"/>
    <x v="4"/>
    <x v="3"/>
    <s v="PRD0222"/>
    <x v="239"/>
    <x v="1"/>
    <x v="62"/>
    <x v="33"/>
    <x v="50"/>
    <x v="46"/>
    <n v="1200000"/>
    <x v="0"/>
    <s v="EMP0223"/>
    <s v="Meena Krishnan"/>
    <n v="1"/>
    <n v="766.18"/>
    <x v="1"/>
    <n v="191.54"/>
    <n v="5"/>
    <n v="28.73"/>
    <n v="603.37"/>
    <n v="403.9"/>
    <n v="170.74000000000004"/>
    <s v="Debit Card"/>
    <n v="0.28297727762401187"/>
    <x v="1"/>
    <x v="0"/>
    <x v="0"/>
    <s v="18:57"/>
    <x v="0"/>
    <x v="1"/>
  </r>
  <r>
    <s v="INV102331"/>
    <x v="131"/>
    <x v="0"/>
    <x v="2"/>
    <s v="STR027-2024-May"/>
    <x v="787"/>
    <x v="732"/>
    <x v="0"/>
    <x v="31"/>
    <x v="1"/>
    <x v="0"/>
    <s v="PRD0043"/>
    <x v="63"/>
    <x v="12"/>
    <x v="21"/>
    <x v="20"/>
    <x v="100"/>
    <x v="72"/>
    <n v="1500000"/>
    <x v="2"/>
    <s v="EMP0170"/>
    <s v="Jyothi Prasad"/>
    <n v="3"/>
    <n v="3166.8"/>
    <x v="2"/>
    <n v="0"/>
    <n v="12"/>
    <n v="1140.05"/>
    <n v="10640.45"/>
    <n v="6102.03"/>
    <n v="3398.3700000000008"/>
    <s v="Credit Card"/>
    <n v="0.31938216898721394"/>
    <x v="2"/>
    <x v="1"/>
    <x v="1"/>
    <s v="19:08"/>
    <x v="0"/>
    <x v="0"/>
  </r>
  <r>
    <s v="INV102332"/>
    <x v="101"/>
    <x v="0"/>
    <x v="1"/>
    <s v="STR076-2024-Oct"/>
    <x v="652"/>
    <x v="611"/>
    <x v="0"/>
    <x v="2"/>
    <x v="2"/>
    <x v="3"/>
    <s v="PRD0232"/>
    <x v="222"/>
    <x v="17"/>
    <x v="52"/>
    <x v="17"/>
    <x v="105"/>
    <x v="21"/>
    <n v="1500000"/>
    <x v="1"/>
    <s v="EMP0063"/>
    <s v="Anusuya Subramaniam"/>
    <n v="4"/>
    <n v="966.73"/>
    <x v="6"/>
    <n v="580.04"/>
    <n v="5"/>
    <n v="164.34"/>
    <n v="3451.22"/>
    <n v="2563.04"/>
    <n v="723.8399999999998"/>
    <s v="Debit Card"/>
    <n v="0.20973452865943054"/>
    <x v="1"/>
    <x v="0"/>
    <x v="0"/>
    <s v="14:49"/>
    <x v="1"/>
    <x v="0"/>
  </r>
  <r>
    <s v="INV102333"/>
    <x v="332"/>
    <x v="1"/>
    <x v="8"/>
    <s v="STR034-2025-Mar"/>
    <x v="108"/>
    <x v="107"/>
    <x v="0"/>
    <x v="13"/>
    <x v="0"/>
    <x v="3"/>
    <s v="PRD0073"/>
    <x v="135"/>
    <x v="1"/>
    <x v="1"/>
    <x v="40"/>
    <x v="117"/>
    <x v="79"/>
    <n v="1200000"/>
    <x v="2"/>
    <s v="EMP0061"/>
    <s v="Ganapathy Naidu"/>
    <n v="3"/>
    <n v="654.04"/>
    <x v="6"/>
    <n v="294.32"/>
    <n v="5"/>
    <n v="83.39"/>
    <n v="1751.19"/>
    <n v="1005.45"/>
    <n v="662.35"/>
    <s v="Debit Card"/>
    <n v="0.37822851889286713"/>
    <x v="1"/>
    <x v="1"/>
    <x v="0"/>
    <s v="20:58"/>
    <x v="0"/>
    <x v="1"/>
  </r>
  <r>
    <s v="INV102334"/>
    <x v="261"/>
    <x v="0"/>
    <x v="11"/>
    <s v="STR003-2024-Aug"/>
    <x v="567"/>
    <x v="537"/>
    <x v="0"/>
    <x v="26"/>
    <x v="4"/>
    <x v="1"/>
    <s v="PRD0190"/>
    <x v="141"/>
    <x v="15"/>
    <x v="24"/>
    <x v="3"/>
    <x v="99"/>
    <x v="71"/>
    <n v="2500000"/>
    <x v="2"/>
    <s v="EMP0170"/>
    <s v="Jyothi Prasad"/>
    <n v="1"/>
    <n v="1437.9"/>
    <x v="2"/>
    <n v="0"/>
    <n v="12"/>
    <n v="172.55"/>
    <n v="1610.45"/>
    <n v="914.35"/>
    <n v="523.54999999999995"/>
    <s v="Debit Card"/>
    <n v="0.32509547021018964"/>
    <x v="1"/>
    <x v="0"/>
    <x v="0"/>
    <s v="17:31"/>
    <x v="0"/>
    <x v="0"/>
  </r>
  <r>
    <s v="INV102335"/>
    <x v="344"/>
    <x v="1"/>
    <x v="6"/>
    <s v="STR041-2025-Jan"/>
    <x v="675"/>
    <x v="628"/>
    <x v="0"/>
    <x v="26"/>
    <x v="4"/>
    <x v="0"/>
    <s v="PRD0189"/>
    <x v="14"/>
    <x v="9"/>
    <x v="14"/>
    <x v="11"/>
    <x v="62"/>
    <x v="32"/>
    <n v="2500000"/>
    <x v="1"/>
    <s v="EMP0141"/>
    <s v="Dhruv Mishra"/>
    <n v="3"/>
    <n v="1471.63"/>
    <x v="2"/>
    <n v="0"/>
    <n v="12"/>
    <n v="529.79"/>
    <n v="4944.68"/>
    <n v="2838.9"/>
    <n v="1575.9900000000002"/>
    <s v="Credit Card"/>
    <n v="0.31872436638973606"/>
    <x v="2"/>
    <x v="0"/>
    <x v="0"/>
    <s v="12:03"/>
    <x v="1"/>
    <x v="0"/>
  </r>
  <r>
    <s v="INV102336"/>
    <x v="348"/>
    <x v="0"/>
    <x v="3"/>
    <s v="STR037-2024-Jul"/>
    <x v="788"/>
    <x v="559"/>
    <x v="0"/>
    <x v="24"/>
    <x v="1"/>
    <x v="0"/>
    <s v="PRD0011"/>
    <x v="159"/>
    <x v="6"/>
    <x v="69"/>
    <x v="0"/>
    <x v="0"/>
    <x v="0"/>
    <n v="1000000"/>
    <x v="0"/>
    <s v="EMP0206"/>
    <s v="Arjun Krishnan"/>
    <n v="1"/>
    <n v="754.22"/>
    <x v="3"/>
    <n v="150.84"/>
    <n v="5"/>
    <n v="30.17"/>
    <n v="633.54999999999995"/>
    <n v="414.5"/>
    <n v="188.87999999999994"/>
    <s v="Debit Card"/>
    <n v="0.29812958724646826"/>
    <x v="1"/>
    <x v="0"/>
    <x v="0"/>
    <s v="13:57"/>
    <x v="1"/>
    <x v="1"/>
  </r>
  <r>
    <s v="INV102337"/>
    <x v="121"/>
    <x v="0"/>
    <x v="11"/>
    <s v="STR020-2024-Aug"/>
    <x v="479"/>
    <x v="456"/>
    <x v="1"/>
    <x v="22"/>
    <x v="1"/>
    <x v="1"/>
    <s v="PRD0007"/>
    <x v="185"/>
    <x v="2"/>
    <x v="50"/>
    <x v="0"/>
    <x v="81"/>
    <x v="53"/>
    <n v="2000000"/>
    <x v="0"/>
    <s v="EMP0206"/>
    <s v="Arjun Krishnan"/>
    <n v="3"/>
    <n v="4360.95"/>
    <x v="4"/>
    <n v="3924.86"/>
    <n v="12"/>
    <n v="1098.96"/>
    <n v="10256.950000000001"/>
    <n v="9709.7099999999991"/>
    <n v="-551.71999999999844"/>
    <s v="Credit Card"/>
    <n v="-5.3789869308127507E-2"/>
    <x v="2"/>
    <x v="0"/>
    <x v="0"/>
    <s v="16:27"/>
    <x v="1"/>
    <x v="0"/>
  </r>
  <r>
    <s v="INV102338"/>
    <x v="208"/>
    <x v="0"/>
    <x v="11"/>
    <s v="STR081-2024-Aug"/>
    <x v="324"/>
    <x v="311"/>
    <x v="1"/>
    <x v="1"/>
    <x v="1"/>
    <x v="2"/>
    <s v="PRD0188"/>
    <x v="192"/>
    <x v="13"/>
    <x v="57"/>
    <x v="19"/>
    <x v="104"/>
    <x v="31"/>
    <n v="2500000"/>
    <x v="1"/>
    <s v="EMP0090"/>
    <s v="Padma Gounder"/>
    <n v="1"/>
    <n v="547.49"/>
    <x v="4"/>
    <n v="164.25"/>
    <n v="5"/>
    <n v="19.16"/>
    <n v="402.4"/>
    <n v="337.09"/>
    <n v="46.150000000000006"/>
    <s v="UPI"/>
    <n v="0.11468687872763421"/>
    <x v="0"/>
    <x v="0"/>
    <x v="0"/>
    <s v="15:12"/>
    <x v="1"/>
    <x v="1"/>
  </r>
  <r>
    <s v="INV102339"/>
    <x v="80"/>
    <x v="0"/>
    <x v="1"/>
    <s v="STR114-2024-Oct"/>
    <x v="789"/>
    <x v="733"/>
    <x v="1"/>
    <x v="24"/>
    <x v="1"/>
    <x v="0"/>
    <s v="PRD0225"/>
    <x v="124"/>
    <x v="11"/>
    <x v="49"/>
    <x v="44"/>
    <x v="92"/>
    <x v="29"/>
    <n v="2000000"/>
    <x v="1"/>
    <s v="EMP0015"/>
    <s v="Vikram Bhat"/>
    <n v="1"/>
    <n v="1444.03"/>
    <x v="1"/>
    <n v="361.01"/>
    <n v="12"/>
    <n v="129.96"/>
    <n v="1212.98"/>
    <n v="861.8"/>
    <n v="221.22000000000006"/>
    <s v="UPI"/>
    <n v="0.1823772856930865"/>
    <x v="0"/>
    <x v="0"/>
    <x v="0"/>
    <s v="20:45"/>
    <x v="0"/>
    <x v="1"/>
  </r>
  <r>
    <s v="INV102340"/>
    <x v="74"/>
    <x v="0"/>
    <x v="9"/>
    <s v="STR056-2024-Nov"/>
    <x v="44"/>
    <x v="44"/>
    <x v="0"/>
    <x v="23"/>
    <x v="0"/>
    <x v="2"/>
    <s v="PRD0165"/>
    <x v="165"/>
    <x v="5"/>
    <x v="33"/>
    <x v="22"/>
    <x v="61"/>
    <x v="50"/>
    <n v="1200000"/>
    <x v="2"/>
    <s v="EMP0020"/>
    <s v="Eswar Prasad"/>
    <n v="2"/>
    <n v="1127.2"/>
    <x v="3"/>
    <n v="450.88"/>
    <n v="12"/>
    <n v="216.42"/>
    <n v="2019.94"/>
    <n v="1509.46"/>
    <n v="294.06000000000006"/>
    <s v="Cash"/>
    <n v="0.14557858154202602"/>
    <x v="3"/>
    <x v="1"/>
    <x v="0"/>
    <s v="10:32"/>
    <x v="3"/>
    <x v="0"/>
  </r>
  <r>
    <s v="INV102341"/>
    <x v="74"/>
    <x v="0"/>
    <x v="9"/>
    <s v="STR050-2024-Nov"/>
    <x v="388"/>
    <x v="373"/>
    <x v="1"/>
    <x v="10"/>
    <x v="4"/>
    <x v="0"/>
    <s v="PRD0148"/>
    <x v="169"/>
    <x v="0"/>
    <x v="37"/>
    <x v="31"/>
    <x v="57"/>
    <x v="49"/>
    <n v="2000000"/>
    <x v="1"/>
    <s v="EMP0276"/>
    <s v="Manoj Ramachandran"/>
    <n v="4"/>
    <n v="1013.55"/>
    <x v="1"/>
    <n v="1013.55"/>
    <n v="12"/>
    <n v="364.88"/>
    <n v="3405.53"/>
    <n v="3068.44"/>
    <n v="-27.78999999999985"/>
    <s v="Credit Card"/>
    <n v="-8.1602569937718507E-3"/>
    <x v="2"/>
    <x v="0"/>
    <x v="0"/>
    <s v="12:15"/>
    <x v="1"/>
    <x v="0"/>
  </r>
  <r>
    <s v="INV102342"/>
    <x v="245"/>
    <x v="0"/>
    <x v="3"/>
    <s v="STR078-2024-Jul"/>
    <x v="326"/>
    <x v="313"/>
    <x v="0"/>
    <x v="16"/>
    <x v="3"/>
    <x v="1"/>
    <s v="PRD0203"/>
    <x v="60"/>
    <x v="4"/>
    <x v="41"/>
    <x v="34"/>
    <x v="3"/>
    <x v="3"/>
    <n v="1200000"/>
    <x v="1"/>
    <s v="EMP0061"/>
    <s v="Ganapathy Naidu"/>
    <n v="0"/>
    <n v="1163.42"/>
    <x v="3"/>
    <n v="0"/>
    <n v="12"/>
    <n v="0"/>
    <n v="0"/>
    <n v="0"/>
    <n v="0"/>
    <s v="UPI"/>
    <n v="0"/>
    <x v="0"/>
    <x v="1"/>
    <x v="0"/>
    <s v="19:41"/>
    <x v="0"/>
    <x v="0"/>
  </r>
  <r>
    <s v="INV102343"/>
    <x v="188"/>
    <x v="0"/>
    <x v="10"/>
    <s v="STR031-2024-Apr"/>
    <x v="648"/>
    <x v="607"/>
    <x v="0"/>
    <x v="4"/>
    <x v="2"/>
    <x v="2"/>
    <s v="PRD0240"/>
    <x v="241"/>
    <x v="18"/>
    <x v="34"/>
    <x v="29"/>
    <x v="113"/>
    <x v="77"/>
    <n v="2000000"/>
    <x v="1"/>
    <s v="EMP0160"/>
    <s v="Ganesh Iyengar"/>
    <n v="1"/>
    <n v="497.5"/>
    <x v="4"/>
    <n v="149.25"/>
    <n v="5"/>
    <n v="17.41"/>
    <n v="365.66"/>
    <n v="367.86"/>
    <n v="-19.609999999999989"/>
    <s v="Debit Card"/>
    <n v="-5.3629054312749516E-2"/>
    <x v="1"/>
    <x v="1"/>
    <x v="0"/>
    <s v="16:47"/>
    <x v="1"/>
    <x v="1"/>
  </r>
  <r>
    <s v="INV102344"/>
    <x v="20"/>
    <x v="0"/>
    <x v="5"/>
    <s v="STR092-2024-Jun"/>
    <x v="790"/>
    <x v="631"/>
    <x v="1"/>
    <x v="13"/>
    <x v="0"/>
    <x v="1"/>
    <s v="PRD0041"/>
    <x v="163"/>
    <x v="7"/>
    <x v="35"/>
    <x v="29"/>
    <x v="31"/>
    <x v="30"/>
    <n v="1500000"/>
    <x v="1"/>
    <s v="EMP0009"/>
    <s v="Vinod Hegde"/>
    <n v="3"/>
    <n v="813.56"/>
    <x v="1"/>
    <n v="610.16999999999996"/>
    <n v="5"/>
    <n v="91.53"/>
    <n v="1922.04"/>
    <n v="1911.81"/>
    <n v="-81.299999999999983"/>
    <s v="UPI"/>
    <n v="-4.2298807517013162E-2"/>
    <x v="0"/>
    <x v="1"/>
    <x v="0"/>
    <s v="14:46"/>
    <x v="1"/>
    <x v="1"/>
  </r>
  <r>
    <s v="INV102345"/>
    <x v="231"/>
    <x v="0"/>
    <x v="11"/>
    <s v="STR046-2024-Aug"/>
    <x v="632"/>
    <x v="594"/>
    <x v="0"/>
    <x v="27"/>
    <x v="4"/>
    <x v="3"/>
    <s v="PRD0209"/>
    <x v="245"/>
    <x v="17"/>
    <x v="38"/>
    <x v="11"/>
    <x v="68"/>
    <x v="54"/>
    <n v="800000"/>
    <x v="2"/>
    <s v="EMP0173"/>
    <s v="Logesh Gopalakrishnan"/>
    <n v="1"/>
    <n v="1142.78"/>
    <x v="2"/>
    <n v="0"/>
    <n v="12"/>
    <n v="137.13"/>
    <n v="1279.9100000000001"/>
    <n v="871.26"/>
    <n v="271.5200000000001"/>
    <s v="Credit Card"/>
    <n v="0.21213991608784999"/>
    <x v="2"/>
    <x v="0"/>
    <x v="1"/>
    <s v="12:19"/>
    <x v="1"/>
    <x v="0"/>
  </r>
  <r>
    <s v="INV102346"/>
    <x v="168"/>
    <x v="0"/>
    <x v="7"/>
    <s v="STR086-2024-Sep"/>
    <x v="11"/>
    <x v="11"/>
    <x v="0"/>
    <x v="8"/>
    <x v="3"/>
    <x v="1"/>
    <s v="PRD0111"/>
    <x v="75"/>
    <x v="11"/>
    <x v="48"/>
    <x v="18"/>
    <x v="91"/>
    <x v="62"/>
    <n v="800000"/>
    <x v="1"/>
    <s v="EMP0090"/>
    <s v="Padma Gounder"/>
    <n v="2"/>
    <n v="868.57"/>
    <x v="4"/>
    <n v="521.14"/>
    <n v="5"/>
    <n v="60.8"/>
    <n v="1276.8"/>
    <n v="1180.96"/>
    <n v="35.039999999999921"/>
    <s v="Cash"/>
    <n v="2.7443609022556329E-2"/>
    <x v="3"/>
    <x v="1"/>
    <x v="0"/>
    <s v="16:24"/>
    <x v="1"/>
    <x v="0"/>
  </r>
  <r>
    <s v="INV102347"/>
    <x v="59"/>
    <x v="0"/>
    <x v="1"/>
    <s v="STR023-2024-Oct"/>
    <x v="347"/>
    <x v="332"/>
    <x v="0"/>
    <x v="26"/>
    <x v="4"/>
    <x v="3"/>
    <s v="PRD0241"/>
    <x v="102"/>
    <x v="4"/>
    <x v="41"/>
    <x v="14"/>
    <x v="44"/>
    <x v="41"/>
    <n v="2000000"/>
    <x v="1"/>
    <s v="EMP0073"/>
    <s v="Sathish Sundaram"/>
    <n v="2"/>
    <n v="1636.67"/>
    <x v="0"/>
    <n v="327.33"/>
    <n v="12"/>
    <n v="353.52"/>
    <n v="3299.53"/>
    <n v="2230.38"/>
    <n v="715.63000000000011"/>
    <s v="Credit Card"/>
    <n v="0.21688846593302685"/>
    <x v="2"/>
    <x v="0"/>
    <x v="0"/>
    <s v="18:42"/>
    <x v="0"/>
    <x v="0"/>
  </r>
  <r>
    <s v="INV102348"/>
    <x v="58"/>
    <x v="0"/>
    <x v="7"/>
    <s v="STR061-2024-Sep"/>
    <x v="590"/>
    <x v="557"/>
    <x v="1"/>
    <x v="17"/>
    <x v="2"/>
    <x v="0"/>
    <s v="PRD0165"/>
    <x v="165"/>
    <x v="5"/>
    <x v="33"/>
    <x v="22"/>
    <x v="71"/>
    <x v="44"/>
    <n v="1500000"/>
    <x v="2"/>
    <s v="EMP0026"/>
    <s v="Sunita Ramachandran"/>
    <n v="3"/>
    <n v="1110.49"/>
    <x v="4"/>
    <n v="999.44"/>
    <n v="12"/>
    <n v="279.83999999999997"/>
    <n v="2611.87"/>
    <n v="2264.19"/>
    <n v="67.839999999999861"/>
    <s v="UPI"/>
    <n v="2.5973727635755173E-2"/>
    <x v="0"/>
    <x v="0"/>
    <x v="0"/>
    <s v="19:54"/>
    <x v="0"/>
    <x v="0"/>
  </r>
  <r>
    <s v="INV102349"/>
    <x v="29"/>
    <x v="1"/>
    <x v="8"/>
    <s v="STR085-2025-Mar"/>
    <x v="337"/>
    <x v="322"/>
    <x v="0"/>
    <x v="5"/>
    <x v="2"/>
    <x v="0"/>
    <s v="PRD0025"/>
    <x v="39"/>
    <x v="7"/>
    <x v="33"/>
    <x v="23"/>
    <x v="9"/>
    <x v="9"/>
    <n v="1500000"/>
    <x v="2"/>
    <s v="EMP0205"/>
    <s v="Malini Gowda"/>
    <n v="4"/>
    <n v="1352.74"/>
    <x v="2"/>
    <n v="0"/>
    <n v="12"/>
    <n v="649.32000000000005"/>
    <n v="6060.28"/>
    <n v="4100.96"/>
    <n v="1309.9999999999995"/>
    <s v="Cash"/>
    <n v="0.21616162949566681"/>
    <x v="3"/>
    <x v="1"/>
    <x v="0"/>
    <s v="16:30"/>
    <x v="1"/>
    <x v="0"/>
  </r>
  <r>
    <s v="INV102350"/>
    <x v="239"/>
    <x v="0"/>
    <x v="5"/>
    <s v="STR063-2024-Jun"/>
    <x v="400"/>
    <x v="332"/>
    <x v="0"/>
    <x v="21"/>
    <x v="1"/>
    <x v="3"/>
    <s v="PRD0174"/>
    <x v="131"/>
    <x v="9"/>
    <x v="14"/>
    <x v="42"/>
    <x v="70"/>
    <x v="56"/>
    <n v="1200000"/>
    <x v="2"/>
    <s v="EMP0206"/>
    <s v="Arjun Krishnan"/>
    <n v="1"/>
    <n v="5590.31"/>
    <x v="3"/>
    <n v="1118.06"/>
    <n v="12"/>
    <n v="536.66999999999996"/>
    <n v="5008.92"/>
    <n v="3662.37"/>
    <n v="809.88000000000022"/>
    <s v="Cash"/>
    <n v="0.16168754941184929"/>
    <x v="3"/>
    <x v="1"/>
    <x v="0"/>
    <s v="13:40"/>
    <x v="1"/>
    <x v="0"/>
  </r>
  <r>
    <s v="INV102351"/>
    <x v="63"/>
    <x v="0"/>
    <x v="9"/>
    <s v="STR112-2024-Nov"/>
    <x v="571"/>
    <x v="76"/>
    <x v="0"/>
    <x v="19"/>
    <x v="1"/>
    <x v="0"/>
    <s v="PRD0134"/>
    <x v="55"/>
    <x v="8"/>
    <x v="13"/>
    <x v="22"/>
    <x v="25"/>
    <x v="25"/>
    <n v="1500000"/>
    <x v="0"/>
    <s v="EMP0206"/>
    <s v="Arjun Krishnan"/>
    <n v="1"/>
    <n v="873.51"/>
    <x v="5"/>
    <n v="43.68"/>
    <n v="5"/>
    <n v="41.49"/>
    <n v="871.32"/>
    <n v="698.08"/>
    <n v="131.75"/>
    <s v="Cash"/>
    <n v="0.15120736354037551"/>
    <x v="3"/>
    <x v="0"/>
    <x v="0"/>
    <s v="18:26"/>
    <x v="0"/>
    <x v="0"/>
  </r>
  <r>
    <s v="INV102352"/>
    <x v="87"/>
    <x v="0"/>
    <x v="11"/>
    <s v="STR120-2024-Aug"/>
    <x v="645"/>
    <x v="604"/>
    <x v="0"/>
    <x v="14"/>
    <x v="1"/>
    <x v="1"/>
    <s v="PRD0139"/>
    <x v="46"/>
    <x v="5"/>
    <x v="7"/>
    <x v="27"/>
    <x v="101"/>
    <x v="67"/>
    <n v="1500000"/>
    <x v="2"/>
    <s v="EMP0063"/>
    <s v="Anusuya Subramaniam"/>
    <n v="1"/>
    <n v="1155.6300000000001"/>
    <x v="2"/>
    <n v="0"/>
    <n v="12"/>
    <n v="138.68"/>
    <n v="1294.31"/>
    <n v="866.06"/>
    <n v="289.57"/>
    <s v="UPI"/>
    <n v="0.22372538263630815"/>
    <x v="0"/>
    <x v="0"/>
    <x v="0"/>
    <s v="20:35"/>
    <x v="0"/>
    <x v="1"/>
  </r>
  <r>
    <s v="INV102353"/>
    <x v="195"/>
    <x v="0"/>
    <x v="0"/>
    <s v="STR113-2024-Dec"/>
    <x v="428"/>
    <x v="411"/>
    <x v="1"/>
    <x v="4"/>
    <x v="2"/>
    <x v="3"/>
    <s v="PRD0212"/>
    <x v="161"/>
    <x v="9"/>
    <x v="28"/>
    <x v="36"/>
    <x v="64"/>
    <x v="52"/>
    <n v="2000000"/>
    <x v="2"/>
    <s v="EMP0091"/>
    <s v="Hari Nair"/>
    <n v="4"/>
    <n v="2877.85"/>
    <x v="2"/>
    <n v="0"/>
    <n v="12"/>
    <n v="1381.37"/>
    <n v="12892.77"/>
    <n v="8158.8"/>
    <n v="3352.6000000000004"/>
    <s v="Credit Card"/>
    <n v="0.26003721465596613"/>
    <x v="2"/>
    <x v="1"/>
    <x v="0"/>
    <s v="19:51"/>
    <x v="0"/>
    <x v="0"/>
  </r>
  <r>
    <s v="INV102354"/>
    <x v="181"/>
    <x v="0"/>
    <x v="9"/>
    <s v="STR099-2024-Nov"/>
    <x v="321"/>
    <x v="308"/>
    <x v="0"/>
    <x v="27"/>
    <x v="4"/>
    <x v="1"/>
    <s v="PRD0036"/>
    <x v="51"/>
    <x v="9"/>
    <x v="28"/>
    <x v="30"/>
    <x v="22"/>
    <x v="22"/>
    <n v="1500000"/>
    <x v="2"/>
    <s v="EMP0206"/>
    <s v="Arjun Krishnan"/>
    <n v="1"/>
    <n v="5336.17"/>
    <x v="6"/>
    <n v="800.43"/>
    <n v="12"/>
    <n v="544.29"/>
    <n v="5080.03"/>
    <n v="3748.71"/>
    <n v="787.02999999999975"/>
    <s v="Credit Card"/>
    <n v="0.15492625043552888"/>
    <x v="2"/>
    <x v="0"/>
    <x v="0"/>
    <s v="10:46"/>
    <x v="3"/>
    <x v="0"/>
  </r>
  <r>
    <s v="INV102355"/>
    <x v="202"/>
    <x v="0"/>
    <x v="7"/>
    <s v="STR062-2024-Sep"/>
    <x v="771"/>
    <x v="717"/>
    <x v="0"/>
    <x v="26"/>
    <x v="4"/>
    <x v="3"/>
    <s v="PRD0043"/>
    <x v="63"/>
    <x v="12"/>
    <x v="21"/>
    <x v="20"/>
    <x v="6"/>
    <x v="6"/>
    <n v="1000000"/>
    <x v="0"/>
    <s v="EMP0255"/>
    <s v="Venkat Sharma"/>
    <n v="2"/>
    <n v="3254.58"/>
    <x v="4"/>
    <n v="1952.75"/>
    <n v="12"/>
    <n v="546.77"/>
    <n v="5103.18"/>
    <n v="4068.02"/>
    <n v="488.39000000000033"/>
    <s v="UPI"/>
    <n v="9.5703071418213798E-2"/>
    <x v="0"/>
    <x v="1"/>
    <x v="0"/>
    <s v="20:32"/>
    <x v="0"/>
    <x v="1"/>
  </r>
  <r>
    <s v="INV102356"/>
    <x v="24"/>
    <x v="0"/>
    <x v="5"/>
    <s v="STR050-2024-Jun"/>
    <x v="557"/>
    <x v="527"/>
    <x v="0"/>
    <x v="4"/>
    <x v="2"/>
    <x v="3"/>
    <s v="PRD0069"/>
    <x v="78"/>
    <x v="1"/>
    <x v="1"/>
    <x v="26"/>
    <x v="57"/>
    <x v="49"/>
    <n v="2000000"/>
    <x v="1"/>
    <s v="EMP0173"/>
    <s v="Logesh Gopalakrishnan"/>
    <n v="4"/>
    <n v="648.08000000000004"/>
    <x v="4"/>
    <n v="777.7"/>
    <n v="5"/>
    <n v="90.73"/>
    <n v="1905.35"/>
    <n v="1476"/>
    <n v="338.61999999999989"/>
    <s v="Cash"/>
    <n v="0.17772062875587158"/>
    <x v="3"/>
    <x v="0"/>
    <x v="0"/>
    <s v="12:33"/>
    <x v="1"/>
    <x v="0"/>
  </r>
  <r>
    <s v="INV102357"/>
    <x v="178"/>
    <x v="0"/>
    <x v="2"/>
    <s v="STR104-2024-May"/>
    <x v="498"/>
    <x v="472"/>
    <x v="1"/>
    <x v="27"/>
    <x v="4"/>
    <x v="3"/>
    <s v="PRD0134"/>
    <x v="55"/>
    <x v="8"/>
    <x v="13"/>
    <x v="22"/>
    <x v="53"/>
    <x v="19"/>
    <n v="1200000"/>
    <x v="1"/>
    <s v="EMP0026"/>
    <s v="Sunita Ramachandran"/>
    <n v="2"/>
    <n v="923.95"/>
    <x v="6"/>
    <n v="277.19"/>
    <n v="5"/>
    <n v="78.540000000000006"/>
    <n v="1649.25"/>
    <n v="1396.16"/>
    <n v="174.5499999999999"/>
    <s v="UPI"/>
    <n v="0.10583598605426703"/>
    <x v="0"/>
    <x v="0"/>
    <x v="0"/>
    <s v="18:44"/>
    <x v="0"/>
    <x v="0"/>
  </r>
  <r>
    <s v="INV102358"/>
    <x v="300"/>
    <x v="0"/>
    <x v="7"/>
    <s v="STR027-2024-Sep"/>
    <x v="414"/>
    <x v="398"/>
    <x v="0"/>
    <x v="3"/>
    <x v="3"/>
    <x v="1"/>
    <s v="PRD0090"/>
    <x v="31"/>
    <x v="1"/>
    <x v="1"/>
    <x v="19"/>
    <x v="100"/>
    <x v="72"/>
    <n v="1500000"/>
    <x v="2"/>
    <s v="EMP0170"/>
    <s v="Jyothi Prasad"/>
    <n v="4"/>
    <n v="681.05"/>
    <x v="0"/>
    <n v="272.42"/>
    <n v="5"/>
    <n v="122.59"/>
    <n v="2574.37"/>
    <n v="1677.12"/>
    <n v="774.66"/>
    <s v="UPI"/>
    <n v="0.30091245625143237"/>
    <x v="0"/>
    <x v="1"/>
    <x v="0"/>
    <s v="17:44"/>
    <x v="0"/>
    <x v="0"/>
  </r>
  <r>
    <s v="INV102359"/>
    <x v="116"/>
    <x v="0"/>
    <x v="10"/>
    <s v="STR090-2024-Apr"/>
    <x v="56"/>
    <x v="56"/>
    <x v="1"/>
    <x v="29"/>
    <x v="4"/>
    <x v="3"/>
    <s v="PRD0155"/>
    <x v="85"/>
    <x v="8"/>
    <x v="16"/>
    <x v="12"/>
    <x v="35"/>
    <x v="33"/>
    <n v="2500000"/>
    <x v="1"/>
    <s v="EMP0149"/>
    <s v="Vasanthi Kamath"/>
    <n v="1"/>
    <n v="1199.6099999999999"/>
    <x v="2"/>
    <n v="0"/>
    <n v="12"/>
    <n v="143.94999999999999"/>
    <n v="1343.56"/>
    <n v="865.42"/>
    <n v="334.19"/>
    <s v="Debit Card"/>
    <n v="0.24873470481407606"/>
    <x v="1"/>
    <x v="0"/>
    <x v="0"/>
    <s v="16:35"/>
    <x v="1"/>
    <x v="0"/>
  </r>
  <r>
    <s v="INV102360"/>
    <x v="228"/>
    <x v="1"/>
    <x v="4"/>
    <s v="STR045-2025-Feb"/>
    <x v="748"/>
    <x v="696"/>
    <x v="0"/>
    <x v="28"/>
    <x v="1"/>
    <x v="1"/>
    <s v="PRD0244"/>
    <x v="122"/>
    <x v="8"/>
    <x v="10"/>
    <x v="32"/>
    <x v="52"/>
    <x v="22"/>
    <n v="1500000"/>
    <x v="2"/>
    <s v="EMP0203"/>
    <s v="Rani Mishra"/>
    <n v="2"/>
    <n v="1294.22"/>
    <x v="2"/>
    <n v="0"/>
    <n v="12"/>
    <n v="310.61"/>
    <n v="2899.05"/>
    <n v="1621.24"/>
    <n v="967.20000000000016"/>
    <s v="Credit Card"/>
    <n v="0.3336265328297201"/>
    <x v="2"/>
    <x v="0"/>
    <x v="0"/>
    <s v="20:39"/>
    <x v="0"/>
    <x v="1"/>
  </r>
  <r>
    <s v="INV102361"/>
    <x v="244"/>
    <x v="0"/>
    <x v="2"/>
    <s v="STR055-2024-May"/>
    <x v="719"/>
    <x v="670"/>
    <x v="0"/>
    <x v="2"/>
    <x v="2"/>
    <x v="3"/>
    <s v="PRD0061"/>
    <x v="152"/>
    <x v="13"/>
    <x v="22"/>
    <x v="14"/>
    <x v="51"/>
    <x v="47"/>
    <n v="1500000"/>
    <x v="0"/>
    <s v="EMP0002"/>
    <s v="Girish Sundaram"/>
    <n v="3"/>
    <n v="616.87"/>
    <x v="5"/>
    <n v="92.53"/>
    <n v="5"/>
    <n v="87.9"/>
    <n v="1845.98"/>
    <n v="1528.32"/>
    <n v="229.76000000000008"/>
    <s v="UPI"/>
    <n v="0.12446505379256551"/>
    <x v="0"/>
    <x v="0"/>
    <x v="0"/>
    <s v="13:00"/>
    <x v="1"/>
    <x v="0"/>
  </r>
  <r>
    <s v="INV102362"/>
    <x v="81"/>
    <x v="0"/>
    <x v="1"/>
    <s v="STR048-2024-Oct"/>
    <x v="489"/>
    <x v="463"/>
    <x v="1"/>
    <x v="34"/>
    <x v="0"/>
    <x v="3"/>
    <s v="PRD0208"/>
    <x v="128"/>
    <x v="6"/>
    <x v="56"/>
    <x v="24"/>
    <x v="119"/>
    <x v="59"/>
    <n v="1200000"/>
    <x v="0"/>
    <s v="EMP0063"/>
    <s v="Anusuya Subramaniam"/>
    <n v="2"/>
    <n v="578.71"/>
    <x v="6"/>
    <n v="173.61"/>
    <n v="5"/>
    <n v="49.19"/>
    <n v="1033"/>
    <n v="607.22"/>
    <n v="376.59"/>
    <s v="UPI"/>
    <n v="0.36455953533397867"/>
    <x v="0"/>
    <x v="0"/>
    <x v="0"/>
    <s v="18:34"/>
    <x v="0"/>
    <x v="1"/>
  </r>
  <r>
    <s v="INV102363"/>
    <x v="149"/>
    <x v="0"/>
    <x v="0"/>
    <s v="STR067-2024-Dec"/>
    <x v="354"/>
    <x v="339"/>
    <x v="1"/>
    <x v="11"/>
    <x v="3"/>
    <x v="0"/>
    <s v="PRD0031"/>
    <x v="146"/>
    <x v="12"/>
    <x v="68"/>
    <x v="18"/>
    <x v="108"/>
    <x v="24"/>
    <n v="2500000"/>
    <x v="0"/>
    <s v="EMP0223"/>
    <s v="Meena Krishnan"/>
    <n v="3"/>
    <n v="3647.73"/>
    <x v="6"/>
    <n v="1641.48"/>
    <n v="12"/>
    <n v="1116.21"/>
    <n v="10417.92"/>
    <n v="7122.09"/>
    <n v="2179.62"/>
    <s v="Cash"/>
    <n v="0.20921834684850718"/>
    <x v="3"/>
    <x v="0"/>
    <x v="0"/>
    <s v="21:51"/>
    <x v="2"/>
    <x v="1"/>
  </r>
  <r>
    <s v="INV102364"/>
    <x v="287"/>
    <x v="0"/>
    <x v="5"/>
    <s v="STR113-2024-Jun"/>
    <x v="231"/>
    <x v="225"/>
    <x v="0"/>
    <x v="5"/>
    <x v="2"/>
    <x v="1"/>
    <s v="PRD0150"/>
    <x v="38"/>
    <x v="13"/>
    <x v="57"/>
    <x v="7"/>
    <x v="64"/>
    <x v="52"/>
    <n v="2000000"/>
    <x v="2"/>
    <s v="EMP0285"/>
    <s v="Chandran Krishnan"/>
    <n v="1"/>
    <n v="666.47"/>
    <x v="3"/>
    <n v="133.29"/>
    <n v="5"/>
    <n v="26.66"/>
    <n v="559.84"/>
    <n v="525.45000000000005"/>
    <n v="7.7299999999999862"/>
    <s v="Debit Card"/>
    <n v="1.3807516433266623E-2"/>
    <x v="1"/>
    <x v="1"/>
    <x v="0"/>
    <s v="12:50"/>
    <x v="1"/>
    <x v="0"/>
  </r>
  <r>
    <s v="INV102365"/>
    <x v="56"/>
    <x v="1"/>
    <x v="4"/>
    <s v="STR108-2025-Feb"/>
    <x v="517"/>
    <x v="490"/>
    <x v="1"/>
    <x v="32"/>
    <x v="3"/>
    <x v="2"/>
    <s v="PRD0081"/>
    <x v="118"/>
    <x v="14"/>
    <x v="23"/>
    <x v="21"/>
    <x v="29"/>
    <x v="28"/>
    <n v="2500000"/>
    <x v="1"/>
    <s v="EMP0276"/>
    <s v="Manoj Ramachandran"/>
    <n v="1"/>
    <n v="6413.15"/>
    <x v="1"/>
    <n v="1603.29"/>
    <n v="3"/>
    <n v="144.30000000000001"/>
    <n v="4954.16"/>
    <n v="4762.76"/>
    <n v="47.099999999999625"/>
    <s v="Credit Card"/>
    <n v="9.5071616580812146E-3"/>
    <x v="2"/>
    <x v="1"/>
    <x v="0"/>
    <s v="19:28"/>
    <x v="0"/>
    <x v="0"/>
  </r>
  <r>
    <s v="INV102366"/>
    <x v="93"/>
    <x v="0"/>
    <x v="1"/>
    <s v="STR119-2024-Oct"/>
    <x v="49"/>
    <x v="49"/>
    <x v="1"/>
    <x v="0"/>
    <x v="0"/>
    <x v="3"/>
    <s v="PRD0124"/>
    <x v="23"/>
    <x v="13"/>
    <x v="22"/>
    <x v="9"/>
    <x v="89"/>
    <x v="6"/>
    <n v="1000000"/>
    <x v="0"/>
    <s v="EMP0225"/>
    <s v="Swathi Achari"/>
    <n v="2"/>
    <n v="731.14"/>
    <x v="6"/>
    <n v="219.34"/>
    <n v="5"/>
    <n v="62.15"/>
    <n v="1305.0899999999999"/>
    <n v="998.62"/>
    <n v="244.31999999999991"/>
    <s v="UPI"/>
    <n v="0.18720548008183338"/>
    <x v="0"/>
    <x v="0"/>
    <x v="0"/>
    <s v="19:27"/>
    <x v="0"/>
    <x v="0"/>
  </r>
  <r>
    <s v="INV102367"/>
    <x v="19"/>
    <x v="0"/>
    <x v="9"/>
    <s v="STR011-2024-Nov"/>
    <x v="214"/>
    <x v="67"/>
    <x v="1"/>
    <x v="1"/>
    <x v="1"/>
    <x v="1"/>
    <s v="PRD0144"/>
    <x v="93"/>
    <x v="10"/>
    <x v="17"/>
    <x v="18"/>
    <x v="2"/>
    <x v="2"/>
    <n v="2000000"/>
    <x v="0"/>
    <s v="EMP0194"/>
    <s v="Pranav Reddy"/>
    <n v="3"/>
    <n v="1127.92"/>
    <x v="0"/>
    <n v="338.38"/>
    <n v="12"/>
    <n v="365.45"/>
    <n v="3410.83"/>
    <n v="2099.52"/>
    <n v="945.8599999999999"/>
    <s v="UPI"/>
    <n v="0.27731080118328966"/>
    <x v="0"/>
    <x v="0"/>
    <x v="0"/>
    <s v="10:09"/>
    <x v="3"/>
    <x v="0"/>
  </r>
  <r>
    <s v="INV102368"/>
    <x v="84"/>
    <x v="0"/>
    <x v="1"/>
    <s v="STR074-2024-Oct"/>
    <x v="588"/>
    <x v="556"/>
    <x v="0"/>
    <x v="23"/>
    <x v="0"/>
    <x v="0"/>
    <s v="PRD0020"/>
    <x v="86"/>
    <x v="6"/>
    <x v="8"/>
    <x v="41"/>
    <x v="5"/>
    <x v="5"/>
    <n v="1200000"/>
    <x v="0"/>
    <s v="EMP0194"/>
    <s v="Pranav Reddy"/>
    <n v="1"/>
    <n v="299.29000000000002"/>
    <x v="1"/>
    <n v="74.819999999999993"/>
    <n v="5"/>
    <n v="11.22"/>
    <n v="235.69"/>
    <n v="171.9"/>
    <n v="52.569999999999993"/>
    <s v="UPI"/>
    <n v="0.22304722304722302"/>
    <x v="0"/>
    <x v="0"/>
    <x v="0"/>
    <s v="13:13"/>
    <x v="1"/>
    <x v="0"/>
  </r>
  <r>
    <s v="INV102369"/>
    <x v="339"/>
    <x v="0"/>
    <x v="0"/>
    <s v="STR068-2024-Dec"/>
    <x v="791"/>
    <x v="734"/>
    <x v="0"/>
    <x v="15"/>
    <x v="4"/>
    <x v="1"/>
    <s v="PRD0081"/>
    <x v="118"/>
    <x v="14"/>
    <x v="23"/>
    <x v="21"/>
    <x v="11"/>
    <x v="11"/>
    <n v="2000000"/>
    <x v="1"/>
    <s v="EMP0073"/>
    <s v="Sathish Sundaram"/>
    <n v="1"/>
    <n v="6118.48"/>
    <x v="4"/>
    <n v="1835.54"/>
    <n v="3"/>
    <n v="128.49"/>
    <n v="4411.43"/>
    <n v="4762.76"/>
    <n v="-479.81999999999994"/>
    <s v="Credit Card"/>
    <n v="-0.10876745182401169"/>
    <x v="2"/>
    <x v="0"/>
    <x v="0"/>
    <s v="10:02"/>
    <x v="3"/>
    <x v="0"/>
  </r>
  <r>
    <s v="INV102370"/>
    <x v="81"/>
    <x v="0"/>
    <x v="1"/>
    <s v="STR116-2024-Oct"/>
    <x v="116"/>
    <x v="115"/>
    <x v="0"/>
    <x v="14"/>
    <x v="1"/>
    <x v="1"/>
    <s v="PRD0030"/>
    <x v="173"/>
    <x v="10"/>
    <x v="71"/>
    <x v="22"/>
    <x v="27"/>
    <x v="26"/>
    <n v="2000000"/>
    <x v="1"/>
    <s v="EMP0276"/>
    <s v="Manoj Ramachandran"/>
    <n v="2"/>
    <n v="706.11"/>
    <x v="2"/>
    <n v="0"/>
    <n v="5"/>
    <n v="70.61"/>
    <n v="1482.83"/>
    <n v="838.8"/>
    <n v="573.41999999999996"/>
    <s v="Net Banking"/>
    <n v="0.38670650040800358"/>
    <x v="4"/>
    <x v="1"/>
    <x v="0"/>
    <s v="18:13"/>
    <x v="0"/>
    <x v="1"/>
  </r>
  <r>
    <s v="INV102371"/>
    <x v="329"/>
    <x v="0"/>
    <x v="0"/>
    <s v="STR106-2024-Dec"/>
    <x v="792"/>
    <x v="735"/>
    <x v="1"/>
    <x v="33"/>
    <x v="3"/>
    <x v="2"/>
    <s v="PRD0052"/>
    <x v="83"/>
    <x v="4"/>
    <x v="53"/>
    <x v="32"/>
    <x v="118"/>
    <x v="80"/>
    <n v="2500000"/>
    <x v="0"/>
    <s v="EMP0170"/>
    <s v="Jyothi Prasad"/>
    <n v="2"/>
    <n v="755.29"/>
    <x v="6"/>
    <n v="226.59"/>
    <n v="5"/>
    <n v="64.2"/>
    <n v="1348.19"/>
    <n v="1024.22"/>
    <n v="259.77000000000004"/>
    <s v="Credit Card"/>
    <n v="0.19268055689479971"/>
    <x v="2"/>
    <x v="1"/>
    <x v="0"/>
    <s v="21:43"/>
    <x v="2"/>
    <x v="0"/>
  </r>
  <r>
    <s v="INV102372"/>
    <x v="223"/>
    <x v="1"/>
    <x v="4"/>
    <s v="STR040-2025-Feb"/>
    <x v="541"/>
    <x v="511"/>
    <x v="0"/>
    <x v="4"/>
    <x v="2"/>
    <x v="1"/>
    <s v="PRD0014"/>
    <x v="217"/>
    <x v="16"/>
    <x v="47"/>
    <x v="44"/>
    <x v="14"/>
    <x v="14"/>
    <n v="1200000"/>
    <x v="2"/>
    <s v="EMP0285"/>
    <s v="Chandran Krishnan"/>
    <n v="1"/>
    <n v="1842.15"/>
    <x v="6"/>
    <n v="276.32"/>
    <n v="12"/>
    <n v="187.9"/>
    <n v="1753.73"/>
    <n v="1205.1400000000001"/>
    <n v="360.68999999999994"/>
    <s v="Cash"/>
    <n v="0.20567020008781281"/>
    <x v="3"/>
    <x v="0"/>
    <x v="0"/>
    <s v="12:55"/>
    <x v="1"/>
    <x v="0"/>
  </r>
  <r>
    <s v="INV102373"/>
    <x v="182"/>
    <x v="0"/>
    <x v="10"/>
    <s v="STR075-2024-Apr"/>
    <x v="562"/>
    <x v="532"/>
    <x v="1"/>
    <x v="32"/>
    <x v="3"/>
    <x v="0"/>
    <s v="PRD0227"/>
    <x v="20"/>
    <x v="6"/>
    <x v="20"/>
    <x v="14"/>
    <x v="21"/>
    <x v="21"/>
    <n v="1000000"/>
    <x v="1"/>
    <s v="EMP0204"/>
    <s v="Rahul Krishnan"/>
    <n v="1"/>
    <n v="730.13"/>
    <x v="0"/>
    <n v="73.010000000000005"/>
    <n v="5"/>
    <n v="32.86"/>
    <n v="689.98"/>
    <n v="443.19"/>
    <n v="213.93"/>
    <s v="Net Banking"/>
    <n v="0.31005246528884894"/>
    <x v="4"/>
    <x v="1"/>
    <x v="0"/>
    <s v="18:42"/>
    <x v="0"/>
    <x v="0"/>
  </r>
  <r>
    <s v="INV102374"/>
    <x v="160"/>
    <x v="0"/>
    <x v="5"/>
    <s v="STR112-2024-Jun"/>
    <x v="252"/>
    <x v="246"/>
    <x v="0"/>
    <x v="4"/>
    <x v="2"/>
    <x v="1"/>
    <s v="PRD0126"/>
    <x v="76"/>
    <x v="11"/>
    <x v="49"/>
    <x v="38"/>
    <x v="25"/>
    <x v="25"/>
    <n v="1500000"/>
    <x v="0"/>
    <s v="EMP0073"/>
    <s v="Sathish Sundaram"/>
    <n v="2"/>
    <n v="942.62"/>
    <x v="0"/>
    <n v="188.52"/>
    <n v="5"/>
    <n v="84.84"/>
    <n v="1781.56"/>
    <n v="1291.18"/>
    <n v="405.53999999999985"/>
    <s v="Debit Card"/>
    <n v="0.22763196299872016"/>
    <x v="1"/>
    <x v="0"/>
    <x v="0"/>
    <s v="18:30"/>
    <x v="0"/>
    <x v="0"/>
  </r>
  <r>
    <s v="INV102375"/>
    <x v="41"/>
    <x v="0"/>
    <x v="10"/>
    <s v="STR097-2024-Apr"/>
    <x v="436"/>
    <x v="419"/>
    <x v="1"/>
    <x v="36"/>
    <x v="1"/>
    <x v="3"/>
    <s v="PRD0178"/>
    <x v="64"/>
    <x v="18"/>
    <x v="44"/>
    <x v="21"/>
    <x v="30"/>
    <x v="29"/>
    <n v="1500000"/>
    <x v="1"/>
    <s v="EMP0063"/>
    <s v="Anusuya Subramaniam"/>
    <n v="5"/>
    <n v="532.04"/>
    <x v="2"/>
    <n v="0"/>
    <n v="5"/>
    <n v="133.01"/>
    <n v="2793.21"/>
    <n v="1787.25"/>
    <n v="872.95"/>
    <s v="Credit Card"/>
    <n v="0.31252573204306155"/>
    <x v="2"/>
    <x v="1"/>
    <x v="0"/>
    <s v="16:44"/>
    <x v="1"/>
    <x v="0"/>
  </r>
  <r>
    <s v="INV102376"/>
    <x v="245"/>
    <x v="0"/>
    <x v="3"/>
    <s v="STR001-2024-Jul"/>
    <x v="508"/>
    <x v="241"/>
    <x v="1"/>
    <x v="14"/>
    <x v="1"/>
    <x v="3"/>
    <s v="PRD0207"/>
    <x v="193"/>
    <x v="2"/>
    <x v="2"/>
    <x v="3"/>
    <x v="55"/>
    <x v="48"/>
    <n v="2500000"/>
    <x v="1"/>
    <s v="EMP0276"/>
    <s v="Manoj Ramachandran"/>
    <n v="2"/>
    <n v="4645.45"/>
    <x v="6"/>
    <n v="1393.63"/>
    <n v="12"/>
    <n v="947.67"/>
    <n v="8844.94"/>
    <n v="6046.26"/>
    <n v="1851.0100000000002"/>
    <s v="Cash"/>
    <n v="0.20927332463532825"/>
    <x v="3"/>
    <x v="0"/>
    <x v="0"/>
    <s v="13:27"/>
    <x v="1"/>
    <x v="0"/>
  </r>
  <r>
    <s v="INV102377"/>
    <x v="184"/>
    <x v="0"/>
    <x v="9"/>
    <s v="STR046-2024-Nov"/>
    <x v="628"/>
    <x v="591"/>
    <x v="0"/>
    <x v="36"/>
    <x v="1"/>
    <x v="1"/>
    <s v="PRD0021"/>
    <x v="127"/>
    <x v="17"/>
    <x v="66"/>
    <x v="0"/>
    <x v="68"/>
    <x v="54"/>
    <n v="800000"/>
    <x v="2"/>
    <s v="EMP0002"/>
    <s v="Girish Sundaram"/>
    <n v="1"/>
    <n v="1155.98"/>
    <x v="2"/>
    <n v="0"/>
    <n v="12"/>
    <n v="138.72"/>
    <n v="1294.7"/>
    <n v="881.93"/>
    <n v="274.05000000000007"/>
    <s v="Credit Card"/>
    <n v="0.21167065729512632"/>
    <x v="2"/>
    <x v="0"/>
    <x v="0"/>
    <s v="19:59"/>
    <x v="0"/>
    <x v="0"/>
  </r>
  <r>
    <s v="INV102378"/>
    <x v="73"/>
    <x v="0"/>
    <x v="3"/>
    <s v="STR066-2024-Jul"/>
    <x v="655"/>
    <x v="613"/>
    <x v="0"/>
    <x v="9"/>
    <x v="2"/>
    <x v="0"/>
    <s v="PRD0151"/>
    <x v="65"/>
    <x v="7"/>
    <x v="9"/>
    <x v="4"/>
    <x v="39"/>
    <x v="36"/>
    <n v="2500000"/>
    <x v="1"/>
    <s v="EMP0173"/>
    <s v="Logesh Gopalakrishnan"/>
    <n v="2"/>
    <n v="1228.94"/>
    <x v="4"/>
    <n v="737.36"/>
    <n v="12"/>
    <n v="206.46"/>
    <n v="1926.98"/>
    <n v="1669.92"/>
    <n v="50.599999999999937"/>
    <s v="EMI"/>
    <n v="2.6258705331658833E-2"/>
    <x v="5"/>
    <x v="1"/>
    <x v="0"/>
    <s v="14:00"/>
    <x v="1"/>
    <x v="0"/>
  </r>
  <r>
    <s v="INV102379"/>
    <x v="93"/>
    <x v="0"/>
    <x v="1"/>
    <s v="STR035-2024-Oct"/>
    <x v="243"/>
    <x v="237"/>
    <x v="0"/>
    <x v="16"/>
    <x v="3"/>
    <x v="1"/>
    <s v="PRD0100"/>
    <x v="12"/>
    <x v="9"/>
    <x v="12"/>
    <x v="9"/>
    <x v="106"/>
    <x v="57"/>
    <n v="1200000"/>
    <x v="0"/>
    <s v="EMP0205"/>
    <s v="Malini Gowda"/>
    <n v="1"/>
    <n v="5790.3"/>
    <x v="3"/>
    <n v="1158.06"/>
    <n v="12"/>
    <n v="555.87"/>
    <n v="5188.1099999999997"/>
    <n v="3970.86"/>
    <n v="661.37999999999954"/>
    <s v="UPI"/>
    <n v="0.12747994934571541"/>
    <x v="0"/>
    <x v="1"/>
    <x v="0"/>
    <s v="16:11"/>
    <x v="1"/>
    <x v="0"/>
  </r>
  <r>
    <s v="INV102380"/>
    <x v="20"/>
    <x v="0"/>
    <x v="5"/>
    <s v="STR014-2024-Jun"/>
    <x v="598"/>
    <x v="563"/>
    <x v="1"/>
    <x v="9"/>
    <x v="2"/>
    <x v="3"/>
    <s v="PRD0198"/>
    <x v="182"/>
    <x v="17"/>
    <x v="38"/>
    <x v="38"/>
    <x v="15"/>
    <x v="15"/>
    <n v="1000000"/>
    <x v="0"/>
    <s v="EMP0258"/>
    <s v="Preethi Singh"/>
    <n v="1"/>
    <n v="883.9"/>
    <x v="5"/>
    <n v="44.2"/>
    <n v="5"/>
    <n v="41.98"/>
    <n v="881.68"/>
    <n v="585.26"/>
    <n v="254.43999999999997"/>
    <s v="UPI"/>
    <n v="0.2885854278196171"/>
    <x v="0"/>
    <x v="0"/>
    <x v="0"/>
    <s v="18:45"/>
    <x v="0"/>
    <x v="1"/>
  </r>
  <r>
    <s v="INV102381"/>
    <x v="27"/>
    <x v="0"/>
    <x v="1"/>
    <s v="STR041-2024-Oct"/>
    <x v="586"/>
    <x v="554"/>
    <x v="1"/>
    <x v="7"/>
    <x v="0"/>
    <x v="3"/>
    <s v="PRD0013"/>
    <x v="15"/>
    <x v="10"/>
    <x v="15"/>
    <x v="8"/>
    <x v="62"/>
    <x v="32"/>
    <n v="2500000"/>
    <x v="1"/>
    <s v="EMP0045"/>
    <s v="Chitra Chettiar"/>
    <n v="4"/>
    <n v="823.99"/>
    <x v="2"/>
    <n v="0"/>
    <n v="5"/>
    <n v="164.8"/>
    <n v="3460.76"/>
    <n v="2200.04"/>
    <n v="1095.9200000000003"/>
    <s v="UPI"/>
    <n v="0.31667032674903783"/>
    <x v="0"/>
    <x v="0"/>
    <x v="0"/>
    <s v="20:32"/>
    <x v="0"/>
    <x v="1"/>
  </r>
  <r>
    <s v="INV102382"/>
    <x v="295"/>
    <x v="0"/>
    <x v="9"/>
    <s v="STR114-2024-Nov"/>
    <x v="607"/>
    <x v="571"/>
    <x v="1"/>
    <x v="5"/>
    <x v="2"/>
    <x v="0"/>
    <s v="PRD0019"/>
    <x v="38"/>
    <x v="13"/>
    <x v="32"/>
    <x v="22"/>
    <x v="92"/>
    <x v="29"/>
    <n v="2000000"/>
    <x v="1"/>
    <s v="EMP0206"/>
    <s v="Arjun Krishnan"/>
    <n v="4"/>
    <n v="610.46"/>
    <x v="4"/>
    <n v="732.55"/>
    <n v="5"/>
    <n v="85.46"/>
    <n v="1794.75"/>
    <n v="1653.56"/>
    <n v="55.730000000000061"/>
    <s v="Credit Card"/>
    <n v="3.1051678506755848E-2"/>
    <x v="2"/>
    <x v="0"/>
    <x v="0"/>
    <s v="15:10"/>
    <x v="1"/>
    <x v="1"/>
  </r>
  <r>
    <s v="INV102383"/>
    <x v="3"/>
    <x v="0"/>
    <x v="2"/>
    <s v="STR059-2024-May"/>
    <x v="597"/>
    <x v="562"/>
    <x v="0"/>
    <x v="26"/>
    <x v="4"/>
    <x v="0"/>
    <s v="PRD0194"/>
    <x v="238"/>
    <x v="19"/>
    <x v="36"/>
    <x v="45"/>
    <x v="88"/>
    <x v="66"/>
    <n v="1500000"/>
    <x v="2"/>
    <s v="EMP0127"/>
    <s v="Chandra Reddy"/>
    <n v="2"/>
    <n v="457.08"/>
    <x v="2"/>
    <n v="0"/>
    <n v="5"/>
    <n v="45.71"/>
    <n v="959.87"/>
    <n v="638.14"/>
    <n v="276.02000000000004"/>
    <s v="UPI"/>
    <n v="0.28755977371935787"/>
    <x v="0"/>
    <x v="0"/>
    <x v="0"/>
    <s v="18:19"/>
    <x v="0"/>
    <x v="1"/>
  </r>
  <r>
    <s v="INV102384"/>
    <x v="175"/>
    <x v="0"/>
    <x v="2"/>
    <s v="STR076-2024-May"/>
    <x v="149"/>
    <x v="147"/>
    <x v="1"/>
    <x v="13"/>
    <x v="0"/>
    <x v="3"/>
    <s v="PRD0125"/>
    <x v="22"/>
    <x v="12"/>
    <x v="21"/>
    <x v="2"/>
    <x v="105"/>
    <x v="21"/>
    <n v="1500000"/>
    <x v="1"/>
    <s v="EMP0073"/>
    <s v="Sathish Sundaram"/>
    <n v="2"/>
    <n v="3067.86"/>
    <x v="0"/>
    <n v="613.57000000000005"/>
    <n v="12"/>
    <n v="662.66"/>
    <n v="6184.81"/>
    <n v="4138.66"/>
    <n v="1383.4900000000007"/>
    <s v="Credit Card"/>
    <n v="0.22369159278943099"/>
    <x v="2"/>
    <x v="0"/>
    <x v="0"/>
    <s v="21:47"/>
    <x v="2"/>
    <x v="0"/>
  </r>
  <r>
    <s v="INV102385"/>
    <x v="304"/>
    <x v="1"/>
    <x v="8"/>
    <s v="STR083-2025-Mar"/>
    <x v="522"/>
    <x v="495"/>
    <x v="1"/>
    <x v="6"/>
    <x v="0"/>
    <x v="3"/>
    <s v="PRD0210"/>
    <x v="123"/>
    <x v="2"/>
    <x v="2"/>
    <x v="22"/>
    <x v="28"/>
    <x v="27"/>
    <n v="1200000"/>
    <x v="2"/>
    <s v="EMP0258"/>
    <s v="Preethi Singh"/>
    <n v="2"/>
    <n v="1529.82"/>
    <x v="4"/>
    <n v="917.89"/>
    <n v="12"/>
    <n v="257.01"/>
    <n v="2398.7600000000002"/>
    <n v="2041.8"/>
    <n v="99.950000000000273"/>
    <s v="UPI"/>
    <n v="4.1667361470092992E-2"/>
    <x v="0"/>
    <x v="0"/>
    <x v="0"/>
    <s v="21:35"/>
    <x v="2"/>
    <x v="1"/>
  </r>
  <r>
    <s v="INV102386"/>
    <x v="34"/>
    <x v="0"/>
    <x v="0"/>
    <s v="STR097-2024-Dec"/>
    <x v="793"/>
    <x v="736"/>
    <x v="0"/>
    <x v="35"/>
    <x v="3"/>
    <x v="1"/>
    <s v="PRD0068"/>
    <x v="162"/>
    <x v="5"/>
    <x v="35"/>
    <x v="26"/>
    <x v="30"/>
    <x v="29"/>
    <n v="1500000"/>
    <x v="1"/>
    <s v="EMP0206"/>
    <s v="Arjun Krishnan"/>
    <n v="1"/>
    <n v="1521.73"/>
    <x v="2"/>
    <n v="0"/>
    <n v="12"/>
    <n v="182.61"/>
    <n v="1704.34"/>
    <n v="1194.1400000000001"/>
    <n v="327.5899999999998"/>
    <s v="Debit Card"/>
    <n v="0.19220930096107575"/>
    <x v="1"/>
    <x v="0"/>
    <x v="0"/>
    <s v="12:03"/>
    <x v="1"/>
    <x v="0"/>
  </r>
  <r>
    <s v="INV102387"/>
    <x v="68"/>
    <x v="0"/>
    <x v="10"/>
    <s v="STR064-2024-Apr"/>
    <x v="45"/>
    <x v="45"/>
    <x v="1"/>
    <x v="3"/>
    <x v="3"/>
    <x v="0"/>
    <s v="PRD0174"/>
    <x v="131"/>
    <x v="9"/>
    <x v="14"/>
    <x v="42"/>
    <x v="90"/>
    <x v="67"/>
    <n v="1200000"/>
    <x v="2"/>
    <s v="EMP0086"/>
    <s v="Anil Reddy"/>
    <n v="4"/>
    <n v="5887.26"/>
    <x v="1"/>
    <n v="5887.26"/>
    <n v="12"/>
    <n v="2119.41"/>
    <n v="19781.189999999999"/>
    <n v="14649.48"/>
    <n v="3012.2999999999993"/>
    <s v="Net Banking"/>
    <n v="0.15228103061544829"/>
    <x v="4"/>
    <x v="0"/>
    <x v="0"/>
    <s v="14:09"/>
    <x v="1"/>
    <x v="1"/>
  </r>
  <r>
    <s v="INV102388"/>
    <x v="164"/>
    <x v="1"/>
    <x v="4"/>
    <s v="STR044-2025-Feb"/>
    <x v="427"/>
    <x v="410"/>
    <x v="1"/>
    <x v="6"/>
    <x v="0"/>
    <x v="1"/>
    <s v="PRD0137"/>
    <x v="99"/>
    <x v="10"/>
    <x v="15"/>
    <x v="19"/>
    <x v="36"/>
    <x v="17"/>
    <n v="1200000"/>
    <x v="2"/>
    <s v="EMP0258"/>
    <s v="Preethi Singh"/>
    <n v="2"/>
    <n v="768.94"/>
    <x v="5"/>
    <n v="76.89"/>
    <n v="5"/>
    <n v="73.05"/>
    <n v="1534.04"/>
    <n v="1044.76"/>
    <n v="416.22999999999996"/>
    <s v="Debit Card"/>
    <n v="0.27132930040937653"/>
    <x v="1"/>
    <x v="0"/>
    <x v="0"/>
    <s v="20:47"/>
    <x v="0"/>
    <x v="1"/>
  </r>
  <r>
    <s v="INV102389"/>
    <x v="93"/>
    <x v="0"/>
    <x v="1"/>
    <s v="STR088-2024-Oct"/>
    <x v="571"/>
    <x v="76"/>
    <x v="0"/>
    <x v="19"/>
    <x v="1"/>
    <x v="0"/>
    <s v="PRD0030"/>
    <x v="173"/>
    <x v="10"/>
    <x v="71"/>
    <x v="22"/>
    <x v="17"/>
    <x v="17"/>
    <n v="2000000"/>
    <x v="2"/>
    <s v="EMP0020"/>
    <s v="Eswar Prasad"/>
    <n v="1"/>
    <n v="652.30999999999995"/>
    <x v="2"/>
    <n v="0"/>
    <n v="5"/>
    <n v="32.619999999999997"/>
    <n v="684.93"/>
    <n v="419.4"/>
    <n v="232.90999999999997"/>
    <s v="Credit Card"/>
    <n v="0.3400493481085658"/>
    <x v="2"/>
    <x v="1"/>
    <x v="0"/>
    <s v="11:24"/>
    <x v="3"/>
    <x v="0"/>
  </r>
  <r>
    <s v="INV102390"/>
    <x v="158"/>
    <x v="0"/>
    <x v="7"/>
    <s v="STR018-2024-Sep"/>
    <x v="565"/>
    <x v="535"/>
    <x v="0"/>
    <x v="31"/>
    <x v="1"/>
    <x v="3"/>
    <s v="PRD0016"/>
    <x v="28"/>
    <x v="12"/>
    <x v="21"/>
    <x v="17"/>
    <x v="46"/>
    <x v="43"/>
    <n v="2000000"/>
    <x v="0"/>
    <s v="EMP0008"/>
    <s v="Deepak Kamath"/>
    <n v="1"/>
    <n v="2189.9699999999998"/>
    <x v="2"/>
    <n v="0"/>
    <n v="12"/>
    <n v="262.8"/>
    <n v="2452.77"/>
    <n v="1461.73"/>
    <n v="728.24"/>
    <s v="UPI"/>
    <n v="0.29690513174900213"/>
    <x v="0"/>
    <x v="0"/>
    <x v="1"/>
    <s v="13:53"/>
    <x v="1"/>
    <x v="0"/>
  </r>
  <r>
    <s v="INV102391"/>
    <x v="2"/>
    <x v="0"/>
    <x v="0"/>
    <s v="STR077-2024-Dec"/>
    <x v="580"/>
    <x v="548"/>
    <x v="0"/>
    <x v="33"/>
    <x v="3"/>
    <x v="3"/>
    <s v="PRD0236"/>
    <x v="81"/>
    <x v="1"/>
    <x v="51"/>
    <x v="1"/>
    <x v="69"/>
    <x v="55"/>
    <n v="2500000"/>
    <x v="2"/>
    <s v="EMP0100"/>
    <s v="Priya Balasubramaniam"/>
    <n v="5"/>
    <n v="671.13"/>
    <x v="2"/>
    <n v="0"/>
    <n v="5"/>
    <n v="167.78"/>
    <n v="3523.43"/>
    <n v="2089.6"/>
    <n v="1266.05"/>
    <s v="Debit Card"/>
    <n v="0.35932315953488503"/>
    <x v="1"/>
    <x v="0"/>
    <x v="0"/>
    <s v="13:05"/>
    <x v="1"/>
    <x v="0"/>
  </r>
  <r>
    <s v="INV102392"/>
    <x v="272"/>
    <x v="0"/>
    <x v="9"/>
    <s v="STR029-2024-Nov"/>
    <x v="164"/>
    <x v="161"/>
    <x v="1"/>
    <x v="31"/>
    <x v="1"/>
    <x v="1"/>
    <s v="PRD0230"/>
    <x v="237"/>
    <x v="0"/>
    <x v="37"/>
    <x v="34"/>
    <x v="37"/>
    <x v="34"/>
    <n v="800000"/>
    <x v="2"/>
    <s v="EMP0205"/>
    <s v="Malini Gowda"/>
    <n v="2"/>
    <n v="1218.46"/>
    <x v="5"/>
    <n v="121.85"/>
    <n v="12"/>
    <n v="277.81"/>
    <n v="2592.88"/>
    <n v="1719.88"/>
    <n v="595.19000000000005"/>
    <s v="Net Banking"/>
    <n v="0.22954783869673878"/>
    <x v="4"/>
    <x v="0"/>
    <x v="0"/>
    <s v="11:13"/>
    <x v="3"/>
    <x v="1"/>
  </r>
  <r>
    <s v="INV102393"/>
    <x v="356"/>
    <x v="1"/>
    <x v="8"/>
    <s v="STR081-2025-Mar"/>
    <x v="322"/>
    <x v="309"/>
    <x v="1"/>
    <x v="29"/>
    <x v="4"/>
    <x v="1"/>
    <s v="PRD0247"/>
    <x v="176"/>
    <x v="19"/>
    <x v="72"/>
    <x v="42"/>
    <x v="104"/>
    <x v="31"/>
    <n v="2500000"/>
    <x v="1"/>
    <s v="EMP0002"/>
    <s v="Girish Sundaram"/>
    <n v="0"/>
    <n v="1320.34"/>
    <x v="1"/>
    <n v="0"/>
    <n v="12"/>
    <n v="0"/>
    <n v="0"/>
    <n v="0"/>
    <n v="0"/>
    <s v="UPI"/>
    <n v="0"/>
    <x v="0"/>
    <x v="0"/>
    <x v="0"/>
    <s v="19:27"/>
    <x v="0"/>
    <x v="1"/>
  </r>
  <r>
    <s v="INV102394"/>
    <x v="19"/>
    <x v="0"/>
    <x v="9"/>
    <s v="STR094-2024-Nov"/>
    <x v="655"/>
    <x v="613"/>
    <x v="0"/>
    <x v="9"/>
    <x v="2"/>
    <x v="0"/>
    <s v="PRD0126"/>
    <x v="76"/>
    <x v="11"/>
    <x v="49"/>
    <x v="38"/>
    <x v="75"/>
    <x v="60"/>
    <n v="1200000"/>
    <x v="1"/>
    <s v="EMP0100"/>
    <s v="Priya Balasubramaniam"/>
    <n v="2"/>
    <n v="1018.92"/>
    <x v="2"/>
    <n v="0"/>
    <n v="12"/>
    <n v="244.54"/>
    <n v="2282.38"/>
    <n v="1291.18"/>
    <n v="746.66000000000008"/>
    <s v="UPI"/>
    <n v="0.32714096688544414"/>
    <x v="0"/>
    <x v="1"/>
    <x v="0"/>
    <s v="14:04"/>
    <x v="1"/>
    <x v="0"/>
  </r>
  <r>
    <s v="INV102395"/>
    <x v="48"/>
    <x v="1"/>
    <x v="4"/>
    <s v="STR078-2025-Feb"/>
    <x v="665"/>
    <x v="620"/>
    <x v="1"/>
    <x v="7"/>
    <x v="0"/>
    <x v="0"/>
    <s v="PRD0246"/>
    <x v="228"/>
    <x v="0"/>
    <x v="4"/>
    <x v="1"/>
    <x v="3"/>
    <x v="3"/>
    <n v="1200000"/>
    <x v="1"/>
    <s v="EMP0045"/>
    <s v="Chitra Chettiar"/>
    <n v="1"/>
    <n v="1197.9100000000001"/>
    <x v="5"/>
    <n v="59.9"/>
    <n v="12"/>
    <n v="136.56"/>
    <n v="1274.57"/>
    <n v="744"/>
    <n v="394.00999999999993"/>
    <s v="UPI"/>
    <n v="0.30913170716398469"/>
    <x v="0"/>
    <x v="0"/>
    <x v="0"/>
    <s v="14:02"/>
    <x v="1"/>
    <x v="1"/>
  </r>
  <r>
    <s v="INV102396"/>
    <x v="138"/>
    <x v="0"/>
    <x v="9"/>
    <s v="STR002-2024-Nov"/>
    <x v="158"/>
    <x v="156"/>
    <x v="1"/>
    <x v="29"/>
    <x v="4"/>
    <x v="0"/>
    <s v="PRD0134"/>
    <x v="55"/>
    <x v="8"/>
    <x v="13"/>
    <x v="22"/>
    <x v="80"/>
    <x v="64"/>
    <n v="1000000"/>
    <x v="1"/>
    <s v="EMP0063"/>
    <s v="Anusuya Subramaniam"/>
    <n v="1"/>
    <n v="906.67"/>
    <x v="2"/>
    <n v="0"/>
    <n v="5"/>
    <n v="45.33"/>
    <n v="952"/>
    <n v="698.08"/>
    <n v="208.58999999999997"/>
    <s v="UPI"/>
    <n v="0.21910714285714283"/>
    <x v="0"/>
    <x v="0"/>
    <x v="0"/>
    <s v="20:28"/>
    <x v="0"/>
    <x v="0"/>
  </r>
  <r>
    <s v="INV102397"/>
    <x v="60"/>
    <x v="0"/>
    <x v="11"/>
    <s v="STR105-2024-Aug"/>
    <x v="203"/>
    <x v="200"/>
    <x v="1"/>
    <x v="7"/>
    <x v="0"/>
    <x v="3"/>
    <s v="PRD0204"/>
    <x v="190"/>
    <x v="12"/>
    <x v="68"/>
    <x v="46"/>
    <x v="96"/>
    <x v="70"/>
    <n v="2500000"/>
    <x v="1"/>
    <s v="EMP0132"/>
    <s v="Vasanthi Gupta"/>
    <n v="1"/>
    <n v="1010.2"/>
    <x v="1"/>
    <n v="252.55"/>
    <n v="12"/>
    <n v="90.92"/>
    <n v="848.57"/>
    <n v="695.67"/>
    <n v="61.980000000000089"/>
    <s v="Credit Card"/>
    <n v="7.3040527004254313E-2"/>
    <x v="2"/>
    <x v="0"/>
    <x v="0"/>
    <s v="15:16"/>
    <x v="1"/>
    <x v="1"/>
  </r>
  <r>
    <s v="INV102398"/>
    <x v="176"/>
    <x v="0"/>
    <x v="1"/>
    <s v="STR015-2024-Oct"/>
    <x v="56"/>
    <x v="56"/>
    <x v="1"/>
    <x v="29"/>
    <x v="4"/>
    <x v="3"/>
    <s v="PRD0238"/>
    <x v="100"/>
    <x v="9"/>
    <x v="14"/>
    <x v="33"/>
    <x v="84"/>
    <x v="11"/>
    <n v="800000"/>
    <x v="1"/>
    <s v="EMP0203"/>
    <s v="Rani Mishra"/>
    <n v="1"/>
    <n v="1083.53"/>
    <x v="0"/>
    <n v="108.35"/>
    <n v="12"/>
    <n v="117.02"/>
    <n v="1092.2"/>
    <n v="815.46"/>
    <n v="159.72000000000003"/>
    <s v="UPI"/>
    <n v="0.14623695293902217"/>
    <x v="0"/>
    <x v="0"/>
    <x v="0"/>
    <s v="21:07"/>
    <x v="2"/>
    <x v="0"/>
  </r>
  <r>
    <s v="INV102399"/>
    <x v="318"/>
    <x v="1"/>
    <x v="4"/>
    <s v="STR094-2025-Feb"/>
    <x v="576"/>
    <x v="544"/>
    <x v="0"/>
    <x v="4"/>
    <x v="2"/>
    <x v="1"/>
    <s v="PRD0249"/>
    <x v="232"/>
    <x v="17"/>
    <x v="66"/>
    <x v="17"/>
    <x v="75"/>
    <x v="60"/>
    <n v="1200000"/>
    <x v="1"/>
    <s v="EMP0258"/>
    <s v="Preethi Singh"/>
    <n v="1"/>
    <n v="1179.51"/>
    <x v="3"/>
    <n v="235.9"/>
    <n v="12"/>
    <n v="113.23"/>
    <n v="1056.8399999999999"/>
    <n v="795.4"/>
    <n v="148.20999999999992"/>
    <s v="Debit Card"/>
    <n v="0.14023882517694253"/>
    <x v="1"/>
    <x v="0"/>
    <x v="0"/>
    <s v="21:22"/>
    <x v="2"/>
    <x v="0"/>
  </r>
  <r>
    <s v="INV102400"/>
    <x v="303"/>
    <x v="0"/>
    <x v="2"/>
    <s v="STR006-2024-May"/>
    <x v="221"/>
    <x v="215"/>
    <x v="1"/>
    <x v="3"/>
    <x v="3"/>
    <x v="3"/>
    <s v="PRD0023"/>
    <x v="110"/>
    <x v="4"/>
    <x v="64"/>
    <x v="3"/>
    <x v="86"/>
    <x v="3"/>
    <n v="2000000"/>
    <x v="1"/>
    <s v="EMP0127"/>
    <s v="Chandra Reddy"/>
    <n v="3"/>
    <n v="772.02"/>
    <x v="0"/>
    <n v="231.61"/>
    <n v="5"/>
    <n v="104.22"/>
    <n v="2188.67"/>
    <n v="1677.75"/>
    <n v="406.70000000000005"/>
    <s v="UPI"/>
    <n v="0.18582061251810461"/>
    <x v="0"/>
    <x v="0"/>
    <x v="0"/>
    <s v="13:47"/>
    <x v="1"/>
    <x v="0"/>
  </r>
  <r>
    <s v="INV102401"/>
    <x v="255"/>
    <x v="0"/>
    <x v="9"/>
    <s v="STR014-2024-Nov"/>
    <x v="434"/>
    <x v="417"/>
    <x v="1"/>
    <x v="17"/>
    <x v="2"/>
    <x v="0"/>
    <s v="PRD0208"/>
    <x v="128"/>
    <x v="6"/>
    <x v="56"/>
    <x v="24"/>
    <x v="15"/>
    <x v="15"/>
    <n v="1000000"/>
    <x v="0"/>
    <s v="EMP0223"/>
    <s v="Meena Krishnan"/>
    <n v="3"/>
    <n v="573.91"/>
    <x v="0"/>
    <n v="172.17"/>
    <n v="5"/>
    <n v="77.48"/>
    <n v="1627.04"/>
    <n v="910.83"/>
    <n v="638.7299999999999"/>
    <s v="Credit Card"/>
    <n v="0.39257178680302879"/>
    <x v="2"/>
    <x v="1"/>
    <x v="0"/>
    <s v="14:54"/>
    <x v="1"/>
    <x v="0"/>
  </r>
  <r>
    <s v="INV102402"/>
    <x v="48"/>
    <x v="1"/>
    <x v="4"/>
    <s v="STR110-2025-Feb"/>
    <x v="423"/>
    <x v="406"/>
    <x v="0"/>
    <x v="27"/>
    <x v="4"/>
    <x v="3"/>
    <s v="PRD0172"/>
    <x v="35"/>
    <x v="16"/>
    <x v="29"/>
    <x v="4"/>
    <x v="18"/>
    <x v="18"/>
    <n v="1000000"/>
    <x v="1"/>
    <s v="EMP0132"/>
    <s v="Vasanthi Gupta"/>
    <n v="2"/>
    <n v="2722.76"/>
    <x v="2"/>
    <n v="0"/>
    <n v="12"/>
    <n v="653.46"/>
    <n v="6098.98"/>
    <n v="3608.74"/>
    <n v="1836.7799999999997"/>
    <s v="Debit Card"/>
    <n v="0.30116183361808035"/>
    <x v="1"/>
    <x v="0"/>
    <x v="0"/>
    <s v="13:21"/>
    <x v="1"/>
    <x v="1"/>
  </r>
  <r>
    <s v="INV102403"/>
    <x v="172"/>
    <x v="0"/>
    <x v="1"/>
    <s v="STR080-2024-Oct"/>
    <x v="68"/>
    <x v="68"/>
    <x v="0"/>
    <x v="10"/>
    <x v="4"/>
    <x v="1"/>
    <s v="PRD0148"/>
    <x v="169"/>
    <x v="0"/>
    <x v="37"/>
    <x v="31"/>
    <x v="26"/>
    <x v="19"/>
    <n v="2000000"/>
    <x v="1"/>
    <s v="EMP0160"/>
    <s v="Ganesh Iyengar"/>
    <n v="4"/>
    <n v="1032.71"/>
    <x v="2"/>
    <n v="0"/>
    <n v="12"/>
    <n v="495.7"/>
    <n v="4626.54"/>
    <n v="3068.44"/>
    <n v="1062.3999999999999"/>
    <s v="Credit Card"/>
    <n v="0.22963164697592583"/>
    <x v="2"/>
    <x v="1"/>
    <x v="0"/>
    <s v="21:59"/>
    <x v="2"/>
    <x v="0"/>
  </r>
  <r>
    <s v="INV102404"/>
    <x v="222"/>
    <x v="0"/>
    <x v="1"/>
    <s v="STR050-2024-Oct"/>
    <x v="642"/>
    <x v="603"/>
    <x v="1"/>
    <x v="23"/>
    <x v="0"/>
    <x v="0"/>
    <s v="PRD0044"/>
    <x v="129"/>
    <x v="5"/>
    <x v="7"/>
    <x v="31"/>
    <x v="57"/>
    <x v="49"/>
    <n v="2000000"/>
    <x v="1"/>
    <s v="EMP0156"/>
    <s v="Deepthi Iyengar"/>
    <n v="2"/>
    <n v="979.4"/>
    <x v="4"/>
    <n v="587.64"/>
    <n v="5"/>
    <n v="68.56"/>
    <n v="1439.72"/>
    <n v="1442.58"/>
    <n v="-71.419999999999902"/>
    <s v="Cash"/>
    <n v="-4.9606868002111455E-2"/>
    <x v="3"/>
    <x v="0"/>
    <x v="0"/>
    <s v="17:51"/>
    <x v="0"/>
    <x v="0"/>
  </r>
  <r>
    <s v="INV102405"/>
    <x v="97"/>
    <x v="0"/>
    <x v="1"/>
    <s v="STR103-2024-Oct"/>
    <x v="660"/>
    <x v="196"/>
    <x v="0"/>
    <x v="16"/>
    <x v="3"/>
    <x v="1"/>
    <s v="PRD0207"/>
    <x v="193"/>
    <x v="2"/>
    <x v="2"/>
    <x v="3"/>
    <x v="33"/>
    <x v="31"/>
    <n v="2500000"/>
    <x v="1"/>
    <s v="EMP0240"/>
    <s v="Gopal Prasad"/>
    <n v="1"/>
    <n v="5212.91"/>
    <x v="3"/>
    <n v="1042.58"/>
    <n v="12"/>
    <n v="500.44"/>
    <n v="4670.7700000000004"/>
    <n v="3023.13"/>
    <n v="1147.2000000000003"/>
    <s v="Net Banking"/>
    <n v="0.24561260777130969"/>
    <x v="4"/>
    <x v="0"/>
    <x v="0"/>
    <s v="16:18"/>
    <x v="1"/>
    <x v="1"/>
  </r>
  <r>
    <s v="INV102406"/>
    <x v="207"/>
    <x v="0"/>
    <x v="11"/>
    <s v="STR032-2024-Aug"/>
    <x v="776"/>
    <x v="722"/>
    <x v="1"/>
    <x v="33"/>
    <x v="3"/>
    <x v="1"/>
    <s v="PRD0064"/>
    <x v="47"/>
    <x v="19"/>
    <x v="36"/>
    <x v="27"/>
    <x v="56"/>
    <x v="30"/>
    <n v="2500000"/>
    <x v="1"/>
    <s v="EMP0127"/>
    <s v="Chandra Reddy"/>
    <n v="4"/>
    <n v="327.74"/>
    <x v="3"/>
    <n v="262.19"/>
    <n v="5"/>
    <n v="52.44"/>
    <n v="1101.21"/>
    <n v="1016.6"/>
    <n v="32.170000000000016"/>
    <s v="Cash"/>
    <n v="2.9213319893571631E-2"/>
    <x v="3"/>
    <x v="1"/>
    <x v="0"/>
    <s v="14:59"/>
    <x v="1"/>
    <x v="0"/>
  </r>
  <r>
    <s v="INV102407"/>
    <x v="188"/>
    <x v="0"/>
    <x v="10"/>
    <s v="STR042-2024-Apr"/>
    <x v="366"/>
    <x v="351"/>
    <x v="0"/>
    <x v="9"/>
    <x v="2"/>
    <x v="0"/>
    <s v="PRD0062"/>
    <x v="106"/>
    <x v="13"/>
    <x v="57"/>
    <x v="25"/>
    <x v="109"/>
    <x v="64"/>
    <n v="800000"/>
    <x v="1"/>
    <s v="EMP0086"/>
    <s v="Anil Reddy"/>
    <n v="1"/>
    <n v="687.24"/>
    <x v="4"/>
    <n v="206.17"/>
    <n v="5"/>
    <n v="24.05"/>
    <n v="505.12"/>
    <n v="424.76"/>
    <n v="56.310000000000016"/>
    <s v="Debit Card"/>
    <n v="0.11147846056382645"/>
    <x v="1"/>
    <x v="1"/>
    <x v="0"/>
    <s v="20:53"/>
    <x v="0"/>
    <x v="1"/>
  </r>
  <r>
    <s v="INV102408"/>
    <x v="15"/>
    <x v="0"/>
    <x v="5"/>
    <s v="STR003-2024-Jun"/>
    <x v="558"/>
    <x v="528"/>
    <x v="0"/>
    <x v="33"/>
    <x v="3"/>
    <x v="0"/>
    <s v="PRD0097"/>
    <x v="25"/>
    <x v="7"/>
    <x v="9"/>
    <x v="15"/>
    <x v="99"/>
    <x v="71"/>
    <n v="2500000"/>
    <x v="2"/>
    <s v="EMP0002"/>
    <s v="Girish Sundaram"/>
    <n v="4"/>
    <n v="1512.38"/>
    <x v="6"/>
    <n v="907.43"/>
    <n v="12"/>
    <n v="617.04999999999995"/>
    <n v="5759.14"/>
    <n v="3886.6"/>
    <n v="1255.4900000000005"/>
    <s v="Debit Card"/>
    <n v="0.21799956243466914"/>
    <x v="1"/>
    <x v="0"/>
    <x v="0"/>
    <s v="20:12"/>
    <x v="0"/>
    <x v="0"/>
  </r>
  <r>
    <s v="INV102409"/>
    <x v="255"/>
    <x v="0"/>
    <x v="9"/>
    <s v="STR070-2024-Nov"/>
    <x v="571"/>
    <x v="76"/>
    <x v="0"/>
    <x v="19"/>
    <x v="1"/>
    <x v="0"/>
    <s v="PRD0140"/>
    <x v="166"/>
    <x v="1"/>
    <x v="62"/>
    <x v="5"/>
    <x v="111"/>
    <x v="75"/>
    <n v="1000000"/>
    <x v="1"/>
    <s v="EMP0100"/>
    <s v="Priya Balasubramaniam"/>
    <n v="4"/>
    <n v="566.63"/>
    <x v="3"/>
    <n v="453.3"/>
    <n v="5"/>
    <n v="90.66"/>
    <n v="1903.88"/>
    <n v="1395"/>
    <n v="418.22000000000014"/>
    <s v="Debit Card"/>
    <n v="0.21966720591633931"/>
    <x v="1"/>
    <x v="0"/>
    <x v="0"/>
    <s v="21:26"/>
    <x v="2"/>
    <x v="0"/>
  </r>
  <r>
    <s v="INV102410"/>
    <x v="356"/>
    <x v="1"/>
    <x v="8"/>
    <s v="STR099-2025-Mar"/>
    <x v="239"/>
    <x v="233"/>
    <x v="0"/>
    <x v="14"/>
    <x v="1"/>
    <x v="1"/>
    <s v="PRD0009"/>
    <x v="140"/>
    <x v="2"/>
    <x v="59"/>
    <x v="46"/>
    <x v="22"/>
    <x v="22"/>
    <n v="1500000"/>
    <x v="2"/>
    <s v="EMP0206"/>
    <s v="Arjun Krishnan"/>
    <n v="3"/>
    <n v="3347.41"/>
    <x v="2"/>
    <n v="0"/>
    <n v="12"/>
    <n v="1205.07"/>
    <n v="11247.3"/>
    <n v="7021.38"/>
    <n v="3020.8499999999995"/>
    <s v="Debit Card"/>
    <n v="0.2685844602704649"/>
    <x v="1"/>
    <x v="1"/>
    <x v="0"/>
    <s v="18:19"/>
    <x v="0"/>
    <x v="1"/>
  </r>
  <r>
    <s v="INV102411"/>
    <x v="310"/>
    <x v="1"/>
    <x v="6"/>
    <s v="STR049-2025-Jan"/>
    <x v="421"/>
    <x v="405"/>
    <x v="1"/>
    <x v="11"/>
    <x v="3"/>
    <x v="1"/>
    <s v="PRD0170"/>
    <x v="36"/>
    <x v="17"/>
    <x v="30"/>
    <x v="0"/>
    <x v="110"/>
    <x v="74"/>
    <n v="1200000"/>
    <x v="2"/>
    <s v="Missing Employee ID"/>
    <s v="Not Found"/>
    <n v="1"/>
    <n v="1232.55"/>
    <x v="3"/>
    <n v="246.51"/>
    <n v="12"/>
    <n v="118.32"/>
    <n v="1104.3599999999999"/>
    <n v="887.02"/>
    <n v="99.019999999999925"/>
    <s v="Cash"/>
    <n v="8.9662791118838001E-2"/>
    <x v="3"/>
    <x v="0"/>
    <x v="0"/>
    <s v="10:52"/>
    <x v="3"/>
    <x v="0"/>
  </r>
  <r>
    <s v="INV102412"/>
    <x v="109"/>
    <x v="0"/>
    <x v="5"/>
    <s v="STR076-2024-Jun"/>
    <x v="660"/>
    <x v="196"/>
    <x v="0"/>
    <x v="16"/>
    <x v="3"/>
    <x v="1"/>
    <s v="PRD0002"/>
    <x v="26"/>
    <x v="15"/>
    <x v="24"/>
    <x v="16"/>
    <x v="105"/>
    <x v="21"/>
    <n v="1500000"/>
    <x v="1"/>
    <s v="EMP0026"/>
    <s v="Sunita Ramachandran"/>
    <n v="2"/>
    <n v="1097.29"/>
    <x v="4"/>
    <n v="658.37"/>
    <n v="12"/>
    <n v="184.35"/>
    <n v="1720.56"/>
    <n v="1510.12"/>
    <n v="26.09000000000006"/>
    <s v="UPI"/>
    <n v="1.5163667643092982E-2"/>
    <x v="0"/>
    <x v="0"/>
    <x v="0"/>
    <s v="21:20"/>
    <x v="2"/>
    <x v="0"/>
  </r>
  <r>
    <s v="INV102413"/>
    <x v="251"/>
    <x v="0"/>
    <x v="5"/>
    <s v="STR011-2024-Jun"/>
    <x v="776"/>
    <x v="722"/>
    <x v="1"/>
    <x v="33"/>
    <x v="3"/>
    <x v="1"/>
    <s v="PRD0210"/>
    <x v="123"/>
    <x v="2"/>
    <x v="2"/>
    <x v="22"/>
    <x v="2"/>
    <x v="2"/>
    <n v="2000000"/>
    <x v="0"/>
    <s v="EMP0276"/>
    <s v="Manoj Ramachandran"/>
    <n v="2"/>
    <n v="1481.08"/>
    <x v="6"/>
    <n v="444.32"/>
    <n v="12"/>
    <n v="302.14"/>
    <n v="2819.98"/>
    <n v="2041.8"/>
    <n v="476.04000000000008"/>
    <s v="Debit Card"/>
    <n v="0.16880970787026861"/>
    <x v="1"/>
    <x v="0"/>
    <x v="0"/>
    <s v="13:02"/>
    <x v="1"/>
    <x v="0"/>
  </r>
  <r>
    <s v="INV102414"/>
    <x v="213"/>
    <x v="0"/>
    <x v="1"/>
    <s v="STR064-2024-Oct"/>
    <x v="378"/>
    <x v="363"/>
    <x v="0"/>
    <x v="20"/>
    <x v="0"/>
    <x v="3"/>
    <s v="PRD0136"/>
    <x v="203"/>
    <x v="14"/>
    <x v="31"/>
    <x v="41"/>
    <x v="90"/>
    <x v="67"/>
    <n v="1200000"/>
    <x v="2"/>
    <s v="EMP0086"/>
    <s v="Anil Reddy"/>
    <n v="3"/>
    <n v="1177.06"/>
    <x v="6"/>
    <n v="529.67999999999995"/>
    <n v="3"/>
    <n v="90.05"/>
    <n v="3091.55"/>
    <n v="2731.38"/>
    <n v="270.12000000000006"/>
    <s v="Cash"/>
    <n v="8.7373647523087142E-2"/>
    <x v="3"/>
    <x v="0"/>
    <x v="0"/>
    <s v="14:25"/>
    <x v="1"/>
    <x v="0"/>
  </r>
  <r>
    <s v="INV102415"/>
    <x v="299"/>
    <x v="1"/>
    <x v="8"/>
    <s v="STR028-2025-Mar"/>
    <x v="256"/>
    <x v="250"/>
    <x v="0"/>
    <x v="10"/>
    <x v="4"/>
    <x v="0"/>
    <s v="PRD0035"/>
    <x v="4"/>
    <x v="0"/>
    <x v="4"/>
    <x v="1"/>
    <x v="87"/>
    <x v="65"/>
    <n v="2500000"/>
    <x v="2"/>
    <s v="EMP0206"/>
    <s v="Arjun Krishnan"/>
    <n v="1"/>
    <n v="827.15"/>
    <x v="3"/>
    <n v="165.43"/>
    <n v="5"/>
    <n v="33.090000000000003"/>
    <n v="694.81"/>
    <n v="539.76"/>
    <n v="121.95999999999995"/>
    <s v="UPI"/>
    <n v="0.1755300010074696"/>
    <x v="0"/>
    <x v="0"/>
    <x v="0"/>
    <s v="14:41"/>
    <x v="1"/>
    <x v="0"/>
  </r>
  <r>
    <s v="INV102416"/>
    <x v="170"/>
    <x v="0"/>
    <x v="3"/>
    <s v="STR064-2024-Jul"/>
    <x v="316"/>
    <x v="304"/>
    <x v="0"/>
    <x v="27"/>
    <x v="4"/>
    <x v="3"/>
    <s v="PRD0081"/>
    <x v="118"/>
    <x v="14"/>
    <x v="23"/>
    <x v="21"/>
    <x v="90"/>
    <x v="67"/>
    <n v="1200000"/>
    <x v="2"/>
    <s v="EMP0020"/>
    <s v="Eswar Prasad"/>
    <n v="0"/>
    <n v="6302.13"/>
    <x v="2"/>
    <n v="0"/>
    <n v="3"/>
    <n v="0"/>
    <n v="0"/>
    <n v="0"/>
    <n v="0"/>
    <s v="Debit Card"/>
    <n v="0"/>
    <x v="1"/>
    <x v="1"/>
    <x v="0"/>
    <s v="10:31"/>
    <x v="3"/>
    <x v="1"/>
  </r>
  <r>
    <s v="INV102417"/>
    <x v="9"/>
    <x v="0"/>
    <x v="1"/>
    <s v="STR047-2024-Oct"/>
    <x v="699"/>
    <x v="651"/>
    <x v="0"/>
    <x v="21"/>
    <x v="1"/>
    <x v="1"/>
    <s v="PRD0086"/>
    <x v="143"/>
    <x v="3"/>
    <x v="45"/>
    <x v="1"/>
    <x v="12"/>
    <x v="12"/>
    <n v="800000"/>
    <x v="0"/>
    <s v="EMP0194"/>
    <s v="Pranav Reddy"/>
    <n v="1"/>
    <n v="3639.73"/>
    <x v="1"/>
    <n v="909.93"/>
    <n v="12"/>
    <n v="327.58"/>
    <n v="3057.38"/>
    <n v="2467.2199999999998"/>
    <n v="262.58000000000033"/>
    <s v="Debit Card"/>
    <n v="8.5883992176307919E-2"/>
    <x v="1"/>
    <x v="1"/>
    <x v="0"/>
    <s v="21:15"/>
    <x v="2"/>
    <x v="0"/>
  </r>
  <r>
    <s v="INV102418"/>
    <x v="232"/>
    <x v="0"/>
    <x v="1"/>
    <s v="STR029-2024-Oct"/>
    <x v="576"/>
    <x v="544"/>
    <x v="0"/>
    <x v="4"/>
    <x v="2"/>
    <x v="1"/>
    <s v="PRD0032"/>
    <x v="209"/>
    <x v="4"/>
    <x v="53"/>
    <x v="42"/>
    <x v="37"/>
    <x v="34"/>
    <n v="800000"/>
    <x v="2"/>
    <s v="EMP0147"/>
    <s v="Yogesh Chettiar"/>
    <n v="1"/>
    <n v="908.92"/>
    <x v="5"/>
    <n v="45.45"/>
    <n v="5"/>
    <n v="43.17"/>
    <n v="906.64"/>
    <n v="630.1"/>
    <n v="233.36999999999995"/>
    <s v="Credit Card"/>
    <n v="0.2574009529692049"/>
    <x v="2"/>
    <x v="1"/>
    <x v="0"/>
    <s v="21:19"/>
    <x v="2"/>
    <x v="0"/>
  </r>
  <r>
    <s v="INV102419"/>
    <x v="161"/>
    <x v="1"/>
    <x v="8"/>
    <s v="STR109-2025-Mar"/>
    <x v="613"/>
    <x v="577"/>
    <x v="1"/>
    <x v="16"/>
    <x v="3"/>
    <x v="0"/>
    <s v="PRD0062"/>
    <x v="106"/>
    <x v="13"/>
    <x v="57"/>
    <x v="25"/>
    <x v="13"/>
    <x v="13"/>
    <n v="1200000"/>
    <x v="2"/>
    <s v="EMP0001"/>
    <s v="Charulatha Kumar"/>
    <n v="3"/>
    <n v="619.01"/>
    <x v="2"/>
    <n v="0"/>
    <n v="5"/>
    <n v="92.85"/>
    <n v="1949.88"/>
    <n v="1274.28"/>
    <n v="582.75000000000011"/>
    <s v="Credit Card"/>
    <n v="0.29886454551049302"/>
    <x v="2"/>
    <x v="0"/>
    <x v="0"/>
    <s v="19:14"/>
    <x v="0"/>
    <x v="0"/>
  </r>
  <r>
    <s v="INV102420"/>
    <x v="238"/>
    <x v="0"/>
    <x v="2"/>
    <s v="STR100-2024-May"/>
    <x v="84"/>
    <x v="83"/>
    <x v="1"/>
    <x v="12"/>
    <x v="3"/>
    <x v="0"/>
    <s v="PRD0179"/>
    <x v="114"/>
    <x v="7"/>
    <x v="9"/>
    <x v="47"/>
    <x v="48"/>
    <x v="44"/>
    <n v="2500000"/>
    <x v="2"/>
    <s v="EMP0009"/>
    <s v="Vinod Hegde"/>
    <n v="2"/>
    <n v="1819.49"/>
    <x v="3"/>
    <n v="727.8"/>
    <n v="12"/>
    <n v="349.34"/>
    <n v="3260.52"/>
    <n v="2279.62"/>
    <n v="631.56000000000017"/>
    <s v="Debit Card"/>
    <n v="0.19369916455043987"/>
    <x v="1"/>
    <x v="1"/>
    <x v="1"/>
    <s v="14:24"/>
    <x v="1"/>
    <x v="1"/>
  </r>
  <r>
    <s v="INV102421"/>
    <x v="113"/>
    <x v="0"/>
    <x v="3"/>
    <s v="STR084-2024-Jul"/>
    <x v="229"/>
    <x v="223"/>
    <x v="0"/>
    <x v="13"/>
    <x v="0"/>
    <x v="1"/>
    <s v="PRD0102"/>
    <x v="207"/>
    <x v="2"/>
    <x v="3"/>
    <x v="7"/>
    <x v="7"/>
    <x v="7"/>
    <n v="2000000"/>
    <x v="0"/>
    <s v="EMP0205"/>
    <s v="Malini Gowda"/>
    <n v="1"/>
    <n v="1798.76"/>
    <x v="3"/>
    <n v="359.75"/>
    <n v="12"/>
    <n v="172.68"/>
    <n v="1611.69"/>
    <n v="1331.55"/>
    <n v="107.46000000000009"/>
    <s v="UPI"/>
    <n v="6.6675353200677606E-2"/>
    <x v="0"/>
    <x v="0"/>
    <x v="0"/>
    <s v="12:15"/>
    <x v="1"/>
    <x v="0"/>
  </r>
  <r>
    <s v="INV102422"/>
    <x v="114"/>
    <x v="0"/>
    <x v="10"/>
    <s v="STR004-2024-Apr"/>
    <x v="521"/>
    <x v="494"/>
    <x v="1"/>
    <x v="0"/>
    <x v="0"/>
    <x v="0"/>
    <s v="PRD0033"/>
    <x v="103"/>
    <x v="2"/>
    <x v="59"/>
    <x v="30"/>
    <x v="10"/>
    <x v="10"/>
    <n v="800000"/>
    <x v="2"/>
    <s v="EMP0276"/>
    <s v="Manoj Ramachandran"/>
    <n v="1"/>
    <n v="3355.53"/>
    <x v="3"/>
    <n v="671.11"/>
    <n v="12"/>
    <n v="322.13"/>
    <n v="3006.55"/>
    <n v="2710.05"/>
    <n v="-25.629999999999995"/>
    <s v="UPI"/>
    <n v="-8.5247210257604206E-3"/>
    <x v="0"/>
    <x v="1"/>
    <x v="0"/>
    <s v="14:10"/>
    <x v="1"/>
    <x v="0"/>
  </r>
  <r>
    <s v="INV102423"/>
    <x v="238"/>
    <x v="0"/>
    <x v="2"/>
    <s v="STR037-2024-May"/>
    <x v="602"/>
    <x v="567"/>
    <x v="0"/>
    <x v="3"/>
    <x v="3"/>
    <x v="3"/>
    <s v="PRD0011"/>
    <x v="159"/>
    <x v="6"/>
    <x v="69"/>
    <x v="0"/>
    <x v="0"/>
    <x v="0"/>
    <n v="1000000"/>
    <x v="0"/>
    <s v="EMP0073"/>
    <s v="Sathish Sundaram"/>
    <n v="5"/>
    <n v="809.84"/>
    <x v="2"/>
    <n v="0"/>
    <n v="5"/>
    <n v="202.46"/>
    <n v="4251.66"/>
    <n v="2072.5"/>
    <n v="1976.6999999999998"/>
    <s v="Credit Card"/>
    <n v="0.46492428839559136"/>
    <x v="2"/>
    <x v="0"/>
    <x v="0"/>
    <s v="15:29"/>
    <x v="1"/>
    <x v="1"/>
  </r>
  <r>
    <s v="INV102424"/>
    <x v="172"/>
    <x v="0"/>
    <x v="1"/>
    <s v="STR019-2024-Oct"/>
    <x v="534"/>
    <x v="98"/>
    <x v="1"/>
    <x v="3"/>
    <x v="3"/>
    <x v="0"/>
    <s v="PRD0103"/>
    <x v="174"/>
    <x v="3"/>
    <x v="5"/>
    <x v="15"/>
    <x v="20"/>
    <x v="20"/>
    <n v="1000000"/>
    <x v="2"/>
    <s v="EMP0206"/>
    <s v="Arjun Krishnan"/>
    <n v="1"/>
    <n v="3355"/>
    <x v="1"/>
    <n v="838.75"/>
    <n v="12"/>
    <n v="301.95"/>
    <n v="2818.2"/>
    <n v="2458"/>
    <n v="58.249999999999829"/>
    <s v="Debit Card"/>
    <n v="2.0669221488893563E-2"/>
    <x v="1"/>
    <x v="1"/>
    <x v="0"/>
    <s v="21:04"/>
    <x v="2"/>
    <x v="0"/>
  </r>
  <r>
    <s v="INV102425"/>
    <x v="80"/>
    <x v="0"/>
    <x v="1"/>
    <s v="STR026-2024-Oct"/>
    <x v="612"/>
    <x v="576"/>
    <x v="0"/>
    <x v="35"/>
    <x v="3"/>
    <x v="0"/>
    <s v="PRD0181"/>
    <x v="180"/>
    <x v="18"/>
    <x v="55"/>
    <x v="44"/>
    <x v="65"/>
    <x v="53"/>
    <n v="2500000"/>
    <x v="0"/>
    <s v="EMP0160"/>
    <s v="Ganesh Iyengar"/>
    <n v="1"/>
    <n v="833.82"/>
    <x v="0"/>
    <n v="83.38"/>
    <n v="5"/>
    <n v="37.520000000000003"/>
    <n v="787.96"/>
    <n v="570.17999999999995"/>
    <n v="180.26000000000008"/>
    <s v="Debit Card"/>
    <n v="0.2287679577643536"/>
    <x v="1"/>
    <x v="0"/>
    <x v="0"/>
    <s v="21:39"/>
    <x v="2"/>
    <x v="1"/>
  </r>
  <r>
    <s v="INV102426"/>
    <x v="302"/>
    <x v="0"/>
    <x v="2"/>
    <s v="STR035-2024-May"/>
    <x v="505"/>
    <x v="479"/>
    <x v="1"/>
    <x v="30"/>
    <x v="3"/>
    <x v="1"/>
    <s v="PRD0200"/>
    <x v="0"/>
    <x v="0"/>
    <x v="0"/>
    <x v="0"/>
    <x v="106"/>
    <x v="57"/>
    <n v="1200000"/>
    <x v="0"/>
    <s v="EMP0061"/>
    <s v="Ganapathy Naidu"/>
    <n v="1"/>
    <n v="786.11"/>
    <x v="4"/>
    <n v="235.83"/>
    <n v="5"/>
    <n v="27.51"/>
    <n v="577.79"/>
    <n v="496.67"/>
    <n v="53.609999999999943"/>
    <s v="UPI"/>
    <n v="9.2784575710898334E-2"/>
    <x v="0"/>
    <x v="0"/>
    <x v="0"/>
    <s v="16:46"/>
    <x v="1"/>
    <x v="0"/>
  </r>
  <r>
    <s v="INV102427"/>
    <x v="7"/>
    <x v="1"/>
    <x v="6"/>
    <s v="STR019-2025-Jan"/>
    <x v="89"/>
    <x v="88"/>
    <x v="1"/>
    <x v="19"/>
    <x v="1"/>
    <x v="1"/>
    <s v="PRD0100"/>
    <x v="12"/>
    <x v="9"/>
    <x v="12"/>
    <x v="9"/>
    <x v="20"/>
    <x v="20"/>
    <n v="1000000"/>
    <x v="2"/>
    <s v="EMP0009"/>
    <s v="Vinod Hegde"/>
    <n v="2"/>
    <n v="5647.31"/>
    <x v="0"/>
    <n v="1129.46"/>
    <n v="12"/>
    <n v="1219.82"/>
    <n v="11384.98"/>
    <n v="7941.72"/>
    <n v="2223.4399999999996"/>
    <s v="Debit Card"/>
    <n v="0.19529590741485708"/>
    <x v="1"/>
    <x v="1"/>
    <x v="0"/>
    <s v="21:31"/>
    <x v="2"/>
    <x v="0"/>
  </r>
  <r>
    <s v="INV102428"/>
    <x v="268"/>
    <x v="0"/>
    <x v="10"/>
    <s v="STR001-2024-Apr"/>
    <x v="371"/>
    <x v="356"/>
    <x v="0"/>
    <x v="14"/>
    <x v="1"/>
    <x v="1"/>
    <s v="PRD0174"/>
    <x v="131"/>
    <x v="9"/>
    <x v="14"/>
    <x v="42"/>
    <x v="55"/>
    <x v="48"/>
    <n v="2500000"/>
    <x v="1"/>
    <s v="EMP0255"/>
    <s v="Venkat Sharma"/>
    <n v="1"/>
    <n v="5314.31"/>
    <x v="0"/>
    <n v="531.42999999999995"/>
    <n v="12"/>
    <n v="573.95000000000005"/>
    <n v="5356.83"/>
    <n v="3662.37"/>
    <n v="1120.51"/>
    <s v="Debit Card"/>
    <n v="0.20917408243308075"/>
    <x v="1"/>
    <x v="1"/>
    <x v="0"/>
    <s v="21:42"/>
    <x v="2"/>
    <x v="0"/>
  </r>
  <r>
    <s v="INV102429"/>
    <x v="11"/>
    <x v="1"/>
    <x v="8"/>
    <s v="STR057-2025-Mar"/>
    <x v="230"/>
    <x v="224"/>
    <x v="1"/>
    <x v="20"/>
    <x v="0"/>
    <x v="3"/>
    <s v="PRD0072"/>
    <x v="142"/>
    <x v="0"/>
    <x v="19"/>
    <x v="5"/>
    <x v="60"/>
    <x v="3"/>
    <n v="2500000"/>
    <x v="1"/>
    <s v="EMP0009"/>
    <s v="Vinod Hegde"/>
    <n v="2"/>
    <n v="894.53"/>
    <x v="4"/>
    <n v="536.72"/>
    <n v="5"/>
    <n v="62.62"/>
    <n v="1314.96"/>
    <n v="1198.56"/>
    <n v="53.780000000000094"/>
    <s v="Cash"/>
    <n v="4.0898582466386883E-2"/>
    <x v="3"/>
    <x v="1"/>
    <x v="0"/>
    <s v="15:06"/>
    <x v="1"/>
    <x v="0"/>
  </r>
  <r>
    <s v="INV102430"/>
    <x v="307"/>
    <x v="0"/>
    <x v="3"/>
    <s v="STR032-2024-Jul"/>
    <x v="345"/>
    <x v="330"/>
    <x v="1"/>
    <x v="24"/>
    <x v="1"/>
    <x v="1"/>
    <s v="PRD0198"/>
    <x v="182"/>
    <x v="17"/>
    <x v="38"/>
    <x v="38"/>
    <x v="56"/>
    <x v="30"/>
    <n v="2500000"/>
    <x v="1"/>
    <s v="EMP0009"/>
    <s v="Vinod Hegde"/>
    <n v="1"/>
    <n v="764.52"/>
    <x v="6"/>
    <n v="114.68"/>
    <n v="5"/>
    <n v="32.49"/>
    <n v="682.33"/>
    <n v="585.26"/>
    <n v="64.580000000000041"/>
    <s v="UPI"/>
    <n v="9.4646285521668455E-2"/>
    <x v="0"/>
    <x v="1"/>
    <x v="0"/>
    <s v="16:36"/>
    <x v="1"/>
    <x v="0"/>
  </r>
  <r>
    <s v="INV102431"/>
    <x v="53"/>
    <x v="0"/>
    <x v="1"/>
    <s v="STR033-2024-Oct"/>
    <x v="757"/>
    <x v="705"/>
    <x v="1"/>
    <x v="2"/>
    <x v="2"/>
    <x v="0"/>
    <s v="PRD0034"/>
    <x v="58"/>
    <x v="19"/>
    <x v="40"/>
    <x v="8"/>
    <x v="116"/>
    <x v="53"/>
    <n v="2500000"/>
    <x v="0"/>
    <s v="EMP0255"/>
    <s v="Venkat Sharma"/>
    <n v="2"/>
    <n v="425.97"/>
    <x v="0"/>
    <n v="85.19"/>
    <n v="5"/>
    <n v="38.340000000000003"/>
    <n v="805.09"/>
    <n v="630.26"/>
    <n v="136.49000000000004"/>
    <s v="Credit Card"/>
    <n v="0.16953384093703813"/>
    <x v="2"/>
    <x v="0"/>
    <x v="0"/>
    <s v="13:58"/>
    <x v="1"/>
    <x v="0"/>
  </r>
  <r>
    <s v="INV102432"/>
    <x v="253"/>
    <x v="0"/>
    <x v="1"/>
    <s v="STR038-2024-Oct"/>
    <x v="330"/>
    <x v="316"/>
    <x v="0"/>
    <x v="9"/>
    <x v="2"/>
    <x v="1"/>
    <s v="PRD0145"/>
    <x v="94"/>
    <x v="8"/>
    <x v="10"/>
    <x v="42"/>
    <x v="95"/>
    <x v="69"/>
    <n v="1500000"/>
    <x v="2"/>
    <s v="EMP0170"/>
    <s v="Jyothi Prasad"/>
    <n v="1"/>
    <n v="1752.56"/>
    <x v="6"/>
    <n v="262.88"/>
    <n v="12"/>
    <n v="178.76"/>
    <n v="1668.44"/>
    <n v="1133.27"/>
    <n v="356.41000000000008"/>
    <s v="UPI"/>
    <n v="0.21361870969288682"/>
    <x v="0"/>
    <x v="0"/>
    <x v="0"/>
    <s v="21:36"/>
    <x v="2"/>
    <x v="0"/>
  </r>
  <r>
    <s v="INV102433"/>
    <x v="196"/>
    <x v="0"/>
    <x v="11"/>
    <s v="STR028-2024-Aug"/>
    <x v="257"/>
    <x v="251"/>
    <x v="1"/>
    <x v="22"/>
    <x v="1"/>
    <x v="1"/>
    <s v="PRD0105"/>
    <x v="97"/>
    <x v="8"/>
    <x v="10"/>
    <x v="43"/>
    <x v="87"/>
    <x v="65"/>
    <n v="2500000"/>
    <x v="2"/>
    <s v="EMP0276"/>
    <s v="Manoj Ramachandran"/>
    <n v="1"/>
    <n v="1213.49"/>
    <x v="5"/>
    <n v="60.67"/>
    <n v="12"/>
    <n v="138.34"/>
    <n v="1291.1600000000001"/>
    <n v="841.85"/>
    <n v="310.97000000000003"/>
    <s v="UPI"/>
    <n v="0.24084544130859073"/>
    <x v="0"/>
    <x v="0"/>
    <x v="0"/>
    <s v="18:07"/>
    <x v="0"/>
    <x v="0"/>
  </r>
  <r>
    <s v="INV102434"/>
    <x v="356"/>
    <x v="1"/>
    <x v="8"/>
    <s v="STR117-2025-Mar"/>
    <x v="182"/>
    <x v="179"/>
    <x v="1"/>
    <x v="9"/>
    <x v="2"/>
    <x v="0"/>
    <s v="PRD0137"/>
    <x v="99"/>
    <x v="10"/>
    <x v="15"/>
    <x v="19"/>
    <x v="82"/>
    <x v="39"/>
    <n v="1500000"/>
    <x v="1"/>
    <s v="EMP0002"/>
    <s v="Girish Sundaram"/>
    <n v="4"/>
    <n v="853.2"/>
    <x v="4"/>
    <n v="1023.84"/>
    <n v="5"/>
    <n v="119.45"/>
    <n v="2508.41"/>
    <n v="2089.52"/>
    <n v="299.43999999999988"/>
    <s v="Debit Card"/>
    <n v="0.1193744244361966"/>
    <x v="1"/>
    <x v="0"/>
    <x v="0"/>
    <s v="11:54"/>
    <x v="3"/>
    <x v="1"/>
  </r>
  <r>
    <s v="INV102435"/>
    <x v="157"/>
    <x v="0"/>
    <x v="7"/>
    <s v="STR104-2024-Sep"/>
    <x v="527"/>
    <x v="500"/>
    <x v="1"/>
    <x v="3"/>
    <x v="3"/>
    <x v="0"/>
    <s v="PRD0228"/>
    <x v="61"/>
    <x v="18"/>
    <x v="42"/>
    <x v="8"/>
    <x v="53"/>
    <x v="19"/>
    <n v="1200000"/>
    <x v="1"/>
    <s v="EMP0215"/>
    <s v="Praveen Gupta"/>
    <n v="1"/>
    <n v="1360.29"/>
    <x v="0"/>
    <n v="136.03"/>
    <n v="12"/>
    <n v="146.91"/>
    <n v="1371.17"/>
    <n v="903.3"/>
    <n v="320.96000000000015"/>
    <s v="UPI"/>
    <n v="0.23407746668903209"/>
    <x v="0"/>
    <x v="0"/>
    <x v="0"/>
    <s v="16:20"/>
    <x v="1"/>
    <x v="0"/>
  </r>
  <r>
    <s v="INV102436"/>
    <x v="59"/>
    <x v="0"/>
    <x v="1"/>
    <s v="STR018-2024-Oct"/>
    <x v="369"/>
    <x v="354"/>
    <x v="0"/>
    <x v="4"/>
    <x v="2"/>
    <x v="0"/>
    <s v="PRD0073"/>
    <x v="135"/>
    <x v="1"/>
    <x v="1"/>
    <x v="40"/>
    <x v="46"/>
    <x v="43"/>
    <n v="2000000"/>
    <x v="0"/>
    <s v="EMP0008"/>
    <s v="Deepak Kamath"/>
    <n v="5"/>
    <n v="548.65"/>
    <x v="2"/>
    <n v="0"/>
    <n v="5"/>
    <n v="137.16"/>
    <n v="2880.41"/>
    <n v="1675.75"/>
    <n v="1067.4999999999998"/>
    <s v="UPI"/>
    <n v="0.37060696220329736"/>
    <x v="0"/>
    <x v="0"/>
    <x v="0"/>
    <s v="19:14"/>
    <x v="0"/>
    <x v="0"/>
  </r>
  <r>
    <s v="INV102437"/>
    <x v="274"/>
    <x v="1"/>
    <x v="8"/>
    <s v="STR106-2025-Mar"/>
    <x v="378"/>
    <x v="363"/>
    <x v="0"/>
    <x v="20"/>
    <x v="0"/>
    <x v="3"/>
    <s v="PRD0153"/>
    <x v="125"/>
    <x v="0"/>
    <x v="0"/>
    <x v="7"/>
    <x v="118"/>
    <x v="80"/>
    <n v="2500000"/>
    <x v="0"/>
    <s v="EMP0147"/>
    <s v="Yogesh Chettiar"/>
    <n v="3"/>
    <n v="778.13"/>
    <x v="6"/>
    <n v="350.16"/>
    <n v="5"/>
    <n v="99.21"/>
    <n v="2083.44"/>
    <n v="1708.05"/>
    <n v="276.18000000000012"/>
    <s v="UPI"/>
    <n v="0.13255961294781712"/>
    <x v="0"/>
    <x v="0"/>
    <x v="1"/>
    <s v="15:49"/>
    <x v="1"/>
    <x v="0"/>
  </r>
  <r>
    <s v="INV102438"/>
    <x v="274"/>
    <x v="1"/>
    <x v="8"/>
    <s v="STR025-2025-Mar"/>
    <x v="715"/>
    <x v="666"/>
    <x v="1"/>
    <x v="2"/>
    <x v="2"/>
    <x v="2"/>
    <s v="PRD0004"/>
    <x v="183"/>
    <x v="8"/>
    <x v="39"/>
    <x v="2"/>
    <x v="112"/>
    <x v="76"/>
    <n v="1500000"/>
    <x v="1"/>
    <s v="EMP0008"/>
    <s v="Deepak Kamath"/>
    <n v="1"/>
    <n v="1607.74"/>
    <x v="5"/>
    <n v="80.39"/>
    <n v="12"/>
    <n v="183.28"/>
    <n v="1710.63"/>
    <n v="1144.5899999999999"/>
    <n v="382.76000000000022"/>
    <s v="Cash"/>
    <n v="0.22375382169142374"/>
    <x v="3"/>
    <x v="0"/>
    <x v="0"/>
    <s v="16:03"/>
    <x v="1"/>
    <x v="0"/>
  </r>
  <r>
    <s v="INV102439"/>
    <x v="258"/>
    <x v="0"/>
    <x v="1"/>
    <s v="STR006-2024-Oct"/>
    <x v="79"/>
    <x v="79"/>
    <x v="1"/>
    <x v="14"/>
    <x v="1"/>
    <x v="1"/>
    <s v="PRD0107"/>
    <x v="243"/>
    <x v="3"/>
    <x v="74"/>
    <x v="30"/>
    <x v="86"/>
    <x v="3"/>
    <n v="2000000"/>
    <x v="1"/>
    <s v="EMP0225"/>
    <s v="Swathi Achari"/>
    <n v="2"/>
    <n v="2883.51"/>
    <x v="1"/>
    <n v="1441.76"/>
    <n v="12"/>
    <n v="519.03"/>
    <n v="4844.29"/>
    <n v="4299.3999999999996"/>
    <n v="25.860000000000355"/>
    <s v="UPI"/>
    <n v="5.3382435816188454E-3"/>
    <x v="0"/>
    <x v="0"/>
    <x v="0"/>
    <s v="11:19"/>
    <x v="3"/>
    <x v="0"/>
  </r>
  <r>
    <s v="INV102440"/>
    <x v="189"/>
    <x v="0"/>
    <x v="0"/>
    <s v="STR092-2024-Dec"/>
    <x v="591"/>
    <x v="558"/>
    <x v="0"/>
    <x v="5"/>
    <x v="2"/>
    <x v="1"/>
    <s v="PRD0230"/>
    <x v="237"/>
    <x v="0"/>
    <x v="37"/>
    <x v="34"/>
    <x v="31"/>
    <x v="30"/>
    <n v="1500000"/>
    <x v="1"/>
    <s v="EMP0206"/>
    <s v="Arjun Krishnan"/>
    <n v="2"/>
    <n v="1151.44"/>
    <x v="2"/>
    <n v="0"/>
    <n v="12"/>
    <n v="276.35000000000002"/>
    <n v="2579.23"/>
    <n v="1719.88"/>
    <n v="582.99999999999989"/>
    <s v="Cash"/>
    <n v="0.22603645273977113"/>
    <x v="3"/>
    <x v="1"/>
    <x v="0"/>
    <s v="10:40"/>
    <x v="3"/>
    <x v="0"/>
  </r>
  <r>
    <s v="INV102441"/>
    <x v="230"/>
    <x v="0"/>
    <x v="9"/>
    <s v="STR079-2024-Nov"/>
    <x v="603"/>
    <x v="95"/>
    <x v="0"/>
    <x v="17"/>
    <x v="2"/>
    <x v="0"/>
    <s v="PRD0061"/>
    <x v="152"/>
    <x v="13"/>
    <x v="22"/>
    <x v="14"/>
    <x v="79"/>
    <x v="63"/>
    <n v="2500000"/>
    <x v="1"/>
    <s v="EMP0223"/>
    <s v="Meena Krishnan"/>
    <n v="4"/>
    <n v="645.20000000000005"/>
    <x v="0"/>
    <n v="258.08"/>
    <n v="5"/>
    <n v="116.14"/>
    <n v="2438.86"/>
    <n v="2037.76"/>
    <n v="284.96000000000015"/>
    <s v="UPI"/>
    <n v="0.11684147511542284"/>
    <x v="0"/>
    <x v="1"/>
    <x v="0"/>
    <s v="15:47"/>
    <x v="1"/>
    <x v="0"/>
  </r>
  <r>
    <s v="INV102442"/>
    <x v="157"/>
    <x v="0"/>
    <x v="7"/>
    <s v="STR029-2024-Sep"/>
    <x v="23"/>
    <x v="23"/>
    <x v="1"/>
    <x v="10"/>
    <x v="4"/>
    <x v="0"/>
    <s v="PRD0132"/>
    <x v="107"/>
    <x v="1"/>
    <x v="62"/>
    <x v="13"/>
    <x v="37"/>
    <x v="34"/>
    <n v="800000"/>
    <x v="2"/>
    <s v="EMP0156"/>
    <s v="Deepthi Iyengar"/>
    <n v="3"/>
    <n v="614.11"/>
    <x v="0"/>
    <n v="184.23"/>
    <n v="5"/>
    <n v="82.91"/>
    <n v="1741.01"/>
    <n v="1093.83"/>
    <n v="564.2700000000001"/>
    <s v="Credit Card"/>
    <n v="0.32410497354983608"/>
    <x v="2"/>
    <x v="0"/>
    <x v="0"/>
    <s v="13:54"/>
    <x v="1"/>
    <x v="0"/>
  </r>
  <r>
    <s v="INV102443"/>
    <x v="197"/>
    <x v="0"/>
    <x v="1"/>
    <s v="STR021-2024-Oct"/>
    <x v="691"/>
    <x v="643"/>
    <x v="0"/>
    <x v="20"/>
    <x v="0"/>
    <x v="0"/>
    <s v="PRD0039"/>
    <x v="111"/>
    <x v="11"/>
    <x v="18"/>
    <x v="45"/>
    <x v="8"/>
    <x v="8"/>
    <n v="2000000"/>
    <x v="1"/>
    <s v="EMP0015"/>
    <s v="Vikram Bhat"/>
    <n v="1"/>
    <n v="885.29"/>
    <x v="3"/>
    <n v="177.06"/>
    <n v="5"/>
    <n v="35.409999999999997"/>
    <n v="743.64"/>
    <n v="570.20000000000005"/>
    <n v="138.02999999999994"/>
    <s v="UPI"/>
    <n v="0.18561400677747289"/>
    <x v="0"/>
    <x v="0"/>
    <x v="0"/>
    <s v="16:56"/>
    <x v="1"/>
    <x v="0"/>
  </r>
  <r>
    <s v="INV102444"/>
    <x v="181"/>
    <x v="0"/>
    <x v="9"/>
    <s v="STR037-2024-Nov"/>
    <x v="49"/>
    <x v="49"/>
    <x v="1"/>
    <x v="0"/>
    <x v="0"/>
    <x v="3"/>
    <s v="PRD0177"/>
    <x v="73"/>
    <x v="10"/>
    <x v="15"/>
    <x v="28"/>
    <x v="0"/>
    <x v="0"/>
    <n v="1000000"/>
    <x v="0"/>
    <s v="EMP0215"/>
    <s v="Praveen Gupta"/>
    <n v="1"/>
    <n v="845.85"/>
    <x v="1"/>
    <n v="211.46"/>
    <n v="5"/>
    <n v="31.72"/>
    <n v="666.11"/>
    <n v="629.72"/>
    <n v="4.6699999999999875"/>
    <s v="Cash"/>
    <n v="7.010854063142705E-3"/>
    <x v="3"/>
    <x v="0"/>
    <x v="0"/>
    <s v="17:16"/>
    <x v="0"/>
    <x v="0"/>
  </r>
  <r>
    <s v="INV102445"/>
    <x v="349"/>
    <x v="1"/>
    <x v="8"/>
    <s v="STR079-2025-Mar"/>
    <x v="305"/>
    <x v="294"/>
    <x v="1"/>
    <x v="24"/>
    <x v="1"/>
    <x v="3"/>
    <s v="PRD0052"/>
    <x v="83"/>
    <x v="4"/>
    <x v="53"/>
    <x v="32"/>
    <x v="79"/>
    <x v="63"/>
    <n v="2500000"/>
    <x v="1"/>
    <s v="EMP0206"/>
    <s v="Arjun Krishnan"/>
    <n v="3"/>
    <n v="797.29"/>
    <x v="2"/>
    <n v="0"/>
    <n v="5"/>
    <n v="119.59"/>
    <n v="2511.46"/>
    <n v="1536.33"/>
    <n v="855.54000000000008"/>
    <s v="Debit Card"/>
    <n v="0.34065444004682538"/>
    <x v="1"/>
    <x v="1"/>
    <x v="0"/>
    <s v="16:04"/>
    <x v="1"/>
    <x v="0"/>
  </r>
  <r>
    <s v="INV102446"/>
    <x v="53"/>
    <x v="0"/>
    <x v="1"/>
    <s v="STR090-2024-Oct"/>
    <x v="450"/>
    <x v="347"/>
    <x v="1"/>
    <x v="17"/>
    <x v="2"/>
    <x v="1"/>
    <s v="PRD0149"/>
    <x v="154"/>
    <x v="3"/>
    <x v="63"/>
    <x v="39"/>
    <x v="35"/>
    <x v="33"/>
    <n v="2500000"/>
    <x v="1"/>
    <s v="EMP0285"/>
    <s v="Chandran Krishnan"/>
    <n v="1"/>
    <n v="1691.75"/>
    <x v="0"/>
    <n v="169.18"/>
    <n v="12"/>
    <n v="182.71"/>
    <n v="1705.28"/>
    <n v="1145.21"/>
    <n v="377.3599999999999"/>
    <s v="Cash"/>
    <n v="0.2212891724526177"/>
    <x v="3"/>
    <x v="0"/>
    <x v="0"/>
    <s v="12:28"/>
    <x v="1"/>
    <x v="0"/>
  </r>
  <r>
    <s v="INV102447"/>
    <x v="208"/>
    <x v="0"/>
    <x v="11"/>
    <s v="STR071-2024-Aug"/>
    <x v="213"/>
    <x v="208"/>
    <x v="1"/>
    <x v="2"/>
    <x v="2"/>
    <x v="1"/>
    <s v="PRD0066"/>
    <x v="179"/>
    <x v="18"/>
    <x v="55"/>
    <x v="38"/>
    <x v="38"/>
    <x v="35"/>
    <n v="2000000"/>
    <x v="1"/>
    <s v="EMP0090"/>
    <s v="Padma Gounder"/>
    <n v="1"/>
    <n v="1479.13"/>
    <x v="1"/>
    <n v="369.78"/>
    <n v="12"/>
    <n v="133.12"/>
    <n v="1242.47"/>
    <n v="949.97"/>
    <n v="159.38"/>
    <s v="Cash"/>
    <n v="0.128276739076195"/>
    <x v="3"/>
    <x v="1"/>
    <x v="0"/>
    <s v="18:10"/>
    <x v="0"/>
    <x v="1"/>
  </r>
  <r>
    <s v="INV102448"/>
    <x v="95"/>
    <x v="1"/>
    <x v="6"/>
    <s v="STR008-2025-Jan"/>
    <x v="690"/>
    <x v="642"/>
    <x v="1"/>
    <x v="22"/>
    <x v="1"/>
    <x v="0"/>
    <s v="PRD0033"/>
    <x v="103"/>
    <x v="2"/>
    <x v="59"/>
    <x v="30"/>
    <x v="63"/>
    <x v="51"/>
    <n v="1500000"/>
    <x v="1"/>
    <s v="EMP0276"/>
    <s v="Manoj Ramachandran"/>
    <n v="1"/>
    <n v="3556.99"/>
    <x v="0"/>
    <n v="355.7"/>
    <n v="12"/>
    <n v="384.15"/>
    <n v="3585.44"/>
    <n v="2710.05"/>
    <n v="491.2399999999999"/>
    <s v="Debit Card"/>
    <n v="0.1370096836092641"/>
    <x v="1"/>
    <x v="0"/>
    <x v="0"/>
    <s v="13:51"/>
    <x v="1"/>
    <x v="0"/>
  </r>
  <r>
    <s v="INV102449"/>
    <x v="153"/>
    <x v="0"/>
    <x v="7"/>
    <s v="STR015-2024-Sep"/>
    <x v="339"/>
    <x v="324"/>
    <x v="0"/>
    <x v="13"/>
    <x v="0"/>
    <x v="3"/>
    <s v="PRD0134"/>
    <x v="55"/>
    <x v="8"/>
    <x v="13"/>
    <x v="22"/>
    <x v="84"/>
    <x v="11"/>
    <n v="800000"/>
    <x v="1"/>
    <s v="EMP0001"/>
    <s v="Charulatha Kumar"/>
    <n v="3"/>
    <n v="856.29"/>
    <x v="5"/>
    <n v="128.44"/>
    <n v="5"/>
    <n v="122.02"/>
    <n v="2562.4499999999998"/>
    <n v="2094.2399999999998"/>
    <n v="346.19000000000005"/>
    <s v="UPI"/>
    <n v="0.13510117270580893"/>
    <x v="0"/>
    <x v="0"/>
    <x v="0"/>
    <s v="20:33"/>
    <x v="0"/>
    <x v="0"/>
  </r>
  <r>
    <s v="INV102450"/>
    <x v="150"/>
    <x v="1"/>
    <x v="4"/>
    <s v="STR024-2025-Feb"/>
    <x v="617"/>
    <x v="580"/>
    <x v="1"/>
    <x v="35"/>
    <x v="3"/>
    <x v="0"/>
    <s v="PRD0041"/>
    <x v="163"/>
    <x v="7"/>
    <x v="35"/>
    <x v="29"/>
    <x v="16"/>
    <x v="16"/>
    <n v="1000000"/>
    <x v="0"/>
    <s v="EMP0240"/>
    <s v="Gopal Prasad"/>
    <n v="1"/>
    <n v="821.38"/>
    <x v="4"/>
    <n v="246.41"/>
    <n v="5"/>
    <n v="28.75"/>
    <n v="603.72"/>
    <n v="637.27"/>
    <n v="-62.299999999999955"/>
    <s v="UPI"/>
    <n v="-0.10319353342609149"/>
    <x v="0"/>
    <x v="0"/>
    <x v="0"/>
    <s v="13:09"/>
    <x v="1"/>
    <x v="0"/>
  </r>
  <r>
    <s v="INV102451"/>
    <x v="300"/>
    <x v="0"/>
    <x v="7"/>
    <s v="STR039-2024-Sep"/>
    <x v="738"/>
    <x v="687"/>
    <x v="1"/>
    <x v="9"/>
    <x v="2"/>
    <x v="2"/>
    <s v="PRD0084"/>
    <x v="50"/>
    <x v="7"/>
    <x v="9"/>
    <x v="29"/>
    <x v="94"/>
    <x v="68"/>
    <n v="1500000"/>
    <x v="2"/>
    <s v="EMP0132"/>
    <s v="Vasanthi Gupta"/>
    <n v="0"/>
    <n v="1346.73"/>
    <x v="2"/>
    <n v="0"/>
    <n v="12"/>
    <n v="0"/>
    <n v="0"/>
    <n v="0"/>
    <n v="0"/>
    <s v="Cash"/>
    <n v="0"/>
    <x v="3"/>
    <x v="0"/>
    <x v="0"/>
    <s v="11:03"/>
    <x v="3"/>
    <x v="0"/>
  </r>
  <r>
    <s v="INV102452"/>
    <x v="54"/>
    <x v="0"/>
    <x v="0"/>
    <s v="STR007-2024-Dec"/>
    <x v="309"/>
    <x v="298"/>
    <x v="0"/>
    <x v="4"/>
    <x v="2"/>
    <x v="1"/>
    <s v="PRD0037"/>
    <x v="167"/>
    <x v="12"/>
    <x v="21"/>
    <x v="10"/>
    <x v="40"/>
    <x v="37"/>
    <n v="1500000"/>
    <x v="1"/>
    <s v="EMP0009"/>
    <s v="Vinod Hegde"/>
    <n v="1"/>
    <n v="900.07"/>
    <x v="0"/>
    <n v="90.01"/>
    <n v="5"/>
    <n v="40.5"/>
    <n v="850.56"/>
    <n v="671.19"/>
    <n v="138.86999999999989"/>
    <s v="Net Banking"/>
    <n v="0.16326890519187348"/>
    <x v="4"/>
    <x v="1"/>
    <x v="0"/>
    <s v="15:28"/>
    <x v="1"/>
    <x v="0"/>
  </r>
  <r>
    <s v="INV102453"/>
    <x v="111"/>
    <x v="0"/>
    <x v="9"/>
    <s v="STR015-2024-Nov"/>
    <x v="483"/>
    <x v="458"/>
    <x v="0"/>
    <x v="27"/>
    <x v="4"/>
    <x v="3"/>
    <s v="PRD0043"/>
    <x v="63"/>
    <x v="12"/>
    <x v="21"/>
    <x v="20"/>
    <x v="84"/>
    <x v="11"/>
    <n v="800000"/>
    <x v="1"/>
    <s v="EMP0091"/>
    <s v="Hari Nair"/>
    <n v="1"/>
    <n v="3154.54"/>
    <x v="3"/>
    <n v="630.91"/>
    <n v="12"/>
    <n v="302.83999999999997"/>
    <n v="2826.47"/>
    <n v="2034.01"/>
    <n v="489.61999999999983"/>
    <s v="Credit Card"/>
    <n v="0.17322667496913105"/>
    <x v="2"/>
    <x v="1"/>
    <x v="0"/>
    <s v="18:29"/>
    <x v="0"/>
    <x v="0"/>
  </r>
  <r>
    <s v="INV102454"/>
    <x v="300"/>
    <x v="0"/>
    <x v="7"/>
    <s v="STR051-2024-Sep"/>
    <x v="618"/>
    <x v="581"/>
    <x v="0"/>
    <x v="12"/>
    <x v="3"/>
    <x v="2"/>
    <s v="PRD0233"/>
    <x v="16"/>
    <x v="8"/>
    <x v="16"/>
    <x v="10"/>
    <x v="41"/>
    <x v="38"/>
    <n v="2000000"/>
    <x v="1"/>
    <s v="EMP0156"/>
    <s v="Deepthi Iyengar"/>
    <n v="2"/>
    <n v="1226.01"/>
    <x v="2"/>
    <n v="0"/>
    <n v="12"/>
    <n v="294.24"/>
    <n v="2746.26"/>
    <n v="1730.96"/>
    <n v="721.06000000000017"/>
    <s v="UPI"/>
    <n v="0.26256071894139671"/>
    <x v="0"/>
    <x v="0"/>
    <x v="0"/>
    <s v="18:24"/>
    <x v="0"/>
    <x v="0"/>
  </r>
  <r>
    <s v="INV102455"/>
    <x v="174"/>
    <x v="0"/>
    <x v="2"/>
    <s v="STR037-2024-May"/>
    <x v="260"/>
    <x v="254"/>
    <x v="1"/>
    <x v="28"/>
    <x v="1"/>
    <x v="0"/>
    <s v="PRD0120"/>
    <x v="120"/>
    <x v="18"/>
    <x v="34"/>
    <x v="9"/>
    <x v="0"/>
    <x v="0"/>
    <n v="1000000"/>
    <x v="0"/>
    <s v="EMP0072"/>
    <s v="Anitha Ramachandran"/>
    <n v="1"/>
    <n v="587.95000000000005"/>
    <x v="5"/>
    <n v="29.4"/>
    <n v="5"/>
    <n v="27.93"/>
    <n v="586.48"/>
    <n v="371.12"/>
    <n v="187.43"/>
    <s v="UPI"/>
    <n v="0.31958464056745328"/>
    <x v="0"/>
    <x v="0"/>
    <x v="0"/>
    <s v="21:51"/>
    <x v="2"/>
    <x v="0"/>
  </r>
  <r>
    <s v="INV102457"/>
    <x v="130"/>
    <x v="0"/>
    <x v="1"/>
    <s v="STR092-2024-Oct"/>
    <x v="794"/>
    <x v="737"/>
    <x v="1"/>
    <x v="4"/>
    <x v="2"/>
    <x v="3"/>
    <s v="PRD0173"/>
    <x v="189"/>
    <x v="3"/>
    <x v="63"/>
    <x v="23"/>
    <x v="31"/>
    <x v="30"/>
    <n v="1500000"/>
    <x v="1"/>
    <s v="EMP0206"/>
    <s v="Arjun Krishnan"/>
    <n v="2"/>
    <n v="2736.17"/>
    <x v="2"/>
    <n v="0"/>
    <n v="12"/>
    <n v="656.68"/>
    <n v="6129.02"/>
    <n v="3724.7"/>
    <n v="1747.6400000000008"/>
    <s v="Credit Card"/>
    <n v="0.28514183344156174"/>
    <x v="2"/>
    <x v="0"/>
    <x v="0"/>
    <s v="20:39"/>
    <x v="0"/>
    <x v="1"/>
  </r>
  <r>
    <s v="INV102458"/>
    <x v="80"/>
    <x v="0"/>
    <x v="1"/>
    <s v="STR028-2024-Oct"/>
    <x v="560"/>
    <x v="530"/>
    <x v="1"/>
    <x v="15"/>
    <x v="4"/>
    <x v="3"/>
    <s v="PRD0190"/>
    <x v="141"/>
    <x v="15"/>
    <x v="24"/>
    <x v="3"/>
    <x v="87"/>
    <x v="65"/>
    <n v="2500000"/>
    <x v="2"/>
    <s v="EMP0207"/>
    <s v="Chitra Bhat"/>
    <n v="4"/>
    <n v="1416.47"/>
    <x v="2"/>
    <n v="0"/>
    <n v="12"/>
    <n v="679.91"/>
    <n v="6345.79"/>
    <n v="3657.4"/>
    <n v="2008.48"/>
    <s v="Net Banking"/>
    <n v="0.31650590391424865"/>
    <x v="4"/>
    <x v="1"/>
    <x v="0"/>
    <s v="21:37"/>
    <x v="2"/>
    <x v="1"/>
  </r>
  <r>
    <s v="INV102459"/>
    <x v="244"/>
    <x v="0"/>
    <x v="2"/>
    <s v="STR057-2024-May"/>
    <x v="588"/>
    <x v="556"/>
    <x v="0"/>
    <x v="23"/>
    <x v="0"/>
    <x v="0"/>
    <s v="PRD0134"/>
    <x v="55"/>
    <x v="8"/>
    <x v="13"/>
    <x v="22"/>
    <x v="60"/>
    <x v="3"/>
    <n v="2500000"/>
    <x v="1"/>
    <s v="EMP0223"/>
    <s v="Meena Krishnan"/>
    <n v="1"/>
    <n v="930.46"/>
    <x v="4"/>
    <n v="279.14"/>
    <n v="5"/>
    <n v="32.57"/>
    <n v="683.89"/>
    <n v="698.08"/>
    <n v="-46.760000000000055"/>
    <s v="UPI"/>
    <n v="-6.837356884879156E-2"/>
    <x v="0"/>
    <x v="0"/>
    <x v="0"/>
    <s v="16:35"/>
    <x v="1"/>
    <x v="0"/>
  </r>
  <r>
    <s v="INV102460"/>
    <x v="333"/>
    <x v="0"/>
    <x v="5"/>
    <s v="STR062-2024-Jun"/>
    <x v="241"/>
    <x v="235"/>
    <x v="0"/>
    <x v="29"/>
    <x v="4"/>
    <x v="0"/>
    <s v="PRD0027"/>
    <x v="92"/>
    <x v="12"/>
    <x v="21"/>
    <x v="13"/>
    <x v="6"/>
    <x v="6"/>
    <n v="1000000"/>
    <x v="0"/>
    <s v="EMP0141"/>
    <s v="Dhruv Mishra"/>
    <n v="1"/>
    <n v="2932.95"/>
    <x v="6"/>
    <n v="439.94"/>
    <n v="12"/>
    <n v="299.16000000000003"/>
    <n v="2792.17"/>
    <n v="2198.2199999999998"/>
    <n v="294.79000000000025"/>
    <s v="Debit Card"/>
    <n v="0.10557738246596741"/>
    <x v="1"/>
    <x v="0"/>
    <x v="0"/>
    <s v="21:05"/>
    <x v="2"/>
    <x v="0"/>
  </r>
  <r>
    <s v="INV102461"/>
    <x v="161"/>
    <x v="1"/>
    <x v="8"/>
    <s v="STR013-2025-Mar"/>
    <x v="513"/>
    <x v="486"/>
    <x v="0"/>
    <x v="14"/>
    <x v="1"/>
    <x v="1"/>
    <s v="PRD0160"/>
    <x v="30"/>
    <x v="7"/>
    <x v="26"/>
    <x v="18"/>
    <x v="76"/>
    <x v="50"/>
    <n v="2500000"/>
    <x v="2"/>
    <s v="EMP0020"/>
    <s v="Eswar Prasad"/>
    <n v="2"/>
    <n v="1048.97"/>
    <x v="1"/>
    <n v="524.49"/>
    <n v="12"/>
    <n v="188.81"/>
    <n v="1762.26"/>
    <n v="1518"/>
    <n v="55.449999999999989"/>
    <s v="Debit Card"/>
    <n v="3.146527754133896E-2"/>
    <x v="1"/>
    <x v="0"/>
    <x v="0"/>
    <s v="13:17"/>
    <x v="1"/>
    <x v="0"/>
  </r>
  <r>
    <s v="INV102462"/>
    <x v="182"/>
    <x v="0"/>
    <x v="10"/>
    <s v="STR104-2024-Apr"/>
    <x v="551"/>
    <x v="521"/>
    <x v="0"/>
    <x v="11"/>
    <x v="3"/>
    <x v="1"/>
    <s v="PRD0203"/>
    <x v="60"/>
    <x v="4"/>
    <x v="41"/>
    <x v="34"/>
    <x v="53"/>
    <x v="19"/>
    <n v="1200000"/>
    <x v="1"/>
    <s v="EMP0205"/>
    <s v="Malini Gowda"/>
    <n v="2"/>
    <n v="1205.31"/>
    <x v="3"/>
    <n v="482.12"/>
    <n v="12"/>
    <n v="231.42"/>
    <n v="2159.92"/>
    <n v="1829.44"/>
    <n v="99.060000000000031"/>
    <s v="UPI"/>
    <n v="4.5862809733693853E-2"/>
    <x v="0"/>
    <x v="0"/>
    <x v="0"/>
    <s v="12:12"/>
    <x v="1"/>
    <x v="0"/>
  </r>
  <r>
    <s v="INV102463"/>
    <x v="67"/>
    <x v="0"/>
    <x v="0"/>
    <s v="STR047-2024-Dec"/>
    <x v="367"/>
    <x v="352"/>
    <x v="0"/>
    <x v="16"/>
    <x v="3"/>
    <x v="0"/>
    <s v="PRD0128"/>
    <x v="19"/>
    <x v="0"/>
    <x v="19"/>
    <x v="13"/>
    <x v="12"/>
    <x v="12"/>
    <n v="800000"/>
    <x v="0"/>
    <s v="EMP0285"/>
    <s v="Chandran Krishnan"/>
    <n v="1"/>
    <n v="1432.5"/>
    <x v="1"/>
    <n v="358.12"/>
    <n v="12"/>
    <n v="128.93"/>
    <n v="1203.31"/>
    <n v="844.65"/>
    <n v="229.72999999999996"/>
    <s v="Debit Card"/>
    <n v="0.19091505929477853"/>
    <x v="1"/>
    <x v="1"/>
    <x v="0"/>
    <s v="20:40"/>
    <x v="0"/>
    <x v="1"/>
  </r>
  <r>
    <s v="INV102464"/>
    <x v="140"/>
    <x v="0"/>
    <x v="11"/>
    <s v="STR008-2024-Aug"/>
    <x v="384"/>
    <x v="369"/>
    <x v="0"/>
    <x v="23"/>
    <x v="0"/>
    <x v="3"/>
    <s v="PRD0117"/>
    <x v="10"/>
    <x v="8"/>
    <x v="10"/>
    <x v="8"/>
    <x v="63"/>
    <x v="51"/>
    <n v="1500000"/>
    <x v="1"/>
    <s v="EMP0127"/>
    <s v="Chandra Reddy"/>
    <n v="4"/>
    <n v="1822.36"/>
    <x v="0"/>
    <n v="728.94"/>
    <n v="12"/>
    <n v="787.26"/>
    <n v="7347.76"/>
    <n v="5599.4"/>
    <n v="961.10000000000059"/>
    <s v="Debit Card"/>
    <n v="0.13080176815791486"/>
    <x v="1"/>
    <x v="0"/>
    <x v="0"/>
    <s v="18:39"/>
    <x v="0"/>
    <x v="0"/>
  </r>
  <r>
    <s v="INV102465"/>
    <x v="276"/>
    <x v="0"/>
    <x v="5"/>
    <s v="STR048-2024-Jun"/>
    <x v="188"/>
    <x v="185"/>
    <x v="1"/>
    <x v="31"/>
    <x v="1"/>
    <x v="0"/>
    <s v="PRD0228"/>
    <x v="61"/>
    <x v="18"/>
    <x v="42"/>
    <x v="8"/>
    <x v="119"/>
    <x v="59"/>
    <n v="1200000"/>
    <x v="0"/>
    <s v="EMP0127"/>
    <s v="Chandra Reddy"/>
    <n v="1"/>
    <n v="1272.17"/>
    <x v="5"/>
    <n v="63.61"/>
    <n v="12"/>
    <n v="145.03"/>
    <n v="1353.59"/>
    <n v="903.3"/>
    <n v="305.26"/>
    <s v="UPI"/>
    <n v="0.22551880554673129"/>
    <x v="0"/>
    <x v="0"/>
    <x v="0"/>
    <s v="19:10"/>
    <x v="0"/>
    <x v="0"/>
  </r>
  <r>
    <s v="INV102466"/>
    <x v="129"/>
    <x v="0"/>
    <x v="0"/>
    <s v="STR052-2024-Dec"/>
    <x v="370"/>
    <x v="355"/>
    <x v="0"/>
    <x v="31"/>
    <x v="1"/>
    <x v="1"/>
    <s v="PRD0049"/>
    <x v="77"/>
    <x v="4"/>
    <x v="41"/>
    <x v="36"/>
    <x v="115"/>
    <x v="59"/>
    <n v="800000"/>
    <x v="0"/>
    <s v="EMP0001"/>
    <s v="Charulatha Kumar"/>
    <n v="2"/>
    <n v="1585.96"/>
    <x v="6"/>
    <n v="475.79"/>
    <n v="12"/>
    <n v="323.54000000000002"/>
    <n v="3019.67"/>
    <n v="2009.88"/>
    <n v="686.25"/>
    <s v="Cash"/>
    <n v="0.22725993237671666"/>
    <x v="3"/>
    <x v="1"/>
    <x v="0"/>
    <s v="12:28"/>
    <x v="1"/>
    <x v="0"/>
  </r>
  <r>
    <s v="INV102467"/>
    <x v="301"/>
    <x v="0"/>
    <x v="0"/>
    <s v="STR078-2024-Dec"/>
    <x v="361"/>
    <x v="346"/>
    <x v="1"/>
    <x v="3"/>
    <x v="3"/>
    <x v="1"/>
    <s v="PRD0141"/>
    <x v="62"/>
    <x v="10"/>
    <x v="43"/>
    <x v="12"/>
    <x v="3"/>
    <x v="3"/>
    <n v="1200000"/>
    <x v="1"/>
    <s v="EMP0255"/>
    <s v="Venkat Sharma"/>
    <n v="4"/>
    <n v="724.81"/>
    <x v="0"/>
    <n v="289.92"/>
    <n v="5"/>
    <n v="130.47"/>
    <n v="2739.79"/>
    <n v="2190.6799999999998"/>
    <n v="418.6400000000001"/>
    <s v="UPI"/>
    <n v="0.15280003211925006"/>
    <x v="0"/>
    <x v="0"/>
    <x v="0"/>
    <s v="17:49"/>
    <x v="0"/>
    <x v="0"/>
  </r>
  <r>
    <s v="INV102468"/>
    <x v="29"/>
    <x v="1"/>
    <x v="8"/>
    <s v="STR085-2025-Mar"/>
    <x v="693"/>
    <x v="645"/>
    <x v="1"/>
    <x v="24"/>
    <x v="1"/>
    <x v="3"/>
    <s v="PRD0154"/>
    <x v="225"/>
    <x v="1"/>
    <x v="51"/>
    <x v="12"/>
    <x v="9"/>
    <x v="9"/>
    <n v="1500000"/>
    <x v="2"/>
    <s v="EMP0173"/>
    <s v="Logesh Gopalakrishnan"/>
    <n v="3"/>
    <n v="610.52"/>
    <x v="4"/>
    <n v="549.47"/>
    <n v="5"/>
    <n v="64.099999999999994"/>
    <n v="1346.19"/>
    <n v="1119.81"/>
    <n v="162.28000000000011"/>
    <s v="Net Banking"/>
    <n v="0.12054761957821712"/>
    <x v="4"/>
    <x v="1"/>
    <x v="0"/>
    <s v="10:17"/>
    <x v="3"/>
    <x v="0"/>
  </r>
  <r>
    <s v="INV102469"/>
    <x v="295"/>
    <x v="0"/>
    <x v="9"/>
    <s v="STR075-2024-Nov"/>
    <x v="144"/>
    <x v="142"/>
    <x v="1"/>
    <x v="32"/>
    <x v="3"/>
    <x v="2"/>
    <s v="PRD0130"/>
    <x v="132"/>
    <x v="2"/>
    <x v="59"/>
    <x v="47"/>
    <x v="21"/>
    <x v="21"/>
    <n v="1000000"/>
    <x v="1"/>
    <s v="EMP0258"/>
    <s v="Preethi Singh"/>
    <n v="1"/>
    <n v="1619.97"/>
    <x v="0"/>
    <n v="162"/>
    <n v="12"/>
    <n v="174.96"/>
    <n v="1632.93"/>
    <n v="962.17"/>
    <n v="495.80000000000007"/>
    <s v="UPI"/>
    <n v="0.30362599744018426"/>
    <x v="0"/>
    <x v="0"/>
    <x v="0"/>
    <s v="10:02"/>
    <x v="3"/>
    <x v="1"/>
  </r>
  <r>
    <s v="INV102470"/>
    <x v="65"/>
    <x v="1"/>
    <x v="4"/>
    <s v="STR088-2025-Feb"/>
    <x v="379"/>
    <x v="364"/>
    <x v="0"/>
    <x v="19"/>
    <x v="1"/>
    <x v="1"/>
    <s v="PRD0043"/>
    <x v="63"/>
    <x v="12"/>
    <x v="21"/>
    <x v="20"/>
    <x v="17"/>
    <x v="17"/>
    <n v="2000000"/>
    <x v="2"/>
    <s v="EMP0240"/>
    <s v="Gopal Prasad"/>
    <n v="4"/>
    <n v="3140.01"/>
    <x v="1"/>
    <n v="3140.01"/>
    <n v="12"/>
    <n v="1130.4000000000001"/>
    <n v="10550.43"/>
    <n v="8136.04"/>
    <n v="1283.9900000000002"/>
    <s v="Cash"/>
    <n v="0.12170025297547116"/>
    <x v="3"/>
    <x v="0"/>
    <x v="0"/>
    <s v="17:00"/>
    <x v="0"/>
    <x v="0"/>
  </r>
  <r>
    <s v="INV102471"/>
    <x v="267"/>
    <x v="1"/>
    <x v="8"/>
    <s v="STR021-2025-Mar"/>
    <x v="318"/>
    <x v="306"/>
    <x v="1"/>
    <x v="3"/>
    <x v="3"/>
    <x v="3"/>
    <s v="PRD0194"/>
    <x v="238"/>
    <x v="19"/>
    <x v="36"/>
    <x v="45"/>
    <x v="8"/>
    <x v="8"/>
    <n v="2000000"/>
    <x v="1"/>
    <s v="EMP0073"/>
    <s v="Sathish Sundaram"/>
    <n v="1"/>
    <n v="441.02"/>
    <x v="5"/>
    <n v="22.05"/>
    <n v="5"/>
    <n v="20.95"/>
    <n v="439.92"/>
    <n v="319.07"/>
    <n v="99.90000000000002"/>
    <s v="UPI"/>
    <n v="0.22708674304418988"/>
    <x v="0"/>
    <x v="0"/>
    <x v="0"/>
    <s v="12:06"/>
    <x v="1"/>
    <x v="1"/>
  </r>
  <r>
    <s v="INV102472"/>
    <x v="45"/>
    <x v="0"/>
    <x v="5"/>
    <s v="STR071-2024-Jun"/>
    <x v="715"/>
    <x v="666"/>
    <x v="1"/>
    <x v="2"/>
    <x v="2"/>
    <x v="2"/>
    <s v="PRD0006"/>
    <x v="224"/>
    <x v="19"/>
    <x v="72"/>
    <x v="34"/>
    <x v="38"/>
    <x v="35"/>
    <n v="2000000"/>
    <x v="1"/>
    <s v="EMP0149"/>
    <s v="Vasanthi Kamath"/>
    <n v="2"/>
    <n v="1136.93"/>
    <x v="0"/>
    <n v="227.39"/>
    <n v="12"/>
    <n v="245.58"/>
    <n v="2292.0500000000002"/>
    <n v="1507.46"/>
    <n v="539.0100000000001"/>
    <s v="UPI"/>
    <n v="0.2351650269409481"/>
    <x v="0"/>
    <x v="1"/>
    <x v="1"/>
    <s v="19:32"/>
    <x v="0"/>
    <x v="0"/>
  </r>
  <r>
    <s v="INV102473"/>
    <x v="272"/>
    <x v="0"/>
    <x v="9"/>
    <s v="STR093-2024-Nov"/>
    <x v="786"/>
    <x v="731"/>
    <x v="1"/>
    <x v="30"/>
    <x v="3"/>
    <x v="0"/>
    <s v="PRD0005"/>
    <x v="184"/>
    <x v="9"/>
    <x v="28"/>
    <x v="13"/>
    <x v="47"/>
    <x v="29"/>
    <n v="1000000"/>
    <x v="1"/>
    <s v="EMP0205"/>
    <s v="Malini Gowda"/>
    <n v="3"/>
    <n v="2584.81"/>
    <x v="0"/>
    <n v="775.44"/>
    <n v="12"/>
    <n v="837.48"/>
    <n v="7816.47"/>
    <n v="5418.09"/>
    <n v="1560.9"/>
    <s v="Credit Card"/>
    <n v="0.19969372363739643"/>
    <x v="2"/>
    <x v="0"/>
    <x v="0"/>
    <s v="21:19"/>
    <x v="2"/>
    <x v="1"/>
  </r>
  <r>
    <s v="INV102474"/>
    <x v="163"/>
    <x v="0"/>
    <x v="0"/>
    <s v="STR083-2024-Dec"/>
    <x v="496"/>
    <x v="470"/>
    <x v="0"/>
    <x v="36"/>
    <x v="1"/>
    <x v="0"/>
    <s v="PRD0189"/>
    <x v="14"/>
    <x v="9"/>
    <x v="14"/>
    <x v="11"/>
    <x v="28"/>
    <x v="27"/>
    <n v="1200000"/>
    <x v="2"/>
    <s v="EMP0173"/>
    <s v="Logesh Gopalakrishnan"/>
    <n v="4"/>
    <n v="1454.81"/>
    <x v="2"/>
    <n v="0"/>
    <n v="12"/>
    <n v="698.31"/>
    <n v="6517.55"/>
    <n v="3785.2"/>
    <n v="2034.0400000000004"/>
    <s v="Debit Card"/>
    <n v="0.31208659695744573"/>
    <x v="1"/>
    <x v="0"/>
    <x v="0"/>
    <s v="18:35"/>
    <x v="0"/>
    <x v="0"/>
  </r>
  <r>
    <s v="INV102475"/>
    <x v="149"/>
    <x v="0"/>
    <x v="0"/>
    <s v="STR024-2024-Dec"/>
    <x v="266"/>
    <x v="258"/>
    <x v="1"/>
    <x v="2"/>
    <x v="2"/>
    <x v="0"/>
    <s v="PRD0093"/>
    <x v="54"/>
    <x v="0"/>
    <x v="37"/>
    <x v="33"/>
    <x v="16"/>
    <x v="16"/>
    <n v="1000000"/>
    <x v="0"/>
    <s v="EMP0173"/>
    <s v="Logesh Gopalakrishnan"/>
    <n v="1"/>
    <n v="1007.33"/>
    <x v="2"/>
    <n v="0"/>
    <n v="12"/>
    <n v="120.88"/>
    <n v="1128.21"/>
    <n v="568.05999999999995"/>
    <n v="439.2700000000001"/>
    <s v="Net Banking"/>
    <n v="0.38935127325586555"/>
    <x v="4"/>
    <x v="1"/>
    <x v="0"/>
    <s v="17:05"/>
    <x v="0"/>
    <x v="1"/>
  </r>
  <r>
    <s v="INV102476"/>
    <x v="144"/>
    <x v="1"/>
    <x v="8"/>
    <s v="STR044-2025-Mar"/>
    <x v="146"/>
    <x v="144"/>
    <x v="1"/>
    <x v="8"/>
    <x v="3"/>
    <x v="1"/>
    <s v="PRD0071"/>
    <x v="17"/>
    <x v="10"/>
    <x v="17"/>
    <x v="4"/>
    <x v="36"/>
    <x v="17"/>
    <n v="1200000"/>
    <x v="2"/>
    <s v="EMP0225"/>
    <s v="Swathi Achari"/>
    <n v="1"/>
    <n v="820.61"/>
    <x v="2"/>
    <n v="0"/>
    <n v="5"/>
    <n v="41.03"/>
    <n v="861.64"/>
    <n v="534.80999999999995"/>
    <n v="285.80000000000007"/>
    <s v="UPI"/>
    <n v="0.33169305046190994"/>
    <x v="0"/>
    <x v="0"/>
    <x v="0"/>
    <s v="11:58"/>
    <x v="3"/>
    <x v="0"/>
  </r>
  <r>
    <s v="INV102477"/>
    <x v="60"/>
    <x v="0"/>
    <x v="11"/>
    <s v="STR020-2024-Aug"/>
    <x v="127"/>
    <x v="125"/>
    <x v="0"/>
    <x v="12"/>
    <x v="3"/>
    <x v="0"/>
    <s v="PRD0199"/>
    <x v="5"/>
    <x v="3"/>
    <x v="5"/>
    <x v="4"/>
    <x v="81"/>
    <x v="53"/>
    <n v="2000000"/>
    <x v="0"/>
    <s v="EMP0045"/>
    <s v="Chitra Chettiar"/>
    <n v="1"/>
    <n v="3681.94"/>
    <x v="2"/>
    <n v="0"/>
    <n v="12"/>
    <n v="441.83"/>
    <n v="4123.7700000000004"/>
    <n v="2424.62"/>
    <n v="1257.3200000000006"/>
    <s v="Debit Card"/>
    <n v="0.30489576285777348"/>
    <x v="1"/>
    <x v="0"/>
    <x v="0"/>
    <s v="11:01"/>
    <x v="3"/>
    <x v="1"/>
  </r>
  <r>
    <s v="INV102478"/>
    <x v="137"/>
    <x v="0"/>
    <x v="0"/>
    <s v="STR023-2024-Dec"/>
    <x v="252"/>
    <x v="246"/>
    <x v="0"/>
    <x v="4"/>
    <x v="2"/>
    <x v="1"/>
    <s v="PRD0109"/>
    <x v="171"/>
    <x v="15"/>
    <x v="24"/>
    <x v="16"/>
    <x v="44"/>
    <x v="41"/>
    <n v="2000000"/>
    <x v="1"/>
    <s v="EMP0127"/>
    <s v="Chandra Reddy"/>
    <n v="2"/>
    <n v="1646.98"/>
    <x v="5"/>
    <n v="164.7"/>
    <n v="12"/>
    <n v="375.51"/>
    <n v="3504.77"/>
    <n v="2184.86"/>
    <n v="944.39999999999986"/>
    <s v="Cash"/>
    <n v="0.2694613341246358"/>
    <x v="3"/>
    <x v="1"/>
    <x v="0"/>
    <s v="14:04"/>
    <x v="1"/>
    <x v="0"/>
  </r>
  <r>
    <s v="INV102479"/>
    <x v="65"/>
    <x v="1"/>
    <x v="4"/>
    <s v="STR090-2025-Feb"/>
    <x v="778"/>
    <x v="724"/>
    <x v="0"/>
    <x v="15"/>
    <x v="4"/>
    <x v="1"/>
    <s v="PRD0187"/>
    <x v="219"/>
    <x v="16"/>
    <x v="58"/>
    <x v="8"/>
    <x v="35"/>
    <x v="33"/>
    <n v="2500000"/>
    <x v="1"/>
    <s v="EMP0001"/>
    <s v="Charulatha Kumar"/>
    <n v="3"/>
    <n v="2717.14"/>
    <x v="4"/>
    <n v="2445.4299999999998"/>
    <n v="12"/>
    <n v="684.72"/>
    <n v="6390.71"/>
    <n v="5875.17"/>
    <n v="-169.18000000000006"/>
    <s v="Credit Card"/>
    <n v="-2.6472801926546514E-2"/>
    <x v="2"/>
    <x v="0"/>
    <x v="0"/>
    <s v="19:51"/>
    <x v="0"/>
    <x v="0"/>
  </r>
  <r>
    <s v="INV102480"/>
    <x v="317"/>
    <x v="0"/>
    <x v="2"/>
    <s v="STR018-2024-May"/>
    <x v="200"/>
    <x v="197"/>
    <x v="1"/>
    <x v="17"/>
    <x v="2"/>
    <x v="3"/>
    <s v="PRD0129"/>
    <x v="54"/>
    <x v="6"/>
    <x v="56"/>
    <x v="2"/>
    <x v="46"/>
    <x v="43"/>
    <n v="2000000"/>
    <x v="0"/>
    <s v="EMP0090"/>
    <s v="Padma Gounder"/>
    <n v="4"/>
    <n v="647.4"/>
    <x v="1"/>
    <n v="647.4"/>
    <n v="5"/>
    <n v="97.11"/>
    <n v="2039.31"/>
    <n v="1614.84"/>
    <n v="327.36"/>
    <s v="Credit Card"/>
    <n v="0.16052488341644969"/>
    <x v="2"/>
    <x v="1"/>
    <x v="0"/>
    <s v="14:17"/>
    <x v="1"/>
    <x v="0"/>
  </r>
  <r>
    <s v="INV102481"/>
    <x v="156"/>
    <x v="0"/>
    <x v="10"/>
    <s v="STR009-2024-Apr"/>
    <x v="784"/>
    <x v="729"/>
    <x v="1"/>
    <x v="36"/>
    <x v="1"/>
    <x v="0"/>
    <s v="PRD0176"/>
    <x v="168"/>
    <x v="0"/>
    <x v="0"/>
    <x v="32"/>
    <x v="66"/>
    <x v="49"/>
    <n v="2500000"/>
    <x v="1"/>
    <s v="EMP0203"/>
    <s v="Rani Mishra"/>
    <n v="1"/>
    <n v="1147.7"/>
    <x v="5"/>
    <n v="57.38"/>
    <n v="12"/>
    <n v="130.84"/>
    <n v="1221.1600000000001"/>
    <n v="770.73"/>
    <n v="319.59000000000003"/>
    <s v="UPI"/>
    <n v="0.26171017720855583"/>
    <x v="0"/>
    <x v="0"/>
    <x v="0"/>
    <s v="12:05"/>
    <x v="1"/>
    <x v="0"/>
  </r>
  <r>
    <s v="INV102482"/>
    <x v="99"/>
    <x v="0"/>
    <x v="10"/>
    <s v="STR080-2024-Apr"/>
    <x v="682"/>
    <x v="634"/>
    <x v="1"/>
    <x v="10"/>
    <x v="4"/>
    <x v="0"/>
    <s v="PRD0090"/>
    <x v="31"/>
    <x v="1"/>
    <x v="1"/>
    <x v="19"/>
    <x v="26"/>
    <x v="19"/>
    <n v="2000000"/>
    <x v="1"/>
    <s v="EMP0260"/>
    <s v="Malathi Varma"/>
    <n v="3"/>
    <n v="686.67"/>
    <x v="0"/>
    <n v="206"/>
    <n v="5"/>
    <n v="92.7"/>
    <n v="1946.71"/>
    <n v="1257.8399999999999"/>
    <n v="596.17000000000007"/>
    <s v="UPI"/>
    <n v="0.30624489523349657"/>
    <x v="0"/>
    <x v="0"/>
    <x v="0"/>
    <s v="19:18"/>
    <x v="0"/>
    <x v="1"/>
  </r>
  <r>
    <s v="INV102483"/>
    <x v="13"/>
    <x v="0"/>
    <x v="2"/>
    <s v="STR007-2024-May"/>
    <x v="744"/>
    <x v="692"/>
    <x v="0"/>
    <x v="13"/>
    <x v="0"/>
    <x v="3"/>
    <s v="PRD0161"/>
    <x v="33"/>
    <x v="0"/>
    <x v="4"/>
    <x v="14"/>
    <x v="40"/>
    <x v="37"/>
    <n v="1500000"/>
    <x v="1"/>
    <s v="EMP0141"/>
    <s v="Dhruv Mishra"/>
    <n v="2"/>
    <n v="867.55"/>
    <x v="5"/>
    <n v="86.75"/>
    <n v="5"/>
    <n v="82.42"/>
    <n v="1730.77"/>
    <n v="1137.06"/>
    <n v="511.29"/>
    <s v="Cash"/>
    <n v="0.29541186870583613"/>
    <x v="3"/>
    <x v="1"/>
    <x v="0"/>
    <s v="11:26"/>
    <x v="3"/>
    <x v="0"/>
  </r>
  <r>
    <s v="INV102484"/>
    <x v="119"/>
    <x v="0"/>
    <x v="3"/>
    <s v="STR021-2024-Jul"/>
    <x v="211"/>
    <x v="108"/>
    <x v="0"/>
    <x v="10"/>
    <x v="4"/>
    <x v="1"/>
    <s v="PRD0194"/>
    <x v="238"/>
    <x v="19"/>
    <x v="36"/>
    <x v="45"/>
    <x v="8"/>
    <x v="8"/>
    <n v="2000000"/>
    <x v="1"/>
    <s v="EMP0091"/>
    <s v="Hari Nair"/>
    <n v="3"/>
    <n v="423.58"/>
    <x v="6"/>
    <n v="190.61"/>
    <n v="5"/>
    <n v="54.01"/>
    <n v="1134.1400000000001"/>
    <n v="957.21"/>
    <n v="122.92000000000007"/>
    <s v="Debit Card"/>
    <n v="0.10838168127391686"/>
    <x v="1"/>
    <x v="0"/>
    <x v="0"/>
    <s v="16:13"/>
    <x v="1"/>
    <x v="0"/>
  </r>
  <r>
    <s v="INV102485"/>
    <x v="152"/>
    <x v="0"/>
    <x v="2"/>
    <s v="STR047-2024-May"/>
    <x v="509"/>
    <x v="482"/>
    <x v="1"/>
    <x v="32"/>
    <x v="3"/>
    <x v="0"/>
    <s v="PRD0236"/>
    <x v="81"/>
    <x v="1"/>
    <x v="51"/>
    <x v="1"/>
    <x v="12"/>
    <x v="12"/>
    <n v="800000"/>
    <x v="0"/>
    <s v="EMP0207"/>
    <s v="Chitra Bhat"/>
    <n v="3"/>
    <n v="659.15"/>
    <x v="1"/>
    <n v="494.36"/>
    <n v="5"/>
    <n v="74.150000000000006"/>
    <n v="1557.24"/>
    <n v="1253.76"/>
    <n v="229.33"/>
    <s v="Credit Card"/>
    <n v="0.14726695949243535"/>
    <x v="2"/>
    <x v="0"/>
    <x v="0"/>
    <s v="15:57"/>
    <x v="1"/>
    <x v="0"/>
  </r>
  <r>
    <s v="INV102486"/>
    <x v="231"/>
    <x v="0"/>
    <x v="11"/>
    <s v="STR113-2024-Aug"/>
    <x v="795"/>
    <x v="738"/>
    <x v="1"/>
    <x v="18"/>
    <x v="2"/>
    <x v="3"/>
    <s v="PRD0145"/>
    <x v="94"/>
    <x v="8"/>
    <x v="10"/>
    <x v="42"/>
    <x v="64"/>
    <x v="52"/>
    <n v="2000000"/>
    <x v="2"/>
    <s v="EMP0255"/>
    <s v="Venkat Sharma"/>
    <n v="2"/>
    <n v="1726.93"/>
    <x v="4"/>
    <n v="1036.1600000000001"/>
    <n v="12"/>
    <n v="290.12"/>
    <n v="2707.82"/>
    <n v="2266.54"/>
    <n v="151.1600000000002"/>
    <s v="Net Banking"/>
    <n v="5.5823503777946905E-2"/>
    <x v="4"/>
    <x v="1"/>
    <x v="0"/>
    <s v="21:17"/>
    <x v="2"/>
    <x v="0"/>
  </r>
  <r>
    <s v="INV102487"/>
    <x v="160"/>
    <x v="0"/>
    <x v="5"/>
    <s v="STR032-2024-Jun"/>
    <x v="796"/>
    <x v="739"/>
    <x v="1"/>
    <x v="0"/>
    <x v="0"/>
    <x v="0"/>
    <s v="PRD0209"/>
    <x v="245"/>
    <x v="17"/>
    <x v="38"/>
    <x v="11"/>
    <x v="56"/>
    <x v="30"/>
    <n v="2500000"/>
    <x v="1"/>
    <s v="EMP0061"/>
    <s v="Ganapathy Naidu"/>
    <n v="1"/>
    <n v="1240.55"/>
    <x v="0"/>
    <n v="124.06"/>
    <n v="12"/>
    <n v="133.97999999999999"/>
    <n v="1250.47"/>
    <n v="871.26"/>
    <n v="245.23000000000005"/>
    <s v="UPI"/>
    <n v="0.1961102625412845"/>
    <x v="0"/>
    <x v="0"/>
    <x v="0"/>
    <s v="14:25"/>
    <x v="1"/>
    <x v="0"/>
  </r>
  <r>
    <s v="INV102488"/>
    <x v="198"/>
    <x v="0"/>
    <x v="10"/>
    <s v="STR101-2024-Apr"/>
    <x v="425"/>
    <x v="408"/>
    <x v="0"/>
    <x v="5"/>
    <x v="2"/>
    <x v="2"/>
    <s v="PRD0207"/>
    <x v="193"/>
    <x v="2"/>
    <x v="2"/>
    <x v="3"/>
    <x v="34"/>
    <x v="32"/>
    <n v="1200000"/>
    <x v="1"/>
    <s v="EMP0215"/>
    <s v="Praveen Gupta"/>
    <n v="2"/>
    <n v="4362.9799999999996"/>
    <x v="4"/>
    <n v="2617.79"/>
    <n v="12"/>
    <n v="732.98"/>
    <n v="6841.15"/>
    <n v="6046.26"/>
    <n v="61.9099999999994"/>
    <s v="Debit Card"/>
    <n v="9.0496480854826162E-3"/>
    <x v="1"/>
    <x v="1"/>
    <x v="0"/>
    <s v="14:25"/>
    <x v="1"/>
    <x v="0"/>
  </r>
  <r>
    <s v="INV102489"/>
    <x v="347"/>
    <x v="0"/>
    <x v="11"/>
    <s v="STR043-2024-Aug"/>
    <x v="797"/>
    <x v="740"/>
    <x v="0"/>
    <x v="23"/>
    <x v="0"/>
    <x v="0"/>
    <s v="PRD0120"/>
    <x v="120"/>
    <x v="18"/>
    <x v="34"/>
    <x v="9"/>
    <x v="97"/>
    <x v="20"/>
    <n v="1500000"/>
    <x v="2"/>
    <s v="EMP0255"/>
    <s v="Venkat Sharma"/>
    <n v="1"/>
    <n v="580.69000000000005"/>
    <x v="1"/>
    <n v="145.16999999999999"/>
    <n v="5"/>
    <n v="21.78"/>
    <n v="457.3"/>
    <n v="371.12"/>
    <n v="64.400000000000006"/>
    <s v="UPI"/>
    <n v="0.14082659085939209"/>
    <x v="0"/>
    <x v="0"/>
    <x v="0"/>
    <s v="14:05"/>
    <x v="1"/>
    <x v="0"/>
  </r>
  <r>
    <s v="INV102490"/>
    <x v="167"/>
    <x v="0"/>
    <x v="10"/>
    <s v="STR079-2024-Apr"/>
    <x v="627"/>
    <x v="590"/>
    <x v="0"/>
    <x v="31"/>
    <x v="1"/>
    <x v="3"/>
    <s v="PRD0066"/>
    <x v="179"/>
    <x v="18"/>
    <x v="55"/>
    <x v="38"/>
    <x v="79"/>
    <x v="63"/>
    <n v="2500000"/>
    <x v="1"/>
    <s v="EMP0147"/>
    <s v="Yogesh Chettiar"/>
    <n v="4"/>
    <n v="1309.6400000000001"/>
    <x v="0"/>
    <n v="523.86"/>
    <n v="12"/>
    <n v="565.76"/>
    <n v="5280.46"/>
    <n v="3799.88"/>
    <n v="914.81999999999994"/>
    <s v="Cash"/>
    <n v="0.17324627021130734"/>
    <x v="3"/>
    <x v="0"/>
    <x v="0"/>
    <s v="10:08"/>
    <x v="3"/>
    <x v="0"/>
  </r>
  <r>
    <s v="INV102491"/>
    <x v="53"/>
    <x v="0"/>
    <x v="1"/>
    <s v="STR006-2024-Oct"/>
    <x v="294"/>
    <x v="205"/>
    <x v="0"/>
    <x v="15"/>
    <x v="4"/>
    <x v="0"/>
    <s v="PRD0221"/>
    <x v="226"/>
    <x v="4"/>
    <x v="6"/>
    <x v="40"/>
    <x v="86"/>
    <x v="3"/>
    <n v="2000000"/>
    <x v="1"/>
    <s v="EMP0149"/>
    <s v="Vasanthi Kamath"/>
    <n v="0"/>
    <n v="724.53"/>
    <x v="0"/>
    <n v="0"/>
    <n v="5"/>
    <n v="0"/>
    <n v="0"/>
    <n v="0"/>
    <n v="0"/>
    <s v="UPI"/>
    <n v="0"/>
    <x v="0"/>
    <x v="0"/>
    <x v="0"/>
    <s v="21:53"/>
    <x v="2"/>
    <x v="0"/>
  </r>
  <r>
    <s v="INV102492"/>
    <x v="289"/>
    <x v="0"/>
    <x v="11"/>
    <s v="STR093-2024-Aug"/>
    <x v="552"/>
    <x v="522"/>
    <x v="1"/>
    <x v="14"/>
    <x v="1"/>
    <x v="1"/>
    <s v="PRD0070"/>
    <x v="145"/>
    <x v="13"/>
    <x v="67"/>
    <x v="13"/>
    <x v="47"/>
    <x v="29"/>
    <n v="1000000"/>
    <x v="1"/>
    <s v="EMP0015"/>
    <s v="Vikram Bhat"/>
    <n v="1"/>
    <n v="833.12"/>
    <x v="3"/>
    <n v="166.62"/>
    <n v="5"/>
    <n v="33.33"/>
    <n v="699.83"/>
    <n v="565.45000000000005"/>
    <n v="101.05"/>
    <s v="Cash"/>
    <n v="0.14439220953660173"/>
    <x v="3"/>
    <x v="0"/>
    <x v="0"/>
    <s v="13:24"/>
    <x v="1"/>
    <x v="0"/>
  </r>
  <r>
    <s v="INV102493"/>
    <x v="256"/>
    <x v="0"/>
    <x v="2"/>
    <s v="STR016-2024-May"/>
    <x v="70"/>
    <x v="70"/>
    <x v="1"/>
    <x v="19"/>
    <x v="1"/>
    <x v="0"/>
    <s v="PRD0013"/>
    <x v="15"/>
    <x v="10"/>
    <x v="15"/>
    <x v="8"/>
    <x v="50"/>
    <x v="46"/>
    <n v="1200000"/>
    <x v="0"/>
    <s v="EMP0206"/>
    <s v="Arjun Krishnan"/>
    <n v="2"/>
    <n v="769.09"/>
    <x v="0"/>
    <n v="153.82"/>
    <n v="5"/>
    <n v="69.22"/>
    <n v="1453.58"/>
    <n v="1100.02"/>
    <n v="284.33999999999992"/>
    <s v="EMI"/>
    <n v="0.19561358851937968"/>
    <x v="5"/>
    <x v="0"/>
    <x v="0"/>
    <s v="14:17"/>
    <x v="1"/>
    <x v="0"/>
  </r>
  <r>
    <s v="INV102494"/>
    <x v="210"/>
    <x v="0"/>
    <x v="9"/>
    <s v="STR051-2024-Nov"/>
    <x v="241"/>
    <x v="235"/>
    <x v="0"/>
    <x v="29"/>
    <x v="4"/>
    <x v="0"/>
    <s v="PRD0019"/>
    <x v="38"/>
    <x v="13"/>
    <x v="32"/>
    <x v="22"/>
    <x v="41"/>
    <x v="38"/>
    <n v="2000000"/>
    <x v="1"/>
    <s v="EMP0225"/>
    <s v="Swathi Achari"/>
    <n v="1"/>
    <n v="602.02"/>
    <x v="0"/>
    <n v="60.2"/>
    <n v="5"/>
    <n v="27.09"/>
    <n v="568.91"/>
    <n v="413.39"/>
    <n v="128.42999999999998"/>
    <s v="Credit Card"/>
    <n v="0.22574748202703412"/>
    <x v="2"/>
    <x v="0"/>
    <x v="0"/>
    <s v="17:11"/>
    <x v="0"/>
    <x v="0"/>
  </r>
  <r>
    <s v="INV102495"/>
    <x v="131"/>
    <x v="0"/>
    <x v="2"/>
    <s v="STR066-2024-May"/>
    <x v="440"/>
    <x v="423"/>
    <x v="1"/>
    <x v="2"/>
    <x v="2"/>
    <x v="0"/>
    <s v="PRD0198"/>
    <x v="182"/>
    <x v="17"/>
    <x v="38"/>
    <x v="38"/>
    <x v="39"/>
    <x v="36"/>
    <n v="2500000"/>
    <x v="1"/>
    <s v="EMP0121"/>
    <s v="Yamini Pandian"/>
    <n v="3"/>
    <n v="782.44"/>
    <x v="6"/>
    <n v="352.1"/>
    <n v="5"/>
    <n v="99.76"/>
    <n v="2094.98"/>
    <n v="1755.78"/>
    <n v="239.44000000000005"/>
    <s v="Credit Card"/>
    <n v="0.11429226054664009"/>
    <x v="2"/>
    <x v="1"/>
    <x v="0"/>
    <s v="16:59"/>
    <x v="1"/>
    <x v="0"/>
  </r>
  <r>
    <s v="INV102496"/>
    <x v="175"/>
    <x v="0"/>
    <x v="2"/>
    <s v="STR094-2024-May"/>
    <x v="798"/>
    <x v="741"/>
    <x v="0"/>
    <x v="24"/>
    <x v="1"/>
    <x v="1"/>
    <s v="PRD0165"/>
    <x v="165"/>
    <x v="5"/>
    <x v="33"/>
    <x v="22"/>
    <x v="75"/>
    <x v="60"/>
    <n v="1200000"/>
    <x v="1"/>
    <s v="EMP0073"/>
    <s v="Sathish Sundaram"/>
    <n v="1"/>
    <n v="1127.83"/>
    <x v="3"/>
    <n v="225.57"/>
    <n v="12"/>
    <n v="108.27"/>
    <n v="1010.53"/>
    <n v="754.73"/>
    <n v="147.52999999999997"/>
    <s v="Net Banking"/>
    <n v="0.14599269690162586"/>
    <x v="4"/>
    <x v="0"/>
    <x v="0"/>
    <s v="19:07"/>
    <x v="0"/>
    <x v="0"/>
  </r>
  <r>
    <s v="INV102497"/>
    <x v="83"/>
    <x v="1"/>
    <x v="8"/>
    <s v="STR071-2025-Mar"/>
    <x v="196"/>
    <x v="193"/>
    <x v="0"/>
    <x v="33"/>
    <x v="3"/>
    <x v="0"/>
    <s v="PRD0170"/>
    <x v="36"/>
    <x v="17"/>
    <x v="30"/>
    <x v="0"/>
    <x v="38"/>
    <x v="35"/>
    <n v="2000000"/>
    <x v="1"/>
    <s v="EMP0121"/>
    <s v="Yamini Pandian"/>
    <n v="1"/>
    <n v="1136.18"/>
    <x v="2"/>
    <n v="0"/>
    <n v="12"/>
    <n v="136.34"/>
    <n v="1272.52"/>
    <n v="887.02"/>
    <n v="249.16"/>
    <s v="Debit Card"/>
    <n v="0.19580045893188319"/>
    <x v="1"/>
    <x v="0"/>
    <x v="0"/>
    <s v="21:07"/>
    <x v="2"/>
    <x v="0"/>
  </r>
  <r>
    <s v="INV102498"/>
    <x v="120"/>
    <x v="0"/>
    <x v="10"/>
    <s v="STR032-2024-Apr"/>
    <x v="285"/>
    <x v="32"/>
    <x v="0"/>
    <x v="27"/>
    <x v="4"/>
    <x v="1"/>
    <s v="PRD0246"/>
    <x v="228"/>
    <x v="0"/>
    <x v="4"/>
    <x v="1"/>
    <x v="56"/>
    <x v="30"/>
    <n v="2500000"/>
    <x v="1"/>
    <s v="EMP0091"/>
    <s v="Hari Nair"/>
    <n v="1"/>
    <n v="1129.78"/>
    <x v="2"/>
    <n v="0"/>
    <n v="12"/>
    <n v="135.57"/>
    <n v="1265.3499999999999"/>
    <n v="744"/>
    <n v="385.77999999999992"/>
    <s v="UPI"/>
    <n v="0.30488007270715606"/>
    <x v="0"/>
    <x v="1"/>
    <x v="0"/>
    <s v="11:58"/>
    <x v="3"/>
    <x v="0"/>
  </r>
  <r>
    <s v="INV102499"/>
    <x v="181"/>
    <x v="0"/>
    <x v="9"/>
    <s v="STR110-2024-Nov"/>
    <x v="109"/>
    <x v="108"/>
    <x v="0"/>
    <x v="29"/>
    <x v="4"/>
    <x v="0"/>
    <s v="PRD0096"/>
    <x v="104"/>
    <x v="9"/>
    <x v="60"/>
    <x v="40"/>
    <x v="18"/>
    <x v="18"/>
    <n v="1000000"/>
    <x v="1"/>
    <s v="EMP0204"/>
    <s v="Rahul Krishnan"/>
    <n v="2"/>
    <n v="4069.58"/>
    <x v="2"/>
    <n v="0"/>
    <n v="12"/>
    <n v="976.7"/>
    <n v="9115.86"/>
    <n v="5667.22"/>
    <n v="2471.9400000000005"/>
    <s v="UPI"/>
    <n v="0.27116914915323409"/>
    <x v="0"/>
    <x v="0"/>
    <x v="0"/>
    <s v="15:34"/>
    <x v="1"/>
    <x v="0"/>
  </r>
  <r>
    <s v="INV102500"/>
    <x v="247"/>
    <x v="1"/>
    <x v="8"/>
    <s v="STR090-2025-Mar"/>
    <x v="414"/>
    <x v="398"/>
    <x v="0"/>
    <x v="3"/>
    <x v="3"/>
    <x v="1"/>
    <s v="PRD0200"/>
    <x v="0"/>
    <x v="0"/>
    <x v="0"/>
    <x v="0"/>
    <x v="35"/>
    <x v="33"/>
    <n v="2500000"/>
    <x v="1"/>
    <s v="EMP0170"/>
    <s v="Jyothi Prasad"/>
    <n v="1"/>
    <n v="834.1"/>
    <x v="6"/>
    <n v="125.11"/>
    <n v="5"/>
    <n v="35.450000000000003"/>
    <n v="744.44"/>
    <n v="496.67"/>
    <n v="212.32000000000005"/>
    <s v="Credit Card"/>
    <n v="0.28520767288162918"/>
    <x v="2"/>
    <x v="0"/>
    <x v="0"/>
    <s v="10:59"/>
    <x v="3"/>
    <x v="1"/>
  </r>
  <r>
    <s v="INV102501"/>
    <x v="172"/>
    <x v="0"/>
    <x v="1"/>
    <s v="STR105-2024-Oct"/>
    <x v="769"/>
    <x v="715"/>
    <x v="1"/>
    <x v="7"/>
    <x v="0"/>
    <x v="0"/>
    <s v="PRD0001"/>
    <x v="84"/>
    <x v="15"/>
    <x v="54"/>
    <x v="40"/>
    <x v="96"/>
    <x v="70"/>
    <n v="2500000"/>
    <x v="1"/>
    <s v="EMP0223"/>
    <s v="Meena Krishnan"/>
    <n v="4"/>
    <n v="1861.86"/>
    <x v="0"/>
    <n v="744.74"/>
    <n v="12"/>
    <n v="804.32"/>
    <n v="7507.02"/>
    <n v="5636.48"/>
    <n v="1066.2200000000007"/>
    <s v="Net Banking"/>
    <n v="0.14202972684234233"/>
    <x v="4"/>
    <x v="0"/>
    <x v="0"/>
    <s v="13:06"/>
    <x v="1"/>
    <x v="0"/>
  </r>
  <r>
    <s v="INV102502"/>
    <x v="179"/>
    <x v="0"/>
    <x v="5"/>
    <s v="STR048-2024-Jun"/>
    <x v="310"/>
    <x v="299"/>
    <x v="0"/>
    <x v="27"/>
    <x v="4"/>
    <x v="0"/>
    <s v="PRD0190"/>
    <x v="141"/>
    <x v="15"/>
    <x v="24"/>
    <x v="3"/>
    <x v="119"/>
    <x v="59"/>
    <n v="1200000"/>
    <x v="0"/>
    <s v="EMP0255"/>
    <s v="Venkat Sharma"/>
    <n v="1"/>
    <n v="1385.98"/>
    <x v="2"/>
    <n v="0"/>
    <n v="12"/>
    <n v="166.32"/>
    <n v="1552.3"/>
    <n v="914.35"/>
    <n v="471.62999999999994"/>
    <s v="UPI"/>
    <n v="0.30382657991367645"/>
    <x v="0"/>
    <x v="1"/>
    <x v="0"/>
    <s v="11:18"/>
    <x v="3"/>
    <x v="0"/>
  </r>
  <r>
    <s v="INV102503"/>
    <x v="210"/>
    <x v="0"/>
    <x v="9"/>
    <s v="STR069-2024-Nov"/>
    <x v="196"/>
    <x v="193"/>
    <x v="0"/>
    <x v="33"/>
    <x v="3"/>
    <x v="0"/>
    <s v="PRD0163"/>
    <x v="44"/>
    <x v="15"/>
    <x v="27"/>
    <x v="5"/>
    <x v="114"/>
    <x v="78"/>
    <n v="1200000"/>
    <x v="1"/>
    <s v="EMP0204"/>
    <s v="Rahul Krishnan"/>
    <n v="2"/>
    <n v="1279.96"/>
    <x v="5"/>
    <n v="128"/>
    <n v="12"/>
    <n v="291.83"/>
    <n v="2723.75"/>
    <n v="1605.28"/>
    <n v="826.6400000000001"/>
    <s v="Cash"/>
    <n v="0.30349334557136304"/>
    <x v="3"/>
    <x v="0"/>
    <x v="0"/>
    <s v="18:07"/>
    <x v="0"/>
    <x v="0"/>
  </r>
  <r>
    <s v="INV102504"/>
    <x v="233"/>
    <x v="1"/>
    <x v="4"/>
    <s v="STR036-2025-Feb"/>
    <x v="434"/>
    <x v="417"/>
    <x v="1"/>
    <x v="17"/>
    <x v="2"/>
    <x v="0"/>
    <s v="PRD0114"/>
    <x v="8"/>
    <x v="6"/>
    <x v="8"/>
    <x v="6"/>
    <x v="78"/>
    <x v="62"/>
    <n v="1000000"/>
    <x v="1"/>
    <s v="EMP0205"/>
    <s v="Malini Gowda"/>
    <n v="1"/>
    <n v="835.13"/>
    <x v="2"/>
    <n v="0"/>
    <n v="5"/>
    <n v="41.76"/>
    <n v="876.89"/>
    <n v="488.6"/>
    <n v="346.53"/>
    <s v="Credit Card"/>
    <n v="0.39518069541219536"/>
    <x v="2"/>
    <x v="0"/>
    <x v="0"/>
    <s v="13:15"/>
    <x v="1"/>
    <x v="0"/>
  </r>
  <r>
    <s v="INV102505"/>
    <x v="222"/>
    <x v="0"/>
    <x v="1"/>
    <s v="STR033-2024-Oct"/>
    <x v="500"/>
    <x v="474"/>
    <x v="1"/>
    <x v="9"/>
    <x v="2"/>
    <x v="1"/>
    <s v="PRD0204"/>
    <x v="190"/>
    <x v="12"/>
    <x v="68"/>
    <x v="46"/>
    <x v="116"/>
    <x v="53"/>
    <n v="2500000"/>
    <x v="0"/>
    <s v="EMP0061"/>
    <s v="Ganapathy Naidu"/>
    <n v="1"/>
    <n v="891.5"/>
    <x v="2"/>
    <n v="0"/>
    <n v="5"/>
    <n v="44.58"/>
    <n v="936.08"/>
    <n v="695.67"/>
    <n v="195.8300000000001"/>
    <s v="Debit Card"/>
    <n v="0.20920220493974884"/>
    <x v="1"/>
    <x v="0"/>
    <x v="0"/>
    <s v="13:48"/>
    <x v="1"/>
    <x v="0"/>
  </r>
  <r>
    <s v="INV102506"/>
    <x v="59"/>
    <x v="0"/>
    <x v="1"/>
    <s v="STR047-2024-Oct"/>
    <x v="529"/>
    <x v="502"/>
    <x v="0"/>
    <x v="4"/>
    <x v="2"/>
    <x v="1"/>
    <s v="PRD0204"/>
    <x v="190"/>
    <x v="12"/>
    <x v="68"/>
    <x v="46"/>
    <x v="12"/>
    <x v="12"/>
    <n v="800000"/>
    <x v="0"/>
    <s v="EMP0063"/>
    <s v="Anusuya Subramaniam"/>
    <n v="1"/>
    <n v="950.16"/>
    <x v="5"/>
    <n v="47.51"/>
    <n v="5"/>
    <n v="45.13"/>
    <n v="947.78"/>
    <n v="695.67"/>
    <n v="206.98000000000002"/>
    <s v="UPI"/>
    <n v="0.21838401316761277"/>
    <x v="0"/>
    <x v="1"/>
    <x v="0"/>
    <s v="12:37"/>
    <x v="1"/>
    <x v="0"/>
  </r>
  <r>
    <s v="INV102507"/>
    <x v="144"/>
    <x v="1"/>
    <x v="8"/>
    <s v="STR096-2025-Mar"/>
    <x v="421"/>
    <x v="405"/>
    <x v="1"/>
    <x v="11"/>
    <x v="3"/>
    <x v="1"/>
    <s v="PRD0106"/>
    <x v="158"/>
    <x v="3"/>
    <x v="63"/>
    <x v="43"/>
    <x v="49"/>
    <x v="45"/>
    <n v="1500000"/>
    <x v="2"/>
    <s v="EMP0194"/>
    <s v="Pranav Reddy"/>
    <n v="2"/>
    <n v="3438.94"/>
    <x v="2"/>
    <n v="0"/>
    <n v="12"/>
    <n v="825.35"/>
    <n v="7703.23"/>
    <n v="4475.6400000000003"/>
    <n v="2402.2399999999993"/>
    <s v="Cash"/>
    <n v="0.31184840644768486"/>
    <x v="3"/>
    <x v="0"/>
    <x v="0"/>
    <s v="20:40"/>
    <x v="0"/>
    <x v="0"/>
  </r>
  <r>
    <s v="INV102508"/>
    <x v="258"/>
    <x v="0"/>
    <x v="1"/>
    <s v="STR058-2024-Oct"/>
    <x v="308"/>
    <x v="297"/>
    <x v="1"/>
    <x v="10"/>
    <x v="4"/>
    <x v="1"/>
    <s v="PRD0233"/>
    <x v="16"/>
    <x v="8"/>
    <x v="16"/>
    <x v="10"/>
    <x v="4"/>
    <x v="4"/>
    <n v="1200000"/>
    <x v="1"/>
    <s v="EMP0141"/>
    <s v="Dhruv Mishra"/>
    <n v="1"/>
    <n v="1299.5999999999999"/>
    <x v="5"/>
    <n v="64.98"/>
    <n v="12"/>
    <n v="148.15"/>
    <n v="1382.77"/>
    <n v="865.48"/>
    <n v="369.14"/>
    <s v="UPI"/>
    <n v="0.26695690534217548"/>
    <x v="0"/>
    <x v="0"/>
    <x v="0"/>
    <s v="15:58"/>
    <x v="1"/>
    <x v="0"/>
  </r>
  <r>
    <s v="INV102509"/>
    <x v="14"/>
    <x v="1"/>
    <x v="6"/>
    <s v="STR010-2025-Jan"/>
    <x v="149"/>
    <x v="147"/>
    <x v="1"/>
    <x v="13"/>
    <x v="0"/>
    <x v="3"/>
    <s v="PRD0144"/>
    <x v="93"/>
    <x v="10"/>
    <x v="17"/>
    <x v="18"/>
    <x v="93"/>
    <x v="51"/>
    <n v="2500000"/>
    <x v="1"/>
    <s v="EMP0269"/>
    <s v="Ishwarya Shetty"/>
    <n v="2"/>
    <n v="1106.17"/>
    <x v="0"/>
    <n v="221.23"/>
    <n v="12"/>
    <n v="238.93"/>
    <n v="2230.04"/>
    <n v="1399.68"/>
    <n v="591.42999999999984"/>
    <s v="UPI"/>
    <n v="0.26521048949794618"/>
    <x v="0"/>
    <x v="0"/>
    <x v="0"/>
    <s v="17:30"/>
    <x v="0"/>
    <x v="0"/>
  </r>
  <r>
    <s v="INV102510"/>
    <x v="38"/>
    <x v="0"/>
    <x v="2"/>
    <s v="STR088-2024-May"/>
    <x v="255"/>
    <x v="249"/>
    <x v="1"/>
    <x v="21"/>
    <x v="1"/>
    <x v="0"/>
    <s v="PRD0161"/>
    <x v="33"/>
    <x v="0"/>
    <x v="4"/>
    <x v="14"/>
    <x v="17"/>
    <x v="17"/>
    <n v="2000000"/>
    <x v="2"/>
    <s v="EMP0121"/>
    <s v="Yamini Pandian"/>
    <n v="2"/>
    <n v="919.8"/>
    <x v="0"/>
    <n v="183.96"/>
    <n v="5"/>
    <n v="82.78"/>
    <n v="1738.42"/>
    <n v="1137.06"/>
    <n v="518.58000000000015"/>
    <s v="Credit Card"/>
    <n v="0.29830535773863631"/>
    <x v="2"/>
    <x v="1"/>
    <x v="0"/>
    <s v="16:07"/>
    <x v="1"/>
    <x v="1"/>
  </r>
  <r>
    <s v="INV102511"/>
    <x v="152"/>
    <x v="0"/>
    <x v="2"/>
    <s v="STR032-2024-May"/>
    <x v="687"/>
    <x v="639"/>
    <x v="0"/>
    <x v="10"/>
    <x v="4"/>
    <x v="1"/>
    <s v="PRD0147"/>
    <x v="186"/>
    <x v="5"/>
    <x v="7"/>
    <x v="32"/>
    <x v="56"/>
    <x v="30"/>
    <n v="2500000"/>
    <x v="1"/>
    <s v="EMP0072"/>
    <s v="Anitha Ramachandran"/>
    <n v="4"/>
    <n v="1196.8699999999999"/>
    <x v="4"/>
    <n v="1436.24"/>
    <n v="12"/>
    <n v="402.15"/>
    <n v="3753.39"/>
    <n v="3663.48"/>
    <n v="-312.24000000000012"/>
    <s v="Net Banking"/>
    <n v="-8.3188797327216235E-2"/>
    <x v="4"/>
    <x v="0"/>
    <x v="0"/>
    <s v="15:39"/>
    <x v="1"/>
    <x v="0"/>
  </r>
  <r>
    <s v="INV102512"/>
    <x v="282"/>
    <x v="1"/>
    <x v="8"/>
    <s v="STR014-2025-Mar"/>
    <x v="26"/>
    <x v="26"/>
    <x v="0"/>
    <x v="18"/>
    <x v="2"/>
    <x v="0"/>
    <s v="PRD0184"/>
    <x v="220"/>
    <x v="9"/>
    <x v="12"/>
    <x v="18"/>
    <x v="15"/>
    <x v="15"/>
    <n v="1000000"/>
    <x v="0"/>
    <s v="Missing Employee ID"/>
    <s v="Not Found"/>
    <n v="2"/>
    <n v="1961.66"/>
    <x v="0"/>
    <n v="392.33"/>
    <n v="12"/>
    <n v="423.72"/>
    <n v="3954.71"/>
    <n v="2366.8200000000002"/>
    <n v="1164.1699999999998"/>
    <s v="Cash"/>
    <n v="0.29437556736144999"/>
    <x v="3"/>
    <x v="0"/>
    <x v="0"/>
    <s v="16:48"/>
    <x v="1"/>
    <x v="1"/>
  </r>
  <r>
    <s v="INV102513"/>
    <x v="21"/>
    <x v="0"/>
    <x v="3"/>
    <s v="STR037-2024-Jul"/>
    <x v="166"/>
    <x v="163"/>
    <x v="1"/>
    <x v="7"/>
    <x v="0"/>
    <x v="0"/>
    <s v="PRD0177"/>
    <x v="73"/>
    <x v="10"/>
    <x v="15"/>
    <x v="28"/>
    <x v="0"/>
    <x v="0"/>
    <n v="1000000"/>
    <x v="0"/>
    <s v="EMP0206"/>
    <s v="Arjun Krishnan"/>
    <n v="3"/>
    <n v="833.21"/>
    <x v="2"/>
    <n v="0"/>
    <n v="5"/>
    <n v="124.98"/>
    <n v="2624.61"/>
    <n v="1889.16"/>
    <n v="610.47"/>
    <s v="Cash"/>
    <n v="0.23259455690559741"/>
    <x v="3"/>
    <x v="0"/>
    <x v="0"/>
    <s v="10:24"/>
    <x v="3"/>
    <x v="0"/>
  </r>
  <r>
    <s v="INV102514"/>
    <x v="33"/>
    <x v="0"/>
    <x v="5"/>
    <s v="STR062-2024-Jun"/>
    <x v="707"/>
    <x v="659"/>
    <x v="1"/>
    <x v="3"/>
    <x v="3"/>
    <x v="0"/>
    <s v="PRD0074"/>
    <x v="18"/>
    <x v="11"/>
    <x v="18"/>
    <x v="12"/>
    <x v="6"/>
    <x v="6"/>
    <n v="1000000"/>
    <x v="0"/>
    <s v="EMP0269"/>
    <s v="Ishwarya Shetty"/>
    <n v="1"/>
    <n v="995.49"/>
    <x v="6"/>
    <n v="149.32"/>
    <n v="5"/>
    <n v="42.31"/>
    <n v="888.48"/>
    <n v="721.22"/>
    <n v="124.94999999999999"/>
    <s v="Debit Card"/>
    <n v="0.14063344138303618"/>
    <x v="1"/>
    <x v="1"/>
    <x v="0"/>
    <s v="20:27"/>
    <x v="0"/>
    <x v="0"/>
  </r>
  <r>
    <s v="INV102515"/>
    <x v="181"/>
    <x v="0"/>
    <x v="9"/>
    <s v="STR068-2024-Nov"/>
    <x v="95"/>
    <x v="94"/>
    <x v="0"/>
    <x v="27"/>
    <x v="4"/>
    <x v="1"/>
    <s v="PRD0111"/>
    <x v="75"/>
    <x v="11"/>
    <x v="48"/>
    <x v="18"/>
    <x v="11"/>
    <x v="11"/>
    <n v="2000000"/>
    <x v="1"/>
    <s v="EMP0160"/>
    <s v="Ganesh Iyengar"/>
    <n v="3"/>
    <n v="866.74"/>
    <x v="4"/>
    <n v="780.07"/>
    <n v="5"/>
    <n v="91.01"/>
    <n v="1911.16"/>
    <n v="1771.44"/>
    <n v="48.710000000000022"/>
    <s v="Cash"/>
    <n v="2.5487138701103005E-2"/>
    <x v="3"/>
    <x v="0"/>
    <x v="0"/>
    <s v="15:10"/>
    <x v="1"/>
    <x v="0"/>
  </r>
  <r>
    <s v="INV102516"/>
    <x v="81"/>
    <x v="0"/>
    <x v="1"/>
    <s v="STR076-2024-Oct"/>
    <x v="307"/>
    <x v="296"/>
    <x v="1"/>
    <x v="14"/>
    <x v="1"/>
    <x v="0"/>
    <s v="PRD0020"/>
    <x v="86"/>
    <x v="6"/>
    <x v="8"/>
    <x v="41"/>
    <x v="105"/>
    <x v="21"/>
    <n v="1500000"/>
    <x v="1"/>
    <s v="EMP0132"/>
    <s v="Vasanthi Gupta"/>
    <n v="3"/>
    <n v="321.73"/>
    <x v="0"/>
    <n v="96.52"/>
    <n v="5"/>
    <n v="43.43"/>
    <n v="912.1"/>
    <n v="515.70000000000005"/>
    <n v="352.96999999999997"/>
    <s v="Cash"/>
    <n v="0.38698607608814817"/>
    <x v="3"/>
    <x v="1"/>
    <x v="0"/>
    <s v="15:18"/>
    <x v="1"/>
    <x v="1"/>
  </r>
  <r>
    <s v="INV102517"/>
    <x v="84"/>
    <x v="0"/>
    <x v="1"/>
    <s v="STR070-2024-Oct"/>
    <x v="662"/>
    <x v="123"/>
    <x v="0"/>
    <x v="31"/>
    <x v="1"/>
    <x v="1"/>
    <s v="PRD0239"/>
    <x v="170"/>
    <x v="16"/>
    <x v="70"/>
    <x v="18"/>
    <x v="111"/>
    <x v="75"/>
    <n v="1000000"/>
    <x v="1"/>
    <s v="EMP0215"/>
    <s v="Praveen Gupta"/>
    <n v="3"/>
    <n v="2452.73"/>
    <x v="3"/>
    <n v="1471.64"/>
    <n v="12"/>
    <n v="706.39"/>
    <n v="6592.94"/>
    <n v="5189.16"/>
    <n v="697.38999999999976"/>
    <s v="Cash"/>
    <n v="0.10577830224452214"/>
    <x v="3"/>
    <x v="0"/>
    <x v="0"/>
    <s v="15:43"/>
    <x v="1"/>
    <x v="0"/>
  </r>
  <r>
    <s v="INV102518"/>
    <x v="46"/>
    <x v="0"/>
    <x v="3"/>
    <s v="STR026-2024-Jul"/>
    <x v="620"/>
    <x v="583"/>
    <x v="1"/>
    <x v="2"/>
    <x v="2"/>
    <x v="3"/>
    <s v="PRD0115"/>
    <x v="57"/>
    <x v="8"/>
    <x v="39"/>
    <x v="1"/>
    <x v="65"/>
    <x v="53"/>
    <n v="2500000"/>
    <x v="0"/>
    <s v="EMP0206"/>
    <s v="Arjun Krishnan"/>
    <n v="2"/>
    <n v="1601.74"/>
    <x v="6"/>
    <n v="480.52"/>
    <n v="12"/>
    <n v="326.76"/>
    <n v="3049.72"/>
    <n v="2281.8000000000002"/>
    <n v="441.15999999999963"/>
    <s v="Credit Card"/>
    <n v="0.14465590283698165"/>
    <x v="2"/>
    <x v="0"/>
    <x v="0"/>
    <s v="17:50"/>
    <x v="0"/>
    <x v="0"/>
  </r>
  <r>
    <s v="INV102519"/>
    <x v="94"/>
    <x v="0"/>
    <x v="2"/>
    <s v="STR015-2024-May"/>
    <x v="523"/>
    <x v="496"/>
    <x v="1"/>
    <x v="27"/>
    <x v="4"/>
    <x v="1"/>
    <s v="PRD0059"/>
    <x v="126"/>
    <x v="12"/>
    <x v="21"/>
    <x v="16"/>
    <x v="84"/>
    <x v="11"/>
    <n v="800000"/>
    <x v="1"/>
    <s v="EMP0203"/>
    <s v="Rani Mishra"/>
    <n v="3"/>
    <n v="1527.5"/>
    <x v="0"/>
    <n v="458.25"/>
    <n v="12"/>
    <n v="494.91"/>
    <n v="4619.16"/>
    <n v="2965.71"/>
    <n v="1158.5399999999997"/>
    <s v="UPI"/>
    <n v="0.25081183591821887"/>
    <x v="0"/>
    <x v="0"/>
    <x v="0"/>
    <s v="13:31"/>
    <x v="1"/>
    <x v="0"/>
  </r>
  <r>
    <s v="INV102520"/>
    <x v="59"/>
    <x v="0"/>
    <x v="1"/>
    <s v="STR115-2024-Oct"/>
    <x v="340"/>
    <x v="325"/>
    <x v="1"/>
    <x v="25"/>
    <x v="3"/>
    <x v="0"/>
    <s v="PRD0172"/>
    <x v="35"/>
    <x v="16"/>
    <x v="29"/>
    <x v="4"/>
    <x v="43"/>
    <x v="40"/>
    <n v="1500000"/>
    <x v="2"/>
    <s v="EMP0009"/>
    <s v="Vinod Hegde"/>
    <n v="2"/>
    <n v="2301.46"/>
    <x v="1"/>
    <n v="1150.73"/>
    <n v="12"/>
    <n v="414.26"/>
    <n v="3866.45"/>
    <n v="3608.74"/>
    <n v="-156.54999999999995"/>
    <s v="Debit Card"/>
    <n v="-4.0489337764616114E-2"/>
    <x v="1"/>
    <x v="0"/>
    <x v="0"/>
    <s v="15:59"/>
    <x v="1"/>
    <x v="0"/>
  </r>
  <r>
    <s v="INV102521"/>
    <x v="228"/>
    <x v="1"/>
    <x v="4"/>
    <s v="STR076-2025-Feb"/>
    <x v="594"/>
    <x v="560"/>
    <x v="1"/>
    <x v="23"/>
    <x v="0"/>
    <x v="3"/>
    <s v="PRD0051"/>
    <x v="113"/>
    <x v="14"/>
    <x v="31"/>
    <x v="46"/>
    <x v="105"/>
    <x v="21"/>
    <n v="1500000"/>
    <x v="1"/>
    <s v="EMP0225"/>
    <s v="Swathi Achari"/>
    <n v="2"/>
    <n v="1294.3800000000001"/>
    <x v="3"/>
    <n v="517.75"/>
    <n v="3"/>
    <n v="62.13"/>
    <n v="2133.14"/>
    <n v="1908.08"/>
    <n v="162.92999999999995"/>
    <s v="Cash"/>
    <n v="7.6380359470076958E-2"/>
    <x v="3"/>
    <x v="0"/>
    <x v="0"/>
    <s v="17:17"/>
    <x v="0"/>
    <x v="1"/>
  </r>
  <r>
    <s v="INV102522"/>
    <x v="52"/>
    <x v="0"/>
    <x v="10"/>
    <s v="STR105-2024-Apr"/>
    <x v="107"/>
    <x v="106"/>
    <x v="0"/>
    <x v="13"/>
    <x v="0"/>
    <x v="2"/>
    <s v="PRD0245"/>
    <x v="1"/>
    <x v="1"/>
    <x v="1"/>
    <x v="1"/>
    <x v="96"/>
    <x v="70"/>
    <n v="2500000"/>
    <x v="1"/>
    <s v="EMP0240"/>
    <s v="Gopal Prasad"/>
    <n v="3"/>
    <n v="798.11"/>
    <x v="2"/>
    <n v="0"/>
    <n v="5"/>
    <n v="119.72"/>
    <n v="2514.0500000000002"/>
    <n v="1476.33"/>
    <n v="918.00000000000023"/>
    <s v="Debit Card"/>
    <n v="0.36514786897635299"/>
    <x v="1"/>
    <x v="0"/>
    <x v="0"/>
    <s v="17:05"/>
    <x v="0"/>
    <x v="0"/>
  </r>
  <r>
    <s v="INV102523"/>
    <x v="242"/>
    <x v="0"/>
    <x v="3"/>
    <s v="STR102-2024-Jul"/>
    <x v="556"/>
    <x v="526"/>
    <x v="1"/>
    <x v="30"/>
    <x v="3"/>
    <x v="0"/>
    <s v="PRD0144"/>
    <x v="93"/>
    <x v="10"/>
    <x v="17"/>
    <x v="18"/>
    <x v="1"/>
    <x v="1"/>
    <n v="1000000"/>
    <x v="1"/>
    <s v="EMP0260"/>
    <s v="Malathi Varma"/>
    <n v="1"/>
    <n v="1076.78"/>
    <x v="0"/>
    <n v="107.68"/>
    <n v="12"/>
    <n v="116.29"/>
    <n v="1085.3900000000001"/>
    <n v="699.84"/>
    <n v="269.26000000000005"/>
    <s v="EMI"/>
    <n v="0.24807672818065399"/>
    <x v="5"/>
    <x v="1"/>
    <x v="0"/>
    <s v="17:42"/>
    <x v="0"/>
    <x v="0"/>
  </r>
  <r>
    <s v="INV102524"/>
    <x v="111"/>
    <x v="0"/>
    <x v="9"/>
    <s v="STR012-2024-Nov"/>
    <x v="550"/>
    <x v="520"/>
    <x v="0"/>
    <x v="6"/>
    <x v="0"/>
    <x v="0"/>
    <s v="PRD0114"/>
    <x v="8"/>
    <x v="6"/>
    <x v="8"/>
    <x v="6"/>
    <x v="72"/>
    <x v="57"/>
    <n v="2000000"/>
    <x v="0"/>
    <s v="EMP0149"/>
    <s v="Vasanthi Kamath"/>
    <n v="1"/>
    <n v="864.53"/>
    <x v="0"/>
    <n v="86.45"/>
    <n v="5"/>
    <n v="38.9"/>
    <n v="816.98"/>
    <n v="488.6"/>
    <n v="289.48"/>
    <s v="Cash"/>
    <n v="0.35432935934784204"/>
    <x v="3"/>
    <x v="0"/>
    <x v="0"/>
    <s v="17:35"/>
    <x v="0"/>
    <x v="0"/>
  </r>
  <r>
    <s v="INV102525"/>
    <x v="146"/>
    <x v="0"/>
    <x v="9"/>
    <s v="STR112-2024-Nov"/>
    <x v="799"/>
    <x v="742"/>
    <x v="1"/>
    <x v="12"/>
    <x v="3"/>
    <x v="1"/>
    <s v="PRD0046"/>
    <x v="45"/>
    <x v="7"/>
    <x v="35"/>
    <x v="26"/>
    <x v="25"/>
    <x v="25"/>
    <n v="1500000"/>
    <x v="0"/>
    <s v="EMP0285"/>
    <s v="Chandran Krishnan"/>
    <n v="2"/>
    <n v="1594.18"/>
    <x v="2"/>
    <n v="0"/>
    <n v="12"/>
    <n v="382.6"/>
    <n v="3570.96"/>
    <n v="2094.96"/>
    <n v="1093.4000000000001"/>
    <s v="Debit Card"/>
    <n v="0.3061921724130206"/>
    <x v="1"/>
    <x v="0"/>
    <x v="0"/>
    <s v="15:40"/>
    <x v="1"/>
    <x v="1"/>
  </r>
  <r>
    <s v="INV102526"/>
    <x v="280"/>
    <x v="0"/>
    <x v="0"/>
    <s v="STR040-2024-Dec"/>
    <x v="40"/>
    <x v="40"/>
    <x v="0"/>
    <x v="2"/>
    <x v="2"/>
    <x v="3"/>
    <s v="PRD0101"/>
    <x v="233"/>
    <x v="17"/>
    <x v="30"/>
    <x v="21"/>
    <x v="14"/>
    <x v="14"/>
    <n v="1200000"/>
    <x v="2"/>
    <s v="EMP0240"/>
    <s v="Gopal Prasad"/>
    <n v="2"/>
    <n v="1014.61"/>
    <x v="2"/>
    <n v="0"/>
    <n v="12"/>
    <n v="243.51"/>
    <n v="2272.73"/>
    <n v="1348.58"/>
    <n v="680.6400000000001"/>
    <s v="Net Banking"/>
    <n v="0.2994812406225113"/>
    <x v="4"/>
    <x v="0"/>
    <x v="0"/>
    <s v="17:54"/>
    <x v="0"/>
    <x v="0"/>
  </r>
  <r>
    <s v="INV102527"/>
    <x v="215"/>
    <x v="0"/>
    <x v="7"/>
    <s v="STR047-2024-Sep"/>
    <x v="382"/>
    <x v="367"/>
    <x v="1"/>
    <x v="6"/>
    <x v="0"/>
    <x v="3"/>
    <s v="PRD0149"/>
    <x v="154"/>
    <x v="3"/>
    <x v="63"/>
    <x v="39"/>
    <x v="12"/>
    <x v="12"/>
    <n v="800000"/>
    <x v="0"/>
    <s v="EMP0206"/>
    <s v="Arjun Krishnan"/>
    <n v="1"/>
    <n v="1687.8"/>
    <x v="3"/>
    <n v="337.56"/>
    <n v="12"/>
    <n v="162.03"/>
    <n v="1512.27"/>
    <n v="1145.21"/>
    <n v="205.02999999999994"/>
    <s v="UPI"/>
    <n v="0.13557764155871632"/>
    <x v="0"/>
    <x v="1"/>
    <x v="0"/>
    <s v="11:34"/>
    <x v="3"/>
    <x v="0"/>
  </r>
  <r>
    <s v="INV102528"/>
    <x v="55"/>
    <x v="0"/>
    <x v="1"/>
    <s v="STR036-2024-Oct"/>
    <x v="135"/>
    <x v="133"/>
    <x v="0"/>
    <x v="26"/>
    <x v="4"/>
    <x v="2"/>
    <s v="PRD0032"/>
    <x v="209"/>
    <x v="4"/>
    <x v="53"/>
    <x v="42"/>
    <x v="78"/>
    <x v="62"/>
    <n v="1000000"/>
    <x v="1"/>
    <s v="EMP0205"/>
    <s v="Malini Gowda"/>
    <n v="1"/>
    <n v="933.72"/>
    <x v="4"/>
    <n v="280.12"/>
    <n v="5"/>
    <n v="32.68"/>
    <n v="686.28"/>
    <n v="630.1"/>
    <n v="23.49999999999995"/>
    <s v="UPI"/>
    <n v="3.4242583202191451E-2"/>
    <x v="0"/>
    <x v="0"/>
    <x v="0"/>
    <s v="13:20"/>
    <x v="1"/>
    <x v="0"/>
  </r>
  <r>
    <s v="INV102529"/>
    <x v="213"/>
    <x v="0"/>
    <x v="1"/>
    <s v="STR109-2024-Oct"/>
    <x v="747"/>
    <x v="695"/>
    <x v="0"/>
    <x v="1"/>
    <x v="1"/>
    <x v="3"/>
    <s v="PRD0009"/>
    <x v="140"/>
    <x v="2"/>
    <x v="59"/>
    <x v="46"/>
    <x v="13"/>
    <x v="13"/>
    <n v="1200000"/>
    <x v="2"/>
    <s v="EMP0063"/>
    <s v="Anusuya Subramaniam"/>
    <n v="2"/>
    <n v="3117.82"/>
    <x v="0"/>
    <n v="623.55999999999995"/>
    <n v="12"/>
    <n v="673.45"/>
    <n v="6285.53"/>
    <n v="4680.92"/>
    <n v="931.15999999999963"/>
    <s v="Net Banking"/>
    <n v="0.14814343420523005"/>
    <x v="4"/>
    <x v="0"/>
    <x v="0"/>
    <s v="18:52"/>
    <x v="0"/>
    <x v="0"/>
  </r>
  <r>
    <s v="INV102530"/>
    <x v="13"/>
    <x v="0"/>
    <x v="2"/>
    <s v="STR045-2024-May"/>
    <x v="783"/>
    <x v="728"/>
    <x v="0"/>
    <x v="11"/>
    <x v="3"/>
    <x v="1"/>
    <s v="PRD0196"/>
    <x v="7"/>
    <x v="5"/>
    <x v="7"/>
    <x v="5"/>
    <x v="52"/>
    <x v="22"/>
    <n v="1500000"/>
    <x v="2"/>
    <s v="EMP0147"/>
    <s v="Yogesh Chettiar"/>
    <n v="1"/>
    <n v="1419.31"/>
    <x v="0"/>
    <n v="141.93"/>
    <n v="12"/>
    <n v="153.29"/>
    <n v="1430.67"/>
    <n v="1067.72"/>
    <n v="209.66000000000005"/>
    <s v="Net Banking"/>
    <n v="0.14654672286411266"/>
    <x v="4"/>
    <x v="0"/>
    <x v="0"/>
    <s v="21:41"/>
    <x v="2"/>
    <x v="0"/>
  </r>
  <r>
    <s v="INV102531"/>
    <x v="25"/>
    <x v="0"/>
    <x v="7"/>
    <s v="STR033-2024-Sep"/>
    <x v="163"/>
    <x v="160"/>
    <x v="0"/>
    <x v="19"/>
    <x v="1"/>
    <x v="0"/>
    <s v="PRD0145"/>
    <x v="94"/>
    <x v="8"/>
    <x v="10"/>
    <x v="42"/>
    <x v="116"/>
    <x v="53"/>
    <n v="2500000"/>
    <x v="0"/>
    <s v="EMP0215"/>
    <s v="Praveen Gupta"/>
    <n v="1"/>
    <n v="1712.55"/>
    <x v="2"/>
    <n v="0"/>
    <n v="12"/>
    <n v="205.51"/>
    <n v="1918.06"/>
    <n v="1133.27"/>
    <n v="579.28"/>
    <s v="Credit Card"/>
    <n v="0.30201349280001666"/>
    <x v="2"/>
    <x v="0"/>
    <x v="0"/>
    <s v="11:39"/>
    <x v="3"/>
    <x v="0"/>
  </r>
  <r>
    <s v="INV102532"/>
    <x v="80"/>
    <x v="0"/>
    <x v="1"/>
    <s v="STR030-2024-Oct"/>
    <x v="800"/>
    <x v="743"/>
    <x v="1"/>
    <x v="21"/>
    <x v="1"/>
    <x v="0"/>
    <s v="PRD0053"/>
    <x v="200"/>
    <x v="13"/>
    <x v="57"/>
    <x v="21"/>
    <x v="103"/>
    <x v="30"/>
    <n v="2000000"/>
    <x v="1"/>
    <s v="EMP0121"/>
    <s v="Yamini Pandian"/>
    <n v="4"/>
    <n v="505.26"/>
    <x v="0"/>
    <n v="202.1"/>
    <n v="5"/>
    <n v="90.95"/>
    <n v="1909.89"/>
    <n v="1309.44"/>
    <n v="509.50000000000006"/>
    <s v="Debit Card"/>
    <n v="0.26676929037797992"/>
    <x v="1"/>
    <x v="0"/>
    <x v="1"/>
    <s v="20:44"/>
    <x v="0"/>
    <x v="1"/>
  </r>
  <r>
    <s v="INV102533"/>
    <x v="322"/>
    <x v="0"/>
    <x v="11"/>
    <s v="STR097-2024-Aug"/>
    <x v="743"/>
    <x v="622"/>
    <x v="0"/>
    <x v="22"/>
    <x v="1"/>
    <x v="2"/>
    <s v="PRD0072"/>
    <x v="142"/>
    <x v="0"/>
    <x v="19"/>
    <x v="5"/>
    <x v="30"/>
    <x v="29"/>
    <n v="1500000"/>
    <x v="1"/>
    <s v="EMP0091"/>
    <s v="Hari Nair"/>
    <n v="3"/>
    <n v="845.87"/>
    <x v="1"/>
    <n v="634.4"/>
    <n v="5"/>
    <n v="95.16"/>
    <n v="1998.37"/>
    <n v="1797.84"/>
    <n v="105.36999999999998"/>
    <s v="Credit Card"/>
    <n v="5.2727973298238057E-2"/>
    <x v="2"/>
    <x v="1"/>
    <x v="0"/>
    <s v="14:41"/>
    <x v="1"/>
    <x v="0"/>
  </r>
  <r>
    <s v="INV102534"/>
    <x v="347"/>
    <x v="0"/>
    <x v="11"/>
    <s v="STR051-2024-Aug"/>
    <x v="771"/>
    <x v="717"/>
    <x v="0"/>
    <x v="26"/>
    <x v="4"/>
    <x v="3"/>
    <s v="PRD0081"/>
    <x v="118"/>
    <x v="14"/>
    <x v="23"/>
    <x v="21"/>
    <x v="41"/>
    <x v="38"/>
    <n v="2000000"/>
    <x v="1"/>
    <s v="EMP0015"/>
    <s v="Vikram Bhat"/>
    <n v="2"/>
    <n v="6245.21"/>
    <x v="2"/>
    <n v="0"/>
    <n v="3"/>
    <n v="374.71"/>
    <n v="12865.13"/>
    <n v="9525.52"/>
    <n v="2964.8999999999987"/>
    <s v="Debit Card"/>
    <n v="0.23046016635665548"/>
    <x v="1"/>
    <x v="1"/>
    <x v="0"/>
    <s v="18:45"/>
    <x v="0"/>
    <x v="0"/>
  </r>
  <r>
    <s v="INV102535"/>
    <x v="133"/>
    <x v="0"/>
    <x v="2"/>
    <s v="STR014-2024-May"/>
    <x v="600"/>
    <x v="565"/>
    <x v="1"/>
    <x v="20"/>
    <x v="0"/>
    <x v="1"/>
    <s v="PRD0013"/>
    <x v="15"/>
    <x v="10"/>
    <x v="15"/>
    <x v="8"/>
    <x v="15"/>
    <x v="15"/>
    <n v="1000000"/>
    <x v="0"/>
    <s v="EMP0001"/>
    <s v="Charulatha Kumar"/>
    <n v="2"/>
    <n v="789.58"/>
    <x v="0"/>
    <n v="157.91999999999999"/>
    <n v="5"/>
    <n v="71.06"/>
    <n v="1492.3"/>
    <n v="1100.02"/>
    <n v="321.21999999999997"/>
    <s v="Cash"/>
    <n v="0.21525162500837633"/>
    <x v="3"/>
    <x v="0"/>
    <x v="0"/>
    <s v="15:54"/>
    <x v="1"/>
    <x v="0"/>
  </r>
  <r>
    <s v="INV102536"/>
    <x v="96"/>
    <x v="0"/>
    <x v="0"/>
    <s v="STR011-2024-Dec"/>
    <x v="634"/>
    <x v="596"/>
    <x v="1"/>
    <x v="14"/>
    <x v="1"/>
    <x v="1"/>
    <s v="PRD0130"/>
    <x v="132"/>
    <x v="2"/>
    <x v="59"/>
    <x v="47"/>
    <x v="2"/>
    <x v="2"/>
    <n v="2000000"/>
    <x v="0"/>
    <s v="EMP0015"/>
    <s v="Vikram Bhat"/>
    <n v="3"/>
    <n v="1367.57"/>
    <x v="2"/>
    <n v="0"/>
    <n v="12"/>
    <n v="492.33"/>
    <n v="4595.04"/>
    <n v="2886.51"/>
    <n v="1216.1999999999998"/>
    <s v="Credit Card"/>
    <n v="0.26467669487099127"/>
    <x v="2"/>
    <x v="0"/>
    <x v="0"/>
    <s v="19:17"/>
    <x v="0"/>
    <x v="0"/>
  </r>
  <r>
    <s v="INV102537"/>
    <x v="63"/>
    <x v="0"/>
    <x v="9"/>
    <s v="STR113-2024-Nov"/>
    <x v="601"/>
    <x v="566"/>
    <x v="1"/>
    <x v="35"/>
    <x v="3"/>
    <x v="2"/>
    <s v="PRD0169"/>
    <x v="13"/>
    <x v="8"/>
    <x v="13"/>
    <x v="10"/>
    <x v="64"/>
    <x v="52"/>
    <n v="2000000"/>
    <x v="2"/>
    <s v="EMP0149"/>
    <s v="Vasanthi Kamath"/>
    <n v="1"/>
    <n v="1742.37"/>
    <x v="3"/>
    <n v="348.47"/>
    <n v="12"/>
    <n v="167.27"/>
    <n v="1561.17"/>
    <n v="1407.33"/>
    <n v="-13.429999999999865"/>
    <s v="UPI"/>
    <n v="-8.6025224671239294E-3"/>
    <x v="0"/>
    <x v="1"/>
    <x v="0"/>
    <s v="10:54"/>
    <x v="3"/>
    <x v="0"/>
  </r>
  <r>
    <s v="INV102538"/>
    <x v="258"/>
    <x v="0"/>
    <x v="1"/>
    <s v="STR051-2024-Oct"/>
    <x v="71"/>
    <x v="71"/>
    <x v="0"/>
    <x v="3"/>
    <x v="3"/>
    <x v="3"/>
    <s v="PRD0217"/>
    <x v="214"/>
    <x v="7"/>
    <x v="33"/>
    <x v="47"/>
    <x v="41"/>
    <x v="38"/>
    <n v="2000000"/>
    <x v="1"/>
    <s v="EMP0026"/>
    <s v="Sunita Ramachandran"/>
    <n v="2"/>
    <n v="1000.72"/>
    <x v="5"/>
    <n v="100.07"/>
    <n v="12"/>
    <n v="228.16"/>
    <n v="2129.5300000000002"/>
    <n v="1444.8"/>
    <n v="456.57000000000028"/>
    <s v="Cash"/>
    <n v="0.21439942146858706"/>
    <x v="3"/>
    <x v="1"/>
    <x v="0"/>
    <s v="15:27"/>
    <x v="1"/>
    <x v="0"/>
  </r>
  <r>
    <s v="INV102539"/>
    <x v="335"/>
    <x v="1"/>
    <x v="8"/>
    <s v="STR029-2025-Mar"/>
    <x v="327"/>
    <x v="314"/>
    <x v="1"/>
    <x v="1"/>
    <x v="1"/>
    <x v="0"/>
    <s v="PRD0123"/>
    <x v="105"/>
    <x v="19"/>
    <x v="61"/>
    <x v="11"/>
    <x v="37"/>
    <x v="34"/>
    <n v="800000"/>
    <x v="2"/>
    <s v="EMP0240"/>
    <s v="Gopal Prasad"/>
    <n v="1"/>
    <n v="1216.25"/>
    <x v="0"/>
    <n v="121.62"/>
    <n v="12"/>
    <n v="131.36000000000001"/>
    <n v="1225.99"/>
    <n v="737.35"/>
    <n v="357.28"/>
    <s v="UPI"/>
    <n v="0.29142162660380588"/>
    <x v="0"/>
    <x v="1"/>
    <x v="0"/>
    <s v="21:54"/>
    <x v="2"/>
    <x v="1"/>
  </r>
  <r>
    <s v="INV102540"/>
    <x v="210"/>
    <x v="0"/>
    <x v="9"/>
    <s v="STR031-2024-Nov"/>
    <x v="1"/>
    <x v="1"/>
    <x v="0"/>
    <x v="1"/>
    <x v="1"/>
    <x v="0"/>
    <s v="PRD0230"/>
    <x v="237"/>
    <x v="0"/>
    <x v="37"/>
    <x v="34"/>
    <x v="113"/>
    <x v="77"/>
    <n v="2000000"/>
    <x v="1"/>
    <s v="EMP0072"/>
    <s v="Anitha Ramachandran"/>
    <n v="1"/>
    <n v="1217.6300000000001"/>
    <x v="0"/>
    <n v="121.76"/>
    <n v="12"/>
    <n v="131.5"/>
    <n v="1227.3699999999999"/>
    <n v="859.94"/>
    <n v="235.92999999999984"/>
    <s v="Net Banking"/>
    <n v="0.19222402372552683"/>
    <x v="4"/>
    <x v="0"/>
    <x v="0"/>
    <s v="15:54"/>
    <x v="1"/>
    <x v="0"/>
  </r>
  <r>
    <s v="INV102541"/>
    <x v="239"/>
    <x v="0"/>
    <x v="5"/>
    <s v="STR080-2024-Jun"/>
    <x v="384"/>
    <x v="369"/>
    <x v="0"/>
    <x v="23"/>
    <x v="0"/>
    <x v="3"/>
    <s v="PRD0224"/>
    <x v="3"/>
    <x v="2"/>
    <x v="3"/>
    <x v="3"/>
    <x v="26"/>
    <x v="19"/>
    <n v="2000000"/>
    <x v="1"/>
    <s v="EMP0255"/>
    <s v="Venkat Sharma"/>
    <n v="3"/>
    <n v="4729.41"/>
    <x v="0"/>
    <n v="1418.82"/>
    <n v="12"/>
    <n v="1532.33"/>
    <n v="14301.74"/>
    <n v="10112.4"/>
    <n v="2657.01"/>
    <s v="UPI"/>
    <n v="0.18578228942772002"/>
    <x v="0"/>
    <x v="0"/>
    <x v="0"/>
    <s v="17:08"/>
    <x v="0"/>
    <x v="0"/>
  </r>
  <r>
    <s v="INV102542"/>
    <x v="81"/>
    <x v="0"/>
    <x v="1"/>
    <s v="STR117-2024-Oct"/>
    <x v="237"/>
    <x v="231"/>
    <x v="0"/>
    <x v="3"/>
    <x v="3"/>
    <x v="1"/>
    <s v="PRD0174"/>
    <x v="131"/>
    <x v="9"/>
    <x v="14"/>
    <x v="42"/>
    <x v="82"/>
    <x v="39"/>
    <n v="1500000"/>
    <x v="1"/>
    <s v="EMP0215"/>
    <s v="Praveen Gupta"/>
    <n v="2"/>
    <n v="5793.61"/>
    <x v="2"/>
    <n v="0"/>
    <n v="12"/>
    <n v="1390.47"/>
    <n v="12977.69"/>
    <n v="7324.74"/>
    <n v="4262.4800000000005"/>
    <s v="Credit Card"/>
    <n v="0.32844674206272462"/>
    <x v="2"/>
    <x v="0"/>
    <x v="0"/>
    <s v="20:02"/>
    <x v="0"/>
    <x v="1"/>
  </r>
  <r>
    <s v="INV102543"/>
    <x v="271"/>
    <x v="1"/>
    <x v="8"/>
    <s v="STR076-2025-Mar"/>
    <x v="258"/>
    <x v="252"/>
    <x v="1"/>
    <x v="26"/>
    <x v="4"/>
    <x v="3"/>
    <s v="PRD0178"/>
    <x v="64"/>
    <x v="18"/>
    <x v="44"/>
    <x v="21"/>
    <x v="105"/>
    <x v="21"/>
    <n v="1500000"/>
    <x v="1"/>
    <s v="EMP0008"/>
    <s v="Deepak Kamath"/>
    <n v="2"/>
    <n v="539.08000000000004"/>
    <x v="1"/>
    <n v="269.54000000000002"/>
    <n v="5"/>
    <n v="40.43"/>
    <n v="849.05"/>
    <n v="714.9"/>
    <n v="93.71999999999997"/>
    <s v="Credit Card"/>
    <n v="0.11038219186149223"/>
    <x v="2"/>
    <x v="0"/>
    <x v="0"/>
    <s v="21:26"/>
    <x v="2"/>
    <x v="0"/>
  </r>
  <r>
    <s v="INV102544"/>
    <x v="236"/>
    <x v="0"/>
    <x v="3"/>
    <s v="STR004-2024-Jul"/>
    <x v="801"/>
    <x v="744"/>
    <x v="1"/>
    <x v="28"/>
    <x v="1"/>
    <x v="2"/>
    <s v="PRD0186"/>
    <x v="48"/>
    <x v="0"/>
    <x v="37"/>
    <x v="8"/>
    <x v="10"/>
    <x v="10"/>
    <n v="800000"/>
    <x v="2"/>
    <s v="EMP0207"/>
    <s v="Chitra Bhat"/>
    <n v="1"/>
    <n v="954.26"/>
    <x v="0"/>
    <n v="95.43"/>
    <n v="5"/>
    <n v="42.94"/>
    <n v="901.77"/>
    <n v="573.09"/>
    <n v="285.73999999999995"/>
    <s v="Debit Card"/>
    <n v="0.316865719640263"/>
    <x v="1"/>
    <x v="0"/>
    <x v="0"/>
    <s v="12:13"/>
    <x v="1"/>
    <x v="1"/>
  </r>
  <r>
    <s v="INV102545"/>
    <x v="98"/>
    <x v="0"/>
    <x v="11"/>
    <s v="STR117-2024-Aug"/>
    <x v="183"/>
    <x v="180"/>
    <x v="1"/>
    <x v="22"/>
    <x v="1"/>
    <x v="1"/>
    <s v="PRD0196"/>
    <x v="7"/>
    <x v="5"/>
    <x v="7"/>
    <x v="5"/>
    <x v="82"/>
    <x v="39"/>
    <n v="1500000"/>
    <x v="1"/>
    <s v="EMP0203"/>
    <s v="Rani Mishra"/>
    <n v="1"/>
    <n v="1492.14"/>
    <x v="4"/>
    <n v="447.64"/>
    <n v="12"/>
    <n v="125.34"/>
    <n v="1169.8399999999999"/>
    <n v="1067.72"/>
    <n v="-23.220000000000113"/>
    <s v="UPI"/>
    <n v="-1.9848868221295318E-2"/>
    <x v="0"/>
    <x v="0"/>
    <x v="0"/>
    <s v="17:14"/>
    <x v="0"/>
    <x v="1"/>
  </r>
  <r>
    <s v="INV102546"/>
    <x v="85"/>
    <x v="0"/>
    <x v="1"/>
    <s v="STR066-2024-Oct"/>
    <x v="795"/>
    <x v="738"/>
    <x v="1"/>
    <x v="18"/>
    <x v="2"/>
    <x v="3"/>
    <s v="PRD0020"/>
    <x v="86"/>
    <x v="6"/>
    <x v="8"/>
    <x v="41"/>
    <x v="39"/>
    <x v="36"/>
    <n v="2500000"/>
    <x v="1"/>
    <s v="EMP0132"/>
    <s v="Vasanthi Gupta"/>
    <n v="4"/>
    <n v="281.12"/>
    <x v="3"/>
    <n v="224.9"/>
    <n v="5"/>
    <n v="44.98"/>
    <n v="944.56"/>
    <n v="687.6"/>
    <n v="211.97999999999993"/>
    <s v="Debit Card"/>
    <n v="0.22442195307868207"/>
    <x v="1"/>
    <x v="0"/>
    <x v="0"/>
    <s v="15:59"/>
    <x v="1"/>
    <x v="0"/>
  </r>
  <r>
    <s v="INV102547"/>
    <x v="130"/>
    <x v="0"/>
    <x v="1"/>
    <s v="STR010-2024-Oct"/>
    <x v="802"/>
    <x v="745"/>
    <x v="0"/>
    <x v="7"/>
    <x v="0"/>
    <x v="1"/>
    <s v="PRD0051"/>
    <x v="113"/>
    <x v="14"/>
    <x v="31"/>
    <x v="46"/>
    <x v="93"/>
    <x v="51"/>
    <n v="2500000"/>
    <x v="1"/>
    <s v="EMP0091"/>
    <s v="Hari Nair"/>
    <n v="1"/>
    <n v="1213.28"/>
    <x v="5"/>
    <n v="60.66"/>
    <n v="3"/>
    <n v="34.58"/>
    <n v="1187.2"/>
    <n v="954.04"/>
    <n v="198.5800000000001"/>
    <s v="Net Banking"/>
    <n v="0.16726752021563349"/>
    <x v="4"/>
    <x v="1"/>
    <x v="0"/>
    <s v="13:19"/>
    <x v="1"/>
    <x v="1"/>
  </r>
  <r>
    <s v="INV102548"/>
    <x v="125"/>
    <x v="0"/>
    <x v="1"/>
    <s v="STR038-2024-Oct"/>
    <x v="788"/>
    <x v="559"/>
    <x v="0"/>
    <x v="24"/>
    <x v="1"/>
    <x v="0"/>
    <s v="PRD0006"/>
    <x v="224"/>
    <x v="19"/>
    <x v="72"/>
    <x v="34"/>
    <x v="95"/>
    <x v="69"/>
    <n v="1500000"/>
    <x v="2"/>
    <s v="EMP0002"/>
    <s v="Girish Sundaram"/>
    <n v="1"/>
    <n v="1271.6600000000001"/>
    <x v="0"/>
    <n v="127.17"/>
    <n v="12"/>
    <n v="137.34"/>
    <n v="1281.83"/>
    <n v="753.73"/>
    <n v="390.75999999999988"/>
    <s v="Credit Card"/>
    <n v="0.30484541631885653"/>
    <x v="2"/>
    <x v="0"/>
    <x v="0"/>
    <s v="13:05"/>
    <x v="1"/>
    <x v="1"/>
  </r>
  <r>
    <s v="INV102549"/>
    <x v="64"/>
    <x v="0"/>
    <x v="9"/>
    <s v="STR059-2024-Nov"/>
    <x v="439"/>
    <x v="422"/>
    <x v="0"/>
    <x v="22"/>
    <x v="1"/>
    <x v="0"/>
    <s v="PRD0067"/>
    <x v="41"/>
    <x v="15"/>
    <x v="24"/>
    <x v="24"/>
    <x v="88"/>
    <x v="66"/>
    <n v="1500000"/>
    <x v="2"/>
    <s v="EMP0091"/>
    <s v="Hari Nair"/>
    <n v="2"/>
    <n v="1468.65"/>
    <x v="1"/>
    <n v="734.33"/>
    <n v="12"/>
    <n v="264.36"/>
    <n v="2467.33"/>
    <n v="2026.52"/>
    <n v="176.44999999999993"/>
    <s v="Net Banking"/>
    <n v="7.1514552167727841E-2"/>
    <x v="4"/>
    <x v="1"/>
    <x v="0"/>
    <s v="12:47"/>
    <x v="1"/>
    <x v="1"/>
  </r>
  <r>
    <s v="INV102550"/>
    <x v="142"/>
    <x v="0"/>
    <x v="7"/>
    <s v="STR083-2024-Sep"/>
    <x v="57"/>
    <x v="57"/>
    <x v="0"/>
    <x v="19"/>
    <x v="1"/>
    <x v="2"/>
    <s v="PRD0225"/>
    <x v="124"/>
    <x v="11"/>
    <x v="49"/>
    <x v="44"/>
    <x v="28"/>
    <x v="27"/>
    <n v="1200000"/>
    <x v="2"/>
    <s v="EMP0147"/>
    <s v="Yogesh Chettiar"/>
    <n v="4"/>
    <n v="1364.28"/>
    <x v="4"/>
    <n v="1637.14"/>
    <n v="12"/>
    <n v="458.4"/>
    <n v="4278.38"/>
    <n v="3447.2"/>
    <n v="372.78000000000031"/>
    <s v="Debit Card"/>
    <n v="8.7131110373552673E-2"/>
    <x v="1"/>
    <x v="0"/>
    <x v="0"/>
    <s v="17:03"/>
    <x v="0"/>
    <x v="1"/>
  </r>
  <r>
    <s v="INV102551"/>
    <x v="253"/>
    <x v="0"/>
    <x v="1"/>
    <s v="STR058-2024-Oct"/>
    <x v="382"/>
    <x v="367"/>
    <x v="1"/>
    <x v="6"/>
    <x v="0"/>
    <x v="3"/>
    <s v="PRD0077"/>
    <x v="240"/>
    <x v="17"/>
    <x v="38"/>
    <x v="6"/>
    <x v="4"/>
    <x v="4"/>
    <n v="1200000"/>
    <x v="1"/>
    <s v="EMP0240"/>
    <s v="Gopal Prasad"/>
    <n v="2"/>
    <n v="1238.22"/>
    <x v="5"/>
    <n v="123.82"/>
    <n v="12"/>
    <n v="282.31"/>
    <n v="2634.93"/>
    <n v="1596.92"/>
    <n v="755.69999999999982"/>
    <s v="EMI"/>
    <n v="0.28680078787671776"/>
    <x v="5"/>
    <x v="1"/>
    <x v="0"/>
    <s v="16:49"/>
    <x v="1"/>
    <x v="0"/>
  </r>
  <r>
    <s v="INV102552"/>
    <x v="86"/>
    <x v="0"/>
    <x v="7"/>
    <s v="STR116-2024-Sep"/>
    <x v="6"/>
    <x v="6"/>
    <x v="1"/>
    <x v="6"/>
    <x v="0"/>
    <x v="1"/>
    <s v="PRD0188"/>
    <x v="192"/>
    <x v="13"/>
    <x v="57"/>
    <x v="19"/>
    <x v="27"/>
    <x v="26"/>
    <n v="2000000"/>
    <x v="1"/>
    <s v="EMP0009"/>
    <s v="Vinod Hegde"/>
    <n v="1"/>
    <n v="473.85"/>
    <x v="4"/>
    <n v="142.16"/>
    <n v="5"/>
    <n v="16.579999999999998"/>
    <n v="348.27"/>
    <n v="337.09"/>
    <n v="-5.3999999999999915"/>
    <s v="UPI"/>
    <n v="-1.5505211473856468E-2"/>
    <x v="0"/>
    <x v="0"/>
    <x v="0"/>
    <s v="14:36"/>
    <x v="1"/>
    <x v="1"/>
  </r>
  <r>
    <s v="INV102553"/>
    <x v="22"/>
    <x v="0"/>
    <x v="3"/>
    <s v="STR102-2024-Jul"/>
    <x v="343"/>
    <x v="328"/>
    <x v="1"/>
    <x v="21"/>
    <x v="1"/>
    <x v="0"/>
    <s v="PRD0155"/>
    <x v="85"/>
    <x v="8"/>
    <x v="16"/>
    <x v="12"/>
    <x v="1"/>
    <x v="1"/>
    <n v="1000000"/>
    <x v="1"/>
    <s v="EMP0045"/>
    <s v="Chitra Chettiar"/>
    <n v="1"/>
    <n v="1224.48"/>
    <x v="6"/>
    <n v="183.67"/>
    <n v="12"/>
    <n v="124.9"/>
    <n v="1165.71"/>
    <n v="865.42"/>
    <n v="175.39000000000007"/>
    <s v="Credit Card"/>
    <n v="0.15045766099630273"/>
    <x v="2"/>
    <x v="1"/>
    <x v="0"/>
    <s v="11:32"/>
    <x v="3"/>
    <x v="1"/>
  </r>
  <r>
    <s v="INV102554"/>
    <x v="198"/>
    <x v="0"/>
    <x v="10"/>
    <s v="STR107-2024-Apr"/>
    <x v="708"/>
    <x v="660"/>
    <x v="1"/>
    <x v="18"/>
    <x v="2"/>
    <x v="1"/>
    <s v="PRD0230"/>
    <x v="237"/>
    <x v="0"/>
    <x v="37"/>
    <x v="34"/>
    <x v="98"/>
    <x v="19"/>
    <n v="1500000"/>
    <x v="1"/>
    <s v="EMP0203"/>
    <s v="Rani Mishra"/>
    <n v="2"/>
    <n v="1151.21"/>
    <x v="6"/>
    <n v="345.36"/>
    <n v="12"/>
    <n v="234.85"/>
    <n v="2191.91"/>
    <n v="1719.88"/>
    <n v="237.17999999999975"/>
    <s v="UPI"/>
    <n v="0.10820699755008178"/>
    <x v="0"/>
    <x v="0"/>
    <x v="0"/>
    <s v="13:14"/>
    <x v="1"/>
    <x v="0"/>
  </r>
  <r>
    <s v="INV102555"/>
    <x v="60"/>
    <x v="0"/>
    <x v="11"/>
    <s v="STR067-2024-Aug"/>
    <x v="730"/>
    <x v="420"/>
    <x v="0"/>
    <x v="20"/>
    <x v="0"/>
    <x v="1"/>
    <s v="PRD0049"/>
    <x v="77"/>
    <x v="4"/>
    <x v="41"/>
    <x v="36"/>
    <x v="108"/>
    <x v="24"/>
    <n v="2500000"/>
    <x v="0"/>
    <s v="EMP0002"/>
    <s v="Girish Sundaram"/>
    <n v="1"/>
    <n v="1837.43"/>
    <x v="0"/>
    <n v="183.74"/>
    <n v="12"/>
    <n v="198.44"/>
    <n v="1852.13"/>
    <n v="1004.94"/>
    <n v="648.75"/>
    <s v="Net Banking"/>
    <n v="0.35027238908715908"/>
    <x v="4"/>
    <x v="0"/>
    <x v="0"/>
    <s v="15:41"/>
    <x v="1"/>
    <x v="1"/>
  </r>
  <r>
    <s v="INV102556"/>
    <x v="50"/>
    <x v="0"/>
    <x v="1"/>
    <s v="STR073-2024-Oct"/>
    <x v="182"/>
    <x v="179"/>
    <x v="1"/>
    <x v="9"/>
    <x v="2"/>
    <x v="0"/>
    <s v="Missing Product ID"/>
    <x v="177"/>
    <x v="20"/>
    <x v="73"/>
    <x v="49"/>
    <x v="32"/>
    <x v="29"/>
    <n v="2500000"/>
    <x v="1"/>
    <s v="EMP0001"/>
    <s v="Charulatha Kumar"/>
    <n v="3"/>
    <n v="1429.42"/>
    <x v="2"/>
    <n v="0"/>
    <n v="12"/>
    <n v="514.59"/>
    <n v="4802.8500000000004"/>
    <n v="2838.9"/>
    <n v="1449.3600000000001"/>
    <s v="Net Banking"/>
    <n v="0.30177082357350321"/>
    <x v="4"/>
    <x v="0"/>
    <x v="0"/>
    <s v="16:10"/>
    <x v="1"/>
    <x v="0"/>
  </r>
  <r>
    <s v="INV102557"/>
    <x v="106"/>
    <x v="0"/>
    <x v="10"/>
    <s v="STR053-2024-Apr"/>
    <x v="803"/>
    <x v="746"/>
    <x v="1"/>
    <x v="21"/>
    <x v="1"/>
    <x v="1"/>
    <s v="PRD0069"/>
    <x v="78"/>
    <x v="1"/>
    <x v="1"/>
    <x v="26"/>
    <x v="58"/>
    <x v="30"/>
    <n v="1500000"/>
    <x v="1"/>
    <s v="EMP0015"/>
    <s v="Vikram Bhat"/>
    <n v="4"/>
    <n v="623.44000000000005"/>
    <x v="2"/>
    <n v="0"/>
    <n v="5"/>
    <n v="124.69"/>
    <n v="2618.4499999999998"/>
    <n v="1476"/>
    <n v="1017.7599999999998"/>
    <s v="Cash"/>
    <n v="0.38868796425366148"/>
    <x v="3"/>
    <x v="0"/>
    <x v="0"/>
    <s v="19:12"/>
    <x v="0"/>
    <x v="0"/>
  </r>
  <r>
    <s v="INV102558"/>
    <x v="9"/>
    <x v="0"/>
    <x v="1"/>
    <s v="STR093-2024-Oct"/>
    <x v="578"/>
    <x v="546"/>
    <x v="1"/>
    <x v="19"/>
    <x v="1"/>
    <x v="1"/>
    <s v="PRD0172"/>
    <x v="35"/>
    <x v="16"/>
    <x v="29"/>
    <x v="4"/>
    <x v="47"/>
    <x v="29"/>
    <n v="1000000"/>
    <x v="1"/>
    <s v="EMP0002"/>
    <s v="Girish Sundaram"/>
    <n v="2"/>
    <n v="2431.17"/>
    <x v="4"/>
    <n v="1458.7"/>
    <n v="12"/>
    <n v="408.44"/>
    <n v="3812.08"/>
    <n v="3608.74"/>
    <n v="-205.09999999999985"/>
    <s v="Cash"/>
    <n v="-5.3802648422908189E-2"/>
    <x v="3"/>
    <x v="0"/>
    <x v="0"/>
    <s v="10:14"/>
    <x v="3"/>
    <x v="0"/>
  </r>
  <r>
    <s v="INV102559"/>
    <x v="200"/>
    <x v="0"/>
    <x v="11"/>
    <s v="STR008-2024-Aug"/>
    <x v="681"/>
    <x v="633"/>
    <x v="0"/>
    <x v="28"/>
    <x v="1"/>
    <x v="0"/>
    <s v="PRD0089"/>
    <x v="139"/>
    <x v="3"/>
    <x v="5"/>
    <x v="3"/>
    <x v="63"/>
    <x v="51"/>
    <n v="1500000"/>
    <x v="1"/>
    <s v="EMP0170"/>
    <s v="Jyothi Prasad"/>
    <n v="4"/>
    <n v="2167.2800000000002"/>
    <x v="4"/>
    <n v="2600.7399999999998"/>
    <n v="12"/>
    <n v="728.21"/>
    <n v="6796.59"/>
    <n v="6168.92"/>
    <n v="-100.53999999999996"/>
    <s v="UPI"/>
    <n v="-1.4792712227749498E-2"/>
    <x v="0"/>
    <x v="0"/>
    <x v="0"/>
    <s v="12:19"/>
    <x v="1"/>
    <x v="0"/>
  </r>
  <r>
    <s v="INV102560"/>
    <x v="211"/>
    <x v="0"/>
    <x v="0"/>
    <s v="STR075-2024-Dec"/>
    <x v="524"/>
    <x v="497"/>
    <x v="1"/>
    <x v="11"/>
    <x v="3"/>
    <x v="3"/>
    <s v="PRD0222"/>
    <x v="239"/>
    <x v="1"/>
    <x v="62"/>
    <x v="33"/>
    <x v="21"/>
    <x v="21"/>
    <n v="1000000"/>
    <x v="1"/>
    <s v="EMP0090"/>
    <s v="Padma Gounder"/>
    <n v="2"/>
    <n v="682.66"/>
    <x v="3"/>
    <n v="273.06"/>
    <n v="5"/>
    <n v="54.61"/>
    <n v="1146.8699999999999"/>
    <n v="807.8"/>
    <n v="284.45999999999992"/>
    <s v="Net Banking"/>
    <n v="0.24803159904784322"/>
    <x v="4"/>
    <x v="1"/>
    <x v="0"/>
    <s v="12:52"/>
    <x v="1"/>
    <x v="0"/>
  </r>
  <r>
    <s v="INV102561"/>
    <x v="76"/>
    <x v="0"/>
    <x v="1"/>
    <s v="STR028-2024-Oct"/>
    <x v="737"/>
    <x v="686"/>
    <x v="1"/>
    <x v="22"/>
    <x v="1"/>
    <x v="1"/>
    <s v="PRD0122"/>
    <x v="37"/>
    <x v="14"/>
    <x v="31"/>
    <x v="21"/>
    <x v="87"/>
    <x v="65"/>
    <n v="2500000"/>
    <x v="2"/>
    <s v="EMP0205"/>
    <s v="Malini Gowda"/>
    <n v="4"/>
    <n v="709.64"/>
    <x v="0"/>
    <n v="283.86"/>
    <n v="3"/>
    <n v="76.64"/>
    <n v="2631.34"/>
    <n v="2227.96"/>
    <n v="326.74000000000012"/>
    <s v="Credit Card"/>
    <n v="0.12417247486071739"/>
    <x v="2"/>
    <x v="0"/>
    <x v="1"/>
    <s v="19:54"/>
    <x v="0"/>
    <x v="0"/>
  </r>
  <r>
    <s v="INV102562"/>
    <x v="330"/>
    <x v="0"/>
    <x v="2"/>
    <s v="STR089-2024-May"/>
    <x v="794"/>
    <x v="737"/>
    <x v="1"/>
    <x v="4"/>
    <x v="2"/>
    <x v="3"/>
    <s v="PRD0208"/>
    <x v="128"/>
    <x v="6"/>
    <x v="56"/>
    <x v="24"/>
    <x v="67"/>
    <x v="23"/>
    <n v="800000"/>
    <x v="0"/>
    <s v="EMP0170"/>
    <s v="Jyothi Prasad"/>
    <n v="1"/>
    <n v="535.72"/>
    <x v="0"/>
    <n v="53.57"/>
    <n v="5"/>
    <n v="24.11"/>
    <n v="506.26"/>
    <n v="303.61"/>
    <n v="178.53999999999996"/>
    <s v="Cash"/>
    <n v="0.35266463872318565"/>
    <x v="3"/>
    <x v="0"/>
    <x v="0"/>
    <s v="19:32"/>
    <x v="0"/>
    <x v="0"/>
  </r>
  <r>
    <s v="INV102563"/>
    <x v="144"/>
    <x v="1"/>
    <x v="8"/>
    <s v="STR046-2025-Mar"/>
    <x v="211"/>
    <x v="108"/>
    <x v="0"/>
    <x v="10"/>
    <x v="4"/>
    <x v="1"/>
    <s v="PRD0077"/>
    <x v="240"/>
    <x v="17"/>
    <x v="38"/>
    <x v="6"/>
    <x v="68"/>
    <x v="54"/>
    <n v="800000"/>
    <x v="2"/>
    <s v="EMP0269"/>
    <s v="Ishwarya Shetty"/>
    <n v="3"/>
    <n v="1210.46"/>
    <x v="5"/>
    <n v="181.57"/>
    <n v="12"/>
    <n v="413.98"/>
    <n v="3863.79"/>
    <n v="2395.38"/>
    <n v="1054.4299999999998"/>
    <s v="UPI"/>
    <n v="0.27290044231182331"/>
    <x v="0"/>
    <x v="0"/>
    <x v="0"/>
    <s v="11:16"/>
    <x v="3"/>
    <x v="0"/>
  </r>
  <r>
    <s v="INV102564"/>
    <x v="22"/>
    <x v="0"/>
    <x v="3"/>
    <s v="STR093-2024-Jul"/>
    <x v="653"/>
    <x v="612"/>
    <x v="1"/>
    <x v="23"/>
    <x v="0"/>
    <x v="3"/>
    <s v="PRD0170"/>
    <x v="36"/>
    <x v="17"/>
    <x v="30"/>
    <x v="0"/>
    <x v="47"/>
    <x v="29"/>
    <n v="1000000"/>
    <x v="1"/>
    <s v="EMP0100"/>
    <s v="Priya Balasubramaniam"/>
    <n v="2"/>
    <n v="1196.81"/>
    <x v="6"/>
    <n v="359.04"/>
    <n v="12"/>
    <n v="244.15"/>
    <n v="2278.73"/>
    <n v="1774.04"/>
    <n v="260.54000000000008"/>
    <s v="UPI"/>
    <n v="0.11433561676898978"/>
    <x v="0"/>
    <x v="0"/>
    <x v="0"/>
    <s v="20:57"/>
    <x v="0"/>
    <x v="1"/>
  </r>
  <r>
    <s v="INV102565"/>
    <x v="175"/>
    <x v="0"/>
    <x v="2"/>
    <s v="STR084-2024-May"/>
    <x v="476"/>
    <x v="433"/>
    <x v="0"/>
    <x v="29"/>
    <x v="4"/>
    <x v="1"/>
    <s v="PRD0093"/>
    <x v="54"/>
    <x v="0"/>
    <x v="37"/>
    <x v="33"/>
    <x v="7"/>
    <x v="7"/>
    <n v="2000000"/>
    <x v="0"/>
    <s v="EMP0194"/>
    <s v="Pranav Reddy"/>
    <n v="2"/>
    <n v="854.46"/>
    <x v="2"/>
    <n v="0"/>
    <n v="5"/>
    <n v="85.45"/>
    <n v="1794.37"/>
    <n v="1136.1199999999999"/>
    <n v="572.79999999999995"/>
    <s v="Cash"/>
    <n v="0.31922067355116279"/>
    <x v="3"/>
    <x v="0"/>
    <x v="0"/>
    <s v="11:13"/>
    <x v="3"/>
    <x v="0"/>
  </r>
  <r>
    <s v="INV102566"/>
    <x v="214"/>
    <x v="0"/>
    <x v="7"/>
    <s v="STR014-2024-Sep"/>
    <x v="646"/>
    <x v="605"/>
    <x v="1"/>
    <x v="28"/>
    <x v="1"/>
    <x v="3"/>
    <s v="PRD0015"/>
    <x v="230"/>
    <x v="9"/>
    <x v="14"/>
    <x v="1"/>
    <x v="15"/>
    <x v="15"/>
    <n v="1000000"/>
    <x v="0"/>
    <s v="EMP0258"/>
    <s v="Preethi Singh"/>
    <n v="2"/>
    <n v="3956.61"/>
    <x v="2"/>
    <n v="0"/>
    <n v="12"/>
    <n v="949.59"/>
    <n v="8862.81"/>
    <n v="5261.68"/>
    <n v="2651.5399999999991"/>
    <s v="UPI"/>
    <n v="0.29917599497224912"/>
    <x v="0"/>
    <x v="0"/>
    <x v="0"/>
    <s v="13:56"/>
    <x v="1"/>
    <x v="1"/>
  </r>
  <r>
    <s v="INV102567"/>
    <x v="99"/>
    <x v="0"/>
    <x v="10"/>
    <s v="STR073-2024-Apr"/>
    <x v="207"/>
    <x v="203"/>
    <x v="1"/>
    <x v="15"/>
    <x v="4"/>
    <x v="2"/>
    <s v="PRD0239"/>
    <x v="170"/>
    <x v="16"/>
    <x v="70"/>
    <x v="18"/>
    <x v="32"/>
    <x v="29"/>
    <n v="2500000"/>
    <x v="1"/>
    <s v="EMP0260"/>
    <s v="Malathi Varma"/>
    <n v="4"/>
    <n v="2583.9699999999998"/>
    <x v="2"/>
    <n v="0"/>
    <n v="12"/>
    <n v="1240.31"/>
    <n v="11576.19"/>
    <n v="6918.88"/>
    <n v="3417.0000000000005"/>
    <s v="Debit Card"/>
    <n v="0.29517483731694111"/>
    <x v="1"/>
    <x v="1"/>
    <x v="0"/>
    <s v="18:09"/>
    <x v="0"/>
    <x v="1"/>
  </r>
  <r>
    <s v="INV102568"/>
    <x v="58"/>
    <x v="0"/>
    <x v="7"/>
    <s v="STR015-2024-Sep"/>
    <x v="371"/>
    <x v="356"/>
    <x v="0"/>
    <x v="14"/>
    <x v="1"/>
    <x v="1"/>
    <s v="PRD0030"/>
    <x v="173"/>
    <x v="10"/>
    <x v="71"/>
    <x v="22"/>
    <x v="84"/>
    <x v="11"/>
    <n v="800000"/>
    <x v="1"/>
    <s v="EMP0147"/>
    <s v="Yogesh Chettiar"/>
    <n v="2"/>
    <n v="669.89"/>
    <x v="4"/>
    <n v="401.93"/>
    <n v="5"/>
    <n v="46.89"/>
    <n v="984.74"/>
    <n v="838.8"/>
    <n v="99.050000000000054"/>
    <s v="Net Banking"/>
    <n v="0.10058492597030694"/>
    <x v="4"/>
    <x v="0"/>
    <x v="0"/>
    <s v="13:56"/>
    <x v="1"/>
    <x v="0"/>
  </r>
  <r>
    <s v="INV102569"/>
    <x v="9"/>
    <x v="0"/>
    <x v="1"/>
    <s v="STR063-2024-Oct"/>
    <x v="804"/>
    <x v="747"/>
    <x v="1"/>
    <x v="5"/>
    <x v="2"/>
    <x v="1"/>
    <s v="PRD0043"/>
    <x v="63"/>
    <x v="12"/>
    <x v="21"/>
    <x v="20"/>
    <x v="70"/>
    <x v="56"/>
    <n v="1200000"/>
    <x v="2"/>
    <s v="EMP0207"/>
    <s v="Chitra Bhat"/>
    <n v="3"/>
    <n v="3124.19"/>
    <x v="3"/>
    <n v="1874.51"/>
    <n v="12"/>
    <n v="899.77"/>
    <n v="8397.83"/>
    <n v="6102.03"/>
    <n v="1396.0300000000002"/>
    <s v="Debit Card"/>
    <n v="0.16623699217535962"/>
    <x v="1"/>
    <x v="0"/>
    <x v="1"/>
    <s v="18:31"/>
    <x v="0"/>
    <x v="0"/>
  </r>
  <r>
    <s v="INV102570"/>
    <x v="160"/>
    <x v="0"/>
    <x v="5"/>
    <s v="STR042-2024-Jun"/>
    <x v="805"/>
    <x v="748"/>
    <x v="0"/>
    <x v="11"/>
    <x v="3"/>
    <x v="0"/>
    <s v="PRD0148"/>
    <x v="169"/>
    <x v="0"/>
    <x v="37"/>
    <x v="31"/>
    <x v="109"/>
    <x v="64"/>
    <n v="800000"/>
    <x v="1"/>
    <s v="EMP0276"/>
    <s v="Manoj Ramachandran"/>
    <n v="1"/>
    <n v="1013.47"/>
    <x v="0"/>
    <n v="101.35"/>
    <n v="12"/>
    <n v="109.45"/>
    <n v="1021.57"/>
    <n v="767.11"/>
    <n v="145.01000000000005"/>
    <s v="Debit Card"/>
    <n v="0.14194817780475155"/>
    <x v="1"/>
    <x v="1"/>
    <x v="0"/>
    <s v="19:11"/>
    <x v="0"/>
    <x v="0"/>
  </r>
  <r>
    <s v="INV102571"/>
    <x v="84"/>
    <x v="0"/>
    <x v="1"/>
    <s v="STR032-2024-Oct"/>
    <x v="26"/>
    <x v="26"/>
    <x v="0"/>
    <x v="18"/>
    <x v="2"/>
    <x v="0"/>
    <s v="PRD0142"/>
    <x v="87"/>
    <x v="1"/>
    <x v="1"/>
    <x v="9"/>
    <x v="56"/>
    <x v="30"/>
    <n v="2500000"/>
    <x v="1"/>
    <s v="EMP0063"/>
    <s v="Anusuya Subramaniam"/>
    <n v="4"/>
    <n v="539.92999999999995"/>
    <x v="4"/>
    <n v="647.91999999999996"/>
    <n v="5"/>
    <n v="75.59"/>
    <n v="1587.39"/>
    <n v="1199.44"/>
    <n v="312.36"/>
    <s v="Credit Card"/>
    <n v="0.19677583958573508"/>
    <x v="2"/>
    <x v="0"/>
    <x v="0"/>
    <s v="14:29"/>
    <x v="1"/>
    <x v="0"/>
  </r>
  <r>
    <s v="INV102572"/>
    <x v="232"/>
    <x v="0"/>
    <x v="1"/>
    <s v="STR078-2024-Oct"/>
    <x v="770"/>
    <x v="716"/>
    <x v="0"/>
    <x v="23"/>
    <x v="0"/>
    <x v="2"/>
    <s v="PRD0172"/>
    <x v="35"/>
    <x v="16"/>
    <x v="29"/>
    <x v="4"/>
    <x v="3"/>
    <x v="3"/>
    <n v="1200000"/>
    <x v="1"/>
    <s v="EMP0026"/>
    <s v="Sunita Ramachandran"/>
    <n v="2"/>
    <n v="2351.27"/>
    <x v="6"/>
    <n v="705.38"/>
    <n v="12"/>
    <n v="479.66"/>
    <n v="4476.82"/>
    <n v="3608.74"/>
    <n v="388.4199999999999"/>
    <s v="Cash"/>
    <n v="8.6762478723736922E-2"/>
    <x v="3"/>
    <x v="0"/>
    <x v="0"/>
    <s v="20:33"/>
    <x v="0"/>
    <x v="0"/>
  </r>
  <r>
    <s v="INV102573"/>
    <x v="127"/>
    <x v="0"/>
    <x v="2"/>
    <s v="STR107-2024-May"/>
    <x v="544"/>
    <x v="514"/>
    <x v="0"/>
    <x v="7"/>
    <x v="0"/>
    <x v="2"/>
    <s v="PRD0082"/>
    <x v="59"/>
    <x v="12"/>
    <x v="21"/>
    <x v="33"/>
    <x v="98"/>
    <x v="19"/>
    <n v="1500000"/>
    <x v="1"/>
    <s v="EMP0147"/>
    <s v="Yogesh Chettiar"/>
    <n v="1"/>
    <n v="2866.76"/>
    <x v="0"/>
    <n v="286.68"/>
    <n v="12"/>
    <n v="309.61"/>
    <n v="2889.69"/>
    <n v="2151.34"/>
    <n v="428.7399999999999"/>
    <s v="UPI"/>
    <n v="0.14836885617488377"/>
    <x v="0"/>
    <x v="0"/>
    <x v="0"/>
    <s v="16:12"/>
    <x v="1"/>
    <x v="0"/>
  </r>
  <r>
    <s v="INV102574"/>
    <x v="362"/>
    <x v="0"/>
    <x v="11"/>
    <s v="STR044-2024-Aug"/>
    <x v="678"/>
    <x v="630"/>
    <x v="0"/>
    <x v="6"/>
    <x v="0"/>
    <x v="0"/>
    <s v="PRD0086"/>
    <x v="143"/>
    <x v="3"/>
    <x v="45"/>
    <x v="1"/>
    <x v="36"/>
    <x v="17"/>
    <n v="1200000"/>
    <x v="2"/>
    <s v="EMP0258"/>
    <s v="Preethi Singh"/>
    <n v="3"/>
    <n v="3541.66"/>
    <x v="0"/>
    <n v="1062.5"/>
    <n v="12"/>
    <n v="1147.5"/>
    <n v="10709.98"/>
    <n v="7401.66"/>
    <n v="2160.8199999999997"/>
    <s v="Debit Card"/>
    <n v="0.20175761299274134"/>
    <x v="1"/>
    <x v="1"/>
    <x v="0"/>
    <s v="15:33"/>
    <x v="1"/>
    <x v="0"/>
  </r>
  <r>
    <s v="INV102575"/>
    <x v="356"/>
    <x v="1"/>
    <x v="8"/>
    <s v="STR015-2025-Mar"/>
    <x v="309"/>
    <x v="298"/>
    <x v="0"/>
    <x v="4"/>
    <x v="2"/>
    <x v="1"/>
    <s v="PRD0070"/>
    <x v="145"/>
    <x v="13"/>
    <x v="67"/>
    <x v="13"/>
    <x v="84"/>
    <x v="11"/>
    <n v="800000"/>
    <x v="1"/>
    <s v="EMP0170"/>
    <s v="Jyothi Prasad"/>
    <n v="1"/>
    <n v="794.32"/>
    <x v="5"/>
    <n v="39.72"/>
    <n v="5"/>
    <n v="37.729999999999997"/>
    <n v="792.33"/>
    <n v="565.45000000000005"/>
    <n v="189.15"/>
    <s v="Cash"/>
    <n v="0.2387262882889705"/>
    <x v="3"/>
    <x v="1"/>
    <x v="0"/>
    <s v="20:21"/>
    <x v="0"/>
    <x v="1"/>
  </r>
  <r>
    <s v="INV102576"/>
    <x v="71"/>
    <x v="1"/>
    <x v="4"/>
    <s v="STR063-2025-Feb"/>
    <x v="747"/>
    <x v="695"/>
    <x v="0"/>
    <x v="1"/>
    <x v="1"/>
    <x v="3"/>
    <s v="PRD0043"/>
    <x v="63"/>
    <x v="12"/>
    <x v="21"/>
    <x v="20"/>
    <x v="70"/>
    <x v="56"/>
    <n v="1200000"/>
    <x v="2"/>
    <s v="EMP0073"/>
    <s v="Sathish Sundaram"/>
    <n v="3"/>
    <n v="2976.2"/>
    <x v="2"/>
    <n v="0"/>
    <n v="12"/>
    <n v="1071.43"/>
    <n v="10000.030000000001"/>
    <n v="6102.03"/>
    <n v="2826.5700000000006"/>
    <s v="UPI"/>
    <n v="0.28265615203154393"/>
    <x v="0"/>
    <x v="0"/>
    <x v="1"/>
    <s v="13:27"/>
    <x v="1"/>
    <x v="0"/>
  </r>
  <r>
    <s v="INV102577"/>
    <x v="195"/>
    <x v="0"/>
    <x v="0"/>
    <s v="STR085-2024-Dec"/>
    <x v="25"/>
    <x v="25"/>
    <x v="0"/>
    <x v="15"/>
    <x v="4"/>
    <x v="1"/>
    <s v="PRD0152"/>
    <x v="24"/>
    <x v="14"/>
    <x v="23"/>
    <x v="8"/>
    <x v="9"/>
    <x v="9"/>
    <n v="1500000"/>
    <x v="2"/>
    <s v="EMP0015"/>
    <s v="Vikram Bhat"/>
    <n v="2"/>
    <n v="6113"/>
    <x v="6"/>
    <n v="1833.9"/>
    <n v="3"/>
    <n v="311.76"/>
    <n v="10703.86"/>
    <n v="9430.2000000000007"/>
    <n v="961.89999999999986"/>
    <s v="Net Banking"/>
    <n v="8.9864777753072236E-2"/>
    <x v="4"/>
    <x v="0"/>
    <x v="0"/>
    <s v="16:33"/>
    <x v="1"/>
    <x v="0"/>
  </r>
  <r>
    <s v="INV102578"/>
    <x v="298"/>
    <x v="0"/>
    <x v="7"/>
    <s v="STR005-2024-Sep"/>
    <x v="806"/>
    <x v="749"/>
    <x v="1"/>
    <x v="20"/>
    <x v="0"/>
    <x v="1"/>
    <s v="PRD0017"/>
    <x v="91"/>
    <x v="13"/>
    <x v="57"/>
    <x v="33"/>
    <x v="19"/>
    <x v="19"/>
    <n v="2000000"/>
    <x v="1"/>
    <s v="EMP0206"/>
    <s v="Arjun Krishnan"/>
    <n v="4"/>
    <n v="873.63"/>
    <x v="2"/>
    <n v="0"/>
    <n v="5"/>
    <n v="174.73"/>
    <n v="3669.25"/>
    <n v="2365.52"/>
    <n v="1129"/>
    <s v="Cash"/>
    <n v="0.30769230769230771"/>
    <x v="3"/>
    <x v="1"/>
    <x v="0"/>
    <s v="19:44"/>
    <x v="0"/>
    <x v="1"/>
  </r>
  <r>
    <s v="INV102579"/>
    <x v="156"/>
    <x v="0"/>
    <x v="10"/>
    <s v="STR024-2024-Apr"/>
    <x v="537"/>
    <x v="508"/>
    <x v="0"/>
    <x v="12"/>
    <x v="3"/>
    <x v="3"/>
    <s v="PRD0117"/>
    <x v="10"/>
    <x v="8"/>
    <x v="10"/>
    <x v="8"/>
    <x v="16"/>
    <x v="16"/>
    <n v="1000000"/>
    <x v="0"/>
    <s v="EMP0255"/>
    <s v="Venkat Sharma"/>
    <n v="2"/>
    <n v="1791.18"/>
    <x v="6"/>
    <n v="537.35"/>
    <n v="12"/>
    <n v="365.4"/>
    <n v="3410.41"/>
    <n v="2799.7"/>
    <n v="245.31000000000006"/>
    <s v="Cash"/>
    <n v="7.1929767975111511E-2"/>
    <x v="3"/>
    <x v="1"/>
    <x v="1"/>
    <s v="21:43"/>
    <x v="2"/>
    <x v="0"/>
  </r>
  <r>
    <s v="INV102580"/>
    <x v="308"/>
    <x v="0"/>
    <x v="5"/>
    <s v="STR011-2024-Jun"/>
    <x v="174"/>
    <x v="171"/>
    <x v="0"/>
    <x v="10"/>
    <x v="4"/>
    <x v="0"/>
    <s v="PRD0048"/>
    <x v="18"/>
    <x v="6"/>
    <x v="20"/>
    <x v="25"/>
    <x v="2"/>
    <x v="2"/>
    <n v="2000000"/>
    <x v="0"/>
    <s v="EMP0061"/>
    <s v="Ganapathy Naidu"/>
    <n v="2"/>
    <n v="1112.28"/>
    <x v="0"/>
    <n v="222.46"/>
    <n v="12"/>
    <n v="240.25"/>
    <n v="2242.35"/>
    <n v="1167.72"/>
    <n v="834.37999999999988"/>
    <s v="Debit Card"/>
    <n v="0.37210069792851247"/>
    <x v="1"/>
    <x v="0"/>
    <x v="0"/>
    <s v="13:06"/>
    <x v="1"/>
    <x v="0"/>
  </r>
  <r>
    <s v="INV102581"/>
    <x v="59"/>
    <x v="0"/>
    <x v="1"/>
    <s v="STR108-2024-Oct"/>
    <x v="702"/>
    <x v="654"/>
    <x v="1"/>
    <x v="27"/>
    <x v="4"/>
    <x v="1"/>
    <s v="PRD0074"/>
    <x v="18"/>
    <x v="11"/>
    <x v="18"/>
    <x v="12"/>
    <x v="29"/>
    <x v="28"/>
    <n v="2500000"/>
    <x v="1"/>
    <s v="EMP0009"/>
    <s v="Vinod Hegde"/>
    <n v="2"/>
    <n v="945.64"/>
    <x v="6"/>
    <n v="283.69"/>
    <n v="5"/>
    <n v="80.38"/>
    <n v="1687.97"/>
    <n v="1442.44"/>
    <n v="165.14999999999998"/>
    <s v="UPI"/>
    <n v="9.7839416577308824E-2"/>
    <x v="0"/>
    <x v="0"/>
    <x v="0"/>
    <s v="13:57"/>
    <x v="1"/>
    <x v="0"/>
  </r>
  <r>
    <s v="INV102582"/>
    <x v="229"/>
    <x v="1"/>
    <x v="4"/>
    <s v="STR076-2025-Feb"/>
    <x v="807"/>
    <x v="750"/>
    <x v="0"/>
    <x v="10"/>
    <x v="4"/>
    <x v="3"/>
    <s v="PRD0174"/>
    <x v="131"/>
    <x v="9"/>
    <x v="14"/>
    <x v="42"/>
    <x v="105"/>
    <x v="21"/>
    <n v="1500000"/>
    <x v="1"/>
    <s v="EMP0206"/>
    <s v="Arjun Krishnan"/>
    <n v="3"/>
    <n v="5523.02"/>
    <x v="2"/>
    <n v="0"/>
    <n v="12"/>
    <n v="1988.29"/>
    <n v="18557.349999999999"/>
    <n v="10987.11"/>
    <n v="5581.949999999998"/>
    <s v="Debit Card"/>
    <n v="0.30079456387900205"/>
    <x v="1"/>
    <x v="0"/>
    <x v="0"/>
    <s v="10:47"/>
    <x v="3"/>
    <x v="1"/>
  </r>
  <r>
    <s v="INV102583"/>
    <x v="17"/>
    <x v="0"/>
    <x v="2"/>
    <s v="STR049-2024-May"/>
    <x v="775"/>
    <x v="721"/>
    <x v="0"/>
    <x v="30"/>
    <x v="3"/>
    <x v="0"/>
    <s v="PRD0177"/>
    <x v="73"/>
    <x v="10"/>
    <x v="15"/>
    <x v="28"/>
    <x v="110"/>
    <x v="74"/>
    <n v="1200000"/>
    <x v="2"/>
    <s v="EMP0008"/>
    <s v="Deepak Kamath"/>
    <n v="2"/>
    <n v="825.93"/>
    <x v="2"/>
    <n v="0"/>
    <n v="5"/>
    <n v="82.59"/>
    <n v="1734.45"/>
    <n v="1259.44"/>
    <n v="392.41999999999996"/>
    <s v="Cash"/>
    <n v="0.22625039637925565"/>
    <x v="3"/>
    <x v="1"/>
    <x v="0"/>
    <s v="21:28"/>
    <x v="2"/>
    <x v="0"/>
  </r>
  <r>
    <s v="INV102584"/>
    <x v="317"/>
    <x v="0"/>
    <x v="2"/>
    <s v="STR010-2024-May"/>
    <x v="480"/>
    <x v="457"/>
    <x v="0"/>
    <x v="26"/>
    <x v="4"/>
    <x v="3"/>
    <s v="PRD0071"/>
    <x v="17"/>
    <x v="10"/>
    <x v="17"/>
    <x v="4"/>
    <x v="93"/>
    <x v="51"/>
    <n v="2500000"/>
    <x v="1"/>
    <s v="EMP0026"/>
    <s v="Sunita Ramachandran"/>
    <n v="3"/>
    <n v="810.88"/>
    <x v="0"/>
    <n v="243.26"/>
    <n v="5"/>
    <n v="109.47"/>
    <n v="2298.85"/>
    <n v="1604.43"/>
    <n v="584.94999999999982"/>
    <s v="UPI"/>
    <n v="0.25445331361332835"/>
    <x v="0"/>
    <x v="0"/>
    <x v="0"/>
    <s v="18:48"/>
    <x v="0"/>
    <x v="0"/>
  </r>
  <r>
    <s v="INV102585"/>
    <x v="44"/>
    <x v="0"/>
    <x v="7"/>
    <s v="STR029-2024-Sep"/>
    <x v="447"/>
    <x v="430"/>
    <x v="0"/>
    <x v="10"/>
    <x v="4"/>
    <x v="3"/>
    <s v="PRD0080"/>
    <x v="138"/>
    <x v="6"/>
    <x v="56"/>
    <x v="0"/>
    <x v="37"/>
    <x v="34"/>
    <n v="800000"/>
    <x v="2"/>
    <s v="EMP0026"/>
    <s v="Sunita Ramachandran"/>
    <n v="3"/>
    <n v="1032.9100000000001"/>
    <x v="4"/>
    <n v="929.62"/>
    <n v="12"/>
    <n v="260.29000000000002"/>
    <n v="2429.4"/>
    <n v="1730.91"/>
    <n v="438.2"/>
    <s v="Net Banking"/>
    <n v="0.18037375483658516"/>
    <x v="4"/>
    <x v="0"/>
    <x v="0"/>
    <s v="14:30"/>
    <x v="1"/>
    <x v="1"/>
  </r>
  <r>
    <s v="INV102586"/>
    <x v="338"/>
    <x v="1"/>
    <x v="6"/>
    <s v="STR118-2025-Jan"/>
    <x v="581"/>
    <x v="549"/>
    <x v="1"/>
    <x v="33"/>
    <x v="3"/>
    <x v="2"/>
    <s v="PRD0196"/>
    <x v="7"/>
    <x v="5"/>
    <x v="7"/>
    <x v="5"/>
    <x v="77"/>
    <x v="61"/>
    <n v="1000000"/>
    <x v="0"/>
    <s v="EMP0204"/>
    <s v="Rahul Krishnan"/>
    <n v="2"/>
    <n v="1326.64"/>
    <x v="1"/>
    <n v="663.32"/>
    <n v="12"/>
    <n v="238.8"/>
    <n v="2228.7600000000002"/>
    <n v="2135.44"/>
    <n v="-145.47999999999985"/>
    <s v="Cash"/>
    <n v="-6.5273963997918044E-2"/>
    <x v="3"/>
    <x v="0"/>
    <x v="0"/>
    <s v="21:41"/>
    <x v="2"/>
    <x v="0"/>
  </r>
  <r>
    <s v="INV102587"/>
    <x v="76"/>
    <x v="0"/>
    <x v="1"/>
    <s v="STR062-2024-Oct"/>
    <x v="88"/>
    <x v="87"/>
    <x v="0"/>
    <x v="33"/>
    <x v="3"/>
    <x v="3"/>
    <s v="PRD0200"/>
    <x v="0"/>
    <x v="0"/>
    <x v="0"/>
    <x v="0"/>
    <x v="6"/>
    <x v="6"/>
    <n v="1000000"/>
    <x v="0"/>
    <s v="EMP0026"/>
    <s v="Sunita Ramachandran"/>
    <n v="1"/>
    <n v="743.87"/>
    <x v="0"/>
    <n v="74.39"/>
    <n v="5"/>
    <n v="33.47"/>
    <n v="702.95"/>
    <n v="496.67"/>
    <n v="172.81000000000003"/>
    <s v="Credit Card"/>
    <n v="0.24583540792374994"/>
    <x v="2"/>
    <x v="0"/>
    <x v="0"/>
    <s v="19:28"/>
    <x v="0"/>
    <x v="0"/>
  </r>
  <r>
    <s v="INV102588"/>
    <x v="325"/>
    <x v="0"/>
    <x v="9"/>
    <s v="STR041-2024-Nov"/>
    <x v="293"/>
    <x v="283"/>
    <x v="0"/>
    <x v="13"/>
    <x v="0"/>
    <x v="3"/>
    <s v="PRD0196"/>
    <x v="7"/>
    <x v="5"/>
    <x v="7"/>
    <x v="5"/>
    <x v="62"/>
    <x v="32"/>
    <n v="2500000"/>
    <x v="1"/>
    <s v="EMP0225"/>
    <s v="Swathi Achari"/>
    <n v="2"/>
    <n v="1413.52"/>
    <x v="0"/>
    <n v="282.7"/>
    <n v="12"/>
    <n v="305.32"/>
    <n v="2849.66"/>
    <n v="2135.44"/>
    <n v="408.89999999999981"/>
    <s v="Cash"/>
    <n v="0.14349080241151571"/>
    <x v="3"/>
    <x v="1"/>
    <x v="0"/>
    <s v="19:48"/>
    <x v="0"/>
    <x v="0"/>
  </r>
  <r>
    <s v="INV102589"/>
    <x v="161"/>
    <x v="1"/>
    <x v="8"/>
    <s v="STR039-2025-Mar"/>
    <x v="1"/>
    <x v="1"/>
    <x v="0"/>
    <x v="1"/>
    <x v="1"/>
    <x v="0"/>
    <s v="PRD0120"/>
    <x v="120"/>
    <x v="18"/>
    <x v="34"/>
    <x v="9"/>
    <x v="94"/>
    <x v="68"/>
    <n v="1500000"/>
    <x v="2"/>
    <s v="EMP0121"/>
    <s v="Yamini Pandian"/>
    <n v="2"/>
    <n v="578.87"/>
    <x v="2"/>
    <n v="0"/>
    <n v="5"/>
    <n v="57.89"/>
    <n v="1215.6300000000001"/>
    <n v="742.24"/>
    <n v="415.50000000000011"/>
    <s v="UPI"/>
    <n v="0.34179808000789719"/>
    <x v="0"/>
    <x v="0"/>
    <x v="0"/>
    <s v="11:51"/>
    <x v="3"/>
    <x v="0"/>
  </r>
  <r>
    <s v="INV102590"/>
    <x v="335"/>
    <x v="1"/>
    <x v="8"/>
    <s v="STR050-2025-Mar"/>
    <x v="700"/>
    <x v="652"/>
    <x v="0"/>
    <x v="16"/>
    <x v="3"/>
    <x v="0"/>
    <s v="PRD0144"/>
    <x v="93"/>
    <x v="10"/>
    <x v="17"/>
    <x v="18"/>
    <x v="57"/>
    <x v="49"/>
    <n v="2000000"/>
    <x v="1"/>
    <s v="EMP0206"/>
    <s v="Arjun Krishnan"/>
    <n v="1"/>
    <n v="1167.44"/>
    <x v="3"/>
    <n v="233.49"/>
    <n v="12"/>
    <n v="112.07"/>
    <n v="1046.02"/>
    <n v="699.84"/>
    <n v="234.10999999999996"/>
    <s v="Cash"/>
    <n v="0.22381025219403067"/>
    <x v="3"/>
    <x v="0"/>
    <x v="0"/>
    <s v="19:36"/>
    <x v="0"/>
    <x v="1"/>
  </r>
  <r>
    <s v="INV102591"/>
    <x v="9"/>
    <x v="0"/>
    <x v="1"/>
    <s v="STR004-2024-Oct"/>
    <x v="423"/>
    <x v="406"/>
    <x v="0"/>
    <x v="27"/>
    <x v="4"/>
    <x v="3"/>
    <s v="PRD0193"/>
    <x v="70"/>
    <x v="16"/>
    <x v="47"/>
    <x v="16"/>
    <x v="10"/>
    <x v="10"/>
    <n v="800000"/>
    <x v="2"/>
    <s v="EMP0207"/>
    <s v="Chitra Bhat"/>
    <n v="3"/>
    <n v="2328.14"/>
    <x v="1"/>
    <n v="1746.11"/>
    <n v="12"/>
    <n v="628.6"/>
    <n v="5866.91"/>
    <n v="4782"/>
    <n v="456.30999999999983"/>
    <s v="UPI"/>
    <n v="7.7776887663182123E-2"/>
    <x v="0"/>
    <x v="0"/>
    <x v="0"/>
    <s v="19:40"/>
    <x v="0"/>
    <x v="0"/>
  </r>
  <r>
    <s v="INV102592"/>
    <x v="41"/>
    <x v="0"/>
    <x v="10"/>
    <s v="STR030-2024-Apr"/>
    <x v="779"/>
    <x v="725"/>
    <x v="1"/>
    <x v="15"/>
    <x v="4"/>
    <x v="0"/>
    <s v="PRD0099"/>
    <x v="199"/>
    <x v="7"/>
    <x v="35"/>
    <x v="9"/>
    <x v="103"/>
    <x v="30"/>
    <n v="2000000"/>
    <x v="1"/>
    <s v="EMP0001"/>
    <s v="Charulatha Kumar"/>
    <n v="2"/>
    <n v="934.23"/>
    <x v="3"/>
    <n v="373.69"/>
    <n v="5"/>
    <n v="74.739999999999995"/>
    <n v="1569.51"/>
    <n v="1401.86"/>
    <n v="92.910000000000096"/>
    <s v="UPI"/>
    <n v="5.9196819389491048E-2"/>
    <x v="0"/>
    <x v="0"/>
    <x v="0"/>
    <s v="18:47"/>
    <x v="0"/>
    <x v="0"/>
  </r>
  <r>
    <s v="INV102593"/>
    <x v="130"/>
    <x v="0"/>
    <x v="1"/>
    <s v="STR032-2024-Oct"/>
    <x v="808"/>
    <x v="751"/>
    <x v="0"/>
    <x v="26"/>
    <x v="4"/>
    <x v="0"/>
    <s v="PRD0221"/>
    <x v="226"/>
    <x v="4"/>
    <x v="6"/>
    <x v="40"/>
    <x v="56"/>
    <x v="30"/>
    <n v="2500000"/>
    <x v="1"/>
    <s v="EMP0132"/>
    <s v="Vasanthi Gupta"/>
    <n v="4"/>
    <n v="791.27"/>
    <x v="0"/>
    <n v="316.51"/>
    <n v="5"/>
    <n v="142.43"/>
    <n v="2991"/>
    <n v="2016.2"/>
    <n v="832.36999999999989"/>
    <s v="Debit Card"/>
    <n v="0.27829154129053824"/>
    <x v="1"/>
    <x v="0"/>
    <x v="0"/>
    <s v="12:59"/>
    <x v="1"/>
    <x v="1"/>
  </r>
  <r>
    <s v="INV102594"/>
    <x v="37"/>
    <x v="0"/>
    <x v="0"/>
    <s v="STR063-2024-Dec"/>
    <x v="640"/>
    <x v="233"/>
    <x v="0"/>
    <x v="16"/>
    <x v="3"/>
    <x v="0"/>
    <s v="PRD0143"/>
    <x v="216"/>
    <x v="3"/>
    <x v="63"/>
    <x v="30"/>
    <x v="70"/>
    <x v="56"/>
    <n v="1200000"/>
    <x v="2"/>
    <s v="EMP0132"/>
    <s v="Vasanthi Gupta"/>
    <n v="2"/>
    <n v="2314.69"/>
    <x v="2"/>
    <n v="0"/>
    <n v="12"/>
    <n v="555.53"/>
    <n v="5184.91"/>
    <n v="3009.58"/>
    <n v="1619.8"/>
    <s v="UPI"/>
    <n v="0.31240657986348846"/>
    <x v="0"/>
    <x v="0"/>
    <x v="0"/>
    <s v="19:21"/>
    <x v="0"/>
    <x v="1"/>
  </r>
  <r>
    <s v="INV102595"/>
    <x v="46"/>
    <x v="0"/>
    <x v="3"/>
    <s v="STR037-2024-Jul"/>
    <x v="59"/>
    <x v="59"/>
    <x v="1"/>
    <x v="5"/>
    <x v="2"/>
    <x v="1"/>
    <s v="PRD0075"/>
    <x v="9"/>
    <x v="7"/>
    <x v="9"/>
    <x v="7"/>
    <x v="0"/>
    <x v="0"/>
    <n v="1000000"/>
    <x v="0"/>
    <s v="EMP0204"/>
    <s v="Rahul Krishnan"/>
    <n v="1"/>
    <n v="1050.57"/>
    <x v="0"/>
    <n v="105.06"/>
    <n v="12"/>
    <n v="113.46"/>
    <n v="1058.97"/>
    <n v="692.53"/>
    <n v="252.98000000000008"/>
    <s v="Debit Card"/>
    <n v="0.2388925087585107"/>
    <x v="1"/>
    <x v="0"/>
    <x v="0"/>
    <s v="14:12"/>
    <x v="1"/>
    <x v="0"/>
  </r>
  <r>
    <s v="INV102596"/>
    <x v="146"/>
    <x v="0"/>
    <x v="9"/>
    <s v="STR079-2024-Nov"/>
    <x v="704"/>
    <x v="656"/>
    <x v="0"/>
    <x v="21"/>
    <x v="1"/>
    <x v="1"/>
    <s v="PRD0215"/>
    <x v="236"/>
    <x v="0"/>
    <x v="37"/>
    <x v="7"/>
    <x v="79"/>
    <x v="63"/>
    <n v="2500000"/>
    <x v="1"/>
    <s v="EMP0225"/>
    <s v="Swathi Achari"/>
    <n v="1"/>
    <n v="1011.75"/>
    <x v="3"/>
    <n v="202.35"/>
    <n v="12"/>
    <n v="97.13"/>
    <n v="906.53"/>
    <n v="703.03"/>
    <n v="106.37"/>
    <s v="Debit Card"/>
    <n v="0.11733753984975677"/>
    <x v="1"/>
    <x v="0"/>
    <x v="0"/>
    <s v="17:14"/>
    <x v="0"/>
    <x v="1"/>
  </r>
  <r>
    <s v="INV102597"/>
    <x v="293"/>
    <x v="1"/>
    <x v="4"/>
    <s v="STR113-2025-Feb"/>
    <x v="793"/>
    <x v="736"/>
    <x v="0"/>
    <x v="35"/>
    <x v="3"/>
    <x v="1"/>
    <s v="PRD0009"/>
    <x v="140"/>
    <x v="2"/>
    <x v="59"/>
    <x v="46"/>
    <x v="64"/>
    <x v="52"/>
    <n v="2000000"/>
    <x v="2"/>
    <s v="EMP0206"/>
    <s v="Arjun Krishnan"/>
    <n v="3"/>
    <n v="3215.28"/>
    <x v="4"/>
    <n v="2893.75"/>
    <n v="12"/>
    <n v="810.25"/>
    <n v="7562.34"/>
    <n v="7021.38"/>
    <n v="-269.28999999999996"/>
    <s v="UPI"/>
    <n v="-3.5609348429189898E-2"/>
    <x v="0"/>
    <x v="0"/>
    <x v="0"/>
    <s v="16:00"/>
    <x v="1"/>
    <x v="1"/>
  </r>
  <r>
    <s v="INV102598"/>
    <x v="260"/>
    <x v="0"/>
    <x v="5"/>
    <s v="STR111-2024-Jun"/>
    <x v="621"/>
    <x v="584"/>
    <x v="0"/>
    <x v="23"/>
    <x v="0"/>
    <x v="0"/>
    <s v="PRD0074"/>
    <x v="18"/>
    <x v="11"/>
    <x v="18"/>
    <x v="12"/>
    <x v="23"/>
    <x v="23"/>
    <n v="2500000"/>
    <x v="0"/>
    <s v="EMP0100"/>
    <s v="Priya Balasubramaniam"/>
    <n v="2"/>
    <n v="1039.3499999999999"/>
    <x v="4"/>
    <n v="623.61"/>
    <n v="12"/>
    <n v="174.61"/>
    <n v="1629.7"/>
    <n v="1442.44"/>
    <n v="12.649999999999977"/>
    <s v="Credit Card"/>
    <n v="7.7621648156102211E-3"/>
    <x v="2"/>
    <x v="0"/>
    <x v="1"/>
    <s v="16:34"/>
    <x v="1"/>
    <x v="1"/>
  </r>
  <r>
    <s v="INV102599"/>
    <x v="30"/>
    <x v="0"/>
    <x v="1"/>
    <s v="STR029-2024-Oct"/>
    <x v="809"/>
    <x v="752"/>
    <x v="1"/>
    <x v="14"/>
    <x v="1"/>
    <x v="3"/>
    <s v="PRD0152"/>
    <x v="24"/>
    <x v="14"/>
    <x v="23"/>
    <x v="8"/>
    <x v="37"/>
    <x v="34"/>
    <n v="800000"/>
    <x v="2"/>
    <s v="EMP0160"/>
    <s v="Ganesh Iyengar"/>
    <n v="2"/>
    <n v="5987.18"/>
    <x v="0"/>
    <n v="1197.44"/>
    <n v="3"/>
    <n v="323.31"/>
    <n v="11100.23"/>
    <n v="9430.2000000000007"/>
    <n v="1346.7199999999989"/>
    <s v="Debit Card"/>
    <n v="0.12132361221344053"/>
    <x v="1"/>
    <x v="1"/>
    <x v="0"/>
    <s v="10:02"/>
    <x v="3"/>
    <x v="0"/>
  </r>
  <r>
    <s v="INV102600"/>
    <x v="203"/>
    <x v="0"/>
    <x v="9"/>
    <s v="STR082-2024-Nov"/>
    <x v="416"/>
    <x v="400"/>
    <x v="1"/>
    <x v="8"/>
    <x v="3"/>
    <x v="3"/>
    <s v="PRD0080"/>
    <x v="138"/>
    <x v="6"/>
    <x v="56"/>
    <x v="0"/>
    <x v="54"/>
    <x v="2"/>
    <n v="1000000"/>
    <x v="0"/>
    <s v="EMP0045"/>
    <s v="Chitra Chettiar"/>
    <n v="2"/>
    <n v="943.87"/>
    <x v="2"/>
    <n v="0"/>
    <n v="5"/>
    <n v="94.39"/>
    <n v="1982.13"/>
    <n v="1153.94"/>
    <n v="733.80000000000007"/>
    <s v="UPI"/>
    <n v="0.37020780675334114"/>
    <x v="0"/>
    <x v="0"/>
    <x v="0"/>
    <s v="17:03"/>
    <x v="0"/>
    <x v="0"/>
  </r>
  <r>
    <s v="INV102601"/>
    <x v="30"/>
    <x v="0"/>
    <x v="1"/>
    <s v="STR118-2024-Oct"/>
    <x v="232"/>
    <x v="226"/>
    <x v="1"/>
    <x v="6"/>
    <x v="0"/>
    <x v="3"/>
    <s v="PRD0059"/>
    <x v="126"/>
    <x v="12"/>
    <x v="21"/>
    <x v="16"/>
    <x v="77"/>
    <x v="61"/>
    <n v="1000000"/>
    <x v="0"/>
    <s v="EMP0026"/>
    <s v="Sunita Ramachandran"/>
    <n v="1"/>
    <n v="1577.69"/>
    <x v="5"/>
    <n v="78.88"/>
    <n v="12"/>
    <n v="179.86"/>
    <n v="1678.67"/>
    <n v="988.57"/>
    <n v="510.24"/>
    <s v="Cash"/>
    <n v="0.30395491668999863"/>
    <x v="3"/>
    <x v="1"/>
    <x v="0"/>
    <s v="20:45"/>
    <x v="0"/>
    <x v="0"/>
  </r>
  <r>
    <s v="INV102602"/>
    <x v="129"/>
    <x v="0"/>
    <x v="0"/>
    <s v="STR022-2024-Dec"/>
    <x v="493"/>
    <x v="467"/>
    <x v="1"/>
    <x v="5"/>
    <x v="2"/>
    <x v="0"/>
    <s v="PRD0073"/>
    <x v="135"/>
    <x v="1"/>
    <x v="1"/>
    <x v="40"/>
    <x v="73"/>
    <x v="58"/>
    <n v="800000"/>
    <x v="2"/>
    <s v="EMP0072"/>
    <s v="Anitha Ramachandran"/>
    <n v="4"/>
    <n v="583.66"/>
    <x v="2"/>
    <n v="0"/>
    <n v="5"/>
    <n v="116.73"/>
    <n v="2451.37"/>
    <n v="1340.6"/>
    <n v="994.04"/>
    <s v="Net Banking"/>
    <n v="0.40550386110623854"/>
    <x v="4"/>
    <x v="1"/>
    <x v="0"/>
    <s v="20:08"/>
    <x v="0"/>
    <x v="0"/>
  </r>
  <r>
    <s v="INV102603"/>
    <x v="222"/>
    <x v="0"/>
    <x v="1"/>
    <s v="STR118-2024-Oct"/>
    <x v="431"/>
    <x v="414"/>
    <x v="0"/>
    <x v="2"/>
    <x v="2"/>
    <x v="3"/>
    <s v="PRD0046"/>
    <x v="45"/>
    <x v="7"/>
    <x v="35"/>
    <x v="26"/>
    <x v="77"/>
    <x v="61"/>
    <n v="1000000"/>
    <x v="0"/>
    <s v="EMP0147"/>
    <s v="Yogesh Chettiar"/>
    <n v="2"/>
    <n v="1421.93"/>
    <x v="0"/>
    <n v="284.39"/>
    <n v="12"/>
    <n v="307.14"/>
    <n v="2866.61"/>
    <n v="2094.96"/>
    <n v="464.5100000000001"/>
    <s v="Cash"/>
    <n v="0.16204157524044083"/>
    <x v="3"/>
    <x v="0"/>
    <x v="0"/>
    <s v="11:25"/>
    <x v="3"/>
    <x v="0"/>
  </r>
  <r>
    <s v="INV102604"/>
    <x v="182"/>
    <x v="0"/>
    <x v="10"/>
    <s v="STR028-2024-Apr"/>
    <x v="681"/>
    <x v="633"/>
    <x v="0"/>
    <x v="28"/>
    <x v="1"/>
    <x v="0"/>
    <s v="PRD0125"/>
    <x v="22"/>
    <x v="12"/>
    <x v="21"/>
    <x v="2"/>
    <x v="87"/>
    <x v="65"/>
    <n v="2500000"/>
    <x v="2"/>
    <s v="EMP0020"/>
    <s v="Eswar Prasad"/>
    <n v="2"/>
    <n v="2984.75"/>
    <x v="4"/>
    <n v="1790.85"/>
    <n v="12"/>
    <n v="501.44"/>
    <n v="4680.09"/>
    <n v="4138.66"/>
    <n v="39.990000000000293"/>
    <s v="Cash"/>
    <n v="8.5447074735742878E-3"/>
    <x v="3"/>
    <x v="0"/>
    <x v="0"/>
    <s v="12:52"/>
    <x v="1"/>
    <x v="0"/>
  </r>
  <r>
    <s v="INV102605"/>
    <x v="345"/>
    <x v="1"/>
    <x v="8"/>
    <s v="STR040-2025-Mar"/>
    <x v="263"/>
    <x v="256"/>
    <x v="0"/>
    <x v="4"/>
    <x v="2"/>
    <x v="2"/>
    <s v="PRD0153"/>
    <x v="125"/>
    <x v="0"/>
    <x v="0"/>
    <x v="7"/>
    <x v="14"/>
    <x v="14"/>
    <n v="1200000"/>
    <x v="2"/>
    <s v="EMP0285"/>
    <s v="Chandran Krishnan"/>
    <n v="1"/>
    <n v="763.29"/>
    <x v="2"/>
    <n v="0"/>
    <n v="5"/>
    <n v="38.159999999999997"/>
    <n v="801.45"/>
    <n v="569.35"/>
    <n v="193.94000000000003"/>
    <s v="Debit Card"/>
    <n v="0.24198639965063323"/>
    <x v="1"/>
    <x v="0"/>
    <x v="0"/>
    <s v="19:50"/>
    <x v="0"/>
    <x v="0"/>
  </r>
  <r>
    <s v="INV102606"/>
    <x v="17"/>
    <x v="0"/>
    <x v="2"/>
    <s v="STR079-2024-May"/>
    <x v="261"/>
    <x v="143"/>
    <x v="1"/>
    <x v="20"/>
    <x v="0"/>
    <x v="3"/>
    <s v="PRD0173"/>
    <x v="189"/>
    <x v="3"/>
    <x v="63"/>
    <x v="23"/>
    <x v="79"/>
    <x v="63"/>
    <n v="2500000"/>
    <x v="1"/>
    <s v="EMP0026"/>
    <s v="Sunita Ramachandran"/>
    <n v="1"/>
    <n v="2366.56"/>
    <x v="2"/>
    <n v="0"/>
    <n v="12"/>
    <n v="283.99"/>
    <n v="2650.55"/>
    <n v="1862.35"/>
    <n v="504.21000000000026"/>
    <s v="Debit Card"/>
    <n v="0.19022844315330789"/>
    <x v="1"/>
    <x v="0"/>
    <x v="0"/>
    <s v="10:05"/>
    <x v="3"/>
    <x v="0"/>
  </r>
  <r>
    <s v="INV102607"/>
    <x v="317"/>
    <x v="0"/>
    <x v="2"/>
    <s v="STR081-2024-May"/>
    <x v="129"/>
    <x v="127"/>
    <x v="0"/>
    <x v="10"/>
    <x v="4"/>
    <x v="1"/>
    <s v="PRD0043"/>
    <x v="63"/>
    <x v="12"/>
    <x v="21"/>
    <x v="20"/>
    <x v="104"/>
    <x v="31"/>
    <n v="2500000"/>
    <x v="1"/>
    <s v="EMP0240"/>
    <s v="Gopal Prasad"/>
    <n v="3"/>
    <n v="3082.01"/>
    <x v="3"/>
    <n v="1849.21"/>
    <n v="12"/>
    <n v="887.62"/>
    <n v="8284.44"/>
    <n v="6102.03"/>
    <n v="1294.7900000000009"/>
    <s v="Debit Card"/>
    <n v="0.15629179522092027"/>
    <x v="1"/>
    <x v="1"/>
    <x v="1"/>
    <s v="12:41"/>
    <x v="1"/>
    <x v="0"/>
  </r>
  <r>
    <s v="INV102608"/>
    <x v="210"/>
    <x v="0"/>
    <x v="9"/>
    <s v="STR053-2024-Nov"/>
    <x v="91"/>
    <x v="90"/>
    <x v="0"/>
    <x v="10"/>
    <x v="4"/>
    <x v="0"/>
    <s v="PRD0150"/>
    <x v="38"/>
    <x v="13"/>
    <x v="57"/>
    <x v="7"/>
    <x v="58"/>
    <x v="30"/>
    <n v="1500000"/>
    <x v="1"/>
    <s v="EMP0285"/>
    <s v="Chandran Krishnan"/>
    <n v="2"/>
    <n v="705.12"/>
    <x v="0"/>
    <n v="141.02000000000001"/>
    <n v="5"/>
    <n v="63.46"/>
    <n v="1332.68"/>
    <n v="1050.9000000000001"/>
    <n v="218.31999999999996"/>
    <s v="Cash"/>
    <n v="0.16382027193324725"/>
    <x v="3"/>
    <x v="0"/>
    <x v="0"/>
    <s v="20:46"/>
    <x v="0"/>
    <x v="0"/>
  </r>
  <r>
    <s v="INV102609"/>
    <x v="99"/>
    <x v="0"/>
    <x v="10"/>
    <s v="STR056-2024-Apr"/>
    <x v="303"/>
    <x v="292"/>
    <x v="1"/>
    <x v="18"/>
    <x v="2"/>
    <x v="1"/>
    <s v="PRD0224"/>
    <x v="3"/>
    <x v="2"/>
    <x v="3"/>
    <x v="3"/>
    <x v="61"/>
    <x v="50"/>
    <n v="1200000"/>
    <x v="2"/>
    <s v="EMP0203"/>
    <s v="Rani Mishra"/>
    <n v="3"/>
    <n v="5456.92"/>
    <x v="5"/>
    <n v="818.54"/>
    <n v="12"/>
    <n v="1866.27"/>
    <n v="17418.490000000002"/>
    <n v="10112.4"/>
    <n v="5439.8200000000015"/>
    <s v="Cash"/>
    <n v="0.31230146815252074"/>
    <x v="3"/>
    <x v="0"/>
    <x v="0"/>
    <s v="19:19"/>
    <x v="0"/>
    <x v="1"/>
  </r>
  <r>
    <s v="INV102610"/>
    <x v="128"/>
    <x v="0"/>
    <x v="9"/>
    <s v="STR016-2024-Nov"/>
    <x v="477"/>
    <x v="454"/>
    <x v="0"/>
    <x v="17"/>
    <x v="2"/>
    <x v="3"/>
    <s v="PRD0207"/>
    <x v="193"/>
    <x v="2"/>
    <x v="2"/>
    <x v="3"/>
    <x v="50"/>
    <x v="46"/>
    <n v="1200000"/>
    <x v="0"/>
    <s v="EMP0100"/>
    <s v="Priya Balasubramaniam"/>
    <n v="2"/>
    <n v="4612.2"/>
    <x v="1"/>
    <n v="2306.1"/>
    <n v="12"/>
    <n v="830.2"/>
    <n v="7748.5"/>
    <n v="6046.26"/>
    <n v="872.03999999999974"/>
    <s v="Credit Card"/>
    <n v="0.11254307285281019"/>
    <x v="2"/>
    <x v="0"/>
    <x v="0"/>
    <s v="13:01"/>
    <x v="1"/>
    <x v="0"/>
  </r>
  <r>
    <s v="INV102611"/>
    <x v="82"/>
    <x v="0"/>
    <x v="7"/>
    <s v="STR100-2024-Sep"/>
    <x v="682"/>
    <x v="634"/>
    <x v="1"/>
    <x v="10"/>
    <x v="4"/>
    <x v="0"/>
    <s v="PRD0213"/>
    <x v="80"/>
    <x v="14"/>
    <x v="23"/>
    <x v="9"/>
    <x v="48"/>
    <x v="44"/>
    <n v="2500000"/>
    <x v="2"/>
    <s v="EMP0009"/>
    <s v="Vinod Hegde"/>
    <n v="4"/>
    <n v="6888"/>
    <x v="5"/>
    <n v="1377.6"/>
    <n v="3"/>
    <n v="785.23"/>
    <n v="26959.63"/>
    <n v="19468.84"/>
    <n v="6705.5600000000013"/>
    <s v="UPI"/>
    <n v="0.24872596545278999"/>
    <x v="0"/>
    <x v="0"/>
    <x v="0"/>
    <s v="21:22"/>
    <x v="2"/>
    <x v="0"/>
  </r>
  <r>
    <s v="INV102612"/>
    <x v="320"/>
    <x v="0"/>
    <x v="3"/>
    <s v="STR118-2024-Jul"/>
    <x v="659"/>
    <x v="617"/>
    <x v="0"/>
    <x v="7"/>
    <x v="0"/>
    <x v="3"/>
    <s v="PRD0140"/>
    <x v="166"/>
    <x v="1"/>
    <x v="62"/>
    <x v="5"/>
    <x v="77"/>
    <x v="61"/>
    <n v="1000000"/>
    <x v="0"/>
    <s v="EMP0147"/>
    <s v="Yogesh Chettiar"/>
    <n v="3"/>
    <n v="552.71"/>
    <x v="5"/>
    <n v="82.91"/>
    <n v="5"/>
    <n v="78.760000000000005"/>
    <n v="1653.98"/>
    <n v="1046.25"/>
    <n v="528.97"/>
    <s v="UPI"/>
    <n v="0.3198164427623067"/>
    <x v="0"/>
    <x v="1"/>
    <x v="0"/>
    <s v="14:33"/>
    <x v="1"/>
    <x v="0"/>
  </r>
  <r>
    <s v="INV102613"/>
    <x v="149"/>
    <x v="0"/>
    <x v="0"/>
    <s v="STR100-2024-Dec"/>
    <x v="171"/>
    <x v="168"/>
    <x v="0"/>
    <x v="12"/>
    <x v="3"/>
    <x v="1"/>
    <s v="PRD0043"/>
    <x v="63"/>
    <x v="12"/>
    <x v="21"/>
    <x v="20"/>
    <x v="48"/>
    <x v="44"/>
    <n v="2500000"/>
    <x v="2"/>
    <s v="EMP0225"/>
    <s v="Swathi Achari"/>
    <n v="3"/>
    <n v="3007.71"/>
    <x v="1"/>
    <n v="2255.7800000000002"/>
    <n v="12"/>
    <n v="812.08"/>
    <n v="7579.43"/>
    <n v="6102.03"/>
    <n v="665.3200000000005"/>
    <s v="Credit Card"/>
    <n v="8.77796879184847E-2"/>
    <x v="2"/>
    <x v="0"/>
    <x v="1"/>
    <s v="21:27"/>
    <x v="2"/>
    <x v="1"/>
  </r>
  <r>
    <s v="INV102614"/>
    <x v="225"/>
    <x v="0"/>
    <x v="0"/>
    <s v="STR049-2024-Dec"/>
    <x v="266"/>
    <x v="258"/>
    <x v="1"/>
    <x v="2"/>
    <x v="2"/>
    <x v="0"/>
    <s v="PRD0030"/>
    <x v="173"/>
    <x v="10"/>
    <x v="71"/>
    <x v="22"/>
    <x v="110"/>
    <x v="74"/>
    <n v="1200000"/>
    <x v="2"/>
    <s v="EMP0147"/>
    <s v="Yogesh Chettiar"/>
    <n v="1"/>
    <n v="758.5"/>
    <x v="6"/>
    <n v="113.78"/>
    <n v="5"/>
    <n v="32.24"/>
    <n v="676.96"/>
    <n v="419.4"/>
    <n v="225.32000000000005"/>
    <s v="Debit Card"/>
    <n v="0.33284093594894831"/>
    <x v="1"/>
    <x v="1"/>
    <x v="0"/>
    <s v="13:01"/>
    <x v="1"/>
    <x v="1"/>
  </r>
  <r>
    <s v="INV102615"/>
    <x v="178"/>
    <x v="0"/>
    <x v="2"/>
    <s v="STR014-2024-May"/>
    <x v="385"/>
    <x v="370"/>
    <x v="1"/>
    <x v="15"/>
    <x v="4"/>
    <x v="2"/>
    <s v="PRD0137"/>
    <x v="99"/>
    <x v="10"/>
    <x v="15"/>
    <x v="19"/>
    <x v="15"/>
    <x v="15"/>
    <n v="1000000"/>
    <x v="0"/>
    <s v="EMP0073"/>
    <s v="Sathish Sundaram"/>
    <n v="4"/>
    <n v="769.47"/>
    <x v="4"/>
    <n v="923.36"/>
    <n v="5"/>
    <n v="107.73"/>
    <n v="2262.25"/>
    <n v="2089.52"/>
    <n v="65.000000000000014"/>
    <s v="Credit Card"/>
    <n v="2.8732456625041446E-2"/>
    <x v="2"/>
    <x v="1"/>
    <x v="0"/>
    <s v="20:23"/>
    <x v="0"/>
    <x v="0"/>
  </r>
  <r>
    <s v="INV102616"/>
    <x v="49"/>
    <x v="0"/>
    <x v="11"/>
    <s v="STR032-2024-Aug"/>
    <x v="393"/>
    <x v="378"/>
    <x v="0"/>
    <x v="36"/>
    <x v="1"/>
    <x v="1"/>
    <s v="PRD0043"/>
    <x v="63"/>
    <x v="12"/>
    <x v="21"/>
    <x v="20"/>
    <x v="56"/>
    <x v="30"/>
    <n v="2500000"/>
    <x v="1"/>
    <s v="EMP0225"/>
    <s v="Swathi Achari"/>
    <n v="1"/>
    <n v="3519.04"/>
    <x v="6"/>
    <n v="527.86"/>
    <n v="12"/>
    <n v="358.94"/>
    <n v="3350.12"/>
    <n v="2034.01"/>
    <n v="957.16999999999985"/>
    <s v="Debit Card"/>
    <n v="0.28571215359449809"/>
    <x v="1"/>
    <x v="1"/>
    <x v="0"/>
    <s v="21:16"/>
    <x v="2"/>
    <x v="1"/>
  </r>
  <r>
    <s v="INV102617"/>
    <x v="54"/>
    <x v="0"/>
    <x v="0"/>
    <s v="STR085-2024-Dec"/>
    <x v="391"/>
    <x v="376"/>
    <x v="0"/>
    <x v="34"/>
    <x v="0"/>
    <x v="3"/>
    <s v="PRD0111"/>
    <x v="75"/>
    <x v="11"/>
    <x v="48"/>
    <x v="18"/>
    <x v="9"/>
    <x v="9"/>
    <n v="1500000"/>
    <x v="2"/>
    <s v="EMP0141"/>
    <s v="Dhruv Mishra"/>
    <n v="3"/>
    <n v="890.05"/>
    <x v="5"/>
    <n v="133.51"/>
    <n v="5"/>
    <n v="126.83"/>
    <n v="2663.47"/>
    <n v="1771.44"/>
    <n v="765.1999999999997"/>
    <s v="Credit Card"/>
    <n v="0.28729439415499319"/>
    <x v="2"/>
    <x v="0"/>
    <x v="1"/>
    <s v="15:17"/>
    <x v="1"/>
    <x v="0"/>
  </r>
  <r>
    <s v="INV102618"/>
    <x v="187"/>
    <x v="0"/>
    <x v="3"/>
    <s v="STR101-2024-Jul"/>
    <x v="567"/>
    <x v="537"/>
    <x v="0"/>
    <x v="26"/>
    <x v="4"/>
    <x v="1"/>
    <s v="PRD0056"/>
    <x v="116"/>
    <x v="15"/>
    <x v="27"/>
    <x v="34"/>
    <x v="34"/>
    <x v="32"/>
    <n v="1200000"/>
    <x v="1"/>
    <s v="EMP0255"/>
    <s v="Venkat Sharma"/>
    <n v="4"/>
    <n v="1499.37"/>
    <x v="0"/>
    <n v="599.75"/>
    <n v="12"/>
    <n v="647.73"/>
    <n v="6045.46"/>
    <n v="4062.88"/>
    <n v="1334.85"/>
    <s v="UPI"/>
    <n v="0.2208020564191972"/>
    <x v="0"/>
    <x v="0"/>
    <x v="0"/>
    <s v="18:15"/>
    <x v="0"/>
    <x v="1"/>
  </r>
  <r>
    <s v="INV102619"/>
    <x v="31"/>
    <x v="0"/>
    <x v="9"/>
    <s v="STR020-2024-Nov"/>
    <x v="499"/>
    <x v="473"/>
    <x v="0"/>
    <x v="1"/>
    <x v="1"/>
    <x v="2"/>
    <s v="PRD0234"/>
    <x v="155"/>
    <x v="18"/>
    <x v="34"/>
    <x v="48"/>
    <x v="81"/>
    <x v="53"/>
    <n v="2000000"/>
    <x v="0"/>
    <s v="EMP0260"/>
    <s v="Malathi Varma"/>
    <n v="1"/>
    <n v="1152.07"/>
    <x v="0"/>
    <n v="115.21"/>
    <n v="12"/>
    <n v="124.42"/>
    <n v="1161.28"/>
    <n v="815.45"/>
    <n v="221.40999999999991"/>
    <s v="Debit Card"/>
    <n v="0.19066030586938543"/>
    <x v="1"/>
    <x v="1"/>
    <x v="0"/>
    <s v="15:52"/>
    <x v="1"/>
    <x v="0"/>
  </r>
  <r>
    <s v="INV102620"/>
    <x v="166"/>
    <x v="0"/>
    <x v="10"/>
    <s v="STR081-2024-Apr"/>
    <x v="688"/>
    <x v="640"/>
    <x v="0"/>
    <x v="5"/>
    <x v="2"/>
    <x v="0"/>
    <s v="PRD0152"/>
    <x v="24"/>
    <x v="14"/>
    <x v="23"/>
    <x v="8"/>
    <x v="104"/>
    <x v="31"/>
    <n v="2500000"/>
    <x v="1"/>
    <s v="EMP0015"/>
    <s v="Vikram Bhat"/>
    <n v="1"/>
    <n v="6325.32"/>
    <x v="4"/>
    <n v="1897.6"/>
    <n v="3"/>
    <n v="132.83000000000001"/>
    <n v="4560.55"/>
    <n v="4715.1000000000004"/>
    <n v="-287.38000000000022"/>
    <s v="EMI"/>
    <n v="-6.3014329412022715E-2"/>
    <x v="5"/>
    <x v="0"/>
    <x v="0"/>
    <s v="11:00"/>
    <x v="3"/>
    <x v="0"/>
  </r>
  <r>
    <s v="INV102621"/>
    <x v="144"/>
    <x v="1"/>
    <x v="8"/>
    <s v="STR021-2025-Mar"/>
    <x v="626"/>
    <x v="589"/>
    <x v="0"/>
    <x v="24"/>
    <x v="1"/>
    <x v="0"/>
    <s v="PRD0088"/>
    <x v="156"/>
    <x v="6"/>
    <x v="8"/>
    <x v="42"/>
    <x v="8"/>
    <x v="8"/>
    <n v="2000000"/>
    <x v="1"/>
    <s v="EMP0215"/>
    <s v="Praveen Gupta"/>
    <n v="3"/>
    <n v="338.83"/>
    <x v="3"/>
    <n v="203.3"/>
    <n v="5"/>
    <n v="40.659999999999997"/>
    <n v="853.85"/>
    <n v="591.15"/>
    <n v="222.04000000000005"/>
    <s v="EMI"/>
    <n v="0.26004567546993035"/>
    <x v="5"/>
    <x v="1"/>
    <x v="0"/>
    <s v="11:27"/>
    <x v="3"/>
    <x v="0"/>
  </r>
  <r>
    <s v="INV102622"/>
    <x v="26"/>
    <x v="0"/>
    <x v="7"/>
    <s v="STR052-2024-Sep"/>
    <x v="280"/>
    <x v="272"/>
    <x v="0"/>
    <x v="30"/>
    <x v="3"/>
    <x v="1"/>
    <s v="PRD0045"/>
    <x v="218"/>
    <x v="2"/>
    <x v="2"/>
    <x v="6"/>
    <x v="115"/>
    <x v="59"/>
    <n v="800000"/>
    <x v="0"/>
    <s v="EMP0009"/>
    <s v="Vinod Hegde"/>
    <n v="1"/>
    <n v="3045.67"/>
    <x v="0"/>
    <n v="304.57"/>
    <n v="12"/>
    <n v="328.93"/>
    <n v="3070.03"/>
    <n v="2078.92"/>
    <n v="662.18000000000006"/>
    <s v="Credit Card"/>
    <n v="0.21569170333840387"/>
    <x v="2"/>
    <x v="1"/>
    <x v="0"/>
    <s v="10:05"/>
    <x v="3"/>
    <x v="0"/>
  </r>
  <r>
    <s v="INV102623"/>
    <x v="37"/>
    <x v="0"/>
    <x v="0"/>
    <s v="STR040-2024-Dec"/>
    <x v="782"/>
    <x v="727"/>
    <x v="0"/>
    <x v="25"/>
    <x v="3"/>
    <x v="2"/>
    <s v="PRD0066"/>
    <x v="179"/>
    <x v="18"/>
    <x v="55"/>
    <x v="38"/>
    <x v="14"/>
    <x v="14"/>
    <n v="1200000"/>
    <x v="2"/>
    <s v="EMP0132"/>
    <s v="Vasanthi Gupta"/>
    <n v="1"/>
    <n v="1468.07"/>
    <x v="1"/>
    <n v="367.02"/>
    <n v="12"/>
    <n v="132.13"/>
    <n v="1233.18"/>
    <n v="949.97"/>
    <n v="151.08000000000004"/>
    <s v="Debit Card"/>
    <n v="0.12251252858463488"/>
    <x v="1"/>
    <x v="0"/>
    <x v="0"/>
    <s v="12:44"/>
    <x v="1"/>
    <x v="1"/>
  </r>
  <r>
    <s v="INV102624"/>
    <x v="126"/>
    <x v="0"/>
    <x v="9"/>
    <s v="STR057-2024-Nov"/>
    <x v="762"/>
    <x v="709"/>
    <x v="0"/>
    <x v="22"/>
    <x v="1"/>
    <x v="1"/>
    <s v="PRD0043"/>
    <x v="63"/>
    <x v="12"/>
    <x v="21"/>
    <x v="20"/>
    <x v="60"/>
    <x v="3"/>
    <n v="2500000"/>
    <x v="1"/>
    <s v="EMP0026"/>
    <s v="Sunita Ramachandran"/>
    <n v="1"/>
    <n v="3123.5"/>
    <x v="3"/>
    <n v="624.70000000000005"/>
    <n v="12"/>
    <n v="299.86"/>
    <n v="2798.66"/>
    <n v="2034.01"/>
    <n v="464.78999999999985"/>
    <s v="Cash"/>
    <n v="0.16607590775585454"/>
    <x v="3"/>
    <x v="0"/>
    <x v="1"/>
    <s v="20:25"/>
    <x v="0"/>
    <x v="0"/>
  </r>
  <r>
    <s v="INV102625"/>
    <x v="254"/>
    <x v="1"/>
    <x v="4"/>
    <s v="STR044-2025-Feb"/>
    <x v="582"/>
    <x v="550"/>
    <x v="1"/>
    <x v="4"/>
    <x v="2"/>
    <x v="1"/>
    <s v="PRD0115"/>
    <x v="57"/>
    <x v="8"/>
    <x v="39"/>
    <x v="1"/>
    <x v="36"/>
    <x v="17"/>
    <n v="1200000"/>
    <x v="2"/>
    <s v="EMP0045"/>
    <s v="Chitra Chettiar"/>
    <n v="1"/>
    <n v="1664.2"/>
    <x v="3"/>
    <n v="332.84"/>
    <n v="12"/>
    <n v="159.76"/>
    <n v="1491.12"/>
    <n v="1140.9000000000001"/>
    <n v="190.45999999999981"/>
    <s v="Debit Card"/>
    <n v="0.12772949192553237"/>
    <x v="1"/>
    <x v="0"/>
    <x v="0"/>
    <s v="19:24"/>
    <x v="0"/>
    <x v="0"/>
  </r>
  <r>
    <s v="INV102626"/>
    <x v="97"/>
    <x v="0"/>
    <x v="1"/>
    <s v="STR028-2024-Oct"/>
    <x v="500"/>
    <x v="474"/>
    <x v="1"/>
    <x v="9"/>
    <x v="2"/>
    <x v="1"/>
    <s v="PRD0124"/>
    <x v="23"/>
    <x v="13"/>
    <x v="22"/>
    <x v="9"/>
    <x v="87"/>
    <x v="65"/>
    <n v="2500000"/>
    <x v="2"/>
    <s v="EMP0203"/>
    <s v="Rani Mishra"/>
    <n v="1"/>
    <n v="815.47"/>
    <x v="2"/>
    <n v="0"/>
    <n v="5"/>
    <n v="40.770000000000003"/>
    <n v="856.24"/>
    <n v="499.31"/>
    <n v="316.16000000000003"/>
    <s v="EMI"/>
    <n v="0.36924226852284409"/>
    <x v="5"/>
    <x v="1"/>
    <x v="0"/>
    <s v="18:13"/>
    <x v="0"/>
    <x v="1"/>
  </r>
  <r>
    <s v="INV102627"/>
    <x v="53"/>
    <x v="0"/>
    <x v="1"/>
    <s v="STR089-2024-Oct"/>
    <x v="810"/>
    <x v="418"/>
    <x v="1"/>
    <x v="31"/>
    <x v="1"/>
    <x v="3"/>
    <s v="PRD0019"/>
    <x v="38"/>
    <x v="13"/>
    <x v="32"/>
    <x v="22"/>
    <x v="67"/>
    <x v="23"/>
    <n v="800000"/>
    <x v="0"/>
    <s v="EMP0100"/>
    <s v="Priya Balasubramaniam"/>
    <n v="4"/>
    <n v="620.41999999999996"/>
    <x v="2"/>
    <n v="0"/>
    <n v="5"/>
    <n v="124.08"/>
    <n v="2605.7600000000002"/>
    <n v="1653.56"/>
    <n v="828.12000000000023"/>
    <s v="Credit Card"/>
    <n v="0.31780363502394698"/>
    <x v="2"/>
    <x v="0"/>
    <x v="0"/>
    <s v="16:30"/>
    <x v="1"/>
    <x v="0"/>
  </r>
  <r>
    <s v="INV102628"/>
    <x v="181"/>
    <x v="0"/>
    <x v="9"/>
    <s v="STR026-2024-Nov"/>
    <x v="185"/>
    <x v="182"/>
    <x v="1"/>
    <x v="8"/>
    <x v="3"/>
    <x v="1"/>
    <s v="PRD0079"/>
    <x v="69"/>
    <x v="15"/>
    <x v="46"/>
    <x v="37"/>
    <x v="65"/>
    <x v="53"/>
    <n v="2500000"/>
    <x v="0"/>
    <s v="EMP0026"/>
    <s v="Sunita Ramachandran"/>
    <n v="2"/>
    <n v="1780.22"/>
    <x v="6"/>
    <n v="534.07000000000005"/>
    <n v="12"/>
    <n v="363.16"/>
    <n v="3389.53"/>
    <n v="2338.92"/>
    <n v="687.45"/>
    <s v="Net Banking"/>
    <n v="0.20281572961443031"/>
    <x v="4"/>
    <x v="0"/>
    <x v="0"/>
    <s v="18:40"/>
    <x v="0"/>
    <x v="0"/>
  </r>
  <r>
    <s v="INV102629"/>
    <x v="41"/>
    <x v="0"/>
    <x v="10"/>
    <s v="STR037-2024-Apr"/>
    <x v="801"/>
    <x v="744"/>
    <x v="1"/>
    <x v="28"/>
    <x v="1"/>
    <x v="2"/>
    <s v="PRD0141"/>
    <x v="62"/>
    <x v="10"/>
    <x v="43"/>
    <x v="12"/>
    <x v="0"/>
    <x v="0"/>
    <n v="1000000"/>
    <x v="0"/>
    <s v="EMP0207"/>
    <s v="Chitra Bhat"/>
    <n v="4"/>
    <n v="716.01"/>
    <x v="6"/>
    <n v="429.61"/>
    <n v="5"/>
    <n v="121.72"/>
    <n v="2556.15"/>
    <n v="2190.6799999999998"/>
    <n v="243.75000000000026"/>
    <s v="Cash"/>
    <n v="9.5358253623613734E-2"/>
    <x v="3"/>
    <x v="0"/>
    <x v="0"/>
    <s v="14:27"/>
    <x v="1"/>
    <x v="0"/>
  </r>
  <r>
    <s v="INV102630"/>
    <x v="115"/>
    <x v="0"/>
    <x v="10"/>
    <s v="STR106-2024-Apr"/>
    <x v="187"/>
    <x v="184"/>
    <x v="1"/>
    <x v="23"/>
    <x v="0"/>
    <x v="0"/>
    <s v="PRD0218"/>
    <x v="40"/>
    <x v="18"/>
    <x v="34"/>
    <x v="10"/>
    <x v="118"/>
    <x v="80"/>
    <n v="2500000"/>
    <x v="0"/>
    <s v="EMP0203"/>
    <s v="Rani Mishra"/>
    <n v="1"/>
    <n v="767.1"/>
    <x v="5"/>
    <n v="38.35"/>
    <n v="5"/>
    <n v="36.44"/>
    <n v="765.19"/>
    <n v="513.84"/>
    <n v="214.91000000000003"/>
    <s v="Net Banking"/>
    <n v="0.2808583489068075"/>
    <x v="4"/>
    <x v="1"/>
    <x v="0"/>
    <s v="16:47"/>
    <x v="1"/>
    <x v="1"/>
  </r>
  <r>
    <s v="INV102631"/>
    <x v="209"/>
    <x v="1"/>
    <x v="8"/>
    <s v="STR110-2025-Mar"/>
    <x v="692"/>
    <x v="644"/>
    <x v="0"/>
    <x v="19"/>
    <x v="1"/>
    <x v="2"/>
    <s v="PRD0051"/>
    <x v="113"/>
    <x v="14"/>
    <x v="31"/>
    <x v="46"/>
    <x v="18"/>
    <x v="18"/>
    <n v="1000000"/>
    <x v="1"/>
    <s v="EMP0008"/>
    <s v="Deepak Kamath"/>
    <n v="3"/>
    <n v="1254.03"/>
    <x v="1"/>
    <n v="940.52"/>
    <n v="3"/>
    <n v="84.65"/>
    <n v="2906.22"/>
    <n v="2862.12"/>
    <n v="-40.550000000000097"/>
    <s v="Credit Card"/>
    <n v="-1.3952832201278671E-2"/>
    <x v="2"/>
    <x v="0"/>
    <x v="0"/>
    <s v="20:12"/>
    <x v="0"/>
    <x v="0"/>
  </r>
  <r>
    <s v="INV102632"/>
    <x v="255"/>
    <x v="0"/>
    <x v="9"/>
    <s v="STR043-2024-Nov"/>
    <x v="65"/>
    <x v="65"/>
    <x v="1"/>
    <x v="2"/>
    <x v="2"/>
    <x v="1"/>
    <s v="PRD0200"/>
    <x v="0"/>
    <x v="0"/>
    <x v="0"/>
    <x v="0"/>
    <x v="97"/>
    <x v="20"/>
    <n v="1500000"/>
    <x v="2"/>
    <s v="EMP0206"/>
    <s v="Arjun Krishnan"/>
    <n v="1"/>
    <n v="766.35"/>
    <x v="2"/>
    <n v="0"/>
    <n v="5"/>
    <n v="38.32"/>
    <n v="804.67"/>
    <n v="496.67"/>
    <n v="269.67999999999995"/>
    <s v="Debit Card"/>
    <n v="0.3351435992394397"/>
    <x v="1"/>
    <x v="0"/>
    <x v="0"/>
    <s v="11:45"/>
    <x v="3"/>
    <x v="0"/>
  </r>
  <r>
    <s v="INV102633"/>
    <x v="29"/>
    <x v="1"/>
    <x v="8"/>
    <s v="STR112-2025-Mar"/>
    <x v="261"/>
    <x v="143"/>
    <x v="1"/>
    <x v="20"/>
    <x v="0"/>
    <x v="3"/>
    <s v="PRD0123"/>
    <x v="105"/>
    <x v="19"/>
    <x v="61"/>
    <x v="11"/>
    <x v="25"/>
    <x v="25"/>
    <n v="1500000"/>
    <x v="0"/>
    <s v="EMP0073"/>
    <s v="Sathish Sundaram"/>
    <n v="1"/>
    <n v="1088.8900000000001"/>
    <x v="1"/>
    <n v="272.22000000000003"/>
    <n v="12"/>
    <n v="98"/>
    <n v="914.67"/>
    <n v="737.35"/>
    <n v="79.319999999999936"/>
    <s v="UPI"/>
    <n v="8.671980058381705E-2"/>
    <x v="0"/>
    <x v="0"/>
    <x v="0"/>
    <s v="12:27"/>
    <x v="1"/>
    <x v="0"/>
  </r>
  <r>
    <s v="INV102634"/>
    <x v="205"/>
    <x v="0"/>
    <x v="0"/>
    <s v="STR058-2024-Dec"/>
    <x v="512"/>
    <x v="485"/>
    <x v="1"/>
    <x v="29"/>
    <x v="4"/>
    <x v="0"/>
    <s v="PRD0160"/>
    <x v="30"/>
    <x v="7"/>
    <x v="26"/>
    <x v="18"/>
    <x v="4"/>
    <x v="4"/>
    <n v="1200000"/>
    <x v="1"/>
    <s v="EMP0240"/>
    <s v="Gopal Prasad"/>
    <n v="2"/>
    <n v="1188.7"/>
    <x v="1"/>
    <n v="594.35"/>
    <n v="12"/>
    <n v="213.97"/>
    <n v="1997.02"/>
    <n v="1518"/>
    <n v="265.04999999999995"/>
    <s v="UPI"/>
    <n v="0.13272275690779259"/>
    <x v="0"/>
    <x v="0"/>
    <x v="0"/>
    <s v="13:47"/>
    <x v="1"/>
    <x v="1"/>
  </r>
  <r>
    <s v="INV102635"/>
    <x v="202"/>
    <x v="0"/>
    <x v="7"/>
    <s v="STR031-2024-Sep"/>
    <x v="624"/>
    <x v="587"/>
    <x v="0"/>
    <x v="19"/>
    <x v="1"/>
    <x v="0"/>
    <s v="PRD0074"/>
    <x v="18"/>
    <x v="11"/>
    <x v="18"/>
    <x v="12"/>
    <x v="113"/>
    <x v="77"/>
    <n v="2000000"/>
    <x v="1"/>
    <s v="EMP0008"/>
    <s v="Deepak Kamath"/>
    <n v="1"/>
    <n v="1074.6199999999999"/>
    <x v="0"/>
    <n v="107.46"/>
    <n v="12"/>
    <n v="116.06"/>
    <n v="1083.22"/>
    <n v="721.22"/>
    <n v="245.94"/>
    <s v="Credit Card"/>
    <n v="0.22704529089197023"/>
    <x v="2"/>
    <x v="0"/>
    <x v="0"/>
    <s v="16:36"/>
    <x v="1"/>
    <x v="1"/>
  </r>
  <r>
    <s v="INV102636"/>
    <x v="179"/>
    <x v="0"/>
    <x v="5"/>
    <s v="STR069-2024-Jun"/>
    <x v="664"/>
    <x v="619"/>
    <x v="0"/>
    <x v="20"/>
    <x v="0"/>
    <x v="1"/>
    <s v="PRD0124"/>
    <x v="23"/>
    <x v="13"/>
    <x v="22"/>
    <x v="9"/>
    <x v="114"/>
    <x v="78"/>
    <n v="1200000"/>
    <x v="1"/>
    <s v="EMP0086"/>
    <s v="Anil Reddy"/>
    <n v="2"/>
    <n v="675.95"/>
    <x v="1"/>
    <n v="337.98"/>
    <n v="5"/>
    <n v="50.7"/>
    <n v="1064.6199999999999"/>
    <n v="998.62"/>
    <n v="15.299999999999883"/>
    <s v="Debit Card"/>
    <n v="1.4371324979804893E-2"/>
    <x v="1"/>
    <x v="0"/>
    <x v="0"/>
    <s v="13:35"/>
    <x v="1"/>
    <x v="0"/>
  </r>
  <r>
    <s v="INV102637"/>
    <x v="290"/>
    <x v="0"/>
    <x v="0"/>
    <s v="STR012-2024-Dec"/>
    <x v="530"/>
    <x v="503"/>
    <x v="0"/>
    <x v="21"/>
    <x v="1"/>
    <x v="1"/>
    <s v="PRD0204"/>
    <x v="190"/>
    <x v="12"/>
    <x v="68"/>
    <x v="46"/>
    <x v="72"/>
    <x v="57"/>
    <n v="2000000"/>
    <x v="0"/>
    <s v="EMP0173"/>
    <s v="Logesh Gopalakrishnan"/>
    <n v="2"/>
    <n v="907.44"/>
    <x v="2"/>
    <n v="0"/>
    <n v="5"/>
    <n v="90.74"/>
    <n v="1905.62"/>
    <n v="1391.34"/>
    <n v="423.53999999999996"/>
    <s v="UPI"/>
    <n v="0.22225837260314227"/>
    <x v="0"/>
    <x v="1"/>
    <x v="1"/>
    <s v="13:20"/>
    <x v="1"/>
    <x v="0"/>
  </r>
  <r>
    <s v="INV102638"/>
    <x v="289"/>
    <x v="0"/>
    <x v="11"/>
    <s v="STR094-2024-Aug"/>
    <x v="391"/>
    <x v="376"/>
    <x v="0"/>
    <x v="34"/>
    <x v="0"/>
    <x v="3"/>
    <s v="PRD0245"/>
    <x v="1"/>
    <x v="1"/>
    <x v="1"/>
    <x v="1"/>
    <x v="75"/>
    <x v="60"/>
    <n v="1200000"/>
    <x v="1"/>
    <s v="EMP0132"/>
    <s v="Vasanthi Gupta"/>
    <n v="5"/>
    <n v="848.65"/>
    <x v="4"/>
    <n v="1272.97"/>
    <n v="5"/>
    <n v="148.51"/>
    <n v="3118.79"/>
    <n v="2460.5500000000002"/>
    <n v="509.72999999999979"/>
    <s v="Cash"/>
    <n v="0.16343838475819142"/>
    <x v="3"/>
    <x v="0"/>
    <x v="0"/>
    <s v="20:30"/>
    <x v="0"/>
    <x v="0"/>
  </r>
  <r>
    <s v="INV102639"/>
    <x v="335"/>
    <x v="1"/>
    <x v="8"/>
    <s v="STR064-2025-Mar"/>
    <x v="612"/>
    <x v="576"/>
    <x v="0"/>
    <x v="35"/>
    <x v="3"/>
    <x v="0"/>
    <s v="PRD0131"/>
    <x v="134"/>
    <x v="4"/>
    <x v="64"/>
    <x v="24"/>
    <x v="90"/>
    <x v="67"/>
    <n v="1200000"/>
    <x v="2"/>
    <s v="EMP0009"/>
    <s v="Vinod Hegde"/>
    <n v="2"/>
    <n v="1134.5899999999999"/>
    <x v="1"/>
    <n v="567.29"/>
    <n v="12"/>
    <n v="204.23"/>
    <n v="1906.12"/>
    <n v="1471.7"/>
    <n v="230.18999999999986"/>
    <s v="Cash"/>
    <n v="0.12076364552074365"/>
    <x v="3"/>
    <x v="1"/>
    <x v="0"/>
    <s v="19:38"/>
    <x v="0"/>
    <x v="1"/>
  </r>
  <r>
    <s v="INV102640"/>
    <x v="93"/>
    <x v="0"/>
    <x v="1"/>
    <s v="STR032-2024-Oct"/>
    <x v="38"/>
    <x v="38"/>
    <x v="0"/>
    <x v="24"/>
    <x v="1"/>
    <x v="2"/>
    <s v="PRD0199"/>
    <x v="5"/>
    <x v="3"/>
    <x v="5"/>
    <x v="4"/>
    <x v="56"/>
    <x v="30"/>
    <n v="2500000"/>
    <x v="1"/>
    <s v="EMP0225"/>
    <s v="Swathi Achari"/>
    <n v="3"/>
    <n v="3359.41"/>
    <x v="2"/>
    <n v="0"/>
    <n v="12"/>
    <n v="1209.3900000000001"/>
    <n v="11287.62"/>
    <n v="7273.86"/>
    <n v="2804.3700000000008"/>
    <s v="UPI"/>
    <n v="0.24844652814322246"/>
    <x v="0"/>
    <x v="1"/>
    <x v="0"/>
    <s v="13:41"/>
    <x v="1"/>
    <x v="0"/>
  </r>
  <r>
    <s v="INV102641"/>
    <x v="13"/>
    <x v="0"/>
    <x v="2"/>
    <s v="STR034-2024-May"/>
    <x v="365"/>
    <x v="350"/>
    <x v="1"/>
    <x v="11"/>
    <x v="3"/>
    <x v="0"/>
    <s v="PRD0010"/>
    <x v="112"/>
    <x v="5"/>
    <x v="35"/>
    <x v="26"/>
    <x v="117"/>
    <x v="79"/>
    <n v="1200000"/>
    <x v="2"/>
    <s v="EMP0204"/>
    <s v="Rahul Krishnan"/>
    <n v="1"/>
    <n v="1611.33"/>
    <x v="0"/>
    <n v="161.13"/>
    <n v="12"/>
    <n v="174.02"/>
    <n v="1624.22"/>
    <n v="1061.5"/>
    <n v="388.70000000000005"/>
    <s v="Credit Card"/>
    <n v="0.23931487113814634"/>
    <x v="2"/>
    <x v="0"/>
    <x v="0"/>
    <s v="16:14"/>
    <x v="1"/>
    <x v="0"/>
  </r>
  <r>
    <s v="INV102642"/>
    <x v="199"/>
    <x v="0"/>
    <x v="10"/>
    <s v="STR100-2024-Apr"/>
    <x v="674"/>
    <x v="627"/>
    <x v="0"/>
    <x v="22"/>
    <x v="1"/>
    <x v="1"/>
    <s v="PRD0098"/>
    <x v="98"/>
    <x v="18"/>
    <x v="55"/>
    <x v="37"/>
    <x v="48"/>
    <x v="44"/>
    <n v="2500000"/>
    <x v="2"/>
    <s v="EMP0203"/>
    <s v="Rani Mishra"/>
    <n v="1"/>
    <n v="1263.7"/>
    <x v="1"/>
    <n v="315.93"/>
    <n v="12"/>
    <n v="113.73"/>
    <n v="1061.5"/>
    <n v="939.13"/>
    <n v="8.64"/>
    <s v="Debit Card"/>
    <n v="8.1394253414978808E-3"/>
    <x v="1"/>
    <x v="1"/>
    <x v="0"/>
    <s v="13:55"/>
    <x v="1"/>
    <x v="0"/>
  </r>
  <r>
    <s v="INV102643"/>
    <x v="341"/>
    <x v="0"/>
    <x v="11"/>
    <s v="STR054-2024-Aug"/>
    <x v="785"/>
    <x v="730"/>
    <x v="1"/>
    <x v="36"/>
    <x v="1"/>
    <x v="1"/>
    <s v="PRD0244"/>
    <x v="122"/>
    <x v="8"/>
    <x v="10"/>
    <x v="32"/>
    <x v="85"/>
    <x v="37"/>
    <n v="2000000"/>
    <x v="1"/>
    <s v="EMP0276"/>
    <s v="Manoj Ramachandran"/>
    <n v="3"/>
    <n v="1283.28"/>
    <x v="2"/>
    <n v="0"/>
    <n v="12"/>
    <n v="461.98"/>
    <n v="4311.82"/>
    <n v="2431.86"/>
    <n v="1417.9799999999996"/>
    <s v="EMI"/>
    <n v="0.32885881136039996"/>
    <x v="5"/>
    <x v="0"/>
    <x v="0"/>
    <s v="13:07"/>
    <x v="1"/>
    <x v="1"/>
  </r>
  <r>
    <s v="INV102644"/>
    <x v="12"/>
    <x v="0"/>
    <x v="7"/>
    <s v="STR015-2024-Sep"/>
    <x v="24"/>
    <x v="24"/>
    <x v="1"/>
    <x v="17"/>
    <x v="2"/>
    <x v="0"/>
    <s v="PRD0109"/>
    <x v="171"/>
    <x v="15"/>
    <x v="24"/>
    <x v="16"/>
    <x v="84"/>
    <x v="11"/>
    <n v="800000"/>
    <x v="1"/>
    <s v="EMP0086"/>
    <s v="Anil Reddy"/>
    <n v="4"/>
    <n v="1609.04"/>
    <x v="2"/>
    <n v="0"/>
    <n v="12"/>
    <n v="772.34"/>
    <n v="7208.5"/>
    <n v="4369.72"/>
    <n v="2066.4399999999996"/>
    <s v="Credit Card"/>
    <n v="0.28666712908372055"/>
    <x v="2"/>
    <x v="0"/>
    <x v="0"/>
    <s v="15:31"/>
    <x v="1"/>
    <x v="0"/>
  </r>
  <r>
    <s v="INV102645"/>
    <x v="256"/>
    <x v="0"/>
    <x v="2"/>
    <s v="STR061-2024-May"/>
    <x v="156"/>
    <x v="154"/>
    <x v="1"/>
    <x v="29"/>
    <x v="4"/>
    <x v="0"/>
    <s v="PRD0022"/>
    <x v="43"/>
    <x v="7"/>
    <x v="35"/>
    <x v="25"/>
    <x v="71"/>
    <x v="44"/>
    <n v="1500000"/>
    <x v="2"/>
    <s v="EMP0204"/>
    <s v="Rahul Krishnan"/>
    <n v="3"/>
    <n v="1219.27"/>
    <x v="4"/>
    <n v="1097.3399999999999"/>
    <n v="12"/>
    <n v="307.26"/>
    <n v="2867.73"/>
    <n v="2303.4899999999998"/>
    <n v="256.98000000000025"/>
    <s v="Credit Card"/>
    <n v="8.9610946637235803E-2"/>
    <x v="2"/>
    <x v="0"/>
    <x v="0"/>
    <s v="14:23"/>
    <x v="1"/>
    <x v="0"/>
  </r>
  <r>
    <s v="INV102646"/>
    <x v="34"/>
    <x v="0"/>
    <x v="0"/>
    <s v="STR102-2024-Dec"/>
    <x v="350"/>
    <x v="335"/>
    <x v="0"/>
    <x v="29"/>
    <x v="4"/>
    <x v="0"/>
    <s v="PRD0091"/>
    <x v="191"/>
    <x v="0"/>
    <x v="37"/>
    <x v="34"/>
    <x v="1"/>
    <x v="1"/>
    <n v="1000000"/>
    <x v="1"/>
    <s v="EMP0276"/>
    <s v="Manoj Ramachandran"/>
    <n v="1"/>
    <n v="1173.92"/>
    <x v="2"/>
    <n v="0"/>
    <n v="12"/>
    <n v="140.87"/>
    <n v="1314.79"/>
    <n v="808.99"/>
    <n v="364.92999999999995"/>
    <s v="UPI"/>
    <n v="0.27755763277785805"/>
    <x v="0"/>
    <x v="1"/>
    <x v="0"/>
    <s v="19:24"/>
    <x v="0"/>
    <x v="0"/>
  </r>
  <r>
    <s v="INV102647"/>
    <x v="76"/>
    <x v="0"/>
    <x v="1"/>
    <s v="STR071-2024-Oct"/>
    <x v="104"/>
    <x v="103"/>
    <x v="1"/>
    <x v="29"/>
    <x v="4"/>
    <x v="3"/>
    <s v="PRD0175"/>
    <x v="53"/>
    <x v="0"/>
    <x v="19"/>
    <x v="32"/>
    <x v="38"/>
    <x v="35"/>
    <n v="2000000"/>
    <x v="1"/>
    <s v="EMP0160"/>
    <s v="Ganesh Iyengar"/>
    <n v="4"/>
    <n v="819.54"/>
    <x v="3"/>
    <n v="655.63"/>
    <n v="5"/>
    <n v="131.13"/>
    <n v="2753.66"/>
    <n v="2284.36"/>
    <n v="338.16999999999973"/>
    <s v="Debit Card"/>
    <n v="0.12280746352127704"/>
    <x v="1"/>
    <x v="0"/>
    <x v="0"/>
    <s v="15:56"/>
    <x v="1"/>
    <x v="0"/>
  </r>
  <r>
    <s v="INV102648"/>
    <x v="357"/>
    <x v="1"/>
    <x v="6"/>
    <s v="STR090-2025-Jan"/>
    <x v="719"/>
    <x v="670"/>
    <x v="0"/>
    <x v="2"/>
    <x v="2"/>
    <x v="3"/>
    <s v="PRD0039"/>
    <x v="111"/>
    <x v="11"/>
    <x v="18"/>
    <x v="45"/>
    <x v="35"/>
    <x v="33"/>
    <n v="2500000"/>
    <x v="1"/>
    <s v="EMP0100"/>
    <s v="Priya Balasubramaniam"/>
    <n v="1"/>
    <n v="875.11"/>
    <x v="0"/>
    <n v="87.51"/>
    <n v="5"/>
    <n v="39.380000000000003"/>
    <n v="826.98"/>
    <n v="570.20000000000005"/>
    <n v="217.39999999999998"/>
    <s v="Credit Card"/>
    <n v="0.26288422936467626"/>
    <x v="2"/>
    <x v="1"/>
    <x v="0"/>
    <s v="17:10"/>
    <x v="0"/>
    <x v="0"/>
  </r>
  <r>
    <s v="INV102649"/>
    <x v="136"/>
    <x v="0"/>
    <x v="3"/>
    <s v="STR072-2024-Jul"/>
    <x v="597"/>
    <x v="562"/>
    <x v="0"/>
    <x v="26"/>
    <x v="4"/>
    <x v="0"/>
    <s v="PRD0039"/>
    <x v="111"/>
    <x v="11"/>
    <x v="18"/>
    <x v="45"/>
    <x v="24"/>
    <x v="24"/>
    <n v="1500000"/>
    <x v="0"/>
    <s v="EMP0206"/>
    <s v="Arjun Krishnan"/>
    <n v="1"/>
    <n v="845.68"/>
    <x v="0"/>
    <n v="84.57"/>
    <n v="5"/>
    <n v="38.06"/>
    <n v="799.17"/>
    <n v="570.20000000000005"/>
    <n v="190.90999999999991"/>
    <s v="Cash"/>
    <n v="0.23888534354392674"/>
    <x v="3"/>
    <x v="0"/>
    <x v="0"/>
    <s v="12:32"/>
    <x v="1"/>
    <x v="0"/>
  </r>
  <r>
    <s v="INV102650"/>
    <x v="49"/>
    <x v="0"/>
    <x v="11"/>
    <s v="STR040-2024-Aug"/>
    <x v="363"/>
    <x v="348"/>
    <x v="0"/>
    <x v="34"/>
    <x v="0"/>
    <x v="3"/>
    <s v="PRD0161"/>
    <x v="33"/>
    <x v="0"/>
    <x v="4"/>
    <x v="14"/>
    <x v="14"/>
    <x v="14"/>
    <n v="1200000"/>
    <x v="2"/>
    <s v="EMP0026"/>
    <s v="Sunita Ramachandran"/>
    <n v="3"/>
    <n v="957.7"/>
    <x v="0"/>
    <n v="287.31"/>
    <n v="5"/>
    <n v="129.29"/>
    <n v="2715.08"/>
    <n v="1705.59"/>
    <n v="880.2"/>
    <s v="Credit Card"/>
    <n v="0.32418934248714587"/>
    <x v="2"/>
    <x v="0"/>
    <x v="0"/>
    <s v="11:56"/>
    <x v="3"/>
    <x v="1"/>
  </r>
  <r>
    <s v="INV102651"/>
    <x v="22"/>
    <x v="0"/>
    <x v="3"/>
    <s v="STR024-2024-Jul"/>
    <x v="729"/>
    <x v="510"/>
    <x v="1"/>
    <x v="28"/>
    <x v="1"/>
    <x v="3"/>
    <s v="PRD0130"/>
    <x v="132"/>
    <x v="2"/>
    <x v="59"/>
    <x v="47"/>
    <x v="16"/>
    <x v="16"/>
    <n v="1000000"/>
    <x v="0"/>
    <s v="EMP0121"/>
    <s v="Yamini Pandian"/>
    <n v="5"/>
    <n v="1429.99"/>
    <x v="3"/>
    <n v="1429.99"/>
    <n v="12"/>
    <n v="686.4"/>
    <n v="6406.36"/>
    <n v="4810.8500000000004"/>
    <n v="909.10999999999933"/>
    <s v="Cash"/>
    <n v="0.14190741700435183"/>
    <x v="3"/>
    <x v="0"/>
    <x v="0"/>
    <s v="10:01"/>
    <x v="3"/>
    <x v="1"/>
  </r>
  <r>
    <s v="INV102652"/>
    <x v="262"/>
    <x v="0"/>
    <x v="5"/>
    <s v="STR060-2024-Jun"/>
    <x v="286"/>
    <x v="277"/>
    <x v="1"/>
    <x v="2"/>
    <x v="2"/>
    <x v="0"/>
    <s v="PRD0177"/>
    <x v="73"/>
    <x v="10"/>
    <x v="15"/>
    <x v="28"/>
    <x v="42"/>
    <x v="39"/>
    <n v="1000000"/>
    <x v="1"/>
    <s v="EMP0127"/>
    <s v="Chandra Reddy"/>
    <n v="2"/>
    <n v="841.21"/>
    <x v="4"/>
    <n v="504.73"/>
    <n v="5"/>
    <n v="58.88"/>
    <n v="1236.57"/>
    <n v="1259.44"/>
    <n v="-81.750000000000114"/>
    <s v="UPI"/>
    <n v="-6.6110288944418935E-2"/>
    <x v="0"/>
    <x v="0"/>
    <x v="0"/>
    <s v="17:01"/>
    <x v="0"/>
    <x v="1"/>
  </r>
  <r>
    <s v="INV102653"/>
    <x v="107"/>
    <x v="1"/>
    <x v="4"/>
    <s v="STR030-2025-Feb"/>
    <x v="414"/>
    <x v="398"/>
    <x v="0"/>
    <x v="3"/>
    <x v="3"/>
    <x v="1"/>
    <s v="PRD0033"/>
    <x v="103"/>
    <x v="2"/>
    <x v="59"/>
    <x v="30"/>
    <x v="103"/>
    <x v="30"/>
    <n v="2000000"/>
    <x v="1"/>
    <s v="EMP0225"/>
    <s v="Swathi Achari"/>
    <n v="2"/>
    <n v="3656.72"/>
    <x v="5"/>
    <n v="365.67"/>
    <n v="12"/>
    <n v="833.73"/>
    <n v="7781.5"/>
    <n v="5420.1"/>
    <n v="1527.6699999999996"/>
    <s v="Debit Card"/>
    <n v="0.19632076077877011"/>
    <x v="1"/>
    <x v="1"/>
    <x v="0"/>
    <s v="13:54"/>
    <x v="1"/>
    <x v="0"/>
  </r>
  <r>
    <s v="INV102654"/>
    <x v="208"/>
    <x v="0"/>
    <x v="11"/>
    <s v="STR062-2024-Aug"/>
    <x v="229"/>
    <x v="223"/>
    <x v="0"/>
    <x v="13"/>
    <x v="0"/>
    <x v="1"/>
    <s v="PRD0141"/>
    <x v="62"/>
    <x v="10"/>
    <x v="43"/>
    <x v="12"/>
    <x v="6"/>
    <x v="6"/>
    <n v="1000000"/>
    <x v="0"/>
    <s v="EMP0001"/>
    <s v="Charulatha Kumar"/>
    <n v="2"/>
    <n v="845.97"/>
    <x v="2"/>
    <n v="0"/>
    <n v="5"/>
    <n v="84.6"/>
    <n v="1776.54"/>
    <n v="1095.3399999999999"/>
    <n v="596.6"/>
    <s v="Credit Card"/>
    <n v="0.33582131559098022"/>
    <x v="2"/>
    <x v="0"/>
    <x v="1"/>
    <s v="21:29"/>
    <x v="2"/>
    <x v="1"/>
  </r>
  <r>
    <s v="INV102655"/>
    <x v="74"/>
    <x v="0"/>
    <x v="9"/>
    <s v="STR092-2024-Nov"/>
    <x v="811"/>
    <x v="753"/>
    <x v="1"/>
    <x v="0"/>
    <x v="0"/>
    <x v="1"/>
    <s v="PRD0246"/>
    <x v="228"/>
    <x v="0"/>
    <x v="4"/>
    <x v="1"/>
    <x v="31"/>
    <x v="30"/>
    <n v="1500000"/>
    <x v="1"/>
    <s v="EMP0203"/>
    <s v="Rani Mishra"/>
    <n v="4"/>
    <n v="1148.1300000000001"/>
    <x v="0"/>
    <n v="459.25"/>
    <n v="12"/>
    <n v="495.99"/>
    <n v="4629.26"/>
    <n v="2976"/>
    <n v="1157.2700000000002"/>
    <s v="Debit Card"/>
    <n v="0.24999027922389327"/>
    <x v="1"/>
    <x v="1"/>
    <x v="0"/>
    <s v="18:15"/>
    <x v="0"/>
    <x v="0"/>
  </r>
  <r>
    <s v="INV102656"/>
    <x v="92"/>
    <x v="0"/>
    <x v="7"/>
    <s v="STR071-2024-Sep"/>
    <x v="450"/>
    <x v="347"/>
    <x v="1"/>
    <x v="17"/>
    <x v="2"/>
    <x v="1"/>
    <s v="PRD0082"/>
    <x v="59"/>
    <x v="12"/>
    <x v="21"/>
    <x v="33"/>
    <x v="38"/>
    <x v="35"/>
    <n v="2000000"/>
    <x v="1"/>
    <s v="EMP0276"/>
    <s v="Manoj Ramachandran"/>
    <n v="2"/>
    <n v="2853.64"/>
    <x v="4"/>
    <n v="1712.18"/>
    <n v="12"/>
    <n v="479.41"/>
    <n v="4474.51"/>
    <n v="4302.68"/>
    <n v="-307.5800000000001"/>
    <s v="UPI"/>
    <n v="-6.8740487785254711E-2"/>
    <x v="0"/>
    <x v="0"/>
    <x v="1"/>
    <s v="21:23"/>
    <x v="2"/>
    <x v="0"/>
  </r>
  <r>
    <s v="INV102657"/>
    <x v="293"/>
    <x v="1"/>
    <x v="4"/>
    <s v="STR113-2025-Feb"/>
    <x v="560"/>
    <x v="530"/>
    <x v="1"/>
    <x v="15"/>
    <x v="4"/>
    <x v="3"/>
    <s v="PRD0211"/>
    <x v="198"/>
    <x v="6"/>
    <x v="8"/>
    <x v="15"/>
    <x v="64"/>
    <x v="52"/>
    <n v="2000000"/>
    <x v="2"/>
    <s v="EMP0207"/>
    <s v="Chitra Bhat"/>
    <n v="2"/>
    <n v="918.72"/>
    <x v="4"/>
    <n v="551.23"/>
    <n v="5"/>
    <n v="64.31"/>
    <n v="1350.52"/>
    <n v="962.6"/>
    <n v="323.60999999999996"/>
    <s v="UPI"/>
    <n v="0.23961881349406153"/>
    <x v="0"/>
    <x v="1"/>
    <x v="0"/>
    <s v="21:19"/>
    <x v="2"/>
    <x v="1"/>
  </r>
  <r>
    <s v="INV102658"/>
    <x v="129"/>
    <x v="0"/>
    <x v="0"/>
    <s v="STR013-2024-Dec"/>
    <x v="86"/>
    <x v="85"/>
    <x v="1"/>
    <x v="32"/>
    <x v="3"/>
    <x v="1"/>
    <s v="PRD0141"/>
    <x v="62"/>
    <x v="10"/>
    <x v="43"/>
    <x v="12"/>
    <x v="76"/>
    <x v="50"/>
    <n v="2500000"/>
    <x v="2"/>
    <s v="EMP0240"/>
    <s v="Gopal Prasad"/>
    <n v="1"/>
    <n v="721.21"/>
    <x v="5"/>
    <n v="36.06"/>
    <n v="5"/>
    <n v="34.26"/>
    <n v="719.41"/>
    <n v="547.66999999999996"/>
    <n v="137.48000000000002"/>
    <s v="Cash"/>
    <n v="0.19110104113092677"/>
    <x v="3"/>
    <x v="1"/>
    <x v="0"/>
    <s v="13:06"/>
    <x v="1"/>
    <x v="0"/>
  </r>
  <r>
    <s v="INV102659"/>
    <x v="66"/>
    <x v="0"/>
    <x v="10"/>
    <s v="STR098-2024-Apr"/>
    <x v="320"/>
    <x v="307"/>
    <x v="1"/>
    <x v="24"/>
    <x v="1"/>
    <x v="0"/>
    <s v="PRD0169"/>
    <x v="13"/>
    <x v="8"/>
    <x v="13"/>
    <x v="10"/>
    <x v="74"/>
    <x v="59"/>
    <n v="1200000"/>
    <x v="0"/>
    <s v="EMP0170"/>
    <s v="Jyothi Prasad"/>
    <n v="4"/>
    <n v="1690.9"/>
    <x v="2"/>
    <n v="0"/>
    <n v="12"/>
    <n v="811.63"/>
    <n v="7575.23"/>
    <n v="5629.32"/>
    <n v="1134.2799999999997"/>
    <s v="UPI"/>
    <n v="0.14973538757239052"/>
    <x v="0"/>
    <x v="0"/>
    <x v="0"/>
    <s v="11:16"/>
    <x v="3"/>
    <x v="0"/>
  </r>
  <r>
    <s v="INV102660"/>
    <x v="9"/>
    <x v="0"/>
    <x v="1"/>
    <s v="STR015-2024-Oct"/>
    <x v="753"/>
    <x v="701"/>
    <x v="1"/>
    <x v="0"/>
    <x v="0"/>
    <x v="0"/>
    <s v="PRD0171"/>
    <x v="32"/>
    <x v="15"/>
    <x v="27"/>
    <x v="20"/>
    <x v="84"/>
    <x v="11"/>
    <n v="800000"/>
    <x v="1"/>
    <s v="EMP0194"/>
    <s v="Pranav Reddy"/>
    <n v="1"/>
    <n v="2406.39"/>
    <x v="5"/>
    <n v="120.32"/>
    <n v="12"/>
    <n v="274.33"/>
    <n v="2560.4"/>
    <n v="1767.32"/>
    <n v="518.75000000000023"/>
    <s v="Net Banking"/>
    <n v="0.20260506170910803"/>
    <x v="4"/>
    <x v="0"/>
    <x v="0"/>
    <s v="10:11"/>
    <x v="3"/>
    <x v="0"/>
  </r>
  <r>
    <s v="INV102661"/>
    <x v="87"/>
    <x v="0"/>
    <x v="11"/>
    <s v="STR089-2024-Aug"/>
    <x v="804"/>
    <x v="747"/>
    <x v="1"/>
    <x v="5"/>
    <x v="2"/>
    <x v="1"/>
    <s v="PRD0143"/>
    <x v="216"/>
    <x v="3"/>
    <x v="63"/>
    <x v="30"/>
    <x v="67"/>
    <x v="23"/>
    <n v="800000"/>
    <x v="0"/>
    <s v="EMP0091"/>
    <s v="Hari Nair"/>
    <n v="2"/>
    <n v="2149.58"/>
    <x v="1"/>
    <n v="1074.79"/>
    <n v="12"/>
    <n v="386.92"/>
    <n v="3611.29"/>
    <n v="3009.58"/>
    <n v="214.79000000000002"/>
    <s v="Net Banking"/>
    <n v="5.9477361275333748E-2"/>
    <x v="4"/>
    <x v="0"/>
    <x v="0"/>
    <s v="10:14"/>
    <x v="3"/>
    <x v="1"/>
  </r>
  <r>
    <s v="INV102662"/>
    <x v="318"/>
    <x v="1"/>
    <x v="4"/>
    <s v="STR068-2025-Feb"/>
    <x v="603"/>
    <x v="95"/>
    <x v="0"/>
    <x v="17"/>
    <x v="2"/>
    <x v="0"/>
    <s v="PRD0052"/>
    <x v="83"/>
    <x v="4"/>
    <x v="53"/>
    <x v="32"/>
    <x v="11"/>
    <x v="11"/>
    <n v="2000000"/>
    <x v="1"/>
    <s v="EMP0127"/>
    <s v="Chandra Reddy"/>
    <n v="2"/>
    <n v="791.38"/>
    <x v="4"/>
    <n v="474.83"/>
    <n v="5"/>
    <n v="55.4"/>
    <n v="1163.33"/>
    <n v="1024.22"/>
    <n v="83.709999999999894"/>
    <s v="Cash"/>
    <n v="7.1957226238470506E-2"/>
    <x v="3"/>
    <x v="0"/>
    <x v="0"/>
    <s v="14:44"/>
    <x v="1"/>
    <x v="0"/>
  </r>
  <r>
    <s v="INV102663"/>
    <x v="125"/>
    <x v="0"/>
    <x v="1"/>
    <s v="STR083-2024-Oct"/>
    <x v="15"/>
    <x v="15"/>
    <x v="1"/>
    <x v="10"/>
    <x v="4"/>
    <x v="3"/>
    <s v="PRD0188"/>
    <x v="192"/>
    <x v="13"/>
    <x v="57"/>
    <x v="19"/>
    <x v="28"/>
    <x v="27"/>
    <n v="1200000"/>
    <x v="2"/>
    <s v="EMP0194"/>
    <s v="Pranav Reddy"/>
    <n v="4"/>
    <n v="558.52"/>
    <x v="2"/>
    <n v="0"/>
    <n v="5"/>
    <n v="111.7"/>
    <n v="2345.7800000000002"/>
    <n v="1348.36"/>
    <n v="885.72000000000025"/>
    <s v="UPI"/>
    <n v="0.37758016523288634"/>
    <x v="0"/>
    <x v="0"/>
    <x v="0"/>
    <s v="17:07"/>
    <x v="0"/>
    <x v="1"/>
  </r>
  <r>
    <s v="INV102664"/>
    <x v="253"/>
    <x v="0"/>
    <x v="1"/>
    <s v="STR062-2024-Oct"/>
    <x v="441"/>
    <x v="424"/>
    <x v="1"/>
    <x v="1"/>
    <x v="1"/>
    <x v="3"/>
    <s v="PRD0237"/>
    <x v="136"/>
    <x v="16"/>
    <x v="47"/>
    <x v="24"/>
    <x v="6"/>
    <x v="6"/>
    <n v="1000000"/>
    <x v="0"/>
    <s v="EMP0100"/>
    <s v="Priya Balasubramaniam"/>
    <n v="2"/>
    <n v="2441.48"/>
    <x v="5"/>
    <n v="244.15"/>
    <n v="12"/>
    <n v="556.66"/>
    <n v="5195.47"/>
    <n v="3760.28"/>
    <n v="878.53000000000009"/>
    <s v="Credit Card"/>
    <n v="0.16909538501810231"/>
    <x v="2"/>
    <x v="1"/>
    <x v="0"/>
    <s v="17:59"/>
    <x v="0"/>
    <x v="0"/>
  </r>
  <r>
    <s v="INV102665"/>
    <x v="93"/>
    <x v="0"/>
    <x v="1"/>
    <s v="STR069-2024-Oct"/>
    <x v="122"/>
    <x v="72"/>
    <x v="1"/>
    <x v="3"/>
    <x v="3"/>
    <x v="1"/>
    <s v="PRD0044"/>
    <x v="129"/>
    <x v="5"/>
    <x v="7"/>
    <x v="31"/>
    <x v="114"/>
    <x v="78"/>
    <n v="1200000"/>
    <x v="1"/>
    <s v="EMP0269"/>
    <s v="Ishwarya Shetty"/>
    <n v="3"/>
    <n v="1052.29"/>
    <x v="1"/>
    <n v="789.22"/>
    <n v="12"/>
    <n v="284.12"/>
    <n v="2651.77"/>
    <n v="2163.87"/>
    <n v="203.78000000000009"/>
    <s v="UPI"/>
    <n v="7.6846785354687655E-2"/>
    <x v="0"/>
    <x v="0"/>
    <x v="0"/>
    <s v="11:07"/>
    <x v="3"/>
    <x v="0"/>
  </r>
  <r>
    <s v="INV102666"/>
    <x v="48"/>
    <x v="1"/>
    <x v="4"/>
    <s v="STR014-2025-Feb"/>
    <x v="432"/>
    <x v="415"/>
    <x v="1"/>
    <x v="15"/>
    <x v="4"/>
    <x v="3"/>
    <s v="PRD0059"/>
    <x v="126"/>
    <x v="12"/>
    <x v="21"/>
    <x v="16"/>
    <x v="15"/>
    <x v="15"/>
    <n v="1000000"/>
    <x v="0"/>
    <s v="EMP0086"/>
    <s v="Anil Reddy"/>
    <n v="3"/>
    <n v="1542.92"/>
    <x v="1"/>
    <n v="1157.19"/>
    <n v="12"/>
    <n v="416.59"/>
    <n v="3888.16"/>
    <n v="2965.71"/>
    <n v="505.85999999999984"/>
    <s v="Debit Card"/>
    <n v="0.13010267067198877"/>
    <x v="1"/>
    <x v="0"/>
    <x v="0"/>
    <s v="11:05"/>
    <x v="3"/>
    <x v="1"/>
  </r>
  <r>
    <s v="INV102667"/>
    <x v="80"/>
    <x v="0"/>
    <x v="1"/>
    <s v="STR093-2024-Oct"/>
    <x v="290"/>
    <x v="281"/>
    <x v="1"/>
    <x v="32"/>
    <x v="3"/>
    <x v="3"/>
    <s v="PRD0156"/>
    <x v="197"/>
    <x v="0"/>
    <x v="0"/>
    <x v="34"/>
    <x v="47"/>
    <x v="29"/>
    <n v="1000000"/>
    <x v="1"/>
    <s v="EMP0127"/>
    <s v="Chandra Reddy"/>
    <n v="2"/>
    <n v="1431.69"/>
    <x v="2"/>
    <n v="0"/>
    <n v="12"/>
    <n v="343.61"/>
    <n v="3206.99"/>
    <n v="1786.74"/>
    <n v="1076.6399999999999"/>
    <s v="Debit Card"/>
    <n v="0.33571666890136853"/>
    <x v="1"/>
    <x v="0"/>
    <x v="0"/>
    <s v="13:21"/>
    <x v="1"/>
    <x v="1"/>
  </r>
  <r>
    <s v="INV102668"/>
    <x v="223"/>
    <x v="1"/>
    <x v="4"/>
    <s v="STR078-2025-Feb"/>
    <x v="533"/>
    <x v="506"/>
    <x v="0"/>
    <x v="32"/>
    <x v="3"/>
    <x v="0"/>
    <s v="PRD0137"/>
    <x v="99"/>
    <x v="10"/>
    <x v="15"/>
    <x v="19"/>
    <x v="3"/>
    <x v="3"/>
    <n v="1200000"/>
    <x v="1"/>
    <s v="EMP0215"/>
    <s v="Praveen Gupta"/>
    <n v="3"/>
    <n v="760.94"/>
    <x v="4"/>
    <n v="684.85"/>
    <n v="5"/>
    <n v="79.900000000000006"/>
    <n v="1677.87"/>
    <n v="1567.14"/>
    <n v="30.829999999999785"/>
    <s v="Cash"/>
    <n v="1.8374486700399786E-2"/>
    <x v="3"/>
    <x v="1"/>
    <x v="0"/>
    <s v="14:39"/>
    <x v="1"/>
    <x v="0"/>
  </r>
  <r>
    <s v="INV102669"/>
    <x v="147"/>
    <x v="0"/>
    <x v="9"/>
    <s v="STR081-2024-Nov"/>
    <x v="48"/>
    <x v="48"/>
    <x v="0"/>
    <x v="6"/>
    <x v="0"/>
    <x v="0"/>
    <s v="PRD0197"/>
    <x v="49"/>
    <x v="7"/>
    <x v="33"/>
    <x v="28"/>
    <x v="104"/>
    <x v="31"/>
    <n v="2500000"/>
    <x v="1"/>
    <s v="EMP0147"/>
    <s v="Yogesh Chettiar"/>
    <n v="2"/>
    <n v="1748"/>
    <x v="4"/>
    <n v="1048.8"/>
    <n v="12"/>
    <n v="293.66000000000003"/>
    <n v="2740.86"/>
    <n v="2248.96"/>
    <n v="198.24000000000007"/>
    <s v="Cash"/>
    <n v="7.2327663580044235E-2"/>
    <x v="3"/>
    <x v="1"/>
    <x v="0"/>
    <s v="20:13"/>
    <x v="0"/>
    <x v="1"/>
  </r>
  <r>
    <s v="INV102670"/>
    <x v="354"/>
    <x v="1"/>
    <x v="6"/>
    <s v="STR089-2025-Jan"/>
    <x v="643"/>
    <x v="395"/>
    <x v="0"/>
    <x v="12"/>
    <x v="3"/>
    <x v="3"/>
    <s v="PRD0245"/>
    <x v="1"/>
    <x v="1"/>
    <x v="1"/>
    <x v="1"/>
    <x v="67"/>
    <x v="23"/>
    <n v="800000"/>
    <x v="0"/>
    <s v="EMP0090"/>
    <s v="Padma Gounder"/>
    <n v="3"/>
    <n v="799.39"/>
    <x v="0"/>
    <n v="239.82"/>
    <n v="5"/>
    <n v="107.92"/>
    <n v="2266.27"/>
    <n v="1476.33"/>
    <n v="682.0200000000001"/>
    <s v="UPI"/>
    <n v="0.3009438416428758"/>
    <x v="0"/>
    <x v="0"/>
    <x v="0"/>
    <s v="19:40"/>
    <x v="0"/>
    <x v="0"/>
  </r>
  <r>
    <s v="INV102671"/>
    <x v="73"/>
    <x v="0"/>
    <x v="3"/>
    <s v="STR063-2024-Jul"/>
    <x v="166"/>
    <x v="163"/>
    <x v="1"/>
    <x v="7"/>
    <x v="0"/>
    <x v="0"/>
    <s v="PRD0020"/>
    <x v="86"/>
    <x v="6"/>
    <x v="8"/>
    <x v="41"/>
    <x v="70"/>
    <x v="56"/>
    <n v="1200000"/>
    <x v="2"/>
    <s v="EMP0205"/>
    <s v="Malini Gowda"/>
    <n v="2"/>
    <n v="279.48"/>
    <x v="2"/>
    <n v="0"/>
    <n v="5"/>
    <n v="27.95"/>
    <n v="586.91"/>
    <n v="343.8"/>
    <n v="215.15999999999997"/>
    <s v="EMI"/>
    <n v="0.36659794517046901"/>
    <x v="5"/>
    <x v="0"/>
    <x v="0"/>
    <s v="15:30"/>
    <x v="1"/>
    <x v="0"/>
  </r>
  <r>
    <s v="INV102672"/>
    <x v="110"/>
    <x v="0"/>
    <x v="1"/>
    <s v="STR100-2024-Oct"/>
    <x v="812"/>
    <x v="754"/>
    <x v="0"/>
    <x v="29"/>
    <x v="4"/>
    <x v="3"/>
    <s v="PRD0221"/>
    <x v="226"/>
    <x v="4"/>
    <x v="6"/>
    <x v="40"/>
    <x v="48"/>
    <x v="44"/>
    <n v="2500000"/>
    <x v="2"/>
    <s v="EMP0203"/>
    <s v="Rani Mishra"/>
    <n v="2"/>
    <n v="703.45"/>
    <x v="4"/>
    <n v="422.07"/>
    <n v="5"/>
    <n v="49.24"/>
    <n v="1034.07"/>
    <n v="1008.1"/>
    <n v="-23.270000000000088"/>
    <s v="Credit Card"/>
    <n v="-2.2503312154883218E-2"/>
    <x v="2"/>
    <x v="0"/>
    <x v="0"/>
    <s v="19:03"/>
    <x v="0"/>
    <x v="1"/>
  </r>
  <r>
    <s v="INV102673"/>
    <x v="209"/>
    <x v="1"/>
    <x v="8"/>
    <s v="STR080-2025-Mar"/>
    <x v="450"/>
    <x v="347"/>
    <x v="1"/>
    <x v="17"/>
    <x v="2"/>
    <x v="1"/>
    <s v="PRD0050"/>
    <x v="144"/>
    <x v="8"/>
    <x v="16"/>
    <x v="28"/>
    <x v="26"/>
    <x v="19"/>
    <n v="2000000"/>
    <x v="1"/>
    <s v="EMP0063"/>
    <s v="Anusuya Subramaniam"/>
    <n v="1"/>
    <n v="1146.97"/>
    <x v="0"/>
    <n v="114.7"/>
    <n v="12"/>
    <n v="123.87"/>
    <n v="1156.1400000000001"/>
    <n v="769.63"/>
    <n v="262.6400000000001"/>
    <s v="Debit Card"/>
    <n v="0.22716971993011234"/>
    <x v="1"/>
    <x v="1"/>
    <x v="0"/>
    <s v="12:53"/>
    <x v="1"/>
    <x v="0"/>
  </r>
  <r>
    <s v="INV102674"/>
    <x v="40"/>
    <x v="0"/>
    <x v="5"/>
    <s v="STR045-2024-Jun"/>
    <x v="541"/>
    <x v="511"/>
    <x v="0"/>
    <x v="4"/>
    <x v="2"/>
    <x v="1"/>
    <s v="PRD0134"/>
    <x v="55"/>
    <x v="8"/>
    <x v="13"/>
    <x v="22"/>
    <x v="52"/>
    <x v="22"/>
    <n v="1500000"/>
    <x v="2"/>
    <s v="EMP0285"/>
    <s v="Chandran Krishnan"/>
    <n v="1"/>
    <n v="1002.54"/>
    <x v="0"/>
    <n v="100.25"/>
    <n v="12"/>
    <n v="108.27"/>
    <n v="1010.56"/>
    <n v="698.08"/>
    <n v="204.20999999999992"/>
    <s v="Cash"/>
    <n v="0.20207607663077889"/>
    <x v="3"/>
    <x v="0"/>
    <x v="0"/>
    <s v="10:04"/>
    <x v="3"/>
    <x v="1"/>
  </r>
  <r>
    <s v="INV102675"/>
    <x v="222"/>
    <x v="0"/>
    <x v="1"/>
    <s v="STR059-2024-Oct"/>
    <x v="307"/>
    <x v="296"/>
    <x v="1"/>
    <x v="14"/>
    <x v="1"/>
    <x v="0"/>
    <s v="PRD0228"/>
    <x v="61"/>
    <x v="18"/>
    <x v="42"/>
    <x v="8"/>
    <x v="88"/>
    <x v="66"/>
    <n v="1500000"/>
    <x v="2"/>
    <s v="EMP0091"/>
    <s v="Hari Nair"/>
    <n v="3"/>
    <n v="1393.45"/>
    <x v="5"/>
    <n v="209.02"/>
    <n v="12"/>
    <n v="476.56"/>
    <n v="4447.8900000000003"/>
    <n v="2709.9"/>
    <n v="1261.4300000000003"/>
    <s v="UPI"/>
    <n v="0.28360188763660976"/>
    <x v="0"/>
    <x v="0"/>
    <x v="0"/>
    <s v="17:35"/>
    <x v="0"/>
    <x v="0"/>
  </r>
  <r>
    <s v="INV102676"/>
    <x v="251"/>
    <x v="0"/>
    <x v="5"/>
    <s v="STR083-2024-Jun"/>
    <x v="720"/>
    <x v="671"/>
    <x v="0"/>
    <x v="18"/>
    <x v="2"/>
    <x v="1"/>
    <s v="PRD0030"/>
    <x v="173"/>
    <x v="10"/>
    <x v="71"/>
    <x v="22"/>
    <x v="28"/>
    <x v="27"/>
    <n v="1200000"/>
    <x v="2"/>
    <s v="EMP0156"/>
    <s v="Deepthi Iyengar"/>
    <n v="2"/>
    <n v="665.44"/>
    <x v="3"/>
    <n v="266.18"/>
    <n v="5"/>
    <n v="53.23"/>
    <n v="1117.93"/>
    <n v="838.8"/>
    <n v="225.90000000000012"/>
    <s v="Credit Card"/>
    <n v="0.20206989704185424"/>
    <x v="2"/>
    <x v="0"/>
    <x v="0"/>
    <s v="21:46"/>
    <x v="2"/>
    <x v="0"/>
  </r>
  <r>
    <s v="INV102677"/>
    <x v="240"/>
    <x v="0"/>
    <x v="0"/>
    <s v="STR061-2024-Dec"/>
    <x v="662"/>
    <x v="123"/>
    <x v="0"/>
    <x v="31"/>
    <x v="1"/>
    <x v="1"/>
    <s v="PRD0144"/>
    <x v="93"/>
    <x v="10"/>
    <x v="17"/>
    <x v="18"/>
    <x v="71"/>
    <x v="44"/>
    <n v="1500000"/>
    <x v="2"/>
    <s v="EMP0240"/>
    <s v="Gopal Prasad"/>
    <n v="1"/>
    <n v="1088.96"/>
    <x v="3"/>
    <n v="217.79"/>
    <n v="12"/>
    <n v="104.54"/>
    <n v="975.71"/>
    <n v="699.84"/>
    <n v="171.32999999999998"/>
    <s v="UPI"/>
    <n v="0.17559520759241987"/>
    <x v="0"/>
    <x v="1"/>
    <x v="0"/>
    <s v="17:33"/>
    <x v="0"/>
    <x v="0"/>
  </r>
  <r>
    <s v="INV102678"/>
    <x v="76"/>
    <x v="0"/>
    <x v="1"/>
    <s v="STR104-2024-Oct"/>
    <x v="122"/>
    <x v="72"/>
    <x v="1"/>
    <x v="3"/>
    <x v="3"/>
    <x v="1"/>
    <s v="PRD0050"/>
    <x v="144"/>
    <x v="8"/>
    <x v="16"/>
    <x v="28"/>
    <x v="53"/>
    <x v="19"/>
    <n v="1200000"/>
    <x v="1"/>
    <s v="EMP0073"/>
    <s v="Sathish Sundaram"/>
    <n v="0"/>
    <n v="1194.56"/>
    <x v="2"/>
    <n v="0"/>
    <n v="12"/>
    <n v="0"/>
    <n v="0"/>
    <n v="0"/>
    <n v="0"/>
    <s v="Cash"/>
    <n v="0"/>
    <x v="3"/>
    <x v="0"/>
    <x v="0"/>
    <s v="17:45"/>
    <x v="0"/>
    <x v="0"/>
  </r>
  <r>
    <s v="INV102679"/>
    <x v="54"/>
    <x v="0"/>
    <x v="0"/>
    <s v="STR062-2024-Dec"/>
    <x v="588"/>
    <x v="556"/>
    <x v="0"/>
    <x v="23"/>
    <x v="0"/>
    <x v="0"/>
    <s v="PRD0134"/>
    <x v="55"/>
    <x v="8"/>
    <x v="13"/>
    <x v="22"/>
    <x v="6"/>
    <x v="6"/>
    <n v="1000000"/>
    <x v="0"/>
    <s v="EMP0008"/>
    <s v="Deepak Kamath"/>
    <n v="1"/>
    <n v="922.46"/>
    <x v="1"/>
    <n v="230.62"/>
    <n v="5"/>
    <n v="34.590000000000003"/>
    <n v="726.43"/>
    <n v="698.08"/>
    <n v="-6.2400000000000944"/>
    <s v="UPI"/>
    <n v="-8.5899536087442625E-3"/>
    <x v="0"/>
    <x v="0"/>
    <x v="0"/>
    <s v="16:56"/>
    <x v="1"/>
    <x v="0"/>
  </r>
  <r>
    <s v="INV102680"/>
    <x v="209"/>
    <x v="1"/>
    <x v="8"/>
    <s v="STR096-2025-Mar"/>
    <x v="14"/>
    <x v="14"/>
    <x v="1"/>
    <x v="11"/>
    <x v="3"/>
    <x v="1"/>
    <s v="PRD0017"/>
    <x v="91"/>
    <x v="13"/>
    <x v="57"/>
    <x v="33"/>
    <x v="49"/>
    <x v="45"/>
    <n v="1500000"/>
    <x v="2"/>
    <s v="EMP0132"/>
    <s v="Vasanthi Gupta"/>
    <n v="2"/>
    <n v="737.51"/>
    <x v="4"/>
    <n v="442.51"/>
    <n v="5"/>
    <n v="51.63"/>
    <n v="1084.1400000000001"/>
    <n v="1182.76"/>
    <n v="-150.24999999999989"/>
    <s v="Net Banking"/>
    <n v="-0.1385891121072923"/>
    <x v="4"/>
    <x v="1"/>
    <x v="0"/>
    <s v="16:08"/>
    <x v="1"/>
    <x v="0"/>
  </r>
  <r>
    <s v="INV102681"/>
    <x v="244"/>
    <x v="0"/>
    <x v="2"/>
    <s v="STR048-2024-May"/>
    <x v="620"/>
    <x v="583"/>
    <x v="1"/>
    <x v="2"/>
    <x v="2"/>
    <x v="3"/>
    <s v="PRD0030"/>
    <x v="173"/>
    <x v="10"/>
    <x v="71"/>
    <x v="22"/>
    <x v="119"/>
    <x v="59"/>
    <n v="1200000"/>
    <x v="0"/>
    <s v="EMP0206"/>
    <s v="Arjun Krishnan"/>
    <n v="2"/>
    <n v="634.37"/>
    <x v="5"/>
    <n v="63.44"/>
    <n v="5"/>
    <n v="60.27"/>
    <n v="1265.57"/>
    <n v="838.8"/>
    <n v="366.5"/>
    <s v="UPI"/>
    <n v="0.28959283168848821"/>
    <x v="0"/>
    <x v="0"/>
    <x v="0"/>
    <s v="16:37"/>
    <x v="1"/>
    <x v="0"/>
  </r>
  <r>
    <s v="INV102682"/>
    <x v="320"/>
    <x v="0"/>
    <x v="3"/>
    <s v="STR018-2024-Jul"/>
    <x v="481"/>
    <x v="271"/>
    <x v="1"/>
    <x v="22"/>
    <x v="1"/>
    <x v="2"/>
    <s v="PRD0090"/>
    <x v="31"/>
    <x v="1"/>
    <x v="1"/>
    <x v="19"/>
    <x v="46"/>
    <x v="43"/>
    <n v="2000000"/>
    <x v="0"/>
    <s v="EMP0215"/>
    <s v="Praveen Gupta"/>
    <n v="3"/>
    <n v="684.85"/>
    <x v="2"/>
    <n v="0"/>
    <n v="5"/>
    <n v="102.73"/>
    <n v="2157.2800000000002"/>
    <n v="1257.8399999999999"/>
    <n v="796.71000000000026"/>
    <s v="EMI"/>
    <n v="0.3693122821330565"/>
    <x v="5"/>
    <x v="1"/>
    <x v="0"/>
    <s v="16:08"/>
    <x v="1"/>
    <x v="0"/>
  </r>
  <r>
    <s v="INV102683"/>
    <x v="38"/>
    <x v="0"/>
    <x v="2"/>
    <s v="STR071-2024-May"/>
    <x v="813"/>
    <x v="755"/>
    <x v="0"/>
    <x v="6"/>
    <x v="0"/>
    <x v="1"/>
    <s v="PRD0043"/>
    <x v="63"/>
    <x v="12"/>
    <x v="21"/>
    <x v="20"/>
    <x v="38"/>
    <x v="35"/>
    <n v="2000000"/>
    <x v="1"/>
    <s v="EMP0225"/>
    <s v="Swathi Achari"/>
    <n v="3"/>
    <n v="3054.25"/>
    <x v="6"/>
    <n v="1374.41"/>
    <n v="12"/>
    <n v="934.6"/>
    <n v="8722.94"/>
    <n v="6102.03"/>
    <n v="1686.3100000000009"/>
    <s v="Credit Card"/>
    <n v="0.19331899565972033"/>
    <x v="2"/>
    <x v="0"/>
    <x v="1"/>
    <s v="16:15"/>
    <x v="1"/>
    <x v="1"/>
  </r>
  <r>
    <s v="INV102684"/>
    <x v="358"/>
    <x v="1"/>
    <x v="4"/>
    <s v="STR064-2025-Feb"/>
    <x v="779"/>
    <x v="725"/>
    <x v="1"/>
    <x v="15"/>
    <x v="4"/>
    <x v="0"/>
    <s v="PRD0234"/>
    <x v="155"/>
    <x v="18"/>
    <x v="34"/>
    <x v="48"/>
    <x v="90"/>
    <x v="67"/>
    <n v="1200000"/>
    <x v="2"/>
    <s v="EMP0149"/>
    <s v="Vasanthi Kamath"/>
    <n v="3"/>
    <n v="1136.42"/>
    <x v="4"/>
    <n v="1022.78"/>
    <n v="12"/>
    <n v="286.38"/>
    <n v="2672.86"/>
    <n v="2446.35"/>
    <n v="-59.869999999999777"/>
    <s v="Debit Card"/>
    <n v="-2.239922779344963E-2"/>
    <x v="1"/>
    <x v="0"/>
    <x v="0"/>
    <s v="13:13"/>
    <x v="1"/>
    <x v="0"/>
  </r>
  <r>
    <s v="INV102685"/>
    <x v="189"/>
    <x v="0"/>
    <x v="0"/>
    <s v="STR077-2024-Dec"/>
    <x v="10"/>
    <x v="10"/>
    <x v="1"/>
    <x v="7"/>
    <x v="0"/>
    <x v="1"/>
    <s v="PRD0133"/>
    <x v="204"/>
    <x v="5"/>
    <x v="7"/>
    <x v="40"/>
    <x v="69"/>
    <x v="55"/>
    <n v="2500000"/>
    <x v="2"/>
    <s v="EMP0073"/>
    <s v="Sathish Sundaram"/>
    <n v="3"/>
    <n v="1037.95"/>
    <x v="6"/>
    <n v="467.08"/>
    <n v="12"/>
    <n v="317.61"/>
    <n v="2964.38"/>
    <n v="2269.77"/>
    <n v="377.00000000000011"/>
    <s v="UPI"/>
    <n v="0.12717667775386424"/>
    <x v="0"/>
    <x v="1"/>
    <x v="0"/>
    <s v="18:30"/>
    <x v="0"/>
    <x v="0"/>
  </r>
  <r>
    <s v="INV102686"/>
    <x v="297"/>
    <x v="1"/>
    <x v="8"/>
    <s v="STR036-2025-Mar"/>
    <x v="354"/>
    <x v="339"/>
    <x v="1"/>
    <x v="11"/>
    <x v="3"/>
    <x v="0"/>
    <s v="PRD0111"/>
    <x v="75"/>
    <x v="11"/>
    <x v="48"/>
    <x v="18"/>
    <x v="78"/>
    <x v="62"/>
    <n v="1000000"/>
    <x v="1"/>
    <s v="EMP0086"/>
    <s v="Anil Reddy"/>
    <n v="4"/>
    <n v="831.32"/>
    <x v="0"/>
    <n v="332.53"/>
    <n v="5"/>
    <n v="149.63999999999999"/>
    <n v="3142.39"/>
    <n v="2361.92"/>
    <n v="630.82999999999981"/>
    <s v="Credit Card"/>
    <n v="0.20074847488694905"/>
    <x v="2"/>
    <x v="0"/>
    <x v="0"/>
    <s v="10:51"/>
    <x v="3"/>
    <x v="0"/>
  </r>
  <r>
    <s v="INV102687"/>
    <x v="211"/>
    <x v="0"/>
    <x v="0"/>
    <s v="STR034-2024-Dec"/>
    <x v="7"/>
    <x v="7"/>
    <x v="0"/>
    <x v="7"/>
    <x v="0"/>
    <x v="1"/>
    <s v="PRD0207"/>
    <x v="193"/>
    <x v="2"/>
    <x v="2"/>
    <x v="3"/>
    <x v="117"/>
    <x v="79"/>
    <n v="1200000"/>
    <x v="2"/>
    <s v="EMP0206"/>
    <s v="Arjun Krishnan"/>
    <n v="2"/>
    <n v="4710.5200000000004"/>
    <x v="4"/>
    <n v="2826.31"/>
    <n v="12"/>
    <n v="791.37"/>
    <n v="7386.1"/>
    <n v="6046.26"/>
    <n v="548.47000000000014"/>
    <s v="Credit Card"/>
    <n v="7.4257050405491409E-2"/>
    <x v="2"/>
    <x v="0"/>
    <x v="0"/>
    <s v="17:48"/>
    <x v="0"/>
    <x v="0"/>
  </r>
  <r>
    <s v="INV102688"/>
    <x v="45"/>
    <x v="0"/>
    <x v="5"/>
    <s v="STR119-2024-Jun"/>
    <x v="761"/>
    <x v="708"/>
    <x v="0"/>
    <x v="33"/>
    <x v="3"/>
    <x v="0"/>
    <s v="PRD0111"/>
    <x v="75"/>
    <x v="11"/>
    <x v="48"/>
    <x v="18"/>
    <x v="89"/>
    <x v="6"/>
    <n v="1000000"/>
    <x v="0"/>
    <s v="EMP0260"/>
    <s v="Malathi Varma"/>
    <n v="2"/>
    <n v="839.83"/>
    <x v="6"/>
    <n v="251.95"/>
    <n v="5"/>
    <n v="71.39"/>
    <n v="1499.1"/>
    <n v="1180.96"/>
    <n v="246.74999999999989"/>
    <s v="Net Banking"/>
    <n v="0.16459875925555326"/>
    <x v="4"/>
    <x v="1"/>
    <x v="0"/>
    <s v="13:10"/>
    <x v="1"/>
    <x v="0"/>
  </r>
  <r>
    <s v="INV102689"/>
    <x v="91"/>
    <x v="1"/>
    <x v="6"/>
    <s v="STR032-2025-Jan"/>
    <x v="814"/>
    <x v="756"/>
    <x v="1"/>
    <x v="13"/>
    <x v="0"/>
    <x v="1"/>
    <s v="PRD0130"/>
    <x v="132"/>
    <x v="2"/>
    <x v="59"/>
    <x v="47"/>
    <x v="56"/>
    <x v="30"/>
    <n v="2500000"/>
    <x v="1"/>
    <s v="EMP0206"/>
    <s v="Arjun Krishnan"/>
    <n v="1"/>
    <n v="1389.42"/>
    <x v="5"/>
    <n v="69.47"/>
    <n v="12"/>
    <n v="158.38999999999999"/>
    <n v="1478.34"/>
    <n v="962.17"/>
    <n v="357.78"/>
    <s v="Debit Card"/>
    <n v="0.24201469215471408"/>
    <x v="1"/>
    <x v="0"/>
    <x v="0"/>
    <s v="11:18"/>
    <x v="3"/>
    <x v="0"/>
  </r>
  <r>
    <s v="INV102690"/>
    <x v="74"/>
    <x v="0"/>
    <x v="9"/>
    <s v="STR070-2024-Nov"/>
    <x v="397"/>
    <x v="382"/>
    <x v="0"/>
    <x v="28"/>
    <x v="1"/>
    <x v="2"/>
    <s v="PRD0021"/>
    <x v="127"/>
    <x v="17"/>
    <x v="66"/>
    <x v="0"/>
    <x v="111"/>
    <x v="75"/>
    <n v="1000000"/>
    <x v="1"/>
    <s v="EMP0156"/>
    <s v="Deepthi Iyengar"/>
    <n v="2"/>
    <n v="1225.43"/>
    <x v="0"/>
    <n v="245.09"/>
    <n v="12"/>
    <n v="264.69"/>
    <n v="2470.46"/>
    <n v="1763.86"/>
    <n v="441.91000000000014"/>
    <s v="Debit Card"/>
    <n v="0.17887761793350232"/>
    <x v="1"/>
    <x v="0"/>
    <x v="0"/>
    <s v="10:08"/>
    <x v="3"/>
    <x v="0"/>
  </r>
  <r>
    <s v="INV102691"/>
    <x v="192"/>
    <x v="1"/>
    <x v="4"/>
    <s v="STR085-2025-Feb"/>
    <x v="609"/>
    <x v="573"/>
    <x v="1"/>
    <x v="8"/>
    <x v="3"/>
    <x v="3"/>
    <s v="PRD0191"/>
    <x v="79"/>
    <x v="2"/>
    <x v="50"/>
    <x v="39"/>
    <x v="9"/>
    <x v="9"/>
    <n v="1500000"/>
    <x v="2"/>
    <s v="EMP0203"/>
    <s v="Rani Mishra"/>
    <n v="1"/>
    <n v="2721.88"/>
    <x v="1"/>
    <n v="680.47"/>
    <n v="12"/>
    <n v="244.97"/>
    <n v="2286.38"/>
    <n v="1853.14"/>
    <n v="188.27"/>
    <s v="Cash"/>
    <n v="8.2344142268564277E-2"/>
    <x v="3"/>
    <x v="1"/>
    <x v="0"/>
    <s v="17:35"/>
    <x v="0"/>
    <x v="0"/>
  </r>
  <r>
    <s v="INV102692"/>
    <x v="44"/>
    <x v="0"/>
    <x v="7"/>
    <s v="STR048-2024-Sep"/>
    <x v="40"/>
    <x v="40"/>
    <x v="0"/>
    <x v="2"/>
    <x v="2"/>
    <x v="3"/>
    <s v="PRD0105"/>
    <x v="97"/>
    <x v="8"/>
    <x v="10"/>
    <x v="43"/>
    <x v="119"/>
    <x v="59"/>
    <n v="1200000"/>
    <x v="0"/>
    <s v="EMP0206"/>
    <s v="Arjun Krishnan"/>
    <n v="3"/>
    <n v="1297.05"/>
    <x v="2"/>
    <n v="0"/>
    <n v="12"/>
    <n v="466.94"/>
    <n v="4358.09"/>
    <n v="2525.5500000000002"/>
    <n v="1365.6"/>
    <s v="Cash"/>
    <n v="0.31334827871842935"/>
    <x v="3"/>
    <x v="0"/>
    <x v="1"/>
    <s v="20:19"/>
    <x v="0"/>
    <x v="1"/>
  </r>
  <r>
    <s v="INV102693"/>
    <x v="253"/>
    <x v="0"/>
    <x v="1"/>
    <s v="STR094-2024-Oct"/>
    <x v="644"/>
    <x v="169"/>
    <x v="1"/>
    <x v="21"/>
    <x v="1"/>
    <x v="1"/>
    <s v="PRD0227"/>
    <x v="20"/>
    <x v="6"/>
    <x v="20"/>
    <x v="14"/>
    <x v="75"/>
    <x v="60"/>
    <n v="1200000"/>
    <x v="1"/>
    <s v="EMP0127"/>
    <s v="Chandra Reddy"/>
    <n v="1"/>
    <n v="752.41"/>
    <x v="2"/>
    <n v="0"/>
    <n v="5"/>
    <n v="37.619999999999997"/>
    <n v="790.03"/>
    <n v="443.19"/>
    <n v="309.21999999999997"/>
    <s v="EMI"/>
    <n v="0.39140285811931191"/>
    <x v="5"/>
    <x v="1"/>
    <x v="0"/>
    <s v="20:50"/>
    <x v="0"/>
    <x v="0"/>
  </r>
  <r>
    <s v="INV102694"/>
    <x v="253"/>
    <x v="0"/>
    <x v="1"/>
    <s v="STR005-2024-Oct"/>
    <x v="731"/>
    <x v="680"/>
    <x v="0"/>
    <x v="27"/>
    <x v="4"/>
    <x v="3"/>
    <s v="PRD0222"/>
    <x v="239"/>
    <x v="1"/>
    <x v="62"/>
    <x v="33"/>
    <x v="19"/>
    <x v="19"/>
    <n v="2000000"/>
    <x v="1"/>
    <s v="EMP0260"/>
    <s v="Malathi Varma"/>
    <n v="5"/>
    <n v="652.27"/>
    <x v="6"/>
    <n v="489.2"/>
    <n v="5"/>
    <n v="138.61000000000001"/>
    <n v="2910.76"/>
    <n v="2019.5"/>
    <n v="752.6500000000002"/>
    <s v="Credit Card"/>
    <n v="0.25857508004782259"/>
    <x v="2"/>
    <x v="1"/>
    <x v="0"/>
    <s v="11:29"/>
    <x v="3"/>
    <x v="0"/>
  </r>
  <r>
    <s v="INV102695"/>
    <x v="37"/>
    <x v="0"/>
    <x v="0"/>
    <s v="STR070-2024-Dec"/>
    <x v="117"/>
    <x v="116"/>
    <x v="0"/>
    <x v="14"/>
    <x v="1"/>
    <x v="0"/>
    <s v="PRD0151"/>
    <x v="65"/>
    <x v="7"/>
    <x v="9"/>
    <x v="4"/>
    <x v="111"/>
    <x v="75"/>
    <n v="1000000"/>
    <x v="1"/>
    <s v="EMP0090"/>
    <s v="Padma Gounder"/>
    <n v="2"/>
    <n v="1259.6199999999999"/>
    <x v="0"/>
    <n v="251.92"/>
    <n v="12"/>
    <n v="272.08"/>
    <n v="2539.4"/>
    <n v="1669.92"/>
    <n v="597.40000000000009"/>
    <s v="UPI"/>
    <n v="0.23525242183192882"/>
    <x v="0"/>
    <x v="1"/>
    <x v="0"/>
    <s v="11:26"/>
    <x v="3"/>
    <x v="1"/>
  </r>
  <r>
    <s v="INV102696"/>
    <x v="263"/>
    <x v="0"/>
    <x v="0"/>
    <s v="STR102-2024-Dec"/>
    <x v="724"/>
    <x v="675"/>
    <x v="0"/>
    <x v="34"/>
    <x v="0"/>
    <x v="0"/>
    <s v="PRD0099"/>
    <x v="199"/>
    <x v="7"/>
    <x v="35"/>
    <x v="9"/>
    <x v="1"/>
    <x v="1"/>
    <n v="1000000"/>
    <x v="1"/>
    <s v="EMP0001"/>
    <s v="Charulatha Kumar"/>
    <n v="1"/>
    <n v="927.65"/>
    <x v="2"/>
    <n v="0"/>
    <n v="5"/>
    <n v="46.38"/>
    <n v="974.03"/>
    <n v="700.93"/>
    <n v="226.72000000000003"/>
    <s v="Cash"/>
    <n v="0.2327649045717278"/>
    <x v="3"/>
    <x v="0"/>
    <x v="0"/>
    <s v="16:35"/>
    <x v="1"/>
    <x v="0"/>
  </r>
  <r>
    <s v="INV102697"/>
    <x v="225"/>
    <x v="0"/>
    <x v="0"/>
    <s v="STR043-2024-Dec"/>
    <x v="62"/>
    <x v="62"/>
    <x v="0"/>
    <x v="22"/>
    <x v="1"/>
    <x v="0"/>
    <s v="PRD0136"/>
    <x v="203"/>
    <x v="14"/>
    <x v="31"/>
    <x v="41"/>
    <x v="97"/>
    <x v="20"/>
    <n v="1500000"/>
    <x v="2"/>
    <s v="EMP0258"/>
    <s v="Preethi Singh"/>
    <n v="2"/>
    <n v="1311.48"/>
    <x v="5"/>
    <n v="131.15"/>
    <n v="3"/>
    <n v="74.75"/>
    <n v="2566.56"/>
    <n v="1820.92"/>
    <n v="670.88999999999987"/>
    <s v="Credit Card"/>
    <n v="0.2613965775201047"/>
    <x v="2"/>
    <x v="0"/>
    <x v="0"/>
    <s v="10:43"/>
    <x v="3"/>
    <x v="1"/>
  </r>
  <r>
    <s v="INV102698"/>
    <x v="181"/>
    <x v="0"/>
    <x v="9"/>
    <s v="STR078-2024-Nov"/>
    <x v="358"/>
    <x v="343"/>
    <x v="0"/>
    <x v="0"/>
    <x v="0"/>
    <x v="1"/>
    <s v="PRD0059"/>
    <x v="126"/>
    <x v="12"/>
    <x v="21"/>
    <x v="16"/>
    <x v="3"/>
    <x v="3"/>
    <n v="1200000"/>
    <x v="1"/>
    <s v="EMP0240"/>
    <s v="Gopal Prasad"/>
    <n v="2"/>
    <n v="1469.76"/>
    <x v="0"/>
    <n v="293.95"/>
    <n v="12"/>
    <n v="317.47000000000003"/>
    <n v="2963.04"/>
    <n v="1977.14"/>
    <n v="668.42999999999984"/>
    <s v="Net Banking"/>
    <n v="0.22558925967924828"/>
    <x v="4"/>
    <x v="0"/>
    <x v="0"/>
    <s v="19:13"/>
    <x v="0"/>
    <x v="0"/>
  </r>
  <r>
    <s v="INV102699"/>
    <x v="6"/>
    <x v="0"/>
    <x v="5"/>
    <s v="STR052-2024-Jun"/>
    <x v="697"/>
    <x v="649"/>
    <x v="1"/>
    <x v="18"/>
    <x v="2"/>
    <x v="2"/>
    <s v="PRD0209"/>
    <x v="245"/>
    <x v="17"/>
    <x v="38"/>
    <x v="11"/>
    <x v="115"/>
    <x v="59"/>
    <n v="800000"/>
    <x v="0"/>
    <s v="EMP0215"/>
    <s v="Praveen Gupta"/>
    <n v="3"/>
    <n v="1164.98"/>
    <x v="0"/>
    <n v="349.49"/>
    <n v="12"/>
    <n v="377.45"/>
    <n v="3522.9"/>
    <n v="2613.7800000000002"/>
    <n v="531.66999999999985"/>
    <s v="Cash"/>
    <n v="0.15091827755542303"/>
    <x v="3"/>
    <x v="0"/>
    <x v="0"/>
    <s v="10:11"/>
    <x v="3"/>
    <x v="0"/>
  </r>
  <r>
    <s v="INV102700"/>
    <x v="206"/>
    <x v="0"/>
    <x v="9"/>
    <s v="STR090-2024-Nov"/>
    <x v="82"/>
    <x v="81"/>
    <x v="1"/>
    <x v="13"/>
    <x v="0"/>
    <x v="0"/>
    <s v="PRD0061"/>
    <x v="152"/>
    <x v="13"/>
    <x v="22"/>
    <x v="14"/>
    <x v="35"/>
    <x v="33"/>
    <n v="2500000"/>
    <x v="1"/>
    <s v="EMP0073"/>
    <s v="Sathish Sundaram"/>
    <n v="2"/>
    <n v="718.25"/>
    <x v="5"/>
    <n v="71.83"/>
    <n v="5"/>
    <n v="68.23"/>
    <n v="1432.9"/>
    <n v="1018.88"/>
    <n v="345.79000000000008"/>
    <s v="UPI"/>
    <n v="0.24132179496126741"/>
    <x v="0"/>
    <x v="0"/>
    <x v="0"/>
    <s v="10:14"/>
    <x v="3"/>
    <x v="1"/>
  </r>
  <r>
    <s v="INV102701"/>
    <x v="94"/>
    <x v="0"/>
    <x v="2"/>
    <s v="STR094-2024-May"/>
    <x v="71"/>
    <x v="71"/>
    <x v="0"/>
    <x v="3"/>
    <x v="3"/>
    <x v="3"/>
    <s v="PRD0079"/>
    <x v="69"/>
    <x v="15"/>
    <x v="46"/>
    <x v="37"/>
    <x v="75"/>
    <x v="60"/>
    <n v="1200000"/>
    <x v="1"/>
    <s v="EMP0204"/>
    <s v="Rahul Krishnan"/>
    <n v="3"/>
    <n v="1786.41"/>
    <x v="5"/>
    <n v="267.95999999999998"/>
    <n v="12"/>
    <n v="610.95000000000005"/>
    <n v="5702.22"/>
    <n v="3508.38"/>
    <n v="1582.89"/>
    <s v="EMI"/>
    <n v="0.27759188526573864"/>
    <x v="5"/>
    <x v="1"/>
    <x v="0"/>
    <s v="16:14"/>
    <x v="1"/>
    <x v="0"/>
  </r>
  <r>
    <s v="INV102702"/>
    <x v="27"/>
    <x v="0"/>
    <x v="1"/>
    <s v="STR102-2024-Oct"/>
    <x v="352"/>
    <x v="337"/>
    <x v="1"/>
    <x v="15"/>
    <x v="4"/>
    <x v="0"/>
    <s v="PRD0045"/>
    <x v="218"/>
    <x v="2"/>
    <x v="2"/>
    <x v="6"/>
    <x v="1"/>
    <x v="1"/>
    <n v="1000000"/>
    <x v="1"/>
    <s v="EMP0009"/>
    <s v="Vinod Hegde"/>
    <n v="2"/>
    <n v="3010.04"/>
    <x v="2"/>
    <n v="0"/>
    <n v="12"/>
    <n v="722.41"/>
    <n v="6742.49"/>
    <n v="4157.84"/>
    <n v="1862.2399999999998"/>
    <s v="UPI"/>
    <n v="0.27619469958427817"/>
    <x v="0"/>
    <x v="0"/>
    <x v="0"/>
    <s v="13:58"/>
    <x v="1"/>
    <x v="1"/>
  </r>
  <r>
    <s v="INV102703"/>
    <x v="77"/>
    <x v="0"/>
    <x v="5"/>
    <s v="STR113-2024-Jun"/>
    <x v="264"/>
    <x v="129"/>
    <x v="0"/>
    <x v="9"/>
    <x v="2"/>
    <x v="0"/>
    <s v="PRD0189"/>
    <x v="14"/>
    <x v="9"/>
    <x v="14"/>
    <x v="11"/>
    <x v="64"/>
    <x v="52"/>
    <n v="2000000"/>
    <x v="2"/>
    <s v="EMP0063"/>
    <s v="Anusuya Subramaniam"/>
    <n v="1"/>
    <n v="1403.7"/>
    <x v="0"/>
    <n v="140.37"/>
    <n v="12"/>
    <n v="151.6"/>
    <n v="1414.93"/>
    <n v="946.3"/>
    <n v="317.03000000000009"/>
    <s v="Net Banking"/>
    <n v="0.2240605542323649"/>
    <x v="4"/>
    <x v="0"/>
    <x v="0"/>
    <s v="16:22"/>
    <x v="1"/>
    <x v="0"/>
  </r>
  <r>
    <s v="INV102704"/>
    <x v="326"/>
    <x v="1"/>
    <x v="8"/>
    <s v="STR022-2025-Mar"/>
    <x v="171"/>
    <x v="168"/>
    <x v="0"/>
    <x v="12"/>
    <x v="3"/>
    <x v="1"/>
    <s v="PRD0111"/>
    <x v="75"/>
    <x v="11"/>
    <x v="48"/>
    <x v="18"/>
    <x v="73"/>
    <x v="58"/>
    <n v="800000"/>
    <x v="2"/>
    <s v="EMP0156"/>
    <s v="Deepthi Iyengar"/>
    <n v="1"/>
    <n v="876.05"/>
    <x v="2"/>
    <n v="0"/>
    <n v="5"/>
    <n v="43.8"/>
    <n v="919.85"/>
    <n v="590.48"/>
    <n v="285.57"/>
    <s v="Credit Card"/>
    <n v="0.31045279121595909"/>
    <x v="2"/>
    <x v="1"/>
    <x v="0"/>
    <s v="17:07"/>
    <x v="0"/>
    <x v="0"/>
  </r>
  <r>
    <s v="INV102705"/>
    <x v="166"/>
    <x v="0"/>
    <x v="10"/>
    <s v="STR101-2024-Apr"/>
    <x v="751"/>
    <x v="699"/>
    <x v="1"/>
    <x v="4"/>
    <x v="2"/>
    <x v="3"/>
    <s v="PRD0159"/>
    <x v="212"/>
    <x v="5"/>
    <x v="35"/>
    <x v="44"/>
    <x v="34"/>
    <x v="32"/>
    <n v="1200000"/>
    <x v="1"/>
    <s v="EMP0147"/>
    <s v="Yogesh Chettiar"/>
    <n v="2"/>
    <n v="822.43"/>
    <x v="5"/>
    <n v="82.24"/>
    <n v="5"/>
    <n v="78.13"/>
    <n v="1640.75"/>
    <n v="1316.38"/>
    <n v="246.2399999999999"/>
    <s v="Cash"/>
    <n v="0.15007770836507689"/>
    <x v="3"/>
    <x v="0"/>
    <x v="0"/>
    <s v="15:03"/>
    <x v="1"/>
    <x v="0"/>
  </r>
  <r>
    <s v="INV102706"/>
    <x v="109"/>
    <x v="0"/>
    <x v="5"/>
    <s v="STR119-2024-Jun"/>
    <x v="397"/>
    <x v="382"/>
    <x v="0"/>
    <x v="28"/>
    <x v="1"/>
    <x v="2"/>
    <s v="PRD0144"/>
    <x v="93"/>
    <x v="10"/>
    <x v="17"/>
    <x v="18"/>
    <x v="89"/>
    <x v="6"/>
    <n v="1000000"/>
    <x v="0"/>
    <s v="EMP0205"/>
    <s v="Malini Gowda"/>
    <n v="1"/>
    <n v="1111.8900000000001"/>
    <x v="2"/>
    <n v="0"/>
    <n v="12"/>
    <n v="133.43"/>
    <n v="1245.32"/>
    <n v="699.84"/>
    <n v="412.0499999999999"/>
    <s v="Debit Card"/>
    <n v="0.33087881026563448"/>
    <x v="1"/>
    <x v="0"/>
    <x v="0"/>
    <s v="10:28"/>
    <x v="3"/>
    <x v="0"/>
  </r>
  <r>
    <s v="INV102707"/>
    <x v="178"/>
    <x v="0"/>
    <x v="2"/>
    <s v="STR012-2024-May"/>
    <x v="399"/>
    <x v="384"/>
    <x v="1"/>
    <x v="10"/>
    <x v="4"/>
    <x v="2"/>
    <s v="PRD0030"/>
    <x v="173"/>
    <x v="10"/>
    <x v="71"/>
    <x v="22"/>
    <x v="72"/>
    <x v="57"/>
    <n v="2000000"/>
    <x v="0"/>
    <s v="EMP0045"/>
    <s v="Chitra Chettiar"/>
    <n v="1"/>
    <n v="630.04999999999995"/>
    <x v="4"/>
    <n v="189.01"/>
    <n v="5"/>
    <n v="22.05"/>
    <n v="463.09"/>
    <n v="419.4"/>
    <n v="21.639999999999997"/>
    <s v="Cash"/>
    <n v="4.6729577403960353E-2"/>
    <x v="3"/>
    <x v="0"/>
    <x v="0"/>
    <s v="17:20"/>
    <x v="0"/>
    <x v="0"/>
  </r>
  <r>
    <s v="INV102708"/>
    <x v="198"/>
    <x v="0"/>
    <x v="10"/>
    <s v="STR087-2024-Apr"/>
    <x v="508"/>
    <x v="241"/>
    <x v="1"/>
    <x v="14"/>
    <x v="1"/>
    <x v="3"/>
    <s v="PRD0161"/>
    <x v="33"/>
    <x v="0"/>
    <x v="4"/>
    <x v="14"/>
    <x v="45"/>
    <x v="42"/>
    <n v="2000000"/>
    <x v="1"/>
    <s v="EMP0260"/>
    <s v="Malathi Varma"/>
    <n v="2"/>
    <n v="816.34"/>
    <x v="0"/>
    <n v="163.27000000000001"/>
    <n v="5"/>
    <n v="73.47"/>
    <n v="1542.88"/>
    <n v="1137.06"/>
    <n v="332.35000000000014"/>
    <s v="Cash"/>
    <n v="0.21540884579487718"/>
    <x v="3"/>
    <x v="0"/>
    <x v="0"/>
    <s v="14:59"/>
    <x v="1"/>
    <x v="0"/>
  </r>
  <r>
    <s v="INV102709"/>
    <x v="81"/>
    <x v="0"/>
    <x v="1"/>
    <s v="STR024-2024-Oct"/>
    <x v="453"/>
    <x v="435"/>
    <x v="0"/>
    <x v="21"/>
    <x v="1"/>
    <x v="3"/>
    <s v="PRD0115"/>
    <x v="57"/>
    <x v="8"/>
    <x v="39"/>
    <x v="1"/>
    <x v="16"/>
    <x v="16"/>
    <n v="1000000"/>
    <x v="0"/>
    <s v="EMP0141"/>
    <s v="Dhruv Mishra"/>
    <n v="0"/>
    <n v="1862.68"/>
    <x v="2"/>
    <n v="0"/>
    <n v="12"/>
    <n v="0"/>
    <n v="0"/>
    <n v="0"/>
    <n v="0"/>
    <s v="Credit Card"/>
    <n v="0"/>
    <x v="2"/>
    <x v="0"/>
    <x v="0"/>
    <s v="15:46"/>
    <x v="1"/>
    <x v="1"/>
  </r>
  <r>
    <s v="INV102710"/>
    <x v="254"/>
    <x v="1"/>
    <x v="4"/>
    <s v="STR113-2025-Feb"/>
    <x v="675"/>
    <x v="628"/>
    <x v="0"/>
    <x v="26"/>
    <x v="4"/>
    <x v="0"/>
    <s v="PRD0072"/>
    <x v="142"/>
    <x v="0"/>
    <x v="19"/>
    <x v="5"/>
    <x v="64"/>
    <x v="52"/>
    <n v="2000000"/>
    <x v="2"/>
    <s v="EMP0223"/>
    <s v="Meena Krishnan"/>
    <n v="2"/>
    <n v="923.86"/>
    <x v="2"/>
    <n v="0"/>
    <n v="5"/>
    <n v="92.39"/>
    <n v="1940.11"/>
    <n v="1198.56"/>
    <n v="649.16"/>
    <s v="UPI"/>
    <n v="0.3345995845596384"/>
    <x v="0"/>
    <x v="1"/>
    <x v="0"/>
    <s v="17:30"/>
    <x v="0"/>
    <x v="0"/>
  </r>
  <r>
    <s v="INV102711"/>
    <x v="267"/>
    <x v="1"/>
    <x v="8"/>
    <s v="STR110-2025-Mar"/>
    <x v="588"/>
    <x v="556"/>
    <x v="0"/>
    <x v="23"/>
    <x v="0"/>
    <x v="0"/>
    <s v="PRD0102"/>
    <x v="207"/>
    <x v="2"/>
    <x v="3"/>
    <x v="7"/>
    <x v="18"/>
    <x v="18"/>
    <n v="1000000"/>
    <x v="1"/>
    <s v="EMP0205"/>
    <s v="Malini Gowda"/>
    <n v="3"/>
    <n v="1821.58"/>
    <x v="2"/>
    <n v="0"/>
    <n v="12"/>
    <n v="655.77"/>
    <n v="6120.51"/>
    <n v="3994.65"/>
    <n v="1470.0900000000001"/>
    <s v="UPI"/>
    <n v="0.24019076841635748"/>
    <x v="0"/>
    <x v="0"/>
    <x v="0"/>
    <s v="10:15"/>
    <x v="3"/>
    <x v="1"/>
  </r>
  <r>
    <s v="INV102712"/>
    <x v="306"/>
    <x v="0"/>
    <x v="5"/>
    <s v="STR018-2024-Jun"/>
    <x v="295"/>
    <x v="284"/>
    <x v="0"/>
    <x v="6"/>
    <x v="0"/>
    <x v="3"/>
    <s v="PRD0186"/>
    <x v="48"/>
    <x v="0"/>
    <x v="37"/>
    <x v="8"/>
    <x v="46"/>
    <x v="43"/>
    <n v="2000000"/>
    <x v="0"/>
    <s v="EMP0147"/>
    <s v="Yogesh Chettiar"/>
    <n v="5"/>
    <n v="860.34"/>
    <x v="1"/>
    <n v="1075.42"/>
    <n v="5"/>
    <n v="161.31"/>
    <n v="3387.59"/>
    <n v="2865.45"/>
    <n v="360.83000000000033"/>
    <s v="Cash"/>
    <n v="0.10651525125531729"/>
    <x v="3"/>
    <x v="0"/>
    <x v="0"/>
    <s v="18:24"/>
    <x v="0"/>
    <x v="1"/>
  </r>
  <r>
    <s v="INV102713"/>
    <x v="71"/>
    <x v="1"/>
    <x v="4"/>
    <s v="STR030-2025-Feb"/>
    <x v="77"/>
    <x v="77"/>
    <x v="1"/>
    <x v="8"/>
    <x v="3"/>
    <x v="2"/>
    <s v="PRD0154"/>
    <x v="225"/>
    <x v="1"/>
    <x v="51"/>
    <x v="12"/>
    <x v="103"/>
    <x v="30"/>
    <n v="2000000"/>
    <x v="1"/>
    <s v="EMP0147"/>
    <s v="Yogesh Chettiar"/>
    <n v="4"/>
    <n v="595.59"/>
    <x v="0"/>
    <n v="238.24"/>
    <n v="5"/>
    <n v="107.21"/>
    <n v="2251.33"/>
    <n v="1493.08"/>
    <n v="651.04"/>
    <s v="Credit Card"/>
    <n v="0.28918017349744374"/>
    <x v="2"/>
    <x v="0"/>
    <x v="0"/>
    <s v="14:59"/>
    <x v="1"/>
    <x v="0"/>
  </r>
  <r>
    <s v="INV102714"/>
    <x v="218"/>
    <x v="0"/>
    <x v="0"/>
    <s v="STR049-2024-Dec"/>
    <x v="320"/>
    <x v="307"/>
    <x v="1"/>
    <x v="24"/>
    <x v="1"/>
    <x v="0"/>
    <s v="PRD0026"/>
    <x v="215"/>
    <x v="15"/>
    <x v="46"/>
    <x v="36"/>
    <x v="110"/>
    <x v="74"/>
    <n v="1200000"/>
    <x v="2"/>
    <s v="EMP0090"/>
    <s v="Padma Gounder"/>
    <n v="1"/>
    <n v="1526.7"/>
    <x v="4"/>
    <n v="458.01"/>
    <n v="12"/>
    <n v="128.24"/>
    <n v="1196.93"/>
    <n v="1045.19"/>
    <n v="23.5"/>
    <s v="Net Banking"/>
    <n v="1.9633562530807981E-2"/>
    <x v="4"/>
    <x v="1"/>
    <x v="0"/>
    <s v="18:56"/>
    <x v="0"/>
    <x v="0"/>
  </r>
  <r>
    <s v="INV102715"/>
    <x v="40"/>
    <x v="0"/>
    <x v="5"/>
    <s v="STR039-2024-Jun"/>
    <x v="560"/>
    <x v="530"/>
    <x v="1"/>
    <x v="15"/>
    <x v="4"/>
    <x v="3"/>
    <s v="PRD0062"/>
    <x v="106"/>
    <x v="13"/>
    <x v="57"/>
    <x v="25"/>
    <x v="94"/>
    <x v="68"/>
    <n v="1500000"/>
    <x v="2"/>
    <s v="EMP0073"/>
    <s v="Sathish Sundaram"/>
    <n v="4"/>
    <n v="633.69000000000005"/>
    <x v="1"/>
    <n v="633.69000000000005"/>
    <n v="5"/>
    <n v="95.05"/>
    <n v="1996.12"/>
    <n v="1699.04"/>
    <n v="202.02999999999992"/>
    <s v="Credit Card"/>
    <n v="0.10121135001903689"/>
    <x v="2"/>
    <x v="0"/>
    <x v="0"/>
    <s v="11:12"/>
    <x v="3"/>
    <x v="1"/>
  </r>
  <r>
    <s v="INV102716"/>
    <x v="62"/>
    <x v="0"/>
    <x v="1"/>
    <s v="STR007-2024-Oct"/>
    <x v="165"/>
    <x v="162"/>
    <x v="1"/>
    <x v="21"/>
    <x v="1"/>
    <x v="0"/>
    <s v="PRD0145"/>
    <x v="94"/>
    <x v="8"/>
    <x v="10"/>
    <x v="42"/>
    <x v="40"/>
    <x v="37"/>
    <n v="1500000"/>
    <x v="1"/>
    <s v="EMP0045"/>
    <s v="Chitra Chettiar"/>
    <n v="4"/>
    <n v="1647.15"/>
    <x v="1"/>
    <n v="1647.15"/>
    <n v="12"/>
    <n v="592.97"/>
    <n v="5534.42"/>
    <n v="4533.08"/>
    <n v="408.37000000000012"/>
    <s v="Debit Card"/>
    <n v="7.3787316466766187E-2"/>
    <x v="1"/>
    <x v="0"/>
    <x v="0"/>
    <s v="18:30"/>
    <x v="0"/>
    <x v="0"/>
  </r>
  <r>
    <s v="INV102717"/>
    <x v="225"/>
    <x v="0"/>
    <x v="0"/>
    <s v="STR069-2024-Dec"/>
    <x v="326"/>
    <x v="313"/>
    <x v="0"/>
    <x v="16"/>
    <x v="3"/>
    <x v="1"/>
    <s v="PRD0173"/>
    <x v="189"/>
    <x v="3"/>
    <x v="63"/>
    <x v="23"/>
    <x v="114"/>
    <x v="78"/>
    <n v="1200000"/>
    <x v="1"/>
    <s v="EMP0255"/>
    <s v="Venkat Sharma"/>
    <n v="3"/>
    <n v="2690.2"/>
    <x v="5"/>
    <n v="403.53"/>
    <n v="12"/>
    <n v="920.05"/>
    <n v="8587.1200000000008"/>
    <n v="5587.05"/>
    <n v="2080.0200000000004"/>
    <s v="Cash"/>
    <n v="0.24222556573100182"/>
    <x v="3"/>
    <x v="0"/>
    <x v="0"/>
    <s v="10:52"/>
    <x v="3"/>
    <x v="1"/>
  </r>
  <r>
    <s v="INV102718"/>
    <x v="253"/>
    <x v="0"/>
    <x v="1"/>
    <s v="STR004-2024-Oct"/>
    <x v="130"/>
    <x v="128"/>
    <x v="0"/>
    <x v="14"/>
    <x v="1"/>
    <x v="0"/>
    <s v="PRD0189"/>
    <x v="14"/>
    <x v="9"/>
    <x v="14"/>
    <x v="11"/>
    <x v="10"/>
    <x v="10"/>
    <n v="800000"/>
    <x v="2"/>
    <s v="EMP0127"/>
    <s v="Chandra Reddy"/>
    <n v="1"/>
    <n v="1438.81"/>
    <x v="3"/>
    <n v="287.76"/>
    <n v="12"/>
    <n v="138.13"/>
    <n v="1289.18"/>
    <n v="946.3"/>
    <n v="204.75000000000011"/>
    <s v="Debit Card"/>
    <n v="0.15882188678074444"/>
    <x v="1"/>
    <x v="1"/>
    <x v="0"/>
    <s v="10:26"/>
    <x v="3"/>
    <x v="0"/>
  </r>
  <r>
    <s v="INV102719"/>
    <x v="166"/>
    <x v="0"/>
    <x v="10"/>
    <s v="STR088-2024-Apr"/>
    <x v="740"/>
    <x v="689"/>
    <x v="1"/>
    <x v="20"/>
    <x v="0"/>
    <x v="0"/>
    <s v="PRD0182"/>
    <x v="74"/>
    <x v="12"/>
    <x v="21"/>
    <x v="10"/>
    <x v="17"/>
    <x v="17"/>
    <n v="2000000"/>
    <x v="2"/>
    <s v="EMP0223"/>
    <s v="Meena Krishnan"/>
    <n v="2"/>
    <n v="3243.41"/>
    <x v="0"/>
    <n v="648.67999999999995"/>
    <n v="12"/>
    <n v="700.58"/>
    <n v="6538.72"/>
    <n v="4271.7"/>
    <n v="1566.4400000000005"/>
    <s v="Debit Card"/>
    <n v="0.23956370665818394"/>
    <x v="1"/>
    <x v="0"/>
    <x v="0"/>
    <s v="10:28"/>
    <x v="3"/>
    <x v="0"/>
  </r>
  <r>
    <s v="INV102720"/>
    <x v="313"/>
    <x v="0"/>
    <x v="3"/>
    <s v="STR015-2024-Jul"/>
    <x v="164"/>
    <x v="161"/>
    <x v="1"/>
    <x v="31"/>
    <x v="1"/>
    <x v="1"/>
    <s v="PRD0138"/>
    <x v="52"/>
    <x v="17"/>
    <x v="38"/>
    <x v="31"/>
    <x v="84"/>
    <x v="11"/>
    <n v="800000"/>
    <x v="1"/>
    <s v="EMP0026"/>
    <s v="Sunita Ramachandran"/>
    <n v="4"/>
    <n v="1241.1099999999999"/>
    <x v="0"/>
    <n v="496.44"/>
    <n v="12"/>
    <n v="536.16"/>
    <n v="5004.16"/>
    <n v="3647.36"/>
    <n v="820.63999999999976"/>
    <s v="UPI"/>
    <n v="0.16399155902289292"/>
    <x v="0"/>
    <x v="0"/>
    <x v="0"/>
    <s v="17:48"/>
    <x v="0"/>
    <x v="0"/>
  </r>
  <r>
    <s v="INV102721"/>
    <x v="253"/>
    <x v="0"/>
    <x v="1"/>
    <s v="STR007-2024-Oct"/>
    <x v="639"/>
    <x v="601"/>
    <x v="0"/>
    <x v="13"/>
    <x v="0"/>
    <x v="1"/>
    <s v="PRD0148"/>
    <x v="169"/>
    <x v="0"/>
    <x v="37"/>
    <x v="31"/>
    <x v="40"/>
    <x v="37"/>
    <n v="1500000"/>
    <x v="1"/>
    <s v="EMP0072"/>
    <s v="Anitha Ramachandran"/>
    <n v="3"/>
    <n v="974.61"/>
    <x v="4"/>
    <n v="877.15"/>
    <n v="5"/>
    <n v="102.33"/>
    <n v="2149.0100000000002"/>
    <n v="2301.33"/>
    <n v="-254.64999999999969"/>
    <s v="Debit Card"/>
    <n v="-0.11849642393474188"/>
    <x v="1"/>
    <x v="0"/>
    <x v="0"/>
    <s v="10:16"/>
    <x v="3"/>
    <x v="0"/>
  </r>
  <r>
    <s v="INV102722"/>
    <x v="34"/>
    <x v="0"/>
    <x v="0"/>
    <s v="STR055-2024-Dec"/>
    <x v="661"/>
    <x v="96"/>
    <x v="1"/>
    <x v="27"/>
    <x v="4"/>
    <x v="1"/>
    <s v="PRD0112"/>
    <x v="147"/>
    <x v="16"/>
    <x v="58"/>
    <x v="27"/>
    <x v="51"/>
    <x v="47"/>
    <n v="1500000"/>
    <x v="0"/>
    <s v="EMP0132"/>
    <s v="Vasanthi Gupta"/>
    <n v="3"/>
    <n v="2192.65"/>
    <x v="2"/>
    <n v="0"/>
    <n v="12"/>
    <n v="789.35"/>
    <n v="7367.3"/>
    <n v="5030.76"/>
    <n v="1547.19"/>
    <s v="UPI"/>
    <n v="0.21000773689139848"/>
    <x v="0"/>
    <x v="0"/>
    <x v="0"/>
    <s v="15:03"/>
    <x v="1"/>
    <x v="0"/>
  </r>
  <r>
    <s v="INV102723"/>
    <x v="219"/>
    <x v="0"/>
    <x v="1"/>
    <s v="STR059-2024-Oct"/>
    <x v="598"/>
    <x v="563"/>
    <x v="1"/>
    <x v="9"/>
    <x v="2"/>
    <x v="3"/>
    <s v="PRD0023"/>
    <x v="110"/>
    <x v="4"/>
    <x v="64"/>
    <x v="3"/>
    <x v="88"/>
    <x v="66"/>
    <n v="1500000"/>
    <x v="2"/>
    <s v="EMP0091"/>
    <s v="Hari Nair"/>
    <n v="2"/>
    <n v="815.16"/>
    <x v="5"/>
    <n v="81.52"/>
    <n v="5"/>
    <n v="77.44"/>
    <n v="1626.24"/>
    <n v="1118.5"/>
    <n v="430.3"/>
    <s v="Cash"/>
    <n v="0.26459809130263678"/>
    <x v="3"/>
    <x v="0"/>
    <x v="0"/>
    <s v="10:09"/>
    <x v="3"/>
    <x v="0"/>
  </r>
  <r>
    <s v="INV102724"/>
    <x v="324"/>
    <x v="0"/>
    <x v="0"/>
    <s v="STR006-2024-Dec"/>
    <x v="250"/>
    <x v="244"/>
    <x v="0"/>
    <x v="6"/>
    <x v="0"/>
    <x v="1"/>
    <s v="PRD0059"/>
    <x v="126"/>
    <x v="12"/>
    <x v="21"/>
    <x v="16"/>
    <x v="86"/>
    <x v="3"/>
    <n v="2000000"/>
    <x v="1"/>
    <s v="EMP0203"/>
    <s v="Rani Mishra"/>
    <n v="2"/>
    <n v="1535.03"/>
    <x v="1"/>
    <n v="767.51"/>
    <n v="12"/>
    <n v="276.31"/>
    <n v="2578.86"/>
    <n v="1977.14"/>
    <n v="325.41000000000003"/>
    <s v="Debit Card"/>
    <n v="0.12618366254856797"/>
    <x v="1"/>
    <x v="1"/>
    <x v="0"/>
    <s v="21:48"/>
    <x v="2"/>
    <x v="0"/>
  </r>
  <r>
    <s v="INV102725"/>
    <x v="56"/>
    <x v="1"/>
    <x v="4"/>
    <s v="STR004-2025-Feb"/>
    <x v="563"/>
    <x v="533"/>
    <x v="1"/>
    <x v="15"/>
    <x v="4"/>
    <x v="1"/>
    <s v="PRD0003"/>
    <x v="131"/>
    <x v="5"/>
    <x v="33"/>
    <x v="2"/>
    <x v="10"/>
    <x v="10"/>
    <n v="800000"/>
    <x v="2"/>
    <s v="EMP0205"/>
    <s v="Malini Gowda"/>
    <n v="1"/>
    <n v="1508.08"/>
    <x v="4"/>
    <n v="452.42"/>
    <n v="12"/>
    <n v="126.68"/>
    <n v="1182.3399999999999"/>
    <n v="1007.65"/>
    <n v="48.009999999999934"/>
    <s v="UPI"/>
    <n v="4.0605917079689378E-2"/>
    <x v="0"/>
    <x v="0"/>
    <x v="0"/>
    <s v="21:37"/>
    <x v="2"/>
    <x v="0"/>
  </r>
  <r>
    <s v="INV102726"/>
    <x v="171"/>
    <x v="0"/>
    <x v="9"/>
    <s v="STR013-2024-Nov"/>
    <x v="614"/>
    <x v="578"/>
    <x v="0"/>
    <x v="9"/>
    <x v="2"/>
    <x v="3"/>
    <s v="PRD0193"/>
    <x v="70"/>
    <x v="16"/>
    <x v="47"/>
    <x v="16"/>
    <x v="76"/>
    <x v="50"/>
    <n v="2500000"/>
    <x v="2"/>
    <s v="EMP0206"/>
    <s v="Arjun Krishnan"/>
    <n v="2"/>
    <n v="2407.2600000000002"/>
    <x v="1"/>
    <n v="1203.6300000000001"/>
    <n v="12"/>
    <n v="433.31"/>
    <n v="4044.2"/>
    <n v="3188"/>
    <n v="422.88999999999982"/>
    <s v="Cash"/>
    <n v="0.10456703427130207"/>
    <x v="3"/>
    <x v="0"/>
    <x v="0"/>
    <s v="13:21"/>
    <x v="1"/>
    <x v="0"/>
  </r>
  <r>
    <s v="INV102727"/>
    <x v="226"/>
    <x v="0"/>
    <x v="10"/>
    <s v="STR050-2024-Apr"/>
    <x v="194"/>
    <x v="191"/>
    <x v="1"/>
    <x v="10"/>
    <x v="4"/>
    <x v="0"/>
    <s v="PRD0221"/>
    <x v="226"/>
    <x v="4"/>
    <x v="6"/>
    <x v="40"/>
    <x v="57"/>
    <x v="49"/>
    <n v="2000000"/>
    <x v="1"/>
    <s v="EMP0206"/>
    <s v="Arjun Krishnan"/>
    <n v="1"/>
    <n v="863.62"/>
    <x v="2"/>
    <n v="0"/>
    <n v="5"/>
    <n v="43.18"/>
    <n v="906.8"/>
    <n v="504.05"/>
    <n v="359.56999999999994"/>
    <s v="Credit Card"/>
    <n v="0.39652624614027343"/>
    <x v="2"/>
    <x v="0"/>
    <x v="0"/>
    <s v="13:51"/>
    <x v="1"/>
    <x v="1"/>
  </r>
  <r>
    <s v="INV102728"/>
    <x v="194"/>
    <x v="0"/>
    <x v="7"/>
    <s v="STR016-2024-Sep"/>
    <x v="768"/>
    <x v="714"/>
    <x v="0"/>
    <x v="29"/>
    <x v="4"/>
    <x v="1"/>
    <s v="PRD0143"/>
    <x v="216"/>
    <x v="3"/>
    <x v="63"/>
    <x v="30"/>
    <x v="50"/>
    <x v="46"/>
    <n v="1200000"/>
    <x v="0"/>
    <s v="EMP0009"/>
    <s v="Vinod Hegde"/>
    <n v="1"/>
    <n v="2222.08"/>
    <x v="0"/>
    <n v="222.21"/>
    <n v="12"/>
    <n v="239.98"/>
    <n v="2239.85"/>
    <n v="1504.79"/>
    <n v="495.07999999999993"/>
    <s v="UPI"/>
    <n v="0.22103265843694889"/>
    <x v="0"/>
    <x v="0"/>
    <x v="0"/>
    <s v="17:34"/>
    <x v="0"/>
    <x v="1"/>
  </r>
  <r>
    <s v="INV102729"/>
    <x v="283"/>
    <x v="1"/>
    <x v="6"/>
    <s v="STR033-2025-Jan"/>
    <x v="510"/>
    <x v="483"/>
    <x v="1"/>
    <x v="14"/>
    <x v="1"/>
    <x v="0"/>
    <s v="PRD0154"/>
    <x v="225"/>
    <x v="1"/>
    <x v="51"/>
    <x v="12"/>
    <x v="116"/>
    <x v="53"/>
    <n v="2500000"/>
    <x v="0"/>
    <s v="EMP0141"/>
    <s v="Dhruv Mishra"/>
    <n v="1"/>
    <n v="589.07000000000005"/>
    <x v="4"/>
    <n v="176.72"/>
    <n v="5"/>
    <n v="20.62"/>
    <n v="432.97"/>
    <n v="373.27"/>
    <n v="39.080000000000041"/>
    <s v="Debit Card"/>
    <n v="9.0260295170566177E-2"/>
    <x v="1"/>
    <x v="0"/>
    <x v="0"/>
    <s v="15:37"/>
    <x v="1"/>
    <x v="0"/>
  </r>
  <r>
    <s v="INV102730"/>
    <x v="152"/>
    <x v="0"/>
    <x v="2"/>
    <s v="STR053-2024-May"/>
    <x v="455"/>
    <x v="437"/>
    <x v="0"/>
    <x v="10"/>
    <x v="4"/>
    <x v="0"/>
    <s v="PRD0078"/>
    <x v="11"/>
    <x v="5"/>
    <x v="11"/>
    <x v="5"/>
    <x v="58"/>
    <x v="30"/>
    <n v="1500000"/>
    <x v="1"/>
    <s v="EMP0100"/>
    <s v="Priya Balasubramaniam"/>
    <n v="2"/>
    <n v="1050.0999999999999"/>
    <x v="0"/>
    <n v="210.02"/>
    <n v="12"/>
    <n v="226.82"/>
    <n v="2117"/>
    <n v="1656.88"/>
    <n v="233.2999999999999"/>
    <s v="Cash"/>
    <n v="0.11020311761927251"/>
    <x v="3"/>
    <x v="0"/>
    <x v="0"/>
    <s v="18:27"/>
    <x v="0"/>
    <x v="0"/>
  </r>
  <r>
    <s v="INV102731"/>
    <x v="100"/>
    <x v="0"/>
    <x v="5"/>
    <s v="STR025-2024-Jun"/>
    <x v="303"/>
    <x v="292"/>
    <x v="1"/>
    <x v="18"/>
    <x v="2"/>
    <x v="1"/>
    <s v="PRD0043"/>
    <x v="63"/>
    <x v="12"/>
    <x v="21"/>
    <x v="20"/>
    <x v="112"/>
    <x v="76"/>
    <n v="1500000"/>
    <x v="1"/>
    <s v="EMP0173"/>
    <s v="Logesh Gopalakrishnan"/>
    <n v="1"/>
    <n v="3224.42"/>
    <x v="2"/>
    <n v="0"/>
    <n v="12"/>
    <n v="386.93"/>
    <n v="3611.35"/>
    <n v="2034.01"/>
    <n v="1190.4099999999999"/>
    <s v="UPI"/>
    <n v="0.32963019369487861"/>
    <x v="0"/>
    <x v="1"/>
    <x v="0"/>
    <s v="19:37"/>
    <x v="0"/>
    <x v="1"/>
  </r>
  <r>
    <s v="INV102732"/>
    <x v="16"/>
    <x v="0"/>
    <x v="1"/>
    <s v="STR011-2024-Oct"/>
    <x v="763"/>
    <x v="136"/>
    <x v="1"/>
    <x v="5"/>
    <x v="2"/>
    <x v="3"/>
    <s v="PRD0215"/>
    <x v="236"/>
    <x v="0"/>
    <x v="37"/>
    <x v="7"/>
    <x v="2"/>
    <x v="2"/>
    <n v="2000000"/>
    <x v="0"/>
    <s v="EMP0091"/>
    <s v="Hari Nair"/>
    <n v="3"/>
    <n v="982.71"/>
    <x v="3"/>
    <n v="589.63"/>
    <n v="5"/>
    <n v="117.92"/>
    <n v="2476.42"/>
    <n v="2109.09"/>
    <n v="249.40999999999991"/>
    <s v="Debit Card"/>
    <n v="0.10071393382382629"/>
    <x v="1"/>
    <x v="1"/>
    <x v="0"/>
    <s v="10:45"/>
    <x v="3"/>
    <x v="0"/>
  </r>
  <r>
    <s v="INV102733"/>
    <x v="349"/>
    <x v="1"/>
    <x v="8"/>
    <s v="STR091-2025-Mar"/>
    <x v="275"/>
    <x v="267"/>
    <x v="0"/>
    <x v="30"/>
    <x v="3"/>
    <x v="3"/>
    <s v="PRD0029"/>
    <x v="130"/>
    <x v="16"/>
    <x v="47"/>
    <x v="34"/>
    <x v="83"/>
    <x v="50"/>
    <n v="1500000"/>
    <x v="2"/>
    <s v="EMP0061"/>
    <s v="Ganapathy Naidu"/>
    <n v="1"/>
    <n v="1975.18"/>
    <x v="1"/>
    <n v="493.8"/>
    <n v="12"/>
    <n v="177.77"/>
    <n v="1659.15"/>
    <n v="1430.57"/>
    <n v="50.810000000000144"/>
    <s v="Credit Card"/>
    <n v="3.0624114757556664E-2"/>
    <x v="2"/>
    <x v="1"/>
    <x v="1"/>
    <s v="18:16"/>
    <x v="0"/>
    <x v="0"/>
  </r>
  <r>
    <s v="INV102734"/>
    <x v="14"/>
    <x v="1"/>
    <x v="6"/>
    <s v="STR031-2025-Jan"/>
    <x v="641"/>
    <x v="602"/>
    <x v="0"/>
    <x v="27"/>
    <x v="4"/>
    <x v="0"/>
    <s v="PRD0194"/>
    <x v="238"/>
    <x v="19"/>
    <x v="36"/>
    <x v="45"/>
    <x v="113"/>
    <x v="77"/>
    <n v="2000000"/>
    <x v="1"/>
    <s v="EMP0276"/>
    <s v="Manoj Ramachandran"/>
    <n v="4"/>
    <n v="426.79"/>
    <x v="2"/>
    <n v="0"/>
    <n v="5"/>
    <n v="85.36"/>
    <n v="1792.52"/>
    <n v="1276.28"/>
    <n v="430.88"/>
    <s v="Debit Card"/>
    <n v="0.24037667641086291"/>
    <x v="1"/>
    <x v="0"/>
    <x v="0"/>
    <s v="17:17"/>
    <x v="0"/>
    <x v="0"/>
  </r>
  <r>
    <s v="INV102735"/>
    <x v="202"/>
    <x v="0"/>
    <x v="7"/>
    <s v="STR100-2024-Sep"/>
    <x v="506"/>
    <x v="480"/>
    <x v="0"/>
    <x v="15"/>
    <x v="4"/>
    <x v="0"/>
    <s v="PRD0050"/>
    <x v="144"/>
    <x v="8"/>
    <x v="16"/>
    <x v="28"/>
    <x v="48"/>
    <x v="44"/>
    <n v="2500000"/>
    <x v="2"/>
    <s v="EMP0141"/>
    <s v="Dhruv Mishra"/>
    <n v="2"/>
    <n v="1255.3800000000001"/>
    <x v="0"/>
    <n v="251.08"/>
    <n v="12"/>
    <n v="271.16000000000003"/>
    <n v="2530.84"/>
    <n v="1539.26"/>
    <n v="720.42000000000007"/>
    <s v="Debit Card"/>
    <n v="0.28465647769120134"/>
    <x v="1"/>
    <x v="1"/>
    <x v="0"/>
    <s v="21:52"/>
    <x v="2"/>
    <x v="1"/>
  </r>
  <r>
    <s v="INV102736"/>
    <x v="131"/>
    <x v="0"/>
    <x v="2"/>
    <s v="STR010-2024-May"/>
    <x v="529"/>
    <x v="502"/>
    <x v="0"/>
    <x v="4"/>
    <x v="2"/>
    <x v="1"/>
    <s v="PRD0157"/>
    <x v="115"/>
    <x v="14"/>
    <x v="65"/>
    <x v="11"/>
    <x v="93"/>
    <x v="51"/>
    <n v="2500000"/>
    <x v="1"/>
    <s v="EMP0170"/>
    <s v="Jyothi Prasad"/>
    <n v="1"/>
    <n v="3076.93"/>
    <x v="2"/>
    <n v="0"/>
    <n v="3"/>
    <n v="92.31"/>
    <n v="3169.24"/>
    <n v="1989.93"/>
    <n v="1086.9999999999998"/>
    <s v="Credit Card"/>
    <n v="0.34298443790940408"/>
    <x v="2"/>
    <x v="1"/>
    <x v="0"/>
    <s v="12:36"/>
    <x v="1"/>
    <x v="0"/>
  </r>
  <r>
    <s v="INV102737"/>
    <x v="97"/>
    <x v="0"/>
    <x v="1"/>
    <s v="STR111-2024-Oct"/>
    <x v="76"/>
    <x v="76"/>
    <x v="0"/>
    <x v="0"/>
    <x v="0"/>
    <x v="3"/>
    <s v="PRD0039"/>
    <x v="111"/>
    <x v="11"/>
    <x v="18"/>
    <x v="45"/>
    <x v="23"/>
    <x v="23"/>
    <n v="2500000"/>
    <x v="0"/>
    <s v="EMP0160"/>
    <s v="Ganesh Iyengar"/>
    <n v="2"/>
    <n v="841.82"/>
    <x v="3"/>
    <n v="336.73"/>
    <n v="5"/>
    <n v="67.349999999999994"/>
    <n v="1414.26"/>
    <n v="1140.4000000000001"/>
    <n v="206.50999999999991"/>
    <s v="Debit Card"/>
    <n v="0.14601982662311025"/>
    <x v="1"/>
    <x v="0"/>
    <x v="0"/>
    <s v="14:52"/>
    <x v="1"/>
    <x v="1"/>
  </r>
  <r>
    <s v="INV102738"/>
    <x v="176"/>
    <x v="0"/>
    <x v="1"/>
    <s v="STR036-2024-Oct"/>
    <x v="380"/>
    <x v="365"/>
    <x v="1"/>
    <x v="29"/>
    <x v="4"/>
    <x v="0"/>
    <s v="PRD0177"/>
    <x v="73"/>
    <x v="10"/>
    <x v="15"/>
    <x v="28"/>
    <x v="78"/>
    <x v="62"/>
    <n v="1000000"/>
    <x v="1"/>
    <s v="EMP0132"/>
    <s v="Vasanthi Gupta"/>
    <n v="1"/>
    <n v="847.67"/>
    <x v="6"/>
    <n v="127.15"/>
    <n v="5"/>
    <n v="36.03"/>
    <n v="756.55"/>
    <n v="629.72"/>
    <n v="90.799999999999926"/>
    <s v="Net Banking"/>
    <n v="0.12001850505584552"/>
    <x v="4"/>
    <x v="0"/>
    <x v="0"/>
    <s v="19:48"/>
    <x v="0"/>
    <x v="0"/>
  </r>
  <r>
    <s v="INV102739"/>
    <x v="176"/>
    <x v="0"/>
    <x v="1"/>
    <s v="STR032-2024-Oct"/>
    <x v="425"/>
    <x v="408"/>
    <x v="0"/>
    <x v="5"/>
    <x v="2"/>
    <x v="2"/>
    <s v="PRD0158"/>
    <x v="68"/>
    <x v="10"/>
    <x v="43"/>
    <x v="21"/>
    <x v="56"/>
    <x v="30"/>
    <n v="2500000"/>
    <x v="1"/>
    <s v="EMP0073"/>
    <s v="Sathish Sundaram"/>
    <n v="1"/>
    <n v="672.69"/>
    <x v="1"/>
    <n v="168.17"/>
    <n v="5"/>
    <n v="25.23"/>
    <n v="529.75"/>
    <n v="457.16"/>
    <n v="47.359999999999971"/>
    <s v="EMI"/>
    <n v="8.9400660689004194E-2"/>
    <x v="5"/>
    <x v="1"/>
    <x v="0"/>
    <s v="19:37"/>
    <x v="0"/>
    <x v="0"/>
  </r>
  <r>
    <s v="INV102740"/>
    <x v="328"/>
    <x v="1"/>
    <x v="6"/>
    <s v="STR070-2025-Jan"/>
    <x v="469"/>
    <x v="448"/>
    <x v="0"/>
    <x v="15"/>
    <x v="4"/>
    <x v="3"/>
    <s v="PRD0149"/>
    <x v="154"/>
    <x v="3"/>
    <x v="63"/>
    <x v="39"/>
    <x v="111"/>
    <x v="75"/>
    <n v="1000000"/>
    <x v="1"/>
    <s v="EMP0073"/>
    <s v="Sathish Sundaram"/>
    <n v="1"/>
    <n v="1726.51"/>
    <x v="0"/>
    <n v="172.65"/>
    <n v="12"/>
    <n v="186.46"/>
    <n v="1740.32"/>
    <n v="1145.21"/>
    <n v="408.64999999999986"/>
    <s v="Net Banking"/>
    <n v="0.23481313781373533"/>
    <x v="4"/>
    <x v="1"/>
    <x v="0"/>
    <s v="15:20"/>
    <x v="1"/>
    <x v="0"/>
  </r>
  <r>
    <s v="INV102741"/>
    <x v="151"/>
    <x v="0"/>
    <x v="9"/>
    <s v="STR006-2024-Nov"/>
    <x v="326"/>
    <x v="313"/>
    <x v="0"/>
    <x v="16"/>
    <x v="3"/>
    <x v="1"/>
    <s v="PRD0030"/>
    <x v="173"/>
    <x v="10"/>
    <x v="71"/>
    <x v="22"/>
    <x v="86"/>
    <x v="3"/>
    <n v="2000000"/>
    <x v="1"/>
    <s v="EMP0020"/>
    <s v="Eswar Prasad"/>
    <n v="1"/>
    <n v="639.34"/>
    <x v="4"/>
    <n v="191.8"/>
    <n v="5"/>
    <n v="22.38"/>
    <n v="469.92"/>
    <n v="419.4"/>
    <n v="28.14000000000004"/>
    <s v="Debit Card"/>
    <n v="5.9882533197140021E-2"/>
    <x v="1"/>
    <x v="1"/>
    <x v="0"/>
    <s v="19:40"/>
    <x v="0"/>
    <x v="1"/>
  </r>
  <r>
    <s v="INV102742"/>
    <x v="230"/>
    <x v="0"/>
    <x v="9"/>
    <s v="STR113-2024-Nov"/>
    <x v="67"/>
    <x v="67"/>
    <x v="1"/>
    <x v="30"/>
    <x v="3"/>
    <x v="0"/>
    <s v="PRD0081"/>
    <x v="118"/>
    <x v="14"/>
    <x v="23"/>
    <x v="21"/>
    <x v="64"/>
    <x v="52"/>
    <n v="2000000"/>
    <x v="2"/>
    <s v="EMP0225"/>
    <s v="Swathi Achari"/>
    <n v="1"/>
    <n v="6066.96"/>
    <x v="1"/>
    <n v="1516.74"/>
    <n v="3"/>
    <n v="136.51"/>
    <n v="4686.7299999999996"/>
    <n v="4762.76"/>
    <n v="-212.54000000000065"/>
    <s v="Credit Card"/>
    <n v="-4.5349316047649572E-2"/>
    <x v="2"/>
    <x v="0"/>
    <x v="0"/>
    <s v="19:03"/>
    <x v="0"/>
    <x v="0"/>
  </r>
  <r>
    <s v="INV102743"/>
    <x v="62"/>
    <x v="0"/>
    <x v="1"/>
    <s v="STR062-2024-Oct"/>
    <x v="205"/>
    <x v="201"/>
    <x v="1"/>
    <x v="27"/>
    <x v="4"/>
    <x v="0"/>
    <s v="PRD0190"/>
    <x v="141"/>
    <x v="15"/>
    <x v="24"/>
    <x v="3"/>
    <x v="6"/>
    <x v="6"/>
    <n v="1000000"/>
    <x v="0"/>
    <s v="EMP0132"/>
    <s v="Vasanthi Gupta"/>
    <n v="3"/>
    <n v="1417.12"/>
    <x v="2"/>
    <n v="0"/>
    <n v="12"/>
    <n v="510.16"/>
    <n v="4761.5200000000004"/>
    <n v="2743.05"/>
    <n v="1508.3100000000002"/>
    <s v="UPI"/>
    <n v="0.31677069507216182"/>
    <x v="0"/>
    <x v="1"/>
    <x v="0"/>
    <s v="10:53"/>
    <x v="3"/>
    <x v="0"/>
  </r>
  <r>
    <s v="INV102744"/>
    <x v="217"/>
    <x v="0"/>
    <x v="3"/>
    <s v="STR051-2024-Jul"/>
    <x v="532"/>
    <x v="505"/>
    <x v="0"/>
    <x v="4"/>
    <x v="2"/>
    <x v="1"/>
    <s v="PRD0039"/>
    <x v="111"/>
    <x v="11"/>
    <x v="18"/>
    <x v="45"/>
    <x v="41"/>
    <x v="38"/>
    <n v="2000000"/>
    <x v="1"/>
    <s v="EMP0121"/>
    <s v="Yamini Pandian"/>
    <n v="2"/>
    <n v="858.38"/>
    <x v="2"/>
    <n v="0"/>
    <n v="5"/>
    <n v="85.84"/>
    <n v="1802.6"/>
    <n v="1140.4000000000001"/>
    <n v="576.35999999999979"/>
    <s v="UPI"/>
    <n v="0.31973815599689326"/>
    <x v="0"/>
    <x v="0"/>
    <x v="0"/>
    <s v="17:54"/>
    <x v="0"/>
    <x v="0"/>
  </r>
  <r>
    <s v="INV102745"/>
    <x v="184"/>
    <x v="0"/>
    <x v="9"/>
    <s v="STR017-2024-Nov"/>
    <x v="67"/>
    <x v="67"/>
    <x v="1"/>
    <x v="30"/>
    <x v="3"/>
    <x v="0"/>
    <s v="PRD0169"/>
    <x v="13"/>
    <x v="8"/>
    <x v="13"/>
    <x v="10"/>
    <x v="107"/>
    <x v="12"/>
    <n v="2500000"/>
    <x v="0"/>
    <s v="EMP0100"/>
    <s v="Priya Balasubramaniam"/>
    <n v="1"/>
    <n v="1733.53"/>
    <x v="3"/>
    <n v="346.71"/>
    <n v="12"/>
    <n v="166.42"/>
    <n v="1553.24"/>
    <n v="1407.33"/>
    <n v="-20.509999999999906"/>
    <s v="UPI"/>
    <n v="-1.3204656073755443E-2"/>
    <x v="0"/>
    <x v="1"/>
    <x v="0"/>
    <s v="15:39"/>
    <x v="1"/>
    <x v="0"/>
  </r>
  <r>
    <s v="INV102746"/>
    <x v="135"/>
    <x v="0"/>
    <x v="2"/>
    <s v="STR119-2024-May"/>
    <x v="292"/>
    <x v="282"/>
    <x v="1"/>
    <x v="28"/>
    <x v="1"/>
    <x v="0"/>
    <s v="PRD0016"/>
    <x v="28"/>
    <x v="12"/>
    <x v="21"/>
    <x v="17"/>
    <x v="89"/>
    <x v="6"/>
    <n v="1000000"/>
    <x v="0"/>
    <s v="EMP0160"/>
    <s v="Ganesh Iyengar"/>
    <n v="1"/>
    <n v="2309.31"/>
    <x v="6"/>
    <n v="346.4"/>
    <n v="12"/>
    <n v="235.55"/>
    <n v="2198.46"/>
    <n v="1461.73"/>
    <n v="501.18"/>
    <s v="Net Banking"/>
    <n v="0.22796866897737508"/>
    <x v="4"/>
    <x v="0"/>
    <x v="0"/>
    <s v="11:09"/>
    <x v="3"/>
    <x v="1"/>
  </r>
  <r>
    <s v="INV102747"/>
    <x v="332"/>
    <x v="1"/>
    <x v="8"/>
    <s v="STR024-2025-Mar"/>
    <x v="276"/>
    <x v="268"/>
    <x v="0"/>
    <x v="17"/>
    <x v="2"/>
    <x v="0"/>
    <s v="PRD0088"/>
    <x v="156"/>
    <x v="6"/>
    <x v="8"/>
    <x v="42"/>
    <x v="16"/>
    <x v="16"/>
    <n v="1000000"/>
    <x v="0"/>
    <s v="EMP0207"/>
    <s v="Chitra Bhat"/>
    <n v="1"/>
    <n v="366.44"/>
    <x v="5"/>
    <n v="18.32"/>
    <n v="5"/>
    <n v="17.41"/>
    <n v="365.53"/>
    <n v="197.05"/>
    <n v="151.06999999999996"/>
    <s v="Debit Card"/>
    <n v="0.4132902908106037"/>
    <x v="1"/>
    <x v="0"/>
    <x v="0"/>
    <s v="13:32"/>
    <x v="1"/>
    <x v="1"/>
  </r>
  <r>
    <s v="INV102748"/>
    <x v="284"/>
    <x v="0"/>
    <x v="9"/>
    <s v="STR096-2024-Nov"/>
    <x v="497"/>
    <x v="471"/>
    <x v="1"/>
    <x v="34"/>
    <x v="0"/>
    <x v="2"/>
    <s v="PRD0100"/>
    <x v="12"/>
    <x v="9"/>
    <x v="12"/>
    <x v="9"/>
    <x v="49"/>
    <x v="45"/>
    <n v="1500000"/>
    <x v="2"/>
    <s v="EMP0207"/>
    <s v="Chitra Bhat"/>
    <n v="2"/>
    <n v="5787.46"/>
    <x v="4"/>
    <n v="3472.48"/>
    <n v="12"/>
    <n v="972.29"/>
    <n v="9074.73"/>
    <n v="7941.72"/>
    <n v="160.71999999999935"/>
    <s v="Net Banking"/>
    <n v="1.7710719767970985E-2"/>
    <x v="4"/>
    <x v="0"/>
    <x v="0"/>
    <s v="13:10"/>
    <x v="1"/>
    <x v="1"/>
  </r>
  <r>
    <s v="INV102749"/>
    <x v="230"/>
    <x v="0"/>
    <x v="9"/>
    <s v="STR039-2024-Nov"/>
    <x v="673"/>
    <x v="626"/>
    <x v="1"/>
    <x v="6"/>
    <x v="0"/>
    <x v="0"/>
    <s v="PRD0231"/>
    <x v="151"/>
    <x v="4"/>
    <x v="6"/>
    <x v="30"/>
    <x v="94"/>
    <x v="68"/>
    <n v="1500000"/>
    <x v="2"/>
    <s v="EMP0061"/>
    <s v="Ganapathy Naidu"/>
    <n v="1"/>
    <n v="1333.51"/>
    <x v="5"/>
    <n v="66.680000000000007"/>
    <n v="12"/>
    <n v="152.02000000000001"/>
    <n v="1418.85"/>
    <n v="894.68"/>
    <n v="372.15"/>
    <s v="Net Banking"/>
    <n v="0.2622898826514431"/>
    <x v="4"/>
    <x v="1"/>
    <x v="0"/>
    <s v="12:10"/>
    <x v="1"/>
    <x v="0"/>
  </r>
  <r>
    <s v="INV102750"/>
    <x v="270"/>
    <x v="0"/>
    <x v="3"/>
    <s v="STR037-2024-Jul"/>
    <x v="452"/>
    <x v="434"/>
    <x v="1"/>
    <x v="34"/>
    <x v="0"/>
    <x v="3"/>
    <s v="PRD0085"/>
    <x v="195"/>
    <x v="19"/>
    <x v="72"/>
    <x v="30"/>
    <x v="0"/>
    <x v="0"/>
    <n v="1000000"/>
    <x v="0"/>
    <s v="EMP0276"/>
    <s v="Manoj Ramachandran"/>
    <n v="4"/>
    <n v="1268.9000000000001"/>
    <x v="0"/>
    <n v="507.56"/>
    <n v="12"/>
    <n v="548.16"/>
    <n v="5116.2"/>
    <n v="3517.92"/>
    <n v="1050.1199999999999"/>
    <s v="Credit Card"/>
    <n v="0.20525389937844493"/>
    <x v="2"/>
    <x v="1"/>
    <x v="0"/>
    <s v="17:21"/>
    <x v="0"/>
    <x v="0"/>
  </r>
  <r>
    <s v="INV102751"/>
    <x v="84"/>
    <x v="0"/>
    <x v="1"/>
    <s v="STR037-2024-Oct"/>
    <x v="739"/>
    <x v="688"/>
    <x v="0"/>
    <x v="20"/>
    <x v="0"/>
    <x v="1"/>
    <s v="PRD0174"/>
    <x v="131"/>
    <x v="9"/>
    <x v="14"/>
    <x v="42"/>
    <x v="0"/>
    <x v="0"/>
    <n v="1000000"/>
    <x v="0"/>
    <s v="EMP0015"/>
    <s v="Vikram Bhat"/>
    <n v="1"/>
    <n v="5573.61"/>
    <x v="4"/>
    <n v="1672.08"/>
    <n v="12"/>
    <n v="468.18"/>
    <n v="4369.71"/>
    <n v="3662.37"/>
    <n v="239.16000000000014"/>
    <s v="Debit Card"/>
    <n v="5.4731320842801953E-2"/>
    <x v="1"/>
    <x v="0"/>
    <x v="0"/>
    <s v="21:50"/>
    <x v="2"/>
    <x v="0"/>
  </r>
  <r>
    <s v="INV102752"/>
    <x v="13"/>
    <x v="0"/>
    <x v="2"/>
    <s v="STR088-2024-May"/>
    <x v="456"/>
    <x v="438"/>
    <x v="0"/>
    <x v="30"/>
    <x v="3"/>
    <x v="3"/>
    <s v="PRD0081"/>
    <x v="118"/>
    <x v="14"/>
    <x v="23"/>
    <x v="21"/>
    <x v="17"/>
    <x v="17"/>
    <n v="2000000"/>
    <x v="2"/>
    <s v="EMP0063"/>
    <s v="Anusuya Subramaniam"/>
    <n v="3"/>
    <n v="6103.12"/>
    <x v="3"/>
    <n v="3661.87"/>
    <n v="3"/>
    <n v="439.42"/>
    <n v="15086.91"/>
    <n v="14288.28"/>
    <n v="359.20999999999918"/>
    <s v="Credit Card"/>
    <n v="2.3809381775327033E-2"/>
    <x v="2"/>
    <x v="0"/>
    <x v="0"/>
    <s v="19:31"/>
    <x v="0"/>
    <x v="0"/>
  </r>
  <r>
    <s v="INV102753"/>
    <x v="105"/>
    <x v="0"/>
    <x v="2"/>
    <s v="STR059-2024-May"/>
    <x v="652"/>
    <x v="611"/>
    <x v="0"/>
    <x v="2"/>
    <x v="2"/>
    <x v="3"/>
    <s v="PRD0104"/>
    <x v="223"/>
    <x v="17"/>
    <x v="30"/>
    <x v="20"/>
    <x v="88"/>
    <x v="66"/>
    <n v="1500000"/>
    <x v="2"/>
    <s v="EMP0240"/>
    <s v="Gopal Prasad"/>
    <n v="2"/>
    <n v="1434.65"/>
    <x v="5"/>
    <n v="143.47"/>
    <n v="12"/>
    <n v="327.10000000000002"/>
    <n v="3052.93"/>
    <n v="1992.48"/>
    <n v="733.3499999999998"/>
    <s v="Credit Card"/>
    <n v="0.24021186204727912"/>
    <x v="2"/>
    <x v="0"/>
    <x v="0"/>
    <s v="17:34"/>
    <x v="0"/>
    <x v="0"/>
  </r>
  <r>
    <s v="INV102754"/>
    <x v="69"/>
    <x v="0"/>
    <x v="2"/>
    <s v="STR034-2024-May"/>
    <x v="788"/>
    <x v="559"/>
    <x v="0"/>
    <x v="24"/>
    <x v="1"/>
    <x v="0"/>
    <s v="PRD0161"/>
    <x v="33"/>
    <x v="0"/>
    <x v="4"/>
    <x v="14"/>
    <x v="117"/>
    <x v="79"/>
    <n v="1200000"/>
    <x v="2"/>
    <s v="EMP0260"/>
    <s v="Malathi Varma"/>
    <n v="1"/>
    <n v="887.89"/>
    <x v="0"/>
    <n v="88.79"/>
    <n v="5"/>
    <n v="39.950000000000003"/>
    <n v="839.05"/>
    <n v="568.53"/>
    <n v="230.57"/>
    <s v="Cash"/>
    <n v="0.27479887968535843"/>
    <x v="3"/>
    <x v="0"/>
    <x v="0"/>
    <s v="13:10"/>
    <x v="1"/>
    <x v="0"/>
  </r>
  <r>
    <s v="INV102755"/>
    <x v="145"/>
    <x v="0"/>
    <x v="5"/>
    <s v="STR043-2024-Jun"/>
    <x v="488"/>
    <x v="312"/>
    <x v="1"/>
    <x v="3"/>
    <x v="3"/>
    <x v="2"/>
    <s v="PRD0180"/>
    <x v="221"/>
    <x v="16"/>
    <x v="29"/>
    <x v="1"/>
    <x v="97"/>
    <x v="20"/>
    <n v="1500000"/>
    <x v="2"/>
    <s v="EMP0204"/>
    <s v="Rahul Krishnan"/>
    <n v="3"/>
    <n v="2625.27"/>
    <x v="0"/>
    <n v="787.58"/>
    <n v="12"/>
    <n v="850.59"/>
    <n v="7938.82"/>
    <n v="5664.87"/>
    <n v="1423.3599999999997"/>
    <s v="UPI"/>
    <n v="0.17929112890832638"/>
    <x v="0"/>
    <x v="0"/>
    <x v="0"/>
    <s v="13:38"/>
    <x v="1"/>
    <x v="0"/>
  </r>
  <r>
    <s v="INV102756"/>
    <x v="318"/>
    <x v="1"/>
    <x v="4"/>
    <s v="STR014-2025-Feb"/>
    <x v="537"/>
    <x v="508"/>
    <x v="0"/>
    <x v="12"/>
    <x v="3"/>
    <x v="3"/>
    <s v="PRD0122"/>
    <x v="37"/>
    <x v="14"/>
    <x v="31"/>
    <x v="21"/>
    <x v="15"/>
    <x v="15"/>
    <n v="1000000"/>
    <x v="0"/>
    <s v="EMP0194"/>
    <s v="Pranav Reddy"/>
    <n v="5"/>
    <n v="701.35"/>
    <x v="3"/>
    <n v="701.35"/>
    <n v="3"/>
    <n v="84.16"/>
    <n v="2889.56"/>
    <n v="2784.95"/>
    <n v="20.450000000000131"/>
    <s v="Credit Card"/>
    <n v="7.0772020653663984E-3"/>
    <x v="2"/>
    <x v="0"/>
    <x v="0"/>
    <s v="17:02"/>
    <x v="0"/>
    <x v="0"/>
  </r>
  <r>
    <s v="INV102757"/>
    <x v="244"/>
    <x v="0"/>
    <x v="2"/>
    <s v="STR079-2024-May"/>
    <x v="180"/>
    <x v="177"/>
    <x v="1"/>
    <x v="26"/>
    <x v="4"/>
    <x v="0"/>
    <s v="PRD0210"/>
    <x v="123"/>
    <x v="2"/>
    <x v="2"/>
    <x v="22"/>
    <x v="79"/>
    <x v="63"/>
    <n v="2500000"/>
    <x v="1"/>
    <s v="EMP0091"/>
    <s v="Hari Nair"/>
    <n v="1"/>
    <n v="1512.59"/>
    <x v="6"/>
    <n v="226.89"/>
    <n v="12"/>
    <n v="154.28"/>
    <n v="1439.98"/>
    <n v="1020.9"/>
    <n v="264.80000000000007"/>
    <s v="Credit Card"/>
    <n v="0.18389144293670751"/>
    <x v="2"/>
    <x v="0"/>
    <x v="0"/>
    <s v="20:51"/>
    <x v="0"/>
    <x v="0"/>
  </r>
  <r>
    <s v="INV102758"/>
    <x v="220"/>
    <x v="0"/>
    <x v="10"/>
    <s v="STR093-2024-Apr"/>
    <x v="754"/>
    <x v="702"/>
    <x v="1"/>
    <x v="23"/>
    <x v="0"/>
    <x v="0"/>
    <s v="PRD0046"/>
    <x v="45"/>
    <x v="7"/>
    <x v="35"/>
    <x v="26"/>
    <x v="47"/>
    <x v="29"/>
    <n v="1000000"/>
    <x v="1"/>
    <s v="EMP0100"/>
    <s v="Priya Balasubramaniam"/>
    <n v="1"/>
    <n v="1730.02"/>
    <x v="1"/>
    <n v="432.5"/>
    <n v="12"/>
    <n v="155.69999999999999"/>
    <n v="1453.22"/>
    <n v="1047.48"/>
    <n v="250.04000000000002"/>
    <s v="Debit Card"/>
    <n v="0.17205928902712597"/>
    <x v="1"/>
    <x v="1"/>
    <x v="0"/>
    <s v="10:59"/>
    <x v="3"/>
    <x v="1"/>
  </r>
  <r>
    <s v="INV102759"/>
    <x v="203"/>
    <x v="0"/>
    <x v="9"/>
    <s v="STR116-2024-Nov"/>
    <x v="85"/>
    <x v="84"/>
    <x v="1"/>
    <x v="11"/>
    <x v="3"/>
    <x v="3"/>
    <s v="PRD0136"/>
    <x v="203"/>
    <x v="14"/>
    <x v="31"/>
    <x v="41"/>
    <x v="27"/>
    <x v="26"/>
    <n v="2000000"/>
    <x v="1"/>
    <s v="EMP0073"/>
    <s v="Sathish Sundaram"/>
    <n v="2"/>
    <n v="1248.08"/>
    <x v="3"/>
    <n v="499.23"/>
    <n v="3"/>
    <n v="59.91"/>
    <n v="2056.84"/>
    <n v="1820.92"/>
    <n v="176.01000000000008"/>
    <s v="Cash"/>
    <n v="8.5573014916084905E-2"/>
    <x v="3"/>
    <x v="0"/>
    <x v="0"/>
    <s v="18:44"/>
    <x v="0"/>
    <x v="0"/>
  </r>
  <r>
    <s v="INV102760"/>
    <x v="44"/>
    <x v="0"/>
    <x v="7"/>
    <s v="STR002-2024-Sep"/>
    <x v="769"/>
    <x v="715"/>
    <x v="1"/>
    <x v="7"/>
    <x v="0"/>
    <x v="0"/>
    <s v="PRD0043"/>
    <x v="63"/>
    <x v="12"/>
    <x v="21"/>
    <x v="20"/>
    <x v="80"/>
    <x v="64"/>
    <n v="1000000"/>
    <x v="1"/>
    <s v="EMP0194"/>
    <s v="Pranav Reddy"/>
    <n v="2"/>
    <n v="3426.29"/>
    <x v="0"/>
    <n v="685.26"/>
    <n v="3"/>
    <n v="185.02"/>
    <n v="6352.34"/>
    <n v="4068.02"/>
    <n v="2099.3000000000002"/>
    <s v="Credit Card"/>
    <n v="0.33047664325272263"/>
    <x v="2"/>
    <x v="0"/>
    <x v="0"/>
    <s v="18:54"/>
    <x v="0"/>
    <x v="1"/>
  </r>
  <r>
    <s v="INV102761"/>
    <x v="345"/>
    <x v="1"/>
    <x v="8"/>
    <s v="STR094-2025-Mar"/>
    <x v="288"/>
    <x v="279"/>
    <x v="1"/>
    <x v="15"/>
    <x v="4"/>
    <x v="1"/>
    <s v="PRD0160"/>
    <x v="30"/>
    <x v="7"/>
    <x v="26"/>
    <x v="18"/>
    <x v="75"/>
    <x v="60"/>
    <n v="1200000"/>
    <x v="1"/>
    <s v="EMP0002"/>
    <s v="Girish Sundaram"/>
    <n v="4"/>
    <n v="1054.25"/>
    <x v="0"/>
    <n v="421.7"/>
    <n v="12"/>
    <n v="455.44"/>
    <n v="4250.74"/>
    <n v="3036"/>
    <n v="759.29999999999973"/>
    <s v="UPI"/>
    <n v="0.17862772129088106"/>
    <x v="0"/>
    <x v="0"/>
    <x v="0"/>
    <s v="13:20"/>
    <x v="1"/>
    <x v="0"/>
  </r>
  <r>
    <s v="INV102762"/>
    <x v="27"/>
    <x v="0"/>
    <x v="1"/>
    <s v="STR086-2024-Oct"/>
    <x v="338"/>
    <x v="323"/>
    <x v="1"/>
    <x v="18"/>
    <x v="2"/>
    <x v="0"/>
    <s v="PRD0105"/>
    <x v="97"/>
    <x v="8"/>
    <x v="10"/>
    <x v="43"/>
    <x v="91"/>
    <x v="62"/>
    <n v="800000"/>
    <x v="1"/>
    <s v="EMP0215"/>
    <s v="Praveen Gupta"/>
    <n v="1"/>
    <n v="1307.3699999999999"/>
    <x v="5"/>
    <n v="65.37"/>
    <n v="12"/>
    <n v="149.04"/>
    <n v="1391.04"/>
    <n v="841.85"/>
    <n v="400.15"/>
    <s v="Net Banking"/>
    <n v="0.28766246836899012"/>
    <x v="4"/>
    <x v="1"/>
    <x v="0"/>
    <s v="13:46"/>
    <x v="1"/>
    <x v="1"/>
  </r>
  <r>
    <s v="INV102763"/>
    <x v="188"/>
    <x v="0"/>
    <x v="10"/>
    <s v="STR029-2024-Apr"/>
    <x v="741"/>
    <x v="690"/>
    <x v="0"/>
    <x v="29"/>
    <x v="4"/>
    <x v="1"/>
    <s v="PRD0048"/>
    <x v="18"/>
    <x v="6"/>
    <x v="20"/>
    <x v="25"/>
    <x v="37"/>
    <x v="34"/>
    <n v="800000"/>
    <x v="2"/>
    <s v="EMP0173"/>
    <s v="Logesh Gopalakrishnan"/>
    <n v="4"/>
    <n v="1117.48"/>
    <x v="2"/>
    <n v="0"/>
    <n v="12"/>
    <n v="536.39"/>
    <n v="5006.3100000000004"/>
    <n v="2335.44"/>
    <n v="2134.4800000000005"/>
    <s v="Debit Card"/>
    <n v="0.42635793628440916"/>
    <x v="1"/>
    <x v="0"/>
    <x v="0"/>
    <s v="14:56"/>
    <x v="1"/>
    <x v="1"/>
  </r>
  <r>
    <s v="INV102764"/>
    <x v="256"/>
    <x v="0"/>
    <x v="2"/>
    <s v="STR100-2024-May"/>
    <x v="60"/>
    <x v="60"/>
    <x v="1"/>
    <x v="29"/>
    <x v="4"/>
    <x v="3"/>
    <s v="PRD0136"/>
    <x v="203"/>
    <x v="14"/>
    <x v="31"/>
    <x v="41"/>
    <x v="48"/>
    <x v="44"/>
    <n v="2500000"/>
    <x v="2"/>
    <s v="EMP0121"/>
    <s v="Yamini Pandian"/>
    <n v="4"/>
    <n v="1257.04"/>
    <x v="5"/>
    <n v="251.41"/>
    <n v="3"/>
    <n v="143.30000000000001"/>
    <n v="4920.05"/>
    <n v="3641.84"/>
    <n v="1134.9100000000001"/>
    <s v="Net Banking"/>
    <n v="0.23067042001605675"/>
    <x v="4"/>
    <x v="1"/>
    <x v="0"/>
    <s v="15:59"/>
    <x v="1"/>
    <x v="0"/>
  </r>
  <r>
    <s v="INV102765"/>
    <x v="27"/>
    <x v="0"/>
    <x v="1"/>
    <s v="STR001-2024-Oct"/>
    <x v="556"/>
    <x v="526"/>
    <x v="1"/>
    <x v="30"/>
    <x v="3"/>
    <x v="0"/>
    <s v="PRD0225"/>
    <x v="124"/>
    <x v="11"/>
    <x v="49"/>
    <x v="44"/>
    <x v="55"/>
    <x v="48"/>
    <n v="2500000"/>
    <x v="1"/>
    <s v="EMP0086"/>
    <s v="Anil Reddy"/>
    <n v="1"/>
    <n v="1330.69"/>
    <x v="4"/>
    <n v="399.21"/>
    <n v="12"/>
    <n v="111.78"/>
    <n v="1043.26"/>
    <n v="861.8"/>
    <n v="69.680000000000035"/>
    <s v="Net Banking"/>
    <n v="6.6790637041581238E-2"/>
    <x v="4"/>
    <x v="0"/>
    <x v="0"/>
    <s v="14:54"/>
    <x v="1"/>
    <x v="1"/>
  </r>
  <r>
    <s v="INV102766"/>
    <x v="103"/>
    <x v="0"/>
    <x v="5"/>
    <s v="STR056-2024-Jun"/>
    <x v="217"/>
    <x v="211"/>
    <x v="0"/>
    <x v="1"/>
    <x v="1"/>
    <x v="0"/>
    <s v="PRD0052"/>
    <x v="83"/>
    <x v="4"/>
    <x v="53"/>
    <x v="32"/>
    <x v="61"/>
    <x v="50"/>
    <n v="1200000"/>
    <x v="2"/>
    <s v="EMP0002"/>
    <s v="Girish Sundaram"/>
    <n v="1"/>
    <n v="829.79"/>
    <x v="4"/>
    <n v="248.94"/>
    <n v="5"/>
    <n v="29.04"/>
    <n v="609.89"/>
    <n v="512.11"/>
    <n v="68.739999999999981"/>
    <s v="Cash"/>
    <n v="0.11270884913672954"/>
    <x v="3"/>
    <x v="0"/>
    <x v="0"/>
    <s v="13:06"/>
    <x v="1"/>
    <x v="0"/>
  </r>
  <r>
    <s v="INV102767"/>
    <x v="325"/>
    <x v="0"/>
    <x v="9"/>
    <s v="STR061-2024-Nov"/>
    <x v="98"/>
    <x v="97"/>
    <x v="0"/>
    <x v="18"/>
    <x v="2"/>
    <x v="0"/>
    <s v="PRD0123"/>
    <x v="105"/>
    <x v="19"/>
    <x v="61"/>
    <x v="11"/>
    <x v="71"/>
    <x v="44"/>
    <n v="1500000"/>
    <x v="2"/>
    <s v="EMP0063"/>
    <s v="Anusuya Subramaniam"/>
    <n v="1"/>
    <n v="1085.71"/>
    <x v="3"/>
    <n v="217.14"/>
    <n v="12"/>
    <n v="104.23"/>
    <n v="972.8"/>
    <n v="737.35"/>
    <n v="131.21999999999991"/>
    <s v="Net Banking"/>
    <n v="0.13488898026315782"/>
    <x v="4"/>
    <x v="1"/>
    <x v="0"/>
    <s v="20:39"/>
    <x v="0"/>
    <x v="0"/>
  </r>
  <r>
    <s v="INV102768"/>
    <x v="288"/>
    <x v="0"/>
    <x v="2"/>
    <s v="STR064-2024-May"/>
    <x v="406"/>
    <x v="390"/>
    <x v="1"/>
    <x v="13"/>
    <x v="0"/>
    <x v="0"/>
    <s v="PRD0061"/>
    <x v="152"/>
    <x v="13"/>
    <x v="22"/>
    <x v="14"/>
    <x v="90"/>
    <x v="67"/>
    <n v="1200000"/>
    <x v="2"/>
    <s v="EMP0276"/>
    <s v="Manoj Ramachandran"/>
    <n v="1"/>
    <n v="613.36"/>
    <x v="6"/>
    <n v="92"/>
    <n v="5"/>
    <n v="26.07"/>
    <n v="547.42999999999995"/>
    <n v="509.44"/>
    <n v="11.919999999999952"/>
    <s v="Cash"/>
    <n v="2.1774473448660018E-2"/>
    <x v="3"/>
    <x v="0"/>
    <x v="1"/>
    <s v="16:03"/>
    <x v="1"/>
    <x v="0"/>
  </r>
  <r>
    <s v="INV102769"/>
    <x v="130"/>
    <x v="0"/>
    <x v="1"/>
    <s v="STR113-2024-Oct"/>
    <x v="285"/>
    <x v="32"/>
    <x v="0"/>
    <x v="27"/>
    <x v="4"/>
    <x v="1"/>
    <s v="PRD0017"/>
    <x v="91"/>
    <x v="13"/>
    <x v="57"/>
    <x v="33"/>
    <x v="64"/>
    <x v="52"/>
    <n v="2000000"/>
    <x v="2"/>
    <s v="EMP0008"/>
    <s v="Deepak Kamath"/>
    <n v="2"/>
    <n v="878.31"/>
    <x v="3"/>
    <n v="351.32"/>
    <n v="5"/>
    <n v="70.27"/>
    <n v="1475.57"/>
    <n v="1182.76"/>
    <n v="222.53999999999996"/>
    <s v="EMI"/>
    <n v="0.15081629472000649"/>
    <x v="5"/>
    <x v="0"/>
    <x v="0"/>
    <s v="13:06"/>
    <x v="1"/>
    <x v="1"/>
  </r>
  <r>
    <s v="INV102770"/>
    <x v="116"/>
    <x v="0"/>
    <x v="10"/>
    <s v="STR109-2024-Apr"/>
    <x v="312"/>
    <x v="300"/>
    <x v="0"/>
    <x v="33"/>
    <x v="3"/>
    <x v="3"/>
    <s v="PRD0236"/>
    <x v="81"/>
    <x v="1"/>
    <x v="51"/>
    <x v="1"/>
    <x v="13"/>
    <x v="13"/>
    <n v="1200000"/>
    <x v="2"/>
    <s v="EMP0061"/>
    <s v="Ganapathy Naidu"/>
    <n v="3"/>
    <n v="644.29"/>
    <x v="0"/>
    <n v="193.29"/>
    <n v="5"/>
    <n v="86.98"/>
    <n v="1826.56"/>
    <n v="1253.76"/>
    <n v="485.81999999999994"/>
    <s v="Debit Card"/>
    <n v="0.26597538542396632"/>
    <x v="1"/>
    <x v="1"/>
    <x v="0"/>
    <s v="17:49"/>
    <x v="0"/>
    <x v="0"/>
  </r>
  <r>
    <s v="INV102771"/>
    <x v="181"/>
    <x v="0"/>
    <x v="9"/>
    <s v="STR098-2024-Nov"/>
    <x v="808"/>
    <x v="751"/>
    <x v="0"/>
    <x v="26"/>
    <x v="4"/>
    <x v="0"/>
    <s v="PRD0043"/>
    <x v="63"/>
    <x v="12"/>
    <x v="21"/>
    <x v="20"/>
    <x v="74"/>
    <x v="59"/>
    <n v="1200000"/>
    <x v="0"/>
    <s v="EMP0061"/>
    <s v="Ganapathy Naidu"/>
    <n v="3"/>
    <n v="3221.66"/>
    <x v="6"/>
    <n v="1449.75"/>
    <n v="12"/>
    <n v="985.83"/>
    <n v="9201.06"/>
    <n v="6102.03"/>
    <n v="2113.1999999999998"/>
    <s v="Cash"/>
    <n v="0.22966919028894497"/>
    <x v="3"/>
    <x v="1"/>
    <x v="0"/>
    <s v="14:52"/>
    <x v="1"/>
    <x v="0"/>
  </r>
  <r>
    <s v="INV102772"/>
    <x v="136"/>
    <x v="0"/>
    <x v="3"/>
    <s v="STR114-2024-Jul"/>
    <x v="376"/>
    <x v="361"/>
    <x v="1"/>
    <x v="20"/>
    <x v="0"/>
    <x v="2"/>
    <s v="PRD0238"/>
    <x v="100"/>
    <x v="9"/>
    <x v="14"/>
    <x v="33"/>
    <x v="92"/>
    <x v="29"/>
    <n v="2000000"/>
    <x v="1"/>
    <s v="EMP0258"/>
    <s v="Preethi Singh"/>
    <n v="1"/>
    <n v="1120.25"/>
    <x v="3"/>
    <n v="224.05"/>
    <n v="12"/>
    <n v="107.54"/>
    <n v="1003.74"/>
    <n v="815.46"/>
    <n v="80.739999999999966"/>
    <s v="Credit Card"/>
    <n v="8.0439157550760129E-2"/>
    <x v="2"/>
    <x v="1"/>
    <x v="0"/>
    <s v="16:05"/>
    <x v="1"/>
    <x v="0"/>
  </r>
  <r>
    <s v="INV102773"/>
    <x v="62"/>
    <x v="0"/>
    <x v="1"/>
    <s v="STR088-2024-Oct"/>
    <x v="351"/>
    <x v="336"/>
    <x v="0"/>
    <x v="24"/>
    <x v="1"/>
    <x v="1"/>
    <s v="PRD0059"/>
    <x v="126"/>
    <x v="12"/>
    <x v="21"/>
    <x v="16"/>
    <x v="17"/>
    <x v="17"/>
    <n v="2000000"/>
    <x v="2"/>
    <s v="EMP0086"/>
    <s v="Anil Reddy"/>
    <n v="1"/>
    <n v="1501.86"/>
    <x v="6"/>
    <n v="225.28"/>
    <n v="12"/>
    <n v="153.19"/>
    <n v="1429.77"/>
    <n v="988.57"/>
    <n v="288.00999999999993"/>
    <s v="Credit Card"/>
    <n v="0.20143799352343381"/>
    <x v="2"/>
    <x v="0"/>
    <x v="0"/>
    <s v="18:15"/>
    <x v="0"/>
    <x v="0"/>
  </r>
  <r>
    <s v="INV102774"/>
    <x v="76"/>
    <x v="0"/>
    <x v="1"/>
    <s v="STR062-2024-Oct"/>
    <x v="343"/>
    <x v="328"/>
    <x v="1"/>
    <x v="21"/>
    <x v="1"/>
    <x v="0"/>
    <s v="PRD0068"/>
    <x v="162"/>
    <x v="5"/>
    <x v="35"/>
    <x v="26"/>
    <x v="6"/>
    <x v="6"/>
    <n v="1000000"/>
    <x v="0"/>
    <s v="EMP0026"/>
    <s v="Sunita Ramachandran"/>
    <n v="2"/>
    <n v="1495.84"/>
    <x v="1"/>
    <n v="747.92"/>
    <n v="12"/>
    <n v="269.25"/>
    <n v="2513.0100000000002"/>
    <n v="2388.2800000000002"/>
    <n v="-144.51999999999998"/>
    <s v="Net Banking"/>
    <n v="-5.7508724597196179E-2"/>
    <x v="4"/>
    <x v="0"/>
    <x v="0"/>
    <s v="20:13"/>
    <x v="0"/>
    <x v="0"/>
  </r>
  <r>
    <s v="INV102775"/>
    <x v="343"/>
    <x v="0"/>
    <x v="3"/>
    <s v="STR052-2024-Jul"/>
    <x v="655"/>
    <x v="613"/>
    <x v="0"/>
    <x v="9"/>
    <x v="2"/>
    <x v="0"/>
    <s v="PRD0121"/>
    <x v="164"/>
    <x v="9"/>
    <x v="12"/>
    <x v="21"/>
    <x v="115"/>
    <x v="59"/>
    <n v="800000"/>
    <x v="0"/>
    <s v="EMP0063"/>
    <s v="Anusuya Subramaniam"/>
    <n v="1"/>
    <n v="5395.29"/>
    <x v="5"/>
    <n v="269.76"/>
    <n v="12"/>
    <n v="615.05999999999995"/>
    <n v="5740.59"/>
    <n v="3850.97"/>
    <n v="1274.5600000000004"/>
    <s v="UPI"/>
    <n v="0.22202595900421393"/>
    <x v="0"/>
    <x v="1"/>
    <x v="0"/>
    <s v="10:07"/>
    <x v="3"/>
    <x v="1"/>
  </r>
  <r>
    <s v="INV102776"/>
    <x v="119"/>
    <x v="0"/>
    <x v="3"/>
    <s v="STR099-2024-Jul"/>
    <x v="686"/>
    <x v="638"/>
    <x v="0"/>
    <x v="14"/>
    <x v="1"/>
    <x v="0"/>
    <s v="PRD0066"/>
    <x v="179"/>
    <x v="18"/>
    <x v="55"/>
    <x v="38"/>
    <x v="22"/>
    <x v="22"/>
    <n v="1500000"/>
    <x v="2"/>
    <s v="EMP0204"/>
    <s v="Rahul Krishnan"/>
    <n v="0"/>
    <n v="1333.71"/>
    <x v="3"/>
    <n v="0"/>
    <n v="12"/>
    <n v="0"/>
    <n v="0"/>
    <n v="0"/>
    <n v="0"/>
    <s v="Credit Card"/>
    <n v="0"/>
    <x v="2"/>
    <x v="1"/>
    <x v="0"/>
    <s v="15:07"/>
    <x v="1"/>
    <x v="0"/>
  </r>
  <r>
    <s v="INV102777"/>
    <x v="348"/>
    <x v="0"/>
    <x v="3"/>
    <s v="STR065-2024-Jul"/>
    <x v="710"/>
    <x v="346"/>
    <x v="1"/>
    <x v="29"/>
    <x v="4"/>
    <x v="0"/>
    <s v="PRD0099"/>
    <x v="199"/>
    <x v="7"/>
    <x v="35"/>
    <x v="9"/>
    <x v="102"/>
    <x v="73"/>
    <n v="1200000"/>
    <x v="0"/>
    <s v="EMP0255"/>
    <s v="Venkat Sharma"/>
    <n v="2"/>
    <n v="1095.49"/>
    <x v="0"/>
    <n v="219.1"/>
    <n v="12"/>
    <n v="236.63"/>
    <n v="2208.5100000000002"/>
    <n v="1401.86"/>
    <n v="570.02000000000032"/>
    <s v="Credit Card"/>
    <n v="0.25810161602166176"/>
    <x v="2"/>
    <x v="0"/>
    <x v="0"/>
    <s v="16:16"/>
    <x v="1"/>
    <x v="1"/>
  </r>
  <r>
    <s v="INV102778"/>
    <x v="332"/>
    <x v="1"/>
    <x v="8"/>
    <s v="STR104-2025-Mar"/>
    <x v="112"/>
    <x v="111"/>
    <x v="1"/>
    <x v="14"/>
    <x v="1"/>
    <x v="1"/>
    <s v="PRD0206"/>
    <x v="234"/>
    <x v="17"/>
    <x v="66"/>
    <x v="37"/>
    <x v="53"/>
    <x v="19"/>
    <n v="1200000"/>
    <x v="1"/>
    <s v="EMP0132"/>
    <s v="Vasanthi Gupta"/>
    <n v="1"/>
    <n v="716.06"/>
    <x v="2"/>
    <n v="0"/>
    <n v="5"/>
    <n v="35.799999999999997"/>
    <n v="751.86"/>
    <n v="500.08"/>
    <n v="215.98000000000002"/>
    <s v="Cash"/>
    <n v="0.28726092623626742"/>
    <x v="3"/>
    <x v="0"/>
    <x v="0"/>
    <s v="20:45"/>
    <x v="0"/>
    <x v="1"/>
  </r>
  <r>
    <s v="INV102779"/>
    <x v="302"/>
    <x v="0"/>
    <x v="2"/>
    <s v="STR111-2024-May"/>
    <x v="645"/>
    <x v="604"/>
    <x v="0"/>
    <x v="14"/>
    <x v="1"/>
    <x v="1"/>
    <s v="PRD0168"/>
    <x v="229"/>
    <x v="12"/>
    <x v="25"/>
    <x v="14"/>
    <x v="23"/>
    <x v="23"/>
    <n v="2500000"/>
    <x v="0"/>
    <s v="EMP0147"/>
    <s v="Yogesh Chettiar"/>
    <n v="2"/>
    <n v="2016.32"/>
    <x v="3"/>
    <n v="806.53"/>
    <n v="12"/>
    <n v="387.13"/>
    <n v="3613.24"/>
    <n v="2731.3"/>
    <n v="494.8099999999996"/>
    <s v="Net Banking"/>
    <n v="0.13694357418826306"/>
    <x v="4"/>
    <x v="0"/>
    <x v="0"/>
    <s v="19:10"/>
    <x v="0"/>
    <x v="0"/>
  </r>
  <r>
    <s v="INV102780"/>
    <x v="204"/>
    <x v="0"/>
    <x v="7"/>
    <s v="STR115-2024-Sep"/>
    <x v="162"/>
    <x v="159"/>
    <x v="0"/>
    <x v="33"/>
    <x v="3"/>
    <x v="3"/>
    <s v="PRD0081"/>
    <x v="118"/>
    <x v="14"/>
    <x v="23"/>
    <x v="21"/>
    <x v="43"/>
    <x v="40"/>
    <n v="1500000"/>
    <x v="2"/>
    <s v="EMP0205"/>
    <s v="Malini Gowda"/>
    <n v="2"/>
    <n v="7312.52"/>
    <x v="4"/>
    <n v="4387.51"/>
    <n v="3"/>
    <n v="307.13"/>
    <n v="10544.66"/>
    <n v="9525.52"/>
    <n v="712.00999999999942"/>
    <s v="Credit Card"/>
    <n v="6.7523277184849906E-2"/>
    <x v="2"/>
    <x v="1"/>
    <x v="0"/>
    <s v="15:29"/>
    <x v="1"/>
    <x v="1"/>
  </r>
  <r>
    <s v="INV102781"/>
    <x v="224"/>
    <x v="0"/>
    <x v="11"/>
    <s v="STR006-2024-Aug"/>
    <x v="465"/>
    <x v="428"/>
    <x v="1"/>
    <x v="9"/>
    <x v="2"/>
    <x v="3"/>
    <s v="PRD0084"/>
    <x v="50"/>
    <x v="7"/>
    <x v="9"/>
    <x v="29"/>
    <x v="86"/>
    <x v="3"/>
    <n v="2000000"/>
    <x v="1"/>
    <s v="EMP0170"/>
    <s v="Jyothi Prasad"/>
    <n v="1"/>
    <n v="1367.23"/>
    <x v="4"/>
    <n v="410.17"/>
    <n v="12"/>
    <n v="114.85"/>
    <n v="1071.9100000000001"/>
    <n v="1073.45"/>
    <n v="-116.38999999999996"/>
    <s v="UPI"/>
    <n v="-0.10858187720984033"/>
    <x v="0"/>
    <x v="1"/>
    <x v="0"/>
    <s v="20:16"/>
    <x v="0"/>
    <x v="0"/>
  </r>
  <r>
    <s v="INV102782"/>
    <x v="2"/>
    <x v="0"/>
    <x v="0"/>
    <s v="STR020-2024-Dec"/>
    <x v="348"/>
    <x v="333"/>
    <x v="1"/>
    <x v="25"/>
    <x v="3"/>
    <x v="0"/>
    <s v="PRD0056"/>
    <x v="116"/>
    <x v="15"/>
    <x v="27"/>
    <x v="34"/>
    <x v="81"/>
    <x v="53"/>
    <n v="2000000"/>
    <x v="0"/>
    <s v="EMP0276"/>
    <s v="Manoj Ramachandran"/>
    <n v="1"/>
    <n v="1273.26"/>
    <x v="1"/>
    <n v="318.31"/>
    <n v="12"/>
    <n v="114.59"/>
    <n v="1069.54"/>
    <n v="1015.72"/>
    <n v="-60.770000000000067"/>
    <s v="Debit Card"/>
    <n v="-5.6818819305495885E-2"/>
    <x v="1"/>
    <x v="1"/>
    <x v="0"/>
    <s v="17:36"/>
    <x v="0"/>
    <x v="0"/>
  </r>
  <r>
    <s v="INV102783"/>
    <x v="56"/>
    <x v="1"/>
    <x v="4"/>
    <s v="STR024-2025-Feb"/>
    <x v="623"/>
    <x v="586"/>
    <x v="0"/>
    <x v="23"/>
    <x v="0"/>
    <x v="0"/>
    <s v="PRD0159"/>
    <x v="212"/>
    <x v="5"/>
    <x v="35"/>
    <x v="44"/>
    <x v="16"/>
    <x v="16"/>
    <n v="1000000"/>
    <x v="0"/>
    <s v="EMP0086"/>
    <s v="Anil Reddy"/>
    <n v="3"/>
    <n v="824.63"/>
    <x v="1"/>
    <n v="618.47"/>
    <n v="5"/>
    <n v="92.77"/>
    <n v="1948.19"/>
    <n v="1974.57"/>
    <n v="-119.14999999999988"/>
    <s v="UPI"/>
    <n v="-6.1159332508636158E-2"/>
    <x v="0"/>
    <x v="0"/>
    <x v="1"/>
    <s v="10:40"/>
    <x v="3"/>
    <x v="0"/>
  </r>
  <r>
    <s v="INV102784"/>
    <x v="183"/>
    <x v="1"/>
    <x v="4"/>
    <s v="STR066-2025-Feb"/>
    <x v="240"/>
    <x v="234"/>
    <x v="1"/>
    <x v="34"/>
    <x v="0"/>
    <x v="3"/>
    <s v="PRD0112"/>
    <x v="147"/>
    <x v="16"/>
    <x v="58"/>
    <x v="27"/>
    <x v="39"/>
    <x v="36"/>
    <n v="2500000"/>
    <x v="1"/>
    <s v="EMP0255"/>
    <s v="Venkat Sharma"/>
    <n v="1"/>
    <n v="2171.7199999999998"/>
    <x v="3"/>
    <n v="434.34"/>
    <n v="12"/>
    <n v="208.49"/>
    <n v="1945.87"/>
    <n v="1676.92"/>
    <n v="60.459999999999809"/>
    <s v="UPI"/>
    <n v="3.1070934851762867E-2"/>
    <x v="0"/>
    <x v="0"/>
    <x v="0"/>
    <s v="18:07"/>
    <x v="0"/>
    <x v="0"/>
  </r>
  <r>
    <s v="INV102785"/>
    <x v="179"/>
    <x v="0"/>
    <x v="5"/>
    <s v="STR052-2024-Jun"/>
    <x v="505"/>
    <x v="479"/>
    <x v="1"/>
    <x v="30"/>
    <x v="3"/>
    <x v="1"/>
    <s v="PRD0246"/>
    <x v="228"/>
    <x v="0"/>
    <x v="4"/>
    <x v="1"/>
    <x v="115"/>
    <x v="59"/>
    <n v="800000"/>
    <x v="0"/>
    <s v="EMP0170"/>
    <s v="Jyothi Prasad"/>
    <n v="4"/>
    <n v="1090.9000000000001"/>
    <x v="5"/>
    <n v="218.18"/>
    <n v="12"/>
    <n v="497.45"/>
    <n v="4642.87"/>
    <n v="2976"/>
    <n v="1169.4199999999998"/>
    <s v="Cash"/>
    <n v="0.2518743794247954"/>
    <x v="3"/>
    <x v="0"/>
    <x v="0"/>
    <s v="10:42"/>
    <x v="3"/>
    <x v="0"/>
  </r>
  <r>
    <s v="INV102786"/>
    <x v="149"/>
    <x v="0"/>
    <x v="0"/>
    <s v="STR120-2024-Dec"/>
    <x v="29"/>
    <x v="29"/>
    <x v="1"/>
    <x v="5"/>
    <x v="2"/>
    <x v="3"/>
    <s v="PRD0050"/>
    <x v="144"/>
    <x v="8"/>
    <x v="16"/>
    <x v="28"/>
    <x v="101"/>
    <x v="67"/>
    <n v="1500000"/>
    <x v="2"/>
    <s v="EMP0121"/>
    <s v="Yamini Pandian"/>
    <n v="4"/>
    <n v="1219.0899999999999"/>
    <x v="5"/>
    <n v="243.82"/>
    <n v="12"/>
    <n v="555.9"/>
    <n v="5188.4399999999996"/>
    <n v="3078.52"/>
    <n v="1554.0199999999995"/>
    <s v="Credit Card"/>
    <n v="0.29951584676704357"/>
    <x v="2"/>
    <x v="0"/>
    <x v="0"/>
    <s v="14:07"/>
    <x v="1"/>
    <x v="1"/>
  </r>
  <r>
    <s v="INV102787"/>
    <x v="217"/>
    <x v="0"/>
    <x v="3"/>
    <s v="STR096-2024-Jul"/>
    <x v="254"/>
    <x v="248"/>
    <x v="0"/>
    <x v="23"/>
    <x v="0"/>
    <x v="0"/>
    <s v="PRD0082"/>
    <x v="59"/>
    <x v="12"/>
    <x v="21"/>
    <x v="33"/>
    <x v="49"/>
    <x v="45"/>
    <n v="1500000"/>
    <x v="2"/>
    <s v="EMP0001"/>
    <s v="Charulatha Kumar"/>
    <n v="1"/>
    <n v="2962.64"/>
    <x v="6"/>
    <n v="444.4"/>
    <n v="12"/>
    <n v="302.19"/>
    <n v="2820.43"/>
    <n v="2151.34"/>
    <n v="366.89999999999969"/>
    <s v="Credit Card"/>
    <n v="0.13008654708679163"/>
    <x v="2"/>
    <x v="1"/>
    <x v="0"/>
    <s v="13:51"/>
    <x v="1"/>
    <x v="0"/>
  </r>
  <r>
    <s v="INV102788"/>
    <x v="59"/>
    <x v="0"/>
    <x v="1"/>
    <s v="STR024-2024-Oct"/>
    <x v="415"/>
    <x v="399"/>
    <x v="0"/>
    <x v="22"/>
    <x v="1"/>
    <x v="3"/>
    <s v="PRD0046"/>
    <x v="45"/>
    <x v="7"/>
    <x v="35"/>
    <x v="26"/>
    <x v="16"/>
    <x v="16"/>
    <n v="1000000"/>
    <x v="0"/>
    <s v="EMP0141"/>
    <s v="Dhruv Mishra"/>
    <n v="5"/>
    <n v="1557.56"/>
    <x v="0"/>
    <n v="778.78"/>
    <n v="12"/>
    <n v="841.08"/>
    <n v="7850.1"/>
    <n v="5237.3999999999996"/>
    <n v="1771.6200000000008"/>
    <s v="UPI"/>
    <n v="0.22568120151335661"/>
    <x v="0"/>
    <x v="0"/>
    <x v="0"/>
    <s v="12:00"/>
    <x v="1"/>
    <x v="0"/>
  </r>
  <r>
    <s v="INV102789"/>
    <x v="356"/>
    <x v="1"/>
    <x v="8"/>
    <s v="STR004-2025-Mar"/>
    <x v="143"/>
    <x v="141"/>
    <x v="0"/>
    <x v="22"/>
    <x v="1"/>
    <x v="0"/>
    <s v="PRD0168"/>
    <x v="229"/>
    <x v="12"/>
    <x v="25"/>
    <x v="14"/>
    <x v="10"/>
    <x v="10"/>
    <n v="800000"/>
    <x v="2"/>
    <s v="EMP0100"/>
    <s v="Priya Balasubramaniam"/>
    <n v="1"/>
    <n v="2203.09"/>
    <x v="0"/>
    <n v="220.31"/>
    <n v="12"/>
    <n v="237.93"/>
    <n v="2220.71"/>
    <n v="1365.65"/>
    <n v="617.12999999999988"/>
    <s v="Credit Card"/>
    <n v="0.27789760932314433"/>
    <x v="2"/>
    <x v="1"/>
    <x v="0"/>
    <s v="20:28"/>
    <x v="0"/>
    <x v="1"/>
  </r>
  <r>
    <s v="INV102790"/>
    <x v="12"/>
    <x v="0"/>
    <x v="7"/>
    <s v="STR078-2024-Sep"/>
    <x v="783"/>
    <x v="728"/>
    <x v="0"/>
    <x v="11"/>
    <x v="3"/>
    <x v="1"/>
    <s v="PRD0043"/>
    <x v="63"/>
    <x v="12"/>
    <x v="21"/>
    <x v="20"/>
    <x v="3"/>
    <x v="3"/>
    <n v="1200000"/>
    <x v="1"/>
    <s v="EMP0206"/>
    <s v="Arjun Krishnan"/>
    <n v="2"/>
    <n v="3025.06"/>
    <x v="0"/>
    <n v="605.01"/>
    <n v="12"/>
    <n v="653.41"/>
    <n v="6098.52"/>
    <n v="4068.02"/>
    <n v="1377.0900000000006"/>
    <s v="EMI"/>
    <n v="0.22580724503650074"/>
    <x v="5"/>
    <x v="0"/>
    <x v="1"/>
    <s v="14:36"/>
    <x v="1"/>
    <x v="0"/>
  </r>
  <r>
    <s v="INV102791"/>
    <x v="247"/>
    <x v="1"/>
    <x v="8"/>
    <s v="STR044-2025-Mar"/>
    <x v="636"/>
    <x v="598"/>
    <x v="1"/>
    <x v="13"/>
    <x v="0"/>
    <x v="1"/>
    <s v="PRD0124"/>
    <x v="23"/>
    <x v="13"/>
    <x v="22"/>
    <x v="9"/>
    <x v="36"/>
    <x v="17"/>
    <n v="1200000"/>
    <x v="2"/>
    <s v="EMP0206"/>
    <s v="Arjun Krishnan"/>
    <n v="1"/>
    <n v="807.78"/>
    <x v="5"/>
    <n v="40.39"/>
    <n v="5"/>
    <n v="38.369999999999997"/>
    <n v="805.76"/>
    <n v="499.31"/>
    <n v="268.08"/>
    <s v="Net Banking"/>
    <n v="0.33270452740270057"/>
    <x v="4"/>
    <x v="0"/>
    <x v="0"/>
    <s v="15:21"/>
    <x v="1"/>
    <x v="1"/>
  </r>
  <r>
    <s v="INV102792"/>
    <x v="309"/>
    <x v="0"/>
    <x v="7"/>
    <s v="STR086-2024-Sep"/>
    <x v="438"/>
    <x v="421"/>
    <x v="0"/>
    <x v="4"/>
    <x v="2"/>
    <x v="0"/>
    <s v="PRD0248"/>
    <x v="178"/>
    <x v="5"/>
    <x v="35"/>
    <x v="41"/>
    <x v="91"/>
    <x v="62"/>
    <n v="800000"/>
    <x v="1"/>
    <s v="EMP0008"/>
    <s v="Deepak Kamath"/>
    <n v="4"/>
    <n v="1200.0999999999999"/>
    <x v="2"/>
    <n v="0"/>
    <n v="12"/>
    <n v="576.04999999999995"/>
    <n v="5376.45"/>
    <n v="3269.32"/>
    <n v="1531.0799999999997"/>
    <s v="UPI"/>
    <n v="0.28477526992718238"/>
    <x v="0"/>
    <x v="0"/>
    <x v="1"/>
    <s v="16:14"/>
    <x v="1"/>
    <x v="0"/>
  </r>
  <r>
    <s v="INV102793"/>
    <x v="197"/>
    <x v="0"/>
    <x v="1"/>
    <s v="STR068-2024-Oct"/>
    <x v="527"/>
    <x v="500"/>
    <x v="1"/>
    <x v="3"/>
    <x v="3"/>
    <x v="0"/>
    <s v="PRD0050"/>
    <x v="144"/>
    <x v="8"/>
    <x v="16"/>
    <x v="28"/>
    <x v="11"/>
    <x v="11"/>
    <n v="2000000"/>
    <x v="1"/>
    <s v="EMP0086"/>
    <s v="Anil Reddy"/>
    <n v="1"/>
    <n v="1134.82"/>
    <x v="6"/>
    <n v="170.22"/>
    <n v="12"/>
    <n v="115.75"/>
    <n v="1080.3499999999999"/>
    <n v="769.63"/>
    <n v="194.96999999999991"/>
    <s v="Debit Card"/>
    <n v="0.18046929235895767"/>
    <x v="1"/>
    <x v="0"/>
    <x v="0"/>
    <s v="10:17"/>
    <x v="3"/>
    <x v="0"/>
  </r>
  <r>
    <s v="INV102794"/>
    <x v="33"/>
    <x v="0"/>
    <x v="5"/>
    <s v="STR046-2024-Jun"/>
    <x v="261"/>
    <x v="143"/>
    <x v="1"/>
    <x v="20"/>
    <x v="0"/>
    <x v="3"/>
    <s v="PRD0156"/>
    <x v="197"/>
    <x v="0"/>
    <x v="0"/>
    <x v="34"/>
    <x v="68"/>
    <x v="54"/>
    <n v="800000"/>
    <x v="2"/>
    <s v="EMP0173"/>
    <s v="Logesh Gopalakrishnan"/>
    <n v="5"/>
    <n v="1329.26"/>
    <x v="2"/>
    <n v="0"/>
    <n v="12"/>
    <n v="797.56"/>
    <n v="7443.86"/>
    <n v="4466.8500000000004"/>
    <n v="2179.4499999999994"/>
    <s v="Credit Card"/>
    <n v="0.29278492610016837"/>
    <x v="2"/>
    <x v="0"/>
    <x v="0"/>
    <s v="20:32"/>
    <x v="0"/>
    <x v="0"/>
  </r>
  <r>
    <s v="INV102795"/>
    <x v="317"/>
    <x v="0"/>
    <x v="2"/>
    <s v="STR078-2024-May"/>
    <x v="129"/>
    <x v="127"/>
    <x v="0"/>
    <x v="10"/>
    <x v="4"/>
    <x v="1"/>
    <s v="PRD0130"/>
    <x v="132"/>
    <x v="2"/>
    <x v="59"/>
    <x v="47"/>
    <x v="3"/>
    <x v="3"/>
    <n v="1200000"/>
    <x v="1"/>
    <s v="EMP0206"/>
    <s v="Arjun Krishnan"/>
    <n v="3"/>
    <n v="1357.23"/>
    <x v="0"/>
    <n v="407.17"/>
    <n v="12"/>
    <n v="439.74"/>
    <n v="4104.26"/>
    <n v="2886.51"/>
    <n v="778.01"/>
    <s v="Debit Card"/>
    <n v="0.189561577482908"/>
    <x v="1"/>
    <x v="0"/>
    <x v="0"/>
    <s v="21:56"/>
    <x v="2"/>
    <x v="0"/>
  </r>
  <r>
    <s v="INV102796"/>
    <x v="255"/>
    <x v="0"/>
    <x v="9"/>
    <s v="STR120-2024-Nov"/>
    <x v="252"/>
    <x v="246"/>
    <x v="0"/>
    <x v="4"/>
    <x v="2"/>
    <x v="1"/>
    <s v="PRD0043"/>
    <x v="63"/>
    <x v="12"/>
    <x v="21"/>
    <x v="20"/>
    <x v="101"/>
    <x v="67"/>
    <n v="1500000"/>
    <x v="2"/>
    <s v="EMP0026"/>
    <s v="Sunita Ramachandran"/>
    <n v="1"/>
    <n v="2964.33"/>
    <x v="2"/>
    <n v="0"/>
    <n v="12"/>
    <n v="355.72"/>
    <n v="3320.05"/>
    <n v="2034.01"/>
    <n v="930.32000000000016"/>
    <s v="Cash"/>
    <n v="0.2802126473998886"/>
    <x v="3"/>
    <x v="0"/>
    <x v="1"/>
    <s v="19:33"/>
    <x v="0"/>
    <x v="0"/>
  </r>
  <r>
    <s v="INV102797"/>
    <x v="247"/>
    <x v="1"/>
    <x v="8"/>
    <s v="STR038-2025-Mar"/>
    <x v="478"/>
    <x v="455"/>
    <x v="0"/>
    <x v="2"/>
    <x v="2"/>
    <x v="0"/>
    <s v="PRD0216"/>
    <x v="157"/>
    <x v="7"/>
    <x v="26"/>
    <x v="38"/>
    <x v="95"/>
    <x v="69"/>
    <n v="1500000"/>
    <x v="2"/>
    <s v="EMP0194"/>
    <s v="Pranav Reddy"/>
    <n v="2"/>
    <n v="1175.8"/>
    <x v="2"/>
    <n v="0"/>
    <n v="12"/>
    <n v="282.19"/>
    <n v="2633.79"/>
    <n v="1657.04"/>
    <n v="694.56"/>
    <s v="UPI"/>
    <n v="0.26371122982470124"/>
    <x v="0"/>
    <x v="0"/>
    <x v="0"/>
    <s v="20:42"/>
    <x v="0"/>
    <x v="1"/>
  </r>
  <r>
    <s v="INV102798"/>
    <x v="354"/>
    <x v="1"/>
    <x v="6"/>
    <s v="STR091-2025-Jan"/>
    <x v="324"/>
    <x v="311"/>
    <x v="1"/>
    <x v="1"/>
    <x v="1"/>
    <x v="2"/>
    <s v="PRD0177"/>
    <x v="73"/>
    <x v="10"/>
    <x v="15"/>
    <x v="28"/>
    <x v="83"/>
    <x v="50"/>
    <n v="1500000"/>
    <x v="2"/>
    <s v="EMP0285"/>
    <s v="Chandran Krishnan"/>
    <n v="2"/>
    <n v="857.43"/>
    <x v="4"/>
    <n v="514.46"/>
    <n v="5"/>
    <n v="60.02"/>
    <n v="1260.42"/>
    <n v="1259.44"/>
    <n v="-59.039999999999985"/>
    <s v="Credit Card"/>
    <n v="-4.6841529014138128E-2"/>
    <x v="2"/>
    <x v="0"/>
    <x v="1"/>
    <s v="16:21"/>
    <x v="1"/>
    <x v="0"/>
  </r>
  <r>
    <s v="INV102799"/>
    <x v="17"/>
    <x v="0"/>
    <x v="2"/>
    <s v="STR008-2024-May"/>
    <x v="384"/>
    <x v="369"/>
    <x v="0"/>
    <x v="23"/>
    <x v="0"/>
    <x v="3"/>
    <s v="PRD0207"/>
    <x v="193"/>
    <x v="2"/>
    <x v="2"/>
    <x v="3"/>
    <x v="63"/>
    <x v="51"/>
    <n v="1500000"/>
    <x v="1"/>
    <s v="EMP0015"/>
    <s v="Vikram Bhat"/>
    <n v="3"/>
    <n v="4509.2"/>
    <x v="4"/>
    <n v="4058.28"/>
    <n v="12"/>
    <n v="1136.32"/>
    <n v="10605.64"/>
    <n v="9069.39"/>
    <n v="399.93000000000006"/>
    <s v="UPI"/>
    <n v="3.7709181152669718E-2"/>
    <x v="0"/>
    <x v="0"/>
    <x v="1"/>
    <s v="16:58"/>
    <x v="1"/>
    <x v="0"/>
  </r>
  <r>
    <s v="INV102800"/>
    <x v="285"/>
    <x v="0"/>
    <x v="0"/>
    <s v="STR111-2024-Dec"/>
    <x v="106"/>
    <x v="105"/>
    <x v="0"/>
    <x v="12"/>
    <x v="3"/>
    <x v="3"/>
    <s v="PRD0234"/>
    <x v="155"/>
    <x v="18"/>
    <x v="34"/>
    <x v="48"/>
    <x v="23"/>
    <x v="23"/>
    <n v="2500000"/>
    <x v="0"/>
    <s v="EMP0207"/>
    <s v="Chitra Bhat"/>
    <n v="3"/>
    <n v="1148.28"/>
    <x v="2"/>
    <n v="0"/>
    <n v="12"/>
    <n v="413.38"/>
    <n v="3858.22"/>
    <n v="2446.35"/>
    <n v="998.4899999999999"/>
    <s v="UPI"/>
    <n v="0.25879550673626694"/>
    <x v="0"/>
    <x v="1"/>
    <x v="0"/>
    <s v="11:38"/>
    <x v="3"/>
    <x v="1"/>
  </r>
  <r>
    <s v="INV102801"/>
    <x v="37"/>
    <x v="0"/>
    <x v="0"/>
    <s v="STR110-2024-Dec"/>
    <x v="12"/>
    <x v="12"/>
    <x v="1"/>
    <x v="9"/>
    <x v="2"/>
    <x v="1"/>
    <s v="PRD0186"/>
    <x v="48"/>
    <x v="0"/>
    <x v="37"/>
    <x v="8"/>
    <x v="18"/>
    <x v="18"/>
    <n v="1000000"/>
    <x v="1"/>
    <s v="EMP0008"/>
    <s v="Deepak Kamath"/>
    <n v="2"/>
    <n v="959.33"/>
    <x v="1"/>
    <n v="479.67"/>
    <n v="5"/>
    <n v="71.95"/>
    <n v="1510.94"/>
    <n v="1146.18"/>
    <n v="292.81"/>
    <s v="UPI"/>
    <n v="0.19379326776708539"/>
    <x v="0"/>
    <x v="0"/>
    <x v="0"/>
    <s v="11:28"/>
    <x v="3"/>
    <x v="1"/>
  </r>
  <r>
    <s v="INV102802"/>
    <x v="148"/>
    <x v="0"/>
    <x v="2"/>
    <s v="STR063-2024-May"/>
    <x v="614"/>
    <x v="578"/>
    <x v="0"/>
    <x v="9"/>
    <x v="2"/>
    <x v="3"/>
    <s v="PRD0021"/>
    <x v="127"/>
    <x v="17"/>
    <x v="66"/>
    <x v="0"/>
    <x v="70"/>
    <x v="56"/>
    <n v="1200000"/>
    <x v="2"/>
    <s v="EMP0215"/>
    <s v="Praveen Gupta"/>
    <n v="2"/>
    <n v="1342.67"/>
    <x v="5"/>
    <n v="134.27000000000001"/>
    <n v="12"/>
    <n v="306.13"/>
    <n v="2857.2"/>
    <n v="1763.86"/>
    <n v="787.20999999999992"/>
    <s v="UPI"/>
    <n v="0.27551798964020718"/>
    <x v="0"/>
    <x v="0"/>
    <x v="1"/>
    <s v="21:13"/>
    <x v="2"/>
    <x v="1"/>
  </r>
  <r>
    <s v="INV102803"/>
    <x v="306"/>
    <x v="0"/>
    <x v="5"/>
    <s v="STR062-2024-Jun"/>
    <x v="722"/>
    <x v="673"/>
    <x v="1"/>
    <x v="37"/>
    <x v="1"/>
    <x v="0"/>
    <s v="PRD0035"/>
    <x v="4"/>
    <x v="0"/>
    <x v="4"/>
    <x v="1"/>
    <x v="6"/>
    <x v="6"/>
    <n v="1000000"/>
    <x v="0"/>
    <s v="EMP0072"/>
    <s v="Anitha Ramachandran"/>
    <n v="4"/>
    <n v="958.34"/>
    <x v="2"/>
    <n v="0"/>
    <n v="5"/>
    <n v="191.67"/>
    <n v="4025.03"/>
    <n v="2159.04"/>
    <n v="1674.3200000000002"/>
    <s v="UPI"/>
    <n v="0.41597702377373585"/>
    <x v="0"/>
    <x v="0"/>
    <x v="0"/>
    <s v="18:21"/>
    <x v="0"/>
    <x v="1"/>
  </r>
  <r>
    <s v="INV102804"/>
    <x v="179"/>
    <x v="0"/>
    <x v="5"/>
    <s v="STR103-2024-Jun"/>
    <x v="462"/>
    <x v="444"/>
    <x v="0"/>
    <x v="4"/>
    <x v="2"/>
    <x v="0"/>
    <s v="PRD0100"/>
    <x v="12"/>
    <x v="9"/>
    <x v="12"/>
    <x v="9"/>
    <x v="33"/>
    <x v="31"/>
    <n v="2500000"/>
    <x v="1"/>
    <s v="EMP0160"/>
    <s v="Ganesh Iyengar"/>
    <n v="1"/>
    <n v="5818.2"/>
    <x v="1"/>
    <n v="1454.55"/>
    <n v="12"/>
    <n v="523.64"/>
    <n v="4887.29"/>
    <n v="3970.86"/>
    <n v="392.78999999999985"/>
    <s v="Cash"/>
    <n v="8.0369693633895234E-2"/>
    <x v="3"/>
    <x v="0"/>
    <x v="0"/>
    <s v="10:16"/>
    <x v="3"/>
    <x v="0"/>
  </r>
  <r>
    <s v="INV102805"/>
    <x v="111"/>
    <x v="0"/>
    <x v="9"/>
    <s v="STR096-2024-Nov"/>
    <x v="792"/>
    <x v="735"/>
    <x v="1"/>
    <x v="33"/>
    <x v="3"/>
    <x v="2"/>
    <s v="PRD0099"/>
    <x v="199"/>
    <x v="7"/>
    <x v="35"/>
    <x v="9"/>
    <x v="49"/>
    <x v="45"/>
    <n v="1500000"/>
    <x v="2"/>
    <s v="EMP0073"/>
    <s v="Sathish Sundaram"/>
    <n v="2"/>
    <n v="925.4"/>
    <x v="6"/>
    <n v="277.62"/>
    <n v="5"/>
    <n v="78.66"/>
    <n v="1651.84"/>
    <n v="1401.86"/>
    <n v="171.32000000000002"/>
    <s v="Cash"/>
    <n v="0.10371464548624566"/>
    <x v="3"/>
    <x v="0"/>
    <x v="0"/>
    <s v="14:15"/>
    <x v="1"/>
    <x v="0"/>
  </r>
  <r>
    <s v="INV102806"/>
    <x v="77"/>
    <x v="0"/>
    <x v="5"/>
    <s v="STR101-2024-Jun"/>
    <x v="815"/>
    <x v="757"/>
    <x v="1"/>
    <x v="9"/>
    <x v="2"/>
    <x v="3"/>
    <s v="PRD0034"/>
    <x v="58"/>
    <x v="19"/>
    <x v="40"/>
    <x v="8"/>
    <x v="34"/>
    <x v="32"/>
    <n v="1200000"/>
    <x v="1"/>
    <s v="EMP0255"/>
    <s v="Venkat Sharma"/>
    <n v="2"/>
    <n v="412.77"/>
    <x v="4"/>
    <n v="247.66"/>
    <n v="5"/>
    <n v="28.89"/>
    <n v="606.77"/>
    <n v="630.26"/>
    <n v="-52.38000000000001"/>
    <s v="Debit Card"/>
    <n v="-8.6325955469123403E-2"/>
    <x v="1"/>
    <x v="1"/>
    <x v="0"/>
    <s v="17:18"/>
    <x v="0"/>
    <x v="0"/>
  </r>
  <r>
    <s v="INV102807"/>
    <x v="69"/>
    <x v="0"/>
    <x v="2"/>
    <s v="STR054-2024-May"/>
    <x v="704"/>
    <x v="656"/>
    <x v="0"/>
    <x v="21"/>
    <x v="1"/>
    <x v="1"/>
    <s v="PRD0141"/>
    <x v="62"/>
    <x v="10"/>
    <x v="43"/>
    <x v="12"/>
    <x v="85"/>
    <x v="37"/>
    <n v="2000000"/>
    <x v="1"/>
    <s v="EMP0206"/>
    <s v="Arjun Krishnan"/>
    <n v="1"/>
    <n v="689.16"/>
    <x v="2"/>
    <n v="0"/>
    <n v="5"/>
    <n v="34.46"/>
    <n v="723.62"/>
    <n v="547.66999999999996"/>
    <n v="141.49000000000004"/>
    <s v="Cash"/>
    <n v="0.19553080346037982"/>
    <x v="3"/>
    <x v="0"/>
    <x v="0"/>
    <s v="10:56"/>
    <x v="3"/>
    <x v="0"/>
  </r>
  <r>
    <s v="INV102808"/>
    <x v="210"/>
    <x v="0"/>
    <x v="9"/>
    <s v="STR069-2024-Nov"/>
    <x v="761"/>
    <x v="708"/>
    <x v="0"/>
    <x v="33"/>
    <x v="3"/>
    <x v="0"/>
    <s v="PRD0075"/>
    <x v="9"/>
    <x v="7"/>
    <x v="9"/>
    <x v="7"/>
    <x v="114"/>
    <x v="78"/>
    <n v="1200000"/>
    <x v="1"/>
    <s v="EMP0009"/>
    <s v="Vinod Hegde"/>
    <n v="1"/>
    <n v="970.91"/>
    <x v="4"/>
    <n v="291.27"/>
    <n v="5"/>
    <n v="33.979999999999997"/>
    <n v="713.62"/>
    <n v="692.53"/>
    <n v="-12.889999999999965"/>
    <s v="Cash"/>
    <n v="-1.8062834561811559E-2"/>
    <x v="3"/>
    <x v="0"/>
    <x v="0"/>
    <s v="16:34"/>
    <x v="1"/>
    <x v="0"/>
  </r>
  <r>
    <s v="INV102809"/>
    <x v="267"/>
    <x v="1"/>
    <x v="8"/>
    <s v="STR069-2025-Mar"/>
    <x v="261"/>
    <x v="143"/>
    <x v="1"/>
    <x v="20"/>
    <x v="0"/>
    <x v="3"/>
    <s v="PRD0042"/>
    <x v="82"/>
    <x v="17"/>
    <x v="52"/>
    <x v="2"/>
    <x v="114"/>
    <x v="78"/>
    <n v="1200000"/>
    <x v="1"/>
    <s v="EMP0276"/>
    <s v="Manoj Ramachandran"/>
    <n v="3"/>
    <n v="1485.47"/>
    <x v="2"/>
    <n v="0"/>
    <n v="12"/>
    <n v="534.77"/>
    <n v="4991.18"/>
    <n v="2936.04"/>
    <n v="1520.3700000000003"/>
    <s v="Credit Card"/>
    <n v="0.30461133439387084"/>
    <x v="2"/>
    <x v="0"/>
    <x v="0"/>
    <s v="19:01"/>
    <x v="0"/>
    <x v="1"/>
  </r>
  <r>
    <s v="INV102810"/>
    <x v="233"/>
    <x v="1"/>
    <x v="4"/>
    <s v="STR107-2025-Feb"/>
    <x v="731"/>
    <x v="680"/>
    <x v="0"/>
    <x v="27"/>
    <x v="4"/>
    <x v="3"/>
    <s v="PRD0135"/>
    <x v="117"/>
    <x v="3"/>
    <x v="45"/>
    <x v="12"/>
    <x v="98"/>
    <x v="19"/>
    <n v="1500000"/>
    <x v="1"/>
    <s v="EMP0002"/>
    <s v="Girish Sundaram"/>
    <n v="2"/>
    <n v="2689.34"/>
    <x v="1"/>
    <n v="1344.67"/>
    <n v="12"/>
    <n v="484.08"/>
    <n v="4518.09"/>
    <n v="4409.92"/>
    <n v="-375.90999999999991"/>
    <s v="Credit Card"/>
    <n v="-8.3201087185071548E-2"/>
    <x v="2"/>
    <x v="1"/>
    <x v="0"/>
    <s v="12:51"/>
    <x v="1"/>
    <x v="0"/>
  </r>
  <r>
    <s v="INV102811"/>
    <x v="347"/>
    <x v="0"/>
    <x v="11"/>
    <s v="STR106-2024-Aug"/>
    <x v="306"/>
    <x v="295"/>
    <x v="0"/>
    <x v="6"/>
    <x v="0"/>
    <x v="1"/>
    <s v="PRD0160"/>
    <x v="30"/>
    <x v="7"/>
    <x v="26"/>
    <x v="18"/>
    <x v="118"/>
    <x v="80"/>
    <n v="2500000"/>
    <x v="0"/>
    <s v="EMP0276"/>
    <s v="Manoj Ramachandran"/>
    <n v="1"/>
    <n v="1109.1099999999999"/>
    <x v="2"/>
    <n v="0"/>
    <n v="12"/>
    <n v="133.09"/>
    <n v="1242.2"/>
    <n v="759"/>
    <n v="350.11"/>
    <s v="UPI"/>
    <n v="0.28184672355498308"/>
    <x v="0"/>
    <x v="0"/>
    <x v="0"/>
    <s v="11:56"/>
    <x v="3"/>
    <x v="0"/>
  </r>
  <r>
    <s v="INV102812"/>
    <x v="184"/>
    <x v="0"/>
    <x v="9"/>
    <s v="STR023-2024-Nov"/>
    <x v="216"/>
    <x v="210"/>
    <x v="0"/>
    <x v="22"/>
    <x v="1"/>
    <x v="3"/>
    <s v="PRD0078"/>
    <x v="11"/>
    <x v="5"/>
    <x v="11"/>
    <x v="5"/>
    <x v="44"/>
    <x v="41"/>
    <n v="2000000"/>
    <x v="1"/>
    <s v="EMP0009"/>
    <s v="Vinod Hegde"/>
    <n v="4"/>
    <n v="1116.5899999999999"/>
    <x v="0"/>
    <n v="446.64"/>
    <n v="12"/>
    <n v="482.37"/>
    <n v="4502.09"/>
    <n v="3313.76"/>
    <n v="705.95999999999992"/>
    <s v="Credit Card"/>
    <n v="0.15680717178021761"/>
    <x v="2"/>
    <x v="0"/>
    <x v="0"/>
    <s v="19:17"/>
    <x v="0"/>
    <x v="0"/>
  </r>
  <r>
    <s v="INV102813"/>
    <x v="316"/>
    <x v="1"/>
    <x v="4"/>
    <s v="STR050-2025-Feb"/>
    <x v="164"/>
    <x v="161"/>
    <x v="1"/>
    <x v="31"/>
    <x v="1"/>
    <x v="1"/>
    <s v="PRD0124"/>
    <x v="23"/>
    <x v="13"/>
    <x v="22"/>
    <x v="9"/>
    <x v="57"/>
    <x v="49"/>
    <n v="2000000"/>
    <x v="1"/>
    <s v="EMP0225"/>
    <s v="Swathi Achari"/>
    <n v="1"/>
    <n v="701.44"/>
    <x v="2"/>
    <n v="0"/>
    <n v="5"/>
    <n v="35.07"/>
    <n v="736.51"/>
    <n v="499.31"/>
    <n v="202.13"/>
    <s v="UPI"/>
    <n v="0.27444298108647541"/>
    <x v="0"/>
    <x v="1"/>
    <x v="1"/>
    <s v="19:10"/>
    <x v="0"/>
    <x v="0"/>
  </r>
  <r>
    <s v="INV102814"/>
    <x v="344"/>
    <x v="1"/>
    <x v="6"/>
    <s v="STR039-2025-Jan"/>
    <x v="611"/>
    <x v="575"/>
    <x v="1"/>
    <x v="2"/>
    <x v="2"/>
    <x v="3"/>
    <s v="PRD0214"/>
    <x v="71"/>
    <x v="7"/>
    <x v="33"/>
    <x v="7"/>
    <x v="94"/>
    <x v="68"/>
    <n v="1500000"/>
    <x v="2"/>
    <s v="EMP0206"/>
    <s v="Arjun Krishnan"/>
    <n v="3"/>
    <n v="1076.0999999999999"/>
    <x v="1"/>
    <n v="807.08"/>
    <n v="12"/>
    <n v="290.55"/>
    <n v="2711.77"/>
    <n v="2161.59"/>
    <n v="259.62999999999982"/>
    <s v="Debit Card"/>
    <n v="9.5741895514737538E-2"/>
    <x v="1"/>
    <x v="1"/>
    <x v="0"/>
    <s v="14:04"/>
    <x v="1"/>
    <x v="0"/>
  </r>
  <r>
    <s v="INV102815"/>
    <x v="130"/>
    <x v="0"/>
    <x v="1"/>
    <s v="STR110-2024-Oct"/>
    <x v="368"/>
    <x v="353"/>
    <x v="1"/>
    <x v="4"/>
    <x v="2"/>
    <x v="1"/>
    <s v="PRD0177"/>
    <x v="73"/>
    <x v="10"/>
    <x v="15"/>
    <x v="28"/>
    <x v="18"/>
    <x v="18"/>
    <n v="1000000"/>
    <x v="1"/>
    <s v="EMP0285"/>
    <s v="Chandran Krishnan"/>
    <n v="2"/>
    <n v="930.93"/>
    <x v="1"/>
    <n v="465.46"/>
    <n v="5"/>
    <n v="69.819999999999993"/>
    <n v="1466.22"/>
    <n v="1259.44"/>
    <n v="136.95999999999998"/>
    <s v="Debit Card"/>
    <n v="9.341026585369179E-2"/>
    <x v="1"/>
    <x v="1"/>
    <x v="0"/>
    <s v="15:53"/>
    <x v="1"/>
    <x v="1"/>
  </r>
  <r>
    <s v="INV102816"/>
    <x v="230"/>
    <x v="0"/>
    <x v="9"/>
    <s v="STR015-2024-Nov"/>
    <x v="452"/>
    <x v="434"/>
    <x v="1"/>
    <x v="34"/>
    <x v="0"/>
    <x v="3"/>
    <s v="PRD0224"/>
    <x v="3"/>
    <x v="2"/>
    <x v="3"/>
    <x v="3"/>
    <x v="84"/>
    <x v="11"/>
    <n v="800000"/>
    <x v="1"/>
    <s v="EMP0160"/>
    <s v="Ganesh Iyengar"/>
    <n v="4"/>
    <n v="4632.74"/>
    <x v="2"/>
    <n v="0"/>
    <n v="12"/>
    <n v="2223.7199999999998"/>
    <n v="20754.68"/>
    <n v="13483.2"/>
    <n v="5047.76"/>
    <s v="EMI"/>
    <n v="0.24321068790268027"/>
    <x v="5"/>
    <x v="1"/>
    <x v="0"/>
    <s v="18:11"/>
    <x v="0"/>
    <x v="0"/>
  </r>
  <r>
    <s v="INV102817"/>
    <x v="352"/>
    <x v="0"/>
    <x v="0"/>
    <s v="STR010-2024-Dec"/>
    <x v="227"/>
    <x v="221"/>
    <x v="0"/>
    <x v="29"/>
    <x v="4"/>
    <x v="3"/>
    <s v="PRD0115"/>
    <x v="57"/>
    <x v="8"/>
    <x v="39"/>
    <x v="1"/>
    <x v="93"/>
    <x v="51"/>
    <n v="2500000"/>
    <x v="1"/>
    <s v="EMP0206"/>
    <s v="Arjun Krishnan"/>
    <n v="3"/>
    <n v="1736.99"/>
    <x v="1"/>
    <n v="1302.74"/>
    <n v="12"/>
    <n v="468.99"/>
    <n v="4377.22"/>
    <n v="3422.7"/>
    <n v="485.53000000000043"/>
    <s v="Debit Card"/>
    <n v="0.11092200072191949"/>
    <x v="1"/>
    <x v="0"/>
    <x v="0"/>
    <s v="10:57"/>
    <x v="3"/>
    <x v="0"/>
  </r>
  <r>
    <s v="INV102818"/>
    <x v="40"/>
    <x v="0"/>
    <x v="5"/>
    <s v="STR028-2024-Jun"/>
    <x v="86"/>
    <x v="85"/>
    <x v="1"/>
    <x v="32"/>
    <x v="3"/>
    <x v="1"/>
    <s v="PRD0171"/>
    <x v="32"/>
    <x v="15"/>
    <x v="27"/>
    <x v="20"/>
    <x v="87"/>
    <x v="65"/>
    <n v="2500000"/>
    <x v="2"/>
    <s v="EMP0160"/>
    <s v="Ganesh Iyengar"/>
    <n v="3"/>
    <n v="2594.4699999999998"/>
    <x v="0"/>
    <n v="778.34"/>
    <n v="12"/>
    <n v="840.61"/>
    <n v="7845.68"/>
    <n v="5301.96"/>
    <n v="1703.1100000000001"/>
    <s v="Credit Card"/>
    <n v="0.21707614891252258"/>
    <x v="2"/>
    <x v="1"/>
    <x v="0"/>
    <s v="14:55"/>
    <x v="1"/>
    <x v="1"/>
  </r>
  <r>
    <s v="INV102819"/>
    <x v="11"/>
    <x v="1"/>
    <x v="8"/>
    <s v="STR087-2025-Mar"/>
    <x v="816"/>
    <x v="283"/>
    <x v="0"/>
    <x v="21"/>
    <x v="1"/>
    <x v="3"/>
    <s v="PRD0101"/>
    <x v="233"/>
    <x v="17"/>
    <x v="30"/>
    <x v="21"/>
    <x v="45"/>
    <x v="42"/>
    <n v="2000000"/>
    <x v="1"/>
    <s v="EMP0206"/>
    <s v="Arjun Krishnan"/>
    <n v="2"/>
    <n v="976.88"/>
    <x v="0"/>
    <n v="195.38"/>
    <n v="5"/>
    <n v="87.92"/>
    <n v="1846.3"/>
    <n v="1348.58"/>
    <n v="409.8"/>
    <s v="Net Banking"/>
    <n v="0.22195742837025403"/>
    <x v="4"/>
    <x v="0"/>
    <x v="0"/>
    <s v="15:30"/>
    <x v="1"/>
    <x v="0"/>
  </r>
  <r>
    <s v="INV102820"/>
    <x v="352"/>
    <x v="0"/>
    <x v="0"/>
    <s v="STR118-2024-Dec"/>
    <x v="38"/>
    <x v="38"/>
    <x v="0"/>
    <x v="24"/>
    <x v="1"/>
    <x v="2"/>
    <s v="PRD0154"/>
    <x v="225"/>
    <x v="1"/>
    <x v="51"/>
    <x v="12"/>
    <x v="77"/>
    <x v="61"/>
    <n v="1000000"/>
    <x v="0"/>
    <s v="EMP0206"/>
    <s v="Arjun Krishnan"/>
    <n v="3"/>
    <n v="620.84"/>
    <x v="4"/>
    <n v="558.76"/>
    <n v="5"/>
    <n v="65.19"/>
    <n v="1368.95"/>
    <n v="1119.81"/>
    <n v="183.9500000000001"/>
    <s v="Credit Card"/>
    <n v="0.13437305964425297"/>
    <x v="2"/>
    <x v="1"/>
    <x v="0"/>
    <s v="18:11"/>
    <x v="0"/>
    <x v="0"/>
  </r>
  <r>
    <s v="INV102821"/>
    <x v="236"/>
    <x v="0"/>
    <x v="3"/>
    <s v="STR054-2024-Jul"/>
    <x v="307"/>
    <x v="296"/>
    <x v="1"/>
    <x v="14"/>
    <x v="1"/>
    <x v="0"/>
    <s v="PRD0134"/>
    <x v="55"/>
    <x v="8"/>
    <x v="13"/>
    <x v="22"/>
    <x v="85"/>
    <x v="37"/>
    <n v="2000000"/>
    <x v="1"/>
    <s v="EMP0015"/>
    <s v="Vikram Bhat"/>
    <n v="1"/>
    <n v="872.95"/>
    <x v="3"/>
    <n v="174.59"/>
    <n v="5"/>
    <n v="34.92"/>
    <n v="733.28"/>
    <n v="698.08"/>
    <n v="0.27999999999993008"/>
    <s v="Credit Card"/>
    <n v="3.8184595243280885E-4"/>
    <x v="2"/>
    <x v="0"/>
    <x v="0"/>
    <s v="19:45"/>
    <x v="0"/>
    <x v="1"/>
  </r>
  <r>
    <s v="INV102822"/>
    <x v="154"/>
    <x v="1"/>
    <x v="6"/>
    <s v="STR063-2025-Jan"/>
    <x v="794"/>
    <x v="737"/>
    <x v="1"/>
    <x v="4"/>
    <x v="2"/>
    <x v="3"/>
    <s v="PRD0030"/>
    <x v="173"/>
    <x v="10"/>
    <x v="71"/>
    <x v="22"/>
    <x v="70"/>
    <x v="56"/>
    <n v="1200000"/>
    <x v="2"/>
    <s v="EMP0073"/>
    <s v="Sathish Sundaram"/>
    <n v="2"/>
    <n v="674.8"/>
    <x v="2"/>
    <n v="0"/>
    <n v="5"/>
    <n v="67.48"/>
    <n v="1417.08"/>
    <n v="838.8"/>
    <n v="510.79999999999995"/>
    <s v="Credit Card"/>
    <n v="0.3604595365117001"/>
    <x v="2"/>
    <x v="0"/>
    <x v="0"/>
    <s v="19:52"/>
    <x v="0"/>
    <x v="0"/>
  </r>
  <r>
    <s v="INV102823"/>
    <x v="217"/>
    <x v="0"/>
    <x v="3"/>
    <s v="STR067-2024-Jul"/>
    <x v="785"/>
    <x v="730"/>
    <x v="1"/>
    <x v="36"/>
    <x v="1"/>
    <x v="1"/>
    <s v="PRD0236"/>
    <x v="81"/>
    <x v="1"/>
    <x v="51"/>
    <x v="1"/>
    <x v="108"/>
    <x v="24"/>
    <n v="2500000"/>
    <x v="0"/>
    <s v="EMP0194"/>
    <s v="Pranav Reddy"/>
    <n v="5"/>
    <n v="670.49"/>
    <x v="5"/>
    <n v="167.62"/>
    <n v="5"/>
    <n v="159.24"/>
    <n v="3344.07"/>
    <n v="2089.6"/>
    <n v="1095.2300000000002"/>
    <s v="Cash"/>
    <n v="0.32751407715747582"/>
    <x v="3"/>
    <x v="0"/>
    <x v="0"/>
    <s v="14:21"/>
    <x v="1"/>
    <x v="0"/>
  </r>
  <r>
    <s v="INV102824"/>
    <x v="77"/>
    <x v="0"/>
    <x v="5"/>
    <s v="STR004-2024-Jun"/>
    <x v="232"/>
    <x v="226"/>
    <x v="1"/>
    <x v="6"/>
    <x v="0"/>
    <x v="3"/>
    <s v="PRD0027"/>
    <x v="92"/>
    <x v="12"/>
    <x v="21"/>
    <x v="13"/>
    <x v="10"/>
    <x v="10"/>
    <n v="800000"/>
    <x v="2"/>
    <s v="EMP0086"/>
    <s v="Anil Reddy"/>
    <n v="3"/>
    <n v="2712.17"/>
    <x v="2"/>
    <n v="0"/>
    <n v="12"/>
    <n v="976.38"/>
    <n v="9112.89"/>
    <n v="6594.66"/>
    <n v="1541.8499999999995"/>
    <s v="UPI"/>
    <n v="0.16919440484851672"/>
    <x v="0"/>
    <x v="1"/>
    <x v="0"/>
    <s v="21:37"/>
    <x v="2"/>
    <x v="0"/>
  </r>
  <r>
    <s v="INV102825"/>
    <x v="101"/>
    <x v="0"/>
    <x v="1"/>
    <s v="STR006-2024-Oct"/>
    <x v="557"/>
    <x v="527"/>
    <x v="0"/>
    <x v="4"/>
    <x v="2"/>
    <x v="3"/>
    <s v="PRD0051"/>
    <x v="113"/>
    <x v="14"/>
    <x v="31"/>
    <x v="46"/>
    <x v="86"/>
    <x v="3"/>
    <n v="2000000"/>
    <x v="1"/>
    <s v="EMP0100"/>
    <s v="Priya Balasubramaniam"/>
    <n v="2"/>
    <n v="1210.77"/>
    <x v="5"/>
    <n v="121.08"/>
    <n v="3"/>
    <n v="69.010000000000005"/>
    <n v="2369.4699999999998"/>
    <n v="1908.08"/>
    <n v="392.37999999999988"/>
    <s v="Debit Card"/>
    <n v="0.16559821394657873"/>
    <x v="1"/>
    <x v="0"/>
    <x v="0"/>
    <s v="10:56"/>
    <x v="3"/>
    <x v="0"/>
  </r>
  <r>
    <s v="INV102826"/>
    <x v="156"/>
    <x v="0"/>
    <x v="10"/>
    <s v="STR076-2024-Apr"/>
    <x v="802"/>
    <x v="745"/>
    <x v="0"/>
    <x v="7"/>
    <x v="0"/>
    <x v="1"/>
    <s v="PRD0037"/>
    <x v="167"/>
    <x v="12"/>
    <x v="21"/>
    <x v="10"/>
    <x v="105"/>
    <x v="21"/>
    <n v="1500000"/>
    <x v="1"/>
    <s v="EMP0073"/>
    <s v="Sathish Sundaram"/>
    <n v="1"/>
    <n v="937.45"/>
    <x v="0"/>
    <n v="93.75"/>
    <n v="5"/>
    <n v="42.19"/>
    <n v="885.89"/>
    <n v="671.19"/>
    <n v="172.50999999999993"/>
    <s v="Debit Card"/>
    <n v="0.19473072277596534"/>
    <x v="1"/>
    <x v="0"/>
    <x v="0"/>
    <s v="11:00"/>
    <x v="3"/>
    <x v="0"/>
  </r>
  <r>
    <s v="INV102827"/>
    <x v="158"/>
    <x v="0"/>
    <x v="7"/>
    <s v="STR075-2024-Sep"/>
    <x v="499"/>
    <x v="473"/>
    <x v="0"/>
    <x v="1"/>
    <x v="1"/>
    <x v="2"/>
    <s v="PRD0071"/>
    <x v="17"/>
    <x v="10"/>
    <x v="17"/>
    <x v="4"/>
    <x v="21"/>
    <x v="21"/>
    <n v="1000000"/>
    <x v="1"/>
    <s v="EMP0194"/>
    <s v="Pranav Reddy"/>
    <n v="2"/>
    <n v="795.35"/>
    <x v="0"/>
    <n v="159.07"/>
    <n v="5"/>
    <n v="71.58"/>
    <n v="1503.21"/>
    <n v="1069.6199999999999"/>
    <n v="362.01000000000016"/>
    <s v="Credit Card"/>
    <n v="0.24082463528049983"/>
    <x v="2"/>
    <x v="0"/>
    <x v="0"/>
    <s v="17:29"/>
    <x v="0"/>
    <x v="0"/>
  </r>
  <r>
    <s v="INV102828"/>
    <x v="176"/>
    <x v="0"/>
    <x v="1"/>
    <s v="STR026-2024-Oct"/>
    <x v="441"/>
    <x v="424"/>
    <x v="1"/>
    <x v="1"/>
    <x v="1"/>
    <x v="3"/>
    <s v="PRD0120"/>
    <x v="120"/>
    <x v="18"/>
    <x v="34"/>
    <x v="9"/>
    <x v="65"/>
    <x v="53"/>
    <n v="2500000"/>
    <x v="0"/>
    <s v="EMP0206"/>
    <s v="Arjun Krishnan"/>
    <n v="2"/>
    <n v="588.57000000000005"/>
    <x v="1"/>
    <n v="294.29000000000002"/>
    <n v="5"/>
    <n v="44.14"/>
    <n v="926.99"/>
    <n v="742.24"/>
    <n v="140.61000000000001"/>
    <s v="Cash"/>
    <n v="0.15168448419076799"/>
    <x v="3"/>
    <x v="0"/>
    <x v="0"/>
    <s v="20:37"/>
    <x v="0"/>
    <x v="0"/>
  </r>
  <r>
    <s v="INV102829"/>
    <x v="353"/>
    <x v="1"/>
    <x v="8"/>
    <s v="STR089-2025-Mar"/>
    <x v="570"/>
    <x v="540"/>
    <x v="0"/>
    <x v="11"/>
    <x v="3"/>
    <x v="0"/>
    <s v="PRD0039"/>
    <x v="111"/>
    <x v="11"/>
    <x v="18"/>
    <x v="45"/>
    <x v="67"/>
    <x v="23"/>
    <n v="800000"/>
    <x v="0"/>
    <s v="EMP0173"/>
    <s v="Logesh Gopalakrishnan"/>
    <n v="2"/>
    <n v="961.03"/>
    <x v="0"/>
    <n v="192.21"/>
    <n v="5"/>
    <n v="86.49"/>
    <n v="1816.34"/>
    <n v="1140.4000000000001"/>
    <n v="589.44999999999982"/>
    <s v="Debit Card"/>
    <n v="0.32452624508627231"/>
    <x v="1"/>
    <x v="0"/>
    <x v="0"/>
    <s v="16:12"/>
    <x v="1"/>
    <x v="1"/>
  </r>
  <r>
    <s v="INV102830"/>
    <x v="142"/>
    <x v="0"/>
    <x v="7"/>
    <s v="STR105-2024-Sep"/>
    <x v="636"/>
    <x v="598"/>
    <x v="1"/>
    <x v="13"/>
    <x v="0"/>
    <x v="1"/>
    <s v="PRD0029"/>
    <x v="130"/>
    <x v="16"/>
    <x v="47"/>
    <x v="34"/>
    <x v="96"/>
    <x v="70"/>
    <n v="2500000"/>
    <x v="1"/>
    <s v="EMP0269"/>
    <s v="Ishwarya Shetty"/>
    <n v="2"/>
    <n v="1992.57"/>
    <x v="6"/>
    <n v="597.77"/>
    <n v="12"/>
    <n v="406.48"/>
    <n v="3793.85"/>
    <n v="2861.14"/>
    <n v="526.23"/>
    <s v="EMI"/>
    <n v="0.13870606376108702"/>
    <x v="5"/>
    <x v="0"/>
    <x v="0"/>
    <s v="14:19"/>
    <x v="1"/>
    <x v="1"/>
  </r>
  <r>
    <s v="INV102831"/>
    <x v="273"/>
    <x v="0"/>
    <x v="2"/>
    <s v="STR112-2024-May"/>
    <x v="107"/>
    <x v="106"/>
    <x v="0"/>
    <x v="13"/>
    <x v="0"/>
    <x v="2"/>
    <s v="PRD0159"/>
    <x v="212"/>
    <x v="5"/>
    <x v="35"/>
    <x v="44"/>
    <x v="25"/>
    <x v="25"/>
    <n v="1500000"/>
    <x v="0"/>
    <s v="EMP0194"/>
    <s v="Pranav Reddy"/>
    <n v="1"/>
    <n v="863.61"/>
    <x v="0"/>
    <n v="86.36"/>
    <n v="5"/>
    <n v="38.86"/>
    <n v="816.11"/>
    <n v="658.19"/>
    <n v="119.05999999999996"/>
    <s v="UPI"/>
    <n v="0.14588719657889249"/>
    <x v="0"/>
    <x v="0"/>
    <x v="0"/>
    <s v="19:45"/>
    <x v="0"/>
    <x v="0"/>
  </r>
  <r>
    <s v="INV102832"/>
    <x v="235"/>
    <x v="0"/>
    <x v="11"/>
    <s v="STR117-2024-Aug"/>
    <x v="817"/>
    <x v="758"/>
    <x v="1"/>
    <x v="36"/>
    <x v="1"/>
    <x v="0"/>
    <s v="PRD0043"/>
    <x v="63"/>
    <x v="12"/>
    <x v="21"/>
    <x v="20"/>
    <x v="82"/>
    <x v="39"/>
    <n v="1500000"/>
    <x v="1"/>
    <s v="EMP0204"/>
    <s v="Rahul Krishnan"/>
    <n v="1"/>
    <n v="3221.32"/>
    <x v="5"/>
    <n v="161.07"/>
    <n v="12"/>
    <n v="367.23"/>
    <n v="3427.48"/>
    <n v="2034.01"/>
    <n v="1026.24"/>
    <s v="Cash"/>
    <n v="0.29941531387491682"/>
    <x v="3"/>
    <x v="1"/>
    <x v="0"/>
    <s v="10:48"/>
    <x v="3"/>
    <x v="0"/>
  </r>
  <r>
    <s v="INV102833"/>
    <x v="81"/>
    <x v="0"/>
    <x v="1"/>
    <s v="STR111-2024-Oct"/>
    <x v="546"/>
    <x v="516"/>
    <x v="1"/>
    <x v="6"/>
    <x v="0"/>
    <x v="3"/>
    <s v="PRD0177"/>
    <x v="73"/>
    <x v="10"/>
    <x v="15"/>
    <x v="28"/>
    <x v="23"/>
    <x v="23"/>
    <n v="2500000"/>
    <x v="0"/>
    <s v="EMP0121"/>
    <s v="Yamini Pandian"/>
    <n v="2"/>
    <n v="995.71"/>
    <x v="1"/>
    <n v="497.86"/>
    <n v="5"/>
    <n v="74.680000000000007"/>
    <n v="1568.24"/>
    <n v="1259.44"/>
    <n v="234.11999999999995"/>
    <s v="Net Banking"/>
    <n v="0.14928837422843438"/>
    <x v="4"/>
    <x v="0"/>
    <x v="0"/>
    <s v="15:47"/>
    <x v="1"/>
    <x v="1"/>
  </r>
  <r>
    <s v="INV102834"/>
    <x v="93"/>
    <x v="0"/>
    <x v="1"/>
    <s v="STR088-2024-Oct"/>
    <x v="773"/>
    <x v="719"/>
    <x v="1"/>
    <x v="20"/>
    <x v="0"/>
    <x v="1"/>
    <s v="PRD0043"/>
    <x v="63"/>
    <x v="12"/>
    <x v="21"/>
    <x v="20"/>
    <x v="17"/>
    <x v="17"/>
    <n v="2000000"/>
    <x v="2"/>
    <s v="EMP0203"/>
    <s v="Rani Mishra"/>
    <n v="4"/>
    <n v="2947"/>
    <x v="0"/>
    <n v="1178.8"/>
    <n v="12"/>
    <n v="1273.0999999999999"/>
    <n v="11882.3"/>
    <n v="8136.04"/>
    <n v="2473.1599999999994"/>
    <s v="UPI"/>
    <n v="0.2081381550709879"/>
    <x v="0"/>
    <x v="1"/>
    <x v="1"/>
    <s v="16:53"/>
    <x v="1"/>
    <x v="0"/>
  </r>
  <r>
    <s v="INV102835"/>
    <x v="104"/>
    <x v="0"/>
    <x v="5"/>
    <s v="STR102-2024-Jun"/>
    <x v="71"/>
    <x v="71"/>
    <x v="0"/>
    <x v="3"/>
    <x v="3"/>
    <x v="3"/>
    <s v="PRD0042"/>
    <x v="82"/>
    <x v="17"/>
    <x v="52"/>
    <x v="2"/>
    <x v="1"/>
    <x v="1"/>
    <n v="1000000"/>
    <x v="1"/>
    <s v="EMP0258"/>
    <s v="Preethi Singh"/>
    <n v="2"/>
    <n v="1405.56"/>
    <x v="2"/>
    <n v="0"/>
    <n v="12"/>
    <n v="337.33"/>
    <n v="3148.45"/>
    <n v="1957.36"/>
    <n v="853.76"/>
    <s v="Credit Card"/>
    <n v="0.27116835268147821"/>
    <x v="2"/>
    <x v="0"/>
    <x v="0"/>
    <s v="13:01"/>
    <x v="1"/>
    <x v="0"/>
  </r>
  <r>
    <s v="INV102836"/>
    <x v="161"/>
    <x v="1"/>
    <x v="8"/>
    <s v="STR049-2025-Mar"/>
    <x v="244"/>
    <x v="238"/>
    <x v="0"/>
    <x v="0"/>
    <x v="0"/>
    <x v="0"/>
    <s v="PRD0163"/>
    <x v="44"/>
    <x v="15"/>
    <x v="27"/>
    <x v="5"/>
    <x v="110"/>
    <x v="74"/>
    <n v="1200000"/>
    <x v="2"/>
    <s v="EMP0258"/>
    <s v="Preethi Singh"/>
    <n v="4"/>
    <n v="1213.31"/>
    <x v="3"/>
    <n v="970.65"/>
    <n v="12"/>
    <n v="465.91"/>
    <n v="4348.5"/>
    <n v="3210.56"/>
    <n v="672.03"/>
    <s v="Credit Card"/>
    <n v="0.15454294584339426"/>
    <x v="2"/>
    <x v="0"/>
    <x v="0"/>
    <s v="18:04"/>
    <x v="0"/>
    <x v="0"/>
  </r>
  <r>
    <s v="INV102837"/>
    <x v="153"/>
    <x v="0"/>
    <x v="7"/>
    <s v="STR066-2024-Sep"/>
    <x v="286"/>
    <x v="277"/>
    <x v="1"/>
    <x v="2"/>
    <x v="2"/>
    <x v="0"/>
    <s v="PRD0200"/>
    <x v="0"/>
    <x v="0"/>
    <x v="0"/>
    <x v="0"/>
    <x v="39"/>
    <x v="36"/>
    <n v="2500000"/>
    <x v="1"/>
    <s v="EMP0160"/>
    <s v="Ganesh Iyengar"/>
    <n v="1"/>
    <n v="762.71"/>
    <x v="1"/>
    <n v="190.68"/>
    <n v="5"/>
    <n v="28.6"/>
    <n v="600.63"/>
    <n v="496.67"/>
    <n v="75.359999999999985"/>
    <s v="UPI"/>
    <n v="0.12546825832875477"/>
    <x v="0"/>
    <x v="1"/>
    <x v="0"/>
    <s v="11:51"/>
    <x v="3"/>
    <x v="0"/>
  </r>
  <r>
    <s v="INV102838"/>
    <x v="13"/>
    <x v="0"/>
    <x v="2"/>
    <s v="STR093-2024-May"/>
    <x v="101"/>
    <x v="100"/>
    <x v="0"/>
    <x v="23"/>
    <x v="0"/>
    <x v="1"/>
    <s v="PRD0132"/>
    <x v="107"/>
    <x v="1"/>
    <x v="62"/>
    <x v="13"/>
    <x v="47"/>
    <x v="29"/>
    <n v="1000000"/>
    <x v="1"/>
    <s v="EMP0285"/>
    <s v="Chandran Krishnan"/>
    <n v="4"/>
    <n v="648.04999999999995"/>
    <x v="3"/>
    <n v="518.44000000000005"/>
    <n v="5"/>
    <n v="103.69"/>
    <n v="2177.4499999999998"/>
    <n v="1458.44"/>
    <n v="615.31999999999971"/>
    <s v="Credit Card"/>
    <n v="0.28258743025098154"/>
    <x v="2"/>
    <x v="0"/>
    <x v="0"/>
    <s v="11:50"/>
    <x v="3"/>
    <x v="0"/>
  </r>
  <r>
    <s v="INV102839"/>
    <x v="260"/>
    <x v="0"/>
    <x v="5"/>
    <s v="STR018-2024-Jun"/>
    <x v="306"/>
    <x v="295"/>
    <x v="0"/>
    <x v="6"/>
    <x v="0"/>
    <x v="1"/>
    <s v="PRD0188"/>
    <x v="192"/>
    <x v="13"/>
    <x v="57"/>
    <x v="19"/>
    <x v="46"/>
    <x v="43"/>
    <n v="2000000"/>
    <x v="0"/>
    <s v="EMP0194"/>
    <s v="Pranav Reddy"/>
    <n v="3"/>
    <n v="540.79999999999995"/>
    <x v="0"/>
    <n v="162.24"/>
    <n v="5"/>
    <n v="73.010000000000005"/>
    <n v="1533.17"/>
    <n v="1011.27"/>
    <n v="448.8900000000001"/>
    <s v="EMI"/>
    <n v="0.29278553585055805"/>
    <x v="5"/>
    <x v="1"/>
    <x v="0"/>
    <s v="15:59"/>
    <x v="1"/>
    <x v="1"/>
  </r>
  <r>
    <s v="INV102840"/>
    <x v="143"/>
    <x v="0"/>
    <x v="2"/>
    <s v="STR099-2024-May"/>
    <x v="239"/>
    <x v="233"/>
    <x v="0"/>
    <x v="14"/>
    <x v="1"/>
    <x v="1"/>
    <s v="PRD0095"/>
    <x v="213"/>
    <x v="5"/>
    <x v="11"/>
    <x v="33"/>
    <x v="22"/>
    <x v="22"/>
    <n v="1500000"/>
    <x v="2"/>
    <s v="EMP0206"/>
    <s v="Arjun Krishnan"/>
    <n v="1"/>
    <n v="868.28"/>
    <x v="4"/>
    <n v="260.48"/>
    <n v="5"/>
    <n v="30.39"/>
    <n v="638.19000000000005"/>
    <n v="670.17"/>
    <n v="-62.369999999999905"/>
    <s v="Credit Card"/>
    <n v="-9.7729516288252563E-2"/>
    <x v="2"/>
    <x v="0"/>
    <x v="0"/>
    <s v="21:44"/>
    <x v="2"/>
    <x v="0"/>
  </r>
  <r>
    <s v="INV102841"/>
    <x v="210"/>
    <x v="0"/>
    <x v="9"/>
    <s v="STR067-2024-Nov"/>
    <x v="254"/>
    <x v="248"/>
    <x v="0"/>
    <x v="23"/>
    <x v="0"/>
    <x v="0"/>
    <s v="PRD0248"/>
    <x v="178"/>
    <x v="5"/>
    <x v="35"/>
    <x v="41"/>
    <x v="108"/>
    <x v="24"/>
    <n v="2500000"/>
    <x v="0"/>
    <s v="EMP0063"/>
    <s v="Anusuya Subramaniam"/>
    <n v="2"/>
    <n v="1219.98"/>
    <x v="0"/>
    <n v="244"/>
    <n v="12"/>
    <n v="263.52"/>
    <n v="2459.48"/>
    <n v="1634.66"/>
    <n v="561.29999999999995"/>
    <s v="UPI"/>
    <n v="0.22821897311626846"/>
    <x v="0"/>
    <x v="1"/>
    <x v="0"/>
    <s v="20:36"/>
    <x v="0"/>
    <x v="0"/>
  </r>
  <r>
    <s v="INV102842"/>
    <x v="213"/>
    <x v="0"/>
    <x v="1"/>
    <s v="STR109-2024-Oct"/>
    <x v="181"/>
    <x v="178"/>
    <x v="0"/>
    <x v="4"/>
    <x v="2"/>
    <x v="3"/>
    <s v="PRD0243"/>
    <x v="21"/>
    <x v="0"/>
    <x v="19"/>
    <x v="12"/>
    <x v="13"/>
    <x v="13"/>
    <n v="1200000"/>
    <x v="2"/>
    <s v="EMP0045"/>
    <s v="Chitra Chettiar"/>
    <n v="2"/>
    <n v="1246.28"/>
    <x v="5"/>
    <n v="124.63"/>
    <n v="12"/>
    <n v="284.14999999999998"/>
    <n v="2652.08"/>
    <n v="1753.84"/>
    <n v="614.09"/>
    <s v="Cash"/>
    <n v="0.2315503303067781"/>
    <x v="3"/>
    <x v="0"/>
    <x v="0"/>
    <s v="10:37"/>
    <x v="3"/>
    <x v="0"/>
  </r>
  <r>
    <s v="INV102843"/>
    <x v="272"/>
    <x v="0"/>
    <x v="9"/>
    <s v="STR079-2024-Nov"/>
    <x v="692"/>
    <x v="644"/>
    <x v="0"/>
    <x v="19"/>
    <x v="1"/>
    <x v="2"/>
    <s v="PRD0144"/>
    <x v="93"/>
    <x v="10"/>
    <x v="17"/>
    <x v="18"/>
    <x v="79"/>
    <x v="63"/>
    <n v="2500000"/>
    <x v="1"/>
    <s v="EMP0260"/>
    <s v="Malathi Varma"/>
    <n v="2"/>
    <n v="1121.19"/>
    <x v="1"/>
    <n v="560.6"/>
    <n v="12"/>
    <n v="201.81"/>
    <n v="1883.59"/>
    <n v="1399.68"/>
    <n v="282.09999999999985"/>
    <s v="Net Banking"/>
    <n v="0.14976719986833645"/>
    <x v="4"/>
    <x v="0"/>
    <x v="0"/>
    <s v="17:14"/>
    <x v="0"/>
    <x v="1"/>
  </r>
  <r>
    <s v="INV102844"/>
    <x v="248"/>
    <x v="0"/>
    <x v="5"/>
    <s v="STR080-2024-Jun"/>
    <x v="451"/>
    <x v="433"/>
    <x v="0"/>
    <x v="34"/>
    <x v="0"/>
    <x v="0"/>
    <s v="PRD0033"/>
    <x v="103"/>
    <x v="2"/>
    <x v="59"/>
    <x v="30"/>
    <x v="26"/>
    <x v="19"/>
    <n v="2000000"/>
    <x v="1"/>
    <s v="EMP0204"/>
    <s v="Rahul Krishnan"/>
    <n v="1"/>
    <n v="3398.29"/>
    <x v="5"/>
    <n v="169.91"/>
    <n v="12"/>
    <n v="387.41"/>
    <n v="3615.79"/>
    <n v="2710.05"/>
    <n v="518.3299999999997"/>
    <s v="Debit Card"/>
    <n v="0.14335179863874831"/>
    <x v="1"/>
    <x v="0"/>
    <x v="0"/>
    <s v="12:31"/>
    <x v="1"/>
    <x v="0"/>
  </r>
  <r>
    <s v="INV102845"/>
    <x v="74"/>
    <x v="0"/>
    <x v="9"/>
    <s v="STR084-2024-Nov"/>
    <x v="567"/>
    <x v="537"/>
    <x v="0"/>
    <x v="26"/>
    <x v="4"/>
    <x v="1"/>
    <s v="PRD0136"/>
    <x v="203"/>
    <x v="14"/>
    <x v="31"/>
    <x v="41"/>
    <x v="7"/>
    <x v="7"/>
    <n v="2000000"/>
    <x v="0"/>
    <s v="EMP0173"/>
    <s v="Logesh Gopalakrishnan"/>
    <n v="2"/>
    <n v="1162.68"/>
    <x v="3"/>
    <n v="465.07"/>
    <n v="3"/>
    <n v="55.81"/>
    <n v="1916.1"/>
    <n v="1820.92"/>
    <n v="39.369999999999834"/>
    <s v="Debit Card"/>
    <n v="2.0546944313971003E-2"/>
    <x v="1"/>
    <x v="0"/>
    <x v="0"/>
    <s v="21:55"/>
    <x v="2"/>
    <x v="0"/>
  </r>
  <r>
    <s v="INV102846"/>
    <x v="253"/>
    <x v="0"/>
    <x v="1"/>
    <s v="STR010-2024-Oct"/>
    <x v="799"/>
    <x v="742"/>
    <x v="1"/>
    <x v="12"/>
    <x v="3"/>
    <x v="1"/>
    <s v="PRD0050"/>
    <x v="144"/>
    <x v="8"/>
    <x v="16"/>
    <x v="28"/>
    <x v="93"/>
    <x v="51"/>
    <n v="2500000"/>
    <x v="1"/>
    <s v="EMP0206"/>
    <s v="Arjun Krishnan"/>
    <n v="3"/>
    <n v="1152.68"/>
    <x v="2"/>
    <n v="0"/>
    <n v="12"/>
    <n v="414.96"/>
    <n v="3873"/>
    <n v="2308.89"/>
    <n v="1149.1500000000001"/>
    <s v="Debit Card"/>
    <n v="0.29670797831138657"/>
    <x v="1"/>
    <x v="0"/>
    <x v="0"/>
    <s v="17:09"/>
    <x v="0"/>
    <x v="0"/>
  </r>
  <r>
    <s v="INV102847"/>
    <x v="207"/>
    <x v="0"/>
    <x v="11"/>
    <s v="STR072-2024-Aug"/>
    <x v="502"/>
    <x v="476"/>
    <x v="1"/>
    <x v="14"/>
    <x v="1"/>
    <x v="1"/>
    <s v="PRD0102"/>
    <x v="207"/>
    <x v="2"/>
    <x v="3"/>
    <x v="7"/>
    <x v="24"/>
    <x v="24"/>
    <n v="1500000"/>
    <x v="0"/>
    <s v="EMP0121"/>
    <s v="Yamini Pandian"/>
    <n v="0"/>
    <n v="1770.94"/>
    <x v="4"/>
    <n v="0"/>
    <n v="12"/>
    <n v="0"/>
    <n v="0"/>
    <n v="0"/>
    <n v="0"/>
    <s v="Cash"/>
    <n v="0"/>
    <x v="3"/>
    <x v="1"/>
    <x v="0"/>
    <s v="20:21"/>
    <x v="0"/>
    <x v="0"/>
  </r>
  <r>
    <s v="INV102848"/>
    <x v="336"/>
    <x v="1"/>
    <x v="6"/>
    <s v="STR101-2025-Jan"/>
    <x v="818"/>
    <x v="759"/>
    <x v="1"/>
    <x v="7"/>
    <x v="0"/>
    <x v="0"/>
    <s v="PRD0157"/>
    <x v="115"/>
    <x v="14"/>
    <x v="65"/>
    <x v="11"/>
    <x v="34"/>
    <x v="32"/>
    <n v="1200000"/>
    <x v="1"/>
    <s v="EMP0063"/>
    <s v="Anusuya Subramaniam"/>
    <n v="4"/>
    <n v="3264.68"/>
    <x v="2"/>
    <n v="0"/>
    <n v="3"/>
    <n v="391.76"/>
    <n v="13450.48"/>
    <n v="7959.72"/>
    <n v="5098.9999999999991"/>
    <s v="UPI"/>
    <n v="0.37909427767633563"/>
    <x v="0"/>
    <x v="1"/>
    <x v="0"/>
    <s v="20:18"/>
    <x v="0"/>
    <x v="1"/>
  </r>
  <r>
    <s v="INV102849"/>
    <x v="144"/>
    <x v="1"/>
    <x v="8"/>
    <s v="STR034-2025-Mar"/>
    <x v="173"/>
    <x v="170"/>
    <x v="0"/>
    <x v="22"/>
    <x v="1"/>
    <x v="0"/>
    <s v="PRD0136"/>
    <x v="203"/>
    <x v="14"/>
    <x v="31"/>
    <x v="41"/>
    <x v="117"/>
    <x v="79"/>
    <n v="1200000"/>
    <x v="2"/>
    <s v="EMP0073"/>
    <s v="Sathish Sundaram"/>
    <n v="1"/>
    <n v="1179.73"/>
    <x v="4"/>
    <n v="353.92"/>
    <n v="3"/>
    <n v="24.77"/>
    <n v="850.58"/>
    <n v="910.46"/>
    <n v="-84.649999999999991"/>
    <s v="Cash"/>
    <n v="-9.9520327306073492E-2"/>
    <x v="3"/>
    <x v="1"/>
    <x v="0"/>
    <s v="15:38"/>
    <x v="1"/>
    <x v="0"/>
  </r>
  <r>
    <s v="INV102850"/>
    <x v="331"/>
    <x v="0"/>
    <x v="3"/>
    <s v="STR018-2024-Jul"/>
    <x v="819"/>
    <x v="760"/>
    <x v="0"/>
    <x v="22"/>
    <x v="1"/>
    <x v="0"/>
    <s v="PRD0006"/>
    <x v="224"/>
    <x v="19"/>
    <x v="72"/>
    <x v="34"/>
    <x v="46"/>
    <x v="43"/>
    <n v="2000000"/>
    <x v="0"/>
    <s v="EMP0206"/>
    <s v="Arjun Krishnan"/>
    <n v="1"/>
    <n v="1116.5899999999999"/>
    <x v="6"/>
    <n v="167.49"/>
    <n v="12"/>
    <n v="113.89"/>
    <n v="1062.99"/>
    <n v="753.73"/>
    <n v="195.37"/>
    <s v="Credit Card"/>
    <n v="0.18379288610429073"/>
    <x v="2"/>
    <x v="0"/>
    <x v="0"/>
    <s v="10:26"/>
    <x v="3"/>
    <x v="0"/>
  </r>
  <r>
    <s v="INV102851"/>
    <x v="259"/>
    <x v="0"/>
    <x v="11"/>
    <s v="STR016-2024-Aug"/>
    <x v="488"/>
    <x v="312"/>
    <x v="1"/>
    <x v="3"/>
    <x v="3"/>
    <x v="2"/>
    <s v="PRD0144"/>
    <x v="93"/>
    <x v="10"/>
    <x v="17"/>
    <x v="18"/>
    <x v="50"/>
    <x v="46"/>
    <n v="1200000"/>
    <x v="0"/>
    <s v="EMP0276"/>
    <s v="Manoj Ramachandran"/>
    <n v="2"/>
    <n v="1083.27"/>
    <x v="2"/>
    <n v="0"/>
    <n v="12"/>
    <n v="259.98"/>
    <n v="2426.52"/>
    <n v="1399.68"/>
    <n v="766.8599999999999"/>
    <s v="EMI"/>
    <n v="0.31603283714949798"/>
    <x v="5"/>
    <x v="1"/>
    <x v="0"/>
    <s v="20:23"/>
    <x v="0"/>
    <x v="0"/>
  </r>
  <r>
    <s v="INV102852"/>
    <x v="268"/>
    <x v="0"/>
    <x v="10"/>
    <s v="STR046-2024-Apr"/>
    <x v="231"/>
    <x v="225"/>
    <x v="0"/>
    <x v="5"/>
    <x v="2"/>
    <x v="1"/>
    <s v="PRD0117"/>
    <x v="10"/>
    <x v="8"/>
    <x v="10"/>
    <x v="8"/>
    <x v="68"/>
    <x v="54"/>
    <n v="800000"/>
    <x v="2"/>
    <s v="EMP0255"/>
    <s v="Venkat Sharma"/>
    <n v="1"/>
    <n v="1699.19"/>
    <x v="2"/>
    <n v="0"/>
    <n v="12"/>
    <n v="203.9"/>
    <n v="1903.09"/>
    <n v="1399.85"/>
    <n v="299.34000000000003"/>
    <s v="Cash"/>
    <n v="0.15729156266913286"/>
    <x v="3"/>
    <x v="0"/>
    <x v="0"/>
    <s v="14:45"/>
    <x v="1"/>
    <x v="0"/>
  </r>
  <r>
    <s v="INV102853"/>
    <x v="107"/>
    <x v="1"/>
    <x v="4"/>
    <s v="STR010-2025-Feb"/>
    <x v="514"/>
    <x v="487"/>
    <x v="0"/>
    <x v="16"/>
    <x v="3"/>
    <x v="1"/>
    <s v="PRD0224"/>
    <x v="3"/>
    <x v="2"/>
    <x v="3"/>
    <x v="3"/>
    <x v="93"/>
    <x v="51"/>
    <n v="2500000"/>
    <x v="1"/>
    <s v="EMP0203"/>
    <s v="Rani Mishra"/>
    <n v="2"/>
    <n v="4621.1400000000003"/>
    <x v="5"/>
    <n v="462.11"/>
    <n v="12"/>
    <n v="1053.6199999999999"/>
    <n v="9833.7900000000009"/>
    <n v="6741.6"/>
    <n v="2038.5700000000006"/>
    <s v="Cash"/>
    <n v="0.20730257611765154"/>
    <x v="3"/>
    <x v="1"/>
    <x v="0"/>
    <s v="15:58"/>
    <x v="1"/>
    <x v="0"/>
  </r>
  <r>
    <s v="INV102854"/>
    <x v="81"/>
    <x v="0"/>
    <x v="1"/>
    <s v="STR028-2024-Oct"/>
    <x v="74"/>
    <x v="74"/>
    <x v="1"/>
    <x v="15"/>
    <x v="4"/>
    <x v="1"/>
    <s v="PRD0071"/>
    <x v="17"/>
    <x v="10"/>
    <x v="17"/>
    <x v="4"/>
    <x v="87"/>
    <x v="65"/>
    <n v="2500000"/>
    <x v="2"/>
    <s v="EMP0026"/>
    <s v="Sunita Ramachandran"/>
    <n v="3"/>
    <n v="941.8"/>
    <x v="2"/>
    <n v="0"/>
    <n v="5"/>
    <n v="141.27000000000001"/>
    <n v="2966.67"/>
    <n v="1604.43"/>
    <n v="1220.97"/>
    <s v="Debit Card"/>
    <n v="0.41156245891858551"/>
    <x v="1"/>
    <x v="0"/>
    <x v="0"/>
    <s v="21:02"/>
    <x v="2"/>
    <x v="1"/>
  </r>
  <r>
    <s v="INV102855"/>
    <x v="230"/>
    <x v="0"/>
    <x v="9"/>
    <s v="STR047-2024-Nov"/>
    <x v="414"/>
    <x v="398"/>
    <x v="0"/>
    <x v="3"/>
    <x v="3"/>
    <x v="1"/>
    <s v="PRD0241"/>
    <x v="102"/>
    <x v="4"/>
    <x v="41"/>
    <x v="14"/>
    <x v="12"/>
    <x v="12"/>
    <n v="800000"/>
    <x v="0"/>
    <s v="EMP0269"/>
    <s v="Ishwarya Shetty"/>
    <n v="4"/>
    <n v="1519.75"/>
    <x v="2"/>
    <n v="0"/>
    <n v="12"/>
    <n v="729.48"/>
    <n v="6808.48"/>
    <n v="4460.76"/>
    <n v="1618.2399999999993"/>
    <s v="Debit Card"/>
    <n v="0.23768006956031293"/>
    <x v="1"/>
    <x v="0"/>
    <x v="0"/>
    <s v="13:52"/>
    <x v="1"/>
    <x v="0"/>
  </r>
  <r>
    <s v="INV102856"/>
    <x v="232"/>
    <x v="0"/>
    <x v="1"/>
    <s v="STR109-2024-Oct"/>
    <x v="266"/>
    <x v="258"/>
    <x v="1"/>
    <x v="2"/>
    <x v="2"/>
    <x v="0"/>
    <s v="PRD0083"/>
    <x v="67"/>
    <x v="0"/>
    <x v="0"/>
    <x v="36"/>
    <x v="13"/>
    <x v="13"/>
    <n v="1200000"/>
    <x v="2"/>
    <s v="EMP0206"/>
    <s v="Arjun Krishnan"/>
    <n v="0"/>
    <n v="859.52"/>
    <x v="0"/>
    <n v="0"/>
    <n v="5"/>
    <n v="0"/>
    <n v="0"/>
    <n v="0"/>
    <n v="0"/>
    <s v="Credit Card"/>
    <n v="0"/>
    <x v="2"/>
    <x v="1"/>
    <x v="0"/>
    <s v="11:34"/>
    <x v="3"/>
    <x v="0"/>
  </r>
  <r>
    <s v="INV102857"/>
    <x v="60"/>
    <x v="0"/>
    <x v="11"/>
    <s v="STR065-2024-Aug"/>
    <x v="185"/>
    <x v="182"/>
    <x v="1"/>
    <x v="8"/>
    <x v="3"/>
    <x v="1"/>
    <s v="PRD0062"/>
    <x v="106"/>
    <x v="13"/>
    <x v="57"/>
    <x v="25"/>
    <x v="102"/>
    <x v="73"/>
    <n v="1200000"/>
    <x v="0"/>
    <s v="EMP0194"/>
    <s v="Pranav Reddy"/>
    <n v="2"/>
    <n v="659.8"/>
    <x v="0"/>
    <n v="131.96"/>
    <n v="5"/>
    <n v="59.38"/>
    <n v="1247.02"/>
    <n v="849.52"/>
    <n v="338.12"/>
    <s v="UPI"/>
    <n v="0.27114240348991997"/>
    <x v="0"/>
    <x v="1"/>
    <x v="0"/>
    <s v="20:30"/>
    <x v="0"/>
    <x v="1"/>
  </r>
  <r>
    <s v="INV102858"/>
    <x v="100"/>
    <x v="0"/>
    <x v="5"/>
    <s v="STR087-2024-Jun"/>
    <x v="542"/>
    <x v="512"/>
    <x v="0"/>
    <x v="10"/>
    <x v="4"/>
    <x v="1"/>
    <s v="PRD0184"/>
    <x v="220"/>
    <x v="9"/>
    <x v="12"/>
    <x v="18"/>
    <x v="45"/>
    <x v="42"/>
    <n v="2000000"/>
    <x v="1"/>
    <s v="EMP0015"/>
    <s v="Vikram Bhat"/>
    <n v="3"/>
    <n v="1806"/>
    <x v="6"/>
    <n v="812.7"/>
    <n v="12"/>
    <n v="552.64"/>
    <n v="5157.9399999999996"/>
    <n v="3550.23"/>
    <n v="1055.0699999999997"/>
    <s v="Cash"/>
    <n v="0.20455259270173748"/>
    <x v="3"/>
    <x v="1"/>
    <x v="0"/>
    <s v="20:08"/>
    <x v="0"/>
    <x v="1"/>
  </r>
  <r>
    <s v="INV102859"/>
    <x v="348"/>
    <x v="0"/>
    <x v="3"/>
    <s v="STR006-2024-Jul"/>
    <x v="225"/>
    <x v="219"/>
    <x v="1"/>
    <x v="2"/>
    <x v="2"/>
    <x v="1"/>
    <s v="PRD0105"/>
    <x v="97"/>
    <x v="8"/>
    <x v="10"/>
    <x v="43"/>
    <x v="86"/>
    <x v="3"/>
    <n v="2000000"/>
    <x v="1"/>
    <s v="EMP0147"/>
    <s v="Yogesh Chettiar"/>
    <n v="3"/>
    <n v="1301.9100000000001"/>
    <x v="2"/>
    <n v="0"/>
    <n v="12"/>
    <n v="468.69"/>
    <n v="4374.42"/>
    <n v="2525.5500000000002"/>
    <n v="1380.1799999999998"/>
    <s v="UPI"/>
    <n v="0.31551154210158144"/>
    <x v="0"/>
    <x v="0"/>
    <x v="0"/>
    <s v="10:45"/>
    <x v="3"/>
    <x v="1"/>
  </r>
  <r>
    <s v="INV102860"/>
    <x v="130"/>
    <x v="0"/>
    <x v="1"/>
    <s v="STR015-2024-Oct"/>
    <x v="503"/>
    <x v="477"/>
    <x v="0"/>
    <x v="23"/>
    <x v="0"/>
    <x v="1"/>
    <s v="PRD0069"/>
    <x v="78"/>
    <x v="1"/>
    <x v="1"/>
    <x v="26"/>
    <x v="84"/>
    <x v="11"/>
    <n v="800000"/>
    <x v="1"/>
    <s v="EMP0020"/>
    <s v="Eswar Prasad"/>
    <n v="2"/>
    <n v="644.6"/>
    <x v="2"/>
    <n v="0"/>
    <n v="5"/>
    <n v="64.459999999999994"/>
    <n v="1353.66"/>
    <n v="738"/>
    <n v="551.20000000000005"/>
    <s v="UPI"/>
    <n v="0.40719235258484404"/>
    <x v="0"/>
    <x v="0"/>
    <x v="0"/>
    <s v="14:46"/>
    <x v="1"/>
    <x v="1"/>
  </r>
  <r>
    <s v="INV102861"/>
    <x v="340"/>
    <x v="1"/>
    <x v="8"/>
    <s v="STR008-2025-Mar"/>
    <x v="794"/>
    <x v="737"/>
    <x v="1"/>
    <x v="4"/>
    <x v="2"/>
    <x v="3"/>
    <s v="PRD0218"/>
    <x v="40"/>
    <x v="18"/>
    <x v="34"/>
    <x v="10"/>
    <x v="63"/>
    <x v="51"/>
    <n v="1500000"/>
    <x v="1"/>
    <s v="EMP0156"/>
    <s v="Deepthi Iyengar"/>
    <n v="3"/>
    <n v="780.27"/>
    <x v="3"/>
    <n v="468.16"/>
    <n v="5"/>
    <n v="93.63"/>
    <n v="1966.28"/>
    <n v="1541.52"/>
    <n v="331.13"/>
    <s v="Cash"/>
    <n v="0.16840429643794372"/>
    <x v="3"/>
    <x v="0"/>
    <x v="0"/>
    <s v="19:01"/>
    <x v="0"/>
    <x v="1"/>
  </r>
  <r>
    <s v="INV102862"/>
    <x v="187"/>
    <x v="0"/>
    <x v="3"/>
    <s v="STR085-2024-Jul"/>
    <x v="197"/>
    <x v="194"/>
    <x v="0"/>
    <x v="11"/>
    <x v="3"/>
    <x v="1"/>
    <s v="PRD0012"/>
    <x v="210"/>
    <x v="17"/>
    <x v="30"/>
    <x v="21"/>
    <x v="9"/>
    <x v="9"/>
    <n v="1500000"/>
    <x v="2"/>
    <s v="EMP0215"/>
    <s v="Praveen Gupta"/>
    <n v="3"/>
    <n v="1479.83"/>
    <x v="3"/>
    <n v="887.9"/>
    <n v="12"/>
    <n v="426.19"/>
    <n v="3977.78"/>
    <n v="2902.11"/>
    <n v="649.48"/>
    <s v="UPI"/>
    <n v="0.16327700375586382"/>
    <x v="0"/>
    <x v="1"/>
    <x v="0"/>
    <s v="13:31"/>
    <x v="1"/>
    <x v="1"/>
  </r>
  <r>
    <s v="INV102863"/>
    <x v="324"/>
    <x v="0"/>
    <x v="0"/>
    <s v="STR032-2024-Dec"/>
    <x v="699"/>
    <x v="651"/>
    <x v="0"/>
    <x v="21"/>
    <x v="1"/>
    <x v="1"/>
    <s v="PRD0028"/>
    <x v="231"/>
    <x v="17"/>
    <x v="30"/>
    <x v="19"/>
    <x v="56"/>
    <x v="30"/>
    <n v="2500000"/>
    <x v="1"/>
    <s v="EMP0091"/>
    <s v="Hari Nair"/>
    <n v="2"/>
    <n v="831.81"/>
    <x v="5"/>
    <n v="83.18"/>
    <n v="5"/>
    <n v="79.02"/>
    <n v="1659.46"/>
    <n v="1151.44"/>
    <n v="429"/>
    <s v="Cash"/>
    <n v="0.25851783110168369"/>
    <x v="3"/>
    <x v="0"/>
    <x v="0"/>
    <s v="18:21"/>
    <x v="0"/>
    <x v="0"/>
  </r>
  <r>
    <s v="INV102864"/>
    <x v="340"/>
    <x v="1"/>
    <x v="8"/>
    <s v="STR054-2025-Mar"/>
    <x v="647"/>
    <x v="606"/>
    <x v="1"/>
    <x v="13"/>
    <x v="0"/>
    <x v="1"/>
    <s v="PRD0157"/>
    <x v="115"/>
    <x v="14"/>
    <x v="65"/>
    <x v="11"/>
    <x v="85"/>
    <x v="37"/>
    <n v="2000000"/>
    <x v="1"/>
    <s v="EMP0073"/>
    <s v="Sathish Sundaram"/>
    <n v="1"/>
    <n v="3562.74"/>
    <x v="1"/>
    <n v="890.68"/>
    <n v="3"/>
    <n v="80.16"/>
    <n v="2752.22"/>
    <n v="1989.93"/>
    <n v="682.12999999999977"/>
    <s v="Debit Card"/>
    <n v="0.24784719244827805"/>
    <x v="1"/>
    <x v="1"/>
    <x v="0"/>
    <s v="16:08"/>
    <x v="1"/>
    <x v="1"/>
  </r>
  <r>
    <s v="INV102865"/>
    <x v="343"/>
    <x v="0"/>
    <x v="3"/>
    <s v="STR075-2024-Jul"/>
    <x v="620"/>
    <x v="583"/>
    <x v="1"/>
    <x v="2"/>
    <x v="2"/>
    <x v="3"/>
    <s v="PRD0229"/>
    <x v="187"/>
    <x v="18"/>
    <x v="55"/>
    <x v="1"/>
    <x v="21"/>
    <x v="21"/>
    <n v="1000000"/>
    <x v="1"/>
    <s v="EMP0206"/>
    <s v="Arjun Krishnan"/>
    <n v="3"/>
    <n v="1219.93"/>
    <x v="2"/>
    <n v="0"/>
    <n v="12"/>
    <n v="439.17"/>
    <n v="4098.96"/>
    <n v="2752.32"/>
    <n v="907.4699999999998"/>
    <s v="Debit Card"/>
    <n v="0.22139030388196024"/>
    <x v="1"/>
    <x v="0"/>
    <x v="0"/>
    <s v="16:11"/>
    <x v="1"/>
    <x v="1"/>
  </r>
  <r>
    <s v="INV102866"/>
    <x v="242"/>
    <x v="0"/>
    <x v="3"/>
    <s v="STR053-2024-Jul"/>
    <x v="531"/>
    <x v="504"/>
    <x v="0"/>
    <x v="36"/>
    <x v="1"/>
    <x v="1"/>
    <s v="PRD0227"/>
    <x v="20"/>
    <x v="6"/>
    <x v="20"/>
    <x v="14"/>
    <x v="58"/>
    <x v="30"/>
    <n v="1500000"/>
    <x v="1"/>
    <s v="EMP0020"/>
    <s v="Eswar Prasad"/>
    <n v="1"/>
    <n v="731.5"/>
    <x v="2"/>
    <n v="0"/>
    <n v="5"/>
    <n v="36.58"/>
    <n v="768.08"/>
    <n v="443.19"/>
    <n v="288.31000000000006"/>
    <s v="Debit Card"/>
    <n v="0.37536454535985841"/>
    <x v="1"/>
    <x v="1"/>
    <x v="0"/>
    <s v="20:54"/>
    <x v="0"/>
    <x v="0"/>
  </r>
  <r>
    <s v="INV102867"/>
    <x v="294"/>
    <x v="0"/>
    <x v="2"/>
    <s v="STR112-2024-May"/>
    <x v="103"/>
    <x v="102"/>
    <x v="0"/>
    <x v="27"/>
    <x v="4"/>
    <x v="1"/>
    <s v="PRD0126"/>
    <x v="76"/>
    <x v="11"/>
    <x v="49"/>
    <x v="38"/>
    <x v="25"/>
    <x v="25"/>
    <n v="1500000"/>
    <x v="0"/>
    <s v="EMP0008"/>
    <s v="Deepak Kamath"/>
    <n v="2"/>
    <n v="1006.66"/>
    <x v="6"/>
    <n v="302"/>
    <n v="12"/>
    <n v="205.36"/>
    <n v="1916.68"/>
    <n v="1291.18"/>
    <n v="420.14"/>
    <s v="Cash"/>
    <n v="0.21920195337771561"/>
    <x v="3"/>
    <x v="0"/>
    <x v="0"/>
    <s v="15:50"/>
    <x v="1"/>
    <x v="1"/>
  </r>
  <r>
    <s v="INV102868"/>
    <x v="158"/>
    <x v="0"/>
    <x v="7"/>
    <s v="STR038-2024-Sep"/>
    <x v="527"/>
    <x v="500"/>
    <x v="1"/>
    <x v="3"/>
    <x v="3"/>
    <x v="0"/>
    <s v="PRD0131"/>
    <x v="134"/>
    <x v="4"/>
    <x v="64"/>
    <x v="24"/>
    <x v="95"/>
    <x v="69"/>
    <n v="1500000"/>
    <x v="2"/>
    <s v="EMP0269"/>
    <s v="Ishwarya Shetty"/>
    <n v="1"/>
    <n v="1082.53"/>
    <x v="6"/>
    <n v="162.38"/>
    <n v="12"/>
    <n v="110.42"/>
    <n v="1030.57"/>
    <n v="735.85"/>
    <n v="184.2999999999999"/>
    <s v="Debit Card"/>
    <n v="0.1788330729596242"/>
    <x v="1"/>
    <x v="0"/>
    <x v="0"/>
    <s v="19:53"/>
    <x v="0"/>
    <x v="0"/>
  </r>
  <r>
    <s v="INV102869"/>
    <x v="144"/>
    <x v="1"/>
    <x v="8"/>
    <s v="STR015-2025-Mar"/>
    <x v="78"/>
    <x v="78"/>
    <x v="1"/>
    <x v="29"/>
    <x v="4"/>
    <x v="0"/>
    <s v="PRD0043"/>
    <x v="63"/>
    <x v="12"/>
    <x v="21"/>
    <x v="20"/>
    <x v="84"/>
    <x v="11"/>
    <n v="800000"/>
    <x v="1"/>
    <s v="EMP0002"/>
    <s v="Girish Sundaram"/>
    <n v="2"/>
    <n v="3101.88"/>
    <x v="2"/>
    <n v="0"/>
    <n v="12"/>
    <n v="744.45"/>
    <n v="6948.21"/>
    <n v="4068.02"/>
    <n v="2135.7399999999998"/>
    <s v="UPI"/>
    <n v="0.30737988633043617"/>
    <x v="0"/>
    <x v="0"/>
    <x v="1"/>
    <s v="13:52"/>
    <x v="1"/>
    <x v="0"/>
  </r>
  <r>
    <s v="INV102870"/>
    <x v="363"/>
    <x v="1"/>
    <x v="6"/>
    <s v="STR042-2025-Jan"/>
    <x v="722"/>
    <x v="673"/>
    <x v="1"/>
    <x v="37"/>
    <x v="1"/>
    <x v="0"/>
    <s v="PRD0182"/>
    <x v="74"/>
    <x v="12"/>
    <x v="21"/>
    <x v="10"/>
    <x v="109"/>
    <x v="64"/>
    <n v="800000"/>
    <x v="1"/>
    <s v="EMP0091"/>
    <s v="Hari Nair"/>
    <n v="3"/>
    <n v="3031.37"/>
    <x v="4"/>
    <n v="2728.23"/>
    <n v="12"/>
    <n v="763.91"/>
    <n v="7129.79"/>
    <n v="6407.55"/>
    <n v="-41.670000000000186"/>
    <s v="Cash"/>
    <n v="-5.8444919135065953E-3"/>
    <x v="3"/>
    <x v="0"/>
    <x v="0"/>
    <s v="13:00"/>
    <x v="1"/>
    <x v="0"/>
  </r>
  <r>
    <s v="INV102871"/>
    <x v="6"/>
    <x v="0"/>
    <x v="5"/>
    <s v="STR079-2024-Jun"/>
    <x v="767"/>
    <x v="713"/>
    <x v="1"/>
    <x v="7"/>
    <x v="0"/>
    <x v="0"/>
    <s v="PRD0158"/>
    <x v="68"/>
    <x v="10"/>
    <x v="43"/>
    <x v="21"/>
    <x v="79"/>
    <x v="63"/>
    <n v="2500000"/>
    <x v="1"/>
    <s v="EMP0204"/>
    <s v="Rahul Krishnan"/>
    <n v="1"/>
    <n v="661.83"/>
    <x v="0"/>
    <n v="66.180000000000007"/>
    <n v="5"/>
    <n v="29.78"/>
    <n v="625.42999999999995"/>
    <n v="457.16"/>
    <n v="138.48999999999992"/>
    <s v="Net Banking"/>
    <n v="0.22143165502134521"/>
    <x v="4"/>
    <x v="1"/>
    <x v="0"/>
    <s v="19:42"/>
    <x v="0"/>
    <x v="0"/>
  </r>
  <r>
    <s v="INV102872"/>
    <x v="99"/>
    <x v="0"/>
    <x v="10"/>
    <s v="STR021-2024-Apr"/>
    <x v="192"/>
    <x v="189"/>
    <x v="1"/>
    <x v="23"/>
    <x v="0"/>
    <x v="3"/>
    <s v="PRD0214"/>
    <x v="71"/>
    <x v="7"/>
    <x v="33"/>
    <x v="7"/>
    <x v="8"/>
    <x v="8"/>
    <n v="2000000"/>
    <x v="1"/>
    <s v="EMP0223"/>
    <s v="Meena Krishnan"/>
    <n v="2"/>
    <n v="1087.3499999999999"/>
    <x v="0"/>
    <n v="217.47"/>
    <n v="12"/>
    <n v="234.87"/>
    <n v="2192.1"/>
    <n v="1441.06"/>
    <n v="516.16999999999996"/>
    <s v="Credit Card"/>
    <n v="0.23546827243282695"/>
    <x v="2"/>
    <x v="1"/>
    <x v="0"/>
    <s v="19:05"/>
    <x v="0"/>
    <x v="1"/>
  </r>
  <r>
    <s v="INV102873"/>
    <x v="193"/>
    <x v="1"/>
    <x v="4"/>
    <s v="STR060-2025-Feb"/>
    <x v="99"/>
    <x v="98"/>
    <x v="1"/>
    <x v="10"/>
    <x v="4"/>
    <x v="0"/>
    <s v="PRD0175"/>
    <x v="53"/>
    <x v="0"/>
    <x v="19"/>
    <x v="32"/>
    <x v="42"/>
    <x v="39"/>
    <n v="1000000"/>
    <x v="1"/>
    <s v="EMP0149"/>
    <s v="Vasanthi Kamath"/>
    <n v="1"/>
    <n v="840.78"/>
    <x v="0"/>
    <n v="84.08"/>
    <n v="5"/>
    <n v="37.840000000000003"/>
    <n v="794.54"/>
    <n v="571.09"/>
    <n v="185.60999999999993"/>
    <s v="Credit Card"/>
    <n v="0.23360686686636284"/>
    <x v="2"/>
    <x v="0"/>
    <x v="0"/>
    <s v="13:40"/>
    <x v="1"/>
    <x v="1"/>
  </r>
  <r>
    <s v="INV102874"/>
    <x v="112"/>
    <x v="0"/>
    <x v="1"/>
    <s v="STR026-2024-Oct"/>
    <x v="616"/>
    <x v="579"/>
    <x v="1"/>
    <x v="22"/>
    <x v="1"/>
    <x v="0"/>
    <s v="PRD0169"/>
    <x v="13"/>
    <x v="8"/>
    <x v="13"/>
    <x v="10"/>
    <x v="65"/>
    <x v="53"/>
    <n v="2500000"/>
    <x v="0"/>
    <s v="EMP0073"/>
    <s v="Sathish Sundaram"/>
    <n v="2"/>
    <n v="1768.99"/>
    <x v="3"/>
    <n v="707.6"/>
    <n v="12"/>
    <n v="339.65"/>
    <n v="3170.03"/>
    <n v="2814.66"/>
    <n v="15.720000000000368"/>
    <s v="EMI"/>
    <n v="4.9589436062120445E-3"/>
    <x v="5"/>
    <x v="0"/>
    <x v="0"/>
    <s v="13:16"/>
    <x v="1"/>
    <x v="0"/>
  </r>
  <r>
    <s v="INV102875"/>
    <x v="256"/>
    <x v="0"/>
    <x v="2"/>
    <s v="STR096-2024-May"/>
    <x v="331"/>
    <x v="317"/>
    <x v="0"/>
    <x v="16"/>
    <x v="3"/>
    <x v="0"/>
    <s v="PRD0095"/>
    <x v="213"/>
    <x v="5"/>
    <x v="11"/>
    <x v="33"/>
    <x v="49"/>
    <x v="45"/>
    <n v="1500000"/>
    <x v="2"/>
    <s v="EMP0156"/>
    <s v="Deepthi Iyengar"/>
    <n v="1"/>
    <n v="952.76"/>
    <x v="0"/>
    <n v="95.28"/>
    <n v="5"/>
    <n v="42.87"/>
    <n v="900.35"/>
    <n v="670.17"/>
    <n v="187.31000000000006"/>
    <s v="UPI"/>
    <n v="0.20804131726550792"/>
    <x v="0"/>
    <x v="1"/>
    <x v="0"/>
    <s v="10:22"/>
    <x v="3"/>
    <x v="0"/>
  </r>
  <r>
    <s v="INV102876"/>
    <x v="339"/>
    <x v="0"/>
    <x v="0"/>
    <s v="STR018-2024-Dec"/>
    <x v="669"/>
    <x v="622"/>
    <x v="0"/>
    <x v="14"/>
    <x v="1"/>
    <x v="0"/>
    <s v="PRD0065"/>
    <x v="2"/>
    <x v="2"/>
    <x v="2"/>
    <x v="2"/>
    <x v="46"/>
    <x v="43"/>
    <n v="2000000"/>
    <x v="0"/>
    <s v="EMP0240"/>
    <s v="Gopal Prasad"/>
    <n v="1"/>
    <n v="3656.77"/>
    <x v="3"/>
    <n v="731.35"/>
    <n v="12"/>
    <n v="351.05"/>
    <n v="3276.47"/>
    <n v="2633.56"/>
    <n v="291.85999999999984"/>
    <s v="Debit Card"/>
    <n v="8.9077574340677576E-2"/>
    <x v="1"/>
    <x v="0"/>
    <x v="0"/>
    <s v="13:58"/>
    <x v="1"/>
    <x v="0"/>
  </r>
  <r>
    <s v="INV102877"/>
    <x v="198"/>
    <x v="0"/>
    <x v="10"/>
    <s v="STR104-2024-Apr"/>
    <x v="380"/>
    <x v="365"/>
    <x v="1"/>
    <x v="29"/>
    <x v="4"/>
    <x v="0"/>
    <s v="PRD0077"/>
    <x v="240"/>
    <x v="17"/>
    <x v="38"/>
    <x v="6"/>
    <x v="53"/>
    <x v="19"/>
    <n v="1200000"/>
    <x v="1"/>
    <s v="EMP0206"/>
    <s v="Arjun Krishnan"/>
    <n v="1"/>
    <n v="1182.8599999999999"/>
    <x v="0"/>
    <n v="118.29"/>
    <n v="12"/>
    <n v="127.75"/>
    <n v="1192.32"/>
    <n v="798.46"/>
    <n v="266.1099999999999"/>
    <s v="Credit Card"/>
    <n v="0.22318672839506165"/>
    <x v="2"/>
    <x v="0"/>
    <x v="0"/>
    <s v="11:45"/>
    <x v="3"/>
    <x v="0"/>
  </r>
  <r>
    <s v="INV102878"/>
    <x v="348"/>
    <x v="0"/>
    <x v="3"/>
    <s v="STR092-2024-Jul"/>
    <x v="626"/>
    <x v="589"/>
    <x v="0"/>
    <x v="24"/>
    <x v="1"/>
    <x v="0"/>
    <s v="PRD0073"/>
    <x v="135"/>
    <x v="1"/>
    <x v="1"/>
    <x v="40"/>
    <x v="31"/>
    <x v="30"/>
    <n v="1500000"/>
    <x v="1"/>
    <s v="EMP0258"/>
    <s v="Preethi Singh"/>
    <n v="2"/>
    <n v="633.80999999999995"/>
    <x v="0"/>
    <n v="126.76"/>
    <n v="5"/>
    <n v="57.04"/>
    <n v="1197.9000000000001"/>
    <n v="670.3"/>
    <n v="470.56000000000012"/>
    <s v="Credit Card"/>
    <n v="0.39282076968027391"/>
    <x v="2"/>
    <x v="0"/>
    <x v="0"/>
    <s v="17:02"/>
    <x v="0"/>
    <x v="1"/>
  </r>
  <r>
    <s v="INV102879"/>
    <x v="316"/>
    <x v="1"/>
    <x v="4"/>
    <s v="STR097-2025-Feb"/>
    <x v="166"/>
    <x v="163"/>
    <x v="1"/>
    <x v="7"/>
    <x v="0"/>
    <x v="0"/>
    <s v="PRD0069"/>
    <x v="78"/>
    <x v="1"/>
    <x v="1"/>
    <x v="26"/>
    <x v="30"/>
    <x v="29"/>
    <n v="1500000"/>
    <x v="1"/>
    <s v="EMP0255"/>
    <s v="Venkat Sharma"/>
    <n v="4"/>
    <n v="621.33000000000004"/>
    <x v="4"/>
    <n v="745.6"/>
    <n v="5"/>
    <n v="86.99"/>
    <n v="1826.71"/>
    <n v="1476"/>
    <n v="263.72000000000003"/>
    <s v="UPI"/>
    <n v="0.14436883796552272"/>
    <x v="0"/>
    <x v="0"/>
    <x v="0"/>
    <s v="15:38"/>
    <x v="1"/>
    <x v="0"/>
  </r>
  <r>
    <s v="INV102880"/>
    <x v="143"/>
    <x v="0"/>
    <x v="2"/>
    <s v="STR091-2024-May"/>
    <x v="808"/>
    <x v="751"/>
    <x v="0"/>
    <x v="26"/>
    <x v="4"/>
    <x v="0"/>
    <s v="PRD0144"/>
    <x v="93"/>
    <x v="10"/>
    <x v="17"/>
    <x v="18"/>
    <x v="83"/>
    <x v="50"/>
    <n v="1500000"/>
    <x v="2"/>
    <s v="EMP0100"/>
    <s v="Priya Balasubramaniam"/>
    <n v="2"/>
    <n v="1075.57"/>
    <x v="2"/>
    <n v="0"/>
    <n v="12"/>
    <n v="258.14"/>
    <n v="2409.2800000000002"/>
    <n v="1399.68"/>
    <n v="751.46000000000015"/>
    <s v="Credit Card"/>
    <n v="0.31190231106388633"/>
    <x v="2"/>
    <x v="0"/>
    <x v="0"/>
    <s v="12:08"/>
    <x v="1"/>
    <x v="0"/>
  </r>
  <r>
    <s v="INV102881"/>
    <x v="248"/>
    <x v="0"/>
    <x v="5"/>
    <s v="STR020-2024-Jun"/>
    <x v="540"/>
    <x v="215"/>
    <x v="1"/>
    <x v="10"/>
    <x v="4"/>
    <x v="2"/>
    <s v="PRD0115"/>
    <x v="57"/>
    <x v="8"/>
    <x v="39"/>
    <x v="1"/>
    <x v="81"/>
    <x v="53"/>
    <n v="2000000"/>
    <x v="0"/>
    <s v="EMP0020"/>
    <s v="Eswar Prasad"/>
    <n v="1"/>
    <n v="1639.49"/>
    <x v="0"/>
    <n v="163.95"/>
    <n v="12"/>
    <n v="177.06"/>
    <n v="1652.6"/>
    <n v="1140.9000000000001"/>
    <n v="334.63999999999982"/>
    <s v="UPI"/>
    <n v="0.20249304126830439"/>
    <x v="0"/>
    <x v="0"/>
    <x v="0"/>
    <s v="15:53"/>
    <x v="1"/>
    <x v="0"/>
  </r>
  <r>
    <s v="INV102882"/>
    <x v="270"/>
    <x v="0"/>
    <x v="3"/>
    <s v="STR031-2024-Jul"/>
    <x v="588"/>
    <x v="556"/>
    <x v="0"/>
    <x v="23"/>
    <x v="0"/>
    <x v="0"/>
    <s v="PRD0119"/>
    <x v="181"/>
    <x v="1"/>
    <x v="1"/>
    <x v="26"/>
    <x v="113"/>
    <x v="77"/>
    <n v="2000000"/>
    <x v="1"/>
    <s v="EMP0160"/>
    <s v="Ganesh Iyengar"/>
    <n v="5"/>
    <n v="734.31"/>
    <x v="1"/>
    <n v="917.89"/>
    <n v="5"/>
    <n v="137.68"/>
    <n v="2891.34"/>
    <n v="2140.8000000000002"/>
    <n v="612.8599999999999"/>
    <s v="Credit Card"/>
    <n v="0.21196400284988962"/>
    <x v="2"/>
    <x v="1"/>
    <x v="0"/>
    <s v="20:00"/>
    <x v="0"/>
    <x v="0"/>
  </r>
  <r>
    <s v="INV102883"/>
    <x v="159"/>
    <x v="0"/>
    <x v="3"/>
    <s v="STR073-2024-Jul"/>
    <x v="617"/>
    <x v="580"/>
    <x v="1"/>
    <x v="35"/>
    <x v="3"/>
    <x v="0"/>
    <s v="PRD0135"/>
    <x v="117"/>
    <x v="3"/>
    <x v="45"/>
    <x v="12"/>
    <x v="32"/>
    <x v="29"/>
    <n v="2500000"/>
    <x v="1"/>
    <s v="EMP0207"/>
    <s v="Chitra Bhat"/>
    <n v="1"/>
    <n v="2818.33"/>
    <x v="5"/>
    <n v="140.91999999999999"/>
    <n v="12"/>
    <n v="321.29000000000002"/>
    <n v="2998.7"/>
    <n v="2204.96"/>
    <n v="472.44999999999976"/>
    <s v="Debit Card"/>
    <n v="0.15755160569580146"/>
    <x v="1"/>
    <x v="0"/>
    <x v="0"/>
    <s v="15:12"/>
    <x v="1"/>
    <x v="0"/>
  </r>
  <r>
    <s v="INV102884"/>
    <x v="54"/>
    <x v="0"/>
    <x v="0"/>
    <s v="STR053-2024-Dec"/>
    <x v="498"/>
    <x v="472"/>
    <x v="1"/>
    <x v="27"/>
    <x v="4"/>
    <x v="3"/>
    <s v="PRD0147"/>
    <x v="186"/>
    <x v="5"/>
    <x v="7"/>
    <x v="32"/>
    <x v="58"/>
    <x v="30"/>
    <n v="1500000"/>
    <x v="1"/>
    <s v="EMP0127"/>
    <s v="Chandra Reddy"/>
    <n v="3"/>
    <n v="1167.52"/>
    <x v="4"/>
    <n v="1050.77"/>
    <n v="12"/>
    <n v="294.20999999999998"/>
    <n v="2746"/>
    <n v="2747.61"/>
    <n v="-295.82000000000011"/>
    <s v="Cash"/>
    <n v="-0.10772760378732706"/>
    <x v="3"/>
    <x v="0"/>
    <x v="0"/>
    <s v="16:34"/>
    <x v="1"/>
    <x v="0"/>
  </r>
  <r>
    <s v="INV102885"/>
    <x v="319"/>
    <x v="0"/>
    <x v="10"/>
    <s v="STR064-2024-Apr"/>
    <x v="180"/>
    <x v="177"/>
    <x v="1"/>
    <x v="26"/>
    <x v="4"/>
    <x v="0"/>
    <s v="PRD0212"/>
    <x v="161"/>
    <x v="9"/>
    <x v="28"/>
    <x v="36"/>
    <x v="90"/>
    <x v="67"/>
    <n v="1200000"/>
    <x v="2"/>
    <s v="EMP0205"/>
    <s v="Malini Gowda"/>
    <n v="1"/>
    <n v="3052.12"/>
    <x v="2"/>
    <n v="0"/>
    <n v="12"/>
    <n v="366.25"/>
    <n v="3418.37"/>
    <n v="2039.7"/>
    <n v="1012.4199999999998"/>
    <s v="Debit Card"/>
    <n v="0.29617039700207992"/>
    <x v="1"/>
    <x v="1"/>
    <x v="0"/>
    <s v="20:15"/>
    <x v="0"/>
    <x v="0"/>
  </r>
  <r>
    <s v="INV102886"/>
    <x v="335"/>
    <x v="1"/>
    <x v="8"/>
    <s v="STR070-2025-Mar"/>
    <x v="437"/>
    <x v="420"/>
    <x v="0"/>
    <x v="35"/>
    <x v="3"/>
    <x v="1"/>
    <s v="PRD0209"/>
    <x v="245"/>
    <x v="17"/>
    <x v="38"/>
    <x v="11"/>
    <x v="111"/>
    <x v="75"/>
    <n v="1000000"/>
    <x v="1"/>
    <s v="EMP0063"/>
    <s v="Anusuya Subramaniam"/>
    <n v="1"/>
    <n v="1244.0899999999999"/>
    <x v="6"/>
    <n v="186.61"/>
    <n v="12"/>
    <n v="126.9"/>
    <n v="1184.3800000000001"/>
    <n v="871.26"/>
    <n v="186.22000000000011"/>
    <s v="Debit Card"/>
    <n v="0.15722994309258861"/>
    <x v="1"/>
    <x v="0"/>
    <x v="0"/>
    <s v="13:32"/>
    <x v="1"/>
    <x v="1"/>
  </r>
  <r>
    <s v="INV102887"/>
    <x v="132"/>
    <x v="0"/>
    <x v="5"/>
    <s v="STR085-2024-Jun"/>
    <x v="308"/>
    <x v="297"/>
    <x v="1"/>
    <x v="10"/>
    <x v="4"/>
    <x v="1"/>
    <s v="PRD0175"/>
    <x v="53"/>
    <x v="0"/>
    <x v="19"/>
    <x v="32"/>
    <x v="9"/>
    <x v="9"/>
    <n v="1500000"/>
    <x v="2"/>
    <s v="EMP0147"/>
    <s v="Yogesh Chettiar"/>
    <n v="2"/>
    <n v="834.08"/>
    <x v="5"/>
    <n v="83.41"/>
    <n v="5"/>
    <n v="79.239999999999995"/>
    <n v="1663.99"/>
    <n v="1142.18"/>
    <n v="442.56999999999994"/>
    <s v="Credit Card"/>
    <n v="0.26596914644919739"/>
    <x v="2"/>
    <x v="1"/>
    <x v="0"/>
    <s v="17:04"/>
    <x v="0"/>
    <x v="1"/>
  </r>
  <r>
    <s v="INV102888"/>
    <x v="59"/>
    <x v="0"/>
    <x v="1"/>
    <s v="STR087-2024-Oct"/>
    <x v="381"/>
    <x v="366"/>
    <x v="0"/>
    <x v="5"/>
    <x v="2"/>
    <x v="0"/>
    <s v="PRD0078"/>
    <x v="11"/>
    <x v="5"/>
    <x v="11"/>
    <x v="5"/>
    <x v="45"/>
    <x v="42"/>
    <n v="2000000"/>
    <x v="1"/>
    <s v="EMP0170"/>
    <s v="Jyothi Prasad"/>
    <n v="1"/>
    <n v="1020.83"/>
    <x v="4"/>
    <n v="306.25"/>
    <n v="12"/>
    <n v="85.75"/>
    <n v="800.33"/>
    <n v="828.44"/>
    <n v="-113.86000000000001"/>
    <s v="Debit Card"/>
    <n v="-0.14226631514500271"/>
    <x v="1"/>
    <x v="0"/>
    <x v="0"/>
    <s v="15:34"/>
    <x v="1"/>
    <x v="0"/>
  </r>
  <r>
    <s v="INV102889"/>
    <x v="271"/>
    <x v="1"/>
    <x v="8"/>
    <s v="STR068-2025-Mar"/>
    <x v="655"/>
    <x v="613"/>
    <x v="0"/>
    <x v="9"/>
    <x v="2"/>
    <x v="0"/>
    <s v="PRD0218"/>
    <x v="40"/>
    <x v="18"/>
    <x v="34"/>
    <x v="10"/>
    <x v="11"/>
    <x v="11"/>
    <n v="2000000"/>
    <x v="1"/>
    <s v="EMP0091"/>
    <s v="Hari Nair"/>
    <n v="2"/>
    <n v="796.09"/>
    <x v="0"/>
    <n v="159.22"/>
    <n v="5"/>
    <n v="71.650000000000006"/>
    <n v="1504.61"/>
    <n v="1027.68"/>
    <n v="405.27999999999986"/>
    <s v="Cash"/>
    <n v="0.26935883717375259"/>
    <x v="3"/>
    <x v="1"/>
    <x v="0"/>
    <s v="15:50"/>
    <x v="1"/>
    <x v="0"/>
  </r>
  <r>
    <s v="INV102890"/>
    <x v="172"/>
    <x v="0"/>
    <x v="1"/>
    <s v="STR091-2024-Oct"/>
    <x v="101"/>
    <x v="100"/>
    <x v="0"/>
    <x v="23"/>
    <x v="0"/>
    <x v="1"/>
    <s v="PRD0002"/>
    <x v="26"/>
    <x v="15"/>
    <x v="24"/>
    <x v="16"/>
    <x v="83"/>
    <x v="50"/>
    <n v="1500000"/>
    <x v="2"/>
    <s v="EMP0015"/>
    <s v="Vikram Bhat"/>
    <n v="1"/>
    <n v="1109.31"/>
    <x v="4"/>
    <n v="332.79"/>
    <n v="12"/>
    <n v="93.18"/>
    <n v="869.7"/>
    <n v="755.06"/>
    <n v="21.460000000000093"/>
    <s v="UPI"/>
    <n v="2.4675175347821193E-2"/>
    <x v="0"/>
    <x v="0"/>
    <x v="0"/>
    <s v="11:57"/>
    <x v="3"/>
    <x v="0"/>
  </r>
  <r>
    <s v="INV102891"/>
    <x v="107"/>
    <x v="1"/>
    <x v="4"/>
    <s v="STR094-2025-Feb"/>
    <x v="754"/>
    <x v="702"/>
    <x v="1"/>
    <x v="23"/>
    <x v="0"/>
    <x v="0"/>
    <s v="PRD0240"/>
    <x v="241"/>
    <x v="18"/>
    <x v="34"/>
    <x v="29"/>
    <x v="75"/>
    <x v="60"/>
    <n v="1200000"/>
    <x v="1"/>
    <s v="EMP0204"/>
    <s v="Rahul Krishnan"/>
    <n v="1"/>
    <n v="458.17"/>
    <x v="2"/>
    <n v="0"/>
    <n v="5"/>
    <n v="22.91"/>
    <n v="481.08"/>
    <n v="367.86"/>
    <n v="90.309999999999974"/>
    <s v="Debit Card"/>
    <n v="0.18772345555832706"/>
    <x v="1"/>
    <x v="0"/>
    <x v="0"/>
    <s v="13:53"/>
    <x v="1"/>
    <x v="0"/>
  </r>
  <r>
    <s v="INV102892"/>
    <x v="203"/>
    <x v="0"/>
    <x v="9"/>
    <s v="STR099-2024-Nov"/>
    <x v="263"/>
    <x v="256"/>
    <x v="0"/>
    <x v="4"/>
    <x v="2"/>
    <x v="2"/>
    <s v="PRD0149"/>
    <x v="154"/>
    <x v="3"/>
    <x v="63"/>
    <x v="39"/>
    <x v="22"/>
    <x v="22"/>
    <n v="1500000"/>
    <x v="2"/>
    <s v="EMP0026"/>
    <s v="Sunita Ramachandran"/>
    <n v="1"/>
    <n v="1703.79"/>
    <x v="5"/>
    <n v="85.19"/>
    <n v="12"/>
    <n v="194.23"/>
    <n v="1812.83"/>
    <n v="1145.21"/>
    <n v="473.38999999999987"/>
    <s v="Credit Card"/>
    <n v="0.26113314541352467"/>
    <x v="2"/>
    <x v="0"/>
    <x v="0"/>
    <s v="10:57"/>
    <x v="3"/>
    <x v="0"/>
  </r>
  <r>
    <s v="INV102893"/>
    <x v="54"/>
    <x v="0"/>
    <x v="0"/>
    <s v="STR109-2024-Dec"/>
    <x v="516"/>
    <x v="489"/>
    <x v="1"/>
    <x v="13"/>
    <x v="0"/>
    <x v="0"/>
    <s v="PRD0217"/>
    <x v="214"/>
    <x v="7"/>
    <x v="33"/>
    <x v="47"/>
    <x v="13"/>
    <x v="13"/>
    <n v="1200000"/>
    <x v="2"/>
    <s v="EMP0223"/>
    <s v="Meena Krishnan"/>
    <n v="1"/>
    <n v="999.03"/>
    <x v="0"/>
    <n v="99.9"/>
    <n v="5"/>
    <n v="44.96"/>
    <n v="944.09"/>
    <n v="722.4"/>
    <n v="176.73000000000005"/>
    <s v="Debit Card"/>
    <n v="0.18719613596161389"/>
    <x v="1"/>
    <x v="0"/>
    <x v="0"/>
    <s v="10:03"/>
    <x v="3"/>
    <x v="0"/>
  </r>
  <r>
    <s v="INV102894"/>
    <x v="202"/>
    <x v="0"/>
    <x v="7"/>
    <s v="STR103-2024-Sep"/>
    <x v="632"/>
    <x v="594"/>
    <x v="0"/>
    <x v="27"/>
    <x v="4"/>
    <x v="3"/>
    <s v="PRD0015"/>
    <x v="230"/>
    <x v="9"/>
    <x v="14"/>
    <x v="1"/>
    <x v="33"/>
    <x v="31"/>
    <n v="2500000"/>
    <x v="1"/>
    <s v="EMP0170"/>
    <s v="Jyothi Prasad"/>
    <n v="3"/>
    <n v="4067.83"/>
    <x v="0"/>
    <n v="1220.3499999999999"/>
    <n v="12"/>
    <n v="1317.98"/>
    <n v="12301.12"/>
    <n v="7892.52"/>
    <n v="3090.6200000000003"/>
    <s v="UPI"/>
    <n v="0.25124704091985123"/>
    <x v="0"/>
    <x v="0"/>
    <x v="0"/>
    <s v="19:22"/>
    <x v="0"/>
    <x v="1"/>
  </r>
  <r>
    <s v="INV102895"/>
    <x v="255"/>
    <x v="0"/>
    <x v="9"/>
    <s v="STR109-2024-Nov"/>
    <x v="235"/>
    <x v="229"/>
    <x v="0"/>
    <x v="10"/>
    <x v="4"/>
    <x v="1"/>
    <s v="PRD0241"/>
    <x v="102"/>
    <x v="4"/>
    <x v="41"/>
    <x v="14"/>
    <x v="13"/>
    <x v="13"/>
    <n v="1200000"/>
    <x v="2"/>
    <s v="EMP0160"/>
    <s v="Ganesh Iyengar"/>
    <n v="2"/>
    <n v="1543.14"/>
    <x v="6"/>
    <n v="462.94"/>
    <n v="12"/>
    <n v="314.8"/>
    <n v="2938.14"/>
    <n v="2230.38"/>
    <n v="392.95999999999975"/>
    <s v="Credit Card"/>
    <n v="0.13374447779887949"/>
    <x v="2"/>
    <x v="1"/>
    <x v="0"/>
    <s v="12:23"/>
    <x v="1"/>
    <x v="0"/>
  </r>
  <r>
    <s v="INV102896"/>
    <x v="273"/>
    <x v="0"/>
    <x v="2"/>
    <s v="STR109-2024-May"/>
    <x v="769"/>
    <x v="715"/>
    <x v="1"/>
    <x v="7"/>
    <x v="0"/>
    <x v="0"/>
    <s v="PRD0017"/>
    <x v="91"/>
    <x v="13"/>
    <x v="57"/>
    <x v="33"/>
    <x v="13"/>
    <x v="13"/>
    <n v="1200000"/>
    <x v="2"/>
    <s v="EMP0260"/>
    <s v="Malathi Varma"/>
    <n v="1"/>
    <n v="734.11"/>
    <x v="5"/>
    <n v="36.71"/>
    <n v="5"/>
    <n v="34.869999999999997"/>
    <n v="732.27"/>
    <n v="591.38"/>
    <n v="106.01999999999998"/>
    <s v="UPI"/>
    <n v="0.14478266213281984"/>
    <x v="0"/>
    <x v="1"/>
    <x v="0"/>
    <s v="16:26"/>
    <x v="1"/>
    <x v="0"/>
  </r>
  <r>
    <s v="INV102897"/>
    <x v="304"/>
    <x v="1"/>
    <x v="8"/>
    <s v="STR009-2025-Mar"/>
    <x v="19"/>
    <x v="19"/>
    <x v="0"/>
    <x v="14"/>
    <x v="1"/>
    <x v="0"/>
    <s v="PRD0129"/>
    <x v="54"/>
    <x v="6"/>
    <x v="56"/>
    <x v="2"/>
    <x v="66"/>
    <x v="49"/>
    <n v="2500000"/>
    <x v="1"/>
    <s v="EMP0001"/>
    <s v="Charulatha Kumar"/>
    <n v="1"/>
    <n v="750.48"/>
    <x v="4"/>
    <n v="225.14"/>
    <n v="5"/>
    <n v="26.27"/>
    <n v="551.61"/>
    <n v="403.71"/>
    <n v="121.63000000000004"/>
    <s v="Debit Card"/>
    <n v="0.22049999093562486"/>
    <x v="1"/>
    <x v="0"/>
    <x v="0"/>
    <s v="17:08"/>
    <x v="0"/>
    <x v="1"/>
  </r>
  <r>
    <s v="INV102898"/>
    <x v="80"/>
    <x v="0"/>
    <x v="1"/>
    <s v="STR106-2024-Oct"/>
    <x v="668"/>
    <x v="621"/>
    <x v="1"/>
    <x v="12"/>
    <x v="3"/>
    <x v="1"/>
    <s v="PRD0223"/>
    <x v="208"/>
    <x v="19"/>
    <x v="40"/>
    <x v="4"/>
    <x v="118"/>
    <x v="80"/>
    <n v="2500000"/>
    <x v="0"/>
    <s v="EMP0215"/>
    <s v="Praveen Gupta"/>
    <n v="4"/>
    <n v="1050.97"/>
    <x v="2"/>
    <n v="0"/>
    <n v="12"/>
    <n v="504.47"/>
    <n v="4708.3500000000004"/>
    <n v="3044.28"/>
    <n v="1159.6000000000001"/>
    <s v="Credit Card"/>
    <n v="0.2462858538553846"/>
    <x v="2"/>
    <x v="0"/>
    <x v="0"/>
    <s v="16:58"/>
    <x v="1"/>
    <x v="1"/>
  </r>
  <r>
    <s v="INV102899"/>
    <x v="237"/>
    <x v="0"/>
    <x v="9"/>
    <s v="STR107-2024-Nov"/>
    <x v="769"/>
    <x v="715"/>
    <x v="1"/>
    <x v="7"/>
    <x v="0"/>
    <x v="0"/>
    <s v="PRD0074"/>
    <x v="18"/>
    <x v="11"/>
    <x v="18"/>
    <x v="12"/>
    <x v="98"/>
    <x v="19"/>
    <n v="1500000"/>
    <x v="1"/>
    <s v="EMP0204"/>
    <s v="Rahul Krishnan"/>
    <n v="1"/>
    <n v="989.2"/>
    <x v="1"/>
    <n v="247.3"/>
    <n v="5"/>
    <n v="37.090000000000003"/>
    <n v="778.99"/>
    <n v="721.22"/>
    <n v="20.679999999999978"/>
    <s v="Credit Card"/>
    <n v="2.6547195727801357E-2"/>
    <x v="2"/>
    <x v="0"/>
    <x v="0"/>
    <s v="10:12"/>
    <x v="3"/>
    <x v="0"/>
  </r>
  <r>
    <s v="INV102900"/>
    <x v="164"/>
    <x v="1"/>
    <x v="4"/>
    <s v="STR082-2025-Feb"/>
    <x v="342"/>
    <x v="327"/>
    <x v="1"/>
    <x v="21"/>
    <x v="1"/>
    <x v="0"/>
    <s v="PRD0184"/>
    <x v="220"/>
    <x v="9"/>
    <x v="12"/>
    <x v="18"/>
    <x v="54"/>
    <x v="2"/>
    <n v="1000000"/>
    <x v="0"/>
    <s v="EMP0008"/>
    <s v="Deepak Kamath"/>
    <n v="1"/>
    <n v="1733.36"/>
    <x v="4"/>
    <n v="520.01"/>
    <n v="12"/>
    <n v="145.6"/>
    <n v="1358.95"/>
    <n v="1183.4100000000001"/>
    <n v="29.939999999999969"/>
    <s v="UPI"/>
    <n v="2.2031715662827894E-2"/>
    <x v="0"/>
    <x v="1"/>
    <x v="0"/>
    <s v="20:39"/>
    <x v="0"/>
    <x v="1"/>
  </r>
  <r>
    <s v="INV102901"/>
    <x v="275"/>
    <x v="1"/>
    <x v="4"/>
    <s v="STR038-2025-Feb"/>
    <x v="291"/>
    <x v="21"/>
    <x v="0"/>
    <x v="3"/>
    <x v="3"/>
    <x v="0"/>
    <s v="PRD0225"/>
    <x v="124"/>
    <x v="11"/>
    <x v="49"/>
    <x v="44"/>
    <x v="95"/>
    <x v="69"/>
    <n v="1500000"/>
    <x v="2"/>
    <s v="EMP0170"/>
    <s v="Jyothi Prasad"/>
    <n v="1"/>
    <n v="1191.52"/>
    <x v="0"/>
    <n v="119.15"/>
    <n v="12"/>
    <n v="128.68"/>
    <n v="1201.05"/>
    <n v="861.8"/>
    <n v="210.57"/>
    <s v="Cash"/>
    <n v="0.1753215936055951"/>
    <x v="3"/>
    <x v="0"/>
    <x v="0"/>
    <s v="14:34"/>
    <x v="1"/>
    <x v="0"/>
  </r>
  <r>
    <s v="INV102902"/>
    <x v="252"/>
    <x v="0"/>
    <x v="0"/>
    <s v="STR061-2024-Dec"/>
    <x v="635"/>
    <x v="597"/>
    <x v="0"/>
    <x v="32"/>
    <x v="3"/>
    <x v="1"/>
    <s v="PRD0156"/>
    <x v="197"/>
    <x v="0"/>
    <x v="0"/>
    <x v="34"/>
    <x v="71"/>
    <x v="44"/>
    <n v="1500000"/>
    <x v="2"/>
    <s v="EMP0215"/>
    <s v="Praveen Gupta"/>
    <n v="0"/>
    <n v="1512.07"/>
    <x v="4"/>
    <n v="0"/>
    <n v="12"/>
    <n v="0"/>
    <n v="0"/>
    <n v="0"/>
    <n v="0"/>
    <s v="UPI"/>
    <n v="0"/>
    <x v="0"/>
    <x v="0"/>
    <x v="0"/>
    <s v="21:47"/>
    <x v="2"/>
    <x v="1"/>
  </r>
  <r>
    <s v="INV102903"/>
    <x v="211"/>
    <x v="0"/>
    <x v="0"/>
    <s v="STR047-2024-Dec"/>
    <x v="66"/>
    <x v="66"/>
    <x v="1"/>
    <x v="24"/>
    <x v="1"/>
    <x v="3"/>
    <s v="PRD0043"/>
    <x v="63"/>
    <x v="12"/>
    <x v="21"/>
    <x v="20"/>
    <x v="12"/>
    <x v="12"/>
    <n v="800000"/>
    <x v="0"/>
    <s v="EMP0223"/>
    <s v="Meena Krishnan"/>
    <n v="2"/>
    <n v="3156.96"/>
    <x v="6"/>
    <n v="947.09"/>
    <n v="12"/>
    <n v="644.02"/>
    <n v="6010.85"/>
    <n v="4068.02"/>
    <n v="1298.8100000000004"/>
    <s v="Debit Card"/>
    <n v="0.21607759301929017"/>
    <x v="1"/>
    <x v="0"/>
    <x v="0"/>
    <s v="21:14"/>
    <x v="2"/>
    <x v="0"/>
  </r>
  <r>
    <s v="INV102904"/>
    <x v="28"/>
    <x v="0"/>
    <x v="10"/>
    <s v="STR110-2024-Apr"/>
    <x v="154"/>
    <x v="152"/>
    <x v="1"/>
    <x v="29"/>
    <x v="4"/>
    <x v="1"/>
    <s v="PRD0121"/>
    <x v="164"/>
    <x v="9"/>
    <x v="12"/>
    <x v="21"/>
    <x v="18"/>
    <x v="18"/>
    <n v="1000000"/>
    <x v="1"/>
    <s v="EMP0206"/>
    <s v="Arjun Krishnan"/>
    <n v="3"/>
    <n v="4885.8999999999996"/>
    <x v="1"/>
    <n v="3664.43"/>
    <n v="12"/>
    <n v="1319.19"/>
    <n v="12312.46"/>
    <n v="11552.91"/>
    <n v="-559.64000000000078"/>
    <s v="Credit Card"/>
    <n v="-4.5453142588889696E-2"/>
    <x v="2"/>
    <x v="0"/>
    <x v="0"/>
    <s v="17:55"/>
    <x v="0"/>
    <x v="1"/>
  </r>
  <r>
    <s v="INV102905"/>
    <x v="295"/>
    <x v="0"/>
    <x v="9"/>
    <s v="STR016-2024-Nov"/>
    <x v="548"/>
    <x v="518"/>
    <x v="0"/>
    <x v="33"/>
    <x v="3"/>
    <x v="1"/>
    <s v="PRD0137"/>
    <x v="99"/>
    <x v="10"/>
    <x v="15"/>
    <x v="19"/>
    <x v="50"/>
    <x v="46"/>
    <n v="1200000"/>
    <x v="0"/>
    <s v="EMP0285"/>
    <s v="Chandran Krishnan"/>
    <n v="3"/>
    <n v="811.61"/>
    <x v="3"/>
    <n v="486.97"/>
    <n v="5"/>
    <n v="97.39"/>
    <n v="2045.25"/>
    <n v="1567.14"/>
    <n v="380.71999999999991"/>
    <s v="Debit Card"/>
    <n v="0.18614839261703944"/>
    <x v="1"/>
    <x v="1"/>
    <x v="0"/>
    <s v="19:08"/>
    <x v="0"/>
    <x v="1"/>
  </r>
  <r>
    <s v="INV102906"/>
    <x v="36"/>
    <x v="0"/>
    <x v="11"/>
    <s v="STR116-2024-Aug"/>
    <x v="59"/>
    <x v="59"/>
    <x v="1"/>
    <x v="5"/>
    <x v="2"/>
    <x v="1"/>
    <s v="PRD0141"/>
    <x v="62"/>
    <x v="10"/>
    <x v="43"/>
    <x v="12"/>
    <x v="27"/>
    <x v="26"/>
    <n v="2000000"/>
    <x v="1"/>
    <s v="EMP0132"/>
    <s v="Vasanthi Gupta"/>
    <n v="2"/>
    <n v="781.89"/>
    <x v="0"/>
    <n v="156.38"/>
    <n v="5"/>
    <n v="70.37"/>
    <n v="1477.77"/>
    <n v="1095.3399999999999"/>
    <n v="312.06000000000006"/>
    <s v="UPI"/>
    <n v="0.21116953247122358"/>
    <x v="0"/>
    <x v="0"/>
    <x v="0"/>
    <s v="20:41"/>
    <x v="0"/>
    <x v="1"/>
  </r>
  <r>
    <s v="INV102907"/>
    <x v="144"/>
    <x v="1"/>
    <x v="8"/>
    <s v="STR071-2025-Mar"/>
    <x v="709"/>
    <x v="661"/>
    <x v="1"/>
    <x v="14"/>
    <x v="1"/>
    <x v="2"/>
    <s v="PRD0039"/>
    <x v="111"/>
    <x v="11"/>
    <x v="18"/>
    <x v="45"/>
    <x v="38"/>
    <x v="35"/>
    <n v="2000000"/>
    <x v="1"/>
    <s v="EMP0205"/>
    <s v="Malini Gowda"/>
    <n v="1"/>
    <n v="900.17"/>
    <x v="4"/>
    <n v="270.05"/>
    <n v="5"/>
    <n v="31.51"/>
    <n v="661.63"/>
    <n v="570.20000000000005"/>
    <n v="59.919999999999945"/>
    <s v="Debit Card"/>
    <n v="9.0564212626392318E-2"/>
    <x v="1"/>
    <x v="0"/>
    <x v="0"/>
    <s v="16:43"/>
    <x v="1"/>
    <x v="0"/>
  </r>
  <r>
    <s v="INV102908"/>
    <x v="284"/>
    <x v="0"/>
    <x v="9"/>
    <s v="STR034-2024-Nov"/>
    <x v="147"/>
    <x v="145"/>
    <x v="1"/>
    <x v="7"/>
    <x v="0"/>
    <x v="0"/>
    <s v="PRD0091"/>
    <x v="191"/>
    <x v="0"/>
    <x v="37"/>
    <x v="34"/>
    <x v="117"/>
    <x v="79"/>
    <n v="1200000"/>
    <x v="2"/>
    <s v="EMP0204"/>
    <s v="Rahul Krishnan"/>
    <n v="3"/>
    <n v="1303.8800000000001"/>
    <x v="3"/>
    <n v="782.33"/>
    <n v="12"/>
    <n v="375.52"/>
    <n v="3504.83"/>
    <n v="2426.9699999999998"/>
    <n v="702.34000000000015"/>
    <s v="UPI"/>
    <n v="0.2003920304265828"/>
    <x v="0"/>
    <x v="0"/>
    <x v="0"/>
    <s v="16:47"/>
    <x v="1"/>
    <x v="1"/>
  </r>
  <r>
    <s v="INV102909"/>
    <x v="297"/>
    <x v="1"/>
    <x v="8"/>
    <s v="STR066-2025-Mar"/>
    <x v="356"/>
    <x v="341"/>
    <x v="1"/>
    <x v="7"/>
    <x v="0"/>
    <x v="1"/>
    <s v="PRD0236"/>
    <x v="81"/>
    <x v="1"/>
    <x v="51"/>
    <x v="1"/>
    <x v="39"/>
    <x v="36"/>
    <n v="2500000"/>
    <x v="1"/>
    <s v="EMP0072"/>
    <s v="Anitha Ramachandran"/>
    <n v="4"/>
    <n v="665.48"/>
    <x v="0"/>
    <n v="266.19"/>
    <n v="5"/>
    <n v="119.79"/>
    <n v="2515.52"/>
    <n v="1671.68"/>
    <n v="724.05"/>
    <s v="Cash"/>
    <n v="0.28783313191705889"/>
    <x v="3"/>
    <x v="0"/>
    <x v="0"/>
    <s v="15:54"/>
    <x v="1"/>
    <x v="0"/>
  </r>
  <r>
    <s v="INV102910"/>
    <x v="304"/>
    <x v="1"/>
    <x v="8"/>
    <s v="STR008-2025-Mar"/>
    <x v="138"/>
    <x v="136"/>
    <x v="1"/>
    <x v="13"/>
    <x v="0"/>
    <x v="0"/>
    <s v="PRD0137"/>
    <x v="99"/>
    <x v="10"/>
    <x v="15"/>
    <x v="19"/>
    <x v="63"/>
    <x v="51"/>
    <n v="1500000"/>
    <x v="1"/>
    <s v="EMP0206"/>
    <s v="Arjun Krishnan"/>
    <n v="2"/>
    <n v="734.87"/>
    <x v="2"/>
    <n v="0"/>
    <n v="5"/>
    <n v="73.489999999999995"/>
    <n v="1543.23"/>
    <n v="1044.76"/>
    <n v="424.98"/>
    <s v="Cash"/>
    <n v="0.27538344899982503"/>
    <x v="3"/>
    <x v="0"/>
    <x v="0"/>
    <s v="15:26"/>
    <x v="1"/>
    <x v="1"/>
  </r>
  <r>
    <s v="INV102911"/>
    <x v="245"/>
    <x v="0"/>
    <x v="3"/>
    <s v="STR049-2024-Jul"/>
    <x v="540"/>
    <x v="215"/>
    <x v="1"/>
    <x v="10"/>
    <x v="4"/>
    <x v="2"/>
    <s v="PRD0085"/>
    <x v="195"/>
    <x v="19"/>
    <x v="72"/>
    <x v="30"/>
    <x v="110"/>
    <x v="74"/>
    <n v="1200000"/>
    <x v="2"/>
    <s v="EMP0009"/>
    <s v="Vinod Hegde"/>
    <n v="1"/>
    <n v="1224.72"/>
    <x v="0"/>
    <n v="122.47"/>
    <n v="12"/>
    <n v="132.27000000000001"/>
    <n v="1234.52"/>
    <n v="879.48"/>
    <n v="222.76999999999995"/>
    <s v="Debit Card"/>
    <n v="0.18045070148721767"/>
    <x v="1"/>
    <x v="0"/>
    <x v="0"/>
    <s v="21:42"/>
    <x v="2"/>
    <x v="0"/>
  </r>
  <r>
    <s v="INV102912"/>
    <x v="242"/>
    <x v="0"/>
    <x v="3"/>
    <s v="STR007-2024-Jul"/>
    <x v="674"/>
    <x v="627"/>
    <x v="0"/>
    <x v="22"/>
    <x v="1"/>
    <x v="1"/>
    <s v="PRD0009"/>
    <x v="140"/>
    <x v="2"/>
    <x v="59"/>
    <x v="46"/>
    <x v="40"/>
    <x v="37"/>
    <n v="1500000"/>
    <x v="1"/>
    <s v="EMP0160"/>
    <s v="Ganesh Iyengar"/>
    <n v="2"/>
    <n v="3072.23"/>
    <x v="2"/>
    <n v="0"/>
    <n v="12"/>
    <n v="737.34"/>
    <n v="6881.8"/>
    <n v="4680.92"/>
    <n v="1463.54"/>
    <s v="UPI"/>
    <n v="0.21266819727396902"/>
    <x v="0"/>
    <x v="1"/>
    <x v="0"/>
    <s v="12:40"/>
    <x v="1"/>
    <x v="0"/>
  </r>
  <r>
    <s v="INV102913"/>
    <x v="153"/>
    <x v="0"/>
    <x v="7"/>
    <s v="STR070-2024-Sep"/>
    <x v="510"/>
    <x v="483"/>
    <x v="1"/>
    <x v="14"/>
    <x v="1"/>
    <x v="0"/>
    <s v="PRD0247"/>
    <x v="176"/>
    <x v="19"/>
    <x v="72"/>
    <x v="42"/>
    <x v="111"/>
    <x v="75"/>
    <n v="1000000"/>
    <x v="1"/>
    <s v="EMP0063"/>
    <s v="Anusuya Subramaniam"/>
    <n v="3"/>
    <n v="1150.4100000000001"/>
    <x v="2"/>
    <n v="0"/>
    <n v="12"/>
    <n v="414.15"/>
    <n v="3865.38"/>
    <n v="2295.69"/>
    <n v="1155.54"/>
    <s v="Cash"/>
    <n v="0.29894602859227293"/>
    <x v="3"/>
    <x v="0"/>
    <x v="0"/>
    <s v="17:32"/>
    <x v="0"/>
    <x v="0"/>
  </r>
  <r>
    <s v="INV102914"/>
    <x v="270"/>
    <x v="0"/>
    <x v="3"/>
    <s v="STR019-2024-Jul"/>
    <x v="541"/>
    <x v="511"/>
    <x v="0"/>
    <x v="4"/>
    <x v="2"/>
    <x v="1"/>
    <s v="PRD0199"/>
    <x v="5"/>
    <x v="3"/>
    <x v="5"/>
    <x v="4"/>
    <x v="20"/>
    <x v="20"/>
    <n v="1000000"/>
    <x v="2"/>
    <s v="EMP0173"/>
    <s v="Logesh Gopalakrishnan"/>
    <n v="2"/>
    <n v="3099.68"/>
    <x v="6"/>
    <n v="929.9"/>
    <n v="12"/>
    <n v="632.34"/>
    <n v="5901.8"/>
    <n v="4849.24"/>
    <n v="420.22000000000037"/>
    <s v="Debit Card"/>
    <n v="7.1202006167609938E-2"/>
    <x v="1"/>
    <x v="0"/>
    <x v="0"/>
    <s v="18:42"/>
    <x v="0"/>
    <x v="0"/>
  </r>
  <r>
    <s v="INV102915"/>
    <x v="154"/>
    <x v="1"/>
    <x v="6"/>
    <s v="STR051-2025-Jan"/>
    <x v="17"/>
    <x v="17"/>
    <x v="1"/>
    <x v="12"/>
    <x v="3"/>
    <x v="0"/>
    <s v="PRD0018"/>
    <x v="95"/>
    <x v="6"/>
    <x v="56"/>
    <x v="9"/>
    <x v="41"/>
    <x v="38"/>
    <n v="2000000"/>
    <x v="1"/>
    <s v="EMP0206"/>
    <s v="Arjun Krishnan"/>
    <n v="2"/>
    <n v="333.77"/>
    <x v="5"/>
    <n v="33.380000000000003"/>
    <n v="5"/>
    <n v="31.71"/>
    <n v="665.87"/>
    <n v="426.78"/>
    <n v="207.38000000000002"/>
    <s v="Cash"/>
    <n v="0.3114421733972097"/>
    <x v="3"/>
    <x v="0"/>
    <x v="0"/>
    <s v="16:15"/>
    <x v="1"/>
    <x v="0"/>
  </r>
  <r>
    <s v="INV102916"/>
    <x v="256"/>
    <x v="0"/>
    <x v="2"/>
    <s v="STR012-2024-May"/>
    <x v="182"/>
    <x v="179"/>
    <x v="1"/>
    <x v="9"/>
    <x v="2"/>
    <x v="0"/>
    <s v="PRD0074"/>
    <x v="18"/>
    <x v="11"/>
    <x v="18"/>
    <x v="12"/>
    <x v="72"/>
    <x v="57"/>
    <n v="2000000"/>
    <x v="0"/>
    <s v="EMP0009"/>
    <s v="Vinod Hegde"/>
    <n v="3"/>
    <n v="1031.23"/>
    <x v="0"/>
    <n v="309.37"/>
    <n v="12"/>
    <n v="334.12"/>
    <n v="3118.44"/>
    <n v="2163.66"/>
    <n v="620.6600000000002"/>
    <s v="Credit Card"/>
    <n v="0.19902900168032739"/>
    <x v="2"/>
    <x v="1"/>
    <x v="0"/>
    <s v="16:04"/>
    <x v="1"/>
    <x v="0"/>
  </r>
  <r>
    <s v="INV102917"/>
    <x v="62"/>
    <x v="0"/>
    <x v="1"/>
    <s v="STR031-2024-Oct"/>
    <x v="593"/>
    <x v="123"/>
    <x v="0"/>
    <x v="27"/>
    <x v="4"/>
    <x v="1"/>
    <s v="PRD0082"/>
    <x v="59"/>
    <x v="12"/>
    <x v="21"/>
    <x v="33"/>
    <x v="113"/>
    <x v="77"/>
    <n v="2000000"/>
    <x v="1"/>
    <s v="EMP0127"/>
    <s v="Chandra Reddy"/>
    <n v="1"/>
    <n v="3071.49"/>
    <x v="5"/>
    <n v="153.57"/>
    <n v="12"/>
    <n v="350.15"/>
    <n v="3268.07"/>
    <n v="2151.34"/>
    <n v="766.58"/>
    <s v="Cash"/>
    <n v="0.23456657905124431"/>
    <x v="3"/>
    <x v="0"/>
    <x v="0"/>
    <s v="20:05"/>
    <x v="0"/>
    <x v="0"/>
  </r>
  <r>
    <s v="INV102918"/>
    <x v="272"/>
    <x v="0"/>
    <x v="9"/>
    <s v="STR034-2024-Nov"/>
    <x v="558"/>
    <x v="528"/>
    <x v="0"/>
    <x v="33"/>
    <x v="3"/>
    <x v="0"/>
    <s v="PRD0050"/>
    <x v="144"/>
    <x v="8"/>
    <x v="16"/>
    <x v="28"/>
    <x v="117"/>
    <x v="79"/>
    <n v="1200000"/>
    <x v="2"/>
    <s v="EMP0194"/>
    <s v="Pranav Reddy"/>
    <n v="1"/>
    <n v="1223.5999999999999"/>
    <x v="2"/>
    <n v="0"/>
    <n v="12"/>
    <n v="146.83000000000001"/>
    <n v="1370.43"/>
    <n v="769.63"/>
    <n v="453.97"/>
    <s v="Cash"/>
    <n v="0.33126099107579371"/>
    <x v="3"/>
    <x v="0"/>
    <x v="0"/>
    <s v="21:16"/>
    <x v="2"/>
    <x v="1"/>
  </r>
  <r>
    <s v="INV102919"/>
    <x v="142"/>
    <x v="0"/>
    <x v="7"/>
    <s v="STR023-2024-Sep"/>
    <x v="788"/>
    <x v="559"/>
    <x v="0"/>
    <x v="24"/>
    <x v="1"/>
    <x v="0"/>
    <s v="PRD0032"/>
    <x v="209"/>
    <x v="4"/>
    <x v="53"/>
    <x v="42"/>
    <x v="44"/>
    <x v="41"/>
    <n v="2000000"/>
    <x v="1"/>
    <s v="EMP0170"/>
    <s v="Jyothi Prasad"/>
    <n v="1"/>
    <n v="973.58"/>
    <x v="2"/>
    <n v="0"/>
    <n v="5"/>
    <n v="48.68"/>
    <n v="1022.26"/>
    <n v="630.1"/>
    <n v="343.47999999999996"/>
    <s v="Credit Card"/>
    <n v="0.33600062606381936"/>
    <x v="2"/>
    <x v="0"/>
    <x v="0"/>
    <s v="16:18"/>
    <x v="1"/>
    <x v="1"/>
  </r>
  <r>
    <s v="INV102920"/>
    <x v="249"/>
    <x v="1"/>
    <x v="8"/>
    <s v="STR069-2025-Mar"/>
    <x v="453"/>
    <x v="435"/>
    <x v="0"/>
    <x v="21"/>
    <x v="1"/>
    <x v="3"/>
    <s v="PRD0043"/>
    <x v="63"/>
    <x v="12"/>
    <x v="21"/>
    <x v="20"/>
    <x v="114"/>
    <x v="78"/>
    <n v="1200000"/>
    <x v="1"/>
    <s v="EMP0061"/>
    <s v="Ganapathy Naidu"/>
    <n v="1"/>
    <n v="3163.45"/>
    <x v="3"/>
    <n v="632.69000000000005"/>
    <n v="12"/>
    <n v="303.69"/>
    <n v="2834.45"/>
    <n v="2034.01"/>
    <n v="496.74999999999983"/>
    <s v="UPI"/>
    <n v="0.1752544585369295"/>
    <x v="0"/>
    <x v="1"/>
    <x v="1"/>
    <s v="16:21"/>
    <x v="1"/>
    <x v="0"/>
  </r>
  <r>
    <s v="INV102921"/>
    <x v="81"/>
    <x v="0"/>
    <x v="1"/>
    <s v="STR073-2024-Oct"/>
    <x v="403"/>
    <x v="387"/>
    <x v="0"/>
    <x v="11"/>
    <x v="3"/>
    <x v="1"/>
    <s v="PRD0171"/>
    <x v="32"/>
    <x v="15"/>
    <x v="27"/>
    <x v="20"/>
    <x v="32"/>
    <x v="29"/>
    <n v="2500000"/>
    <x v="1"/>
    <s v="EMP0100"/>
    <s v="Priya Balasubramaniam"/>
    <n v="1"/>
    <n v="2643.35"/>
    <x v="0"/>
    <n v="264.33"/>
    <n v="12"/>
    <n v="285.48"/>
    <n v="2664.5"/>
    <n v="1767.32"/>
    <n v="611.70000000000005"/>
    <s v="UPI"/>
    <n v="0.22957402889848003"/>
    <x v="0"/>
    <x v="0"/>
    <x v="0"/>
    <s v="17:53"/>
    <x v="0"/>
    <x v="1"/>
  </r>
  <r>
    <s v="INV102922"/>
    <x v="110"/>
    <x v="0"/>
    <x v="1"/>
    <s v="STR083-2024-Oct"/>
    <x v="79"/>
    <x v="79"/>
    <x v="1"/>
    <x v="14"/>
    <x v="1"/>
    <x v="1"/>
    <s v="PRD0064"/>
    <x v="47"/>
    <x v="19"/>
    <x v="36"/>
    <x v="27"/>
    <x v="28"/>
    <x v="27"/>
    <n v="1200000"/>
    <x v="2"/>
    <s v="EMP0009"/>
    <s v="Vinod Hegde"/>
    <n v="3"/>
    <n v="330.76"/>
    <x v="4"/>
    <n v="297.68"/>
    <n v="5"/>
    <n v="34.729999999999997"/>
    <n v="729.33"/>
    <n v="762.45"/>
    <n v="-67.849999999999994"/>
    <s v="Credit Card"/>
    <n v="-9.3030589719331425E-2"/>
    <x v="2"/>
    <x v="0"/>
    <x v="0"/>
    <s v="11:23"/>
    <x v="3"/>
    <x v="1"/>
  </r>
  <r>
    <s v="INV102923"/>
    <x v="280"/>
    <x v="0"/>
    <x v="0"/>
    <s v="STR106-2024-Dec"/>
    <x v="657"/>
    <x v="615"/>
    <x v="1"/>
    <x v="5"/>
    <x v="2"/>
    <x v="1"/>
    <s v="PRD0153"/>
    <x v="125"/>
    <x v="0"/>
    <x v="0"/>
    <x v="7"/>
    <x v="118"/>
    <x v="80"/>
    <n v="2500000"/>
    <x v="0"/>
    <s v="EMP0045"/>
    <s v="Chitra Chettiar"/>
    <n v="2"/>
    <n v="731.99"/>
    <x v="3"/>
    <n v="292.8"/>
    <n v="5"/>
    <n v="58.56"/>
    <n v="1229.74"/>
    <n v="1138.7"/>
    <n v="32.479999999999961"/>
    <s v="Cash"/>
    <n v="2.6412087107843901E-2"/>
    <x v="3"/>
    <x v="1"/>
    <x v="0"/>
    <s v="10:19"/>
    <x v="3"/>
    <x v="0"/>
  </r>
  <r>
    <s v="INV102924"/>
    <x v="240"/>
    <x v="0"/>
    <x v="0"/>
    <s v="STR080-2024-Dec"/>
    <x v="656"/>
    <x v="614"/>
    <x v="0"/>
    <x v="10"/>
    <x v="4"/>
    <x v="0"/>
    <s v="PRD0213"/>
    <x v="80"/>
    <x v="14"/>
    <x v="23"/>
    <x v="9"/>
    <x v="26"/>
    <x v="19"/>
    <n v="2000000"/>
    <x v="1"/>
    <s v="EMP0009"/>
    <s v="Vinod Hegde"/>
    <n v="2"/>
    <n v="6806.12"/>
    <x v="2"/>
    <n v="0"/>
    <n v="3"/>
    <n v="408.37"/>
    <n v="14020.61"/>
    <n v="9734.42"/>
    <n v="3877.8200000000006"/>
    <s v="UPI"/>
    <n v="0.27657997761866282"/>
    <x v="0"/>
    <x v="0"/>
    <x v="0"/>
    <s v="21:50"/>
    <x v="2"/>
    <x v="0"/>
  </r>
  <r>
    <s v="INV102925"/>
    <x v="222"/>
    <x v="0"/>
    <x v="1"/>
    <s v="STR072-2024-Oct"/>
    <x v="244"/>
    <x v="238"/>
    <x v="0"/>
    <x v="0"/>
    <x v="0"/>
    <x v="0"/>
    <s v="PRD0200"/>
    <x v="0"/>
    <x v="0"/>
    <x v="0"/>
    <x v="0"/>
    <x v="24"/>
    <x v="24"/>
    <n v="1500000"/>
    <x v="0"/>
    <s v="EMP0002"/>
    <s v="Girish Sundaram"/>
    <n v="2"/>
    <n v="733.44"/>
    <x v="0"/>
    <n v="146.69"/>
    <n v="5"/>
    <n v="66.010000000000005"/>
    <n v="1386.2"/>
    <n v="993.34"/>
    <n v="326.85000000000002"/>
    <s v="EMI"/>
    <n v="0.23578848650988316"/>
    <x v="5"/>
    <x v="1"/>
    <x v="0"/>
    <s v="21:38"/>
    <x v="2"/>
    <x v="0"/>
  </r>
  <r>
    <s v="INV102926"/>
    <x v="321"/>
    <x v="0"/>
    <x v="9"/>
    <s v="STR070-2024-Nov"/>
    <x v="243"/>
    <x v="237"/>
    <x v="0"/>
    <x v="16"/>
    <x v="3"/>
    <x v="1"/>
    <s v="PRD0155"/>
    <x v="85"/>
    <x v="8"/>
    <x v="16"/>
    <x v="12"/>
    <x v="111"/>
    <x v="75"/>
    <n v="1000000"/>
    <x v="1"/>
    <s v="EMP0204"/>
    <s v="Rahul Krishnan"/>
    <n v="3"/>
    <n v="1155.47"/>
    <x v="1"/>
    <n v="866.6"/>
    <n v="12"/>
    <n v="311.98"/>
    <n v="2911.79"/>
    <n v="2596.2600000000002"/>
    <n v="3.5499999999997272"/>
    <s v="Debit Card"/>
    <n v="1.2191813283237208E-3"/>
    <x v="1"/>
    <x v="1"/>
    <x v="0"/>
    <s v="14:33"/>
    <x v="1"/>
    <x v="1"/>
  </r>
  <r>
    <s v="INV102927"/>
    <x v="44"/>
    <x v="0"/>
    <x v="7"/>
    <s v="STR071-2024-Sep"/>
    <x v="193"/>
    <x v="190"/>
    <x v="0"/>
    <x v="14"/>
    <x v="1"/>
    <x v="2"/>
    <s v="PRD0226"/>
    <x v="90"/>
    <x v="4"/>
    <x v="6"/>
    <x v="25"/>
    <x v="38"/>
    <x v="35"/>
    <n v="2000000"/>
    <x v="1"/>
    <s v="EMP0225"/>
    <s v="Swathi Achari"/>
    <n v="1"/>
    <n v="1133.51"/>
    <x v="3"/>
    <n v="226.7"/>
    <n v="12"/>
    <n v="108.82"/>
    <n v="1015.63"/>
    <n v="626.26"/>
    <n v="280.55"/>
    <s v="Debit Card"/>
    <n v="0.27623248624006774"/>
    <x v="1"/>
    <x v="1"/>
    <x v="0"/>
    <s v="21:41"/>
    <x v="2"/>
    <x v="1"/>
  </r>
  <r>
    <s v="INV102928"/>
    <x v="70"/>
    <x v="0"/>
    <x v="7"/>
    <s v="STR003-2024-Sep"/>
    <x v="10"/>
    <x v="10"/>
    <x v="1"/>
    <x v="7"/>
    <x v="0"/>
    <x v="1"/>
    <s v="PRD0124"/>
    <x v="23"/>
    <x v="13"/>
    <x v="22"/>
    <x v="9"/>
    <x v="99"/>
    <x v="71"/>
    <n v="2500000"/>
    <x v="2"/>
    <s v="EMP0061"/>
    <s v="Ganapathy Naidu"/>
    <n v="1"/>
    <n v="692.87"/>
    <x v="6"/>
    <n v="103.93"/>
    <n v="5"/>
    <n v="29.45"/>
    <n v="618.39"/>
    <n v="499.31"/>
    <n v="89.629999999999981"/>
    <s v="UPI"/>
    <n v="0.14494089490451006"/>
    <x v="0"/>
    <x v="1"/>
    <x v="0"/>
    <s v="13:34"/>
    <x v="1"/>
    <x v="0"/>
  </r>
  <r>
    <s v="INV102929"/>
    <x v="66"/>
    <x v="0"/>
    <x v="10"/>
    <s v="STR026-2024-Apr"/>
    <x v="664"/>
    <x v="619"/>
    <x v="0"/>
    <x v="20"/>
    <x v="0"/>
    <x v="1"/>
    <s v="PRD0081"/>
    <x v="118"/>
    <x v="14"/>
    <x v="23"/>
    <x v="21"/>
    <x v="65"/>
    <x v="53"/>
    <n v="2500000"/>
    <x v="0"/>
    <s v="EMP0132"/>
    <s v="Vasanthi Gupta"/>
    <n v="1"/>
    <n v="6420.87"/>
    <x v="5"/>
    <n v="321.04000000000002"/>
    <n v="3"/>
    <n v="182.99"/>
    <n v="6282.82"/>
    <n v="4762.76"/>
    <n v="1337.0699999999995"/>
    <s v="EMI"/>
    <n v="0.21281367284117633"/>
    <x v="5"/>
    <x v="1"/>
    <x v="0"/>
    <s v="19:39"/>
    <x v="0"/>
    <x v="0"/>
  </r>
  <r>
    <s v="INV102930"/>
    <x v="93"/>
    <x v="0"/>
    <x v="1"/>
    <s v="STR008-2024-Oct"/>
    <x v="103"/>
    <x v="102"/>
    <x v="0"/>
    <x v="27"/>
    <x v="4"/>
    <x v="1"/>
    <s v="PRD0137"/>
    <x v="99"/>
    <x v="10"/>
    <x v="15"/>
    <x v="19"/>
    <x v="63"/>
    <x v="51"/>
    <n v="1500000"/>
    <x v="1"/>
    <s v="EMP0170"/>
    <s v="Jyothi Prasad"/>
    <n v="3"/>
    <n v="744.29"/>
    <x v="4"/>
    <n v="669.86"/>
    <n v="5"/>
    <n v="78.150000000000006"/>
    <n v="1641.16"/>
    <n v="1567.14"/>
    <n v="-4.1300000000000239"/>
    <s v="Debit Card"/>
    <n v="-2.5165127105218404E-3"/>
    <x v="1"/>
    <x v="1"/>
    <x v="0"/>
    <s v="18:23"/>
    <x v="0"/>
    <x v="0"/>
  </r>
  <r>
    <s v="INV102931"/>
    <x v="112"/>
    <x v="0"/>
    <x v="1"/>
    <s v="STR010-2024-Oct"/>
    <x v="799"/>
    <x v="742"/>
    <x v="1"/>
    <x v="12"/>
    <x v="3"/>
    <x v="1"/>
    <s v="PRD0080"/>
    <x v="138"/>
    <x v="6"/>
    <x v="56"/>
    <x v="0"/>
    <x v="93"/>
    <x v="51"/>
    <n v="2500000"/>
    <x v="1"/>
    <s v="EMP0206"/>
    <s v="Arjun Krishnan"/>
    <n v="2"/>
    <n v="1012.94"/>
    <x v="6"/>
    <n v="303.88"/>
    <n v="12"/>
    <n v="206.64"/>
    <n v="1928.64"/>
    <n v="1153.94"/>
    <n v="568.06000000000006"/>
    <s v="Debit Card"/>
    <n v="0.29453915712626516"/>
    <x v="1"/>
    <x v="0"/>
    <x v="0"/>
    <s v="14:25"/>
    <x v="1"/>
    <x v="0"/>
  </r>
  <r>
    <s v="INV102932"/>
    <x v="282"/>
    <x v="1"/>
    <x v="8"/>
    <s v="STR056-2025-Mar"/>
    <x v="278"/>
    <x v="270"/>
    <x v="1"/>
    <x v="8"/>
    <x v="3"/>
    <x v="1"/>
    <s v="PRD0202"/>
    <x v="133"/>
    <x v="19"/>
    <x v="40"/>
    <x v="44"/>
    <x v="61"/>
    <x v="50"/>
    <n v="1200000"/>
    <x v="2"/>
    <s v="EMP0260"/>
    <s v="Malathi Varma"/>
    <n v="1"/>
    <n v="901.77"/>
    <x v="0"/>
    <n v="90.18"/>
    <n v="5"/>
    <n v="40.58"/>
    <n v="852.17"/>
    <n v="590.02"/>
    <n v="221.57"/>
    <s v="Debit Card"/>
    <n v="0.26000680615370175"/>
    <x v="1"/>
    <x v="0"/>
    <x v="0"/>
    <s v="12:42"/>
    <x v="1"/>
    <x v="1"/>
  </r>
  <r>
    <s v="INV102933"/>
    <x v="106"/>
    <x v="0"/>
    <x v="10"/>
    <s v="STR106-2024-Apr"/>
    <x v="356"/>
    <x v="341"/>
    <x v="1"/>
    <x v="7"/>
    <x v="0"/>
    <x v="1"/>
    <s v="PRD0130"/>
    <x v="132"/>
    <x v="2"/>
    <x v="59"/>
    <x v="47"/>
    <x v="118"/>
    <x v="80"/>
    <n v="2500000"/>
    <x v="0"/>
    <s v="EMP0072"/>
    <s v="Anitha Ramachandran"/>
    <n v="3"/>
    <n v="1295.81"/>
    <x v="2"/>
    <n v="0"/>
    <n v="12"/>
    <n v="466.49"/>
    <n v="4353.92"/>
    <n v="2886.51"/>
    <n v="1000.9199999999998"/>
    <s v="Debit Card"/>
    <n v="0.22988938703513151"/>
    <x v="1"/>
    <x v="0"/>
    <x v="0"/>
    <s v="16:49"/>
    <x v="1"/>
    <x v="0"/>
  </r>
  <r>
    <s v="INV102934"/>
    <x v="232"/>
    <x v="0"/>
    <x v="1"/>
    <s v="STR027-2024-Oct"/>
    <x v="794"/>
    <x v="737"/>
    <x v="1"/>
    <x v="4"/>
    <x v="2"/>
    <x v="3"/>
    <s v="PRD0214"/>
    <x v="71"/>
    <x v="7"/>
    <x v="33"/>
    <x v="7"/>
    <x v="100"/>
    <x v="72"/>
    <n v="1500000"/>
    <x v="2"/>
    <s v="EMP0100"/>
    <s v="Priya Balasubramaniam"/>
    <n v="1"/>
    <n v="1070.99"/>
    <x v="4"/>
    <n v="321.3"/>
    <n v="12"/>
    <n v="89.96"/>
    <n v="839.65"/>
    <n v="720.53"/>
    <n v="29.160000000000011"/>
    <s v="UPI"/>
    <n v="3.4728756029297939E-2"/>
    <x v="0"/>
    <x v="0"/>
    <x v="0"/>
    <s v="21:05"/>
    <x v="2"/>
    <x v="0"/>
  </r>
  <r>
    <s v="INV102935"/>
    <x v="218"/>
    <x v="0"/>
    <x v="0"/>
    <s v="STR108-2024-Dec"/>
    <x v="301"/>
    <x v="290"/>
    <x v="0"/>
    <x v="2"/>
    <x v="2"/>
    <x v="2"/>
    <s v="PRD0157"/>
    <x v="115"/>
    <x v="14"/>
    <x v="65"/>
    <x v="11"/>
    <x v="29"/>
    <x v="28"/>
    <n v="2500000"/>
    <x v="1"/>
    <s v="EMP0276"/>
    <s v="Manoj Ramachandran"/>
    <n v="2"/>
    <n v="2916.29"/>
    <x v="5"/>
    <n v="291.63"/>
    <n v="3"/>
    <n v="166.23"/>
    <n v="5707.18"/>
    <n v="3979.86"/>
    <n v="1561.0900000000001"/>
    <s v="Cash"/>
    <n v="0.27353088565631362"/>
    <x v="3"/>
    <x v="0"/>
    <x v="0"/>
    <s v="17:12"/>
    <x v="0"/>
    <x v="0"/>
  </r>
  <r>
    <s v="INV102936"/>
    <x v="250"/>
    <x v="0"/>
    <x v="7"/>
    <s v="STR015-2024-Sep"/>
    <x v="690"/>
    <x v="642"/>
    <x v="1"/>
    <x v="22"/>
    <x v="1"/>
    <x v="0"/>
    <s v="PRD0105"/>
    <x v="97"/>
    <x v="8"/>
    <x v="10"/>
    <x v="43"/>
    <x v="84"/>
    <x v="11"/>
    <n v="800000"/>
    <x v="1"/>
    <s v="EMP0127"/>
    <s v="Chandra Reddy"/>
    <n v="0"/>
    <n v="1151.6400000000001"/>
    <x v="3"/>
    <n v="0"/>
    <n v="12"/>
    <n v="0"/>
    <n v="0"/>
    <n v="0"/>
    <n v="0"/>
    <s v="Credit Card"/>
    <n v="0"/>
    <x v="2"/>
    <x v="0"/>
    <x v="0"/>
    <s v="17:04"/>
    <x v="0"/>
    <x v="0"/>
  </r>
  <r>
    <s v="INV102937"/>
    <x v="320"/>
    <x v="0"/>
    <x v="3"/>
    <s v="STR042-2024-Jul"/>
    <x v="720"/>
    <x v="671"/>
    <x v="0"/>
    <x v="18"/>
    <x v="2"/>
    <x v="1"/>
    <s v="PRD0102"/>
    <x v="207"/>
    <x v="2"/>
    <x v="3"/>
    <x v="7"/>
    <x v="109"/>
    <x v="64"/>
    <n v="800000"/>
    <x v="1"/>
    <s v="EMP0149"/>
    <s v="Vasanthi Kamath"/>
    <n v="1"/>
    <n v="1753.03"/>
    <x v="6"/>
    <n v="262.95"/>
    <n v="12"/>
    <n v="178.81"/>
    <n v="1668.89"/>
    <n v="1331.55"/>
    <n v="158.53000000000014"/>
    <s v="UPI"/>
    <n v="9.4991281630305249E-2"/>
    <x v="0"/>
    <x v="0"/>
    <x v="0"/>
    <s v="20:32"/>
    <x v="0"/>
    <x v="0"/>
  </r>
  <r>
    <s v="INV102938"/>
    <x v="287"/>
    <x v="0"/>
    <x v="5"/>
    <s v="STR101-2024-Jun"/>
    <x v="663"/>
    <x v="618"/>
    <x v="0"/>
    <x v="0"/>
    <x v="0"/>
    <x v="1"/>
    <s v="PRD0111"/>
    <x v="75"/>
    <x v="11"/>
    <x v="48"/>
    <x v="18"/>
    <x v="34"/>
    <x v="32"/>
    <n v="1200000"/>
    <x v="1"/>
    <s v="EMP0156"/>
    <s v="Deepthi Iyengar"/>
    <n v="1"/>
    <n v="896.01"/>
    <x v="0"/>
    <n v="89.6"/>
    <n v="5"/>
    <n v="40.32"/>
    <n v="846.73"/>
    <n v="590.48"/>
    <n v="215.93"/>
    <s v="Debit Card"/>
    <n v="0.25501635704415809"/>
    <x v="1"/>
    <x v="1"/>
    <x v="0"/>
    <s v="14:12"/>
    <x v="1"/>
    <x v="0"/>
  </r>
  <r>
    <s v="INV102939"/>
    <x v="258"/>
    <x v="0"/>
    <x v="1"/>
    <s v="STR058-2024-Oct"/>
    <x v="765"/>
    <x v="711"/>
    <x v="1"/>
    <x v="26"/>
    <x v="4"/>
    <x v="1"/>
    <s v="PRD0120"/>
    <x v="120"/>
    <x v="18"/>
    <x v="34"/>
    <x v="9"/>
    <x v="4"/>
    <x v="4"/>
    <n v="1200000"/>
    <x v="1"/>
    <s v="EMP0260"/>
    <s v="Malathi Varma"/>
    <n v="1"/>
    <n v="578.76"/>
    <x v="5"/>
    <n v="28.94"/>
    <n v="5"/>
    <n v="27.49"/>
    <n v="577.30999999999995"/>
    <n v="371.12"/>
    <n v="178.69999999999993"/>
    <s v="Debit Card"/>
    <n v="0.3095390691309694"/>
    <x v="1"/>
    <x v="1"/>
    <x v="0"/>
    <s v="14:16"/>
    <x v="1"/>
    <x v="0"/>
  </r>
  <r>
    <s v="INV102940"/>
    <x v="102"/>
    <x v="1"/>
    <x v="8"/>
    <s v="STR089-2025-Mar"/>
    <x v="283"/>
    <x v="275"/>
    <x v="0"/>
    <x v="22"/>
    <x v="1"/>
    <x v="2"/>
    <s v="PRD0022"/>
    <x v="43"/>
    <x v="7"/>
    <x v="35"/>
    <x v="25"/>
    <x v="67"/>
    <x v="23"/>
    <n v="800000"/>
    <x v="0"/>
    <s v="EMP0173"/>
    <s v="Logesh Gopalakrishnan"/>
    <n v="2"/>
    <n v="1165.23"/>
    <x v="2"/>
    <n v="0"/>
    <n v="12"/>
    <n v="279.66000000000003"/>
    <n v="2610.12"/>
    <n v="1535.66"/>
    <n v="794.79999999999973"/>
    <s v="UPI"/>
    <n v="0.30450707247176367"/>
    <x v="0"/>
    <x v="0"/>
    <x v="0"/>
    <s v="19:51"/>
    <x v="0"/>
    <x v="1"/>
  </r>
  <r>
    <s v="INV102941"/>
    <x v="346"/>
    <x v="0"/>
    <x v="5"/>
    <s v="STR032-2024-Jun"/>
    <x v="147"/>
    <x v="145"/>
    <x v="1"/>
    <x v="7"/>
    <x v="0"/>
    <x v="0"/>
    <s v="PRD0121"/>
    <x v="164"/>
    <x v="9"/>
    <x v="12"/>
    <x v="21"/>
    <x v="56"/>
    <x v="30"/>
    <n v="2500000"/>
    <x v="1"/>
    <s v="EMP0149"/>
    <s v="Vasanthi Kamath"/>
    <n v="2"/>
    <n v="5864.07"/>
    <x v="5"/>
    <n v="586.41"/>
    <n v="12"/>
    <n v="1337.01"/>
    <n v="12478.74"/>
    <n v="7701.94"/>
    <n v="3439.79"/>
    <s v="Debit Card"/>
    <n v="0.27565202897087365"/>
    <x v="1"/>
    <x v="0"/>
    <x v="0"/>
    <s v="13:48"/>
    <x v="1"/>
    <x v="1"/>
  </r>
  <r>
    <s v="INV102942"/>
    <x v="285"/>
    <x v="0"/>
    <x v="0"/>
    <s v="STR001-2024-Dec"/>
    <x v="613"/>
    <x v="577"/>
    <x v="1"/>
    <x v="16"/>
    <x v="3"/>
    <x v="0"/>
    <s v="PRD0223"/>
    <x v="208"/>
    <x v="19"/>
    <x v="40"/>
    <x v="4"/>
    <x v="55"/>
    <x v="48"/>
    <n v="2500000"/>
    <x v="1"/>
    <s v="EMP0020"/>
    <s v="Eswar Prasad"/>
    <n v="3"/>
    <n v="1075.98"/>
    <x v="1"/>
    <n v="806.99"/>
    <n v="12"/>
    <n v="290.51"/>
    <n v="2711.46"/>
    <n v="2283.21"/>
    <n v="137.74"/>
    <s v="UPI"/>
    <n v="5.0799200430764239E-2"/>
    <x v="0"/>
    <x v="1"/>
    <x v="0"/>
    <s v="13:20"/>
    <x v="1"/>
    <x v="1"/>
  </r>
  <r>
    <s v="INV102943"/>
    <x v="229"/>
    <x v="1"/>
    <x v="4"/>
    <s v="STR037-2025-Feb"/>
    <x v="315"/>
    <x v="303"/>
    <x v="1"/>
    <x v="31"/>
    <x v="1"/>
    <x v="3"/>
    <s v="PRD0081"/>
    <x v="118"/>
    <x v="14"/>
    <x v="23"/>
    <x v="21"/>
    <x v="0"/>
    <x v="0"/>
    <n v="1000000"/>
    <x v="0"/>
    <s v="EMP0206"/>
    <s v="Arjun Krishnan"/>
    <n v="4"/>
    <n v="6678.57"/>
    <x v="0"/>
    <n v="2671.43"/>
    <n v="3"/>
    <n v="721.29"/>
    <n v="24764.14"/>
    <n v="19051.04"/>
    <n v="4991.8099999999986"/>
    <s v="UPI"/>
    <n v="0.2015741309813302"/>
    <x v="0"/>
    <x v="0"/>
    <x v="0"/>
    <s v="19:34"/>
    <x v="0"/>
    <x v="1"/>
  </r>
  <r>
    <s v="INV102944"/>
    <x v="291"/>
    <x v="1"/>
    <x v="8"/>
    <s v="STR079-2025-Mar"/>
    <x v="390"/>
    <x v="375"/>
    <x v="1"/>
    <x v="1"/>
    <x v="1"/>
    <x v="2"/>
    <s v="PRD0097"/>
    <x v="25"/>
    <x v="7"/>
    <x v="9"/>
    <x v="15"/>
    <x v="79"/>
    <x v="63"/>
    <n v="2500000"/>
    <x v="1"/>
    <s v="EMP0223"/>
    <s v="Meena Krishnan"/>
    <n v="3"/>
    <n v="1402.17"/>
    <x v="4"/>
    <n v="1261.95"/>
    <n v="12"/>
    <n v="353.35"/>
    <n v="3297.91"/>
    <n v="2914.95"/>
    <n v="29.610000000000014"/>
    <s v="Debit Card"/>
    <n v="8.9784136013414603E-3"/>
    <x v="1"/>
    <x v="1"/>
    <x v="0"/>
    <s v="19:59"/>
    <x v="0"/>
    <x v="0"/>
  </r>
  <r>
    <s v="INV102945"/>
    <x v="117"/>
    <x v="0"/>
    <x v="9"/>
    <s v="STR002-2024-Nov"/>
    <x v="237"/>
    <x v="231"/>
    <x v="0"/>
    <x v="3"/>
    <x v="3"/>
    <x v="1"/>
    <s v="PRD0154"/>
    <x v="225"/>
    <x v="1"/>
    <x v="51"/>
    <x v="12"/>
    <x v="80"/>
    <x v="64"/>
    <n v="1000000"/>
    <x v="1"/>
    <s v="EMP0149"/>
    <s v="Vasanthi Kamath"/>
    <n v="3"/>
    <n v="580.55999999999995"/>
    <x v="1"/>
    <n v="435.42"/>
    <n v="5"/>
    <n v="65.31"/>
    <n v="1371.57"/>
    <n v="1119.81"/>
    <n v="186.45"/>
    <s v="UPI"/>
    <n v="0.13593910627966491"/>
    <x v="0"/>
    <x v="1"/>
    <x v="0"/>
    <s v="12:29"/>
    <x v="1"/>
    <x v="0"/>
  </r>
  <r>
    <s v="INV102946"/>
    <x v="52"/>
    <x v="0"/>
    <x v="10"/>
    <s v="STR063-2024-Apr"/>
    <x v="257"/>
    <x v="251"/>
    <x v="1"/>
    <x v="22"/>
    <x v="1"/>
    <x v="1"/>
    <s v="PRD0141"/>
    <x v="62"/>
    <x v="10"/>
    <x v="43"/>
    <x v="12"/>
    <x v="70"/>
    <x v="56"/>
    <n v="1200000"/>
    <x v="2"/>
    <s v="EMP0061"/>
    <s v="Ganapathy Naidu"/>
    <n v="2"/>
    <n v="727.18"/>
    <x v="0"/>
    <n v="145.44"/>
    <n v="5"/>
    <n v="65.45"/>
    <n v="1374.37"/>
    <n v="1095.3399999999999"/>
    <n v="213.57999999999998"/>
    <s v="Debit Card"/>
    <n v="0.15540211151291136"/>
    <x v="1"/>
    <x v="0"/>
    <x v="0"/>
    <s v="19:06"/>
    <x v="0"/>
    <x v="0"/>
  </r>
  <r>
    <s v="INV102947"/>
    <x v="19"/>
    <x v="0"/>
    <x v="9"/>
    <s v="STR077-2024-Nov"/>
    <x v="674"/>
    <x v="627"/>
    <x v="0"/>
    <x v="22"/>
    <x v="1"/>
    <x v="1"/>
    <s v="PRD0137"/>
    <x v="99"/>
    <x v="10"/>
    <x v="15"/>
    <x v="19"/>
    <x v="69"/>
    <x v="55"/>
    <n v="2500000"/>
    <x v="2"/>
    <s v="EMP0260"/>
    <s v="Malathi Varma"/>
    <n v="1"/>
    <n v="744.53"/>
    <x v="2"/>
    <n v="0"/>
    <n v="5"/>
    <n v="37.229999999999997"/>
    <n v="781.76"/>
    <n v="522.38"/>
    <n v="222.15"/>
    <s v="UPI"/>
    <n v="0.28416649611133854"/>
    <x v="0"/>
    <x v="0"/>
    <x v="0"/>
    <s v="10:07"/>
    <x v="3"/>
    <x v="0"/>
  </r>
  <r>
    <s v="INV102948"/>
    <x v="156"/>
    <x v="0"/>
    <x v="10"/>
    <s v="STR013-2024-Apr"/>
    <x v="602"/>
    <x v="567"/>
    <x v="0"/>
    <x v="3"/>
    <x v="3"/>
    <x v="3"/>
    <s v="PRD0111"/>
    <x v="75"/>
    <x v="11"/>
    <x v="48"/>
    <x v="18"/>
    <x v="76"/>
    <x v="50"/>
    <n v="2500000"/>
    <x v="2"/>
    <s v="EMP0207"/>
    <s v="Chitra Bhat"/>
    <n v="2"/>
    <n v="866.69"/>
    <x v="1"/>
    <n v="433.35"/>
    <n v="5"/>
    <n v="65"/>
    <n v="1365.03"/>
    <n v="1180.96"/>
    <n v="119.06999999999994"/>
    <s v="UPI"/>
    <n v="8.7228852113140326E-2"/>
    <x v="0"/>
    <x v="0"/>
    <x v="0"/>
    <s v="17:13"/>
    <x v="0"/>
    <x v="0"/>
  </r>
  <r>
    <s v="INV102949"/>
    <x v="213"/>
    <x v="0"/>
    <x v="1"/>
    <s v="STR021-2024-Oct"/>
    <x v="170"/>
    <x v="167"/>
    <x v="1"/>
    <x v="27"/>
    <x v="4"/>
    <x v="0"/>
    <s v="PRD0056"/>
    <x v="116"/>
    <x v="15"/>
    <x v="27"/>
    <x v="34"/>
    <x v="8"/>
    <x v="8"/>
    <n v="2000000"/>
    <x v="1"/>
    <s v="EMP0147"/>
    <s v="Yogesh Chettiar"/>
    <n v="2"/>
    <n v="1313.96"/>
    <x v="2"/>
    <n v="0"/>
    <n v="12"/>
    <n v="315.35000000000002"/>
    <n v="2943.27"/>
    <n v="2031.44"/>
    <n v="596.4799999999999"/>
    <s v="UPI"/>
    <n v="0.20265894736126822"/>
    <x v="0"/>
    <x v="0"/>
    <x v="1"/>
    <s v="12:08"/>
    <x v="1"/>
    <x v="0"/>
  </r>
  <r>
    <s v="INV102950"/>
    <x v="288"/>
    <x v="0"/>
    <x v="2"/>
    <s v="STR049-2024-May"/>
    <x v="140"/>
    <x v="138"/>
    <x v="1"/>
    <x v="19"/>
    <x v="1"/>
    <x v="3"/>
    <s v="PRD0030"/>
    <x v="173"/>
    <x v="10"/>
    <x v="71"/>
    <x v="22"/>
    <x v="110"/>
    <x v="74"/>
    <n v="1200000"/>
    <x v="2"/>
    <s v="EMP0206"/>
    <s v="Arjun Krishnan"/>
    <n v="3"/>
    <n v="611.51"/>
    <x v="6"/>
    <n v="275.18"/>
    <n v="5"/>
    <n v="77.97"/>
    <n v="1637.32"/>
    <n v="1258.2"/>
    <n v="301.14999999999986"/>
    <s v="Net Banking"/>
    <n v="0.18392861505386843"/>
    <x v="4"/>
    <x v="0"/>
    <x v="0"/>
    <s v="14:05"/>
    <x v="1"/>
    <x v="0"/>
  </r>
  <r>
    <s v="INV102951"/>
    <x v="213"/>
    <x v="0"/>
    <x v="1"/>
    <s v="STR084-2024-Oct"/>
    <x v="123"/>
    <x v="121"/>
    <x v="1"/>
    <x v="30"/>
    <x v="3"/>
    <x v="3"/>
    <s v="PRD0106"/>
    <x v="158"/>
    <x v="3"/>
    <x v="63"/>
    <x v="43"/>
    <x v="7"/>
    <x v="7"/>
    <n v="2000000"/>
    <x v="0"/>
    <s v="EMP0170"/>
    <s v="Jyothi Prasad"/>
    <n v="3"/>
    <n v="3388.42"/>
    <x v="2"/>
    <n v="0"/>
    <n v="12"/>
    <n v="1219.83"/>
    <n v="11385.09"/>
    <n v="6713.46"/>
    <n v="3451.8"/>
    <s v="Cash"/>
    <n v="0.30318600906975701"/>
    <x v="3"/>
    <x v="0"/>
    <x v="0"/>
    <s v="15:12"/>
    <x v="1"/>
    <x v="0"/>
  </r>
  <r>
    <s v="INV102952"/>
    <x v="259"/>
    <x v="0"/>
    <x v="11"/>
    <s v="STR023-2024-Aug"/>
    <x v="30"/>
    <x v="30"/>
    <x v="0"/>
    <x v="6"/>
    <x v="0"/>
    <x v="0"/>
    <s v="PRD0141"/>
    <x v="62"/>
    <x v="10"/>
    <x v="43"/>
    <x v="12"/>
    <x v="44"/>
    <x v="41"/>
    <n v="2000000"/>
    <x v="1"/>
    <s v="EMP0090"/>
    <s v="Padma Gounder"/>
    <n v="2"/>
    <n v="691.74"/>
    <x v="2"/>
    <n v="0"/>
    <n v="5"/>
    <n v="69.17"/>
    <n v="1452.65"/>
    <n v="1095.3399999999999"/>
    <n v="288.14000000000016"/>
    <s v="Credit Card"/>
    <n v="0.19835473100884599"/>
    <x v="2"/>
    <x v="0"/>
    <x v="0"/>
    <s v="13:17"/>
    <x v="1"/>
    <x v="0"/>
  </r>
  <r>
    <s v="INV102953"/>
    <x v="322"/>
    <x v="0"/>
    <x v="11"/>
    <s v="STR116-2024-Aug"/>
    <x v="322"/>
    <x v="309"/>
    <x v="1"/>
    <x v="29"/>
    <x v="4"/>
    <x v="1"/>
    <s v="PRD0201"/>
    <x v="205"/>
    <x v="3"/>
    <x v="74"/>
    <x v="17"/>
    <x v="27"/>
    <x v="26"/>
    <n v="2000000"/>
    <x v="1"/>
    <s v="EMP0205"/>
    <s v="Malini Gowda"/>
    <n v="3"/>
    <n v="1029.82"/>
    <x v="6"/>
    <n v="463.42"/>
    <n v="12"/>
    <n v="315.12"/>
    <n v="2941.16"/>
    <n v="2177.61"/>
    <n v="448.42999999999972"/>
    <s v="UPI"/>
    <n v="0.15246705381550127"/>
    <x v="0"/>
    <x v="0"/>
    <x v="0"/>
    <s v="19:24"/>
    <x v="0"/>
    <x v="0"/>
  </r>
  <r>
    <s v="INV102954"/>
    <x v="117"/>
    <x v="0"/>
    <x v="9"/>
    <s v="STR086-2024-Nov"/>
    <x v="335"/>
    <x v="320"/>
    <x v="0"/>
    <x v="15"/>
    <x v="4"/>
    <x v="0"/>
    <s v="PRD0013"/>
    <x v="15"/>
    <x v="10"/>
    <x v="15"/>
    <x v="8"/>
    <x v="91"/>
    <x v="62"/>
    <n v="800000"/>
    <x v="1"/>
    <s v="EMP0026"/>
    <s v="Sunita Ramachandran"/>
    <n v="3"/>
    <n v="774.49"/>
    <x v="1"/>
    <n v="580.87"/>
    <n v="5"/>
    <n v="87.13"/>
    <n v="1829.73"/>
    <n v="1650.03"/>
    <n v="92.57000000000005"/>
    <s v="Cash"/>
    <n v="5.0592163871172276E-2"/>
    <x v="3"/>
    <x v="1"/>
    <x v="0"/>
    <s v="21:10"/>
    <x v="2"/>
    <x v="0"/>
  </r>
  <r>
    <s v="INV102955"/>
    <x v="212"/>
    <x v="1"/>
    <x v="4"/>
    <s v="STR113-2025-Feb"/>
    <x v="396"/>
    <x v="381"/>
    <x v="1"/>
    <x v="1"/>
    <x v="1"/>
    <x v="1"/>
    <s v="PRD0146"/>
    <x v="175"/>
    <x v="9"/>
    <x v="28"/>
    <x v="5"/>
    <x v="64"/>
    <x v="52"/>
    <n v="2000000"/>
    <x v="2"/>
    <s v="EMP0170"/>
    <s v="Jyothi Prasad"/>
    <n v="1"/>
    <n v="6037.07"/>
    <x v="4"/>
    <n v="1811.12"/>
    <n v="12"/>
    <n v="507.11"/>
    <n v="4733.0600000000004"/>
    <n v="3961.62"/>
    <n v="264.3300000000005"/>
    <s v="Credit Card"/>
    <n v="5.5847591198928487E-2"/>
    <x v="2"/>
    <x v="0"/>
    <x v="0"/>
    <s v="11:50"/>
    <x v="3"/>
    <x v="0"/>
  </r>
  <r>
    <s v="INV102956"/>
    <x v="3"/>
    <x v="0"/>
    <x v="2"/>
    <s v="STR023-2024-May"/>
    <x v="417"/>
    <x v="401"/>
    <x v="0"/>
    <x v="12"/>
    <x v="3"/>
    <x v="3"/>
    <s v="PRD0175"/>
    <x v="53"/>
    <x v="0"/>
    <x v="19"/>
    <x v="32"/>
    <x v="44"/>
    <x v="41"/>
    <n v="2000000"/>
    <x v="1"/>
    <s v="EMP0285"/>
    <s v="Chandran Krishnan"/>
    <n v="1"/>
    <n v="795.22"/>
    <x v="2"/>
    <n v="0"/>
    <n v="5"/>
    <n v="39.76"/>
    <n v="834.98"/>
    <n v="571.09"/>
    <n v="224.13"/>
    <s v="Debit Card"/>
    <n v="0.26842559103212049"/>
    <x v="1"/>
    <x v="0"/>
    <x v="0"/>
    <s v="20:49"/>
    <x v="0"/>
    <x v="1"/>
  </r>
  <r>
    <s v="INV102957"/>
    <x v="130"/>
    <x v="0"/>
    <x v="1"/>
    <s v="STR003-2024-Oct"/>
    <x v="499"/>
    <x v="473"/>
    <x v="0"/>
    <x v="1"/>
    <x v="1"/>
    <x v="2"/>
    <s v="PRD0065"/>
    <x v="2"/>
    <x v="2"/>
    <x v="2"/>
    <x v="2"/>
    <x v="99"/>
    <x v="71"/>
    <n v="2500000"/>
    <x v="2"/>
    <s v="EMP0258"/>
    <s v="Preethi Singh"/>
    <n v="2"/>
    <n v="3977.98"/>
    <x v="2"/>
    <n v="0"/>
    <n v="12"/>
    <n v="954.72"/>
    <n v="8910.68"/>
    <n v="5267.12"/>
    <n v="2688.84"/>
    <s v="Net Banking"/>
    <n v="0.30175474823470261"/>
    <x v="4"/>
    <x v="0"/>
    <x v="0"/>
    <s v="17:45"/>
    <x v="0"/>
    <x v="1"/>
  </r>
  <r>
    <s v="INV102958"/>
    <x v="143"/>
    <x v="0"/>
    <x v="2"/>
    <s v="STR113-2024-May"/>
    <x v="289"/>
    <x v="280"/>
    <x v="0"/>
    <x v="13"/>
    <x v="0"/>
    <x v="3"/>
    <s v="PRD0092"/>
    <x v="149"/>
    <x v="2"/>
    <x v="2"/>
    <x v="39"/>
    <x v="64"/>
    <x v="52"/>
    <n v="2000000"/>
    <x v="2"/>
    <s v="EMP0100"/>
    <s v="Priya Balasubramaniam"/>
    <n v="2"/>
    <n v="3408.34"/>
    <x v="2"/>
    <n v="0"/>
    <n v="12"/>
    <n v="818"/>
    <n v="7634.68"/>
    <n v="5464.62"/>
    <n v="1352.0600000000004"/>
    <s v="UPI"/>
    <n v="0.17709452131589018"/>
    <x v="0"/>
    <x v="0"/>
    <x v="0"/>
    <s v="15:41"/>
    <x v="1"/>
    <x v="0"/>
  </r>
  <r>
    <s v="INV102959"/>
    <x v="160"/>
    <x v="0"/>
    <x v="5"/>
    <s v="STR019-2024-Jun"/>
    <x v="506"/>
    <x v="480"/>
    <x v="0"/>
    <x v="15"/>
    <x v="4"/>
    <x v="0"/>
    <s v="PRD0111"/>
    <x v="75"/>
    <x v="11"/>
    <x v="48"/>
    <x v="18"/>
    <x v="20"/>
    <x v="20"/>
    <n v="1000000"/>
    <x v="2"/>
    <s v="Missing Employee ID"/>
    <s v="Not Found"/>
    <n v="2"/>
    <n v="838.08"/>
    <x v="0"/>
    <n v="167.62"/>
    <n v="5"/>
    <n v="75.430000000000007"/>
    <n v="1583.97"/>
    <n v="1180.96"/>
    <n v="327.58"/>
    <s v="Credit Card"/>
    <n v="0.20680947240162376"/>
    <x v="2"/>
    <x v="0"/>
    <x v="0"/>
    <s v="11:12"/>
    <x v="3"/>
    <x v="0"/>
  </r>
  <r>
    <s v="INV102960"/>
    <x v="42"/>
    <x v="0"/>
    <x v="2"/>
    <s v="STR007-2024-May"/>
    <x v="82"/>
    <x v="81"/>
    <x v="1"/>
    <x v="13"/>
    <x v="0"/>
    <x v="0"/>
    <s v="PRD0053"/>
    <x v="200"/>
    <x v="13"/>
    <x v="57"/>
    <x v="21"/>
    <x v="40"/>
    <x v="37"/>
    <n v="1500000"/>
    <x v="1"/>
    <s v="EMP0206"/>
    <s v="Arjun Krishnan"/>
    <n v="2"/>
    <n v="466.23"/>
    <x v="1"/>
    <n v="233.12"/>
    <n v="5"/>
    <n v="34.97"/>
    <n v="734.31"/>
    <n v="654.72"/>
    <n v="44.619999999999919"/>
    <s v="UPI"/>
    <n v="6.0764527243262277E-2"/>
    <x v="0"/>
    <x v="1"/>
    <x v="0"/>
    <s v="19:14"/>
    <x v="0"/>
    <x v="1"/>
  </r>
  <r>
    <s v="INV102961"/>
    <x v="55"/>
    <x v="0"/>
    <x v="1"/>
    <s v="STR015-2024-Oct"/>
    <x v="820"/>
    <x v="761"/>
    <x v="1"/>
    <x v="30"/>
    <x v="3"/>
    <x v="0"/>
    <s v="PRD0009"/>
    <x v="140"/>
    <x v="2"/>
    <x v="59"/>
    <x v="46"/>
    <x v="84"/>
    <x v="11"/>
    <n v="800000"/>
    <x v="1"/>
    <s v="EMP0061"/>
    <s v="Ganapathy Naidu"/>
    <n v="2"/>
    <n v="3033.96"/>
    <x v="6"/>
    <n v="910.19"/>
    <n v="12"/>
    <n v="618.92999999999995"/>
    <n v="5776.66"/>
    <n v="4680.92"/>
    <n v="476.80999999999983"/>
    <s v="UPI"/>
    <n v="8.2540776157848966E-2"/>
    <x v="0"/>
    <x v="0"/>
    <x v="0"/>
    <s v="15:31"/>
    <x v="1"/>
    <x v="0"/>
  </r>
  <r>
    <s v="INV102962"/>
    <x v="19"/>
    <x v="0"/>
    <x v="9"/>
    <s v="STR002-2024-Nov"/>
    <x v="475"/>
    <x v="453"/>
    <x v="1"/>
    <x v="12"/>
    <x v="3"/>
    <x v="1"/>
    <s v="PRD0214"/>
    <x v="71"/>
    <x v="7"/>
    <x v="33"/>
    <x v="7"/>
    <x v="80"/>
    <x v="64"/>
    <n v="1000000"/>
    <x v="1"/>
    <s v="EMP0073"/>
    <s v="Sathish Sundaram"/>
    <n v="2"/>
    <n v="1031.1300000000001"/>
    <x v="0"/>
    <n v="206.23"/>
    <n v="12"/>
    <n v="222.72"/>
    <n v="2078.75"/>
    <n v="1441.06"/>
    <n v="414.97"/>
    <s v="Debit Card"/>
    <n v="0.19962477450390861"/>
    <x v="1"/>
    <x v="1"/>
    <x v="0"/>
    <s v="19:16"/>
    <x v="0"/>
    <x v="0"/>
  </r>
  <r>
    <s v="INV102963"/>
    <x v="27"/>
    <x v="0"/>
    <x v="1"/>
    <s v="STR043-2024-Oct"/>
    <x v="648"/>
    <x v="607"/>
    <x v="0"/>
    <x v="4"/>
    <x v="2"/>
    <x v="2"/>
    <s v="PRD0019"/>
    <x v="38"/>
    <x v="13"/>
    <x v="32"/>
    <x v="22"/>
    <x v="97"/>
    <x v="20"/>
    <n v="1500000"/>
    <x v="2"/>
    <s v="EMP0206"/>
    <s v="Arjun Krishnan"/>
    <n v="1"/>
    <n v="648.41"/>
    <x v="0"/>
    <n v="64.84"/>
    <n v="5"/>
    <n v="29.18"/>
    <n v="612.75"/>
    <n v="413.39"/>
    <n v="170.18"/>
    <s v="Debit Card"/>
    <n v="0.27773153814769486"/>
    <x v="1"/>
    <x v="0"/>
    <x v="0"/>
    <s v="20:51"/>
    <x v="0"/>
    <x v="1"/>
  </r>
  <r>
    <s v="INV102964"/>
    <x v="324"/>
    <x v="0"/>
    <x v="0"/>
    <s v="STR087-2024-Dec"/>
    <x v="92"/>
    <x v="91"/>
    <x v="1"/>
    <x v="10"/>
    <x v="4"/>
    <x v="0"/>
    <s v="PRD0172"/>
    <x v="35"/>
    <x v="16"/>
    <x v="29"/>
    <x v="4"/>
    <x v="45"/>
    <x v="42"/>
    <n v="2000000"/>
    <x v="1"/>
    <s v="EMP0260"/>
    <s v="Malathi Varma"/>
    <n v="2"/>
    <n v="2447.38"/>
    <x v="2"/>
    <n v="0"/>
    <n v="12"/>
    <n v="587.37"/>
    <n v="5482.13"/>
    <n v="3608.74"/>
    <n v="1286.0200000000004"/>
    <s v="Net Banking"/>
    <n v="0.23458400293316656"/>
    <x v="4"/>
    <x v="1"/>
    <x v="1"/>
    <s v="19:01"/>
    <x v="0"/>
    <x v="0"/>
  </r>
  <r>
    <s v="INV102965"/>
    <x v="62"/>
    <x v="0"/>
    <x v="1"/>
    <s v="STR038-2024-Oct"/>
    <x v="625"/>
    <x v="588"/>
    <x v="0"/>
    <x v="12"/>
    <x v="3"/>
    <x v="0"/>
    <s v="PRD0017"/>
    <x v="91"/>
    <x v="13"/>
    <x v="57"/>
    <x v="33"/>
    <x v="95"/>
    <x v="69"/>
    <n v="1500000"/>
    <x v="2"/>
    <s v="EMP0269"/>
    <s v="Ishwarya Shetty"/>
    <n v="3"/>
    <n v="749.63"/>
    <x v="0"/>
    <n v="224.89"/>
    <n v="5"/>
    <n v="101.2"/>
    <n v="2125.1999999999998"/>
    <n v="1774.14"/>
    <n v="249.85999999999973"/>
    <s v="Credit Card"/>
    <n v="0.1175701110483718"/>
    <x v="2"/>
    <x v="0"/>
    <x v="0"/>
    <s v="18:32"/>
    <x v="0"/>
    <x v="0"/>
  </r>
  <r>
    <s v="INV102966"/>
    <x v="166"/>
    <x v="0"/>
    <x v="10"/>
    <s v="STR026-2024-Apr"/>
    <x v="288"/>
    <x v="279"/>
    <x v="1"/>
    <x v="15"/>
    <x v="4"/>
    <x v="1"/>
    <s v="PRD0245"/>
    <x v="1"/>
    <x v="1"/>
    <x v="1"/>
    <x v="1"/>
    <x v="65"/>
    <x v="53"/>
    <n v="2500000"/>
    <x v="0"/>
    <s v="EMP0020"/>
    <s v="Eswar Prasad"/>
    <n v="1"/>
    <n v="829.69"/>
    <x v="0"/>
    <n v="82.97"/>
    <n v="5"/>
    <n v="37.340000000000003"/>
    <n v="784.06"/>
    <n v="492.11"/>
    <n v="254.60999999999993"/>
    <s v="Cash"/>
    <n v="0.32473280106114322"/>
    <x v="3"/>
    <x v="0"/>
    <x v="0"/>
    <s v="16:01"/>
    <x v="1"/>
    <x v="0"/>
  </r>
  <r>
    <s v="INV102967"/>
    <x v="348"/>
    <x v="0"/>
    <x v="3"/>
    <s v="STR103-2024-Jul"/>
    <x v="12"/>
    <x v="12"/>
    <x v="1"/>
    <x v="9"/>
    <x v="2"/>
    <x v="1"/>
    <s v="PRD0129"/>
    <x v="54"/>
    <x v="6"/>
    <x v="56"/>
    <x v="2"/>
    <x v="33"/>
    <x v="31"/>
    <n v="2500000"/>
    <x v="1"/>
    <s v="EMP0061"/>
    <s v="Ganapathy Naidu"/>
    <n v="1"/>
    <n v="692.53"/>
    <x v="0"/>
    <n v="69.25"/>
    <n v="5"/>
    <n v="31.16"/>
    <n v="654.44000000000005"/>
    <n v="403.71"/>
    <n v="219.57000000000008"/>
    <s v="Credit Card"/>
    <n v="0.33550822076890174"/>
    <x v="2"/>
    <x v="0"/>
    <x v="0"/>
    <s v="21:31"/>
    <x v="2"/>
    <x v="1"/>
  </r>
  <r>
    <s v="INV102968"/>
    <x v="16"/>
    <x v="0"/>
    <x v="1"/>
    <s v="STR042-2024-Oct"/>
    <x v="439"/>
    <x v="422"/>
    <x v="0"/>
    <x v="22"/>
    <x v="1"/>
    <x v="0"/>
    <s v="PRD0082"/>
    <x v="59"/>
    <x v="12"/>
    <x v="21"/>
    <x v="33"/>
    <x v="109"/>
    <x v="64"/>
    <n v="800000"/>
    <x v="1"/>
    <s v="EMP0141"/>
    <s v="Dhruv Mishra"/>
    <n v="2"/>
    <n v="3064.92"/>
    <x v="6"/>
    <n v="919.48"/>
    <n v="12"/>
    <n v="625.24"/>
    <n v="5835.6"/>
    <n v="4302.68"/>
    <n v="907.68000000000006"/>
    <s v="UPI"/>
    <n v="0.15554184659675097"/>
    <x v="0"/>
    <x v="0"/>
    <x v="0"/>
    <s v="15:20"/>
    <x v="1"/>
    <x v="0"/>
  </r>
  <r>
    <s v="INV102969"/>
    <x v="18"/>
    <x v="1"/>
    <x v="6"/>
    <s v="STR112-2025-Jan"/>
    <x v="586"/>
    <x v="554"/>
    <x v="1"/>
    <x v="7"/>
    <x v="0"/>
    <x v="3"/>
    <s v="PRD0134"/>
    <x v="55"/>
    <x v="8"/>
    <x v="13"/>
    <x v="22"/>
    <x v="25"/>
    <x v="25"/>
    <n v="1500000"/>
    <x v="0"/>
    <s v="EMP0255"/>
    <s v="Venkat Sharma"/>
    <n v="5"/>
    <n v="922.89"/>
    <x v="0"/>
    <n v="461.44"/>
    <n v="5"/>
    <n v="207.65"/>
    <n v="4360.66"/>
    <n v="3490.4"/>
    <n v="662.60999999999979"/>
    <s v="Debit Card"/>
    <n v="0.15195176876894778"/>
    <x v="1"/>
    <x v="0"/>
    <x v="0"/>
    <s v="19:31"/>
    <x v="0"/>
    <x v="0"/>
  </r>
  <r>
    <s v="INV102970"/>
    <x v="325"/>
    <x v="0"/>
    <x v="9"/>
    <s v="STR015-2024-Nov"/>
    <x v="415"/>
    <x v="399"/>
    <x v="0"/>
    <x v="22"/>
    <x v="1"/>
    <x v="3"/>
    <s v="PRD0026"/>
    <x v="215"/>
    <x v="15"/>
    <x v="46"/>
    <x v="36"/>
    <x v="84"/>
    <x v="11"/>
    <n v="800000"/>
    <x v="1"/>
    <s v="EMP0204"/>
    <s v="Rahul Krishnan"/>
    <n v="0"/>
    <n v="1571.42"/>
    <x v="0"/>
    <n v="0"/>
    <n v="12"/>
    <n v="0"/>
    <n v="0"/>
    <n v="0"/>
    <n v="0"/>
    <s v="Debit Card"/>
    <n v="0"/>
    <x v="1"/>
    <x v="1"/>
    <x v="0"/>
    <s v="21:08"/>
    <x v="2"/>
    <x v="0"/>
  </r>
  <r>
    <s v="INV102971"/>
    <x v="11"/>
    <x v="1"/>
    <x v="8"/>
    <s v="STR120-2025-Mar"/>
    <x v="705"/>
    <x v="657"/>
    <x v="1"/>
    <x v="14"/>
    <x v="1"/>
    <x v="1"/>
    <s v="PRD0211"/>
    <x v="198"/>
    <x v="6"/>
    <x v="8"/>
    <x v="15"/>
    <x v="101"/>
    <x v="67"/>
    <n v="1500000"/>
    <x v="2"/>
    <s v="EMP0002"/>
    <s v="Girish Sundaram"/>
    <n v="1"/>
    <n v="799.66"/>
    <x v="2"/>
    <n v="0"/>
    <n v="5"/>
    <n v="39.979999999999997"/>
    <n v="839.64"/>
    <n v="481.3"/>
    <n v="318.35999999999996"/>
    <s v="Cash"/>
    <n v="0.37916249821352005"/>
    <x v="3"/>
    <x v="0"/>
    <x v="0"/>
    <s v="10:48"/>
    <x v="3"/>
    <x v="0"/>
  </r>
  <r>
    <s v="INV102972"/>
    <x v="245"/>
    <x v="0"/>
    <x v="3"/>
    <s v="STR110-2024-Jul"/>
    <x v="494"/>
    <x v="468"/>
    <x v="0"/>
    <x v="17"/>
    <x v="2"/>
    <x v="1"/>
    <s v="PRD0204"/>
    <x v="190"/>
    <x v="12"/>
    <x v="68"/>
    <x v="46"/>
    <x v="18"/>
    <x v="18"/>
    <n v="1000000"/>
    <x v="1"/>
    <s v="EMP0206"/>
    <s v="Arjun Krishnan"/>
    <n v="1"/>
    <n v="933.2"/>
    <x v="0"/>
    <n v="93.32"/>
    <n v="5"/>
    <n v="41.99"/>
    <n v="881.87"/>
    <n v="695.67"/>
    <n v="144.21000000000004"/>
    <s v="Debit Card"/>
    <n v="0.16352750405388553"/>
    <x v="1"/>
    <x v="0"/>
    <x v="0"/>
    <s v="16:12"/>
    <x v="1"/>
    <x v="0"/>
  </r>
  <r>
    <s v="INV102973"/>
    <x v="172"/>
    <x v="0"/>
    <x v="1"/>
    <s v="STR054-2024-Oct"/>
    <x v="538"/>
    <x v="509"/>
    <x v="0"/>
    <x v="3"/>
    <x v="3"/>
    <x v="0"/>
    <s v="PRD0040"/>
    <x v="6"/>
    <x v="4"/>
    <x v="6"/>
    <x v="4"/>
    <x v="85"/>
    <x v="37"/>
    <n v="2000000"/>
    <x v="1"/>
    <s v="EMP0206"/>
    <s v="Arjun Krishnan"/>
    <n v="1"/>
    <n v="1389.35"/>
    <x v="2"/>
    <n v="0"/>
    <n v="12"/>
    <n v="166.72"/>
    <n v="1556.07"/>
    <n v="1148.6600000000001"/>
    <n v="240.68999999999986"/>
    <s v="Credit Card"/>
    <n v="0.15467813144652867"/>
    <x v="2"/>
    <x v="0"/>
    <x v="0"/>
    <s v="21:14"/>
    <x v="2"/>
    <x v="0"/>
  </r>
  <r>
    <s v="INV102974"/>
    <x v="69"/>
    <x v="0"/>
    <x v="2"/>
    <s v="STR026-2024-May"/>
    <x v="89"/>
    <x v="88"/>
    <x v="1"/>
    <x v="19"/>
    <x v="1"/>
    <x v="1"/>
    <s v="PRD0036"/>
    <x v="51"/>
    <x v="9"/>
    <x v="28"/>
    <x v="30"/>
    <x v="65"/>
    <x v="53"/>
    <n v="2500000"/>
    <x v="0"/>
    <s v="EMP0285"/>
    <s v="Chandran Krishnan"/>
    <n v="2"/>
    <n v="5173.99"/>
    <x v="2"/>
    <n v="0"/>
    <n v="12"/>
    <n v="1241.76"/>
    <n v="11589.74"/>
    <n v="7497.42"/>
    <n v="2850.5599999999995"/>
    <s v="Cash"/>
    <n v="0.24595547441098761"/>
    <x v="3"/>
    <x v="0"/>
    <x v="0"/>
    <s v="10:36"/>
    <x v="3"/>
    <x v="0"/>
  </r>
  <r>
    <s v="INV102975"/>
    <x v="330"/>
    <x v="0"/>
    <x v="2"/>
    <s v="STR055-2024-May"/>
    <x v="423"/>
    <x v="406"/>
    <x v="0"/>
    <x v="27"/>
    <x v="4"/>
    <x v="3"/>
    <s v="PRD0033"/>
    <x v="103"/>
    <x v="2"/>
    <x v="59"/>
    <x v="30"/>
    <x v="51"/>
    <x v="47"/>
    <n v="1500000"/>
    <x v="0"/>
    <s v="EMP0086"/>
    <s v="Anil Reddy"/>
    <n v="0"/>
    <n v="3497.7"/>
    <x v="2"/>
    <n v="0"/>
    <n v="12"/>
    <n v="0"/>
    <n v="0"/>
    <n v="0"/>
    <n v="0"/>
    <s v="Cash"/>
    <n v="0"/>
    <x v="3"/>
    <x v="1"/>
    <x v="0"/>
    <s v="10:11"/>
    <x v="3"/>
    <x v="0"/>
  </r>
  <r>
    <s v="INV102976"/>
    <x v="45"/>
    <x v="0"/>
    <x v="5"/>
    <s v="STR009-2024-Jun"/>
    <x v="792"/>
    <x v="735"/>
    <x v="1"/>
    <x v="33"/>
    <x v="3"/>
    <x v="2"/>
    <s v="PRD0151"/>
    <x v="65"/>
    <x v="7"/>
    <x v="9"/>
    <x v="4"/>
    <x v="66"/>
    <x v="49"/>
    <n v="2500000"/>
    <x v="1"/>
    <s v="EMP0061"/>
    <s v="Ganapathy Naidu"/>
    <n v="2"/>
    <n v="1291.56"/>
    <x v="0"/>
    <n v="258.31"/>
    <n v="12"/>
    <n v="278.98"/>
    <n v="2603.79"/>
    <n v="1669.92"/>
    <n v="654.88999999999987"/>
    <s v="UPI"/>
    <n v="0.25151413900506564"/>
    <x v="0"/>
    <x v="0"/>
    <x v="0"/>
    <s v="20:46"/>
    <x v="0"/>
    <x v="0"/>
  </r>
  <r>
    <s v="INV102977"/>
    <x v="279"/>
    <x v="0"/>
    <x v="3"/>
    <s v="STR070-2024-Jul"/>
    <x v="577"/>
    <x v="545"/>
    <x v="1"/>
    <x v="9"/>
    <x v="2"/>
    <x v="0"/>
    <s v="PRD0157"/>
    <x v="115"/>
    <x v="14"/>
    <x v="65"/>
    <x v="11"/>
    <x v="111"/>
    <x v="75"/>
    <n v="1000000"/>
    <x v="1"/>
    <s v="EMP0203"/>
    <s v="Rani Mishra"/>
    <n v="1"/>
    <n v="3134.15"/>
    <x v="3"/>
    <n v="626.83000000000004"/>
    <n v="3"/>
    <n v="75.22"/>
    <n v="2582.54"/>
    <n v="1989.93"/>
    <n v="517.38999999999987"/>
    <s v="Debit Card"/>
    <n v="0.20034152423582979"/>
    <x v="1"/>
    <x v="0"/>
    <x v="0"/>
    <s v="12:37"/>
    <x v="1"/>
    <x v="0"/>
  </r>
  <r>
    <s v="INV102978"/>
    <x v="51"/>
    <x v="0"/>
    <x v="10"/>
    <s v="STR116-2024-Apr"/>
    <x v="248"/>
    <x v="242"/>
    <x v="0"/>
    <x v="14"/>
    <x v="1"/>
    <x v="0"/>
    <s v="PRD0178"/>
    <x v="64"/>
    <x v="18"/>
    <x v="44"/>
    <x v="21"/>
    <x v="27"/>
    <x v="26"/>
    <n v="2000000"/>
    <x v="1"/>
    <s v="EMP0160"/>
    <s v="Ganesh Iyengar"/>
    <n v="2"/>
    <n v="567.04"/>
    <x v="0"/>
    <n v="113.41"/>
    <n v="5"/>
    <n v="51.03"/>
    <n v="1071.7"/>
    <n v="714.9"/>
    <n v="305.7700000000001"/>
    <s v="Debit Card"/>
    <n v="0.28531305402631341"/>
    <x v="1"/>
    <x v="0"/>
    <x v="0"/>
    <s v="13:57"/>
    <x v="1"/>
    <x v="0"/>
  </r>
  <r>
    <s v="INV102979"/>
    <x v="295"/>
    <x v="0"/>
    <x v="9"/>
    <s v="STR072-2024-Nov"/>
    <x v="321"/>
    <x v="308"/>
    <x v="0"/>
    <x v="27"/>
    <x v="4"/>
    <x v="1"/>
    <s v="PRD0063"/>
    <x v="27"/>
    <x v="12"/>
    <x v="25"/>
    <x v="11"/>
    <x v="24"/>
    <x v="24"/>
    <n v="1500000"/>
    <x v="0"/>
    <s v="EMP0206"/>
    <s v="Arjun Krishnan"/>
    <n v="1"/>
    <n v="1335.82"/>
    <x v="0"/>
    <n v="133.58000000000001"/>
    <n v="12"/>
    <n v="144.27000000000001"/>
    <n v="1346.51"/>
    <n v="865.92"/>
    <n v="336.32000000000005"/>
    <s v="UPI"/>
    <n v="0.24977163184825962"/>
    <x v="0"/>
    <x v="1"/>
    <x v="0"/>
    <s v="16:09"/>
    <x v="1"/>
    <x v="1"/>
  </r>
  <r>
    <s v="INV102980"/>
    <x v="47"/>
    <x v="0"/>
    <x v="9"/>
    <s v="STR102-2024-Nov"/>
    <x v="333"/>
    <x v="79"/>
    <x v="1"/>
    <x v="33"/>
    <x v="3"/>
    <x v="0"/>
    <s v="PRD0021"/>
    <x v="127"/>
    <x v="17"/>
    <x v="66"/>
    <x v="0"/>
    <x v="1"/>
    <x v="1"/>
    <n v="1000000"/>
    <x v="1"/>
    <s v="EMP0194"/>
    <s v="Pranav Reddy"/>
    <n v="2"/>
    <n v="1237.4100000000001"/>
    <x v="2"/>
    <n v="0"/>
    <n v="12"/>
    <n v="296.98"/>
    <n v="2771.8"/>
    <n v="1763.86"/>
    <n v="710.96000000000026"/>
    <s v="Credit Card"/>
    <n v="0.25649758279818174"/>
    <x v="2"/>
    <x v="0"/>
    <x v="0"/>
    <s v="18:49"/>
    <x v="0"/>
    <x v="0"/>
  </r>
  <r>
    <s v="INV102981"/>
    <x v="246"/>
    <x v="1"/>
    <x v="8"/>
    <s v="STR027-2025-Mar"/>
    <x v="740"/>
    <x v="689"/>
    <x v="1"/>
    <x v="20"/>
    <x v="0"/>
    <x v="0"/>
    <s v="PRD0075"/>
    <x v="9"/>
    <x v="7"/>
    <x v="9"/>
    <x v="7"/>
    <x v="100"/>
    <x v="72"/>
    <n v="1500000"/>
    <x v="2"/>
    <s v="EMP0170"/>
    <s v="Jyothi Prasad"/>
    <n v="1"/>
    <n v="984.51"/>
    <x v="4"/>
    <n v="295.35000000000002"/>
    <n v="5"/>
    <n v="34.46"/>
    <n v="723.62"/>
    <n v="692.53"/>
    <n v="-3.369999999999969"/>
    <s v="Cash"/>
    <n v="-4.657140488101447E-3"/>
    <x v="3"/>
    <x v="0"/>
    <x v="0"/>
    <s v="14:13"/>
    <x v="1"/>
    <x v="0"/>
  </r>
  <r>
    <s v="INV102982"/>
    <x v="80"/>
    <x v="0"/>
    <x v="1"/>
    <s v="STR047-2024-Oct"/>
    <x v="14"/>
    <x v="14"/>
    <x v="1"/>
    <x v="11"/>
    <x v="3"/>
    <x v="1"/>
    <s v="PRD0123"/>
    <x v="105"/>
    <x v="19"/>
    <x v="61"/>
    <x v="11"/>
    <x v="12"/>
    <x v="12"/>
    <n v="800000"/>
    <x v="0"/>
    <s v="EMP0072"/>
    <s v="Anitha Ramachandran"/>
    <n v="3"/>
    <n v="1155.67"/>
    <x v="0"/>
    <n v="346.7"/>
    <n v="12"/>
    <n v="374.44"/>
    <n v="3494.75"/>
    <n v="2212.0500000000002"/>
    <n v="908.25999999999976"/>
    <s v="UPI"/>
    <n v="0.25989269618713778"/>
    <x v="0"/>
    <x v="0"/>
    <x v="1"/>
    <s v="11:58"/>
    <x v="3"/>
    <x v="1"/>
  </r>
  <r>
    <s v="INV102983"/>
    <x v="309"/>
    <x v="0"/>
    <x v="7"/>
    <s v="STR047-2024-Sep"/>
    <x v="163"/>
    <x v="160"/>
    <x v="0"/>
    <x v="19"/>
    <x v="1"/>
    <x v="0"/>
    <s v="PRD0247"/>
    <x v="176"/>
    <x v="19"/>
    <x v="72"/>
    <x v="42"/>
    <x v="12"/>
    <x v="12"/>
    <n v="800000"/>
    <x v="0"/>
    <s v="EMP0091"/>
    <s v="Hari Nair"/>
    <n v="2"/>
    <n v="1176.08"/>
    <x v="5"/>
    <n v="117.61"/>
    <n v="12"/>
    <n v="268.14999999999998"/>
    <n v="2502.6999999999998"/>
    <n v="1530.46"/>
    <n v="704.0899999999998"/>
    <s v="Cash"/>
    <n v="0.28133216126583283"/>
    <x v="3"/>
    <x v="0"/>
    <x v="0"/>
    <s v="15:41"/>
    <x v="1"/>
    <x v="0"/>
  </r>
  <r>
    <s v="INV102984"/>
    <x v="82"/>
    <x v="0"/>
    <x v="7"/>
    <s v="STR041-2024-Sep"/>
    <x v="205"/>
    <x v="201"/>
    <x v="1"/>
    <x v="27"/>
    <x v="4"/>
    <x v="0"/>
    <s v="PRD0048"/>
    <x v="18"/>
    <x v="6"/>
    <x v="20"/>
    <x v="25"/>
    <x v="62"/>
    <x v="32"/>
    <n v="2500000"/>
    <x v="1"/>
    <s v="EMP0205"/>
    <s v="Malini Gowda"/>
    <n v="1"/>
    <n v="1097.08"/>
    <x v="2"/>
    <n v="0"/>
    <n v="12"/>
    <n v="131.65"/>
    <n v="1228.73"/>
    <n v="583.86"/>
    <n v="513.22"/>
    <s v="Cash"/>
    <n v="0.41768329901605722"/>
    <x v="3"/>
    <x v="0"/>
    <x v="1"/>
    <s v="15:20"/>
    <x v="1"/>
    <x v="0"/>
  </r>
  <r>
    <s v="INV102985"/>
    <x v="160"/>
    <x v="0"/>
    <x v="5"/>
    <s v="STR107-2024-Jun"/>
    <x v="438"/>
    <x v="421"/>
    <x v="0"/>
    <x v="4"/>
    <x v="2"/>
    <x v="0"/>
    <s v="PRD0010"/>
    <x v="112"/>
    <x v="5"/>
    <x v="35"/>
    <x v="26"/>
    <x v="98"/>
    <x v="19"/>
    <n v="1500000"/>
    <x v="1"/>
    <s v="EMP0063"/>
    <s v="Anusuya Subramaniam"/>
    <n v="0"/>
    <n v="1516.95"/>
    <x v="1"/>
    <n v="0"/>
    <n v="12"/>
    <n v="0"/>
    <n v="0"/>
    <n v="0"/>
    <n v="0"/>
    <s v="Net Banking"/>
    <n v="0"/>
    <x v="4"/>
    <x v="0"/>
    <x v="0"/>
    <s v="19:27"/>
    <x v="0"/>
    <x v="0"/>
  </r>
  <r>
    <s v="INV102986"/>
    <x v="280"/>
    <x v="0"/>
    <x v="0"/>
    <s v="STR092-2024-Dec"/>
    <x v="85"/>
    <x v="84"/>
    <x v="1"/>
    <x v="11"/>
    <x v="3"/>
    <x v="3"/>
    <s v="PRD0052"/>
    <x v="83"/>
    <x v="4"/>
    <x v="53"/>
    <x v="32"/>
    <x v="31"/>
    <x v="30"/>
    <n v="1500000"/>
    <x v="1"/>
    <s v="EMP0205"/>
    <s v="Malini Gowda"/>
    <n v="2"/>
    <n v="827.49"/>
    <x v="3"/>
    <n v="331"/>
    <n v="5"/>
    <n v="66.2"/>
    <n v="1390.18"/>
    <n v="1024.22"/>
    <n v="299.76000000000005"/>
    <s v="Debit Card"/>
    <n v="0.2156267533700672"/>
    <x v="1"/>
    <x v="0"/>
    <x v="0"/>
    <s v="21:44"/>
    <x v="2"/>
    <x v="0"/>
  </r>
  <r>
    <s v="INV102987"/>
    <x v="44"/>
    <x v="0"/>
    <x v="7"/>
    <s v="STR023-2024-Sep"/>
    <x v="722"/>
    <x v="673"/>
    <x v="1"/>
    <x v="37"/>
    <x v="1"/>
    <x v="0"/>
    <s v="PRD0098"/>
    <x v="98"/>
    <x v="18"/>
    <x v="55"/>
    <x v="37"/>
    <x v="44"/>
    <x v="41"/>
    <n v="2000000"/>
    <x v="1"/>
    <s v="EMP0121"/>
    <s v="Yamini Pandian"/>
    <n v="4"/>
    <n v="1459.14"/>
    <x v="3"/>
    <n v="1167.31"/>
    <n v="12"/>
    <n v="560.30999999999995"/>
    <n v="5229.5600000000004"/>
    <n v="3756.52"/>
    <n v="912.73000000000047"/>
    <s v="UPI"/>
    <n v="0.17453284788777648"/>
    <x v="0"/>
    <x v="0"/>
    <x v="0"/>
    <s v="14:03"/>
    <x v="1"/>
    <x v="1"/>
  </r>
  <r>
    <s v="INV102988"/>
    <x v="224"/>
    <x v="0"/>
    <x v="11"/>
    <s v="STR021-2024-Aug"/>
    <x v="66"/>
    <x v="66"/>
    <x v="1"/>
    <x v="24"/>
    <x v="1"/>
    <x v="3"/>
    <s v="PRD0211"/>
    <x v="198"/>
    <x v="6"/>
    <x v="8"/>
    <x v="15"/>
    <x v="8"/>
    <x v="8"/>
    <n v="2000000"/>
    <x v="1"/>
    <s v="EMP0260"/>
    <s v="Malathi Varma"/>
    <n v="4"/>
    <n v="873.28"/>
    <x v="6"/>
    <n v="523.97"/>
    <n v="5"/>
    <n v="148.46"/>
    <n v="3117.61"/>
    <n v="1925.2"/>
    <n v="1043.95"/>
    <s v="Cash"/>
    <n v="0.33485586715464732"/>
    <x v="3"/>
    <x v="0"/>
    <x v="0"/>
    <s v="12:39"/>
    <x v="1"/>
    <x v="0"/>
  </r>
  <r>
    <s v="INV102989"/>
    <x v="9"/>
    <x v="0"/>
    <x v="1"/>
    <s v="STR082-2024-Oct"/>
    <x v="577"/>
    <x v="545"/>
    <x v="1"/>
    <x v="9"/>
    <x v="2"/>
    <x v="0"/>
    <s v="PRD0108"/>
    <x v="96"/>
    <x v="16"/>
    <x v="58"/>
    <x v="3"/>
    <x v="54"/>
    <x v="2"/>
    <n v="1000000"/>
    <x v="0"/>
    <s v="EMP0206"/>
    <s v="Arjun Krishnan"/>
    <n v="1"/>
    <n v="2376.94"/>
    <x v="1"/>
    <n v="594.24"/>
    <n v="12"/>
    <n v="213.92"/>
    <n v="1996.62"/>
    <n v="1551.42"/>
    <n v="231.27999999999983"/>
    <s v="UPI"/>
    <n v="0.11583576243852102"/>
    <x v="0"/>
    <x v="0"/>
    <x v="0"/>
    <s v="13:35"/>
    <x v="1"/>
    <x v="0"/>
  </r>
  <r>
    <s v="INV102990"/>
    <x v="36"/>
    <x v="0"/>
    <x v="11"/>
    <s v="STR047-2024-Aug"/>
    <x v="173"/>
    <x v="170"/>
    <x v="0"/>
    <x v="22"/>
    <x v="1"/>
    <x v="0"/>
    <s v="PRD0150"/>
    <x v="38"/>
    <x v="13"/>
    <x v="57"/>
    <x v="7"/>
    <x v="12"/>
    <x v="12"/>
    <n v="800000"/>
    <x v="0"/>
    <s v="EMP0072"/>
    <s v="Anitha Ramachandran"/>
    <n v="1"/>
    <n v="793.5"/>
    <x v="2"/>
    <n v="0"/>
    <n v="5"/>
    <n v="39.67"/>
    <n v="833.17"/>
    <n v="525.45000000000005"/>
    <n v="268.0499999999999"/>
    <s v="Net Banking"/>
    <n v="0.32172305771931287"/>
    <x v="4"/>
    <x v="1"/>
    <x v="0"/>
    <s v="15:47"/>
    <x v="1"/>
    <x v="1"/>
  </r>
  <r>
    <s v="INV102991"/>
    <x v="308"/>
    <x v="0"/>
    <x v="5"/>
    <s v="STR037-2024-Jun"/>
    <x v="5"/>
    <x v="5"/>
    <x v="0"/>
    <x v="5"/>
    <x v="2"/>
    <x v="2"/>
    <s v="PRD0160"/>
    <x v="30"/>
    <x v="7"/>
    <x v="26"/>
    <x v="18"/>
    <x v="0"/>
    <x v="0"/>
    <n v="1000000"/>
    <x v="0"/>
    <s v="EMP0002"/>
    <s v="Girish Sundaram"/>
    <n v="1"/>
    <n v="1132.4100000000001"/>
    <x v="2"/>
    <n v="0"/>
    <n v="12"/>
    <n v="135.88999999999999"/>
    <n v="1268.3"/>
    <n v="759"/>
    <n v="373.40999999999997"/>
    <s v="Credit Card"/>
    <n v="0.29441772451312781"/>
    <x v="2"/>
    <x v="0"/>
    <x v="0"/>
    <s v="13:55"/>
    <x v="1"/>
    <x v="0"/>
  </r>
  <r>
    <s v="INV102992"/>
    <x v="347"/>
    <x v="0"/>
    <x v="11"/>
    <s v="STR112-2024-Aug"/>
    <x v="205"/>
    <x v="201"/>
    <x v="1"/>
    <x v="27"/>
    <x v="4"/>
    <x v="0"/>
    <s v="PRD0189"/>
    <x v="14"/>
    <x v="9"/>
    <x v="14"/>
    <x v="11"/>
    <x v="25"/>
    <x v="25"/>
    <n v="1500000"/>
    <x v="0"/>
    <s v="EMP0045"/>
    <s v="Chitra Chettiar"/>
    <n v="1"/>
    <n v="1396.31"/>
    <x v="0"/>
    <n v="139.63"/>
    <n v="12"/>
    <n v="150.80000000000001"/>
    <n v="1407.48"/>
    <n v="946.3"/>
    <n v="310.38000000000005"/>
    <s v="UPI"/>
    <n v="0.2205217836132663"/>
    <x v="0"/>
    <x v="0"/>
    <x v="0"/>
    <s v="17:49"/>
    <x v="0"/>
    <x v="0"/>
  </r>
  <r>
    <s v="INV102993"/>
    <x v="228"/>
    <x v="1"/>
    <x v="4"/>
    <s v="STR009-2025-Feb"/>
    <x v="133"/>
    <x v="131"/>
    <x v="0"/>
    <x v="11"/>
    <x v="3"/>
    <x v="0"/>
    <s v="PRD0043"/>
    <x v="63"/>
    <x v="12"/>
    <x v="21"/>
    <x v="20"/>
    <x v="66"/>
    <x v="49"/>
    <n v="2500000"/>
    <x v="1"/>
    <s v="EMP0063"/>
    <s v="Anusuya Subramaniam"/>
    <n v="1"/>
    <n v="3244.56"/>
    <x v="1"/>
    <n v="811.14"/>
    <n v="12"/>
    <n v="292.01"/>
    <n v="2725.43"/>
    <n v="2034.01"/>
    <n v="399.40999999999985"/>
    <s v="Cash"/>
    <n v="0.14654935184539683"/>
    <x v="3"/>
    <x v="0"/>
    <x v="1"/>
    <s v="18:24"/>
    <x v="0"/>
    <x v="1"/>
  </r>
  <r>
    <s v="INV102994"/>
    <x v="38"/>
    <x v="0"/>
    <x v="2"/>
    <s v="STR025-2024-May"/>
    <x v="459"/>
    <x v="441"/>
    <x v="0"/>
    <x v="19"/>
    <x v="1"/>
    <x v="0"/>
    <s v="PRD0122"/>
    <x v="37"/>
    <x v="14"/>
    <x v="31"/>
    <x v="21"/>
    <x v="112"/>
    <x v="76"/>
    <n v="1500000"/>
    <x v="1"/>
    <s v="EMP0205"/>
    <s v="Malini Gowda"/>
    <n v="1"/>
    <n v="784.02"/>
    <x v="0"/>
    <n v="78.400000000000006"/>
    <n v="3"/>
    <n v="21.17"/>
    <n v="726.79"/>
    <n v="556.99"/>
    <n v="148.62999999999994"/>
    <s v="UPI"/>
    <n v="0.20450198819466414"/>
    <x v="0"/>
    <x v="0"/>
    <x v="1"/>
    <s v="13:05"/>
    <x v="1"/>
    <x v="1"/>
  </r>
  <r>
    <s v="INV102995"/>
    <x v="298"/>
    <x v="0"/>
    <x v="7"/>
    <s v="STR010-2024-Sep"/>
    <x v="54"/>
    <x v="54"/>
    <x v="1"/>
    <x v="15"/>
    <x v="4"/>
    <x v="0"/>
    <s v="PRD0200"/>
    <x v="0"/>
    <x v="0"/>
    <x v="0"/>
    <x v="0"/>
    <x v="93"/>
    <x v="51"/>
    <n v="2500000"/>
    <x v="1"/>
    <s v="EMP0020"/>
    <s v="Eswar Prasad"/>
    <n v="3"/>
    <n v="771.75"/>
    <x v="4"/>
    <n v="694.58"/>
    <n v="5"/>
    <n v="81.03"/>
    <n v="1701.7"/>
    <n v="1490.01"/>
    <n v="130.66000000000005"/>
    <s v="Debit Card"/>
    <n v="7.6782041487923863E-2"/>
    <x v="1"/>
    <x v="0"/>
    <x v="0"/>
    <s v="12:03"/>
    <x v="1"/>
    <x v="1"/>
  </r>
  <r>
    <s v="INV102996"/>
    <x v="357"/>
    <x v="1"/>
    <x v="6"/>
    <s v="STR001-2025-Jan"/>
    <x v="500"/>
    <x v="474"/>
    <x v="1"/>
    <x v="9"/>
    <x v="2"/>
    <x v="1"/>
    <s v="PRD0038"/>
    <x v="227"/>
    <x v="18"/>
    <x v="55"/>
    <x v="0"/>
    <x v="55"/>
    <x v="48"/>
    <n v="2500000"/>
    <x v="1"/>
    <s v="EMP0205"/>
    <s v="Malini Gowda"/>
    <n v="1"/>
    <n v="853.98"/>
    <x v="0"/>
    <n v="85.4"/>
    <n v="5"/>
    <n v="38.43"/>
    <n v="807.01"/>
    <n v="545.54999999999995"/>
    <n v="223.03000000000003"/>
    <s v="UPI"/>
    <n v="0.27636584428941408"/>
    <x v="0"/>
    <x v="0"/>
    <x v="0"/>
    <s v="21:03"/>
    <x v="2"/>
    <x v="0"/>
  </r>
  <r>
    <s v="INV102997"/>
    <x v="50"/>
    <x v="0"/>
    <x v="1"/>
    <s v="STR095-2024-Oct"/>
    <x v="29"/>
    <x v="29"/>
    <x v="1"/>
    <x v="5"/>
    <x v="2"/>
    <x v="3"/>
    <s v="PRD0069"/>
    <x v="78"/>
    <x v="1"/>
    <x v="1"/>
    <x v="26"/>
    <x v="59"/>
    <x v="12"/>
    <n v="1500000"/>
    <x v="0"/>
    <s v="EMP0240"/>
    <s v="Gopal Prasad"/>
    <n v="2"/>
    <n v="616.39"/>
    <x v="2"/>
    <n v="0"/>
    <n v="5"/>
    <n v="61.64"/>
    <n v="1294.42"/>
    <n v="738"/>
    <n v="494.78000000000009"/>
    <s v="UPI"/>
    <n v="0.38224069467406258"/>
    <x v="0"/>
    <x v="0"/>
    <x v="0"/>
    <s v="11:02"/>
    <x v="3"/>
    <x v="0"/>
  </r>
  <r>
    <s v="INV102998"/>
    <x v="112"/>
    <x v="0"/>
    <x v="1"/>
    <s v="STR076-2024-Oct"/>
    <x v="184"/>
    <x v="181"/>
    <x v="1"/>
    <x v="4"/>
    <x v="2"/>
    <x v="0"/>
    <s v="PRD0239"/>
    <x v="170"/>
    <x v="16"/>
    <x v="70"/>
    <x v="18"/>
    <x v="105"/>
    <x v="21"/>
    <n v="1500000"/>
    <x v="1"/>
    <s v="EMP0204"/>
    <s v="Rahul Krishnan"/>
    <n v="1"/>
    <n v="2529.48"/>
    <x v="6"/>
    <n v="379.42"/>
    <n v="12"/>
    <n v="258.01"/>
    <n v="2408.0700000000002"/>
    <n v="1729.72"/>
    <n v="420.34000000000015"/>
    <s v="UPI"/>
    <n v="0.17455472639914957"/>
    <x v="0"/>
    <x v="0"/>
    <x v="0"/>
    <s v="18:26"/>
    <x v="0"/>
    <x v="0"/>
  </r>
  <r>
    <s v="INV102999"/>
    <x v="50"/>
    <x v="0"/>
    <x v="1"/>
    <s v="STR105-2024-Oct"/>
    <x v="708"/>
    <x v="660"/>
    <x v="1"/>
    <x v="18"/>
    <x v="2"/>
    <x v="1"/>
    <s v="PRD0140"/>
    <x v="166"/>
    <x v="1"/>
    <x v="62"/>
    <x v="5"/>
    <x v="96"/>
    <x v="70"/>
    <n v="2500000"/>
    <x v="1"/>
    <s v="EMP0026"/>
    <s v="Sunita Ramachandran"/>
    <n v="2"/>
    <n v="559.44000000000005"/>
    <x v="1"/>
    <n v="279.72000000000003"/>
    <n v="5"/>
    <n v="41.96"/>
    <n v="881.12"/>
    <n v="697.5"/>
    <n v="141.66"/>
    <s v="Credit Card"/>
    <n v="0.1607726529871073"/>
    <x v="2"/>
    <x v="1"/>
    <x v="0"/>
    <s v="21:23"/>
    <x v="2"/>
    <x v="0"/>
  </r>
  <r>
    <s v="INV103000"/>
    <x v="104"/>
    <x v="0"/>
    <x v="5"/>
    <s v="STR069-2024-Jun"/>
    <x v="330"/>
    <x v="316"/>
    <x v="0"/>
    <x v="9"/>
    <x v="2"/>
    <x v="1"/>
    <s v="PRD0154"/>
    <x v="225"/>
    <x v="1"/>
    <x v="51"/>
    <x v="12"/>
    <x v="114"/>
    <x v="78"/>
    <n v="1200000"/>
    <x v="1"/>
    <s v="EMP0225"/>
    <s v="Swathi Achari"/>
    <n v="3"/>
    <n v="630.4"/>
    <x v="4"/>
    <n v="567.36"/>
    <n v="5"/>
    <n v="66.19"/>
    <n v="1390.03"/>
    <n v="1119.81"/>
    <n v="204.03000000000003"/>
    <s v="Debit Card"/>
    <n v="0.14678100472651673"/>
    <x v="1"/>
    <x v="0"/>
    <x v="0"/>
    <s v="16:0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D02473-B24E-4ACD-816C-640FA809AF3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30:M3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5">
    <i>
      <x v="207"/>
    </i>
    <i>
      <x v="240"/>
    </i>
    <i>
      <x v="89"/>
    </i>
    <i>
      <x v="178"/>
    </i>
    <i>
      <x v="44"/>
    </i>
  </rowItems>
  <colFields count="1">
    <field x="-2"/>
  </colFields>
  <colItems count="3">
    <i>
      <x/>
    </i>
    <i i="1">
      <x v="1"/>
    </i>
    <i i="2">
      <x v="2"/>
    </i>
  </colItems>
  <dataFields count="3">
    <dataField name="Sales" fld="28" baseField="0" baseItem="0"/>
    <dataField name="Profits" fld="30" baseField="0" baseItem="0"/>
    <dataField name="Margin %" fld="32" subtotal="average" baseField="0" baseItem="0" numFmtId="10"/>
  </dataFields>
  <conditionalFormats count="3">
    <conditionalFormat priority="3">
      <pivotAreas count="1">
        <pivotArea type="data" outline="0" collapsedLevelsAreSubtotals="1" fieldPosition="0">
          <references count="1">
            <reference field="4294967294" count="1" selected="0">
              <x v="1"/>
            </reference>
          </references>
        </pivotArea>
      </pivotAreas>
    </conditionalFormat>
    <conditionalFormat priority="6">
      <pivotAreas count="1">
        <pivotArea type="data" outline="0" collapsedLevelsAreSubtotals="1" fieldPosition="0">
          <references count="1">
            <reference field="4294967294" count="1" selected="0">
              <x v="2"/>
            </reference>
          </references>
        </pivotArea>
      </pivotAreas>
    </conditionalFormat>
    <conditionalFormat priority="5">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12" type="count" evalOrder="-1" id="2" iMeasureFld="2">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07241-2E19-4960-9B18-D74FF287AE2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O30:R3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
    <i>
      <x v="13"/>
    </i>
    <i>
      <x v="23"/>
    </i>
    <i>
      <x v="37"/>
    </i>
    <i>
      <x v="12"/>
    </i>
    <i>
      <x v="3"/>
    </i>
  </rowItems>
  <colFields count="1">
    <field x="-2"/>
  </colFields>
  <colItems count="3">
    <i>
      <x/>
    </i>
    <i i="1">
      <x v="1"/>
    </i>
    <i i="2">
      <x v="2"/>
    </i>
  </colItems>
  <dataFields count="3">
    <dataField name="Sales" fld="28" baseField="0" baseItem="0"/>
    <dataField name="Profits" fld="30" baseField="0" baseItem="0"/>
    <dataField name="Margin %" fld="32" subtotal="average" baseField="0" baseItem="0" numFmtId="10"/>
  </dataFields>
  <conditionalFormats count="3">
    <conditionalFormat priority="1">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 priority="9">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filters count="1">
    <filter fld="15" type="count" evalOrder="-1" id="6"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55F7E1-F5B7-4FB5-8E6B-77AD4DF5E90D}"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30:B33"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showAll="0"/>
    <pivotField axis="axisRow"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5"/>
  </rowFields>
  <rowItems count="3">
    <i>
      <x/>
    </i>
    <i>
      <x v="1"/>
    </i>
    <i t="grand">
      <x/>
    </i>
  </rowItems>
  <colItems count="1">
    <i/>
  </colItems>
  <dataFields count="1">
    <dataField name="Sum of Quantity" fld="22" baseField="0" baseItem="0"/>
  </dataFields>
  <formats count="3">
    <format dxfId="137">
      <pivotArea type="all" dataOnly="0" outline="0" fieldPosition="0"/>
    </format>
    <format dxfId="136">
      <pivotArea dataOnly="0" labelOnly="1" outline="0" axis="axisValues" fieldPosition="0"/>
    </format>
    <format dxfId="1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ED50D1-9A4A-4C54-80FC-B5BB0FC0BA9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C17:C18"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4F57ED-E3CA-46C3-AB3F-5F6CCA0E5F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3:E24"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Count of Order Time" fld="36" subtotal="count" baseField="0" baseItem="0"/>
  </dataFields>
  <formats count="3">
    <format dxfId="140">
      <pivotArea type="all" dataOnly="0" outline="0" fieldPosition="0"/>
    </format>
    <format dxfId="139">
      <pivotArea dataOnly="0" labelOnly="1" outline="0" axis="axisValues" fieldPosition="0"/>
    </format>
    <format dxfId="1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34ED7A-6274-476D-8915-D642FF6D2D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0:E21"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Cost Amount" fld="29" baseField="0" baseItem="0" numFmtId="166"/>
  </dataFields>
  <formats count="3">
    <format dxfId="143">
      <pivotArea type="all" dataOnly="0" outline="0" fieldPosition="0"/>
    </format>
    <format dxfId="142">
      <pivotArea outline="0" collapsedLevelsAreSubtotals="1" fieldPosition="0"/>
    </format>
    <format dxfId="1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257D8B-A627-4B08-BE67-E86687590E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7:E18"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Profit" fld="30" baseField="0" baseItem="0" numFmtId="166"/>
  </dataFields>
  <formats count="3">
    <format dxfId="146">
      <pivotArea type="all" dataOnly="0" outline="0" fieldPosition="0"/>
    </format>
    <format dxfId="145">
      <pivotArea outline="0" collapsedLevelsAreSubtotals="1" fieldPosition="0"/>
    </format>
    <format dxfId="1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69F94D-62B0-4A06-ADA6-CC31C51C80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4:E15"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Sales Amount" fld="28" baseField="0" baseItem="0" numFmtId="166"/>
  </dataFields>
  <formats count="3">
    <format dxfId="149">
      <pivotArea type="all" dataOnly="0" outline="0" fieldPosition="0"/>
    </format>
    <format dxfId="148">
      <pivotArea outline="0" collapsedLevelsAreSubtotals="1" fieldPosition="0"/>
    </format>
    <format dxfId="1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0FD1CB-632B-4020-BB95-33BA49A630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E12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4"/>
  </rowFields>
  <rowItems count="76">
    <i>
      <x v="61"/>
    </i>
    <i>
      <x v="24"/>
    </i>
    <i>
      <x v="30"/>
    </i>
    <i>
      <x v="23"/>
    </i>
    <i>
      <x v="56"/>
    </i>
    <i>
      <x v="2"/>
    </i>
    <i>
      <x v="63"/>
    </i>
    <i>
      <x v="49"/>
    </i>
    <i>
      <x v="59"/>
    </i>
    <i>
      <x v="62"/>
    </i>
    <i>
      <x v="19"/>
    </i>
    <i>
      <x v="7"/>
    </i>
    <i>
      <x v="58"/>
    </i>
    <i>
      <x v="39"/>
    </i>
    <i>
      <x v="66"/>
    </i>
    <i>
      <x v="27"/>
    </i>
    <i>
      <x v="52"/>
    </i>
    <i>
      <x v="34"/>
    </i>
    <i>
      <x v="45"/>
    </i>
    <i>
      <x v="6"/>
    </i>
    <i>
      <x v="51"/>
    </i>
    <i>
      <x v="42"/>
    </i>
    <i>
      <x v="20"/>
    </i>
    <i>
      <x v="3"/>
    </i>
    <i>
      <x v="53"/>
    </i>
    <i>
      <x/>
    </i>
    <i>
      <x v="41"/>
    </i>
    <i>
      <x v="55"/>
    </i>
    <i>
      <x v="1"/>
    </i>
    <i>
      <x v="67"/>
    </i>
    <i>
      <x v="44"/>
    </i>
    <i>
      <x v="43"/>
    </i>
    <i>
      <x v="15"/>
    </i>
    <i>
      <x v="65"/>
    </i>
    <i>
      <x v="31"/>
    </i>
    <i>
      <x v="60"/>
    </i>
    <i>
      <x v="29"/>
    </i>
    <i>
      <x v="11"/>
    </i>
    <i>
      <x v="72"/>
    </i>
    <i>
      <x v="33"/>
    </i>
    <i>
      <x v="4"/>
    </i>
    <i>
      <x v="47"/>
    </i>
    <i>
      <x v="21"/>
    </i>
    <i>
      <x v="9"/>
    </i>
    <i>
      <x v="48"/>
    </i>
    <i>
      <x v="26"/>
    </i>
    <i>
      <x v="32"/>
    </i>
    <i>
      <x v="28"/>
    </i>
    <i>
      <x v="22"/>
    </i>
    <i>
      <x v="70"/>
    </i>
    <i>
      <x v="18"/>
    </i>
    <i>
      <x v="13"/>
    </i>
    <i>
      <x v="16"/>
    </i>
    <i>
      <x v="35"/>
    </i>
    <i>
      <x v="17"/>
    </i>
    <i>
      <x v="68"/>
    </i>
    <i>
      <x v="10"/>
    </i>
    <i>
      <x v="37"/>
    </i>
    <i>
      <x v="69"/>
    </i>
    <i>
      <x v="57"/>
    </i>
    <i>
      <x v="50"/>
    </i>
    <i>
      <x v="5"/>
    </i>
    <i>
      <x v="14"/>
    </i>
    <i>
      <x v="64"/>
    </i>
    <i>
      <x v="25"/>
    </i>
    <i>
      <x v="36"/>
    </i>
    <i>
      <x v="71"/>
    </i>
    <i>
      <x v="12"/>
    </i>
    <i>
      <x v="73"/>
    </i>
    <i>
      <x v="8"/>
    </i>
    <i>
      <x v="38"/>
    </i>
    <i>
      <x v="74"/>
    </i>
    <i>
      <x v="46"/>
    </i>
    <i>
      <x v="40"/>
    </i>
    <i>
      <x v="54"/>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BCD01B-16DF-445D-826A-37342A8A5A6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03:D2051"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248">
    <i>
      <x v="67"/>
    </i>
    <i>
      <x v="14"/>
    </i>
    <i>
      <x v="60"/>
    </i>
    <i>
      <x v="113"/>
    </i>
    <i>
      <x v="139"/>
    </i>
    <i>
      <x v="234"/>
    </i>
    <i>
      <x v="109"/>
    </i>
    <i>
      <x v="57"/>
    </i>
    <i>
      <x v="245"/>
    </i>
    <i>
      <x v="11"/>
    </i>
    <i>
      <x v="158"/>
    </i>
    <i>
      <x v="141"/>
    </i>
    <i>
      <x v="54"/>
    </i>
    <i>
      <x v="232"/>
    </i>
    <i>
      <x v="199"/>
    </i>
    <i>
      <x v="174"/>
    </i>
    <i>
      <x v="23"/>
    </i>
    <i>
      <x v="198"/>
    </i>
    <i>
      <x v="148"/>
    </i>
    <i>
      <x v="227"/>
    </i>
    <i>
      <x v="233"/>
    </i>
    <i>
      <x v="203"/>
    </i>
    <i>
      <x v="70"/>
    </i>
    <i>
      <x v="219"/>
    </i>
    <i>
      <x v="155"/>
    </i>
    <i>
      <x v="9"/>
    </i>
    <i>
      <x v="81"/>
    </i>
    <i>
      <x v="132"/>
    </i>
    <i>
      <x v="209"/>
    </i>
    <i>
      <x v="207"/>
    </i>
    <i>
      <x v="212"/>
    </i>
    <i>
      <x v="94"/>
    </i>
    <i>
      <x v="220"/>
    </i>
    <i>
      <x v="39"/>
    </i>
    <i>
      <x v="130"/>
    </i>
    <i>
      <x v="229"/>
    </i>
    <i>
      <x v="175"/>
    </i>
    <i>
      <x v="76"/>
    </i>
    <i>
      <x v="166"/>
    </i>
    <i>
      <x v="122"/>
    </i>
    <i>
      <x v="115"/>
    </i>
    <i>
      <x v="49"/>
    </i>
    <i>
      <x v="165"/>
    </i>
    <i>
      <x v="22"/>
    </i>
    <i>
      <x v="177"/>
    </i>
    <i>
      <x v="228"/>
    </i>
    <i>
      <x v="37"/>
    </i>
    <i>
      <x v="3"/>
    </i>
    <i>
      <x v="125"/>
    </i>
    <i>
      <x v="101"/>
    </i>
    <i>
      <x v="176"/>
    </i>
    <i>
      <x v="218"/>
    </i>
    <i>
      <x v="66"/>
    </i>
    <i>
      <x v="195"/>
    </i>
    <i>
      <x v="172"/>
    </i>
    <i>
      <x v="5"/>
    </i>
    <i>
      <x v="133"/>
    </i>
    <i>
      <x v="42"/>
    </i>
    <i>
      <x v="168"/>
    </i>
    <i>
      <x v="131"/>
    </i>
    <i>
      <x v="240"/>
    </i>
    <i>
      <x v="138"/>
    </i>
    <i>
      <x v="69"/>
    </i>
    <i>
      <x v="200"/>
    </i>
    <i>
      <x v="182"/>
    </i>
    <i>
      <x v="169"/>
    </i>
    <i>
      <x v="48"/>
    </i>
    <i>
      <x v="197"/>
    </i>
    <i>
      <x v="80"/>
    </i>
    <i>
      <x v="202"/>
    </i>
    <i>
      <x v="140"/>
    </i>
    <i>
      <x v="86"/>
    </i>
    <i>
      <x v="110"/>
    </i>
    <i>
      <x v="29"/>
    </i>
    <i>
      <x v="71"/>
    </i>
    <i>
      <x v="208"/>
    </i>
    <i>
      <x/>
    </i>
    <i>
      <x v="89"/>
    </i>
    <i>
      <x v="162"/>
    </i>
    <i>
      <x v="116"/>
    </i>
    <i>
      <x v="222"/>
    </i>
    <i>
      <x v="196"/>
    </i>
    <i>
      <x v="215"/>
    </i>
    <i>
      <x v="185"/>
    </i>
    <i>
      <x v="183"/>
    </i>
    <i>
      <x v="242"/>
    </i>
    <i>
      <x v="106"/>
    </i>
    <i>
      <x v="246"/>
    </i>
    <i>
      <x v="205"/>
    </i>
    <i>
      <x v="136"/>
    </i>
    <i>
      <x v="74"/>
    </i>
    <i>
      <x v="129"/>
    </i>
    <i>
      <x v="24"/>
    </i>
    <i>
      <x v="159"/>
    </i>
    <i>
      <x v="75"/>
    </i>
    <i>
      <x v="117"/>
    </i>
    <i>
      <x v="85"/>
    </i>
    <i>
      <x v="143"/>
    </i>
    <i>
      <x v="21"/>
    </i>
    <i>
      <x v="25"/>
    </i>
    <i>
      <x v="188"/>
    </i>
    <i>
      <x v="216"/>
    </i>
    <i>
      <x v="235"/>
    </i>
    <i>
      <x v="167"/>
    </i>
    <i>
      <x v="230"/>
    </i>
    <i>
      <x v="73"/>
    </i>
    <i>
      <x v="33"/>
    </i>
    <i>
      <x v="184"/>
    </i>
    <i>
      <x v="50"/>
    </i>
    <i>
      <x v="31"/>
    </i>
    <i>
      <x v="108"/>
    </i>
    <i>
      <x v="170"/>
    </i>
    <i>
      <x v="194"/>
    </i>
    <i>
      <x v="114"/>
    </i>
    <i>
      <x v="243"/>
    </i>
    <i>
      <x v="179"/>
    </i>
    <i>
      <x v="241"/>
    </i>
    <i>
      <x v="63"/>
    </i>
    <i>
      <x v="92"/>
    </i>
    <i>
      <x v="147"/>
    </i>
    <i>
      <x v="46"/>
    </i>
    <i>
      <x v="15"/>
    </i>
    <i>
      <x v="103"/>
    </i>
    <i>
      <x v="96"/>
    </i>
    <i>
      <x v="17"/>
    </i>
    <i>
      <x v="221"/>
    </i>
    <i>
      <x v="181"/>
    </i>
    <i>
      <x v="98"/>
    </i>
    <i>
      <x v="84"/>
    </i>
    <i>
      <x v="123"/>
    </i>
    <i>
      <x v="28"/>
    </i>
    <i>
      <x v="78"/>
    </i>
    <i>
      <x v="237"/>
    </i>
    <i>
      <x v="164"/>
    </i>
    <i>
      <x v="104"/>
    </i>
    <i>
      <x v="51"/>
    </i>
    <i>
      <x v="180"/>
    </i>
    <i>
      <x v="105"/>
    </i>
    <i>
      <x v="1"/>
    </i>
    <i>
      <x v="102"/>
    </i>
    <i>
      <x v="55"/>
    </i>
    <i>
      <x v="204"/>
    </i>
    <i>
      <x v="40"/>
    </i>
    <i>
      <x v="144"/>
    </i>
    <i>
      <x v="10"/>
    </i>
    <i>
      <x v="135"/>
    </i>
    <i>
      <x v="72"/>
    </i>
    <i>
      <x v="100"/>
    </i>
    <i>
      <x v="118"/>
    </i>
    <i>
      <x v="160"/>
    </i>
    <i>
      <x v="2"/>
    </i>
    <i>
      <x v="152"/>
    </i>
    <i>
      <x v="41"/>
    </i>
    <i>
      <x v="8"/>
    </i>
    <i>
      <x v="7"/>
    </i>
    <i>
      <x v="124"/>
    </i>
    <i>
      <x v="90"/>
    </i>
    <i>
      <x v="236"/>
    </i>
    <i>
      <x v="120"/>
    </i>
    <i>
      <x v="45"/>
    </i>
    <i>
      <x v="87"/>
    </i>
    <i>
      <x v="27"/>
    </i>
    <i>
      <x v="127"/>
    </i>
    <i>
      <x v="91"/>
    </i>
    <i>
      <x v="62"/>
    </i>
    <i>
      <x v="173"/>
    </i>
    <i>
      <x v="64"/>
    </i>
    <i>
      <x v="239"/>
    </i>
    <i>
      <x v="206"/>
    </i>
    <i>
      <x v="53"/>
    </i>
    <i>
      <x v="47"/>
    </i>
    <i>
      <x v="217"/>
    </i>
    <i>
      <x v="153"/>
    </i>
    <i>
      <x v="97"/>
    </i>
    <i>
      <x v="178"/>
    </i>
    <i>
      <x v="244"/>
    </i>
    <i>
      <x v="88"/>
    </i>
    <i>
      <x v="231"/>
    </i>
    <i>
      <x v="149"/>
    </i>
    <i>
      <x v="56"/>
    </i>
    <i>
      <x v="163"/>
    </i>
    <i>
      <x v="142"/>
    </i>
    <i>
      <x v="226"/>
    </i>
    <i>
      <x v="190"/>
    </i>
    <i>
      <x v="238"/>
    </i>
    <i>
      <x v="225"/>
    </i>
    <i>
      <x v="26"/>
    </i>
    <i>
      <x v="43"/>
    </i>
    <i>
      <x v="99"/>
    </i>
    <i>
      <x v="18"/>
    </i>
    <i>
      <x v="34"/>
    </i>
    <i>
      <x v="95"/>
    </i>
    <i>
      <x v="192"/>
    </i>
    <i>
      <x v="191"/>
    </i>
    <i>
      <x v="44"/>
    </i>
    <i>
      <x v="126"/>
    </i>
    <i>
      <x v="161"/>
    </i>
    <i>
      <x v="82"/>
    </i>
    <i>
      <x v="68"/>
    </i>
    <i>
      <x v="30"/>
    </i>
    <i>
      <x v="20"/>
    </i>
    <i>
      <x v="36"/>
    </i>
    <i>
      <x v="93"/>
    </i>
    <i>
      <x v="59"/>
    </i>
    <i>
      <x v="128"/>
    </i>
    <i>
      <x v="213"/>
    </i>
    <i>
      <x v="111"/>
    </i>
    <i>
      <x v="187"/>
    </i>
    <i>
      <x v="157"/>
    </i>
    <i>
      <x v="223"/>
    </i>
    <i>
      <x v="224"/>
    </i>
    <i>
      <x v="210"/>
    </i>
    <i>
      <x v="4"/>
    </i>
    <i>
      <x v="12"/>
    </i>
    <i>
      <x v="151"/>
    </i>
    <i>
      <x v="107"/>
    </i>
    <i>
      <x v="201"/>
    </i>
    <i>
      <x v="119"/>
    </i>
    <i>
      <x v="16"/>
    </i>
    <i>
      <x v="134"/>
    </i>
    <i>
      <x v="77"/>
    </i>
    <i>
      <x v="211"/>
    </i>
    <i>
      <x v="83"/>
    </i>
    <i>
      <x v="13"/>
    </i>
    <i>
      <x v="189"/>
    </i>
    <i>
      <x v="121"/>
    </i>
    <i>
      <x v="65"/>
    </i>
    <i>
      <x v="38"/>
    </i>
    <i>
      <x v="171"/>
    </i>
    <i>
      <x v="35"/>
    </i>
    <i>
      <x v="79"/>
    </i>
    <i>
      <x v="156"/>
    </i>
    <i>
      <x v="154"/>
    </i>
    <i>
      <x v="61"/>
    </i>
    <i>
      <x v="6"/>
    </i>
    <i>
      <x v="193"/>
    </i>
    <i>
      <x v="137"/>
    </i>
    <i>
      <x v="52"/>
    </i>
    <i>
      <x v="112"/>
    </i>
    <i>
      <x v="214"/>
    </i>
    <i>
      <x v="145"/>
    </i>
    <i>
      <x v="32"/>
    </i>
    <i>
      <x v="150"/>
    </i>
    <i>
      <x v="186"/>
    </i>
    <i>
      <x v="19"/>
    </i>
    <i>
      <x v="146"/>
    </i>
    <i>
      <x v="58"/>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BCCD44-0CBC-430E-8A6F-74A6C1552C8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4:E569"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4">
        <item x="0"/>
        <item x="1"/>
        <item x="2"/>
        <item x="3"/>
      </items>
    </pivotField>
  </pivotFields>
  <rowFields count="1">
    <field x="37"/>
  </rowFields>
  <rowItems count="5">
    <i>
      <x/>
    </i>
    <i>
      <x v="1"/>
    </i>
    <i>
      <x v="2"/>
    </i>
    <i>
      <x v="3"/>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7A1320-6164-422A-B68C-AC3BFA5DEBE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0:E47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9"/>
  </rowFields>
  <rowItems count="4">
    <i>
      <x/>
    </i>
    <i>
      <x v="1"/>
    </i>
    <i>
      <x v="2"/>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67C47DC-43C4-4BB1-A6C2-E4BAEA4288A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89:D49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0"/>
  </rowFields>
  <rowItems count="5">
    <i>
      <x v="2"/>
    </i>
    <i>
      <x v="3"/>
    </i>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3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10" count="1" selected="0">
            <x v="2"/>
          </reference>
        </references>
      </pivotArea>
    </chartFormat>
    <chartFormat chart="3" format="20">
      <pivotArea type="data" outline="0" fieldPosition="0">
        <references count="2">
          <reference field="4294967294" count="1" selected="0">
            <x v="0"/>
          </reference>
          <reference field="10" count="1" selected="0">
            <x v="3"/>
          </reference>
        </references>
      </pivotArea>
    </chartFormat>
    <chartFormat chart="3" format="21">
      <pivotArea type="data" outline="0" fieldPosition="0">
        <references count="2">
          <reference field="4294967294" count="1" selected="0">
            <x v="0"/>
          </reference>
          <reference field="10" count="1" selected="0">
            <x v="0"/>
          </reference>
        </references>
      </pivotArea>
    </chartFormat>
    <chartFormat chart="3" format="22">
      <pivotArea type="data" outline="0" fieldPosition="0">
        <references count="2">
          <reference field="4294967294" count="1" selected="0">
            <x v="0"/>
          </reference>
          <reference field="10" count="1" selected="0">
            <x v="1"/>
          </reference>
        </references>
      </pivotArea>
    </chartFormat>
    <chartFormat chart="3" format="23" series="1">
      <pivotArea type="data" outline="0" fieldPosition="0">
        <references count="1">
          <reference field="4294967294" count="1" selected="0">
            <x v="1"/>
          </reference>
        </references>
      </pivotArea>
    </chartFormat>
    <chartFormat chart="3" format="24">
      <pivotArea type="data" outline="0" fieldPosition="0">
        <references count="2">
          <reference field="4294967294" count="1" selected="0">
            <x v="1"/>
          </reference>
          <reference field="10" count="1" selected="0">
            <x v="2"/>
          </reference>
        </references>
      </pivotArea>
    </chartFormat>
    <chartFormat chart="3" format="25">
      <pivotArea type="data" outline="0" fieldPosition="0">
        <references count="2">
          <reference field="4294967294" count="1" selected="0">
            <x v="1"/>
          </reference>
          <reference field="10" count="1" selected="0">
            <x v="3"/>
          </reference>
        </references>
      </pivotArea>
    </chartFormat>
    <chartFormat chart="3" format="26">
      <pivotArea type="data" outline="0" fieldPosition="0">
        <references count="2">
          <reference field="4294967294" count="1" selected="0">
            <x v="1"/>
          </reference>
          <reference field="10" count="1" selected="0">
            <x v="0"/>
          </reference>
        </references>
      </pivotArea>
    </chartFormat>
    <chartFormat chart="3" format="27">
      <pivotArea type="data" outline="0" fieldPosition="0">
        <references count="2">
          <reference field="4294967294" count="1" selected="0">
            <x v="1"/>
          </reference>
          <reference field="10" count="1" selected="0">
            <x v="1"/>
          </reference>
        </references>
      </pivotArea>
    </chartFormat>
    <chartFormat chart="3" format="28" series="1">
      <pivotArea type="data" outline="0" fieldPosition="0">
        <references count="1">
          <reference field="4294967294" count="1" selected="0">
            <x v="2"/>
          </reference>
        </references>
      </pivotArea>
    </chartFormat>
    <chartFormat chart="3" format="29">
      <pivotArea type="data" outline="0" fieldPosition="0">
        <references count="2">
          <reference field="4294967294" count="1" selected="0">
            <x v="2"/>
          </reference>
          <reference field="10" count="1" selected="0">
            <x v="2"/>
          </reference>
        </references>
      </pivotArea>
    </chartFormat>
    <chartFormat chart="3" format="30">
      <pivotArea type="data" outline="0" fieldPosition="0">
        <references count="2">
          <reference field="4294967294" count="1" selected="0">
            <x v="2"/>
          </reference>
          <reference field="10" count="1" selected="0">
            <x v="3"/>
          </reference>
        </references>
      </pivotArea>
    </chartFormat>
    <chartFormat chart="3" format="31">
      <pivotArea type="data" outline="0" fieldPosition="0">
        <references count="2">
          <reference field="4294967294" count="1" selected="0">
            <x v="2"/>
          </reference>
          <reference field="10" count="1" selected="0">
            <x v="0"/>
          </reference>
        </references>
      </pivotArea>
    </chartFormat>
    <chartFormat chart="3" format="32">
      <pivotArea type="data" outline="0" fieldPosition="0">
        <references count="2">
          <reference field="4294967294" count="1" selected="0">
            <x v="2"/>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0"/>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0" format="7">
      <pivotArea type="data" outline="0" fieldPosition="0">
        <references count="2">
          <reference field="4294967294" count="1" selected="0">
            <x v="1"/>
          </reference>
          <reference field="10" count="1" selected="0">
            <x v="2"/>
          </reference>
        </references>
      </pivotArea>
    </chartFormat>
    <chartFormat chart="0" format="8">
      <pivotArea type="data" outline="0" fieldPosition="0">
        <references count="2">
          <reference field="4294967294" count="1" selected="0">
            <x v="1"/>
          </reference>
          <reference field="10" count="1" selected="0">
            <x v="3"/>
          </reference>
        </references>
      </pivotArea>
    </chartFormat>
    <chartFormat chart="0" format="9">
      <pivotArea type="data" outline="0" fieldPosition="0">
        <references count="2">
          <reference field="4294967294" count="1" selected="0">
            <x v="1"/>
          </reference>
          <reference field="10" count="1" selected="0">
            <x v="0"/>
          </reference>
        </references>
      </pivotArea>
    </chartFormat>
    <chartFormat chart="0" format="10">
      <pivotArea type="data" outline="0" fieldPosition="0">
        <references count="2">
          <reference field="4294967294" count="1" selected="0">
            <x v="1"/>
          </reference>
          <reference field="10" count="1" selected="0">
            <x v="1"/>
          </reference>
        </references>
      </pivotArea>
    </chartFormat>
    <chartFormat chart="0" format="11">
      <pivotArea type="data" outline="0" fieldPosition="0">
        <references count="2">
          <reference field="4294967294" count="1" selected="0">
            <x v="2"/>
          </reference>
          <reference field="10" count="1" selected="0">
            <x v="2"/>
          </reference>
        </references>
      </pivotArea>
    </chartFormat>
    <chartFormat chart="0" format="12">
      <pivotArea type="data" outline="0" fieldPosition="0">
        <references count="2">
          <reference field="4294967294" count="1" selected="0">
            <x v="2"/>
          </reference>
          <reference field="10" count="1" selected="0">
            <x v="3"/>
          </reference>
        </references>
      </pivotArea>
    </chartFormat>
    <chartFormat chart="0" format="13">
      <pivotArea type="data" outline="0" fieldPosition="0">
        <references count="2">
          <reference field="4294967294" count="1" selected="0">
            <x v="2"/>
          </reference>
          <reference field="10" count="1" selected="0">
            <x v="0"/>
          </reference>
        </references>
      </pivotArea>
    </chartFormat>
    <chartFormat chart="0" format="14">
      <pivotArea type="data" outline="0" fieldPosition="0">
        <references count="2">
          <reference field="4294967294" count="1" selected="0">
            <x v="2"/>
          </reference>
          <reference field="10" count="1" selected="0">
            <x v="1"/>
          </reference>
        </references>
      </pivotArea>
    </chartFormat>
    <chartFormat chart="7" format="48" series="1">
      <pivotArea type="data" outline="0" fieldPosition="0">
        <references count="1">
          <reference field="4294967294" count="1" selected="0">
            <x v="0"/>
          </reference>
        </references>
      </pivotArea>
    </chartFormat>
    <chartFormat chart="7" format="49" series="1">
      <pivotArea type="data" outline="0" fieldPosition="0">
        <references count="1">
          <reference field="4294967294" count="1" selected="0">
            <x v="1"/>
          </reference>
        </references>
      </pivotArea>
    </chartFormat>
    <chartFormat chart="7" format="5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C9657CA-C651-4613-924E-6257A0D4BA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9:E18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1">
    <i>
      <x v="13"/>
    </i>
    <i>
      <x v="3"/>
    </i>
    <i>
      <x v="23"/>
    </i>
    <i>
      <x v="12"/>
    </i>
    <i>
      <x v="29"/>
    </i>
    <i>
      <x v="37"/>
    </i>
    <i>
      <x v="32"/>
    </i>
    <i>
      <x v="28"/>
    </i>
    <i>
      <x v="47"/>
    </i>
    <i>
      <x v="31"/>
    </i>
    <i>
      <x v="4"/>
    </i>
    <i>
      <x v="44"/>
    </i>
    <i>
      <x v="49"/>
    </i>
    <i>
      <x v="42"/>
    </i>
    <i>
      <x v="40"/>
    </i>
    <i>
      <x v="14"/>
    </i>
    <i>
      <x v="24"/>
    </i>
    <i>
      <x v="48"/>
    </i>
    <i>
      <x v="21"/>
    </i>
    <i>
      <x v="20"/>
    </i>
    <i>
      <x v="11"/>
    </i>
    <i>
      <x v="27"/>
    </i>
    <i>
      <x v="38"/>
    </i>
    <i>
      <x v="39"/>
    </i>
    <i>
      <x v="7"/>
    </i>
    <i>
      <x v="41"/>
    </i>
    <i>
      <x v="15"/>
    </i>
    <i>
      <x/>
    </i>
    <i>
      <x v="46"/>
    </i>
    <i>
      <x v="9"/>
    </i>
    <i>
      <x v="18"/>
    </i>
    <i>
      <x v="22"/>
    </i>
    <i>
      <x v="8"/>
    </i>
    <i>
      <x v="5"/>
    </i>
    <i>
      <x v="2"/>
    </i>
    <i>
      <x v="35"/>
    </i>
    <i>
      <x v="17"/>
    </i>
    <i>
      <x v="34"/>
    </i>
    <i>
      <x v="33"/>
    </i>
    <i>
      <x v="26"/>
    </i>
    <i>
      <x v="43"/>
    </i>
    <i>
      <x v="6"/>
    </i>
    <i>
      <x v="45"/>
    </i>
    <i>
      <x v="1"/>
    </i>
    <i>
      <x v="36"/>
    </i>
    <i>
      <x v="30"/>
    </i>
    <i>
      <x v="10"/>
    </i>
    <i>
      <x v="19"/>
    </i>
    <i>
      <x v="25"/>
    </i>
    <i>
      <x v="16"/>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CF4746D-8EA8-4946-8EAA-E1AE9B13A0B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3:E576"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4">
        <item x="0"/>
        <item x="1"/>
        <item x="2"/>
        <item x="3"/>
      </items>
    </pivotField>
  </pivotFields>
  <rowFields count="1">
    <field x="38"/>
  </rowFields>
  <rowItems count="3">
    <i>
      <x/>
    </i>
    <i>
      <x v="1"/>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6189F5C-4ABB-4A18-8BA4-07888FC0B6E7}"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581:E1799" firstHeaderRow="0" firstDataRow="1" firstDataCol="3"/>
  <pivotFields count="41">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64">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12">
        <item x="6"/>
        <item x="4"/>
        <item x="8"/>
        <item x="10"/>
        <item x="2"/>
        <item x="5"/>
        <item x="3"/>
        <item x="11"/>
        <item x="7"/>
        <item x="1"/>
        <item x="9"/>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0">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3">
    <field x="16"/>
    <field x="2"/>
    <field x="3"/>
  </rowFields>
  <rowItems count="1218">
    <i>
      <x/>
      <x/>
      <x v="3"/>
    </i>
    <i r="2">
      <x v="4"/>
    </i>
    <i r="2">
      <x v="5"/>
    </i>
    <i r="2">
      <x v="6"/>
    </i>
    <i r="2">
      <x v="8"/>
    </i>
    <i r="2">
      <x v="9"/>
    </i>
    <i r="2">
      <x v="11"/>
    </i>
    <i r="1">
      <x v="1"/>
      <x/>
    </i>
    <i>
      <x v="1"/>
      <x/>
      <x v="3"/>
    </i>
    <i r="2">
      <x v="4"/>
    </i>
    <i r="2">
      <x v="5"/>
    </i>
    <i r="2">
      <x v="6"/>
    </i>
    <i r="2">
      <x v="8"/>
    </i>
    <i r="2">
      <x v="9"/>
    </i>
    <i r="2">
      <x v="10"/>
    </i>
    <i r="2">
      <x v="11"/>
    </i>
    <i r="1">
      <x v="1"/>
      <x/>
    </i>
    <i>
      <x v="2"/>
      <x/>
      <x v="3"/>
    </i>
    <i r="2">
      <x v="4"/>
    </i>
    <i r="2">
      <x v="5"/>
    </i>
    <i r="2">
      <x v="6"/>
    </i>
    <i r="2">
      <x v="7"/>
    </i>
    <i r="2">
      <x v="8"/>
    </i>
    <i r="2">
      <x v="9"/>
    </i>
    <i r="2">
      <x v="10"/>
    </i>
    <i r="1">
      <x v="1"/>
      <x v="1"/>
    </i>
    <i r="2">
      <x v="2"/>
    </i>
    <i>
      <x v="3"/>
      <x/>
      <x v="3"/>
    </i>
    <i r="2">
      <x v="4"/>
    </i>
    <i r="2">
      <x v="5"/>
    </i>
    <i r="2">
      <x v="6"/>
    </i>
    <i r="2">
      <x v="7"/>
    </i>
    <i r="2">
      <x v="8"/>
    </i>
    <i r="2">
      <x v="9"/>
    </i>
    <i r="2">
      <x v="10"/>
    </i>
    <i r="2">
      <x v="11"/>
    </i>
    <i r="1">
      <x v="1"/>
      <x/>
    </i>
    <i r="2">
      <x v="1"/>
    </i>
    <i r="2">
      <x v="2"/>
    </i>
    <i>
      <x v="4"/>
      <x/>
      <x v="4"/>
    </i>
    <i r="2">
      <x v="6"/>
    </i>
    <i r="2">
      <x v="7"/>
    </i>
    <i r="2">
      <x v="8"/>
    </i>
    <i r="2">
      <x v="9"/>
    </i>
    <i r="2">
      <x v="10"/>
    </i>
    <i r="2">
      <x v="11"/>
    </i>
    <i r="1">
      <x v="1"/>
      <x/>
    </i>
    <i r="2">
      <x v="2"/>
    </i>
    <i>
      <x v="5"/>
      <x/>
      <x v="3"/>
    </i>
    <i r="2">
      <x v="4"/>
    </i>
    <i r="2">
      <x v="5"/>
    </i>
    <i r="2">
      <x v="6"/>
    </i>
    <i r="2">
      <x v="7"/>
    </i>
    <i r="2">
      <x v="9"/>
    </i>
    <i r="2">
      <x v="10"/>
    </i>
    <i r="2">
      <x v="11"/>
    </i>
    <i r="1">
      <x v="1"/>
      <x v="1"/>
    </i>
    <i r="2">
      <x v="2"/>
    </i>
    <i>
      <x v="6"/>
      <x/>
      <x v="3"/>
    </i>
    <i r="2">
      <x v="4"/>
    </i>
    <i r="2">
      <x v="6"/>
    </i>
    <i r="2">
      <x v="8"/>
    </i>
    <i r="2">
      <x v="9"/>
    </i>
    <i r="2">
      <x v="10"/>
    </i>
    <i r="2">
      <x v="11"/>
    </i>
    <i r="1">
      <x v="1"/>
      <x v="1"/>
    </i>
    <i r="2">
      <x v="2"/>
    </i>
    <i>
      <x v="7"/>
      <x/>
      <x v="3"/>
    </i>
    <i r="2">
      <x v="4"/>
    </i>
    <i r="2">
      <x v="5"/>
    </i>
    <i r="2">
      <x v="6"/>
    </i>
    <i r="2">
      <x v="7"/>
    </i>
    <i r="2">
      <x v="8"/>
    </i>
    <i r="2">
      <x v="9"/>
    </i>
    <i r="2">
      <x v="10"/>
    </i>
    <i r="2">
      <x v="11"/>
    </i>
    <i r="1">
      <x v="1"/>
      <x/>
    </i>
    <i r="2">
      <x v="1"/>
    </i>
    <i r="2">
      <x v="2"/>
    </i>
    <i>
      <x v="8"/>
      <x/>
      <x v="3"/>
    </i>
    <i r="2">
      <x v="4"/>
    </i>
    <i r="2">
      <x v="5"/>
    </i>
    <i r="2">
      <x v="7"/>
    </i>
    <i r="2">
      <x v="8"/>
    </i>
    <i r="2">
      <x v="9"/>
    </i>
    <i r="2">
      <x v="10"/>
    </i>
    <i r="2">
      <x v="11"/>
    </i>
    <i r="1">
      <x v="1"/>
      <x/>
    </i>
    <i r="2">
      <x v="1"/>
    </i>
    <i r="2">
      <x v="2"/>
    </i>
    <i>
      <x v="9"/>
      <x/>
      <x v="3"/>
    </i>
    <i r="2">
      <x v="4"/>
    </i>
    <i r="2">
      <x v="6"/>
    </i>
    <i r="2">
      <x v="8"/>
    </i>
    <i r="2">
      <x v="9"/>
    </i>
    <i r="2">
      <x v="10"/>
    </i>
    <i r="2">
      <x v="11"/>
    </i>
    <i r="1">
      <x v="1"/>
      <x/>
    </i>
    <i r="2">
      <x v="1"/>
    </i>
    <i r="2">
      <x v="2"/>
    </i>
    <i>
      <x v="10"/>
      <x/>
      <x v="3"/>
    </i>
    <i r="2">
      <x v="4"/>
    </i>
    <i r="2">
      <x v="5"/>
    </i>
    <i r="2">
      <x v="8"/>
    </i>
    <i r="2">
      <x v="9"/>
    </i>
    <i r="2">
      <x v="10"/>
    </i>
    <i r="2">
      <x v="11"/>
    </i>
    <i r="1">
      <x v="1"/>
      <x v="1"/>
    </i>
    <i r="2">
      <x v="2"/>
    </i>
    <i>
      <x v="11"/>
      <x/>
      <x v="3"/>
    </i>
    <i r="2">
      <x v="4"/>
    </i>
    <i r="2">
      <x v="5"/>
    </i>
    <i r="2">
      <x v="7"/>
    </i>
    <i r="2">
      <x v="8"/>
    </i>
    <i r="2">
      <x v="9"/>
    </i>
    <i r="2">
      <x v="10"/>
    </i>
    <i r="2">
      <x v="11"/>
    </i>
    <i r="1">
      <x v="1"/>
      <x v="1"/>
    </i>
    <i r="2">
      <x v="2"/>
    </i>
    <i>
      <x v="12"/>
      <x/>
      <x v="3"/>
    </i>
    <i r="2">
      <x v="4"/>
    </i>
    <i r="2">
      <x v="6"/>
    </i>
    <i r="2">
      <x v="7"/>
    </i>
    <i r="2">
      <x v="8"/>
    </i>
    <i r="2">
      <x v="9"/>
    </i>
    <i r="2">
      <x v="10"/>
    </i>
    <i r="2">
      <x v="11"/>
    </i>
    <i r="1">
      <x v="1"/>
      <x/>
    </i>
    <i r="2">
      <x v="1"/>
    </i>
    <i r="2">
      <x v="2"/>
    </i>
    <i>
      <x v="13"/>
      <x/>
      <x v="4"/>
    </i>
    <i r="2">
      <x v="5"/>
    </i>
    <i r="2">
      <x v="7"/>
    </i>
    <i r="2">
      <x v="8"/>
    </i>
    <i r="2">
      <x v="9"/>
    </i>
    <i r="2">
      <x v="10"/>
    </i>
    <i r="2">
      <x v="11"/>
    </i>
    <i r="1">
      <x v="1"/>
      <x v="1"/>
    </i>
    <i r="2">
      <x v="2"/>
    </i>
    <i>
      <x v="14"/>
      <x/>
      <x v="4"/>
    </i>
    <i r="2">
      <x v="5"/>
    </i>
    <i r="2">
      <x v="6"/>
    </i>
    <i r="2">
      <x v="8"/>
    </i>
    <i r="2">
      <x v="9"/>
    </i>
    <i r="2">
      <x v="10"/>
    </i>
    <i r="2">
      <x v="11"/>
    </i>
    <i r="1">
      <x v="1"/>
      <x v="2"/>
    </i>
    <i>
      <x v="15"/>
      <x/>
      <x v="4"/>
    </i>
    <i r="2">
      <x v="5"/>
    </i>
    <i r="2">
      <x v="6"/>
    </i>
    <i r="2">
      <x v="7"/>
    </i>
    <i r="2">
      <x v="8"/>
    </i>
    <i r="2">
      <x v="9"/>
    </i>
    <i r="2">
      <x v="10"/>
    </i>
    <i r="2">
      <x v="11"/>
    </i>
    <i>
      <x v="16"/>
      <x/>
      <x v="5"/>
    </i>
    <i r="2">
      <x v="7"/>
    </i>
    <i r="2">
      <x v="10"/>
    </i>
    <i r="1">
      <x v="1"/>
      <x v="2"/>
    </i>
    <i>
      <x v="17"/>
      <x/>
      <x v="3"/>
    </i>
    <i r="2">
      <x v="4"/>
    </i>
    <i r="2">
      <x v="5"/>
    </i>
    <i r="2">
      <x v="6"/>
    </i>
    <i r="2">
      <x v="7"/>
    </i>
    <i r="2">
      <x v="8"/>
    </i>
    <i r="2">
      <x v="9"/>
    </i>
    <i r="2">
      <x v="11"/>
    </i>
    <i r="1">
      <x v="1"/>
      <x v="1"/>
    </i>
    <i>
      <x v="18"/>
      <x/>
      <x v="3"/>
    </i>
    <i r="2">
      <x v="4"/>
    </i>
    <i r="2">
      <x v="5"/>
    </i>
    <i r="2">
      <x v="6"/>
    </i>
    <i r="2">
      <x v="7"/>
    </i>
    <i r="2">
      <x v="9"/>
    </i>
    <i r="2">
      <x v="10"/>
    </i>
    <i r="2">
      <x v="11"/>
    </i>
    <i r="1">
      <x v="1"/>
      <x/>
    </i>
    <i r="2">
      <x v="1"/>
    </i>
    <i r="2">
      <x v="2"/>
    </i>
    <i>
      <x v="19"/>
      <x/>
      <x v="3"/>
    </i>
    <i r="2">
      <x v="4"/>
    </i>
    <i r="2">
      <x v="5"/>
    </i>
    <i r="2">
      <x v="7"/>
    </i>
    <i r="2">
      <x v="8"/>
    </i>
    <i r="2">
      <x v="9"/>
    </i>
    <i r="2">
      <x v="10"/>
    </i>
    <i r="2">
      <x v="11"/>
    </i>
    <i r="1">
      <x v="1"/>
      <x/>
    </i>
    <i r="2">
      <x v="1"/>
    </i>
    <i r="2">
      <x v="2"/>
    </i>
    <i>
      <x v="20"/>
      <x/>
      <x v="3"/>
    </i>
    <i r="2">
      <x v="4"/>
    </i>
    <i r="2">
      <x v="5"/>
    </i>
    <i r="2">
      <x v="6"/>
    </i>
    <i r="2">
      <x v="7"/>
    </i>
    <i r="2">
      <x v="8"/>
    </i>
    <i r="2">
      <x v="9"/>
    </i>
    <i r="2">
      <x v="10"/>
    </i>
    <i r="2">
      <x v="11"/>
    </i>
    <i r="1">
      <x v="1"/>
      <x/>
    </i>
    <i r="2">
      <x v="1"/>
    </i>
    <i r="2">
      <x v="2"/>
    </i>
    <i>
      <x v="21"/>
      <x/>
      <x v="3"/>
    </i>
    <i r="2">
      <x v="8"/>
    </i>
    <i r="2">
      <x v="9"/>
    </i>
    <i r="2">
      <x v="10"/>
    </i>
    <i r="2">
      <x v="11"/>
    </i>
    <i r="1">
      <x v="1"/>
      <x/>
    </i>
    <i r="2">
      <x v="1"/>
    </i>
    <i r="2">
      <x v="2"/>
    </i>
    <i>
      <x v="22"/>
      <x/>
      <x v="3"/>
    </i>
    <i r="2">
      <x v="4"/>
    </i>
    <i r="2">
      <x v="5"/>
    </i>
    <i r="2">
      <x v="6"/>
    </i>
    <i r="2">
      <x v="7"/>
    </i>
    <i r="2">
      <x v="8"/>
    </i>
    <i r="2">
      <x v="9"/>
    </i>
    <i r="2">
      <x v="10"/>
    </i>
    <i r="2">
      <x v="11"/>
    </i>
    <i r="1">
      <x v="1"/>
      <x/>
    </i>
    <i r="2">
      <x v="1"/>
    </i>
    <i r="2">
      <x v="2"/>
    </i>
    <i>
      <x v="23"/>
      <x/>
      <x v="3"/>
    </i>
    <i r="2">
      <x v="4"/>
    </i>
    <i r="2">
      <x v="6"/>
    </i>
    <i r="2">
      <x v="7"/>
    </i>
    <i r="2">
      <x v="8"/>
    </i>
    <i r="2">
      <x v="9"/>
    </i>
    <i r="2">
      <x v="10"/>
    </i>
    <i r="2">
      <x v="11"/>
    </i>
    <i r="1">
      <x v="1"/>
      <x/>
    </i>
    <i r="2">
      <x v="1"/>
    </i>
    <i r="2">
      <x v="2"/>
    </i>
    <i>
      <x v="24"/>
      <x/>
      <x v="3"/>
    </i>
    <i r="2">
      <x v="4"/>
    </i>
    <i r="2">
      <x v="5"/>
    </i>
    <i r="2">
      <x v="6"/>
    </i>
    <i r="2">
      <x v="7"/>
    </i>
    <i r="2">
      <x v="8"/>
    </i>
    <i r="2">
      <x v="9"/>
    </i>
    <i r="2">
      <x v="11"/>
    </i>
    <i r="1">
      <x v="1"/>
      <x/>
    </i>
    <i r="2">
      <x v="2"/>
    </i>
    <i>
      <x v="25"/>
      <x/>
      <x v="3"/>
    </i>
    <i r="2">
      <x v="4"/>
    </i>
    <i r="2">
      <x v="6"/>
    </i>
    <i r="2">
      <x v="7"/>
    </i>
    <i r="2">
      <x v="8"/>
    </i>
    <i r="2">
      <x v="9"/>
    </i>
    <i r="2">
      <x v="10"/>
    </i>
    <i r="2">
      <x v="11"/>
    </i>
    <i r="1">
      <x v="1"/>
      <x v="1"/>
    </i>
    <i r="2">
      <x v="2"/>
    </i>
    <i>
      <x v="26"/>
      <x/>
      <x v="3"/>
    </i>
    <i r="2">
      <x v="4"/>
    </i>
    <i r="2">
      <x v="5"/>
    </i>
    <i r="2">
      <x v="6"/>
    </i>
    <i r="2">
      <x v="7"/>
    </i>
    <i r="2">
      <x v="8"/>
    </i>
    <i r="2">
      <x v="9"/>
    </i>
    <i r="2">
      <x v="10"/>
    </i>
    <i r="2">
      <x v="11"/>
    </i>
    <i r="1">
      <x v="1"/>
      <x v="1"/>
    </i>
    <i r="2">
      <x v="2"/>
    </i>
    <i>
      <x v="27"/>
      <x/>
      <x v="3"/>
    </i>
    <i r="2">
      <x v="4"/>
    </i>
    <i r="2">
      <x v="5"/>
    </i>
    <i r="2">
      <x v="6"/>
    </i>
    <i r="2">
      <x v="7"/>
    </i>
    <i r="2">
      <x v="8"/>
    </i>
    <i r="2">
      <x v="9"/>
    </i>
    <i r="2">
      <x v="10"/>
    </i>
    <i r="2">
      <x v="11"/>
    </i>
    <i r="1">
      <x v="1"/>
      <x/>
    </i>
    <i r="2">
      <x v="1"/>
    </i>
    <i r="2">
      <x v="2"/>
    </i>
    <i>
      <x v="28"/>
      <x/>
      <x v="3"/>
    </i>
    <i r="2">
      <x v="4"/>
    </i>
    <i r="2">
      <x v="5"/>
    </i>
    <i r="2">
      <x v="6"/>
    </i>
    <i r="2">
      <x v="7"/>
    </i>
    <i r="2">
      <x v="8"/>
    </i>
    <i r="2">
      <x v="9"/>
    </i>
    <i r="2">
      <x v="10"/>
    </i>
    <i r="1">
      <x v="1"/>
      <x v="1"/>
    </i>
    <i r="2">
      <x v="2"/>
    </i>
    <i>
      <x v="29"/>
      <x/>
      <x v="3"/>
    </i>
    <i r="2">
      <x v="6"/>
    </i>
    <i r="2">
      <x v="8"/>
    </i>
    <i r="2">
      <x v="9"/>
    </i>
    <i r="2">
      <x v="10"/>
    </i>
    <i r="2">
      <x v="11"/>
    </i>
    <i r="1">
      <x v="1"/>
      <x v="1"/>
    </i>
    <i r="2">
      <x v="2"/>
    </i>
    <i>
      <x v="30"/>
      <x/>
      <x v="3"/>
    </i>
    <i r="2">
      <x v="4"/>
    </i>
    <i r="2">
      <x v="6"/>
    </i>
    <i r="2">
      <x v="7"/>
    </i>
    <i r="2">
      <x v="8"/>
    </i>
    <i r="2">
      <x v="9"/>
    </i>
    <i r="2">
      <x v="10"/>
    </i>
    <i r="2">
      <x v="11"/>
    </i>
    <i r="1">
      <x v="1"/>
      <x/>
    </i>
    <i r="2">
      <x v="1"/>
    </i>
    <i r="2">
      <x v="2"/>
    </i>
    <i>
      <x v="31"/>
      <x/>
      <x v="3"/>
    </i>
    <i r="2">
      <x v="4"/>
    </i>
    <i r="2">
      <x v="5"/>
    </i>
    <i r="2">
      <x v="6"/>
    </i>
    <i r="2">
      <x v="7"/>
    </i>
    <i r="2">
      <x v="8"/>
    </i>
    <i r="2">
      <x v="9"/>
    </i>
    <i r="2">
      <x v="10"/>
    </i>
    <i r="2">
      <x v="11"/>
    </i>
    <i r="1">
      <x v="1"/>
      <x/>
    </i>
    <i r="2">
      <x v="1"/>
    </i>
    <i r="2">
      <x v="2"/>
    </i>
    <i>
      <x v="32"/>
      <x/>
      <x v="4"/>
    </i>
    <i r="2">
      <x v="6"/>
    </i>
    <i r="2">
      <x v="8"/>
    </i>
    <i r="2">
      <x v="9"/>
    </i>
    <i r="2">
      <x v="10"/>
    </i>
    <i r="2">
      <x v="11"/>
    </i>
    <i r="1">
      <x v="1"/>
      <x/>
    </i>
    <i r="2">
      <x v="1"/>
    </i>
    <i r="2">
      <x v="2"/>
    </i>
    <i>
      <x v="33"/>
      <x/>
      <x v="3"/>
    </i>
    <i r="2">
      <x v="4"/>
    </i>
    <i r="2">
      <x v="5"/>
    </i>
    <i r="2">
      <x v="7"/>
    </i>
    <i r="2">
      <x v="9"/>
    </i>
    <i r="2">
      <x v="10"/>
    </i>
    <i r="2">
      <x v="11"/>
    </i>
    <i r="1">
      <x v="1"/>
      <x/>
    </i>
    <i r="2">
      <x v="2"/>
    </i>
    <i>
      <x v="34"/>
      <x/>
      <x v="3"/>
    </i>
    <i r="2">
      <x v="4"/>
    </i>
    <i r="2">
      <x v="5"/>
    </i>
    <i r="2">
      <x v="6"/>
    </i>
    <i r="2">
      <x v="8"/>
    </i>
    <i r="2">
      <x v="9"/>
    </i>
    <i r="2">
      <x v="10"/>
    </i>
    <i r="2">
      <x v="11"/>
    </i>
    <i r="1">
      <x v="1"/>
      <x/>
    </i>
    <i r="2">
      <x v="1"/>
    </i>
    <i r="2">
      <x v="2"/>
    </i>
    <i>
      <x v="35"/>
      <x/>
      <x v="3"/>
    </i>
    <i r="2">
      <x v="5"/>
    </i>
    <i r="2">
      <x v="6"/>
    </i>
    <i r="2">
      <x v="7"/>
    </i>
    <i r="2">
      <x v="8"/>
    </i>
    <i r="2">
      <x v="9"/>
    </i>
    <i r="2">
      <x v="10"/>
    </i>
    <i r="1">
      <x v="1"/>
      <x v="1"/>
    </i>
    <i r="2">
      <x v="2"/>
    </i>
    <i>
      <x v="36"/>
      <x/>
      <x v="3"/>
    </i>
    <i r="2">
      <x v="4"/>
    </i>
    <i r="2">
      <x v="5"/>
    </i>
    <i r="2">
      <x v="6"/>
    </i>
    <i r="2">
      <x v="7"/>
    </i>
    <i r="2">
      <x v="8"/>
    </i>
    <i r="2">
      <x v="9"/>
    </i>
    <i r="2">
      <x v="10"/>
    </i>
    <i r="2">
      <x v="11"/>
    </i>
    <i r="1">
      <x v="1"/>
      <x v="1"/>
    </i>
    <i r="2">
      <x v="2"/>
    </i>
    <i>
      <x v="37"/>
      <x/>
      <x v="3"/>
    </i>
    <i r="2">
      <x v="6"/>
    </i>
    <i r="2">
      <x v="7"/>
    </i>
    <i r="2">
      <x v="8"/>
    </i>
    <i r="2">
      <x v="9"/>
    </i>
    <i r="2">
      <x v="10"/>
    </i>
    <i r="1">
      <x v="1"/>
      <x/>
    </i>
    <i r="2">
      <x v="1"/>
    </i>
    <i r="2">
      <x v="2"/>
    </i>
    <i>
      <x v="38"/>
      <x/>
      <x v="5"/>
    </i>
    <i r="2">
      <x v="6"/>
    </i>
    <i r="2">
      <x v="7"/>
    </i>
    <i r="2">
      <x v="8"/>
    </i>
    <i r="2">
      <x v="9"/>
    </i>
    <i r="2">
      <x v="10"/>
    </i>
    <i r="2">
      <x v="11"/>
    </i>
    <i r="1">
      <x v="1"/>
      <x/>
    </i>
    <i r="2">
      <x v="1"/>
    </i>
    <i r="2">
      <x v="2"/>
    </i>
    <i>
      <x v="39"/>
      <x/>
      <x v="3"/>
    </i>
    <i r="2">
      <x v="4"/>
    </i>
    <i r="2">
      <x v="5"/>
    </i>
    <i r="2">
      <x v="6"/>
    </i>
    <i r="2">
      <x v="7"/>
    </i>
    <i r="2">
      <x v="8"/>
    </i>
    <i r="2">
      <x v="9"/>
    </i>
    <i r="2">
      <x v="10"/>
    </i>
    <i r="2">
      <x v="11"/>
    </i>
    <i r="1">
      <x v="1"/>
      <x v="1"/>
    </i>
    <i r="2">
      <x v="2"/>
    </i>
    <i>
      <x v="40"/>
      <x/>
      <x v="3"/>
    </i>
    <i r="2">
      <x v="4"/>
    </i>
    <i r="2">
      <x v="6"/>
    </i>
    <i r="2">
      <x v="7"/>
    </i>
    <i r="2">
      <x v="8"/>
    </i>
    <i r="2">
      <x v="9"/>
    </i>
    <i r="2">
      <x v="10"/>
    </i>
    <i r="2">
      <x v="11"/>
    </i>
    <i r="1">
      <x v="1"/>
      <x/>
    </i>
    <i r="2">
      <x v="1"/>
    </i>
    <i>
      <x v="41"/>
      <x/>
      <x v="3"/>
    </i>
    <i r="2">
      <x v="4"/>
    </i>
    <i r="2">
      <x v="5"/>
    </i>
    <i r="2">
      <x v="6"/>
    </i>
    <i r="2">
      <x v="8"/>
    </i>
    <i r="2">
      <x v="9"/>
    </i>
    <i r="2">
      <x v="11"/>
    </i>
    <i r="1">
      <x v="1"/>
      <x/>
    </i>
    <i r="2">
      <x v="1"/>
    </i>
    <i>
      <x v="42"/>
      <x/>
      <x v="3"/>
    </i>
    <i r="2">
      <x v="4"/>
    </i>
    <i r="2">
      <x v="5"/>
    </i>
    <i r="2">
      <x v="7"/>
    </i>
    <i r="2">
      <x v="8"/>
    </i>
    <i r="2">
      <x v="9"/>
    </i>
    <i r="2">
      <x v="10"/>
    </i>
    <i r="2">
      <x v="11"/>
    </i>
    <i r="1">
      <x v="1"/>
      <x/>
    </i>
    <i r="2">
      <x v="1"/>
    </i>
    <i>
      <x v="43"/>
      <x/>
      <x v="3"/>
    </i>
    <i r="2">
      <x v="4"/>
    </i>
    <i r="2">
      <x v="5"/>
    </i>
    <i r="2">
      <x v="6"/>
    </i>
    <i r="2">
      <x v="7"/>
    </i>
    <i r="2">
      <x v="8"/>
    </i>
    <i r="2">
      <x v="9"/>
    </i>
    <i r="1">
      <x v="1"/>
      <x/>
    </i>
    <i r="2">
      <x v="1"/>
    </i>
    <i r="2">
      <x v="2"/>
    </i>
    <i>
      <x v="44"/>
      <x/>
      <x v="3"/>
    </i>
    <i r="2">
      <x v="4"/>
    </i>
    <i r="2">
      <x v="5"/>
    </i>
    <i r="2">
      <x v="6"/>
    </i>
    <i r="2">
      <x v="7"/>
    </i>
    <i r="2">
      <x v="8"/>
    </i>
    <i r="2">
      <x v="9"/>
    </i>
    <i r="2">
      <x v="10"/>
    </i>
    <i r="2">
      <x v="11"/>
    </i>
    <i r="1">
      <x v="1"/>
      <x/>
    </i>
    <i r="2">
      <x v="1"/>
    </i>
    <i>
      <x v="45"/>
      <x/>
      <x v="3"/>
    </i>
    <i r="2">
      <x v="4"/>
    </i>
    <i r="2">
      <x v="5"/>
    </i>
    <i r="2">
      <x v="7"/>
    </i>
    <i r="2">
      <x v="8"/>
    </i>
    <i r="2">
      <x v="9"/>
    </i>
    <i r="2">
      <x v="10"/>
    </i>
    <i r="2">
      <x v="11"/>
    </i>
    <i r="1">
      <x v="1"/>
      <x/>
    </i>
    <i r="2">
      <x v="2"/>
    </i>
    <i>
      <x v="46"/>
      <x/>
      <x v="4"/>
    </i>
    <i r="2">
      <x v="5"/>
    </i>
    <i r="2">
      <x v="7"/>
    </i>
    <i r="2">
      <x v="8"/>
    </i>
    <i r="2">
      <x v="9"/>
    </i>
    <i r="2">
      <x v="10"/>
    </i>
    <i r="2">
      <x v="11"/>
    </i>
    <i r="1">
      <x v="1"/>
      <x v="1"/>
    </i>
    <i r="2">
      <x v="2"/>
    </i>
    <i>
      <x v="47"/>
      <x/>
      <x v="3"/>
    </i>
    <i r="2">
      <x v="4"/>
    </i>
    <i r="2">
      <x v="5"/>
    </i>
    <i r="2">
      <x v="7"/>
    </i>
    <i r="2">
      <x v="8"/>
    </i>
    <i r="2">
      <x v="9"/>
    </i>
    <i r="2">
      <x v="10"/>
    </i>
    <i r="1">
      <x v="1"/>
      <x/>
    </i>
    <i r="2">
      <x v="1"/>
    </i>
    <i r="2">
      <x v="2"/>
    </i>
    <i>
      <x v="48"/>
      <x/>
      <x v="3"/>
    </i>
    <i r="2">
      <x v="4"/>
    </i>
    <i r="2">
      <x v="6"/>
    </i>
    <i r="2">
      <x v="9"/>
    </i>
    <i r="2">
      <x v="11"/>
    </i>
    <i r="1">
      <x v="1"/>
      <x/>
    </i>
    <i r="2">
      <x v="1"/>
    </i>
    <i r="2">
      <x v="2"/>
    </i>
    <i>
      <x v="49"/>
      <x/>
      <x v="3"/>
    </i>
    <i r="2">
      <x v="4"/>
    </i>
    <i r="2">
      <x v="5"/>
    </i>
    <i r="2">
      <x v="6"/>
    </i>
    <i r="2">
      <x v="7"/>
    </i>
    <i r="2">
      <x v="8"/>
    </i>
    <i r="2">
      <x v="9"/>
    </i>
    <i r="2">
      <x v="10"/>
    </i>
    <i r="2">
      <x v="11"/>
    </i>
    <i r="1">
      <x v="1"/>
      <x/>
    </i>
    <i r="2">
      <x v="1"/>
    </i>
    <i r="2">
      <x v="2"/>
    </i>
    <i>
      <x v="50"/>
      <x/>
      <x v="3"/>
    </i>
    <i r="2">
      <x v="4"/>
    </i>
    <i r="2">
      <x v="6"/>
    </i>
    <i r="2">
      <x v="7"/>
    </i>
    <i r="2">
      <x v="8"/>
    </i>
    <i r="2">
      <x v="9"/>
    </i>
    <i r="2">
      <x v="10"/>
    </i>
    <i r="2">
      <x v="11"/>
    </i>
    <i r="1">
      <x v="1"/>
      <x/>
    </i>
    <i r="2">
      <x v="1"/>
    </i>
    <i r="2">
      <x v="2"/>
    </i>
    <i>
      <x v="51"/>
      <x/>
      <x v="4"/>
    </i>
    <i r="2">
      <x v="5"/>
    </i>
    <i r="2">
      <x v="6"/>
    </i>
    <i r="2">
      <x v="7"/>
    </i>
    <i r="2">
      <x v="8"/>
    </i>
    <i r="2">
      <x v="9"/>
    </i>
    <i r="2">
      <x v="10"/>
    </i>
    <i r="2">
      <x v="11"/>
    </i>
    <i r="1">
      <x v="1"/>
      <x v="1"/>
    </i>
    <i r="2">
      <x v="2"/>
    </i>
    <i>
      <x v="52"/>
      <x/>
      <x v="3"/>
    </i>
    <i r="2">
      <x v="4"/>
    </i>
    <i r="2">
      <x v="5"/>
    </i>
    <i r="2">
      <x v="6"/>
    </i>
    <i r="2">
      <x v="7"/>
    </i>
    <i r="2">
      <x v="9"/>
    </i>
    <i r="2">
      <x v="10"/>
    </i>
    <i r="2">
      <x v="11"/>
    </i>
    <i r="1">
      <x v="1"/>
      <x v="1"/>
    </i>
    <i r="2">
      <x v="2"/>
    </i>
    <i>
      <x v="53"/>
      <x/>
      <x v="3"/>
    </i>
    <i r="2">
      <x v="4"/>
    </i>
    <i r="2">
      <x v="5"/>
    </i>
    <i r="2">
      <x v="6"/>
    </i>
    <i r="2">
      <x v="7"/>
    </i>
    <i r="2">
      <x v="8"/>
    </i>
    <i r="2">
      <x v="9"/>
    </i>
    <i r="2">
      <x v="10"/>
    </i>
    <i r="2">
      <x v="11"/>
    </i>
    <i r="1">
      <x v="1"/>
      <x v="1"/>
    </i>
    <i r="2">
      <x v="2"/>
    </i>
    <i>
      <x v="54"/>
      <x/>
      <x v="3"/>
    </i>
    <i r="2">
      <x v="4"/>
    </i>
    <i r="2">
      <x v="5"/>
    </i>
    <i r="2">
      <x v="8"/>
    </i>
    <i r="2">
      <x v="9"/>
    </i>
    <i r="2">
      <x v="10"/>
    </i>
    <i r="2">
      <x v="11"/>
    </i>
    <i r="1">
      <x v="1"/>
      <x v="1"/>
    </i>
    <i r="2">
      <x v="2"/>
    </i>
    <i>
      <x v="55"/>
      <x/>
      <x v="3"/>
    </i>
    <i r="2">
      <x v="5"/>
    </i>
    <i r="2">
      <x v="6"/>
    </i>
    <i r="2">
      <x v="7"/>
    </i>
    <i r="2">
      <x v="8"/>
    </i>
    <i r="2">
      <x v="9"/>
    </i>
    <i r="2">
      <x v="10"/>
    </i>
    <i r="2">
      <x v="11"/>
    </i>
    <i r="1">
      <x v="1"/>
      <x/>
    </i>
    <i r="2">
      <x v="1"/>
    </i>
    <i r="2">
      <x v="2"/>
    </i>
    <i>
      <x v="56"/>
      <x/>
      <x v="3"/>
    </i>
    <i r="2">
      <x v="4"/>
    </i>
    <i r="2">
      <x v="5"/>
    </i>
    <i r="2">
      <x v="6"/>
    </i>
    <i r="2">
      <x v="7"/>
    </i>
    <i r="2">
      <x v="8"/>
    </i>
    <i r="2">
      <x v="9"/>
    </i>
    <i r="2">
      <x v="10"/>
    </i>
    <i r="2">
      <x v="11"/>
    </i>
    <i r="1">
      <x v="1"/>
      <x v="1"/>
    </i>
    <i r="2">
      <x v="2"/>
    </i>
    <i>
      <x v="57"/>
      <x/>
      <x v="3"/>
    </i>
    <i r="2">
      <x v="4"/>
    </i>
    <i r="2">
      <x v="6"/>
    </i>
    <i r="2">
      <x v="7"/>
    </i>
    <i r="2">
      <x v="8"/>
    </i>
    <i r="2">
      <x v="9"/>
    </i>
    <i r="2">
      <x v="10"/>
    </i>
    <i r="2">
      <x v="11"/>
    </i>
    <i r="1">
      <x v="1"/>
      <x/>
    </i>
    <i r="2">
      <x v="1"/>
    </i>
    <i r="2">
      <x v="2"/>
    </i>
    <i>
      <x v="58"/>
      <x/>
      <x v="4"/>
    </i>
    <i r="2">
      <x v="5"/>
    </i>
    <i r="2">
      <x v="6"/>
    </i>
    <i r="2">
      <x v="9"/>
    </i>
    <i r="2">
      <x v="10"/>
    </i>
    <i r="2">
      <x v="11"/>
    </i>
    <i r="1">
      <x v="1"/>
      <x/>
    </i>
    <i r="2">
      <x v="1"/>
    </i>
    <i r="2">
      <x v="2"/>
    </i>
    <i>
      <x v="59"/>
      <x/>
      <x v="3"/>
    </i>
    <i r="2">
      <x v="4"/>
    </i>
    <i r="2">
      <x v="5"/>
    </i>
    <i r="2">
      <x v="6"/>
    </i>
    <i r="2">
      <x v="7"/>
    </i>
    <i r="2">
      <x v="8"/>
    </i>
    <i r="2">
      <x v="9"/>
    </i>
    <i r="2">
      <x v="10"/>
    </i>
    <i r="2">
      <x v="11"/>
    </i>
    <i r="1">
      <x v="1"/>
      <x v="1"/>
    </i>
    <i r="2">
      <x v="2"/>
    </i>
    <i>
      <x v="60"/>
      <x/>
      <x v="4"/>
    </i>
    <i r="2">
      <x v="5"/>
    </i>
    <i r="2">
      <x v="6"/>
    </i>
    <i r="2">
      <x v="8"/>
    </i>
    <i r="2">
      <x v="9"/>
    </i>
    <i r="2">
      <x v="10"/>
    </i>
    <i r="2">
      <x v="11"/>
    </i>
    <i r="1">
      <x v="1"/>
      <x/>
    </i>
    <i r="2">
      <x v="1"/>
    </i>
    <i>
      <x v="61"/>
      <x/>
      <x v="3"/>
    </i>
    <i r="2">
      <x v="4"/>
    </i>
    <i r="2">
      <x v="5"/>
    </i>
    <i r="2">
      <x v="6"/>
    </i>
    <i r="2">
      <x v="7"/>
    </i>
    <i r="2">
      <x v="8"/>
    </i>
    <i r="2">
      <x v="9"/>
    </i>
    <i r="2">
      <x v="10"/>
    </i>
    <i r="2">
      <x v="11"/>
    </i>
    <i r="1">
      <x v="1"/>
      <x/>
    </i>
    <i r="2">
      <x v="1"/>
    </i>
    <i r="2">
      <x v="2"/>
    </i>
    <i>
      <x v="62"/>
      <x/>
      <x v="3"/>
    </i>
    <i r="2">
      <x v="4"/>
    </i>
    <i r="2">
      <x v="5"/>
    </i>
    <i r="2">
      <x v="6"/>
    </i>
    <i r="2">
      <x v="7"/>
    </i>
    <i r="2">
      <x v="8"/>
    </i>
    <i r="2">
      <x v="9"/>
    </i>
    <i r="2">
      <x v="10"/>
    </i>
    <i r="2">
      <x v="11"/>
    </i>
    <i r="1">
      <x v="1"/>
      <x/>
    </i>
    <i r="2">
      <x v="1"/>
    </i>
    <i>
      <x v="63"/>
      <x/>
      <x v="3"/>
    </i>
    <i r="2">
      <x v="4"/>
    </i>
    <i r="2">
      <x v="6"/>
    </i>
    <i r="2">
      <x v="7"/>
    </i>
    <i r="2">
      <x v="8"/>
    </i>
    <i r="2">
      <x v="9"/>
    </i>
    <i r="2">
      <x v="10"/>
    </i>
    <i r="2">
      <x v="11"/>
    </i>
    <i r="1">
      <x v="1"/>
      <x v="1"/>
    </i>
    <i r="2">
      <x v="2"/>
    </i>
    <i>
      <x v="64"/>
      <x/>
      <x v="3"/>
    </i>
    <i r="2">
      <x v="4"/>
    </i>
    <i r="2">
      <x v="5"/>
    </i>
    <i r="2">
      <x v="6"/>
    </i>
    <i r="2">
      <x v="7"/>
    </i>
    <i r="2">
      <x v="9"/>
    </i>
    <i r="2">
      <x v="10"/>
    </i>
    <i r="2">
      <x v="11"/>
    </i>
    <i r="1">
      <x v="1"/>
      <x v="1"/>
    </i>
    <i r="2">
      <x v="2"/>
    </i>
    <i>
      <x v="65"/>
      <x/>
      <x v="3"/>
    </i>
    <i r="2">
      <x v="4"/>
    </i>
    <i r="2">
      <x v="5"/>
    </i>
    <i r="2">
      <x v="6"/>
    </i>
    <i r="2">
      <x v="7"/>
    </i>
    <i r="2">
      <x v="8"/>
    </i>
    <i r="2">
      <x v="9"/>
    </i>
    <i r="2">
      <x v="10"/>
    </i>
    <i r="2">
      <x v="11"/>
    </i>
    <i r="1">
      <x v="1"/>
      <x v="1"/>
    </i>
    <i r="2">
      <x v="2"/>
    </i>
    <i>
      <x v="66"/>
      <x/>
      <x v="3"/>
    </i>
    <i r="2">
      <x v="5"/>
    </i>
    <i r="2">
      <x v="6"/>
    </i>
    <i r="2">
      <x v="7"/>
    </i>
    <i r="2">
      <x v="8"/>
    </i>
    <i r="2">
      <x v="9"/>
    </i>
    <i r="2">
      <x v="10"/>
    </i>
    <i r="2">
      <x v="11"/>
    </i>
    <i r="1">
      <x v="1"/>
      <x/>
    </i>
    <i r="2">
      <x v="1"/>
    </i>
    <i r="2">
      <x v="2"/>
    </i>
    <i>
      <x v="67"/>
      <x/>
      <x v="3"/>
    </i>
    <i r="2">
      <x v="5"/>
    </i>
    <i r="2">
      <x v="6"/>
    </i>
    <i r="2">
      <x v="7"/>
    </i>
    <i r="2">
      <x v="8"/>
    </i>
    <i r="2">
      <x v="9"/>
    </i>
    <i r="2">
      <x v="10"/>
    </i>
    <i r="2">
      <x v="11"/>
    </i>
    <i r="1">
      <x v="1"/>
      <x v="1"/>
    </i>
    <i r="2">
      <x v="2"/>
    </i>
    <i>
      <x v="68"/>
      <x/>
      <x v="3"/>
    </i>
    <i r="2">
      <x v="4"/>
    </i>
    <i r="2">
      <x v="5"/>
    </i>
    <i r="2">
      <x v="6"/>
    </i>
    <i r="2">
      <x v="7"/>
    </i>
    <i r="2">
      <x v="8"/>
    </i>
    <i r="2">
      <x v="9"/>
    </i>
    <i r="2">
      <x v="10"/>
    </i>
    <i r="2">
      <x v="11"/>
    </i>
    <i r="1">
      <x v="1"/>
      <x/>
    </i>
    <i r="2">
      <x v="1"/>
    </i>
    <i r="2">
      <x v="2"/>
    </i>
    <i>
      <x v="69"/>
      <x/>
      <x v="3"/>
    </i>
    <i r="2">
      <x v="4"/>
    </i>
    <i r="2">
      <x v="5"/>
    </i>
    <i r="2">
      <x v="6"/>
    </i>
    <i r="2">
      <x v="8"/>
    </i>
    <i r="2">
      <x v="9"/>
    </i>
    <i r="2">
      <x v="10"/>
    </i>
    <i r="2">
      <x v="11"/>
    </i>
    <i r="1">
      <x v="1"/>
      <x/>
    </i>
    <i r="2">
      <x v="1"/>
    </i>
    <i r="2">
      <x v="2"/>
    </i>
    <i>
      <x v="70"/>
      <x/>
      <x v="4"/>
    </i>
    <i r="2">
      <x v="5"/>
    </i>
    <i r="2">
      <x v="6"/>
    </i>
    <i r="2">
      <x v="7"/>
    </i>
    <i r="2">
      <x v="8"/>
    </i>
    <i r="2">
      <x v="9"/>
    </i>
    <i r="2">
      <x v="10"/>
    </i>
    <i r="2">
      <x v="11"/>
    </i>
    <i r="1">
      <x v="1"/>
      <x v="1"/>
    </i>
    <i r="2">
      <x v="2"/>
    </i>
    <i>
      <x v="71"/>
      <x/>
      <x v="3"/>
    </i>
    <i r="2">
      <x v="4"/>
    </i>
    <i r="2">
      <x v="6"/>
    </i>
    <i r="2">
      <x v="7"/>
    </i>
    <i r="2">
      <x v="9"/>
    </i>
    <i r="2">
      <x v="10"/>
    </i>
    <i r="2">
      <x v="11"/>
    </i>
    <i r="1">
      <x v="1"/>
      <x v="1"/>
    </i>
    <i r="2">
      <x v="2"/>
    </i>
    <i>
      <x v="72"/>
      <x/>
      <x v="3"/>
    </i>
    <i r="2">
      <x v="4"/>
    </i>
    <i r="2">
      <x v="5"/>
    </i>
    <i r="2">
      <x v="6"/>
    </i>
    <i r="2">
      <x v="7"/>
    </i>
    <i r="2">
      <x v="9"/>
    </i>
    <i r="2">
      <x v="10"/>
    </i>
    <i r="2">
      <x v="11"/>
    </i>
    <i r="1">
      <x v="1"/>
      <x v="1"/>
    </i>
    <i r="2">
      <x v="2"/>
    </i>
    <i>
      <x v="73"/>
      <x/>
      <x v="3"/>
    </i>
    <i r="2">
      <x v="4"/>
    </i>
    <i r="2">
      <x v="5"/>
    </i>
    <i r="2">
      <x v="6"/>
    </i>
    <i r="2">
      <x v="8"/>
    </i>
    <i r="2">
      <x v="9"/>
    </i>
    <i r="2">
      <x v="10"/>
    </i>
    <i r="2">
      <x v="11"/>
    </i>
    <i r="1">
      <x v="1"/>
      <x/>
    </i>
    <i r="2">
      <x v="1"/>
    </i>
    <i r="2">
      <x v="2"/>
    </i>
    <i>
      <x v="74"/>
      <x/>
      <x v="3"/>
    </i>
    <i r="2">
      <x v="4"/>
    </i>
    <i r="2">
      <x v="5"/>
    </i>
    <i r="2">
      <x v="6"/>
    </i>
    <i r="2">
      <x v="7"/>
    </i>
    <i r="2">
      <x v="8"/>
    </i>
    <i r="2">
      <x v="9"/>
    </i>
    <i r="2">
      <x v="10"/>
    </i>
    <i r="2">
      <x v="11"/>
    </i>
    <i r="1">
      <x v="1"/>
      <x v="1"/>
    </i>
    <i r="2">
      <x v="2"/>
    </i>
    <i>
      <x v="75"/>
      <x/>
      <x v="3"/>
    </i>
    <i r="2">
      <x v="4"/>
    </i>
    <i r="2">
      <x v="5"/>
    </i>
    <i r="2">
      <x v="6"/>
    </i>
    <i r="2">
      <x v="7"/>
    </i>
    <i r="2">
      <x v="8"/>
    </i>
    <i r="2">
      <x v="9"/>
    </i>
    <i r="2">
      <x v="10"/>
    </i>
    <i r="2">
      <x v="11"/>
    </i>
    <i r="1">
      <x v="1"/>
      <x v="1"/>
    </i>
    <i r="2">
      <x v="2"/>
    </i>
    <i>
      <x v="76"/>
      <x/>
      <x v="3"/>
    </i>
    <i r="2">
      <x v="4"/>
    </i>
    <i r="2">
      <x v="8"/>
    </i>
    <i r="2">
      <x v="9"/>
    </i>
    <i r="2">
      <x v="10"/>
    </i>
    <i r="2">
      <x v="11"/>
    </i>
    <i r="1">
      <x v="1"/>
      <x/>
    </i>
    <i r="2">
      <x v="1"/>
    </i>
    <i>
      <x v="77"/>
      <x/>
      <x v="3"/>
    </i>
    <i r="2">
      <x v="4"/>
    </i>
    <i r="2">
      <x v="5"/>
    </i>
    <i r="2">
      <x v="6"/>
    </i>
    <i r="2">
      <x v="7"/>
    </i>
    <i r="2">
      <x v="8"/>
    </i>
    <i r="2">
      <x v="9"/>
    </i>
    <i r="2">
      <x v="10"/>
    </i>
    <i r="2">
      <x v="11"/>
    </i>
    <i r="1">
      <x v="1"/>
      <x/>
    </i>
    <i r="2">
      <x v="1"/>
    </i>
    <i r="2">
      <x v="2"/>
    </i>
    <i>
      <x v="78"/>
      <x/>
      <x v="3"/>
    </i>
    <i r="2">
      <x v="4"/>
    </i>
    <i r="2">
      <x v="5"/>
    </i>
    <i r="2">
      <x v="6"/>
    </i>
    <i r="2">
      <x v="8"/>
    </i>
    <i r="2">
      <x v="9"/>
    </i>
    <i r="2">
      <x v="10"/>
    </i>
    <i r="1">
      <x v="1"/>
      <x/>
    </i>
    <i r="2">
      <x v="2"/>
    </i>
    <i>
      <x v="79"/>
      <x/>
      <x v="3"/>
    </i>
    <i r="2">
      <x v="4"/>
    </i>
    <i r="2">
      <x v="5"/>
    </i>
    <i r="2">
      <x v="6"/>
    </i>
    <i r="2">
      <x v="7"/>
    </i>
    <i r="2">
      <x v="8"/>
    </i>
    <i r="2">
      <x v="9"/>
    </i>
    <i r="2">
      <x v="10"/>
    </i>
    <i r="2">
      <x v="11"/>
    </i>
    <i r="1">
      <x v="1"/>
      <x v="1"/>
    </i>
    <i r="2">
      <x v="2"/>
    </i>
    <i>
      <x v="80"/>
      <x/>
      <x v="3"/>
    </i>
    <i r="2">
      <x v="4"/>
    </i>
    <i r="2">
      <x v="5"/>
    </i>
    <i r="2">
      <x v="6"/>
    </i>
    <i r="2">
      <x v="7"/>
    </i>
    <i r="2">
      <x v="8"/>
    </i>
    <i r="2">
      <x v="9"/>
    </i>
    <i r="2">
      <x v="10"/>
    </i>
    <i r="2">
      <x v="11"/>
    </i>
    <i r="1">
      <x v="1"/>
      <x/>
    </i>
    <i r="2">
      <x v="2"/>
    </i>
    <i>
      <x v="81"/>
      <x/>
      <x v="3"/>
    </i>
    <i r="2">
      <x v="5"/>
    </i>
    <i r="2">
      <x v="6"/>
    </i>
    <i r="2">
      <x v="7"/>
    </i>
    <i r="2">
      <x v="8"/>
    </i>
    <i r="2">
      <x v="9"/>
    </i>
    <i r="2">
      <x v="10"/>
    </i>
    <i r="2">
      <x v="11"/>
    </i>
    <i r="1">
      <x v="1"/>
      <x v="1"/>
    </i>
    <i r="2">
      <x v="2"/>
    </i>
    <i>
      <x v="82"/>
      <x/>
      <x v="3"/>
    </i>
    <i r="2">
      <x v="4"/>
    </i>
    <i r="2">
      <x v="5"/>
    </i>
    <i r="2">
      <x v="6"/>
    </i>
    <i r="2">
      <x v="8"/>
    </i>
    <i r="2">
      <x v="9"/>
    </i>
    <i r="2">
      <x v="10"/>
    </i>
    <i r="2">
      <x v="11"/>
    </i>
    <i r="1">
      <x v="1"/>
      <x v="1"/>
    </i>
    <i r="2">
      <x v="2"/>
    </i>
    <i>
      <x v="83"/>
      <x/>
      <x v="4"/>
    </i>
    <i r="2">
      <x v="5"/>
    </i>
    <i r="2">
      <x v="6"/>
    </i>
    <i r="2">
      <x v="8"/>
    </i>
    <i r="2">
      <x v="9"/>
    </i>
    <i r="2">
      <x v="10"/>
    </i>
    <i r="2">
      <x v="11"/>
    </i>
    <i r="1">
      <x v="1"/>
      <x/>
    </i>
    <i r="2">
      <x v="2"/>
    </i>
    <i>
      <x v="84"/>
      <x/>
      <x v="4"/>
    </i>
    <i r="2">
      <x v="5"/>
    </i>
    <i r="2">
      <x v="6"/>
    </i>
    <i r="2">
      <x v="7"/>
    </i>
    <i r="2">
      <x v="8"/>
    </i>
    <i r="2">
      <x v="9"/>
    </i>
    <i r="2">
      <x v="10"/>
    </i>
    <i r="2">
      <x v="11"/>
    </i>
    <i r="1">
      <x v="1"/>
      <x v="1"/>
    </i>
    <i r="2">
      <x v="2"/>
    </i>
    <i>
      <x v="85"/>
      <x/>
      <x v="3"/>
    </i>
    <i r="2">
      <x v="4"/>
    </i>
    <i r="2">
      <x v="5"/>
    </i>
    <i r="2">
      <x v="6"/>
    </i>
    <i r="2">
      <x v="7"/>
    </i>
    <i r="2">
      <x v="8"/>
    </i>
    <i r="2">
      <x v="9"/>
    </i>
    <i r="2">
      <x v="10"/>
    </i>
    <i r="2">
      <x v="11"/>
    </i>
    <i r="1">
      <x v="1"/>
      <x/>
    </i>
    <i r="2">
      <x v="2"/>
    </i>
    <i>
      <x v="86"/>
      <x/>
      <x v="3"/>
    </i>
    <i r="2">
      <x v="4"/>
    </i>
    <i r="2">
      <x v="5"/>
    </i>
    <i r="2">
      <x v="7"/>
    </i>
    <i r="2">
      <x v="8"/>
    </i>
    <i r="2">
      <x v="9"/>
    </i>
    <i r="2">
      <x v="10"/>
    </i>
    <i r="2">
      <x v="11"/>
    </i>
    <i r="1">
      <x v="1"/>
      <x v="1"/>
    </i>
    <i r="2">
      <x v="2"/>
    </i>
    <i>
      <x v="87"/>
      <x/>
      <x v="3"/>
    </i>
    <i r="2">
      <x v="4"/>
    </i>
    <i r="2">
      <x v="5"/>
    </i>
    <i r="2">
      <x v="6"/>
    </i>
    <i r="2">
      <x v="7"/>
    </i>
    <i r="2">
      <x v="8"/>
    </i>
    <i r="2">
      <x v="9"/>
    </i>
    <i r="2">
      <x v="10"/>
    </i>
    <i r="2">
      <x v="11"/>
    </i>
    <i r="1">
      <x v="1"/>
      <x v="1"/>
    </i>
    <i r="2">
      <x v="2"/>
    </i>
    <i>
      <x v="88"/>
      <x/>
      <x v="3"/>
    </i>
    <i r="2">
      <x v="4"/>
    </i>
    <i r="2">
      <x v="6"/>
    </i>
    <i r="2">
      <x v="7"/>
    </i>
    <i r="2">
      <x v="8"/>
    </i>
    <i r="2">
      <x v="9"/>
    </i>
    <i r="2">
      <x v="10"/>
    </i>
    <i r="2">
      <x v="11"/>
    </i>
    <i r="1">
      <x v="1"/>
      <x/>
    </i>
    <i r="2">
      <x v="2"/>
    </i>
    <i>
      <x v="89"/>
      <x/>
      <x v="3"/>
    </i>
    <i r="2">
      <x v="5"/>
    </i>
    <i r="2">
      <x v="6"/>
    </i>
    <i r="2">
      <x v="7"/>
    </i>
    <i r="2">
      <x v="8"/>
    </i>
    <i r="2">
      <x v="9"/>
    </i>
    <i r="2">
      <x v="10"/>
    </i>
    <i r="1">
      <x v="1"/>
      <x/>
    </i>
    <i r="2">
      <x v="1"/>
    </i>
    <i r="2">
      <x v="2"/>
    </i>
    <i>
      <x v="90"/>
      <x/>
      <x v="4"/>
    </i>
    <i r="2">
      <x v="5"/>
    </i>
    <i r="2">
      <x v="6"/>
    </i>
    <i r="2">
      <x v="7"/>
    </i>
    <i r="2">
      <x v="8"/>
    </i>
    <i r="2">
      <x v="9"/>
    </i>
    <i r="2">
      <x v="10"/>
    </i>
    <i r="2">
      <x v="11"/>
    </i>
    <i r="1">
      <x v="1"/>
      <x/>
    </i>
    <i r="2">
      <x v="1"/>
    </i>
    <i r="2">
      <x v="2"/>
    </i>
    <i>
      <x v="91"/>
      <x/>
      <x v="4"/>
    </i>
    <i r="2">
      <x v="5"/>
    </i>
    <i r="2">
      <x v="6"/>
    </i>
    <i r="2">
      <x v="7"/>
    </i>
    <i r="2">
      <x v="8"/>
    </i>
    <i r="2">
      <x v="9"/>
    </i>
    <i r="2">
      <x v="10"/>
    </i>
    <i r="2">
      <x v="11"/>
    </i>
    <i r="1">
      <x v="1"/>
      <x v="2"/>
    </i>
    <i>
      <x v="92"/>
      <x/>
      <x v="3"/>
    </i>
    <i r="2">
      <x v="4"/>
    </i>
    <i r="2">
      <x v="6"/>
    </i>
    <i r="2">
      <x v="7"/>
    </i>
    <i r="2">
      <x v="8"/>
    </i>
    <i r="2">
      <x v="9"/>
    </i>
    <i r="2">
      <x v="10"/>
    </i>
    <i r="2">
      <x v="11"/>
    </i>
    <i r="1">
      <x v="1"/>
      <x/>
    </i>
    <i r="2">
      <x v="1"/>
    </i>
    <i r="2">
      <x v="2"/>
    </i>
    <i>
      <x v="93"/>
      <x/>
      <x v="3"/>
    </i>
    <i r="2">
      <x v="4"/>
    </i>
    <i r="2">
      <x v="5"/>
    </i>
    <i r="2">
      <x v="6"/>
    </i>
    <i r="2">
      <x v="7"/>
    </i>
    <i r="2">
      <x v="8"/>
    </i>
    <i r="2">
      <x v="9"/>
    </i>
    <i r="2">
      <x v="10"/>
    </i>
    <i r="2">
      <x v="11"/>
    </i>
    <i r="1">
      <x v="1"/>
      <x/>
    </i>
    <i r="2">
      <x v="1"/>
    </i>
    <i r="2">
      <x v="2"/>
    </i>
    <i>
      <x v="94"/>
      <x/>
      <x v="4"/>
    </i>
    <i r="2">
      <x v="5"/>
    </i>
    <i r="2">
      <x v="9"/>
    </i>
    <i r="2">
      <x v="11"/>
    </i>
    <i>
      <x v="95"/>
      <x/>
      <x v="3"/>
    </i>
    <i r="2">
      <x v="4"/>
    </i>
    <i r="2">
      <x v="5"/>
    </i>
    <i r="2">
      <x v="6"/>
    </i>
    <i r="2">
      <x v="7"/>
    </i>
    <i r="2">
      <x v="8"/>
    </i>
    <i r="2">
      <x v="9"/>
    </i>
    <i r="2">
      <x v="10"/>
    </i>
    <i r="2">
      <x v="11"/>
    </i>
    <i r="1">
      <x v="1"/>
      <x/>
    </i>
    <i r="2">
      <x v="1"/>
    </i>
    <i r="2">
      <x v="2"/>
    </i>
    <i>
      <x v="96"/>
      <x/>
      <x v="3"/>
    </i>
    <i r="2">
      <x v="4"/>
    </i>
    <i r="2">
      <x v="5"/>
    </i>
    <i r="2">
      <x v="6"/>
    </i>
    <i r="2">
      <x v="7"/>
    </i>
    <i r="2">
      <x v="8"/>
    </i>
    <i r="2">
      <x v="9"/>
    </i>
    <i r="2">
      <x v="10"/>
    </i>
    <i r="2">
      <x v="11"/>
    </i>
    <i r="1">
      <x v="1"/>
      <x/>
    </i>
    <i r="2">
      <x v="1"/>
    </i>
    <i r="2">
      <x v="2"/>
    </i>
    <i>
      <x v="97"/>
      <x/>
      <x v="3"/>
    </i>
    <i r="2">
      <x v="4"/>
    </i>
    <i r="2">
      <x v="6"/>
    </i>
    <i r="2">
      <x v="7"/>
    </i>
    <i r="2">
      <x v="8"/>
    </i>
    <i r="2">
      <x v="9"/>
    </i>
    <i r="2">
      <x v="10"/>
    </i>
    <i r="1">
      <x v="1"/>
      <x/>
    </i>
    <i r="2">
      <x v="1"/>
    </i>
    <i>
      <x v="98"/>
      <x/>
      <x v="3"/>
    </i>
    <i r="2">
      <x v="4"/>
    </i>
    <i r="2">
      <x v="5"/>
    </i>
    <i r="2">
      <x v="6"/>
    </i>
    <i r="2">
      <x v="9"/>
    </i>
    <i r="2">
      <x v="10"/>
    </i>
    <i r="2">
      <x v="11"/>
    </i>
    <i r="1">
      <x v="1"/>
      <x v="1"/>
    </i>
    <i r="2">
      <x v="2"/>
    </i>
    <i>
      <x v="99"/>
      <x/>
      <x v="3"/>
    </i>
    <i r="2">
      <x v="4"/>
    </i>
    <i r="2">
      <x v="5"/>
    </i>
    <i r="2">
      <x v="6"/>
    </i>
    <i r="2">
      <x v="7"/>
    </i>
    <i r="2">
      <x v="8"/>
    </i>
    <i r="2">
      <x v="9"/>
    </i>
    <i r="2">
      <x v="10"/>
    </i>
    <i r="2">
      <x v="11"/>
    </i>
    <i r="1">
      <x v="1"/>
      <x/>
    </i>
    <i r="2">
      <x v="2"/>
    </i>
    <i>
      <x v="100"/>
      <x/>
      <x v="3"/>
    </i>
    <i r="2">
      <x v="4"/>
    </i>
    <i r="2">
      <x v="5"/>
    </i>
    <i r="2">
      <x v="6"/>
    </i>
    <i r="2">
      <x v="7"/>
    </i>
    <i r="2">
      <x v="8"/>
    </i>
    <i r="2">
      <x v="9"/>
    </i>
    <i r="2">
      <x v="10"/>
    </i>
    <i r="1">
      <x v="1"/>
      <x/>
    </i>
    <i r="2">
      <x v="1"/>
    </i>
    <i r="2">
      <x v="2"/>
    </i>
    <i>
      <x v="101"/>
      <x/>
      <x v="3"/>
    </i>
    <i r="2">
      <x v="4"/>
    </i>
    <i r="2">
      <x v="5"/>
    </i>
    <i r="2">
      <x v="6"/>
    </i>
    <i r="2">
      <x v="7"/>
    </i>
    <i r="2">
      <x v="8"/>
    </i>
    <i r="2">
      <x v="9"/>
    </i>
    <i r="2">
      <x v="10"/>
    </i>
    <i r="2">
      <x v="11"/>
    </i>
    <i r="1">
      <x v="1"/>
      <x v="1"/>
    </i>
    <i>
      <x v="102"/>
      <x/>
      <x v="3"/>
    </i>
    <i r="2">
      <x v="4"/>
    </i>
    <i r="2">
      <x v="5"/>
    </i>
    <i r="2">
      <x v="6"/>
    </i>
    <i r="2">
      <x v="7"/>
    </i>
    <i r="2">
      <x v="8"/>
    </i>
    <i r="2">
      <x v="9"/>
    </i>
    <i r="2">
      <x v="10"/>
    </i>
    <i r="2">
      <x v="11"/>
    </i>
    <i r="1">
      <x v="1"/>
      <x v="1"/>
    </i>
    <i r="2">
      <x v="2"/>
    </i>
    <i>
      <x v="103"/>
      <x/>
      <x v="3"/>
    </i>
    <i r="2">
      <x v="4"/>
    </i>
    <i r="2">
      <x v="5"/>
    </i>
    <i r="2">
      <x v="6"/>
    </i>
    <i r="2">
      <x v="7"/>
    </i>
    <i r="2">
      <x v="8"/>
    </i>
    <i r="2">
      <x v="9"/>
    </i>
    <i r="2">
      <x v="10"/>
    </i>
    <i r="2">
      <x v="11"/>
    </i>
    <i r="1">
      <x v="1"/>
      <x/>
    </i>
    <i r="2">
      <x v="1"/>
    </i>
    <i r="2">
      <x v="2"/>
    </i>
    <i>
      <x v="104"/>
      <x/>
      <x v="3"/>
    </i>
    <i r="2">
      <x v="4"/>
    </i>
    <i r="2">
      <x v="5"/>
    </i>
    <i r="2">
      <x v="6"/>
    </i>
    <i r="2">
      <x v="7"/>
    </i>
    <i r="2">
      <x v="8"/>
    </i>
    <i r="2">
      <x v="9"/>
    </i>
    <i r="2">
      <x v="10"/>
    </i>
    <i r="2">
      <x v="11"/>
    </i>
    <i r="1">
      <x v="1"/>
      <x v="1"/>
    </i>
    <i>
      <x v="105"/>
      <x/>
      <x v="3"/>
    </i>
    <i r="2">
      <x v="4"/>
    </i>
    <i r="2">
      <x v="6"/>
    </i>
    <i r="2">
      <x v="7"/>
    </i>
    <i r="2">
      <x v="8"/>
    </i>
    <i r="2">
      <x v="9"/>
    </i>
    <i r="2">
      <x v="10"/>
    </i>
    <i r="2">
      <x v="11"/>
    </i>
    <i r="1">
      <x v="1"/>
      <x v="1"/>
    </i>
    <i r="2">
      <x v="2"/>
    </i>
    <i>
      <x v="106"/>
      <x/>
      <x v="3"/>
    </i>
    <i r="2">
      <x v="4"/>
    </i>
    <i r="2">
      <x v="5"/>
    </i>
    <i r="2">
      <x v="6"/>
    </i>
    <i r="2">
      <x v="7"/>
    </i>
    <i r="2">
      <x v="8"/>
    </i>
    <i r="2">
      <x v="9"/>
    </i>
    <i r="2">
      <x v="10"/>
    </i>
    <i r="2">
      <x v="11"/>
    </i>
    <i r="1">
      <x v="1"/>
      <x/>
    </i>
    <i r="2">
      <x v="1"/>
    </i>
    <i r="2">
      <x v="2"/>
    </i>
    <i>
      <x v="107"/>
      <x/>
      <x v="3"/>
    </i>
    <i r="2">
      <x v="5"/>
    </i>
    <i r="2">
      <x v="6"/>
    </i>
    <i r="2">
      <x v="7"/>
    </i>
    <i r="2">
      <x v="8"/>
    </i>
    <i r="2">
      <x v="9"/>
    </i>
    <i r="2">
      <x v="10"/>
    </i>
    <i r="2">
      <x v="11"/>
    </i>
    <i r="1">
      <x v="1"/>
      <x/>
    </i>
    <i r="2">
      <x v="1"/>
    </i>
    <i r="2">
      <x v="2"/>
    </i>
    <i>
      <x v="108"/>
      <x/>
      <x v="3"/>
    </i>
    <i r="2">
      <x v="4"/>
    </i>
    <i r="2">
      <x v="5"/>
    </i>
    <i r="2">
      <x v="7"/>
    </i>
    <i r="2">
      <x v="8"/>
    </i>
    <i r="2">
      <x v="9"/>
    </i>
    <i r="2">
      <x v="10"/>
    </i>
    <i r="2">
      <x v="11"/>
    </i>
    <i r="1">
      <x v="1"/>
      <x/>
    </i>
    <i r="2">
      <x v="1"/>
    </i>
    <i r="2">
      <x v="2"/>
    </i>
    <i>
      <x v="109"/>
      <x/>
      <x v="3"/>
    </i>
    <i r="2">
      <x v="4"/>
    </i>
    <i r="2">
      <x v="5"/>
    </i>
    <i r="2">
      <x v="6"/>
    </i>
    <i r="2">
      <x v="8"/>
    </i>
    <i r="2">
      <x v="9"/>
    </i>
    <i r="2">
      <x v="10"/>
    </i>
    <i r="2">
      <x v="11"/>
    </i>
    <i r="1">
      <x v="1"/>
      <x v="1"/>
    </i>
    <i r="2">
      <x v="2"/>
    </i>
    <i>
      <x v="110"/>
      <x/>
      <x v="3"/>
    </i>
    <i r="2">
      <x v="4"/>
    </i>
    <i r="2">
      <x v="5"/>
    </i>
    <i r="2">
      <x v="6"/>
    </i>
    <i r="2">
      <x v="7"/>
    </i>
    <i r="2">
      <x v="8"/>
    </i>
    <i r="2">
      <x v="9"/>
    </i>
    <i r="2">
      <x v="10"/>
    </i>
    <i r="2">
      <x v="11"/>
    </i>
    <i r="1">
      <x v="1"/>
      <x v="1"/>
    </i>
    <i r="2">
      <x v="2"/>
    </i>
    <i>
      <x v="111"/>
      <x/>
      <x v="3"/>
    </i>
    <i r="2">
      <x v="4"/>
    </i>
    <i r="2">
      <x v="5"/>
    </i>
    <i r="2">
      <x v="6"/>
    </i>
    <i r="2">
      <x v="7"/>
    </i>
    <i r="2">
      <x v="8"/>
    </i>
    <i r="2">
      <x v="9"/>
    </i>
    <i r="2">
      <x v="10"/>
    </i>
    <i r="2">
      <x v="11"/>
    </i>
    <i r="1">
      <x v="1"/>
      <x/>
    </i>
    <i r="2">
      <x v="1"/>
    </i>
    <i r="2">
      <x v="2"/>
    </i>
    <i>
      <x v="112"/>
      <x/>
      <x v="3"/>
    </i>
    <i r="2">
      <x v="4"/>
    </i>
    <i r="2">
      <x v="5"/>
    </i>
    <i r="2">
      <x v="6"/>
    </i>
    <i r="2">
      <x v="7"/>
    </i>
    <i r="2">
      <x v="8"/>
    </i>
    <i r="2">
      <x v="9"/>
    </i>
    <i r="2">
      <x v="10"/>
    </i>
    <i r="2">
      <x v="11"/>
    </i>
    <i r="1">
      <x v="1"/>
      <x/>
    </i>
    <i r="2">
      <x v="1"/>
    </i>
    <i r="2">
      <x v="2"/>
    </i>
    <i>
      <x v="113"/>
      <x/>
      <x v="4"/>
    </i>
    <i r="2">
      <x v="5"/>
    </i>
    <i r="2">
      <x v="6"/>
    </i>
    <i r="2">
      <x v="7"/>
    </i>
    <i r="2">
      <x v="9"/>
    </i>
    <i r="2">
      <x v="10"/>
    </i>
    <i r="2">
      <x v="11"/>
    </i>
    <i r="1">
      <x v="1"/>
      <x/>
    </i>
    <i r="2">
      <x v="2"/>
    </i>
    <i>
      <x v="114"/>
      <x/>
      <x v="3"/>
    </i>
    <i r="2">
      <x v="4"/>
    </i>
    <i r="2">
      <x v="5"/>
    </i>
    <i r="2">
      <x v="6"/>
    </i>
    <i r="2">
      <x v="8"/>
    </i>
    <i r="2">
      <x v="9"/>
    </i>
    <i r="2">
      <x v="11"/>
    </i>
    <i r="1">
      <x v="1"/>
      <x/>
    </i>
    <i r="2">
      <x v="1"/>
    </i>
    <i>
      <x v="115"/>
      <x/>
      <x v="3"/>
    </i>
    <i r="2">
      <x v="4"/>
    </i>
    <i r="2">
      <x v="5"/>
    </i>
    <i r="2">
      <x v="6"/>
    </i>
    <i r="2">
      <x v="7"/>
    </i>
    <i r="2">
      <x v="8"/>
    </i>
    <i r="2">
      <x v="9"/>
    </i>
    <i r="2">
      <x v="10"/>
    </i>
    <i r="2">
      <x v="11"/>
    </i>
    <i r="1">
      <x v="1"/>
      <x v="1"/>
    </i>
    <i r="2">
      <x v="2"/>
    </i>
    <i>
      <x v="116"/>
      <x/>
      <x v="4"/>
    </i>
    <i r="2">
      <x v="5"/>
    </i>
    <i r="2">
      <x v="6"/>
    </i>
    <i r="2">
      <x v="7"/>
    </i>
    <i r="2">
      <x v="8"/>
    </i>
    <i r="2">
      <x v="9"/>
    </i>
    <i r="2">
      <x v="10"/>
    </i>
    <i r="2">
      <x v="11"/>
    </i>
    <i r="1">
      <x v="1"/>
      <x v="1"/>
    </i>
    <i r="2">
      <x v="2"/>
    </i>
    <i>
      <x v="117"/>
      <x/>
      <x v="3"/>
    </i>
    <i r="2">
      <x v="4"/>
    </i>
    <i r="2">
      <x v="5"/>
    </i>
    <i r="2">
      <x v="6"/>
    </i>
    <i r="2">
      <x v="7"/>
    </i>
    <i r="2">
      <x v="9"/>
    </i>
    <i r="2">
      <x v="10"/>
    </i>
    <i r="2">
      <x v="11"/>
    </i>
    <i r="1">
      <x v="1"/>
      <x/>
    </i>
    <i r="2">
      <x v="1"/>
    </i>
    <i r="2">
      <x v="2"/>
    </i>
    <i>
      <x v="118"/>
      <x/>
      <x v="4"/>
    </i>
    <i r="2">
      <x v="5"/>
    </i>
    <i r="2">
      <x v="6"/>
    </i>
    <i r="2">
      <x v="8"/>
    </i>
    <i r="2">
      <x v="9"/>
    </i>
    <i r="2">
      <x v="11"/>
    </i>
    <i r="1">
      <x v="1"/>
      <x v="1"/>
    </i>
    <i r="2">
      <x v="2"/>
    </i>
    <i>
      <x v="119"/>
      <x/>
      <x v="3"/>
    </i>
    <i r="2">
      <x v="4"/>
    </i>
    <i r="2">
      <x v="7"/>
    </i>
    <i r="2">
      <x v="9"/>
    </i>
    <i r="2">
      <x v="10"/>
    </i>
    <i r="2">
      <x v="11"/>
    </i>
    <i r="1">
      <x v="1"/>
      <x v="2"/>
    </i>
  </rowItems>
  <colFields count="1">
    <field x="-2"/>
  </colFields>
  <colItems count="2">
    <i>
      <x/>
    </i>
    <i i="1">
      <x v="1"/>
    </i>
  </colItems>
  <dataFields count="2">
    <dataField name="Max of Monthly Target" fld="18" subtotal="max" baseField="16" baseItem="0"/>
    <dataField name="Sum of Sales Amount"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30FFD63-8028-4053-86BC-082543F164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4:B195"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11">
    <i>
      <x v="67"/>
    </i>
    <i>
      <x v="14"/>
    </i>
    <i>
      <x v="60"/>
    </i>
    <i>
      <x v="113"/>
    </i>
    <i>
      <x v="139"/>
    </i>
    <i>
      <x v="234"/>
    </i>
    <i>
      <x v="109"/>
    </i>
    <i>
      <x v="57"/>
    </i>
    <i>
      <x v="245"/>
    </i>
    <i>
      <x v="11"/>
    </i>
    <i t="grand">
      <x/>
    </i>
  </rowItems>
  <colItems count="1">
    <i/>
  </colItems>
  <dataFields count="1">
    <dataField name="Sum of Sales Amount" fld="2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2FB26A0-86E3-4D20-BCC5-C08F9BF9F4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6:E449"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axis="axisRow" showAll="0">
      <items count="3">
        <item x="0"/>
        <item x="1"/>
        <item t="default"/>
      </items>
    </pivotField>
    <pivotField showAll="0"/>
    <pivotField showAll="0"/>
    <pivotField showAll="0"/>
    <pivotField showAll="0" defaultSubtotal="0"/>
    <pivotField showAll="0" defaultSubtotal="0">
      <items count="4">
        <item x="0"/>
        <item x="1"/>
        <item x="2"/>
        <item x="3"/>
      </items>
    </pivotField>
  </pivotFields>
  <rowFields count="1">
    <field x="35"/>
  </rowFields>
  <rowItems count="3">
    <i>
      <x/>
    </i>
    <i>
      <x v="1"/>
    </i>
    <i t="grand">
      <x/>
    </i>
  </rowItems>
  <colFields count="1">
    <field x="-2"/>
  </colFields>
  <colItems count="4">
    <i>
      <x/>
    </i>
    <i i="1">
      <x v="1"/>
    </i>
    <i i="2">
      <x v="2"/>
    </i>
    <i i="3">
      <x v="3"/>
    </i>
  </colItems>
  <dataFields count="4">
    <dataField name="Count of Invoice No" fld="0" subtotal="count" baseField="0" baseItem="0"/>
    <dataField name="Sum of Sales Amount" fld="28" baseField="0" baseItem="0"/>
    <dataField name="Sum of Profit" fld="30" baseField="0" baseItem="0"/>
    <dataField name="Sum of Quantity" fld="22" baseField="0" baseItem="0"/>
  </dataFields>
  <chartFormats count="2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5" count="1" selected="0">
            <x v="0"/>
          </reference>
        </references>
      </pivotArea>
    </chartFormat>
    <chartFormat chart="5" format="18">
      <pivotArea type="data" outline="0" fieldPosition="0">
        <references count="2">
          <reference field="4294967294" count="1" selected="0">
            <x v="0"/>
          </reference>
          <reference field="35" count="1" selected="0">
            <x v="1"/>
          </reference>
        </references>
      </pivotArea>
    </chartFormat>
    <chartFormat chart="5" format="19" series="1">
      <pivotArea type="data" outline="0" fieldPosition="0">
        <references count="1">
          <reference field="4294967294" count="1" selected="0">
            <x v="1"/>
          </reference>
        </references>
      </pivotArea>
    </chartFormat>
    <chartFormat chart="5" format="20">
      <pivotArea type="data" outline="0" fieldPosition="0">
        <references count="2">
          <reference field="4294967294" count="1" selected="0">
            <x v="1"/>
          </reference>
          <reference field="35" count="1" selected="0">
            <x v="0"/>
          </reference>
        </references>
      </pivotArea>
    </chartFormat>
    <chartFormat chart="5" format="21">
      <pivotArea type="data" outline="0" fieldPosition="0">
        <references count="2">
          <reference field="4294967294" count="1" selected="0">
            <x v="1"/>
          </reference>
          <reference field="35" count="1" selected="0">
            <x v="1"/>
          </reference>
        </references>
      </pivotArea>
    </chartFormat>
    <chartFormat chart="5" format="22" series="1">
      <pivotArea type="data" outline="0" fieldPosition="0">
        <references count="1">
          <reference field="4294967294" count="1" selected="0">
            <x v="2"/>
          </reference>
        </references>
      </pivotArea>
    </chartFormat>
    <chartFormat chart="5" format="23">
      <pivotArea type="data" outline="0" fieldPosition="0">
        <references count="2">
          <reference field="4294967294" count="1" selected="0">
            <x v="2"/>
          </reference>
          <reference field="35" count="1" selected="0">
            <x v="0"/>
          </reference>
        </references>
      </pivotArea>
    </chartFormat>
    <chartFormat chart="5" format="24">
      <pivotArea type="data" outline="0" fieldPosition="0">
        <references count="2">
          <reference field="4294967294" count="1" selected="0">
            <x v="2"/>
          </reference>
          <reference field="35" count="1" selected="0">
            <x v="1"/>
          </reference>
        </references>
      </pivotArea>
    </chartFormat>
    <chartFormat chart="5" format="25" series="1">
      <pivotArea type="data" outline="0" fieldPosition="0">
        <references count="1">
          <reference field="4294967294" count="1" selected="0">
            <x v="3"/>
          </reference>
        </references>
      </pivotArea>
    </chartFormat>
    <chartFormat chart="5" format="26">
      <pivotArea type="data" outline="0" fieldPosition="0">
        <references count="2">
          <reference field="4294967294" count="1" selected="0">
            <x v="3"/>
          </reference>
          <reference field="35" count="1" selected="0">
            <x v="0"/>
          </reference>
        </references>
      </pivotArea>
    </chartFormat>
    <chartFormat chart="5" format="27">
      <pivotArea type="data" outline="0" fieldPosition="0">
        <references count="2">
          <reference field="4294967294" count="1" selected="0">
            <x v="3"/>
          </reference>
          <reference field="35" count="1" selected="0">
            <x v="1"/>
          </reference>
        </references>
      </pivotArea>
    </chartFormat>
    <chartFormat chart="2" format="4">
      <pivotArea type="data" outline="0" fieldPosition="0">
        <references count="2">
          <reference field="4294967294" count="1" selected="0">
            <x v="0"/>
          </reference>
          <reference field="35" count="1" selected="0">
            <x v="0"/>
          </reference>
        </references>
      </pivotArea>
    </chartFormat>
    <chartFormat chart="2" format="5">
      <pivotArea type="data" outline="0" fieldPosition="0">
        <references count="2">
          <reference field="4294967294" count="1" selected="0">
            <x v="0"/>
          </reference>
          <reference field="35" count="1" selected="0">
            <x v="1"/>
          </reference>
        </references>
      </pivotArea>
    </chartFormat>
    <chartFormat chart="2" format="6">
      <pivotArea type="data" outline="0" fieldPosition="0">
        <references count="2">
          <reference field="4294967294" count="1" selected="0">
            <x v="1"/>
          </reference>
          <reference field="35" count="1" selected="0">
            <x v="0"/>
          </reference>
        </references>
      </pivotArea>
    </chartFormat>
    <chartFormat chart="2" format="7">
      <pivotArea type="data" outline="0" fieldPosition="0">
        <references count="2">
          <reference field="4294967294" count="1" selected="0">
            <x v="1"/>
          </reference>
          <reference field="35" count="1" selected="0">
            <x v="1"/>
          </reference>
        </references>
      </pivotArea>
    </chartFormat>
    <chartFormat chart="2" format="8">
      <pivotArea type="data" outline="0" fieldPosition="0">
        <references count="2">
          <reference field="4294967294" count="1" selected="0">
            <x v="2"/>
          </reference>
          <reference field="35" count="1" selected="0">
            <x v="0"/>
          </reference>
        </references>
      </pivotArea>
    </chartFormat>
    <chartFormat chart="2" format="9">
      <pivotArea type="data" outline="0" fieldPosition="0">
        <references count="2">
          <reference field="4294967294" count="1" selected="0">
            <x v="2"/>
          </reference>
          <reference field="35" count="1" selected="0">
            <x v="1"/>
          </reference>
        </references>
      </pivotArea>
    </chartFormat>
    <chartFormat chart="2" format="10">
      <pivotArea type="data" outline="0" fieldPosition="0">
        <references count="2">
          <reference field="4294967294" count="1" selected="0">
            <x v="3"/>
          </reference>
          <reference field="35" count="1" selected="0">
            <x v="0"/>
          </reference>
        </references>
      </pivotArea>
    </chartFormat>
    <chartFormat chart="2" format="11">
      <pivotArea type="data" outline="0" fieldPosition="0">
        <references count="2">
          <reference field="4294967294" count="1" selected="0">
            <x v="3"/>
          </reference>
          <reference field="3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B4EC680-C82E-4EFC-8460-3292B042014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54:D561"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axis="axisRow" showAll="0">
      <items count="11">
        <item n="  Cash " m="1" x="6"/>
        <item x="3"/>
        <item m="1" x="9"/>
        <item m="1" x="7"/>
        <item m="1" x="8"/>
        <item x="2"/>
        <item x="1"/>
        <item x="5"/>
        <item x="4"/>
        <item x="0"/>
        <item t="default"/>
      </items>
    </pivotField>
    <pivotField showAll="0"/>
    <pivotField showAll="0"/>
    <pivotField showAll="0"/>
    <pivotField showAll="0"/>
    <pivotField showAll="0"/>
    <pivotField showAll="0" defaultSubtotal="0"/>
    <pivotField showAll="0" defaultSubtotal="0">
      <items count="4">
        <item x="0"/>
        <item x="1"/>
        <item x="2"/>
        <item x="3"/>
      </items>
    </pivotField>
  </pivotFields>
  <rowFields count="1">
    <field x="33"/>
  </rowFields>
  <rowItems count="7">
    <i>
      <x v="1"/>
    </i>
    <i>
      <x v="5"/>
    </i>
    <i>
      <x v="6"/>
    </i>
    <i>
      <x v="7"/>
    </i>
    <i>
      <x v="8"/>
    </i>
    <i>
      <x v="9"/>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4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12" format="66" series="1">
      <pivotArea type="data" outline="0" fieldPosition="0">
        <references count="1">
          <reference field="4294967294" count="1" selected="0">
            <x v="0"/>
          </reference>
        </references>
      </pivotArea>
    </chartFormat>
    <chartFormat chart="12" format="67">
      <pivotArea type="data" outline="0" fieldPosition="0">
        <references count="2">
          <reference field="4294967294" count="1" selected="0">
            <x v="0"/>
          </reference>
          <reference field="33" count="1" selected="0">
            <x v="1"/>
          </reference>
        </references>
      </pivotArea>
    </chartFormat>
    <chartFormat chart="12" format="68">
      <pivotArea type="data" outline="0" fieldPosition="0">
        <references count="2">
          <reference field="4294967294" count="1" selected="0">
            <x v="0"/>
          </reference>
          <reference field="33" count="1" selected="0">
            <x v="5"/>
          </reference>
        </references>
      </pivotArea>
    </chartFormat>
    <chartFormat chart="12" format="69">
      <pivotArea type="data" outline="0" fieldPosition="0">
        <references count="2">
          <reference field="4294967294" count="1" selected="0">
            <x v="0"/>
          </reference>
          <reference field="33" count="1" selected="0">
            <x v="6"/>
          </reference>
        </references>
      </pivotArea>
    </chartFormat>
    <chartFormat chart="12" format="70">
      <pivotArea type="data" outline="0" fieldPosition="0">
        <references count="2">
          <reference field="4294967294" count="1" selected="0">
            <x v="0"/>
          </reference>
          <reference field="33" count="1" selected="0">
            <x v="7"/>
          </reference>
        </references>
      </pivotArea>
    </chartFormat>
    <chartFormat chart="12" format="71">
      <pivotArea type="data" outline="0" fieldPosition="0">
        <references count="2">
          <reference field="4294967294" count="1" selected="0">
            <x v="0"/>
          </reference>
          <reference field="33" count="1" selected="0">
            <x v="8"/>
          </reference>
        </references>
      </pivotArea>
    </chartFormat>
    <chartFormat chart="12" format="72">
      <pivotArea type="data" outline="0" fieldPosition="0">
        <references count="2">
          <reference field="4294967294" count="1" selected="0">
            <x v="0"/>
          </reference>
          <reference field="33" count="1" selected="0">
            <x v="9"/>
          </reference>
        </references>
      </pivotArea>
    </chartFormat>
    <chartFormat chart="12" format="73" series="1">
      <pivotArea type="data" outline="0" fieldPosition="0">
        <references count="1">
          <reference field="4294967294" count="1" selected="0">
            <x v="1"/>
          </reference>
        </references>
      </pivotArea>
    </chartFormat>
    <chartFormat chart="12" format="74">
      <pivotArea type="data" outline="0" fieldPosition="0">
        <references count="2">
          <reference field="4294967294" count="1" selected="0">
            <x v="1"/>
          </reference>
          <reference field="33" count="1" selected="0">
            <x v="1"/>
          </reference>
        </references>
      </pivotArea>
    </chartFormat>
    <chartFormat chart="12" format="75">
      <pivotArea type="data" outline="0" fieldPosition="0">
        <references count="2">
          <reference field="4294967294" count="1" selected="0">
            <x v="1"/>
          </reference>
          <reference field="33" count="1" selected="0">
            <x v="5"/>
          </reference>
        </references>
      </pivotArea>
    </chartFormat>
    <chartFormat chart="12" format="76">
      <pivotArea type="data" outline="0" fieldPosition="0">
        <references count="2">
          <reference field="4294967294" count="1" selected="0">
            <x v="1"/>
          </reference>
          <reference field="33" count="1" selected="0">
            <x v="6"/>
          </reference>
        </references>
      </pivotArea>
    </chartFormat>
    <chartFormat chart="12" format="77">
      <pivotArea type="data" outline="0" fieldPosition="0">
        <references count="2">
          <reference field="4294967294" count="1" selected="0">
            <x v="1"/>
          </reference>
          <reference field="33" count="1" selected="0">
            <x v="7"/>
          </reference>
        </references>
      </pivotArea>
    </chartFormat>
    <chartFormat chart="12" format="78">
      <pivotArea type="data" outline="0" fieldPosition="0">
        <references count="2">
          <reference field="4294967294" count="1" selected="0">
            <x v="1"/>
          </reference>
          <reference field="33" count="1" selected="0">
            <x v="8"/>
          </reference>
        </references>
      </pivotArea>
    </chartFormat>
    <chartFormat chart="12" format="79">
      <pivotArea type="data" outline="0" fieldPosition="0">
        <references count="2">
          <reference field="4294967294" count="1" selected="0">
            <x v="1"/>
          </reference>
          <reference field="33" count="1" selected="0">
            <x v="9"/>
          </reference>
        </references>
      </pivotArea>
    </chartFormat>
    <chartFormat chart="12" format="80" series="1">
      <pivotArea type="data" outline="0" fieldPosition="0">
        <references count="1">
          <reference field="4294967294" count="1" selected="0">
            <x v="2"/>
          </reference>
        </references>
      </pivotArea>
    </chartFormat>
    <chartFormat chart="12" format="81">
      <pivotArea type="data" outline="0" fieldPosition="0">
        <references count="2">
          <reference field="4294967294" count="1" selected="0">
            <x v="2"/>
          </reference>
          <reference field="33" count="1" selected="0">
            <x v="1"/>
          </reference>
        </references>
      </pivotArea>
    </chartFormat>
    <chartFormat chart="12" format="82">
      <pivotArea type="data" outline="0" fieldPosition="0">
        <references count="2">
          <reference field="4294967294" count="1" selected="0">
            <x v="2"/>
          </reference>
          <reference field="33" count="1" selected="0">
            <x v="5"/>
          </reference>
        </references>
      </pivotArea>
    </chartFormat>
    <chartFormat chart="12" format="83">
      <pivotArea type="data" outline="0" fieldPosition="0">
        <references count="2">
          <reference field="4294967294" count="1" selected="0">
            <x v="2"/>
          </reference>
          <reference field="33" count="1" selected="0">
            <x v="6"/>
          </reference>
        </references>
      </pivotArea>
    </chartFormat>
    <chartFormat chart="12" format="84">
      <pivotArea type="data" outline="0" fieldPosition="0">
        <references count="2">
          <reference field="4294967294" count="1" selected="0">
            <x v="2"/>
          </reference>
          <reference field="33" count="1" selected="0">
            <x v="7"/>
          </reference>
        </references>
      </pivotArea>
    </chartFormat>
    <chartFormat chart="12" format="85">
      <pivotArea type="data" outline="0" fieldPosition="0">
        <references count="2">
          <reference field="4294967294" count="1" selected="0">
            <x v="2"/>
          </reference>
          <reference field="33" count="1" selected="0">
            <x v="8"/>
          </reference>
        </references>
      </pivotArea>
    </chartFormat>
    <chartFormat chart="12" format="86">
      <pivotArea type="data" outline="0" fieldPosition="0">
        <references count="2">
          <reference field="4294967294" count="1" selected="0">
            <x v="2"/>
          </reference>
          <reference field="33" count="1" selected="0">
            <x v="9"/>
          </reference>
        </references>
      </pivotArea>
    </chartFormat>
    <chartFormat chart="5" format="3">
      <pivotArea type="data" outline="0" fieldPosition="0">
        <references count="2">
          <reference field="4294967294" count="1" selected="0">
            <x v="0"/>
          </reference>
          <reference field="33" count="1" selected="0">
            <x v="1"/>
          </reference>
        </references>
      </pivotArea>
    </chartFormat>
    <chartFormat chart="5" format="4">
      <pivotArea type="data" outline="0" fieldPosition="0">
        <references count="2">
          <reference field="4294967294" count="1" selected="0">
            <x v="0"/>
          </reference>
          <reference field="33" count="1" selected="0">
            <x v="5"/>
          </reference>
        </references>
      </pivotArea>
    </chartFormat>
    <chartFormat chart="5" format="5">
      <pivotArea type="data" outline="0" fieldPosition="0">
        <references count="2">
          <reference field="4294967294" count="1" selected="0">
            <x v="0"/>
          </reference>
          <reference field="33" count="1" selected="0">
            <x v="6"/>
          </reference>
        </references>
      </pivotArea>
    </chartFormat>
    <chartFormat chart="5" format="6">
      <pivotArea type="data" outline="0" fieldPosition="0">
        <references count="2">
          <reference field="4294967294" count="1" selected="0">
            <x v="0"/>
          </reference>
          <reference field="33" count="1" selected="0">
            <x v="7"/>
          </reference>
        </references>
      </pivotArea>
    </chartFormat>
    <chartFormat chart="5" format="7">
      <pivotArea type="data" outline="0" fieldPosition="0">
        <references count="2">
          <reference field="4294967294" count="1" selected="0">
            <x v="0"/>
          </reference>
          <reference field="33" count="1" selected="0">
            <x v="8"/>
          </reference>
        </references>
      </pivotArea>
    </chartFormat>
    <chartFormat chart="5" format="8">
      <pivotArea type="data" outline="0" fieldPosition="0">
        <references count="2">
          <reference field="4294967294" count="1" selected="0">
            <x v="0"/>
          </reference>
          <reference field="33" count="1" selected="0">
            <x v="9"/>
          </reference>
        </references>
      </pivotArea>
    </chartFormat>
    <chartFormat chart="5" format="9">
      <pivotArea type="data" outline="0" fieldPosition="0">
        <references count="2">
          <reference field="4294967294" count="1" selected="0">
            <x v="1"/>
          </reference>
          <reference field="33" count="1" selected="0">
            <x v="1"/>
          </reference>
        </references>
      </pivotArea>
    </chartFormat>
    <chartFormat chart="5" format="10">
      <pivotArea type="data" outline="0" fieldPosition="0">
        <references count="2">
          <reference field="4294967294" count="1" selected="0">
            <x v="1"/>
          </reference>
          <reference field="33" count="1" selected="0">
            <x v="5"/>
          </reference>
        </references>
      </pivotArea>
    </chartFormat>
    <chartFormat chart="5" format="11">
      <pivotArea type="data" outline="0" fieldPosition="0">
        <references count="2">
          <reference field="4294967294" count="1" selected="0">
            <x v="1"/>
          </reference>
          <reference field="33" count="1" selected="0">
            <x v="6"/>
          </reference>
        </references>
      </pivotArea>
    </chartFormat>
    <chartFormat chart="5" format="12">
      <pivotArea type="data" outline="0" fieldPosition="0">
        <references count="2">
          <reference field="4294967294" count="1" selected="0">
            <x v="1"/>
          </reference>
          <reference field="33" count="1" selected="0">
            <x v="7"/>
          </reference>
        </references>
      </pivotArea>
    </chartFormat>
    <chartFormat chart="5" format="13">
      <pivotArea type="data" outline="0" fieldPosition="0">
        <references count="2">
          <reference field="4294967294" count="1" selected="0">
            <x v="1"/>
          </reference>
          <reference field="33" count="1" selected="0">
            <x v="8"/>
          </reference>
        </references>
      </pivotArea>
    </chartFormat>
    <chartFormat chart="5" format="14">
      <pivotArea type="data" outline="0" fieldPosition="0">
        <references count="2">
          <reference field="4294967294" count="1" selected="0">
            <x v="1"/>
          </reference>
          <reference field="33" count="1" selected="0">
            <x v="9"/>
          </reference>
        </references>
      </pivotArea>
    </chartFormat>
    <chartFormat chart="5" format="15">
      <pivotArea type="data" outline="0" fieldPosition="0">
        <references count="2">
          <reference field="4294967294" count="1" selected="0">
            <x v="2"/>
          </reference>
          <reference field="33" count="1" selected="0">
            <x v="1"/>
          </reference>
        </references>
      </pivotArea>
    </chartFormat>
    <chartFormat chart="5" format="16">
      <pivotArea type="data" outline="0" fieldPosition="0">
        <references count="2">
          <reference field="4294967294" count="1" selected="0">
            <x v="2"/>
          </reference>
          <reference field="33" count="1" selected="0">
            <x v="5"/>
          </reference>
        </references>
      </pivotArea>
    </chartFormat>
    <chartFormat chart="5" format="17">
      <pivotArea type="data" outline="0" fieldPosition="0">
        <references count="2">
          <reference field="4294967294" count="1" selected="0">
            <x v="2"/>
          </reference>
          <reference field="33" count="1" selected="0">
            <x v="6"/>
          </reference>
        </references>
      </pivotArea>
    </chartFormat>
    <chartFormat chart="5" format="18">
      <pivotArea type="data" outline="0" fieldPosition="0">
        <references count="2">
          <reference field="4294967294" count="1" selected="0">
            <x v="2"/>
          </reference>
          <reference field="33" count="1" selected="0">
            <x v="7"/>
          </reference>
        </references>
      </pivotArea>
    </chartFormat>
    <chartFormat chart="5" format="19">
      <pivotArea type="data" outline="0" fieldPosition="0">
        <references count="2">
          <reference field="4294967294" count="1" selected="0">
            <x v="2"/>
          </reference>
          <reference field="33" count="1" selected="0">
            <x v="8"/>
          </reference>
        </references>
      </pivotArea>
    </chartFormat>
    <chartFormat chart="5" format="20">
      <pivotArea type="data" outline="0" fieldPosition="0">
        <references count="2">
          <reference field="4294967294" count="1" selected="0">
            <x v="2"/>
          </reference>
          <reference field="3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9550753-089D-4662-8783-F6049625FB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5:D44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axis="axisRow" showAll="0" sortType="ascending">
      <items count="8">
        <item x="2"/>
        <item x="5"/>
        <item x="0"/>
        <item x="6"/>
        <item x="3"/>
        <item x="1"/>
        <item x="4"/>
        <item t="default"/>
      </items>
    </pivotField>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24"/>
  </rowFields>
  <rowItems count="8">
    <i>
      <x/>
    </i>
    <i>
      <x v="1"/>
    </i>
    <i>
      <x v="2"/>
    </i>
    <i>
      <x v="3"/>
    </i>
    <i>
      <x v="4"/>
    </i>
    <i>
      <x v="5"/>
    </i>
    <i>
      <x v="6"/>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7A8B307-A6A9-4A13-8B66-65CEC6AE94D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7:D50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7"/>
  </rowFields>
  <rowItems count="3">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103004C-2796-416B-93A6-58128DC2A8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40"/>
    <field x="39"/>
  </rowFields>
  <rowItems count="15">
    <i>
      <x v="1"/>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Sales Amount" fld="28" baseField="0" baseItem="0"/>
    <dataField name="Sum of Profit" fld="30"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02934D9-22D2-4429-B7AA-EEFB3DC1DC5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77:E48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 showAll="0" defaultSubtotal="0">
      <items count="4">
        <item x="0"/>
        <item x="1"/>
        <item x="2"/>
        <item x="3"/>
      </items>
    </pivotField>
  </pivotFields>
  <rowFields count="1">
    <field x="34"/>
  </rowFields>
  <rowItems count="3">
    <i>
      <x/>
    </i>
    <i>
      <x v="1"/>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34" count="1" selected="0">
            <x v="0"/>
          </reference>
        </references>
      </pivotArea>
    </chartFormat>
    <chartFormat chart="2" format="18">
      <pivotArea type="data" outline="0" fieldPosition="0">
        <references count="2">
          <reference field="4294967294" count="1" selected="0">
            <x v="0"/>
          </reference>
          <reference field="34" count="1" selected="0">
            <x v="1"/>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34" count="1" selected="0">
            <x v="0"/>
          </reference>
        </references>
      </pivotArea>
    </chartFormat>
    <chartFormat chart="2" format="21">
      <pivotArea type="data" outline="0" fieldPosition="0">
        <references count="2">
          <reference field="4294967294" count="1" selected="0">
            <x v="1"/>
          </reference>
          <reference field="34" count="1" selected="0">
            <x v="1"/>
          </reference>
        </references>
      </pivotArea>
    </chartFormat>
    <chartFormat chart="2" format="22" series="1">
      <pivotArea type="data" outline="0" fieldPosition="0">
        <references count="1">
          <reference field="4294967294" count="1" selected="0">
            <x v="2"/>
          </reference>
        </references>
      </pivotArea>
    </chartFormat>
    <chartFormat chart="2" format="23">
      <pivotArea type="data" outline="0" fieldPosition="0">
        <references count="2">
          <reference field="4294967294" count="1" selected="0">
            <x v="2"/>
          </reference>
          <reference field="34" count="1" selected="0">
            <x v="0"/>
          </reference>
        </references>
      </pivotArea>
    </chartFormat>
    <chartFormat chart="2" format="24">
      <pivotArea type="data" outline="0" fieldPosition="0">
        <references count="2">
          <reference field="4294967294" count="1" selected="0">
            <x v="2"/>
          </reference>
          <reference field="34" count="1" selected="0">
            <x v="1"/>
          </reference>
        </references>
      </pivotArea>
    </chartFormat>
    <chartFormat chart="2" format="25" series="1">
      <pivotArea type="data" outline="0" fieldPosition="0">
        <references count="1">
          <reference field="4294967294" count="1" selected="0">
            <x v="3"/>
          </reference>
        </references>
      </pivotArea>
    </chartFormat>
    <chartFormat chart="2" format="26">
      <pivotArea type="data" outline="0" fieldPosition="0">
        <references count="2">
          <reference field="4294967294" count="1" selected="0">
            <x v="3"/>
          </reference>
          <reference field="34" count="1" selected="0">
            <x v="0"/>
          </reference>
        </references>
      </pivotArea>
    </chartFormat>
    <chartFormat chart="2" format="27">
      <pivotArea type="data" outline="0" fieldPosition="0">
        <references count="2">
          <reference field="4294967294" count="1" selected="0">
            <x v="3"/>
          </reference>
          <reference field="34" count="1" selected="0">
            <x v="1"/>
          </reference>
        </references>
      </pivotArea>
    </chartFormat>
    <chartFormat chart="0" format="4">
      <pivotArea type="data" outline="0" fieldPosition="0">
        <references count="2">
          <reference field="4294967294" count="1" selected="0">
            <x v="0"/>
          </reference>
          <reference field="34" count="1" selected="0">
            <x v="0"/>
          </reference>
        </references>
      </pivotArea>
    </chartFormat>
    <chartFormat chart="0" format="5">
      <pivotArea type="data" outline="0" fieldPosition="0">
        <references count="2">
          <reference field="4294967294" count="1" selected="0">
            <x v="0"/>
          </reference>
          <reference field="34" count="1" selected="0">
            <x v="1"/>
          </reference>
        </references>
      </pivotArea>
    </chartFormat>
    <chartFormat chart="0" format="6">
      <pivotArea type="data" outline="0" fieldPosition="0">
        <references count="2">
          <reference field="4294967294" count="1" selected="0">
            <x v="1"/>
          </reference>
          <reference field="34" count="1" selected="0">
            <x v="0"/>
          </reference>
        </references>
      </pivotArea>
    </chartFormat>
    <chartFormat chart="0" format="7">
      <pivotArea type="data" outline="0" fieldPosition="0">
        <references count="2">
          <reference field="4294967294" count="1" selected="0">
            <x v="1"/>
          </reference>
          <reference field="34" count="1" selected="0">
            <x v="1"/>
          </reference>
        </references>
      </pivotArea>
    </chartFormat>
    <chartFormat chart="0" format="8">
      <pivotArea type="data" outline="0" fieldPosition="0">
        <references count="2">
          <reference field="4294967294" count="1" selected="0">
            <x v="2"/>
          </reference>
          <reference field="34" count="1" selected="0">
            <x v="0"/>
          </reference>
        </references>
      </pivotArea>
    </chartFormat>
    <chartFormat chart="0" format="9">
      <pivotArea type="data" outline="0" fieldPosition="0">
        <references count="2">
          <reference field="4294967294" count="1" selected="0">
            <x v="2"/>
          </reference>
          <reference field="34" count="1" selected="0">
            <x v="1"/>
          </reference>
        </references>
      </pivotArea>
    </chartFormat>
    <chartFormat chart="0" format="10">
      <pivotArea type="data" outline="0" fieldPosition="0">
        <references count="2">
          <reference field="4294967294" count="1" selected="0">
            <x v="3"/>
          </reference>
          <reference field="34" count="1" selected="0">
            <x v="0"/>
          </reference>
        </references>
      </pivotArea>
    </chartFormat>
    <chartFormat chart="0" format="11">
      <pivotArea type="data" outline="0" fieldPosition="0">
        <references count="2">
          <reference field="4294967294" count="1" selected="0">
            <x v="3"/>
          </reference>
          <reference field="3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84A8DF4-237D-41F4-A101-A50A9B727C1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54:D210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h="1"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0">
    <i>
      <x v="2"/>
    </i>
    <i>
      <x v="7"/>
    </i>
    <i>
      <x v="5"/>
    </i>
    <i>
      <x v="49"/>
    </i>
    <i>
      <x v="31"/>
    </i>
    <i>
      <x v="18"/>
    </i>
    <i>
      <x v="37"/>
    </i>
    <i>
      <x v="47"/>
    </i>
    <i>
      <x v="32"/>
    </i>
    <i>
      <x v="27"/>
    </i>
    <i>
      <x v="13"/>
    </i>
    <i>
      <x v="1"/>
    </i>
    <i>
      <x v="17"/>
    </i>
    <i>
      <x v="16"/>
    </i>
    <i>
      <x v="12"/>
    </i>
    <i>
      <x v="26"/>
    </i>
    <i>
      <x v="10"/>
    </i>
    <i>
      <x v="9"/>
    </i>
    <i>
      <x v="28"/>
    </i>
    <i>
      <x v="48"/>
    </i>
    <i>
      <x v="45"/>
    </i>
    <i>
      <x v="24"/>
    </i>
    <i>
      <x v="23"/>
    </i>
    <i>
      <x v="38"/>
    </i>
    <i>
      <x v="43"/>
    </i>
    <i>
      <x v="41"/>
    </i>
    <i>
      <x/>
    </i>
    <i>
      <x v="33"/>
    </i>
    <i>
      <x v="44"/>
    </i>
    <i>
      <x v="11"/>
    </i>
    <i>
      <x v="8"/>
    </i>
    <i>
      <x v="42"/>
    </i>
    <i>
      <x v="20"/>
    </i>
    <i>
      <x v="15"/>
    </i>
    <i>
      <x v="35"/>
    </i>
    <i>
      <x v="14"/>
    </i>
    <i>
      <x v="39"/>
    </i>
    <i>
      <x v="4"/>
    </i>
    <i>
      <x v="3"/>
    </i>
    <i>
      <x v="30"/>
    </i>
    <i>
      <x v="21"/>
    </i>
    <i>
      <x v="40"/>
    </i>
    <i>
      <x v="29"/>
    </i>
    <i>
      <x v="22"/>
    </i>
    <i>
      <x v="34"/>
    </i>
    <i>
      <x v="46"/>
    </i>
    <i>
      <x v="19"/>
    </i>
    <i>
      <x v="6"/>
    </i>
    <i>
      <x v="36"/>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A928187-EA46-4780-8AF0-8A5C8E0FFC9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1:D55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axis="axisRow" showAll="0" sortType="descending">
      <items count="39">
        <item x="6"/>
        <item x="28"/>
        <item x="22"/>
        <item x="8"/>
        <item x="16"/>
        <item x="21"/>
        <item x="35"/>
        <item x="25"/>
        <item x="17"/>
        <item x="19"/>
        <item x="15"/>
        <item x="24"/>
        <item x="7"/>
        <item x="10"/>
        <item x="29"/>
        <item x="34"/>
        <item x="0"/>
        <item x="13"/>
        <item x="18"/>
        <item x="12"/>
        <item x="31"/>
        <item x="37"/>
        <item x="14"/>
        <item x="2"/>
        <item x="26"/>
        <item x="11"/>
        <item x="36"/>
        <item x="23"/>
        <item x="32"/>
        <item x="20"/>
        <item x="30"/>
        <item x="33"/>
        <item x="5"/>
        <item x="1"/>
        <item x="3"/>
        <item x="4"/>
        <item x="9"/>
        <item x="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8"/>
  </rowFields>
  <rowItems count="39">
    <i>
      <x v="13"/>
    </i>
    <i>
      <x v="35"/>
    </i>
    <i>
      <x v="14"/>
    </i>
    <i>
      <x v="24"/>
    </i>
    <i>
      <x v="10"/>
    </i>
    <i>
      <x v="22"/>
    </i>
    <i>
      <x v="37"/>
    </i>
    <i>
      <x v="29"/>
    </i>
    <i>
      <x v="32"/>
    </i>
    <i>
      <x v="23"/>
    </i>
    <i>
      <x v="15"/>
    </i>
    <i>
      <x v="34"/>
    </i>
    <i>
      <x v="36"/>
    </i>
    <i>
      <x v="2"/>
    </i>
    <i>
      <x/>
    </i>
    <i>
      <x v="12"/>
    </i>
    <i>
      <x v="27"/>
    </i>
    <i>
      <x v="17"/>
    </i>
    <i>
      <x v="26"/>
    </i>
    <i>
      <x v="25"/>
    </i>
    <i>
      <x v="33"/>
    </i>
    <i>
      <x v="4"/>
    </i>
    <i>
      <x v="20"/>
    </i>
    <i>
      <x v="16"/>
    </i>
    <i>
      <x v="9"/>
    </i>
    <i>
      <x v="5"/>
    </i>
    <i>
      <x v="30"/>
    </i>
    <i>
      <x v="8"/>
    </i>
    <i>
      <x v="11"/>
    </i>
    <i>
      <x v="19"/>
    </i>
    <i>
      <x v="31"/>
    </i>
    <i>
      <x v="6"/>
    </i>
    <i>
      <x v="18"/>
    </i>
    <i>
      <x v="1"/>
    </i>
    <i>
      <x v="3"/>
    </i>
    <i>
      <x v="28"/>
    </i>
    <i>
      <x v="7"/>
    </i>
    <i>
      <x v="2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6035AA9-6FF6-47A8-AE7F-B5287BF6D0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C3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22">
        <item x="6"/>
        <item x="19"/>
        <item x="3"/>
        <item x="12"/>
        <item x="14"/>
        <item x="13"/>
        <item x="16"/>
        <item x="5"/>
        <item x="11"/>
        <item x="17"/>
        <item x="1"/>
        <item x="20"/>
        <item x="4"/>
        <item x="18"/>
        <item x="9"/>
        <item x="15"/>
        <item x="8"/>
        <item x="7"/>
        <item x="0"/>
        <item x="2"/>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3"/>
  </rowFields>
  <rowItems count="11">
    <i>
      <x v="19"/>
    </i>
    <i>
      <x v="3"/>
    </i>
    <i>
      <x v="14"/>
    </i>
    <i>
      <x v="4"/>
    </i>
    <i>
      <x v="16"/>
    </i>
    <i>
      <x v="2"/>
    </i>
    <i>
      <x v="6"/>
    </i>
    <i>
      <x v="17"/>
    </i>
    <i>
      <x v="18"/>
    </i>
    <i>
      <x v="15"/>
    </i>
    <i t="grand">
      <x/>
    </i>
  </rowItems>
  <colFields count="1">
    <field x="-2"/>
  </colFields>
  <colItems count="2">
    <i>
      <x/>
    </i>
    <i i="1">
      <x v="1"/>
    </i>
  </colItems>
  <dataFields count="2">
    <dataField name="Sum of Sales Amount" fld="28" baseField="0" baseItem="0"/>
    <dataField name="Sum of Profit" fld="3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B33AF47-9537-4555-86A4-45F5C4FBA32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2:D50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axis="axisRow" showAll="0" sortType="descending">
      <items count="7">
        <item x="2"/>
        <item x="1"/>
        <item x="0"/>
        <item m="1" x="5"/>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9"/>
  </rowFields>
  <rowItems count="6">
    <i>
      <x v="1"/>
    </i>
    <i>
      <x v="5"/>
    </i>
    <i>
      <x v="2"/>
    </i>
    <i>
      <x v="4"/>
    </i>
    <i>
      <x/>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A4A695B-2FF7-446E-B2CB-61EF9873718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2:B463"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7"/>
  </rowFields>
  <rowItems count="11">
    <i>
      <x v="25"/>
    </i>
    <i>
      <x v="52"/>
    </i>
    <i>
      <x v="27"/>
    </i>
    <i>
      <x v="70"/>
    </i>
    <i>
      <x v="13"/>
    </i>
    <i>
      <x v="47"/>
    </i>
    <i>
      <x v="57"/>
    </i>
    <i>
      <x v="6"/>
    </i>
    <i>
      <x v="78"/>
    </i>
    <i>
      <x v="38"/>
    </i>
    <i t="grand">
      <x/>
    </i>
  </rowItems>
  <colItems count="1">
    <i/>
  </colItems>
  <dataFields count="1">
    <dataField name="Sum of Sales Amount" fld="28" baseField="0" baseItem="0"/>
  </dataFields>
  <chartFormats count="2">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E05C256-8A32-4789-AB98-091B80EC34F5}" sourceName="Region">
  <pivotTables>
    <pivotTable tabId="24" name="PivotTable6"/>
    <pivotTable tabId="24" name="PivotTable10"/>
    <pivotTable tabId="24" name="PivotTable11"/>
    <pivotTable tabId="24" name="PivotTable13"/>
    <pivotTable tabId="24" name="PivotTable14"/>
    <pivotTable tabId="24" name="PivotTable15"/>
    <pivotTable tabId="24" name="PivotTable16"/>
    <pivotTable tabId="24" name="PivotTable17"/>
    <pivotTable tabId="24" name="PivotTable18"/>
    <pivotTable tabId="24" name="PivotTable19"/>
    <pivotTable tabId="24" name="PivotTable2"/>
    <pivotTable tabId="24" name="PivotTable20"/>
    <pivotTable tabId="24" name="PivotTable21"/>
    <pivotTable tabId="24" name="PivotTable22"/>
    <pivotTable tabId="24" name="PivotTable3"/>
    <pivotTable tabId="24" name="PivotTable4"/>
    <pivotTable tabId="24" name="PivotTable5"/>
    <pivotTable tabId="24" name="PivotTable7"/>
    <pivotTable tabId="24" name="PivotTable8"/>
    <pivotTable tabId="24" name="PivotTable9"/>
    <pivotTable tabId="14" name="PivotTable1"/>
    <pivotTable tabId="14" name="PivotTable2"/>
    <pivotTable tabId="14" name="PivotTable3"/>
    <pivotTable tabId="14" name="PivotTable4"/>
    <pivotTable tabId="14" name="PivotTable5"/>
    <pivotTable tabId="14" name="PivotTable6"/>
    <pivotTable tabId="23" name="PivotTable1"/>
    <pivotTable tabId="23" name="PivotTable2"/>
  </pivotTables>
  <data>
    <tabular pivotCacheId="83943091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721001A-654C-4F02-9347-0AB2B773D4F7}" cache="Slicer_Region1" caption="Region"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7C541B2-DF3F-4545-B829-2678411C33F2}"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DE28B3-AA12-4E08-A80D-917A342FDAD3}" name="Table1" displayName="Table1" ref="A3:AM23" totalsRowShown="0">
  <autoFilter ref="A3:AM23" xr:uid="{9BDE28B3-AA12-4E08-A80D-917A342FDAD3}"/>
  <tableColumns count="39">
    <tableColumn id="1" xr3:uid="{B172B708-D4C6-4659-A3C5-18CC2D781A06}" name="Invoice No"/>
    <tableColumn id="2" xr3:uid="{F710C281-3899-43B1-B03C-D4707D5E48C4}" name="Invoice Date" dataDxfId="150"/>
    <tableColumn id="3" xr3:uid="{8CB67891-0A34-4241-A2F6-6B8E8D87C0AC}" name="Year"/>
    <tableColumn id="4" xr3:uid="{18308E95-7957-4AF3-98B4-8B24785D5DA7}" name="Month"/>
    <tableColumn id="5" xr3:uid="{54D1489B-3E56-49AF-84F9-A4C565CA6FCC}" name="Target Key"/>
    <tableColumn id="6" xr3:uid="{9215AC01-A5AD-4FAE-9E1A-7B742164C370}" name="Customer_ID"/>
    <tableColumn id="7" xr3:uid="{0794562D-6E0D-4013-9320-F362BA44C39C}" name="Customer Name"/>
    <tableColumn id="8" xr3:uid="{BDA279EA-C727-40AD-B8EF-2C26CA69A14A}" name="Gender"/>
    <tableColumn id="9" xr3:uid="{45E4608A-AC6C-49C2-84CD-5996B917E278}" name="City"/>
    <tableColumn id="10" xr3:uid="{AB875AF4-F1AA-4AC9-AE84-1AD9A8EAB701}" name="State"/>
    <tableColumn id="11" xr3:uid="{8DF15400-56CD-4E96-84B2-1B03C8B45DD8}" name="Membership"/>
    <tableColumn id="12" xr3:uid="{686ECA9E-F699-4930-A909-5CAC3F26BC91}" name="Product_ID"/>
    <tableColumn id="13" xr3:uid="{3F344937-7776-4DAC-8D0F-0FBE69DA97B6}" name="Product_Name"/>
    <tableColumn id="14" xr3:uid="{649743C4-B469-4FE2-BBA0-63B69C9C7341}" name="Category"/>
    <tableColumn id="15" xr3:uid="{A0B2C2DF-CB32-472F-8329-3C4A546225F8}" name="Sub Category"/>
    <tableColumn id="16" xr3:uid="{815FB775-9652-43A0-A1FE-3F254EC5EA75}" name="Brand"/>
    <tableColumn id="17" xr3:uid="{A2A84922-CF98-4ECC-BFCE-D79E5FA1EDFD}" name="Store_ID"/>
    <tableColumn id="18" xr3:uid="{B6B2B104-5A5C-4217-9E67-4A785BBBAD08}" name="Store Name"/>
    <tableColumn id="19" xr3:uid="{D5630B38-2409-4712-B0EF-35D6F698D1E2}" name="Monthly Target"/>
    <tableColumn id="20" xr3:uid="{F7AD268F-AABB-4F2A-9931-3FA874175031}" name="Region"/>
    <tableColumn id="21" xr3:uid="{746CC02B-A32B-454E-89A5-F8B727CBBB9D}" name="Employee_ID"/>
    <tableColumn id="22" xr3:uid="{B1012633-3A14-4993-8489-D4CF7B3CC9A2}" name="Employee Name"/>
    <tableColumn id="23" xr3:uid="{7605FC3F-BD15-44E9-9FED-667091BEB29D}" name="Quantity"/>
    <tableColumn id="24" xr3:uid="{B31BBE6E-0D51-4535-A48A-160DF6C18B45}" name="Unit Price"/>
    <tableColumn id="25" xr3:uid="{5B0C28B0-7920-4D1D-BB09-3E9FA563F5F0}" name="Discount %"/>
    <tableColumn id="26" xr3:uid="{BF0D0A3E-41C4-4D89-81DD-314D5488D7F6}" name="Discount Amount"/>
    <tableColumn id="27" xr3:uid="{6BB84489-B54E-4E4B-8B51-3FC36A6847EC}" name="GST %"/>
    <tableColumn id="28" xr3:uid="{07ADB6F0-5C5B-422B-9EAF-588AB72EF615}" name="GST Amount"/>
    <tableColumn id="29" xr3:uid="{0F7B2AB7-A094-41D7-9143-D9543DDD9AB6}" name="Sales Amount"/>
    <tableColumn id="30" xr3:uid="{381B645B-A36B-4671-A8CA-05007F1D387B}" name="Cost Amount"/>
    <tableColumn id="31" xr3:uid="{F2C19281-7606-4104-B1CD-3A8F2858E931}" name="Profit"/>
    <tableColumn id="32" xr3:uid="{7646BEF6-36CD-42C7-A2CF-DA5858329A1C}" name="Payment Modee"/>
    <tableColumn id="33" xr3:uid="{9657D826-6966-4B7C-A4D7-C31786FA070C}" name="Profit Margin %"/>
    <tableColumn id="34" xr3:uid="{17FD48D7-DBF1-48F5-966F-AEB6BF7B6126}" name="Payment Mode"/>
    <tableColumn id="35" xr3:uid="{B58861D2-3CEE-45AB-85C0-605BC2DF77C2}" name="Sales Channel"/>
    <tableColumn id="36" xr3:uid="{CF9E36AA-202B-41E6-8940-174361C61087}" name="Return Status"/>
    <tableColumn id="37" xr3:uid="{3D3D39E5-2BCC-4CE0-BDE0-46598920B052}" name="Order Time"/>
    <tableColumn id="38" xr3:uid="{3BA3ECE0-3C1A-4005-BB01-B34DED5EF9E3}" name="Order Period"/>
    <tableColumn id="39" xr3:uid="{3D9F9E3A-A19C-40AF-859E-19C53895907D}" name="Day Typ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2636DB-DBD8-4193-9489-BC01CDCDE26F}" name="Table7" displayName="Table7" ref="F1803:I1813" totalsRowShown="0" headerRowDxfId="134" headerRowBorderDxfId="133">
  <autoFilter ref="F1803:I1813" xr:uid="{8E2636DB-DBD8-4193-9489-BC01CDCDE26F}"/>
  <tableColumns count="4">
    <tableColumn id="1" xr3:uid="{877BB7D2-7639-4DD1-8E24-B85FA58149A2}" name="Row Labels" dataDxfId="132"/>
    <tableColumn id="2" xr3:uid="{3F335153-7B17-4CC6-A0B6-A7910F6EAF62}" name="Sum of Sales Amount" dataDxfId="131"/>
    <tableColumn id="3" xr3:uid="{C66D38B8-BCAD-4B81-B6C0-3EE175190F17}" name="Sum of Profit" dataDxfId="130"/>
    <tableColumn id="4" xr3:uid="{F7C61210-0143-4658-BA68-9B9ED37B5CEA}" name="Average of Profit Margin %" dataDxfId="12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039A2A-21B8-4DE2-9102-E02A3484CAE9}" name="Table2" displayName="Table2" ref="A1:AM3001" totalsRowShown="0" headerRowDxfId="128" dataDxfId="126" headerRowBorderDxfId="127" tableBorderDxfId="125" totalsRowBorderDxfId="124">
  <autoFilter ref="A1:AM3001" xr:uid="{00000000-0001-0000-0000-000000000000}"/>
  <sortState xmlns:xlrd2="http://schemas.microsoft.com/office/spreadsheetml/2017/richdata2" ref="A2:AM3001">
    <sortCondition ref="A1:A3001"/>
  </sortState>
  <tableColumns count="39">
    <tableColumn id="1" xr3:uid="{27158B76-527D-4691-84F2-B298919B0D04}" name="Invoice No" dataDxfId="123"/>
    <tableColumn id="2" xr3:uid="{DA900429-8F77-4F0D-A78F-A8C9EB46B417}" name="Invoice Date" dataDxfId="122"/>
    <tableColumn id="37" xr3:uid="{4329F793-19D9-4C70-97F5-46B8F10CD2C4}" name="Year" dataDxfId="121">
      <calculatedColumnFormula>YEAR(Table2[[#This Row],[Invoice Date]])</calculatedColumnFormula>
    </tableColumn>
    <tableColumn id="38" xr3:uid="{A17B40CC-4659-41FD-AFBD-78D45FB1042D}" name="Month" dataDxfId="120">
      <calculatedColumnFormula>TEXT(Table2[[#This Row],[Invoice Date]],"mmm")</calculatedColumnFormula>
    </tableColumn>
    <tableColumn id="39" xr3:uid="{3D5E2D3E-700A-4973-AACF-0980B375EA5D}" name="Target Key" dataDxfId="119">
      <calculatedColumnFormula>Table2[[#This Row],[Store_ID]]&amp;"-"&amp;Table2[[#This Row],[Year]]&amp;"-"&amp;Table2[[#This Row],[Month]]</calculatedColumnFormula>
    </tableColumn>
    <tableColumn id="3" xr3:uid="{CBC864AD-E88D-43B5-9229-728AFE8AF513}" name="Customer_ID" dataDxfId="118"/>
    <tableColumn id="21" xr3:uid="{E1D67243-9538-4339-AB5C-B00D5997CEF6}" name="Customer Name" dataDxfId="117">
      <calculatedColumnFormula>_xlfn.XLOOKUP(Table2[[#This Row],[Customer_ID]],Table3[Customer_ID],Table3[Customer Name],"Not Found")</calculatedColumnFormula>
    </tableColumn>
    <tableColumn id="31" xr3:uid="{8E2C6D39-8529-44D1-9974-80B29B4AF6E3}" name="Gender" dataDxfId="116">
      <calculatedColumnFormula>_xlfn.XLOOKUP(Table2[[#This Row],[Customer_ID]],Table3[Customer_ID],Table3[Gender],"Female")</calculatedColumnFormula>
    </tableColumn>
    <tableColumn id="33" xr3:uid="{CA5FE03F-B814-42A2-9718-8AADE14B1F19}" name="City" dataDxfId="115">
      <calculatedColumnFormula>_xlfn.XLOOKUP(Table2[[#This Row],[Customer_ID]],Table3[Customer_ID],Table3[City],"Missing Memebership")</calculatedColumnFormula>
    </tableColumn>
    <tableColumn id="34" xr3:uid="{A2897D9F-E616-443B-8734-09B4B6C1D4E7}" name="State" dataDxfId="114">
      <calculatedColumnFormula>_xlfn.XLOOKUP(Table2[[#This Row],[Customer_ID]],Table3[Customer_ID],Table3[State],"Karnataka")</calculatedColumnFormula>
    </tableColumn>
    <tableColumn id="32" xr3:uid="{2630B6A8-DFAA-438F-841F-008BACEBC6CB}" name="Membership" dataDxfId="113">
      <calculatedColumnFormula>_xlfn.XLOOKUP(Table2[[#This Row],[Customer_ID]],Table3[Customer_ID],Table3[Membership],"Regular")</calculatedColumnFormula>
    </tableColumn>
    <tableColumn id="4" xr3:uid="{9BC810A0-21A2-4576-8ACB-F791D150A272}" name="Product_ID" dataDxfId="112"/>
    <tableColumn id="22" xr3:uid="{F3B54BCD-F90D-41CA-B680-A0C1D37753DA}" name="Product_Name" dataDxfId="111">
      <calculatedColumnFormula>_xlfn.XLOOKUP(Table2[[#This Row],[Product_ID]],Table4[Product_ID],Table4[Product_Name],"Not Found")</calculatedColumnFormula>
    </tableColumn>
    <tableColumn id="27" xr3:uid="{CD846463-2DB9-4C4C-8A7E-87B3E84D9919}" name="Category" dataDxfId="110">
      <calculatedColumnFormula>_xlfn.XLOOKUP(Table2[[#This Row],[Product_ID]],Table4[Product_ID],Table4[Category],"Not Found")</calculatedColumnFormula>
    </tableColumn>
    <tableColumn id="26" xr3:uid="{F37D3CB1-5014-4166-8585-1099E11ED62C}" name="Sub Category" dataDxfId="109">
      <calculatedColumnFormula>_xlfn.XLOOKUP(Table2[[#This Row],[Product_ID]],Table4[Product_ID],Table4[Subcategory],"Not Found")</calculatedColumnFormula>
    </tableColumn>
    <tableColumn id="29" xr3:uid="{F557BCF2-FC63-4E0F-B2B9-580D069D93B8}" name="Brand" dataDxfId="108">
      <calculatedColumnFormula>_xlfn.XLOOKUP(Table2[[#This Row],[Product_ID]],Table4[Product_ID],Table4[Brand],"Missing Brand")</calculatedColumnFormula>
    </tableColumn>
    <tableColumn id="5" xr3:uid="{8638AB9C-44D0-4188-8073-EB45BA9D6CCE}" name="Store_ID" dataDxfId="107"/>
    <tableColumn id="23" xr3:uid="{3C0767DE-4480-4206-93AC-ACEDA9952786}" name="Store Name" dataDxfId="106">
      <calculatedColumnFormula>_xlfn.XLOOKUP(Table2[[#This Row],[Store_ID]],Table6[Store_ID],Table6[Store Name],"Not Found")</calculatedColumnFormula>
    </tableColumn>
    <tableColumn id="28" xr3:uid="{CB545CA6-1B88-44F8-9F71-FE871AC14173}" name="Monthly Target" dataDxfId="105">
      <calculatedColumnFormula>_xlfn.XLOOKUP(Table2[[#This Row],[Store_ID]],Table6[Store_ID],Table6[Monthly Target],"Missing Target")</calculatedColumnFormula>
    </tableColumn>
    <tableColumn id="25" xr3:uid="{0F452CDB-4782-41A6-A850-8381CC03A84A}" name="Region" dataDxfId="104">
      <calculatedColumnFormula>_xlfn.XLOOKUP(Table2[[#This Row],[Store_ID]],Table6[Store_ID],Table6[Region],"Not Found")</calculatedColumnFormula>
    </tableColumn>
    <tableColumn id="6" xr3:uid="{0F536394-3885-404D-9A6D-F85FEF49796E}" name="Employee_ID" dataDxfId="103"/>
    <tableColumn id="24" xr3:uid="{8872090D-EBD9-4C6F-A2A7-787CA9381FF9}" name="Employee Name" dataDxfId="102">
      <calculatedColumnFormula>_xlfn.XLOOKUP(Table2[[#This Row],[Employee_ID]],Table5[Employee_ID],Table5[Employee Name],"Not Found")</calculatedColumnFormula>
    </tableColumn>
    <tableColumn id="7" xr3:uid="{7F78EDFE-950D-4B10-BE23-A6B2E9235556}" name="Quantity" dataDxfId="101"/>
    <tableColumn id="8" xr3:uid="{51D69DCA-EC25-42C3-BBA7-5B0D4BC7230E}" name="Unit Price" dataDxfId="100"/>
    <tableColumn id="9" xr3:uid="{D93DAC5B-0221-4EF5-B47F-EA328CE4123B}" name="Discount %" dataDxfId="99"/>
    <tableColumn id="10" xr3:uid="{87160107-2A83-4278-95C9-EEDB3EA82586}" name="Discount Amount" dataDxfId="98"/>
    <tableColumn id="11" xr3:uid="{6790A977-8B94-46C5-9A1D-427E92167DFA}" name="GST %" dataDxfId="97"/>
    <tableColumn id="12" xr3:uid="{20CF3C15-231B-4D71-833A-CBC35F87D01B}" name="GST Amount" dataDxfId="96"/>
    <tableColumn id="13" xr3:uid="{115B8982-BD8E-4D53-A2B6-43AB440512CC}" name="Sales Amount" dataDxfId="95"/>
    <tableColumn id="14" xr3:uid="{FF6A3EAF-88AE-4F83-A9B0-F860BB8A0DA3}" name="Cost Amount" dataDxfId="94"/>
    <tableColumn id="15" xr3:uid="{70C0B83A-A2A1-41C9-85C9-7A12500E7D45}" name="Profit" dataDxfId="93">
      <calculatedColumnFormula>(AC2-AD2-AB2)</calculatedColumnFormula>
    </tableColumn>
    <tableColumn id="16" xr3:uid="{71181CEC-A5E7-4282-B0AD-E3E791352882}" name="Payment Modee" dataDxfId="92"/>
    <tableColumn id="40" xr3:uid="{4232701D-E16C-4596-AF24-FD0970549323}" name="Profit Margin %" dataDxfId="91">
      <calculatedColumnFormula>IFERROR(Table2[[#This Row],[Profit]]/Table2[[#This Row],[Sales Amount]],0)</calculatedColumnFormula>
    </tableColumn>
    <tableColumn id="35" xr3:uid="{7906E629-3B07-49FA-B477-177E5AE26866}" name="Payment Mode" dataDxfId="90">
      <calculatedColumnFormula>TRIM(Table2[[#This Row],[Payment Modee]])</calculatedColumnFormula>
    </tableColumn>
    <tableColumn id="17" xr3:uid="{3FC09A85-420B-4146-9E2B-905204FE9336}" name="Sales Channel" dataDxfId="89"/>
    <tableColumn id="18" xr3:uid="{CCFBE955-C86E-4A38-851B-1FBF6D3796EF}" name="Return Status" dataDxfId="88"/>
    <tableColumn id="19" xr3:uid="{81F9CB3D-C21A-447E-99B8-969CBB1076B3}" name="Order Time" dataDxfId="87"/>
    <tableColumn id="36" xr3:uid="{63318EBF-D28D-4AC4-B347-3BF8899958FB}" name="Order Period" dataDxfId="86">
      <calculatedColumnFormula>IF(HOUR(Table2[[#This Row],[Order Time]])&lt;12,"Morning",IF(HOUR(Table2[[#This Row],[Order Time]])&lt;17,"Afternoon",IF(HOUR(Table2[[#This Row],[Order Time]])&lt;21,"Evening","Night")))</calculatedColumnFormula>
    </tableColumn>
    <tableColumn id="20" xr3:uid="{0BC9C057-4408-4C8B-9DA6-060D4E221132}" name="Day Type" dataDxfId="8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BAED85-EC1A-4CF4-BCA6-9C3629CADDED}" name="Table3" displayName="Table3" ref="A1:L851" totalsRowShown="0" headerRowDxfId="84" dataDxfId="82" headerRowBorderDxfId="83" tableBorderDxfId="81" totalsRowBorderDxfId="80">
  <autoFilter ref="A1:L851" xr:uid="{00000000-0001-0000-0100-000000000000}"/>
  <tableColumns count="12">
    <tableColumn id="1" xr3:uid="{5E9A1596-50DC-4EBB-9ABC-7F01DB2D2E27}" name="Customer_ID" dataDxfId="79"/>
    <tableColumn id="2" xr3:uid="{FDCE83FB-BE6E-430D-973A-A1EEA4C10B28}" name="Customer Name" dataDxfId="78"/>
    <tableColumn id="3" xr3:uid="{ABE53E00-CA93-4D55-ADE9-E96607490018}" name="Gender" dataDxfId="77"/>
    <tableColumn id="4" xr3:uid="{42F48D17-BD66-4600-8AE5-322EE5576169}" name="DOB" dataDxfId="76"/>
    <tableColumn id="5" xr3:uid="{A15F56D7-9B59-466B-A434-38971E77C245}" name="Phone" dataDxfId="75"/>
    <tableColumn id="6" xr3:uid="{9F0F6095-CF45-456B-8E96-74799E42CD9C}" name="Email" dataDxfId="74"/>
    <tableColumn id="7" xr3:uid="{3EA0116F-36C6-47AD-9AA3-F2A34E1B86D1}" name="City" dataDxfId="73"/>
    <tableColumn id="8" xr3:uid="{9532361C-D245-4FB6-B8A7-A4806AB4DCBC}" name="State" dataDxfId="72"/>
    <tableColumn id="9" xr3:uid="{213B10A1-FFDF-4B3D-B6A5-FCE893519395}" name="Region" dataDxfId="71"/>
    <tableColumn id="10" xr3:uid="{A0BCE987-60DD-4C35-91F2-013D1BC17C27}" name="Membership" dataDxfId="70"/>
    <tableColumn id="11" xr3:uid="{C2AF68AE-5E35-4EA2-865D-6B34ADCFBB29}" name="Registration Date" dataDxfId="69"/>
    <tableColumn id="12" xr3:uid="{59511216-121A-4983-AECF-680E3AD6CA31}" name="Occupation" dataDxfId="68"/>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469320-43CF-4468-B1E5-4BDFD0687A2C}" name="Table4" displayName="Table4" ref="A1:N251" totalsRowShown="0" headerRowDxfId="67" dataDxfId="65" headerRowBorderDxfId="66" tableBorderDxfId="64" totalsRowBorderDxfId="63">
  <autoFilter ref="A1:N251" xr:uid="{00000000-0009-0000-0000-000002000000}"/>
  <sortState xmlns:xlrd2="http://schemas.microsoft.com/office/spreadsheetml/2017/richdata2" ref="A2:N251">
    <sortCondition descending="1" ref="K1:K251"/>
  </sortState>
  <tableColumns count="14">
    <tableColumn id="1" xr3:uid="{A2C6C516-22F1-4E20-B40A-42DD50FD634D}" name="Product_ID" dataDxfId="62"/>
    <tableColumn id="2" xr3:uid="{657D81F6-47C2-4E57-834E-9B03E8A60B36}" name="Product_Name" dataDxfId="61"/>
    <tableColumn id="3" xr3:uid="{94D4F1E4-7A46-4D81-985C-7826FD19873E}" name="Category" dataDxfId="60"/>
    <tableColumn id="4" xr3:uid="{B16F31A3-10C6-424B-BD3B-F90C540F19A2}" name="Subcategory" dataDxfId="59"/>
    <tableColumn id="5" xr3:uid="{6B412E79-A2DC-402C-8EBB-6763D911CC1D}" name="Brand" dataDxfId="58"/>
    <tableColumn id="6" xr3:uid="{6DCD37E2-BD82-450B-B385-49B7CF9BADA3}" name="Size" dataDxfId="57"/>
    <tableColumn id="7" xr3:uid="{B512B941-6B47-4C01-9FE4-A8A3DE58748F}" name="Color" dataDxfId="56"/>
    <tableColumn id="8" xr3:uid="{8D427A63-871F-4A42-90D9-D242D14E37FF}" name="Material" dataDxfId="55"/>
    <tableColumn id="9" xr3:uid="{8DAC7BB1-2365-4724-8016-B8A68720F457}" name="Supplier_ID" dataDxfId="54"/>
    <tableColumn id="10" xr3:uid="{2A6C92AD-27B1-46BE-B95F-1712336C112C}" name="Cost Price" dataDxfId="53"/>
    <tableColumn id="11" xr3:uid="{E9059BC7-C8EA-4427-A8E8-CA496B35B2FE}" name="Selling Price" dataDxfId="52"/>
    <tableColumn id="12" xr3:uid="{F3AED50D-E3B5-429B-864B-CAD893AC2B2C}" name="MRP" dataDxfId="51"/>
    <tableColumn id="13" xr3:uid="{1F940F75-B448-442E-93C3-6E04851D4EFB}" name="Launch Date" dataDxfId="50"/>
    <tableColumn id="14" xr3:uid="{F5A29FED-A08B-4A74-9740-0879869DB2F2}" name="Status" dataDxfId="49"/>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CD451-D0BE-442B-94F1-4B5E31C550F2}" name="Table6" displayName="Table6" ref="A1:J121" totalsRowShown="0" headerRowDxfId="48" dataDxfId="46" headerRowBorderDxfId="47" tableBorderDxfId="45" totalsRowBorderDxfId="44">
  <autoFilter ref="A1:J121" xr:uid="{00000000-0009-0000-0000-000003000000}">
    <filterColumn colId="7">
      <filters>
        <filter val="2500000"/>
      </filters>
    </filterColumn>
    <filterColumn colId="9">
      <filters>
        <filter val="Active"/>
      </filters>
    </filterColumn>
  </autoFilter>
  <sortState xmlns:xlrd2="http://schemas.microsoft.com/office/spreadsheetml/2017/richdata2" ref="A2:J121">
    <sortCondition descending="1" ref="H1:H121"/>
  </sortState>
  <tableColumns count="10">
    <tableColumn id="1" xr3:uid="{95292819-8E0B-4CF9-9A01-623F962F7883}" name="Store_ID" dataDxfId="43"/>
    <tableColumn id="2" xr3:uid="{7118C577-9AAA-489E-8BCD-3FFA38621F13}" name="Store Name" dataDxfId="42"/>
    <tableColumn id="3" xr3:uid="{04C283B5-F0C0-420D-823C-EE4CCE213C25}" name="City" dataDxfId="41"/>
    <tableColumn id="4" xr3:uid="{6AB71511-612C-40F7-9684-48C8C2F34353}" name="State" dataDxfId="40"/>
    <tableColumn id="5" xr3:uid="{CCBB23B1-1C86-481D-B6B0-8F139CA3FE3E}" name="Region" dataDxfId="39"/>
    <tableColumn id="6" xr3:uid="{0FF78C82-024A-4E53-A1D0-0C495F4C1ADD}" name="Store Type" dataDxfId="38"/>
    <tableColumn id="7" xr3:uid="{C2745432-E706-48F4-8448-BD1687DA8428}" name="Opening Date" dataDxfId="37"/>
    <tableColumn id="8" xr3:uid="{985007FB-811F-43E8-AB0B-982F16E65A09}" name="Monthly Target" dataDxfId="36"/>
    <tableColumn id="9" xr3:uid="{FDB621CD-1126-4110-B98B-0498F6F4EB7F}" name="Manager" dataDxfId="35"/>
    <tableColumn id="10" xr3:uid="{A7551236-6E6B-4689-A222-DCADF84E36A8}" name="Status" dataDxfId="34"/>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AA6D25-BD6E-4F28-B337-D44448EBFB91}" name="Table5" displayName="Table5" ref="A1:I301" totalsRowShown="0" headerRowDxfId="33" dataDxfId="31" headerRowBorderDxfId="32" tableBorderDxfId="30" totalsRowBorderDxfId="29">
  <autoFilter ref="A1:I301" xr:uid="{00000000-0009-0000-0000-000004000000}"/>
  <tableColumns count="9">
    <tableColumn id="1" xr3:uid="{4FDA84E4-E565-4C45-872E-EA6B466EE201}" name="Employee_ID" dataDxfId="28"/>
    <tableColumn id="2" xr3:uid="{25816007-5404-4A51-A275-2D7AA0AA1E03}" name="Employee Name" dataDxfId="27"/>
    <tableColumn id="3" xr3:uid="{3F54C094-C6C7-4685-9254-204AC949E980}" name="Department" dataDxfId="26"/>
    <tableColumn id="4" xr3:uid="{B71BBCD7-2E0E-47F3-A609-27BFB1645E50}" name="Designation" dataDxfId="25"/>
    <tableColumn id="5" xr3:uid="{62A0EB75-440A-4DBF-9DC6-0150C4280010}" name="Salary" dataDxfId="24"/>
    <tableColumn id="6" xr3:uid="{6FE07952-1D37-410B-84C5-098FACDFB0FF}" name="Joining Date" dataDxfId="23"/>
    <tableColumn id="7" xr3:uid="{E298DF18-3B8C-4DCD-94BE-D313A679E69D}" name="Store_ID" dataDxfId="22"/>
    <tableColumn id="8" xr3:uid="{1D593E90-BB08-4117-971D-09806AB3CCBB}" name="Performance Rating" dataDxfId="21"/>
    <tableColumn id="9" xr3:uid="{070BEDD6-76E8-4A71-A8EB-FDEC95C0A9BA}" name="Employment Status" dataDxfId="2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18" Type="http://schemas.openxmlformats.org/officeDocument/2006/relationships/pivotTable" Target="../pivotTables/pivotTable26.xml"/><Relationship Id="rId3" Type="http://schemas.openxmlformats.org/officeDocument/2006/relationships/pivotTable" Target="../pivotTables/pivotTable11.xml"/><Relationship Id="rId21" Type="http://schemas.openxmlformats.org/officeDocument/2006/relationships/drawing" Target="../drawings/drawing2.xml"/><Relationship Id="rId7" Type="http://schemas.openxmlformats.org/officeDocument/2006/relationships/pivotTable" Target="../pivotTables/pivotTable15.xml"/><Relationship Id="rId12" Type="http://schemas.openxmlformats.org/officeDocument/2006/relationships/pivotTable" Target="../pivotTables/pivotTable20.xml"/><Relationship Id="rId17" Type="http://schemas.openxmlformats.org/officeDocument/2006/relationships/pivotTable" Target="../pivotTables/pivotTable25.xml"/><Relationship Id="rId2" Type="http://schemas.openxmlformats.org/officeDocument/2006/relationships/pivotTable" Target="../pivotTables/pivotTable10.xml"/><Relationship Id="rId16" Type="http://schemas.openxmlformats.org/officeDocument/2006/relationships/pivotTable" Target="../pivotTables/pivotTable24.xml"/><Relationship Id="rId20" Type="http://schemas.openxmlformats.org/officeDocument/2006/relationships/pivotTable" Target="../pivotTables/pivotTable28.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openxmlformats.org/officeDocument/2006/relationships/pivotTable" Target="../pivotTables/pivotTable23.xml"/><Relationship Id="rId23" Type="http://schemas.microsoft.com/office/2007/relationships/slicer" Target="../slicers/slicer2.xml"/><Relationship Id="rId10" Type="http://schemas.openxmlformats.org/officeDocument/2006/relationships/pivotTable" Target="../pivotTables/pivotTable18.xml"/><Relationship Id="rId19" Type="http://schemas.openxmlformats.org/officeDocument/2006/relationships/pivotTable" Target="../pivotTables/pivotTable27.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ivotTable" Target="../pivotTables/pivotTable22.xml"/><Relationship Id="rId22"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C0A5C-526A-4E08-A201-1C984AC4E456}">
  <dimension ref="A1:AM23"/>
  <sheetViews>
    <sheetView workbookViewId="0">
      <selection activeCell="A3" sqref="A3:AM23"/>
    </sheetView>
  </sheetViews>
  <sheetFormatPr defaultRowHeight="15" x14ac:dyDescent="0.25"/>
  <cols>
    <col min="1" max="1" width="12.7109375" bestFit="1" customWidth="1"/>
    <col min="2" max="2" width="14.28515625" bestFit="1" customWidth="1"/>
    <col min="3" max="4" width="9.28515625" bestFit="1" customWidth="1"/>
    <col min="5" max="5" width="16.42578125" bestFit="1" customWidth="1"/>
    <col min="6" max="6" width="14.7109375" bestFit="1" customWidth="1"/>
    <col min="7" max="7" width="22.7109375" bestFit="1" customWidth="1"/>
    <col min="8" max="8" width="10" bestFit="1" customWidth="1"/>
    <col min="9" max="9" width="19.7109375" bestFit="1" customWidth="1"/>
    <col min="10" max="10" width="15.140625" bestFit="1" customWidth="1"/>
    <col min="11" max="11" width="14.7109375" bestFit="1" customWidth="1"/>
    <col min="12" max="12" width="13" bestFit="1" customWidth="1"/>
    <col min="13" max="13" width="23.42578125" bestFit="1" customWidth="1"/>
    <col min="14" max="14" width="15.42578125" bestFit="1" customWidth="1"/>
    <col min="15" max="15" width="14.85546875" bestFit="1" customWidth="1"/>
    <col min="16" max="16" width="9.28515625" bestFit="1" customWidth="1"/>
    <col min="17" max="17" width="10.85546875" bestFit="1" customWidth="1"/>
    <col min="18" max="18" width="31.85546875" bestFit="1" customWidth="1"/>
    <col min="19" max="19" width="17" bestFit="1" customWidth="1"/>
    <col min="20" max="20" width="12.42578125" bestFit="1" customWidth="1"/>
    <col min="21" max="21" width="15" bestFit="1" customWidth="1"/>
    <col min="22" max="22" width="22" bestFit="1" customWidth="1"/>
    <col min="23" max="23" width="11" bestFit="1" customWidth="1"/>
    <col min="24" max="24" width="12" bestFit="1" customWidth="1"/>
    <col min="25" max="25" width="13" bestFit="1" customWidth="1"/>
    <col min="26" max="26" width="18.7109375" bestFit="1" customWidth="1"/>
    <col min="27" max="27" width="9.28515625" bestFit="1" customWidth="1"/>
    <col min="28" max="28" width="14.28515625" bestFit="1" customWidth="1"/>
    <col min="29" max="29" width="15.5703125" bestFit="1" customWidth="1"/>
    <col min="30" max="30" width="14.7109375" bestFit="1" customWidth="1"/>
    <col min="31" max="31" width="9.28515625" bestFit="1" customWidth="1"/>
    <col min="32" max="32" width="18.140625" bestFit="1" customWidth="1"/>
    <col min="33" max="33" width="17.140625" bestFit="1" customWidth="1"/>
    <col min="34" max="34" width="17" bestFit="1" customWidth="1"/>
    <col min="35" max="35" width="15.7109375" bestFit="1" customWidth="1"/>
    <col min="36" max="36" width="15.140625" bestFit="1" customWidth="1"/>
    <col min="37" max="37" width="13.28515625" bestFit="1" customWidth="1"/>
    <col min="38" max="38" width="14.7109375" bestFit="1" customWidth="1"/>
    <col min="39" max="39" width="11.28515625" bestFit="1" customWidth="1"/>
  </cols>
  <sheetData>
    <row r="1" spans="1:39" x14ac:dyDescent="0.25">
      <c r="A1" s="53" t="s">
        <v>9308</v>
      </c>
    </row>
    <row r="3" spans="1:39" x14ac:dyDescent="0.25">
      <c r="A3" t="s">
        <v>0</v>
      </c>
      <c r="B3" t="s">
        <v>1</v>
      </c>
      <c r="C3" t="s">
        <v>9270</v>
      </c>
      <c r="D3" t="s">
        <v>9271</v>
      </c>
      <c r="E3" t="s">
        <v>9272</v>
      </c>
      <c r="F3" t="s">
        <v>2</v>
      </c>
      <c r="G3" t="s">
        <v>4918</v>
      </c>
      <c r="H3" t="s">
        <v>4919</v>
      </c>
      <c r="I3" t="s">
        <v>4923</v>
      </c>
      <c r="J3" t="s">
        <v>4924</v>
      </c>
      <c r="K3" t="s">
        <v>4926</v>
      </c>
      <c r="L3" t="s">
        <v>3</v>
      </c>
      <c r="M3" t="s">
        <v>7515</v>
      </c>
      <c r="N3" t="s">
        <v>7516</v>
      </c>
      <c r="O3" t="s">
        <v>9223</v>
      </c>
      <c r="P3" t="s">
        <v>7518</v>
      </c>
      <c r="Q3" t="s">
        <v>4</v>
      </c>
      <c r="R3" t="s">
        <v>8050</v>
      </c>
      <c r="S3" t="s">
        <v>8053</v>
      </c>
      <c r="T3" t="s">
        <v>4925</v>
      </c>
      <c r="U3" t="s">
        <v>5</v>
      </c>
      <c r="V3" t="s">
        <v>8240</v>
      </c>
      <c r="W3" t="s">
        <v>6</v>
      </c>
      <c r="X3" t="s">
        <v>7</v>
      </c>
      <c r="Y3" t="s">
        <v>8</v>
      </c>
      <c r="Z3" t="s">
        <v>9</v>
      </c>
      <c r="AA3" t="s">
        <v>10</v>
      </c>
      <c r="AB3" t="s">
        <v>11</v>
      </c>
      <c r="AC3" t="s">
        <v>12</v>
      </c>
      <c r="AD3" t="s">
        <v>13</v>
      </c>
      <c r="AE3" t="s">
        <v>14</v>
      </c>
      <c r="AF3" t="s">
        <v>9264</v>
      </c>
      <c r="AG3" t="s">
        <v>9277</v>
      </c>
      <c r="AH3" t="s">
        <v>15</v>
      </c>
      <c r="AI3" t="s">
        <v>16</v>
      </c>
      <c r="AJ3" t="s">
        <v>17</v>
      </c>
      <c r="AK3" t="s">
        <v>18</v>
      </c>
      <c r="AL3" t="s">
        <v>9265</v>
      </c>
      <c r="AM3" t="s">
        <v>19</v>
      </c>
    </row>
    <row r="4" spans="1:39" x14ac:dyDescent="0.25">
      <c r="A4" t="s">
        <v>4794</v>
      </c>
      <c r="B4" s="52">
        <v>45567</v>
      </c>
      <c r="C4">
        <v>2024</v>
      </c>
      <c r="D4" t="s">
        <v>9232</v>
      </c>
      <c r="E4" t="s">
        <v>9288</v>
      </c>
      <c r="F4" t="s">
        <v>2734</v>
      </c>
      <c r="G4" t="s">
        <v>6034</v>
      </c>
      <c r="H4" t="s">
        <v>4930</v>
      </c>
      <c r="I4" t="s">
        <v>5225</v>
      </c>
      <c r="J4" t="s">
        <v>4934</v>
      </c>
      <c r="K4" t="s">
        <v>4952</v>
      </c>
      <c r="L4" t="s">
        <v>106</v>
      </c>
      <c r="M4" t="s">
        <v>7957</v>
      </c>
      <c r="N4" t="s">
        <v>7553</v>
      </c>
      <c r="O4" t="s">
        <v>7912</v>
      </c>
      <c r="P4" t="s">
        <v>7707</v>
      </c>
      <c r="Q4" t="s">
        <v>516</v>
      </c>
      <c r="R4" t="s">
        <v>8095</v>
      </c>
      <c r="S4">
        <v>2500000</v>
      </c>
      <c r="T4" t="s">
        <v>4943</v>
      </c>
      <c r="U4" t="s">
        <v>263</v>
      </c>
      <c r="V4" t="s">
        <v>8395</v>
      </c>
      <c r="W4">
        <v>2</v>
      </c>
      <c r="X4">
        <v>1768.99</v>
      </c>
      <c r="Y4">
        <v>20</v>
      </c>
      <c r="Z4">
        <v>707.6</v>
      </c>
      <c r="AA4">
        <v>12</v>
      </c>
      <c r="AB4">
        <v>339.65</v>
      </c>
      <c r="AC4">
        <v>3170.03</v>
      </c>
      <c r="AD4">
        <v>2814.66</v>
      </c>
      <c r="AE4">
        <v>15.720000000000368</v>
      </c>
      <c r="AF4" t="s">
        <v>136</v>
      </c>
      <c r="AG4">
        <v>4.9589436062120445E-3</v>
      </c>
      <c r="AH4" t="s">
        <v>136</v>
      </c>
      <c r="AI4" t="s">
        <v>26</v>
      </c>
      <c r="AJ4" t="s">
        <v>27</v>
      </c>
      <c r="AK4" t="s">
        <v>593</v>
      </c>
      <c r="AL4" t="s">
        <v>9266</v>
      </c>
      <c r="AM4" t="s">
        <v>29</v>
      </c>
    </row>
    <row r="5" spans="1:39" x14ac:dyDescent="0.25">
      <c r="A5" t="s">
        <v>4660</v>
      </c>
      <c r="B5" s="52">
        <v>45602</v>
      </c>
      <c r="C5">
        <v>2024</v>
      </c>
      <c r="D5" t="s">
        <v>9233</v>
      </c>
      <c r="E5" t="s">
        <v>9289</v>
      </c>
      <c r="F5" t="s">
        <v>378</v>
      </c>
      <c r="G5" t="s">
        <v>5350</v>
      </c>
      <c r="H5" t="s">
        <v>4930</v>
      </c>
      <c r="I5" t="s">
        <v>5013</v>
      </c>
      <c r="J5" t="s">
        <v>4950</v>
      </c>
      <c r="K5" t="s">
        <v>4952</v>
      </c>
      <c r="L5" t="s">
        <v>106</v>
      </c>
      <c r="M5" t="s">
        <v>7957</v>
      </c>
      <c r="N5" t="s">
        <v>7553</v>
      </c>
      <c r="O5" t="s">
        <v>7912</v>
      </c>
      <c r="P5" t="s">
        <v>7707</v>
      </c>
      <c r="Q5" t="s">
        <v>1083</v>
      </c>
      <c r="R5" t="s">
        <v>8090</v>
      </c>
      <c r="S5">
        <v>2500000</v>
      </c>
      <c r="T5" t="s">
        <v>4943</v>
      </c>
      <c r="U5" t="s">
        <v>283</v>
      </c>
      <c r="V5" t="s">
        <v>8441</v>
      </c>
      <c r="W5">
        <v>1</v>
      </c>
      <c r="X5">
        <v>1733.53</v>
      </c>
      <c r="Y5">
        <v>20</v>
      </c>
      <c r="Z5">
        <v>346.71</v>
      </c>
      <c r="AA5">
        <v>12</v>
      </c>
      <c r="AB5">
        <v>166.42</v>
      </c>
      <c r="AC5">
        <v>1553.24</v>
      </c>
      <c r="AD5">
        <v>1407.33</v>
      </c>
      <c r="AE5">
        <v>-20.509999999999906</v>
      </c>
      <c r="AF5" t="s">
        <v>25</v>
      </c>
      <c r="AG5">
        <v>-1.3204656073755443E-2</v>
      </c>
      <c r="AH5" t="s">
        <v>25</v>
      </c>
      <c r="AI5" t="s">
        <v>36</v>
      </c>
      <c r="AJ5" t="s">
        <v>27</v>
      </c>
      <c r="AK5" t="s">
        <v>361</v>
      </c>
      <c r="AL5" t="s">
        <v>9266</v>
      </c>
      <c r="AM5" t="s">
        <v>29</v>
      </c>
    </row>
    <row r="6" spans="1:39" x14ac:dyDescent="0.25">
      <c r="A6" t="s">
        <v>4572</v>
      </c>
      <c r="B6" s="52">
        <v>45399</v>
      </c>
      <c r="C6">
        <v>2024</v>
      </c>
      <c r="D6" t="s">
        <v>9226</v>
      </c>
      <c r="E6" t="s">
        <v>9290</v>
      </c>
      <c r="F6" t="s">
        <v>1425</v>
      </c>
      <c r="G6" t="s">
        <v>6225</v>
      </c>
      <c r="H6" t="s">
        <v>4930</v>
      </c>
      <c r="I6" t="s">
        <v>5161</v>
      </c>
      <c r="J6" t="s">
        <v>4934</v>
      </c>
      <c r="K6" t="s">
        <v>4952</v>
      </c>
      <c r="L6" t="s">
        <v>106</v>
      </c>
      <c r="M6" t="s">
        <v>7957</v>
      </c>
      <c r="N6" t="s">
        <v>7553</v>
      </c>
      <c r="O6" t="s">
        <v>7912</v>
      </c>
      <c r="P6" t="s">
        <v>7707</v>
      </c>
      <c r="Q6" t="s">
        <v>606</v>
      </c>
      <c r="R6" t="s">
        <v>8139</v>
      </c>
      <c r="S6">
        <v>1200000</v>
      </c>
      <c r="T6" t="s">
        <v>4943</v>
      </c>
      <c r="U6" t="s">
        <v>49</v>
      </c>
      <c r="V6" t="s">
        <v>8563</v>
      </c>
      <c r="W6">
        <v>4</v>
      </c>
      <c r="X6">
        <v>1690.9</v>
      </c>
      <c r="Y6">
        <v>0</v>
      </c>
      <c r="Z6">
        <v>0</v>
      </c>
      <c r="AA6">
        <v>12</v>
      </c>
      <c r="AB6">
        <v>811.63</v>
      </c>
      <c r="AC6">
        <v>7575.23</v>
      </c>
      <c r="AD6">
        <v>5629.32</v>
      </c>
      <c r="AE6">
        <v>1134.2799999999997</v>
      </c>
      <c r="AF6" t="s">
        <v>25</v>
      </c>
      <c r="AG6">
        <v>0.14973538757239052</v>
      </c>
      <c r="AH6" t="s">
        <v>25</v>
      </c>
      <c r="AI6" t="s">
        <v>26</v>
      </c>
      <c r="AJ6" t="s">
        <v>27</v>
      </c>
      <c r="AK6" t="s">
        <v>1431</v>
      </c>
      <c r="AL6" t="s">
        <v>9268</v>
      </c>
      <c r="AM6" t="s">
        <v>29</v>
      </c>
    </row>
    <row r="7" spans="1:39" x14ac:dyDescent="0.25">
      <c r="A7" t="s">
        <v>4437</v>
      </c>
      <c r="B7" s="52">
        <v>45622</v>
      </c>
      <c r="C7">
        <v>2024</v>
      </c>
      <c r="D7" t="s">
        <v>9233</v>
      </c>
      <c r="E7" t="s">
        <v>9291</v>
      </c>
      <c r="F7" t="s">
        <v>2673</v>
      </c>
      <c r="G7" t="s">
        <v>6955</v>
      </c>
      <c r="H7" t="s">
        <v>4930</v>
      </c>
      <c r="I7" t="s">
        <v>5320</v>
      </c>
      <c r="J7" t="s">
        <v>4950</v>
      </c>
      <c r="K7" t="s">
        <v>5059</v>
      </c>
      <c r="L7" t="s">
        <v>106</v>
      </c>
      <c r="M7" t="s">
        <v>7957</v>
      </c>
      <c r="N7" t="s">
        <v>7553</v>
      </c>
      <c r="O7" t="s">
        <v>7912</v>
      </c>
      <c r="P7" t="s">
        <v>7707</v>
      </c>
      <c r="Q7" t="s">
        <v>503</v>
      </c>
      <c r="R7" t="s">
        <v>8229</v>
      </c>
      <c r="S7">
        <v>2000000</v>
      </c>
      <c r="T7" t="s">
        <v>4935</v>
      </c>
      <c r="U7" t="s">
        <v>220</v>
      </c>
      <c r="V7" t="s">
        <v>8526</v>
      </c>
      <c r="W7">
        <v>1</v>
      </c>
      <c r="X7">
        <v>1742.37</v>
      </c>
      <c r="Y7">
        <v>20</v>
      </c>
      <c r="Z7">
        <v>348.47</v>
      </c>
      <c r="AA7">
        <v>12</v>
      </c>
      <c r="AB7">
        <v>167.27</v>
      </c>
      <c r="AC7">
        <v>1561.17</v>
      </c>
      <c r="AD7">
        <v>1407.33</v>
      </c>
      <c r="AE7">
        <v>-13.429999999999865</v>
      </c>
      <c r="AF7" t="s">
        <v>25</v>
      </c>
      <c r="AG7">
        <v>-8.6025224671239294E-3</v>
      </c>
      <c r="AH7" t="s">
        <v>25</v>
      </c>
      <c r="AI7" t="s">
        <v>36</v>
      </c>
      <c r="AJ7" t="s">
        <v>27</v>
      </c>
      <c r="AK7" t="s">
        <v>3073</v>
      </c>
      <c r="AL7" t="s">
        <v>9268</v>
      </c>
      <c r="AM7" t="s">
        <v>29</v>
      </c>
    </row>
    <row r="8" spans="1:39" x14ac:dyDescent="0.25">
      <c r="A8" t="s">
        <v>4073</v>
      </c>
      <c r="B8" s="52">
        <v>45587</v>
      </c>
      <c r="C8">
        <v>2024</v>
      </c>
      <c r="D8" t="s">
        <v>9232</v>
      </c>
      <c r="E8" t="s">
        <v>9292</v>
      </c>
      <c r="F8" t="s">
        <v>2682</v>
      </c>
      <c r="G8" t="s">
        <v>7046</v>
      </c>
      <c r="H8" t="s">
        <v>4966</v>
      </c>
      <c r="I8" t="s">
        <v>5005</v>
      </c>
      <c r="J8" t="s">
        <v>4942</v>
      </c>
      <c r="K8" t="s">
        <v>4952</v>
      </c>
      <c r="L8" t="s">
        <v>106</v>
      </c>
      <c r="M8" t="s">
        <v>7957</v>
      </c>
      <c r="N8" t="s">
        <v>7553</v>
      </c>
      <c r="O8" t="s">
        <v>7912</v>
      </c>
      <c r="P8" t="s">
        <v>7707</v>
      </c>
      <c r="Q8" t="s">
        <v>23</v>
      </c>
      <c r="R8" t="s">
        <v>8124</v>
      </c>
      <c r="S8">
        <v>1000000</v>
      </c>
      <c r="T8" t="s">
        <v>4943</v>
      </c>
      <c r="U8" t="s">
        <v>263</v>
      </c>
      <c r="V8" t="s">
        <v>8395</v>
      </c>
      <c r="W8">
        <v>1</v>
      </c>
      <c r="X8">
        <v>1829.49</v>
      </c>
      <c r="Y8">
        <v>30</v>
      </c>
      <c r="Z8">
        <v>548.85</v>
      </c>
      <c r="AA8">
        <v>12</v>
      </c>
      <c r="AB8">
        <v>153.68</v>
      </c>
      <c r="AC8">
        <v>1434.32</v>
      </c>
      <c r="AD8">
        <v>1407.33</v>
      </c>
      <c r="AE8">
        <v>-126.69</v>
      </c>
      <c r="AF8" t="s">
        <v>69</v>
      </c>
      <c r="AG8">
        <v>-8.8327569858887844E-2</v>
      </c>
      <c r="AH8" t="s">
        <v>69</v>
      </c>
      <c r="AI8" t="s">
        <v>26</v>
      </c>
      <c r="AJ8" t="s">
        <v>27</v>
      </c>
      <c r="AK8" t="s">
        <v>2607</v>
      </c>
      <c r="AL8" t="s">
        <v>9269</v>
      </c>
      <c r="AM8" t="s">
        <v>29</v>
      </c>
    </row>
    <row r="9" spans="1:39" x14ac:dyDescent="0.25">
      <c r="A9" t="s">
        <v>4048</v>
      </c>
      <c r="B9" s="52">
        <v>45710</v>
      </c>
      <c r="C9">
        <v>2025</v>
      </c>
      <c r="D9" t="s">
        <v>9236</v>
      </c>
      <c r="E9" t="s">
        <v>9293</v>
      </c>
      <c r="F9" t="s">
        <v>425</v>
      </c>
      <c r="G9" t="s">
        <v>5206</v>
      </c>
      <c r="H9" t="s">
        <v>4966</v>
      </c>
      <c r="I9" t="s">
        <v>5064</v>
      </c>
      <c r="J9" t="s">
        <v>4963</v>
      </c>
      <c r="K9" t="s">
        <v>4936</v>
      </c>
      <c r="L9" t="s">
        <v>106</v>
      </c>
      <c r="M9" t="s">
        <v>7957</v>
      </c>
      <c r="N9" t="s">
        <v>7553</v>
      </c>
      <c r="O9" t="s">
        <v>7912</v>
      </c>
      <c r="P9" t="s">
        <v>7707</v>
      </c>
      <c r="Q9" t="s">
        <v>557</v>
      </c>
      <c r="R9" t="s">
        <v>8184</v>
      </c>
      <c r="S9">
        <v>2500000</v>
      </c>
      <c r="T9" t="s">
        <v>4935</v>
      </c>
      <c r="U9" t="s">
        <v>220</v>
      </c>
      <c r="V9" t="s">
        <v>8526</v>
      </c>
      <c r="W9">
        <v>2</v>
      </c>
      <c r="X9">
        <v>1860.09</v>
      </c>
      <c r="Y9">
        <v>15</v>
      </c>
      <c r="Z9">
        <v>558.03</v>
      </c>
      <c r="AA9">
        <v>12</v>
      </c>
      <c r="AB9">
        <v>379.46</v>
      </c>
      <c r="AC9">
        <v>3541.61</v>
      </c>
      <c r="AD9">
        <v>2814.66</v>
      </c>
      <c r="AE9">
        <v>347.49000000000029</v>
      </c>
      <c r="AF9" t="s">
        <v>119</v>
      </c>
      <c r="AG9">
        <v>9.8116393391706108E-2</v>
      </c>
      <c r="AH9" t="s">
        <v>119</v>
      </c>
      <c r="AI9" t="s">
        <v>26</v>
      </c>
      <c r="AJ9" t="s">
        <v>27</v>
      </c>
      <c r="AK9" t="s">
        <v>2948</v>
      </c>
      <c r="AL9" t="s">
        <v>9269</v>
      </c>
      <c r="AM9" t="s">
        <v>38</v>
      </c>
    </row>
    <row r="10" spans="1:39" x14ac:dyDescent="0.25">
      <c r="A10" t="s">
        <v>3985</v>
      </c>
      <c r="B10" s="52">
        <v>45628</v>
      </c>
      <c r="C10">
        <v>2024</v>
      </c>
      <c r="D10" t="s">
        <v>9234</v>
      </c>
      <c r="E10" t="s">
        <v>9294</v>
      </c>
      <c r="F10" t="s">
        <v>1291</v>
      </c>
      <c r="G10" t="s">
        <v>5865</v>
      </c>
      <c r="H10" t="s">
        <v>4966</v>
      </c>
      <c r="I10" t="s">
        <v>5269</v>
      </c>
      <c r="J10" t="s">
        <v>4970</v>
      </c>
      <c r="K10" t="s">
        <v>4944</v>
      </c>
      <c r="L10" t="s">
        <v>106</v>
      </c>
      <c r="M10" t="s">
        <v>7957</v>
      </c>
      <c r="N10" t="s">
        <v>7553</v>
      </c>
      <c r="O10" t="s">
        <v>7912</v>
      </c>
      <c r="P10" t="s">
        <v>7707</v>
      </c>
      <c r="Q10" t="s">
        <v>1055</v>
      </c>
      <c r="R10" t="s">
        <v>8190</v>
      </c>
      <c r="S10">
        <v>2500000</v>
      </c>
      <c r="T10" t="s">
        <v>4951</v>
      </c>
      <c r="U10" t="s">
        <v>417</v>
      </c>
      <c r="V10" t="s">
        <v>8624</v>
      </c>
      <c r="W10">
        <v>2</v>
      </c>
      <c r="X10">
        <v>1829</v>
      </c>
      <c r="Y10">
        <v>10</v>
      </c>
      <c r="Z10">
        <v>365.8</v>
      </c>
      <c r="AA10">
        <v>12</v>
      </c>
      <c r="AB10">
        <v>395.06</v>
      </c>
      <c r="AC10">
        <v>3687.26</v>
      </c>
      <c r="AD10">
        <v>2814.66</v>
      </c>
      <c r="AE10">
        <v>477.54000000000036</v>
      </c>
      <c r="AF10" t="s">
        <v>56</v>
      </c>
      <c r="AG10">
        <v>0.12951080205898155</v>
      </c>
      <c r="AH10" t="s">
        <v>56</v>
      </c>
      <c r="AI10" t="s">
        <v>36</v>
      </c>
      <c r="AJ10" t="s">
        <v>27</v>
      </c>
      <c r="AK10" t="s">
        <v>2216</v>
      </c>
      <c r="AL10" t="s">
        <v>9267</v>
      </c>
      <c r="AM10" t="s">
        <v>29</v>
      </c>
    </row>
    <row r="11" spans="1:39" x14ac:dyDescent="0.25">
      <c r="A11" t="s">
        <v>3946</v>
      </c>
      <c r="B11" s="52">
        <v>45498</v>
      </c>
      <c r="C11">
        <v>2024</v>
      </c>
      <c r="D11" t="s">
        <v>9229</v>
      </c>
      <c r="E11" t="s">
        <v>9295</v>
      </c>
      <c r="F11" t="s">
        <v>1311</v>
      </c>
      <c r="G11" t="s">
        <v>5677</v>
      </c>
      <c r="H11" t="s">
        <v>4966</v>
      </c>
      <c r="I11" t="s">
        <v>4949</v>
      </c>
      <c r="J11" t="s">
        <v>4950</v>
      </c>
      <c r="K11" t="s">
        <v>4952</v>
      </c>
      <c r="L11" t="s">
        <v>106</v>
      </c>
      <c r="M11" t="s">
        <v>7957</v>
      </c>
      <c r="N11" t="s">
        <v>7553</v>
      </c>
      <c r="O11" t="s">
        <v>7912</v>
      </c>
      <c r="P11" t="s">
        <v>7707</v>
      </c>
      <c r="Q11" t="s">
        <v>123</v>
      </c>
      <c r="R11" t="s">
        <v>8129</v>
      </c>
      <c r="S11">
        <v>1200000</v>
      </c>
      <c r="T11" t="s">
        <v>4935</v>
      </c>
      <c r="U11" t="s">
        <v>435</v>
      </c>
      <c r="V11" t="s">
        <v>6017</v>
      </c>
      <c r="W11">
        <v>1</v>
      </c>
      <c r="X11">
        <v>1835.19</v>
      </c>
      <c r="Y11">
        <v>0</v>
      </c>
      <c r="Z11">
        <v>0</v>
      </c>
      <c r="AA11">
        <v>12</v>
      </c>
      <c r="AB11">
        <v>220.22</v>
      </c>
      <c r="AC11">
        <v>2055.41</v>
      </c>
      <c r="AD11">
        <v>1407.33</v>
      </c>
      <c r="AE11">
        <v>427.8599999999999</v>
      </c>
      <c r="AF11" t="s">
        <v>56</v>
      </c>
      <c r="AG11">
        <v>0.20816284828817605</v>
      </c>
      <c r="AH11" t="s">
        <v>56</v>
      </c>
      <c r="AI11" t="s">
        <v>26</v>
      </c>
      <c r="AJ11" t="s">
        <v>27</v>
      </c>
      <c r="AK11" t="s">
        <v>2777</v>
      </c>
      <c r="AL11" t="s">
        <v>9266</v>
      </c>
      <c r="AM11" t="s">
        <v>29</v>
      </c>
    </row>
    <row r="12" spans="1:39" x14ac:dyDescent="0.25">
      <c r="A12" t="s">
        <v>3349</v>
      </c>
      <c r="B12" s="52">
        <v>45568</v>
      </c>
      <c r="C12">
        <v>2024</v>
      </c>
      <c r="D12" t="s">
        <v>9232</v>
      </c>
      <c r="E12" t="s">
        <v>9296</v>
      </c>
      <c r="F12" t="s">
        <v>2797</v>
      </c>
      <c r="G12" t="s">
        <v>5715</v>
      </c>
      <c r="H12" t="s">
        <v>4966</v>
      </c>
      <c r="I12" t="s">
        <v>4993</v>
      </c>
      <c r="J12" t="s">
        <v>4942</v>
      </c>
      <c r="K12" t="s">
        <v>4952</v>
      </c>
      <c r="L12" t="s">
        <v>106</v>
      </c>
      <c r="M12" t="s">
        <v>7957</v>
      </c>
      <c r="N12" t="s">
        <v>7553</v>
      </c>
      <c r="O12" t="s">
        <v>7912</v>
      </c>
      <c r="P12" t="s">
        <v>7707</v>
      </c>
      <c r="Q12" t="s">
        <v>1482</v>
      </c>
      <c r="R12" t="s">
        <v>8095</v>
      </c>
      <c r="S12">
        <v>2500000</v>
      </c>
      <c r="T12" t="s">
        <v>4943</v>
      </c>
      <c r="U12" t="s">
        <v>102</v>
      </c>
      <c r="V12" t="s">
        <v>5944</v>
      </c>
      <c r="W12">
        <v>1</v>
      </c>
      <c r="X12">
        <v>1719.04</v>
      </c>
      <c r="Y12">
        <v>25</v>
      </c>
      <c r="Z12">
        <v>429.76</v>
      </c>
      <c r="AA12">
        <v>12</v>
      </c>
      <c r="AB12">
        <v>154.71</v>
      </c>
      <c r="AC12">
        <v>1443.99</v>
      </c>
      <c r="AD12">
        <v>1407.33</v>
      </c>
      <c r="AE12">
        <v>-118.04999999999993</v>
      </c>
      <c r="AF12" t="s">
        <v>25</v>
      </c>
      <c r="AG12">
        <v>-8.1752643716369172E-2</v>
      </c>
      <c r="AH12" t="s">
        <v>25</v>
      </c>
      <c r="AI12" t="s">
        <v>26</v>
      </c>
      <c r="AJ12" t="s">
        <v>27</v>
      </c>
      <c r="AK12" t="s">
        <v>2629</v>
      </c>
      <c r="AL12" t="s">
        <v>9266</v>
      </c>
      <c r="AM12" t="s">
        <v>29</v>
      </c>
    </row>
    <row r="13" spans="1:39" x14ac:dyDescent="0.25">
      <c r="A13" t="s">
        <v>3206</v>
      </c>
      <c r="B13" s="52">
        <v>45567</v>
      </c>
      <c r="C13">
        <v>2024</v>
      </c>
      <c r="D13" t="s">
        <v>9232</v>
      </c>
      <c r="E13" t="s">
        <v>9297</v>
      </c>
      <c r="F13" t="s">
        <v>3207</v>
      </c>
      <c r="G13" t="s">
        <v>6408</v>
      </c>
      <c r="H13" t="s">
        <v>4966</v>
      </c>
      <c r="I13" t="s">
        <v>5040</v>
      </c>
      <c r="J13" t="s">
        <v>4950</v>
      </c>
      <c r="K13" t="s">
        <v>4952</v>
      </c>
      <c r="L13" t="s">
        <v>106</v>
      </c>
      <c r="M13" t="s">
        <v>7957</v>
      </c>
      <c r="N13" t="s">
        <v>7553</v>
      </c>
      <c r="O13" t="s">
        <v>7912</v>
      </c>
      <c r="P13" t="s">
        <v>7707</v>
      </c>
      <c r="Q13" t="s">
        <v>567</v>
      </c>
      <c r="R13" t="s">
        <v>8161</v>
      </c>
      <c r="S13">
        <v>1200000</v>
      </c>
      <c r="T13" t="s">
        <v>4935</v>
      </c>
      <c r="U13" t="s">
        <v>482</v>
      </c>
      <c r="V13" t="s">
        <v>8656</v>
      </c>
      <c r="W13">
        <v>1</v>
      </c>
      <c r="X13">
        <v>1797.13</v>
      </c>
      <c r="Y13">
        <v>25</v>
      </c>
      <c r="Z13">
        <v>449.28</v>
      </c>
      <c r="AA13">
        <v>12</v>
      </c>
      <c r="AB13">
        <v>161.74</v>
      </c>
      <c r="AC13">
        <v>1509.59</v>
      </c>
      <c r="AD13">
        <v>1407.33</v>
      </c>
      <c r="AE13">
        <v>-59.480000000000018</v>
      </c>
      <c r="AF13" t="s">
        <v>56</v>
      </c>
      <c r="AG13">
        <v>-3.9401426877496551E-2</v>
      </c>
      <c r="AH13" t="s">
        <v>56</v>
      </c>
      <c r="AI13" t="s">
        <v>26</v>
      </c>
      <c r="AJ13" t="s">
        <v>27</v>
      </c>
      <c r="AK13" t="s">
        <v>414</v>
      </c>
      <c r="AL13" t="s">
        <v>9266</v>
      </c>
      <c r="AM13" t="s">
        <v>29</v>
      </c>
    </row>
    <row r="14" spans="1:39" x14ac:dyDescent="0.25">
      <c r="A14" t="s">
        <v>2772</v>
      </c>
      <c r="B14" s="52">
        <v>45580</v>
      </c>
      <c r="C14">
        <v>2024</v>
      </c>
      <c r="D14" t="s">
        <v>9232</v>
      </c>
      <c r="E14" t="s">
        <v>9298</v>
      </c>
      <c r="F14" t="s">
        <v>2773</v>
      </c>
      <c r="G14" t="s">
        <v>5138</v>
      </c>
      <c r="H14" t="s">
        <v>4966</v>
      </c>
      <c r="I14" t="s">
        <v>5141</v>
      </c>
      <c r="J14" t="s">
        <v>4963</v>
      </c>
      <c r="K14" t="s">
        <v>4952</v>
      </c>
      <c r="L14" t="s">
        <v>106</v>
      </c>
      <c r="M14" t="s">
        <v>7957</v>
      </c>
      <c r="N14" t="s">
        <v>7553</v>
      </c>
      <c r="O14" t="s">
        <v>7912</v>
      </c>
      <c r="P14" t="s">
        <v>7707</v>
      </c>
      <c r="Q14" t="s">
        <v>1853</v>
      </c>
      <c r="R14" t="s">
        <v>8139</v>
      </c>
      <c r="S14">
        <v>1200000</v>
      </c>
      <c r="T14" t="s">
        <v>4943</v>
      </c>
      <c r="U14" t="s">
        <v>176</v>
      </c>
      <c r="V14" t="s">
        <v>8715</v>
      </c>
      <c r="W14">
        <v>3</v>
      </c>
      <c r="X14">
        <v>1786.37</v>
      </c>
      <c r="Y14">
        <v>10</v>
      </c>
      <c r="Z14">
        <v>535.91</v>
      </c>
      <c r="AA14">
        <v>12</v>
      </c>
      <c r="AB14">
        <v>578.78</v>
      </c>
      <c r="AC14">
        <v>5401.98</v>
      </c>
      <c r="AD14">
        <v>4221.99</v>
      </c>
      <c r="AE14">
        <v>601.20999999999981</v>
      </c>
      <c r="AF14" t="s">
        <v>35</v>
      </c>
      <c r="AG14">
        <v>0.11129437724686131</v>
      </c>
      <c r="AH14" t="s">
        <v>35</v>
      </c>
      <c r="AI14" t="s">
        <v>36</v>
      </c>
      <c r="AJ14" t="s">
        <v>27</v>
      </c>
      <c r="AK14" t="s">
        <v>1023</v>
      </c>
      <c r="AL14" t="s">
        <v>9268</v>
      </c>
      <c r="AM14" t="s">
        <v>29</v>
      </c>
    </row>
    <row r="15" spans="1:39" x14ac:dyDescent="0.25">
      <c r="A15" t="s">
        <v>2754</v>
      </c>
      <c r="B15" s="52">
        <v>45591</v>
      </c>
      <c r="C15">
        <v>2024</v>
      </c>
      <c r="D15" t="s">
        <v>9232</v>
      </c>
      <c r="E15" t="s">
        <v>9299</v>
      </c>
      <c r="F15" t="s">
        <v>2427</v>
      </c>
      <c r="G15" t="s">
        <v>5766</v>
      </c>
      <c r="H15" t="s">
        <v>4966</v>
      </c>
      <c r="I15" t="s">
        <v>4985</v>
      </c>
      <c r="J15" t="s">
        <v>4950</v>
      </c>
      <c r="K15" t="s">
        <v>4944</v>
      </c>
      <c r="L15" t="s">
        <v>106</v>
      </c>
      <c r="M15" t="s">
        <v>7957</v>
      </c>
      <c r="N15" t="s">
        <v>7553</v>
      </c>
      <c r="O15" t="s">
        <v>7912</v>
      </c>
      <c r="P15" t="s">
        <v>7707</v>
      </c>
      <c r="Q15" t="s">
        <v>588</v>
      </c>
      <c r="R15" t="s">
        <v>8078</v>
      </c>
      <c r="S15">
        <v>2000000</v>
      </c>
      <c r="T15" t="s">
        <v>4943</v>
      </c>
      <c r="U15" t="s">
        <v>229</v>
      </c>
      <c r="V15" t="s">
        <v>8524</v>
      </c>
      <c r="W15">
        <v>1</v>
      </c>
      <c r="X15">
        <v>1850.69</v>
      </c>
      <c r="Y15">
        <v>5</v>
      </c>
      <c r="Z15">
        <v>92.53</v>
      </c>
      <c r="AA15">
        <v>12</v>
      </c>
      <c r="AB15">
        <v>210.98</v>
      </c>
      <c r="AC15">
        <v>1969.14</v>
      </c>
      <c r="AD15">
        <v>1407.33</v>
      </c>
      <c r="AE15">
        <v>350.83000000000015</v>
      </c>
      <c r="AF15" t="s">
        <v>69</v>
      </c>
      <c r="AG15">
        <v>0.17816407162517653</v>
      </c>
      <c r="AH15" t="s">
        <v>69</v>
      </c>
      <c r="AI15" t="s">
        <v>26</v>
      </c>
      <c r="AJ15" t="s">
        <v>27</v>
      </c>
      <c r="AK15" t="s">
        <v>298</v>
      </c>
      <c r="AL15" t="s">
        <v>9266</v>
      </c>
      <c r="AM15" t="s">
        <v>38</v>
      </c>
    </row>
    <row r="16" spans="1:39" x14ac:dyDescent="0.25">
      <c r="A16" t="s">
        <v>2550</v>
      </c>
      <c r="B16" s="52">
        <v>45600</v>
      </c>
      <c r="C16">
        <v>2024</v>
      </c>
      <c r="D16" t="s">
        <v>9233</v>
      </c>
      <c r="E16" t="s">
        <v>9300</v>
      </c>
      <c r="F16" t="s">
        <v>2551</v>
      </c>
      <c r="G16" t="s">
        <v>5206</v>
      </c>
      <c r="H16" t="s">
        <v>4966</v>
      </c>
      <c r="I16" t="s">
        <v>5058</v>
      </c>
      <c r="J16" t="s">
        <v>4934</v>
      </c>
      <c r="K16" t="s">
        <v>4952</v>
      </c>
      <c r="L16" t="s">
        <v>106</v>
      </c>
      <c r="M16" t="s">
        <v>7957</v>
      </c>
      <c r="N16" t="s">
        <v>7553</v>
      </c>
      <c r="O16" t="s">
        <v>7912</v>
      </c>
      <c r="P16" t="s">
        <v>7707</v>
      </c>
      <c r="Q16" t="s">
        <v>474</v>
      </c>
      <c r="R16" t="s">
        <v>8080</v>
      </c>
      <c r="S16">
        <v>1200000</v>
      </c>
      <c r="T16" t="s">
        <v>4935</v>
      </c>
      <c r="U16" t="s">
        <v>75</v>
      </c>
      <c r="V16" t="s">
        <v>8757</v>
      </c>
      <c r="W16">
        <v>1</v>
      </c>
      <c r="X16">
        <v>1777.15</v>
      </c>
      <c r="Y16">
        <v>10</v>
      </c>
      <c r="Z16">
        <v>177.72</v>
      </c>
      <c r="AA16">
        <v>12</v>
      </c>
      <c r="AB16">
        <v>191.93</v>
      </c>
      <c r="AC16">
        <v>1791.36</v>
      </c>
      <c r="AD16">
        <v>1407.33</v>
      </c>
      <c r="AE16">
        <v>192.09999999999997</v>
      </c>
      <c r="AF16" t="s">
        <v>69</v>
      </c>
      <c r="AG16">
        <v>0.10723695962843871</v>
      </c>
      <c r="AH16" t="s">
        <v>69</v>
      </c>
      <c r="AI16" t="s">
        <v>26</v>
      </c>
      <c r="AJ16" t="s">
        <v>27</v>
      </c>
      <c r="AK16" t="s">
        <v>2412</v>
      </c>
      <c r="AL16" t="s">
        <v>9266</v>
      </c>
      <c r="AM16" t="s">
        <v>29</v>
      </c>
    </row>
    <row r="17" spans="1:39" x14ac:dyDescent="0.25">
      <c r="A17" t="s">
        <v>104</v>
      </c>
      <c r="B17" s="52">
        <v>45436</v>
      </c>
      <c r="C17">
        <v>2024</v>
      </c>
      <c r="D17" t="s">
        <v>9227</v>
      </c>
      <c r="E17" t="s">
        <v>9301</v>
      </c>
      <c r="F17" t="s">
        <v>105</v>
      </c>
      <c r="G17" t="s">
        <v>4965</v>
      </c>
      <c r="H17" t="s">
        <v>4966</v>
      </c>
      <c r="I17" t="s">
        <v>4969</v>
      </c>
      <c r="J17" t="s">
        <v>4970</v>
      </c>
      <c r="K17" t="s">
        <v>4936</v>
      </c>
      <c r="L17" t="s">
        <v>106</v>
      </c>
      <c r="M17" t="s">
        <v>7957</v>
      </c>
      <c r="N17" t="s">
        <v>7553</v>
      </c>
      <c r="O17" t="s">
        <v>7912</v>
      </c>
      <c r="P17" t="s">
        <v>7707</v>
      </c>
      <c r="Q17" t="s">
        <v>107</v>
      </c>
      <c r="R17" t="s">
        <v>8090</v>
      </c>
      <c r="S17">
        <v>800000</v>
      </c>
      <c r="T17" t="s">
        <v>4943</v>
      </c>
      <c r="U17" t="s">
        <v>75</v>
      </c>
      <c r="V17" t="s">
        <v>8757</v>
      </c>
      <c r="W17">
        <v>1</v>
      </c>
      <c r="X17">
        <v>1727.23</v>
      </c>
      <c r="Y17">
        <v>15</v>
      </c>
      <c r="Z17">
        <v>259.08</v>
      </c>
      <c r="AA17">
        <v>12</v>
      </c>
      <c r="AB17">
        <v>176.18</v>
      </c>
      <c r="AC17">
        <v>1644.33</v>
      </c>
      <c r="AD17">
        <v>1407.33</v>
      </c>
      <c r="AE17">
        <v>60.819999999999993</v>
      </c>
      <c r="AF17" t="s">
        <v>56</v>
      </c>
      <c r="AG17">
        <v>3.6987709279767439E-2</v>
      </c>
      <c r="AH17" t="s">
        <v>56</v>
      </c>
      <c r="AI17" t="s">
        <v>26</v>
      </c>
      <c r="AJ17" t="s">
        <v>27</v>
      </c>
      <c r="AK17" t="s">
        <v>108</v>
      </c>
      <c r="AL17" t="s">
        <v>9268</v>
      </c>
      <c r="AM17" t="s">
        <v>29</v>
      </c>
    </row>
    <row r="18" spans="1:39" x14ac:dyDescent="0.25">
      <c r="A18" t="s">
        <v>2381</v>
      </c>
      <c r="B18" s="52">
        <v>45464</v>
      </c>
      <c r="C18">
        <v>2024</v>
      </c>
      <c r="D18" t="s">
        <v>9228</v>
      </c>
      <c r="E18" t="s">
        <v>9302</v>
      </c>
      <c r="F18" t="s">
        <v>2382</v>
      </c>
      <c r="G18" t="s">
        <v>5337</v>
      </c>
      <c r="H18" t="s">
        <v>4930</v>
      </c>
      <c r="I18" t="s">
        <v>4969</v>
      </c>
      <c r="J18" t="s">
        <v>4970</v>
      </c>
      <c r="K18" t="s">
        <v>5059</v>
      </c>
      <c r="L18" t="s">
        <v>106</v>
      </c>
      <c r="M18" t="s">
        <v>7957</v>
      </c>
      <c r="N18" t="s">
        <v>7553</v>
      </c>
      <c r="O18" t="s">
        <v>7912</v>
      </c>
      <c r="P18" t="s">
        <v>7707</v>
      </c>
      <c r="Q18" t="s">
        <v>112</v>
      </c>
      <c r="R18" t="s">
        <v>8222</v>
      </c>
      <c r="S18">
        <v>1200000</v>
      </c>
      <c r="T18" t="s">
        <v>4935</v>
      </c>
      <c r="U18" t="s">
        <v>170</v>
      </c>
      <c r="V18" t="s">
        <v>8729</v>
      </c>
      <c r="W18">
        <v>4</v>
      </c>
      <c r="X18">
        <v>1698.98</v>
      </c>
      <c r="Y18">
        <v>20</v>
      </c>
      <c r="Z18">
        <v>1359.18</v>
      </c>
      <c r="AA18">
        <v>12</v>
      </c>
      <c r="AB18">
        <v>652.41</v>
      </c>
      <c r="AC18">
        <v>6089.15</v>
      </c>
      <c r="AD18">
        <v>5629.32</v>
      </c>
      <c r="AE18">
        <v>-192.58000000000004</v>
      </c>
      <c r="AF18" t="s">
        <v>119</v>
      </c>
      <c r="AG18">
        <v>-3.1626745933340458E-2</v>
      </c>
      <c r="AH18" t="s">
        <v>119</v>
      </c>
      <c r="AI18" t="s">
        <v>36</v>
      </c>
      <c r="AJ18" t="s">
        <v>27</v>
      </c>
      <c r="AK18" t="s">
        <v>905</v>
      </c>
      <c r="AL18" t="s">
        <v>9267</v>
      </c>
      <c r="AM18" t="s">
        <v>29</v>
      </c>
    </row>
    <row r="19" spans="1:39" x14ac:dyDescent="0.25">
      <c r="A19" t="s">
        <v>2313</v>
      </c>
      <c r="B19" s="52">
        <v>45745</v>
      </c>
      <c r="C19">
        <v>2025</v>
      </c>
      <c r="D19" t="s">
        <v>9237</v>
      </c>
      <c r="E19" t="s">
        <v>9303</v>
      </c>
      <c r="F19" t="s">
        <v>2314</v>
      </c>
      <c r="G19" t="s">
        <v>6266</v>
      </c>
      <c r="H19" t="s">
        <v>4930</v>
      </c>
      <c r="I19" t="s">
        <v>5269</v>
      </c>
      <c r="J19" t="s">
        <v>4970</v>
      </c>
      <c r="K19" t="s">
        <v>4944</v>
      </c>
      <c r="L19" t="s">
        <v>106</v>
      </c>
      <c r="M19" t="s">
        <v>7957</v>
      </c>
      <c r="N19" t="s">
        <v>7553</v>
      </c>
      <c r="O19" t="s">
        <v>7912</v>
      </c>
      <c r="P19" t="s">
        <v>7707</v>
      </c>
      <c r="Q19" t="s">
        <v>704</v>
      </c>
      <c r="R19" t="s">
        <v>8085</v>
      </c>
      <c r="S19">
        <v>800000</v>
      </c>
      <c r="T19" t="s">
        <v>4951</v>
      </c>
      <c r="U19" t="s">
        <v>181</v>
      </c>
      <c r="V19" t="s">
        <v>8514</v>
      </c>
      <c r="W19">
        <v>2</v>
      </c>
      <c r="X19">
        <v>1916.67</v>
      </c>
      <c r="Y19">
        <v>10</v>
      </c>
      <c r="Z19">
        <v>383.33</v>
      </c>
      <c r="AA19">
        <v>12</v>
      </c>
      <c r="AB19">
        <v>414</v>
      </c>
      <c r="AC19">
        <v>3864.01</v>
      </c>
      <c r="AD19">
        <v>2814.66</v>
      </c>
      <c r="AE19">
        <v>635.35000000000036</v>
      </c>
      <c r="AF19" t="s">
        <v>69</v>
      </c>
      <c r="AG19">
        <v>0.16442762829288751</v>
      </c>
      <c r="AH19" t="s">
        <v>69</v>
      </c>
      <c r="AI19" t="s">
        <v>26</v>
      </c>
      <c r="AJ19" t="s">
        <v>27</v>
      </c>
      <c r="AK19" t="s">
        <v>2315</v>
      </c>
      <c r="AL19" t="s">
        <v>9266</v>
      </c>
      <c r="AM19" t="s">
        <v>38</v>
      </c>
    </row>
    <row r="20" spans="1:39" x14ac:dyDescent="0.25">
      <c r="A20" t="s">
        <v>1432</v>
      </c>
      <c r="B20" s="52">
        <v>45475</v>
      </c>
      <c r="C20">
        <v>2024</v>
      </c>
      <c r="D20" t="s">
        <v>9229</v>
      </c>
      <c r="E20" t="s">
        <v>9304</v>
      </c>
      <c r="F20" t="s">
        <v>1041</v>
      </c>
      <c r="G20" t="s">
        <v>7205</v>
      </c>
      <c r="H20" t="s">
        <v>4930</v>
      </c>
      <c r="I20" t="s">
        <v>5064</v>
      </c>
      <c r="J20" t="s">
        <v>4963</v>
      </c>
      <c r="K20" t="s">
        <v>4944</v>
      </c>
      <c r="L20" t="s">
        <v>106</v>
      </c>
      <c r="M20" t="s">
        <v>7957</v>
      </c>
      <c r="N20" t="s">
        <v>7553</v>
      </c>
      <c r="O20" t="s">
        <v>7912</v>
      </c>
      <c r="P20" t="s">
        <v>7707</v>
      </c>
      <c r="Q20" t="s">
        <v>312</v>
      </c>
      <c r="R20" t="s">
        <v>8143</v>
      </c>
      <c r="S20">
        <v>2000000</v>
      </c>
      <c r="T20" t="s">
        <v>4951</v>
      </c>
      <c r="U20" t="s">
        <v>435</v>
      </c>
      <c r="V20" t="s">
        <v>6017</v>
      </c>
      <c r="W20">
        <v>2</v>
      </c>
      <c r="X20">
        <v>1739</v>
      </c>
      <c r="Y20">
        <v>0</v>
      </c>
      <c r="Z20">
        <v>0</v>
      </c>
      <c r="AA20">
        <v>12</v>
      </c>
      <c r="AB20">
        <v>417.36</v>
      </c>
      <c r="AC20">
        <v>3895.36</v>
      </c>
      <c r="AD20">
        <v>2814.66</v>
      </c>
      <c r="AE20">
        <v>663.34000000000026</v>
      </c>
      <c r="AF20" t="s">
        <v>56</v>
      </c>
      <c r="AG20">
        <v>0.17028978066212114</v>
      </c>
      <c r="AH20" t="s">
        <v>56</v>
      </c>
      <c r="AI20" t="s">
        <v>36</v>
      </c>
      <c r="AJ20" t="s">
        <v>27</v>
      </c>
      <c r="AK20" t="s">
        <v>1256</v>
      </c>
      <c r="AL20" t="s">
        <v>9266</v>
      </c>
      <c r="AM20" t="s">
        <v>29</v>
      </c>
    </row>
    <row r="21" spans="1:39" x14ac:dyDescent="0.25">
      <c r="A21" t="s">
        <v>830</v>
      </c>
      <c r="B21" s="52">
        <v>45429</v>
      </c>
      <c r="C21">
        <v>2024</v>
      </c>
      <c r="D21" t="s">
        <v>9227</v>
      </c>
      <c r="E21" t="s">
        <v>9305</v>
      </c>
      <c r="F21" t="s">
        <v>831</v>
      </c>
      <c r="G21" t="s">
        <v>6294</v>
      </c>
      <c r="H21" t="s">
        <v>4930</v>
      </c>
      <c r="I21" t="s">
        <v>5269</v>
      </c>
      <c r="J21" t="s">
        <v>4970</v>
      </c>
      <c r="K21" t="s">
        <v>4952</v>
      </c>
      <c r="L21" t="s">
        <v>106</v>
      </c>
      <c r="M21" t="s">
        <v>7957</v>
      </c>
      <c r="N21" t="s">
        <v>7553</v>
      </c>
      <c r="O21" t="s">
        <v>7912</v>
      </c>
      <c r="P21" t="s">
        <v>7707</v>
      </c>
      <c r="Q21" t="s">
        <v>129</v>
      </c>
      <c r="R21" t="s">
        <v>8082</v>
      </c>
      <c r="S21">
        <v>1000000</v>
      </c>
      <c r="T21" t="s">
        <v>4943</v>
      </c>
      <c r="U21" t="s">
        <v>417</v>
      </c>
      <c r="V21" t="s">
        <v>8624</v>
      </c>
      <c r="W21">
        <v>1</v>
      </c>
      <c r="X21">
        <v>1825.43</v>
      </c>
      <c r="Y21">
        <v>15</v>
      </c>
      <c r="Z21">
        <v>273.81</v>
      </c>
      <c r="AA21">
        <v>12</v>
      </c>
      <c r="AB21">
        <v>186.19</v>
      </c>
      <c r="AC21">
        <v>1737.81</v>
      </c>
      <c r="AD21">
        <v>1407.33</v>
      </c>
      <c r="AE21">
        <v>144.29000000000002</v>
      </c>
      <c r="AF21" t="s">
        <v>25</v>
      </c>
      <c r="AG21">
        <v>8.3029790368337172E-2</v>
      </c>
      <c r="AH21" t="s">
        <v>25</v>
      </c>
      <c r="AI21" t="s">
        <v>26</v>
      </c>
      <c r="AJ21" t="s">
        <v>27</v>
      </c>
      <c r="AK21" t="s">
        <v>832</v>
      </c>
      <c r="AL21" t="s">
        <v>9266</v>
      </c>
      <c r="AM21" t="s">
        <v>29</v>
      </c>
    </row>
    <row r="22" spans="1:39" x14ac:dyDescent="0.25">
      <c r="A22" t="s">
        <v>784</v>
      </c>
      <c r="B22" s="52">
        <v>45646</v>
      </c>
      <c r="C22">
        <v>2024</v>
      </c>
      <c r="D22" t="s">
        <v>9234</v>
      </c>
      <c r="E22" t="s">
        <v>9306</v>
      </c>
      <c r="F22" t="s">
        <v>785</v>
      </c>
      <c r="G22" t="s">
        <v>6351</v>
      </c>
      <c r="H22" t="s">
        <v>4966</v>
      </c>
      <c r="I22" t="s">
        <v>4980</v>
      </c>
      <c r="J22" t="s">
        <v>4970</v>
      </c>
      <c r="K22" t="s">
        <v>4952</v>
      </c>
      <c r="L22" t="s">
        <v>106</v>
      </c>
      <c r="M22" t="s">
        <v>7957</v>
      </c>
      <c r="N22" t="s">
        <v>7553</v>
      </c>
      <c r="O22" t="s">
        <v>7912</v>
      </c>
      <c r="P22" t="s">
        <v>7707</v>
      </c>
      <c r="Q22" t="s">
        <v>67</v>
      </c>
      <c r="R22" t="s">
        <v>8159</v>
      </c>
      <c r="S22">
        <v>1000000</v>
      </c>
      <c r="T22" t="s">
        <v>4943</v>
      </c>
      <c r="U22" t="s">
        <v>289</v>
      </c>
      <c r="V22" t="s">
        <v>8394</v>
      </c>
      <c r="W22">
        <v>3</v>
      </c>
      <c r="X22">
        <v>1708.43</v>
      </c>
      <c r="Y22">
        <v>10</v>
      </c>
      <c r="Z22">
        <v>512.53</v>
      </c>
      <c r="AA22">
        <v>12</v>
      </c>
      <c r="AB22">
        <v>553.53</v>
      </c>
      <c r="AC22">
        <v>5166.29</v>
      </c>
      <c r="AD22">
        <v>4221.99</v>
      </c>
      <c r="AE22">
        <v>390.77000000000021</v>
      </c>
      <c r="AF22" t="s">
        <v>56</v>
      </c>
      <c r="AG22">
        <v>7.56384175104379E-2</v>
      </c>
      <c r="AH22" t="s">
        <v>56</v>
      </c>
      <c r="AI22" t="s">
        <v>26</v>
      </c>
      <c r="AJ22" t="s">
        <v>27</v>
      </c>
      <c r="AK22" t="s">
        <v>786</v>
      </c>
      <c r="AL22" t="s">
        <v>9268</v>
      </c>
      <c r="AM22" t="s">
        <v>29</v>
      </c>
    </row>
    <row r="23" spans="1:39" x14ac:dyDescent="0.25">
      <c r="A23" t="s">
        <v>739</v>
      </c>
      <c r="B23" s="52">
        <v>45658</v>
      </c>
      <c r="C23">
        <v>2025</v>
      </c>
      <c r="D23" t="s">
        <v>9235</v>
      </c>
      <c r="E23" t="s">
        <v>9307</v>
      </c>
      <c r="F23" t="s">
        <v>740</v>
      </c>
      <c r="G23" t="s">
        <v>7340</v>
      </c>
      <c r="H23" t="s">
        <v>4930</v>
      </c>
      <c r="I23" t="s">
        <v>5048</v>
      </c>
      <c r="J23" t="s">
        <v>4963</v>
      </c>
      <c r="K23" t="s">
        <v>4952</v>
      </c>
      <c r="L23" t="s">
        <v>106</v>
      </c>
      <c r="M23" t="s">
        <v>7957</v>
      </c>
      <c r="N23" t="s">
        <v>7553</v>
      </c>
      <c r="O23" t="s">
        <v>7912</v>
      </c>
      <c r="P23" t="s">
        <v>7707</v>
      </c>
      <c r="Q23" t="s">
        <v>592</v>
      </c>
      <c r="R23" t="s">
        <v>8099</v>
      </c>
      <c r="S23">
        <v>800000</v>
      </c>
      <c r="T23" t="s">
        <v>4935</v>
      </c>
      <c r="U23" t="s">
        <v>283</v>
      </c>
      <c r="V23" t="s">
        <v>8441</v>
      </c>
      <c r="W23">
        <v>3</v>
      </c>
      <c r="X23">
        <v>1783.67</v>
      </c>
      <c r="Y23">
        <v>20</v>
      </c>
      <c r="Z23">
        <v>1070.2</v>
      </c>
      <c r="AA23">
        <v>12</v>
      </c>
      <c r="AB23">
        <v>513.70000000000005</v>
      </c>
      <c r="AC23">
        <v>4794.51</v>
      </c>
      <c r="AD23">
        <v>4221.99</v>
      </c>
      <c r="AE23">
        <v>58.820000000000391</v>
      </c>
      <c r="AF23" t="s">
        <v>25</v>
      </c>
      <c r="AG23">
        <v>1.2268198418608031E-2</v>
      </c>
      <c r="AH23" t="s">
        <v>25</v>
      </c>
      <c r="AI23" t="s">
        <v>26</v>
      </c>
      <c r="AJ23" t="s">
        <v>27</v>
      </c>
      <c r="AK23" t="s">
        <v>581</v>
      </c>
      <c r="AL23" t="s">
        <v>9268</v>
      </c>
      <c r="AM23"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B97A-5DED-4BD3-B81E-055299B745CB}">
  <dimension ref="A1:AC38"/>
  <sheetViews>
    <sheetView showGridLines="0" tabSelected="1" zoomScale="70" zoomScaleNormal="70" workbookViewId="0">
      <selection activeCell="Y18" sqref="Y18"/>
    </sheetView>
  </sheetViews>
  <sheetFormatPr defaultRowHeight="15" x14ac:dyDescent="0.25"/>
  <cols>
    <col min="3" max="3" width="7.7109375" customWidth="1"/>
    <col min="4" max="4" width="15.42578125" bestFit="1" customWidth="1"/>
    <col min="6" max="6" width="11" bestFit="1" customWidth="1"/>
    <col min="7" max="7" width="10" bestFit="1" customWidth="1"/>
    <col min="8" max="8" width="9.140625" customWidth="1"/>
    <col min="9" max="9" width="3.28515625" customWidth="1"/>
    <col min="10" max="10" width="33.140625" bestFit="1" customWidth="1"/>
    <col min="11" max="11" width="11.140625" bestFit="1" customWidth="1"/>
    <col min="12" max="12" width="10" bestFit="1" customWidth="1"/>
    <col min="13" max="13" width="12" bestFit="1" customWidth="1"/>
    <col min="14" max="14" width="5.140625" customWidth="1"/>
    <col min="15" max="15" width="17.85546875" bestFit="1" customWidth="1"/>
    <col min="16" max="17" width="12.42578125" bestFit="1" customWidth="1"/>
    <col min="18" max="18" width="12" bestFit="1" customWidth="1"/>
    <col min="19" max="19" width="5.85546875" customWidth="1"/>
  </cols>
  <sheetData>
    <row r="1" spans="1:29" x14ac:dyDescent="0.25">
      <c r="A1" s="39"/>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row>
    <row r="2" spans="1:29" ht="26.25" x14ac:dyDescent="0.4">
      <c r="A2" s="58" t="s">
        <v>9253</v>
      </c>
      <c r="B2" s="59"/>
      <c r="C2" s="59"/>
      <c r="D2" s="39"/>
      <c r="E2" s="39"/>
      <c r="F2" s="39"/>
      <c r="G2" s="39"/>
      <c r="H2" s="39"/>
      <c r="I2" s="39"/>
      <c r="J2" s="39"/>
      <c r="K2" s="39"/>
      <c r="L2" s="39"/>
      <c r="M2" s="39"/>
      <c r="N2" s="39"/>
      <c r="O2" s="39"/>
      <c r="P2" s="39"/>
      <c r="Q2" s="39"/>
      <c r="R2" s="39"/>
      <c r="S2" s="39"/>
      <c r="T2" s="39"/>
      <c r="U2" s="39"/>
      <c r="V2" s="39"/>
      <c r="W2" s="39"/>
      <c r="X2" s="39"/>
      <c r="Y2" s="39"/>
      <c r="Z2" s="39"/>
      <c r="AA2" s="39"/>
      <c r="AB2" s="39"/>
      <c r="AC2" s="39"/>
    </row>
    <row r="3" spans="1:29" ht="18.75" customHeight="1" x14ac:dyDescent="0.25">
      <c r="A3" s="60" t="s">
        <v>9254</v>
      </c>
      <c r="B3" s="60"/>
      <c r="C3" s="60"/>
      <c r="D3" s="39"/>
      <c r="E3" s="39"/>
      <c r="F3" s="39"/>
      <c r="G3" s="39"/>
      <c r="H3" s="39"/>
      <c r="I3" s="39"/>
      <c r="J3" s="39"/>
      <c r="K3" s="39"/>
      <c r="L3" s="39"/>
      <c r="M3" s="39"/>
      <c r="N3" s="39"/>
      <c r="O3" s="39"/>
      <c r="P3" s="39"/>
      <c r="Q3" s="39"/>
      <c r="R3" s="39"/>
      <c r="S3" s="39"/>
      <c r="T3" s="39"/>
      <c r="U3" s="39"/>
      <c r="V3" s="39"/>
      <c r="W3" s="39"/>
      <c r="X3" s="39"/>
      <c r="Y3" s="39"/>
      <c r="Z3" s="39"/>
      <c r="AA3" s="39"/>
      <c r="AB3" s="39"/>
      <c r="AC3" s="39"/>
    </row>
    <row r="4" spans="1:29" ht="24" customHeight="1" x14ac:dyDescent="0.25">
      <c r="A4" s="60"/>
      <c r="B4" s="60"/>
      <c r="C4" s="60"/>
      <c r="D4" s="39"/>
      <c r="E4" s="39"/>
      <c r="F4" s="39"/>
      <c r="G4" s="39"/>
      <c r="H4" s="39"/>
      <c r="I4" s="39"/>
      <c r="J4" s="39"/>
      <c r="K4" s="39"/>
      <c r="L4" s="39"/>
      <c r="M4" s="39"/>
      <c r="N4" s="39"/>
      <c r="O4" s="39"/>
      <c r="P4" s="39"/>
      <c r="Q4" s="39"/>
      <c r="R4" s="39"/>
      <c r="S4" s="39"/>
      <c r="T4" s="39"/>
      <c r="U4" s="39"/>
      <c r="V4" s="39"/>
      <c r="W4" s="39"/>
      <c r="X4" s="39"/>
      <c r="Y4" s="39"/>
      <c r="Z4" s="39"/>
      <c r="AA4" s="39"/>
      <c r="AB4" s="39"/>
      <c r="AC4" s="39"/>
    </row>
    <row r="5" spans="1:29" x14ac:dyDescent="0.25">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row>
    <row r="6" spans="1:29" x14ac:dyDescent="0.25">
      <c r="A6" s="39"/>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row>
    <row r="7" spans="1:29" ht="6" customHeight="1" x14ac:dyDescent="0.25">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row>
    <row r="8" spans="1:29" x14ac:dyDescent="0.25">
      <c r="A8" s="39"/>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row>
    <row r="9" spans="1:29" x14ac:dyDescent="0.25">
      <c r="A9" s="39"/>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row>
    <row r="10" spans="1:29" x14ac:dyDescent="0.25">
      <c r="A10" s="39"/>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row>
    <row r="11" spans="1:29" x14ac:dyDescent="0.25">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row>
    <row r="12" spans="1:29" x14ac:dyDescent="0.25">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row>
    <row r="13" spans="1:29" x14ac:dyDescent="0.25">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row>
    <row r="14" spans="1:29" x14ac:dyDescent="0.25">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row>
    <row r="15" spans="1:29" x14ac:dyDescent="0.25">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row>
    <row r="16" spans="1:29" x14ac:dyDescent="0.25">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row>
    <row r="17" spans="1:29" x14ac:dyDescent="0.25">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row>
    <row r="18" spans="1:29" x14ac:dyDescent="0.25">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row>
    <row r="19" spans="1:29" x14ac:dyDescent="0.25">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row>
    <row r="20" spans="1:29" x14ac:dyDescent="0.25">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row>
    <row r="21" spans="1:29" x14ac:dyDescent="0.25">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row>
    <row r="22" spans="1:29" x14ac:dyDescent="0.25">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row>
    <row r="23" spans="1:29" x14ac:dyDescent="0.25">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row>
    <row r="24" spans="1:29" x14ac:dyDescent="0.25">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row>
    <row r="25" spans="1:29" x14ac:dyDescent="0.25">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row>
    <row r="26" spans="1:29" x14ac:dyDescent="0.25">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row>
    <row r="27" spans="1:29" x14ac:dyDescent="0.25">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row>
    <row r="28" spans="1:29" x14ac:dyDescent="0.25">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row>
    <row r="29" spans="1:29" ht="21.75" customHeight="1" x14ac:dyDescent="0.3">
      <c r="A29" s="39"/>
      <c r="B29" s="39"/>
      <c r="C29" s="39"/>
      <c r="D29" s="39"/>
      <c r="E29" s="39"/>
      <c r="F29" s="39"/>
      <c r="G29" s="39"/>
      <c r="H29" s="39"/>
      <c r="I29" s="39"/>
      <c r="J29" s="61" t="s">
        <v>9280</v>
      </c>
      <c r="K29" s="61"/>
      <c r="L29" s="61"/>
      <c r="M29" s="61"/>
      <c r="N29" s="39"/>
      <c r="O29" s="62" t="s">
        <v>9287</v>
      </c>
      <c r="P29" s="62"/>
      <c r="Q29" s="62"/>
      <c r="R29" s="63"/>
      <c r="S29" s="39"/>
      <c r="T29" s="64" t="s">
        <v>9281</v>
      </c>
      <c r="U29" s="65"/>
      <c r="V29" s="65"/>
      <c r="W29" s="65"/>
      <c r="X29" s="66"/>
      <c r="Y29" s="39"/>
      <c r="Z29" s="39"/>
      <c r="AA29" s="39"/>
      <c r="AB29" s="39"/>
      <c r="AC29" s="39"/>
    </row>
    <row r="30" spans="1:29" x14ac:dyDescent="0.25">
      <c r="A30" s="39"/>
      <c r="B30" s="39"/>
      <c r="C30" s="39"/>
      <c r="D30" s="39"/>
      <c r="E30" s="39"/>
      <c r="F30" s="39"/>
      <c r="G30" s="39"/>
      <c r="H30" s="39"/>
      <c r="I30" s="39"/>
      <c r="J30" s="28" t="s">
        <v>9218</v>
      </c>
      <c r="K30" t="s">
        <v>8248</v>
      </c>
      <c r="L30" t="s">
        <v>9286</v>
      </c>
      <c r="M30" t="s">
        <v>9279</v>
      </c>
      <c r="N30" s="39"/>
      <c r="O30" s="28" t="s">
        <v>9218</v>
      </c>
      <c r="P30" t="s">
        <v>8248</v>
      </c>
      <c r="Q30" t="s">
        <v>9286</v>
      </c>
      <c r="R30" t="s">
        <v>9279</v>
      </c>
      <c r="S30" s="39"/>
      <c r="T30" s="56" t="s">
        <v>9282</v>
      </c>
      <c r="U30" s="56"/>
      <c r="V30" s="56"/>
      <c r="W30" s="56"/>
      <c r="X30" s="57"/>
      <c r="Y30" s="39"/>
      <c r="Z30" s="39"/>
      <c r="AA30" s="39"/>
      <c r="AB30" s="39"/>
      <c r="AC30" s="39"/>
    </row>
    <row r="31" spans="1:29" x14ac:dyDescent="0.25">
      <c r="A31" s="39"/>
      <c r="B31" s="39"/>
      <c r="C31" s="39"/>
      <c r="D31" s="39"/>
      <c r="E31" s="39"/>
      <c r="F31" s="39"/>
      <c r="G31" s="39"/>
      <c r="H31" s="39"/>
      <c r="I31" s="39"/>
      <c r="J31" s="29" t="s">
        <v>7957</v>
      </c>
      <c r="K31">
        <v>63885.789999999986</v>
      </c>
      <c r="L31">
        <v>4969.6800000000021</v>
      </c>
      <c r="M31" s="34">
        <v>6.3345287151156421E-2</v>
      </c>
      <c r="N31" s="39"/>
      <c r="O31" s="29" t="s">
        <v>7725</v>
      </c>
      <c r="P31">
        <v>550505.29999999993</v>
      </c>
      <c r="Q31">
        <v>128132.78000000003</v>
      </c>
      <c r="R31" s="34">
        <v>0.21328363504673117</v>
      </c>
      <c r="S31" s="39"/>
      <c r="T31" s="56"/>
      <c r="U31" s="56"/>
      <c r="V31" s="56"/>
      <c r="W31" s="56"/>
      <c r="X31" s="57"/>
      <c r="Y31" s="39"/>
      <c r="Z31" s="39"/>
      <c r="AA31" s="39"/>
      <c r="AB31" s="39"/>
      <c r="AC31" s="39"/>
    </row>
    <row r="32" spans="1:29" x14ac:dyDescent="0.25">
      <c r="A32" s="39"/>
      <c r="B32" s="39"/>
      <c r="C32" s="39"/>
      <c r="D32" s="39"/>
      <c r="E32" s="39"/>
      <c r="F32" s="39"/>
      <c r="G32" s="39"/>
      <c r="H32" s="39"/>
      <c r="I32" s="39"/>
      <c r="J32" s="29" t="s">
        <v>7674</v>
      </c>
      <c r="K32">
        <v>40839.31</v>
      </c>
      <c r="L32">
        <v>3490.3700000000008</v>
      </c>
      <c r="M32" s="34">
        <v>7.0909677843515678E-2</v>
      </c>
      <c r="N32" s="39"/>
      <c r="O32" s="29" t="s">
        <v>7660</v>
      </c>
      <c r="P32">
        <v>452052.35</v>
      </c>
      <c r="Q32">
        <v>94595.74</v>
      </c>
      <c r="R32" s="34">
        <v>0.18738607343965888</v>
      </c>
      <c r="S32" s="39"/>
      <c r="T32" s="54" t="s">
        <v>9283</v>
      </c>
      <c r="U32" s="54"/>
      <c r="V32" s="54"/>
      <c r="W32" s="54"/>
      <c r="X32" s="55"/>
      <c r="Y32" s="39"/>
      <c r="Z32" s="39"/>
      <c r="AA32" s="39"/>
      <c r="AB32" s="39"/>
      <c r="AC32" s="39"/>
    </row>
    <row r="33" spans="1:29" x14ac:dyDescent="0.25">
      <c r="A33" s="39"/>
      <c r="B33" s="39"/>
      <c r="C33" s="39"/>
      <c r="D33" s="39"/>
      <c r="E33" s="39"/>
      <c r="F33" s="39"/>
      <c r="G33" s="39"/>
      <c r="H33" s="39"/>
      <c r="I33" s="39"/>
      <c r="J33" s="29" t="s">
        <v>7950</v>
      </c>
      <c r="K33">
        <v>37532.37999999999</v>
      </c>
      <c r="L33">
        <v>2815.0599999999986</v>
      </c>
      <c r="M33" s="34">
        <v>5.3321500251329361E-2</v>
      </c>
      <c r="N33" s="39"/>
      <c r="O33" s="29" t="s">
        <v>7621</v>
      </c>
      <c r="P33">
        <v>409555.29999999987</v>
      </c>
      <c r="Q33">
        <v>93336.849999999977</v>
      </c>
      <c r="R33" s="34">
        <v>0.22319683539070309</v>
      </c>
      <c r="S33" s="39"/>
      <c r="T33" s="46"/>
      <c r="U33" s="46"/>
      <c r="V33" s="46"/>
      <c r="W33" s="46"/>
      <c r="X33" s="47"/>
      <c r="Y33" s="39"/>
      <c r="Z33" s="39"/>
      <c r="AA33" s="39"/>
      <c r="AB33" s="39"/>
      <c r="AC33" s="39"/>
    </row>
    <row r="34" spans="1:29" x14ac:dyDescent="0.25">
      <c r="A34" s="39"/>
      <c r="B34" s="39"/>
      <c r="C34" s="39"/>
      <c r="D34" s="39"/>
      <c r="E34" s="39"/>
      <c r="F34" s="39"/>
      <c r="G34" s="39"/>
      <c r="H34" s="39"/>
      <c r="I34" s="39"/>
      <c r="J34" s="29" t="s">
        <v>8026</v>
      </c>
      <c r="K34">
        <v>17896.419999999998</v>
      </c>
      <c r="L34">
        <v>1299.9099999999994</v>
      </c>
      <c r="M34" s="34">
        <v>5.0616437484117899E-2</v>
      </c>
      <c r="N34" s="39"/>
      <c r="O34" s="29" t="s">
        <v>7637</v>
      </c>
      <c r="P34">
        <v>434134.43000000005</v>
      </c>
      <c r="Q34">
        <v>86063.959999999992</v>
      </c>
      <c r="R34" s="34">
        <v>0.20615760098347863</v>
      </c>
      <c r="S34" s="39"/>
      <c r="T34" s="54" t="s">
        <v>9284</v>
      </c>
      <c r="U34" s="54"/>
      <c r="V34" s="54"/>
      <c r="W34" s="54"/>
      <c r="X34" s="55"/>
      <c r="Y34" s="39"/>
      <c r="Z34" s="39"/>
      <c r="AA34" s="39"/>
      <c r="AB34" s="39"/>
      <c r="AC34" s="39"/>
    </row>
    <row r="35" spans="1:29" x14ac:dyDescent="0.25">
      <c r="A35" s="39"/>
      <c r="B35" s="39"/>
      <c r="C35" s="39"/>
      <c r="D35" s="39"/>
      <c r="E35" s="39"/>
      <c r="F35" s="39"/>
      <c r="G35" s="39"/>
      <c r="H35" s="39"/>
      <c r="I35" s="39"/>
      <c r="J35" s="29" t="s">
        <v>7929</v>
      </c>
      <c r="K35">
        <v>15645.48</v>
      </c>
      <c r="L35">
        <v>-684.74000000000058</v>
      </c>
      <c r="M35" s="34">
        <v>-5.7764362041961066E-2</v>
      </c>
      <c r="N35" s="39"/>
      <c r="O35" s="29" t="s">
        <v>7583</v>
      </c>
      <c r="P35">
        <v>477313.21</v>
      </c>
      <c r="Q35">
        <v>72324.22</v>
      </c>
      <c r="R35" s="34">
        <v>0.15839026061715591</v>
      </c>
      <c r="S35" s="39"/>
      <c r="T35" s="48"/>
      <c r="U35" s="48"/>
      <c r="V35" s="48"/>
      <c r="W35" s="48"/>
      <c r="X35" s="49"/>
      <c r="Y35" s="39"/>
      <c r="Z35" s="39"/>
      <c r="AA35" s="39"/>
      <c r="AB35" s="39"/>
      <c r="AC35" s="39"/>
    </row>
    <row r="36" spans="1:29" x14ac:dyDescent="0.25">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row>
    <row r="37" spans="1:29" x14ac:dyDescent="0.25">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row>
    <row r="38" spans="1:29" x14ac:dyDescent="0.25">
      <c r="A38" s="40"/>
      <c r="B38" s="40"/>
      <c r="C38" s="40"/>
      <c r="D38" s="40"/>
      <c r="E38" s="40"/>
      <c r="F38" s="40"/>
      <c r="G38" s="40"/>
      <c r="H38" s="40"/>
      <c r="I38" s="40"/>
      <c r="N38" s="40"/>
      <c r="S38" s="40"/>
      <c r="T38" s="40"/>
      <c r="U38" s="40"/>
      <c r="V38" s="40"/>
      <c r="W38" s="40"/>
      <c r="X38" s="40"/>
      <c r="Y38" s="40"/>
      <c r="Z38" s="40"/>
      <c r="AA38" s="40"/>
      <c r="AB38" s="40"/>
      <c r="AC38" s="40"/>
    </row>
  </sheetData>
  <mergeCells count="8">
    <mergeCell ref="T32:X32"/>
    <mergeCell ref="T34:X34"/>
    <mergeCell ref="T30:X31"/>
    <mergeCell ref="A2:C2"/>
    <mergeCell ref="A3:C4"/>
    <mergeCell ref="J29:M29"/>
    <mergeCell ref="O29:R29"/>
    <mergeCell ref="T29:X29"/>
  </mergeCells>
  <conditionalFormatting pivot="1" sqref="R31:R35">
    <cfRule type="dataBar" priority="9">
      <dataBar>
        <cfvo type="min"/>
        <cfvo type="max"/>
        <color rgb="FF63C384"/>
      </dataBar>
      <extLst>
        <ext xmlns:x14="http://schemas.microsoft.com/office/spreadsheetml/2009/9/main" uri="{B025F937-C7B1-47D3-B67F-A62EFF666E3E}">
          <x14:id>{2C9CC6D4-0F6C-48D4-8607-D53C410066BD}</x14:id>
        </ext>
      </extLst>
    </cfRule>
  </conditionalFormatting>
  <conditionalFormatting pivot="1" sqref="P31:P35">
    <cfRule type="dataBar" priority="2">
      <dataBar>
        <cfvo type="min"/>
        <cfvo type="max"/>
        <color rgb="FF638EC6"/>
      </dataBar>
      <extLst>
        <ext xmlns:x14="http://schemas.microsoft.com/office/spreadsheetml/2009/9/main" uri="{B025F937-C7B1-47D3-B67F-A62EFF666E3E}">
          <x14:id>{F04ACFD6-13E0-4269-A50F-C629540C7D49}</x14:id>
        </ext>
      </extLst>
    </cfRule>
  </conditionalFormatting>
  <conditionalFormatting pivot="1" sqref="K31:K35">
    <cfRule type="dataBar" priority="5">
      <dataBar>
        <cfvo type="min"/>
        <cfvo type="max"/>
        <color rgb="FF638EC6"/>
      </dataBar>
      <extLst>
        <ext xmlns:x14="http://schemas.microsoft.com/office/spreadsheetml/2009/9/main" uri="{B025F937-C7B1-47D3-B67F-A62EFF666E3E}">
          <x14:id>{4F9EA686-F0EF-4147-A58A-49A0BA818BD8}</x14:id>
        </ext>
      </extLst>
    </cfRule>
  </conditionalFormatting>
  <conditionalFormatting pivot="1" sqref="M31:M35">
    <cfRule type="dataBar" priority="6">
      <dataBar>
        <cfvo type="min"/>
        <cfvo type="max"/>
        <color rgb="FFFF555A"/>
      </dataBar>
      <extLst>
        <ext xmlns:x14="http://schemas.microsoft.com/office/spreadsheetml/2009/9/main" uri="{B025F937-C7B1-47D3-B67F-A62EFF666E3E}">
          <x14:id>{3E0A0679-2EBD-428F-8D9E-A1787EAD1B62}</x14:id>
        </ext>
      </extLst>
    </cfRule>
  </conditionalFormatting>
  <conditionalFormatting pivot="1" sqref="L31:L35">
    <cfRule type="dataBar" priority="3">
      <dataBar>
        <cfvo type="min"/>
        <cfvo type="max"/>
        <color rgb="FFFF555A"/>
      </dataBar>
      <extLst>
        <ext xmlns:x14="http://schemas.microsoft.com/office/spreadsheetml/2009/9/main" uri="{B025F937-C7B1-47D3-B67F-A62EFF666E3E}">
          <x14:id>{E9756F73-D6C1-4AA2-A855-A4EA3B3EC677}</x14:id>
        </ext>
      </extLst>
    </cfRule>
  </conditionalFormatting>
  <conditionalFormatting pivot="1" sqref="Q31:Q35">
    <cfRule type="dataBar" priority="1">
      <dataBar>
        <cfvo type="min"/>
        <cfvo type="max"/>
        <color rgb="FF63C384"/>
      </dataBar>
      <extLst>
        <ext xmlns:x14="http://schemas.microsoft.com/office/spreadsheetml/2009/9/main" uri="{B025F937-C7B1-47D3-B67F-A62EFF666E3E}">
          <x14:id>{F8CDBE14-1140-45C9-B32F-9BA0AE8F337B}</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2C9CC6D4-0F6C-48D4-8607-D53C410066BD}">
            <x14:dataBar minLength="0" maxLength="100" border="1" negativeBarBorderColorSameAsPositive="0">
              <x14:cfvo type="autoMin"/>
              <x14:cfvo type="autoMax"/>
              <x14:borderColor rgb="FF63C384"/>
              <x14:negativeFillColor rgb="FFFF0000"/>
              <x14:negativeBorderColor rgb="FFFF0000"/>
              <x14:axisColor rgb="FF000000"/>
            </x14:dataBar>
          </x14:cfRule>
          <xm:sqref>R31:R35</xm:sqref>
        </x14:conditionalFormatting>
        <x14:conditionalFormatting xmlns:xm="http://schemas.microsoft.com/office/excel/2006/main" pivot="1">
          <x14:cfRule type="dataBar" id="{F04ACFD6-13E0-4269-A50F-C629540C7D49}">
            <x14:dataBar minLength="0" maxLength="100" border="1" negativeBarBorderColorSameAsPositive="0">
              <x14:cfvo type="autoMin"/>
              <x14:cfvo type="autoMax"/>
              <x14:borderColor rgb="FF638EC6"/>
              <x14:negativeFillColor rgb="FFFF0000"/>
              <x14:negativeBorderColor rgb="FFFF0000"/>
              <x14:axisColor rgb="FF000000"/>
            </x14:dataBar>
          </x14:cfRule>
          <xm:sqref>P31:P35</xm:sqref>
        </x14:conditionalFormatting>
        <x14:conditionalFormatting xmlns:xm="http://schemas.microsoft.com/office/excel/2006/main" pivot="1">
          <x14:cfRule type="dataBar" id="{4F9EA686-F0EF-4147-A58A-49A0BA818BD8}">
            <x14:dataBar minLength="0" maxLength="100" border="1" negativeBarBorderColorSameAsPositive="0">
              <x14:cfvo type="autoMin"/>
              <x14:cfvo type="autoMax"/>
              <x14:borderColor rgb="FF638EC6"/>
              <x14:negativeFillColor rgb="FFFF0000"/>
              <x14:negativeBorderColor rgb="FFFF0000"/>
              <x14:axisColor rgb="FF000000"/>
            </x14:dataBar>
          </x14:cfRule>
          <xm:sqref>K31:K35</xm:sqref>
        </x14:conditionalFormatting>
        <x14:conditionalFormatting xmlns:xm="http://schemas.microsoft.com/office/excel/2006/main" pivot="1">
          <x14:cfRule type="dataBar" id="{3E0A0679-2EBD-428F-8D9E-A1787EAD1B62}">
            <x14:dataBar minLength="0" maxLength="100" border="1" negativeBarBorderColorSameAsPositive="0">
              <x14:cfvo type="autoMin"/>
              <x14:cfvo type="autoMax"/>
              <x14:borderColor rgb="FFFF555A"/>
              <x14:negativeFillColor rgb="FFFF0000"/>
              <x14:negativeBorderColor rgb="FFFF0000"/>
              <x14:axisColor rgb="FF000000"/>
            </x14:dataBar>
          </x14:cfRule>
          <xm:sqref>M31:M35</xm:sqref>
        </x14:conditionalFormatting>
        <x14:conditionalFormatting xmlns:xm="http://schemas.microsoft.com/office/excel/2006/main" pivot="1">
          <x14:cfRule type="dataBar" id="{E9756F73-D6C1-4AA2-A855-A4EA3B3EC677}">
            <x14:dataBar minLength="0" maxLength="100" border="1" negativeBarBorderColorSameAsPositive="0">
              <x14:cfvo type="autoMin"/>
              <x14:cfvo type="autoMax"/>
              <x14:borderColor rgb="FFFF555A"/>
              <x14:negativeFillColor rgb="FFFF0000"/>
              <x14:negativeBorderColor rgb="FFFF0000"/>
              <x14:axisColor rgb="FF000000"/>
            </x14:dataBar>
          </x14:cfRule>
          <xm:sqref>L31:L35</xm:sqref>
        </x14:conditionalFormatting>
        <x14:conditionalFormatting xmlns:xm="http://schemas.microsoft.com/office/excel/2006/main" pivot="1">
          <x14:cfRule type="dataBar" id="{F8CDBE14-1140-45C9-B32F-9BA0AE8F337B}">
            <x14:dataBar minLength="0" maxLength="100" border="1" negativeBarBorderColorSameAsPositive="0">
              <x14:cfvo type="autoMin"/>
              <x14:cfvo type="autoMax"/>
              <x14:borderColor rgb="FF63C384"/>
              <x14:negativeFillColor rgb="FFFF0000"/>
              <x14:negativeBorderColor rgb="FFFF0000"/>
              <x14:axisColor rgb="FF000000"/>
            </x14:dataBar>
          </x14:cfRule>
          <xm:sqref>Q31:Q35</xm:sqref>
        </x14:conditionalFormatting>
      </x14:conditionalFormattings>
    </ex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6B664-25D9-4D5B-B9B0-458737C446AC}">
  <dimension ref="A2:G33"/>
  <sheetViews>
    <sheetView topLeftCell="A15" workbookViewId="0">
      <selection activeCell="A28" sqref="A28"/>
    </sheetView>
  </sheetViews>
  <sheetFormatPr defaultRowHeight="15" x14ac:dyDescent="0.25"/>
  <cols>
    <col min="1" max="1" width="28.140625" customWidth="1"/>
    <col min="3" max="3" width="35.28515625" customWidth="1"/>
    <col min="5" max="5" width="19.28515625" bestFit="1" customWidth="1"/>
    <col min="6" max="7" width="12.5703125" bestFit="1" customWidth="1"/>
  </cols>
  <sheetData>
    <row r="2" spans="1:7" x14ac:dyDescent="0.25">
      <c r="A2" s="33" t="s">
        <v>9238</v>
      </c>
      <c r="C2" s="33" t="s">
        <v>9239</v>
      </c>
      <c r="E2" s="33" t="s">
        <v>9240</v>
      </c>
      <c r="G2" s="33" t="s">
        <v>9241</v>
      </c>
    </row>
    <row r="3" spans="1:7" x14ac:dyDescent="0.25">
      <c r="A3" s="30">
        <f>SUM(Table2[Sales Amount])</f>
        <v>9227179.9599999841</v>
      </c>
      <c r="C3" s="30">
        <f>AVERAGE(Sales_Transactions!AC7:AC2997)</f>
        <v>3073.2408157806708</v>
      </c>
      <c r="E3" s="30">
        <f>AVERAGE(Sales_Transactions!AE2870:AE2997)</f>
        <v>558.18429687500009</v>
      </c>
      <c r="G3" s="30">
        <f>SUM(Sales_Transactions!AC7:AC2997)/COUNTA(Sales_Transactions!AK7:AK2997)</f>
        <v>3073.2408157806708</v>
      </c>
    </row>
    <row r="5" spans="1:7" x14ac:dyDescent="0.25">
      <c r="A5" s="33" t="s">
        <v>9242</v>
      </c>
      <c r="C5" s="33" t="s">
        <v>9243</v>
      </c>
      <c r="E5" s="33" t="s">
        <v>9244</v>
      </c>
      <c r="G5" s="33" t="s">
        <v>9245</v>
      </c>
    </row>
    <row r="6" spans="1:7" x14ac:dyDescent="0.25">
      <c r="A6" s="30">
        <f>SUM(Table2[Profit])</f>
        <v>1804518.5399999996</v>
      </c>
      <c r="C6" s="30">
        <f>AVERAGE(Table2[Sales Amount])</f>
        <v>3075.7266533333282</v>
      </c>
      <c r="E6" s="30">
        <f>AVERAGE(Table2[Profit])</f>
        <v>601.50617999999986</v>
      </c>
      <c r="G6" s="30">
        <f>SUM(Table2[Sales Amount])/COUNTA(Table2[Order Time])</f>
        <v>3075.7266533333282</v>
      </c>
    </row>
    <row r="8" spans="1:7" x14ac:dyDescent="0.25">
      <c r="A8" s="33" t="s">
        <v>9257</v>
      </c>
      <c r="C8" s="33" t="s">
        <v>9246</v>
      </c>
      <c r="E8" s="33" t="s">
        <v>9247</v>
      </c>
      <c r="G8" s="33" t="s">
        <v>9248</v>
      </c>
    </row>
    <row r="9" spans="1:7" x14ac:dyDescent="0.25">
      <c r="A9" s="30">
        <f>A3/A12</f>
        <v>3075.7266533333282</v>
      </c>
      <c r="C9" s="34">
        <f>((C3-C6)/C6)</f>
        <v>-8.082114676749067E-4</v>
      </c>
      <c r="E9" s="34">
        <f>((E3-E6)/E6)</f>
        <v>-7.2022340859406939E-2</v>
      </c>
      <c r="G9" s="34">
        <f>((G3-G6)/G6)</f>
        <v>-8.082114676749067E-4</v>
      </c>
    </row>
    <row r="10" spans="1:7" x14ac:dyDescent="0.25">
      <c r="D10" s="34"/>
    </row>
    <row r="11" spans="1:7" x14ac:dyDescent="0.25">
      <c r="A11" s="33" t="s">
        <v>9256</v>
      </c>
      <c r="C11" s="35" t="str">
        <f>IF(Calculations!C9&gt;=0,"▲ "&amp;TEXT(Calculations!C9,"0.00%")&amp;" vs Last Year","▼ "&amp;TEXT(Calculations!C9,"0.00%")&amp;" vs Last Year")</f>
        <v>▼ -0.08% vs Last Year</v>
      </c>
      <c r="E11" t="str">
        <f>IF(Calculations!E9&gt;=0,"▲ "&amp;TEXT(Calculations!E9,"0.00%")&amp;" vs Last Year","▼ "&amp;TEXT(Calculations!E9,"0.00%")&amp;" vs Last Year")</f>
        <v>▼ -7.20% vs Last Year</v>
      </c>
      <c r="G11" t="str">
        <f>IF(Calculations!G9&gt;=0,"▲ "&amp;TEXT(Calculations!G9,"0.00%")&amp;" vs Last Year","▼ "&amp;TEXT(Calculations!G9,"0.00%")&amp;" vs Last Year")</f>
        <v>▼ -0.08% vs Last Year</v>
      </c>
    </row>
    <row r="12" spans="1:7" x14ac:dyDescent="0.25">
      <c r="A12">
        <f>COUNTA(Table2[Invoice No])</f>
        <v>3000</v>
      </c>
    </row>
    <row r="14" spans="1:7" x14ac:dyDescent="0.25">
      <c r="A14" s="33" t="s">
        <v>9249</v>
      </c>
      <c r="C14" s="33" t="s">
        <v>9258</v>
      </c>
      <c r="E14" s="30" t="s">
        <v>9221</v>
      </c>
    </row>
    <row r="15" spans="1:7" x14ac:dyDescent="0.25">
      <c r="A15" s="34">
        <f>E18/E15</f>
        <v>0.19556555175282422</v>
      </c>
      <c r="C15" s="30">
        <f>SUM(Table2[Cost Amount])</f>
        <v>6596441.1199999666</v>
      </c>
      <c r="E15" s="30">
        <v>9227179.9599999841</v>
      </c>
    </row>
    <row r="16" spans="1:7" x14ac:dyDescent="0.25">
      <c r="C16" s="36"/>
      <c r="E16" s="30"/>
    </row>
    <row r="17" spans="1:5" x14ac:dyDescent="0.25">
      <c r="A17" s="33" t="s">
        <v>9250</v>
      </c>
      <c r="C17" t="s">
        <v>9220</v>
      </c>
      <c r="E17" s="30" t="s">
        <v>9222</v>
      </c>
    </row>
    <row r="18" spans="1:5" x14ac:dyDescent="0.25">
      <c r="A18">
        <f>SUM(Table2[Quantity])</f>
        <v>6118</v>
      </c>
      <c r="C18">
        <v>6118</v>
      </c>
      <c r="E18" s="30">
        <v>1804518.5399999996</v>
      </c>
    </row>
    <row r="19" spans="1:5" x14ac:dyDescent="0.25">
      <c r="E19" s="30"/>
    </row>
    <row r="20" spans="1:5" x14ac:dyDescent="0.25">
      <c r="A20" s="33" t="s">
        <v>9251</v>
      </c>
      <c r="E20" s="30" t="s">
        <v>9260</v>
      </c>
    </row>
    <row r="21" spans="1:5" x14ac:dyDescent="0.25">
      <c r="A21">
        <f>SUM(Table2[Discount Amount])</f>
        <v>1184202.8399999978</v>
      </c>
      <c r="E21" s="30">
        <v>6596441.1199999666</v>
      </c>
    </row>
    <row r="22" spans="1:5" x14ac:dyDescent="0.25">
      <c r="E22" s="30"/>
    </row>
    <row r="23" spans="1:5" x14ac:dyDescent="0.25">
      <c r="A23" s="33" t="s">
        <v>9252</v>
      </c>
      <c r="E23" s="30" t="s">
        <v>9285</v>
      </c>
    </row>
    <row r="24" spans="1:5" x14ac:dyDescent="0.25">
      <c r="A24" s="34">
        <f>AVERAGE(Table2[Discount %])/100</f>
        <v>0.12570000000000001</v>
      </c>
      <c r="E24">
        <v>3000</v>
      </c>
    </row>
    <row r="26" spans="1:5" x14ac:dyDescent="0.25">
      <c r="A26" s="33" t="s">
        <v>9255</v>
      </c>
    </row>
    <row r="27" spans="1:5" x14ac:dyDescent="0.25">
      <c r="A27" s="34">
        <f>B32/B33</f>
        <v>4.9199084668192221E-2</v>
      </c>
    </row>
    <row r="30" spans="1:5" x14ac:dyDescent="0.25">
      <c r="A30" s="50" t="s">
        <v>9218</v>
      </c>
      <c r="B30" s="30" t="s">
        <v>9220</v>
      </c>
    </row>
    <row r="31" spans="1:5" x14ac:dyDescent="0.25">
      <c r="A31" s="51" t="s">
        <v>27</v>
      </c>
      <c r="B31">
        <v>5817</v>
      </c>
    </row>
    <row r="32" spans="1:5" x14ac:dyDescent="0.25">
      <c r="A32" s="51" t="s">
        <v>197</v>
      </c>
      <c r="B32">
        <v>301</v>
      </c>
    </row>
    <row r="33" spans="1:2" x14ac:dyDescent="0.25">
      <c r="A33" s="51" t="s">
        <v>9219</v>
      </c>
      <c r="B33">
        <v>6118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DE8B8-3B62-4695-8E54-07B8D880E504}">
  <dimension ref="A3:I2104"/>
  <sheetViews>
    <sheetView topLeftCell="A2051" workbookViewId="0">
      <selection activeCell="A2054" sqref="A2054:D2059"/>
    </sheetView>
  </sheetViews>
  <sheetFormatPr defaultRowHeight="15" x14ac:dyDescent="0.25"/>
  <cols>
    <col min="1" max="1" width="40.42578125" bestFit="1" customWidth="1"/>
    <col min="2" max="3" width="20" bestFit="1" customWidth="1"/>
    <col min="4" max="4" width="12.5703125" bestFit="1" customWidth="1"/>
    <col min="5" max="5" width="15.42578125" bestFit="1" customWidth="1"/>
    <col min="6" max="6" width="29.42578125" customWidth="1"/>
    <col min="7" max="7" width="21.85546875" customWidth="1"/>
    <col min="8" max="8" width="24.42578125" customWidth="1"/>
    <col min="9" max="9" width="26.85546875" customWidth="1"/>
  </cols>
  <sheetData>
    <row r="3" spans="1:3" x14ac:dyDescent="0.25">
      <c r="A3" s="28" t="s">
        <v>9218</v>
      </c>
      <c r="B3" t="s">
        <v>9221</v>
      </c>
      <c r="C3" t="s">
        <v>9222</v>
      </c>
    </row>
    <row r="4" spans="1:3" x14ac:dyDescent="0.25">
      <c r="A4" s="29" t="s">
        <v>9224</v>
      </c>
      <c r="B4">
        <v>7613439.2300000004</v>
      </c>
      <c r="C4">
        <v>1489359.7</v>
      </c>
    </row>
    <row r="5" spans="1:3" x14ac:dyDescent="0.25">
      <c r="A5" s="32" t="s">
        <v>9226</v>
      </c>
      <c r="B5">
        <v>683356.92999999959</v>
      </c>
      <c r="C5">
        <v>132559.4599999999</v>
      </c>
    </row>
    <row r="6" spans="1:3" x14ac:dyDescent="0.25">
      <c r="A6" s="32" t="s">
        <v>9227</v>
      </c>
      <c r="B6">
        <v>715370.41999999993</v>
      </c>
      <c r="C6">
        <v>143214.55999999997</v>
      </c>
    </row>
    <row r="7" spans="1:3" x14ac:dyDescent="0.25">
      <c r="A7" s="32" t="s">
        <v>9228</v>
      </c>
      <c r="B7">
        <v>706442.99000000022</v>
      </c>
      <c r="C7">
        <v>126683.88000000002</v>
      </c>
    </row>
    <row r="8" spans="1:3" x14ac:dyDescent="0.25">
      <c r="A8" s="32" t="s">
        <v>9229</v>
      </c>
      <c r="B8">
        <v>575940.09000000008</v>
      </c>
      <c r="C8">
        <v>110065.94999999998</v>
      </c>
    </row>
    <row r="9" spans="1:3" x14ac:dyDescent="0.25">
      <c r="A9" s="32" t="s">
        <v>9230</v>
      </c>
      <c r="B9">
        <v>624765.64</v>
      </c>
      <c r="C9">
        <v>122773.23000000004</v>
      </c>
    </row>
    <row r="10" spans="1:3" x14ac:dyDescent="0.25">
      <c r="A10" s="32" t="s">
        <v>9231</v>
      </c>
      <c r="B10">
        <v>842808.66000000027</v>
      </c>
      <c r="C10">
        <v>177387.37</v>
      </c>
    </row>
    <row r="11" spans="1:3" x14ac:dyDescent="0.25">
      <c r="A11" s="32" t="s">
        <v>9232</v>
      </c>
      <c r="B11">
        <v>1519147.0599999998</v>
      </c>
      <c r="C11">
        <v>301165.33999999991</v>
      </c>
    </row>
    <row r="12" spans="1:3" x14ac:dyDescent="0.25">
      <c r="A12" s="32" t="s">
        <v>9233</v>
      </c>
      <c r="B12">
        <v>1054251.3599999996</v>
      </c>
      <c r="C12">
        <v>194655.84000000005</v>
      </c>
    </row>
    <row r="13" spans="1:3" x14ac:dyDescent="0.25">
      <c r="A13" s="32" t="s">
        <v>9234</v>
      </c>
      <c r="B13">
        <v>891356.08000000089</v>
      </c>
      <c r="C13">
        <v>180854.07000000004</v>
      </c>
    </row>
    <row r="14" spans="1:3" x14ac:dyDescent="0.25">
      <c r="A14" s="29" t="s">
        <v>9225</v>
      </c>
      <c r="B14">
        <v>1613740.7299999997</v>
      </c>
      <c r="C14">
        <v>315158.84000000014</v>
      </c>
    </row>
    <row r="15" spans="1:3" x14ac:dyDescent="0.25">
      <c r="A15" s="32" t="s">
        <v>9235</v>
      </c>
      <c r="B15">
        <v>305174.24</v>
      </c>
      <c r="C15">
        <v>54860.769999999975</v>
      </c>
    </row>
    <row r="16" spans="1:3" x14ac:dyDescent="0.25">
      <c r="A16" s="32" t="s">
        <v>9236</v>
      </c>
      <c r="B16">
        <v>655012.41999999969</v>
      </c>
      <c r="C16">
        <v>118923.49000000011</v>
      </c>
    </row>
    <row r="17" spans="1:3" x14ac:dyDescent="0.25">
      <c r="A17" s="32" t="s">
        <v>9237</v>
      </c>
      <c r="B17">
        <v>653554.07000000007</v>
      </c>
      <c r="C17">
        <v>141374.58000000007</v>
      </c>
    </row>
    <row r="18" spans="1:3" x14ac:dyDescent="0.25">
      <c r="A18" s="29" t="s">
        <v>9219</v>
      </c>
      <c r="B18">
        <v>9227179.9600000009</v>
      </c>
      <c r="C18">
        <v>1804518.54</v>
      </c>
    </row>
    <row r="22" spans="1:3" x14ac:dyDescent="0.25">
      <c r="A22" s="28" t="s">
        <v>9218</v>
      </c>
      <c r="B22" t="s">
        <v>9221</v>
      </c>
      <c r="C22" t="s">
        <v>9222</v>
      </c>
    </row>
    <row r="23" spans="1:3" x14ac:dyDescent="0.25">
      <c r="A23" s="29" t="s">
        <v>7575</v>
      </c>
      <c r="B23">
        <v>1103017.8199999996</v>
      </c>
      <c r="C23">
        <v>202347.56999999986</v>
      </c>
    </row>
    <row r="24" spans="1:3" x14ac:dyDescent="0.25">
      <c r="A24" s="29" t="s">
        <v>7625</v>
      </c>
      <c r="B24">
        <v>994021.98</v>
      </c>
      <c r="C24">
        <v>213991.74000000002</v>
      </c>
    </row>
    <row r="25" spans="1:3" x14ac:dyDescent="0.25">
      <c r="A25" s="29" t="s">
        <v>7560</v>
      </c>
      <c r="B25">
        <v>937502.18</v>
      </c>
      <c r="C25">
        <v>181304.56000000011</v>
      </c>
    </row>
    <row r="26" spans="1:3" x14ac:dyDescent="0.25">
      <c r="A26" s="29" t="s">
        <v>7750</v>
      </c>
      <c r="B26">
        <v>850930.2</v>
      </c>
      <c r="C26">
        <v>150422.21000000005</v>
      </c>
    </row>
    <row r="27" spans="1:3" x14ac:dyDescent="0.25">
      <c r="A27" s="29" t="s">
        <v>7553</v>
      </c>
      <c r="B27">
        <v>648333.4300000004</v>
      </c>
      <c r="C27">
        <v>108303.11</v>
      </c>
    </row>
    <row r="28" spans="1:3" x14ac:dyDescent="0.25">
      <c r="A28" s="29" t="s">
        <v>7769</v>
      </c>
      <c r="B28">
        <v>521388.97000000003</v>
      </c>
      <c r="C28">
        <v>89384.639999999985</v>
      </c>
    </row>
    <row r="29" spans="1:3" x14ac:dyDescent="0.25">
      <c r="A29" s="29" t="s">
        <v>7614</v>
      </c>
      <c r="B29">
        <v>508021.06000000011</v>
      </c>
      <c r="C29">
        <v>96328.01</v>
      </c>
    </row>
    <row r="30" spans="1:3" x14ac:dyDescent="0.25">
      <c r="A30" s="29" t="s">
        <v>7654</v>
      </c>
      <c r="B30">
        <v>504452.20999999961</v>
      </c>
      <c r="C30">
        <v>92155.450000000084</v>
      </c>
    </row>
    <row r="31" spans="1:3" x14ac:dyDescent="0.25">
      <c r="A31" s="29" t="s">
        <v>7700</v>
      </c>
      <c r="B31">
        <v>408431.13999999972</v>
      </c>
      <c r="C31">
        <v>82676.47</v>
      </c>
    </row>
    <row r="32" spans="1:3" x14ac:dyDescent="0.25">
      <c r="A32" s="29" t="s">
        <v>7529</v>
      </c>
      <c r="B32">
        <v>390745.41000000003</v>
      </c>
      <c r="C32">
        <v>82000.539999999979</v>
      </c>
    </row>
    <row r="33" spans="1:3" x14ac:dyDescent="0.25">
      <c r="A33" s="29" t="s">
        <v>9219</v>
      </c>
      <c r="B33">
        <v>6866844.3999999994</v>
      </c>
      <c r="C33">
        <v>1298914.3</v>
      </c>
    </row>
    <row r="49" spans="1:5" x14ac:dyDescent="0.25">
      <c r="A49" s="28" t="s">
        <v>9218</v>
      </c>
      <c r="B49" t="s">
        <v>9221</v>
      </c>
      <c r="C49" t="s">
        <v>9260</v>
      </c>
      <c r="D49" t="s">
        <v>9222</v>
      </c>
      <c r="E49" t="s">
        <v>9220</v>
      </c>
    </row>
    <row r="50" spans="1:5" x14ac:dyDescent="0.25">
      <c r="A50" s="29" t="s">
        <v>7626</v>
      </c>
      <c r="B50">
        <v>852042.14</v>
      </c>
      <c r="C50">
        <v>573553.51000000094</v>
      </c>
      <c r="D50">
        <v>188653</v>
      </c>
      <c r="E50">
        <v>313</v>
      </c>
    </row>
    <row r="51" spans="1:5" x14ac:dyDescent="0.25">
      <c r="A51" s="29" t="s">
        <v>7820</v>
      </c>
      <c r="B51">
        <v>624597.34</v>
      </c>
      <c r="C51">
        <v>502154.51000000018</v>
      </c>
      <c r="D51">
        <v>104250.65999999997</v>
      </c>
      <c r="E51">
        <v>105</v>
      </c>
    </row>
    <row r="52" spans="1:5" x14ac:dyDescent="0.25">
      <c r="A52" s="29" t="s">
        <v>7732</v>
      </c>
      <c r="B52">
        <v>470927.8</v>
      </c>
      <c r="C52">
        <v>334711.00000000017</v>
      </c>
      <c r="D52">
        <v>85760.279999999941</v>
      </c>
      <c r="E52">
        <v>154</v>
      </c>
    </row>
    <row r="53" spans="1:5" x14ac:dyDescent="0.25">
      <c r="A53" s="29" t="s">
        <v>7561</v>
      </c>
      <c r="B53">
        <v>369648.92000000004</v>
      </c>
      <c r="C53">
        <v>268382.40000000002</v>
      </c>
      <c r="D53">
        <v>61661.259999999995</v>
      </c>
      <c r="E53">
        <v>93</v>
      </c>
    </row>
    <row r="54" spans="1:5" x14ac:dyDescent="0.25">
      <c r="A54" s="29" t="s">
        <v>7862</v>
      </c>
      <c r="B54">
        <v>268165.82999999996</v>
      </c>
      <c r="C54">
        <v>197365.24999999994</v>
      </c>
      <c r="D54">
        <v>42068.570000000007</v>
      </c>
      <c r="E54">
        <v>178</v>
      </c>
    </row>
    <row r="55" spans="1:5" x14ac:dyDescent="0.25">
      <c r="A55" s="29" t="s">
        <v>7853</v>
      </c>
      <c r="B55">
        <v>266092.36</v>
      </c>
      <c r="C55">
        <v>190371.93000000002</v>
      </c>
      <c r="D55">
        <v>47210.539999999994</v>
      </c>
      <c r="E55">
        <v>57</v>
      </c>
    </row>
    <row r="56" spans="1:5" x14ac:dyDescent="0.25">
      <c r="A56" s="29" t="s">
        <v>7620</v>
      </c>
      <c r="B56">
        <v>249297.21999999994</v>
      </c>
      <c r="C56">
        <v>162993.28999999992</v>
      </c>
      <c r="D56">
        <v>59593.51</v>
      </c>
      <c r="E56">
        <v>78</v>
      </c>
    </row>
    <row r="57" spans="1:5" x14ac:dyDescent="0.25">
      <c r="A57" s="29" t="s">
        <v>7856</v>
      </c>
      <c r="B57">
        <v>233659.74999999997</v>
      </c>
      <c r="C57">
        <v>156760.65000000002</v>
      </c>
      <c r="D57">
        <v>51864.109999999986</v>
      </c>
      <c r="E57">
        <v>58</v>
      </c>
    </row>
    <row r="58" spans="1:5" x14ac:dyDescent="0.25">
      <c r="A58" s="29" t="s">
        <v>7594</v>
      </c>
      <c r="B58">
        <v>223050.52999999997</v>
      </c>
      <c r="C58">
        <v>158577.38000000003</v>
      </c>
      <c r="D58">
        <v>43341.80999999999</v>
      </c>
      <c r="E58">
        <v>185</v>
      </c>
    </row>
    <row r="59" spans="1:5" x14ac:dyDescent="0.25">
      <c r="A59" s="29" t="s">
        <v>7866</v>
      </c>
      <c r="B59">
        <v>210364.47999999995</v>
      </c>
      <c r="C59">
        <v>144004.46000000002</v>
      </c>
      <c r="D59">
        <v>43820.98</v>
      </c>
      <c r="E59">
        <v>88</v>
      </c>
    </row>
    <row r="60" spans="1:5" x14ac:dyDescent="0.25">
      <c r="A60" s="29" t="s">
        <v>7588</v>
      </c>
      <c r="B60">
        <v>202834.89999999997</v>
      </c>
      <c r="C60">
        <v>150333.72000000006</v>
      </c>
      <c r="D60">
        <v>30768.87999999999</v>
      </c>
      <c r="E60">
        <v>95</v>
      </c>
    </row>
    <row r="61" spans="1:5" x14ac:dyDescent="0.25">
      <c r="A61" s="29" t="s">
        <v>7805</v>
      </c>
      <c r="B61">
        <v>197586.18</v>
      </c>
      <c r="C61">
        <v>139405.88000000003</v>
      </c>
      <c r="D61">
        <v>37744.19999999999</v>
      </c>
      <c r="E61">
        <v>148</v>
      </c>
    </row>
    <row r="62" spans="1:5" x14ac:dyDescent="0.25">
      <c r="A62" s="29" t="s">
        <v>7576</v>
      </c>
      <c r="B62">
        <v>195595.36999999994</v>
      </c>
      <c r="C62">
        <v>140684.44</v>
      </c>
      <c r="D62">
        <v>33954.299999999996</v>
      </c>
      <c r="E62">
        <v>58</v>
      </c>
    </row>
    <row r="63" spans="1:5" x14ac:dyDescent="0.25">
      <c r="A63" s="29" t="s">
        <v>7881</v>
      </c>
      <c r="B63">
        <v>187389.69</v>
      </c>
      <c r="C63">
        <v>128502.19000000002</v>
      </c>
      <c r="D63">
        <v>38810.050000000003</v>
      </c>
      <c r="E63">
        <v>72</v>
      </c>
    </row>
    <row r="64" spans="1:5" x14ac:dyDescent="0.25">
      <c r="A64" s="29" t="s">
        <v>7546</v>
      </c>
      <c r="B64">
        <v>174544.60999999996</v>
      </c>
      <c r="C64">
        <v>127551.33000000003</v>
      </c>
      <c r="D64">
        <v>28821.369999999984</v>
      </c>
      <c r="E64">
        <v>144</v>
      </c>
    </row>
    <row r="65" spans="1:5" x14ac:dyDescent="0.25">
      <c r="A65" s="29" t="s">
        <v>7770</v>
      </c>
      <c r="B65">
        <v>164047.48000000001</v>
      </c>
      <c r="C65">
        <v>126502.09000000001</v>
      </c>
      <c r="D65">
        <v>19968.860000000008</v>
      </c>
      <c r="E65">
        <v>64</v>
      </c>
    </row>
    <row r="66" spans="1:5" x14ac:dyDescent="0.25">
      <c r="A66" s="29" t="s">
        <v>7738</v>
      </c>
      <c r="B66">
        <v>163809.59999999998</v>
      </c>
      <c r="C66">
        <v>105640.94000000005</v>
      </c>
      <c r="D66">
        <v>50368.210000000006</v>
      </c>
      <c r="E66">
        <v>295</v>
      </c>
    </row>
    <row r="67" spans="1:5" x14ac:dyDescent="0.25">
      <c r="A67" s="29" t="s">
        <v>7538</v>
      </c>
      <c r="B67">
        <v>152954.85999999999</v>
      </c>
      <c r="C67">
        <v>102111.71</v>
      </c>
      <c r="D67">
        <v>34455.120000000003</v>
      </c>
      <c r="E67">
        <v>105</v>
      </c>
    </row>
    <row r="68" spans="1:5" x14ac:dyDescent="0.25">
      <c r="A68" s="29" t="s">
        <v>7615</v>
      </c>
      <c r="B68">
        <v>145509.01</v>
      </c>
      <c r="C68">
        <v>103932.94</v>
      </c>
      <c r="D68">
        <v>25985.799999999992</v>
      </c>
      <c r="E68">
        <v>72</v>
      </c>
    </row>
    <row r="69" spans="1:5" x14ac:dyDescent="0.25">
      <c r="A69" s="29" t="s">
        <v>7554</v>
      </c>
      <c r="B69">
        <v>144555.64000000004</v>
      </c>
      <c r="C69">
        <v>97101.959999999963</v>
      </c>
      <c r="D69">
        <v>31965.589999999993</v>
      </c>
      <c r="E69">
        <v>85</v>
      </c>
    </row>
    <row r="70" spans="1:5" x14ac:dyDescent="0.25">
      <c r="A70" s="29" t="s">
        <v>7942</v>
      </c>
      <c r="B70">
        <v>121803.87999999999</v>
      </c>
      <c r="C70">
        <v>85566.989999999976</v>
      </c>
      <c r="D70">
        <v>32689.22</v>
      </c>
      <c r="E70">
        <v>43</v>
      </c>
    </row>
    <row r="71" spans="1:5" x14ac:dyDescent="0.25">
      <c r="A71" s="29" t="s">
        <v>7912</v>
      </c>
      <c r="B71">
        <v>119779.95000000003</v>
      </c>
      <c r="C71">
        <v>99540.650000000052</v>
      </c>
      <c r="D71">
        <v>10672.62</v>
      </c>
      <c r="E71">
        <v>105</v>
      </c>
    </row>
    <row r="72" spans="1:5" x14ac:dyDescent="0.25">
      <c r="A72" s="29" t="s">
        <v>7610</v>
      </c>
      <c r="B72">
        <v>118072.34000000001</v>
      </c>
      <c r="C72">
        <v>92771.650000000038</v>
      </c>
      <c r="D72">
        <v>19678.179999999993</v>
      </c>
      <c r="E72">
        <v>164</v>
      </c>
    </row>
    <row r="73" spans="1:5" x14ac:dyDescent="0.25">
      <c r="A73" s="29" t="s">
        <v>7839</v>
      </c>
      <c r="B73">
        <v>117546.85</v>
      </c>
      <c r="C73">
        <v>88134.279999999984</v>
      </c>
      <c r="D73">
        <v>19678.690000000002</v>
      </c>
      <c r="E73">
        <v>125</v>
      </c>
    </row>
    <row r="74" spans="1:5" x14ac:dyDescent="0.25">
      <c r="A74" s="29" t="s">
        <v>7830</v>
      </c>
      <c r="B74">
        <v>117137.28999999998</v>
      </c>
      <c r="C74">
        <v>82245.130000000019</v>
      </c>
      <c r="D74">
        <v>22341.740000000005</v>
      </c>
      <c r="E74">
        <v>49</v>
      </c>
    </row>
    <row r="75" spans="1:5" x14ac:dyDescent="0.25">
      <c r="A75" s="29" t="s">
        <v>7746</v>
      </c>
      <c r="B75">
        <v>115832.00999999995</v>
      </c>
      <c r="C75">
        <v>79825.139999999985</v>
      </c>
      <c r="D75">
        <v>23596.33</v>
      </c>
      <c r="E75">
        <v>96</v>
      </c>
    </row>
    <row r="76" spans="1:5" x14ac:dyDescent="0.25">
      <c r="A76" s="29" t="s">
        <v>7710</v>
      </c>
      <c r="B76">
        <v>114689.71999999999</v>
      </c>
      <c r="C76">
        <v>85292.800000000047</v>
      </c>
      <c r="D76">
        <v>18349.839999999993</v>
      </c>
      <c r="E76">
        <v>103</v>
      </c>
    </row>
    <row r="77" spans="1:5" x14ac:dyDescent="0.25">
      <c r="A77" s="29" t="s">
        <v>7872</v>
      </c>
      <c r="B77">
        <v>110205.26999999999</v>
      </c>
      <c r="C77">
        <v>79854.369999999981</v>
      </c>
      <c r="D77">
        <v>18543.189999999995</v>
      </c>
      <c r="E77">
        <v>46</v>
      </c>
    </row>
    <row r="78" spans="1:5" x14ac:dyDescent="0.25">
      <c r="A78" s="29" t="s">
        <v>7824</v>
      </c>
      <c r="B78">
        <v>108270.47</v>
      </c>
      <c r="C78">
        <v>79843.029999999984</v>
      </c>
      <c r="D78">
        <v>20283.079999999998</v>
      </c>
      <c r="E78">
        <v>122</v>
      </c>
    </row>
    <row r="79" spans="1:5" x14ac:dyDescent="0.25">
      <c r="A79" s="29" t="s">
        <v>7797</v>
      </c>
      <c r="B79">
        <v>105868.47</v>
      </c>
      <c r="C79">
        <v>74997.229999999967</v>
      </c>
      <c r="D79">
        <v>22079.279999999999</v>
      </c>
      <c r="E79">
        <v>105</v>
      </c>
    </row>
    <row r="80" spans="1:5" x14ac:dyDescent="0.25">
      <c r="A80" s="29" t="s">
        <v>7751</v>
      </c>
      <c r="B80">
        <v>104528.98</v>
      </c>
      <c r="C80">
        <v>88002.1</v>
      </c>
      <c r="D80">
        <v>13482.329999999998</v>
      </c>
      <c r="E80">
        <v>111</v>
      </c>
    </row>
    <row r="81" spans="1:5" x14ac:dyDescent="0.25">
      <c r="A81" s="29" t="s">
        <v>7762</v>
      </c>
      <c r="B81">
        <v>103959.69000000002</v>
      </c>
      <c r="C81">
        <v>72996.159999999989</v>
      </c>
      <c r="D81">
        <v>19824.999999999996</v>
      </c>
      <c r="E81">
        <v>66</v>
      </c>
    </row>
    <row r="82" spans="1:5" x14ac:dyDescent="0.25">
      <c r="A82" s="29" t="s">
        <v>7795</v>
      </c>
      <c r="B82">
        <v>103748.46999999999</v>
      </c>
      <c r="C82">
        <v>68440.559999999939</v>
      </c>
      <c r="D82">
        <v>26781.810000000005</v>
      </c>
      <c r="E82">
        <v>111</v>
      </c>
    </row>
    <row r="83" spans="1:5" x14ac:dyDescent="0.25">
      <c r="A83" s="29" t="s">
        <v>7744</v>
      </c>
      <c r="B83">
        <v>102826.45999999999</v>
      </c>
      <c r="C83">
        <v>73599.140000000029</v>
      </c>
      <c r="D83">
        <v>18210.209999999995</v>
      </c>
      <c r="E83">
        <v>71</v>
      </c>
    </row>
    <row r="84" spans="1:5" x14ac:dyDescent="0.25">
      <c r="A84" s="29" t="s">
        <v>7631</v>
      </c>
      <c r="B84">
        <v>97287.209999999992</v>
      </c>
      <c r="C84">
        <v>75342.469999999972</v>
      </c>
      <c r="D84">
        <v>17312.029999999995</v>
      </c>
      <c r="E84">
        <v>171</v>
      </c>
    </row>
    <row r="85" spans="1:5" x14ac:dyDescent="0.25">
      <c r="A85" s="29" t="s">
        <v>7728</v>
      </c>
      <c r="B85">
        <v>96005.859999999986</v>
      </c>
      <c r="C85">
        <v>78178.080000000016</v>
      </c>
      <c r="D85">
        <v>8867.5000000000018</v>
      </c>
      <c r="E85">
        <v>97</v>
      </c>
    </row>
    <row r="86" spans="1:5" x14ac:dyDescent="0.25">
      <c r="A86" s="29" t="s">
        <v>7811</v>
      </c>
      <c r="B86">
        <v>94367.71</v>
      </c>
      <c r="C86">
        <v>64189.279999999992</v>
      </c>
      <c r="D86">
        <v>20793.100000000002</v>
      </c>
      <c r="E86">
        <v>80</v>
      </c>
    </row>
    <row r="87" spans="1:5" x14ac:dyDescent="0.25">
      <c r="A87" s="29" t="s">
        <v>7764</v>
      </c>
      <c r="B87">
        <v>92874.41</v>
      </c>
      <c r="C87">
        <v>68963.26999999999</v>
      </c>
      <c r="D87">
        <v>16169.349999999999</v>
      </c>
      <c r="E87">
        <v>108</v>
      </c>
    </row>
    <row r="88" spans="1:5" x14ac:dyDescent="0.25">
      <c r="A88" s="29" t="s">
        <v>7717</v>
      </c>
      <c r="B88">
        <v>89495.140000000029</v>
      </c>
      <c r="C88">
        <v>64399.010000000009</v>
      </c>
      <c r="D88">
        <v>17226.239999999998</v>
      </c>
      <c r="E88">
        <v>81</v>
      </c>
    </row>
    <row r="89" spans="1:5" x14ac:dyDescent="0.25">
      <c r="A89" s="29" t="s">
        <v>7671</v>
      </c>
      <c r="B89">
        <v>89421.950000000012</v>
      </c>
      <c r="C89">
        <v>57952.55</v>
      </c>
      <c r="D89">
        <v>21888.49</v>
      </c>
      <c r="E89">
        <v>44</v>
      </c>
    </row>
    <row r="90" spans="1:5" x14ac:dyDescent="0.25">
      <c r="A90" s="29" t="s">
        <v>7663</v>
      </c>
      <c r="B90">
        <v>83911.96</v>
      </c>
      <c r="C90">
        <v>58590.140000000007</v>
      </c>
      <c r="D90">
        <v>16331.279999999999</v>
      </c>
      <c r="E90">
        <v>52</v>
      </c>
    </row>
    <row r="91" spans="1:5" x14ac:dyDescent="0.25">
      <c r="A91" s="29" t="s">
        <v>7908</v>
      </c>
      <c r="B91">
        <v>81052.869999999966</v>
      </c>
      <c r="C91">
        <v>53002.540000000015</v>
      </c>
      <c r="D91">
        <v>24190.660000000003</v>
      </c>
      <c r="E91">
        <v>143</v>
      </c>
    </row>
    <row r="92" spans="1:5" x14ac:dyDescent="0.25">
      <c r="A92" s="29" t="s">
        <v>7714</v>
      </c>
      <c r="B92">
        <v>78083.760000000024</v>
      </c>
      <c r="C92">
        <v>59220.420000000013</v>
      </c>
      <c r="D92">
        <v>13922.119999999997</v>
      </c>
      <c r="E92">
        <v>93</v>
      </c>
    </row>
    <row r="93" spans="1:5" x14ac:dyDescent="0.25">
      <c r="A93" s="29" t="s">
        <v>7569</v>
      </c>
      <c r="B93">
        <v>76827.600000000006</v>
      </c>
      <c r="C93">
        <v>50893.240000000005</v>
      </c>
      <c r="D93">
        <v>17702.82</v>
      </c>
      <c r="E93">
        <v>63</v>
      </c>
    </row>
    <row r="94" spans="1:5" x14ac:dyDescent="0.25">
      <c r="A94" s="29" t="s">
        <v>7701</v>
      </c>
      <c r="B94">
        <v>76745.349999999991</v>
      </c>
      <c r="C94">
        <v>50711.639999999992</v>
      </c>
      <c r="D94">
        <v>20635.419999999998</v>
      </c>
      <c r="E94">
        <v>83</v>
      </c>
    </row>
    <row r="95" spans="1:5" x14ac:dyDescent="0.25">
      <c r="A95" s="29" t="s">
        <v>7901</v>
      </c>
      <c r="B95">
        <v>72758.569999999992</v>
      </c>
      <c r="C95">
        <v>50602.630000000005</v>
      </c>
      <c r="D95">
        <v>15272.759999999998</v>
      </c>
      <c r="E95">
        <v>68</v>
      </c>
    </row>
    <row r="96" spans="1:5" x14ac:dyDescent="0.25">
      <c r="A96" s="29" t="s">
        <v>7938</v>
      </c>
      <c r="B96">
        <v>67672.249999999985</v>
      </c>
      <c r="C96">
        <v>44513.819999999985</v>
      </c>
      <c r="D96">
        <v>19935.919999999995</v>
      </c>
      <c r="E96">
        <v>111</v>
      </c>
    </row>
    <row r="97" spans="1:5" x14ac:dyDescent="0.25">
      <c r="A97" s="29" t="s">
        <v>7922</v>
      </c>
      <c r="B97">
        <v>66151.89</v>
      </c>
      <c r="C97">
        <v>50236.889999999985</v>
      </c>
      <c r="D97">
        <v>12764.86</v>
      </c>
      <c r="E97">
        <v>99</v>
      </c>
    </row>
    <row r="98" spans="1:5" x14ac:dyDescent="0.25">
      <c r="A98" s="29" t="s">
        <v>8037</v>
      </c>
      <c r="B98">
        <v>64917.090000000004</v>
      </c>
      <c r="C98">
        <v>44972.72</v>
      </c>
      <c r="D98">
        <v>12988.97</v>
      </c>
      <c r="E98">
        <v>26</v>
      </c>
    </row>
    <row r="99" spans="1:5" x14ac:dyDescent="0.25">
      <c r="A99" s="29" t="s">
        <v>7741</v>
      </c>
      <c r="B99">
        <v>58957.820000000007</v>
      </c>
      <c r="C99">
        <v>34113.629999999997</v>
      </c>
      <c r="D99">
        <v>19827.34</v>
      </c>
      <c r="E99">
        <v>64</v>
      </c>
    </row>
    <row r="100" spans="1:5" x14ac:dyDescent="0.25">
      <c r="A100" s="29" t="s">
        <v>7686</v>
      </c>
      <c r="B100">
        <v>58067.880000000005</v>
      </c>
      <c r="C100">
        <v>43384.449999999983</v>
      </c>
      <c r="D100">
        <v>9007.4599999999955</v>
      </c>
      <c r="E100">
        <v>31</v>
      </c>
    </row>
    <row r="101" spans="1:5" x14ac:dyDescent="0.25">
      <c r="A101" s="29" t="s">
        <v>7698</v>
      </c>
      <c r="B101">
        <v>56864.339999999989</v>
      </c>
      <c r="C101">
        <v>43314.500000000007</v>
      </c>
      <c r="D101">
        <v>9892.8900000000012</v>
      </c>
      <c r="E101">
        <v>76</v>
      </c>
    </row>
    <row r="102" spans="1:5" x14ac:dyDescent="0.25">
      <c r="A102" s="29" t="s">
        <v>7606</v>
      </c>
      <c r="B102">
        <v>54539.890000000007</v>
      </c>
      <c r="C102">
        <v>40117.580000000016</v>
      </c>
      <c r="D102">
        <v>9589.08</v>
      </c>
      <c r="E102">
        <v>53</v>
      </c>
    </row>
    <row r="103" spans="1:5" x14ac:dyDescent="0.25">
      <c r="A103" s="29" t="s">
        <v>7946</v>
      </c>
      <c r="B103">
        <v>53485.53</v>
      </c>
      <c r="C103">
        <v>38714.720000000001</v>
      </c>
      <c r="D103">
        <v>9040.2300000000014</v>
      </c>
      <c r="E103">
        <v>50</v>
      </c>
    </row>
    <row r="104" spans="1:5" x14ac:dyDescent="0.25">
      <c r="A104" s="29" t="s">
        <v>7847</v>
      </c>
      <c r="B104">
        <v>52463.68</v>
      </c>
      <c r="C104">
        <v>34003.32</v>
      </c>
      <c r="D104">
        <v>12839.250000000002</v>
      </c>
      <c r="E104">
        <v>12</v>
      </c>
    </row>
    <row r="105" spans="1:5" x14ac:dyDescent="0.25">
      <c r="A105" s="29" t="s">
        <v>7645</v>
      </c>
      <c r="B105">
        <v>49045.89</v>
      </c>
      <c r="C105">
        <v>30260.449999999993</v>
      </c>
      <c r="D105">
        <v>16449.939999999999</v>
      </c>
      <c r="E105">
        <v>85</v>
      </c>
    </row>
    <row r="106" spans="1:5" x14ac:dyDescent="0.25">
      <c r="A106" s="29" t="s">
        <v>7636</v>
      </c>
      <c r="B106">
        <v>46238.98000000001</v>
      </c>
      <c r="C106">
        <v>28791.059999999998</v>
      </c>
      <c r="D106">
        <v>14771.679999999998</v>
      </c>
      <c r="E106">
        <v>70</v>
      </c>
    </row>
    <row r="107" spans="1:5" x14ac:dyDescent="0.25">
      <c r="A107" s="29" t="s">
        <v>7774</v>
      </c>
      <c r="B107">
        <v>44959.000000000007</v>
      </c>
      <c r="C107">
        <v>35846.079999999987</v>
      </c>
      <c r="D107">
        <v>6972</v>
      </c>
      <c r="E107">
        <v>71</v>
      </c>
    </row>
    <row r="108" spans="1:5" x14ac:dyDescent="0.25">
      <c r="A108" s="29" t="s">
        <v>7530</v>
      </c>
      <c r="B108">
        <v>44408.91</v>
      </c>
      <c r="C108">
        <v>33818.87999999999</v>
      </c>
      <c r="D108">
        <v>5831.9300000000039</v>
      </c>
      <c r="E108">
        <v>24</v>
      </c>
    </row>
    <row r="109" spans="1:5" x14ac:dyDescent="0.25">
      <c r="A109" s="29" t="s">
        <v>7690</v>
      </c>
      <c r="B109">
        <v>37927.300000000003</v>
      </c>
      <c r="C109">
        <v>27033.390000000007</v>
      </c>
      <c r="D109">
        <v>8814.0400000000009</v>
      </c>
      <c r="E109">
        <v>50</v>
      </c>
    </row>
    <row r="110" spans="1:5" x14ac:dyDescent="0.25">
      <c r="A110" s="29" t="s">
        <v>7814</v>
      </c>
      <c r="B110">
        <v>37086.43</v>
      </c>
      <c r="C110">
        <v>28119.959999999995</v>
      </c>
      <c r="D110">
        <v>5515.1800000000012</v>
      </c>
      <c r="E110">
        <v>37</v>
      </c>
    </row>
    <row r="111" spans="1:5" x14ac:dyDescent="0.25">
      <c r="A111" s="29" t="s">
        <v>8025</v>
      </c>
      <c r="B111">
        <v>33904.560000000005</v>
      </c>
      <c r="C111">
        <v>23485.8</v>
      </c>
      <c r="D111">
        <v>6786.1400000000012</v>
      </c>
      <c r="E111">
        <v>26</v>
      </c>
    </row>
    <row r="112" spans="1:5" x14ac:dyDescent="0.25">
      <c r="A112" s="29" t="s">
        <v>7878</v>
      </c>
      <c r="B112">
        <v>33824.899999999994</v>
      </c>
      <c r="C112">
        <v>25981.119999999995</v>
      </c>
      <c r="D112">
        <v>6233.0599999999986</v>
      </c>
      <c r="E112">
        <v>44</v>
      </c>
    </row>
    <row r="113" spans="1:5" x14ac:dyDescent="0.25">
      <c r="A113" s="29" t="s">
        <v>7869</v>
      </c>
      <c r="B113">
        <v>29839.72</v>
      </c>
      <c r="C113">
        <v>23786.25</v>
      </c>
      <c r="D113">
        <v>3253.0600000000009</v>
      </c>
      <c r="E113">
        <v>21</v>
      </c>
    </row>
    <row r="114" spans="1:5" x14ac:dyDescent="0.25">
      <c r="A114" s="29" t="s">
        <v>7895</v>
      </c>
      <c r="B114">
        <v>29686.33</v>
      </c>
      <c r="C114">
        <v>19171.100000000002</v>
      </c>
      <c r="D114">
        <v>7334.5299999999988</v>
      </c>
      <c r="E114">
        <v>26</v>
      </c>
    </row>
    <row r="115" spans="1:5" x14ac:dyDescent="0.25">
      <c r="A115" s="29" t="s">
        <v>7659</v>
      </c>
      <c r="B115">
        <v>29395.620000000003</v>
      </c>
      <c r="C115">
        <v>21658.75</v>
      </c>
      <c r="D115">
        <v>5345.329999999999</v>
      </c>
      <c r="E115">
        <v>32</v>
      </c>
    </row>
    <row r="116" spans="1:5" x14ac:dyDescent="0.25">
      <c r="A116" s="29" t="s">
        <v>7650</v>
      </c>
      <c r="B116">
        <v>29281.279999999999</v>
      </c>
      <c r="C116">
        <v>21056.66</v>
      </c>
      <c r="D116">
        <v>5232.3700000000008</v>
      </c>
      <c r="E116">
        <v>26</v>
      </c>
    </row>
    <row r="117" spans="1:5" x14ac:dyDescent="0.25">
      <c r="A117" s="29" t="s">
        <v>7723</v>
      </c>
      <c r="B117">
        <v>27844.41</v>
      </c>
      <c r="C117">
        <v>18792.52</v>
      </c>
      <c r="D117">
        <v>6521.5700000000015</v>
      </c>
      <c r="E117">
        <v>23</v>
      </c>
    </row>
    <row r="118" spans="1:5" x14ac:dyDescent="0.25">
      <c r="A118" s="29" t="s">
        <v>7682</v>
      </c>
      <c r="B118">
        <v>25730.93</v>
      </c>
      <c r="C118">
        <v>18453.599999999995</v>
      </c>
      <c r="D118">
        <v>6052.0400000000018</v>
      </c>
      <c r="E118">
        <v>44</v>
      </c>
    </row>
    <row r="119" spans="1:5" x14ac:dyDescent="0.25">
      <c r="A119" s="29" t="s">
        <v>7793</v>
      </c>
      <c r="B119">
        <v>21635.190000000006</v>
      </c>
      <c r="C119">
        <v>15832.600000000002</v>
      </c>
      <c r="D119">
        <v>4772.3499999999985</v>
      </c>
      <c r="E119">
        <v>28</v>
      </c>
    </row>
    <row r="120" spans="1:5" x14ac:dyDescent="0.25">
      <c r="A120" s="29" t="s">
        <v>7641</v>
      </c>
      <c r="B120">
        <v>20162.36</v>
      </c>
      <c r="C120">
        <v>14882.039999999999</v>
      </c>
      <c r="D120">
        <v>4320.22</v>
      </c>
      <c r="E120">
        <v>36</v>
      </c>
    </row>
    <row r="121" spans="1:5" x14ac:dyDescent="0.25">
      <c r="A121" s="29" t="s">
        <v>7582</v>
      </c>
      <c r="B121">
        <v>17437.7</v>
      </c>
      <c r="C121">
        <v>12243.269999999999</v>
      </c>
      <c r="D121">
        <v>4185.6100000000006</v>
      </c>
      <c r="E121">
        <v>31</v>
      </c>
    </row>
    <row r="122" spans="1:5" x14ac:dyDescent="0.25">
      <c r="A122" s="29" t="s">
        <v>9259</v>
      </c>
      <c r="B122">
        <v>17218.580000000002</v>
      </c>
      <c r="C122">
        <v>10314.27</v>
      </c>
      <c r="D122">
        <v>5105.7299999999996</v>
      </c>
      <c r="E122">
        <v>12</v>
      </c>
    </row>
    <row r="123" spans="1:5" x14ac:dyDescent="0.25">
      <c r="A123" s="29" t="s">
        <v>7781</v>
      </c>
      <c r="B123">
        <v>16411.72</v>
      </c>
      <c r="C123">
        <v>13113.610000000002</v>
      </c>
      <c r="D123">
        <v>2516.59</v>
      </c>
      <c r="E123">
        <v>47</v>
      </c>
    </row>
    <row r="124" spans="1:5" x14ac:dyDescent="0.25">
      <c r="A124" s="29" t="s">
        <v>7600</v>
      </c>
      <c r="B124">
        <v>12243.830000000002</v>
      </c>
      <c r="C124">
        <v>6632</v>
      </c>
      <c r="D124">
        <v>5028.7800000000007</v>
      </c>
      <c r="E124">
        <v>16</v>
      </c>
    </row>
    <row r="125" spans="1:5" x14ac:dyDescent="0.25">
      <c r="A125" s="29" t="s">
        <v>9219</v>
      </c>
      <c r="B125">
        <v>9227179.9600000009</v>
      </c>
      <c r="C125">
        <v>6596441.1199999992</v>
      </c>
      <c r="D125">
        <v>1804518.54</v>
      </c>
      <c r="E125">
        <v>6118</v>
      </c>
    </row>
    <row r="129" spans="1:5" x14ac:dyDescent="0.25">
      <c r="A129" s="28" t="s">
        <v>9218</v>
      </c>
      <c r="B129" t="s">
        <v>9221</v>
      </c>
      <c r="C129" t="s">
        <v>9260</v>
      </c>
      <c r="D129" t="s">
        <v>9222</v>
      </c>
      <c r="E129" t="s">
        <v>9220</v>
      </c>
    </row>
    <row r="130" spans="1:5" x14ac:dyDescent="0.25">
      <c r="A130" s="29" t="s">
        <v>7725</v>
      </c>
      <c r="B130">
        <v>550505.29999999993</v>
      </c>
      <c r="C130">
        <v>364122.14000000048</v>
      </c>
      <c r="D130">
        <v>128132.78000000003</v>
      </c>
      <c r="E130">
        <v>189</v>
      </c>
    </row>
    <row r="131" spans="1:5" x14ac:dyDescent="0.25">
      <c r="A131" s="29" t="s">
        <v>7583</v>
      </c>
      <c r="B131">
        <v>477313.21</v>
      </c>
      <c r="C131">
        <v>379248.33999999997</v>
      </c>
      <c r="D131">
        <v>72324.22</v>
      </c>
      <c r="E131">
        <v>246</v>
      </c>
    </row>
    <row r="132" spans="1:5" x14ac:dyDescent="0.25">
      <c r="A132" s="29" t="s">
        <v>7660</v>
      </c>
      <c r="B132">
        <v>452052.35</v>
      </c>
      <c r="C132">
        <v>309780.40999999997</v>
      </c>
      <c r="D132">
        <v>94595.74</v>
      </c>
      <c r="E132">
        <v>148</v>
      </c>
    </row>
    <row r="133" spans="1:5" x14ac:dyDescent="0.25">
      <c r="A133" s="29" t="s">
        <v>7637</v>
      </c>
      <c r="B133">
        <v>434134.43000000005</v>
      </c>
      <c r="C133">
        <v>322467.22999999969</v>
      </c>
      <c r="D133">
        <v>86063.959999999992</v>
      </c>
      <c r="E133">
        <v>213</v>
      </c>
    </row>
    <row r="134" spans="1:5" x14ac:dyDescent="0.25">
      <c r="A134" s="29" t="s">
        <v>7611</v>
      </c>
      <c r="B134">
        <v>424816.36000000016</v>
      </c>
      <c r="C134">
        <v>328679.08000000013</v>
      </c>
      <c r="D134">
        <v>68441.939999999988</v>
      </c>
      <c r="E134">
        <v>235</v>
      </c>
    </row>
    <row r="135" spans="1:5" x14ac:dyDescent="0.25">
      <c r="A135" s="29" t="s">
        <v>7621</v>
      </c>
      <c r="B135">
        <v>409555.29999999987</v>
      </c>
      <c r="C135">
        <v>278005.18000000011</v>
      </c>
      <c r="D135">
        <v>93336.849999999977</v>
      </c>
      <c r="E135">
        <v>292</v>
      </c>
    </row>
    <row r="136" spans="1:5" x14ac:dyDescent="0.25">
      <c r="A136" s="29" t="s">
        <v>7577</v>
      </c>
      <c r="B136">
        <v>303607.52000000008</v>
      </c>
      <c r="C136">
        <v>216436.7</v>
      </c>
      <c r="D136">
        <v>57824.579999999987</v>
      </c>
      <c r="E136">
        <v>152</v>
      </c>
    </row>
    <row r="137" spans="1:5" x14ac:dyDescent="0.25">
      <c r="A137" s="29" t="s">
        <v>7687</v>
      </c>
      <c r="B137">
        <v>285539.03000000009</v>
      </c>
      <c r="C137">
        <v>200941.32</v>
      </c>
      <c r="D137">
        <v>56648.110000000015</v>
      </c>
      <c r="E137">
        <v>221</v>
      </c>
    </row>
    <row r="138" spans="1:5" x14ac:dyDescent="0.25">
      <c r="A138" s="29" t="s">
        <v>7547</v>
      </c>
      <c r="B138">
        <v>280080.14</v>
      </c>
      <c r="C138">
        <v>186521.54999999987</v>
      </c>
      <c r="D138">
        <v>64567.05000000001</v>
      </c>
      <c r="E138">
        <v>133</v>
      </c>
    </row>
    <row r="139" spans="1:5" x14ac:dyDescent="0.25">
      <c r="A139" s="29" t="s">
        <v>7691</v>
      </c>
      <c r="B139">
        <v>272553.97000000009</v>
      </c>
      <c r="C139">
        <v>180682.75999999995</v>
      </c>
      <c r="D139">
        <v>63645.750000000015</v>
      </c>
      <c r="E139">
        <v>135</v>
      </c>
    </row>
    <row r="140" spans="1:5" x14ac:dyDescent="0.25">
      <c r="A140" s="29" t="s">
        <v>7695</v>
      </c>
      <c r="B140">
        <v>265817.38</v>
      </c>
      <c r="C140">
        <v>190145.99999999994</v>
      </c>
      <c r="D140">
        <v>47190.960000000021</v>
      </c>
      <c r="E140">
        <v>102</v>
      </c>
    </row>
    <row r="141" spans="1:5" x14ac:dyDescent="0.25">
      <c r="A141" s="29" t="s">
        <v>7718</v>
      </c>
      <c r="B141">
        <v>260616.38000000003</v>
      </c>
      <c r="C141">
        <v>191249.68999999992</v>
      </c>
      <c r="D141">
        <v>44235.86</v>
      </c>
      <c r="E141">
        <v>171</v>
      </c>
    </row>
    <row r="142" spans="1:5" x14ac:dyDescent="0.25">
      <c r="A142" s="29" t="s">
        <v>7779</v>
      </c>
      <c r="B142">
        <v>239340.92</v>
      </c>
      <c r="C142">
        <v>162080.46999999991</v>
      </c>
      <c r="D142">
        <v>61119.519999999982</v>
      </c>
      <c r="E142">
        <v>133</v>
      </c>
    </row>
    <row r="143" spans="1:5" x14ac:dyDescent="0.25">
      <c r="A143" s="29" t="s">
        <v>7707</v>
      </c>
      <c r="B143">
        <v>231468.37999999995</v>
      </c>
      <c r="C143">
        <v>166487.99999999997</v>
      </c>
      <c r="D143">
        <v>42076.41</v>
      </c>
      <c r="E143">
        <v>145</v>
      </c>
    </row>
    <row r="144" spans="1:5" x14ac:dyDescent="0.25">
      <c r="A144" s="29" t="s">
        <v>7842</v>
      </c>
      <c r="B144">
        <v>210211.31999999998</v>
      </c>
      <c r="C144">
        <v>156067.24</v>
      </c>
      <c r="D144">
        <v>31621.450000000004</v>
      </c>
      <c r="E144">
        <v>82</v>
      </c>
    </row>
    <row r="145" spans="1:5" x14ac:dyDescent="0.25">
      <c r="A145" s="29" t="s">
        <v>7802</v>
      </c>
      <c r="B145">
        <v>203413.1</v>
      </c>
      <c r="C145">
        <v>151847.96999999988</v>
      </c>
      <c r="D145">
        <v>34390.140000000007</v>
      </c>
      <c r="E145">
        <v>209</v>
      </c>
    </row>
    <row r="146" spans="1:5" x14ac:dyDescent="0.25">
      <c r="A146" s="29" t="s">
        <v>7798</v>
      </c>
      <c r="B146">
        <v>185579.81</v>
      </c>
      <c r="C146">
        <v>128144.41999999998</v>
      </c>
      <c r="D146">
        <v>41341.790000000023</v>
      </c>
      <c r="E146">
        <v>171</v>
      </c>
    </row>
    <row r="147" spans="1:5" x14ac:dyDescent="0.25">
      <c r="A147" s="29" t="s">
        <v>7562</v>
      </c>
      <c r="B147">
        <v>184989.7</v>
      </c>
      <c r="C147">
        <v>134627.68</v>
      </c>
      <c r="D147">
        <v>33024.339999999989</v>
      </c>
      <c r="E147">
        <v>140</v>
      </c>
    </row>
    <row r="148" spans="1:5" x14ac:dyDescent="0.25">
      <c r="A148" s="29" t="s">
        <v>7570</v>
      </c>
      <c r="B148">
        <v>180592.90999999997</v>
      </c>
      <c r="C148">
        <v>131467.91000000009</v>
      </c>
      <c r="D148">
        <v>29775.729999999996</v>
      </c>
      <c r="E148">
        <v>135</v>
      </c>
    </row>
    <row r="149" spans="1:5" x14ac:dyDescent="0.25">
      <c r="A149" s="29" t="s">
        <v>7632</v>
      </c>
      <c r="B149">
        <v>176809.78999999998</v>
      </c>
      <c r="C149">
        <v>129365.41999999993</v>
      </c>
      <c r="D149">
        <v>32787.640000000007</v>
      </c>
      <c r="E149">
        <v>160</v>
      </c>
    </row>
    <row r="150" spans="1:5" x14ac:dyDescent="0.25">
      <c r="A150" s="29" t="s">
        <v>7672</v>
      </c>
      <c r="B150">
        <v>164167.62</v>
      </c>
      <c r="C150">
        <v>115349.38</v>
      </c>
      <c r="D150">
        <v>32390.65</v>
      </c>
      <c r="E150">
        <v>87</v>
      </c>
    </row>
    <row r="151" spans="1:5" x14ac:dyDescent="0.25">
      <c r="A151" s="29" t="s">
        <v>7531</v>
      </c>
      <c r="B151">
        <v>160073.25</v>
      </c>
      <c r="C151">
        <v>110973.18000000002</v>
      </c>
      <c r="D151">
        <v>34637.57</v>
      </c>
      <c r="E151">
        <v>126</v>
      </c>
    </row>
    <row r="152" spans="1:5" x14ac:dyDescent="0.25">
      <c r="A152" s="29" t="s">
        <v>7616</v>
      </c>
      <c r="B152">
        <v>156999.58000000005</v>
      </c>
      <c r="C152">
        <v>114720.92000000001</v>
      </c>
      <c r="D152">
        <v>29576.069999999992</v>
      </c>
      <c r="E152">
        <v>165</v>
      </c>
    </row>
    <row r="153" spans="1:5" x14ac:dyDescent="0.25">
      <c r="A153" s="29" t="s">
        <v>7806</v>
      </c>
      <c r="B153">
        <v>150599.1</v>
      </c>
      <c r="C153">
        <v>109709.70999999995</v>
      </c>
      <c r="D153">
        <v>28355.460000000006</v>
      </c>
      <c r="E153">
        <v>151</v>
      </c>
    </row>
    <row r="154" spans="1:5" x14ac:dyDescent="0.25">
      <c r="A154" s="29" t="s">
        <v>7787</v>
      </c>
      <c r="B154">
        <v>149336.38000000003</v>
      </c>
      <c r="C154">
        <v>98433.720000000016</v>
      </c>
      <c r="D154">
        <v>35414.160000000003</v>
      </c>
      <c r="E154">
        <v>87</v>
      </c>
    </row>
    <row r="155" spans="1:5" x14ac:dyDescent="0.25">
      <c r="A155" s="29" t="s">
        <v>7664</v>
      </c>
      <c r="B155">
        <v>148506.31999999998</v>
      </c>
      <c r="C155">
        <v>105332.04999999996</v>
      </c>
      <c r="D155">
        <v>27417.539999999994</v>
      </c>
      <c r="E155">
        <v>108</v>
      </c>
    </row>
    <row r="156" spans="1:5" x14ac:dyDescent="0.25">
      <c r="A156" s="29" t="s">
        <v>7642</v>
      </c>
      <c r="B156">
        <v>144975.12000000005</v>
      </c>
      <c r="C156">
        <v>111833.08000000002</v>
      </c>
      <c r="D156">
        <v>23607.649999999998</v>
      </c>
      <c r="E156">
        <v>181</v>
      </c>
    </row>
    <row r="157" spans="1:5" x14ac:dyDescent="0.25">
      <c r="A157" s="29" t="s">
        <v>7775</v>
      </c>
      <c r="B157">
        <v>143427.54999999999</v>
      </c>
      <c r="C157">
        <v>104976.31000000003</v>
      </c>
      <c r="D157">
        <v>26620.559999999998</v>
      </c>
      <c r="E157">
        <v>136</v>
      </c>
    </row>
    <row r="158" spans="1:5" x14ac:dyDescent="0.25">
      <c r="A158" s="29" t="s">
        <v>7589</v>
      </c>
      <c r="B158">
        <v>142596.04999999999</v>
      </c>
      <c r="C158">
        <v>110149.19999999998</v>
      </c>
      <c r="D158">
        <v>21355.680000000008</v>
      </c>
      <c r="E158">
        <v>84</v>
      </c>
    </row>
    <row r="159" spans="1:5" x14ac:dyDescent="0.25">
      <c r="A159" s="29" t="s">
        <v>7539</v>
      </c>
      <c r="B159">
        <v>138247.19000000003</v>
      </c>
      <c r="C159">
        <v>93105.280000000013</v>
      </c>
      <c r="D159">
        <v>30329.679999999997</v>
      </c>
      <c r="E159">
        <v>86</v>
      </c>
    </row>
    <row r="160" spans="1:5" x14ac:dyDescent="0.25">
      <c r="A160" s="29" t="s">
        <v>7595</v>
      </c>
      <c r="B160">
        <v>127810.21</v>
      </c>
      <c r="C160">
        <v>87588.000000000015</v>
      </c>
      <c r="D160">
        <v>28695.269999999993</v>
      </c>
      <c r="E160">
        <v>120</v>
      </c>
    </row>
    <row r="161" spans="1:5" x14ac:dyDescent="0.25">
      <c r="A161" s="29" t="s">
        <v>7729</v>
      </c>
      <c r="B161">
        <v>124179.88</v>
      </c>
      <c r="C161">
        <v>94248.130000000019</v>
      </c>
      <c r="D161">
        <v>17191.829999999994</v>
      </c>
      <c r="E161">
        <v>111</v>
      </c>
    </row>
    <row r="162" spans="1:5" x14ac:dyDescent="0.25">
      <c r="A162" s="29" t="s">
        <v>7755</v>
      </c>
      <c r="B162">
        <v>117283.77999999998</v>
      </c>
      <c r="C162">
        <v>86209.27</v>
      </c>
      <c r="D162">
        <v>20753.079999999994</v>
      </c>
      <c r="E162">
        <v>122</v>
      </c>
    </row>
    <row r="163" spans="1:5" x14ac:dyDescent="0.25">
      <c r="A163" s="29" t="s">
        <v>7655</v>
      </c>
      <c r="B163">
        <v>115603.01999999995</v>
      </c>
      <c r="C163">
        <v>73397.060000000012</v>
      </c>
      <c r="D163">
        <v>32170.64000000001</v>
      </c>
      <c r="E163">
        <v>127</v>
      </c>
    </row>
    <row r="164" spans="1:5" x14ac:dyDescent="0.25">
      <c r="A164" s="29" t="s">
        <v>7733</v>
      </c>
      <c r="B164">
        <v>112698.85999999999</v>
      </c>
      <c r="C164">
        <v>73479.459999999992</v>
      </c>
      <c r="D164">
        <v>28574.259999999995</v>
      </c>
      <c r="E164">
        <v>68</v>
      </c>
    </row>
    <row r="165" spans="1:5" x14ac:dyDescent="0.25">
      <c r="A165" s="29" t="s">
        <v>7747</v>
      </c>
      <c r="B165">
        <v>111259.26999999999</v>
      </c>
      <c r="C165">
        <v>81402.46000000005</v>
      </c>
      <c r="D165">
        <v>20320.039999999997</v>
      </c>
      <c r="E165">
        <v>106</v>
      </c>
    </row>
    <row r="166" spans="1:5" x14ac:dyDescent="0.25">
      <c r="A166" s="29" t="s">
        <v>7863</v>
      </c>
      <c r="B166">
        <v>104823.91999999997</v>
      </c>
      <c r="C166">
        <v>67219.959999999992</v>
      </c>
      <c r="D166">
        <v>26372.809999999998</v>
      </c>
      <c r="E166">
        <v>50</v>
      </c>
    </row>
    <row r="167" spans="1:5" x14ac:dyDescent="0.25">
      <c r="A167" s="29" t="s">
        <v>7668</v>
      </c>
      <c r="B167">
        <v>103458.78</v>
      </c>
      <c r="C167">
        <v>77231.360000000001</v>
      </c>
      <c r="D167">
        <v>15142.550000000005</v>
      </c>
      <c r="E167">
        <v>59</v>
      </c>
    </row>
    <row r="168" spans="1:5" x14ac:dyDescent="0.25">
      <c r="A168" s="29" t="s">
        <v>7677</v>
      </c>
      <c r="B168">
        <v>94787.340000000011</v>
      </c>
      <c r="C168">
        <v>70533.589999999967</v>
      </c>
      <c r="D168">
        <v>19740.09</v>
      </c>
      <c r="E168">
        <v>154</v>
      </c>
    </row>
    <row r="169" spans="1:5" x14ac:dyDescent="0.25">
      <c r="A169" s="29" t="s">
        <v>9163</v>
      </c>
      <c r="B169">
        <v>91359.31</v>
      </c>
      <c r="C169">
        <v>66161.680000000008</v>
      </c>
      <c r="D169">
        <v>16302.740000000003</v>
      </c>
      <c r="E169">
        <v>64</v>
      </c>
    </row>
    <row r="170" spans="1:5" x14ac:dyDescent="0.25">
      <c r="A170" s="29" t="s">
        <v>7627</v>
      </c>
      <c r="B170">
        <v>90379.75</v>
      </c>
      <c r="C170">
        <v>63508.180000000015</v>
      </c>
      <c r="D170">
        <v>18037.720000000005</v>
      </c>
      <c r="E170">
        <v>59</v>
      </c>
    </row>
    <row r="171" spans="1:5" x14ac:dyDescent="0.25">
      <c r="A171" s="29" t="s">
        <v>7720</v>
      </c>
      <c r="B171">
        <v>80442.990000000005</v>
      </c>
      <c r="C171">
        <v>62058.869999999981</v>
      </c>
      <c r="D171">
        <v>10931.47</v>
      </c>
      <c r="E171">
        <v>67</v>
      </c>
    </row>
    <row r="172" spans="1:5" x14ac:dyDescent="0.25">
      <c r="A172" s="29" t="s">
        <v>7785</v>
      </c>
      <c r="B172">
        <v>77681.119999999981</v>
      </c>
      <c r="C172">
        <v>53764.349999999984</v>
      </c>
      <c r="D172">
        <v>17231.689999999999</v>
      </c>
      <c r="E172">
        <v>76</v>
      </c>
    </row>
    <row r="173" spans="1:5" x14ac:dyDescent="0.25">
      <c r="A173" s="29" t="s">
        <v>7715</v>
      </c>
      <c r="B173">
        <v>71533.260000000024</v>
      </c>
      <c r="C173">
        <v>51813.469999999987</v>
      </c>
      <c r="D173">
        <v>14984.519999999999</v>
      </c>
      <c r="E173">
        <v>81</v>
      </c>
    </row>
    <row r="174" spans="1:5" x14ac:dyDescent="0.25">
      <c r="A174" s="29" t="s">
        <v>7782</v>
      </c>
      <c r="B174">
        <v>70834.34</v>
      </c>
      <c r="C174">
        <v>55686.969999999994</v>
      </c>
      <c r="D174">
        <v>8079.9099999999989</v>
      </c>
      <c r="E174">
        <v>67</v>
      </c>
    </row>
    <row r="175" spans="1:5" x14ac:dyDescent="0.25">
      <c r="A175" s="29" t="s">
        <v>7817</v>
      </c>
      <c r="B175">
        <v>62503.59</v>
      </c>
      <c r="C175">
        <v>43007.569999999992</v>
      </c>
      <c r="D175">
        <v>13181.220000000001</v>
      </c>
      <c r="E175">
        <v>48</v>
      </c>
    </row>
    <row r="176" spans="1:5" x14ac:dyDescent="0.25">
      <c r="A176" s="29" t="s">
        <v>7646</v>
      </c>
      <c r="B176">
        <v>61693.590000000011</v>
      </c>
      <c r="C176">
        <v>46136.98000000001</v>
      </c>
      <c r="D176">
        <v>11702.669999999998</v>
      </c>
      <c r="E176">
        <v>73</v>
      </c>
    </row>
    <row r="177" spans="1:5" x14ac:dyDescent="0.25">
      <c r="A177" s="29" t="s">
        <v>7951</v>
      </c>
      <c r="B177">
        <v>55130.649999999994</v>
      </c>
      <c r="C177">
        <v>43743.19999999999</v>
      </c>
      <c r="D177">
        <v>5480.6099999999979</v>
      </c>
      <c r="E177">
        <v>24</v>
      </c>
    </row>
    <row r="178" spans="1:5" x14ac:dyDescent="0.25">
      <c r="A178" s="29" t="s">
        <v>9261</v>
      </c>
      <c r="B178">
        <v>17218.580000000002</v>
      </c>
      <c r="C178">
        <v>10314.27</v>
      </c>
      <c r="D178">
        <v>5105.7299999999996</v>
      </c>
      <c r="E178">
        <v>12</v>
      </c>
    </row>
    <row r="179" spans="1:5" x14ac:dyDescent="0.25">
      <c r="A179" s="29" t="s">
        <v>8016</v>
      </c>
      <c r="B179">
        <v>8572.26</v>
      </c>
      <c r="C179">
        <v>5983.9500000000007</v>
      </c>
      <c r="D179">
        <v>1669.8499999999995</v>
      </c>
      <c r="E179">
        <v>7</v>
      </c>
    </row>
    <row r="180" spans="1:5" x14ac:dyDescent="0.25">
      <c r="A180" s="29" t="s">
        <v>9219</v>
      </c>
      <c r="B180">
        <v>9227179.959999999</v>
      </c>
      <c r="C180">
        <v>6596441.1199999982</v>
      </c>
      <c r="D180">
        <v>1804518.54</v>
      </c>
      <c r="E180">
        <v>6118</v>
      </c>
    </row>
    <row r="184" spans="1:5" x14ac:dyDescent="0.25">
      <c r="A184" s="28" t="s">
        <v>9218</v>
      </c>
      <c r="B184" t="s">
        <v>9221</v>
      </c>
    </row>
    <row r="185" spans="1:5" x14ac:dyDescent="0.25">
      <c r="A185" s="29" t="s">
        <v>7724</v>
      </c>
      <c r="B185">
        <v>483225.46999999991</v>
      </c>
    </row>
    <row r="186" spans="1:5" x14ac:dyDescent="0.25">
      <c r="A186" s="29" t="s">
        <v>7819</v>
      </c>
      <c r="B186">
        <v>243671.75</v>
      </c>
    </row>
    <row r="187" spans="1:5" x14ac:dyDescent="0.25">
      <c r="A187" s="29" t="s">
        <v>8008</v>
      </c>
      <c r="B187">
        <v>207013.85000000003</v>
      </c>
    </row>
    <row r="188" spans="1:5" x14ac:dyDescent="0.25">
      <c r="A188" s="29" t="s">
        <v>8020</v>
      </c>
      <c r="B188">
        <v>197082.8</v>
      </c>
    </row>
    <row r="189" spans="1:5" x14ac:dyDescent="0.25">
      <c r="A189" s="29" t="s">
        <v>7935</v>
      </c>
      <c r="B189">
        <v>173911.74000000002</v>
      </c>
    </row>
    <row r="190" spans="1:5" x14ac:dyDescent="0.25">
      <c r="A190" s="29" t="s">
        <v>7544</v>
      </c>
      <c r="B190">
        <v>147220.91</v>
      </c>
    </row>
    <row r="191" spans="1:5" x14ac:dyDescent="0.25">
      <c r="A191" s="29" t="s">
        <v>8001</v>
      </c>
      <c r="B191">
        <v>138420.26</v>
      </c>
    </row>
    <row r="192" spans="1:5" x14ac:dyDescent="0.25">
      <c r="A192" s="29" t="s">
        <v>7852</v>
      </c>
      <c r="B192">
        <v>133863.46</v>
      </c>
    </row>
    <row r="193" spans="1:2" x14ac:dyDescent="0.25">
      <c r="A193" s="29" t="s">
        <v>7941</v>
      </c>
      <c r="B193">
        <v>121803.87999999999</v>
      </c>
    </row>
    <row r="194" spans="1:2" x14ac:dyDescent="0.25">
      <c r="A194" s="29" t="s">
        <v>7891</v>
      </c>
      <c r="B194">
        <v>111670.80999999998</v>
      </c>
    </row>
    <row r="195" spans="1:2" x14ac:dyDescent="0.25">
      <c r="A195" s="29" t="s">
        <v>9219</v>
      </c>
      <c r="B195">
        <v>1957884.93</v>
      </c>
    </row>
    <row r="435" spans="1:5" x14ac:dyDescent="0.25">
      <c r="A435" s="28" t="s">
        <v>9218</v>
      </c>
      <c r="B435" t="s">
        <v>9221</v>
      </c>
      <c r="C435" t="s">
        <v>9222</v>
      </c>
      <c r="D435" t="s">
        <v>9220</v>
      </c>
    </row>
    <row r="436" spans="1:5" x14ac:dyDescent="0.25">
      <c r="A436" s="29">
        <v>0</v>
      </c>
      <c r="B436">
        <v>2607137.4799999981</v>
      </c>
      <c r="C436">
        <v>741818.75999999954</v>
      </c>
      <c r="D436">
        <v>1520</v>
      </c>
    </row>
    <row r="437" spans="1:5" x14ac:dyDescent="0.25">
      <c r="A437" s="29">
        <v>5</v>
      </c>
      <c r="B437">
        <v>1168943.340000001</v>
      </c>
      <c r="C437">
        <v>293823.90000000049</v>
      </c>
      <c r="D437">
        <v>641</v>
      </c>
    </row>
    <row r="438" spans="1:5" x14ac:dyDescent="0.25">
      <c r="A438" s="29">
        <v>10</v>
      </c>
      <c r="B438">
        <v>1977363.4900000012</v>
      </c>
      <c r="C438">
        <v>425600.11999999959</v>
      </c>
      <c r="D438">
        <v>1267</v>
      </c>
    </row>
    <row r="439" spans="1:5" x14ac:dyDescent="0.25">
      <c r="A439" s="29">
        <v>15</v>
      </c>
      <c r="B439">
        <v>906361.78999999946</v>
      </c>
      <c r="C439">
        <v>152717.32</v>
      </c>
      <c r="D439">
        <v>638</v>
      </c>
    </row>
    <row r="440" spans="1:5" x14ac:dyDescent="0.25">
      <c r="A440" s="29">
        <v>20</v>
      </c>
      <c r="B440">
        <v>857622.12000000046</v>
      </c>
      <c r="C440">
        <v>109703.73</v>
      </c>
      <c r="D440">
        <v>638</v>
      </c>
    </row>
    <row r="441" spans="1:5" x14ac:dyDescent="0.25">
      <c r="A441" s="29">
        <v>25</v>
      </c>
      <c r="B441">
        <v>926949.82000000111</v>
      </c>
      <c r="C441">
        <v>67165.700000000055</v>
      </c>
      <c r="D441">
        <v>694</v>
      </c>
    </row>
    <row r="442" spans="1:5" x14ac:dyDescent="0.25">
      <c r="A442" s="29">
        <v>30</v>
      </c>
      <c r="B442">
        <v>782801.91999999958</v>
      </c>
      <c r="C442">
        <v>13689.009999999995</v>
      </c>
      <c r="D442">
        <v>720</v>
      </c>
    </row>
    <row r="443" spans="1:5" x14ac:dyDescent="0.25">
      <c r="A443" s="29" t="s">
        <v>9219</v>
      </c>
      <c r="B443">
        <v>9227179.9600000009</v>
      </c>
      <c r="C443">
        <v>1804518.5399999996</v>
      </c>
      <c r="D443">
        <v>6118</v>
      </c>
    </row>
    <row r="446" spans="1:5" x14ac:dyDescent="0.25">
      <c r="A446" s="28" t="s">
        <v>9218</v>
      </c>
      <c r="B446" t="s">
        <v>9262</v>
      </c>
      <c r="C446" t="s">
        <v>9221</v>
      </c>
      <c r="D446" t="s">
        <v>9222</v>
      </c>
      <c r="E446" t="s">
        <v>9220</v>
      </c>
    </row>
    <row r="447" spans="1:5" x14ac:dyDescent="0.25">
      <c r="A447" s="29" t="s">
        <v>27</v>
      </c>
      <c r="B447">
        <v>2854</v>
      </c>
      <c r="C447">
        <v>8652296.0999999922</v>
      </c>
      <c r="D447">
        <v>1686540</v>
      </c>
      <c r="E447">
        <v>5817</v>
      </c>
    </row>
    <row r="448" spans="1:5" x14ac:dyDescent="0.25">
      <c r="A448" s="29" t="s">
        <v>197</v>
      </c>
      <c r="B448">
        <v>146</v>
      </c>
      <c r="C448">
        <v>574883.86</v>
      </c>
      <c r="D448">
        <v>117978.54000000001</v>
      </c>
      <c r="E448">
        <v>301</v>
      </c>
    </row>
    <row r="449" spans="1:5" x14ac:dyDescent="0.25">
      <c r="A449" s="29" t="s">
        <v>9219</v>
      </c>
      <c r="B449">
        <v>3000</v>
      </c>
      <c r="C449">
        <v>9227179.9599999879</v>
      </c>
      <c r="D449">
        <v>1804518.5400000003</v>
      </c>
      <c r="E449">
        <v>6118</v>
      </c>
    </row>
    <row r="452" spans="1:5" x14ac:dyDescent="0.25">
      <c r="A452" s="28" t="s">
        <v>9218</v>
      </c>
      <c r="B452" t="s">
        <v>9221</v>
      </c>
    </row>
    <row r="453" spans="1:5" x14ac:dyDescent="0.25">
      <c r="A453" s="29" t="s">
        <v>8065</v>
      </c>
      <c r="B453">
        <v>386337.28999999992</v>
      </c>
    </row>
    <row r="454" spans="1:5" x14ac:dyDescent="0.25">
      <c r="A454" s="29" t="s">
        <v>8177</v>
      </c>
      <c r="B454">
        <v>310084.62999999995</v>
      </c>
    </row>
    <row r="455" spans="1:5" x14ac:dyDescent="0.25">
      <c r="A455" s="29" t="s">
        <v>8113</v>
      </c>
      <c r="B455">
        <v>292305.8400000002</v>
      </c>
    </row>
    <row r="456" spans="1:5" x14ac:dyDescent="0.25">
      <c r="A456" s="29" t="s">
        <v>8067</v>
      </c>
      <c r="B456">
        <v>264364.77</v>
      </c>
    </row>
    <row r="457" spans="1:5" x14ac:dyDescent="0.25">
      <c r="A457" s="29" t="s">
        <v>8139</v>
      </c>
      <c r="B457">
        <v>223576.78</v>
      </c>
    </row>
    <row r="458" spans="1:5" x14ac:dyDescent="0.25">
      <c r="A458" s="29" t="s">
        <v>8080</v>
      </c>
      <c r="B458">
        <v>219676.14000000004</v>
      </c>
    </row>
    <row r="459" spans="1:5" x14ac:dyDescent="0.25">
      <c r="A459" s="29" t="s">
        <v>8069</v>
      </c>
      <c r="B459">
        <v>194696.04999999996</v>
      </c>
    </row>
    <row r="460" spans="1:5" x14ac:dyDescent="0.25">
      <c r="A460" s="29" t="s">
        <v>8181</v>
      </c>
      <c r="B460">
        <v>191070.97000000003</v>
      </c>
    </row>
    <row r="461" spans="1:5" x14ac:dyDescent="0.25">
      <c r="A461" s="29" t="s">
        <v>8133</v>
      </c>
      <c r="B461">
        <v>190549.81</v>
      </c>
    </row>
    <row r="462" spans="1:5" x14ac:dyDescent="0.25">
      <c r="A462" s="29" t="s">
        <v>8085</v>
      </c>
      <c r="B462">
        <v>188618.30999999997</v>
      </c>
    </row>
    <row r="463" spans="1:5" x14ac:dyDescent="0.25">
      <c r="A463" s="29" t="s">
        <v>9219</v>
      </c>
      <c r="B463">
        <v>2461280.5900000003</v>
      </c>
    </row>
    <row r="470" spans="1:5" x14ac:dyDescent="0.25">
      <c r="A470" s="28" t="s">
        <v>9218</v>
      </c>
      <c r="B470" t="s">
        <v>9221</v>
      </c>
      <c r="C470" t="s">
        <v>9260</v>
      </c>
      <c r="D470" t="s">
        <v>9222</v>
      </c>
      <c r="E470" t="s">
        <v>9220</v>
      </c>
    </row>
    <row r="471" spans="1:5" x14ac:dyDescent="0.25">
      <c r="A471" s="29" t="s">
        <v>4951</v>
      </c>
      <c r="B471">
        <v>4463451.9400000079</v>
      </c>
      <c r="C471">
        <v>3198228.129999991</v>
      </c>
      <c r="D471">
        <v>866892.49000000104</v>
      </c>
      <c r="E471">
        <v>3028</v>
      </c>
    </row>
    <row r="472" spans="1:5" x14ac:dyDescent="0.25">
      <c r="A472" s="29" t="s">
        <v>4935</v>
      </c>
      <c r="B472">
        <v>2554815.9000000018</v>
      </c>
      <c r="C472">
        <v>1833774.9600000014</v>
      </c>
      <c r="D472">
        <v>493806.97000000015</v>
      </c>
      <c r="E472">
        <v>1617</v>
      </c>
    </row>
    <row r="473" spans="1:5" x14ac:dyDescent="0.25">
      <c r="A473" s="29" t="s">
        <v>4943</v>
      </c>
      <c r="B473">
        <v>2208912.1200000015</v>
      </c>
      <c r="C473">
        <v>1564438.0300000005</v>
      </c>
      <c r="D473">
        <v>443819.0799999992</v>
      </c>
      <c r="E473">
        <v>1473</v>
      </c>
    </row>
    <row r="474" spans="1:5" x14ac:dyDescent="0.25">
      <c r="A474" s="29" t="s">
        <v>9219</v>
      </c>
      <c r="B474">
        <v>9227179.9600000102</v>
      </c>
      <c r="C474">
        <v>6596441.1199999927</v>
      </c>
      <c r="D474">
        <v>1804518.5400000003</v>
      </c>
      <c r="E474">
        <v>6118</v>
      </c>
    </row>
    <row r="477" spans="1:5" x14ac:dyDescent="0.25">
      <c r="A477" s="28" t="s">
        <v>9218</v>
      </c>
      <c r="B477" t="s">
        <v>9221</v>
      </c>
      <c r="C477" t="s">
        <v>9260</v>
      </c>
      <c r="D477" t="s">
        <v>9222</v>
      </c>
      <c r="E477" t="s">
        <v>9220</v>
      </c>
    </row>
    <row r="478" spans="1:5" x14ac:dyDescent="0.25">
      <c r="A478" s="29" t="s">
        <v>26</v>
      </c>
      <c r="B478">
        <v>6048775.939999992</v>
      </c>
      <c r="C478">
        <v>4326160.0899999831</v>
      </c>
      <c r="D478">
        <v>1181710.4400000016</v>
      </c>
      <c r="E478">
        <v>4040</v>
      </c>
    </row>
    <row r="479" spans="1:5" x14ac:dyDescent="0.25">
      <c r="A479" s="29" t="s">
        <v>36</v>
      </c>
      <c r="B479">
        <v>3178404.0200000037</v>
      </c>
      <c r="C479">
        <v>2270281.0300000003</v>
      </c>
      <c r="D479">
        <v>622808.10000000009</v>
      </c>
      <c r="E479">
        <v>2078</v>
      </c>
    </row>
    <row r="480" spans="1:5" x14ac:dyDescent="0.25">
      <c r="A480" s="29" t="s">
        <v>9219</v>
      </c>
      <c r="B480">
        <v>9227179.9599999953</v>
      </c>
      <c r="C480">
        <v>6596441.1199999833</v>
      </c>
      <c r="D480">
        <v>1804518.5400000017</v>
      </c>
      <c r="E480">
        <v>6118</v>
      </c>
    </row>
    <row r="489" spans="1:4" x14ac:dyDescent="0.25">
      <c r="A489" s="28" t="s">
        <v>9218</v>
      </c>
      <c r="B489" t="s">
        <v>9221</v>
      </c>
      <c r="C489" t="s">
        <v>9222</v>
      </c>
      <c r="D489" t="s">
        <v>9220</v>
      </c>
    </row>
    <row r="490" spans="1:4" x14ac:dyDescent="0.25">
      <c r="A490" s="29" t="s">
        <v>4952</v>
      </c>
      <c r="B490">
        <v>2998441.7500000014</v>
      </c>
      <c r="C490">
        <v>590296.49000000011</v>
      </c>
      <c r="D490">
        <v>1966</v>
      </c>
    </row>
    <row r="491" spans="1:4" x14ac:dyDescent="0.25">
      <c r="A491" s="29" t="s">
        <v>4944</v>
      </c>
      <c r="B491">
        <v>2863695.050000004</v>
      </c>
      <c r="C491">
        <v>550567.27999999933</v>
      </c>
      <c r="D491">
        <v>1879</v>
      </c>
    </row>
    <row r="492" spans="1:4" x14ac:dyDescent="0.25">
      <c r="A492" s="29" t="s">
        <v>4936</v>
      </c>
      <c r="B492">
        <v>2558088.3400000008</v>
      </c>
      <c r="C492">
        <v>504419.27</v>
      </c>
      <c r="D492">
        <v>1709</v>
      </c>
    </row>
    <row r="493" spans="1:4" x14ac:dyDescent="0.25">
      <c r="A493" s="29" t="s">
        <v>5059</v>
      </c>
      <c r="B493">
        <v>806954.82000000053</v>
      </c>
      <c r="C493">
        <v>159235.49999999994</v>
      </c>
      <c r="D493">
        <v>564</v>
      </c>
    </row>
    <row r="494" spans="1:4" x14ac:dyDescent="0.25">
      <c r="A494" s="29" t="s">
        <v>9219</v>
      </c>
      <c r="B494">
        <v>9227179.9600000065</v>
      </c>
      <c r="C494">
        <v>1804518.5399999996</v>
      </c>
      <c r="D494">
        <v>6118</v>
      </c>
    </row>
    <row r="497" spans="1:4" x14ac:dyDescent="0.25">
      <c r="A497" s="28" t="s">
        <v>9218</v>
      </c>
      <c r="B497" t="s">
        <v>9221</v>
      </c>
      <c r="C497" t="s">
        <v>9222</v>
      </c>
      <c r="D497" t="s">
        <v>9220</v>
      </c>
    </row>
    <row r="498" spans="1:4" x14ac:dyDescent="0.25">
      <c r="A498" s="29" t="s">
        <v>4930</v>
      </c>
      <c r="B498">
        <v>4600867.4099999964</v>
      </c>
      <c r="C498">
        <v>909498.77999999991</v>
      </c>
      <c r="D498">
        <v>3103</v>
      </c>
    </row>
    <row r="499" spans="1:4" x14ac:dyDescent="0.25">
      <c r="A499" s="29" t="s">
        <v>4966</v>
      </c>
      <c r="B499">
        <v>4626312.5500000063</v>
      </c>
      <c r="C499">
        <v>895019.76000000106</v>
      </c>
      <c r="D499">
        <v>3015</v>
      </c>
    </row>
    <row r="500" spans="1:4" x14ac:dyDescent="0.25">
      <c r="A500" s="29" t="s">
        <v>9219</v>
      </c>
      <c r="B500">
        <v>9227179.9600000028</v>
      </c>
      <c r="C500">
        <v>1804518.540000001</v>
      </c>
      <c r="D500">
        <v>6118</v>
      </c>
    </row>
    <row r="502" spans="1:4" x14ac:dyDescent="0.25">
      <c r="A502" s="28" t="s">
        <v>9218</v>
      </c>
      <c r="B502" t="s">
        <v>9221</v>
      </c>
      <c r="C502" t="s">
        <v>9222</v>
      </c>
      <c r="D502" t="s">
        <v>9220</v>
      </c>
    </row>
    <row r="503" spans="1:4" x14ac:dyDescent="0.25">
      <c r="A503" s="29" t="s">
        <v>4934</v>
      </c>
      <c r="B503">
        <v>2041299.5000000012</v>
      </c>
      <c r="C503">
        <v>401486.03999999992</v>
      </c>
      <c r="D503">
        <v>1338</v>
      </c>
    </row>
    <row r="504" spans="1:4" x14ac:dyDescent="0.25">
      <c r="A504" s="29" t="s">
        <v>4970</v>
      </c>
      <c r="B504">
        <v>1899944.7400000016</v>
      </c>
      <c r="C504">
        <v>360799.23000000004</v>
      </c>
      <c r="D504">
        <v>1245</v>
      </c>
    </row>
    <row r="505" spans="1:4" x14ac:dyDescent="0.25">
      <c r="A505" s="29" t="s">
        <v>4963</v>
      </c>
      <c r="B505">
        <v>1855566.6599999997</v>
      </c>
      <c r="C505">
        <v>372707.55999999936</v>
      </c>
      <c r="D505">
        <v>1201</v>
      </c>
    </row>
    <row r="506" spans="1:4" x14ac:dyDescent="0.25">
      <c r="A506" s="29" t="s">
        <v>4950</v>
      </c>
      <c r="B506">
        <v>1736988.4299999983</v>
      </c>
      <c r="C506">
        <v>326725.23000000021</v>
      </c>
      <c r="D506">
        <v>1171</v>
      </c>
    </row>
    <row r="507" spans="1:4" x14ac:dyDescent="0.25">
      <c r="A507" s="29" t="s">
        <v>4942</v>
      </c>
      <c r="B507">
        <v>1693380.6300000001</v>
      </c>
      <c r="C507">
        <v>342800.47999999986</v>
      </c>
      <c r="D507">
        <v>1163</v>
      </c>
    </row>
    <row r="508" spans="1:4" x14ac:dyDescent="0.25">
      <c r="A508" s="29" t="s">
        <v>9219</v>
      </c>
      <c r="B508">
        <v>9227179.9600000009</v>
      </c>
      <c r="C508">
        <v>1804518.5399999993</v>
      </c>
      <c r="D508">
        <v>6118</v>
      </c>
    </row>
    <row r="511" spans="1:4" x14ac:dyDescent="0.25">
      <c r="A511" s="28" t="s">
        <v>9218</v>
      </c>
      <c r="B511" t="s">
        <v>9221</v>
      </c>
      <c r="C511" t="s">
        <v>9222</v>
      </c>
      <c r="D511" t="s">
        <v>9220</v>
      </c>
    </row>
    <row r="512" spans="1:4" x14ac:dyDescent="0.25">
      <c r="A512" s="29" t="s">
        <v>4969</v>
      </c>
      <c r="B512">
        <v>463590.38000000012</v>
      </c>
      <c r="C512">
        <v>91283.130000000019</v>
      </c>
      <c r="D512">
        <v>305</v>
      </c>
    </row>
    <row r="513" spans="1:4" x14ac:dyDescent="0.25">
      <c r="A513" s="29" t="s">
        <v>5018</v>
      </c>
      <c r="B513">
        <v>442735.77</v>
      </c>
      <c r="C513">
        <v>93259.420000000013</v>
      </c>
      <c r="D513">
        <v>260</v>
      </c>
    </row>
    <row r="514" spans="1:4" x14ac:dyDescent="0.25">
      <c r="A514" s="29" t="s">
        <v>5189</v>
      </c>
      <c r="B514">
        <v>374352.29999999976</v>
      </c>
      <c r="C514">
        <v>69333.560000000012</v>
      </c>
      <c r="D514">
        <v>254</v>
      </c>
    </row>
    <row r="515" spans="1:4" x14ac:dyDescent="0.25">
      <c r="A515" s="29" t="s">
        <v>4980</v>
      </c>
      <c r="B515">
        <v>368161.89</v>
      </c>
      <c r="C515">
        <v>66640.44</v>
      </c>
      <c r="D515">
        <v>226</v>
      </c>
    </row>
    <row r="516" spans="1:4" x14ac:dyDescent="0.25">
      <c r="A516" s="29" t="s">
        <v>5081</v>
      </c>
      <c r="B516">
        <v>355020.89999999997</v>
      </c>
      <c r="C516">
        <v>66072.420000000027</v>
      </c>
      <c r="D516">
        <v>223</v>
      </c>
    </row>
    <row r="517" spans="1:4" x14ac:dyDescent="0.25">
      <c r="A517" s="29" t="s">
        <v>4975</v>
      </c>
      <c r="B517">
        <v>354798.32999999996</v>
      </c>
      <c r="C517">
        <v>70841.450000000012</v>
      </c>
      <c r="D517">
        <v>218</v>
      </c>
    </row>
    <row r="518" spans="1:4" x14ac:dyDescent="0.25">
      <c r="A518" s="29" t="s">
        <v>5269</v>
      </c>
      <c r="B518">
        <v>338819.26999999979</v>
      </c>
      <c r="C518">
        <v>67469.679999999978</v>
      </c>
      <c r="D518">
        <v>237</v>
      </c>
    </row>
    <row r="519" spans="1:4" x14ac:dyDescent="0.25">
      <c r="A519" s="29" t="s">
        <v>5053</v>
      </c>
      <c r="B519">
        <v>338438.27999999985</v>
      </c>
      <c r="C519">
        <v>74221.239999999991</v>
      </c>
      <c r="D519">
        <v>239</v>
      </c>
    </row>
    <row r="520" spans="1:4" x14ac:dyDescent="0.25">
      <c r="A520" s="29" t="s">
        <v>4941</v>
      </c>
      <c r="B520">
        <v>327832.81999999995</v>
      </c>
      <c r="C520">
        <v>63107.439999999981</v>
      </c>
      <c r="D520">
        <v>226</v>
      </c>
    </row>
    <row r="521" spans="1:4" x14ac:dyDescent="0.25">
      <c r="A521" s="29" t="s">
        <v>4957</v>
      </c>
      <c r="B521">
        <v>308526.33999999997</v>
      </c>
      <c r="C521">
        <v>63333.630000000005</v>
      </c>
      <c r="D521">
        <v>227</v>
      </c>
    </row>
    <row r="522" spans="1:4" x14ac:dyDescent="0.25">
      <c r="A522" s="29" t="s">
        <v>4962</v>
      </c>
      <c r="B522">
        <v>283208.67</v>
      </c>
      <c r="C522">
        <v>51883.450000000004</v>
      </c>
      <c r="D522">
        <v>157</v>
      </c>
    </row>
    <row r="523" spans="1:4" x14ac:dyDescent="0.25">
      <c r="A523" s="29" t="s">
        <v>4949</v>
      </c>
      <c r="B523">
        <v>281329.33000000007</v>
      </c>
      <c r="C523">
        <v>56644.93</v>
      </c>
      <c r="D523">
        <v>194</v>
      </c>
    </row>
    <row r="524" spans="1:4" x14ac:dyDescent="0.25">
      <c r="A524" s="29" t="s">
        <v>4993</v>
      </c>
      <c r="B524">
        <v>272655.08999999991</v>
      </c>
      <c r="C524">
        <v>50915.560000000005</v>
      </c>
      <c r="D524">
        <v>188</v>
      </c>
    </row>
    <row r="525" spans="1:4" x14ac:dyDescent="0.25">
      <c r="A525" s="29" t="s">
        <v>5225</v>
      </c>
      <c r="B525">
        <v>270152.86999999988</v>
      </c>
      <c r="C525">
        <v>53088.840000000004</v>
      </c>
      <c r="D525">
        <v>179</v>
      </c>
    </row>
    <row r="526" spans="1:4" x14ac:dyDescent="0.25">
      <c r="A526" s="29" t="s">
        <v>5182</v>
      </c>
      <c r="B526">
        <v>264974.19999999995</v>
      </c>
      <c r="C526">
        <v>60435.429999999993</v>
      </c>
      <c r="D526">
        <v>157</v>
      </c>
    </row>
    <row r="527" spans="1:4" x14ac:dyDescent="0.25">
      <c r="A527" s="29" t="s">
        <v>5048</v>
      </c>
      <c r="B527">
        <v>260580.05</v>
      </c>
      <c r="C527">
        <v>54099.210000000006</v>
      </c>
      <c r="D527">
        <v>168</v>
      </c>
    </row>
    <row r="528" spans="1:4" x14ac:dyDescent="0.25">
      <c r="A528" s="29" t="s">
        <v>5141</v>
      </c>
      <c r="B528">
        <v>256636.63000000015</v>
      </c>
      <c r="C528">
        <v>47926.500000000015</v>
      </c>
      <c r="D528">
        <v>172</v>
      </c>
    </row>
    <row r="529" spans="1:4" x14ac:dyDescent="0.25">
      <c r="A529" s="29" t="s">
        <v>5229</v>
      </c>
      <c r="B529">
        <v>240941.92</v>
      </c>
      <c r="C529">
        <v>42963.51</v>
      </c>
      <c r="D529">
        <v>170</v>
      </c>
    </row>
    <row r="530" spans="1:4" x14ac:dyDescent="0.25">
      <c r="A530" s="29" t="s">
        <v>5074</v>
      </c>
      <c r="B530">
        <v>225121.97999999998</v>
      </c>
      <c r="C530">
        <v>45870.14999999998</v>
      </c>
      <c r="D530">
        <v>117</v>
      </c>
    </row>
    <row r="531" spans="1:4" x14ac:dyDescent="0.25">
      <c r="A531" s="29" t="s">
        <v>5324</v>
      </c>
      <c r="B531">
        <v>222613.15</v>
      </c>
      <c r="C531">
        <v>48637.97</v>
      </c>
      <c r="D531">
        <v>154</v>
      </c>
    </row>
    <row r="532" spans="1:4" x14ac:dyDescent="0.25">
      <c r="A532" s="29" t="s">
        <v>5346</v>
      </c>
      <c r="B532">
        <v>218682.91999999993</v>
      </c>
      <c r="C532">
        <v>42805.119999999995</v>
      </c>
      <c r="D532">
        <v>145</v>
      </c>
    </row>
    <row r="533" spans="1:4" x14ac:dyDescent="0.25">
      <c r="A533" s="29" t="s">
        <v>5040</v>
      </c>
      <c r="B533">
        <v>216409.00999999998</v>
      </c>
      <c r="C533">
        <v>37414.600000000006</v>
      </c>
      <c r="D533">
        <v>117</v>
      </c>
    </row>
    <row r="534" spans="1:4" x14ac:dyDescent="0.25">
      <c r="A534" s="29" t="s">
        <v>5134</v>
      </c>
      <c r="B534">
        <v>215840.46000000002</v>
      </c>
      <c r="C534">
        <v>44910.170000000006</v>
      </c>
      <c r="D534">
        <v>122</v>
      </c>
    </row>
    <row r="535" spans="1:4" x14ac:dyDescent="0.25">
      <c r="A535" s="29" t="s">
        <v>5064</v>
      </c>
      <c r="B535">
        <v>210786.90999999997</v>
      </c>
      <c r="C535">
        <v>41178.219999999994</v>
      </c>
      <c r="D535">
        <v>138</v>
      </c>
    </row>
    <row r="536" spans="1:4" x14ac:dyDescent="0.25">
      <c r="A536" s="29" t="s">
        <v>5058</v>
      </c>
      <c r="B536">
        <v>206026.25000000003</v>
      </c>
      <c r="C536">
        <v>40358.299999999981</v>
      </c>
      <c r="D536">
        <v>144</v>
      </c>
    </row>
    <row r="537" spans="1:4" x14ac:dyDescent="0.25">
      <c r="A537" s="29" t="s">
        <v>5044</v>
      </c>
      <c r="B537">
        <v>188030.30000000002</v>
      </c>
      <c r="C537">
        <v>35565.99000000002</v>
      </c>
      <c r="D537">
        <v>128</v>
      </c>
    </row>
    <row r="538" spans="1:4" x14ac:dyDescent="0.25">
      <c r="A538" s="29" t="s">
        <v>5013</v>
      </c>
      <c r="B538">
        <v>184145.32000000004</v>
      </c>
      <c r="C538">
        <v>32318.769999999997</v>
      </c>
      <c r="D538">
        <v>98</v>
      </c>
    </row>
    <row r="539" spans="1:4" x14ac:dyDescent="0.25">
      <c r="A539" s="29" t="s">
        <v>5005</v>
      </c>
      <c r="B539">
        <v>183294.71999999997</v>
      </c>
      <c r="C539">
        <v>38982.049999999996</v>
      </c>
      <c r="D539">
        <v>152</v>
      </c>
    </row>
    <row r="540" spans="1:4" x14ac:dyDescent="0.25">
      <c r="A540" s="29" t="s">
        <v>5161</v>
      </c>
      <c r="B540">
        <v>181601.36999999994</v>
      </c>
      <c r="C540">
        <v>37754.529999999992</v>
      </c>
      <c r="D540">
        <v>147</v>
      </c>
    </row>
    <row r="541" spans="1:4" x14ac:dyDescent="0.25">
      <c r="A541" s="29" t="s">
        <v>5001</v>
      </c>
      <c r="B541">
        <v>176981.36</v>
      </c>
      <c r="C541">
        <v>36404.859999999993</v>
      </c>
      <c r="D541">
        <v>129</v>
      </c>
    </row>
    <row r="542" spans="1:4" x14ac:dyDescent="0.25">
      <c r="A542" s="29" t="s">
        <v>4985</v>
      </c>
      <c r="B542">
        <v>171534.87000000002</v>
      </c>
      <c r="C542">
        <v>28745.400000000005</v>
      </c>
      <c r="D542">
        <v>132</v>
      </c>
    </row>
    <row r="543" spans="1:4" x14ac:dyDescent="0.25">
      <c r="A543" s="29" t="s">
        <v>5320</v>
      </c>
      <c r="B543">
        <v>162795.75000000006</v>
      </c>
      <c r="C543">
        <v>27383.289999999994</v>
      </c>
      <c r="D543">
        <v>119</v>
      </c>
    </row>
    <row r="544" spans="1:4" x14ac:dyDescent="0.25">
      <c r="A544" s="29" t="s">
        <v>5212</v>
      </c>
      <c r="B544">
        <v>158335.88999999998</v>
      </c>
      <c r="C544">
        <v>33202.380000000005</v>
      </c>
      <c r="D544">
        <v>110</v>
      </c>
    </row>
    <row r="545" spans="1:4" x14ac:dyDescent="0.25">
      <c r="A545" s="29" t="s">
        <v>4933</v>
      </c>
      <c r="B545">
        <v>156507.28999999995</v>
      </c>
      <c r="C545">
        <v>25665.390000000003</v>
      </c>
      <c r="D545">
        <v>118</v>
      </c>
    </row>
    <row r="546" spans="1:4" x14ac:dyDescent="0.25">
      <c r="A546" s="29" t="s">
        <v>5099</v>
      </c>
      <c r="B546">
        <v>146801.36000000002</v>
      </c>
      <c r="C546">
        <v>27121.5</v>
      </c>
      <c r="D546">
        <v>111</v>
      </c>
    </row>
    <row r="547" spans="1:4" x14ac:dyDescent="0.25">
      <c r="A547" s="29" t="s">
        <v>5124</v>
      </c>
      <c r="B547">
        <v>118863.44</v>
      </c>
      <c r="C547">
        <v>20367.539999999997</v>
      </c>
      <c r="D547">
        <v>79</v>
      </c>
    </row>
    <row r="548" spans="1:4" x14ac:dyDescent="0.25">
      <c r="A548" s="29" t="s">
        <v>5148</v>
      </c>
      <c r="B548">
        <v>55514.84</v>
      </c>
      <c r="C548">
        <v>11686.370000000003</v>
      </c>
      <c r="D548">
        <v>38</v>
      </c>
    </row>
    <row r="549" spans="1:4" x14ac:dyDescent="0.25">
      <c r="A549" s="29" t="s">
        <v>9263</v>
      </c>
      <c r="B549">
        <v>24537.73</v>
      </c>
      <c r="C549">
        <v>4626.1000000000004</v>
      </c>
      <c r="D549">
        <v>20</v>
      </c>
    </row>
    <row r="550" spans="1:4" x14ac:dyDescent="0.25">
      <c r="A550" s="29" t="s">
        <v>9219</v>
      </c>
      <c r="B550">
        <v>9227179.9600000009</v>
      </c>
      <c r="C550">
        <v>1804518.5399999996</v>
      </c>
      <c r="D550">
        <v>6118</v>
      </c>
    </row>
    <row r="554" spans="1:4" x14ac:dyDescent="0.25">
      <c r="A554" s="28" t="s">
        <v>9218</v>
      </c>
      <c r="B554" t="s">
        <v>9221</v>
      </c>
      <c r="C554" t="s">
        <v>9222</v>
      </c>
      <c r="D554" t="s">
        <v>9220</v>
      </c>
    </row>
    <row r="555" spans="1:4" x14ac:dyDescent="0.25">
      <c r="A555" s="29" t="s">
        <v>69</v>
      </c>
      <c r="B555">
        <v>1763452.5300000012</v>
      </c>
      <c r="C555">
        <v>346275.74999999942</v>
      </c>
      <c r="D555">
        <v>1216</v>
      </c>
    </row>
    <row r="556" spans="1:4" x14ac:dyDescent="0.25">
      <c r="A556" s="29" t="s">
        <v>56</v>
      </c>
      <c r="B556">
        <v>2021009.6799999992</v>
      </c>
      <c r="C556">
        <v>395541.88000000035</v>
      </c>
      <c r="D556">
        <v>1299</v>
      </c>
    </row>
    <row r="557" spans="1:4" x14ac:dyDescent="0.25">
      <c r="A557" s="29" t="s">
        <v>35</v>
      </c>
      <c r="B557">
        <v>1879703.55</v>
      </c>
      <c r="C557">
        <v>357019.49999999965</v>
      </c>
      <c r="D557">
        <v>1239</v>
      </c>
    </row>
    <row r="558" spans="1:4" x14ac:dyDescent="0.25">
      <c r="A558" s="29" t="s">
        <v>136</v>
      </c>
      <c r="B558">
        <v>343465.97</v>
      </c>
      <c r="C558">
        <v>63731.040000000001</v>
      </c>
      <c r="D558">
        <v>212</v>
      </c>
    </row>
    <row r="559" spans="1:4" x14ac:dyDescent="0.25">
      <c r="A559" s="29" t="s">
        <v>119</v>
      </c>
      <c r="B559">
        <v>600470.11000000034</v>
      </c>
      <c r="C559">
        <v>119310.70999999995</v>
      </c>
      <c r="D559">
        <v>395</v>
      </c>
    </row>
    <row r="560" spans="1:4" x14ac:dyDescent="0.25">
      <c r="A560" s="29" t="s">
        <v>25</v>
      </c>
      <c r="B560">
        <v>2619078.1199999996</v>
      </c>
      <c r="C560">
        <v>522639.65999999974</v>
      </c>
      <c r="D560">
        <v>1757</v>
      </c>
    </row>
    <row r="561" spans="1:5" x14ac:dyDescent="0.25">
      <c r="A561" s="29" t="s">
        <v>9219</v>
      </c>
      <c r="B561">
        <v>9227179.9600000009</v>
      </c>
      <c r="C561">
        <v>1804518.5399999991</v>
      </c>
      <c r="D561">
        <v>6118</v>
      </c>
    </row>
    <row r="564" spans="1:5" x14ac:dyDescent="0.25">
      <c r="A564" s="28" t="s">
        <v>9218</v>
      </c>
      <c r="B564" t="s">
        <v>9221</v>
      </c>
      <c r="C564" t="s">
        <v>9222</v>
      </c>
      <c r="D564" t="s">
        <v>9220</v>
      </c>
      <c r="E564" t="s">
        <v>9262</v>
      </c>
    </row>
    <row r="565" spans="1:5" x14ac:dyDescent="0.25">
      <c r="A565" s="29" t="s">
        <v>9266</v>
      </c>
      <c r="B565">
        <v>3854934.3900000006</v>
      </c>
      <c r="C565">
        <v>756222.52999999851</v>
      </c>
      <c r="D565">
        <v>2625</v>
      </c>
      <c r="E565">
        <v>1276</v>
      </c>
    </row>
    <row r="566" spans="1:5" x14ac:dyDescent="0.25">
      <c r="A566" s="29" t="s">
        <v>9267</v>
      </c>
      <c r="B566">
        <v>3106299.0100000044</v>
      </c>
      <c r="C566">
        <v>613807.7799999998</v>
      </c>
      <c r="D566">
        <v>2036</v>
      </c>
      <c r="E566">
        <v>987</v>
      </c>
    </row>
    <row r="567" spans="1:5" x14ac:dyDescent="0.25">
      <c r="A567" s="29" t="s">
        <v>9268</v>
      </c>
      <c r="B567">
        <v>1413533.6900000004</v>
      </c>
      <c r="C567">
        <v>275294.16000000003</v>
      </c>
      <c r="D567">
        <v>932</v>
      </c>
      <c r="E567">
        <v>467</v>
      </c>
    </row>
    <row r="568" spans="1:5" x14ac:dyDescent="0.25">
      <c r="A568" s="29" t="s">
        <v>9269</v>
      </c>
      <c r="B568">
        <v>852412.87</v>
      </c>
      <c r="C568">
        <v>159194.07000000004</v>
      </c>
      <c r="D568">
        <v>525</v>
      </c>
      <c r="E568">
        <v>270</v>
      </c>
    </row>
    <row r="569" spans="1:5" x14ac:dyDescent="0.25">
      <c r="A569" s="29" t="s">
        <v>9219</v>
      </c>
      <c r="B569">
        <v>9227179.959999986</v>
      </c>
      <c r="C569">
        <v>1804518.5400000005</v>
      </c>
      <c r="D569">
        <v>6118</v>
      </c>
      <c r="E569">
        <v>3000</v>
      </c>
    </row>
    <row r="573" spans="1:5" x14ac:dyDescent="0.25">
      <c r="A573" s="28" t="s">
        <v>9218</v>
      </c>
      <c r="B573" t="s">
        <v>9221</v>
      </c>
      <c r="C573" t="s">
        <v>9222</v>
      </c>
      <c r="D573" t="s">
        <v>9220</v>
      </c>
      <c r="E573" t="s">
        <v>9262</v>
      </c>
    </row>
    <row r="574" spans="1:5" x14ac:dyDescent="0.25">
      <c r="A574" s="29" t="s">
        <v>29</v>
      </c>
      <c r="B574">
        <v>6341895.5699999994</v>
      </c>
      <c r="C574">
        <v>1142881.9100000034</v>
      </c>
      <c r="D574">
        <v>4351</v>
      </c>
      <c r="E574">
        <v>2134</v>
      </c>
    </row>
    <row r="575" spans="1:5" x14ac:dyDescent="0.25">
      <c r="A575" s="29" t="s">
        <v>38</v>
      </c>
      <c r="B575">
        <v>2885284.390000002</v>
      </c>
      <c r="C575">
        <v>661636.62999999942</v>
      </c>
      <c r="D575">
        <v>1767</v>
      </c>
      <c r="E575">
        <v>866</v>
      </c>
    </row>
    <row r="576" spans="1:5" x14ac:dyDescent="0.25">
      <c r="A576" s="29" t="s">
        <v>9219</v>
      </c>
      <c r="B576">
        <v>9227179.9599999916</v>
      </c>
      <c r="C576">
        <v>1804518.5400000049</v>
      </c>
      <c r="D576">
        <v>6118</v>
      </c>
      <c r="E576">
        <v>3000</v>
      </c>
    </row>
    <row r="581" spans="1:9" x14ac:dyDescent="0.25">
      <c r="A581" s="28" t="s">
        <v>4</v>
      </c>
      <c r="B581" s="28" t="s">
        <v>9270</v>
      </c>
      <c r="C581" s="28" t="s">
        <v>9271</v>
      </c>
      <c r="D581" t="s">
        <v>9273</v>
      </c>
      <c r="E581" t="s">
        <v>9221</v>
      </c>
      <c r="G581" t="s">
        <v>9274</v>
      </c>
      <c r="H581" s="38" t="s">
        <v>9275</v>
      </c>
      <c r="I581" t="s">
        <v>9276</v>
      </c>
    </row>
    <row r="582" spans="1:9" x14ac:dyDescent="0.25">
      <c r="A582" t="s">
        <v>409</v>
      </c>
      <c r="B582">
        <v>2024</v>
      </c>
      <c r="C582" t="s">
        <v>9226</v>
      </c>
      <c r="D582">
        <v>2500000</v>
      </c>
      <c r="E582">
        <v>8888.84</v>
      </c>
      <c r="G582" s="34">
        <f>E582/D582</f>
        <v>3.5555360000000002E-3</v>
      </c>
      <c r="H582">
        <f>E582-D582</f>
        <v>-2491111.16</v>
      </c>
      <c r="I582" t="str">
        <f>IF(H582&gt;=0,"Achieved","Not Achieved")</f>
        <v>Not Achieved</v>
      </c>
    </row>
    <row r="583" spans="1:9" x14ac:dyDescent="0.25">
      <c r="A583" t="s">
        <v>409</v>
      </c>
      <c r="B583">
        <v>2024</v>
      </c>
      <c r="C583" t="s">
        <v>9227</v>
      </c>
      <c r="D583">
        <v>2500000</v>
      </c>
      <c r="E583">
        <v>3683.51</v>
      </c>
      <c r="G583" s="34">
        <f t="shared" ref="G583:G646" si="0">E583/D583</f>
        <v>1.473404E-3</v>
      </c>
      <c r="H583">
        <f t="shared" ref="H583:H646" si="1">E583-D583</f>
        <v>-2496316.4900000002</v>
      </c>
      <c r="I583" t="str">
        <f t="shared" ref="I583:I646" si="2">IF(H583&gt;=0,"Achieved","Not Achieved")</f>
        <v>Not Achieved</v>
      </c>
    </row>
    <row r="584" spans="1:9" x14ac:dyDescent="0.25">
      <c r="A584" t="s">
        <v>409</v>
      </c>
      <c r="B584">
        <v>2024</v>
      </c>
      <c r="C584" t="s">
        <v>9228</v>
      </c>
      <c r="D584">
        <v>2500000</v>
      </c>
      <c r="E584">
        <v>4587.08</v>
      </c>
      <c r="G584" s="34">
        <f t="shared" si="0"/>
        <v>1.834832E-3</v>
      </c>
      <c r="H584">
        <f t="shared" si="1"/>
        <v>-2495412.92</v>
      </c>
      <c r="I584" t="str">
        <f t="shared" si="2"/>
        <v>Not Achieved</v>
      </c>
    </row>
    <row r="585" spans="1:9" x14ac:dyDescent="0.25">
      <c r="A585" t="s">
        <v>409</v>
      </c>
      <c r="B585">
        <v>2024</v>
      </c>
      <c r="C585" t="s">
        <v>9229</v>
      </c>
      <c r="D585">
        <v>2500000</v>
      </c>
      <c r="E585">
        <v>11358.51</v>
      </c>
      <c r="G585" s="34">
        <f t="shared" si="0"/>
        <v>4.543404E-3</v>
      </c>
      <c r="H585">
        <f t="shared" si="1"/>
        <v>-2488641.4900000002</v>
      </c>
      <c r="I585" t="str">
        <f t="shared" si="2"/>
        <v>Not Achieved</v>
      </c>
    </row>
    <row r="586" spans="1:9" x14ac:dyDescent="0.25">
      <c r="A586" t="s">
        <v>409</v>
      </c>
      <c r="B586">
        <v>2024</v>
      </c>
      <c r="C586" t="s">
        <v>9231</v>
      </c>
      <c r="D586">
        <v>2500000</v>
      </c>
      <c r="E586">
        <v>1496.4</v>
      </c>
      <c r="G586" s="34">
        <f t="shared" si="0"/>
        <v>5.9856000000000004E-4</v>
      </c>
      <c r="H586">
        <f t="shared" si="1"/>
        <v>-2498503.6</v>
      </c>
      <c r="I586" t="str">
        <f t="shared" si="2"/>
        <v>Not Achieved</v>
      </c>
    </row>
    <row r="587" spans="1:9" x14ac:dyDescent="0.25">
      <c r="A587" t="s">
        <v>409</v>
      </c>
      <c r="B587">
        <v>2024</v>
      </c>
      <c r="C587" t="s">
        <v>9232</v>
      </c>
      <c r="D587">
        <v>2500000</v>
      </c>
      <c r="E587">
        <v>7108.5300000000007</v>
      </c>
      <c r="G587" s="34">
        <f t="shared" si="0"/>
        <v>2.8434120000000005E-3</v>
      </c>
      <c r="H587">
        <f t="shared" si="1"/>
        <v>-2492891.4700000002</v>
      </c>
      <c r="I587" t="str">
        <f t="shared" si="2"/>
        <v>Not Achieved</v>
      </c>
    </row>
    <row r="588" spans="1:9" x14ac:dyDescent="0.25">
      <c r="A588" t="s">
        <v>409</v>
      </c>
      <c r="B588">
        <v>2024</v>
      </c>
      <c r="C588" t="s">
        <v>9234</v>
      </c>
      <c r="D588">
        <v>2500000</v>
      </c>
      <c r="E588">
        <v>13995.599999999999</v>
      </c>
      <c r="G588" s="34">
        <f t="shared" si="0"/>
        <v>5.5982399999999991E-3</v>
      </c>
      <c r="H588">
        <f t="shared" si="1"/>
        <v>-2486004.4</v>
      </c>
      <c r="I588" t="str">
        <f t="shared" si="2"/>
        <v>Not Achieved</v>
      </c>
    </row>
    <row r="589" spans="1:9" x14ac:dyDescent="0.25">
      <c r="A589" t="s">
        <v>409</v>
      </c>
      <c r="B589">
        <v>2025</v>
      </c>
      <c r="C589" t="s">
        <v>9235</v>
      </c>
      <c r="D589">
        <v>2500000</v>
      </c>
      <c r="E589">
        <v>7064.1900000000005</v>
      </c>
      <c r="G589" s="34">
        <f t="shared" si="0"/>
        <v>2.8256760000000001E-3</v>
      </c>
      <c r="H589">
        <f t="shared" si="1"/>
        <v>-2492935.81</v>
      </c>
      <c r="I589" t="str">
        <f t="shared" si="2"/>
        <v>Not Achieved</v>
      </c>
    </row>
    <row r="590" spans="1:9" x14ac:dyDescent="0.25">
      <c r="A590" t="s">
        <v>658</v>
      </c>
      <c r="B590">
        <v>2024</v>
      </c>
      <c r="C590" t="s">
        <v>9226</v>
      </c>
      <c r="D590">
        <v>1000000</v>
      </c>
      <c r="E590">
        <v>2056.12</v>
      </c>
      <c r="G590" s="34">
        <f t="shared" si="0"/>
        <v>2.0561199999999998E-3</v>
      </c>
      <c r="H590">
        <f t="shared" si="1"/>
        <v>-997943.88</v>
      </c>
      <c r="I590" t="str">
        <f t="shared" si="2"/>
        <v>Not Achieved</v>
      </c>
    </row>
    <row r="591" spans="1:9" x14ac:dyDescent="0.25">
      <c r="A591" t="s">
        <v>658</v>
      </c>
      <c r="B591">
        <v>2024</v>
      </c>
      <c r="C591" t="s">
        <v>9227</v>
      </c>
      <c r="D591">
        <v>1000000</v>
      </c>
      <c r="E591">
        <v>1113.6300000000001</v>
      </c>
      <c r="G591" s="34">
        <f t="shared" si="0"/>
        <v>1.11363E-3</v>
      </c>
      <c r="H591">
        <f t="shared" si="1"/>
        <v>-998886.37</v>
      </c>
      <c r="I591" t="str">
        <f t="shared" si="2"/>
        <v>Not Achieved</v>
      </c>
    </row>
    <row r="592" spans="1:9" x14ac:dyDescent="0.25">
      <c r="A592" t="s">
        <v>658</v>
      </c>
      <c r="B592">
        <v>2024</v>
      </c>
      <c r="C592" t="s">
        <v>9228</v>
      </c>
      <c r="D592">
        <v>1000000</v>
      </c>
      <c r="E592">
        <v>2626.8</v>
      </c>
      <c r="G592" s="34">
        <f t="shared" si="0"/>
        <v>2.6268000000000003E-3</v>
      </c>
      <c r="H592">
        <f t="shared" si="1"/>
        <v>-997373.2</v>
      </c>
      <c r="I592" t="str">
        <f t="shared" si="2"/>
        <v>Not Achieved</v>
      </c>
    </row>
    <row r="593" spans="1:9" x14ac:dyDescent="0.25">
      <c r="A593" t="s">
        <v>658</v>
      </c>
      <c r="B593">
        <v>2024</v>
      </c>
      <c r="C593" t="s">
        <v>9229</v>
      </c>
      <c r="D593">
        <v>1000000</v>
      </c>
      <c r="E593">
        <v>6354.92</v>
      </c>
      <c r="G593" s="34">
        <f t="shared" si="0"/>
        <v>6.35492E-3</v>
      </c>
      <c r="H593">
        <f t="shared" si="1"/>
        <v>-993645.08</v>
      </c>
      <c r="I593" t="str">
        <f t="shared" si="2"/>
        <v>Not Achieved</v>
      </c>
    </row>
    <row r="594" spans="1:9" x14ac:dyDescent="0.25">
      <c r="A594" t="s">
        <v>658</v>
      </c>
      <c r="B594">
        <v>2024</v>
      </c>
      <c r="C594" t="s">
        <v>9231</v>
      </c>
      <c r="D594">
        <v>1000000</v>
      </c>
      <c r="E594">
        <v>14988.45</v>
      </c>
      <c r="G594" s="34">
        <f t="shared" si="0"/>
        <v>1.498845E-2</v>
      </c>
      <c r="H594">
        <f t="shared" si="1"/>
        <v>-985011.55</v>
      </c>
      <c r="I594" t="str">
        <f t="shared" si="2"/>
        <v>Not Achieved</v>
      </c>
    </row>
    <row r="595" spans="1:9" x14ac:dyDescent="0.25">
      <c r="A595" t="s">
        <v>658</v>
      </c>
      <c r="B595">
        <v>2024</v>
      </c>
      <c r="C595" t="s">
        <v>9232</v>
      </c>
      <c r="D595">
        <v>1000000</v>
      </c>
      <c r="E595">
        <v>2358.38</v>
      </c>
      <c r="G595" s="34">
        <f t="shared" si="0"/>
        <v>2.3583800000000002E-3</v>
      </c>
      <c r="H595">
        <f t="shared" si="1"/>
        <v>-997641.62</v>
      </c>
      <c r="I595" t="str">
        <f t="shared" si="2"/>
        <v>Not Achieved</v>
      </c>
    </row>
    <row r="596" spans="1:9" x14ac:dyDescent="0.25">
      <c r="A596" t="s">
        <v>658</v>
      </c>
      <c r="B596">
        <v>2024</v>
      </c>
      <c r="C596" t="s">
        <v>9233</v>
      </c>
      <c r="D596">
        <v>1000000</v>
      </c>
      <c r="E596">
        <v>6135.13</v>
      </c>
      <c r="G596" s="34">
        <f t="shared" si="0"/>
        <v>6.1351299999999999E-3</v>
      </c>
      <c r="H596">
        <f t="shared" si="1"/>
        <v>-993864.87</v>
      </c>
      <c r="I596" t="str">
        <f t="shared" si="2"/>
        <v>Not Achieved</v>
      </c>
    </row>
    <row r="597" spans="1:9" x14ac:dyDescent="0.25">
      <c r="A597" t="s">
        <v>658</v>
      </c>
      <c r="B597">
        <v>2024</v>
      </c>
      <c r="C597" t="s">
        <v>9234</v>
      </c>
      <c r="D597">
        <v>1000000</v>
      </c>
      <c r="E597">
        <v>2624.9</v>
      </c>
      <c r="G597" s="34">
        <f t="shared" si="0"/>
        <v>2.6248999999999999E-3</v>
      </c>
      <c r="H597">
        <f t="shared" si="1"/>
        <v>-997375.1</v>
      </c>
      <c r="I597" t="str">
        <f t="shared" si="2"/>
        <v>Not Achieved</v>
      </c>
    </row>
    <row r="598" spans="1:9" x14ac:dyDescent="0.25">
      <c r="A598" t="s">
        <v>658</v>
      </c>
      <c r="B598">
        <v>2025</v>
      </c>
      <c r="C598" t="s">
        <v>9235</v>
      </c>
      <c r="D598">
        <v>1000000</v>
      </c>
      <c r="E598">
        <v>4450.26</v>
      </c>
      <c r="G598" s="34">
        <f t="shared" si="0"/>
        <v>4.4502600000000002E-3</v>
      </c>
      <c r="H598">
        <f t="shared" si="1"/>
        <v>-995549.74</v>
      </c>
      <c r="I598" t="str">
        <f t="shared" si="2"/>
        <v>Not Achieved</v>
      </c>
    </row>
    <row r="599" spans="1:9" x14ac:dyDescent="0.25">
      <c r="A599" t="s">
        <v>959</v>
      </c>
      <c r="B599">
        <v>2024</v>
      </c>
      <c r="C599" t="s">
        <v>9226</v>
      </c>
      <c r="D599">
        <v>2500000</v>
      </c>
      <c r="E599">
        <v>1870.95</v>
      </c>
      <c r="G599" s="34">
        <f t="shared" si="0"/>
        <v>7.4837999999999999E-4</v>
      </c>
      <c r="H599">
        <f t="shared" si="1"/>
        <v>-2498129.0499999998</v>
      </c>
      <c r="I599" t="str">
        <f t="shared" si="2"/>
        <v>Not Achieved</v>
      </c>
    </row>
    <row r="600" spans="1:9" x14ac:dyDescent="0.25">
      <c r="A600" t="s">
        <v>959</v>
      </c>
      <c r="B600">
        <v>2024</v>
      </c>
      <c r="C600" t="s">
        <v>9227</v>
      </c>
      <c r="D600">
        <v>2500000</v>
      </c>
      <c r="E600">
        <v>11059.27</v>
      </c>
      <c r="G600" s="34">
        <f t="shared" si="0"/>
        <v>4.4237080000000002E-3</v>
      </c>
      <c r="H600">
        <f t="shared" si="1"/>
        <v>-2488940.73</v>
      </c>
      <c r="I600" t="str">
        <f t="shared" si="2"/>
        <v>Not Achieved</v>
      </c>
    </row>
    <row r="601" spans="1:9" x14ac:dyDescent="0.25">
      <c r="A601" t="s">
        <v>959</v>
      </c>
      <c r="B601">
        <v>2024</v>
      </c>
      <c r="C601" t="s">
        <v>9228</v>
      </c>
      <c r="D601">
        <v>2500000</v>
      </c>
      <c r="E601">
        <v>8602.630000000001</v>
      </c>
      <c r="G601" s="34">
        <f t="shared" si="0"/>
        <v>3.4410520000000004E-3</v>
      </c>
      <c r="H601">
        <f t="shared" si="1"/>
        <v>-2491397.37</v>
      </c>
      <c r="I601" t="str">
        <f t="shared" si="2"/>
        <v>Not Achieved</v>
      </c>
    </row>
    <row r="602" spans="1:9" x14ac:dyDescent="0.25">
      <c r="A602" t="s">
        <v>959</v>
      </c>
      <c r="B602">
        <v>2024</v>
      </c>
      <c r="C602" t="s">
        <v>9229</v>
      </c>
      <c r="D602">
        <v>2500000</v>
      </c>
      <c r="E602">
        <v>3085.8</v>
      </c>
      <c r="G602" s="34">
        <f t="shared" si="0"/>
        <v>1.2343200000000001E-3</v>
      </c>
      <c r="H602">
        <f t="shared" si="1"/>
        <v>-2496914.2000000002</v>
      </c>
      <c r="I602" t="str">
        <f t="shared" si="2"/>
        <v>Not Achieved</v>
      </c>
    </row>
    <row r="603" spans="1:9" x14ac:dyDescent="0.25">
      <c r="A603" t="s">
        <v>959</v>
      </c>
      <c r="B603">
        <v>2024</v>
      </c>
      <c r="C603" t="s">
        <v>9230</v>
      </c>
      <c r="D603">
        <v>2500000</v>
      </c>
      <c r="E603">
        <v>5062.67</v>
      </c>
      <c r="G603" s="34">
        <f t="shared" si="0"/>
        <v>2.0250680000000001E-3</v>
      </c>
      <c r="H603">
        <f t="shared" si="1"/>
        <v>-2494937.33</v>
      </c>
      <c r="I603" t="str">
        <f t="shared" si="2"/>
        <v>Not Achieved</v>
      </c>
    </row>
    <row r="604" spans="1:9" x14ac:dyDescent="0.25">
      <c r="A604" t="s">
        <v>959</v>
      </c>
      <c r="B604">
        <v>2024</v>
      </c>
      <c r="C604" t="s">
        <v>9231</v>
      </c>
      <c r="D604">
        <v>2500000</v>
      </c>
      <c r="E604">
        <v>5304.7300000000005</v>
      </c>
      <c r="G604" s="34">
        <f t="shared" si="0"/>
        <v>2.1218920000000002E-3</v>
      </c>
      <c r="H604">
        <f t="shared" si="1"/>
        <v>-2494695.27</v>
      </c>
      <c r="I604" t="str">
        <f t="shared" si="2"/>
        <v>Not Achieved</v>
      </c>
    </row>
    <row r="605" spans="1:9" x14ac:dyDescent="0.25">
      <c r="A605" t="s">
        <v>959</v>
      </c>
      <c r="B605">
        <v>2024</v>
      </c>
      <c r="C605" t="s">
        <v>9232</v>
      </c>
      <c r="D605">
        <v>2500000</v>
      </c>
      <c r="E605">
        <v>13991.310000000001</v>
      </c>
      <c r="G605" s="34">
        <f t="shared" si="0"/>
        <v>5.5965240000000003E-3</v>
      </c>
      <c r="H605">
        <f t="shared" si="1"/>
        <v>-2486008.69</v>
      </c>
      <c r="I605" t="str">
        <f t="shared" si="2"/>
        <v>Not Achieved</v>
      </c>
    </row>
    <row r="606" spans="1:9" x14ac:dyDescent="0.25">
      <c r="A606" t="s">
        <v>959</v>
      </c>
      <c r="B606">
        <v>2024</v>
      </c>
      <c r="C606" t="s">
        <v>9233</v>
      </c>
      <c r="D606">
        <v>2500000</v>
      </c>
      <c r="E606">
        <v>616.20000000000005</v>
      </c>
      <c r="G606" s="34">
        <f t="shared" si="0"/>
        <v>2.4648000000000004E-4</v>
      </c>
      <c r="H606">
        <f t="shared" si="1"/>
        <v>-2499383.7999999998</v>
      </c>
      <c r="I606" t="str">
        <f t="shared" si="2"/>
        <v>Not Achieved</v>
      </c>
    </row>
    <row r="607" spans="1:9" x14ac:dyDescent="0.25">
      <c r="A607" t="s">
        <v>959</v>
      </c>
      <c r="B607">
        <v>2025</v>
      </c>
      <c r="C607" t="s">
        <v>9236</v>
      </c>
      <c r="D607">
        <v>2500000</v>
      </c>
      <c r="E607">
        <v>4415.6099999999997</v>
      </c>
      <c r="G607" s="34">
        <f t="shared" si="0"/>
        <v>1.7662439999999999E-3</v>
      </c>
      <c r="H607">
        <f t="shared" si="1"/>
        <v>-2495584.39</v>
      </c>
      <c r="I607" t="str">
        <f t="shared" si="2"/>
        <v>Not Achieved</v>
      </c>
    </row>
    <row r="608" spans="1:9" x14ac:dyDescent="0.25">
      <c r="A608" t="s">
        <v>959</v>
      </c>
      <c r="B608">
        <v>2025</v>
      </c>
      <c r="C608" t="s">
        <v>9237</v>
      </c>
      <c r="D608">
        <v>2500000</v>
      </c>
      <c r="E608">
        <v>6828.33</v>
      </c>
      <c r="G608" s="34">
        <f t="shared" si="0"/>
        <v>2.7313319999999999E-3</v>
      </c>
      <c r="H608">
        <f t="shared" si="1"/>
        <v>-2493171.67</v>
      </c>
      <c r="I608" t="str">
        <f t="shared" si="2"/>
        <v>Not Achieved</v>
      </c>
    </row>
    <row r="609" spans="1:9" x14ac:dyDescent="0.25">
      <c r="A609" t="s">
        <v>91</v>
      </c>
      <c r="B609">
        <v>2024</v>
      </c>
      <c r="C609" t="s">
        <v>9226</v>
      </c>
      <c r="D609">
        <v>800000</v>
      </c>
      <c r="E609">
        <v>7515.13</v>
      </c>
      <c r="G609" s="34">
        <f t="shared" si="0"/>
        <v>9.3939125000000005E-3</v>
      </c>
      <c r="H609">
        <f t="shared" si="1"/>
        <v>-792484.87</v>
      </c>
      <c r="I609" t="str">
        <f t="shared" si="2"/>
        <v>Not Achieved</v>
      </c>
    </row>
    <row r="610" spans="1:9" x14ac:dyDescent="0.25">
      <c r="A610" t="s">
        <v>91</v>
      </c>
      <c r="B610">
        <v>2024</v>
      </c>
      <c r="C610" t="s">
        <v>9227</v>
      </c>
      <c r="D610">
        <v>800000</v>
      </c>
      <c r="E610">
        <v>19255.940000000002</v>
      </c>
      <c r="G610" s="34">
        <f t="shared" si="0"/>
        <v>2.4069925000000002E-2</v>
      </c>
      <c r="H610">
        <f t="shared" si="1"/>
        <v>-780744.06</v>
      </c>
      <c r="I610" t="str">
        <f t="shared" si="2"/>
        <v>Not Achieved</v>
      </c>
    </row>
    <row r="611" spans="1:9" x14ac:dyDescent="0.25">
      <c r="A611" t="s">
        <v>91</v>
      </c>
      <c r="B611">
        <v>2024</v>
      </c>
      <c r="C611" t="s">
        <v>9228</v>
      </c>
      <c r="D611">
        <v>800000</v>
      </c>
      <c r="E611">
        <v>30829.85</v>
      </c>
      <c r="G611" s="34">
        <f t="shared" si="0"/>
        <v>3.8537312499999997E-2</v>
      </c>
      <c r="H611">
        <f t="shared" si="1"/>
        <v>-769170.15</v>
      </c>
      <c r="I611" t="str">
        <f t="shared" si="2"/>
        <v>Not Achieved</v>
      </c>
    </row>
    <row r="612" spans="1:9" x14ac:dyDescent="0.25">
      <c r="A612" t="s">
        <v>91</v>
      </c>
      <c r="B612">
        <v>2024</v>
      </c>
      <c r="C612" t="s">
        <v>9229</v>
      </c>
      <c r="D612">
        <v>800000</v>
      </c>
      <c r="E612">
        <v>901.77</v>
      </c>
      <c r="G612" s="34">
        <f t="shared" si="0"/>
        <v>1.1272125E-3</v>
      </c>
      <c r="H612">
        <f t="shared" si="1"/>
        <v>-799098.23</v>
      </c>
      <c r="I612" t="str">
        <f t="shared" si="2"/>
        <v>Not Achieved</v>
      </c>
    </row>
    <row r="613" spans="1:9" x14ac:dyDescent="0.25">
      <c r="A613" t="s">
        <v>91</v>
      </c>
      <c r="B613">
        <v>2024</v>
      </c>
      <c r="C613" t="s">
        <v>9230</v>
      </c>
      <c r="D613">
        <v>800000</v>
      </c>
      <c r="E613">
        <v>6194.55</v>
      </c>
      <c r="G613" s="34">
        <f t="shared" si="0"/>
        <v>7.7431875000000001E-3</v>
      </c>
      <c r="H613">
        <f t="shared" si="1"/>
        <v>-793805.45</v>
      </c>
      <c r="I613" t="str">
        <f t="shared" si="2"/>
        <v>Not Achieved</v>
      </c>
    </row>
    <row r="614" spans="1:9" x14ac:dyDescent="0.25">
      <c r="A614" t="s">
        <v>91</v>
      </c>
      <c r="B614">
        <v>2024</v>
      </c>
      <c r="C614" t="s">
        <v>9231</v>
      </c>
      <c r="D614">
        <v>800000</v>
      </c>
      <c r="E614">
        <v>1235.56</v>
      </c>
      <c r="G614" s="34">
        <f t="shared" si="0"/>
        <v>1.5444499999999999E-3</v>
      </c>
      <c r="H614">
        <f t="shared" si="1"/>
        <v>-798764.44</v>
      </c>
      <c r="I614" t="str">
        <f t="shared" si="2"/>
        <v>Not Achieved</v>
      </c>
    </row>
    <row r="615" spans="1:9" x14ac:dyDescent="0.25">
      <c r="A615" t="s">
        <v>91</v>
      </c>
      <c r="B615">
        <v>2024</v>
      </c>
      <c r="C615" t="s">
        <v>9232</v>
      </c>
      <c r="D615">
        <v>800000</v>
      </c>
      <c r="E615">
        <v>23765.57</v>
      </c>
      <c r="G615" s="34">
        <f t="shared" si="0"/>
        <v>2.97069625E-2</v>
      </c>
      <c r="H615">
        <f t="shared" si="1"/>
        <v>-776234.43</v>
      </c>
      <c r="I615" t="str">
        <f t="shared" si="2"/>
        <v>Not Achieved</v>
      </c>
    </row>
    <row r="616" spans="1:9" x14ac:dyDescent="0.25">
      <c r="A616" t="s">
        <v>91</v>
      </c>
      <c r="B616">
        <v>2024</v>
      </c>
      <c r="C616" t="s">
        <v>9233</v>
      </c>
      <c r="D616">
        <v>800000</v>
      </c>
      <c r="E616">
        <v>10605.43</v>
      </c>
      <c r="G616" s="34">
        <f t="shared" si="0"/>
        <v>1.3256787500000001E-2</v>
      </c>
      <c r="H616">
        <f t="shared" si="1"/>
        <v>-789394.57</v>
      </c>
      <c r="I616" t="str">
        <f t="shared" si="2"/>
        <v>Not Achieved</v>
      </c>
    </row>
    <row r="617" spans="1:9" x14ac:dyDescent="0.25">
      <c r="A617" t="s">
        <v>91</v>
      </c>
      <c r="B617">
        <v>2024</v>
      </c>
      <c r="C617" t="s">
        <v>9234</v>
      </c>
      <c r="D617">
        <v>800000</v>
      </c>
      <c r="E617">
        <v>3410.2</v>
      </c>
      <c r="G617" s="34">
        <f t="shared" si="0"/>
        <v>4.26275E-3</v>
      </c>
      <c r="H617">
        <f t="shared" si="1"/>
        <v>-796589.8</v>
      </c>
      <c r="I617" t="str">
        <f t="shared" si="2"/>
        <v>Not Achieved</v>
      </c>
    </row>
    <row r="618" spans="1:9" x14ac:dyDescent="0.25">
      <c r="A618" t="s">
        <v>91</v>
      </c>
      <c r="B618">
        <v>2025</v>
      </c>
      <c r="C618" t="s">
        <v>9235</v>
      </c>
      <c r="D618">
        <v>800000</v>
      </c>
      <c r="E618">
        <v>7100.83</v>
      </c>
      <c r="G618" s="34">
        <f t="shared" si="0"/>
        <v>8.8760374999999996E-3</v>
      </c>
      <c r="H618">
        <f t="shared" si="1"/>
        <v>-792899.17</v>
      </c>
      <c r="I618" t="str">
        <f t="shared" si="2"/>
        <v>Not Achieved</v>
      </c>
    </row>
    <row r="619" spans="1:9" x14ac:dyDescent="0.25">
      <c r="A619" t="s">
        <v>91</v>
      </c>
      <c r="B619">
        <v>2025</v>
      </c>
      <c r="C619" t="s">
        <v>9236</v>
      </c>
      <c r="D619">
        <v>800000</v>
      </c>
      <c r="E619">
        <v>8987.77</v>
      </c>
      <c r="G619" s="34">
        <f t="shared" si="0"/>
        <v>1.1234712500000001E-2</v>
      </c>
      <c r="H619">
        <f t="shared" si="1"/>
        <v>-791012.23</v>
      </c>
      <c r="I619" t="str">
        <f t="shared" si="2"/>
        <v>Not Achieved</v>
      </c>
    </row>
    <row r="620" spans="1:9" x14ac:dyDescent="0.25">
      <c r="A620" t="s">
        <v>91</v>
      </c>
      <c r="B620">
        <v>2025</v>
      </c>
      <c r="C620" t="s">
        <v>9237</v>
      </c>
      <c r="D620">
        <v>800000</v>
      </c>
      <c r="E620">
        <v>5553.34</v>
      </c>
      <c r="G620" s="34">
        <f t="shared" si="0"/>
        <v>6.9416750000000004E-3</v>
      </c>
      <c r="H620">
        <f t="shared" si="1"/>
        <v>-794446.66</v>
      </c>
      <c r="I620" t="str">
        <f t="shared" si="2"/>
        <v>Not Achieved</v>
      </c>
    </row>
    <row r="621" spans="1:9" x14ac:dyDescent="0.25">
      <c r="A621" t="s">
        <v>152</v>
      </c>
      <c r="B621">
        <v>2024</v>
      </c>
      <c r="C621" t="s">
        <v>9227</v>
      </c>
      <c r="D621">
        <v>2000000</v>
      </c>
      <c r="E621">
        <v>2505.25</v>
      </c>
      <c r="G621" s="34">
        <f t="shared" si="0"/>
        <v>1.252625E-3</v>
      </c>
      <c r="H621">
        <f t="shared" si="1"/>
        <v>-1997494.75</v>
      </c>
      <c r="I621" t="str">
        <f t="shared" si="2"/>
        <v>Not Achieved</v>
      </c>
    </row>
    <row r="622" spans="1:9" x14ac:dyDescent="0.25">
      <c r="A622" t="s">
        <v>152</v>
      </c>
      <c r="B622">
        <v>2024</v>
      </c>
      <c r="C622" t="s">
        <v>9229</v>
      </c>
      <c r="D622">
        <v>2000000</v>
      </c>
      <c r="E622">
        <v>5833.8099999999995</v>
      </c>
      <c r="G622" s="34">
        <f t="shared" si="0"/>
        <v>2.9169049999999996E-3</v>
      </c>
      <c r="H622">
        <f t="shared" si="1"/>
        <v>-1994166.19</v>
      </c>
      <c r="I622" t="str">
        <f t="shared" si="2"/>
        <v>Not Achieved</v>
      </c>
    </row>
    <row r="623" spans="1:9" x14ac:dyDescent="0.25">
      <c r="A623" t="s">
        <v>152</v>
      </c>
      <c r="B623">
        <v>2024</v>
      </c>
      <c r="C623" t="s">
        <v>9230</v>
      </c>
      <c r="D623">
        <v>2000000</v>
      </c>
      <c r="E623">
        <v>2033.54</v>
      </c>
      <c r="G623" s="34">
        <f t="shared" si="0"/>
        <v>1.01677E-3</v>
      </c>
      <c r="H623">
        <f t="shared" si="1"/>
        <v>-1997966.46</v>
      </c>
      <c r="I623" t="str">
        <f t="shared" si="2"/>
        <v>Not Achieved</v>
      </c>
    </row>
    <row r="624" spans="1:9" x14ac:dyDescent="0.25">
      <c r="A624" t="s">
        <v>152</v>
      </c>
      <c r="B624">
        <v>2024</v>
      </c>
      <c r="C624" t="s">
        <v>9231</v>
      </c>
      <c r="D624">
        <v>2000000</v>
      </c>
      <c r="E624">
        <v>6063.15</v>
      </c>
      <c r="G624" s="34">
        <f t="shared" si="0"/>
        <v>3.0315749999999999E-3</v>
      </c>
      <c r="H624">
        <f t="shared" si="1"/>
        <v>-1993936.85</v>
      </c>
      <c r="I624" t="str">
        <f t="shared" si="2"/>
        <v>Not Achieved</v>
      </c>
    </row>
    <row r="625" spans="1:9" x14ac:dyDescent="0.25">
      <c r="A625" t="s">
        <v>152</v>
      </c>
      <c r="B625">
        <v>2024</v>
      </c>
      <c r="C625" t="s">
        <v>9232</v>
      </c>
      <c r="D625">
        <v>2000000</v>
      </c>
      <c r="E625">
        <v>3823.9300000000003</v>
      </c>
      <c r="G625" s="34">
        <f t="shared" si="0"/>
        <v>1.9119650000000001E-3</v>
      </c>
      <c r="H625">
        <f t="shared" si="1"/>
        <v>-1996176.07</v>
      </c>
      <c r="I625" t="str">
        <f t="shared" si="2"/>
        <v>Not Achieved</v>
      </c>
    </row>
    <row r="626" spans="1:9" x14ac:dyDescent="0.25">
      <c r="A626" t="s">
        <v>152</v>
      </c>
      <c r="B626">
        <v>2024</v>
      </c>
      <c r="C626" t="s">
        <v>9233</v>
      </c>
      <c r="D626">
        <v>2000000</v>
      </c>
      <c r="E626">
        <v>1008.18</v>
      </c>
      <c r="G626" s="34">
        <f t="shared" si="0"/>
        <v>5.0409000000000001E-4</v>
      </c>
      <c r="H626">
        <f t="shared" si="1"/>
        <v>-1998991.82</v>
      </c>
      <c r="I626" t="str">
        <f t="shared" si="2"/>
        <v>Not Achieved</v>
      </c>
    </row>
    <row r="627" spans="1:9" x14ac:dyDescent="0.25">
      <c r="A627" t="s">
        <v>152</v>
      </c>
      <c r="B627">
        <v>2024</v>
      </c>
      <c r="C627" t="s">
        <v>9234</v>
      </c>
      <c r="D627">
        <v>2000000</v>
      </c>
      <c r="E627">
        <v>5358.32</v>
      </c>
      <c r="G627" s="34">
        <f t="shared" si="0"/>
        <v>2.6791599999999999E-3</v>
      </c>
      <c r="H627">
        <f t="shared" si="1"/>
        <v>-1994641.68</v>
      </c>
      <c r="I627" t="str">
        <f t="shared" si="2"/>
        <v>Not Achieved</v>
      </c>
    </row>
    <row r="628" spans="1:9" x14ac:dyDescent="0.25">
      <c r="A628" t="s">
        <v>152</v>
      </c>
      <c r="B628">
        <v>2025</v>
      </c>
      <c r="C628" t="s">
        <v>9235</v>
      </c>
      <c r="D628">
        <v>2000000</v>
      </c>
      <c r="E628">
        <v>4495.08</v>
      </c>
      <c r="G628" s="34">
        <f t="shared" si="0"/>
        <v>2.2475400000000001E-3</v>
      </c>
      <c r="H628">
        <f t="shared" si="1"/>
        <v>-1995504.92</v>
      </c>
      <c r="I628" t="str">
        <f t="shared" si="2"/>
        <v>Not Achieved</v>
      </c>
    </row>
    <row r="629" spans="1:9" x14ac:dyDescent="0.25">
      <c r="A629" t="s">
        <v>152</v>
      </c>
      <c r="B629">
        <v>2025</v>
      </c>
      <c r="C629" t="s">
        <v>9237</v>
      </c>
      <c r="D629">
        <v>2000000</v>
      </c>
      <c r="E629">
        <v>16146.070000000002</v>
      </c>
      <c r="G629" s="34">
        <f t="shared" si="0"/>
        <v>8.073035000000001E-3</v>
      </c>
      <c r="H629">
        <f t="shared" si="1"/>
        <v>-1983853.93</v>
      </c>
      <c r="I629" t="str">
        <f t="shared" si="2"/>
        <v>Not Achieved</v>
      </c>
    </row>
    <row r="630" spans="1:9" x14ac:dyDescent="0.25">
      <c r="A630" t="s">
        <v>720</v>
      </c>
      <c r="B630">
        <v>2024</v>
      </c>
      <c r="C630" t="s">
        <v>9226</v>
      </c>
      <c r="D630">
        <v>2000000</v>
      </c>
      <c r="E630">
        <v>4514.13</v>
      </c>
      <c r="G630" s="34">
        <f t="shared" si="0"/>
        <v>2.2570649999999999E-3</v>
      </c>
      <c r="H630">
        <f t="shared" si="1"/>
        <v>-1995485.87</v>
      </c>
      <c r="I630" t="str">
        <f t="shared" si="2"/>
        <v>Not Achieved</v>
      </c>
    </row>
    <row r="631" spans="1:9" x14ac:dyDescent="0.25">
      <c r="A631" t="s">
        <v>720</v>
      </c>
      <c r="B631">
        <v>2024</v>
      </c>
      <c r="C631" t="s">
        <v>9227</v>
      </c>
      <c r="D631">
        <v>2000000</v>
      </c>
      <c r="E631">
        <v>4265.1499999999996</v>
      </c>
      <c r="G631" s="34">
        <f t="shared" si="0"/>
        <v>2.1325749999999998E-3</v>
      </c>
      <c r="H631">
        <f t="shared" si="1"/>
        <v>-1995734.85</v>
      </c>
      <c r="I631" t="str">
        <f t="shared" si="2"/>
        <v>Not Achieved</v>
      </c>
    </row>
    <row r="632" spans="1:9" x14ac:dyDescent="0.25">
      <c r="A632" t="s">
        <v>720</v>
      </c>
      <c r="B632">
        <v>2024</v>
      </c>
      <c r="C632" t="s">
        <v>9228</v>
      </c>
      <c r="D632">
        <v>2000000</v>
      </c>
      <c r="E632">
        <v>9768.44</v>
      </c>
      <c r="G632" s="34">
        <f t="shared" si="0"/>
        <v>4.8842199999999999E-3</v>
      </c>
      <c r="H632">
        <f t="shared" si="1"/>
        <v>-1990231.56</v>
      </c>
      <c r="I632" t="str">
        <f t="shared" si="2"/>
        <v>Not Achieved</v>
      </c>
    </row>
    <row r="633" spans="1:9" x14ac:dyDescent="0.25">
      <c r="A633" t="s">
        <v>720</v>
      </c>
      <c r="B633">
        <v>2024</v>
      </c>
      <c r="C633" t="s">
        <v>9229</v>
      </c>
      <c r="D633">
        <v>2000000</v>
      </c>
      <c r="E633">
        <v>4374.42</v>
      </c>
      <c r="G633" s="34">
        <f t="shared" si="0"/>
        <v>2.1872100000000002E-3</v>
      </c>
      <c r="H633">
        <f t="shared" si="1"/>
        <v>-1995625.58</v>
      </c>
      <c r="I633" t="str">
        <f t="shared" si="2"/>
        <v>Not Achieved</v>
      </c>
    </row>
    <row r="634" spans="1:9" x14ac:dyDescent="0.25">
      <c r="A634" t="s">
        <v>720</v>
      </c>
      <c r="B634">
        <v>2024</v>
      </c>
      <c r="C634" t="s">
        <v>9230</v>
      </c>
      <c r="D634">
        <v>2000000</v>
      </c>
      <c r="E634">
        <v>1071.9100000000001</v>
      </c>
      <c r="G634" s="34">
        <f t="shared" si="0"/>
        <v>5.3595500000000007E-4</v>
      </c>
      <c r="H634">
        <f t="shared" si="1"/>
        <v>-1998928.09</v>
      </c>
      <c r="I634" t="str">
        <f t="shared" si="2"/>
        <v>Not Achieved</v>
      </c>
    </row>
    <row r="635" spans="1:9" x14ac:dyDescent="0.25">
      <c r="A635" t="s">
        <v>720</v>
      </c>
      <c r="B635">
        <v>2024</v>
      </c>
      <c r="C635" t="s">
        <v>9232</v>
      </c>
      <c r="D635">
        <v>2000000</v>
      </c>
      <c r="E635">
        <v>13835.22</v>
      </c>
      <c r="G635" s="34">
        <f t="shared" si="0"/>
        <v>6.9176099999999994E-3</v>
      </c>
      <c r="H635">
        <f t="shared" si="1"/>
        <v>-1986164.78</v>
      </c>
      <c r="I635" t="str">
        <f t="shared" si="2"/>
        <v>Not Achieved</v>
      </c>
    </row>
    <row r="636" spans="1:9" x14ac:dyDescent="0.25">
      <c r="A636" t="s">
        <v>720</v>
      </c>
      <c r="B636">
        <v>2024</v>
      </c>
      <c r="C636" t="s">
        <v>9233</v>
      </c>
      <c r="D636">
        <v>2000000</v>
      </c>
      <c r="E636">
        <v>12705.769999999999</v>
      </c>
      <c r="G636" s="34">
        <f t="shared" si="0"/>
        <v>6.3528849999999991E-3</v>
      </c>
      <c r="H636">
        <f t="shared" si="1"/>
        <v>-1987294.23</v>
      </c>
      <c r="I636" t="str">
        <f t="shared" si="2"/>
        <v>Not Achieved</v>
      </c>
    </row>
    <row r="637" spans="1:9" x14ac:dyDescent="0.25">
      <c r="A637" t="s">
        <v>720</v>
      </c>
      <c r="B637">
        <v>2024</v>
      </c>
      <c r="C637" t="s">
        <v>9234</v>
      </c>
      <c r="D637">
        <v>2000000</v>
      </c>
      <c r="E637">
        <v>3772.9</v>
      </c>
      <c r="G637" s="34">
        <f t="shared" si="0"/>
        <v>1.88645E-3</v>
      </c>
      <c r="H637">
        <f t="shared" si="1"/>
        <v>-1996227.1</v>
      </c>
      <c r="I637" t="str">
        <f t="shared" si="2"/>
        <v>Not Achieved</v>
      </c>
    </row>
    <row r="638" spans="1:9" x14ac:dyDescent="0.25">
      <c r="A638" t="s">
        <v>720</v>
      </c>
      <c r="B638">
        <v>2025</v>
      </c>
      <c r="C638" t="s">
        <v>9236</v>
      </c>
      <c r="D638">
        <v>2000000</v>
      </c>
      <c r="E638">
        <v>3870.71</v>
      </c>
      <c r="G638" s="34">
        <f t="shared" si="0"/>
        <v>1.9353549999999999E-3</v>
      </c>
      <c r="H638">
        <f t="shared" si="1"/>
        <v>-1996129.29</v>
      </c>
      <c r="I638" t="str">
        <f t="shared" si="2"/>
        <v>Not Achieved</v>
      </c>
    </row>
    <row r="639" spans="1:9" x14ac:dyDescent="0.25">
      <c r="A639" t="s">
        <v>720</v>
      </c>
      <c r="B639">
        <v>2025</v>
      </c>
      <c r="C639" t="s">
        <v>9237</v>
      </c>
      <c r="D639">
        <v>2000000</v>
      </c>
      <c r="E639">
        <v>2338.94</v>
      </c>
      <c r="G639" s="34">
        <f t="shared" si="0"/>
        <v>1.1694699999999999E-3</v>
      </c>
      <c r="H639">
        <f t="shared" si="1"/>
        <v>-1997661.06</v>
      </c>
      <c r="I639" t="str">
        <f t="shared" si="2"/>
        <v>Not Achieved</v>
      </c>
    </row>
    <row r="640" spans="1:9" x14ac:dyDescent="0.25">
      <c r="A640" t="s">
        <v>307</v>
      </c>
      <c r="B640">
        <v>2024</v>
      </c>
      <c r="C640" t="s">
        <v>9226</v>
      </c>
      <c r="D640">
        <v>1500000</v>
      </c>
      <c r="E640">
        <v>11702.26</v>
      </c>
      <c r="G640" s="34">
        <f t="shared" si="0"/>
        <v>7.8015066666666669E-3</v>
      </c>
      <c r="H640">
        <f t="shared" si="1"/>
        <v>-1488297.74</v>
      </c>
      <c r="I640" t="str">
        <f t="shared" si="2"/>
        <v>Not Achieved</v>
      </c>
    </row>
    <row r="641" spans="1:9" x14ac:dyDescent="0.25">
      <c r="A641" t="s">
        <v>307</v>
      </c>
      <c r="B641">
        <v>2024</v>
      </c>
      <c r="C641" t="s">
        <v>9227</v>
      </c>
      <c r="D641">
        <v>1500000</v>
      </c>
      <c r="E641">
        <v>22862.63</v>
      </c>
      <c r="G641" s="34">
        <f t="shared" si="0"/>
        <v>1.5241753333333333E-2</v>
      </c>
      <c r="H641">
        <f t="shared" si="1"/>
        <v>-1477137.37</v>
      </c>
      <c r="I641" t="str">
        <f t="shared" si="2"/>
        <v>Not Achieved</v>
      </c>
    </row>
    <row r="642" spans="1:9" x14ac:dyDescent="0.25">
      <c r="A642" t="s">
        <v>307</v>
      </c>
      <c r="B642">
        <v>2024</v>
      </c>
      <c r="C642" t="s">
        <v>9229</v>
      </c>
      <c r="D642">
        <v>1500000</v>
      </c>
      <c r="E642">
        <v>7556.4800000000005</v>
      </c>
      <c r="G642" s="34">
        <f t="shared" si="0"/>
        <v>5.0376533333333336E-3</v>
      </c>
      <c r="H642">
        <f t="shared" si="1"/>
        <v>-1492443.52</v>
      </c>
      <c r="I642" t="str">
        <f t="shared" si="2"/>
        <v>Not Achieved</v>
      </c>
    </row>
    <row r="643" spans="1:9" x14ac:dyDescent="0.25">
      <c r="A643" t="s">
        <v>307</v>
      </c>
      <c r="B643">
        <v>2024</v>
      </c>
      <c r="C643" t="s">
        <v>9231</v>
      </c>
      <c r="D643">
        <v>1500000</v>
      </c>
      <c r="E643">
        <v>2157.38</v>
      </c>
      <c r="G643" s="34">
        <f t="shared" si="0"/>
        <v>1.4382533333333334E-3</v>
      </c>
      <c r="H643">
        <f t="shared" si="1"/>
        <v>-1497842.62</v>
      </c>
      <c r="I643" t="str">
        <f t="shared" si="2"/>
        <v>Not Achieved</v>
      </c>
    </row>
    <row r="644" spans="1:9" x14ac:dyDescent="0.25">
      <c r="A644" t="s">
        <v>307</v>
      </c>
      <c r="B644">
        <v>2024</v>
      </c>
      <c r="C644" t="s">
        <v>9232</v>
      </c>
      <c r="D644">
        <v>1500000</v>
      </c>
      <c r="E644">
        <v>24872.700000000004</v>
      </c>
      <c r="G644" s="34">
        <f t="shared" si="0"/>
        <v>1.6581800000000004E-2</v>
      </c>
      <c r="H644">
        <f t="shared" si="1"/>
        <v>-1475127.3</v>
      </c>
      <c r="I644" t="str">
        <f t="shared" si="2"/>
        <v>Not Achieved</v>
      </c>
    </row>
    <row r="645" spans="1:9" x14ac:dyDescent="0.25">
      <c r="A645" t="s">
        <v>307</v>
      </c>
      <c r="B645">
        <v>2024</v>
      </c>
      <c r="C645" t="s">
        <v>9233</v>
      </c>
      <c r="D645">
        <v>1500000</v>
      </c>
      <c r="E645">
        <v>6676.89</v>
      </c>
      <c r="G645" s="34">
        <f t="shared" si="0"/>
        <v>4.4512600000000003E-3</v>
      </c>
      <c r="H645">
        <f t="shared" si="1"/>
        <v>-1493323.11</v>
      </c>
      <c r="I645" t="str">
        <f t="shared" si="2"/>
        <v>Not Achieved</v>
      </c>
    </row>
    <row r="646" spans="1:9" x14ac:dyDescent="0.25">
      <c r="A646" t="s">
        <v>307</v>
      </c>
      <c r="B646">
        <v>2024</v>
      </c>
      <c r="C646" t="s">
        <v>9234</v>
      </c>
      <c r="D646">
        <v>1500000</v>
      </c>
      <c r="E646">
        <v>17266.830000000002</v>
      </c>
      <c r="G646" s="34">
        <f t="shared" si="0"/>
        <v>1.1511220000000001E-2</v>
      </c>
      <c r="H646">
        <f t="shared" si="1"/>
        <v>-1482733.17</v>
      </c>
      <c r="I646" t="str">
        <f t="shared" si="2"/>
        <v>Not Achieved</v>
      </c>
    </row>
    <row r="647" spans="1:9" x14ac:dyDescent="0.25">
      <c r="A647" t="s">
        <v>307</v>
      </c>
      <c r="B647">
        <v>2025</v>
      </c>
      <c r="C647" t="s">
        <v>9236</v>
      </c>
      <c r="D647">
        <v>1500000</v>
      </c>
      <c r="E647">
        <v>5355.84</v>
      </c>
      <c r="G647" s="34">
        <f t="shared" ref="G647:G710" si="3">E647/D647</f>
        <v>3.57056E-3</v>
      </c>
      <c r="H647">
        <f t="shared" ref="H647:H710" si="4">E647-D647</f>
        <v>-1494644.16</v>
      </c>
      <c r="I647" t="str">
        <f t="shared" ref="I647:I710" si="5">IF(H647&gt;=0,"Achieved","Not Achieved")</f>
        <v>Not Achieved</v>
      </c>
    </row>
    <row r="648" spans="1:9" x14ac:dyDescent="0.25">
      <c r="A648" t="s">
        <v>307</v>
      </c>
      <c r="B648">
        <v>2025</v>
      </c>
      <c r="C648" t="s">
        <v>9237</v>
      </c>
      <c r="D648">
        <v>1500000</v>
      </c>
      <c r="E648">
        <v>11362.909999999998</v>
      </c>
      <c r="G648" s="34">
        <f t="shared" si="3"/>
        <v>7.5752733333333318E-3</v>
      </c>
      <c r="H648">
        <f t="shared" si="4"/>
        <v>-1488637.09</v>
      </c>
      <c r="I648" t="str">
        <f t="shared" si="5"/>
        <v>Not Achieved</v>
      </c>
    </row>
    <row r="649" spans="1:9" x14ac:dyDescent="0.25">
      <c r="A649" t="s">
        <v>499</v>
      </c>
      <c r="B649">
        <v>2024</v>
      </c>
      <c r="C649" t="s">
        <v>9226</v>
      </c>
      <c r="D649">
        <v>1500000</v>
      </c>
      <c r="E649">
        <v>6050.23</v>
      </c>
      <c r="G649" s="34">
        <f t="shared" si="3"/>
        <v>4.0334866666666665E-3</v>
      </c>
      <c r="H649">
        <f t="shared" si="4"/>
        <v>-1493949.77</v>
      </c>
      <c r="I649" t="str">
        <f t="shared" si="5"/>
        <v>Not Achieved</v>
      </c>
    </row>
    <row r="650" spans="1:9" x14ac:dyDescent="0.25">
      <c r="A650" t="s">
        <v>499</v>
      </c>
      <c r="B650">
        <v>2024</v>
      </c>
      <c r="C650" t="s">
        <v>9227</v>
      </c>
      <c r="D650">
        <v>1500000</v>
      </c>
      <c r="E650">
        <v>10605.64</v>
      </c>
      <c r="G650" s="34">
        <f t="shared" si="3"/>
        <v>7.0704266666666666E-3</v>
      </c>
      <c r="H650">
        <f t="shared" si="4"/>
        <v>-1489394.36</v>
      </c>
      <c r="I650" t="str">
        <f t="shared" si="5"/>
        <v>Not Achieved</v>
      </c>
    </row>
    <row r="651" spans="1:9" x14ac:dyDescent="0.25">
      <c r="A651" t="s">
        <v>499</v>
      </c>
      <c r="B651">
        <v>2024</v>
      </c>
      <c r="C651" t="s">
        <v>9228</v>
      </c>
      <c r="D651">
        <v>1500000</v>
      </c>
      <c r="E651">
        <v>4438.2</v>
      </c>
      <c r="G651" s="34">
        <f t="shared" si="3"/>
        <v>2.9587999999999997E-3</v>
      </c>
      <c r="H651">
        <f t="shared" si="4"/>
        <v>-1495561.8</v>
      </c>
      <c r="I651" t="str">
        <f t="shared" si="5"/>
        <v>Not Achieved</v>
      </c>
    </row>
    <row r="652" spans="1:9" x14ac:dyDescent="0.25">
      <c r="A652" t="s">
        <v>499</v>
      </c>
      <c r="B652">
        <v>2024</v>
      </c>
      <c r="C652" t="s">
        <v>9229</v>
      </c>
      <c r="D652">
        <v>1500000</v>
      </c>
      <c r="E652">
        <v>4579.08</v>
      </c>
      <c r="G652" s="34">
        <f t="shared" si="3"/>
        <v>3.0527200000000001E-3</v>
      </c>
      <c r="H652">
        <f t="shared" si="4"/>
        <v>-1495420.92</v>
      </c>
      <c r="I652" t="str">
        <f t="shared" si="5"/>
        <v>Not Achieved</v>
      </c>
    </row>
    <row r="653" spans="1:9" x14ac:dyDescent="0.25">
      <c r="A653" t="s">
        <v>499</v>
      </c>
      <c r="B653">
        <v>2024</v>
      </c>
      <c r="C653" t="s">
        <v>9230</v>
      </c>
      <c r="D653">
        <v>1500000</v>
      </c>
      <c r="E653">
        <v>21341.61</v>
      </c>
      <c r="G653" s="34">
        <f t="shared" si="3"/>
        <v>1.4227740000000001E-2</v>
      </c>
      <c r="H653">
        <f t="shared" si="4"/>
        <v>-1478658.39</v>
      </c>
      <c r="I653" t="str">
        <f t="shared" si="5"/>
        <v>Not Achieved</v>
      </c>
    </row>
    <row r="654" spans="1:9" x14ac:dyDescent="0.25">
      <c r="A654" t="s">
        <v>499</v>
      </c>
      <c r="B654">
        <v>2024</v>
      </c>
      <c r="C654" t="s">
        <v>9231</v>
      </c>
      <c r="D654">
        <v>1500000</v>
      </c>
      <c r="E654">
        <v>6186.62</v>
      </c>
      <c r="G654" s="34">
        <f t="shared" si="3"/>
        <v>4.1244133333333335E-3</v>
      </c>
      <c r="H654">
        <f t="shared" si="4"/>
        <v>-1493813.38</v>
      </c>
      <c r="I654" t="str">
        <f t="shared" si="5"/>
        <v>Not Achieved</v>
      </c>
    </row>
    <row r="655" spans="1:9" x14ac:dyDescent="0.25">
      <c r="A655" t="s">
        <v>499</v>
      </c>
      <c r="B655">
        <v>2024</v>
      </c>
      <c r="C655" t="s">
        <v>9232</v>
      </c>
      <c r="D655">
        <v>1500000</v>
      </c>
      <c r="E655">
        <v>5015.8499999999995</v>
      </c>
      <c r="G655" s="34">
        <f t="shared" si="3"/>
        <v>3.3438999999999995E-3</v>
      </c>
      <c r="H655">
        <f t="shared" si="4"/>
        <v>-1494984.15</v>
      </c>
      <c r="I655" t="str">
        <f t="shared" si="5"/>
        <v>Not Achieved</v>
      </c>
    </row>
    <row r="656" spans="1:9" x14ac:dyDescent="0.25">
      <c r="A656" t="s">
        <v>499</v>
      </c>
      <c r="B656">
        <v>2024</v>
      </c>
      <c r="C656" t="s">
        <v>9233</v>
      </c>
      <c r="D656">
        <v>1500000</v>
      </c>
      <c r="E656">
        <v>8023.25</v>
      </c>
      <c r="G656" s="34">
        <f t="shared" si="3"/>
        <v>5.348833333333333E-3</v>
      </c>
      <c r="H656">
        <f t="shared" si="4"/>
        <v>-1491976.75</v>
      </c>
      <c r="I656" t="str">
        <f t="shared" si="5"/>
        <v>Not Achieved</v>
      </c>
    </row>
    <row r="657" spans="1:9" x14ac:dyDescent="0.25">
      <c r="A657" t="s">
        <v>499</v>
      </c>
      <c r="B657">
        <v>2024</v>
      </c>
      <c r="C657" t="s">
        <v>9234</v>
      </c>
      <c r="D657">
        <v>1500000</v>
      </c>
      <c r="E657">
        <v>2822.48</v>
      </c>
      <c r="G657" s="34">
        <f t="shared" si="3"/>
        <v>1.8816533333333334E-3</v>
      </c>
      <c r="H657">
        <f t="shared" si="4"/>
        <v>-1497177.52</v>
      </c>
      <c r="I657" t="str">
        <f t="shared" si="5"/>
        <v>Not Achieved</v>
      </c>
    </row>
    <row r="658" spans="1:9" x14ac:dyDescent="0.25">
      <c r="A658" t="s">
        <v>499</v>
      </c>
      <c r="B658">
        <v>2025</v>
      </c>
      <c r="C658" t="s">
        <v>9235</v>
      </c>
      <c r="D658">
        <v>1500000</v>
      </c>
      <c r="E658">
        <v>5948.8600000000006</v>
      </c>
      <c r="G658" s="34">
        <f t="shared" si="3"/>
        <v>3.9659066666666671E-3</v>
      </c>
      <c r="H658">
        <f t="shared" si="4"/>
        <v>-1494051.14</v>
      </c>
      <c r="I658" t="str">
        <f t="shared" si="5"/>
        <v>Not Achieved</v>
      </c>
    </row>
    <row r="659" spans="1:9" x14ac:dyDescent="0.25">
      <c r="A659" t="s">
        <v>499</v>
      </c>
      <c r="B659">
        <v>2025</v>
      </c>
      <c r="C659" t="s">
        <v>9236</v>
      </c>
      <c r="D659">
        <v>1500000</v>
      </c>
      <c r="E659">
        <v>1061.8399999999999</v>
      </c>
      <c r="G659" s="34">
        <f t="shared" si="3"/>
        <v>7.0789333333333329E-4</v>
      </c>
      <c r="H659">
        <f t="shared" si="4"/>
        <v>-1498938.16</v>
      </c>
      <c r="I659" t="str">
        <f t="shared" si="5"/>
        <v>Not Achieved</v>
      </c>
    </row>
    <row r="660" spans="1:9" x14ac:dyDescent="0.25">
      <c r="A660" t="s">
        <v>499</v>
      </c>
      <c r="B660">
        <v>2025</v>
      </c>
      <c r="C660" t="s">
        <v>9237</v>
      </c>
      <c r="D660">
        <v>1500000</v>
      </c>
      <c r="E660">
        <v>11958.28</v>
      </c>
      <c r="G660" s="34">
        <f t="shared" si="3"/>
        <v>7.9721866666666672E-3</v>
      </c>
      <c r="H660">
        <f t="shared" si="4"/>
        <v>-1488041.72</v>
      </c>
      <c r="I660" t="str">
        <f t="shared" si="5"/>
        <v>Not Achieved</v>
      </c>
    </row>
    <row r="661" spans="1:9" x14ac:dyDescent="0.25">
      <c r="A661" t="s">
        <v>520</v>
      </c>
      <c r="B661">
        <v>2024</v>
      </c>
      <c r="C661" t="s">
        <v>9226</v>
      </c>
      <c r="D661">
        <v>2500000</v>
      </c>
      <c r="E661">
        <v>1891.13</v>
      </c>
      <c r="G661" s="34">
        <f t="shared" si="3"/>
        <v>7.5645200000000001E-4</v>
      </c>
      <c r="H661">
        <f t="shared" si="4"/>
        <v>-2498108.87</v>
      </c>
      <c r="I661" t="str">
        <f t="shared" si="5"/>
        <v>Not Achieved</v>
      </c>
    </row>
    <row r="662" spans="1:9" x14ac:dyDescent="0.25">
      <c r="A662" t="s">
        <v>520</v>
      </c>
      <c r="B662">
        <v>2024</v>
      </c>
      <c r="C662" t="s">
        <v>9227</v>
      </c>
      <c r="D662">
        <v>2500000</v>
      </c>
      <c r="E662">
        <v>3702.2599999999998</v>
      </c>
      <c r="G662" s="34">
        <f t="shared" si="3"/>
        <v>1.4809039999999999E-3</v>
      </c>
      <c r="H662">
        <f t="shared" si="4"/>
        <v>-2496297.7400000002</v>
      </c>
      <c r="I662" t="str">
        <f t="shared" si="5"/>
        <v>Not Achieved</v>
      </c>
    </row>
    <row r="663" spans="1:9" x14ac:dyDescent="0.25">
      <c r="A663" t="s">
        <v>520</v>
      </c>
      <c r="B663">
        <v>2024</v>
      </c>
      <c r="C663" t="s">
        <v>9228</v>
      </c>
      <c r="D663">
        <v>2500000</v>
      </c>
      <c r="E663">
        <v>8732.48</v>
      </c>
      <c r="G663" s="34">
        <f t="shared" si="3"/>
        <v>3.4929919999999999E-3</v>
      </c>
      <c r="H663">
        <f t="shared" si="4"/>
        <v>-2491267.52</v>
      </c>
      <c r="I663" t="str">
        <f t="shared" si="5"/>
        <v>Not Achieved</v>
      </c>
    </row>
    <row r="664" spans="1:9" x14ac:dyDescent="0.25">
      <c r="A664" t="s">
        <v>520</v>
      </c>
      <c r="B664">
        <v>2024</v>
      </c>
      <c r="C664" t="s">
        <v>9230</v>
      </c>
      <c r="D664">
        <v>2500000</v>
      </c>
      <c r="E664">
        <v>5003.1499999999996</v>
      </c>
      <c r="G664" s="34">
        <f t="shared" si="3"/>
        <v>2.0012599999999999E-3</v>
      </c>
      <c r="H664">
        <f t="shared" si="4"/>
        <v>-2494996.85</v>
      </c>
      <c r="I664" t="str">
        <f t="shared" si="5"/>
        <v>Not Achieved</v>
      </c>
    </row>
    <row r="665" spans="1:9" x14ac:dyDescent="0.25">
      <c r="A665" t="s">
        <v>520</v>
      </c>
      <c r="B665">
        <v>2024</v>
      </c>
      <c r="C665" t="s">
        <v>9231</v>
      </c>
      <c r="D665">
        <v>2500000</v>
      </c>
      <c r="E665">
        <v>4200.62</v>
      </c>
      <c r="G665" s="34">
        <f t="shared" si="3"/>
        <v>1.6802479999999999E-3</v>
      </c>
      <c r="H665">
        <f t="shared" si="4"/>
        <v>-2495799.38</v>
      </c>
      <c r="I665" t="str">
        <f t="shared" si="5"/>
        <v>Not Achieved</v>
      </c>
    </row>
    <row r="666" spans="1:9" x14ac:dyDescent="0.25">
      <c r="A666" t="s">
        <v>520</v>
      </c>
      <c r="B666">
        <v>2024</v>
      </c>
      <c r="C666" t="s">
        <v>9232</v>
      </c>
      <c r="D666">
        <v>2500000</v>
      </c>
      <c r="E666">
        <v>5262.82</v>
      </c>
      <c r="G666" s="34">
        <f t="shared" si="3"/>
        <v>2.1051279999999999E-3</v>
      </c>
      <c r="H666">
        <f t="shared" si="4"/>
        <v>-2494737.1800000002</v>
      </c>
      <c r="I666" t="str">
        <f t="shared" si="5"/>
        <v>Not Achieved</v>
      </c>
    </row>
    <row r="667" spans="1:9" x14ac:dyDescent="0.25">
      <c r="A667" t="s">
        <v>520</v>
      </c>
      <c r="B667">
        <v>2024</v>
      </c>
      <c r="C667" t="s">
        <v>9233</v>
      </c>
      <c r="D667">
        <v>2500000</v>
      </c>
      <c r="E667">
        <v>1784.06</v>
      </c>
      <c r="G667" s="34">
        <f t="shared" si="3"/>
        <v>7.1362399999999994E-4</v>
      </c>
      <c r="H667">
        <f t="shared" si="4"/>
        <v>-2498215.94</v>
      </c>
      <c r="I667" t="str">
        <f t="shared" si="5"/>
        <v>Not Achieved</v>
      </c>
    </row>
    <row r="668" spans="1:9" x14ac:dyDescent="0.25">
      <c r="A668" t="s">
        <v>520</v>
      </c>
      <c r="B668">
        <v>2024</v>
      </c>
      <c r="C668" t="s">
        <v>9234</v>
      </c>
      <c r="D668">
        <v>2500000</v>
      </c>
      <c r="E668">
        <v>2978.6899999999996</v>
      </c>
      <c r="G668" s="34">
        <f t="shared" si="3"/>
        <v>1.1914759999999999E-3</v>
      </c>
      <c r="H668">
        <f t="shared" si="4"/>
        <v>-2497021.31</v>
      </c>
      <c r="I668" t="str">
        <f t="shared" si="5"/>
        <v>Not Achieved</v>
      </c>
    </row>
    <row r="669" spans="1:9" x14ac:dyDescent="0.25">
      <c r="A669" t="s">
        <v>520</v>
      </c>
      <c r="B669">
        <v>2025</v>
      </c>
      <c r="C669" t="s">
        <v>9235</v>
      </c>
      <c r="D669">
        <v>2500000</v>
      </c>
      <c r="E669">
        <v>1565.51</v>
      </c>
      <c r="G669" s="34">
        <f t="shared" si="3"/>
        <v>6.26204E-4</v>
      </c>
      <c r="H669">
        <f t="shared" si="4"/>
        <v>-2498434.4900000002</v>
      </c>
      <c r="I669" t="str">
        <f t="shared" si="5"/>
        <v>Not Achieved</v>
      </c>
    </row>
    <row r="670" spans="1:9" x14ac:dyDescent="0.25">
      <c r="A670" t="s">
        <v>520</v>
      </c>
      <c r="B670">
        <v>2025</v>
      </c>
      <c r="C670" t="s">
        <v>9236</v>
      </c>
      <c r="D670">
        <v>2500000</v>
      </c>
      <c r="E670">
        <v>12509.98</v>
      </c>
      <c r="G670" s="34">
        <f t="shared" si="3"/>
        <v>5.0039919999999996E-3</v>
      </c>
      <c r="H670">
        <f t="shared" si="4"/>
        <v>-2487490.02</v>
      </c>
      <c r="I670" t="str">
        <f t="shared" si="5"/>
        <v>Not Achieved</v>
      </c>
    </row>
    <row r="671" spans="1:9" x14ac:dyDescent="0.25">
      <c r="A671" t="s">
        <v>520</v>
      </c>
      <c r="B671">
        <v>2025</v>
      </c>
      <c r="C671" t="s">
        <v>9237</v>
      </c>
      <c r="D671">
        <v>2500000</v>
      </c>
      <c r="E671">
        <v>1727.8000000000002</v>
      </c>
      <c r="G671" s="34">
        <f t="shared" si="3"/>
        <v>6.9112000000000004E-4</v>
      </c>
      <c r="H671">
        <f t="shared" si="4"/>
        <v>-2498272.2000000002</v>
      </c>
      <c r="I671" t="str">
        <f t="shared" si="5"/>
        <v>Not Achieved</v>
      </c>
    </row>
    <row r="672" spans="1:9" x14ac:dyDescent="0.25">
      <c r="A672" t="s">
        <v>818</v>
      </c>
      <c r="B672">
        <v>2024</v>
      </c>
      <c r="C672" t="s">
        <v>9226</v>
      </c>
      <c r="D672">
        <v>2500000</v>
      </c>
      <c r="E672">
        <v>3361.05</v>
      </c>
      <c r="G672" s="34">
        <f t="shared" si="3"/>
        <v>1.34442E-3</v>
      </c>
      <c r="H672">
        <f t="shared" si="4"/>
        <v>-2496638.9500000002</v>
      </c>
      <c r="I672" t="str">
        <f t="shared" si="5"/>
        <v>Not Achieved</v>
      </c>
    </row>
    <row r="673" spans="1:9" x14ac:dyDescent="0.25">
      <c r="A673" t="s">
        <v>818</v>
      </c>
      <c r="B673">
        <v>2024</v>
      </c>
      <c r="C673" t="s">
        <v>9227</v>
      </c>
      <c r="D673">
        <v>2500000</v>
      </c>
      <c r="E673">
        <v>6854.0599999999995</v>
      </c>
      <c r="G673" s="34">
        <f t="shared" si="3"/>
        <v>2.7416239999999998E-3</v>
      </c>
      <c r="H673">
        <f t="shared" si="4"/>
        <v>-2493145.94</v>
      </c>
      <c r="I673" t="str">
        <f t="shared" si="5"/>
        <v>Not Achieved</v>
      </c>
    </row>
    <row r="674" spans="1:9" x14ac:dyDescent="0.25">
      <c r="A674" t="s">
        <v>818</v>
      </c>
      <c r="B674">
        <v>2024</v>
      </c>
      <c r="C674" t="s">
        <v>9229</v>
      </c>
      <c r="D674">
        <v>2500000</v>
      </c>
      <c r="E674">
        <v>3453.3</v>
      </c>
      <c r="G674" s="34">
        <f t="shared" si="3"/>
        <v>1.3813200000000001E-3</v>
      </c>
      <c r="H674">
        <f t="shared" si="4"/>
        <v>-2496546.7000000002</v>
      </c>
      <c r="I674" t="str">
        <f t="shared" si="5"/>
        <v>Not Achieved</v>
      </c>
    </row>
    <row r="675" spans="1:9" x14ac:dyDescent="0.25">
      <c r="A675" t="s">
        <v>818</v>
      </c>
      <c r="B675">
        <v>2024</v>
      </c>
      <c r="C675" t="s">
        <v>9231</v>
      </c>
      <c r="D675">
        <v>2500000</v>
      </c>
      <c r="E675">
        <v>6127.5</v>
      </c>
      <c r="G675" s="34">
        <f t="shared" si="3"/>
        <v>2.4510000000000001E-3</v>
      </c>
      <c r="H675">
        <f t="shared" si="4"/>
        <v>-2493872.5</v>
      </c>
      <c r="I675" t="str">
        <f t="shared" si="5"/>
        <v>Not Achieved</v>
      </c>
    </row>
    <row r="676" spans="1:9" x14ac:dyDescent="0.25">
      <c r="A676" t="s">
        <v>818</v>
      </c>
      <c r="B676">
        <v>2024</v>
      </c>
      <c r="C676" t="s">
        <v>9232</v>
      </c>
      <c r="D676">
        <v>2500000</v>
      </c>
      <c r="E676">
        <v>6988.84</v>
      </c>
      <c r="G676" s="34">
        <f t="shared" si="3"/>
        <v>2.7955359999999999E-3</v>
      </c>
      <c r="H676">
        <f t="shared" si="4"/>
        <v>-2493011.16</v>
      </c>
      <c r="I676" t="str">
        <f t="shared" si="5"/>
        <v>Not Achieved</v>
      </c>
    </row>
    <row r="677" spans="1:9" x14ac:dyDescent="0.25">
      <c r="A677" t="s">
        <v>818</v>
      </c>
      <c r="B677">
        <v>2024</v>
      </c>
      <c r="C677" t="s">
        <v>9233</v>
      </c>
      <c r="D677">
        <v>2500000</v>
      </c>
      <c r="E677">
        <v>6446.6100000000006</v>
      </c>
      <c r="G677" s="34">
        <f t="shared" si="3"/>
        <v>2.5786440000000002E-3</v>
      </c>
      <c r="H677">
        <f t="shared" si="4"/>
        <v>-2493553.39</v>
      </c>
      <c r="I677" t="str">
        <f t="shared" si="5"/>
        <v>Not Achieved</v>
      </c>
    </row>
    <row r="678" spans="1:9" x14ac:dyDescent="0.25">
      <c r="A678" t="s">
        <v>818</v>
      </c>
      <c r="B678">
        <v>2024</v>
      </c>
      <c r="C678" t="s">
        <v>9234</v>
      </c>
      <c r="D678">
        <v>2500000</v>
      </c>
      <c r="E678">
        <v>5684.2300000000005</v>
      </c>
      <c r="G678" s="34">
        <f t="shared" si="3"/>
        <v>2.2736920000000003E-3</v>
      </c>
      <c r="H678">
        <f t="shared" si="4"/>
        <v>-2494315.77</v>
      </c>
      <c r="I678" t="str">
        <f t="shared" si="5"/>
        <v>Not Achieved</v>
      </c>
    </row>
    <row r="679" spans="1:9" x14ac:dyDescent="0.25">
      <c r="A679" t="s">
        <v>818</v>
      </c>
      <c r="B679">
        <v>2025</v>
      </c>
      <c r="C679" t="s">
        <v>9235</v>
      </c>
      <c r="D679">
        <v>2500000</v>
      </c>
      <c r="E679">
        <v>2230.04</v>
      </c>
      <c r="G679" s="34">
        <f t="shared" si="3"/>
        <v>8.9201600000000003E-4</v>
      </c>
      <c r="H679">
        <f t="shared" si="4"/>
        <v>-2497769.96</v>
      </c>
      <c r="I679" t="str">
        <f t="shared" si="5"/>
        <v>Not Achieved</v>
      </c>
    </row>
    <row r="680" spans="1:9" x14ac:dyDescent="0.25">
      <c r="A680" t="s">
        <v>818</v>
      </c>
      <c r="B680">
        <v>2025</v>
      </c>
      <c r="C680" t="s">
        <v>9236</v>
      </c>
      <c r="D680">
        <v>2500000</v>
      </c>
      <c r="E680">
        <v>18359.870000000003</v>
      </c>
      <c r="G680" s="34">
        <f t="shared" si="3"/>
        <v>7.3439480000000012E-3</v>
      </c>
      <c r="H680">
        <f t="shared" si="4"/>
        <v>-2481640.13</v>
      </c>
      <c r="I680" t="str">
        <f t="shared" si="5"/>
        <v>Not Achieved</v>
      </c>
    </row>
    <row r="681" spans="1:9" x14ac:dyDescent="0.25">
      <c r="A681" t="s">
        <v>818</v>
      </c>
      <c r="B681">
        <v>2025</v>
      </c>
      <c r="C681" t="s">
        <v>9237</v>
      </c>
      <c r="D681">
        <v>2500000</v>
      </c>
      <c r="E681">
        <v>7726.369999999999</v>
      </c>
      <c r="G681" s="34">
        <f t="shared" si="3"/>
        <v>3.0905479999999994E-3</v>
      </c>
      <c r="H681">
        <f t="shared" si="4"/>
        <v>-2492273.63</v>
      </c>
      <c r="I681" t="str">
        <f t="shared" si="5"/>
        <v>Not Achieved</v>
      </c>
    </row>
    <row r="682" spans="1:9" x14ac:dyDescent="0.25">
      <c r="A682" t="s">
        <v>42</v>
      </c>
      <c r="B682">
        <v>2024</v>
      </c>
      <c r="C682" t="s">
        <v>9226</v>
      </c>
      <c r="D682">
        <v>2000000</v>
      </c>
      <c r="E682">
        <v>57657.279999999999</v>
      </c>
      <c r="G682" s="34">
        <f t="shared" si="3"/>
        <v>2.8828639999999999E-2</v>
      </c>
      <c r="H682">
        <f t="shared" si="4"/>
        <v>-1942342.72</v>
      </c>
      <c r="I682" t="str">
        <f t="shared" si="5"/>
        <v>Not Achieved</v>
      </c>
    </row>
    <row r="683" spans="1:9" x14ac:dyDescent="0.25">
      <c r="A683" t="s">
        <v>42</v>
      </c>
      <c r="B683">
        <v>2024</v>
      </c>
      <c r="C683" t="s">
        <v>9227</v>
      </c>
      <c r="D683">
        <v>2000000</v>
      </c>
      <c r="E683">
        <v>2255.8200000000002</v>
      </c>
      <c r="G683" s="34">
        <f t="shared" si="3"/>
        <v>1.12791E-3</v>
      </c>
      <c r="H683">
        <f t="shared" si="4"/>
        <v>-1997744.18</v>
      </c>
      <c r="I683" t="str">
        <f t="shared" si="5"/>
        <v>Not Achieved</v>
      </c>
    </row>
    <row r="684" spans="1:9" x14ac:dyDescent="0.25">
      <c r="A684" t="s">
        <v>42</v>
      </c>
      <c r="B684">
        <v>2024</v>
      </c>
      <c r="C684" t="s">
        <v>9228</v>
      </c>
      <c r="D684">
        <v>2000000</v>
      </c>
      <c r="E684">
        <v>13680.69</v>
      </c>
      <c r="G684" s="34">
        <f t="shared" si="3"/>
        <v>6.8403450000000003E-3</v>
      </c>
      <c r="H684">
        <f t="shared" si="4"/>
        <v>-1986319.31</v>
      </c>
      <c r="I684" t="str">
        <f t="shared" si="5"/>
        <v>Not Achieved</v>
      </c>
    </row>
    <row r="685" spans="1:9" x14ac:dyDescent="0.25">
      <c r="A685" t="s">
        <v>42</v>
      </c>
      <c r="B685">
        <v>2024</v>
      </c>
      <c r="C685" t="s">
        <v>9231</v>
      </c>
      <c r="D685">
        <v>2000000</v>
      </c>
      <c r="E685">
        <v>12048.17</v>
      </c>
      <c r="G685" s="34">
        <f t="shared" si="3"/>
        <v>6.0240850000000002E-3</v>
      </c>
      <c r="H685">
        <f t="shared" si="4"/>
        <v>-1987951.83</v>
      </c>
      <c r="I685" t="str">
        <f t="shared" si="5"/>
        <v>Not Achieved</v>
      </c>
    </row>
    <row r="686" spans="1:9" x14ac:dyDescent="0.25">
      <c r="A686" t="s">
        <v>42</v>
      </c>
      <c r="B686">
        <v>2024</v>
      </c>
      <c r="C686" t="s">
        <v>9232</v>
      </c>
      <c r="D686">
        <v>2000000</v>
      </c>
      <c r="E686">
        <v>6012.99</v>
      </c>
      <c r="G686" s="34">
        <f t="shared" si="3"/>
        <v>3.0064950000000001E-3</v>
      </c>
      <c r="H686">
        <f t="shared" si="4"/>
        <v>-1993987.01</v>
      </c>
      <c r="I686" t="str">
        <f t="shared" si="5"/>
        <v>Not Achieved</v>
      </c>
    </row>
    <row r="687" spans="1:9" x14ac:dyDescent="0.25">
      <c r="A687" t="s">
        <v>42</v>
      </c>
      <c r="B687">
        <v>2024</v>
      </c>
      <c r="C687" t="s">
        <v>9233</v>
      </c>
      <c r="D687">
        <v>2000000</v>
      </c>
      <c r="E687">
        <v>9811.56</v>
      </c>
      <c r="G687" s="34">
        <f t="shared" si="3"/>
        <v>4.9057799999999993E-3</v>
      </c>
      <c r="H687">
        <f t="shared" si="4"/>
        <v>-1990188.44</v>
      </c>
      <c r="I687" t="str">
        <f t="shared" si="5"/>
        <v>Not Achieved</v>
      </c>
    </row>
    <row r="688" spans="1:9" x14ac:dyDescent="0.25">
      <c r="A688" t="s">
        <v>42</v>
      </c>
      <c r="B688">
        <v>2024</v>
      </c>
      <c r="C688" t="s">
        <v>9234</v>
      </c>
      <c r="D688">
        <v>2000000</v>
      </c>
      <c r="E688">
        <v>23235.200000000001</v>
      </c>
      <c r="G688" s="34">
        <f t="shared" si="3"/>
        <v>1.16176E-2</v>
      </c>
      <c r="H688">
        <f t="shared" si="4"/>
        <v>-1976764.8</v>
      </c>
      <c r="I688" t="str">
        <f t="shared" si="5"/>
        <v>Not Achieved</v>
      </c>
    </row>
    <row r="689" spans="1:9" x14ac:dyDescent="0.25">
      <c r="A689" t="s">
        <v>42</v>
      </c>
      <c r="B689">
        <v>2025</v>
      </c>
      <c r="C689" t="s">
        <v>9236</v>
      </c>
      <c r="D689">
        <v>2000000</v>
      </c>
      <c r="E689">
        <v>1584.02</v>
      </c>
      <c r="G689" s="34">
        <f t="shared" si="3"/>
        <v>7.9201E-4</v>
      </c>
      <c r="H689">
        <f t="shared" si="4"/>
        <v>-1998415.98</v>
      </c>
      <c r="I689" t="str">
        <f t="shared" si="5"/>
        <v>Not Achieved</v>
      </c>
    </row>
    <row r="690" spans="1:9" x14ac:dyDescent="0.25">
      <c r="A690" t="s">
        <v>42</v>
      </c>
      <c r="B690">
        <v>2025</v>
      </c>
      <c r="C690" t="s">
        <v>9237</v>
      </c>
      <c r="D690">
        <v>2000000</v>
      </c>
      <c r="E690">
        <v>3539.13</v>
      </c>
      <c r="G690" s="34">
        <f t="shared" si="3"/>
        <v>1.7695650000000001E-3</v>
      </c>
      <c r="H690">
        <f t="shared" si="4"/>
        <v>-1996460.87</v>
      </c>
      <c r="I690" t="str">
        <f t="shared" si="5"/>
        <v>Not Achieved</v>
      </c>
    </row>
    <row r="691" spans="1:9" x14ac:dyDescent="0.25">
      <c r="A691" t="s">
        <v>588</v>
      </c>
      <c r="B691">
        <v>2024</v>
      </c>
      <c r="C691" t="s">
        <v>9226</v>
      </c>
      <c r="D691">
        <v>2000000</v>
      </c>
      <c r="E691">
        <v>10526.960000000001</v>
      </c>
      <c r="G691" s="34">
        <f t="shared" si="3"/>
        <v>5.2634800000000001E-3</v>
      </c>
      <c r="H691">
        <f t="shared" si="4"/>
        <v>-1989473.04</v>
      </c>
      <c r="I691" t="str">
        <f t="shared" si="5"/>
        <v>Not Achieved</v>
      </c>
    </row>
    <row r="692" spans="1:9" x14ac:dyDescent="0.25">
      <c r="A692" t="s">
        <v>588</v>
      </c>
      <c r="B692">
        <v>2024</v>
      </c>
      <c r="C692" t="s">
        <v>9227</v>
      </c>
      <c r="D692">
        <v>2000000</v>
      </c>
      <c r="E692">
        <v>8231.85</v>
      </c>
      <c r="G692" s="34">
        <f t="shared" si="3"/>
        <v>4.1159250000000003E-3</v>
      </c>
      <c r="H692">
        <f t="shared" si="4"/>
        <v>-1991768.15</v>
      </c>
      <c r="I692" t="str">
        <f t="shared" si="5"/>
        <v>Not Achieved</v>
      </c>
    </row>
    <row r="693" spans="1:9" x14ac:dyDescent="0.25">
      <c r="A693" t="s">
        <v>588</v>
      </c>
      <c r="B693">
        <v>2024</v>
      </c>
      <c r="C693" t="s">
        <v>9228</v>
      </c>
      <c r="D693">
        <v>2000000</v>
      </c>
      <c r="E693">
        <v>6417.19</v>
      </c>
      <c r="G693" s="34">
        <f t="shared" si="3"/>
        <v>3.2085949999999998E-3</v>
      </c>
      <c r="H693">
        <f t="shared" si="4"/>
        <v>-1993582.81</v>
      </c>
      <c r="I693" t="str">
        <f t="shared" si="5"/>
        <v>Not Achieved</v>
      </c>
    </row>
    <row r="694" spans="1:9" x14ac:dyDescent="0.25">
      <c r="A694" t="s">
        <v>588</v>
      </c>
      <c r="B694">
        <v>2024</v>
      </c>
      <c r="C694" t="s">
        <v>9230</v>
      </c>
      <c r="D694">
        <v>2000000</v>
      </c>
      <c r="E694">
        <v>15713.88</v>
      </c>
      <c r="G694" s="34">
        <f t="shared" si="3"/>
        <v>7.8569399999999998E-3</v>
      </c>
      <c r="H694">
        <f t="shared" si="4"/>
        <v>-1984286.12</v>
      </c>
      <c r="I694" t="str">
        <f t="shared" si="5"/>
        <v>Not Achieved</v>
      </c>
    </row>
    <row r="695" spans="1:9" x14ac:dyDescent="0.25">
      <c r="A695" t="s">
        <v>588</v>
      </c>
      <c r="B695">
        <v>2024</v>
      </c>
      <c r="C695" t="s">
        <v>9231</v>
      </c>
      <c r="D695">
        <v>2000000</v>
      </c>
      <c r="E695">
        <v>1449.63</v>
      </c>
      <c r="G695" s="34">
        <f t="shared" si="3"/>
        <v>7.2481500000000007E-4</v>
      </c>
      <c r="H695">
        <f t="shared" si="4"/>
        <v>-1998550.37</v>
      </c>
      <c r="I695" t="str">
        <f t="shared" si="5"/>
        <v>Not Achieved</v>
      </c>
    </row>
    <row r="696" spans="1:9" x14ac:dyDescent="0.25">
      <c r="A696" t="s">
        <v>588</v>
      </c>
      <c r="B696">
        <v>2024</v>
      </c>
      <c r="C696" t="s">
        <v>9232</v>
      </c>
      <c r="D696">
        <v>2000000</v>
      </c>
      <c r="E696">
        <v>8593.4</v>
      </c>
      <c r="G696" s="34">
        <f t="shared" si="3"/>
        <v>4.2966999999999997E-3</v>
      </c>
      <c r="H696">
        <f t="shared" si="4"/>
        <v>-1991406.6</v>
      </c>
      <c r="I696" t="str">
        <f t="shared" si="5"/>
        <v>Not Achieved</v>
      </c>
    </row>
    <row r="697" spans="1:9" x14ac:dyDescent="0.25">
      <c r="A697" t="s">
        <v>588</v>
      </c>
      <c r="B697">
        <v>2024</v>
      </c>
      <c r="C697" t="s">
        <v>9233</v>
      </c>
      <c r="D697">
        <v>2000000</v>
      </c>
      <c r="E697">
        <v>5251.7199999999993</v>
      </c>
      <c r="G697" s="34">
        <f t="shared" si="3"/>
        <v>2.6258599999999998E-3</v>
      </c>
      <c r="H697">
        <f t="shared" si="4"/>
        <v>-1994748.28</v>
      </c>
      <c r="I697" t="str">
        <f t="shared" si="5"/>
        <v>Not Achieved</v>
      </c>
    </row>
    <row r="698" spans="1:9" x14ac:dyDescent="0.25">
      <c r="A698" t="s">
        <v>588</v>
      </c>
      <c r="B698">
        <v>2024</v>
      </c>
      <c r="C698" t="s">
        <v>9234</v>
      </c>
      <c r="D698">
        <v>2000000</v>
      </c>
      <c r="E698">
        <v>7043.12</v>
      </c>
      <c r="G698" s="34">
        <f t="shared" si="3"/>
        <v>3.52156E-3</v>
      </c>
      <c r="H698">
        <f t="shared" si="4"/>
        <v>-1992956.88</v>
      </c>
      <c r="I698" t="str">
        <f t="shared" si="5"/>
        <v>Not Achieved</v>
      </c>
    </row>
    <row r="699" spans="1:9" x14ac:dyDescent="0.25">
      <c r="A699" t="s">
        <v>588</v>
      </c>
      <c r="B699">
        <v>2025</v>
      </c>
      <c r="C699" t="s">
        <v>9236</v>
      </c>
      <c r="D699">
        <v>2000000</v>
      </c>
      <c r="E699">
        <v>1363.44</v>
      </c>
      <c r="G699" s="34">
        <f t="shared" si="3"/>
        <v>6.8172000000000003E-4</v>
      </c>
      <c r="H699">
        <f t="shared" si="4"/>
        <v>-1998636.56</v>
      </c>
      <c r="I699" t="str">
        <f t="shared" si="5"/>
        <v>Not Achieved</v>
      </c>
    </row>
    <row r="700" spans="1:9" x14ac:dyDescent="0.25">
      <c r="A700" t="s">
        <v>588</v>
      </c>
      <c r="B700">
        <v>2025</v>
      </c>
      <c r="C700" t="s">
        <v>9237</v>
      </c>
      <c r="D700">
        <v>2000000</v>
      </c>
      <c r="E700">
        <v>5319.02</v>
      </c>
      <c r="G700" s="34">
        <f t="shared" si="3"/>
        <v>2.6595100000000003E-3</v>
      </c>
      <c r="H700">
        <f t="shared" si="4"/>
        <v>-1994680.98</v>
      </c>
      <c r="I700" t="str">
        <f t="shared" si="5"/>
        <v>Not Achieved</v>
      </c>
    </row>
    <row r="701" spans="1:9" x14ac:dyDescent="0.25">
      <c r="A701" t="s">
        <v>616</v>
      </c>
      <c r="B701">
        <v>2024</v>
      </c>
      <c r="C701" t="s">
        <v>9226</v>
      </c>
      <c r="D701">
        <v>2500000</v>
      </c>
      <c r="E701">
        <v>1365.03</v>
      </c>
      <c r="G701" s="34">
        <f t="shared" si="3"/>
        <v>5.4601200000000002E-4</v>
      </c>
      <c r="H701">
        <f t="shared" si="4"/>
        <v>-2498634.9700000002</v>
      </c>
      <c r="I701" t="str">
        <f t="shared" si="5"/>
        <v>Not Achieved</v>
      </c>
    </row>
    <row r="702" spans="1:9" x14ac:dyDescent="0.25">
      <c r="A702" t="s">
        <v>616</v>
      </c>
      <c r="B702">
        <v>2024</v>
      </c>
      <c r="C702" t="s">
        <v>9227</v>
      </c>
      <c r="D702">
        <v>2500000</v>
      </c>
      <c r="E702">
        <v>4342.7299999999996</v>
      </c>
      <c r="G702" s="34">
        <f t="shared" si="3"/>
        <v>1.7370919999999998E-3</v>
      </c>
      <c r="H702">
        <f t="shared" si="4"/>
        <v>-2495657.27</v>
      </c>
      <c r="I702" t="str">
        <f t="shared" si="5"/>
        <v>Not Achieved</v>
      </c>
    </row>
    <row r="703" spans="1:9" x14ac:dyDescent="0.25">
      <c r="A703" t="s">
        <v>616</v>
      </c>
      <c r="B703">
        <v>2024</v>
      </c>
      <c r="C703" t="s">
        <v>9229</v>
      </c>
      <c r="D703">
        <v>2500000</v>
      </c>
      <c r="E703">
        <v>2893.67</v>
      </c>
      <c r="G703" s="34">
        <f t="shared" si="3"/>
        <v>1.157468E-3</v>
      </c>
      <c r="H703">
        <f t="shared" si="4"/>
        <v>-2497106.33</v>
      </c>
      <c r="I703" t="str">
        <f t="shared" si="5"/>
        <v>Not Achieved</v>
      </c>
    </row>
    <row r="704" spans="1:9" x14ac:dyDescent="0.25">
      <c r="A704" t="s">
        <v>616</v>
      </c>
      <c r="B704">
        <v>2024</v>
      </c>
      <c r="C704" t="s">
        <v>9230</v>
      </c>
      <c r="D704">
        <v>2500000</v>
      </c>
      <c r="E704">
        <v>3554.35</v>
      </c>
      <c r="G704" s="34">
        <f t="shared" si="3"/>
        <v>1.4217399999999999E-3</v>
      </c>
      <c r="H704">
        <f t="shared" si="4"/>
        <v>-2496445.65</v>
      </c>
      <c r="I704" t="str">
        <f t="shared" si="5"/>
        <v>Not Achieved</v>
      </c>
    </row>
    <row r="705" spans="1:9" x14ac:dyDescent="0.25">
      <c r="A705" t="s">
        <v>616</v>
      </c>
      <c r="B705">
        <v>2024</v>
      </c>
      <c r="C705" t="s">
        <v>9231</v>
      </c>
      <c r="D705">
        <v>2500000</v>
      </c>
      <c r="E705">
        <v>15143.57</v>
      </c>
      <c r="G705" s="34">
        <f t="shared" si="3"/>
        <v>6.0574280000000001E-3</v>
      </c>
      <c r="H705">
        <f t="shared" si="4"/>
        <v>-2484856.4300000002</v>
      </c>
      <c r="I705" t="str">
        <f t="shared" si="5"/>
        <v>Not Achieved</v>
      </c>
    </row>
    <row r="706" spans="1:9" x14ac:dyDescent="0.25">
      <c r="A706" t="s">
        <v>616</v>
      </c>
      <c r="B706">
        <v>2024</v>
      </c>
      <c r="C706" t="s">
        <v>9232</v>
      </c>
      <c r="D706">
        <v>2500000</v>
      </c>
      <c r="E706">
        <v>21296.760000000002</v>
      </c>
      <c r="G706" s="34">
        <f t="shared" si="3"/>
        <v>8.5187040000000002E-3</v>
      </c>
      <c r="H706">
        <f t="shared" si="4"/>
        <v>-2478703.2400000002</v>
      </c>
      <c r="I706" t="str">
        <f t="shared" si="5"/>
        <v>Not Achieved</v>
      </c>
    </row>
    <row r="707" spans="1:9" x14ac:dyDescent="0.25">
      <c r="A707" t="s">
        <v>616</v>
      </c>
      <c r="B707">
        <v>2024</v>
      </c>
      <c r="C707" t="s">
        <v>9233</v>
      </c>
      <c r="D707">
        <v>2500000</v>
      </c>
      <c r="E707">
        <v>9897.07</v>
      </c>
      <c r="G707" s="34">
        <f t="shared" si="3"/>
        <v>3.9588280000000002E-3</v>
      </c>
      <c r="H707">
        <f t="shared" si="4"/>
        <v>-2490102.9300000002</v>
      </c>
      <c r="I707" t="str">
        <f t="shared" si="5"/>
        <v>Not Achieved</v>
      </c>
    </row>
    <row r="708" spans="1:9" x14ac:dyDescent="0.25">
      <c r="A708" t="s">
        <v>616</v>
      </c>
      <c r="B708">
        <v>2024</v>
      </c>
      <c r="C708" t="s">
        <v>9234</v>
      </c>
      <c r="D708">
        <v>2500000</v>
      </c>
      <c r="E708">
        <v>6561.74</v>
      </c>
      <c r="G708" s="34">
        <f t="shared" si="3"/>
        <v>2.6246959999999997E-3</v>
      </c>
      <c r="H708">
        <f t="shared" si="4"/>
        <v>-2493438.2599999998</v>
      </c>
      <c r="I708" t="str">
        <f t="shared" si="5"/>
        <v>Not Achieved</v>
      </c>
    </row>
    <row r="709" spans="1:9" x14ac:dyDescent="0.25">
      <c r="A709" t="s">
        <v>616</v>
      </c>
      <c r="B709">
        <v>2025</v>
      </c>
      <c r="C709" t="s">
        <v>9235</v>
      </c>
      <c r="D709">
        <v>2500000</v>
      </c>
      <c r="E709">
        <v>2233.92</v>
      </c>
      <c r="G709" s="34">
        <f t="shared" si="3"/>
        <v>8.9356800000000007E-4</v>
      </c>
      <c r="H709">
        <f t="shared" si="4"/>
        <v>-2497766.08</v>
      </c>
      <c r="I709" t="str">
        <f t="shared" si="5"/>
        <v>Not Achieved</v>
      </c>
    </row>
    <row r="710" spans="1:9" x14ac:dyDescent="0.25">
      <c r="A710" t="s">
        <v>616</v>
      </c>
      <c r="B710">
        <v>2025</v>
      </c>
      <c r="C710" t="s">
        <v>9236</v>
      </c>
      <c r="D710">
        <v>2500000</v>
      </c>
      <c r="E710">
        <v>2016.83</v>
      </c>
      <c r="G710" s="34">
        <f t="shared" si="3"/>
        <v>8.06732E-4</v>
      </c>
      <c r="H710">
        <f t="shared" si="4"/>
        <v>-2497983.17</v>
      </c>
      <c r="I710" t="str">
        <f t="shared" si="5"/>
        <v>Not Achieved</v>
      </c>
    </row>
    <row r="711" spans="1:9" x14ac:dyDescent="0.25">
      <c r="A711" t="s">
        <v>616</v>
      </c>
      <c r="B711">
        <v>2025</v>
      </c>
      <c r="C711" t="s">
        <v>9237</v>
      </c>
      <c r="D711">
        <v>2500000</v>
      </c>
      <c r="E711">
        <v>7832.47</v>
      </c>
      <c r="G711" s="34">
        <f t="shared" ref="G711:G774" si="6">E711/D711</f>
        <v>3.1329880000000002E-3</v>
      </c>
      <c r="H711">
        <f t="shared" ref="H711:H774" si="7">E711-D711</f>
        <v>-2492167.5299999998</v>
      </c>
      <c r="I711" t="str">
        <f t="shared" ref="I711:I774" si="8">IF(H711&gt;=0,"Achieved","Not Achieved")</f>
        <v>Not Achieved</v>
      </c>
    </row>
    <row r="712" spans="1:9" x14ac:dyDescent="0.25">
      <c r="A712" t="s">
        <v>129</v>
      </c>
      <c r="B712">
        <v>2024</v>
      </c>
      <c r="C712" t="s">
        <v>9227</v>
      </c>
      <c r="D712">
        <v>1000000</v>
      </c>
      <c r="E712">
        <v>6576.95</v>
      </c>
      <c r="G712" s="34">
        <f t="shared" si="6"/>
        <v>6.5769499999999998E-3</v>
      </c>
      <c r="H712">
        <f t="shared" si="7"/>
        <v>-993423.05</v>
      </c>
      <c r="I712" t="str">
        <f t="shared" si="8"/>
        <v>Not Achieved</v>
      </c>
    </row>
    <row r="713" spans="1:9" x14ac:dyDescent="0.25">
      <c r="A713" t="s">
        <v>129</v>
      </c>
      <c r="B713">
        <v>2024</v>
      </c>
      <c r="C713" t="s">
        <v>9228</v>
      </c>
      <c r="D713">
        <v>1000000</v>
      </c>
      <c r="E713">
        <v>8120.57</v>
      </c>
      <c r="G713" s="34">
        <f t="shared" si="6"/>
        <v>8.1205700000000006E-3</v>
      </c>
      <c r="H713">
        <f t="shared" si="7"/>
        <v>-991879.43</v>
      </c>
      <c r="I713" t="str">
        <f t="shared" si="8"/>
        <v>Not Achieved</v>
      </c>
    </row>
    <row r="714" spans="1:9" x14ac:dyDescent="0.25">
      <c r="A714" t="s">
        <v>129</v>
      </c>
      <c r="B714">
        <v>2024</v>
      </c>
      <c r="C714" t="s">
        <v>9230</v>
      </c>
      <c r="D714">
        <v>1000000</v>
      </c>
      <c r="E714">
        <v>2581.61</v>
      </c>
      <c r="G714" s="34">
        <f t="shared" si="6"/>
        <v>2.5816100000000002E-3</v>
      </c>
      <c r="H714">
        <f t="shared" si="7"/>
        <v>-997418.39</v>
      </c>
      <c r="I714" t="str">
        <f t="shared" si="8"/>
        <v>Not Achieved</v>
      </c>
    </row>
    <row r="715" spans="1:9" x14ac:dyDescent="0.25">
      <c r="A715" t="s">
        <v>129</v>
      </c>
      <c r="B715">
        <v>2024</v>
      </c>
      <c r="C715" t="s">
        <v>9231</v>
      </c>
      <c r="D715">
        <v>1000000</v>
      </c>
      <c r="E715">
        <v>12063.789999999999</v>
      </c>
      <c r="G715" s="34">
        <f t="shared" si="6"/>
        <v>1.206379E-2</v>
      </c>
      <c r="H715">
        <f t="shared" si="7"/>
        <v>-987936.21</v>
      </c>
      <c r="I715" t="str">
        <f t="shared" si="8"/>
        <v>Not Achieved</v>
      </c>
    </row>
    <row r="716" spans="1:9" x14ac:dyDescent="0.25">
      <c r="A716" t="s">
        <v>129</v>
      </c>
      <c r="B716">
        <v>2024</v>
      </c>
      <c r="C716" t="s">
        <v>9232</v>
      </c>
      <c r="D716">
        <v>1000000</v>
      </c>
      <c r="E716">
        <v>6969.38</v>
      </c>
      <c r="G716" s="34">
        <f t="shared" si="6"/>
        <v>6.9693799999999998E-3</v>
      </c>
      <c r="H716">
        <f t="shared" si="7"/>
        <v>-993030.62</v>
      </c>
      <c r="I716" t="str">
        <f t="shared" si="8"/>
        <v>Not Achieved</v>
      </c>
    </row>
    <row r="717" spans="1:9" x14ac:dyDescent="0.25">
      <c r="A717" t="s">
        <v>129</v>
      </c>
      <c r="B717">
        <v>2024</v>
      </c>
      <c r="C717" t="s">
        <v>9233</v>
      </c>
      <c r="D717">
        <v>1000000</v>
      </c>
      <c r="E717">
        <v>11716.689999999999</v>
      </c>
      <c r="G717" s="34">
        <f t="shared" si="6"/>
        <v>1.1716689999999998E-2</v>
      </c>
      <c r="H717">
        <f t="shared" si="7"/>
        <v>-988283.31</v>
      </c>
      <c r="I717" t="str">
        <f t="shared" si="8"/>
        <v>Not Achieved</v>
      </c>
    </row>
    <row r="718" spans="1:9" x14ac:dyDescent="0.25">
      <c r="A718" t="s">
        <v>129</v>
      </c>
      <c r="B718">
        <v>2024</v>
      </c>
      <c r="C718" t="s">
        <v>9234</v>
      </c>
      <c r="D718">
        <v>1000000</v>
      </c>
      <c r="E718">
        <v>712.46</v>
      </c>
      <c r="G718" s="34">
        <f t="shared" si="6"/>
        <v>7.1246000000000005E-4</v>
      </c>
      <c r="H718">
        <f t="shared" si="7"/>
        <v>-999287.54</v>
      </c>
      <c r="I718" t="str">
        <f t="shared" si="8"/>
        <v>Not Achieved</v>
      </c>
    </row>
    <row r="719" spans="1:9" x14ac:dyDescent="0.25">
      <c r="A719" t="s">
        <v>129</v>
      </c>
      <c r="B719">
        <v>2025</v>
      </c>
      <c r="C719" t="s">
        <v>9236</v>
      </c>
      <c r="D719">
        <v>1000000</v>
      </c>
      <c r="E719">
        <v>7426.3799999999992</v>
      </c>
      <c r="G719" s="34">
        <f t="shared" si="6"/>
        <v>7.4263799999999989E-3</v>
      </c>
      <c r="H719">
        <f t="shared" si="7"/>
        <v>-992573.62</v>
      </c>
      <c r="I719" t="str">
        <f t="shared" si="8"/>
        <v>Not Achieved</v>
      </c>
    </row>
    <row r="720" spans="1:9" x14ac:dyDescent="0.25">
      <c r="A720" t="s">
        <v>129</v>
      </c>
      <c r="B720">
        <v>2025</v>
      </c>
      <c r="C720" t="s">
        <v>9237</v>
      </c>
      <c r="D720">
        <v>1000000</v>
      </c>
      <c r="E720">
        <v>3954.71</v>
      </c>
      <c r="G720" s="34">
        <f t="shared" si="6"/>
        <v>3.9547100000000002E-3</v>
      </c>
      <c r="H720">
        <f t="shared" si="7"/>
        <v>-996045.29</v>
      </c>
      <c r="I720" t="str">
        <f t="shared" si="8"/>
        <v>Not Achieved</v>
      </c>
    </row>
    <row r="721" spans="1:9" x14ac:dyDescent="0.25">
      <c r="A721" t="s">
        <v>704</v>
      </c>
      <c r="B721">
        <v>2024</v>
      </c>
      <c r="C721" t="s">
        <v>9227</v>
      </c>
      <c r="D721">
        <v>800000</v>
      </c>
      <c r="E721">
        <v>4619.16</v>
      </c>
      <c r="G721" s="34">
        <f t="shared" si="6"/>
        <v>5.7739499999999999E-3</v>
      </c>
      <c r="H721">
        <f t="shared" si="7"/>
        <v>-795380.84</v>
      </c>
      <c r="I721" t="str">
        <f t="shared" si="8"/>
        <v>Not Achieved</v>
      </c>
    </row>
    <row r="722" spans="1:9" x14ac:dyDescent="0.25">
      <c r="A722" t="s">
        <v>704</v>
      </c>
      <c r="B722">
        <v>2024</v>
      </c>
      <c r="C722" t="s">
        <v>9228</v>
      </c>
      <c r="D722">
        <v>800000</v>
      </c>
      <c r="E722">
        <v>1423.58</v>
      </c>
      <c r="G722" s="34">
        <f t="shared" si="6"/>
        <v>1.779475E-3</v>
      </c>
      <c r="H722">
        <f t="shared" si="7"/>
        <v>-798576.42</v>
      </c>
      <c r="I722" t="str">
        <f t="shared" si="8"/>
        <v>Not Achieved</v>
      </c>
    </row>
    <row r="723" spans="1:9" x14ac:dyDescent="0.25">
      <c r="A723" t="s">
        <v>704</v>
      </c>
      <c r="B723">
        <v>2024</v>
      </c>
      <c r="C723" t="s">
        <v>9229</v>
      </c>
      <c r="D723">
        <v>800000</v>
      </c>
      <c r="E723">
        <v>18529.97</v>
      </c>
      <c r="G723" s="34">
        <f t="shared" si="6"/>
        <v>2.3162462500000001E-2</v>
      </c>
      <c r="H723">
        <f t="shared" si="7"/>
        <v>-781470.03</v>
      </c>
      <c r="I723" t="str">
        <f t="shared" si="8"/>
        <v>Not Achieved</v>
      </c>
    </row>
    <row r="724" spans="1:9" x14ac:dyDescent="0.25">
      <c r="A724" t="s">
        <v>704</v>
      </c>
      <c r="B724">
        <v>2024</v>
      </c>
      <c r="C724" t="s">
        <v>9231</v>
      </c>
      <c r="D724">
        <v>800000</v>
      </c>
      <c r="E724">
        <v>13846.21</v>
      </c>
      <c r="G724" s="34">
        <f t="shared" si="6"/>
        <v>1.7307762500000001E-2</v>
      </c>
      <c r="H724">
        <f t="shared" si="7"/>
        <v>-786153.79</v>
      </c>
      <c r="I724" t="str">
        <f t="shared" si="8"/>
        <v>Not Achieved</v>
      </c>
    </row>
    <row r="725" spans="1:9" x14ac:dyDescent="0.25">
      <c r="A725" t="s">
        <v>704</v>
      </c>
      <c r="B725">
        <v>2024</v>
      </c>
      <c r="C725" t="s">
        <v>9232</v>
      </c>
      <c r="D725">
        <v>800000</v>
      </c>
      <c r="E725">
        <v>15204.17</v>
      </c>
      <c r="G725" s="34">
        <f t="shared" si="6"/>
        <v>1.90052125E-2</v>
      </c>
      <c r="H725">
        <f t="shared" si="7"/>
        <v>-784795.83</v>
      </c>
      <c r="I725" t="str">
        <f t="shared" si="8"/>
        <v>Not Achieved</v>
      </c>
    </row>
    <row r="726" spans="1:9" x14ac:dyDescent="0.25">
      <c r="A726" t="s">
        <v>704</v>
      </c>
      <c r="B726">
        <v>2024</v>
      </c>
      <c r="C726" t="s">
        <v>9233</v>
      </c>
      <c r="D726">
        <v>800000</v>
      </c>
      <c r="E726">
        <v>30204.86</v>
      </c>
      <c r="G726" s="34">
        <f t="shared" si="6"/>
        <v>3.7756075E-2</v>
      </c>
      <c r="H726">
        <f t="shared" si="7"/>
        <v>-769795.14</v>
      </c>
      <c r="I726" t="str">
        <f t="shared" si="8"/>
        <v>Not Achieved</v>
      </c>
    </row>
    <row r="727" spans="1:9" x14ac:dyDescent="0.25">
      <c r="A727" t="s">
        <v>704</v>
      </c>
      <c r="B727">
        <v>2024</v>
      </c>
      <c r="C727" t="s">
        <v>9234</v>
      </c>
      <c r="D727">
        <v>800000</v>
      </c>
      <c r="E727">
        <v>569.11</v>
      </c>
      <c r="G727" s="34">
        <f t="shared" si="6"/>
        <v>7.1138750000000002E-4</v>
      </c>
      <c r="H727">
        <f t="shared" si="7"/>
        <v>-799430.89</v>
      </c>
      <c r="I727" t="str">
        <f t="shared" si="8"/>
        <v>Not Achieved</v>
      </c>
    </row>
    <row r="728" spans="1:9" x14ac:dyDescent="0.25">
      <c r="A728" t="s">
        <v>704</v>
      </c>
      <c r="B728">
        <v>2025</v>
      </c>
      <c r="C728" t="s">
        <v>9237</v>
      </c>
      <c r="D728">
        <v>800000</v>
      </c>
      <c r="E728">
        <v>11604.55</v>
      </c>
      <c r="G728" s="34">
        <f t="shared" si="6"/>
        <v>1.4505687499999999E-2</v>
      </c>
      <c r="H728">
        <f t="shared" si="7"/>
        <v>-788395.45</v>
      </c>
      <c r="I728" t="str">
        <f t="shared" si="8"/>
        <v>Not Achieved</v>
      </c>
    </row>
    <row r="729" spans="1:9" x14ac:dyDescent="0.25">
      <c r="A729" t="s">
        <v>380</v>
      </c>
      <c r="B729">
        <v>2024</v>
      </c>
      <c r="C729" t="s">
        <v>9227</v>
      </c>
      <c r="D729">
        <v>1200000</v>
      </c>
      <c r="E729">
        <v>5912.5999999999995</v>
      </c>
      <c r="G729" s="34">
        <f t="shared" si="6"/>
        <v>4.9271666666666665E-3</v>
      </c>
      <c r="H729">
        <f t="shared" si="7"/>
        <v>-1194087.3999999999</v>
      </c>
      <c r="I729" t="str">
        <f t="shared" si="8"/>
        <v>Not Achieved</v>
      </c>
    </row>
    <row r="730" spans="1:9" x14ac:dyDescent="0.25">
      <c r="A730" t="s">
        <v>380</v>
      </c>
      <c r="B730">
        <v>2024</v>
      </c>
      <c r="C730" t="s">
        <v>9228</v>
      </c>
      <c r="D730">
        <v>1200000</v>
      </c>
      <c r="E730">
        <v>10245.26</v>
      </c>
      <c r="G730" s="34">
        <f t="shared" si="6"/>
        <v>8.5377166666666671E-3</v>
      </c>
      <c r="H730">
        <f t="shared" si="7"/>
        <v>-1189754.74</v>
      </c>
      <c r="I730" t="str">
        <f t="shared" si="8"/>
        <v>Not Achieved</v>
      </c>
    </row>
    <row r="731" spans="1:9" x14ac:dyDescent="0.25">
      <c r="A731" t="s">
        <v>380</v>
      </c>
      <c r="B731">
        <v>2024</v>
      </c>
      <c r="C731" t="s">
        <v>9229</v>
      </c>
      <c r="D731">
        <v>1200000</v>
      </c>
      <c r="E731">
        <v>3808.19</v>
      </c>
      <c r="G731" s="34">
        <f t="shared" si="6"/>
        <v>3.1734916666666668E-3</v>
      </c>
      <c r="H731">
        <f t="shared" si="7"/>
        <v>-1196191.81</v>
      </c>
      <c r="I731" t="str">
        <f t="shared" si="8"/>
        <v>Not Achieved</v>
      </c>
    </row>
    <row r="732" spans="1:9" x14ac:dyDescent="0.25">
      <c r="A732" t="s">
        <v>380</v>
      </c>
      <c r="B732">
        <v>2024</v>
      </c>
      <c r="C732" t="s">
        <v>9230</v>
      </c>
      <c r="D732">
        <v>1200000</v>
      </c>
      <c r="E732">
        <v>12553.14</v>
      </c>
      <c r="G732" s="34">
        <f t="shared" si="6"/>
        <v>1.046095E-2</v>
      </c>
      <c r="H732">
        <f t="shared" si="7"/>
        <v>-1187446.8600000001</v>
      </c>
      <c r="I732" t="str">
        <f t="shared" si="8"/>
        <v>Not Achieved</v>
      </c>
    </row>
    <row r="733" spans="1:9" x14ac:dyDescent="0.25">
      <c r="A733" t="s">
        <v>380</v>
      </c>
      <c r="B733">
        <v>2024</v>
      </c>
      <c r="C733" t="s">
        <v>9231</v>
      </c>
      <c r="D733">
        <v>1200000</v>
      </c>
      <c r="E733">
        <v>2239.85</v>
      </c>
      <c r="G733" s="34">
        <f t="shared" si="6"/>
        <v>1.8665416666666665E-3</v>
      </c>
      <c r="H733">
        <f t="shared" si="7"/>
        <v>-1197760.1499999999</v>
      </c>
      <c r="I733" t="str">
        <f t="shared" si="8"/>
        <v>Not Achieved</v>
      </c>
    </row>
    <row r="734" spans="1:9" x14ac:dyDescent="0.25">
      <c r="A734" t="s">
        <v>380</v>
      </c>
      <c r="B734">
        <v>2024</v>
      </c>
      <c r="C734" t="s">
        <v>9232</v>
      </c>
      <c r="D734">
        <v>1200000</v>
      </c>
      <c r="E734">
        <v>3131.06</v>
      </c>
      <c r="G734" s="34">
        <f t="shared" si="6"/>
        <v>2.6092166666666665E-3</v>
      </c>
      <c r="H734">
        <f t="shared" si="7"/>
        <v>-1196868.94</v>
      </c>
      <c r="I734" t="str">
        <f t="shared" si="8"/>
        <v>Not Achieved</v>
      </c>
    </row>
    <row r="735" spans="1:9" x14ac:dyDescent="0.25">
      <c r="A735" t="s">
        <v>380</v>
      </c>
      <c r="B735">
        <v>2024</v>
      </c>
      <c r="C735" t="s">
        <v>9233</v>
      </c>
      <c r="D735">
        <v>1200000</v>
      </c>
      <c r="E735">
        <v>13033.73</v>
      </c>
      <c r="G735" s="34">
        <f t="shared" si="6"/>
        <v>1.0861441666666666E-2</v>
      </c>
      <c r="H735">
        <f t="shared" si="7"/>
        <v>-1186966.27</v>
      </c>
      <c r="I735" t="str">
        <f t="shared" si="8"/>
        <v>Not Achieved</v>
      </c>
    </row>
    <row r="736" spans="1:9" x14ac:dyDescent="0.25">
      <c r="A736" t="s">
        <v>380</v>
      </c>
      <c r="B736">
        <v>2024</v>
      </c>
      <c r="C736" t="s">
        <v>9234</v>
      </c>
      <c r="D736">
        <v>1200000</v>
      </c>
      <c r="E736">
        <v>11618.79</v>
      </c>
      <c r="G736" s="34">
        <f t="shared" si="6"/>
        <v>9.6823250000000003E-3</v>
      </c>
      <c r="H736">
        <f t="shared" si="7"/>
        <v>-1188381.21</v>
      </c>
      <c r="I736" t="str">
        <f t="shared" si="8"/>
        <v>Not Achieved</v>
      </c>
    </row>
    <row r="737" spans="1:9" x14ac:dyDescent="0.25">
      <c r="A737" t="s">
        <v>1083</v>
      </c>
      <c r="B737">
        <v>2024</v>
      </c>
      <c r="C737" t="s">
        <v>9228</v>
      </c>
      <c r="D737">
        <v>2500000</v>
      </c>
      <c r="E737">
        <v>608.64</v>
      </c>
      <c r="G737" s="34">
        <f t="shared" si="6"/>
        <v>2.4345599999999999E-4</v>
      </c>
      <c r="H737">
        <f t="shared" si="7"/>
        <v>-2499391.36</v>
      </c>
      <c r="I737" t="str">
        <f t="shared" si="8"/>
        <v>Not Achieved</v>
      </c>
    </row>
    <row r="738" spans="1:9" x14ac:dyDescent="0.25">
      <c r="A738" t="s">
        <v>1083</v>
      </c>
      <c r="B738">
        <v>2024</v>
      </c>
      <c r="C738" t="s">
        <v>9230</v>
      </c>
      <c r="D738">
        <v>2500000</v>
      </c>
      <c r="E738">
        <v>5159.12</v>
      </c>
      <c r="G738" s="34">
        <f t="shared" si="6"/>
        <v>2.063648E-3</v>
      </c>
      <c r="H738">
        <f t="shared" si="7"/>
        <v>-2494840.88</v>
      </c>
      <c r="I738" t="str">
        <f t="shared" si="8"/>
        <v>Not Achieved</v>
      </c>
    </row>
    <row r="739" spans="1:9" x14ac:dyDescent="0.25">
      <c r="A739" t="s">
        <v>1083</v>
      </c>
      <c r="B739">
        <v>2024</v>
      </c>
      <c r="C739" t="s">
        <v>9233</v>
      </c>
      <c r="D739">
        <v>2500000</v>
      </c>
      <c r="E739">
        <v>1553.24</v>
      </c>
      <c r="G739" s="34">
        <f t="shared" si="6"/>
        <v>6.2129600000000002E-4</v>
      </c>
      <c r="H739">
        <f t="shared" si="7"/>
        <v>-2498446.7599999998</v>
      </c>
      <c r="I739" t="str">
        <f t="shared" si="8"/>
        <v>Not Achieved</v>
      </c>
    </row>
    <row r="740" spans="1:9" x14ac:dyDescent="0.25">
      <c r="A740" t="s">
        <v>1083</v>
      </c>
      <c r="B740">
        <v>2025</v>
      </c>
      <c r="C740" t="s">
        <v>9237</v>
      </c>
      <c r="D740">
        <v>2500000</v>
      </c>
      <c r="E740">
        <v>1348.72</v>
      </c>
      <c r="G740" s="34">
        <f t="shared" si="6"/>
        <v>5.3948799999999997E-4</v>
      </c>
      <c r="H740">
        <f t="shared" si="7"/>
        <v>-2498651.2799999998</v>
      </c>
      <c r="I740" t="str">
        <f t="shared" si="8"/>
        <v>Not Achieved</v>
      </c>
    </row>
    <row r="741" spans="1:9" x14ac:dyDescent="0.25">
      <c r="A741" t="s">
        <v>348</v>
      </c>
      <c r="B741">
        <v>2024</v>
      </c>
      <c r="C741" t="s">
        <v>9226</v>
      </c>
      <c r="D741">
        <v>2000000</v>
      </c>
      <c r="E741">
        <v>1952.94</v>
      </c>
      <c r="G741" s="34">
        <f t="shared" si="6"/>
        <v>9.7647000000000001E-4</v>
      </c>
      <c r="H741">
        <f t="shared" si="7"/>
        <v>-1998047.06</v>
      </c>
      <c r="I741" t="str">
        <f t="shared" si="8"/>
        <v>Not Achieved</v>
      </c>
    </row>
    <row r="742" spans="1:9" x14ac:dyDescent="0.25">
      <c r="A742" t="s">
        <v>348</v>
      </c>
      <c r="B742">
        <v>2024</v>
      </c>
      <c r="C742" t="s">
        <v>9227</v>
      </c>
      <c r="D742">
        <v>2000000</v>
      </c>
      <c r="E742">
        <v>3985.7200000000003</v>
      </c>
      <c r="G742" s="34">
        <f t="shared" si="6"/>
        <v>1.9928599999999999E-3</v>
      </c>
      <c r="H742">
        <f t="shared" si="7"/>
        <v>-1996014.28</v>
      </c>
      <c r="I742" t="str">
        <f t="shared" si="8"/>
        <v>Not Achieved</v>
      </c>
    </row>
    <row r="743" spans="1:9" x14ac:dyDescent="0.25">
      <c r="A743" t="s">
        <v>348</v>
      </c>
      <c r="B743">
        <v>2024</v>
      </c>
      <c r="C743" t="s">
        <v>9228</v>
      </c>
      <c r="D743">
        <v>2000000</v>
      </c>
      <c r="E743">
        <v>6495.38</v>
      </c>
      <c r="G743" s="34">
        <f t="shared" si="6"/>
        <v>3.2476900000000001E-3</v>
      </c>
      <c r="H743">
        <f t="shared" si="7"/>
        <v>-1993504.62</v>
      </c>
      <c r="I743" t="str">
        <f t="shared" si="8"/>
        <v>Not Achieved</v>
      </c>
    </row>
    <row r="744" spans="1:9" x14ac:dyDescent="0.25">
      <c r="A744" t="s">
        <v>348</v>
      </c>
      <c r="B744">
        <v>2024</v>
      </c>
      <c r="C744" t="s">
        <v>9229</v>
      </c>
      <c r="D744">
        <v>2000000</v>
      </c>
      <c r="E744">
        <v>4788.83</v>
      </c>
      <c r="G744" s="34">
        <f t="shared" si="6"/>
        <v>2.394415E-3</v>
      </c>
      <c r="H744">
        <f t="shared" si="7"/>
        <v>-1995211.17</v>
      </c>
      <c r="I744" t="str">
        <f t="shared" si="8"/>
        <v>Not Achieved</v>
      </c>
    </row>
    <row r="745" spans="1:9" x14ac:dyDescent="0.25">
      <c r="A745" t="s">
        <v>348</v>
      </c>
      <c r="B745">
        <v>2024</v>
      </c>
      <c r="C745" t="s">
        <v>9230</v>
      </c>
      <c r="D745">
        <v>2000000</v>
      </c>
      <c r="E745">
        <v>2540.73</v>
      </c>
      <c r="G745" s="34">
        <f t="shared" si="6"/>
        <v>1.2703650000000001E-3</v>
      </c>
      <c r="H745">
        <f t="shared" si="7"/>
        <v>-1997459.27</v>
      </c>
      <c r="I745" t="str">
        <f t="shared" si="8"/>
        <v>Not Achieved</v>
      </c>
    </row>
    <row r="746" spans="1:9" x14ac:dyDescent="0.25">
      <c r="A746" t="s">
        <v>348</v>
      </c>
      <c r="B746">
        <v>2024</v>
      </c>
      <c r="C746" t="s">
        <v>9231</v>
      </c>
      <c r="D746">
        <v>2000000</v>
      </c>
      <c r="E746">
        <v>10374.11</v>
      </c>
      <c r="G746" s="34">
        <f t="shared" si="6"/>
        <v>5.1870550000000003E-3</v>
      </c>
      <c r="H746">
        <f t="shared" si="7"/>
        <v>-1989625.89</v>
      </c>
      <c r="I746" t="str">
        <f t="shared" si="8"/>
        <v>Not Achieved</v>
      </c>
    </row>
    <row r="747" spans="1:9" x14ac:dyDescent="0.25">
      <c r="A747" t="s">
        <v>348</v>
      </c>
      <c r="B747">
        <v>2024</v>
      </c>
      <c r="C747" t="s">
        <v>9232</v>
      </c>
      <c r="D747">
        <v>2000000</v>
      </c>
      <c r="E747">
        <v>14287.05</v>
      </c>
      <c r="G747" s="34">
        <f t="shared" si="6"/>
        <v>7.1435249999999995E-3</v>
      </c>
      <c r="H747">
        <f t="shared" si="7"/>
        <v>-1985712.95</v>
      </c>
      <c r="I747" t="str">
        <f t="shared" si="8"/>
        <v>Not Achieved</v>
      </c>
    </row>
    <row r="748" spans="1:9" x14ac:dyDescent="0.25">
      <c r="A748" t="s">
        <v>348</v>
      </c>
      <c r="B748">
        <v>2024</v>
      </c>
      <c r="C748" t="s">
        <v>9234</v>
      </c>
      <c r="D748">
        <v>2000000</v>
      </c>
      <c r="E748">
        <v>3900.7699999999995</v>
      </c>
      <c r="G748" s="34">
        <f t="shared" si="6"/>
        <v>1.9503849999999998E-3</v>
      </c>
      <c r="H748">
        <f t="shared" si="7"/>
        <v>-1996099.23</v>
      </c>
      <c r="I748" t="str">
        <f t="shared" si="8"/>
        <v>Not Achieved</v>
      </c>
    </row>
    <row r="749" spans="1:9" x14ac:dyDescent="0.25">
      <c r="A749" t="s">
        <v>348</v>
      </c>
      <c r="B749">
        <v>2025</v>
      </c>
      <c r="C749" t="s">
        <v>9236</v>
      </c>
      <c r="D749">
        <v>2000000</v>
      </c>
      <c r="E749">
        <v>864.38</v>
      </c>
      <c r="G749" s="34">
        <f t="shared" si="6"/>
        <v>4.3218999999999999E-4</v>
      </c>
      <c r="H749">
        <f t="shared" si="7"/>
        <v>-1999135.62</v>
      </c>
      <c r="I749" t="str">
        <f t="shared" si="8"/>
        <v>Not Achieved</v>
      </c>
    </row>
    <row r="750" spans="1:9" x14ac:dyDescent="0.25">
      <c r="A750" t="s">
        <v>158</v>
      </c>
      <c r="B750">
        <v>2024</v>
      </c>
      <c r="C750" t="s">
        <v>9226</v>
      </c>
      <c r="D750">
        <v>1000000</v>
      </c>
      <c r="E750">
        <v>4626.2299999999996</v>
      </c>
      <c r="G750" s="34">
        <f t="shared" si="6"/>
        <v>4.6262299999999994E-3</v>
      </c>
      <c r="H750">
        <f t="shared" si="7"/>
        <v>-995373.77</v>
      </c>
      <c r="I750" t="str">
        <f t="shared" si="8"/>
        <v>Not Achieved</v>
      </c>
    </row>
    <row r="751" spans="1:9" x14ac:dyDescent="0.25">
      <c r="A751" t="s">
        <v>158</v>
      </c>
      <c r="B751">
        <v>2024</v>
      </c>
      <c r="C751" t="s">
        <v>9227</v>
      </c>
      <c r="D751">
        <v>1000000</v>
      </c>
      <c r="E751">
        <v>874.51</v>
      </c>
      <c r="G751" s="34">
        <f t="shared" si="6"/>
        <v>8.7451E-4</v>
      </c>
      <c r="H751">
        <f t="shared" si="7"/>
        <v>-999125.49</v>
      </c>
      <c r="I751" t="str">
        <f t="shared" si="8"/>
        <v>Not Achieved</v>
      </c>
    </row>
    <row r="752" spans="1:9" x14ac:dyDescent="0.25">
      <c r="A752" t="s">
        <v>158</v>
      </c>
      <c r="B752">
        <v>2024</v>
      </c>
      <c r="C752" t="s">
        <v>9228</v>
      </c>
      <c r="D752">
        <v>1000000</v>
      </c>
      <c r="E752">
        <v>1583.97</v>
      </c>
      <c r="G752" s="34">
        <f t="shared" si="6"/>
        <v>1.5839700000000001E-3</v>
      </c>
      <c r="H752">
        <f t="shared" si="7"/>
        <v>-998416.03</v>
      </c>
      <c r="I752" t="str">
        <f t="shared" si="8"/>
        <v>Not Achieved</v>
      </c>
    </row>
    <row r="753" spans="1:9" x14ac:dyDescent="0.25">
      <c r="A753" t="s">
        <v>158</v>
      </c>
      <c r="B753">
        <v>2024</v>
      </c>
      <c r="C753" t="s">
        <v>9229</v>
      </c>
      <c r="D753">
        <v>1000000</v>
      </c>
      <c r="E753">
        <v>8646.86</v>
      </c>
      <c r="G753" s="34">
        <f t="shared" si="6"/>
        <v>8.646860000000001E-3</v>
      </c>
      <c r="H753">
        <f t="shared" si="7"/>
        <v>-991353.14</v>
      </c>
      <c r="I753" t="str">
        <f t="shared" si="8"/>
        <v>Not Achieved</v>
      </c>
    </row>
    <row r="754" spans="1:9" x14ac:dyDescent="0.25">
      <c r="A754" t="s">
        <v>158</v>
      </c>
      <c r="B754">
        <v>2024</v>
      </c>
      <c r="C754" t="s">
        <v>9230</v>
      </c>
      <c r="D754">
        <v>1000000</v>
      </c>
      <c r="E754">
        <v>6084.33</v>
      </c>
      <c r="G754" s="34">
        <f t="shared" si="6"/>
        <v>6.0843299999999998E-3</v>
      </c>
      <c r="H754">
        <f t="shared" si="7"/>
        <v>-993915.67</v>
      </c>
      <c r="I754" t="str">
        <f t="shared" si="8"/>
        <v>Not Achieved</v>
      </c>
    </row>
    <row r="755" spans="1:9" x14ac:dyDescent="0.25">
      <c r="A755" t="s">
        <v>158</v>
      </c>
      <c r="B755">
        <v>2024</v>
      </c>
      <c r="C755" t="s">
        <v>9232</v>
      </c>
      <c r="D755">
        <v>1000000</v>
      </c>
      <c r="E755">
        <v>10562.98</v>
      </c>
      <c r="G755" s="34">
        <f t="shared" si="6"/>
        <v>1.056298E-2</v>
      </c>
      <c r="H755">
        <f t="shared" si="7"/>
        <v>-989437.02</v>
      </c>
      <c r="I755" t="str">
        <f t="shared" si="8"/>
        <v>Not Achieved</v>
      </c>
    </row>
    <row r="756" spans="1:9" x14ac:dyDescent="0.25">
      <c r="A756" t="s">
        <v>158</v>
      </c>
      <c r="B756">
        <v>2024</v>
      </c>
      <c r="C756" t="s">
        <v>9233</v>
      </c>
      <c r="D756">
        <v>1000000</v>
      </c>
      <c r="E756">
        <v>8370.1200000000008</v>
      </c>
      <c r="G756" s="34">
        <f t="shared" si="6"/>
        <v>8.37012E-3</v>
      </c>
      <c r="H756">
        <f t="shared" si="7"/>
        <v>-991629.88</v>
      </c>
      <c r="I756" t="str">
        <f t="shared" si="8"/>
        <v>Not Achieved</v>
      </c>
    </row>
    <row r="757" spans="1:9" x14ac:dyDescent="0.25">
      <c r="A757" t="s">
        <v>158</v>
      </c>
      <c r="B757">
        <v>2024</v>
      </c>
      <c r="C757" t="s">
        <v>9234</v>
      </c>
      <c r="D757">
        <v>1000000</v>
      </c>
      <c r="E757">
        <v>2027.41</v>
      </c>
      <c r="G757" s="34">
        <f t="shared" si="6"/>
        <v>2.0274099999999999E-3</v>
      </c>
      <c r="H757">
        <f t="shared" si="7"/>
        <v>-997972.59</v>
      </c>
      <c r="I757" t="str">
        <f t="shared" si="8"/>
        <v>Not Achieved</v>
      </c>
    </row>
    <row r="758" spans="1:9" x14ac:dyDescent="0.25">
      <c r="A758" t="s">
        <v>158</v>
      </c>
      <c r="B758">
        <v>2025</v>
      </c>
      <c r="C758" t="s">
        <v>9235</v>
      </c>
      <c r="D758">
        <v>1000000</v>
      </c>
      <c r="E758">
        <v>12796.76</v>
      </c>
      <c r="G758" s="34">
        <f t="shared" si="6"/>
        <v>1.2796760000000001E-2</v>
      </c>
      <c r="H758">
        <f t="shared" si="7"/>
        <v>-987203.24</v>
      </c>
      <c r="I758" t="str">
        <f t="shared" si="8"/>
        <v>Not Achieved</v>
      </c>
    </row>
    <row r="759" spans="1:9" x14ac:dyDescent="0.25">
      <c r="A759" t="s">
        <v>158</v>
      </c>
      <c r="B759">
        <v>2025</v>
      </c>
      <c r="C759" t="s">
        <v>9236</v>
      </c>
      <c r="D759">
        <v>1000000</v>
      </c>
      <c r="E759">
        <v>1163.8399999999999</v>
      </c>
      <c r="G759" s="34">
        <f t="shared" si="6"/>
        <v>1.16384E-3</v>
      </c>
      <c r="H759">
        <f t="shared" si="7"/>
        <v>-998836.16</v>
      </c>
      <c r="I759" t="str">
        <f t="shared" si="8"/>
        <v>Not Achieved</v>
      </c>
    </row>
    <row r="760" spans="1:9" x14ac:dyDescent="0.25">
      <c r="A760" t="s">
        <v>158</v>
      </c>
      <c r="B760">
        <v>2025</v>
      </c>
      <c r="C760" t="s">
        <v>9237</v>
      </c>
      <c r="D760">
        <v>1000000</v>
      </c>
      <c r="E760">
        <v>9140.7999999999993</v>
      </c>
      <c r="G760" s="34">
        <f t="shared" si="6"/>
        <v>9.1407999999999993E-3</v>
      </c>
      <c r="H760">
        <f t="shared" si="7"/>
        <v>-990859.2</v>
      </c>
      <c r="I760" t="str">
        <f t="shared" si="8"/>
        <v>Not Achieved</v>
      </c>
    </row>
    <row r="761" spans="1:9" x14ac:dyDescent="0.25">
      <c r="A761" t="s">
        <v>687</v>
      </c>
      <c r="B761">
        <v>2024</v>
      </c>
      <c r="C761" t="s">
        <v>9226</v>
      </c>
      <c r="D761">
        <v>2000000</v>
      </c>
      <c r="E761">
        <v>718.73</v>
      </c>
      <c r="G761" s="34">
        <f t="shared" si="6"/>
        <v>3.59365E-4</v>
      </c>
      <c r="H761">
        <f t="shared" si="7"/>
        <v>-1999281.27</v>
      </c>
      <c r="I761" t="str">
        <f t="shared" si="8"/>
        <v>Not Achieved</v>
      </c>
    </row>
    <row r="762" spans="1:9" x14ac:dyDescent="0.25">
      <c r="A762" t="s">
        <v>687</v>
      </c>
      <c r="B762">
        <v>2024</v>
      </c>
      <c r="C762" t="s">
        <v>9227</v>
      </c>
      <c r="D762">
        <v>2000000</v>
      </c>
      <c r="E762">
        <v>1751.94</v>
      </c>
      <c r="G762" s="34">
        <f t="shared" si="6"/>
        <v>8.7597E-4</v>
      </c>
      <c r="H762">
        <f t="shared" si="7"/>
        <v>-1998248.06</v>
      </c>
      <c r="I762" t="str">
        <f t="shared" si="8"/>
        <v>Not Achieved</v>
      </c>
    </row>
    <row r="763" spans="1:9" x14ac:dyDescent="0.25">
      <c r="A763" t="s">
        <v>687</v>
      </c>
      <c r="B763">
        <v>2024</v>
      </c>
      <c r="C763" t="s">
        <v>9228</v>
      </c>
      <c r="D763">
        <v>2000000</v>
      </c>
      <c r="E763">
        <v>7143.0599999999995</v>
      </c>
      <c r="G763" s="34">
        <f t="shared" si="6"/>
        <v>3.5715299999999998E-3</v>
      </c>
      <c r="H763">
        <f t="shared" si="7"/>
        <v>-1992856.94</v>
      </c>
      <c r="I763" t="str">
        <f t="shared" si="8"/>
        <v>Not Achieved</v>
      </c>
    </row>
    <row r="764" spans="1:9" x14ac:dyDescent="0.25">
      <c r="A764" t="s">
        <v>687</v>
      </c>
      <c r="B764">
        <v>2024</v>
      </c>
      <c r="C764" t="s">
        <v>9230</v>
      </c>
      <c r="D764">
        <v>2000000</v>
      </c>
      <c r="E764">
        <v>20040.410000000003</v>
      </c>
      <c r="G764" s="34">
        <f t="shared" si="6"/>
        <v>1.0020205000000003E-2</v>
      </c>
      <c r="H764">
        <f t="shared" si="7"/>
        <v>-1979959.59</v>
      </c>
      <c r="I764" t="str">
        <f t="shared" si="8"/>
        <v>Not Achieved</v>
      </c>
    </row>
    <row r="765" spans="1:9" x14ac:dyDescent="0.25">
      <c r="A765" t="s">
        <v>687</v>
      </c>
      <c r="B765">
        <v>2024</v>
      </c>
      <c r="C765" t="s">
        <v>9231</v>
      </c>
      <c r="D765">
        <v>2000000</v>
      </c>
      <c r="E765">
        <v>7961.0700000000006</v>
      </c>
      <c r="G765" s="34">
        <f t="shared" si="6"/>
        <v>3.9805350000000003E-3</v>
      </c>
      <c r="H765">
        <f t="shared" si="7"/>
        <v>-1992038.93</v>
      </c>
      <c r="I765" t="str">
        <f t="shared" si="8"/>
        <v>Not Achieved</v>
      </c>
    </row>
    <row r="766" spans="1:9" x14ac:dyDescent="0.25">
      <c r="A766" t="s">
        <v>687</v>
      </c>
      <c r="B766">
        <v>2024</v>
      </c>
      <c r="C766" t="s">
        <v>9232</v>
      </c>
      <c r="D766">
        <v>2000000</v>
      </c>
      <c r="E766">
        <v>8724.51</v>
      </c>
      <c r="G766" s="34">
        <f t="shared" si="6"/>
        <v>4.3622549999999998E-3</v>
      </c>
      <c r="H766">
        <f t="shared" si="7"/>
        <v>-1991275.49</v>
      </c>
      <c r="I766" t="str">
        <f t="shared" si="8"/>
        <v>Not Achieved</v>
      </c>
    </row>
    <row r="767" spans="1:9" x14ac:dyDescent="0.25">
      <c r="A767" t="s">
        <v>687</v>
      </c>
      <c r="B767">
        <v>2024</v>
      </c>
      <c r="C767" t="s">
        <v>9233</v>
      </c>
      <c r="D767">
        <v>2000000</v>
      </c>
      <c r="E767">
        <v>9327.43</v>
      </c>
      <c r="G767" s="34">
        <f t="shared" si="6"/>
        <v>4.6637150000000006E-3</v>
      </c>
      <c r="H767">
        <f t="shared" si="7"/>
        <v>-1990672.57</v>
      </c>
      <c r="I767" t="str">
        <f t="shared" si="8"/>
        <v>Not Achieved</v>
      </c>
    </row>
    <row r="768" spans="1:9" x14ac:dyDescent="0.25">
      <c r="A768" t="s">
        <v>687</v>
      </c>
      <c r="B768">
        <v>2024</v>
      </c>
      <c r="C768" t="s">
        <v>9234</v>
      </c>
      <c r="D768">
        <v>2000000</v>
      </c>
      <c r="E768">
        <v>1069.54</v>
      </c>
      <c r="G768" s="34">
        <f t="shared" si="6"/>
        <v>5.3476999999999995E-4</v>
      </c>
      <c r="H768">
        <f t="shared" si="7"/>
        <v>-1998930.46</v>
      </c>
      <c r="I768" t="str">
        <f t="shared" si="8"/>
        <v>Not Achieved</v>
      </c>
    </row>
    <row r="769" spans="1:9" x14ac:dyDescent="0.25">
      <c r="A769" t="s">
        <v>687</v>
      </c>
      <c r="B769">
        <v>2025</v>
      </c>
      <c r="C769" t="s">
        <v>9235</v>
      </c>
      <c r="D769">
        <v>2000000</v>
      </c>
      <c r="E769">
        <v>1919.47</v>
      </c>
      <c r="G769" s="34">
        <f t="shared" si="6"/>
        <v>9.5973499999999997E-4</v>
      </c>
      <c r="H769">
        <f t="shared" si="7"/>
        <v>-1998080.53</v>
      </c>
      <c r="I769" t="str">
        <f t="shared" si="8"/>
        <v>Not Achieved</v>
      </c>
    </row>
    <row r="770" spans="1:9" x14ac:dyDescent="0.25">
      <c r="A770" t="s">
        <v>687</v>
      </c>
      <c r="B770">
        <v>2025</v>
      </c>
      <c r="C770" t="s">
        <v>9236</v>
      </c>
      <c r="D770">
        <v>2000000</v>
      </c>
      <c r="E770">
        <v>5231.97</v>
      </c>
      <c r="G770" s="34">
        <f t="shared" si="6"/>
        <v>2.6159849999999999E-3</v>
      </c>
      <c r="H770">
        <f t="shared" si="7"/>
        <v>-1994768.03</v>
      </c>
      <c r="I770" t="str">
        <f t="shared" si="8"/>
        <v>Not Achieved</v>
      </c>
    </row>
    <row r="771" spans="1:9" x14ac:dyDescent="0.25">
      <c r="A771" t="s">
        <v>687</v>
      </c>
      <c r="B771">
        <v>2025</v>
      </c>
      <c r="C771" t="s">
        <v>9237</v>
      </c>
      <c r="D771">
        <v>2000000</v>
      </c>
      <c r="E771">
        <v>8341.02</v>
      </c>
      <c r="G771" s="34">
        <f t="shared" si="6"/>
        <v>4.1705100000000005E-3</v>
      </c>
      <c r="H771">
        <f t="shared" si="7"/>
        <v>-1991658.98</v>
      </c>
      <c r="I771" t="str">
        <f t="shared" si="8"/>
        <v>Not Achieved</v>
      </c>
    </row>
    <row r="772" spans="1:9" x14ac:dyDescent="0.25">
      <c r="A772" t="s">
        <v>80</v>
      </c>
      <c r="B772">
        <v>2024</v>
      </c>
      <c r="C772" t="s">
        <v>9226</v>
      </c>
      <c r="D772">
        <v>2000000</v>
      </c>
      <c r="E772">
        <v>3415.1499999999996</v>
      </c>
      <c r="G772" s="34">
        <f t="shared" si="6"/>
        <v>1.7075749999999998E-3</v>
      </c>
      <c r="H772">
        <f t="shared" si="7"/>
        <v>-1996584.85</v>
      </c>
      <c r="I772" t="str">
        <f t="shared" si="8"/>
        <v>Not Achieved</v>
      </c>
    </row>
    <row r="773" spans="1:9" x14ac:dyDescent="0.25">
      <c r="A773" t="s">
        <v>80</v>
      </c>
      <c r="B773">
        <v>2024</v>
      </c>
      <c r="C773" t="s">
        <v>9227</v>
      </c>
      <c r="D773">
        <v>2000000</v>
      </c>
      <c r="E773">
        <v>1716.78</v>
      </c>
      <c r="G773" s="34">
        <f t="shared" si="6"/>
        <v>8.5839E-4</v>
      </c>
      <c r="H773">
        <f t="shared" si="7"/>
        <v>-1998283.22</v>
      </c>
      <c r="I773" t="str">
        <f t="shared" si="8"/>
        <v>Not Achieved</v>
      </c>
    </row>
    <row r="774" spans="1:9" x14ac:dyDescent="0.25">
      <c r="A774" t="s">
        <v>80</v>
      </c>
      <c r="B774">
        <v>2024</v>
      </c>
      <c r="C774" t="s">
        <v>9228</v>
      </c>
      <c r="D774">
        <v>2000000</v>
      </c>
      <c r="E774">
        <v>23052.38</v>
      </c>
      <c r="G774" s="34">
        <f t="shared" si="6"/>
        <v>1.152619E-2</v>
      </c>
      <c r="H774">
        <f t="shared" si="7"/>
        <v>-1976947.62</v>
      </c>
      <c r="I774" t="str">
        <f t="shared" si="8"/>
        <v>Not Achieved</v>
      </c>
    </row>
    <row r="775" spans="1:9" x14ac:dyDescent="0.25">
      <c r="A775" t="s">
        <v>80</v>
      </c>
      <c r="B775">
        <v>2024</v>
      </c>
      <c r="C775" t="s">
        <v>9229</v>
      </c>
      <c r="D775">
        <v>2000000</v>
      </c>
      <c r="E775">
        <v>1134.1400000000001</v>
      </c>
      <c r="G775" s="34">
        <f t="shared" ref="G775:G838" si="9">E775/D775</f>
        <v>5.6707000000000003E-4</v>
      </c>
      <c r="H775">
        <f t="shared" ref="H775:H838" si="10">E775-D775</f>
        <v>-1998865.86</v>
      </c>
      <c r="I775" t="str">
        <f t="shared" ref="I775:I838" si="11">IF(H775&gt;=0,"Achieved","Not Achieved")</f>
        <v>Not Achieved</v>
      </c>
    </row>
    <row r="776" spans="1:9" x14ac:dyDescent="0.25">
      <c r="A776" t="s">
        <v>80</v>
      </c>
      <c r="B776">
        <v>2024</v>
      </c>
      <c r="C776" t="s">
        <v>9230</v>
      </c>
      <c r="D776">
        <v>2000000</v>
      </c>
      <c r="E776">
        <v>3117.61</v>
      </c>
      <c r="G776" s="34">
        <f t="shared" si="9"/>
        <v>1.5588050000000001E-3</v>
      </c>
      <c r="H776">
        <f t="shared" si="10"/>
        <v>-1996882.39</v>
      </c>
      <c r="I776" t="str">
        <f t="shared" si="11"/>
        <v>Not Achieved</v>
      </c>
    </row>
    <row r="777" spans="1:9" x14ac:dyDescent="0.25">
      <c r="A777" t="s">
        <v>80</v>
      </c>
      <c r="B777">
        <v>2024</v>
      </c>
      <c r="C777" t="s">
        <v>9231</v>
      </c>
      <c r="D777">
        <v>2000000</v>
      </c>
      <c r="E777">
        <v>10644.869999999999</v>
      </c>
      <c r="G777" s="34">
        <f t="shared" si="9"/>
        <v>5.3224349999999995E-3</v>
      </c>
      <c r="H777">
        <f t="shared" si="10"/>
        <v>-1989355.13</v>
      </c>
      <c r="I777" t="str">
        <f t="shared" si="11"/>
        <v>Not Achieved</v>
      </c>
    </row>
    <row r="778" spans="1:9" x14ac:dyDescent="0.25">
      <c r="A778" t="s">
        <v>80</v>
      </c>
      <c r="B778">
        <v>2024</v>
      </c>
      <c r="C778" t="s">
        <v>9232</v>
      </c>
      <c r="D778">
        <v>2000000</v>
      </c>
      <c r="E778">
        <v>7339.7100000000009</v>
      </c>
      <c r="G778" s="34">
        <f t="shared" si="9"/>
        <v>3.6698550000000005E-3</v>
      </c>
      <c r="H778">
        <f t="shared" si="10"/>
        <v>-1992660.29</v>
      </c>
      <c r="I778" t="str">
        <f t="shared" si="11"/>
        <v>Not Achieved</v>
      </c>
    </row>
    <row r="779" spans="1:9" x14ac:dyDescent="0.25">
      <c r="A779" t="s">
        <v>80</v>
      </c>
      <c r="B779">
        <v>2024</v>
      </c>
      <c r="C779" t="s">
        <v>9233</v>
      </c>
      <c r="D779">
        <v>2000000</v>
      </c>
      <c r="E779">
        <v>0</v>
      </c>
      <c r="G779" s="34">
        <f t="shared" si="9"/>
        <v>0</v>
      </c>
      <c r="H779">
        <f t="shared" si="10"/>
        <v>-2000000</v>
      </c>
      <c r="I779" t="str">
        <f t="shared" si="11"/>
        <v>Not Achieved</v>
      </c>
    </row>
    <row r="780" spans="1:9" x14ac:dyDescent="0.25">
      <c r="A780" t="s">
        <v>80</v>
      </c>
      <c r="B780">
        <v>2024</v>
      </c>
      <c r="C780" t="s">
        <v>9234</v>
      </c>
      <c r="D780">
        <v>2000000</v>
      </c>
      <c r="E780">
        <v>6752.9</v>
      </c>
      <c r="G780" s="34">
        <f t="shared" si="9"/>
        <v>3.37645E-3</v>
      </c>
      <c r="H780">
        <f t="shared" si="10"/>
        <v>-1993247.1</v>
      </c>
      <c r="I780" t="str">
        <f t="shared" si="11"/>
        <v>Not Achieved</v>
      </c>
    </row>
    <row r="781" spans="1:9" x14ac:dyDescent="0.25">
      <c r="A781" t="s">
        <v>80</v>
      </c>
      <c r="B781">
        <v>2025</v>
      </c>
      <c r="C781" t="s">
        <v>9235</v>
      </c>
      <c r="D781">
        <v>2000000</v>
      </c>
      <c r="E781">
        <v>3407.72</v>
      </c>
      <c r="G781" s="34">
        <f t="shared" si="9"/>
        <v>1.70386E-3</v>
      </c>
      <c r="H781">
        <f t="shared" si="10"/>
        <v>-1996592.28</v>
      </c>
      <c r="I781" t="str">
        <f t="shared" si="11"/>
        <v>Not Achieved</v>
      </c>
    </row>
    <row r="782" spans="1:9" x14ac:dyDescent="0.25">
      <c r="A782" t="s">
        <v>80</v>
      </c>
      <c r="B782">
        <v>2025</v>
      </c>
      <c r="C782" t="s">
        <v>9236</v>
      </c>
      <c r="D782">
        <v>2000000</v>
      </c>
      <c r="E782">
        <v>5256.6</v>
      </c>
      <c r="G782" s="34">
        <f t="shared" si="9"/>
        <v>2.6283000000000001E-3</v>
      </c>
      <c r="H782">
        <f t="shared" si="10"/>
        <v>-1994743.4</v>
      </c>
      <c r="I782" t="str">
        <f t="shared" si="11"/>
        <v>Not Achieved</v>
      </c>
    </row>
    <row r="783" spans="1:9" x14ac:dyDescent="0.25">
      <c r="A783" t="s">
        <v>80</v>
      </c>
      <c r="B783">
        <v>2025</v>
      </c>
      <c r="C783" t="s">
        <v>9237</v>
      </c>
      <c r="D783">
        <v>2000000</v>
      </c>
      <c r="E783">
        <v>3934.89</v>
      </c>
      <c r="G783" s="34">
        <f t="shared" si="9"/>
        <v>1.967445E-3</v>
      </c>
      <c r="H783">
        <f t="shared" si="10"/>
        <v>-1996065.11</v>
      </c>
      <c r="I783" t="str">
        <f t="shared" si="11"/>
        <v>Not Achieved</v>
      </c>
    </row>
    <row r="784" spans="1:9" x14ac:dyDescent="0.25">
      <c r="A784" t="s">
        <v>592</v>
      </c>
      <c r="B784">
        <v>2024</v>
      </c>
      <c r="C784" t="s">
        <v>9226</v>
      </c>
      <c r="D784">
        <v>800000</v>
      </c>
      <c r="E784">
        <v>3504.88</v>
      </c>
      <c r="G784" s="34">
        <f t="shared" si="9"/>
        <v>4.3810999999999998E-3</v>
      </c>
      <c r="H784">
        <f t="shared" si="10"/>
        <v>-796495.12</v>
      </c>
      <c r="I784" t="str">
        <f t="shared" si="11"/>
        <v>Not Achieved</v>
      </c>
    </row>
    <row r="785" spans="1:9" x14ac:dyDescent="0.25">
      <c r="A785" t="s">
        <v>592</v>
      </c>
      <c r="B785">
        <v>2024</v>
      </c>
      <c r="C785" t="s">
        <v>9231</v>
      </c>
      <c r="D785">
        <v>800000</v>
      </c>
      <c r="E785">
        <v>1949.56</v>
      </c>
      <c r="G785" s="34">
        <f t="shared" si="9"/>
        <v>2.4369499999999998E-3</v>
      </c>
      <c r="H785">
        <f t="shared" si="10"/>
        <v>-798050.44</v>
      </c>
      <c r="I785" t="str">
        <f t="shared" si="11"/>
        <v>Not Achieved</v>
      </c>
    </row>
    <row r="786" spans="1:9" x14ac:dyDescent="0.25">
      <c r="A786" t="s">
        <v>592</v>
      </c>
      <c r="B786">
        <v>2024</v>
      </c>
      <c r="C786" t="s">
        <v>9232</v>
      </c>
      <c r="D786">
        <v>800000</v>
      </c>
      <c r="E786">
        <v>1052.7</v>
      </c>
      <c r="G786" s="34">
        <f t="shared" si="9"/>
        <v>1.315875E-3</v>
      </c>
      <c r="H786">
        <f t="shared" si="10"/>
        <v>-798947.3</v>
      </c>
      <c r="I786" t="str">
        <f t="shared" si="11"/>
        <v>Not Achieved</v>
      </c>
    </row>
    <row r="787" spans="1:9" x14ac:dyDescent="0.25">
      <c r="A787" t="s">
        <v>592</v>
      </c>
      <c r="B787">
        <v>2024</v>
      </c>
      <c r="C787" t="s">
        <v>9233</v>
      </c>
      <c r="D787">
        <v>800000</v>
      </c>
      <c r="E787">
        <v>9222.119999999999</v>
      </c>
      <c r="G787" s="34">
        <f t="shared" si="9"/>
        <v>1.1527649999999999E-2</v>
      </c>
      <c r="H787">
        <f t="shared" si="10"/>
        <v>-790777.88</v>
      </c>
      <c r="I787" t="str">
        <f t="shared" si="11"/>
        <v>Not Achieved</v>
      </c>
    </row>
    <row r="788" spans="1:9" x14ac:dyDescent="0.25">
      <c r="A788" t="s">
        <v>592</v>
      </c>
      <c r="B788">
        <v>2024</v>
      </c>
      <c r="C788" t="s">
        <v>9234</v>
      </c>
      <c r="D788">
        <v>800000</v>
      </c>
      <c r="E788">
        <v>10192.07</v>
      </c>
      <c r="G788" s="34">
        <f t="shared" si="9"/>
        <v>1.27400875E-2</v>
      </c>
      <c r="H788">
        <f t="shared" si="10"/>
        <v>-789807.93</v>
      </c>
      <c r="I788" t="str">
        <f t="shared" si="11"/>
        <v>Not Achieved</v>
      </c>
    </row>
    <row r="789" spans="1:9" x14ac:dyDescent="0.25">
      <c r="A789" t="s">
        <v>592</v>
      </c>
      <c r="B789">
        <v>2025</v>
      </c>
      <c r="C789" t="s">
        <v>9235</v>
      </c>
      <c r="D789">
        <v>800000</v>
      </c>
      <c r="E789">
        <v>9226.0499999999993</v>
      </c>
      <c r="G789" s="34">
        <f t="shared" si="9"/>
        <v>1.1532562499999999E-2</v>
      </c>
      <c r="H789">
        <f t="shared" si="10"/>
        <v>-790773.95</v>
      </c>
      <c r="I789" t="str">
        <f t="shared" si="11"/>
        <v>Not Achieved</v>
      </c>
    </row>
    <row r="790" spans="1:9" x14ac:dyDescent="0.25">
      <c r="A790" t="s">
        <v>592</v>
      </c>
      <c r="B790">
        <v>2025</v>
      </c>
      <c r="C790" t="s">
        <v>9236</v>
      </c>
      <c r="D790">
        <v>800000</v>
      </c>
      <c r="E790">
        <v>2868.41</v>
      </c>
      <c r="G790" s="34">
        <f t="shared" si="9"/>
        <v>3.5855124999999996E-3</v>
      </c>
      <c r="H790">
        <f t="shared" si="10"/>
        <v>-797131.59</v>
      </c>
      <c r="I790" t="str">
        <f t="shared" si="11"/>
        <v>Not Achieved</v>
      </c>
    </row>
    <row r="791" spans="1:9" x14ac:dyDescent="0.25">
      <c r="A791" t="s">
        <v>592</v>
      </c>
      <c r="B791">
        <v>2025</v>
      </c>
      <c r="C791" t="s">
        <v>9237</v>
      </c>
      <c r="D791">
        <v>800000</v>
      </c>
      <c r="E791">
        <v>3385.57</v>
      </c>
      <c r="G791" s="34">
        <f t="shared" si="9"/>
        <v>4.2319625000000003E-3</v>
      </c>
      <c r="H791">
        <f t="shared" si="10"/>
        <v>-796614.43</v>
      </c>
      <c r="I791" t="str">
        <f t="shared" si="11"/>
        <v>Not Achieved</v>
      </c>
    </row>
    <row r="792" spans="1:9" x14ac:dyDescent="0.25">
      <c r="A792" t="s">
        <v>338</v>
      </c>
      <c r="B792">
        <v>2024</v>
      </c>
      <c r="C792" t="s">
        <v>9226</v>
      </c>
      <c r="D792">
        <v>2000000</v>
      </c>
      <c r="E792">
        <v>9222.0499999999993</v>
      </c>
      <c r="G792" s="34">
        <f t="shared" si="9"/>
        <v>4.6110249999999995E-3</v>
      </c>
      <c r="H792">
        <f t="shared" si="10"/>
        <v>-1990777.95</v>
      </c>
      <c r="I792" t="str">
        <f t="shared" si="11"/>
        <v>Not Achieved</v>
      </c>
    </row>
    <row r="793" spans="1:9" x14ac:dyDescent="0.25">
      <c r="A793" t="s">
        <v>338</v>
      </c>
      <c r="B793">
        <v>2024</v>
      </c>
      <c r="C793" t="s">
        <v>9227</v>
      </c>
      <c r="D793">
        <v>2000000</v>
      </c>
      <c r="E793">
        <v>6940.0399999999991</v>
      </c>
      <c r="G793" s="34">
        <f t="shared" si="9"/>
        <v>3.4700199999999994E-3</v>
      </c>
      <c r="H793">
        <f t="shared" si="10"/>
        <v>-1993059.96</v>
      </c>
      <c r="I793" t="str">
        <f t="shared" si="11"/>
        <v>Not Achieved</v>
      </c>
    </row>
    <row r="794" spans="1:9" x14ac:dyDescent="0.25">
      <c r="A794" t="s">
        <v>338</v>
      </c>
      <c r="B794">
        <v>2024</v>
      </c>
      <c r="C794" t="s">
        <v>9228</v>
      </c>
      <c r="D794">
        <v>2000000</v>
      </c>
      <c r="E794">
        <v>11671.13</v>
      </c>
      <c r="G794" s="34">
        <f t="shared" si="9"/>
        <v>5.835565E-3</v>
      </c>
      <c r="H794">
        <f t="shared" si="10"/>
        <v>-1988328.87</v>
      </c>
      <c r="I794" t="str">
        <f t="shared" si="11"/>
        <v>Not Achieved</v>
      </c>
    </row>
    <row r="795" spans="1:9" x14ac:dyDescent="0.25">
      <c r="A795" t="s">
        <v>338</v>
      </c>
      <c r="B795">
        <v>2024</v>
      </c>
      <c r="C795" t="s">
        <v>9229</v>
      </c>
      <c r="D795">
        <v>2000000</v>
      </c>
      <c r="E795">
        <v>8284.17</v>
      </c>
      <c r="G795" s="34">
        <f t="shared" si="9"/>
        <v>4.1420850000000002E-3</v>
      </c>
      <c r="H795">
        <f t="shared" si="10"/>
        <v>-1991715.83</v>
      </c>
      <c r="I795" t="str">
        <f t="shared" si="11"/>
        <v>Not Achieved</v>
      </c>
    </row>
    <row r="796" spans="1:9" x14ac:dyDescent="0.25">
      <c r="A796" t="s">
        <v>338</v>
      </c>
      <c r="B796">
        <v>2024</v>
      </c>
      <c r="C796" t="s">
        <v>9230</v>
      </c>
      <c r="D796">
        <v>2000000</v>
      </c>
      <c r="E796">
        <v>1452.65</v>
      </c>
      <c r="G796" s="34">
        <f t="shared" si="9"/>
        <v>7.26325E-4</v>
      </c>
      <c r="H796">
        <f t="shared" si="10"/>
        <v>-1998547.35</v>
      </c>
      <c r="I796" t="str">
        <f t="shared" si="11"/>
        <v>Not Achieved</v>
      </c>
    </row>
    <row r="797" spans="1:9" x14ac:dyDescent="0.25">
      <c r="A797" t="s">
        <v>338</v>
      </c>
      <c r="B797">
        <v>2024</v>
      </c>
      <c r="C797" t="s">
        <v>9231</v>
      </c>
      <c r="D797">
        <v>2000000</v>
      </c>
      <c r="E797">
        <v>24783.439999999999</v>
      </c>
      <c r="G797" s="34">
        <f t="shared" si="9"/>
        <v>1.239172E-2</v>
      </c>
      <c r="H797">
        <f t="shared" si="10"/>
        <v>-1975216.56</v>
      </c>
      <c r="I797" t="str">
        <f t="shared" si="11"/>
        <v>Not Achieved</v>
      </c>
    </row>
    <row r="798" spans="1:9" x14ac:dyDescent="0.25">
      <c r="A798" t="s">
        <v>338</v>
      </c>
      <c r="B798">
        <v>2024</v>
      </c>
      <c r="C798" t="s">
        <v>9232</v>
      </c>
      <c r="D798">
        <v>2000000</v>
      </c>
      <c r="E798">
        <v>3299.53</v>
      </c>
      <c r="G798" s="34">
        <f t="shared" si="9"/>
        <v>1.6497650000000001E-3</v>
      </c>
      <c r="H798">
        <f t="shared" si="10"/>
        <v>-1996700.47</v>
      </c>
      <c r="I798" t="str">
        <f t="shared" si="11"/>
        <v>Not Achieved</v>
      </c>
    </row>
    <row r="799" spans="1:9" x14ac:dyDescent="0.25">
      <c r="A799" t="s">
        <v>338</v>
      </c>
      <c r="B799">
        <v>2024</v>
      </c>
      <c r="C799" t="s">
        <v>9233</v>
      </c>
      <c r="D799">
        <v>2000000</v>
      </c>
      <c r="E799">
        <v>12014.71</v>
      </c>
      <c r="G799" s="34">
        <f t="shared" si="9"/>
        <v>6.0073549999999998E-3</v>
      </c>
      <c r="H799">
        <f t="shared" si="10"/>
        <v>-1987985.29</v>
      </c>
      <c r="I799" t="str">
        <f t="shared" si="11"/>
        <v>Not Achieved</v>
      </c>
    </row>
    <row r="800" spans="1:9" x14ac:dyDescent="0.25">
      <c r="A800" t="s">
        <v>338</v>
      </c>
      <c r="B800">
        <v>2024</v>
      </c>
      <c r="C800" t="s">
        <v>9234</v>
      </c>
      <c r="D800">
        <v>2000000</v>
      </c>
      <c r="E800">
        <v>12664.75</v>
      </c>
      <c r="G800" s="34">
        <f t="shared" si="9"/>
        <v>6.3323750000000003E-3</v>
      </c>
      <c r="H800">
        <f t="shared" si="10"/>
        <v>-1987335.25</v>
      </c>
      <c r="I800" t="str">
        <f t="shared" si="11"/>
        <v>Not Achieved</v>
      </c>
    </row>
    <row r="801" spans="1:9" x14ac:dyDescent="0.25">
      <c r="A801" t="s">
        <v>338</v>
      </c>
      <c r="B801">
        <v>2025</v>
      </c>
      <c r="C801" t="s">
        <v>9235</v>
      </c>
      <c r="D801">
        <v>2000000</v>
      </c>
      <c r="E801">
        <v>5109.01</v>
      </c>
      <c r="G801" s="34">
        <f t="shared" si="9"/>
        <v>2.5545050000000003E-3</v>
      </c>
      <c r="H801">
        <f t="shared" si="10"/>
        <v>-1994890.99</v>
      </c>
      <c r="I801" t="str">
        <f t="shared" si="11"/>
        <v>Not Achieved</v>
      </c>
    </row>
    <row r="802" spans="1:9" x14ac:dyDescent="0.25">
      <c r="A802" t="s">
        <v>338</v>
      </c>
      <c r="B802">
        <v>2025</v>
      </c>
      <c r="C802" t="s">
        <v>9236</v>
      </c>
      <c r="D802">
        <v>2000000</v>
      </c>
      <c r="E802">
        <v>2917.95</v>
      </c>
      <c r="G802" s="34">
        <f t="shared" si="9"/>
        <v>1.4589749999999999E-3</v>
      </c>
      <c r="H802">
        <f t="shared" si="10"/>
        <v>-1997082.05</v>
      </c>
      <c r="I802" t="str">
        <f t="shared" si="11"/>
        <v>Not Achieved</v>
      </c>
    </row>
    <row r="803" spans="1:9" x14ac:dyDescent="0.25">
      <c r="A803" t="s">
        <v>338</v>
      </c>
      <c r="B803">
        <v>2025</v>
      </c>
      <c r="C803" t="s">
        <v>9237</v>
      </c>
      <c r="D803">
        <v>2000000</v>
      </c>
      <c r="E803">
        <v>2958.1499999999996</v>
      </c>
      <c r="G803" s="34">
        <f t="shared" si="9"/>
        <v>1.4790749999999998E-3</v>
      </c>
      <c r="H803">
        <f t="shared" si="10"/>
        <v>-1997041.85</v>
      </c>
      <c r="I803" t="str">
        <f t="shared" si="11"/>
        <v>Not Achieved</v>
      </c>
    </row>
    <row r="804" spans="1:9" x14ac:dyDescent="0.25">
      <c r="A804" t="s">
        <v>134</v>
      </c>
      <c r="B804">
        <v>2024</v>
      </c>
      <c r="C804" t="s">
        <v>9226</v>
      </c>
      <c r="D804">
        <v>1000000</v>
      </c>
      <c r="E804">
        <v>3410.41</v>
      </c>
      <c r="G804" s="34">
        <f t="shared" si="9"/>
        <v>3.41041E-3</v>
      </c>
      <c r="H804">
        <f t="shared" si="10"/>
        <v>-996589.59</v>
      </c>
      <c r="I804" t="str">
        <f t="shared" si="11"/>
        <v>Not Achieved</v>
      </c>
    </row>
    <row r="805" spans="1:9" x14ac:dyDescent="0.25">
      <c r="A805" t="s">
        <v>134</v>
      </c>
      <c r="B805">
        <v>2024</v>
      </c>
      <c r="C805" t="s">
        <v>9227</v>
      </c>
      <c r="D805">
        <v>1000000</v>
      </c>
      <c r="E805">
        <v>999.33</v>
      </c>
      <c r="G805" s="34">
        <f t="shared" si="9"/>
        <v>9.993300000000001E-4</v>
      </c>
      <c r="H805">
        <f t="shared" si="10"/>
        <v>-999000.67</v>
      </c>
      <c r="I805" t="str">
        <f t="shared" si="11"/>
        <v>Not Achieved</v>
      </c>
    </row>
    <row r="806" spans="1:9" x14ac:dyDescent="0.25">
      <c r="A806" t="s">
        <v>134</v>
      </c>
      <c r="B806">
        <v>2024</v>
      </c>
      <c r="C806" t="s">
        <v>9229</v>
      </c>
      <c r="D806">
        <v>1000000</v>
      </c>
      <c r="E806">
        <v>6406.36</v>
      </c>
      <c r="G806" s="34">
        <f t="shared" si="9"/>
        <v>6.4063599999999998E-3</v>
      </c>
      <c r="H806">
        <f t="shared" si="10"/>
        <v>-993593.64</v>
      </c>
      <c r="I806" t="str">
        <f t="shared" si="11"/>
        <v>Not Achieved</v>
      </c>
    </row>
    <row r="807" spans="1:9" x14ac:dyDescent="0.25">
      <c r="A807" t="s">
        <v>134</v>
      </c>
      <c r="B807">
        <v>2024</v>
      </c>
      <c r="C807" t="s">
        <v>9230</v>
      </c>
      <c r="D807">
        <v>1000000</v>
      </c>
      <c r="E807">
        <v>1963.77</v>
      </c>
      <c r="G807" s="34">
        <f t="shared" si="9"/>
        <v>1.9637700000000001E-3</v>
      </c>
      <c r="H807">
        <f t="shared" si="10"/>
        <v>-998036.23</v>
      </c>
      <c r="I807" t="str">
        <f t="shared" si="11"/>
        <v>Not Achieved</v>
      </c>
    </row>
    <row r="808" spans="1:9" x14ac:dyDescent="0.25">
      <c r="A808" t="s">
        <v>134</v>
      </c>
      <c r="B808">
        <v>2024</v>
      </c>
      <c r="C808" t="s">
        <v>9231</v>
      </c>
      <c r="D808">
        <v>1000000</v>
      </c>
      <c r="E808">
        <v>3805.57</v>
      </c>
      <c r="G808" s="34">
        <f t="shared" si="9"/>
        <v>3.8055700000000003E-3</v>
      </c>
      <c r="H808">
        <f t="shared" si="10"/>
        <v>-996194.43</v>
      </c>
      <c r="I808" t="str">
        <f t="shared" si="11"/>
        <v>Not Achieved</v>
      </c>
    </row>
    <row r="809" spans="1:9" x14ac:dyDescent="0.25">
      <c r="A809" t="s">
        <v>134</v>
      </c>
      <c r="B809">
        <v>2024</v>
      </c>
      <c r="C809" t="s">
        <v>9232</v>
      </c>
      <c r="D809">
        <v>1000000</v>
      </c>
      <c r="E809">
        <v>24863.129999999997</v>
      </c>
      <c r="G809" s="34">
        <f t="shared" si="9"/>
        <v>2.4863129999999997E-2</v>
      </c>
      <c r="H809">
        <f t="shared" si="10"/>
        <v>-975136.87</v>
      </c>
      <c r="I809" t="str">
        <f t="shared" si="11"/>
        <v>Not Achieved</v>
      </c>
    </row>
    <row r="810" spans="1:9" x14ac:dyDescent="0.25">
      <c r="A810" t="s">
        <v>134</v>
      </c>
      <c r="B810">
        <v>2024</v>
      </c>
      <c r="C810" t="s">
        <v>9233</v>
      </c>
      <c r="D810">
        <v>1000000</v>
      </c>
      <c r="E810">
        <v>10072.459999999999</v>
      </c>
      <c r="G810" s="34">
        <f t="shared" si="9"/>
        <v>1.0072459999999998E-2</v>
      </c>
      <c r="H810">
        <f t="shared" si="10"/>
        <v>-989927.54</v>
      </c>
      <c r="I810" t="str">
        <f t="shared" si="11"/>
        <v>Not Achieved</v>
      </c>
    </row>
    <row r="811" spans="1:9" x14ac:dyDescent="0.25">
      <c r="A811" t="s">
        <v>134</v>
      </c>
      <c r="B811">
        <v>2024</v>
      </c>
      <c r="C811" t="s">
        <v>9234</v>
      </c>
      <c r="D811">
        <v>1000000</v>
      </c>
      <c r="E811">
        <v>7457.33</v>
      </c>
      <c r="G811" s="34">
        <f t="shared" si="9"/>
        <v>7.4573299999999999E-3</v>
      </c>
      <c r="H811">
        <f t="shared" si="10"/>
        <v>-992542.67</v>
      </c>
      <c r="I811" t="str">
        <f t="shared" si="11"/>
        <v>Not Achieved</v>
      </c>
    </row>
    <row r="812" spans="1:9" x14ac:dyDescent="0.25">
      <c r="A812" t="s">
        <v>134</v>
      </c>
      <c r="B812">
        <v>2025</v>
      </c>
      <c r="C812" t="s">
        <v>9235</v>
      </c>
      <c r="D812">
        <v>1000000</v>
      </c>
      <c r="E812">
        <v>648.4</v>
      </c>
      <c r="G812" s="34">
        <f t="shared" si="9"/>
        <v>6.4839999999999993E-4</v>
      </c>
      <c r="H812">
        <f t="shared" si="10"/>
        <v>-999351.6</v>
      </c>
      <c r="I812" t="str">
        <f t="shared" si="11"/>
        <v>Not Achieved</v>
      </c>
    </row>
    <row r="813" spans="1:9" x14ac:dyDescent="0.25">
      <c r="A813" t="s">
        <v>134</v>
      </c>
      <c r="B813">
        <v>2025</v>
      </c>
      <c r="C813" t="s">
        <v>9236</v>
      </c>
      <c r="D813">
        <v>1000000</v>
      </c>
      <c r="E813">
        <v>2551.91</v>
      </c>
      <c r="G813" s="34">
        <f t="shared" si="9"/>
        <v>2.5519099999999997E-3</v>
      </c>
      <c r="H813">
        <f t="shared" si="10"/>
        <v>-997448.09</v>
      </c>
      <c r="I813" t="str">
        <f t="shared" si="11"/>
        <v>Not Achieved</v>
      </c>
    </row>
    <row r="814" spans="1:9" x14ac:dyDescent="0.25">
      <c r="A814" t="s">
        <v>134</v>
      </c>
      <c r="B814">
        <v>2025</v>
      </c>
      <c r="C814" t="s">
        <v>9237</v>
      </c>
      <c r="D814">
        <v>1000000</v>
      </c>
      <c r="E814">
        <v>13841.130000000001</v>
      </c>
      <c r="G814" s="34">
        <f t="shared" si="9"/>
        <v>1.3841130000000002E-2</v>
      </c>
      <c r="H814">
        <f t="shared" si="10"/>
        <v>-986158.87</v>
      </c>
      <c r="I814" t="str">
        <f t="shared" si="11"/>
        <v>Not Achieved</v>
      </c>
    </row>
    <row r="815" spans="1:9" x14ac:dyDescent="0.25">
      <c r="A815" t="s">
        <v>1335</v>
      </c>
      <c r="B815">
        <v>2024</v>
      </c>
      <c r="C815" t="s">
        <v>9226</v>
      </c>
      <c r="D815">
        <v>1500000</v>
      </c>
      <c r="E815">
        <v>8583.7599999999984</v>
      </c>
      <c r="G815" s="34">
        <f t="shared" si="9"/>
        <v>5.7225066666666659E-3</v>
      </c>
      <c r="H815">
        <f t="shared" si="10"/>
        <v>-1491416.24</v>
      </c>
      <c r="I815" t="str">
        <f t="shared" si="11"/>
        <v>Not Achieved</v>
      </c>
    </row>
    <row r="816" spans="1:9" x14ac:dyDescent="0.25">
      <c r="A816" t="s">
        <v>1335</v>
      </c>
      <c r="B816">
        <v>2024</v>
      </c>
      <c r="C816" t="s">
        <v>9227</v>
      </c>
      <c r="D816">
        <v>1500000</v>
      </c>
      <c r="E816">
        <v>3186.21</v>
      </c>
      <c r="G816" s="34">
        <f t="shared" si="9"/>
        <v>2.1241400000000001E-3</v>
      </c>
      <c r="H816">
        <f t="shared" si="10"/>
        <v>-1496813.79</v>
      </c>
      <c r="I816" t="str">
        <f t="shared" si="11"/>
        <v>Not Achieved</v>
      </c>
    </row>
    <row r="817" spans="1:9" x14ac:dyDescent="0.25">
      <c r="A817" t="s">
        <v>1335</v>
      </c>
      <c r="B817">
        <v>2024</v>
      </c>
      <c r="C817" t="s">
        <v>9228</v>
      </c>
      <c r="D817">
        <v>1500000</v>
      </c>
      <c r="E817">
        <v>4926.2199999999993</v>
      </c>
      <c r="G817" s="34">
        <f t="shared" si="9"/>
        <v>3.2841466666666663E-3</v>
      </c>
      <c r="H817">
        <f t="shared" si="10"/>
        <v>-1495073.78</v>
      </c>
      <c r="I817" t="str">
        <f t="shared" si="11"/>
        <v>Not Achieved</v>
      </c>
    </row>
    <row r="818" spans="1:9" x14ac:dyDescent="0.25">
      <c r="A818" t="s">
        <v>1335</v>
      </c>
      <c r="B818">
        <v>2024</v>
      </c>
      <c r="C818" t="s">
        <v>9229</v>
      </c>
      <c r="D818">
        <v>1500000</v>
      </c>
      <c r="E818">
        <v>17063.21</v>
      </c>
      <c r="G818" s="34">
        <f t="shared" si="9"/>
        <v>1.1375473333333332E-2</v>
      </c>
      <c r="H818">
        <f t="shared" si="10"/>
        <v>-1482936.79</v>
      </c>
      <c r="I818" t="str">
        <f t="shared" si="11"/>
        <v>Not Achieved</v>
      </c>
    </row>
    <row r="819" spans="1:9" x14ac:dyDescent="0.25">
      <c r="A819" t="s">
        <v>1335</v>
      </c>
      <c r="B819">
        <v>2024</v>
      </c>
      <c r="C819" t="s">
        <v>9230</v>
      </c>
      <c r="D819">
        <v>1500000</v>
      </c>
      <c r="E819">
        <v>8158.8899999999994</v>
      </c>
      <c r="G819" s="34">
        <f t="shared" si="9"/>
        <v>5.4392599999999996E-3</v>
      </c>
      <c r="H819">
        <f t="shared" si="10"/>
        <v>-1491841.11</v>
      </c>
      <c r="I819" t="str">
        <f t="shared" si="11"/>
        <v>Not Achieved</v>
      </c>
    </row>
    <row r="820" spans="1:9" x14ac:dyDescent="0.25">
      <c r="A820" t="s">
        <v>1335</v>
      </c>
      <c r="B820">
        <v>2024</v>
      </c>
      <c r="C820" t="s">
        <v>9231</v>
      </c>
      <c r="D820">
        <v>1500000</v>
      </c>
      <c r="E820">
        <v>9062.61</v>
      </c>
      <c r="G820" s="34">
        <f t="shared" si="9"/>
        <v>6.0417400000000003E-3</v>
      </c>
      <c r="H820">
        <f t="shared" si="10"/>
        <v>-1490937.39</v>
      </c>
      <c r="I820" t="str">
        <f t="shared" si="11"/>
        <v>Not Achieved</v>
      </c>
    </row>
    <row r="821" spans="1:9" x14ac:dyDescent="0.25">
      <c r="A821" t="s">
        <v>1335</v>
      </c>
      <c r="B821">
        <v>2024</v>
      </c>
      <c r="C821" t="s">
        <v>9232</v>
      </c>
      <c r="D821">
        <v>1500000</v>
      </c>
      <c r="E821">
        <v>1625.59</v>
      </c>
      <c r="G821" s="34">
        <f t="shared" si="9"/>
        <v>1.0837266666666667E-3</v>
      </c>
      <c r="H821">
        <f t="shared" si="10"/>
        <v>-1498374.41</v>
      </c>
      <c r="I821" t="str">
        <f t="shared" si="11"/>
        <v>Not Achieved</v>
      </c>
    </row>
    <row r="822" spans="1:9" x14ac:dyDescent="0.25">
      <c r="A822" t="s">
        <v>1335</v>
      </c>
      <c r="B822">
        <v>2024</v>
      </c>
      <c r="C822" t="s">
        <v>9234</v>
      </c>
      <c r="D822">
        <v>1500000</v>
      </c>
      <c r="E822">
        <v>1775.48</v>
      </c>
      <c r="G822" s="34">
        <f t="shared" si="9"/>
        <v>1.1836533333333334E-3</v>
      </c>
      <c r="H822">
        <f t="shared" si="10"/>
        <v>-1498224.52</v>
      </c>
      <c r="I822" t="str">
        <f t="shared" si="11"/>
        <v>Not Achieved</v>
      </c>
    </row>
    <row r="823" spans="1:9" x14ac:dyDescent="0.25">
      <c r="A823" t="s">
        <v>1335</v>
      </c>
      <c r="B823">
        <v>2025</v>
      </c>
      <c r="C823" t="s">
        <v>9235</v>
      </c>
      <c r="D823">
        <v>1500000</v>
      </c>
      <c r="E823">
        <v>2559.23</v>
      </c>
      <c r="G823" s="34">
        <f t="shared" si="9"/>
        <v>1.7061533333333333E-3</v>
      </c>
      <c r="H823">
        <f t="shared" si="10"/>
        <v>-1497440.77</v>
      </c>
      <c r="I823" t="str">
        <f t="shared" si="11"/>
        <v>Not Achieved</v>
      </c>
    </row>
    <row r="824" spans="1:9" x14ac:dyDescent="0.25">
      <c r="A824" t="s">
        <v>1335</v>
      </c>
      <c r="B824">
        <v>2025</v>
      </c>
      <c r="C824" t="s">
        <v>9237</v>
      </c>
      <c r="D824">
        <v>1500000</v>
      </c>
      <c r="E824">
        <v>2721.9700000000003</v>
      </c>
      <c r="G824" s="34">
        <f t="shared" si="9"/>
        <v>1.8146466666666668E-3</v>
      </c>
      <c r="H824">
        <f t="shared" si="10"/>
        <v>-1497278.03</v>
      </c>
      <c r="I824" t="str">
        <f t="shared" si="11"/>
        <v>Not Achieved</v>
      </c>
    </row>
    <row r="825" spans="1:9" x14ac:dyDescent="0.25">
      <c r="A825" t="s">
        <v>516</v>
      </c>
      <c r="B825">
        <v>2024</v>
      </c>
      <c r="C825" t="s">
        <v>9226</v>
      </c>
      <c r="D825">
        <v>2500000</v>
      </c>
      <c r="E825">
        <v>8966.7999999999993</v>
      </c>
      <c r="G825" s="34">
        <f t="shared" si="9"/>
        <v>3.5867199999999998E-3</v>
      </c>
      <c r="H825">
        <f t="shared" si="10"/>
        <v>-2491033.2000000002</v>
      </c>
      <c r="I825" t="str">
        <f t="shared" si="11"/>
        <v>Not Achieved</v>
      </c>
    </row>
    <row r="826" spans="1:9" x14ac:dyDescent="0.25">
      <c r="A826" t="s">
        <v>516</v>
      </c>
      <c r="B826">
        <v>2024</v>
      </c>
      <c r="C826" t="s">
        <v>9227</v>
      </c>
      <c r="D826">
        <v>2500000</v>
      </c>
      <c r="E826">
        <v>11589.74</v>
      </c>
      <c r="G826" s="34">
        <f t="shared" si="9"/>
        <v>4.6358959999999996E-3</v>
      </c>
      <c r="H826">
        <f t="shared" si="10"/>
        <v>-2488410.2599999998</v>
      </c>
      <c r="I826" t="str">
        <f t="shared" si="11"/>
        <v>Not Achieved</v>
      </c>
    </row>
    <row r="827" spans="1:9" x14ac:dyDescent="0.25">
      <c r="A827" t="s">
        <v>516</v>
      </c>
      <c r="B827">
        <v>2024</v>
      </c>
      <c r="C827" t="s">
        <v>9229</v>
      </c>
      <c r="D827">
        <v>2500000</v>
      </c>
      <c r="E827">
        <v>3049.72</v>
      </c>
      <c r="G827" s="34">
        <f t="shared" si="9"/>
        <v>1.2198879999999999E-3</v>
      </c>
      <c r="H827">
        <f t="shared" si="10"/>
        <v>-2496950.2799999998</v>
      </c>
      <c r="I827" t="str">
        <f t="shared" si="11"/>
        <v>Not Achieved</v>
      </c>
    </row>
    <row r="828" spans="1:9" x14ac:dyDescent="0.25">
      <c r="A828" t="s">
        <v>516</v>
      </c>
      <c r="B828">
        <v>2024</v>
      </c>
      <c r="C828" t="s">
        <v>9230</v>
      </c>
      <c r="D828">
        <v>2500000</v>
      </c>
      <c r="E828">
        <v>873.97</v>
      </c>
      <c r="G828" s="34">
        <f t="shared" si="9"/>
        <v>3.4958800000000001E-4</v>
      </c>
      <c r="H828">
        <f t="shared" si="10"/>
        <v>-2499126.0299999998</v>
      </c>
      <c r="I828" t="str">
        <f t="shared" si="11"/>
        <v>Not Achieved</v>
      </c>
    </row>
    <row r="829" spans="1:9" x14ac:dyDescent="0.25">
      <c r="A829" t="s">
        <v>516</v>
      </c>
      <c r="B829">
        <v>2024</v>
      </c>
      <c r="C829" t="s">
        <v>9231</v>
      </c>
      <c r="D829">
        <v>2500000</v>
      </c>
      <c r="E829">
        <v>9082.1499999999978</v>
      </c>
      <c r="G829" s="34">
        <f t="shared" si="9"/>
        <v>3.632859999999999E-3</v>
      </c>
      <c r="H829">
        <f t="shared" si="10"/>
        <v>-2490917.85</v>
      </c>
      <c r="I829" t="str">
        <f t="shared" si="11"/>
        <v>Not Achieved</v>
      </c>
    </row>
    <row r="830" spans="1:9" x14ac:dyDescent="0.25">
      <c r="A830" t="s">
        <v>516</v>
      </c>
      <c r="B830">
        <v>2024</v>
      </c>
      <c r="C830" t="s">
        <v>9232</v>
      </c>
      <c r="D830">
        <v>2500000</v>
      </c>
      <c r="E830">
        <v>5617.0300000000007</v>
      </c>
      <c r="G830" s="34">
        <f t="shared" si="9"/>
        <v>2.2468120000000004E-3</v>
      </c>
      <c r="H830">
        <f t="shared" si="10"/>
        <v>-2494382.9700000002</v>
      </c>
      <c r="I830" t="str">
        <f t="shared" si="11"/>
        <v>Not Achieved</v>
      </c>
    </row>
    <row r="831" spans="1:9" x14ac:dyDescent="0.25">
      <c r="A831" t="s">
        <v>516</v>
      </c>
      <c r="B831">
        <v>2024</v>
      </c>
      <c r="C831" t="s">
        <v>9233</v>
      </c>
      <c r="D831">
        <v>2500000</v>
      </c>
      <c r="E831">
        <v>13288.37</v>
      </c>
      <c r="G831" s="34">
        <f t="shared" si="9"/>
        <v>5.3153480000000001E-3</v>
      </c>
      <c r="H831">
        <f t="shared" si="10"/>
        <v>-2486711.63</v>
      </c>
      <c r="I831" t="str">
        <f t="shared" si="11"/>
        <v>Not Achieved</v>
      </c>
    </row>
    <row r="832" spans="1:9" x14ac:dyDescent="0.25">
      <c r="A832" t="s">
        <v>516</v>
      </c>
      <c r="B832">
        <v>2024</v>
      </c>
      <c r="C832" t="s">
        <v>9234</v>
      </c>
      <c r="D832">
        <v>2500000</v>
      </c>
      <c r="E832">
        <v>2707.5</v>
      </c>
      <c r="G832" s="34">
        <f t="shared" si="9"/>
        <v>1.083E-3</v>
      </c>
      <c r="H832">
        <f t="shared" si="10"/>
        <v>-2497292.5</v>
      </c>
      <c r="I832" t="str">
        <f t="shared" si="11"/>
        <v>Not Achieved</v>
      </c>
    </row>
    <row r="833" spans="1:9" x14ac:dyDescent="0.25">
      <c r="A833" t="s">
        <v>516</v>
      </c>
      <c r="B833">
        <v>2025</v>
      </c>
      <c r="C833" t="s">
        <v>9236</v>
      </c>
      <c r="D833">
        <v>2500000</v>
      </c>
      <c r="E833">
        <v>1952.02</v>
      </c>
      <c r="G833" s="34">
        <f t="shared" si="9"/>
        <v>7.8080800000000002E-4</v>
      </c>
      <c r="H833">
        <f t="shared" si="10"/>
        <v>-2498047.98</v>
      </c>
      <c r="I833" t="str">
        <f t="shared" si="11"/>
        <v>Not Achieved</v>
      </c>
    </row>
    <row r="834" spans="1:9" x14ac:dyDescent="0.25">
      <c r="A834" t="s">
        <v>516</v>
      </c>
      <c r="B834">
        <v>2025</v>
      </c>
      <c r="C834" t="s">
        <v>9237</v>
      </c>
      <c r="D834">
        <v>2500000</v>
      </c>
      <c r="E834">
        <v>3375.33</v>
      </c>
      <c r="G834" s="34">
        <f t="shared" si="9"/>
        <v>1.350132E-3</v>
      </c>
      <c r="H834">
        <f t="shared" si="10"/>
        <v>-2496624.67</v>
      </c>
      <c r="I834" t="str">
        <f t="shared" si="11"/>
        <v>Not Achieved</v>
      </c>
    </row>
    <row r="835" spans="1:9" x14ac:dyDescent="0.25">
      <c r="A835" t="s">
        <v>965</v>
      </c>
      <c r="B835">
        <v>2024</v>
      </c>
      <c r="C835" t="s">
        <v>9226</v>
      </c>
      <c r="D835">
        <v>1500000</v>
      </c>
      <c r="E835">
        <v>1640.43</v>
      </c>
      <c r="G835" s="34">
        <f t="shared" si="9"/>
        <v>1.09362E-3</v>
      </c>
      <c r="H835">
        <f t="shared" si="10"/>
        <v>-1498359.57</v>
      </c>
      <c r="I835" t="str">
        <f t="shared" si="11"/>
        <v>Not Achieved</v>
      </c>
    </row>
    <row r="836" spans="1:9" x14ac:dyDescent="0.25">
      <c r="A836" t="s">
        <v>965</v>
      </c>
      <c r="B836">
        <v>2024</v>
      </c>
      <c r="C836" t="s">
        <v>9227</v>
      </c>
      <c r="D836">
        <v>1500000</v>
      </c>
      <c r="E836">
        <v>16196.1</v>
      </c>
      <c r="G836" s="34">
        <f t="shared" si="9"/>
        <v>1.07974E-2</v>
      </c>
      <c r="H836">
        <f t="shared" si="10"/>
        <v>-1483803.9</v>
      </c>
      <c r="I836" t="str">
        <f t="shared" si="11"/>
        <v>Not Achieved</v>
      </c>
    </row>
    <row r="837" spans="1:9" x14ac:dyDescent="0.25">
      <c r="A837" t="s">
        <v>965</v>
      </c>
      <c r="B837">
        <v>2024</v>
      </c>
      <c r="C837" t="s">
        <v>9228</v>
      </c>
      <c r="D837">
        <v>1500000</v>
      </c>
      <c r="E837">
        <v>18614.28</v>
      </c>
      <c r="G837" s="34">
        <f t="shared" si="9"/>
        <v>1.2409519999999999E-2</v>
      </c>
      <c r="H837">
        <f t="shared" si="10"/>
        <v>-1481385.72</v>
      </c>
      <c r="I837" t="str">
        <f t="shared" si="11"/>
        <v>Not Achieved</v>
      </c>
    </row>
    <row r="838" spans="1:9" x14ac:dyDescent="0.25">
      <c r="A838" t="s">
        <v>965</v>
      </c>
      <c r="B838">
        <v>2024</v>
      </c>
      <c r="C838" t="s">
        <v>9229</v>
      </c>
      <c r="D838">
        <v>1500000</v>
      </c>
      <c r="E838">
        <v>3159.84</v>
      </c>
      <c r="G838" s="34">
        <f t="shared" si="9"/>
        <v>2.1065599999999999E-3</v>
      </c>
      <c r="H838">
        <f t="shared" si="10"/>
        <v>-1496840.16</v>
      </c>
      <c r="I838" t="str">
        <f t="shared" si="11"/>
        <v>Not Achieved</v>
      </c>
    </row>
    <row r="839" spans="1:9" x14ac:dyDescent="0.25">
      <c r="A839" t="s">
        <v>965</v>
      </c>
      <c r="B839">
        <v>2024</v>
      </c>
      <c r="C839" t="s">
        <v>9230</v>
      </c>
      <c r="D839">
        <v>1500000</v>
      </c>
      <c r="E839">
        <v>4492.1000000000004</v>
      </c>
      <c r="G839" s="34">
        <f t="shared" ref="G839:G902" si="12">E839/D839</f>
        <v>2.9947333333333334E-3</v>
      </c>
      <c r="H839">
        <f t="shared" ref="H839:H902" si="13">E839-D839</f>
        <v>-1495507.9</v>
      </c>
      <c r="I839" t="str">
        <f t="shared" ref="I839:I902" si="14">IF(H839&gt;=0,"Achieved","Not Achieved")</f>
        <v>Not Achieved</v>
      </c>
    </row>
    <row r="840" spans="1:9" x14ac:dyDescent="0.25">
      <c r="A840" t="s">
        <v>965</v>
      </c>
      <c r="B840">
        <v>2024</v>
      </c>
      <c r="C840" t="s">
        <v>9231</v>
      </c>
      <c r="D840">
        <v>1500000</v>
      </c>
      <c r="E840">
        <v>14623.71</v>
      </c>
      <c r="G840" s="34">
        <f t="shared" si="12"/>
        <v>9.7491399999999999E-3</v>
      </c>
      <c r="H840">
        <f t="shared" si="13"/>
        <v>-1485376.29</v>
      </c>
      <c r="I840" t="str">
        <f t="shared" si="14"/>
        <v>Not Achieved</v>
      </c>
    </row>
    <row r="841" spans="1:9" x14ac:dyDescent="0.25">
      <c r="A841" t="s">
        <v>965</v>
      </c>
      <c r="B841">
        <v>2024</v>
      </c>
      <c r="C841" t="s">
        <v>9232</v>
      </c>
      <c r="D841">
        <v>1500000</v>
      </c>
      <c r="E841">
        <v>839.65</v>
      </c>
      <c r="G841" s="34">
        <f t="shared" si="12"/>
        <v>5.597666666666667E-4</v>
      </c>
      <c r="H841">
        <f t="shared" si="13"/>
        <v>-1499160.35</v>
      </c>
      <c r="I841" t="str">
        <f t="shared" si="14"/>
        <v>Not Achieved</v>
      </c>
    </row>
    <row r="842" spans="1:9" x14ac:dyDescent="0.25">
      <c r="A842" t="s">
        <v>965</v>
      </c>
      <c r="B842">
        <v>2024</v>
      </c>
      <c r="C842" t="s">
        <v>9233</v>
      </c>
      <c r="D842">
        <v>1500000</v>
      </c>
      <c r="E842">
        <v>2682.9700000000003</v>
      </c>
      <c r="G842" s="34">
        <f t="shared" si="12"/>
        <v>1.7886466666666668E-3</v>
      </c>
      <c r="H842">
        <f t="shared" si="13"/>
        <v>-1497317.03</v>
      </c>
      <c r="I842" t="str">
        <f t="shared" si="14"/>
        <v>Not Achieved</v>
      </c>
    </row>
    <row r="843" spans="1:9" x14ac:dyDescent="0.25">
      <c r="A843" t="s">
        <v>965</v>
      </c>
      <c r="B843">
        <v>2024</v>
      </c>
      <c r="C843" t="s">
        <v>9234</v>
      </c>
      <c r="D843">
        <v>1500000</v>
      </c>
      <c r="E843">
        <v>6197.05</v>
      </c>
      <c r="G843" s="34">
        <f t="shared" si="12"/>
        <v>4.1313666666666672E-3</v>
      </c>
      <c r="H843">
        <f t="shared" si="13"/>
        <v>-1493802.95</v>
      </c>
      <c r="I843" t="str">
        <f t="shared" si="14"/>
        <v>Not Achieved</v>
      </c>
    </row>
    <row r="844" spans="1:9" x14ac:dyDescent="0.25">
      <c r="A844" t="s">
        <v>965</v>
      </c>
      <c r="B844">
        <v>2025</v>
      </c>
      <c r="C844" t="s">
        <v>9236</v>
      </c>
      <c r="D844">
        <v>1500000</v>
      </c>
      <c r="E844">
        <v>13764.74</v>
      </c>
      <c r="G844" s="34">
        <f t="shared" si="12"/>
        <v>9.176493333333334E-3</v>
      </c>
      <c r="H844">
        <f t="shared" si="13"/>
        <v>-1486235.26</v>
      </c>
      <c r="I844" t="str">
        <f t="shared" si="14"/>
        <v>Not Achieved</v>
      </c>
    </row>
    <row r="845" spans="1:9" x14ac:dyDescent="0.25">
      <c r="A845" t="s">
        <v>965</v>
      </c>
      <c r="B845">
        <v>2025</v>
      </c>
      <c r="C845" t="s">
        <v>9237</v>
      </c>
      <c r="D845">
        <v>1500000</v>
      </c>
      <c r="E845">
        <v>4062.4399999999996</v>
      </c>
      <c r="G845" s="34">
        <f t="shared" si="12"/>
        <v>2.7082933333333332E-3</v>
      </c>
      <c r="H845">
        <f t="shared" si="13"/>
        <v>-1495937.56</v>
      </c>
      <c r="I845" t="str">
        <f t="shared" si="14"/>
        <v>Not Achieved</v>
      </c>
    </row>
    <row r="846" spans="1:9" x14ac:dyDescent="0.25">
      <c r="A846" t="s">
        <v>737</v>
      </c>
      <c r="B846">
        <v>2024</v>
      </c>
      <c r="C846" t="s">
        <v>9226</v>
      </c>
      <c r="D846">
        <v>2500000</v>
      </c>
      <c r="E846">
        <v>10142.08</v>
      </c>
      <c r="G846" s="34">
        <f t="shared" si="12"/>
        <v>4.0568319999999998E-3</v>
      </c>
      <c r="H846">
        <f t="shared" si="13"/>
        <v>-2489857.92</v>
      </c>
      <c r="I846" t="str">
        <f t="shared" si="14"/>
        <v>Not Achieved</v>
      </c>
    </row>
    <row r="847" spans="1:9" x14ac:dyDescent="0.25">
      <c r="A847" t="s">
        <v>737</v>
      </c>
      <c r="B847">
        <v>2024</v>
      </c>
      <c r="C847" t="s">
        <v>9227</v>
      </c>
      <c r="D847">
        <v>2500000</v>
      </c>
      <c r="E847">
        <v>7257.37</v>
      </c>
      <c r="G847" s="34">
        <f t="shared" si="12"/>
        <v>2.9029479999999998E-3</v>
      </c>
      <c r="H847">
        <f t="shared" si="13"/>
        <v>-2492742.63</v>
      </c>
      <c r="I847" t="str">
        <f t="shared" si="14"/>
        <v>Not Achieved</v>
      </c>
    </row>
    <row r="848" spans="1:9" x14ac:dyDescent="0.25">
      <c r="A848" t="s">
        <v>737</v>
      </c>
      <c r="B848">
        <v>2024</v>
      </c>
      <c r="C848" t="s">
        <v>9228</v>
      </c>
      <c r="D848">
        <v>2500000</v>
      </c>
      <c r="E848">
        <v>7845.68</v>
      </c>
      <c r="G848" s="34">
        <f t="shared" si="12"/>
        <v>3.1382720000000001E-3</v>
      </c>
      <c r="H848">
        <f t="shared" si="13"/>
        <v>-2492154.3199999998</v>
      </c>
      <c r="I848" t="str">
        <f t="shared" si="14"/>
        <v>Not Achieved</v>
      </c>
    </row>
    <row r="849" spans="1:9" x14ac:dyDescent="0.25">
      <c r="A849" t="s">
        <v>737</v>
      </c>
      <c r="B849">
        <v>2024</v>
      </c>
      <c r="C849" t="s">
        <v>9229</v>
      </c>
      <c r="D849">
        <v>2500000</v>
      </c>
      <c r="E849">
        <v>8146.32</v>
      </c>
      <c r="G849" s="34">
        <f t="shared" si="12"/>
        <v>3.2585279999999997E-3</v>
      </c>
      <c r="H849">
        <f t="shared" si="13"/>
        <v>-2491853.6800000002</v>
      </c>
      <c r="I849" t="str">
        <f t="shared" si="14"/>
        <v>Not Achieved</v>
      </c>
    </row>
    <row r="850" spans="1:9" x14ac:dyDescent="0.25">
      <c r="A850" t="s">
        <v>737</v>
      </c>
      <c r="B850">
        <v>2024</v>
      </c>
      <c r="C850" t="s">
        <v>9230</v>
      </c>
      <c r="D850">
        <v>2500000</v>
      </c>
      <c r="E850">
        <v>22856.219999999998</v>
      </c>
      <c r="G850" s="34">
        <f t="shared" si="12"/>
        <v>9.142487999999999E-3</v>
      </c>
      <c r="H850">
        <f t="shared" si="13"/>
        <v>-2477143.7799999998</v>
      </c>
      <c r="I850" t="str">
        <f t="shared" si="14"/>
        <v>Not Achieved</v>
      </c>
    </row>
    <row r="851" spans="1:9" x14ac:dyDescent="0.25">
      <c r="A851" t="s">
        <v>737</v>
      </c>
      <c r="B851">
        <v>2024</v>
      </c>
      <c r="C851" t="s">
        <v>9231</v>
      </c>
      <c r="D851">
        <v>2500000</v>
      </c>
      <c r="E851">
        <v>3510.45</v>
      </c>
      <c r="G851" s="34">
        <f t="shared" si="12"/>
        <v>1.4041799999999999E-3</v>
      </c>
      <c r="H851">
        <f t="shared" si="13"/>
        <v>-2496489.5499999998</v>
      </c>
      <c r="I851" t="str">
        <f t="shared" si="14"/>
        <v>Not Achieved</v>
      </c>
    </row>
    <row r="852" spans="1:9" x14ac:dyDescent="0.25">
      <c r="A852" t="s">
        <v>737</v>
      </c>
      <c r="B852">
        <v>2024</v>
      </c>
      <c r="C852" t="s">
        <v>9232</v>
      </c>
      <c r="D852">
        <v>2500000</v>
      </c>
      <c r="E852">
        <v>17579.22</v>
      </c>
      <c r="G852" s="34">
        <f t="shared" si="12"/>
        <v>7.0316880000000003E-3</v>
      </c>
      <c r="H852">
        <f t="shared" si="13"/>
        <v>-2482420.7799999998</v>
      </c>
      <c r="I852" t="str">
        <f t="shared" si="14"/>
        <v>Not Achieved</v>
      </c>
    </row>
    <row r="853" spans="1:9" x14ac:dyDescent="0.25">
      <c r="A853" t="s">
        <v>737</v>
      </c>
      <c r="B853">
        <v>2024</v>
      </c>
      <c r="C853" t="s">
        <v>9233</v>
      </c>
      <c r="D853">
        <v>2500000</v>
      </c>
      <c r="E853">
        <v>3124.95</v>
      </c>
      <c r="G853" s="34">
        <f t="shared" si="12"/>
        <v>1.2499799999999999E-3</v>
      </c>
      <c r="H853">
        <f t="shared" si="13"/>
        <v>-2496875.0499999998</v>
      </c>
      <c r="I853" t="str">
        <f t="shared" si="14"/>
        <v>Not Achieved</v>
      </c>
    </row>
    <row r="854" spans="1:9" x14ac:dyDescent="0.25">
      <c r="A854" t="s">
        <v>737</v>
      </c>
      <c r="B854">
        <v>2024</v>
      </c>
      <c r="C854" t="s">
        <v>9234</v>
      </c>
      <c r="D854">
        <v>2500000</v>
      </c>
      <c r="E854">
        <v>3186.0299999999997</v>
      </c>
      <c r="G854" s="34">
        <f t="shared" si="12"/>
        <v>1.2744119999999999E-3</v>
      </c>
      <c r="H854">
        <f t="shared" si="13"/>
        <v>-2496813.9700000002</v>
      </c>
      <c r="I854" t="str">
        <f t="shared" si="14"/>
        <v>Not Achieved</v>
      </c>
    </row>
    <row r="855" spans="1:9" x14ac:dyDescent="0.25">
      <c r="A855" t="s">
        <v>737</v>
      </c>
      <c r="B855">
        <v>2025</v>
      </c>
      <c r="C855" t="s">
        <v>9235</v>
      </c>
      <c r="D855">
        <v>2500000</v>
      </c>
      <c r="E855">
        <v>6742.48</v>
      </c>
      <c r="G855" s="34">
        <f t="shared" si="12"/>
        <v>2.6969919999999996E-3</v>
      </c>
      <c r="H855">
        <f t="shared" si="13"/>
        <v>-2493257.52</v>
      </c>
      <c r="I855" t="str">
        <f t="shared" si="14"/>
        <v>Not Achieved</v>
      </c>
    </row>
    <row r="856" spans="1:9" x14ac:dyDescent="0.25">
      <c r="A856" t="s">
        <v>737</v>
      </c>
      <c r="B856">
        <v>2025</v>
      </c>
      <c r="C856" t="s">
        <v>9236</v>
      </c>
      <c r="D856">
        <v>2500000</v>
      </c>
      <c r="E856">
        <v>714.81</v>
      </c>
      <c r="G856" s="34">
        <f t="shared" si="12"/>
        <v>2.8592399999999995E-4</v>
      </c>
      <c r="H856">
        <f t="shared" si="13"/>
        <v>-2499285.19</v>
      </c>
      <c r="I856" t="str">
        <f t="shared" si="14"/>
        <v>Not Achieved</v>
      </c>
    </row>
    <row r="857" spans="1:9" x14ac:dyDescent="0.25">
      <c r="A857" t="s">
        <v>737</v>
      </c>
      <c r="B857">
        <v>2025</v>
      </c>
      <c r="C857" t="s">
        <v>9237</v>
      </c>
      <c r="D857">
        <v>2500000</v>
      </c>
      <c r="E857">
        <v>6033.73</v>
      </c>
      <c r="G857" s="34">
        <f t="shared" si="12"/>
        <v>2.4134919999999997E-3</v>
      </c>
      <c r="H857">
        <f t="shared" si="13"/>
        <v>-2493966.27</v>
      </c>
      <c r="I857" t="str">
        <f t="shared" si="14"/>
        <v>Not Achieved</v>
      </c>
    </row>
    <row r="858" spans="1:9" x14ac:dyDescent="0.25">
      <c r="A858" t="s">
        <v>282</v>
      </c>
      <c r="B858">
        <v>2024</v>
      </c>
      <c r="C858" t="s">
        <v>9226</v>
      </c>
      <c r="D858">
        <v>800000</v>
      </c>
      <c r="E858">
        <v>10921.150000000001</v>
      </c>
      <c r="G858" s="34">
        <f t="shared" si="12"/>
        <v>1.3651437500000002E-2</v>
      </c>
      <c r="H858">
        <f t="shared" si="13"/>
        <v>-789078.85</v>
      </c>
      <c r="I858" t="str">
        <f t="shared" si="14"/>
        <v>Not Achieved</v>
      </c>
    </row>
    <row r="859" spans="1:9" x14ac:dyDescent="0.25">
      <c r="A859" t="s">
        <v>282</v>
      </c>
      <c r="B859">
        <v>2024</v>
      </c>
      <c r="C859" t="s">
        <v>9227</v>
      </c>
      <c r="D859">
        <v>800000</v>
      </c>
      <c r="E859">
        <v>11212.310000000001</v>
      </c>
      <c r="G859" s="34">
        <f t="shared" si="12"/>
        <v>1.4015387500000002E-2</v>
      </c>
      <c r="H859">
        <f t="shared" si="13"/>
        <v>-788787.69</v>
      </c>
      <c r="I859" t="str">
        <f t="shared" si="14"/>
        <v>Not Achieved</v>
      </c>
    </row>
    <row r="860" spans="1:9" x14ac:dyDescent="0.25">
      <c r="A860" t="s">
        <v>282</v>
      </c>
      <c r="B860">
        <v>2024</v>
      </c>
      <c r="C860" t="s">
        <v>9228</v>
      </c>
      <c r="D860">
        <v>800000</v>
      </c>
      <c r="E860">
        <v>1138.06</v>
      </c>
      <c r="G860" s="34">
        <f t="shared" si="12"/>
        <v>1.4225749999999999E-3</v>
      </c>
      <c r="H860">
        <f t="shared" si="13"/>
        <v>-798861.94</v>
      </c>
      <c r="I860" t="str">
        <f t="shared" si="14"/>
        <v>Not Achieved</v>
      </c>
    </row>
    <row r="861" spans="1:9" x14ac:dyDescent="0.25">
      <c r="A861" t="s">
        <v>282</v>
      </c>
      <c r="B861">
        <v>2024</v>
      </c>
      <c r="C861" t="s">
        <v>9229</v>
      </c>
      <c r="D861">
        <v>800000</v>
      </c>
      <c r="E861">
        <v>5111.7299999999996</v>
      </c>
      <c r="G861" s="34">
        <f t="shared" si="12"/>
        <v>6.3896624999999997E-3</v>
      </c>
      <c r="H861">
        <f t="shared" si="13"/>
        <v>-794888.27</v>
      </c>
      <c r="I861" t="str">
        <f t="shared" si="14"/>
        <v>Not Achieved</v>
      </c>
    </row>
    <row r="862" spans="1:9" x14ac:dyDescent="0.25">
      <c r="A862" t="s">
        <v>282</v>
      </c>
      <c r="B862">
        <v>2024</v>
      </c>
      <c r="C862" t="s">
        <v>9230</v>
      </c>
      <c r="D862">
        <v>800000</v>
      </c>
      <c r="E862">
        <v>1388.62</v>
      </c>
      <c r="G862" s="34">
        <f t="shared" si="12"/>
        <v>1.7357749999999999E-3</v>
      </c>
      <c r="H862">
        <f t="shared" si="13"/>
        <v>-798611.38</v>
      </c>
      <c r="I862" t="str">
        <f t="shared" si="14"/>
        <v>Not Achieved</v>
      </c>
    </row>
    <row r="863" spans="1:9" x14ac:dyDescent="0.25">
      <c r="A863" t="s">
        <v>282</v>
      </c>
      <c r="B863">
        <v>2024</v>
      </c>
      <c r="C863" t="s">
        <v>9231</v>
      </c>
      <c r="D863">
        <v>800000</v>
      </c>
      <c r="E863">
        <v>4170.41</v>
      </c>
      <c r="G863" s="34">
        <f t="shared" si="12"/>
        <v>5.2130125000000001E-3</v>
      </c>
      <c r="H863">
        <f t="shared" si="13"/>
        <v>-795829.59</v>
      </c>
      <c r="I863" t="str">
        <f t="shared" si="14"/>
        <v>Not Achieved</v>
      </c>
    </row>
    <row r="864" spans="1:9" x14ac:dyDescent="0.25">
      <c r="A864" t="s">
        <v>282</v>
      </c>
      <c r="B864">
        <v>2024</v>
      </c>
      <c r="C864" t="s">
        <v>9232</v>
      </c>
      <c r="D864">
        <v>800000</v>
      </c>
      <c r="E864">
        <v>27998.31</v>
      </c>
      <c r="G864" s="34">
        <f t="shared" si="12"/>
        <v>3.4997887500000005E-2</v>
      </c>
      <c r="H864">
        <f t="shared" si="13"/>
        <v>-772001.69</v>
      </c>
      <c r="I864" t="str">
        <f t="shared" si="14"/>
        <v>Not Achieved</v>
      </c>
    </row>
    <row r="865" spans="1:9" x14ac:dyDescent="0.25">
      <c r="A865" t="s">
        <v>282</v>
      </c>
      <c r="B865">
        <v>2024</v>
      </c>
      <c r="C865" t="s">
        <v>9233</v>
      </c>
      <c r="D865">
        <v>800000</v>
      </c>
      <c r="E865">
        <v>22579.510000000002</v>
      </c>
      <c r="G865" s="34">
        <f t="shared" si="12"/>
        <v>2.8224387500000003E-2</v>
      </c>
      <c r="H865">
        <f t="shared" si="13"/>
        <v>-777420.49</v>
      </c>
      <c r="I865" t="str">
        <f t="shared" si="14"/>
        <v>Not Achieved</v>
      </c>
    </row>
    <row r="866" spans="1:9" x14ac:dyDescent="0.25">
      <c r="A866" t="s">
        <v>282</v>
      </c>
      <c r="B866">
        <v>2025</v>
      </c>
      <c r="C866" t="s">
        <v>9236</v>
      </c>
      <c r="D866">
        <v>800000</v>
      </c>
      <c r="E866">
        <v>5827.05</v>
      </c>
      <c r="G866" s="34">
        <f t="shared" si="12"/>
        <v>7.2838125000000004E-3</v>
      </c>
      <c r="H866">
        <f t="shared" si="13"/>
        <v>-794172.95</v>
      </c>
      <c r="I866" t="str">
        <f t="shared" si="14"/>
        <v>Not Achieved</v>
      </c>
    </row>
    <row r="867" spans="1:9" x14ac:dyDescent="0.25">
      <c r="A867" t="s">
        <v>282</v>
      </c>
      <c r="B867">
        <v>2025</v>
      </c>
      <c r="C867" t="s">
        <v>9237</v>
      </c>
      <c r="D867">
        <v>800000</v>
      </c>
      <c r="E867">
        <v>4503.04</v>
      </c>
      <c r="G867" s="34">
        <f t="shared" si="12"/>
        <v>5.6287999999999998E-3</v>
      </c>
      <c r="H867">
        <f t="shared" si="13"/>
        <v>-795496.95999999996</v>
      </c>
      <c r="I867" t="str">
        <f t="shared" si="14"/>
        <v>Not Achieved</v>
      </c>
    </row>
    <row r="868" spans="1:9" x14ac:dyDescent="0.25">
      <c r="A868" t="s">
        <v>1033</v>
      </c>
      <c r="B868">
        <v>2024</v>
      </c>
      <c r="C868" t="s">
        <v>9226</v>
      </c>
      <c r="D868">
        <v>2000000</v>
      </c>
      <c r="E868">
        <v>4649.83</v>
      </c>
      <c r="G868" s="34">
        <f t="shared" si="12"/>
        <v>2.3249149999999999E-3</v>
      </c>
      <c r="H868">
        <f t="shared" si="13"/>
        <v>-1995350.17</v>
      </c>
      <c r="I868" t="str">
        <f t="shared" si="14"/>
        <v>Not Achieved</v>
      </c>
    </row>
    <row r="869" spans="1:9" x14ac:dyDescent="0.25">
      <c r="A869" t="s">
        <v>1033</v>
      </c>
      <c r="B869">
        <v>2024</v>
      </c>
      <c r="C869" t="s">
        <v>9229</v>
      </c>
      <c r="D869">
        <v>2000000</v>
      </c>
      <c r="E869">
        <v>10933.85</v>
      </c>
      <c r="G869" s="34">
        <f t="shared" si="12"/>
        <v>5.4669250000000001E-3</v>
      </c>
      <c r="H869">
        <f t="shared" si="13"/>
        <v>-1989066.15</v>
      </c>
      <c r="I869" t="str">
        <f t="shared" si="14"/>
        <v>Not Achieved</v>
      </c>
    </row>
    <row r="870" spans="1:9" x14ac:dyDescent="0.25">
      <c r="A870" t="s">
        <v>1033</v>
      </c>
      <c r="B870">
        <v>2024</v>
      </c>
      <c r="C870" t="s">
        <v>9231</v>
      </c>
      <c r="D870">
        <v>2000000</v>
      </c>
      <c r="E870">
        <v>4434.4399999999996</v>
      </c>
      <c r="G870" s="34">
        <f t="shared" si="12"/>
        <v>2.2172199999999998E-3</v>
      </c>
      <c r="H870">
        <f t="shared" si="13"/>
        <v>-1995565.56</v>
      </c>
      <c r="I870" t="str">
        <f t="shared" si="14"/>
        <v>Not Achieved</v>
      </c>
    </row>
    <row r="871" spans="1:9" x14ac:dyDescent="0.25">
      <c r="A871" t="s">
        <v>1033</v>
      </c>
      <c r="B871">
        <v>2024</v>
      </c>
      <c r="C871" t="s">
        <v>9232</v>
      </c>
      <c r="D871">
        <v>2000000</v>
      </c>
      <c r="E871">
        <v>21449</v>
      </c>
      <c r="G871" s="34">
        <f t="shared" si="12"/>
        <v>1.07245E-2</v>
      </c>
      <c r="H871">
        <f t="shared" si="13"/>
        <v>-1978551</v>
      </c>
      <c r="I871" t="str">
        <f t="shared" si="14"/>
        <v>Not Achieved</v>
      </c>
    </row>
    <row r="872" spans="1:9" x14ac:dyDescent="0.25">
      <c r="A872" t="s">
        <v>1033</v>
      </c>
      <c r="B872">
        <v>2024</v>
      </c>
      <c r="C872" t="s">
        <v>9233</v>
      </c>
      <c r="D872">
        <v>2000000</v>
      </c>
      <c r="E872">
        <v>1939.12</v>
      </c>
      <c r="G872" s="34">
        <f t="shared" si="12"/>
        <v>9.6955999999999995E-4</v>
      </c>
      <c r="H872">
        <f t="shared" si="13"/>
        <v>-1998060.88</v>
      </c>
      <c r="I872" t="str">
        <f t="shared" si="14"/>
        <v>Not Achieved</v>
      </c>
    </row>
    <row r="873" spans="1:9" x14ac:dyDescent="0.25">
      <c r="A873" t="s">
        <v>1033</v>
      </c>
      <c r="B873">
        <v>2024</v>
      </c>
      <c r="C873" t="s">
        <v>9234</v>
      </c>
      <c r="D873">
        <v>2000000</v>
      </c>
      <c r="E873">
        <v>6727.79</v>
      </c>
      <c r="G873" s="34">
        <f t="shared" si="12"/>
        <v>3.363895E-3</v>
      </c>
      <c r="H873">
        <f t="shared" si="13"/>
        <v>-1993272.21</v>
      </c>
      <c r="I873" t="str">
        <f t="shared" si="14"/>
        <v>Not Achieved</v>
      </c>
    </row>
    <row r="874" spans="1:9" x14ac:dyDescent="0.25">
      <c r="A874" t="s">
        <v>1033</v>
      </c>
      <c r="B874">
        <v>2025</v>
      </c>
      <c r="C874" t="s">
        <v>9236</v>
      </c>
      <c r="D874">
        <v>2000000</v>
      </c>
      <c r="E874">
        <v>10977.95</v>
      </c>
      <c r="G874" s="34">
        <f t="shared" si="12"/>
        <v>5.4889750000000001E-3</v>
      </c>
      <c r="H874">
        <f t="shared" si="13"/>
        <v>-1989022.05</v>
      </c>
      <c r="I874" t="str">
        <f t="shared" si="14"/>
        <v>Not Achieved</v>
      </c>
    </row>
    <row r="875" spans="1:9" x14ac:dyDescent="0.25">
      <c r="A875" t="s">
        <v>1033</v>
      </c>
      <c r="B875">
        <v>2025</v>
      </c>
      <c r="C875" t="s">
        <v>9237</v>
      </c>
      <c r="D875">
        <v>2000000</v>
      </c>
      <c r="E875">
        <v>5483.95</v>
      </c>
      <c r="G875" s="34">
        <f t="shared" si="12"/>
        <v>2.7419749999999998E-3</v>
      </c>
      <c r="H875">
        <f t="shared" si="13"/>
        <v>-1994516.05</v>
      </c>
      <c r="I875" t="str">
        <f t="shared" si="14"/>
        <v>Not Achieved</v>
      </c>
    </row>
    <row r="876" spans="1:9" x14ac:dyDescent="0.25">
      <c r="A876" t="s">
        <v>1351</v>
      </c>
      <c r="B876">
        <v>2024</v>
      </c>
      <c r="C876" t="s">
        <v>9226</v>
      </c>
      <c r="D876">
        <v>2000000</v>
      </c>
      <c r="E876">
        <v>6017.46</v>
      </c>
      <c r="G876" s="34">
        <f t="shared" si="12"/>
        <v>3.0087299999999998E-3</v>
      </c>
      <c r="H876">
        <f t="shared" si="13"/>
        <v>-1993982.54</v>
      </c>
      <c r="I876" t="str">
        <f t="shared" si="14"/>
        <v>Not Achieved</v>
      </c>
    </row>
    <row r="877" spans="1:9" x14ac:dyDescent="0.25">
      <c r="A877" t="s">
        <v>1351</v>
      </c>
      <c r="B877">
        <v>2024</v>
      </c>
      <c r="C877" t="s">
        <v>9227</v>
      </c>
      <c r="D877">
        <v>2000000</v>
      </c>
      <c r="E877">
        <v>770.87</v>
      </c>
      <c r="G877" s="34">
        <f t="shared" si="12"/>
        <v>3.85435E-4</v>
      </c>
      <c r="H877">
        <f t="shared" si="13"/>
        <v>-1999229.13</v>
      </c>
      <c r="I877" t="str">
        <f t="shared" si="14"/>
        <v>Not Achieved</v>
      </c>
    </row>
    <row r="878" spans="1:9" x14ac:dyDescent="0.25">
      <c r="A878" t="s">
        <v>1351</v>
      </c>
      <c r="B878">
        <v>2024</v>
      </c>
      <c r="C878" t="s">
        <v>9229</v>
      </c>
      <c r="D878">
        <v>2000000</v>
      </c>
      <c r="E878">
        <v>4037.17</v>
      </c>
      <c r="G878" s="34">
        <f t="shared" si="12"/>
        <v>2.0185849999999998E-3</v>
      </c>
      <c r="H878">
        <f t="shared" si="13"/>
        <v>-1995962.83</v>
      </c>
      <c r="I878" t="str">
        <f t="shared" si="14"/>
        <v>Not Achieved</v>
      </c>
    </row>
    <row r="879" spans="1:9" x14ac:dyDescent="0.25">
      <c r="A879" t="s">
        <v>1351</v>
      </c>
      <c r="B879">
        <v>2024</v>
      </c>
      <c r="C879" t="s">
        <v>9230</v>
      </c>
      <c r="D879">
        <v>2000000</v>
      </c>
      <c r="E879">
        <v>5825.3</v>
      </c>
      <c r="G879" s="34">
        <f t="shared" si="12"/>
        <v>2.9126500000000001E-3</v>
      </c>
      <c r="H879">
        <f t="shared" si="13"/>
        <v>-1994174.7</v>
      </c>
      <c r="I879" t="str">
        <f t="shared" si="14"/>
        <v>Not Achieved</v>
      </c>
    </row>
    <row r="880" spans="1:9" x14ac:dyDescent="0.25">
      <c r="A880" t="s">
        <v>1351</v>
      </c>
      <c r="B880">
        <v>2024</v>
      </c>
      <c r="C880" t="s">
        <v>9231</v>
      </c>
      <c r="D880">
        <v>2000000</v>
      </c>
      <c r="E880">
        <v>13777.019999999999</v>
      </c>
      <c r="G880" s="34">
        <f t="shared" si="12"/>
        <v>6.8885099999999996E-3</v>
      </c>
      <c r="H880">
        <f t="shared" si="13"/>
        <v>-1986222.98</v>
      </c>
      <c r="I880" t="str">
        <f t="shared" si="14"/>
        <v>Not Achieved</v>
      </c>
    </row>
    <row r="881" spans="1:9" x14ac:dyDescent="0.25">
      <c r="A881" t="s">
        <v>1351</v>
      </c>
      <c r="B881">
        <v>2024</v>
      </c>
      <c r="C881" t="s">
        <v>9232</v>
      </c>
      <c r="D881">
        <v>2000000</v>
      </c>
      <c r="E881">
        <v>47688.320000000007</v>
      </c>
      <c r="G881" s="34">
        <f t="shared" si="12"/>
        <v>2.3844160000000003E-2</v>
      </c>
      <c r="H881">
        <f t="shared" si="13"/>
        <v>-1952311.68</v>
      </c>
      <c r="I881" t="str">
        <f t="shared" si="14"/>
        <v>Not Achieved</v>
      </c>
    </row>
    <row r="882" spans="1:9" x14ac:dyDescent="0.25">
      <c r="A882" t="s">
        <v>1351</v>
      </c>
      <c r="B882">
        <v>2024</v>
      </c>
      <c r="C882" t="s">
        <v>9233</v>
      </c>
      <c r="D882">
        <v>2000000</v>
      </c>
      <c r="E882">
        <v>6573.56</v>
      </c>
      <c r="G882" s="34">
        <f t="shared" si="12"/>
        <v>3.28678E-3</v>
      </c>
      <c r="H882">
        <f t="shared" si="13"/>
        <v>-1993426.44</v>
      </c>
      <c r="I882" t="str">
        <f t="shared" si="14"/>
        <v>Not Achieved</v>
      </c>
    </row>
    <row r="883" spans="1:9" x14ac:dyDescent="0.25">
      <c r="A883" t="s">
        <v>1351</v>
      </c>
      <c r="B883">
        <v>2024</v>
      </c>
      <c r="C883" t="s">
        <v>9234</v>
      </c>
      <c r="D883">
        <v>2000000</v>
      </c>
      <c r="E883">
        <v>2711.85</v>
      </c>
      <c r="G883" s="34">
        <f t="shared" si="12"/>
        <v>1.355925E-3</v>
      </c>
      <c r="H883">
        <f t="shared" si="13"/>
        <v>-1997288.15</v>
      </c>
      <c r="I883" t="str">
        <f t="shared" si="14"/>
        <v>Not Achieved</v>
      </c>
    </row>
    <row r="884" spans="1:9" x14ac:dyDescent="0.25">
      <c r="A884" t="s">
        <v>1351</v>
      </c>
      <c r="B884">
        <v>2025</v>
      </c>
      <c r="C884" t="s">
        <v>9235</v>
      </c>
      <c r="D884">
        <v>2000000</v>
      </c>
      <c r="E884">
        <v>12358.470000000001</v>
      </c>
      <c r="G884" s="34">
        <f t="shared" si="12"/>
        <v>6.1792350000000008E-3</v>
      </c>
      <c r="H884">
        <f t="shared" si="13"/>
        <v>-1987641.53</v>
      </c>
      <c r="I884" t="str">
        <f t="shared" si="14"/>
        <v>Not Achieved</v>
      </c>
    </row>
    <row r="885" spans="1:9" x14ac:dyDescent="0.25">
      <c r="A885" t="s">
        <v>1351</v>
      </c>
      <c r="B885">
        <v>2025</v>
      </c>
      <c r="C885" t="s">
        <v>9236</v>
      </c>
      <c r="D885">
        <v>2000000</v>
      </c>
      <c r="E885">
        <v>12822.5</v>
      </c>
      <c r="G885" s="34">
        <f t="shared" si="12"/>
        <v>6.4112500000000003E-3</v>
      </c>
      <c r="H885">
        <f t="shared" si="13"/>
        <v>-1987177.5</v>
      </c>
      <c r="I885" t="str">
        <f t="shared" si="14"/>
        <v>Not Achieved</v>
      </c>
    </row>
    <row r="886" spans="1:9" x14ac:dyDescent="0.25">
      <c r="A886" t="s">
        <v>1351</v>
      </c>
      <c r="B886">
        <v>2025</v>
      </c>
      <c r="C886" t="s">
        <v>9237</v>
      </c>
      <c r="D886">
        <v>2000000</v>
      </c>
      <c r="E886">
        <v>1826.81</v>
      </c>
      <c r="G886" s="34">
        <f t="shared" si="12"/>
        <v>9.1340499999999995E-4</v>
      </c>
      <c r="H886">
        <f t="shared" si="13"/>
        <v>-1998173.19</v>
      </c>
      <c r="I886" t="str">
        <f t="shared" si="14"/>
        <v>Not Achieved</v>
      </c>
    </row>
    <row r="887" spans="1:9" x14ac:dyDescent="0.25">
      <c r="A887" t="s">
        <v>413</v>
      </c>
      <c r="B887">
        <v>2024</v>
      </c>
      <c r="C887" t="s">
        <v>9226</v>
      </c>
      <c r="D887">
        <v>2500000</v>
      </c>
      <c r="E887">
        <v>8001.8600000000006</v>
      </c>
      <c r="G887" s="34">
        <f t="shared" si="12"/>
        <v>3.2007440000000002E-3</v>
      </c>
      <c r="H887">
        <f t="shared" si="13"/>
        <v>-2491998.14</v>
      </c>
      <c r="I887" t="str">
        <f t="shared" si="14"/>
        <v>Not Achieved</v>
      </c>
    </row>
    <row r="888" spans="1:9" x14ac:dyDescent="0.25">
      <c r="A888" t="s">
        <v>413</v>
      </c>
      <c r="B888">
        <v>2024</v>
      </c>
      <c r="C888" t="s">
        <v>9227</v>
      </c>
      <c r="D888">
        <v>2500000</v>
      </c>
      <c r="E888">
        <v>3753.39</v>
      </c>
      <c r="G888" s="34">
        <f t="shared" si="12"/>
        <v>1.5013559999999999E-3</v>
      </c>
      <c r="H888">
        <f t="shared" si="13"/>
        <v>-2496246.61</v>
      </c>
      <c r="I888" t="str">
        <f t="shared" si="14"/>
        <v>Not Achieved</v>
      </c>
    </row>
    <row r="889" spans="1:9" x14ac:dyDescent="0.25">
      <c r="A889" t="s">
        <v>413</v>
      </c>
      <c r="B889">
        <v>2024</v>
      </c>
      <c r="C889" t="s">
        <v>9228</v>
      </c>
      <c r="D889">
        <v>2500000</v>
      </c>
      <c r="E889">
        <v>17191.98</v>
      </c>
      <c r="G889" s="34">
        <f t="shared" si="12"/>
        <v>6.8767919999999996E-3</v>
      </c>
      <c r="H889">
        <f t="shared" si="13"/>
        <v>-2482808.02</v>
      </c>
      <c r="I889" t="str">
        <f t="shared" si="14"/>
        <v>Not Achieved</v>
      </c>
    </row>
    <row r="890" spans="1:9" x14ac:dyDescent="0.25">
      <c r="A890" t="s">
        <v>413</v>
      </c>
      <c r="B890">
        <v>2024</v>
      </c>
      <c r="C890" t="s">
        <v>9229</v>
      </c>
      <c r="D890">
        <v>2500000</v>
      </c>
      <c r="E890">
        <v>11564.44</v>
      </c>
      <c r="G890" s="34">
        <f t="shared" si="12"/>
        <v>4.6257759999999998E-3</v>
      </c>
      <c r="H890">
        <f t="shared" si="13"/>
        <v>-2488435.56</v>
      </c>
      <c r="I890" t="str">
        <f t="shared" si="14"/>
        <v>Not Achieved</v>
      </c>
    </row>
    <row r="891" spans="1:9" x14ac:dyDescent="0.25">
      <c r="A891" t="s">
        <v>413</v>
      </c>
      <c r="B891">
        <v>2024</v>
      </c>
      <c r="C891" t="s">
        <v>9230</v>
      </c>
      <c r="D891">
        <v>2500000</v>
      </c>
      <c r="E891">
        <v>8138.4800000000005</v>
      </c>
      <c r="G891" s="34">
        <f t="shared" si="12"/>
        <v>3.2553920000000002E-3</v>
      </c>
      <c r="H891">
        <f t="shared" si="13"/>
        <v>-2491861.52</v>
      </c>
      <c r="I891" t="str">
        <f t="shared" si="14"/>
        <v>Not Achieved</v>
      </c>
    </row>
    <row r="892" spans="1:9" x14ac:dyDescent="0.25">
      <c r="A892" t="s">
        <v>413</v>
      </c>
      <c r="B892">
        <v>2024</v>
      </c>
      <c r="C892" t="s">
        <v>9231</v>
      </c>
      <c r="D892">
        <v>2500000</v>
      </c>
      <c r="E892">
        <v>14415.15</v>
      </c>
      <c r="G892" s="34">
        <f t="shared" si="12"/>
        <v>5.7660599999999999E-3</v>
      </c>
      <c r="H892">
        <f t="shared" si="13"/>
        <v>-2485584.85</v>
      </c>
      <c r="I892" t="str">
        <f t="shared" si="14"/>
        <v>Not Achieved</v>
      </c>
    </row>
    <row r="893" spans="1:9" x14ac:dyDescent="0.25">
      <c r="A893" t="s">
        <v>413</v>
      </c>
      <c r="B893">
        <v>2024</v>
      </c>
      <c r="C893" t="s">
        <v>9232</v>
      </c>
      <c r="D893">
        <v>2500000</v>
      </c>
      <c r="E893">
        <v>20044.97</v>
      </c>
      <c r="G893" s="34">
        <f t="shared" si="12"/>
        <v>8.0179880000000002E-3</v>
      </c>
      <c r="H893">
        <f t="shared" si="13"/>
        <v>-2479955.0299999998</v>
      </c>
      <c r="I893" t="str">
        <f t="shared" si="14"/>
        <v>Not Achieved</v>
      </c>
    </row>
    <row r="894" spans="1:9" x14ac:dyDescent="0.25">
      <c r="A894" t="s">
        <v>413</v>
      </c>
      <c r="B894">
        <v>2024</v>
      </c>
      <c r="C894" t="s">
        <v>9233</v>
      </c>
      <c r="D894">
        <v>2500000</v>
      </c>
      <c r="E894">
        <v>569.03</v>
      </c>
      <c r="G894" s="34">
        <f t="shared" si="12"/>
        <v>2.27612E-4</v>
      </c>
      <c r="H894">
        <f t="shared" si="13"/>
        <v>-2499430.9700000002</v>
      </c>
      <c r="I894" t="str">
        <f t="shared" si="14"/>
        <v>Not Achieved</v>
      </c>
    </row>
    <row r="895" spans="1:9" x14ac:dyDescent="0.25">
      <c r="A895" t="s">
        <v>413</v>
      </c>
      <c r="B895">
        <v>2024</v>
      </c>
      <c r="C895" t="s">
        <v>9234</v>
      </c>
      <c r="D895">
        <v>2500000</v>
      </c>
      <c r="E895">
        <v>6641.09</v>
      </c>
      <c r="G895" s="34">
        <f t="shared" si="12"/>
        <v>2.6564359999999999E-3</v>
      </c>
      <c r="H895">
        <f t="shared" si="13"/>
        <v>-2493358.91</v>
      </c>
      <c r="I895" t="str">
        <f t="shared" si="14"/>
        <v>Not Achieved</v>
      </c>
    </row>
    <row r="896" spans="1:9" x14ac:dyDescent="0.25">
      <c r="A896" t="s">
        <v>413</v>
      </c>
      <c r="B896">
        <v>2025</v>
      </c>
      <c r="C896" t="s">
        <v>9235</v>
      </c>
      <c r="D896">
        <v>2500000</v>
      </c>
      <c r="E896">
        <v>7068.37</v>
      </c>
      <c r="G896" s="34">
        <f t="shared" si="12"/>
        <v>2.8273479999999999E-3</v>
      </c>
      <c r="H896">
        <f t="shared" si="13"/>
        <v>-2492931.63</v>
      </c>
      <c r="I896" t="str">
        <f t="shared" si="14"/>
        <v>Not Achieved</v>
      </c>
    </row>
    <row r="897" spans="1:9" x14ac:dyDescent="0.25">
      <c r="A897" t="s">
        <v>413</v>
      </c>
      <c r="B897">
        <v>2025</v>
      </c>
      <c r="C897" t="s">
        <v>9236</v>
      </c>
      <c r="D897">
        <v>2500000</v>
      </c>
      <c r="E897">
        <v>9066.81</v>
      </c>
      <c r="G897" s="34">
        <f t="shared" si="12"/>
        <v>3.626724E-3</v>
      </c>
      <c r="H897">
        <f t="shared" si="13"/>
        <v>-2490933.19</v>
      </c>
      <c r="I897" t="str">
        <f t="shared" si="14"/>
        <v>Not Achieved</v>
      </c>
    </row>
    <row r="898" spans="1:9" x14ac:dyDescent="0.25">
      <c r="A898" t="s">
        <v>413</v>
      </c>
      <c r="B898">
        <v>2025</v>
      </c>
      <c r="C898" t="s">
        <v>9237</v>
      </c>
      <c r="D898">
        <v>2500000</v>
      </c>
      <c r="E898">
        <v>6604.54</v>
      </c>
      <c r="G898" s="34">
        <f t="shared" si="12"/>
        <v>2.641816E-3</v>
      </c>
      <c r="H898">
        <f t="shared" si="13"/>
        <v>-2493395.46</v>
      </c>
      <c r="I898" t="str">
        <f t="shared" si="14"/>
        <v>Not Achieved</v>
      </c>
    </row>
    <row r="899" spans="1:9" x14ac:dyDescent="0.25">
      <c r="A899" t="s">
        <v>1482</v>
      </c>
      <c r="B899">
        <v>2024</v>
      </c>
      <c r="C899" t="s">
        <v>9227</v>
      </c>
      <c r="D899">
        <v>2500000</v>
      </c>
      <c r="E899">
        <v>7063.57</v>
      </c>
      <c r="G899" s="34">
        <f t="shared" si="12"/>
        <v>2.8254280000000001E-3</v>
      </c>
      <c r="H899">
        <f t="shared" si="13"/>
        <v>-2492936.4300000002</v>
      </c>
      <c r="I899" t="str">
        <f t="shared" si="14"/>
        <v>Not Achieved</v>
      </c>
    </row>
    <row r="900" spans="1:9" x14ac:dyDescent="0.25">
      <c r="A900" t="s">
        <v>1482</v>
      </c>
      <c r="B900">
        <v>2024</v>
      </c>
      <c r="C900" t="s">
        <v>9229</v>
      </c>
      <c r="D900">
        <v>2500000</v>
      </c>
      <c r="E900">
        <v>9018.8100000000013</v>
      </c>
      <c r="G900" s="34">
        <f t="shared" si="12"/>
        <v>3.6075240000000004E-3</v>
      </c>
      <c r="H900">
        <f t="shared" si="13"/>
        <v>-2490981.19</v>
      </c>
      <c r="I900" t="str">
        <f t="shared" si="14"/>
        <v>Not Achieved</v>
      </c>
    </row>
    <row r="901" spans="1:9" x14ac:dyDescent="0.25">
      <c r="A901" t="s">
        <v>1482</v>
      </c>
      <c r="B901">
        <v>2024</v>
      </c>
      <c r="C901" t="s">
        <v>9231</v>
      </c>
      <c r="D901">
        <v>2500000</v>
      </c>
      <c r="E901">
        <v>3935.9399999999996</v>
      </c>
      <c r="G901" s="34">
        <f t="shared" si="12"/>
        <v>1.5743759999999999E-3</v>
      </c>
      <c r="H901">
        <f t="shared" si="13"/>
        <v>-2496064.06</v>
      </c>
      <c r="I901" t="str">
        <f t="shared" si="14"/>
        <v>Not Achieved</v>
      </c>
    </row>
    <row r="902" spans="1:9" x14ac:dyDescent="0.25">
      <c r="A902" t="s">
        <v>1482</v>
      </c>
      <c r="B902">
        <v>2024</v>
      </c>
      <c r="C902" t="s">
        <v>9232</v>
      </c>
      <c r="D902">
        <v>2500000</v>
      </c>
      <c r="E902">
        <v>14650.54</v>
      </c>
      <c r="G902" s="34">
        <f t="shared" si="12"/>
        <v>5.8602160000000006E-3</v>
      </c>
      <c r="H902">
        <f t="shared" si="13"/>
        <v>-2485349.46</v>
      </c>
      <c r="I902" t="str">
        <f t="shared" si="14"/>
        <v>Not Achieved</v>
      </c>
    </row>
    <row r="903" spans="1:9" x14ac:dyDescent="0.25">
      <c r="A903" t="s">
        <v>1482</v>
      </c>
      <c r="B903">
        <v>2024</v>
      </c>
      <c r="C903" t="s">
        <v>9233</v>
      </c>
      <c r="D903">
        <v>2500000</v>
      </c>
      <c r="E903">
        <v>9058.58</v>
      </c>
      <c r="G903" s="34">
        <f t="shared" ref="G903:G966" si="15">E903/D903</f>
        <v>3.6234319999999998E-3</v>
      </c>
      <c r="H903">
        <f t="shared" ref="H903:H966" si="16">E903-D903</f>
        <v>-2490941.42</v>
      </c>
      <c r="I903" t="str">
        <f t="shared" ref="I903:I966" si="17">IF(H903&gt;=0,"Achieved","Not Achieved")</f>
        <v>Not Achieved</v>
      </c>
    </row>
    <row r="904" spans="1:9" x14ac:dyDescent="0.25">
      <c r="A904" t="s">
        <v>1482</v>
      </c>
      <c r="B904">
        <v>2024</v>
      </c>
      <c r="C904" t="s">
        <v>9234</v>
      </c>
      <c r="D904">
        <v>2500000</v>
      </c>
      <c r="E904">
        <v>4380.3599999999997</v>
      </c>
      <c r="G904" s="34">
        <f t="shared" si="15"/>
        <v>1.752144E-3</v>
      </c>
      <c r="H904">
        <f t="shared" si="16"/>
        <v>-2495619.64</v>
      </c>
      <c r="I904" t="str">
        <f t="shared" si="17"/>
        <v>Not Achieved</v>
      </c>
    </row>
    <row r="905" spans="1:9" x14ac:dyDescent="0.25">
      <c r="A905" t="s">
        <v>1482</v>
      </c>
      <c r="B905">
        <v>2025</v>
      </c>
      <c r="C905" t="s">
        <v>9235</v>
      </c>
      <c r="D905">
        <v>2500000</v>
      </c>
      <c r="E905">
        <v>3332.87</v>
      </c>
      <c r="G905" s="34">
        <f t="shared" si="15"/>
        <v>1.3331479999999999E-3</v>
      </c>
      <c r="H905">
        <f t="shared" si="16"/>
        <v>-2496667.13</v>
      </c>
      <c r="I905" t="str">
        <f t="shared" si="17"/>
        <v>Not Achieved</v>
      </c>
    </row>
    <row r="906" spans="1:9" x14ac:dyDescent="0.25">
      <c r="A906" t="s">
        <v>1482</v>
      </c>
      <c r="B906">
        <v>2025</v>
      </c>
      <c r="C906" t="s">
        <v>9236</v>
      </c>
      <c r="D906">
        <v>2500000</v>
      </c>
      <c r="E906">
        <v>1388.84</v>
      </c>
      <c r="G906" s="34">
        <f t="shared" si="15"/>
        <v>5.5553599999999992E-4</v>
      </c>
      <c r="H906">
        <f t="shared" si="16"/>
        <v>-2498611.16</v>
      </c>
      <c r="I906" t="str">
        <f t="shared" si="17"/>
        <v>Not Achieved</v>
      </c>
    </row>
    <row r="907" spans="1:9" x14ac:dyDescent="0.25">
      <c r="A907" t="s">
        <v>1482</v>
      </c>
      <c r="B907">
        <v>2025</v>
      </c>
      <c r="C907" t="s">
        <v>9237</v>
      </c>
      <c r="D907">
        <v>2500000</v>
      </c>
      <c r="E907">
        <v>1856.69</v>
      </c>
      <c r="G907" s="34">
        <f t="shared" si="15"/>
        <v>7.4267600000000006E-4</v>
      </c>
      <c r="H907">
        <f t="shared" si="16"/>
        <v>-2498143.31</v>
      </c>
      <c r="I907" t="str">
        <f t="shared" si="17"/>
        <v>Not Achieved</v>
      </c>
    </row>
    <row r="908" spans="1:9" x14ac:dyDescent="0.25">
      <c r="A908" t="s">
        <v>1572</v>
      </c>
      <c r="B908">
        <v>2024</v>
      </c>
      <c r="C908" t="s">
        <v>9226</v>
      </c>
      <c r="D908">
        <v>1200000</v>
      </c>
      <c r="E908">
        <v>1617.84</v>
      </c>
      <c r="G908" s="34">
        <f t="shared" si="15"/>
        <v>1.3481999999999999E-3</v>
      </c>
      <c r="H908">
        <f t="shared" si="16"/>
        <v>-1198382.1599999999</v>
      </c>
      <c r="I908" t="str">
        <f t="shared" si="17"/>
        <v>Not Achieved</v>
      </c>
    </row>
    <row r="909" spans="1:9" x14ac:dyDescent="0.25">
      <c r="A909" t="s">
        <v>1572</v>
      </c>
      <c r="B909">
        <v>2024</v>
      </c>
      <c r="C909" t="s">
        <v>9227</v>
      </c>
      <c r="D909">
        <v>1200000</v>
      </c>
      <c r="E909">
        <v>5018.58</v>
      </c>
      <c r="G909" s="34">
        <f t="shared" si="15"/>
        <v>4.1821499999999999E-3</v>
      </c>
      <c r="H909">
        <f t="shared" si="16"/>
        <v>-1194981.42</v>
      </c>
      <c r="I909" t="str">
        <f t="shared" si="17"/>
        <v>Not Achieved</v>
      </c>
    </row>
    <row r="910" spans="1:9" x14ac:dyDescent="0.25">
      <c r="A910" t="s">
        <v>1572</v>
      </c>
      <c r="B910">
        <v>2024</v>
      </c>
      <c r="C910" t="s">
        <v>9228</v>
      </c>
      <c r="D910">
        <v>1200000</v>
      </c>
      <c r="E910">
        <v>1227.49</v>
      </c>
      <c r="G910" s="34">
        <f t="shared" si="15"/>
        <v>1.0229083333333333E-3</v>
      </c>
      <c r="H910">
        <f t="shared" si="16"/>
        <v>-1198772.51</v>
      </c>
      <c r="I910" t="str">
        <f t="shared" si="17"/>
        <v>Not Achieved</v>
      </c>
    </row>
    <row r="911" spans="1:9" x14ac:dyDescent="0.25">
      <c r="A911" t="s">
        <v>1572</v>
      </c>
      <c r="B911">
        <v>2024</v>
      </c>
      <c r="C911" t="s">
        <v>9230</v>
      </c>
      <c r="D911">
        <v>1200000</v>
      </c>
      <c r="E911">
        <v>685.6</v>
      </c>
      <c r="G911" s="34">
        <f t="shared" si="15"/>
        <v>5.7133333333333331E-4</v>
      </c>
      <c r="H911">
        <f t="shared" si="16"/>
        <v>-1199314.3999999999</v>
      </c>
      <c r="I911" t="str">
        <f t="shared" si="17"/>
        <v>Not Achieved</v>
      </c>
    </row>
    <row r="912" spans="1:9" x14ac:dyDescent="0.25">
      <c r="A912" t="s">
        <v>1572</v>
      </c>
      <c r="B912">
        <v>2024</v>
      </c>
      <c r="C912" t="s">
        <v>9232</v>
      </c>
      <c r="D912">
        <v>1200000</v>
      </c>
      <c r="E912">
        <v>6971.32</v>
      </c>
      <c r="G912" s="34">
        <f t="shared" si="15"/>
        <v>5.8094333333333333E-3</v>
      </c>
      <c r="H912">
        <f t="shared" si="16"/>
        <v>-1193028.68</v>
      </c>
      <c r="I912" t="str">
        <f t="shared" si="17"/>
        <v>Not Achieved</v>
      </c>
    </row>
    <row r="913" spans="1:9" x14ac:dyDescent="0.25">
      <c r="A913" t="s">
        <v>1572</v>
      </c>
      <c r="B913">
        <v>2024</v>
      </c>
      <c r="C913" t="s">
        <v>9233</v>
      </c>
      <c r="D913">
        <v>1200000</v>
      </c>
      <c r="E913">
        <v>4875.26</v>
      </c>
      <c r="G913" s="34">
        <f t="shared" si="15"/>
        <v>4.0627166666666673E-3</v>
      </c>
      <c r="H913">
        <f t="shared" si="16"/>
        <v>-1195124.74</v>
      </c>
      <c r="I913" t="str">
        <f t="shared" si="17"/>
        <v>Not Achieved</v>
      </c>
    </row>
    <row r="914" spans="1:9" x14ac:dyDescent="0.25">
      <c r="A914" t="s">
        <v>1572</v>
      </c>
      <c r="B914">
        <v>2024</v>
      </c>
      <c r="C914" t="s">
        <v>9234</v>
      </c>
      <c r="D914">
        <v>1200000</v>
      </c>
      <c r="E914">
        <v>11173.69</v>
      </c>
      <c r="G914" s="34">
        <f t="shared" si="15"/>
        <v>9.3114083333333333E-3</v>
      </c>
      <c r="H914">
        <f t="shared" si="16"/>
        <v>-1188826.31</v>
      </c>
      <c r="I914" t="str">
        <f t="shared" si="17"/>
        <v>Not Achieved</v>
      </c>
    </row>
    <row r="915" spans="1:9" x14ac:dyDescent="0.25">
      <c r="A915" t="s">
        <v>1572</v>
      </c>
      <c r="B915">
        <v>2025</v>
      </c>
      <c r="C915" t="s">
        <v>9235</v>
      </c>
      <c r="D915">
        <v>1200000</v>
      </c>
      <c r="E915">
        <v>1387.27</v>
      </c>
      <c r="G915" s="34">
        <f t="shared" si="15"/>
        <v>1.1560583333333333E-3</v>
      </c>
      <c r="H915">
        <f t="shared" si="16"/>
        <v>-1198612.73</v>
      </c>
      <c r="I915" t="str">
        <f t="shared" si="17"/>
        <v>Not Achieved</v>
      </c>
    </row>
    <row r="916" spans="1:9" x14ac:dyDescent="0.25">
      <c r="A916" t="s">
        <v>1572</v>
      </c>
      <c r="B916">
        <v>2025</v>
      </c>
      <c r="C916" t="s">
        <v>9237</v>
      </c>
      <c r="D916">
        <v>1200000</v>
      </c>
      <c r="E916">
        <v>29612.71</v>
      </c>
      <c r="G916" s="34">
        <f t="shared" si="15"/>
        <v>2.4677258333333334E-2</v>
      </c>
      <c r="H916">
        <f t="shared" si="16"/>
        <v>-1170387.29</v>
      </c>
      <c r="I916" t="str">
        <f t="shared" si="17"/>
        <v>Not Achieved</v>
      </c>
    </row>
    <row r="917" spans="1:9" x14ac:dyDescent="0.25">
      <c r="A917" t="s">
        <v>1079</v>
      </c>
      <c r="B917">
        <v>2024</v>
      </c>
      <c r="C917" t="s">
        <v>9226</v>
      </c>
      <c r="D917">
        <v>1200000</v>
      </c>
      <c r="E917">
        <v>5955.53</v>
      </c>
      <c r="G917" s="34">
        <f t="shared" si="15"/>
        <v>4.9629416666666665E-3</v>
      </c>
      <c r="H917">
        <f t="shared" si="16"/>
        <v>-1194044.47</v>
      </c>
      <c r="I917" t="str">
        <f t="shared" si="17"/>
        <v>Not Achieved</v>
      </c>
    </row>
    <row r="918" spans="1:9" x14ac:dyDescent="0.25">
      <c r="A918" t="s">
        <v>1079</v>
      </c>
      <c r="B918">
        <v>2024</v>
      </c>
      <c r="C918" t="s">
        <v>9227</v>
      </c>
      <c r="D918">
        <v>1200000</v>
      </c>
      <c r="E918">
        <v>5839.34</v>
      </c>
      <c r="G918" s="34">
        <f t="shared" si="15"/>
        <v>4.8661166666666665E-3</v>
      </c>
      <c r="H918">
        <f t="shared" si="16"/>
        <v>-1194160.6599999999</v>
      </c>
      <c r="I918" t="str">
        <f t="shared" si="17"/>
        <v>Not Achieved</v>
      </c>
    </row>
    <row r="919" spans="1:9" x14ac:dyDescent="0.25">
      <c r="A919" t="s">
        <v>1079</v>
      </c>
      <c r="B919">
        <v>2024</v>
      </c>
      <c r="C919" t="s">
        <v>9228</v>
      </c>
      <c r="D919">
        <v>1200000</v>
      </c>
      <c r="E919">
        <v>2119.0700000000002</v>
      </c>
      <c r="G919" s="34">
        <f t="shared" si="15"/>
        <v>1.7658916666666669E-3</v>
      </c>
      <c r="H919">
        <f t="shared" si="16"/>
        <v>-1197880.93</v>
      </c>
      <c r="I919" t="str">
        <f t="shared" si="17"/>
        <v>Not Achieved</v>
      </c>
    </row>
    <row r="920" spans="1:9" x14ac:dyDescent="0.25">
      <c r="A920" t="s">
        <v>1079</v>
      </c>
      <c r="B920">
        <v>2024</v>
      </c>
      <c r="C920" t="s">
        <v>9229</v>
      </c>
      <c r="D920">
        <v>1200000</v>
      </c>
      <c r="E920">
        <v>28008.78</v>
      </c>
      <c r="G920" s="34">
        <f t="shared" si="15"/>
        <v>2.3340649999999998E-2</v>
      </c>
      <c r="H920">
        <f t="shared" si="16"/>
        <v>-1171991.22</v>
      </c>
      <c r="I920" t="str">
        <f t="shared" si="17"/>
        <v>Not Achieved</v>
      </c>
    </row>
    <row r="921" spans="1:9" x14ac:dyDescent="0.25">
      <c r="A921" t="s">
        <v>1079</v>
      </c>
      <c r="B921">
        <v>2024</v>
      </c>
      <c r="C921" t="s">
        <v>9231</v>
      </c>
      <c r="D921">
        <v>1200000</v>
      </c>
      <c r="E921">
        <v>5418.58</v>
      </c>
      <c r="G921" s="34">
        <f t="shared" si="15"/>
        <v>4.515483333333333E-3</v>
      </c>
      <c r="H921">
        <f t="shared" si="16"/>
        <v>-1194581.42</v>
      </c>
      <c r="I921" t="str">
        <f t="shared" si="17"/>
        <v>Not Achieved</v>
      </c>
    </row>
    <row r="922" spans="1:9" x14ac:dyDescent="0.25">
      <c r="A922" t="s">
        <v>1079</v>
      </c>
      <c r="B922">
        <v>2024</v>
      </c>
      <c r="C922" t="s">
        <v>9232</v>
      </c>
      <c r="D922">
        <v>1200000</v>
      </c>
      <c r="E922">
        <v>9027.49</v>
      </c>
      <c r="G922" s="34">
        <f t="shared" si="15"/>
        <v>7.5229083333333332E-3</v>
      </c>
      <c r="H922">
        <f t="shared" si="16"/>
        <v>-1190972.51</v>
      </c>
      <c r="I922" t="str">
        <f t="shared" si="17"/>
        <v>Not Achieved</v>
      </c>
    </row>
    <row r="923" spans="1:9" x14ac:dyDescent="0.25">
      <c r="A923" t="s">
        <v>1079</v>
      </c>
      <c r="B923">
        <v>2024</v>
      </c>
      <c r="C923" t="s">
        <v>9233</v>
      </c>
      <c r="D923">
        <v>1200000</v>
      </c>
      <c r="E923">
        <v>12632.919999999998</v>
      </c>
      <c r="G923" s="34">
        <f t="shared" si="15"/>
        <v>1.0527433333333332E-2</v>
      </c>
      <c r="H923">
        <f t="shared" si="16"/>
        <v>-1187367.08</v>
      </c>
      <c r="I923" t="str">
        <f t="shared" si="17"/>
        <v>Not Achieved</v>
      </c>
    </row>
    <row r="924" spans="1:9" x14ac:dyDescent="0.25">
      <c r="A924" t="s">
        <v>1079</v>
      </c>
      <c r="B924">
        <v>2024</v>
      </c>
      <c r="C924" t="s">
        <v>9234</v>
      </c>
      <c r="D924">
        <v>1200000</v>
      </c>
      <c r="E924">
        <v>7942.32</v>
      </c>
      <c r="G924" s="34">
        <f t="shared" si="15"/>
        <v>6.6185999999999997E-3</v>
      </c>
      <c r="H924">
        <f t="shared" si="16"/>
        <v>-1192057.68</v>
      </c>
      <c r="I924" t="str">
        <f t="shared" si="17"/>
        <v>Not Achieved</v>
      </c>
    </row>
    <row r="925" spans="1:9" x14ac:dyDescent="0.25">
      <c r="A925" t="s">
        <v>1079</v>
      </c>
      <c r="B925">
        <v>2025</v>
      </c>
      <c r="C925" t="s">
        <v>9235</v>
      </c>
      <c r="D925">
        <v>1200000</v>
      </c>
      <c r="E925">
        <v>683.86</v>
      </c>
      <c r="G925" s="34">
        <f t="shared" si="15"/>
        <v>5.6988333333333335E-4</v>
      </c>
      <c r="H925">
        <f t="shared" si="16"/>
        <v>-1199316.1399999999</v>
      </c>
      <c r="I925" t="str">
        <f t="shared" si="17"/>
        <v>Not Achieved</v>
      </c>
    </row>
    <row r="926" spans="1:9" x14ac:dyDescent="0.25">
      <c r="A926" t="s">
        <v>1079</v>
      </c>
      <c r="B926">
        <v>2025</v>
      </c>
      <c r="C926" t="s">
        <v>9236</v>
      </c>
      <c r="D926">
        <v>1200000</v>
      </c>
      <c r="E926">
        <v>2490.34</v>
      </c>
      <c r="G926" s="34">
        <f t="shared" si="15"/>
        <v>2.0752833333333334E-3</v>
      </c>
      <c r="H926">
        <f t="shared" si="16"/>
        <v>-1197509.6599999999</v>
      </c>
      <c r="I926" t="str">
        <f t="shared" si="17"/>
        <v>Not Achieved</v>
      </c>
    </row>
    <row r="927" spans="1:9" x14ac:dyDescent="0.25">
      <c r="A927" t="s">
        <v>1079</v>
      </c>
      <c r="B927">
        <v>2025</v>
      </c>
      <c r="C927" t="s">
        <v>9237</v>
      </c>
      <c r="D927">
        <v>1200000</v>
      </c>
      <c r="E927">
        <v>2411.0100000000002</v>
      </c>
      <c r="G927" s="34">
        <f t="shared" si="15"/>
        <v>2.0091750000000002E-3</v>
      </c>
      <c r="H927">
        <f t="shared" si="16"/>
        <v>-1197588.99</v>
      </c>
      <c r="I927" t="str">
        <f t="shared" si="17"/>
        <v>Not Achieved</v>
      </c>
    </row>
    <row r="928" spans="1:9" x14ac:dyDescent="0.25">
      <c r="A928" t="s">
        <v>634</v>
      </c>
      <c r="B928">
        <v>2024</v>
      </c>
      <c r="C928" t="s">
        <v>9226</v>
      </c>
      <c r="D928">
        <v>1000000</v>
      </c>
      <c r="E928">
        <v>1689.91</v>
      </c>
      <c r="G928" s="34">
        <f t="shared" si="15"/>
        <v>1.68991E-3</v>
      </c>
      <c r="H928">
        <f t="shared" si="16"/>
        <v>-998310.09</v>
      </c>
      <c r="I928" t="str">
        <f t="shared" si="17"/>
        <v>Not Achieved</v>
      </c>
    </row>
    <row r="929" spans="1:9" x14ac:dyDescent="0.25">
      <c r="A929" t="s">
        <v>634</v>
      </c>
      <c r="B929">
        <v>2024</v>
      </c>
      <c r="C929" t="s">
        <v>9228</v>
      </c>
      <c r="D929">
        <v>1000000</v>
      </c>
      <c r="E929">
        <v>17893.96</v>
      </c>
      <c r="G929" s="34">
        <f t="shared" si="15"/>
        <v>1.789396E-2</v>
      </c>
      <c r="H929">
        <f t="shared" si="16"/>
        <v>-982106.04</v>
      </c>
      <c r="I929" t="str">
        <f t="shared" si="17"/>
        <v>Not Achieved</v>
      </c>
    </row>
    <row r="930" spans="1:9" x14ac:dyDescent="0.25">
      <c r="A930" t="s">
        <v>634</v>
      </c>
      <c r="B930">
        <v>2024</v>
      </c>
      <c r="C930" t="s">
        <v>9229</v>
      </c>
      <c r="D930">
        <v>1000000</v>
      </c>
      <c r="E930">
        <v>3868.55</v>
      </c>
      <c r="G930" s="34">
        <f t="shared" si="15"/>
        <v>3.8685500000000001E-3</v>
      </c>
      <c r="H930">
        <f t="shared" si="16"/>
        <v>-996131.45</v>
      </c>
      <c r="I930" t="str">
        <f t="shared" si="17"/>
        <v>Not Achieved</v>
      </c>
    </row>
    <row r="931" spans="1:9" x14ac:dyDescent="0.25">
      <c r="A931" t="s">
        <v>634</v>
      </c>
      <c r="B931">
        <v>2024</v>
      </c>
      <c r="C931" t="s">
        <v>9230</v>
      </c>
      <c r="D931">
        <v>1000000</v>
      </c>
      <c r="E931">
        <v>14458.25</v>
      </c>
      <c r="G931" s="34">
        <f t="shared" si="15"/>
        <v>1.4458250000000001E-2</v>
      </c>
      <c r="H931">
        <f t="shared" si="16"/>
        <v>-985541.75</v>
      </c>
      <c r="I931" t="str">
        <f t="shared" si="17"/>
        <v>Not Achieved</v>
      </c>
    </row>
    <row r="932" spans="1:9" x14ac:dyDescent="0.25">
      <c r="A932" t="s">
        <v>634</v>
      </c>
      <c r="B932">
        <v>2024</v>
      </c>
      <c r="C932" t="s">
        <v>9231</v>
      </c>
      <c r="D932">
        <v>1000000</v>
      </c>
      <c r="E932">
        <v>6703.87</v>
      </c>
      <c r="G932" s="34">
        <f t="shared" si="15"/>
        <v>6.7038699999999998E-3</v>
      </c>
      <c r="H932">
        <f t="shared" si="16"/>
        <v>-993296.13</v>
      </c>
      <c r="I932" t="str">
        <f t="shared" si="17"/>
        <v>Not Achieved</v>
      </c>
    </row>
    <row r="933" spans="1:9" x14ac:dyDescent="0.25">
      <c r="A933" t="s">
        <v>634</v>
      </c>
      <c r="B933">
        <v>2024</v>
      </c>
      <c r="C933" t="s">
        <v>9232</v>
      </c>
      <c r="D933">
        <v>1000000</v>
      </c>
      <c r="E933">
        <v>10232.49</v>
      </c>
      <c r="G933" s="34">
        <f t="shared" si="15"/>
        <v>1.023249E-2</v>
      </c>
      <c r="H933">
        <f t="shared" si="16"/>
        <v>-989767.51</v>
      </c>
      <c r="I933" t="str">
        <f t="shared" si="17"/>
        <v>Not Achieved</v>
      </c>
    </row>
    <row r="934" spans="1:9" x14ac:dyDescent="0.25">
      <c r="A934" t="s">
        <v>634</v>
      </c>
      <c r="B934">
        <v>2024</v>
      </c>
      <c r="C934" t="s">
        <v>9233</v>
      </c>
      <c r="D934">
        <v>1000000</v>
      </c>
      <c r="E934">
        <v>7545.1200000000008</v>
      </c>
      <c r="G934" s="34">
        <f t="shared" si="15"/>
        <v>7.5451200000000006E-3</v>
      </c>
      <c r="H934">
        <f t="shared" si="16"/>
        <v>-992454.88</v>
      </c>
      <c r="I934" t="str">
        <f t="shared" si="17"/>
        <v>Not Achieved</v>
      </c>
    </row>
    <row r="935" spans="1:9" x14ac:dyDescent="0.25">
      <c r="A935" t="s">
        <v>634</v>
      </c>
      <c r="B935">
        <v>2025</v>
      </c>
      <c r="C935" t="s">
        <v>9236</v>
      </c>
      <c r="D935">
        <v>1000000</v>
      </c>
      <c r="E935">
        <v>3107.9</v>
      </c>
      <c r="G935" s="34">
        <f t="shared" si="15"/>
        <v>3.1079000000000002E-3</v>
      </c>
      <c r="H935">
        <f t="shared" si="16"/>
        <v>-996892.1</v>
      </c>
      <c r="I935" t="str">
        <f t="shared" si="17"/>
        <v>Not Achieved</v>
      </c>
    </row>
    <row r="936" spans="1:9" x14ac:dyDescent="0.25">
      <c r="A936" t="s">
        <v>634</v>
      </c>
      <c r="B936">
        <v>2025</v>
      </c>
      <c r="C936" t="s">
        <v>9237</v>
      </c>
      <c r="D936">
        <v>1000000</v>
      </c>
      <c r="E936">
        <v>4620.46</v>
      </c>
      <c r="G936" s="34">
        <f t="shared" si="15"/>
        <v>4.6204599999999998E-3</v>
      </c>
      <c r="H936">
        <f t="shared" si="16"/>
        <v>-995379.54</v>
      </c>
      <c r="I936" t="str">
        <f t="shared" si="17"/>
        <v>Not Achieved</v>
      </c>
    </row>
    <row r="937" spans="1:9" x14ac:dyDescent="0.25">
      <c r="A937" t="s">
        <v>23</v>
      </c>
      <c r="B937">
        <v>2024</v>
      </c>
      <c r="C937" t="s">
        <v>9226</v>
      </c>
      <c r="D937">
        <v>1000000</v>
      </c>
      <c r="E937">
        <v>5880.9500000000007</v>
      </c>
      <c r="G937" s="34">
        <f t="shared" si="15"/>
        <v>5.8809500000000011E-3</v>
      </c>
      <c r="H937">
        <f t="shared" si="16"/>
        <v>-994119.05</v>
      </c>
      <c r="I937" t="str">
        <f t="shared" si="17"/>
        <v>Not Achieved</v>
      </c>
    </row>
    <row r="938" spans="1:9" x14ac:dyDescent="0.25">
      <c r="A938" t="s">
        <v>23</v>
      </c>
      <c r="B938">
        <v>2024</v>
      </c>
      <c r="C938" t="s">
        <v>9227</v>
      </c>
      <c r="D938">
        <v>1000000</v>
      </c>
      <c r="E938">
        <v>6179.23</v>
      </c>
      <c r="G938" s="34">
        <f t="shared" si="15"/>
        <v>6.17923E-3</v>
      </c>
      <c r="H938">
        <f t="shared" si="16"/>
        <v>-993820.77</v>
      </c>
      <c r="I938" t="str">
        <f t="shared" si="17"/>
        <v>Not Achieved</v>
      </c>
    </row>
    <row r="939" spans="1:9" x14ac:dyDescent="0.25">
      <c r="A939" t="s">
        <v>23</v>
      </c>
      <c r="B939">
        <v>2024</v>
      </c>
      <c r="C939" t="s">
        <v>9228</v>
      </c>
      <c r="D939">
        <v>1000000</v>
      </c>
      <c r="E939">
        <v>11862.21</v>
      </c>
      <c r="G939" s="34">
        <f t="shared" si="15"/>
        <v>1.186221E-2</v>
      </c>
      <c r="H939">
        <f t="shared" si="16"/>
        <v>-988137.79</v>
      </c>
      <c r="I939" t="str">
        <f t="shared" si="17"/>
        <v>Not Achieved</v>
      </c>
    </row>
    <row r="940" spans="1:9" x14ac:dyDescent="0.25">
      <c r="A940" t="s">
        <v>23</v>
      </c>
      <c r="B940">
        <v>2024</v>
      </c>
      <c r="C940" t="s">
        <v>9229</v>
      </c>
      <c r="D940">
        <v>1000000</v>
      </c>
      <c r="E940">
        <v>12299.82</v>
      </c>
      <c r="G940" s="34">
        <f t="shared" si="15"/>
        <v>1.229982E-2</v>
      </c>
      <c r="H940">
        <f t="shared" si="16"/>
        <v>-987700.18</v>
      </c>
      <c r="I940" t="str">
        <f t="shared" si="17"/>
        <v>Not Achieved</v>
      </c>
    </row>
    <row r="941" spans="1:9" x14ac:dyDescent="0.25">
      <c r="A941" t="s">
        <v>23</v>
      </c>
      <c r="B941">
        <v>2024</v>
      </c>
      <c r="C941" t="s">
        <v>9230</v>
      </c>
      <c r="D941">
        <v>1000000</v>
      </c>
      <c r="E941">
        <v>4902.08</v>
      </c>
      <c r="G941" s="34">
        <f t="shared" si="15"/>
        <v>4.9020799999999996E-3</v>
      </c>
      <c r="H941">
        <f t="shared" si="16"/>
        <v>-995097.92</v>
      </c>
      <c r="I941" t="str">
        <f t="shared" si="17"/>
        <v>Not Achieved</v>
      </c>
    </row>
    <row r="942" spans="1:9" x14ac:dyDescent="0.25">
      <c r="A942" t="s">
        <v>23</v>
      </c>
      <c r="B942">
        <v>2024</v>
      </c>
      <c r="C942" t="s">
        <v>9231</v>
      </c>
      <c r="D942">
        <v>1000000</v>
      </c>
      <c r="E942">
        <v>18457.66</v>
      </c>
      <c r="G942" s="34">
        <f t="shared" si="15"/>
        <v>1.8457660000000001E-2</v>
      </c>
      <c r="H942">
        <f t="shared" si="16"/>
        <v>-981542.34</v>
      </c>
      <c r="I942" t="str">
        <f t="shared" si="17"/>
        <v>Not Achieved</v>
      </c>
    </row>
    <row r="943" spans="1:9" x14ac:dyDescent="0.25">
      <c r="A943" t="s">
        <v>23</v>
      </c>
      <c r="B943">
        <v>2024</v>
      </c>
      <c r="C943" t="s">
        <v>9232</v>
      </c>
      <c r="D943">
        <v>1000000</v>
      </c>
      <c r="E943">
        <v>18142.849999999999</v>
      </c>
      <c r="G943" s="34">
        <f t="shared" si="15"/>
        <v>1.8142849999999999E-2</v>
      </c>
      <c r="H943">
        <f t="shared" si="16"/>
        <v>-981857.15</v>
      </c>
      <c r="I943" t="str">
        <f t="shared" si="17"/>
        <v>Not Achieved</v>
      </c>
    </row>
    <row r="944" spans="1:9" x14ac:dyDescent="0.25">
      <c r="A944" t="s">
        <v>23</v>
      </c>
      <c r="B944">
        <v>2024</v>
      </c>
      <c r="C944" t="s">
        <v>9233</v>
      </c>
      <c r="D944">
        <v>1000000</v>
      </c>
      <c r="E944">
        <v>39577.379999999997</v>
      </c>
      <c r="G944" s="34">
        <f t="shared" si="15"/>
        <v>3.9577379999999995E-2</v>
      </c>
      <c r="H944">
        <f t="shared" si="16"/>
        <v>-960422.62</v>
      </c>
      <c r="I944" t="str">
        <f t="shared" si="17"/>
        <v>Not Achieved</v>
      </c>
    </row>
    <row r="945" spans="1:9" x14ac:dyDescent="0.25">
      <c r="A945" t="s">
        <v>23</v>
      </c>
      <c r="B945">
        <v>2024</v>
      </c>
      <c r="C945" t="s">
        <v>9234</v>
      </c>
      <c r="D945">
        <v>1000000</v>
      </c>
      <c r="E945">
        <v>13802.760000000002</v>
      </c>
      <c r="G945" s="34">
        <f t="shared" si="15"/>
        <v>1.3802760000000002E-2</v>
      </c>
      <c r="H945">
        <f t="shared" si="16"/>
        <v>-986197.24</v>
      </c>
      <c r="I945" t="str">
        <f t="shared" si="17"/>
        <v>Not Achieved</v>
      </c>
    </row>
    <row r="946" spans="1:9" x14ac:dyDescent="0.25">
      <c r="A946" t="s">
        <v>23</v>
      </c>
      <c r="B946">
        <v>2025</v>
      </c>
      <c r="C946" t="s">
        <v>9236</v>
      </c>
      <c r="D946">
        <v>1000000</v>
      </c>
      <c r="E946">
        <v>34131.759999999995</v>
      </c>
      <c r="G946" s="34">
        <f t="shared" si="15"/>
        <v>3.4131759999999997E-2</v>
      </c>
      <c r="H946">
        <f t="shared" si="16"/>
        <v>-965868.24</v>
      </c>
      <c r="I946" t="str">
        <f t="shared" si="17"/>
        <v>Not Achieved</v>
      </c>
    </row>
    <row r="947" spans="1:9" x14ac:dyDescent="0.25">
      <c r="A947" t="s">
        <v>23</v>
      </c>
      <c r="B947">
        <v>2025</v>
      </c>
      <c r="C947" t="s">
        <v>9237</v>
      </c>
      <c r="D947">
        <v>1000000</v>
      </c>
      <c r="E947">
        <v>9070.83</v>
      </c>
      <c r="G947" s="34">
        <f t="shared" si="15"/>
        <v>9.0708300000000002E-3</v>
      </c>
      <c r="H947">
        <f t="shared" si="16"/>
        <v>-990929.17</v>
      </c>
      <c r="I947" t="str">
        <f t="shared" si="17"/>
        <v>Not Achieved</v>
      </c>
    </row>
    <row r="948" spans="1:9" x14ac:dyDescent="0.25">
      <c r="A948" t="s">
        <v>890</v>
      </c>
      <c r="B948">
        <v>2024</v>
      </c>
      <c r="C948" t="s">
        <v>9226</v>
      </c>
      <c r="D948">
        <v>1500000</v>
      </c>
      <c r="E948">
        <v>1008.51</v>
      </c>
      <c r="G948" s="34">
        <f t="shared" si="15"/>
        <v>6.7234E-4</v>
      </c>
      <c r="H948">
        <f t="shared" si="16"/>
        <v>-1498991.49</v>
      </c>
      <c r="I948" t="str">
        <f t="shared" si="17"/>
        <v>Not Achieved</v>
      </c>
    </row>
    <row r="949" spans="1:9" x14ac:dyDescent="0.25">
      <c r="A949" t="s">
        <v>890</v>
      </c>
      <c r="B949">
        <v>2024</v>
      </c>
      <c r="C949" t="s">
        <v>9229</v>
      </c>
      <c r="D949">
        <v>1500000</v>
      </c>
      <c r="E949">
        <v>2159.9499999999998</v>
      </c>
      <c r="G949" s="34">
        <f t="shared" si="15"/>
        <v>1.4399666666666665E-3</v>
      </c>
      <c r="H949">
        <f t="shared" si="16"/>
        <v>-1497840.05</v>
      </c>
      <c r="I949" t="str">
        <f t="shared" si="17"/>
        <v>Not Achieved</v>
      </c>
    </row>
    <row r="950" spans="1:9" x14ac:dyDescent="0.25">
      <c r="A950" t="s">
        <v>890</v>
      </c>
      <c r="B950">
        <v>2024</v>
      </c>
      <c r="C950" t="s">
        <v>9230</v>
      </c>
      <c r="D950">
        <v>1500000</v>
      </c>
      <c r="E950">
        <v>3315.39</v>
      </c>
      <c r="G950" s="34">
        <f t="shared" si="15"/>
        <v>2.2102599999999999E-3</v>
      </c>
      <c r="H950">
        <f t="shared" si="16"/>
        <v>-1496684.61</v>
      </c>
      <c r="I950" t="str">
        <f t="shared" si="17"/>
        <v>Not Achieved</v>
      </c>
    </row>
    <row r="951" spans="1:9" x14ac:dyDescent="0.25">
      <c r="A951" t="s">
        <v>890</v>
      </c>
      <c r="B951">
        <v>2024</v>
      </c>
      <c r="C951" t="s">
        <v>9231</v>
      </c>
      <c r="D951">
        <v>1500000</v>
      </c>
      <c r="E951">
        <v>3268</v>
      </c>
      <c r="G951" s="34">
        <f t="shared" si="15"/>
        <v>2.1786666666666669E-3</v>
      </c>
      <c r="H951">
        <f t="shared" si="16"/>
        <v>-1496732</v>
      </c>
      <c r="I951" t="str">
        <f t="shared" si="17"/>
        <v>Not Achieved</v>
      </c>
    </row>
    <row r="952" spans="1:9" x14ac:dyDescent="0.25">
      <c r="A952" t="s">
        <v>890</v>
      </c>
      <c r="B952">
        <v>2024</v>
      </c>
      <c r="C952" t="s">
        <v>9232</v>
      </c>
      <c r="D952">
        <v>1500000</v>
      </c>
      <c r="E952">
        <v>17397.899999999998</v>
      </c>
      <c r="G952" s="34">
        <f t="shared" si="15"/>
        <v>1.1598599999999999E-2</v>
      </c>
      <c r="H952">
        <f t="shared" si="16"/>
        <v>-1482602.1</v>
      </c>
      <c r="I952" t="str">
        <f t="shared" si="17"/>
        <v>Not Achieved</v>
      </c>
    </row>
    <row r="953" spans="1:9" x14ac:dyDescent="0.25">
      <c r="A953" t="s">
        <v>890</v>
      </c>
      <c r="B953">
        <v>2024</v>
      </c>
      <c r="C953" t="s">
        <v>9233</v>
      </c>
      <c r="D953">
        <v>1500000</v>
      </c>
      <c r="E953">
        <v>12263.04</v>
      </c>
      <c r="G953" s="34">
        <f t="shared" si="15"/>
        <v>8.1753600000000013E-3</v>
      </c>
      <c r="H953">
        <f t="shared" si="16"/>
        <v>-1487736.96</v>
      </c>
      <c r="I953" t="str">
        <f t="shared" si="17"/>
        <v>Not Achieved</v>
      </c>
    </row>
    <row r="954" spans="1:9" x14ac:dyDescent="0.25">
      <c r="A954" t="s">
        <v>890</v>
      </c>
      <c r="B954">
        <v>2025</v>
      </c>
      <c r="C954" t="s">
        <v>9235</v>
      </c>
      <c r="D954">
        <v>1500000</v>
      </c>
      <c r="E954">
        <v>13234.49</v>
      </c>
      <c r="G954" s="34">
        <f t="shared" si="15"/>
        <v>8.8229933333333326E-3</v>
      </c>
      <c r="H954">
        <f t="shared" si="16"/>
        <v>-1486765.51</v>
      </c>
      <c r="I954" t="str">
        <f t="shared" si="17"/>
        <v>Not Achieved</v>
      </c>
    </row>
    <row r="955" spans="1:9" x14ac:dyDescent="0.25">
      <c r="A955" t="s">
        <v>890</v>
      </c>
      <c r="B955">
        <v>2025</v>
      </c>
      <c r="C955" t="s">
        <v>9236</v>
      </c>
      <c r="D955">
        <v>1500000</v>
      </c>
      <c r="E955">
        <v>11895</v>
      </c>
      <c r="G955" s="34">
        <f t="shared" si="15"/>
        <v>7.9299999999999995E-3</v>
      </c>
      <c r="H955">
        <f t="shared" si="16"/>
        <v>-1488105</v>
      </c>
      <c r="I955" t="str">
        <f t="shared" si="17"/>
        <v>Not Achieved</v>
      </c>
    </row>
    <row r="956" spans="1:9" x14ac:dyDescent="0.25">
      <c r="A956" t="s">
        <v>890</v>
      </c>
      <c r="B956">
        <v>2025</v>
      </c>
      <c r="C956" t="s">
        <v>9237</v>
      </c>
      <c r="D956">
        <v>1500000</v>
      </c>
      <c r="E956">
        <v>7558.81</v>
      </c>
      <c r="G956" s="34">
        <f t="shared" si="15"/>
        <v>5.0392066666666673E-3</v>
      </c>
      <c r="H956">
        <f t="shared" si="16"/>
        <v>-1492441.19</v>
      </c>
      <c r="I956" t="str">
        <f t="shared" si="17"/>
        <v>Not Achieved</v>
      </c>
    </row>
    <row r="957" spans="1:9" x14ac:dyDescent="0.25">
      <c r="A957" t="s">
        <v>825</v>
      </c>
      <c r="B957">
        <v>2024</v>
      </c>
      <c r="C957" t="s">
        <v>9228</v>
      </c>
      <c r="D957">
        <v>1500000</v>
      </c>
      <c r="E957">
        <v>14873.55</v>
      </c>
      <c r="G957" s="34">
        <f t="shared" si="15"/>
        <v>9.9156999999999995E-3</v>
      </c>
      <c r="H957">
        <f t="shared" si="16"/>
        <v>-1485126.45</v>
      </c>
      <c r="I957" t="str">
        <f t="shared" si="17"/>
        <v>Not Achieved</v>
      </c>
    </row>
    <row r="958" spans="1:9" x14ac:dyDescent="0.25">
      <c r="A958" t="s">
        <v>825</v>
      </c>
      <c r="B958">
        <v>2024</v>
      </c>
      <c r="C958" t="s">
        <v>9229</v>
      </c>
      <c r="D958">
        <v>1500000</v>
      </c>
      <c r="E958">
        <v>9652.42</v>
      </c>
      <c r="G958" s="34">
        <f t="shared" si="15"/>
        <v>6.4349466666666667E-3</v>
      </c>
      <c r="H958">
        <f t="shared" si="16"/>
        <v>-1490347.58</v>
      </c>
      <c r="I958" t="str">
        <f t="shared" si="17"/>
        <v>Not Achieved</v>
      </c>
    </row>
    <row r="959" spans="1:9" x14ac:dyDescent="0.25">
      <c r="A959" t="s">
        <v>825</v>
      </c>
      <c r="B959">
        <v>2024</v>
      </c>
      <c r="C959" t="s">
        <v>9230</v>
      </c>
      <c r="D959">
        <v>1500000</v>
      </c>
      <c r="E959">
        <v>5054.29</v>
      </c>
      <c r="G959" s="34">
        <f t="shared" si="15"/>
        <v>3.3695266666666666E-3</v>
      </c>
      <c r="H959">
        <f t="shared" si="16"/>
        <v>-1494945.71</v>
      </c>
      <c r="I959" t="str">
        <f t="shared" si="17"/>
        <v>Not Achieved</v>
      </c>
    </row>
    <row r="960" spans="1:9" x14ac:dyDescent="0.25">
      <c r="A960" t="s">
        <v>825</v>
      </c>
      <c r="B960">
        <v>2024</v>
      </c>
      <c r="C960" t="s">
        <v>9231</v>
      </c>
      <c r="D960">
        <v>1500000</v>
      </c>
      <c r="E960">
        <v>3162.06</v>
      </c>
      <c r="G960" s="34">
        <f t="shared" si="15"/>
        <v>2.1080399999999998E-3</v>
      </c>
      <c r="H960">
        <f t="shared" si="16"/>
        <v>-1496837.94</v>
      </c>
      <c r="I960" t="str">
        <f t="shared" si="17"/>
        <v>Not Achieved</v>
      </c>
    </row>
    <row r="961" spans="1:9" x14ac:dyDescent="0.25">
      <c r="A961" t="s">
        <v>825</v>
      </c>
      <c r="B961">
        <v>2024</v>
      </c>
      <c r="C961" t="s">
        <v>9232</v>
      </c>
      <c r="D961">
        <v>1500000</v>
      </c>
      <c r="E961">
        <v>6599.91</v>
      </c>
      <c r="G961" s="34">
        <f t="shared" si="15"/>
        <v>4.3999399999999998E-3</v>
      </c>
      <c r="H961">
        <f t="shared" si="16"/>
        <v>-1493400.09</v>
      </c>
      <c r="I961" t="str">
        <f t="shared" si="17"/>
        <v>Not Achieved</v>
      </c>
    </row>
    <row r="962" spans="1:9" x14ac:dyDescent="0.25">
      <c r="A962" t="s">
        <v>825</v>
      </c>
      <c r="B962">
        <v>2024</v>
      </c>
      <c r="C962" t="s">
        <v>9233</v>
      </c>
      <c r="D962">
        <v>1500000</v>
      </c>
      <c r="E962">
        <v>2808.13</v>
      </c>
      <c r="G962" s="34">
        <f t="shared" si="15"/>
        <v>1.8720866666666668E-3</v>
      </c>
      <c r="H962">
        <f t="shared" si="16"/>
        <v>-1497191.87</v>
      </c>
      <c r="I962" t="str">
        <f t="shared" si="17"/>
        <v>Not Achieved</v>
      </c>
    </row>
    <row r="963" spans="1:9" x14ac:dyDescent="0.25">
      <c r="A963" t="s">
        <v>825</v>
      </c>
      <c r="B963">
        <v>2024</v>
      </c>
      <c r="C963" t="s">
        <v>9234</v>
      </c>
      <c r="D963">
        <v>1500000</v>
      </c>
      <c r="E963">
        <v>862.28</v>
      </c>
      <c r="G963" s="34">
        <f t="shared" si="15"/>
        <v>5.7485333333333333E-4</v>
      </c>
      <c r="H963">
        <f t="shared" si="16"/>
        <v>-1499137.72</v>
      </c>
      <c r="I963" t="str">
        <f t="shared" si="17"/>
        <v>Not Achieved</v>
      </c>
    </row>
    <row r="964" spans="1:9" x14ac:dyDescent="0.25">
      <c r="A964" t="s">
        <v>825</v>
      </c>
      <c r="B964">
        <v>2025</v>
      </c>
      <c r="C964" t="s">
        <v>9235</v>
      </c>
      <c r="D964">
        <v>1500000</v>
      </c>
      <c r="E964">
        <v>2711.77</v>
      </c>
      <c r="G964" s="34">
        <f t="shared" si="15"/>
        <v>1.8078466666666666E-3</v>
      </c>
      <c r="H964">
        <f t="shared" si="16"/>
        <v>-1497288.23</v>
      </c>
      <c r="I964" t="str">
        <f t="shared" si="17"/>
        <v>Not Achieved</v>
      </c>
    </row>
    <row r="965" spans="1:9" x14ac:dyDescent="0.25">
      <c r="A965" t="s">
        <v>825</v>
      </c>
      <c r="B965">
        <v>2025</v>
      </c>
      <c r="C965" t="s">
        <v>9236</v>
      </c>
      <c r="D965">
        <v>1500000</v>
      </c>
      <c r="E965">
        <v>2464.92</v>
      </c>
      <c r="G965" s="34">
        <f t="shared" si="15"/>
        <v>1.64328E-3</v>
      </c>
      <c r="H965">
        <f t="shared" si="16"/>
        <v>-1497535.08</v>
      </c>
      <c r="I965" t="str">
        <f t="shared" si="17"/>
        <v>Not Achieved</v>
      </c>
    </row>
    <row r="966" spans="1:9" x14ac:dyDescent="0.25">
      <c r="A966" t="s">
        <v>825</v>
      </c>
      <c r="B966">
        <v>2025</v>
      </c>
      <c r="C966" t="s">
        <v>9237</v>
      </c>
      <c r="D966">
        <v>1500000</v>
      </c>
      <c r="E966">
        <v>3069.8900000000003</v>
      </c>
      <c r="G966" s="34">
        <f t="shared" si="15"/>
        <v>2.0465933333333334E-3</v>
      </c>
      <c r="H966">
        <f t="shared" si="16"/>
        <v>-1496930.11</v>
      </c>
      <c r="I966" t="str">
        <f t="shared" si="17"/>
        <v>Not Achieved</v>
      </c>
    </row>
    <row r="967" spans="1:9" x14ac:dyDescent="0.25">
      <c r="A967" t="s">
        <v>123</v>
      </c>
      <c r="B967">
        <v>2024</v>
      </c>
      <c r="C967" t="s">
        <v>9226</v>
      </c>
      <c r="D967">
        <v>1200000</v>
      </c>
      <c r="E967">
        <v>10557.34</v>
      </c>
      <c r="G967" s="34">
        <f t="shared" ref="G967:G1030" si="18">E967/D967</f>
        <v>8.7977833333333332E-3</v>
      </c>
      <c r="H967">
        <f t="shared" ref="H967:H1030" si="19">E967-D967</f>
        <v>-1189442.6599999999</v>
      </c>
      <c r="I967" t="str">
        <f t="shared" ref="I967:I1030" si="20">IF(H967&gt;=0,"Achieved","Not Achieved")</f>
        <v>Not Achieved</v>
      </c>
    </row>
    <row r="968" spans="1:9" x14ac:dyDescent="0.25">
      <c r="A968" t="s">
        <v>123</v>
      </c>
      <c r="B968">
        <v>2024</v>
      </c>
      <c r="C968" t="s">
        <v>9227</v>
      </c>
      <c r="D968">
        <v>1200000</v>
      </c>
      <c r="E968">
        <v>3494</v>
      </c>
      <c r="G968" s="34">
        <f t="shared" si="18"/>
        <v>2.9116666666666666E-3</v>
      </c>
      <c r="H968">
        <f t="shared" si="19"/>
        <v>-1196506</v>
      </c>
      <c r="I968" t="str">
        <f t="shared" si="20"/>
        <v>Not Achieved</v>
      </c>
    </row>
    <row r="969" spans="1:9" x14ac:dyDescent="0.25">
      <c r="A969" t="s">
        <v>123</v>
      </c>
      <c r="B969">
        <v>2024</v>
      </c>
      <c r="C969" t="s">
        <v>9228</v>
      </c>
      <c r="D969">
        <v>1200000</v>
      </c>
      <c r="E969">
        <v>6603.51</v>
      </c>
      <c r="G969" s="34">
        <f t="shared" si="18"/>
        <v>5.5029250000000005E-3</v>
      </c>
      <c r="H969">
        <f t="shared" si="19"/>
        <v>-1193396.49</v>
      </c>
      <c r="I969" t="str">
        <f t="shared" si="20"/>
        <v>Not Achieved</v>
      </c>
    </row>
    <row r="970" spans="1:9" x14ac:dyDescent="0.25">
      <c r="A970" t="s">
        <v>123</v>
      </c>
      <c r="B970">
        <v>2024</v>
      </c>
      <c r="C970" t="s">
        <v>9229</v>
      </c>
      <c r="D970">
        <v>1200000</v>
      </c>
      <c r="E970">
        <v>2055.41</v>
      </c>
      <c r="G970" s="34">
        <f t="shared" si="18"/>
        <v>1.7128416666666666E-3</v>
      </c>
      <c r="H970">
        <f t="shared" si="19"/>
        <v>-1197944.5900000001</v>
      </c>
      <c r="I970" t="str">
        <f t="shared" si="20"/>
        <v>Not Achieved</v>
      </c>
    </row>
    <row r="971" spans="1:9" x14ac:dyDescent="0.25">
      <c r="A971" t="s">
        <v>123</v>
      </c>
      <c r="B971">
        <v>2024</v>
      </c>
      <c r="C971" t="s">
        <v>9230</v>
      </c>
      <c r="D971">
        <v>1200000</v>
      </c>
      <c r="E971">
        <v>9135.619999999999</v>
      </c>
      <c r="G971" s="34">
        <f t="shared" si="18"/>
        <v>7.6130166666666657E-3</v>
      </c>
      <c r="H971">
        <f t="shared" si="19"/>
        <v>-1190864.3799999999</v>
      </c>
      <c r="I971" t="str">
        <f t="shared" si="20"/>
        <v>Not Achieved</v>
      </c>
    </row>
    <row r="972" spans="1:9" x14ac:dyDescent="0.25">
      <c r="A972" t="s">
        <v>123</v>
      </c>
      <c r="B972">
        <v>2024</v>
      </c>
      <c r="C972" t="s">
        <v>9231</v>
      </c>
      <c r="D972">
        <v>1200000</v>
      </c>
      <c r="E972">
        <v>1864.03</v>
      </c>
      <c r="G972" s="34">
        <f t="shared" si="18"/>
        <v>1.5533583333333333E-3</v>
      </c>
      <c r="H972">
        <f t="shared" si="19"/>
        <v>-1198135.97</v>
      </c>
      <c r="I972" t="str">
        <f t="shared" si="20"/>
        <v>Not Achieved</v>
      </c>
    </row>
    <row r="973" spans="1:9" x14ac:dyDescent="0.25">
      <c r="A973" t="s">
        <v>123</v>
      </c>
      <c r="B973">
        <v>2024</v>
      </c>
      <c r="C973" t="s">
        <v>9232</v>
      </c>
      <c r="D973">
        <v>1200000</v>
      </c>
      <c r="E973">
        <v>7164.81</v>
      </c>
      <c r="G973" s="34">
        <f t="shared" si="18"/>
        <v>5.9706749999999999E-3</v>
      </c>
      <c r="H973">
        <f t="shared" si="19"/>
        <v>-1192835.19</v>
      </c>
      <c r="I973" t="str">
        <f t="shared" si="20"/>
        <v>Not Achieved</v>
      </c>
    </row>
    <row r="974" spans="1:9" x14ac:dyDescent="0.25">
      <c r="A974" t="s">
        <v>123</v>
      </c>
      <c r="B974">
        <v>2024</v>
      </c>
      <c r="C974" t="s">
        <v>9233</v>
      </c>
      <c r="D974">
        <v>1200000</v>
      </c>
      <c r="E974">
        <v>4523.8099999999995</v>
      </c>
      <c r="G974" s="34">
        <f t="shared" si="18"/>
        <v>3.7698416666666662E-3</v>
      </c>
      <c r="H974">
        <f t="shared" si="19"/>
        <v>-1195476.19</v>
      </c>
      <c r="I974" t="str">
        <f t="shared" si="20"/>
        <v>Not Achieved</v>
      </c>
    </row>
    <row r="975" spans="1:9" x14ac:dyDescent="0.25">
      <c r="A975" t="s">
        <v>123</v>
      </c>
      <c r="B975">
        <v>2024</v>
      </c>
      <c r="C975" t="s">
        <v>9234</v>
      </c>
      <c r="D975">
        <v>1200000</v>
      </c>
      <c r="E975">
        <v>6512.9800000000005</v>
      </c>
      <c r="G975" s="34">
        <f t="shared" si="18"/>
        <v>5.4274833333333335E-3</v>
      </c>
      <c r="H975">
        <f t="shared" si="19"/>
        <v>-1193487.02</v>
      </c>
      <c r="I975" t="str">
        <f t="shared" si="20"/>
        <v>Not Achieved</v>
      </c>
    </row>
    <row r="976" spans="1:9" x14ac:dyDescent="0.25">
      <c r="A976" t="s">
        <v>123</v>
      </c>
      <c r="B976">
        <v>2025</v>
      </c>
      <c r="C976" t="s">
        <v>9236</v>
      </c>
      <c r="D976">
        <v>1200000</v>
      </c>
      <c r="E976">
        <v>4739.17</v>
      </c>
      <c r="G976" s="34">
        <f t="shared" si="18"/>
        <v>3.9493083333333335E-3</v>
      </c>
      <c r="H976">
        <f t="shared" si="19"/>
        <v>-1195260.83</v>
      </c>
      <c r="I976" t="str">
        <f t="shared" si="20"/>
        <v>Not Achieved</v>
      </c>
    </row>
    <row r="977" spans="1:9" x14ac:dyDescent="0.25">
      <c r="A977" t="s">
        <v>123</v>
      </c>
      <c r="B977">
        <v>2025</v>
      </c>
      <c r="C977" t="s">
        <v>9237</v>
      </c>
      <c r="D977">
        <v>1200000</v>
      </c>
      <c r="E977">
        <v>5485.84</v>
      </c>
      <c r="G977" s="34">
        <f t="shared" si="18"/>
        <v>4.5715333333333332E-3</v>
      </c>
      <c r="H977">
        <f t="shared" si="19"/>
        <v>-1194514.1599999999</v>
      </c>
      <c r="I977" t="str">
        <f t="shared" si="20"/>
        <v>Not Achieved</v>
      </c>
    </row>
    <row r="978" spans="1:9" x14ac:dyDescent="0.25">
      <c r="A978" t="s">
        <v>493</v>
      </c>
      <c r="B978">
        <v>2024</v>
      </c>
      <c r="C978" t="s">
        <v>9226</v>
      </c>
      <c r="D978">
        <v>2500000</v>
      </c>
      <c r="E978">
        <v>4457.34</v>
      </c>
      <c r="G978" s="34">
        <f t="shared" si="18"/>
        <v>1.7829360000000002E-3</v>
      </c>
      <c r="H978">
        <f t="shared" si="19"/>
        <v>-2495542.66</v>
      </c>
      <c r="I978" t="str">
        <f t="shared" si="20"/>
        <v>Not Achieved</v>
      </c>
    </row>
    <row r="979" spans="1:9" x14ac:dyDescent="0.25">
      <c r="A979" t="s">
        <v>493</v>
      </c>
      <c r="B979">
        <v>2024</v>
      </c>
      <c r="C979" t="s">
        <v>9227</v>
      </c>
      <c r="D979">
        <v>2500000</v>
      </c>
      <c r="E979">
        <v>9561.51</v>
      </c>
      <c r="G979" s="34">
        <f t="shared" si="18"/>
        <v>3.8246040000000001E-3</v>
      </c>
      <c r="H979">
        <f t="shared" si="19"/>
        <v>-2490438.4900000002</v>
      </c>
      <c r="I979" t="str">
        <f t="shared" si="20"/>
        <v>Not Achieved</v>
      </c>
    </row>
    <row r="980" spans="1:9" x14ac:dyDescent="0.25">
      <c r="A980" t="s">
        <v>493</v>
      </c>
      <c r="B980">
        <v>2024</v>
      </c>
      <c r="C980" t="s">
        <v>9229</v>
      </c>
      <c r="D980">
        <v>2500000</v>
      </c>
      <c r="E980">
        <v>2500.81</v>
      </c>
      <c r="G980" s="34">
        <f t="shared" si="18"/>
        <v>1.0003239999999999E-3</v>
      </c>
      <c r="H980">
        <f t="shared" si="19"/>
        <v>-2497499.19</v>
      </c>
      <c r="I980" t="str">
        <f t="shared" si="20"/>
        <v>Not Achieved</v>
      </c>
    </row>
    <row r="981" spans="1:9" x14ac:dyDescent="0.25">
      <c r="A981" t="s">
        <v>493</v>
      </c>
      <c r="B981">
        <v>2024</v>
      </c>
      <c r="C981" t="s">
        <v>9230</v>
      </c>
      <c r="D981">
        <v>2500000</v>
      </c>
      <c r="E981">
        <v>8712.01</v>
      </c>
      <c r="G981" s="34">
        <f t="shared" si="18"/>
        <v>3.4848040000000002E-3</v>
      </c>
      <c r="H981">
        <f t="shared" si="19"/>
        <v>-2491287.9900000002</v>
      </c>
      <c r="I981" t="str">
        <f t="shared" si="20"/>
        <v>Not Achieved</v>
      </c>
    </row>
    <row r="982" spans="1:9" x14ac:dyDescent="0.25">
      <c r="A982" t="s">
        <v>493</v>
      </c>
      <c r="B982">
        <v>2024</v>
      </c>
      <c r="C982" t="s">
        <v>9231</v>
      </c>
      <c r="D982">
        <v>2500000</v>
      </c>
      <c r="E982">
        <v>6795.16</v>
      </c>
      <c r="G982" s="34">
        <f t="shared" si="18"/>
        <v>2.7180640000000001E-3</v>
      </c>
      <c r="H982">
        <f t="shared" si="19"/>
        <v>-2493204.84</v>
      </c>
      <c r="I982" t="str">
        <f t="shared" si="20"/>
        <v>Not Achieved</v>
      </c>
    </row>
    <row r="983" spans="1:9" x14ac:dyDescent="0.25">
      <c r="A983" t="s">
        <v>493</v>
      </c>
      <c r="B983">
        <v>2024</v>
      </c>
      <c r="C983" t="s">
        <v>9232</v>
      </c>
      <c r="D983">
        <v>2500000</v>
      </c>
      <c r="E983">
        <v>10482.43</v>
      </c>
      <c r="G983" s="34">
        <f t="shared" si="18"/>
        <v>4.1929720000000005E-3</v>
      </c>
      <c r="H983">
        <f t="shared" si="19"/>
        <v>-2489517.5699999998</v>
      </c>
      <c r="I983" t="str">
        <f t="shared" si="20"/>
        <v>Not Achieved</v>
      </c>
    </row>
    <row r="984" spans="1:9" x14ac:dyDescent="0.25">
      <c r="A984" t="s">
        <v>493</v>
      </c>
      <c r="B984">
        <v>2024</v>
      </c>
      <c r="C984" t="s">
        <v>9233</v>
      </c>
      <c r="D984">
        <v>2500000</v>
      </c>
      <c r="E984">
        <v>8406.67</v>
      </c>
      <c r="G984" s="34">
        <f t="shared" si="18"/>
        <v>3.3626680000000001E-3</v>
      </c>
      <c r="H984">
        <f t="shared" si="19"/>
        <v>-2491593.33</v>
      </c>
      <c r="I984" t="str">
        <f t="shared" si="20"/>
        <v>Not Achieved</v>
      </c>
    </row>
    <row r="985" spans="1:9" x14ac:dyDescent="0.25">
      <c r="A985" t="s">
        <v>493</v>
      </c>
      <c r="B985">
        <v>2024</v>
      </c>
      <c r="C985" t="s">
        <v>9234</v>
      </c>
      <c r="D985">
        <v>2500000</v>
      </c>
      <c r="E985">
        <v>6831.3899999999994</v>
      </c>
      <c r="G985" s="34">
        <f t="shared" si="18"/>
        <v>2.7325559999999997E-3</v>
      </c>
      <c r="H985">
        <f t="shared" si="19"/>
        <v>-2493168.61</v>
      </c>
      <c r="I985" t="str">
        <f t="shared" si="20"/>
        <v>Not Achieved</v>
      </c>
    </row>
    <row r="986" spans="1:9" x14ac:dyDescent="0.25">
      <c r="A986" t="s">
        <v>493</v>
      </c>
      <c r="B986">
        <v>2025</v>
      </c>
      <c r="C986" t="s">
        <v>9235</v>
      </c>
      <c r="D986">
        <v>2500000</v>
      </c>
      <c r="E986">
        <v>4944.68</v>
      </c>
      <c r="G986" s="34">
        <f t="shared" si="18"/>
        <v>1.9778720000000003E-3</v>
      </c>
      <c r="H986">
        <f t="shared" si="19"/>
        <v>-2495055.3199999998</v>
      </c>
      <c r="I986" t="str">
        <f t="shared" si="20"/>
        <v>Not Achieved</v>
      </c>
    </row>
    <row r="987" spans="1:9" x14ac:dyDescent="0.25">
      <c r="A987" t="s">
        <v>493</v>
      </c>
      <c r="B987">
        <v>2025</v>
      </c>
      <c r="C987" t="s">
        <v>9236</v>
      </c>
      <c r="D987">
        <v>2500000</v>
      </c>
      <c r="E987">
        <v>3767.87</v>
      </c>
      <c r="G987" s="34">
        <f t="shared" si="18"/>
        <v>1.507148E-3</v>
      </c>
      <c r="H987">
        <f t="shared" si="19"/>
        <v>-2496232.13</v>
      </c>
      <c r="I987" t="str">
        <f t="shared" si="20"/>
        <v>Not Achieved</v>
      </c>
    </row>
    <row r="988" spans="1:9" x14ac:dyDescent="0.25">
      <c r="A988" t="s">
        <v>1218</v>
      </c>
      <c r="B988">
        <v>2024</v>
      </c>
      <c r="C988" t="s">
        <v>9226</v>
      </c>
      <c r="D988">
        <v>800000</v>
      </c>
      <c r="E988">
        <v>2113.56</v>
      </c>
      <c r="G988" s="34">
        <f t="shared" si="18"/>
        <v>2.6419500000000001E-3</v>
      </c>
      <c r="H988">
        <f t="shared" si="19"/>
        <v>-797886.44</v>
      </c>
      <c r="I988" t="str">
        <f t="shared" si="20"/>
        <v>Not Achieved</v>
      </c>
    </row>
    <row r="989" spans="1:9" x14ac:dyDescent="0.25">
      <c r="A989" t="s">
        <v>1218</v>
      </c>
      <c r="B989">
        <v>2024</v>
      </c>
      <c r="C989" t="s">
        <v>9227</v>
      </c>
      <c r="D989">
        <v>800000</v>
      </c>
      <c r="E989">
        <v>1563.1</v>
      </c>
      <c r="G989" s="34">
        <f t="shared" si="18"/>
        <v>1.9538749999999999E-3</v>
      </c>
      <c r="H989">
        <f t="shared" si="19"/>
        <v>-798436.9</v>
      </c>
      <c r="I989" t="str">
        <f t="shared" si="20"/>
        <v>Not Achieved</v>
      </c>
    </row>
    <row r="990" spans="1:9" x14ac:dyDescent="0.25">
      <c r="A990" t="s">
        <v>1218</v>
      </c>
      <c r="B990">
        <v>2024</v>
      </c>
      <c r="C990" t="s">
        <v>9228</v>
      </c>
      <c r="D990">
        <v>800000</v>
      </c>
      <c r="E990">
        <v>1021.57</v>
      </c>
      <c r="G990" s="34">
        <f t="shared" si="18"/>
        <v>1.2769625000000001E-3</v>
      </c>
      <c r="H990">
        <f t="shared" si="19"/>
        <v>-798978.43</v>
      </c>
      <c r="I990" t="str">
        <f t="shared" si="20"/>
        <v>Not Achieved</v>
      </c>
    </row>
    <row r="991" spans="1:9" x14ac:dyDescent="0.25">
      <c r="A991" t="s">
        <v>1218</v>
      </c>
      <c r="B991">
        <v>2024</v>
      </c>
      <c r="C991" t="s">
        <v>9229</v>
      </c>
      <c r="D991">
        <v>800000</v>
      </c>
      <c r="E991">
        <v>2813.2700000000004</v>
      </c>
      <c r="G991" s="34">
        <f t="shared" si="18"/>
        <v>3.5165875000000004E-3</v>
      </c>
      <c r="H991">
        <f t="shared" si="19"/>
        <v>-797186.73</v>
      </c>
      <c r="I991" t="str">
        <f t="shared" si="20"/>
        <v>Not Achieved</v>
      </c>
    </row>
    <row r="992" spans="1:9" x14ac:dyDescent="0.25">
      <c r="A992" t="s">
        <v>1218</v>
      </c>
      <c r="B992">
        <v>2024</v>
      </c>
      <c r="C992" t="s">
        <v>9231</v>
      </c>
      <c r="D992">
        <v>800000</v>
      </c>
      <c r="E992">
        <v>4900.41</v>
      </c>
      <c r="G992" s="34">
        <f t="shared" si="18"/>
        <v>6.1255125000000002E-3</v>
      </c>
      <c r="H992">
        <f t="shared" si="19"/>
        <v>-795099.59</v>
      </c>
      <c r="I992" t="str">
        <f t="shared" si="20"/>
        <v>Not Achieved</v>
      </c>
    </row>
    <row r="993" spans="1:9" x14ac:dyDescent="0.25">
      <c r="A993" t="s">
        <v>1218</v>
      </c>
      <c r="B993">
        <v>2024</v>
      </c>
      <c r="C993" t="s">
        <v>9232</v>
      </c>
      <c r="D993">
        <v>800000</v>
      </c>
      <c r="E993">
        <v>23306.720000000001</v>
      </c>
      <c r="G993" s="34">
        <f t="shared" si="18"/>
        <v>2.91334E-2</v>
      </c>
      <c r="H993">
        <f t="shared" si="19"/>
        <v>-776693.28</v>
      </c>
      <c r="I993" t="str">
        <f t="shared" si="20"/>
        <v>Not Achieved</v>
      </c>
    </row>
    <row r="994" spans="1:9" x14ac:dyDescent="0.25">
      <c r="A994" t="s">
        <v>1218</v>
      </c>
      <c r="B994">
        <v>2024</v>
      </c>
      <c r="C994" t="s">
        <v>9234</v>
      </c>
      <c r="D994">
        <v>800000</v>
      </c>
      <c r="E994">
        <v>8392.380000000001</v>
      </c>
      <c r="G994" s="34">
        <f t="shared" si="18"/>
        <v>1.0490475000000001E-2</v>
      </c>
      <c r="H994">
        <f t="shared" si="19"/>
        <v>-791607.62</v>
      </c>
      <c r="I994" t="str">
        <f t="shared" si="20"/>
        <v>Not Achieved</v>
      </c>
    </row>
    <row r="995" spans="1:9" x14ac:dyDescent="0.25">
      <c r="A995" t="s">
        <v>1218</v>
      </c>
      <c r="B995">
        <v>2025</v>
      </c>
      <c r="C995" t="s">
        <v>9235</v>
      </c>
      <c r="D995">
        <v>800000</v>
      </c>
      <c r="E995">
        <v>7129.79</v>
      </c>
      <c r="G995" s="34">
        <f t="shared" si="18"/>
        <v>8.9122374999999997E-3</v>
      </c>
      <c r="H995">
        <f t="shared" si="19"/>
        <v>-792870.21</v>
      </c>
      <c r="I995" t="str">
        <f t="shared" si="20"/>
        <v>Not Achieved</v>
      </c>
    </row>
    <row r="996" spans="1:9" x14ac:dyDescent="0.25">
      <c r="A996" t="s">
        <v>1218</v>
      </c>
      <c r="B996">
        <v>2025</v>
      </c>
      <c r="C996" t="s">
        <v>9236</v>
      </c>
      <c r="D996">
        <v>800000</v>
      </c>
      <c r="E996">
        <v>6054.24</v>
      </c>
      <c r="G996" s="34">
        <f t="shared" si="18"/>
        <v>7.5677999999999995E-3</v>
      </c>
      <c r="H996">
        <f t="shared" si="19"/>
        <v>-793945.76</v>
      </c>
      <c r="I996" t="str">
        <f t="shared" si="20"/>
        <v>Not Achieved</v>
      </c>
    </row>
    <row r="997" spans="1:9" x14ac:dyDescent="0.25">
      <c r="A997" t="s">
        <v>908</v>
      </c>
      <c r="B997">
        <v>2024</v>
      </c>
      <c r="C997" t="s">
        <v>9226</v>
      </c>
      <c r="D997">
        <v>1500000</v>
      </c>
      <c r="E997">
        <v>4659.3599999999997</v>
      </c>
      <c r="G997" s="34">
        <f t="shared" si="18"/>
        <v>3.1062399999999997E-3</v>
      </c>
      <c r="H997">
        <f t="shared" si="19"/>
        <v>-1495340.64</v>
      </c>
      <c r="I997" t="str">
        <f t="shared" si="20"/>
        <v>Not Achieved</v>
      </c>
    </row>
    <row r="998" spans="1:9" x14ac:dyDescent="0.25">
      <c r="A998" t="s">
        <v>908</v>
      </c>
      <c r="B998">
        <v>2024</v>
      </c>
      <c r="C998" t="s">
        <v>9227</v>
      </c>
      <c r="D998">
        <v>1500000</v>
      </c>
      <c r="E998">
        <v>722.57</v>
      </c>
      <c r="G998" s="34">
        <f t="shared" si="18"/>
        <v>4.8171333333333336E-4</v>
      </c>
      <c r="H998">
        <f t="shared" si="19"/>
        <v>-1499277.43</v>
      </c>
      <c r="I998" t="str">
        <f t="shared" si="20"/>
        <v>Not Achieved</v>
      </c>
    </row>
    <row r="999" spans="1:9" x14ac:dyDescent="0.25">
      <c r="A999" t="s">
        <v>908</v>
      </c>
      <c r="B999">
        <v>2024</v>
      </c>
      <c r="C999" t="s">
        <v>9228</v>
      </c>
      <c r="D999">
        <v>1500000</v>
      </c>
      <c r="E999">
        <v>8623.27</v>
      </c>
      <c r="G999" s="34">
        <f t="shared" si="18"/>
        <v>5.7488466666666673E-3</v>
      </c>
      <c r="H999">
        <f t="shared" si="19"/>
        <v>-1491376.73</v>
      </c>
      <c r="I999" t="str">
        <f t="shared" si="20"/>
        <v>Not Achieved</v>
      </c>
    </row>
    <row r="1000" spans="1:9" x14ac:dyDescent="0.25">
      <c r="A1000" t="s">
        <v>908</v>
      </c>
      <c r="B1000">
        <v>2024</v>
      </c>
      <c r="C1000" t="s">
        <v>9230</v>
      </c>
      <c r="D1000">
        <v>1500000</v>
      </c>
      <c r="E1000">
        <v>6483.7600000000011</v>
      </c>
      <c r="G1000" s="34">
        <f t="shared" si="18"/>
        <v>4.3225066666666674E-3</v>
      </c>
      <c r="H1000">
        <f t="shared" si="19"/>
        <v>-1493516.24</v>
      </c>
      <c r="I1000" t="str">
        <f t="shared" si="20"/>
        <v>Not Achieved</v>
      </c>
    </row>
    <row r="1001" spans="1:9" x14ac:dyDescent="0.25">
      <c r="A1001" t="s">
        <v>908</v>
      </c>
      <c r="B1001">
        <v>2024</v>
      </c>
      <c r="C1001" t="s">
        <v>9231</v>
      </c>
      <c r="D1001">
        <v>1500000</v>
      </c>
      <c r="E1001">
        <v>2684.46</v>
      </c>
      <c r="G1001" s="34">
        <f t="shared" si="18"/>
        <v>1.7896400000000001E-3</v>
      </c>
      <c r="H1001">
        <f t="shared" si="19"/>
        <v>-1497315.54</v>
      </c>
      <c r="I1001" t="str">
        <f t="shared" si="20"/>
        <v>Not Achieved</v>
      </c>
    </row>
    <row r="1002" spans="1:9" x14ac:dyDescent="0.25">
      <c r="A1002" t="s">
        <v>908</v>
      </c>
      <c r="B1002">
        <v>2024</v>
      </c>
      <c r="C1002" t="s">
        <v>9232</v>
      </c>
      <c r="D1002">
        <v>1500000</v>
      </c>
      <c r="E1002">
        <v>32225.01</v>
      </c>
      <c r="G1002" s="34">
        <f t="shared" si="18"/>
        <v>2.148334E-2</v>
      </c>
      <c r="H1002">
        <f t="shared" si="19"/>
        <v>-1467774.99</v>
      </c>
      <c r="I1002" t="str">
        <f t="shared" si="20"/>
        <v>Not Achieved</v>
      </c>
    </row>
    <row r="1003" spans="1:9" x14ac:dyDescent="0.25">
      <c r="A1003" t="s">
        <v>908</v>
      </c>
      <c r="B1003">
        <v>2024</v>
      </c>
      <c r="C1003" t="s">
        <v>9233</v>
      </c>
      <c r="D1003">
        <v>1500000</v>
      </c>
      <c r="E1003">
        <v>2754.41</v>
      </c>
      <c r="G1003" s="34">
        <f t="shared" si="18"/>
        <v>1.8362733333333332E-3</v>
      </c>
      <c r="H1003">
        <f t="shared" si="19"/>
        <v>-1497245.59</v>
      </c>
      <c r="I1003" t="str">
        <f t="shared" si="20"/>
        <v>Not Achieved</v>
      </c>
    </row>
    <row r="1004" spans="1:9" x14ac:dyDescent="0.25">
      <c r="A1004" t="s">
        <v>908</v>
      </c>
      <c r="B1004">
        <v>2024</v>
      </c>
      <c r="C1004" t="s">
        <v>9234</v>
      </c>
      <c r="D1004">
        <v>1500000</v>
      </c>
      <c r="E1004">
        <v>11554.89</v>
      </c>
      <c r="G1004" s="34">
        <f t="shared" si="18"/>
        <v>7.70326E-3</v>
      </c>
      <c r="H1004">
        <f t="shared" si="19"/>
        <v>-1488445.11</v>
      </c>
      <c r="I1004" t="str">
        <f t="shared" si="20"/>
        <v>Not Achieved</v>
      </c>
    </row>
    <row r="1005" spans="1:9" x14ac:dyDescent="0.25">
      <c r="A1005" t="s">
        <v>908</v>
      </c>
      <c r="B1005">
        <v>2025</v>
      </c>
      <c r="C1005" t="s">
        <v>9235</v>
      </c>
      <c r="D1005">
        <v>1500000</v>
      </c>
      <c r="E1005">
        <v>4746.95</v>
      </c>
      <c r="G1005" s="34">
        <f t="shared" si="18"/>
        <v>3.1646333333333332E-3</v>
      </c>
      <c r="H1005">
        <f t="shared" si="19"/>
        <v>-1495253.05</v>
      </c>
      <c r="I1005" t="str">
        <f t="shared" si="20"/>
        <v>Not Achieved</v>
      </c>
    </row>
    <row r="1006" spans="1:9" x14ac:dyDescent="0.25">
      <c r="A1006" t="s">
        <v>908</v>
      </c>
      <c r="B1006">
        <v>2025</v>
      </c>
      <c r="C1006" t="s">
        <v>9236</v>
      </c>
      <c r="D1006">
        <v>1500000</v>
      </c>
      <c r="E1006">
        <v>9100.98</v>
      </c>
      <c r="G1006" s="34">
        <f t="shared" si="18"/>
        <v>6.0673199999999993E-3</v>
      </c>
      <c r="H1006">
        <f t="shared" si="19"/>
        <v>-1490899.02</v>
      </c>
      <c r="I1006" t="str">
        <f t="shared" si="20"/>
        <v>Not Achieved</v>
      </c>
    </row>
    <row r="1007" spans="1:9" x14ac:dyDescent="0.25">
      <c r="A1007" t="s">
        <v>277</v>
      </c>
      <c r="B1007">
        <v>2024</v>
      </c>
      <c r="C1007" t="s">
        <v>9226</v>
      </c>
      <c r="D1007">
        <v>1200000</v>
      </c>
      <c r="E1007">
        <v>3633.36</v>
      </c>
      <c r="G1007" s="34">
        <f t="shared" si="18"/>
        <v>3.0278000000000002E-3</v>
      </c>
      <c r="H1007">
        <f t="shared" si="19"/>
        <v>-1196366.6399999999</v>
      </c>
      <c r="I1007" t="str">
        <f t="shared" si="20"/>
        <v>Not Achieved</v>
      </c>
    </row>
    <row r="1008" spans="1:9" x14ac:dyDescent="0.25">
      <c r="A1008" t="s">
        <v>277</v>
      </c>
      <c r="B1008">
        <v>2024</v>
      </c>
      <c r="C1008" t="s">
        <v>9227</v>
      </c>
      <c r="D1008">
        <v>1200000</v>
      </c>
      <c r="E1008">
        <v>2723.37</v>
      </c>
      <c r="G1008" s="34">
        <f t="shared" si="18"/>
        <v>2.269475E-3</v>
      </c>
      <c r="H1008">
        <f t="shared" si="19"/>
        <v>-1197276.6299999999</v>
      </c>
      <c r="I1008" t="str">
        <f t="shared" si="20"/>
        <v>Not Achieved</v>
      </c>
    </row>
    <row r="1009" spans="1:9" x14ac:dyDescent="0.25">
      <c r="A1009" t="s">
        <v>277</v>
      </c>
      <c r="B1009">
        <v>2024</v>
      </c>
      <c r="C1009" t="s">
        <v>9228</v>
      </c>
      <c r="D1009">
        <v>1200000</v>
      </c>
      <c r="E1009">
        <v>3760.92</v>
      </c>
      <c r="G1009" s="34">
        <f t="shared" si="18"/>
        <v>3.1340999999999999E-3</v>
      </c>
      <c r="H1009">
        <f t="shared" si="19"/>
        <v>-1196239.08</v>
      </c>
      <c r="I1009" t="str">
        <f t="shared" si="20"/>
        <v>Not Achieved</v>
      </c>
    </row>
    <row r="1010" spans="1:9" x14ac:dyDescent="0.25">
      <c r="A1010" t="s">
        <v>277</v>
      </c>
      <c r="B1010">
        <v>2024</v>
      </c>
      <c r="C1010" t="s">
        <v>9229</v>
      </c>
      <c r="D1010">
        <v>1200000</v>
      </c>
      <c r="E1010">
        <v>3792.0699999999997</v>
      </c>
      <c r="G1010" s="34">
        <f t="shared" si="18"/>
        <v>3.160058333333333E-3</v>
      </c>
      <c r="H1010">
        <f t="shared" si="19"/>
        <v>-1196207.93</v>
      </c>
      <c r="I1010" t="str">
        <f t="shared" si="20"/>
        <v>Not Achieved</v>
      </c>
    </row>
    <row r="1011" spans="1:9" x14ac:dyDescent="0.25">
      <c r="A1011" t="s">
        <v>277</v>
      </c>
      <c r="B1011">
        <v>2024</v>
      </c>
      <c r="C1011" t="s">
        <v>9230</v>
      </c>
      <c r="D1011">
        <v>1200000</v>
      </c>
      <c r="E1011">
        <v>16136.72</v>
      </c>
      <c r="G1011" s="34">
        <f t="shared" si="18"/>
        <v>1.3447266666666666E-2</v>
      </c>
      <c r="H1011">
        <f t="shared" si="19"/>
        <v>-1183863.28</v>
      </c>
      <c r="I1011" t="str">
        <f t="shared" si="20"/>
        <v>Not Achieved</v>
      </c>
    </row>
    <row r="1012" spans="1:9" x14ac:dyDescent="0.25">
      <c r="A1012" t="s">
        <v>277</v>
      </c>
      <c r="B1012">
        <v>2024</v>
      </c>
      <c r="C1012" t="s">
        <v>9231</v>
      </c>
      <c r="D1012">
        <v>1200000</v>
      </c>
      <c r="E1012">
        <v>9424.2200000000012</v>
      </c>
      <c r="G1012" s="34">
        <f t="shared" si="18"/>
        <v>7.8535166666666677E-3</v>
      </c>
      <c r="H1012">
        <f t="shared" si="19"/>
        <v>-1190575.78</v>
      </c>
      <c r="I1012" t="str">
        <f t="shared" si="20"/>
        <v>Not Achieved</v>
      </c>
    </row>
    <row r="1013" spans="1:9" x14ac:dyDescent="0.25">
      <c r="A1013" t="s">
        <v>277</v>
      </c>
      <c r="B1013">
        <v>2024</v>
      </c>
      <c r="C1013" t="s">
        <v>9232</v>
      </c>
      <c r="D1013">
        <v>1200000</v>
      </c>
      <c r="E1013">
        <v>3263.7200000000003</v>
      </c>
      <c r="G1013" s="34">
        <f t="shared" si="18"/>
        <v>2.7197666666666669E-3</v>
      </c>
      <c r="H1013">
        <f t="shared" si="19"/>
        <v>-1196736.28</v>
      </c>
      <c r="I1013" t="str">
        <f t="shared" si="20"/>
        <v>Not Achieved</v>
      </c>
    </row>
    <row r="1014" spans="1:9" x14ac:dyDescent="0.25">
      <c r="A1014" t="s">
        <v>277</v>
      </c>
      <c r="B1014">
        <v>2025</v>
      </c>
      <c r="C1014" t="s">
        <v>9235</v>
      </c>
      <c r="D1014">
        <v>1200000</v>
      </c>
      <c r="E1014">
        <v>19748.580000000002</v>
      </c>
      <c r="G1014" s="34">
        <f t="shared" si="18"/>
        <v>1.645715E-2</v>
      </c>
      <c r="H1014">
        <f t="shared" si="19"/>
        <v>-1180251.42</v>
      </c>
      <c r="I1014" t="str">
        <f t="shared" si="20"/>
        <v>Not Achieved</v>
      </c>
    </row>
    <row r="1015" spans="1:9" x14ac:dyDescent="0.25">
      <c r="A1015" t="s">
        <v>277</v>
      </c>
      <c r="B1015">
        <v>2025</v>
      </c>
      <c r="C1015" t="s">
        <v>9236</v>
      </c>
      <c r="D1015">
        <v>1200000</v>
      </c>
      <c r="E1015">
        <v>3025.16</v>
      </c>
      <c r="G1015" s="34">
        <f t="shared" si="18"/>
        <v>2.5209666666666667E-3</v>
      </c>
      <c r="H1015">
        <f t="shared" si="19"/>
        <v>-1196974.8400000001</v>
      </c>
      <c r="I1015" t="str">
        <f t="shared" si="20"/>
        <v>Not Achieved</v>
      </c>
    </row>
    <row r="1016" spans="1:9" x14ac:dyDescent="0.25">
      <c r="A1016" t="s">
        <v>277</v>
      </c>
      <c r="B1016">
        <v>2025</v>
      </c>
      <c r="C1016" t="s">
        <v>9237</v>
      </c>
      <c r="D1016">
        <v>1200000</v>
      </c>
      <c r="E1016">
        <v>5098.6000000000004</v>
      </c>
      <c r="G1016" s="34">
        <f t="shared" si="18"/>
        <v>4.2488333333333336E-3</v>
      </c>
      <c r="H1016">
        <f t="shared" si="19"/>
        <v>-1194901.3999999999</v>
      </c>
      <c r="I1016" t="str">
        <f t="shared" si="20"/>
        <v>Not Achieved</v>
      </c>
    </row>
    <row r="1017" spans="1:9" x14ac:dyDescent="0.25">
      <c r="A1017" t="s">
        <v>395</v>
      </c>
      <c r="B1017">
        <v>2024</v>
      </c>
      <c r="C1017" t="s">
        <v>9226</v>
      </c>
      <c r="D1017">
        <v>1500000</v>
      </c>
      <c r="E1017">
        <v>5287.41</v>
      </c>
      <c r="G1017" s="34">
        <f t="shared" si="18"/>
        <v>3.5249399999999998E-3</v>
      </c>
      <c r="H1017">
        <f t="shared" si="19"/>
        <v>-1494712.59</v>
      </c>
      <c r="I1017" t="str">
        <f t="shared" si="20"/>
        <v>Not Achieved</v>
      </c>
    </row>
    <row r="1018" spans="1:9" x14ac:dyDescent="0.25">
      <c r="A1018" t="s">
        <v>395</v>
      </c>
      <c r="B1018">
        <v>2024</v>
      </c>
      <c r="C1018" t="s">
        <v>9227</v>
      </c>
      <c r="D1018">
        <v>1500000</v>
      </c>
      <c r="E1018">
        <v>1430.67</v>
      </c>
      <c r="G1018" s="34">
        <f t="shared" si="18"/>
        <v>9.537800000000001E-4</v>
      </c>
      <c r="H1018">
        <f t="shared" si="19"/>
        <v>-1498569.33</v>
      </c>
      <c r="I1018" t="str">
        <f t="shared" si="20"/>
        <v>Not Achieved</v>
      </c>
    </row>
    <row r="1019" spans="1:9" x14ac:dyDescent="0.25">
      <c r="A1019" t="s">
        <v>395</v>
      </c>
      <c r="B1019">
        <v>2024</v>
      </c>
      <c r="C1019" t="s">
        <v>9228</v>
      </c>
      <c r="D1019">
        <v>1500000</v>
      </c>
      <c r="E1019">
        <v>1010.56</v>
      </c>
      <c r="G1019" s="34">
        <f t="shared" si="18"/>
        <v>6.7370666666666658E-4</v>
      </c>
      <c r="H1019">
        <f t="shared" si="19"/>
        <v>-1498989.44</v>
      </c>
      <c r="I1019" t="str">
        <f t="shared" si="20"/>
        <v>Not Achieved</v>
      </c>
    </row>
    <row r="1020" spans="1:9" x14ac:dyDescent="0.25">
      <c r="A1020" t="s">
        <v>395</v>
      </c>
      <c r="B1020">
        <v>2024</v>
      </c>
      <c r="C1020" t="s">
        <v>9229</v>
      </c>
      <c r="D1020">
        <v>1500000</v>
      </c>
      <c r="E1020">
        <v>1010.96</v>
      </c>
      <c r="G1020" s="34">
        <f t="shared" si="18"/>
        <v>6.7397333333333339E-4</v>
      </c>
      <c r="H1020">
        <f t="shared" si="19"/>
        <v>-1498989.04</v>
      </c>
      <c r="I1020" t="str">
        <f t="shared" si="20"/>
        <v>Not Achieved</v>
      </c>
    </row>
    <row r="1021" spans="1:9" x14ac:dyDescent="0.25">
      <c r="A1021" t="s">
        <v>395</v>
      </c>
      <c r="B1021">
        <v>2024</v>
      </c>
      <c r="C1021" t="s">
        <v>9230</v>
      </c>
      <c r="D1021">
        <v>1500000</v>
      </c>
      <c r="E1021">
        <v>12488.6</v>
      </c>
      <c r="G1021" s="34">
        <f t="shared" si="18"/>
        <v>8.3257333333333332E-3</v>
      </c>
      <c r="H1021">
        <f t="shared" si="19"/>
        <v>-1487511.4</v>
      </c>
      <c r="I1021" t="str">
        <f t="shared" si="20"/>
        <v>Not Achieved</v>
      </c>
    </row>
    <row r="1022" spans="1:9" x14ac:dyDescent="0.25">
      <c r="A1022" t="s">
        <v>395</v>
      </c>
      <c r="B1022">
        <v>2024</v>
      </c>
      <c r="C1022" t="s">
        <v>9231</v>
      </c>
      <c r="D1022">
        <v>1500000</v>
      </c>
      <c r="E1022">
        <v>6469.75</v>
      </c>
      <c r="G1022" s="34">
        <f t="shared" si="18"/>
        <v>4.3131666666666665E-3</v>
      </c>
      <c r="H1022">
        <f t="shared" si="19"/>
        <v>-1493530.25</v>
      </c>
      <c r="I1022" t="str">
        <f t="shared" si="20"/>
        <v>Not Achieved</v>
      </c>
    </row>
    <row r="1023" spans="1:9" x14ac:dyDescent="0.25">
      <c r="A1023" t="s">
        <v>395</v>
      </c>
      <c r="B1023">
        <v>2024</v>
      </c>
      <c r="C1023" t="s">
        <v>9232</v>
      </c>
      <c r="D1023">
        <v>1500000</v>
      </c>
      <c r="E1023">
        <v>436.19</v>
      </c>
      <c r="G1023" s="34">
        <f t="shared" si="18"/>
        <v>2.9079333333333334E-4</v>
      </c>
      <c r="H1023">
        <f t="shared" si="19"/>
        <v>-1499563.81</v>
      </c>
      <c r="I1023" t="str">
        <f t="shared" si="20"/>
        <v>Not Achieved</v>
      </c>
    </row>
    <row r="1024" spans="1:9" x14ac:dyDescent="0.25">
      <c r="A1024" t="s">
        <v>395</v>
      </c>
      <c r="B1024">
        <v>2024</v>
      </c>
      <c r="C1024" t="s">
        <v>9233</v>
      </c>
      <c r="D1024">
        <v>1500000</v>
      </c>
      <c r="E1024">
        <v>10570.34</v>
      </c>
      <c r="G1024" s="34">
        <f t="shared" si="18"/>
        <v>7.0468933333333334E-3</v>
      </c>
      <c r="H1024">
        <f t="shared" si="19"/>
        <v>-1489429.66</v>
      </c>
      <c r="I1024" t="str">
        <f t="shared" si="20"/>
        <v>Not Achieved</v>
      </c>
    </row>
    <row r="1025" spans="1:9" x14ac:dyDescent="0.25">
      <c r="A1025" t="s">
        <v>395</v>
      </c>
      <c r="B1025">
        <v>2024</v>
      </c>
      <c r="C1025" t="s">
        <v>9234</v>
      </c>
      <c r="D1025">
        <v>1500000</v>
      </c>
      <c r="E1025">
        <v>4425.57</v>
      </c>
      <c r="G1025" s="34">
        <f t="shared" si="18"/>
        <v>2.9503799999999998E-3</v>
      </c>
      <c r="H1025">
        <f t="shared" si="19"/>
        <v>-1495574.43</v>
      </c>
      <c r="I1025" t="str">
        <f t="shared" si="20"/>
        <v>Not Achieved</v>
      </c>
    </row>
    <row r="1026" spans="1:9" x14ac:dyDescent="0.25">
      <c r="A1026" t="s">
        <v>395</v>
      </c>
      <c r="B1026">
        <v>2025</v>
      </c>
      <c r="C1026" t="s">
        <v>9235</v>
      </c>
      <c r="D1026">
        <v>1500000</v>
      </c>
      <c r="E1026">
        <v>2441.16</v>
      </c>
      <c r="G1026" s="34">
        <f t="shared" si="18"/>
        <v>1.62744E-3</v>
      </c>
      <c r="H1026">
        <f t="shared" si="19"/>
        <v>-1497558.84</v>
      </c>
      <c r="I1026" t="str">
        <f t="shared" si="20"/>
        <v>Not Achieved</v>
      </c>
    </row>
    <row r="1027" spans="1:9" x14ac:dyDescent="0.25">
      <c r="A1027" t="s">
        <v>395</v>
      </c>
      <c r="B1027">
        <v>2025</v>
      </c>
      <c r="C1027" t="s">
        <v>9236</v>
      </c>
      <c r="D1027">
        <v>1500000</v>
      </c>
      <c r="E1027">
        <v>4523.82</v>
      </c>
      <c r="G1027" s="34">
        <f t="shared" si="18"/>
        <v>3.0158799999999999E-3</v>
      </c>
      <c r="H1027">
        <f t="shared" si="19"/>
        <v>-1495476.18</v>
      </c>
      <c r="I1027" t="str">
        <f t="shared" si="20"/>
        <v>Not Achieved</v>
      </c>
    </row>
    <row r="1028" spans="1:9" x14ac:dyDescent="0.25">
      <c r="A1028" t="s">
        <v>553</v>
      </c>
      <c r="B1028">
        <v>2024</v>
      </c>
      <c r="C1028" t="s">
        <v>9226</v>
      </c>
      <c r="D1028">
        <v>800000</v>
      </c>
      <c r="E1028">
        <v>1903.09</v>
      </c>
      <c r="G1028" s="34">
        <f t="shared" si="18"/>
        <v>2.3788625E-3</v>
      </c>
      <c r="H1028">
        <f t="shared" si="19"/>
        <v>-798096.91</v>
      </c>
      <c r="I1028" t="str">
        <f t="shared" si="20"/>
        <v>Not Achieved</v>
      </c>
    </row>
    <row r="1029" spans="1:9" x14ac:dyDescent="0.25">
      <c r="A1029" t="s">
        <v>553</v>
      </c>
      <c r="B1029">
        <v>2024</v>
      </c>
      <c r="C1029" t="s">
        <v>9227</v>
      </c>
      <c r="D1029">
        <v>800000</v>
      </c>
      <c r="E1029">
        <v>1316.06</v>
      </c>
      <c r="G1029" s="34">
        <f t="shared" si="18"/>
        <v>1.645075E-3</v>
      </c>
      <c r="H1029">
        <f t="shared" si="19"/>
        <v>-798683.94</v>
      </c>
      <c r="I1029" t="str">
        <f t="shared" si="20"/>
        <v>Not Achieved</v>
      </c>
    </row>
    <row r="1030" spans="1:9" x14ac:dyDescent="0.25">
      <c r="A1030" t="s">
        <v>553</v>
      </c>
      <c r="B1030">
        <v>2024</v>
      </c>
      <c r="C1030" t="s">
        <v>9228</v>
      </c>
      <c r="D1030">
        <v>800000</v>
      </c>
      <c r="E1030">
        <v>7443.86</v>
      </c>
      <c r="G1030" s="34">
        <f t="shared" si="18"/>
        <v>9.3048249999999992E-3</v>
      </c>
      <c r="H1030">
        <f t="shared" si="19"/>
        <v>-792556.14</v>
      </c>
      <c r="I1030" t="str">
        <f t="shared" si="20"/>
        <v>Not Achieved</v>
      </c>
    </row>
    <row r="1031" spans="1:9" x14ac:dyDescent="0.25">
      <c r="A1031" t="s">
        <v>553</v>
      </c>
      <c r="B1031">
        <v>2024</v>
      </c>
      <c r="C1031" t="s">
        <v>9230</v>
      </c>
      <c r="D1031">
        <v>800000</v>
      </c>
      <c r="E1031">
        <v>3727.1900000000005</v>
      </c>
      <c r="G1031" s="34">
        <f t="shared" ref="G1031:G1094" si="21">E1031/D1031</f>
        <v>4.6589875000000005E-3</v>
      </c>
      <c r="H1031">
        <f t="shared" ref="H1031:H1094" si="22">E1031-D1031</f>
        <v>-796272.81</v>
      </c>
      <c r="I1031" t="str">
        <f t="shared" ref="I1031:I1094" si="23">IF(H1031&gt;=0,"Achieved","Not Achieved")</f>
        <v>Not Achieved</v>
      </c>
    </row>
    <row r="1032" spans="1:9" x14ac:dyDescent="0.25">
      <c r="A1032" t="s">
        <v>553</v>
      </c>
      <c r="B1032">
        <v>2024</v>
      </c>
      <c r="C1032" t="s">
        <v>9231</v>
      </c>
      <c r="D1032">
        <v>800000</v>
      </c>
      <c r="E1032">
        <v>6558.84</v>
      </c>
      <c r="G1032" s="34">
        <f t="shared" si="21"/>
        <v>8.1985500000000006E-3</v>
      </c>
      <c r="H1032">
        <f t="shared" si="22"/>
        <v>-793441.16</v>
      </c>
      <c r="I1032" t="str">
        <f t="shared" si="23"/>
        <v>Not Achieved</v>
      </c>
    </row>
    <row r="1033" spans="1:9" x14ac:dyDescent="0.25">
      <c r="A1033" t="s">
        <v>553</v>
      </c>
      <c r="B1033">
        <v>2024</v>
      </c>
      <c r="C1033" t="s">
        <v>9232</v>
      </c>
      <c r="D1033">
        <v>800000</v>
      </c>
      <c r="E1033">
        <v>2399.41</v>
      </c>
      <c r="G1033" s="34">
        <f t="shared" si="21"/>
        <v>2.9992624999999997E-3</v>
      </c>
      <c r="H1033">
        <f t="shared" si="22"/>
        <v>-797600.59</v>
      </c>
      <c r="I1033" t="str">
        <f t="shared" si="23"/>
        <v>Not Achieved</v>
      </c>
    </row>
    <row r="1034" spans="1:9" x14ac:dyDescent="0.25">
      <c r="A1034" t="s">
        <v>553</v>
      </c>
      <c r="B1034">
        <v>2024</v>
      </c>
      <c r="C1034" t="s">
        <v>9233</v>
      </c>
      <c r="D1034">
        <v>800000</v>
      </c>
      <c r="E1034">
        <v>7242.6799999999994</v>
      </c>
      <c r="G1034" s="34">
        <f t="shared" si="21"/>
        <v>9.0533499999999999E-3</v>
      </c>
      <c r="H1034">
        <f t="shared" si="22"/>
        <v>-792757.32</v>
      </c>
      <c r="I1034" t="str">
        <f t="shared" si="23"/>
        <v>Not Achieved</v>
      </c>
    </row>
    <row r="1035" spans="1:9" x14ac:dyDescent="0.25">
      <c r="A1035" t="s">
        <v>553</v>
      </c>
      <c r="B1035">
        <v>2024</v>
      </c>
      <c r="C1035" t="s">
        <v>9234</v>
      </c>
      <c r="D1035">
        <v>800000</v>
      </c>
      <c r="E1035">
        <v>15706.259999999998</v>
      </c>
      <c r="G1035" s="34">
        <f t="shared" si="21"/>
        <v>1.9632825E-2</v>
      </c>
      <c r="H1035">
        <f t="shared" si="22"/>
        <v>-784293.74</v>
      </c>
      <c r="I1035" t="str">
        <f t="shared" si="23"/>
        <v>Not Achieved</v>
      </c>
    </row>
    <row r="1036" spans="1:9" x14ac:dyDescent="0.25">
      <c r="A1036" t="s">
        <v>553</v>
      </c>
      <c r="B1036">
        <v>2025</v>
      </c>
      <c r="C1036" t="s">
        <v>9235</v>
      </c>
      <c r="D1036">
        <v>800000</v>
      </c>
      <c r="E1036">
        <v>3116.6</v>
      </c>
      <c r="G1036" s="34">
        <f t="shared" si="21"/>
        <v>3.8957499999999999E-3</v>
      </c>
      <c r="H1036">
        <f t="shared" si="22"/>
        <v>-796883.4</v>
      </c>
      <c r="I1036" t="str">
        <f t="shared" si="23"/>
        <v>Not Achieved</v>
      </c>
    </row>
    <row r="1037" spans="1:9" x14ac:dyDescent="0.25">
      <c r="A1037" t="s">
        <v>553</v>
      </c>
      <c r="B1037">
        <v>2025</v>
      </c>
      <c r="C1037" t="s">
        <v>9237</v>
      </c>
      <c r="D1037">
        <v>800000</v>
      </c>
      <c r="E1037">
        <v>8476.76</v>
      </c>
      <c r="G1037" s="34">
        <f t="shared" si="21"/>
        <v>1.059595E-2</v>
      </c>
      <c r="H1037">
        <f t="shared" si="22"/>
        <v>-791523.24</v>
      </c>
      <c r="I1037" t="str">
        <f t="shared" si="23"/>
        <v>Not Achieved</v>
      </c>
    </row>
    <row r="1038" spans="1:9" x14ac:dyDescent="0.25">
      <c r="A1038" t="s">
        <v>107</v>
      </c>
      <c r="B1038">
        <v>2024</v>
      </c>
      <c r="C1038" t="s">
        <v>9227</v>
      </c>
      <c r="D1038">
        <v>800000</v>
      </c>
      <c r="E1038">
        <v>6189.91</v>
      </c>
      <c r="G1038" s="34">
        <f t="shared" si="21"/>
        <v>7.7373874999999998E-3</v>
      </c>
      <c r="H1038">
        <f t="shared" si="22"/>
        <v>-793810.09</v>
      </c>
      <c r="I1038" t="str">
        <f t="shared" si="23"/>
        <v>Not Achieved</v>
      </c>
    </row>
    <row r="1039" spans="1:9" x14ac:dyDescent="0.25">
      <c r="A1039" t="s">
        <v>107</v>
      </c>
      <c r="B1039">
        <v>2024</v>
      </c>
      <c r="C1039" t="s">
        <v>9228</v>
      </c>
      <c r="D1039">
        <v>800000</v>
      </c>
      <c r="E1039">
        <v>0</v>
      </c>
      <c r="G1039" s="34">
        <f t="shared" si="21"/>
        <v>0</v>
      </c>
      <c r="H1039">
        <f t="shared" si="22"/>
        <v>-800000</v>
      </c>
      <c r="I1039" t="str">
        <f t="shared" si="23"/>
        <v>Not Achieved</v>
      </c>
    </row>
    <row r="1040" spans="1:9" x14ac:dyDescent="0.25">
      <c r="A1040" t="s">
        <v>107</v>
      </c>
      <c r="B1040">
        <v>2024</v>
      </c>
      <c r="C1040" t="s">
        <v>9230</v>
      </c>
      <c r="D1040">
        <v>800000</v>
      </c>
      <c r="E1040">
        <v>17750.149999999998</v>
      </c>
      <c r="G1040" s="34">
        <f t="shared" si="21"/>
        <v>2.2187687499999997E-2</v>
      </c>
      <c r="H1040">
        <f t="shared" si="22"/>
        <v>-782249.85</v>
      </c>
      <c r="I1040" t="str">
        <f t="shared" si="23"/>
        <v>Not Achieved</v>
      </c>
    </row>
    <row r="1041" spans="1:9" x14ac:dyDescent="0.25">
      <c r="A1041" t="s">
        <v>107</v>
      </c>
      <c r="B1041">
        <v>2024</v>
      </c>
      <c r="C1041" t="s">
        <v>9231</v>
      </c>
      <c r="D1041">
        <v>800000</v>
      </c>
      <c r="E1041">
        <v>11586.89</v>
      </c>
      <c r="G1041" s="34">
        <f t="shared" si="21"/>
        <v>1.44836125E-2</v>
      </c>
      <c r="H1041">
        <f t="shared" si="22"/>
        <v>-788413.11</v>
      </c>
      <c r="I1041" t="str">
        <f t="shared" si="23"/>
        <v>Not Achieved</v>
      </c>
    </row>
    <row r="1042" spans="1:9" x14ac:dyDescent="0.25">
      <c r="A1042" t="s">
        <v>107</v>
      </c>
      <c r="B1042">
        <v>2024</v>
      </c>
      <c r="C1042" t="s">
        <v>9232</v>
      </c>
      <c r="D1042">
        <v>800000</v>
      </c>
      <c r="E1042">
        <v>24639.31</v>
      </c>
      <c r="G1042" s="34">
        <f t="shared" si="21"/>
        <v>3.07991375E-2</v>
      </c>
      <c r="H1042">
        <f t="shared" si="22"/>
        <v>-775360.69</v>
      </c>
      <c r="I1042" t="str">
        <f t="shared" si="23"/>
        <v>Not Achieved</v>
      </c>
    </row>
    <row r="1043" spans="1:9" x14ac:dyDescent="0.25">
      <c r="A1043" t="s">
        <v>107</v>
      </c>
      <c r="B1043">
        <v>2024</v>
      </c>
      <c r="C1043" t="s">
        <v>9233</v>
      </c>
      <c r="D1043">
        <v>800000</v>
      </c>
      <c r="E1043">
        <v>21971.41</v>
      </c>
      <c r="G1043" s="34">
        <f t="shared" si="21"/>
        <v>2.7464262499999999E-2</v>
      </c>
      <c r="H1043">
        <f t="shared" si="22"/>
        <v>-778028.59</v>
      </c>
      <c r="I1043" t="str">
        <f t="shared" si="23"/>
        <v>Not Achieved</v>
      </c>
    </row>
    <row r="1044" spans="1:9" x14ac:dyDescent="0.25">
      <c r="A1044" t="s">
        <v>107</v>
      </c>
      <c r="B1044">
        <v>2024</v>
      </c>
      <c r="C1044" t="s">
        <v>9234</v>
      </c>
      <c r="D1044">
        <v>800000</v>
      </c>
      <c r="E1044">
        <v>9198.39</v>
      </c>
      <c r="G1044" s="34">
        <f t="shared" si="21"/>
        <v>1.1497987499999999E-2</v>
      </c>
      <c r="H1044">
        <f t="shared" si="22"/>
        <v>-790801.61</v>
      </c>
      <c r="I1044" t="str">
        <f t="shared" si="23"/>
        <v>Not Achieved</v>
      </c>
    </row>
    <row r="1045" spans="1:9" x14ac:dyDescent="0.25">
      <c r="A1045" t="s">
        <v>107</v>
      </c>
      <c r="B1045">
        <v>2025</v>
      </c>
      <c r="C1045" t="s">
        <v>9236</v>
      </c>
      <c r="D1045">
        <v>800000</v>
      </c>
      <c r="E1045">
        <v>7143.5</v>
      </c>
      <c r="G1045" s="34">
        <f t="shared" si="21"/>
        <v>8.9293749999999998E-3</v>
      </c>
      <c r="H1045">
        <f t="shared" si="22"/>
        <v>-792856.5</v>
      </c>
      <c r="I1045" t="str">
        <f t="shared" si="23"/>
        <v>Not Achieved</v>
      </c>
    </row>
    <row r="1046" spans="1:9" x14ac:dyDescent="0.25">
      <c r="A1046" t="s">
        <v>107</v>
      </c>
      <c r="B1046">
        <v>2025</v>
      </c>
      <c r="C1046" t="s">
        <v>9237</v>
      </c>
      <c r="D1046">
        <v>800000</v>
      </c>
      <c r="E1046">
        <v>1438.32</v>
      </c>
      <c r="G1046" s="34">
        <f t="shared" si="21"/>
        <v>1.7978999999999998E-3</v>
      </c>
      <c r="H1046">
        <f t="shared" si="22"/>
        <v>-798561.68</v>
      </c>
      <c r="I1046" t="str">
        <f t="shared" si="23"/>
        <v>Not Achieved</v>
      </c>
    </row>
    <row r="1047" spans="1:9" x14ac:dyDescent="0.25">
      <c r="A1047" t="s">
        <v>1853</v>
      </c>
      <c r="B1047">
        <v>2024</v>
      </c>
      <c r="C1047" t="s">
        <v>9226</v>
      </c>
      <c r="D1047">
        <v>1200000</v>
      </c>
      <c r="E1047">
        <v>1915.91</v>
      </c>
      <c r="G1047" s="34">
        <f t="shared" si="21"/>
        <v>1.5965916666666668E-3</v>
      </c>
      <c r="H1047">
        <f t="shared" si="22"/>
        <v>-1198084.0900000001</v>
      </c>
      <c r="I1047" t="str">
        <f t="shared" si="23"/>
        <v>Not Achieved</v>
      </c>
    </row>
    <row r="1048" spans="1:9" x14ac:dyDescent="0.25">
      <c r="A1048" t="s">
        <v>1853</v>
      </c>
      <c r="B1048">
        <v>2024</v>
      </c>
      <c r="C1048" t="s">
        <v>9227</v>
      </c>
      <c r="D1048">
        <v>1200000</v>
      </c>
      <c r="E1048">
        <v>1265.57</v>
      </c>
      <c r="G1048" s="34">
        <f t="shared" si="21"/>
        <v>1.0546416666666666E-3</v>
      </c>
      <c r="H1048">
        <f t="shared" si="22"/>
        <v>-1198734.43</v>
      </c>
      <c r="I1048" t="str">
        <f t="shared" si="23"/>
        <v>Not Achieved</v>
      </c>
    </row>
    <row r="1049" spans="1:9" x14ac:dyDescent="0.25">
      <c r="A1049" t="s">
        <v>1853</v>
      </c>
      <c r="B1049">
        <v>2024</v>
      </c>
      <c r="C1049" t="s">
        <v>9228</v>
      </c>
      <c r="D1049">
        <v>1200000</v>
      </c>
      <c r="E1049">
        <v>2905.89</v>
      </c>
      <c r="G1049" s="34">
        <f t="shared" si="21"/>
        <v>2.421575E-3</v>
      </c>
      <c r="H1049">
        <f t="shared" si="22"/>
        <v>-1197094.1100000001</v>
      </c>
      <c r="I1049" t="str">
        <f t="shared" si="23"/>
        <v>Not Achieved</v>
      </c>
    </row>
    <row r="1050" spans="1:9" x14ac:dyDescent="0.25">
      <c r="A1050" t="s">
        <v>1853</v>
      </c>
      <c r="B1050">
        <v>2024</v>
      </c>
      <c r="C1050" t="s">
        <v>9230</v>
      </c>
      <c r="D1050">
        <v>1200000</v>
      </c>
      <c r="E1050">
        <v>696.35</v>
      </c>
      <c r="G1050" s="34">
        <f t="shared" si="21"/>
        <v>5.8029166666666667E-4</v>
      </c>
      <c r="H1050">
        <f t="shared" si="22"/>
        <v>-1199303.6499999999</v>
      </c>
      <c r="I1050" t="str">
        <f t="shared" si="23"/>
        <v>Not Achieved</v>
      </c>
    </row>
    <row r="1051" spans="1:9" x14ac:dyDescent="0.25">
      <c r="A1051" t="s">
        <v>1853</v>
      </c>
      <c r="B1051">
        <v>2024</v>
      </c>
      <c r="C1051" t="s">
        <v>9231</v>
      </c>
      <c r="D1051">
        <v>1200000</v>
      </c>
      <c r="E1051">
        <v>12807.61</v>
      </c>
      <c r="G1051" s="34">
        <f t="shared" si="21"/>
        <v>1.0673008333333334E-2</v>
      </c>
      <c r="H1051">
        <f t="shared" si="22"/>
        <v>-1187192.3899999999</v>
      </c>
      <c r="I1051" t="str">
        <f t="shared" si="23"/>
        <v>Not Achieved</v>
      </c>
    </row>
    <row r="1052" spans="1:9" x14ac:dyDescent="0.25">
      <c r="A1052" t="s">
        <v>1853</v>
      </c>
      <c r="B1052">
        <v>2024</v>
      </c>
      <c r="C1052" t="s">
        <v>9232</v>
      </c>
      <c r="D1052">
        <v>1200000</v>
      </c>
      <c r="E1052">
        <v>22264.99</v>
      </c>
      <c r="G1052" s="34">
        <f t="shared" si="21"/>
        <v>1.8554158333333334E-2</v>
      </c>
      <c r="H1052">
        <f t="shared" si="22"/>
        <v>-1177735.01</v>
      </c>
      <c r="I1052" t="str">
        <f t="shared" si="23"/>
        <v>Not Achieved</v>
      </c>
    </row>
    <row r="1053" spans="1:9" x14ac:dyDescent="0.25">
      <c r="A1053" t="s">
        <v>1853</v>
      </c>
      <c r="B1053">
        <v>2024</v>
      </c>
      <c r="C1053" t="s">
        <v>9233</v>
      </c>
      <c r="D1053">
        <v>1200000</v>
      </c>
      <c r="E1053">
        <v>21346.080000000002</v>
      </c>
      <c r="G1053" s="34">
        <f t="shared" si="21"/>
        <v>1.7788400000000003E-2</v>
      </c>
      <c r="H1053">
        <f t="shared" si="22"/>
        <v>-1178653.92</v>
      </c>
      <c r="I1053" t="str">
        <f t="shared" si="23"/>
        <v>Not Achieved</v>
      </c>
    </row>
    <row r="1054" spans="1:9" x14ac:dyDescent="0.25">
      <c r="A1054" t="s">
        <v>1853</v>
      </c>
      <c r="B1054">
        <v>2025</v>
      </c>
      <c r="C1054" t="s">
        <v>9235</v>
      </c>
      <c r="D1054">
        <v>1200000</v>
      </c>
      <c r="E1054">
        <v>3716.88</v>
      </c>
      <c r="G1054" s="34">
        <f t="shared" si="21"/>
        <v>3.0974000000000002E-3</v>
      </c>
      <c r="H1054">
        <f t="shared" si="22"/>
        <v>-1196283.1200000001</v>
      </c>
      <c r="I1054" t="str">
        <f t="shared" si="23"/>
        <v>Not Achieved</v>
      </c>
    </row>
    <row r="1055" spans="1:9" x14ac:dyDescent="0.25">
      <c r="A1055" t="s">
        <v>1853</v>
      </c>
      <c r="B1055">
        <v>2025</v>
      </c>
      <c r="C1055" t="s">
        <v>9236</v>
      </c>
      <c r="D1055">
        <v>1200000</v>
      </c>
      <c r="E1055">
        <v>11990.4</v>
      </c>
      <c r="G1055" s="34">
        <f t="shared" si="21"/>
        <v>9.9919999999999991E-3</v>
      </c>
      <c r="H1055">
        <f t="shared" si="22"/>
        <v>-1188009.6000000001</v>
      </c>
      <c r="I1055" t="str">
        <f t="shared" si="23"/>
        <v>Not Achieved</v>
      </c>
    </row>
    <row r="1056" spans="1:9" x14ac:dyDescent="0.25">
      <c r="A1056" t="s">
        <v>1853</v>
      </c>
      <c r="B1056">
        <v>2025</v>
      </c>
      <c r="C1056" t="s">
        <v>9237</v>
      </c>
      <c r="D1056">
        <v>1200000</v>
      </c>
      <c r="E1056">
        <v>3514.45</v>
      </c>
      <c r="G1056" s="34">
        <f t="shared" si="21"/>
        <v>2.9287083333333331E-3</v>
      </c>
      <c r="H1056">
        <f t="shared" si="22"/>
        <v>-1196485.55</v>
      </c>
      <c r="I1056" t="str">
        <f t="shared" si="23"/>
        <v>Not Achieved</v>
      </c>
    </row>
    <row r="1057" spans="1:9" x14ac:dyDescent="0.25">
      <c r="A1057" t="s">
        <v>1294</v>
      </c>
      <c r="B1057">
        <v>2024</v>
      </c>
      <c r="C1057" t="s">
        <v>9226</v>
      </c>
      <c r="D1057">
        <v>1200000</v>
      </c>
      <c r="E1057">
        <v>4696.8100000000004</v>
      </c>
      <c r="G1057" s="34">
        <f t="shared" si="21"/>
        <v>3.9140083333333341E-3</v>
      </c>
      <c r="H1057">
        <f t="shared" si="22"/>
        <v>-1195303.19</v>
      </c>
      <c r="I1057" t="str">
        <f t="shared" si="23"/>
        <v>Not Achieved</v>
      </c>
    </row>
    <row r="1058" spans="1:9" x14ac:dyDescent="0.25">
      <c r="A1058" t="s">
        <v>1294</v>
      </c>
      <c r="B1058">
        <v>2024</v>
      </c>
      <c r="C1058" t="s">
        <v>9227</v>
      </c>
      <c r="D1058">
        <v>1200000</v>
      </c>
      <c r="E1058">
        <v>3371.77</v>
      </c>
      <c r="G1058" s="34">
        <f t="shared" si="21"/>
        <v>2.8098083333333332E-3</v>
      </c>
      <c r="H1058">
        <f t="shared" si="22"/>
        <v>-1196628.23</v>
      </c>
      <c r="I1058" t="str">
        <f t="shared" si="23"/>
        <v>Not Achieved</v>
      </c>
    </row>
    <row r="1059" spans="1:9" x14ac:dyDescent="0.25">
      <c r="A1059" t="s">
        <v>1294</v>
      </c>
      <c r="B1059">
        <v>2024</v>
      </c>
      <c r="C1059" t="s">
        <v>9229</v>
      </c>
      <c r="D1059">
        <v>1200000</v>
      </c>
      <c r="E1059">
        <v>1234.52</v>
      </c>
      <c r="G1059" s="34">
        <f t="shared" si="21"/>
        <v>1.0287666666666667E-3</v>
      </c>
      <c r="H1059">
        <f t="shared" si="22"/>
        <v>-1198765.48</v>
      </c>
      <c r="I1059" t="str">
        <f t="shared" si="23"/>
        <v>Not Achieved</v>
      </c>
    </row>
    <row r="1060" spans="1:9" x14ac:dyDescent="0.25">
      <c r="A1060" t="s">
        <v>1294</v>
      </c>
      <c r="B1060">
        <v>2024</v>
      </c>
      <c r="C1060" t="s">
        <v>9232</v>
      </c>
      <c r="D1060">
        <v>1200000</v>
      </c>
      <c r="E1060">
        <v>2575.1999999999998</v>
      </c>
      <c r="G1060" s="34">
        <f t="shared" si="21"/>
        <v>2.1459999999999999E-3</v>
      </c>
      <c r="H1060">
        <f t="shared" si="22"/>
        <v>-1197424.8</v>
      </c>
      <c r="I1060" t="str">
        <f t="shared" si="23"/>
        <v>Not Achieved</v>
      </c>
    </row>
    <row r="1061" spans="1:9" x14ac:dyDescent="0.25">
      <c r="A1061" t="s">
        <v>1294</v>
      </c>
      <c r="B1061">
        <v>2024</v>
      </c>
      <c r="C1061" t="s">
        <v>9234</v>
      </c>
      <c r="D1061">
        <v>1200000</v>
      </c>
      <c r="E1061">
        <v>3367.8200000000006</v>
      </c>
      <c r="G1061" s="34">
        <f t="shared" si="21"/>
        <v>2.806516666666667E-3</v>
      </c>
      <c r="H1061">
        <f t="shared" si="22"/>
        <v>-1196632.18</v>
      </c>
      <c r="I1061" t="str">
        <f t="shared" si="23"/>
        <v>Not Achieved</v>
      </c>
    </row>
    <row r="1062" spans="1:9" x14ac:dyDescent="0.25">
      <c r="A1062" t="s">
        <v>1294</v>
      </c>
      <c r="B1062">
        <v>2025</v>
      </c>
      <c r="C1062" t="s">
        <v>9235</v>
      </c>
      <c r="D1062">
        <v>1200000</v>
      </c>
      <c r="E1062">
        <v>5502.16</v>
      </c>
      <c r="G1062" s="34">
        <f t="shared" si="21"/>
        <v>4.5851333333333331E-3</v>
      </c>
      <c r="H1062">
        <f t="shared" si="22"/>
        <v>-1194497.8400000001</v>
      </c>
      <c r="I1062" t="str">
        <f t="shared" si="23"/>
        <v>Not Achieved</v>
      </c>
    </row>
    <row r="1063" spans="1:9" x14ac:dyDescent="0.25">
      <c r="A1063" t="s">
        <v>1294</v>
      </c>
      <c r="B1063">
        <v>2025</v>
      </c>
      <c r="C1063" t="s">
        <v>9236</v>
      </c>
      <c r="D1063">
        <v>1200000</v>
      </c>
      <c r="E1063">
        <v>3883.88</v>
      </c>
      <c r="G1063" s="34">
        <f t="shared" si="21"/>
        <v>3.2365666666666669E-3</v>
      </c>
      <c r="H1063">
        <f t="shared" si="22"/>
        <v>-1196116.1200000001</v>
      </c>
      <c r="I1063" t="str">
        <f t="shared" si="23"/>
        <v>Not Achieved</v>
      </c>
    </row>
    <row r="1064" spans="1:9" x14ac:dyDescent="0.25">
      <c r="A1064" t="s">
        <v>1294</v>
      </c>
      <c r="B1064">
        <v>2025</v>
      </c>
      <c r="C1064" t="s">
        <v>9237</v>
      </c>
      <c r="D1064">
        <v>1200000</v>
      </c>
      <c r="E1064">
        <v>13384.519999999999</v>
      </c>
      <c r="G1064" s="34">
        <f t="shared" si="21"/>
        <v>1.1153766666666665E-2</v>
      </c>
      <c r="H1064">
        <f t="shared" si="22"/>
        <v>-1186615.48</v>
      </c>
      <c r="I1064" t="str">
        <f t="shared" si="23"/>
        <v>Not Achieved</v>
      </c>
    </row>
    <row r="1065" spans="1:9" x14ac:dyDescent="0.25">
      <c r="A1065" t="s">
        <v>422</v>
      </c>
      <c r="B1065">
        <v>2024</v>
      </c>
      <c r="C1065" t="s">
        <v>9226</v>
      </c>
      <c r="D1065">
        <v>2000000</v>
      </c>
      <c r="E1065">
        <v>2951.8599999999997</v>
      </c>
      <c r="G1065" s="34">
        <f t="shared" si="21"/>
        <v>1.4759299999999999E-3</v>
      </c>
      <c r="H1065">
        <f t="shared" si="22"/>
        <v>-1997048.14</v>
      </c>
      <c r="I1065" t="str">
        <f t="shared" si="23"/>
        <v>Not Achieved</v>
      </c>
    </row>
    <row r="1066" spans="1:9" x14ac:dyDescent="0.25">
      <c r="A1066" t="s">
        <v>422</v>
      </c>
      <c r="B1066">
        <v>2024</v>
      </c>
      <c r="C1066" t="s">
        <v>9227</v>
      </c>
      <c r="D1066">
        <v>2000000</v>
      </c>
      <c r="E1066">
        <v>1250.28</v>
      </c>
      <c r="G1066" s="34">
        <f t="shared" si="21"/>
        <v>6.2513999999999994E-4</v>
      </c>
      <c r="H1066">
        <f t="shared" si="22"/>
        <v>-1998749.72</v>
      </c>
      <c r="I1066" t="str">
        <f t="shared" si="23"/>
        <v>Not Achieved</v>
      </c>
    </row>
    <row r="1067" spans="1:9" x14ac:dyDescent="0.25">
      <c r="A1067" t="s">
        <v>422</v>
      </c>
      <c r="B1067">
        <v>2024</v>
      </c>
      <c r="C1067" t="s">
        <v>9228</v>
      </c>
      <c r="D1067">
        <v>2000000</v>
      </c>
      <c r="E1067">
        <v>4987.2700000000004</v>
      </c>
      <c r="G1067" s="34">
        <f t="shared" si="21"/>
        <v>2.4936350000000001E-3</v>
      </c>
      <c r="H1067">
        <f t="shared" si="22"/>
        <v>-1995012.73</v>
      </c>
      <c r="I1067" t="str">
        <f t="shared" si="23"/>
        <v>Not Achieved</v>
      </c>
    </row>
    <row r="1068" spans="1:9" x14ac:dyDescent="0.25">
      <c r="A1068" t="s">
        <v>422</v>
      </c>
      <c r="B1068">
        <v>2024</v>
      </c>
      <c r="C1068" t="s">
        <v>9229</v>
      </c>
      <c r="D1068">
        <v>2000000</v>
      </c>
      <c r="E1068">
        <v>1889.22</v>
      </c>
      <c r="G1068" s="34">
        <f t="shared" si="21"/>
        <v>9.4461000000000002E-4</v>
      </c>
      <c r="H1068">
        <f t="shared" si="22"/>
        <v>-1998110.78</v>
      </c>
      <c r="I1068" t="str">
        <f t="shared" si="23"/>
        <v>Not Achieved</v>
      </c>
    </row>
    <row r="1069" spans="1:9" x14ac:dyDescent="0.25">
      <c r="A1069" t="s">
        <v>422</v>
      </c>
      <c r="B1069">
        <v>2024</v>
      </c>
      <c r="C1069" t="s">
        <v>9230</v>
      </c>
      <c r="D1069">
        <v>2000000</v>
      </c>
      <c r="E1069">
        <v>1247.1300000000001</v>
      </c>
      <c r="G1069" s="34">
        <f t="shared" si="21"/>
        <v>6.2356500000000008E-4</v>
      </c>
      <c r="H1069">
        <f t="shared" si="22"/>
        <v>-1998752.87</v>
      </c>
      <c r="I1069" t="str">
        <f t="shared" si="23"/>
        <v>Not Achieved</v>
      </c>
    </row>
    <row r="1070" spans="1:9" x14ac:dyDescent="0.25">
      <c r="A1070" t="s">
        <v>422</v>
      </c>
      <c r="B1070">
        <v>2024</v>
      </c>
      <c r="C1070" t="s">
        <v>9231</v>
      </c>
      <c r="D1070">
        <v>2000000</v>
      </c>
      <c r="E1070">
        <v>4461.9799999999996</v>
      </c>
      <c r="G1070" s="34">
        <f t="shared" si="21"/>
        <v>2.23099E-3</v>
      </c>
      <c r="H1070">
        <f t="shared" si="22"/>
        <v>-1995538.02</v>
      </c>
      <c r="I1070" t="str">
        <f t="shared" si="23"/>
        <v>Not Achieved</v>
      </c>
    </row>
    <row r="1071" spans="1:9" x14ac:dyDescent="0.25">
      <c r="A1071" t="s">
        <v>422</v>
      </c>
      <c r="B1071">
        <v>2024</v>
      </c>
      <c r="C1071" t="s">
        <v>9232</v>
      </c>
      <c r="D1071">
        <v>2000000</v>
      </c>
      <c r="E1071">
        <v>9300.5300000000007</v>
      </c>
      <c r="G1071" s="34">
        <f t="shared" si="21"/>
        <v>4.6502650000000006E-3</v>
      </c>
      <c r="H1071">
        <f t="shared" si="22"/>
        <v>-1990699.47</v>
      </c>
      <c r="I1071" t="str">
        <f t="shared" si="23"/>
        <v>Not Achieved</v>
      </c>
    </row>
    <row r="1072" spans="1:9" x14ac:dyDescent="0.25">
      <c r="A1072" t="s">
        <v>422</v>
      </c>
      <c r="B1072">
        <v>2024</v>
      </c>
      <c r="C1072" t="s">
        <v>9233</v>
      </c>
      <c r="D1072">
        <v>2000000</v>
      </c>
      <c r="E1072">
        <v>9478.7100000000009</v>
      </c>
      <c r="G1072" s="34">
        <f t="shared" si="21"/>
        <v>4.7393550000000007E-3</v>
      </c>
      <c r="H1072">
        <f t="shared" si="22"/>
        <v>-1990521.29</v>
      </c>
      <c r="I1072" t="str">
        <f t="shared" si="23"/>
        <v>Not Achieved</v>
      </c>
    </row>
    <row r="1073" spans="1:9" x14ac:dyDescent="0.25">
      <c r="A1073" t="s">
        <v>422</v>
      </c>
      <c r="B1073">
        <v>2024</v>
      </c>
      <c r="C1073" t="s">
        <v>9234</v>
      </c>
      <c r="D1073">
        <v>2000000</v>
      </c>
      <c r="E1073">
        <v>10233.66</v>
      </c>
      <c r="G1073" s="34">
        <f t="shared" si="21"/>
        <v>5.1168300000000002E-3</v>
      </c>
      <c r="H1073">
        <f t="shared" si="22"/>
        <v>-1989766.34</v>
      </c>
      <c r="I1073" t="str">
        <f t="shared" si="23"/>
        <v>Not Achieved</v>
      </c>
    </row>
    <row r="1074" spans="1:9" x14ac:dyDescent="0.25">
      <c r="A1074" t="s">
        <v>422</v>
      </c>
      <c r="B1074">
        <v>2025</v>
      </c>
      <c r="C1074" t="s">
        <v>9235</v>
      </c>
      <c r="D1074">
        <v>2000000</v>
      </c>
      <c r="E1074">
        <v>5491.02</v>
      </c>
      <c r="G1074" s="34">
        <f t="shared" si="21"/>
        <v>2.7455100000000001E-3</v>
      </c>
      <c r="H1074">
        <f t="shared" si="22"/>
        <v>-1994508.98</v>
      </c>
      <c r="I1074" t="str">
        <f t="shared" si="23"/>
        <v>Not Achieved</v>
      </c>
    </row>
    <row r="1075" spans="1:9" x14ac:dyDescent="0.25">
      <c r="A1075" t="s">
        <v>422</v>
      </c>
      <c r="B1075">
        <v>2025</v>
      </c>
      <c r="C1075" t="s">
        <v>9236</v>
      </c>
      <c r="D1075">
        <v>2000000</v>
      </c>
      <c r="E1075">
        <v>3922.79</v>
      </c>
      <c r="G1075" s="34">
        <f t="shared" si="21"/>
        <v>1.9613949999999999E-3</v>
      </c>
      <c r="H1075">
        <f t="shared" si="22"/>
        <v>-1996077.21</v>
      </c>
      <c r="I1075" t="str">
        <f t="shared" si="23"/>
        <v>Not Achieved</v>
      </c>
    </row>
    <row r="1076" spans="1:9" x14ac:dyDescent="0.25">
      <c r="A1076" t="s">
        <v>422</v>
      </c>
      <c r="B1076">
        <v>2025</v>
      </c>
      <c r="C1076" t="s">
        <v>9237</v>
      </c>
      <c r="D1076">
        <v>2000000</v>
      </c>
      <c r="E1076">
        <v>13492.44</v>
      </c>
      <c r="G1076" s="34">
        <f t="shared" si="21"/>
        <v>6.7462200000000007E-3</v>
      </c>
      <c r="H1076">
        <f t="shared" si="22"/>
        <v>-1986507.56</v>
      </c>
      <c r="I1076" t="str">
        <f t="shared" si="23"/>
        <v>Not Achieved</v>
      </c>
    </row>
    <row r="1077" spans="1:9" x14ac:dyDescent="0.25">
      <c r="A1077" t="s">
        <v>312</v>
      </c>
      <c r="B1077">
        <v>2024</v>
      </c>
      <c r="C1077" t="s">
        <v>9226</v>
      </c>
      <c r="D1077">
        <v>2000000</v>
      </c>
      <c r="E1077">
        <v>3966.5</v>
      </c>
      <c r="G1077" s="34">
        <f t="shared" si="21"/>
        <v>1.9832500000000002E-3</v>
      </c>
      <c r="H1077">
        <f t="shared" si="22"/>
        <v>-1996033.5</v>
      </c>
      <c r="I1077" t="str">
        <f t="shared" si="23"/>
        <v>Not Achieved</v>
      </c>
    </row>
    <row r="1078" spans="1:9" x14ac:dyDescent="0.25">
      <c r="A1078" t="s">
        <v>312</v>
      </c>
      <c r="B1078">
        <v>2024</v>
      </c>
      <c r="C1078" t="s">
        <v>9227</v>
      </c>
      <c r="D1078">
        <v>2000000</v>
      </c>
      <c r="E1078">
        <v>5010.08</v>
      </c>
      <c r="G1078" s="34">
        <f t="shared" si="21"/>
        <v>2.50504E-3</v>
      </c>
      <c r="H1078">
        <f t="shared" si="22"/>
        <v>-1994989.92</v>
      </c>
      <c r="I1078" t="str">
        <f t="shared" si="23"/>
        <v>Not Achieved</v>
      </c>
    </row>
    <row r="1079" spans="1:9" x14ac:dyDescent="0.25">
      <c r="A1079" t="s">
        <v>312</v>
      </c>
      <c r="B1079">
        <v>2024</v>
      </c>
      <c r="C1079" t="s">
        <v>9229</v>
      </c>
      <c r="D1079">
        <v>2000000</v>
      </c>
      <c r="E1079">
        <v>12970.1</v>
      </c>
      <c r="G1079" s="34">
        <f t="shared" si="21"/>
        <v>6.48505E-3</v>
      </c>
      <c r="H1079">
        <f t="shared" si="22"/>
        <v>-1987029.9</v>
      </c>
      <c r="I1079" t="str">
        <f t="shared" si="23"/>
        <v>Not Achieved</v>
      </c>
    </row>
    <row r="1080" spans="1:9" x14ac:dyDescent="0.25">
      <c r="A1080" t="s">
        <v>312</v>
      </c>
      <c r="B1080">
        <v>2024</v>
      </c>
      <c r="C1080" t="s">
        <v>9230</v>
      </c>
      <c r="D1080">
        <v>2000000</v>
      </c>
      <c r="E1080">
        <v>14759.31</v>
      </c>
      <c r="G1080" s="34">
        <f t="shared" si="21"/>
        <v>7.3796549999999997E-3</v>
      </c>
      <c r="H1080">
        <f t="shared" si="22"/>
        <v>-1985240.69</v>
      </c>
      <c r="I1080" t="str">
        <f t="shared" si="23"/>
        <v>Not Achieved</v>
      </c>
    </row>
    <row r="1081" spans="1:9" x14ac:dyDescent="0.25">
      <c r="A1081" t="s">
        <v>312</v>
      </c>
      <c r="B1081">
        <v>2024</v>
      </c>
      <c r="C1081" t="s">
        <v>9231</v>
      </c>
      <c r="D1081">
        <v>2000000</v>
      </c>
      <c r="E1081">
        <v>10038.23</v>
      </c>
      <c r="G1081" s="34">
        <f t="shared" si="21"/>
        <v>5.0191150000000002E-3</v>
      </c>
      <c r="H1081">
        <f t="shared" si="22"/>
        <v>-1989961.77</v>
      </c>
      <c r="I1081" t="str">
        <f t="shared" si="23"/>
        <v>Not Achieved</v>
      </c>
    </row>
    <row r="1082" spans="1:9" x14ac:dyDescent="0.25">
      <c r="A1082" t="s">
        <v>312</v>
      </c>
      <c r="B1082">
        <v>2024</v>
      </c>
      <c r="C1082" t="s">
        <v>9232</v>
      </c>
      <c r="D1082">
        <v>2000000</v>
      </c>
      <c r="E1082">
        <v>17937.059999999998</v>
      </c>
      <c r="G1082" s="34">
        <f t="shared" si="21"/>
        <v>8.9685299999999989E-3</v>
      </c>
      <c r="H1082">
        <f t="shared" si="22"/>
        <v>-1982062.94</v>
      </c>
      <c r="I1082" t="str">
        <f t="shared" si="23"/>
        <v>Not Achieved</v>
      </c>
    </row>
    <row r="1083" spans="1:9" x14ac:dyDescent="0.25">
      <c r="A1083" t="s">
        <v>312</v>
      </c>
      <c r="B1083">
        <v>2024</v>
      </c>
      <c r="C1083" t="s">
        <v>9233</v>
      </c>
      <c r="D1083">
        <v>2000000</v>
      </c>
      <c r="E1083">
        <v>568.91</v>
      </c>
      <c r="G1083" s="34">
        <f t="shared" si="21"/>
        <v>2.8445499999999997E-4</v>
      </c>
      <c r="H1083">
        <f t="shared" si="22"/>
        <v>-1999431.09</v>
      </c>
      <c r="I1083" t="str">
        <f t="shared" si="23"/>
        <v>Not Achieved</v>
      </c>
    </row>
    <row r="1084" spans="1:9" x14ac:dyDescent="0.25">
      <c r="A1084" t="s">
        <v>312</v>
      </c>
      <c r="B1084">
        <v>2024</v>
      </c>
      <c r="C1084" t="s">
        <v>9234</v>
      </c>
      <c r="D1084">
        <v>2000000</v>
      </c>
      <c r="E1084">
        <v>7386.0400000000009</v>
      </c>
      <c r="G1084" s="34">
        <f t="shared" si="21"/>
        <v>3.6930200000000004E-3</v>
      </c>
      <c r="H1084">
        <f t="shared" si="22"/>
        <v>-1992613.96</v>
      </c>
      <c r="I1084" t="str">
        <f t="shared" si="23"/>
        <v>Not Achieved</v>
      </c>
    </row>
    <row r="1085" spans="1:9" x14ac:dyDescent="0.25">
      <c r="A1085" t="s">
        <v>312</v>
      </c>
      <c r="B1085">
        <v>2025</v>
      </c>
      <c r="C1085" t="s">
        <v>9235</v>
      </c>
      <c r="D1085">
        <v>2000000</v>
      </c>
      <c r="E1085">
        <v>665.87</v>
      </c>
      <c r="G1085" s="34">
        <f t="shared" si="21"/>
        <v>3.3293500000000002E-4</v>
      </c>
      <c r="H1085">
        <f t="shared" si="22"/>
        <v>-1999334.13</v>
      </c>
      <c r="I1085" t="str">
        <f t="shared" si="23"/>
        <v>Not Achieved</v>
      </c>
    </row>
    <row r="1086" spans="1:9" x14ac:dyDescent="0.25">
      <c r="A1086" t="s">
        <v>312</v>
      </c>
      <c r="B1086">
        <v>2025</v>
      </c>
      <c r="C1086" t="s">
        <v>9236</v>
      </c>
      <c r="D1086">
        <v>2000000</v>
      </c>
      <c r="E1086">
        <v>2010.44</v>
      </c>
      <c r="G1086" s="34">
        <f t="shared" si="21"/>
        <v>1.00522E-3</v>
      </c>
      <c r="H1086">
        <f t="shared" si="22"/>
        <v>-1997989.56</v>
      </c>
      <c r="I1086" t="str">
        <f t="shared" si="23"/>
        <v>Not Achieved</v>
      </c>
    </row>
    <row r="1087" spans="1:9" x14ac:dyDescent="0.25">
      <c r="A1087" t="s">
        <v>312</v>
      </c>
      <c r="B1087">
        <v>2025</v>
      </c>
      <c r="C1087" t="s">
        <v>9237</v>
      </c>
      <c r="D1087">
        <v>2000000</v>
      </c>
      <c r="E1087">
        <v>6674.35</v>
      </c>
      <c r="G1087" s="34">
        <f t="shared" si="21"/>
        <v>3.3371750000000004E-3</v>
      </c>
      <c r="H1087">
        <f t="shared" si="22"/>
        <v>-1993325.65</v>
      </c>
      <c r="I1087" t="str">
        <f t="shared" si="23"/>
        <v>Not Achieved</v>
      </c>
    </row>
    <row r="1088" spans="1:9" x14ac:dyDescent="0.25">
      <c r="A1088" t="s">
        <v>1413</v>
      </c>
      <c r="B1088">
        <v>2024</v>
      </c>
      <c r="C1088" t="s">
        <v>9227</v>
      </c>
      <c r="D1088">
        <v>800000</v>
      </c>
      <c r="E1088">
        <v>16568.650000000001</v>
      </c>
      <c r="G1088" s="34">
        <f t="shared" si="21"/>
        <v>2.0710812500000002E-2</v>
      </c>
      <c r="H1088">
        <f t="shared" si="22"/>
        <v>-783431.35</v>
      </c>
      <c r="I1088" t="str">
        <f t="shared" si="23"/>
        <v>Not Achieved</v>
      </c>
    </row>
    <row r="1089" spans="1:9" x14ac:dyDescent="0.25">
      <c r="A1089" t="s">
        <v>1413</v>
      </c>
      <c r="B1089">
        <v>2024</v>
      </c>
      <c r="C1089" t="s">
        <v>9228</v>
      </c>
      <c r="D1089">
        <v>800000</v>
      </c>
      <c r="E1089">
        <v>8165.77</v>
      </c>
      <c r="G1089" s="34">
        <f t="shared" si="21"/>
        <v>1.02072125E-2</v>
      </c>
      <c r="H1089">
        <f t="shared" si="22"/>
        <v>-791834.23</v>
      </c>
      <c r="I1089" t="str">
        <f t="shared" si="23"/>
        <v>Not Achieved</v>
      </c>
    </row>
    <row r="1090" spans="1:9" x14ac:dyDescent="0.25">
      <c r="A1090" t="s">
        <v>1413</v>
      </c>
      <c r="B1090">
        <v>2024</v>
      </c>
      <c r="C1090" t="s">
        <v>9229</v>
      </c>
      <c r="D1090">
        <v>800000</v>
      </c>
      <c r="E1090">
        <v>15710.94</v>
      </c>
      <c r="G1090" s="34">
        <f t="shared" si="21"/>
        <v>1.9638675000000001E-2</v>
      </c>
      <c r="H1090">
        <f t="shared" si="22"/>
        <v>-784289.06</v>
      </c>
      <c r="I1090" t="str">
        <f t="shared" si="23"/>
        <v>Not Achieved</v>
      </c>
    </row>
    <row r="1091" spans="1:9" x14ac:dyDescent="0.25">
      <c r="A1091" t="s">
        <v>1413</v>
      </c>
      <c r="B1091">
        <v>2024</v>
      </c>
      <c r="C1091" t="s">
        <v>9230</v>
      </c>
      <c r="D1091">
        <v>800000</v>
      </c>
      <c r="E1091">
        <v>359.76</v>
      </c>
      <c r="G1091" s="34">
        <f t="shared" si="21"/>
        <v>4.4969999999999998E-4</v>
      </c>
      <c r="H1091">
        <f t="shared" si="22"/>
        <v>-799640.24</v>
      </c>
      <c r="I1091" t="str">
        <f t="shared" si="23"/>
        <v>Not Achieved</v>
      </c>
    </row>
    <row r="1092" spans="1:9" x14ac:dyDescent="0.25">
      <c r="A1092" t="s">
        <v>1413</v>
      </c>
      <c r="B1092">
        <v>2024</v>
      </c>
      <c r="C1092" t="s">
        <v>9231</v>
      </c>
      <c r="D1092">
        <v>800000</v>
      </c>
      <c r="E1092">
        <v>17282.919999999998</v>
      </c>
      <c r="G1092" s="34">
        <f t="shared" si="21"/>
        <v>2.1603649999999999E-2</v>
      </c>
      <c r="H1092">
        <f t="shared" si="22"/>
        <v>-782717.08</v>
      </c>
      <c r="I1092" t="str">
        <f t="shared" si="23"/>
        <v>Not Achieved</v>
      </c>
    </row>
    <row r="1093" spans="1:9" x14ac:dyDescent="0.25">
      <c r="A1093" t="s">
        <v>1413</v>
      </c>
      <c r="B1093">
        <v>2024</v>
      </c>
      <c r="C1093" t="s">
        <v>9232</v>
      </c>
      <c r="D1093">
        <v>800000</v>
      </c>
      <c r="E1093">
        <v>8010.0599999999995</v>
      </c>
      <c r="G1093" s="34">
        <f t="shared" si="21"/>
        <v>1.0012574999999999E-2</v>
      </c>
      <c r="H1093">
        <f t="shared" si="22"/>
        <v>-791989.94</v>
      </c>
      <c r="I1093" t="str">
        <f t="shared" si="23"/>
        <v>Not Achieved</v>
      </c>
    </row>
    <row r="1094" spans="1:9" x14ac:dyDescent="0.25">
      <c r="A1094" t="s">
        <v>1413</v>
      </c>
      <c r="B1094">
        <v>2024</v>
      </c>
      <c r="C1094" t="s">
        <v>9233</v>
      </c>
      <c r="D1094">
        <v>800000</v>
      </c>
      <c r="E1094">
        <v>1920.7</v>
      </c>
      <c r="G1094" s="34">
        <f t="shared" si="21"/>
        <v>2.4008750000000002E-3</v>
      </c>
      <c r="H1094">
        <f t="shared" si="22"/>
        <v>-798079.3</v>
      </c>
      <c r="I1094" t="str">
        <f t="shared" si="23"/>
        <v>Not Achieved</v>
      </c>
    </row>
    <row r="1095" spans="1:9" x14ac:dyDescent="0.25">
      <c r="A1095" t="s">
        <v>1413</v>
      </c>
      <c r="B1095">
        <v>2024</v>
      </c>
      <c r="C1095" t="s">
        <v>9234</v>
      </c>
      <c r="D1095">
        <v>800000</v>
      </c>
      <c r="E1095">
        <v>7871.08</v>
      </c>
      <c r="G1095" s="34">
        <f t="shared" ref="G1095:G1158" si="24">E1095/D1095</f>
        <v>9.8388499999999997E-3</v>
      </c>
      <c r="H1095">
        <f t="shared" ref="H1095:H1158" si="25">E1095-D1095</f>
        <v>-792128.92</v>
      </c>
      <c r="I1095" t="str">
        <f t="shared" ref="I1095:I1158" si="26">IF(H1095&gt;=0,"Achieved","Not Achieved")</f>
        <v>Not Achieved</v>
      </c>
    </row>
    <row r="1096" spans="1:9" x14ac:dyDescent="0.25">
      <c r="A1096" t="s">
        <v>1413</v>
      </c>
      <c r="B1096">
        <v>2025</v>
      </c>
      <c r="C1096" t="s">
        <v>9236</v>
      </c>
      <c r="D1096">
        <v>800000</v>
      </c>
      <c r="E1096">
        <v>4824.58</v>
      </c>
      <c r="G1096" s="34">
        <f t="shared" si="24"/>
        <v>6.0307249999999998E-3</v>
      </c>
      <c r="H1096">
        <f t="shared" si="25"/>
        <v>-795175.42</v>
      </c>
      <c r="I1096" t="str">
        <f t="shared" si="26"/>
        <v>Not Achieved</v>
      </c>
    </row>
    <row r="1097" spans="1:9" x14ac:dyDescent="0.25">
      <c r="A1097" t="s">
        <v>1413</v>
      </c>
      <c r="B1097">
        <v>2025</v>
      </c>
      <c r="C1097" t="s">
        <v>9237</v>
      </c>
      <c r="D1097">
        <v>800000</v>
      </c>
      <c r="E1097">
        <v>14204.27</v>
      </c>
      <c r="G1097" s="34">
        <f t="shared" si="24"/>
        <v>1.7755337499999999E-2</v>
      </c>
      <c r="H1097">
        <f t="shared" si="25"/>
        <v>-785795.73</v>
      </c>
      <c r="I1097" t="str">
        <f t="shared" si="26"/>
        <v>Not Achieved</v>
      </c>
    </row>
    <row r="1098" spans="1:9" x14ac:dyDescent="0.25">
      <c r="A1098" t="s">
        <v>426</v>
      </c>
      <c r="B1098">
        <v>2024</v>
      </c>
      <c r="C1098" t="s">
        <v>9226</v>
      </c>
      <c r="D1098">
        <v>1500000</v>
      </c>
      <c r="E1098">
        <v>4648.2699999999995</v>
      </c>
      <c r="G1098" s="34">
        <f t="shared" si="24"/>
        <v>3.0988466666666665E-3</v>
      </c>
      <c r="H1098">
        <f t="shared" si="25"/>
        <v>-1495351.73</v>
      </c>
      <c r="I1098" t="str">
        <f t="shared" si="26"/>
        <v>Not Achieved</v>
      </c>
    </row>
    <row r="1099" spans="1:9" x14ac:dyDescent="0.25">
      <c r="A1099" t="s">
        <v>426</v>
      </c>
      <c r="B1099">
        <v>2024</v>
      </c>
      <c r="C1099" t="s">
        <v>9227</v>
      </c>
      <c r="D1099">
        <v>1500000</v>
      </c>
      <c r="E1099">
        <v>2921.5299999999997</v>
      </c>
      <c r="G1099" s="34">
        <f t="shared" si="24"/>
        <v>1.9476866666666664E-3</v>
      </c>
      <c r="H1099">
        <f t="shared" si="25"/>
        <v>-1497078.47</v>
      </c>
      <c r="I1099" t="str">
        <f t="shared" si="26"/>
        <v>Not Achieved</v>
      </c>
    </row>
    <row r="1100" spans="1:9" x14ac:dyDescent="0.25">
      <c r="A1100" t="s">
        <v>426</v>
      </c>
      <c r="B1100">
        <v>2024</v>
      </c>
      <c r="C1100" t="s">
        <v>9228</v>
      </c>
      <c r="D1100">
        <v>1500000</v>
      </c>
      <c r="E1100">
        <v>2164.2199999999998</v>
      </c>
      <c r="G1100" s="34">
        <f t="shared" si="24"/>
        <v>1.4428133333333332E-3</v>
      </c>
      <c r="H1100">
        <f t="shared" si="25"/>
        <v>-1497835.78</v>
      </c>
      <c r="I1100" t="str">
        <f t="shared" si="26"/>
        <v>Not Achieved</v>
      </c>
    </row>
    <row r="1101" spans="1:9" x14ac:dyDescent="0.25">
      <c r="A1101" t="s">
        <v>426</v>
      </c>
      <c r="B1101">
        <v>2024</v>
      </c>
      <c r="C1101" t="s">
        <v>9229</v>
      </c>
      <c r="D1101">
        <v>1500000</v>
      </c>
      <c r="E1101">
        <v>11648.119999999999</v>
      </c>
      <c r="G1101" s="34">
        <f t="shared" si="24"/>
        <v>7.7654133333333328E-3</v>
      </c>
      <c r="H1101">
        <f t="shared" si="25"/>
        <v>-1488351.88</v>
      </c>
      <c r="I1101" t="str">
        <f t="shared" si="26"/>
        <v>Not Achieved</v>
      </c>
    </row>
    <row r="1102" spans="1:9" x14ac:dyDescent="0.25">
      <c r="A1102" t="s">
        <v>426</v>
      </c>
      <c r="B1102">
        <v>2024</v>
      </c>
      <c r="C1102" t="s">
        <v>9230</v>
      </c>
      <c r="D1102">
        <v>1500000</v>
      </c>
      <c r="E1102">
        <v>8319.11</v>
      </c>
      <c r="G1102" s="34">
        <f t="shared" si="24"/>
        <v>5.5460733333333335E-3</v>
      </c>
      <c r="H1102">
        <f t="shared" si="25"/>
        <v>-1491680.89</v>
      </c>
      <c r="I1102" t="str">
        <f t="shared" si="26"/>
        <v>Not Achieved</v>
      </c>
    </row>
    <row r="1103" spans="1:9" x14ac:dyDescent="0.25">
      <c r="A1103" t="s">
        <v>426</v>
      </c>
      <c r="B1103">
        <v>2024</v>
      </c>
      <c r="C1103" t="s">
        <v>9232</v>
      </c>
      <c r="D1103">
        <v>1500000</v>
      </c>
      <c r="E1103">
        <v>2810.26</v>
      </c>
      <c r="G1103" s="34">
        <f t="shared" si="24"/>
        <v>1.8735066666666668E-3</v>
      </c>
      <c r="H1103">
        <f t="shared" si="25"/>
        <v>-1497189.74</v>
      </c>
      <c r="I1103" t="str">
        <f t="shared" si="26"/>
        <v>Not Achieved</v>
      </c>
    </row>
    <row r="1104" spans="1:9" x14ac:dyDescent="0.25">
      <c r="A1104" t="s">
        <v>426</v>
      </c>
      <c r="B1104">
        <v>2024</v>
      </c>
      <c r="C1104" t="s">
        <v>9233</v>
      </c>
      <c r="D1104">
        <v>1500000</v>
      </c>
      <c r="E1104">
        <v>9701.1200000000008</v>
      </c>
      <c r="G1104" s="34">
        <f t="shared" si="24"/>
        <v>6.467413333333334E-3</v>
      </c>
      <c r="H1104">
        <f t="shared" si="25"/>
        <v>-1490298.8799999999</v>
      </c>
      <c r="I1104" t="str">
        <f t="shared" si="26"/>
        <v>Not Achieved</v>
      </c>
    </row>
    <row r="1105" spans="1:9" x14ac:dyDescent="0.25">
      <c r="A1105" t="s">
        <v>426</v>
      </c>
      <c r="B1105">
        <v>2024</v>
      </c>
      <c r="C1105" t="s">
        <v>9234</v>
      </c>
      <c r="D1105">
        <v>1500000</v>
      </c>
      <c r="E1105">
        <v>2746</v>
      </c>
      <c r="G1105" s="34">
        <f t="shared" si="24"/>
        <v>1.8306666666666666E-3</v>
      </c>
      <c r="H1105">
        <f t="shared" si="25"/>
        <v>-1497254</v>
      </c>
      <c r="I1105" t="str">
        <f t="shared" si="26"/>
        <v>Not Achieved</v>
      </c>
    </row>
    <row r="1106" spans="1:9" x14ac:dyDescent="0.25">
      <c r="A1106" t="s">
        <v>426</v>
      </c>
      <c r="B1106">
        <v>2025</v>
      </c>
      <c r="C1106" t="s">
        <v>9236</v>
      </c>
      <c r="D1106">
        <v>1500000</v>
      </c>
      <c r="E1106">
        <v>2302.2799999999997</v>
      </c>
      <c r="G1106" s="34">
        <f t="shared" si="24"/>
        <v>1.5348533333333332E-3</v>
      </c>
      <c r="H1106">
        <f t="shared" si="25"/>
        <v>-1497697.72</v>
      </c>
      <c r="I1106" t="str">
        <f t="shared" si="26"/>
        <v>Not Achieved</v>
      </c>
    </row>
    <row r="1107" spans="1:9" x14ac:dyDescent="0.25">
      <c r="A1107" t="s">
        <v>426</v>
      </c>
      <c r="B1107">
        <v>2025</v>
      </c>
      <c r="C1107" t="s">
        <v>9237</v>
      </c>
      <c r="D1107">
        <v>1500000</v>
      </c>
      <c r="E1107">
        <v>4734.41</v>
      </c>
      <c r="G1107" s="34">
        <f t="shared" si="24"/>
        <v>3.1562733333333334E-3</v>
      </c>
      <c r="H1107">
        <f t="shared" si="25"/>
        <v>-1495265.59</v>
      </c>
      <c r="I1107" t="str">
        <f t="shared" si="26"/>
        <v>Not Achieved</v>
      </c>
    </row>
    <row r="1108" spans="1:9" x14ac:dyDescent="0.25">
      <c r="A1108" t="s">
        <v>712</v>
      </c>
      <c r="B1108">
        <v>2024</v>
      </c>
      <c r="C1108" t="s">
        <v>9226</v>
      </c>
      <c r="D1108">
        <v>2000000</v>
      </c>
      <c r="E1108">
        <v>874.06</v>
      </c>
      <c r="G1108" s="34">
        <f t="shared" si="24"/>
        <v>4.3702999999999998E-4</v>
      </c>
      <c r="H1108">
        <f t="shared" si="25"/>
        <v>-1999125.94</v>
      </c>
      <c r="I1108" t="str">
        <f t="shared" si="26"/>
        <v>Not Achieved</v>
      </c>
    </row>
    <row r="1109" spans="1:9" x14ac:dyDescent="0.25">
      <c r="A1109" t="s">
        <v>712</v>
      </c>
      <c r="B1109">
        <v>2024</v>
      </c>
      <c r="C1109" t="s">
        <v>9227</v>
      </c>
      <c r="D1109">
        <v>2000000</v>
      </c>
      <c r="E1109">
        <v>5004.2699999999995</v>
      </c>
      <c r="G1109" s="34">
        <f t="shared" si="24"/>
        <v>2.5021349999999999E-3</v>
      </c>
      <c r="H1109">
        <f t="shared" si="25"/>
        <v>-1994995.73</v>
      </c>
      <c r="I1109" t="str">
        <f t="shared" si="26"/>
        <v>Not Achieved</v>
      </c>
    </row>
    <row r="1110" spans="1:9" x14ac:dyDescent="0.25">
      <c r="A1110" t="s">
        <v>712</v>
      </c>
      <c r="B1110">
        <v>2024</v>
      </c>
      <c r="C1110" t="s">
        <v>9228</v>
      </c>
      <c r="D1110">
        <v>2000000</v>
      </c>
      <c r="E1110">
        <v>2786.85</v>
      </c>
      <c r="G1110" s="34">
        <f t="shared" si="24"/>
        <v>1.393425E-3</v>
      </c>
      <c r="H1110">
        <f t="shared" si="25"/>
        <v>-1997213.15</v>
      </c>
      <c r="I1110" t="str">
        <f t="shared" si="26"/>
        <v>Not Achieved</v>
      </c>
    </row>
    <row r="1111" spans="1:9" x14ac:dyDescent="0.25">
      <c r="A1111" t="s">
        <v>712</v>
      </c>
      <c r="B1111">
        <v>2024</v>
      </c>
      <c r="C1111" t="s">
        <v>9229</v>
      </c>
      <c r="D1111">
        <v>2000000</v>
      </c>
      <c r="E1111">
        <v>733.28</v>
      </c>
      <c r="G1111" s="34">
        <f t="shared" si="24"/>
        <v>3.6664E-4</v>
      </c>
      <c r="H1111">
        <f t="shared" si="25"/>
        <v>-1999266.72</v>
      </c>
      <c r="I1111" t="str">
        <f t="shared" si="26"/>
        <v>Not Achieved</v>
      </c>
    </row>
    <row r="1112" spans="1:9" x14ac:dyDescent="0.25">
      <c r="A1112" t="s">
        <v>712</v>
      </c>
      <c r="B1112">
        <v>2024</v>
      </c>
      <c r="C1112" t="s">
        <v>9230</v>
      </c>
      <c r="D1112">
        <v>2000000</v>
      </c>
      <c r="E1112">
        <v>5834.91</v>
      </c>
      <c r="G1112" s="34">
        <f t="shared" si="24"/>
        <v>2.9174549999999998E-3</v>
      </c>
      <c r="H1112">
        <f t="shared" si="25"/>
        <v>-1994165.09</v>
      </c>
      <c r="I1112" t="str">
        <f t="shared" si="26"/>
        <v>Not Achieved</v>
      </c>
    </row>
    <row r="1113" spans="1:9" x14ac:dyDescent="0.25">
      <c r="A1113" t="s">
        <v>712</v>
      </c>
      <c r="B1113">
        <v>2024</v>
      </c>
      <c r="C1113" t="s">
        <v>9231</v>
      </c>
      <c r="D1113">
        <v>2000000</v>
      </c>
      <c r="E1113">
        <v>5421.3899999999994</v>
      </c>
      <c r="G1113" s="34">
        <f t="shared" si="24"/>
        <v>2.7106949999999995E-3</v>
      </c>
      <c r="H1113">
        <f t="shared" si="25"/>
        <v>-1994578.61</v>
      </c>
      <c r="I1113" t="str">
        <f t="shared" si="26"/>
        <v>Not Achieved</v>
      </c>
    </row>
    <row r="1114" spans="1:9" x14ac:dyDescent="0.25">
      <c r="A1114" t="s">
        <v>712</v>
      </c>
      <c r="B1114">
        <v>2024</v>
      </c>
      <c r="C1114" t="s">
        <v>9232</v>
      </c>
      <c r="D1114">
        <v>2000000</v>
      </c>
      <c r="E1114">
        <v>11253.39</v>
      </c>
      <c r="G1114" s="34">
        <f t="shared" si="24"/>
        <v>5.6266950000000001E-3</v>
      </c>
      <c r="H1114">
        <f t="shared" si="25"/>
        <v>-1988746.61</v>
      </c>
      <c r="I1114" t="str">
        <f t="shared" si="26"/>
        <v>Not Achieved</v>
      </c>
    </row>
    <row r="1115" spans="1:9" x14ac:dyDescent="0.25">
      <c r="A1115" t="s">
        <v>712</v>
      </c>
      <c r="B1115">
        <v>2024</v>
      </c>
      <c r="C1115" t="s">
        <v>9233</v>
      </c>
      <c r="D1115">
        <v>2000000</v>
      </c>
      <c r="E1115">
        <v>30521.72</v>
      </c>
      <c r="G1115" s="34">
        <f t="shared" si="24"/>
        <v>1.5260860000000001E-2</v>
      </c>
      <c r="H1115">
        <f t="shared" si="25"/>
        <v>-1969478.28</v>
      </c>
      <c r="I1115" t="str">
        <f t="shared" si="26"/>
        <v>Not Achieved</v>
      </c>
    </row>
    <row r="1116" spans="1:9" x14ac:dyDescent="0.25">
      <c r="A1116" t="s">
        <v>712</v>
      </c>
      <c r="B1116">
        <v>2024</v>
      </c>
      <c r="C1116" t="s">
        <v>9234</v>
      </c>
      <c r="D1116">
        <v>2000000</v>
      </c>
      <c r="E1116">
        <v>2545.1999999999998</v>
      </c>
      <c r="G1116" s="34">
        <f t="shared" si="24"/>
        <v>1.2725999999999998E-3</v>
      </c>
      <c r="H1116">
        <f t="shared" si="25"/>
        <v>-1997454.8</v>
      </c>
      <c r="I1116" t="str">
        <f t="shared" si="26"/>
        <v>Not Achieved</v>
      </c>
    </row>
    <row r="1117" spans="1:9" x14ac:dyDescent="0.25">
      <c r="A1117" t="s">
        <v>712</v>
      </c>
      <c r="B1117">
        <v>2025</v>
      </c>
      <c r="C1117" t="s">
        <v>9236</v>
      </c>
      <c r="D1117">
        <v>2000000</v>
      </c>
      <c r="E1117">
        <v>8787.3900000000012</v>
      </c>
      <c r="G1117" s="34">
        <f t="shared" si="24"/>
        <v>4.3936950000000004E-3</v>
      </c>
      <c r="H1117">
        <f t="shared" si="25"/>
        <v>-1991212.61</v>
      </c>
      <c r="I1117" t="str">
        <f t="shared" si="26"/>
        <v>Not Achieved</v>
      </c>
    </row>
    <row r="1118" spans="1:9" x14ac:dyDescent="0.25">
      <c r="A1118" t="s">
        <v>712</v>
      </c>
      <c r="B1118">
        <v>2025</v>
      </c>
      <c r="C1118" t="s">
        <v>9237</v>
      </c>
      <c r="D1118">
        <v>2000000</v>
      </c>
      <c r="E1118">
        <v>11119.67</v>
      </c>
      <c r="G1118" s="34">
        <f t="shared" si="24"/>
        <v>5.559835E-3</v>
      </c>
      <c r="H1118">
        <f t="shared" si="25"/>
        <v>-1988880.33</v>
      </c>
      <c r="I1118" t="str">
        <f t="shared" si="26"/>
        <v>Not Achieved</v>
      </c>
    </row>
    <row r="1119" spans="1:9" x14ac:dyDescent="0.25">
      <c r="A1119" t="s">
        <v>390</v>
      </c>
      <c r="B1119">
        <v>2024</v>
      </c>
      <c r="C1119" t="s">
        <v>9226</v>
      </c>
      <c r="D1119">
        <v>1500000</v>
      </c>
      <c r="E1119">
        <v>11169.24</v>
      </c>
      <c r="G1119" s="34">
        <f t="shared" si="24"/>
        <v>7.4461600000000003E-3</v>
      </c>
      <c r="H1119">
        <f t="shared" si="25"/>
        <v>-1488830.76</v>
      </c>
      <c r="I1119" t="str">
        <f t="shared" si="26"/>
        <v>Not Achieved</v>
      </c>
    </row>
    <row r="1120" spans="1:9" x14ac:dyDescent="0.25">
      <c r="A1120" t="s">
        <v>390</v>
      </c>
      <c r="B1120">
        <v>2024</v>
      </c>
      <c r="C1120" t="s">
        <v>9227</v>
      </c>
      <c r="D1120">
        <v>1500000</v>
      </c>
      <c r="E1120">
        <v>15747.46</v>
      </c>
      <c r="G1120" s="34">
        <f t="shared" si="24"/>
        <v>1.0498306666666665E-2</v>
      </c>
      <c r="H1120">
        <f t="shared" si="25"/>
        <v>-1484252.54</v>
      </c>
      <c r="I1120" t="str">
        <f t="shared" si="26"/>
        <v>Not Achieved</v>
      </c>
    </row>
    <row r="1121" spans="1:9" x14ac:dyDescent="0.25">
      <c r="A1121" t="s">
        <v>390</v>
      </c>
      <c r="B1121">
        <v>2024</v>
      </c>
      <c r="C1121" t="s">
        <v>9228</v>
      </c>
      <c r="D1121">
        <v>1500000</v>
      </c>
      <c r="E1121">
        <v>6510.27</v>
      </c>
      <c r="G1121" s="34">
        <f t="shared" si="24"/>
        <v>4.3401799999999999E-3</v>
      </c>
      <c r="H1121">
        <f t="shared" si="25"/>
        <v>-1493489.73</v>
      </c>
      <c r="I1121" t="str">
        <f t="shared" si="26"/>
        <v>Not Achieved</v>
      </c>
    </row>
    <row r="1122" spans="1:9" x14ac:dyDescent="0.25">
      <c r="A1122" t="s">
        <v>390</v>
      </c>
      <c r="B1122">
        <v>2024</v>
      </c>
      <c r="C1122" t="s">
        <v>9231</v>
      </c>
      <c r="D1122">
        <v>1500000</v>
      </c>
      <c r="E1122">
        <v>7896.58</v>
      </c>
      <c r="G1122" s="34">
        <f t="shared" si="24"/>
        <v>5.2643866666666666E-3</v>
      </c>
      <c r="H1122">
        <f t="shared" si="25"/>
        <v>-1492103.42</v>
      </c>
      <c r="I1122" t="str">
        <f t="shared" si="26"/>
        <v>Not Achieved</v>
      </c>
    </row>
    <row r="1123" spans="1:9" x14ac:dyDescent="0.25">
      <c r="A1123" t="s">
        <v>390</v>
      </c>
      <c r="B1123">
        <v>2024</v>
      </c>
      <c r="C1123" t="s">
        <v>9232</v>
      </c>
      <c r="D1123">
        <v>1500000</v>
      </c>
      <c r="E1123">
        <v>4343.9399999999996</v>
      </c>
      <c r="G1123" s="34">
        <f t="shared" si="24"/>
        <v>2.8959599999999999E-3</v>
      </c>
      <c r="H1123">
        <f t="shared" si="25"/>
        <v>-1495656.06</v>
      </c>
      <c r="I1123" t="str">
        <f t="shared" si="26"/>
        <v>Not Achieved</v>
      </c>
    </row>
    <row r="1124" spans="1:9" x14ac:dyDescent="0.25">
      <c r="A1124" t="s">
        <v>390</v>
      </c>
      <c r="B1124">
        <v>2024</v>
      </c>
      <c r="C1124" t="s">
        <v>9233</v>
      </c>
      <c r="D1124">
        <v>1500000</v>
      </c>
      <c r="E1124">
        <v>6757.61</v>
      </c>
      <c r="G1124" s="34">
        <f t="shared" si="24"/>
        <v>4.5050733333333332E-3</v>
      </c>
      <c r="H1124">
        <f t="shared" si="25"/>
        <v>-1493242.39</v>
      </c>
      <c r="I1124" t="str">
        <f t="shared" si="26"/>
        <v>Not Achieved</v>
      </c>
    </row>
    <row r="1125" spans="1:9" x14ac:dyDescent="0.25">
      <c r="A1125" t="s">
        <v>390</v>
      </c>
      <c r="B1125">
        <v>2024</v>
      </c>
      <c r="C1125" t="s">
        <v>9234</v>
      </c>
      <c r="D1125">
        <v>1500000</v>
      </c>
      <c r="E1125">
        <v>10632.560000000001</v>
      </c>
      <c r="G1125" s="34">
        <f t="shared" si="24"/>
        <v>7.0883733333333343E-3</v>
      </c>
      <c r="H1125">
        <f t="shared" si="25"/>
        <v>-1489367.44</v>
      </c>
      <c r="I1125" t="str">
        <f t="shared" si="26"/>
        <v>Not Achieved</v>
      </c>
    </row>
    <row r="1126" spans="1:9" x14ac:dyDescent="0.25">
      <c r="A1126" t="s">
        <v>390</v>
      </c>
      <c r="B1126">
        <v>2025</v>
      </c>
      <c r="C1126" t="s">
        <v>9236</v>
      </c>
      <c r="D1126">
        <v>1500000</v>
      </c>
      <c r="E1126">
        <v>10809.01</v>
      </c>
      <c r="G1126" s="34">
        <f t="shared" si="24"/>
        <v>7.2060066666666672E-3</v>
      </c>
      <c r="H1126">
        <f t="shared" si="25"/>
        <v>-1489190.99</v>
      </c>
      <c r="I1126" t="str">
        <f t="shared" si="26"/>
        <v>Not Achieved</v>
      </c>
    </row>
    <row r="1127" spans="1:9" x14ac:dyDescent="0.25">
      <c r="A1127" t="s">
        <v>390</v>
      </c>
      <c r="B1127">
        <v>2025</v>
      </c>
      <c r="C1127" t="s">
        <v>9237</v>
      </c>
      <c r="D1127">
        <v>1500000</v>
      </c>
      <c r="E1127">
        <v>712.62</v>
      </c>
      <c r="G1127" s="34">
        <f t="shared" si="24"/>
        <v>4.7508000000000001E-4</v>
      </c>
      <c r="H1127">
        <f t="shared" si="25"/>
        <v>-1499287.38</v>
      </c>
      <c r="I1127" t="str">
        <f t="shared" si="26"/>
        <v>Not Achieved</v>
      </c>
    </row>
    <row r="1128" spans="1:9" x14ac:dyDescent="0.25">
      <c r="A1128" t="s">
        <v>474</v>
      </c>
      <c r="B1128">
        <v>2024</v>
      </c>
      <c r="C1128" t="s">
        <v>9226</v>
      </c>
      <c r="D1128">
        <v>1200000</v>
      </c>
      <c r="E1128">
        <v>17418.490000000002</v>
      </c>
      <c r="G1128" s="34">
        <f t="shared" si="24"/>
        <v>1.4515408333333335E-2</v>
      </c>
      <c r="H1128">
        <f t="shared" si="25"/>
        <v>-1182581.51</v>
      </c>
      <c r="I1128" t="str">
        <f t="shared" si="26"/>
        <v>Not Achieved</v>
      </c>
    </row>
    <row r="1129" spans="1:9" x14ac:dyDescent="0.25">
      <c r="A1129" t="s">
        <v>474</v>
      </c>
      <c r="B1129">
        <v>2024</v>
      </c>
      <c r="C1129" t="s">
        <v>9228</v>
      </c>
      <c r="D1129">
        <v>1200000</v>
      </c>
      <c r="E1129">
        <v>609.89</v>
      </c>
      <c r="G1129" s="34">
        <f t="shared" si="24"/>
        <v>5.0824166666666663E-4</v>
      </c>
      <c r="H1129">
        <f t="shared" si="25"/>
        <v>-1199390.1100000001</v>
      </c>
      <c r="I1129" t="str">
        <f t="shared" si="26"/>
        <v>Not Achieved</v>
      </c>
    </row>
    <row r="1130" spans="1:9" x14ac:dyDescent="0.25">
      <c r="A1130" t="s">
        <v>474</v>
      </c>
      <c r="B1130">
        <v>2024</v>
      </c>
      <c r="C1130" t="s">
        <v>9229</v>
      </c>
      <c r="D1130">
        <v>1200000</v>
      </c>
      <c r="E1130">
        <v>1599.71</v>
      </c>
      <c r="G1130" s="34">
        <f t="shared" si="24"/>
        <v>1.3330916666666668E-3</v>
      </c>
      <c r="H1130">
        <f t="shared" si="25"/>
        <v>-1198400.29</v>
      </c>
      <c r="I1130" t="str">
        <f t="shared" si="26"/>
        <v>Not Achieved</v>
      </c>
    </row>
    <row r="1131" spans="1:9" x14ac:dyDescent="0.25">
      <c r="A1131" t="s">
        <v>474</v>
      </c>
      <c r="B1131">
        <v>2024</v>
      </c>
      <c r="C1131" t="s">
        <v>9230</v>
      </c>
      <c r="D1131">
        <v>1200000</v>
      </c>
      <c r="E1131">
        <v>3758.66</v>
      </c>
      <c r="G1131" s="34">
        <f t="shared" si="24"/>
        <v>3.1322166666666665E-3</v>
      </c>
      <c r="H1131">
        <f t="shared" si="25"/>
        <v>-1196241.3400000001</v>
      </c>
      <c r="I1131" t="str">
        <f t="shared" si="26"/>
        <v>Not Achieved</v>
      </c>
    </row>
    <row r="1132" spans="1:9" x14ac:dyDescent="0.25">
      <c r="A1132" t="s">
        <v>474</v>
      </c>
      <c r="B1132">
        <v>2024</v>
      </c>
      <c r="C1132" t="s">
        <v>9231</v>
      </c>
      <c r="D1132">
        <v>1200000</v>
      </c>
      <c r="E1132">
        <v>1130.8399999999999</v>
      </c>
      <c r="G1132" s="34">
        <f t="shared" si="24"/>
        <v>9.4236666666666657E-4</v>
      </c>
      <c r="H1132">
        <f t="shared" si="25"/>
        <v>-1198869.1599999999</v>
      </c>
      <c r="I1132" t="str">
        <f t="shared" si="26"/>
        <v>Not Achieved</v>
      </c>
    </row>
    <row r="1133" spans="1:9" x14ac:dyDescent="0.25">
      <c r="A1133" t="s">
        <v>474</v>
      </c>
      <c r="B1133">
        <v>2024</v>
      </c>
      <c r="C1133" t="s">
        <v>9232</v>
      </c>
      <c r="D1133">
        <v>1200000</v>
      </c>
      <c r="E1133">
        <v>18812.439999999999</v>
      </c>
      <c r="G1133" s="34">
        <f t="shared" si="24"/>
        <v>1.5677033333333333E-2</v>
      </c>
      <c r="H1133">
        <f t="shared" si="25"/>
        <v>-1181187.56</v>
      </c>
      <c r="I1133" t="str">
        <f t="shared" si="26"/>
        <v>Not Achieved</v>
      </c>
    </row>
    <row r="1134" spans="1:9" x14ac:dyDescent="0.25">
      <c r="A1134" t="s">
        <v>474</v>
      </c>
      <c r="B1134">
        <v>2024</v>
      </c>
      <c r="C1134" t="s">
        <v>9233</v>
      </c>
      <c r="D1134">
        <v>1200000</v>
      </c>
      <c r="E1134">
        <v>12630.78</v>
      </c>
      <c r="G1134" s="34">
        <f t="shared" si="24"/>
        <v>1.0525650000000001E-2</v>
      </c>
      <c r="H1134">
        <f t="shared" si="25"/>
        <v>-1187369.22</v>
      </c>
      <c r="I1134" t="str">
        <f t="shared" si="26"/>
        <v>Not Achieved</v>
      </c>
    </row>
    <row r="1135" spans="1:9" x14ac:dyDescent="0.25">
      <c r="A1135" t="s">
        <v>474</v>
      </c>
      <c r="B1135">
        <v>2024</v>
      </c>
      <c r="C1135" t="s">
        <v>9234</v>
      </c>
      <c r="D1135">
        <v>1200000</v>
      </c>
      <c r="E1135">
        <v>3949.9</v>
      </c>
      <c r="G1135" s="34">
        <f t="shared" si="24"/>
        <v>3.2915833333333334E-3</v>
      </c>
      <c r="H1135">
        <f t="shared" si="25"/>
        <v>-1196050.1000000001</v>
      </c>
      <c r="I1135" t="str">
        <f t="shared" si="26"/>
        <v>Not Achieved</v>
      </c>
    </row>
    <row r="1136" spans="1:9" x14ac:dyDescent="0.25">
      <c r="A1136" t="s">
        <v>474</v>
      </c>
      <c r="B1136">
        <v>2025</v>
      </c>
      <c r="C1136" t="s">
        <v>9235</v>
      </c>
      <c r="D1136">
        <v>1200000</v>
      </c>
      <c r="E1136">
        <v>612.30999999999995</v>
      </c>
      <c r="G1136" s="34">
        <f t="shared" si="24"/>
        <v>5.1025833333333325E-4</v>
      </c>
      <c r="H1136">
        <f t="shared" si="25"/>
        <v>-1199387.69</v>
      </c>
      <c r="I1136" t="str">
        <f t="shared" si="26"/>
        <v>Not Achieved</v>
      </c>
    </row>
    <row r="1137" spans="1:9" x14ac:dyDescent="0.25">
      <c r="A1137" t="s">
        <v>474</v>
      </c>
      <c r="B1137">
        <v>2025</v>
      </c>
      <c r="C1137" t="s">
        <v>9236</v>
      </c>
      <c r="D1137">
        <v>1200000</v>
      </c>
      <c r="E1137">
        <v>3214.66</v>
      </c>
      <c r="G1137" s="34">
        <f t="shared" si="24"/>
        <v>2.6788833333333331E-3</v>
      </c>
      <c r="H1137">
        <f t="shared" si="25"/>
        <v>-1196785.3400000001</v>
      </c>
      <c r="I1137" t="str">
        <f t="shared" si="26"/>
        <v>Not Achieved</v>
      </c>
    </row>
    <row r="1138" spans="1:9" x14ac:dyDescent="0.25">
      <c r="A1138" t="s">
        <v>474</v>
      </c>
      <c r="B1138">
        <v>2025</v>
      </c>
      <c r="C1138" t="s">
        <v>9237</v>
      </c>
      <c r="D1138">
        <v>1200000</v>
      </c>
      <c r="E1138">
        <v>3476.01</v>
      </c>
      <c r="G1138" s="34">
        <f t="shared" si="24"/>
        <v>2.896675E-3</v>
      </c>
      <c r="H1138">
        <f t="shared" si="25"/>
        <v>-1196523.99</v>
      </c>
      <c r="I1138" t="str">
        <f t="shared" si="26"/>
        <v>Not Achieved</v>
      </c>
    </row>
    <row r="1139" spans="1:9" x14ac:dyDescent="0.25">
      <c r="A1139" t="s">
        <v>464</v>
      </c>
      <c r="B1139">
        <v>2024</v>
      </c>
      <c r="C1139" t="s">
        <v>9226</v>
      </c>
      <c r="D1139">
        <v>2500000</v>
      </c>
      <c r="E1139">
        <v>6168.28</v>
      </c>
      <c r="G1139" s="34">
        <f t="shared" si="24"/>
        <v>2.4673119999999997E-3</v>
      </c>
      <c r="H1139">
        <f t="shared" si="25"/>
        <v>-2493831.7200000002</v>
      </c>
      <c r="I1139" t="str">
        <f t="shared" si="26"/>
        <v>Not Achieved</v>
      </c>
    </row>
    <row r="1140" spans="1:9" x14ac:dyDescent="0.25">
      <c r="A1140" t="s">
        <v>464</v>
      </c>
      <c r="B1140">
        <v>2024</v>
      </c>
      <c r="C1140" t="s">
        <v>9227</v>
      </c>
      <c r="D1140">
        <v>2500000</v>
      </c>
      <c r="E1140">
        <v>683.89</v>
      </c>
      <c r="G1140" s="34">
        <f t="shared" si="24"/>
        <v>2.7355599999999999E-4</v>
      </c>
      <c r="H1140">
        <f t="shared" si="25"/>
        <v>-2499316.11</v>
      </c>
      <c r="I1140" t="str">
        <f t="shared" si="26"/>
        <v>Not Achieved</v>
      </c>
    </row>
    <row r="1141" spans="1:9" x14ac:dyDescent="0.25">
      <c r="A1141" t="s">
        <v>464</v>
      </c>
      <c r="B1141">
        <v>2024</v>
      </c>
      <c r="C1141" t="s">
        <v>9228</v>
      </c>
      <c r="D1141">
        <v>2500000</v>
      </c>
      <c r="E1141">
        <v>9771.9500000000007</v>
      </c>
      <c r="G1141" s="34">
        <f t="shared" si="24"/>
        <v>3.9087800000000006E-3</v>
      </c>
      <c r="H1141">
        <f t="shared" si="25"/>
        <v>-2490228.0499999998</v>
      </c>
      <c r="I1141" t="str">
        <f t="shared" si="26"/>
        <v>Not Achieved</v>
      </c>
    </row>
    <row r="1142" spans="1:9" x14ac:dyDescent="0.25">
      <c r="A1142" t="s">
        <v>464</v>
      </c>
      <c r="B1142">
        <v>2024</v>
      </c>
      <c r="C1142" t="s">
        <v>9229</v>
      </c>
      <c r="D1142">
        <v>2500000</v>
      </c>
      <c r="E1142">
        <v>672.57</v>
      </c>
      <c r="G1142" s="34">
        <f t="shared" si="24"/>
        <v>2.6902800000000004E-4</v>
      </c>
      <c r="H1142">
        <f t="shared" si="25"/>
        <v>-2499327.4300000002</v>
      </c>
      <c r="I1142" t="str">
        <f t="shared" si="26"/>
        <v>Not Achieved</v>
      </c>
    </row>
    <row r="1143" spans="1:9" x14ac:dyDescent="0.25">
      <c r="A1143" t="s">
        <v>464</v>
      </c>
      <c r="B1143">
        <v>2024</v>
      </c>
      <c r="C1143" t="s">
        <v>9230</v>
      </c>
      <c r="D1143">
        <v>2500000</v>
      </c>
      <c r="E1143">
        <v>2752.04</v>
      </c>
      <c r="G1143" s="34">
        <f t="shared" si="24"/>
        <v>1.1008159999999999E-3</v>
      </c>
      <c r="H1143">
        <f t="shared" si="25"/>
        <v>-2497247.96</v>
      </c>
      <c r="I1143" t="str">
        <f t="shared" si="26"/>
        <v>Not Achieved</v>
      </c>
    </row>
    <row r="1144" spans="1:9" x14ac:dyDescent="0.25">
      <c r="A1144" t="s">
        <v>464</v>
      </c>
      <c r="B1144">
        <v>2024</v>
      </c>
      <c r="C1144" t="s">
        <v>9231</v>
      </c>
      <c r="D1144">
        <v>2500000</v>
      </c>
      <c r="E1144">
        <v>9202.2099999999991</v>
      </c>
      <c r="G1144" s="34">
        <f t="shared" si="24"/>
        <v>3.6808839999999997E-3</v>
      </c>
      <c r="H1144">
        <f t="shared" si="25"/>
        <v>-2490797.79</v>
      </c>
      <c r="I1144" t="str">
        <f t="shared" si="26"/>
        <v>Not Achieved</v>
      </c>
    </row>
    <row r="1145" spans="1:9" x14ac:dyDescent="0.25">
      <c r="A1145" t="s">
        <v>464</v>
      </c>
      <c r="B1145">
        <v>2024</v>
      </c>
      <c r="C1145" t="s">
        <v>9232</v>
      </c>
      <c r="D1145">
        <v>2500000</v>
      </c>
      <c r="E1145">
        <v>22401.980000000003</v>
      </c>
      <c r="G1145" s="34">
        <f t="shared" si="24"/>
        <v>8.9607920000000021E-3</v>
      </c>
      <c r="H1145">
        <f t="shared" si="25"/>
        <v>-2477598.02</v>
      </c>
      <c r="I1145" t="str">
        <f t="shared" si="26"/>
        <v>Not Achieved</v>
      </c>
    </row>
    <row r="1146" spans="1:9" x14ac:dyDescent="0.25">
      <c r="A1146" t="s">
        <v>464</v>
      </c>
      <c r="B1146">
        <v>2024</v>
      </c>
      <c r="C1146" t="s">
        <v>9233</v>
      </c>
      <c r="D1146">
        <v>2500000</v>
      </c>
      <c r="E1146">
        <v>3706.43</v>
      </c>
      <c r="G1146" s="34">
        <f t="shared" si="24"/>
        <v>1.4825719999999999E-3</v>
      </c>
      <c r="H1146">
        <f t="shared" si="25"/>
        <v>-2496293.5699999998</v>
      </c>
      <c r="I1146" t="str">
        <f t="shared" si="26"/>
        <v>Not Achieved</v>
      </c>
    </row>
    <row r="1147" spans="1:9" x14ac:dyDescent="0.25">
      <c r="A1147" t="s">
        <v>464</v>
      </c>
      <c r="B1147">
        <v>2024</v>
      </c>
      <c r="C1147" t="s">
        <v>9234</v>
      </c>
      <c r="D1147">
        <v>2500000</v>
      </c>
      <c r="E1147">
        <v>4101.72</v>
      </c>
      <c r="G1147" s="34">
        <f t="shared" si="24"/>
        <v>1.6406880000000002E-3</v>
      </c>
      <c r="H1147">
        <f t="shared" si="25"/>
        <v>-2495898.2799999998</v>
      </c>
      <c r="I1147" t="str">
        <f t="shared" si="26"/>
        <v>Not Achieved</v>
      </c>
    </row>
    <row r="1148" spans="1:9" x14ac:dyDescent="0.25">
      <c r="A1148" t="s">
        <v>464</v>
      </c>
      <c r="B1148">
        <v>2025</v>
      </c>
      <c r="C1148" t="s">
        <v>9236</v>
      </c>
      <c r="D1148">
        <v>2500000</v>
      </c>
      <c r="E1148">
        <v>12948.68</v>
      </c>
      <c r="G1148" s="34">
        <f t="shared" si="24"/>
        <v>5.1794720000000001E-3</v>
      </c>
      <c r="H1148">
        <f t="shared" si="25"/>
        <v>-2487051.3199999998</v>
      </c>
      <c r="I1148" t="str">
        <f t="shared" si="26"/>
        <v>Not Achieved</v>
      </c>
    </row>
    <row r="1149" spans="1:9" x14ac:dyDescent="0.25">
      <c r="A1149" t="s">
        <v>464</v>
      </c>
      <c r="B1149">
        <v>2025</v>
      </c>
      <c r="C1149" t="s">
        <v>9237</v>
      </c>
      <c r="D1149">
        <v>2500000</v>
      </c>
      <c r="E1149">
        <v>1314.96</v>
      </c>
      <c r="G1149" s="34">
        <f t="shared" si="24"/>
        <v>5.2598400000000007E-4</v>
      </c>
      <c r="H1149">
        <f t="shared" si="25"/>
        <v>-2498685.04</v>
      </c>
      <c r="I1149" t="str">
        <f t="shared" si="26"/>
        <v>Not Achieved</v>
      </c>
    </row>
    <row r="1150" spans="1:9" x14ac:dyDescent="0.25">
      <c r="A1150" t="s">
        <v>54</v>
      </c>
      <c r="B1150">
        <v>2024</v>
      </c>
      <c r="C1150" t="s">
        <v>9226</v>
      </c>
      <c r="D1150">
        <v>1200000</v>
      </c>
      <c r="E1150">
        <v>4339.93</v>
      </c>
      <c r="G1150" s="34">
        <f t="shared" si="24"/>
        <v>3.6166083333333335E-3</v>
      </c>
      <c r="H1150">
        <f t="shared" si="25"/>
        <v>-1195660.07</v>
      </c>
      <c r="I1150" t="str">
        <f t="shared" si="26"/>
        <v>Not Achieved</v>
      </c>
    </row>
    <row r="1151" spans="1:9" x14ac:dyDescent="0.25">
      <c r="A1151" t="s">
        <v>54</v>
      </c>
      <c r="B1151">
        <v>2024</v>
      </c>
      <c r="C1151" t="s">
        <v>9227</v>
      </c>
      <c r="D1151">
        <v>1200000</v>
      </c>
      <c r="E1151">
        <v>907.45</v>
      </c>
      <c r="G1151" s="34">
        <f t="shared" si="24"/>
        <v>7.5620833333333334E-4</v>
      </c>
      <c r="H1151">
        <f t="shared" si="25"/>
        <v>-1199092.55</v>
      </c>
      <c r="I1151" t="str">
        <f t="shared" si="26"/>
        <v>Not Achieved</v>
      </c>
    </row>
    <row r="1152" spans="1:9" x14ac:dyDescent="0.25">
      <c r="A1152" t="s">
        <v>54</v>
      </c>
      <c r="B1152">
        <v>2024</v>
      </c>
      <c r="C1152" t="s">
        <v>9229</v>
      </c>
      <c r="D1152">
        <v>1200000</v>
      </c>
      <c r="E1152">
        <v>4490.49</v>
      </c>
      <c r="G1152" s="34">
        <f t="shared" si="24"/>
        <v>3.7420749999999997E-3</v>
      </c>
      <c r="H1152">
        <f t="shared" si="25"/>
        <v>-1195509.51</v>
      </c>
      <c r="I1152" t="str">
        <f t="shared" si="26"/>
        <v>Not Achieved</v>
      </c>
    </row>
    <row r="1153" spans="1:9" x14ac:dyDescent="0.25">
      <c r="A1153" t="s">
        <v>54</v>
      </c>
      <c r="B1153">
        <v>2024</v>
      </c>
      <c r="C1153" t="s">
        <v>9230</v>
      </c>
      <c r="D1153">
        <v>1200000</v>
      </c>
      <c r="E1153">
        <v>875.87</v>
      </c>
      <c r="G1153" s="34">
        <f t="shared" si="24"/>
        <v>7.2989166666666662E-4</v>
      </c>
      <c r="H1153">
        <f t="shared" si="25"/>
        <v>-1199124.1299999999</v>
      </c>
      <c r="I1153" t="str">
        <f t="shared" si="26"/>
        <v>Not Achieved</v>
      </c>
    </row>
    <row r="1154" spans="1:9" x14ac:dyDescent="0.25">
      <c r="A1154" t="s">
        <v>54</v>
      </c>
      <c r="B1154">
        <v>2024</v>
      </c>
      <c r="C1154" t="s">
        <v>9231</v>
      </c>
      <c r="D1154">
        <v>1200000</v>
      </c>
      <c r="E1154">
        <v>2679.99</v>
      </c>
      <c r="G1154" s="34">
        <f t="shared" si="24"/>
        <v>2.233325E-3</v>
      </c>
      <c r="H1154">
        <f t="shared" si="25"/>
        <v>-1197320.01</v>
      </c>
      <c r="I1154" t="str">
        <f t="shared" si="26"/>
        <v>Not Achieved</v>
      </c>
    </row>
    <row r="1155" spans="1:9" x14ac:dyDescent="0.25">
      <c r="A1155" t="s">
        <v>54</v>
      </c>
      <c r="B1155">
        <v>2024</v>
      </c>
      <c r="C1155" t="s">
        <v>9232</v>
      </c>
      <c r="D1155">
        <v>1200000</v>
      </c>
      <c r="E1155">
        <v>35665.82</v>
      </c>
      <c r="G1155" s="34">
        <f t="shared" si="24"/>
        <v>2.9721516666666666E-2</v>
      </c>
      <c r="H1155">
        <f t="shared" si="25"/>
        <v>-1164334.18</v>
      </c>
      <c r="I1155" t="str">
        <f t="shared" si="26"/>
        <v>Not Achieved</v>
      </c>
    </row>
    <row r="1156" spans="1:9" x14ac:dyDescent="0.25">
      <c r="A1156" t="s">
        <v>54</v>
      </c>
      <c r="B1156">
        <v>2024</v>
      </c>
      <c r="C1156" t="s">
        <v>9233</v>
      </c>
      <c r="D1156">
        <v>1200000</v>
      </c>
      <c r="E1156">
        <v>527.4</v>
      </c>
      <c r="G1156" s="34">
        <f t="shared" si="24"/>
        <v>4.395E-4</v>
      </c>
      <c r="H1156">
        <f t="shared" si="25"/>
        <v>-1199472.6000000001</v>
      </c>
      <c r="I1156" t="str">
        <f t="shared" si="26"/>
        <v>Not Achieved</v>
      </c>
    </row>
    <row r="1157" spans="1:9" x14ac:dyDescent="0.25">
      <c r="A1157" t="s">
        <v>54</v>
      </c>
      <c r="B1157">
        <v>2024</v>
      </c>
      <c r="C1157" t="s">
        <v>9234</v>
      </c>
      <c r="D1157">
        <v>1200000</v>
      </c>
      <c r="E1157">
        <v>7964.8899999999994</v>
      </c>
      <c r="G1157" s="34">
        <f t="shared" si="24"/>
        <v>6.6374083333333332E-3</v>
      </c>
      <c r="H1157">
        <f t="shared" si="25"/>
        <v>-1192035.1100000001</v>
      </c>
      <c r="I1157" t="str">
        <f t="shared" si="26"/>
        <v>Not Achieved</v>
      </c>
    </row>
    <row r="1158" spans="1:9" x14ac:dyDescent="0.25">
      <c r="A1158" t="s">
        <v>54</v>
      </c>
      <c r="B1158">
        <v>2025</v>
      </c>
      <c r="C1158" t="s">
        <v>9235</v>
      </c>
      <c r="D1158">
        <v>1200000</v>
      </c>
      <c r="E1158">
        <v>4566.03</v>
      </c>
      <c r="G1158" s="34">
        <f t="shared" si="24"/>
        <v>3.8050249999999996E-3</v>
      </c>
      <c r="H1158">
        <f t="shared" si="25"/>
        <v>-1195433.97</v>
      </c>
      <c r="I1158" t="str">
        <f t="shared" si="26"/>
        <v>Not Achieved</v>
      </c>
    </row>
    <row r="1159" spans="1:9" x14ac:dyDescent="0.25">
      <c r="A1159" t="s">
        <v>54</v>
      </c>
      <c r="B1159">
        <v>2025</v>
      </c>
      <c r="C1159" t="s">
        <v>9236</v>
      </c>
      <c r="D1159">
        <v>1200000</v>
      </c>
      <c r="E1159">
        <v>3202.88</v>
      </c>
      <c r="G1159" s="34">
        <f t="shared" ref="G1159:G1222" si="27">E1159/D1159</f>
        <v>2.6690666666666666E-3</v>
      </c>
      <c r="H1159">
        <f t="shared" ref="H1159:H1222" si="28">E1159-D1159</f>
        <v>-1196797.1200000001</v>
      </c>
      <c r="I1159" t="str">
        <f t="shared" ref="I1159:I1222" si="29">IF(H1159&gt;=0,"Achieved","Not Achieved")</f>
        <v>Not Achieved</v>
      </c>
    </row>
    <row r="1160" spans="1:9" x14ac:dyDescent="0.25">
      <c r="A1160" t="s">
        <v>54</v>
      </c>
      <c r="B1160">
        <v>2025</v>
      </c>
      <c r="C1160" t="s">
        <v>9237</v>
      </c>
      <c r="D1160">
        <v>1200000</v>
      </c>
      <c r="E1160">
        <v>2948.29</v>
      </c>
      <c r="G1160" s="34">
        <f t="shared" si="27"/>
        <v>2.4569083333333334E-3</v>
      </c>
      <c r="H1160">
        <f t="shared" si="28"/>
        <v>-1197051.71</v>
      </c>
      <c r="I1160" t="str">
        <f t="shared" si="29"/>
        <v>Not Achieved</v>
      </c>
    </row>
    <row r="1161" spans="1:9" x14ac:dyDescent="0.25">
      <c r="A1161" t="s">
        <v>748</v>
      </c>
      <c r="B1161">
        <v>2024</v>
      </c>
      <c r="C1161" t="s">
        <v>9227</v>
      </c>
      <c r="D1161">
        <v>1500000</v>
      </c>
      <c r="E1161">
        <v>4012.7999999999997</v>
      </c>
      <c r="G1161" s="34">
        <f t="shared" si="27"/>
        <v>2.6752E-3</v>
      </c>
      <c r="H1161">
        <f t="shared" si="28"/>
        <v>-1495987.2</v>
      </c>
      <c r="I1161" t="str">
        <f t="shared" si="29"/>
        <v>Not Achieved</v>
      </c>
    </row>
    <row r="1162" spans="1:9" x14ac:dyDescent="0.25">
      <c r="A1162" t="s">
        <v>748</v>
      </c>
      <c r="B1162">
        <v>2024</v>
      </c>
      <c r="C1162" t="s">
        <v>9228</v>
      </c>
      <c r="D1162">
        <v>1500000</v>
      </c>
      <c r="E1162">
        <v>1104.05</v>
      </c>
      <c r="G1162" s="34">
        <f t="shared" si="27"/>
        <v>7.3603333333333335E-4</v>
      </c>
      <c r="H1162">
        <f t="shared" si="28"/>
        <v>-1498895.95</v>
      </c>
      <c r="I1162" t="str">
        <f t="shared" si="29"/>
        <v>Not Achieved</v>
      </c>
    </row>
    <row r="1163" spans="1:9" x14ac:dyDescent="0.25">
      <c r="A1163" t="s">
        <v>748</v>
      </c>
      <c r="B1163">
        <v>2024</v>
      </c>
      <c r="C1163" t="s">
        <v>9229</v>
      </c>
      <c r="D1163">
        <v>1500000</v>
      </c>
      <c r="E1163">
        <v>1180.6300000000001</v>
      </c>
      <c r="G1163" s="34">
        <f t="shared" si="27"/>
        <v>7.8708666666666674E-4</v>
      </c>
      <c r="H1163">
        <f t="shared" si="28"/>
        <v>-1498819.37</v>
      </c>
      <c r="I1163" t="str">
        <f t="shared" si="29"/>
        <v>Not Achieved</v>
      </c>
    </row>
    <row r="1164" spans="1:9" x14ac:dyDescent="0.25">
      <c r="A1164" t="s">
        <v>748</v>
      </c>
      <c r="B1164">
        <v>2024</v>
      </c>
      <c r="C1164" t="s">
        <v>9232</v>
      </c>
      <c r="D1164">
        <v>1500000</v>
      </c>
      <c r="E1164">
        <v>6074.13</v>
      </c>
      <c r="G1164" s="34">
        <f t="shared" si="27"/>
        <v>4.0494199999999998E-3</v>
      </c>
      <c r="H1164">
        <f t="shared" si="28"/>
        <v>-1493925.87</v>
      </c>
      <c r="I1164" t="str">
        <f t="shared" si="29"/>
        <v>Not Achieved</v>
      </c>
    </row>
    <row r="1165" spans="1:9" x14ac:dyDescent="0.25">
      <c r="A1165" t="s">
        <v>748</v>
      </c>
      <c r="B1165">
        <v>2024</v>
      </c>
      <c r="C1165" t="s">
        <v>9233</v>
      </c>
      <c r="D1165">
        <v>1500000</v>
      </c>
      <c r="E1165">
        <v>3996.23</v>
      </c>
      <c r="G1165" s="34">
        <f t="shared" si="27"/>
        <v>2.6641533333333334E-3</v>
      </c>
      <c r="H1165">
        <f t="shared" si="28"/>
        <v>-1496003.77</v>
      </c>
      <c r="I1165" t="str">
        <f t="shared" si="29"/>
        <v>Not Achieved</v>
      </c>
    </row>
    <row r="1166" spans="1:9" x14ac:dyDescent="0.25">
      <c r="A1166" t="s">
        <v>748</v>
      </c>
      <c r="B1166">
        <v>2024</v>
      </c>
      <c r="C1166" t="s">
        <v>9234</v>
      </c>
      <c r="D1166">
        <v>1500000</v>
      </c>
      <c r="E1166">
        <v>12005.779999999999</v>
      </c>
      <c r="G1166" s="34">
        <f t="shared" si="27"/>
        <v>8.0038533333333332E-3</v>
      </c>
      <c r="H1166">
        <f t="shared" si="28"/>
        <v>-1487994.22</v>
      </c>
      <c r="I1166" t="str">
        <f t="shared" si="29"/>
        <v>Not Achieved</v>
      </c>
    </row>
    <row r="1167" spans="1:9" x14ac:dyDescent="0.25">
      <c r="A1167" t="s">
        <v>748</v>
      </c>
      <c r="B1167">
        <v>2025</v>
      </c>
      <c r="C1167" t="s">
        <v>9235</v>
      </c>
      <c r="D1167">
        <v>1500000</v>
      </c>
      <c r="E1167">
        <v>687.38</v>
      </c>
      <c r="G1167" s="34">
        <f t="shared" si="27"/>
        <v>4.5825333333333331E-4</v>
      </c>
      <c r="H1167">
        <f t="shared" si="28"/>
        <v>-1499312.62</v>
      </c>
      <c r="I1167" t="str">
        <f t="shared" si="29"/>
        <v>Not Achieved</v>
      </c>
    </row>
    <row r="1168" spans="1:9" x14ac:dyDescent="0.25">
      <c r="A1168" t="s">
        <v>748</v>
      </c>
      <c r="B1168">
        <v>2025</v>
      </c>
      <c r="C1168" t="s">
        <v>9236</v>
      </c>
      <c r="D1168">
        <v>1500000</v>
      </c>
      <c r="E1168">
        <v>3031.03</v>
      </c>
      <c r="G1168" s="34">
        <f t="shared" si="27"/>
        <v>2.0206866666666666E-3</v>
      </c>
      <c r="H1168">
        <f t="shared" si="28"/>
        <v>-1496968.97</v>
      </c>
      <c r="I1168" t="str">
        <f t="shared" si="29"/>
        <v>Not Achieved</v>
      </c>
    </row>
    <row r="1169" spans="1:9" x14ac:dyDescent="0.25">
      <c r="A1169" t="s">
        <v>748</v>
      </c>
      <c r="B1169">
        <v>2025</v>
      </c>
      <c r="C1169" t="s">
        <v>9237</v>
      </c>
      <c r="D1169">
        <v>1500000</v>
      </c>
      <c r="E1169">
        <v>12765.33</v>
      </c>
      <c r="G1169" s="34">
        <f t="shared" si="27"/>
        <v>8.5102200000000006E-3</v>
      </c>
      <c r="H1169">
        <f t="shared" si="28"/>
        <v>-1487234.67</v>
      </c>
      <c r="I1169" t="str">
        <f t="shared" si="29"/>
        <v>Not Achieved</v>
      </c>
    </row>
    <row r="1170" spans="1:9" x14ac:dyDescent="0.25">
      <c r="A1170" t="s">
        <v>316</v>
      </c>
      <c r="B1170">
        <v>2024</v>
      </c>
      <c r="C1170" t="s">
        <v>9226</v>
      </c>
      <c r="D1170">
        <v>1000000</v>
      </c>
      <c r="E1170">
        <v>9834.6999999999989</v>
      </c>
      <c r="G1170" s="34">
        <f t="shared" si="27"/>
        <v>9.8346999999999983E-3</v>
      </c>
      <c r="H1170">
        <f t="shared" si="28"/>
        <v>-990165.3</v>
      </c>
      <c r="I1170" t="str">
        <f t="shared" si="29"/>
        <v>Not Achieved</v>
      </c>
    </row>
    <row r="1171" spans="1:9" x14ac:dyDescent="0.25">
      <c r="A1171" t="s">
        <v>316</v>
      </c>
      <c r="B1171">
        <v>2024</v>
      </c>
      <c r="C1171" t="s">
        <v>9227</v>
      </c>
      <c r="D1171">
        <v>1000000</v>
      </c>
      <c r="E1171">
        <v>3832.2599999999998</v>
      </c>
      <c r="G1171" s="34">
        <f t="shared" si="27"/>
        <v>3.8322599999999997E-3</v>
      </c>
      <c r="H1171">
        <f t="shared" si="28"/>
        <v>-996167.74</v>
      </c>
      <c r="I1171" t="str">
        <f t="shared" si="29"/>
        <v>Not Achieved</v>
      </c>
    </row>
    <row r="1172" spans="1:9" x14ac:dyDescent="0.25">
      <c r="A1172" t="s">
        <v>316</v>
      </c>
      <c r="B1172">
        <v>2024</v>
      </c>
      <c r="C1172" t="s">
        <v>9228</v>
      </c>
      <c r="D1172">
        <v>1000000</v>
      </c>
      <c r="E1172">
        <v>2770.75</v>
      </c>
      <c r="G1172" s="34">
        <f t="shared" si="27"/>
        <v>2.7707500000000002E-3</v>
      </c>
      <c r="H1172">
        <f t="shared" si="28"/>
        <v>-997229.25</v>
      </c>
      <c r="I1172" t="str">
        <f t="shared" si="29"/>
        <v>Not Achieved</v>
      </c>
    </row>
    <row r="1173" spans="1:9" x14ac:dyDescent="0.25">
      <c r="A1173" t="s">
        <v>316</v>
      </c>
      <c r="B1173">
        <v>2024</v>
      </c>
      <c r="C1173" t="s">
        <v>9229</v>
      </c>
      <c r="D1173">
        <v>1000000</v>
      </c>
      <c r="E1173">
        <v>10501.630000000001</v>
      </c>
      <c r="G1173" s="34">
        <f t="shared" si="27"/>
        <v>1.0501630000000001E-2</v>
      </c>
      <c r="H1173">
        <f t="shared" si="28"/>
        <v>-989498.37</v>
      </c>
      <c r="I1173" t="str">
        <f t="shared" si="29"/>
        <v>Not Achieved</v>
      </c>
    </row>
    <row r="1174" spans="1:9" x14ac:dyDescent="0.25">
      <c r="A1174" t="s">
        <v>316</v>
      </c>
      <c r="B1174">
        <v>2024</v>
      </c>
      <c r="C1174" t="s">
        <v>9230</v>
      </c>
      <c r="D1174">
        <v>1000000</v>
      </c>
      <c r="E1174">
        <v>715.52</v>
      </c>
      <c r="G1174" s="34">
        <f t="shared" si="27"/>
        <v>7.1551999999999998E-4</v>
      </c>
      <c r="H1174">
        <f t="shared" si="28"/>
        <v>-999284.48</v>
      </c>
      <c r="I1174" t="str">
        <f t="shared" si="29"/>
        <v>Not Achieved</v>
      </c>
    </row>
    <row r="1175" spans="1:9" x14ac:dyDescent="0.25">
      <c r="A1175" t="s">
        <v>316</v>
      </c>
      <c r="B1175">
        <v>2024</v>
      </c>
      <c r="C1175" t="s">
        <v>9231</v>
      </c>
      <c r="D1175">
        <v>1000000</v>
      </c>
      <c r="E1175">
        <v>23368.530000000002</v>
      </c>
      <c r="G1175" s="34">
        <f t="shared" si="27"/>
        <v>2.3368530000000002E-2</v>
      </c>
      <c r="H1175">
        <f t="shared" si="28"/>
        <v>-976631.47</v>
      </c>
      <c r="I1175" t="str">
        <f t="shared" si="29"/>
        <v>Not Achieved</v>
      </c>
    </row>
    <row r="1176" spans="1:9" x14ac:dyDescent="0.25">
      <c r="A1176" t="s">
        <v>316</v>
      </c>
      <c r="B1176">
        <v>2024</v>
      </c>
      <c r="C1176" t="s">
        <v>9232</v>
      </c>
      <c r="D1176">
        <v>1000000</v>
      </c>
      <c r="E1176">
        <v>903.19</v>
      </c>
      <c r="G1176" s="34">
        <f t="shared" si="27"/>
        <v>9.0319E-4</v>
      </c>
      <c r="H1176">
        <f t="shared" si="28"/>
        <v>-999096.81</v>
      </c>
      <c r="I1176" t="str">
        <f t="shared" si="29"/>
        <v>Not Achieved</v>
      </c>
    </row>
    <row r="1177" spans="1:9" x14ac:dyDescent="0.25">
      <c r="A1177" t="s">
        <v>316</v>
      </c>
      <c r="B1177">
        <v>2024</v>
      </c>
      <c r="C1177" t="s">
        <v>9233</v>
      </c>
      <c r="D1177">
        <v>1000000</v>
      </c>
      <c r="E1177">
        <v>22072.02</v>
      </c>
      <c r="G1177" s="34">
        <f t="shared" si="27"/>
        <v>2.2072020000000001E-2</v>
      </c>
      <c r="H1177">
        <f t="shared" si="28"/>
        <v>-977927.98</v>
      </c>
      <c r="I1177" t="str">
        <f t="shared" si="29"/>
        <v>Not Achieved</v>
      </c>
    </row>
    <row r="1178" spans="1:9" x14ac:dyDescent="0.25">
      <c r="A1178" t="s">
        <v>316</v>
      </c>
      <c r="B1178">
        <v>2024</v>
      </c>
      <c r="C1178" t="s">
        <v>9234</v>
      </c>
      <c r="D1178">
        <v>1000000</v>
      </c>
      <c r="E1178">
        <v>2474.1</v>
      </c>
      <c r="G1178" s="34">
        <f t="shared" si="27"/>
        <v>2.4740999999999999E-3</v>
      </c>
      <c r="H1178">
        <f t="shared" si="28"/>
        <v>-997525.9</v>
      </c>
      <c r="I1178" t="str">
        <f t="shared" si="29"/>
        <v>Not Achieved</v>
      </c>
    </row>
    <row r="1179" spans="1:9" x14ac:dyDescent="0.25">
      <c r="A1179" t="s">
        <v>316</v>
      </c>
      <c r="B1179">
        <v>2025</v>
      </c>
      <c r="C1179" t="s">
        <v>9236</v>
      </c>
      <c r="D1179">
        <v>1000000</v>
      </c>
      <c r="E1179">
        <v>794.54</v>
      </c>
      <c r="G1179" s="34">
        <f t="shared" si="27"/>
        <v>7.9453999999999994E-4</v>
      </c>
      <c r="H1179">
        <f t="shared" si="28"/>
        <v>-999205.46</v>
      </c>
      <c r="I1179" t="str">
        <f t="shared" si="29"/>
        <v>Not Achieved</v>
      </c>
    </row>
    <row r="1180" spans="1:9" x14ac:dyDescent="0.25">
      <c r="A1180" t="s">
        <v>316</v>
      </c>
      <c r="B1180">
        <v>2025</v>
      </c>
      <c r="C1180" t="s">
        <v>9237</v>
      </c>
      <c r="D1180">
        <v>1000000</v>
      </c>
      <c r="E1180">
        <v>9194.5</v>
      </c>
      <c r="G1180" s="34">
        <f t="shared" si="27"/>
        <v>9.1944999999999995E-3</v>
      </c>
      <c r="H1180">
        <f t="shared" si="28"/>
        <v>-990805.5</v>
      </c>
      <c r="I1180" t="str">
        <f t="shared" si="29"/>
        <v>Not Achieved</v>
      </c>
    </row>
    <row r="1181" spans="1:9" x14ac:dyDescent="0.25">
      <c r="A1181" t="s">
        <v>572</v>
      </c>
      <c r="B1181">
        <v>2024</v>
      </c>
      <c r="C1181" t="s">
        <v>9227</v>
      </c>
      <c r="D1181">
        <v>1500000</v>
      </c>
      <c r="E1181">
        <v>2867.73</v>
      </c>
      <c r="G1181" s="34">
        <f t="shared" si="27"/>
        <v>1.9118200000000001E-3</v>
      </c>
      <c r="H1181">
        <f t="shared" si="28"/>
        <v>-1497132.27</v>
      </c>
      <c r="I1181" t="str">
        <f t="shared" si="29"/>
        <v>Not Achieved</v>
      </c>
    </row>
    <row r="1182" spans="1:9" x14ac:dyDescent="0.25">
      <c r="A1182" t="s">
        <v>572</v>
      </c>
      <c r="B1182">
        <v>2024</v>
      </c>
      <c r="C1182" t="s">
        <v>9228</v>
      </c>
      <c r="D1182">
        <v>1500000</v>
      </c>
      <c r="E1182">
        <v>5333.4500000000007</v>
      </c>
      <c r="G1182" s="34">
        <f t="shared" si="27"/>
        <v>3.5556333333333339E-3</v>
      </c>
      <c r="H1182">
        <f t="shared" si="28"/>
        <v>-1494666.55</v>
      </c>
      <c r="I1182" t="str">
        <f t="shared" si="29"/>
        <v>Not Achieved</v>
      </c>
    </row>
    <row r="1183" spans="1:9" x14ac:dyDescent="0.25">
      <c r="A1183" t="s">
        <v>572</v>
      </c>
      <c r="B1183">
        <v>2024</v>
      </c>
      <c r="C1183" t="s">
        <v>9229</v>
      </c>
      <c r="D1183">
        <v>1500000</v>
      </c>
      <c r="E1183">
        <v>3883.71</v>
      </c>
      <c r="G1183" s="34">
        <f t="shared" si="27"/>
        <v>2.5891400000000002E-3</v>
      </c>
      <c r="H1183">
        <f t="shared" si="28"/>
        <v>-1496116.29</v>
      </c>
      <c r="I1183" t="str">
        <f t="shared" si="29"/>
        <v>Not Achieved</v>
      </c>
    </row>
    <row r="1184" spans="1:9" x14ac:dyDescent="0.25">
      <c r="A1184" t="s">
        <v>572</v>
      </c>
      <c r="B1184">
        <v>2024</v>
      </c>
      <c r="C1184" t="s">
        <v>9231</v>
      </c>
      <c r="D1184">
        <v>1500000</v>
      </c>
      <c r="E1184">
        <v>8998.380000000001</v>
      </c>
      <c r="G1184" s="34">
        <f t="shared" si="27"/>
        <v>5.9989200000000005E-3</v>
      </c>
      <c r="H1184">
        <f t="shared" si="28"/>
        <v>-1491001.62</v>
      </c>
      <c r="I1184" t="str">
        <f t="shared" si="29"/>
        <v>Not Achieved</v>
      </c>
    </row>
    <row r="1185" spans="1:9" x14ac:dyDescent="0.25">
      <c r="A1185" t="s">
        <v>572</v>
      </c>
      <c r="B1185">
        <v>2024</v>
      </c>
      <c r="C1185" t="s">
        <v>9232</v>
      </c>
      <c r="D1185">
        <v>1500000</v>
      </c>
      <c r="E1185">
        <v>2623.3599999999997</v>
      </c>
      <c r="G1185" s="34">
        <f t="shared" si="27"/>
        <v>1.7489066666666665E-3</v>
      </c>
      <c r="H1185">
        <f t="shared" si="28"/>
        <v>-1497376.64</v>
      </c>
      <c r="I1185" t="str">
        <f t="shared" si="29"/>
        <v>Not Achieved</v>
      </c>
    </row>
    <row r="1186" spans="1:9" x14ac:dyDescent="0.25">
      <c r="A1186" t="s">
        <v>572</v>
      </c>
      <c r="B1186">
        <v>2024</v>
      </c>
      <c r="C1186" t="s">
        <v>9233</v>
      </c>
      <c r="D1186">
        <v>1500000</v>
      </c>
      <c r="E1186">
        <v>3763.13</v>
      </c>
      <c r="G1186" s="34">
        <f t="shared" si="27"/>
        <v>2.5087533333333334E-3</v>
      </c>
      <c r="H1186">
        <f t="shared" si="28"/>
        <v>-1496236.87</v>
      </c>
      <c r="I1186" t="str">
        <f t="shared" si="29"/>
        <v>Not Achieved</v>
      </c>
    </row>
    <row r="1187" spans="1:9" x14ac:dyDescent="0.25">
      <c r="A1187" t="s">
        <v>572</v>
      </c>
      <c r="B1187">
        <v>2024</v>
      </c>
      <c r="C1187" t="s">
        <v>9234</v>
      </c>
      <c r="D1187">
        <v>1500000</v>
      </c>
      <c r="E1187">
        <v>975.71</v>
      </c>
      <c r="G1187" s="34">
        <f t="shared" si="27"/>
        <v>6.5047333333333331E-4</v>
      </c>
      <c r="H1187">
        <f t="shared" si="28"/>
        <v>-1499024.29</v>
      </c>
      <c r="I1187" t="str">
        <f t="shared" si="29"/>
        <v>Not Achieved</v>
      </c>
    </row>
    <row r="1188" spans="1:9" x14ac:dyDescent="0.25">
      <c r="A1188" t="s">
        <v>572</v>
      </c>
      <c r="B1188">
        <v>2025</v>
      </c>
      <c r="C1188" t="s">
        <v>9235</v>
      </c>
      <c r="D1188">
        <v>1500000</v>
      </c>
      <c r="E1188">
        <v>3267.22</v>
      </c>
      <c r="G1188" s="34">
        <f t="shared" si="27"/>
        <v>2.1781466666666665E-3</v>
      </c>
      <c r="H1188">
        <f t="shared" si="28"/>
        <v>-1496732.78</v>
      </c>
      <c r="I1188" t="str">
        <f t="shared" si="29"/>
        <v>Not Achieved</v>
      </c>
    </row>
    <row r="1189" spans="1:9" x14ac:dyDescent="0.25">
      <c r="A1189" t="s">
        <v>572</v>
      </c>
      <c r="B1189">
        <v>2025</v>
      </c>
      <c r="C1189" t="s">
        <v>9236</v>
      </c>
      <c r="D1189">
        <v>1500000</v>
      </c>
      <c r="E1189">
        <v>2440.9699999999998</v>
      </c>
      <c r="G1189" s="34">
        <f t="shared" si="27"/>
        <v>1.6273133333333332E-3</v>
      </c>
      <c r="H1189">
        <f t="shared" si="28"/>
        <v>-1497559.03</v>
      </c>
      <c r="I1189" t="str">
        <f t="shared" si="29"/>
        <v>Not Achieved</v>
      </c>
    </row>
    <row r="1190" spans="1:9" x14ac:dyDescent="0.25">
      <c r="A1190" t="s">
        <v>67</v>
      </c>
      <c r="B1190">
        <v>2024</v>
      </c>
      <c r="C1190" t="s">
        <v>9226</v>
      </c>
      <c r="D1190">
        <v>1000000</v>
      </c>
      <c r="E1190">
        <v>2823.73</v>
      </c>
      <c r="G1190" s="34">
        <f t="shared" si="27"/>
        <v>2.82373E-3</v>
      </c>
      <c r="H1190">
        <f t="shared" si="28"/>
        <v>-997176.27</v>
      </c>
      <c r="I1190" t="str">
        <f t="shared" si="29"/>
        <v>Not Achieved</v>
      </c>
    </row>
    <row r="1191" spans="1:9" x14ac:dyDescent="0.25">
      <c r="A1191" t="s">
        <v>67</v>
      </c>
      <c r="B1191">
        <v>2024</v>
      </c>
      <c r="C1191" t="s">
        <v>9227</v>
      </c>
      <c r="D1191">
        <v>1000000</v>
      </c>
      <c r="E1191">
        <v>7470.38</v>
      </c>
      <c r="G1191" s="34">
        <f t="shared" si="27"/>
        <v>7.4703800000000004E-3</v>
      </c>
      <c r="H1191">
        <f t="shared" si="28"/>
        <v>-992529.62</v>
      </c>
      <c r="I1191" t="str">
        <f t="shared" si="29"/>
        <v>Not Achieved</v>
      </c>
    </row>
    <row r="1192" spans="1:9" x14ac:dyDescent="0.25">
      <c r="A1192" t="s">
        <v>67</v>
      </c>
      <c r="B1192">
        <v>2024</v>
      </c>
      <c r="C1192" t="s">
        <v>9228</v>
      </c>
      <c r="D1192">
        <v>1000000</v>
      </c>
      <c r="E1192">
        <v>14313.640000000001</v>
      </c>
      <c r="G1192" s="34">
        <f t="shared" si="27"/>
        <v>1.4313640000000001E-2</v>
      </c>
      <c r="H1192">
        <f t="shared" si="28"/>
        <v>-985686.36</v>
      </c>
      <c r="I1192" t="str">
        <f t="shared" si="29"/>
        <v>Not Achieved</v>
      </c>
    </row>
    <row r="1193" spans="1:9" x14ac:dyDescent="0.25">
      <c r="A1193" t="s">
        <v>67</v>
      </c>
      <c r="B1193">
        <v>2024</v>
      </c>
      <c r="C1193" t="s">
        <v>9229</v>
      </c>
      <c r="D1193">
        <v>1000000</v>
      </c>
      <c r="E1193">
        <v>1139.69</v>
      </c>
      <c r="G1193" s="34">
        <f t="shared" si="27"/>
        <v>1.1396900000000001E-3</v>
      </c>
      <c r="H1193">
        <f t="shared" si="28"/>
        <v>-998860.31</v>
      </c>
      <c r="I1193" t="str">
        <f t="shared" si="29"/>
        <v>Not Achieved</v>
      </c>
    </row>
    <row r="1194" spans="1:9" x14ac:dyDescent="0.25">
      <c r="A1194" t="s">
        <v>67</v>
      </c>
      <c r="B1194">
        <v>2024</v>
      </c>
      <c r="C1194" t="s">
        <v>9230</v>
      </c>
      <c r="D1194">
        <v>1000000</v>
      </c>
      <c r="E1194">
        <v>1776.54</v>
      </c>
      <c r="G1194" s="34">
        <f t="shared" si="27"/>
        <v>1.7765400000000001E-3</v>
      </c>
      <c r="H1194">
        <f t="shared" si="28"/>
        <v>-998223.46</v>
      </c>
      <c r="I1194" t="str">
        <f t="shared" si="29"/>
        <v>Not Achieved</v>
      </c>
    </row>
    <row r="1195" spans="1:9" x14ac:dyDescent="0.25">
      <c r="A1195" t="s">
        <v>67</v>
      </c>
      <c r="B1195">
        <v>2024</v>
      </c>
      <c r="C1195" t="s">
        <v>9231</v>
      </c>
      <c r="D1195">
        <v>1000000</v>
      </c>
      <c r="E1195">
        <v>15457.95</v>
      </c>
      <c r="G1195" s="34">
        <f t="shared" si="27"/>
        <v>1.5457950000000002E-2</v>
      </c>
      <c r="H1195">
        <f t="shared" si="28"/>
        <v>-984542.05</v>
      </c>
      <c r="I1195" t="str">
        <f t="shared" si="29"/>
        <v>Not Achieved</v>
      </c>
    </row>
    <row r="1196" spans="1:9" x14ac:dyDescent="0.25">
      <c r="A1196" t="s">
        <v>67</v>
      </c>
      <c r="B1196">
        <v>2024</v>
      </c>
      <c r="C1196" t="s">
        <v>9232</v>
      </c>
      <c r="D1196">
        <v>1000000</v>
      </c>
      <c r="E1196">
        <v>16304.7</v>
      </c>
      <c r="G1196" s="34">
        <f t="shared" si="27"/>
        <v>1.6304700000000002E-2</v>
      </c>
      <c r="H1196">
        <f t="shared" si="28"/>
        <v>-983695.3</v>
      </c>
      <c r="I1196" t="str">
        <f t="shared" si="29"/>
        <v>Not Achieved</v>
      </c>
    </row>
    <row r="1197" spans="1:9" x14ac:dyDescent="0.25">
      <c r="A1197" t="s">
        <v>67</v>
      </c>
      <c r="B1197">
        <v>2024</v>
      </c>
      <c r="C1197" t="s">
        <v>9233</v>
      </c>
      <c r="D1197">
        <v>1000000</v>
      </c>
      <c r="E1197">
        <v>4862.3899999999994</v>
      </c>
      <c r="G1197" s="34">
        <f t="shared" si="27"/>
        <v>4.8623899999999994E-3</v>
      </c>
      <c r="H1197">
        <f t="shared" si="28"/>
        <v>-995137.61</v>
      </c>
      <c r="I1197" t="str">
        <f t="shared" si="29"/>
        <v>Not Achieved</v>
      </c>
    </row>
    <row r="1198" spans="1:9" x14ac:dyDescent="0.25">
      <c r="A1198" t="s">
        <v>67</v>
      </c>
      <c r="B1198">
        <v>2024</v>
      </c>
      <c r="C1198" t="s">
        <v>9234</v>
      </c>
      <c r="D1198">
        <v>1000000</v>
      </c>
      <c r="E1198">
        <v>6878.1500000000005</v>
      </c>
      <c r="G1198" s="34">
        <f t="shared" si="27"/>
        <v>6.8781500000000004E-3</v>
      </c>
      <c r="H1198">
        <f t="shared" si="28"/>
        <v>-993121.85</v>
      </c>
      <c r="I1198" t="str">
        <f t="shared" si="29"/>
        <v>Not Achieved</v>
      </c>
    </row>
    <row r="1199" spans="1:9" x14ac:dyDescent="0.25">
      <c r="A1199" t="s">
        <v>67</v>
      </c>
      <c r="B1199">
        <v>2025</v>
      </c>
      <c r="C1199" t="s">
        <v>9235</v>
      </c>
      <c r="D1199">
        <v>1000000</v>
      </c>
      <c r="E1199">
        <v>1671.1</v>
      </c>
      <c r="G1199" s="34">
        <f t="shared" si="27"/>
        <v>1.6711E-3</v>
      </c>
      <c r="H1199">
        <f t="shared" si="28"/>
        <v>-998328.9</v>
      </c>
      <c r="I1199" t="str">
        <f t="shared" si="29"/>
        <v>Not Achieved</v>
      </c>
    </row>
    <row r="1200" spans="1:9" x14ac:dyDescent="0.25">
      <c r="A1200" t="s">
        <v>67</v>
      </c>
      <c r="B1200">
        <v>2025</v>
      </c>
      <c r="C1200" t="s">
        <v>9236</v>
      </c>
      <c r="D1200">
        <v>1000000</v>
      </c>
      <c r="E1200">
        <v>2945.4700000000003</v>
      </c>
      <c r="G1200" s="34">
        <f t="shared" si="27"/>
        <v>2.9454700000000004E-3</v>
      </c>
      <c r="H1200">
        <f t="shared" si="28"/>
        <v>-997054.53</v>
      </c>
      <c r="I1200" t="str">
        <f t="shared" si="29"/>
        <v>Not Achieved</v>
      </c>
    </row>
    <row r="1201" spans="1:9" x14ac:dyDescent="0.25">
      <c r="A1201" t="s">
        <v>67</v>
      </c>
      <c r="B1201">
        <v>2025</v>
      </c>
      <c r="C1201" t="s">
        <v>9237</v>
      </c>
      <c r="D1201">
        <v>1000000</v>
      </c>
      <c r="E1201">
        <v>2560.4499999999998</v>
      </c>
      <c r="G1201" s="34">
        <f t="shared" si="27"/>
        <v>2.5604499999999997E-3</v>
      </c>
      <c r="H1201">
        <f t="shared" si="28"/>
        <v>-997439.55</v>
      </c>
      <c r="I1201" t="str">
        <f t="shared" si="29"/>
        <v>Not Achieved</v>
      </c>
    </row>
    <row r="1202" spans="1:9" x14ac:dyDescent="0.25">
      <c r="A1202" t="s">
        <v>567</v>
      </c>
      <c r="B1202">
        <v>2024</v>
      </c>
      <c r="C1202" t="s">
        <v>9226</v>
      </c>
      <c r="D1202">
        <v>1200000</v>
      </c>
      <c r="E1202">
        <v>10737.029999999999</v>
      </c>
      <c r="G1202" s="34">
        <f t="shared" si="27"/>
        <v>8.9475249999999996E-3</v>
      </c>
      <c r="H1202">
        <f t="shared" si="28"/>
        <v>-1189262.97</v>
      </c>
      <c r="I1202" t="str">
        <f t="shared" si="29"/>
        <v>Not Achieved</v>
      </c>
    </row>
    <row r="1203" spans="1:9" x14ac:dyDescent="0.25">
      <c r="A1203" t="s">
        <v>567</v>
      </c>
      <c r="B1203">
        <v>2024</v>
      </c>
      <c r="C1203" t="s">
        <v>9227</v>
      </c>
      <c r="D1203">
        <v>1200000</v>
      </c>
      <c r="E1203">
        <v>5569.68</v>
      </c>
      <c r="G1203" s="34">
        <f t="shared" si="27"/>
        <v>4.6414000000000004E-3</v>
      </c>
      <c r="H1203">
        <f t="shared" si="28"/>
        <v>-1194430.32</v>
      </c>
      <c r="I1203" t="str">
        <f t="shared" si="29"/>
        <v>Not Achieved</v>
      </c>
    </row>
    <row r="1204" spans="1:9" x14ac:dyDescent="0.25">
      <c r="A1204" t="s">
        <v>567</v>
      </c>
      <c r="B1204">
        <v>2024</v>
      </c>
      <c r="C1204" t="s">
        <v>9228</v>
      </c>
      <c r="D1204">
        <v>1200000</v>
      </c>
      <c r="E1204">
        <v>11763.35</v>
      </c>
      <c r="G1204" s="34">
        <f t="shared" si="27"/>
        <v>9.8027916666666663E-3</v>
      </c>
      <c r="H1204">
        <f t="shared" si="28"/>
        <v>-1188236.6499999999</v>
      </c>
      <c r="I1204" t="str">
        <f t="shared" si="29"/>
        <v>Not Achieved</v>
      </c>
    </row>
    <row r="1205" spans="1:9" x14ac:dyDescent="0.25">
      <c r="A1205" t="s">
        <v>567</v>
      </c>
      <c r="B1205">
        <v>2024</v>
      </c>
      <c r="C1205" t="s">
        <v>9229</v>
      </c>
      <c r="D1205">
        <v>1200000</v>
      </c>
      <c r="E1205">
        <v>5859.96</v>
      </c>
      <c r="G1205" s="34">
        <f t="shared" si="27"/>
        <v>4.8833000000000001E-3</v>
      </c>
      <c r="H1205">
        <f t="shared" si="28"/>
        <v>-1194140.04</v>
      </c>
      <c r="I1205" t="str">
        <f t="shared" si="29"/>
        <v>Not Achieved</v>
      </c>
    </row>
    <row r="1206" spans="1:9" x14ac:dyDescent="0.25">
      <c r="A1206" t="s">
        <v>567</v>
      </c>
      <c r="B1206">
        <v>2024</v>
      </c>
      <c r="C1206" t="s">
        <v>9230</v>
      </c>
      <c r="D1206">
        <v>1200000</v>
      </c>
      <c r="E1206">
        <v>1381.88</v>
      </c>
      <c r="G1206" s="34">
        <f t="shared" si="27"/>
        <v>1.1515666666666667E-3</v>
      </c>
      <c r="H1206">
        <f t="shared" si="28"/>
        <v>-1198618.1200000001</v>
      </c>
      <c r="I1206" t="str">
        <f t="shared" si="29"/>
        <v>Not Achieved</v>
      </c>
    </row>
    <row r="1207" spans="1:9" x14ac:dyDescent="0.25">
      <c r="A1207" t="s">
        <v>567</v>
      </c>
      <c r="B1207">
        <v>2024</v>
      </c>
      <c r="C1207" t="s">
        <v>9231</v>
      </c>
      <c r="D1207">
        <v>1200000</v>
      </c>
      <c r="E1207">
        <v>25730.61</v>
      </c>
      <c r="G1207" s="34">
        <f t="shared" si="27"/>
        <v>2.1442175000000001E-2</v>
      </c>
      <c r="H1207">
        <f t="shared" si="28"/>
        <v>-1174269.3899999999</v>
      </c>
      <c r="I1207" t="str">
        <f t="shared" si="29"/>
        <v>Not Achieved</v>
      </c>
    </row>
    <row r="1208" spans="1:9" x14ac:dyDescent="0.25">
      <c r="A1208" t="s">
        <v>567</v>
      </c>
      <c r="B1208">
        <v>2024</v>
      </c>
      <c r="C1208" t="s">
        <v>9232</v>
      </c>
      <c r="D1208">
        <v>1200000</v>
      </c>
      <c r="E1208">
        <v>12166.39</v>
      </c>
      <c r="G1208" s="34">
        <f t="shared" si="27"/>
        <v>1.0138658333333333E-2</v>
      </c>
      <c r="H1208">
        <f t="shared" si="28"/>
        <v>-1187833.6100000001</v>
      </c>
      <c r="I1208" t="str">
        <f t="shared" si="29"/>
        <v>Not Achieved</v>
      </c>
    </row>
    <row r="1209" spans="1:9" x14ac:dyDescent="0.25">
      <c r="A1209" t="s">
        <v>567</v>
      </c>
      <c r="B1209">
        <v>2024</v>
      </c>
      <c r="C1209" t="s">
        <v>9233</v>
      </c>
      <c r="D1209">
        <v>1200000</v>
      </c>
      <c r="E1209">
        <v>15741.199999999997</v>
      </c>
      <c r="G1209" s="34">
        <f t="shared" si="27"/>
        <v>1.3117666666666665E-2</v>
      </c>
      <c r="H1209">
        <f t="shared" si="28"/>
        <v>-1184258.8</v>
      </c>
      <c r="I1209" t="str">
        <f t="shared" si="29"/>
        <v>Not Achieved</v>
      </c>
    </row>
    <row r="1210" spans="1:9" x14ac:dyDescent="0.25">
      <c r="A1210" t="s">
        <v>567</v>
      </c>
      <c r="B1210">
        <v>2024</v>
      </c>
      <c r="C1210" t="s">
        <v>9234</v>
      </c>
      <c r="D1210">
        <v>1200000</v>
      </c>
      <c r="E1210">
        <v>5184.91</v>
      </c>
      <c r="G1210" s="34">
        <f t="shared" si="27"/>
        <v>4.3207583333333332E-3</v>
      </c>
      <c r="H1210">
        <f t="shared" si="28"/>
        <v>-1194815.0900000001</v>
      </c>
      <c r="I1210" t="str">
        <f t="shared" si="29"/>
        <v>Not Achieved</v>
      </c>
    </row>
    <row r="1211" spans="1:9" x14ac:dyDescent="0.25">
      <c r="A1211" t="s">
        <v>567</v>
      </c>
      <c r="B1211">
        <v>2025</v>
      </c>
      <c r="C1211" t="s">
        <v>9235</v>
      </c>
      <c r="D1211">
        <v>1200000</v>
      </c>
      <c r="E1211">
        <v>1417.08</v>
      </c>
      <c r="G1211" s="34">
        <f t="shared" si="27"/>
        <v>1.1808999999999999E-3</v>
      </c>
      <c r="H1211">
        <f t="shared" si="28"/>
        <v>-1198582.92</v>
      </c>
      <c r="I1211" t="str">
        <f t="shared" si="29"/>
        <v>Not Achieved</v>
      </c>
    </row>
    <row r="1212" spans="1:9" x14ac:dyDescent="0.25">
      <c r="A1212" t="s">
        <v>567</v>
      </c>
      <c r="B1212">
        <v>2025</v>
      </c>
      <c r="C1212" t="s">
        <v>9236</v>
      </c>
      <c r="D1212">
        <v>1200000</v>
      </c>
      <c r="E1212">
        <v>10000.030000000001</v>
      </c>
      <c r="G1212" s="34">
        <f t="shared" si="27"/>
        <v>8.3333583333333339E-3</v>
      </c>
      <c r="H1212">
        <f t="shared" si="28"/>
        <v>-1189999.97</v>
      </c>
      <c r="I1212" t="str">
        <f t="shared" si="29"/>
        <v>Not Achieved</v>
      </c>
    </row>
    <row r="1213" spans="1:9" x14ac:dyDescent="0.25">
      <c r="A1213" t="s">
        <v>800</v>
      </c>
      <c r="B1213">
        <v>2024</v>
      </c>
      <c r="C1213" t="s">
        <v>9226</v>
      </c>
      <c r="D1213">
        <v>1200000</v>
      </c>
      <c r="E1213">
        <v>28531.389999999996</v>
      </c>
      <c r="G1213" s="34">
        <f t="shared" si="27"/>
        <v>2.3776158333333328E-2</v>
      </c>
      <c r="H1213">
        <f t="shared" si="28"/>
        <v>-1171468.6100000001</v>
      </c>
      <c r="I1213" t="str">
        <f t="shared" si="29"/>
        <v>Not Achieved</v>
      </c>
    </row>
    <row r="1214" spans="1:9" x14ac:dyDescent="0.25">
      <c r="A1214" t="s">
        <v>800</v>
      </c>
      <c r="B1214">
        <v>2024</v>
      </c>
      <c r="C1214" t="s">
        <v>9227</v>
      </c>
      <c r="D1214">
        <v>1200000</v>
      </c>
      <c r="E1214">
        <v>547.42999999999995</v>
      </c>
      <c r="G1214" s="34">
        <f t="shared" si="27"/>
        <v>4.5619166666666664E-4</v>
      </c>
      <c r="H1214">
        <f t="shared" si="28"/>
        <v>-1199452.57</v>
      </c>
      <c r="I1214" t="str">
        <f t="shared" si="29"/>
        <v>Not Achieved</v>
      </c>
    </row>
    <row r="1215" spans="1:9" x14ac:dyDescent="0.25">
      <c r="A1215" t="s">
        <v>800</v>
      </c>
      <c r="B1215">
        <v>2024</v>
      </c>
      <c r="C1215" t="s">
        <v>9229</v>
      </c>
      <c r="D1215">
        <v>1200000</v>
      </c>
      <c r="E1215">
        <v>2104.67</v>
      </c>
      <c r="G1215" s="34">
        <f t="shared" si="27"/>
        <v>1.7538916666666668E-3</v>
      </c>
      <c r="H1215">
        <f t="shared" si="28"/>
        <v>-1197895.33</v>
      </c>
      <c r="I1215" t="str">
        <f t="shared" si="29"/>
        <v>Not Achieved</v>
      </c>
    </row>
    <row r="1216" spans="1:9" x14ac:dyDescent="0.25">
      <c r="A1216" t="s">
        <v>800</v>
      </c>
      <c r="B1216">
        <v>2024</v>
      </c>
      <c r="C1216" t="s">
        <v>9230</v>
      </c>
      <c r="D1216">
        <v>1200000</v>
      </c>
      <c r="E1216">
        <v>1034.94</v>
      </c>
      <c r="G1216" s="34">
        <f t="shared" si="27"/>
        <v>8.6245000000000007E-4</v>
      </c>
      <c r="H1216">
        <f t="shared" si="28"/>
        <v>-1198965.06</v>
      </c>
      <c r="I1216" t="str">
        <f t="shared" si="29"/>
        <v>Not Achieved</v>
      </c>
    </row>
    <row r="1217" spans="1:9" x14ac:dyDescent="0.25">
      <c r="A1217" t="s">
        <v>800</v>
      </c>
      <c r="B1217">
        <v>2024</v>
      </c>
      <c r="C1217" t="s">
        <v>9231</v>
      </c>
      <c r="D1217">
        <v>1200000</v>
      </c>
      <c r="E1217">
        <v>4449.1499999999996</v>
      </c>
      <c r="G1217" s="34">
        <f t="shared" si="27"/>
        <v>3.7076249999999995E-3</v>
      </c>
      <c r="H1217">
        <f t="shared" si="28"/>
        <v>-1195550.8500000001</v>
      </c>
      <c r="I1217" t="str">
        <f t="shared" si="29"/>
        <v>Not Achieved</v>
      </c>
    </row>
    <row r="1218" spans="1:9" x14ac:dyDescent="0.25">
      <c r="A1218" t="s">
        <v>800</v>
      </c>
      <c r="B1218">
        <v>2024</v>
      </c>
      <c r="C1218" t="s">
        <v>9232</v>
      </c>
      <c r="D1218">
        <v>1200000</v>
      </c>
      <c r="E1218">
        <v>8111.9400000000005</v>
      </c>
      <c r="G1218" s="34">
        <f t="shared" si="27"/>
        <v>6.7599500000000007E-3</v>
      </c>
      <c r="H1218">
        <f t="shared" si="28"/>
        <v>-1191888.06</v>
      </c>
      <c r="I1218" t="str">
        <f t="shared" si="29"/>
        <v>Not Achieved</v>
      </c>
    </row>
    <row r="1219" spans="1:9" x14ac:dyDescent="0.25">
      <c r="A1219" t="s">
        <v>800</v>
      </c>
      <c r="B1219">
        <v>2024</v>
      </c>
      <c r="C1219" t="s">
        <v>9233</v>
      </c>
      <c r="D1219">
        <v>1200000</v>
      </c>
      <c r="E1219">
        <v>14184.130000000001</v>
      </c>
      <c r="G1219" s="34">
        <f t="shared" si="27"/>
        <v>1.1820108333333334E-2</v>
      </c>
      <c r="H1219">
        <f t="shared" si="28"/>
        <v>-1185815.8700000001</v>
      </c>
      <c r="I1219" t="str">
        <f t="shared" si="29"/>
        <v>Not Achieved</v>
      </c>
    </row>
    <row r="1220" spans="1:9" x14ac:dyDescent="0.25">
      <c r="A1220" t="s">
        <v>800</v>
      </c>
      <c r="B1220">
        <v>2024</v>
      </c>
      <c r="C1220" t="s">
        <v>9234</v>
      </c>
      <c r="D1220">
        <v>1200000</v>
      </c>
      <c r="E1220">
        <v>3253.29</v>
      </c>
      <c r="G1220" s="34">
        <f t="shared" si="27"/>
        <v>2.7110749999999999E-3</v>
      </c>
      <c r="H1220">
        <f t="shared" si="28"/>
        <v>-1196746.71</v>
      </c>
      <c r="I1220" t="str">
        <f t="shared" si="29"/>
        <v>Not Achieved</v>
      </c>
    </row>
    <row r="1221" spans="1:9" x14ac:dyDescent="0.25">
      <c r="A1221" t="s">
        <v>800</v>
      </c>
      <c r="B1221">
        <v>2025</v>
      </c>
      <c r="C1221" t="s">
        <v>9236</v>
      </c>
      <c r="D1221">
        <v>1200000</v>
      </c>
      <c r="E1221">
        <v>2672.86</v>
      </c>
      <c r="G1221" s="34">
        <f t="shared" si="27"/>
        <v>2.2273833333333335E-3</v>
      </c>
      <c r="H1221">
        <f t="shared" si="28"/>
        <v>-1197327.1399999999</v>
      </c>
      <c r="I1221" t="str">
        <f t="shared" si="29"/>
        <v>Not Achieved</v>
      </c>
    </row>
    <row r="1222" spans="1:9" x14ac:dyDescent="0.25">
      <c r="A1222" t="s">
        <v>800</v>
      </c>
      <c r="B1222">
        <v>2025</v>
      </c>
      <c r="C1222" t="s">
        <v>9237</v>
      </c>
      <c r="D1222">
        <v>1200000</v>
      </c>
      <c r="E1222">
        <v>14726.34</v>
      </c>
      <c r="G1222" s="34">
        <f t="shared" si="27"/>
        <v>1.227195E-2</v>
      </c>
      <c r="H1222">
        <f t="shared" si="28"/>
        <v>-1185273.6599999999</v>
      </c>
      <c r="I1222" t="str">
        <f t="shared" si="29"/>
        <v>Not Achieved</v>
      </c>
    </row>
    <row r="1223" spans="1:9" x14ac:dyDescent="0.25">
      <c r="A1223" t="s">
        <v>1020</v>
      </c>
      <c r="B1223">
        <v>2024</v>
      </c>
      <c r="C1223" t="s">
        <v>9226</v>
      </c>
      <c r="D1223">
        <v>1200000</v>
      </c>
      <c r="E1223">
        <v>1792.31</v>
      </c>
      <c r="G1223" s="34">
        <f t="shared" ref="G1223:G1286" si="30">E1223/D1223</f>
        <v>1.4935916666666666E-3</v>
      </c>
      <c r="H1223">
        <f t="shared" ref="H1223:H1286" si="31">E1223-D1223</f>
        <v>-1198207.69</v>
      </c>
      <c r="I1223" t="str">
        <f t="shared" ref="I1223:I1286" si="32">IF(H1223&gt;=0,"Achieved","Not Achieved")</f>
        <v>Not Achieved</v>
      </c>
    </row>
    <row r="1224" spans="1:9" x14ac:dyDescent="0.25">
      <c r="A1224" t="s">
        <v>1020</v>
      </c>
      <c r="B1224">
        <v>2024</v>
      </c>
      <c r="C1224" t="s">
        <v>9227</v>
      </c>
      <c r="D1224">
        <v>1200000</v>
      </c>
      <c r="E1224">
        <v>3687.2</v>
      </c>
      <c r="G1224" s="34">
        <f t="shared" si="30"/>
        <v>3.0726666666666667E-3</v>
      </c>
      <c r="H1224">
        <f t="shared" si="31"/>
        <v>-1196312.8</v>
      </c>
      <c r="I1224" t="str">
        <f t="shared" si="32"/>
        <v>Not Achieved</v>
      </c>
    </row>
    <row r="1225" spans="1:9" x14ac:dyDescent="0.25">
      <c r="A1225" t="s">
        <v>1020</v>
      </c>
      <c r="B1225">
        <v>2024</v>
      </c>
      <c r="C1225" t="s">
        <v>9228</v>
      </c>
      <c r="D1225">
        <v>1200000</v>
      </c>
      <c r="E1225">
        <v>3017.41</v>
      </c>
      <c r="G1225" s="34">
        <f t="shared" si="30"/>
        <v>2.5145083333333331E-3</v>
      </c>
      <c r="H1225">
        <f t="shared" si="31"/>
        <v>-1196982.5900000001</v>
      </c>
      <c r="I1225" t="str">
        <f t="shared" si="32"/>
        <v>Not Achieved</v>
      </c>
    </row>
    <row r="1226" spans="1:9" x14ac:dyDescent="0.25">
      <c r="A1226" t="s">
        <v>1020</v>
      </c>
      <c r="B1226">
        <v>2024</v>
      </c>
      <c r="C1226" t="s">
        <v>9229</v>
      </c>
      <c r="D1226">
        <v>1200000</v>
      </c>
      <c r="E1226">
        <v>9234.4900000000016</v>
      </c>
      <c r="G1226" s="34">
        <f t="shared" si="30"/>
        <v>7.6954083333333348E-3</v>
      </c>
      <c r="H1226">
        <f t="shared" si="31"/>
        <v>-1190765.51</v>
      </c>
      <c r="I1226" t="str">
        <f t="shared" si="32"/>
        <v>Not Achieved</v>
      </c>
    </row>
    <row r="1227" spans="1:9" x14ac:dyDescent="0.25">
      <c r="A1227" t="s">
        <v>1020</v>
      </c>
      <c r="B1227">
        <v>2024</v>
      </c>
      <c r="C1227" t="s">
        <v>9230</v>
      </c>
      <c r="D1227">
        <v>1200000</v>
      </c>
      <c r="E1227">
        <v>5663.9</v>
      </c>
      <c r="G1227" s="34">
        <f t="shared" si="30"/>
        <v>4.7199166666666665E-3</v>
      </c>
      <c r="H1227">
        <f t="shared" si="31"/>
        <v>-1194336.1000000001</v>
      </c>
      <c r="I1227" t="str">
        <f t="shared" si="32"/>
        <v>Not Achieved</v>
      </c>
    </row>
    <row r="1228" spans="1:9" x14ac:dyDescent="0.25">
      <c r="A1228" t="s">
        <v>1020</v>
      </c>
      <c r="B1228">
        <v>2024</v>
      </c>
      <c r="C1228" t="s">
        <v>9232</v>
      </c>
      <c r="D1228">
        <v>1200000</v>
      </c>
      <c r="E1228">
        <v>4171.1900000000005</v>
      </c>
      <c r="G1228" s="34">
        <f t="shared" si="30"/>
        <v>3.4759916666666671E-3</v>
      </c>
      <c r="H1228">
        <f t="shared" si="31"/>
        <v>-1195828.81</v>
      </c>
      <c r="I1228" t="str">
        <f t="shared" si="32"/>
        <v>Not Achieved</v>
      </c>
    </row>
    <row r="1229" spans="1:9" x14ac:dyDescent="0.25">
      <c r="A1229" t="s">
        <v>1020</v>
      </c>
      <c r="B1229">
        <v>2024</v>
      </c>
      <c r="C1229" t="s">
        <v>9233</v>
      </c>
      <c r="D1229">
        <v>1200000</v>
      </c>
      <c r="E1229">
        <v>5679.82</v>
      </c>
      <c r="G1229" s="34">
        <f t="shared" si="30"/>
        <v>4.7331833333333333E-3</v>
      </c>
      <c r="H1229">
        <f t="shared" si="31"/>
        <v>-1194320.18</v>
      </c>
      <c r="I1229" t="str">
        <f t="shared" si="32"/>
        <v>Not Achieved</v>
      </c>
    </row>
    <row r="1230" spans="1:9" x14ac:dyDescent="0.25">
      <c r="A1230" t="s">
        <v>1020</v>
      </c>
      <c r="B1230">
        <v>2024</v>
      </c>
      <c r="C1230" t="s">
        <v>9234</v>
      </c>
      <c r="D1230">
        <v>1200000</v>
      </c>
      <c r="E1230">
        <v>3460.54</v>
      </c>
      <c r="G1230" s="34">
        <f t="shared" si="30"/>
        <v>2.8837833333333332E-3</v>
      </c>
      <c r="H1230">
        <f t="shared" si="31"/>
        <v>-1196539.46</v>
      </c>
      <c r="I1230" t="str">
        <f t="shared" si="32"/>
        <v>Not Achieved</v>
      </c>
    </row>
    <row r="1231" spans="1:9" x14ac:dyDescent="0.25">
      <c r="A1231" t="s">
        <v>1020</v>
      </c>
      <c r="B1231">
        <v>2025</v>
      </c>
      <c r="C1231" t="s">
        <v>9236</v>
      </c>
      <c r="D1231">
        <v>1200000</v>
      </c>
      <c r="E1231">
        <v>888.66</v>
      </c>
      <c r="G1231" s="34">
        <f t="shared" si="30"/>
        <v>7.4054999999999998E-4</v>
      </c>
      <c r="H1231">
        <f t="shared" si="31"/>
        <v>-1199111.3400000001</v>
      </c>
      <c r="I1231" t="str">
        <f t="shared" si="32"/>
        <v>Not Achieved</v>
      </c>
    </row>
    <row r="1232" spans="1:9" x14ac:dyDescent="0.25">
      <c r="A1232" t="s">
        <v>1020</v>
      </c>
      <c r="B1232">
        <v>2025</v>
      </c>
      <c r="C1232" t="s">
        <v>9237</v>
      </c>
      <c r="D1232">
        <v>1200000</v>
      </c>
      <c r="E1232">
        <v>1762.68</v>
      </c>
      <c r="G1232" s="34">
        <f t="shared" si="30"/>
        <v>1.4689E-3</v>
      </c>
      <c r="H1232">
        <f t="shared" si="31"/>
        <v>-1198237.32</v>
      </c>
      <c r="I1232" t="str">
        <f t="shared" si="32"/>
        <v>Not Achieved</v>
      </c>
    </row>
    <row r="1233" spans="1:9" x14ac:dyDescent="0.25">
      <c r="A1233" t="s">
        <v>302</v>
      </c>
      <c r="B1233">
        <v>2024</v>
      </c>
      <c r="C1233" t="s">
        <v>9226</v>
      </c>
      <c r="D1233">
        <v>2500000</v>
      </c>
      <c r="E1233">
        <v>5765.63</v>
      </c>
      <c r="G1233" s="34">
        <f t="shared" si="30"/>
        <v>2.306252E-3</v>
      </c>
      <c r="H1233">
        <f t="shared" si="31"/>
        <v>-2494234.37</v>
      </c>
      <c r="I1233" t="str">
        <f t="shared" si="32"/>
        <v>Not Achieved</v>
      </c>
    </row>
    <row r="1234" spans="1:9" x14ac:dyDescent="0.25">
      <c r="A1234" t="s">
        <v>302</v>
      </c>
      <c r="B1234">
        <v>2024</v>
      </c>
      <c r="C1234" t="s">
        <v>9227</v>
      </c>
      <c r="D1234">
        <v>2500000</v>
      </c>
      <c r="E1234">
        <v>2094.98</v>
      </c>
      <c r="G1234" s="34">
        <f t="shared" si="30"/>
        <v>8.3799199999999997E-4</v>
      </c>
      <c r="H1234">
        <f t="shared" si="31"/>
        <v>-2497905.02</v>
      </c>
      <c r="I1234" t="str">
        <f t="shared" si="32"/>
        <v>Not Achieved</v>
      </c>
    </row>
    <row r="1235" spans="1:9" x14ac:dyDescent="0.25">
      <c r="A1235" t="s">
        <v>302</v>
      </c>
      <c r="B1235">
        <v>2024</v>
      </c>
      <c r="C1235" t="s">
        <v>9228</v>
      </c>
      <c r="D1235">
        <v>2500000</v>
      </c>
      <c r="E1235">
        <v>13392.23</v>
      </c>
      <c r="G1235" s="34">
        <f t="shared" si="30"/>
        <v>5.3568920000000003E-3</v>
      </c>
      <c r="H1235">
        <f t="shared" si="31"/>
        <v>-2486607.77</v>
      </c>
      <c r="I1235" t="str">
        <f t="shared" si="32"/>
        <v>Not Achieved</v>
      </c>
    </row>
    <row r="1236" spans="1:9" x14ac:dyDescent="0.25">
      <c r="A1236" t="s">
        <v>302</v>
      </c>
      <c r="B1236">
        <v>2024</v>
      </c>
      <c r="C1236" t="s">
        <v>9229</v>
      </c>
      <c r="D1236">
        <v>2500000</v>
      </c>
      <c r="E1236">
        <v>1926.98</v>
      </c>
      <c r="G1236" s="34">
        <f t="shared" si="30"/>
        <v>7.7079199999999996E-4</v>
      </c>
      <c r="H1236">
        <f t="shared" si="31"/>
        <v>-2498073.02</v>
      </c>
      <c r="I1236" t="str">
        <f t="shared" si="32"/>
        <v>Not Achieved</v>
      </c>
    </row>
    <row r="1237" spans="1:9" x14ac:dyDescent="0.25">
      <c r="A1237" t="s">
        <v>302</v>
      </c>
      <c r="B1237">
        <v>2024</v>
      </c>
      <c r="C1237" t="s">
        <v>9230</v>
      </c>
      <c r="D1237">
        <v>2500000</v>
      </c>
      <c r="E1237">
        <v>6345.6</v>
      </c>
      <c r="G1237" s="34">
        <f t="shared" si="30"/>
        <v>2.5382400000000002E-3</v>
      </c>
      <c r="H1237">
        <f t="shared" si="31"/>
        <v>-2493654.4</v>
      </c>
      <c r="I1237" t="str">
        <f t="shared" si="32"/>
        <v>Not Achieved</v>
      </c>
    </row>
    <row r="1238" spans="1:9" x14ac:dyDescent="0.25">
      <c r="A1238" t="s">
        <v>302</v>
      </c>
      <c r="B1238">
        <v>2024</v>
      </c>
      <c r="C1238" t="s">
        <v>9231</v>
      </c>
      <c r="D1238">
        <v>2500000</v>
      </c>
      <c r="E1238">
        <v>1507.74</v>
      </c>
      <c r="G1238" s="34">
        <f t="shared" si="30"/>
        <v>6.0309600000000001E-4</v>
      </c>
      <c r="H1238">
        <f t="shared" si="31"/>
        <v>-2498492.2599999998</v>
      </c>
      <c r="I1238" t="str">
        <f t="shared" si="32"/>
        <v>Not Achieved</v>
      </c>
    </row>
    <row r="1239" spans="1:9" x14ac:dyDescent="0.25">
      <c r="A1239" t="s">
        <v>302</v>
      </c>
      <c r="B1239">
        <v>2024</v>
      </c>
      <c r="C1239" t="s">
        <v>9232</v>
      </c>
      <c r="D1239">
        <v>2500000</v>
      </c>
      <c r="E1239">
        <v>944.56</v>
      </c>
      <c r="G1239" s="34">
        <f t="shared" si="30"/>
        <v>3.7782399999999997E-4</v>
      </c>
      <c r="H1239">
        <f t="shared" si="31"/>
        <v>-2499055.44</v>
      </c>
      <c r="I1239" t="str">
        <f t="shared" si="32"/>
        <v>Not Achieved</v>
      </c>
    </row>
    <row r="1240" spans="1:9" x14ac:dyDescent="0.25">
      <c r="A1240" t="s">
        <v>302</v>
      </c>
      <c r="B1240">
        <v>2024</v>
      </c>
      <c r="C1240" t="s">
        <v>9233</v>
      </c>
      <c r="D1240">
        <v>2500000</v>
      </c>
      <c r="E1240">
        <v>17141.62</v>
      </c>
      <c r="G1240" s="34">
        <f t="shared" si="30"/>
        <v>6.8566479999999999E-3</v>
      </c>
      <c r="H1240">
        <f t="shared" si="31"/>
        <v>-2482858.38</v>
      </c>
      <c r="I1240" t="str">
        <f t="shared" si="32"/>
        <v>Not Achieved</v>
      </c>
    </row>
    <row r="1241" spans="1:9" x14ac:dyDescent="0.25">
      <c r="A1241" t="s">
        <v>302</v>
      </c>
      <c r="B1241">
        <v>2024</v>
      </c>
      <c r="C1241" t="s">
        <v>9234</v>
      </c>
      <c r="D1241">
        <v>2500000</v>
      </c>
      <c r="E1241">
        <v>3030.33</v>
      </c>
      <c r="G1241" s="34">
        <f t="shared" si="30"/>
        <v>1.2121319999999999E-3</v>
      </c>
      <c r="H1241">
        <f t="shared" si="31"/>
        <v>-2496969.67</v>
      </c>
      <c r="I1241" t="str">
        <f t="shared" si="32"/>
        <v>Not Achieved</v>
      </c>
    </row>
    <row r="1242" spans="1:9" x14ac:dyDescent="0.25">
      <c r="A1242" t="s">
        <v>302</v>
      </c>
      <c r="B1242">
        <v>2025</v>
      </c>
      <c r="C1242" t="s">
        <v>9236</v>
      </c>
      <c r="D1242">
        <v>2500000</v>
      </c>
      <c r="E1242">
        <v>1945.87</v>
      </c>
      <c r="G1242" s="34">
        <f t="shared" si="30"/>
        <v>7.78348E-4</v>
      </c>
      <c r="H1242">
        <f t="shared" si="31"/>
        <v>-2498054.13</v>
      </c>
      <c r="I1242" t="str">
        <f t="shared" si="32"/>
        <v>Not Achieved</v>
      </c>
    </row>
    <row r="1243" spans="1:9" x14ac:dyDescent="0.25">
      <c r="A1243" t="s">
        <v>302</v>
      </c>
      <c r="B1243">
        <v>2025</v>
      </c>
      <c r="C1243" t="s">
        <v>9237</v>
      </c>
      <c r="D1243">
        <v>2500000</v>
      </c>
      <c r="E1243">
        <v>2515.52</v>
      </c>
      <c r="G1243" s="34">
        <f t="shared" si="30"/>
        <v>1.006208E-3</v>
      </c>
      <c r="H1243">
        <f t="shared" si="31"/>
        <v>-2497484.48</v>
      </c>
      <c r="I1243" t="str">
        <f t="shared" si="32"/>
        <v>Not Achieved</v>
      </c>
    </row>
    <row r="1244" spans="1:9" x14ac:dyDescent="0.25">
      <c r="A1244" t="s">
        <v>1174</v>
      </c>
      <c r="B1244">
        <v>2024</v>
      </c>
      <c r="C1244" t="s">
        <v>9226</v>
      </c>
      <c r="D1244">
        <v>2500000</v>
      </c>
      <c r="E1244">
        <v>637.97</v>
      </c>
      <c r="G1244" s="34">
        <f t="shared" si="30"/>
        <v>2.55188E-4</v>
      </c>
      <c r="H1244">
        <f t="shared" si="31"/>
        <v>-2499362.0299999998</v>
      </c>
      <c r="I1244" t="str">
        <f t="shared" si="32"/>
        <v>Not Achieved</v>
      </c>
    </row>
    <row r="1245" spans="1:9" x14ac:dyDescent="0.25">
      <c r="A1245" t="s">
        <v>1174</v>
      </c>
      <c r="B1245">
        <v>2024</v>
      </c>
      <c r="C1245" t="s">
        <v>9228</v>
      </c>
      <c r="D1245">
        <v>2500000</v>
      </c>
      <c r="E1245">
        <v>1012.63</v>
      </c>
      <c r="G1245" s="34">
        <f t="shared" si="30"/>
        <v>4.0505199999999998E-4</v>
      </c>
      <c r="H1245">
        <f t="shared" si="31"/>
        <v>-2498987.37</v>
      </c>
      <c r="I1245" t="str">
        <f t="shared" si="32"/>
        <v>Not Achieved</v>
      </c>
    </row>
    <row r="1246" spans="1:9" x14ac:dyDescent="0.25">
      <c r="A1246" t="s">
        <v>1174</v>
      </c>
      <c r="B1246">
        <v>2024</v>
      </c>
      <c r="C1246" t="s">
        <v>9229</v>
      </c>
      <c r="D1246">
        <v>2500000</v>
      </c>
      <c r="E1246">
        <v>3344.07</v>
      </c>
      <c r="G1246" s="34">
        <f t="shared" si="30"/>
        <v>1.337628E-3</v>
      </c>
      <c r="H1246">
        <f t="shared" si="31"/>
        <v>-2496655.9300000002</v>
      </c>
      <c r="I1246" t="str">
        <f t="shared" si="32"/>
        <v>Not Achieved</v>
      </c>
    </row>
    <row r="1247" spans="1:9" x14ac:dyDescent="0.25">
      <c r="A1247" t="s">
        <v>1174</v>
      </c>
      <c r="B1247">
        <v>2024</v>
      </c>
      <c r="C1247" t="s">
        <v>9230</v>
      </c>
      <c r="D1247">
        <v>2500000</v>
      </c>
      <c r="E1247">
        <v>2972.21</v>
      </c>
      <c r="G1247" s="34">
        <f t="shared" si="30"/>
        <v>1.1888840000000001E-3</v>
      </c>
      <c r="H1247">
        <f t="shared" si="31"/>
        <v>-2497027.79</v>
      </c>
      <c r="I1247" t="str">
        <f t="shared" si="32"/>
        <v>Not Achieved</v>
      </c>
    </row>
    <row r="1248" spans="1:9" x14ac:dyDescent="0.25">
      <c r="A1248" t="s">
        <v>1174</v>
      </c>
      <c r="B1248">
        <v>2024</v>
      </c>
      <c r="C1248" t="s">
        <v>9231</v>
      </c>
      <c r="D1248">
        <v>2500000</v>
      </c>
      <c r="E1248">
        <v>1615.1</v>
      </c>
      <c r="G1248" s="34">
        <f t="shared" si="30"/>
        <v>6.4603999999999996E-4</v>
      </c>
      <c r="H1248">
        <f t="shared" si="31"/>
        <v>-2498384.9</v>
      </c>
      <c r="I1248" t="str">
        <f t="shared" si="32"/>
        <v>Not Achieved</v>
      </c>
    </row>
    <row r="1249" spans="1:9" x14ac:dyDescent="0.25">
      <c r="A1249" t="s">
        <v>1174</v>
      </c>
      <c r="B1249">
        <v>2024</v>
      </c>
      <c r="C1249" t="s">
        <v>9232</v>
      </c>
      <c r="D1249">
        <v>2500000</v>
      </c>
      <c r="E1249">
        <v>19598.14</v>
      </c>
      <c r="G1249" s="34">
        <f t="shared" si="30"/>
        <v>7.8392559999999993E-3</v>
      </c>
      <c r="H1249">
        <f t="shared" si="31"/>
        <v>-2480401.86</v>
      </c>
      <c r="I1249" t="str">
        <f t="shared" si="32"/>
        <v>Not Achieved</v>
      </c>
    </row>
    <row r="1250" spans="1:9" x14ac:dyDescent="0.25">
      <c r="A1250" t="s">
        <v>1174</v>
      </c>
      <c r="B1250">
        <v>2024</v>
      </c>
      <c r="C1250" t="s">
        <v>9233</v>
      </c>
      <c r="D1250">
        <v>2500000</v>
      </c>
      <c r="E1250">
        <v>3980.26</v>
      </c>
      <c r="G1250" s="34">
        <f t="shared" si="30"/>
        <v>1.592104E-3</v>
      </c>
      <c r="H1250">
        <f t="shared" si="31"/>
        <v>-2496019.7400000002</v>
      </c>
      <c r="I1250" t="str">
        <f t="shared" si="32"/>
        <v>Not Achieved</v>
      </c>
    </row>
    <row r="1251" spans="1:9" x14ac:dyDescent="0.25">
      <c r="A1251" t="s">
        <v>1174</v>
      </c>
      <c r="B1251">
        <v>2024</v>
      </c>
      <c r="C1251" t="s">
        <v>9234</v>
      </c>
      <c r="D1251">
        <v>2500000</v>
      </c>
      <c r="E1251">
        <v>10417.92</v>
      </c>
      <c r="G1251" s="34">
        <f t="shared" si="30"/>
        <v>4.1671679999999997E-3</v>
      </c>
      <c r="H1251">
        <f t="shared" si="31"/>
        <v>-2489582.08</v>
      </c>
      <c r="I1251" t="str">
        <f t="shared" si="32"/>
        <v>Not Achieved</v>
      </c>
    </row>
    <row r="1252" spans="1:9" x14ac:dyDescent="0.25">
      <c r="A1252" t="s">
        <v>1174</v>
      </c>
      <c r="B1252">
        <v>2025</v>
      </c>
      <c r="C1252" t="s">
        <v>9235</v>
      </c>
      <c r="D1252">
        <v>2500000</v>
      </c>
      <c r="E1252">
        <v>4108.9399999999996</v>
      </c>
      <c r="G1252" s="34">
        <f t="shared" si="30"/>
        <v>1.6435759999999999E-3</v>
      </c>
      <c r="H1252">
        <f t="shared" si="31"/>
        <v>-2495891.06</v>
      </c>
      <c r="I1252" t="str">
        <f t="shared" si="32"/>
        <v>Not Achieved</v>
      </c>
    </row>
    <row r="1253" spans="1:9" x14ac:dyDescent="0.25">
      <c r="A1253" t="s">
        <v>1174</v>
      </c>
      <c r="B1253">
        <v>2025</v>
      </c>
      <c r="C1253" t="s">
        <v>9236</v>
      </c>
      <c r="D1253">
        <v>2500000</v>
      </c>
      <c r="E1253">
        <v>17209.43</v>
      </c>
      <c r="G1253" s="34">
        <f t="shared" si="30"/>
        <v>6.8837719999999998E-3</v>
      </c>
      <c r="H1253">
        <f t="shared" si="31"/>
        <v>-2482790.5699999998</v>
      </c>
      <c r="I1253" t="str">
        <f t="shared" si="32"/>
        <v>Not Achieved</v>
      </c>
    </row>
    <row r="1254" spans="1:9" x14ac:dyDescent="0.25">
      <c r="A1254" t="s">
        <v>1174</v>
      </c>
      <c r="B1254">
        <v>2025</v>
      </c>
      <c r="C1254" t="s">
        <v>9237</v>
      </c>
      <c r="D1254">
        <v>2500000</v>
      </c>
      <c r="E1254">
        <v>1320.85</v>
      </c>
      <c r="G1254" s="34">
        <f t="shared" si="30"/>
        <v>5.2833999999999997E-4</v>
      </c>
      <c r="H1254">
        <f t="shared" si="31"/>
        <v>-2498679.15</v>
      </c>
      <c r="I1254" t="str">
        <f t="shared" si="32"/>
        <v>Not Achieved</v>
      </c>
    </row>
    <row r="1255" spans="1:9" x14ac:dyDescent="0.25">
      <c r="A1255" t="s">
        <v>97</v>
      </c>
      <c r="B1255">
        <v>2024</v>
      </c>
      <c r="C1255" t="s">
        <v>9226</v>
      </c>
      <c r="D1255">
        <v>2000000</v>
      </c>
      <c r="E1255">
        <v>17076.419999999998</v>
      </c>
      <c r="G1255" s="34">
        <f t="shared" si="30"/>
        <v>8.5382099999999992E-3</v>
      </c>
      <c r="H1255">
        <f t="shared" si="31"/>
        <v>-1982923.58</v>
      </c>
      <c r="I1255" t="str">
        <f t="shared" si="32"/>
        <v>Not Achieved</v>
      </c>
    </row>
    <row r="1256" spans="1:9" x14ac:dyDescent="0.25">
      <c r="A1256" t="s">
        <v>97</v>
      </c>
      <c r="B1256">
        <v>2024</v>
      </c>
      <c r="C1256" t="s">
        <v>9228</v>
      </c>
      <c r="D1256">
        <v>2000000</v>
      </c>
      <c r="E1256">
        <v>2121.34</v>
      </c>
      <c r="G1256" s="34">
        <f t="shared" si="30"/>
        <v>1.0606700000000001E-3</v>
      </c>
      <c r="H1256">
        <f t="shared" si="31"/>
        <v>-1997878.66</v>
      </c>
      <c r="I1256" t="str">
        <f t="shared" si="32"/>
        <v>Not Achieved</v>
      </c>
    </row>
    <row r="1257" spans="1:9" x14ac:dyDescent="0.25">
      <c r="A1257" t="s">
        <v>97</v>
      </c>
      <c r="B1257">
        <v>2024</v>
      </c>
      <c r="C1257" t="s">
        <v>9229</v>
      </c>
      <c r="D1257">
        <v>2000000</v>
      </c>
      <c r="E1257">
        <v>4008.48</v>
      </c>
      <c r="G1257" s="34">
        <f t="shared" si="30"/>
        <v>2.00424E-3</v>
      </c>
      <c r="H1257">
        <f t="shared" si="31"/>
        <v>-1995991.52</v>
      </c>
      <c r="I1257" t="str">
        <f t="shared" si="32"/>
        <v>Not Achieved</v>
      </c>
    </row>
    <row r="1258" spans="1:9" x14ac:dyDescent="0.25">
      <c r="A1258" t="s">
        <v>97</v>
      </c>
      <c r="B1258">
        <v>2024</v>
      </c>
      <c r="C1258" t="s">
        <v>9230</v>
      </c>
      <c r="D1258">
        <v>2000000</v>
      </c>
      <c r="E1258">
        <v>1212.98</v>
      </c>
      <c r="G1258" s="34">
        <f t="shared" si="30"/>
        <v>6.0649E-4</v>
      </c>
      <c r="H1258">
        <f t="shared" si="31"/>
        <v>-1998787.02</v>
      </c>
      <c r="I1258" t="str">
        <f t="shared" si="32"/>
        <v>Not Achieved</v>
      </c>
    </row>
    <row r="1259" spans="1:9" x14ac:dyDescent="0.25">
      <c r="A1259" t="s">
        <v>97</v>
      </c>
      <c r="B1259">
        <v>2024</v>
      </c>
      <c r="C1259" t="s">
        <v>9231</v>
      </c>
      <c r="D1259">
        <v>2000000</v>
      </c>
      <c r="E1259">
        <v>10043.42</v>
      </c>
      <c r="G1259" s="34">
        <f t="shared" si="30"/>
        <v>5.0217100000000004E-3</v>
      </c>
      <c r="H1259">
        <f t="shared" si="31"/>
        <v>-1989956.58</v>
      </c>
      <c r="I1259" t="str">
        <f t="shared" si="32"/>
        <v>Not Achieved</v>
      </c>
    </row>
    <row r="1260" spans="1:9" x14ac:dyDescent="0.25">
      <c r="A1260" t="s">
        <v>97</v>
      </c>
      <c r="B1260">
        <v>2024</v>
      </c>
      <c r="C1260" t="s">
        <v>9232</v>
      </c>
      <c r="D1260">
        <v>2000000</v>
      </c>
      <c r="E1260">
        <v>10414.680000000002</v>
      </c>
      <c r="G1260" s="34">
        <f t="shared" si="30"/>
        <v>5.2073400000000013E-3</v>
      </c>
      <c r="H1260">
        <f t="shared" si="31"/>
        <v>-1989585.32</v>
      </c>
      <c r="I1260" t="str">
        <f t="shared" si="32"/>
        <v>Not Achieved</v>
      </c>
    </row>
    <row r="1261" spans="1:9" x14ac:dyDescent="0.25">
      <c r="A1261" t="s">
        <v>97</v>
      </c>
      <c r="B1261">
        <v>2024</v>
      </c>
      <c r="C1261" t="s">
        <v>9233</v>
      </c>
      <c r="D1261">
        <v>2000000</v>
      </c>
      <c r="E1261">
        <v>15716.269999999999</v>
      </c>
      <c r="G1261" s="34">
        <f t="shared" si="30"/>
        <v>7.8581349999999987E-3</v>
      </c>
      <c r="H1261">
        <f t="shared" si="31"/>
        <v>-1984283.73</v>
      </c>
      <c r="I1261" t="str">
        <f t="shared" si="32"/>
        <v>Not Achieved</v>
      </c>
    </row>
    <row r="1262" spans="1:9" x14ac:dyDescent="0.25">
      <c r="A1262" t="s">
        <v>97</v>
      </c>
      <c r="B1262">
        <v>2024</v>
      </c>
      <c r="C1262" t="s">
        <v>9234</v>
      </c>
      <c r="D1262">
        <v>2000000</v>
      </c>
      <c r="E1262">
        <v>25319.87</v>
      </c>
      <c r="G1262" s="34">
        <f t="shared" si="30"/>
        <v>1.2659934999999999E-2</v>
      </c>
      <c r="H1262">
        <f t="shared" si="31"/>
        <v>-1974680.13</v>
      </c>
      <c r="I1262" t="str">
        <f t="shared" si="32"/>
        <v>Not Achieved</v>
      </c>
    </row>
    <row r="1263" spans="1:9" x14ac:dyDescent="0.25">
      <c r="A1263" t="s">
        <v>97</v>
      </c>
      <c r="B1263">
        <v>2025</v>
      </c>
      <c r="C1263" t="s">
        <v>9236</v>
      </c>
      <c r="D1263">
        <v>2000000</v>
      </c>
      <c r="E1263">
        <v>2449.0500000000002</v>
      </c>
      <c r="G1263" s="34">
        <f t="shared" si="30"/>
        <v>1.2245250000000002E-3</v>
      </c>
      <c r="H1263">
        <f t="shared" si="31"/>
        <v>-1997550.95</v>
      </c>
      <c r="I1263" t="str">
        <f t="shared" si="32"/>
        <v>Not Achieved</v>
      </c>
    </row>
    <row r="1264" spans="1:9" x14ac:dyDescent="0.25">
      <c r="A1264" t="s">
        <v>97</v>
      </c>
      <c r="B1264">
        <v>2025</v>
      </c>
      <c r="C1264" t="s">
        <v>9237</v>
      </c>
      <c r="D1264">
        <v>2000000</v>
      </c>
      <c r="E1264">
        <v>4254.1899999999996</v>
      </c>
      <c r="G1264" s="34">
        <f t="shared" si="30"/>
        <v>2.1270949999999999E-3</v>
      </c>
      <c r="H1264">
        <f t="shared" si="31"/>
        <v>-1995745.81</v>
      </c>
      <c r="I1264" t="str">
        <f t="shared" si="32"/>
        <v>Not Achieved</v>
      </c>
    </row>
    <row r="1265" spans="1:9" x14ac:dyDescent="0.25">
      <c r="A1265" t="s">
        <v>1403</v>
      </c>
      <c r="B1265">
        <v>2024</v>
      </c>
      <c r="C1265" t="s">
        <v>9226</v>
      </c>
      <c r="D1265">
        <v>1200000</v>
      </c>
      <c r="E1265">
        <v>5914.01</v>
      </c>
      <c r="G1265" s="34">
        <f t="shared" si="30"/>
        <v>4.9283416666666665E-3</v>
      </c>
      <c r="H1265">
        <f t="shared" si="31"/>
        <v>-1194085.99</v>
      </c>
      <c r="I1265" t="str">
        <f t="shared" si="32"/>
        <v>Not Achieved</v>
      </c>
    </row>
    <row r="1266" spans="1:9" x14ac:dyDescent="0.25">
      <c r="A1266" t="s">
        <v>1403</v>
      </c>
      <c r="B1266">
        <v>2024</v>
      </c>
      <c r="C1266" t="s">
        <v>9227</v>
      </c>
      <c r="D1266">
        <v>1200000</v>
      </c>
      <c r="E1266">
        <v>796.69</v>
      </c>
      <c r="G1266" s="34">
        <f t="shared" si="30"/>
        <v>6.6390833333333343E-4</v>
      </c>
      <c r="H1266">
        <f t="shared" si="31"/>
        <v>-1199203.31</v>
      </c>
      <c r="I1266" t="str">
        <f t="shared" si="32"/>
        <v>Not Achieved</v>
      </c>
    </row>
    <row r="1267" spans="1:9" x14ac:dyDescent="0.25">
      <c r="A1267" t="s">
        <v>1403</v>
      </c>
      <c r="B1267">
        <v>2024</v>
      </c>
      <c r="C1267" t="s">
        <v>9228</v>
      </c>
      <c r="D1267">
        <v>1200000</v>
      </c>
      <c r="E1267">
        <v>32224.679999999997</v>
      </c>
      <c r="G1267" s="34">
        <f t="shared" si="30"/>
        <v>2.6853899999999997E-2</v>
      </c>
      <c r="H1267">
        <f t="shared" si="31"/>
        <v>-1167775.32</v>
      </c>
      <c r="I1267" t="str">
        <f t="shared" si="32"/>
        <v>Not Achieved</v>
      </c>
    </row>
    <row r="1268" spans="1:9" x14ac:dyDescent="0.25">
      <c r="A1268" t="s">
        <v>1403</v>
      </c>
      <c r="B1268">
        <v>2024</v>
      </c>
      <c r="C1268" t="s">
        <v>9229</v>
      </c>
      <c r="D1268">
        <v>1200000</v>
      </c>
      <c r="E1268">
        <v>2457.79</v>
      </c>
      <c r="G1268" s="34">
        <f t="shared" si="30"/>
        <v>2.0481583333333332E-3</v>
      </c>
      <c r="H1268">
        <f t="shared" si="31"/>
        <v>-1197542.21</v>
      </c>
      <c r="I1268" t="str">
        <f t="shared" si="32"/>
        <v>Not Achieved</v>
      </c>
    </row>
    <row r="1269" spans="1:9" x14ac:dyDescent="0.25">
      <c r="A1269" t="s">
        <v>1403</v>
      </c>
      <c r="B1269">
        <v>2024</v>
      </c>
      <c r="C1269" t="s">
        <v>9230</v>
      </c>
      <c r="D1269">
        <v>1200000</v>
      </c>
      <c r="E1269">
        <v>9370.4599999999991</v>
      </c>
      <c r="G1269" s="34">
        <f t="shared" si="30"/>
        <v>7.8087166666666657E-3</v>
      </c>
      <c r="H1269">
        <f t="shared" si="31"/>
        <v>-1190629.54</v>
      </c>
      <c r="I1269" t="str">
        <f t="shared" si="32"/>
        <v>Not Achieved</v>
      </c>
    </row>
    <row r="1270" spans="1:9" x14ac:dyDescent="0.25">
      <c r="A1270" t="s">
        <v>1403</v>
      </c>
      <c r="B1270">
        <v>2024</v>
      </c>
      <c r="C1270" t="s">
        <v>9231</v>
      </c>
      <c r="D1270">
        <v>1200000</v>
      </c>
      <c r="E1270">
        <v>3749.3500000000004</v>
      </c>
      <c r="G1270" s="34">
        <f t="shared" si="30"/>
        <v>3.1244583333333337E-3</v>
      </c>
      <c r="H1270">
        <f t="shared" si="31"/>
        <v>-1196250.6499999999</v>
      </c>
      <c r="I1270" t="str">
        <f t="shared" si="32"/>
        <v>Not Achieved</v>
      </c>
    </row>
    <row r="1271" spans="1:9" x14ac:dyDescent="0.25">
      <c r="A1271" t="s">
        <v>1403</v>
      </c>
      <c r="B1271">
        <v>2024</v>
      </c>
      <c r="C1271" t="s">
        <v>9232</v>
      </c>
      <c r="D1271">
        <v>1200000</v>
      </c>
      <c r="E1271">
        <v>14808.32</v>
      </c>
      <c r="G1271" s="34">
        <f t="shared" si="30"/>
        <v>1.2340266666666667E-2</v>
      </c>
      <c r="H1271">
        <f t="shared" si="31"/>
        <v>-1185191.68</v>
      </c>
      <c r="I1271" t="str">
        <f t="shared" si="32"/>
        <v>Not Achieved</v>
      </c>
    </row>
    <row r="1272" spans="1:9" x14ac:dyDescent="0.25">
      <c r="A1272" t="s">
        <v>1403</v>
      </c>
      <c r="B1272">
        <v>2024</v>
      </c>
      <c r="C1272" t="s">
        <v>9233</v>
      </c>
      <c r="D1272">
        <v>1200000</v>
      </c>
      <c r="E1272">
        <v>7410.1799999999994</v>
      </c>
      <c r="G1272" s="34">
        <f t="shared" si="30"/>
        <v>6.1751499999999999E-3</v>
      </c>
      <c r="H1272">
        <f t="shared" si="31"/>
        <v>-1192589.82</v>
      </c>
      <c r="I1272" t="str">
        <f t="shared" si="32"/>
        <v>Not Achieved</v>
      </c>
    </row>
    <row r="1273" spans="1:9" x14ac:dyDescent="0.25">
      <c r="A1273" t="s">
        <v>1403</v>
      </c>
      <c r="B1273">
        <v>2024</v>
      </c>
      <c r="C1273" t="s">
        <v>9234</v>
      </c>
      <c r="D1273">
        <v>1200000</v>
      </c>
      <c r="E1273">
        <v>8587.1200000000008</v>
      </c>
      <c r="G1273" s="34">
        <f t="shared" si="30"/>
        <v>7.1559333333333338E-3</v>
      </c>
      <c r="H1273">
        <f t="shared" si="31"/>
        <v>-1191412.8799999999</v>
      </c>
      <c r="I1273" t="str">
        <f t="shared" si="32"/>
        <v>Not Achieved</v>
      </c>
    </row>
    <row r="1274" spans="1:9" x14ac:dyDescent="0.25">
      <c r="A1274" t="s">
        <v>1403</v>
      </c>
      <c r="B1274">
        <v>2025</v>
      </c>
      <c r="C1274" t="s">
        <v>9235</v>
      </c>
      <c r="D1274">
        <v>1200000</v>
      </c>
      <c r="E1274">
        <v>3477.42</v>
      </c>
      <c r="G1274" s="34">
        <f t="shared" si="30"/>
        <v>2.89785E-3</v>
      </c>
      <c r="H1274">
        <f t="shared" si="31"/>
        <v>-1196522.58</v>
      </c>
      <c r="I1274" t="str">
        <f t="shared" si="32"/>
        <v>Not Achieved</v>
      </c>
    </row>
    <row r="1275" spans="1:9" x14ac:dyDescent="0.25">
      <c r="A1275" t="s">
        <v>1403</v>
      </c>
      <c r="B1275">
        <v>2025</v>
      </c>
      <c r="C1275" t="s">
        <v>9236</v>
      </c>
      <c r="D1275">
        <v>1200000</v>
      </c>
      <c r="E1275">
        <v>4481.97</v>
      </c>
      <c r="G1275" s="34">
        <f t="shared" si="30"/>
        <v>3.7349750000000002E-3</v>
      </c>
      <c r="H1275">
        <f t="shared" si="31"/>
        <v>-1195518.03</v>
      </c>
      <c r="I1275" t="str">
        <f t="shared" si="32"/>
        <v>Not Achieved</v>
      </c>
    </row>
    <row r="1276" spans="1:9" x14ac:dyDescent="0.25">
      <c r="A1276" t="s">
        <v>1403</v>
      </c>
      <c r="B1276">
        <v>2025</v>
      </c>
      <c r="C1276" t="s">
        <v>9237</v>
      </c>
      <c r="D1276">
        <v>1200000</v>
      </c>
      <c r="E1276">
        <v>13060.400000000001</v>
      </c>
      <c r="G1276" s="34">
        <f t="shared" si="30"/>
        <v>1.0883666666666668E-2</v>
      </c>
      <c r="H1276">
        <f t="shared" si="31"/>
        <v>-1186939.6000000001</v>
      </c>
      <c r="I1276" t="str">
        <f t="shared" si="32"/>
        <v>Not Achieved</v>
      </c>
    </row>
    <row r="1277" spans="1:9" x14ac:dyDescent="0.25">
      <c r="A1277" t="s">
        <v>1319</v>
      </c>
      <c r="B1277">
        <v>2024</v>
      </c>
      <c r="C1277" t="s">
        <v>9226</v>
      </c>
      <c r="D1277">
        <v>1000000</v>
      </c>
      <c r="E1277">
        <v>10494.15</v>
      </c>
      <c r="G1277" s="34">
        <f t="shared" si="30"/>
        <v>1.0494149999999999E-2</v>
      </c>
      <c r="H1277">
        <f t="shared" si="31"/>
        <v>-989505.85</v>
      </c>
      <c r="I1277" t="str">
        <f t="shared" si="32"/>
        <v>Not Achieved</v>
      </c>
    </row>
    <row r="1278" spans="1:9" x14ac:dyDescent="0.25">
      <c r="A1278" t="s">
        <v>1319</v>
      </c>
      <c r="B1278">
        <v>2024</v>
      </c>
      <c r="C1278" t="s">
        <v>9227</v>
      </c>
      <c r="D1278">
        <v>1000000</v>
      </c>
      <c r="E1278">
        <v>8319.56</v>
      </c>
      <c r="G1278" s="34">
        <f t="shared" si="30"/>
        <v>8.3195600000000001E-3</v>
      </c>
      <c r="H1278">
        <f t="shared" si="31"/>
        <v>-991680.44</v>
      </c>
      <c r="I1278" t="str">
        <f t="shared" si="32"/>
        <v>Not Achieved</v>
      </c>
    </row>
    <row r="1279" spans="1:9" x14ac:dyDescent="0.25">
      <c r="A1279" t="s">
        <v>1319</v>
      </c>
      <c r="B1279">
        <v>2024</v>
      </c>
      <c r="C1279" t="s">
        <v>9228</v>
      </c>
      <c r="D1279">
        <v>1000000</v>
      </c>
      <c r="E1279">
        <v>2421.7800000000002</v>
      </c>
      <c r="G1279" s="34">
        <f t="shared" si="30"/>
        <v>2.4217800000000001E-3</v>
      </c>
      <c r="H1279">
        <f t="shared" si="31"/>
        <v>-997578.22</v>
      </c>
      <c r="I1279" t="str">
        <f t="shared" si="32"/>
        <v>Not Achieved</v>
      </c>
    </row>
    <row r="1280" spans="1:9" x14ac:dyDescent="0.25">
      <c r="A1280" t="s">
        <v>1319</v>
      </c>
      <c r="B1280">
        <v>2024</v>
      </c>
      <c r="C1280" t="s">
        <v>9229</v>
      </c>
      <c r="D1280">
        <v>1000000</v>
      </c>
      <c r="E1280">
        <v>4661.01</v>
      </c>
      <c r="G1280" s="34">
        <f t="shared" si="30"/>
        <v>4.6610100000000002E-3</v>
      </c>
      <c r="H1280">
        <f t="shared" si="31"/>
        <v>-995338.99</v>
      </c>
      <c r="I1280" t="str">
        <f t="shared" si="32"/>
        <v>Not Achieved</v>
      </c>
    </row>
    <row r="1281" spans="1:9" x14ac:dyDescent="0.25">
      <c r="A1281" t="s">
        <v>1319</v>
      </c>
      <c r="B1281">
        <v>2024</v>
      </c>
      <c r="C1281" t="s">
        <v>9231</v>
      </c>
      <c r="D1281">
        <v>1000000</v>
      </c>
      <c r="E1281">
        <v>9652.42</v>
      </c>
      <c r="G1281" s="34">
        <f t="shared" si="30"/>
        <v>9.6524200000000001E-3</v>
      </c>
      <c r="H1281">
        <f t="shared" si="31"/>
        <v>-990347.58</v>
      </c>
      <c r="I1281" t="str">
        <f t="shared" si="32"/>
        <v>Not Achieved</v>
      </c>
    </row>
    <row r="1282" spans="1:9" x14ac:dyDescent="0.25">
      <c r="A1282" t="s">
        <v>1319</v>
      </c>
      <c r="B1282">
        <v>2024</v>
      </c>
      <c r="C1282" t="s">
        <v>9232</v>
      </c>
      <c r="D1282">
        <v>1000000</v>
      </c>
      <c r="E1282">
        <v>18654.5</v>
      </c>
      <c r="G1282" s="34">
        <f t="shared" si="30"/>
        <v>1.8654500000000001E-2</v>
      </c>
      <c r="H1282">
        <f t="shared" si="31"/>
        <v>-981345.5</v>
      </c>
      <c r="I1282" t="str">
        <f t="shared" si="32"/>
        <v>Not Achieved</v>
      </c>
    </row>
    <row r="1283" spans="1:9" x14ac:dyDescent="0.25">
      <c r="A1283" t="s">
        <v>1319</v>
      </c>
      <c r="B1283">
        <v>2024</v>
      </c>
      <c r="C1283" t="s">
        <v>9233</v>
      </c>
      <c r="D1283">
        <v>1000000</v>
      </c>
      <c r="E1283">
        <v>8782</v>
      </c>
      <c r="G1283" s="34">
        <f t="shared" si="30"/>
        <v>8.7819999999999999E-3</v>
      </c>
      <c r="H1283">
        <f t="shared" si="31"/>
        <v>-991218</v>
      </c>
      <c r="I1283" t="str">
        <f t="shared" si="32"/>
        <v>Not Achieved</v>
      </c>
    </row>
    <row r="1284" spans="1:9" x14ac:dyDescent="0.25">
      <c r="A1284" t="s">
        <v>1319</v>
      </c>
      <c r="B1284">
        <v>2024</v>
      </c>
      <c r="C1284" t="s">
        <v>9234</v>
      </c>
      <c r="D1284">
        <v>1000000</v>
      </c>
      <c r="E1284">
        <v>10321.4</v>
      </c>
      <c r="G1284" s="34">
        <f t="shared" si="30"/>
        <v>1.03214E-2</v>
      </c>
      <c r="H1284">
        <f t="shared" si="31"/>
        <v>-989678.6</v>
      </c>
      <c r="I1284" t="str">
        <f t="shared" si="32"/>
        <v>Not Achieved</v>
      </c>
    </row>
    <row r="1285" spans="1:9" x14ac:dyDescent="0.25">
      <c r="A1285" t="s">
        <v>1319</v>
      </c>
      <c r="B1285">
        <v>2025</v>
      </c>
      <c r="C1285" t="s">
        <v>9235</v>
      </c>
      <c r="D1285">
        <v>1000000</v>
      </c>
      <c r="E1285">
        <v>3713.7799999999997</v>
      </c>
      <c r="G1285" s="34">
        <f t="shared" si="30"/>
        <v>3.7137799999999999E-3</v>
      </c>
      <c r="H1285">
        <f t="shared" si="31"/>
        <v>-996286.22</v>
      </c>
      <c r="I1285" t="str">
        <f t="shared" si="32"/>
        <v>Not Achieved</v>
      </c>
    </row>
    <row r="1286" spans="1:9" x14ac:dyDescent="0.25">
      <c r="A1286" t="s">
        <v>1319</v>
      </c>
      <c r="B1286">
        <v>2025</v>
      </c>
      <c r="C1286" t="s">
        <v>9236</v>
      </c>
      <c r="D1286">
        <v>1000000</v>
      </c>
      <c r="E1286">
        <v>8497.65</v>
      </c>
      <c r="G1286" s="34">
        <f t="shared" si="30"/>
        <v>8.497649999999999E-3</v>
      </c>
      <c r="H1286">
        <f t="shared" si="31"/>
        <v>-991502.35</v>
      </c>
      <c r="I1286" t="str">
        <f t="shared" si="32"/>
        <v>Not Achieved</v>
      </c>
    </row>
    <row r="1287" spans="1:9" x14ac:dyDescent="0.25">
      <c r="A1287" t="s">
        <v>1319</v>
      </c>
      <c r="B1287">
        <v>2025</v>
      </c>
      <c r="C1287" t="s">
        <v>9237</v>
      </c>
      <c r="D1287">
        <v>1000000</v>
      </c>
      <c r="E1287">
        <v>10481.419999999998</v>
      </c>
      <c r="G1287" s="34">
        <f t="shared" ref="G1287:G1350" si="33">E1287/D1287</f>
        <v>1.0481419999999998E-2</v>
      </c>
      <c r="H1287">
        <f t="shared" ref="H1287:H1350" si="34">E1287-D1287</f>
        <v>-989518.58</v>
      </c>
      <c r="I1287" t="str">
        <f t="shared" ref="I1287:I1350" si="35">IF(H1287&gt;=0,"Achieved","Not Achieved")</f>
        <v>Not Achieved</v>
      </c>
    </row>
    <row r="1288" spans="1:9" x14ac:dyDescent="0.25">
      <c r="A1288" t="s">
        <v>288</v>
      </c>
      <c r="B1288">
        <v>2024</v>
      </c>
      <c r="C1288" t="s">
        <v>9227</v>
      </c>
      <c r="D1288">
        <v>2000000</v>
      </c>
      <c r="E1288">
        <v>15349.060000000001</v>
      </c>
      <c r="G1288" s="34">
        <f t="shared" si="33"/>
        <v>7.6745300000000006E-3</v>
      </c>
      <c r="H1288">
        <f t="shared" si="34"/>
        <v>-1984650.94</v>
      </c>
      <c r="I1288" t="str">
        <f t="shared" si="35"/>
        <v>Not Achieved</v>
      </c>
    </row>
    <row r="1289" spans="1:9" x14ac:dyDescent="0.25">
      <c r="A1289" t="s">
        <v>288</v>
      </c>
      <c r="B1289">
        <v>2024</v>
      </c>
      <c r="C1289" t="s">
        <v>9228</v>
      </c>
      <c r="D1289">
        <v>2000000</v>
      </c>
      <c r="E1289">
        <v>2292.0500000000002</v>
      </c>
      <c r="G1289" s="34">
        <f t="shared" si="33"/>
        <v>1.1460250000000002E-3</v>
      </c>
      <c r="H1289">
        <f t="shared" si="34"/>
        <v>-1997707.95</v>
      </c>
      <c r="I1289" t="str">
        <f t="shared" si="35"/>
        <v>Not Achieved</v>
      </c>
    </row>
    <row r="1290" spans="1:9" x14ac:dyDescent="0.25">
      <c r="A1290" t="s">
        <v>288</v>
      </c>
      <c r="B1290">
        <v>2024</v>
      </c>
      <c r="C1290" t="s">
        <v>9229</v>
      </c>
      <c r="D1290">
        <v>2000000</v>
      </c>
      <c r="E1290">
        <v>2542.87</v>
      </c>
      <c r="G1290" s="34">
        <f t="shared" si="33"/>
        <v>1.271435E-3</v>
      </c>
      <c r="H1290">
        <f t="shared" si="34"/>
        <v>-1997457.13</v>
      </c>
      <c r="I1290" t="str">
        <f t="shared" si="35"/>
        <v>Not Achieved</v>
      </c>
    </row>
    <row r="1291" spans="1:9" x14ac:dyDescent="0.25">
      <c r="A1291" t="s">
        <v>288</v>
      </c>
      <c r="B1291">
        <v>2024</v>
      </c>
      <c r="C1291" t="s">
        <v>9230</v>
      </c>
      <c r="D1291">
        <v>2000000</v>
      </c>
      <c r="E1291">
        <v>7211.81</v>
      </c>
      <c r="G1291" s="34">
        <f t="shared" si="33"/>
        <v>3.6059050000000004E-3</v>
      </c>
      <c r="H1291">
        <f t="shared" si="34"/>
        <v>-1992788.19</v>
      </c>
      <c r="I1291" t="str">
        <f t="shared" si="35"/>
        <v>Not Achieved</v>
      </c>
    </row>
    <row r="1292" spans="1:9" x14ac:dyDescent="0.25">
      <c r="A1292" t="s">
        <v>288</v>
      </c>
      <c r="B1292">
        <v>2024</v>
      </c>
      <c r="C1292" t="s">
        <v>9231</v>
      </c>
      <c r="D1292">
        <v>2000000</v>
      </c>
      <c r="E1292">
        <v>10424.619999999999</v>
      </c>
      <c r="G1292" s="34">
        <f t="shared" si="33"/>
        <v>5.2123099999999995E-3</v>
      </c>
      <c r="H1292">
        <f t="shared" si="34"/>
        <v>-1989575.38</v>
      </c>
      <c r="I1292" t="str">
        <f t="shared" si="35"/>
        <v>Not Achieved</v>
      </c>
    </row>
    <row r="1293" spans="1:9" x14ac:dyDescent="0.25">
      <c r="A1293" t="s">
        <v>288</v>
      </c>
      <c r="B1293">
        <v>2024</v>
      </c>
      <c r="C1293" t="s">
        <v>9232</v>
      </c>
      <c r="D1293">
        <v>2000000</v>
      </c>
      <c r="E1293">
        <v>13324.77</v>
      </c>
      <c r="G1293" s="34">
        <f t="shared" si="33"/>
        <v>6.6623849999999998E-3</v>
      </c>
      <c r="H1293">
        <f t="shared" si="34"/>
        <v>-1986675.23</v>
      </c>
      <c r="I1293" t="str">
        <f t="shared" si="35"/>
        <v>Not Achieved</v>
      </c>
    </row>
    <row r="1294" spans="1:9" x14ac:dyDescent="0.25">
      <c r="A1294" t="s">
        <v>288</v>
      </c>
      <c r="B1294">
        <v>2024</v>
      </c>
      <c r="C1294" t="s">
        <v>9233</v>
      </c>
      <c r="D1294">
        <v>2000000</v>
      </c>
      <c r="E1294">
        <v>2831.71</v>
      </c>
      <c r="G1294" s="34">
        <f t="shared" si="33"/>
        <v>1.4158549999999999E-3</v>
      </c>
      <c r="H1294">
        <f t="shared" si="34"/>
        <v>-1997168.29</v>
      </c>
      <c r="I1294" t="str">
        <f t="shared" si="35"/>
        <v>Not Achieved</v>
      </c>
    </row>
    <row r="1295" spans="1:9" x14ac:dyDescent="0.25">
      <c r="A1295" t="s">
        <v>288</v>
      </c>
      <c r="B1295">
        <v>2024</v>
      </c>
      <c r="C1295" t="s">
        <v>9234</v>
      </c>
      <c r="D1295">
        <v>2000000</v>
      </c>
      <c r="E1295">
        <v>7579.11</v>
      </c>
      <c r="G1295" s="34">
        <f t="shared" si="33"/>
        <v>3.789555E-3</v>
      </c>
      <c r="H1295">
        <f t="shared" si="34"/>
        <v>-1992420.89</v>
      </c>
      <c r="I1295" t="str">
        <f t="shared" si="35"/>
        <v>Not Achieved</v>
      </c>
    </row>
    <row r="1296" spans="1:9" x14ac:dyDescent="0.25">
      <c r="A1296" t="s">
        <v>288</v>
      </c>
      <c r="B1296">
        <v>2025</v>
      </c>
      <c r="C1296" t="s">
        <v>9236</v>
      </c>
      <c r="D1296">
        <v>2000000</v>
      </c>
      <c r="E1296">
        <v>4478.05</v>
      </c>
      <c r="G1296" s="34">
        <f t="shared" si="33"/>
        <v>2.239025E-3</v>
      </c>
      <c r="H1296">
        <f t="shared" si="34"/>
        <v>-1995521.95</v>
      </c>
      <c r="I1296" t="str">
        <f t="shared" si="35"/>
        <v>Not Achieved</v>
      </c>
    </row>
    <row r="1297" spans="1:9" x14ac:dyDescent="0.25">
      <c r="A1297" t="s">
        <v>288</v>
      </c>
      <c r="B1297">
        <v>2025</v>
      </c>
      <c r="C1297" t="s">
        <v>9237</v>
      </c>
      <c r="D1297">
        <v>2000000</v>
      </c>
      <c r="E1297">
        <v>2755.98</v>
      </c>
      <c r="G1297" s="34">
        <f t="shared" si="33"/>
        <v>1.3779899999999999E-3</v>
      </c>
      <c r="H1297">
        <f t="shared" si="34"/>
        <v>-1997244.02</v>
      </c>
      <c r="I1297" t="str">
        <f t="shared" si="35"/>
        <v>Not Achieved</v>
      </c>
    </row>
    <row r="1298" spans="1:9" x14ac:dyDescent="0.25">
      <c r="A1298" t="s">
        <v>186</v>
      </c>
      <c r="B1298">
        <v>2024</v>
      </c>
      <c r="C1298" t="s">
        <v>9226</v>
      </c>
      <c r="D1298">
        <v>1500000</v>
      </c>
      <c r="E1298">
        <v>7287.079999999999</v>
      </c>
      <c r="G1298" s="34">
        <f t="shared" si="33"/>
        <v>4.8580533333333325E-3</v>
      </c>
      <c r="H1298">
        <f t="shared" si="34"/>
        <v>-1492712.92</v>
      </c>
      <c r="I1298" t="str">
        <f t="shared" si="35"/>
        <v>Not Achieved</v>
      </c>
    </row>
    <row r="1299" spans="1:9" x14ac:dyDescent="0.25">
      <c r="A1299" t="s">
        <v>186</v>
      </c>
      <c r="B1299">
        <v>2024</v>
      </c>
      <c r="C1299" t="s">
        <v>9227</v>
      </c>
      <c r="D1299">
        <v>1500000</v>
      </c>
      <c r="E1299">
        <v>16783.689999999999</v>
      </c>
      <c r="G1299" s="34">
        <f t="shared" si="33"/>
        <v>1.1189126666666665E-2</v>
      </c>
      <c r="H1299">
        <f t="shared" si="34"/>
        <v>-1483216.31</v>
      </c>
      <c r="I1299" t="str">
        <f t="shared" si="35"/>
        <v>Not Achieved</v>
      </c>
    </row>
    <row r="1300" spans="1:9" x14ac:dyDescent="0.25">
      <c r="A1300" t="s">
        <v>186</v>
      </c>
      <c r="B1300">
        <v>2024</v>
      </c>
      <c r="C1300" t="s">
        <v>9229</v>
      </c>
      <c r="D1300">
        <v>1500000</v>
      </c>
      <c r="E1300">
        <v>11391.51</v>
      </c>
      <c r="G1300" s="34">
        <f t="shared" si="33"/>
        <v>7.5943399999999998E-3</v>
      </c>
      <c r="H1300">
        <f t="shared" si="34"/>
        <v>-1488608.49</v>
      </c>
      <c r="I1300" t="str">
        <f t="shared" si="35"/>
        <v>Not Achieved</v>
      </c>
    </row>
    <row r="1301" spans="1:9" x14ac:dyDescent="0.25">
      <c r="A1301" t="s">
        <v>186</v>
      </c>
      <c r="B1301">
        <v>2024</v>
      </c>
      <c r="C1301" t="s">
        <v>9230</v>
      </c>
      <c r="D1301">
        <v>1500000</v>
      </c>
      <c r="E1301">
        <v>926.4</v>
      </c>
      <c r="G1301" s="34">
        <f t="shared" si="33"/>
        <v>6.1759999999999994E-4</v>
      </c>
      <c r="H1301">
        <f t="shared" si="34"/>
        <v>-1499073.6</v>
      </c>
      <c r="I1301" t="str">
        <f t="shared" si="35"/>
        <v>Not Achieved</v>
      </c>
    </row>
    <row r="1302" spans="1:9" x14ac:dyDescent="0.25">
      <c r="A1302" t="s">
        <v>186</v>
      </c>
      <c r="B1302">
        <v>2024</v>
      </c>
      <c r="C1302" t="s">
        <v>9232</v>
      </c>
      <c r="D1302">
        <v>1500000</v>
      </c>
      <c r="E1302">
        <v>3951.58</v>
      </c>
      <c r="G1302" s="34">
        <f t="shared" si="33"/>
        <v>2.6343866666666666E-3</v>
      </c>
      <c r="H1302">
        <f t="shared" si="34"/>
        <v>-1496048.42</v>
      </c>
      <c r="I1302" t="str">
        <f t="shared" si="35"/>
        <v>Not Achieved</v>
      </c>
    </row>
    <row r="1303" spans="1:9" x14ac:dyDescent="0.25">
      <c r="A1303" t="s">
        <v>186</v>
      </c>
      <c r="B1303">
        <v>2024</v>
      </c>
      <c r="C1303" t="s">
        <v>9233</v>
      </c>
      <c r="D1303">
        <v>1500000</v>
      </c>
      <c r="E1303">
        <v>5336.14</v>
      </c>
      <c r="G1303" s="34">
        <f t="shared" si="33"/>
        <v>3.557426666666667E-3</v>
      </c>
      <c r="H1303">
        <f t="shared" si="34"/>
        <v>-1494663.86</v>
      </c>
      <c r="I1303" t="str">
        <f t="shared" si="35"/>
        <v>Not Achieved</v>
      </c>
    </row>
    <row r="1304" spans="1:9" x14ac:dyDescent="0.25">
      <c r="A1304" t="s">
        <v>186</v>
      </c>
      <c r="B1304">
        <v>2024</v>
      </c>
      <c r="C1304" t="s">
        <v>9234</v>
      </c>
      <c r="D1304">
        <v>1500000</v>
      </c>
      <c r="E1304">
        <v>1516.28</v>
      </c>
      <c r="G1304" s="34">
        <f t="shared" si="33"/>
        <v>1.0108533333333333E-3</v>
      </c>
      <c r="H1304">
        <f t="shared" si="34"/>
        <v>-1498483.72</v>
      </c>
      <c r="I1304" t="str">
        <f t="shared" si="35"/>
        <v>Not Achieved</v>
      </c>
    </row>
    <row r="1305" spans="1:9" x14ac:dyDescent="0.25">
      <c r="A1305" t="s">
        <v>186</v>
      </c>
      <c r="B1305">
        <v>2025</v>
      </c>
      <c r="C1305" t="s">
        <v>9236</v>
      </c>
      <c r="D1305">
        <v>1500000</v>
      </c>
      <c r="E1305">
        <v>2702.78</v>
      </c>
      <c r="G1305" s="34">
        <f t="shared" si="33"/>
        <v>1.8018533333333336E-3</v>
      </c>
      <c r="H1305">
        <f t="shared" si="34"/>
        <v>-1497297.22</v>
      </c>
      <c r="I1305" t="str">
        <f t="shared" si="35"/>
        <v>Not Achieved</v>
      </c>
    </row>
    <row r="1306" spans="1:9" x14ac:dyDescent="0.25">
      <c r="A1306" t="s">
        <v>186</v>
      </c>
      <c r="B1306">
        <v>2025</v>
      </c>
      <c r="C1306" t="s">
        <v>9237</v>
      </c>
      <c r="D1306">
        <v>1500000</v>
      </c>
      <c r="E1306">
        <v>10782.58</v>
      </c>
      <c r="G1306" s="34">
        <f t="shared" si="33"/>
        <v>7.1883866666666669E-3</v>
      </c>
      <c r="H1306">
        <f t="shared" si="34"/>
        <v>-1489217.42</v>
      </c>
      <c r="I1306" t="str">
        <f t="shared" si="35"/>
        <v>Not Achieved</v>
      </c>
    </row>
    <row r="1307" spans="1:9" x14ac:dyDescent="0.25">
      <c r="A1307" t="s">
        <v>248</v>
      </c>
      <c r="B1307">
        <v>2024</v>
      </c>
      <c r="C1307" t="s">
        <v>9226</v>
      </c>
      <c r="D1307">
        <v>2500000</v>
      </c>
      <c r="E1307">
        <v>11576.19</v>
      </c>
      <c r="G1307" s="34">
        <f t="shared" si="33"/>
        <v>4.6304760000000006E-3</v>
      </c>
      <c r="H1307">
        <f t="shared" si="34"/>
        <v>-2488423.81</v>
      </c>
      <c r="I1307" t="str">
        <f t="shared" si="35"/>
        <v>Not Achieved</v>
      </c>
    </row>
    <row r="1308" spans="1:9" x14ac:dyDescent="0.25">
      <c r="A1308" t="s">
        <v>248</v>
      </c>
      <c r="B1308">
        <v>2024</v>
      </c>
      <c r="C1308" t="s">
        <v>9227</v>
      </c>
      <c r="D1308">
        <v>2500000</v>
      </c>
      <c r="E1308">
        <v>4321.6499999999996</v>
      </c>
      <c r="G1308" s="34">
        <f t="shared" si="33"/>
        <v>1.7286599999999999E-3</v>
      </c>
      <c r="H1308">
        <f t="shared" si="34"/>
        <v>-2495678.35</v>
      </c>
      <c r="I1308" t="str">
        <f t="shared" si="35"/>
        <v>Not Achieved</v>
      </c>
    </row>
    <row r="1309" spans="1:9" x14ac:dyDescent="0.25">
      <c r="A1309" t="s">
        <v>248</v>
      </c>
      <c r="B1309">
        <v>2024</v>
      </c>
      <c r="C1309" t="s">
        <v>9228</v>
      </c>
      <c r="D1309">
        <v>2500000</v>
      </c>
      <c r="E1309">
        <v>18935.099999999999</v>
      </c>
      <c r="G1309" s="34">
        <f t="shared" si="33"/>
        <v>7.5740399999999998E-3</v>
      </c>
      <c r="H1309">
        <f t="shared" si="34"/>
        <v>-2481064.9</v>
      </c>
      <c r="I1309" t="str">
        <f t="shared" si="35"/>
        <v>Not Achieved</v>
      </c>
    </row>
    <row r="1310" spans="1:9" x14ac:dyDescent="0.25">
      <c r="A1310" t="s">
        <v>248</v>
      </c>
      <c r="B1310">
        <v>2024</v>
      </c>
      <c r="C1310" t="s">
        <v>9229</v>
      </c>
      <c r="D1310">
        <v>2500000</v>
      </c>
      <c r="E1310">
        <v>2998.7</v>
      </c>
      <c r="G1310" s="34">
        <f t="shared" si="33"/>
        <v>1.1994799999999999E-3</v>
      </c>
      <c r="H1310">
        <f t="shared" si="34"/>
        <v>-2497001.2999999998</v>
      </c>
      <c r="I1310" t="str">
        <f t="shared" si="35"/>
        <v>Not Achieved</v>
      </c>
    </row>
    <row r="1311" spans="1:9" x14ac:dyDescent="0.25">
      <c r="A1311" t="s">
        <v>248</v>
      </c>
      <c r="B1311">
        <v>2024</v>
      </c>
      <c r="C1311" t="s">
        <v>9230</v>
      </c>
      <c r="D1311">
        <v>2500000</v>
      </c>
      <c r="E1311">
        <v>12791.97</v>
      </c>
      <c r="G1311" s="34">
        <f t="shared" si="33"/>
        <v>5.1167879999999997E-3</v>
      </c>
      <c r="H1311">
        <f t="shared" si="34"/>
        <v>-2487208.0299999998</v>
      </c>
      <c r="I1311" t="str">
        <f t="shared" si="35"/>
        <v>Not Achieved</v>
      </c>
    </row>
    <row r="1312" spans="1:9" x14ac:dyDescent="0.25">
      <c r="A1312" t="s">
        <v>248</v>
      </c>
      <c r="B1312">
        <v>2024</v>
      </c>
      <c r="C1312" t="s">
        <v>9232</v>
      </c>
      <c r="D1312">
        <v>2500000</v>
      </c>
      <c r="E1312">
        <v>19846.690000000002</v>
      </c>
      <c r="G1312" s="34">
        <f t="shared" si="33"/>
        <v>7.9386760000000004E-3</v>
      </c>
      <c r="H1312">
        <f t="shared" si="34"/>
        <v>-2480153.31</v>
      </c>
      <c r="I1312" t="str">
        <f t="shared" si="35"/>
        <v>Not Achieved</v>
      </c>
    </row>
    <row r="1313" spans="1:9" x14ac:dyDescent="0.25">
      <c r="A1313" t="s">
        <v>248</v>
      </c>
      <c r="B1313">
        <v>2024</v>
      </c>
      <c r="C1313" t="s">
        <v>9233</v>
      </c>
      <c r="D1313">
        <v>2500000</v>
      </c>
      <c r="E1313">
        <v>6993.74</v>
      </c>
      <c r="G1313" s="34">
        <f t="shared" si="33"/>
        <v>2.797496E-3</v>
      </c>
      <c r="H1313">
        <f t="shared" si="34"/>
        <v>-2493006.2599999998</v>
      </c>
      <c r="I1313" t="str">
        <f t="shared" si="35"/>
        <v>Not Achieved</v>
      </c>
    </row>
    <row r="1314" spans="1:9" x14ac:dyDescent="0.25">
      <c r="A1314" t="s">
        <v>248</v>
      </c>
      <c r="B1314">
        <v>2024</v>
      </c>
      <c r="C1314" t="s">
        <v>9234</v>
      </c>
      <c r="D1314">
        <v>2500000</v>
      </c>
      <c r="E1314">
        <v>5544.78</v>
      </c>
      <c r="G1314" s="34">
        <f t="shared" si="33"/>
        <v>2.2179119999999998E-3</v>
      </c>
      <c r="H1314">
        <f t="shared" si="34"/>
        <v>-2494455.2200000002</v>
      </c>
      <c r="I1314" t="str">
        <f t="shared" si="35"/>
        <v>Not Achieved</v>
      </c>
    </row>
    <row r="1315" spans="1:9" x14ac:dyDescent="0.25">
      <c r="A1315" t="s">
        <v>248</v>
      </c>
      <c r="B1315">
        <v>2025</v>
      </c>
      <c r="C1315" t="s">
        <v>9236</v>
      </c>
      <c r="D1315">
        <v>2500000</v>
      </c>
      <c r="E1315">
        <v>7879</v>
      </c>
      <c r="G1315" s="34">
        <f t="shared" si="33"/>
        <v>3.1516000000000001E-3</v>
      </c>
      <c r="H1315">
        <f t="shared" si="34"/>
        <v>-2492121</v>
      </c>
      <c r="I1315" t="str">
        <f t="shared" si="35"/>
        <v>Not Achieved</v>
      </c>
    </row>
    <row r="1316" spans="1:9" x14ac:dyDescent="0.25">
      <c r="A1316" t="s">
        <v>248</v>
      </c>
      <c r="B1316">
        <v>2025</v>
      </c>
      <c r="C1316" t="s">
        <v>9237</v>
      </c>
      <c r="D1316">
        <v>2500000</v>
      </c>
      <c r="E1316">
        <v>4748.6499999999996</v>
      </c>
      <c r="G1316" s="34">
        <f t="shared" si="33"/>
        <v>1.89946E-3</v>
      </c>
      <c r="H1316">
        <f t="shared" si="34"/>
        <v>-2495251.35</v>
      </c>
      <c r="I1316" t="str">
        <f t="shared" si="35"/>
        <v>Not Achieved</v>
      </c>
    </row>
    <row r="1317" spans="1:9" x14ac:dyDescent="0.25">
      <c r="A1317" t="s">
        <v>61</v>
      </c>
      <c r="B1317">
        <v>2024</v>
      </c>
      <c r="C1317" t="s">
        <v>9226</v>
      </c>
      <c r="D1317">
        <v>1200000</v>
      </c>
      <c r="E1317">
        <v>6925.7300000000005</v>
      </c>
      <c r="G1317" s="34">
        <f t="shared" si="33"/>
        <v>5.7714416666666667E-3</v>
      </c>
      <c r="H1317">
        <f t="shared" si="34"/>
        <v>-1193074.27</v>
      </c>
      <c r="I1317" t="str">
        <f t="shared" si="35"/>
        <v>Not Achieved</v>
      </c>
    </row>
    <row r="1318" spans="1:9" x14ac:dyDescent="0.25">
      <c r="A1318" t="s">
        <v>61</v>
      </c>
      <c r="B1318">
        <v>2024</v>
      </c>
      <c r="C1318" t="s">
        <v>9227</v>
      </c>
      <c r="D1318">
        <v>1200000</v>
      </c>
      <c r="E1318">
        <v>6435.01</v>
      </c>
      <c r="G1318" s="34">
        <f t="shared" si="33"/>
        <v>5.3625083333333334E-3</v>
      </c>
      <c r="H1318">
        <f t="shared" si="34"/>
        <v>-1193564.99</v>
      </c>
      <c r="I1318" t="str">
        <f t="shared" si="35"/>
        <v>Not Achieved</v>
      </c>
    </row>
    <row r="1319" spans="1:9" x14ac:dyDescent="0.25">
      <c r="A1319" t="s">
        <v>61</v>
      </c>
      <c r="B1319">
        <v>2024</v>
      </c>
      <c r="C1319" t="s">
        <v>9228</v>
      </c>
      <c r="D1319">
        <v>1200000</v>
      </c>
      <c r="E1319">
        <v>5895.8200000000006</v>
      </c>
      <c r="G1319" s="34">
        <f t="shared" si="33"/>
        <v>4.9131833333333338E-3</v>
      </c>
      <c r="H1319">
        <f t="shared" si="34"/>
        <v>-1194104.18</v>
      </c>
      <c r="I1319" t="str">
        <f t="shared" si="35"/>
        <v>Not Achieved</v>
      </c>
    </row>
    <row r="1320" spans="1:9" x14ac:dyDescent="0.25">
      <c r="A1320" t="s">
        <v>61</v>
      </c>
      <c r="B1320">
        <v>2024</v>
      </c>
      <c r="C1320" t="s">
        <v>9229</v>
      </c>
      <c r="D1320">
        <v>1200000</v>
      </c>
      <c r="E1320">
        <v>4951.5</v>
      </c>
      <c r="G1320" s="34">
        <f t="shared" si="33"/>
        <v>4.1262499999999997E-3</v>
      </c>
      <c r="H1320">
        <f t="shared" si="34"/>
        <v>-1195048.5</v>
      </c>
      <c r="I1320" t="str">
        <f t="shared" si="35"/>
        <v>Not Achieved</v>
      </c>
    </row>
    <row r="1321" spans="1:9" x14ac:dyDescent="0.25">
      <c r="A1321" t="s">
        <v>61</v>
      </c>
      <c r="B1321">
        <v>2024</v>
      </c>
      <c r="C1321" t="s">
        <v>9231</v>
      </c>
      <c r="D1321">
        <v>1200000</v>
      </c>
      <c r="E1321">
        <v>1253.69</v>
      </c>
      <c r="G1321" s="34">
        <f t="shared" si="33"/>
        <v>1.0447416666666666E-3</v>
      </c>
      <c r="H1321">
        <f t="shared" si="34"/>
        <v>-1198746.31</v>
      </c>
      <c r="I1321" t="str">
        <f t="shared" si="35"/>
        <v>Not Achieved</v>
      </c>
    </row>
    <row r="1322" spans="1:9" x14ac:dyDescent="0.25">
      <c r="A1322" t="s">
        <v>61</v>
      </c>
      <c r="B1322">
        <v>2024</v>
      </c>
      <c r="C1322" t="s">
        <v>9232</v>
      </c>
      <c r="D1322">
        <v>1200000</v>
      </c>
      <c r="E1322">
        <v>6752.7199999999993</v>
      </c>
      <c r="G1322" s="34">
        <f t="shared" si="33"/>
        <v>5.627266666666666E-3</v>
      </c>
      <c r="H1322">
        <f t="shared" si="34"/>
        <v>-1193247.28</v>
      </c>
      <c r="I1322" t="str">
        <f t="shared" si="35"/>
        <v>Not Achieved</v>
      </c>
    </row>
    <row r="1323" spans="1:9" x14ac:dyDescent="0.25">
      <c r="A1323" t="s">
        <v>61</v>
      </c>
      <c r="B1323">
        <v>2024</v>
      </c>
      <c r="C1323" t="s">
        <v>9233</v>
      </c>
      <c r="D1323">
        <v>1200000</v>
      </c>
      <c r="E1323">
        <v>12814.81</v>
      </c>
      <c r="G1323" s="34">
        <f t="shared" si="33"/>
        <v>1.0679008333333333E-2</v>
      </c>
      <c r="H1323">
        <f t="shared" si="34"/>
        <v>-1187185.19</v>
      </c>
      <c r="I1323" t="str">
        <f t="shared" si="35"/>
        <v>Not Achieved</v>
      </c>
    </row>
    <row r="1324" spans="1:9" x14ac:dyDescent="0.25">
      <c r="A1324" t="s">
        <v>61</v>
      </c>
      <c r="B1324">
        <v>2024</v>
      </c>
      <c r="C1324" t="s">
        <v>9234</v>
      </c>
      <c r="D1324">
        <v>1200000</v>
      </c>
      <c r="E1324">
        <v>34819.15</v>
      </c>
      <c r="G1324" s="34">
        <f t="shared" si="33"/>
        <v>2.9015958333333335E-2</v>
      </c>
      <c r="H1324">
        <f t="shared" si="34"/>
        <v>-1165180.8500000001</v>
      </c>
      <c r="I1324" t="str">
        <f t="shared" si="35"/>
        <v>Not Achieved</v>
      </c>
    </row>
    <row r="1325" spans="1:9" x14ac:dyDescent="0.25">
      <c r="A1325" t="s">
        <v>61</v>
      </c>
      <c r="B1325">
        <v>2025</v>
      </c>
      <c r="C1325" t="s">
        <v>9235</v>
      </c>
      <c r="D1325">
        <v>1200000</v>
      </c>
      <c r="E1325">
        <v>1273.82</v>
      </c>
      <c r="G1325" s="34">
        <f t="shared" si="33"/>
        <v>1.0615166666666665E-3</v>
      </c>
      <c r="H1325">
        <f t="shared" si="34"/>
        <v>-1198726.18</v>
      </c>
      <c r="I1325" t="str">
        <f t="shared" si="35"/>
        <v>Not Achieved</v>
      </c>
    </row>
    <row r="1326" spans="1:9" x14ac:dyDescent="0.25">
      <c r="A1326" t="s">
        <v>61</v>
      </c>
      <c r="B1326">
        <v>2025</v>
      </c>
      <c r="C1326" t="s">
        <v>9236</v>
      </c>
      <c r="D1326">
        <v>1200000</v>
      </c>
      <c r="E1326">
        <v>12729.58</v>
      </c>
      <c r="G1326" s="34">
        <f t="shared" si="33"/>
        <v>1.0607983333333333E-2</v>
      </c>
      <c r="H1326">
        <f t="shared" si="34"/>
        <v>-1187270.42</v>
      </c>
      <c r="I1326" t="str">
        <f t="shared" si="35"/>
        <v>Not Achieved</v>
      </c>
    </row>
    <row r="1327" spans="1:9" x14ac:dyDescent="0.25">
      <c r="A1327" t="s">
        <v>61</v>
      </c>
      <c r="B1327">
        <v>2025</v>
      </c>
      <c r="C1327" t="s">
        <v>9237</v>
      </c>
      <c r="D1327">
        <v>1200000</v>
      </c>
      <c r="E1327">
        <v>2230.86</v>
      </c>
      <c r="G1327" s="34">
        <f t="shared" si="33"/>
        <v>1.8590500000000001E-3</v>
      </c>
      <c r="H1327">
        <f t="shared" si="34"/>
        <v>-1197769.1399999999</v>
      </c>
      <c r="I1327" t="str">
        <f t="shared" si="35"/>
        <v>Not Achieved</v>
      </c>
    </row>
    <row r="1328" spans="1:9" x14ac:dyDescent="0.25">
      <c r="A1328" t="s">
        <v>164</v>
      </c>
      <c r="B1328">
        <v>2024</v>
      </c>
      <c r="C1328" t="s">
        <v>9226</v>
      </c>
      <c r="D1328">
        <v>1000000</v>
      </c>
      <c r="E1328">
        <v>13108.079999999998</v>
      </c>
      <c r="G1328" s="34">
        <f t="shared" si="33"/>
        <v>1.3108079999999998E-2</v>
      </c>
      <c r="H1328">
        <f t="shared" si="34"/>
        <v>-986891.92</v>
      </c>
      <c r="I1328" t="str">
        <f t="shared" si="35"/>
        <v>Not Achieved</v>
      </c>
    </row>
    <row r="1329" spans="1:9" x14ac:dyDescent="0.25">
      <c r="A1329" t="s">
        <v>164</v>
      </c>
      <c r="B1329">
        <v>2024</v>
      </c>
      <c r="C1329" t="s">
        <v>9227</v>
      </c>
      <c r="D1329">
        <v>1000000</v>
      </c>
      <c r="E1329">
        <v>1856.12</v>
      </c>
      <c r="G1329" s="34">
        <f t="shared" si="33"/>
        <v>1.8561199999999999E-3</v>
      </c>
      <c r="H1329">
        <f t="shared" si="34"/>
        <v>-998143.88</v>
      </c>
      <c r="I1329" t="str">
        <f t="shared" si="35"/>
        <v>Not Achieved</v>
      </c>
    </row>
    <row r="1330" spans="1:9" x14ac:dyDescent="0.25">
      <c r="A1330" t="s">
        <v>164</v>
      </c>
      <c r="B1330">
        <v>2024</v>
      </c>
      <c r="C1330" t="s">
        <v>9228</v>
      </c>
      <c r="D1330">
        <v>1000000</v>
      </c>
      <c r="E1330">
        <v>2009.29</v>
      </c>
      <c r="G1330" s="34">
        <f t="shared" si="33"/>
        <v>2.0092899999999999E-3</v>
      </c>
      <c r="H1330">
        <f t="shared" si="34"/>
        <v>-997990.71</v>
      </c>
      <c r="I1330" t="str">
        <f t="shared" si="35"/>
        <v>Not Achieved</v>
      </c>
    </row>
    <row r="1331" spans="1:9" x14ac:dyDescent="0.25">
      <c r="A1331" t="s">
        <v>164</v>
      </c>
      <c r="B1331">
        <v>2024</v>
      </c>
      <c r="C1331" t="s">
        <v>9229</v>
      </c>
      <c r="D1331">
        <v>1000000</v>
      </c>
      <c r="E1331">
        <v>25569.059999999998</v>
      </c>
      <c r="G1331" s="34">
        <f t="shared" si="33"/>
        <v>2.5569059999999998E-2</v>
      </c>
      <c r="H1331">
        <f t="shared" si="34"/>
        <v>-974430.94</v>
      </c>
      <c r="I1331" t="str">
        <f t="shared" si="35"/>
        <v>Not Achieved</v>
      </c>
    </row>
    <row r="1332" spans="1:9" x14ac:dyDescent="0.25">
      <c r="A1332" t="s">
        <v>164</v>
      </c>
      <c r="B1332">
        <v>2024</v>
      </c>
      <c r="C1332" t="s">
        <v>9230</v>
      </c>
      <c r="D1332">
        <v>1000000</v>
      </c>
      <c r="E1332">
        <v>8774.85</v>
      </c>
      <c r="G1332" s="34">
        <f t="shared" si="33"/>
        <v>8.7748500000000007E-3</v>
      </c>
      <c r="H1332">
        <f t="shared" si="34"/>
        <v>-991225.15</v>
      </c>
      <c r="I1332" t="str">
        <f t="shared" si="35"/>
        <v>Not Achieved</v>
      </c>
    </row>
    <row r="1333" spans="1:9" x14ac:dyDescent="0.25">
      <c r="A1333" t="s">
        <v>164</v>
      </c>
      <c r="B1333">
        <v>2024</v>
      </c>
      <c r="C1333" t="s">
        <v>9231</v>
      </c>
      <c r="D1333">
        <v>1000000</v>
      </c>
      <c r="E1333">
        <v>3689.26</v>
      </c>
      <c r="G1333" s="34">
        <f t="shared" si="33"/>
        <v>3.6892600000000002E-3</v>
      </c>
      <c r="H1333">
        <f t="shared" si="34"/>
        <v>-996310.74</v>
      </c>
      <c r="I1333" t="str">
        <f t="shared" si="35"/>
        <v>Not Achieved</v>
      </c>
    </row>
    <row r="1334" spans="1:9" x14ac:dyDescent="0.25">
      <c r="A1334" t="s">
        <v>164</v>
      </c>
      <c r="B1334">
        <v>2024</v>
      </c>
      <c r="C1334" t="s">
        <v>9232</v>
      </c>
      <c r="D1334">
        <v>1000000</v>
      </c>
      <c r="E1334">
        <v>7180.6399999999994</v>
      </c>
      <c r="G1334" s="34">
        <f t="shared" si="33"/>
        <v>7.1806399999999994E-3</v>
      </c>
      <c r="H1334">
        <f t="shared" si="34"/>
        <v>-992819.36</v>
      </c>
      <c r="I1334" t="str">
        <f t="shared" si="35"/>
        <v>Not Achieved</v>
      </c>
    </row>
    <row r="1335" spans="1:9" x14ac:dyDescent="0.25">
      <c r="A1335" t="s">
        <v>164</v>
      </c>
      <c r="B1335">
        <v>2024</v>
      </c>
      <c r="C1335" t="s">
        <v>9233</v>
      </c>
      <c r="D1335">
        <v>1000000</v>
      </c>
      <c r="E1335">
        <v>11829.67</v>
      </c>
      <c r="G1335" s="34">
        <f t="shared" si="33"/>
        <v>1.182967E-2</v>
      </c>
      <c r="H1335">
        <f t="shared" si="34"/>
        <v>-988170.33</v>
      </c>
      <c r="I1335" t="str">
        <f t="shared" si="35"/>
        <v>Not Achieved</v>
      </c>
    </row>
    <row r="1336" spans="1:9" x14ac:dyDescent="0.25">
      <c r="A1336" t="s">
        <v>164</v>
      </c>
      <c r="B1336">
        <v>2024</v>
      </c>
      <c r="C1336" t="s">
        <v>9234</v>
      </c>
      <c r="D1336">
        <v>1000000</v>
      </c>
      <c r="E1336">
        <v>1146.8699999999999</v>
      </c>
      <c r="G1336" s="34">
        <f t="shared" si="33"/>
        <v>1.1468699999999999E-3</v>
      </c>
      <c r="H1336">
        <f t="shared" si="34"/>
        <v>-998853.13</v>
      </c>
      <c r="I1336" t="str">
        <f t="shared" si="35"/>
        <v>Not Achieved</v>
      </c>
    </row>
    <row r="1337" spans="1:9" x14ac:dyDescent="0.25">
      <c r="A1337" t="s">
        <v>164</v>
      </c>
      <c r="B1337">
        <v>2025</v>
      </c>
      <c r="C1337" t="s">
        <v>9236</v>
      </c>
      <c r="D1337">
        <v>1000000</v>
      </c>
      <c r="E1337">
        <v>8772.7800000000007</v>
      </c>
      <c r="G1337" s="34">
        <f t="shared" si="33"/>
        <v>8.7727800000000009E-3</v>
      </c>
      <c r="H1337">
        <f t="shared" si="34"/>
        <v>-991227.22</v>
      </c>
      <c r="I1337" t="str">
        <f t="shared" si="35"/>
        <v>Not Achieved</v>
      </c>
    </row>
    <row r="1338" spans="1:9" x14ac:dyDescent="0.25">
      <c r="A1338" t="s">
        <v>164</v>
      </c>
      <c r="B1338">
        <v>2025</v>
      </c>
      <c r="C1338" t="s">
        <v>9237</v>
      </c>
      <c r="D1338">
        <v>1000000</v>
      </c>
      <c r="E1338">
        <v>5703.36</v>
      </c>
      <c r="G1338" s="34">
        <f t="shared" si="33"/>
        <v>5.7033599999999993E-3</v>
      </c>
      <c r="H1338">
        <f t="shared" si="34"/>
        <v>-994296.64</v>
      </c>
      <c r="I1338" t="str">
        <f t="shared" si="35"/>
        <v>Not Achieved</v>
      </c>
    </row>
    <row r="1339" spans="1:9" x14ac:dyDescent="0.25">
      <c r="A1339" t="s">
        <v>1063</v>
      </c>
      <c r="B1339">
        <v>2024</v>
      </c>
      <c r="C1339" t="s">
        <v>9226</v>
      </c>
      <c r="D1339">
        <v>1500000</v>
      </c>
      <c r="E1339">
        <v>885.89</v>
      </c>
      <c r="G1339" s="34">
        <f t="shared" si="33"/>
        <v>5.9059333333333331E-4</v>
      </c>
      <c r="H1339">
        <f t="shared" si="34"/>
        <v>-1499114.11</v>
      </c>
      <c r="I1339" t="str">
        <f t="shared" si="35"/>
        <v>Not Achieved</v>
      </c>
    </row>
    <row r="1340" spans="1:9" x14ac:dyDescent="0.25">
      <c r="A1340" t="s">
        <v>1063</v>
      </c>
      <c r="B1340">
        <v>2024</v>
      </c>
      <c r="C1340" t="s">
        <v>9227</v>
      </c>
      <c r="D1340">
        <v>1500000</v>
      </c>
      <c r="E1340">
        <v>6184.81</v>
      </c>
      <c r="G1340" s="34">
        <f t="shared" si="33"/>
        <v>4.1232066666666671E-3</v>
      </c>
      <c r="H1340">
        <f t="shared" si="34"/>
        <v>-1493815.19</v>
      </c>
      <c r="I1340" t="str">
        <f t="shared" si="35"/>
        <v>Not Achieved</v>
      </c>
    </row>
    <row r="1341" spans="1:9" x14ac:dyDescent="0.25">
      <c r="A1341" t="s">
        <v>1063</v>
      </c>
      <c r="B1341">
        <v>2024</v>
      </c>
      <c r="C1341" t="s">
        <v>9228</v>
      </c>
      <c r="D1341">
        <v>1500000</v>
      </c>
      <c r="E1341">
        <v>1720.56</v>
      </c>
      <c r="G1341" s="34">
        <f t="shared" si="33"/>
        <v>1.14704E-3</v>
      </c>
      <c r="H1341">
        <f t="shared" si="34"/>
        <v>-1498279.44</v>
      </c>
      <c r="I1341" t="str">
        <f t="shared" si="35"/>
        <v>Not Achieved</v>
      </c>
    </row>
    <row r="1342" spans="1:9" x14ac:dyDescent="0.25">
      <c r="A1342" t="s">
        <v>1063</v>
      </c>
      <c r="B1342">
        <v>2024</v>
      </c>
      <c r="C1342" t="s">
        <v>9229</v>
      </c>
      <c r="D1342">
        <v>1500000</v>
      </c>
      <c r="E1342">
        <v>25187.200000000001</v>
      </c>
      <c r="G1342" s="34">
        <f t="shared" si="33"/>
        <v>1.6791466666666668E-2</v>
      </c>
      <c r="H1342">
        <f t="shared" si="34"/>
        <v>-1474812.8</v>
      </c>
      <c r="I1342" t="str">
        <f t="shared" si="35"/>
        <v>Not Achieved</v>
      </c>
    </row>
    <row r="1343" spans="1:9" x14ac:dyDescent="0.25">
      <c r="A1343" t="s">
        <v>1063</v>
      </c>
      <c r="B1343">
        <v>2024</v>
      </c>
      <c r="C1343" t="s">
        <v>9230</v>
      </c>
      <c r="D1343">
        <v>1500000</v>
      </c>
      <c r="E1343">
        <v>1169.21</v>
      </c>
      <c r="G1343" s="34">
        <f t="shared" si="33"/>
        <v>7.7947333333333341E-4</v>
      </c>
      <c r="H1343">
        <f t="shared" si="34"/>
        <v>-1498830.79</v>
      </c>
      <c r="I1343" t="str">
        <f t="shared" si="35"/>
        <v>Not Achieved</v>
      </c>
    </row>
    <row r="1344" spans="1:9" x14ac:dyDescent="0.25">
      <c r="A1344" t="s">
        <v>1063</v>
      </c>
      <c r="B1344">
        <v>2024</v>
      </c>
      <c r="C1344" t="s">
        <v>9231</v>
      </c>
      <c r="D1344">
        <v>1500000</v>
      </c>
      <c r="E1344">
        <v>8828.26</v>
      </c>
      <c r="G1344" s="34">
        <f t="shared" si="33"/>
        <v>5.8855066666666667E-3</v>
      </c>
      <c r="H1344">
        <f t="shared" si="34"/>
        <v>-1491171.74</v>
      </c>
      <c r="I1344" t="str">
        <f t="shared" si="35"/>
        <v>Not Achieved</v>
      </c>
    </row>
    <row r="1345" spans="1:9" x14ac:dyDescent="0.25">
      <c r="A1345" t="s">
        <v>1063</v>
      </c>
      <c r="B1345">
        <v>2024</v>
      </c>
      <c r="C1345" t="s">
        <v>9232</v>
      </c>
      <c r="D1345">
        <v>1500000</v>
      </c>
      <c r="E1345">
        <v>17124.330000000002</v>
      </c>
      <c r="G1345" s="34">
        <f t="shared" si="33"/>
        <v>1.1416220000000001E-2</v>
      </c>
      <c r="H1345">
        <f t="shared" si="34"/>
        <v>-1482875.67</v>
      </c>
      <c r="I1345" t="str">
        <f t="shared" si="35"/>
        <v>Not Achieved</v>
      </c>
    </row>
    <row r="1346" spans="1:9" x14ac:dyDescent="0.25">
      <c r="A1346" t="s">
        <v>1063</v>
      </c>
      <c r="B1346">
        <v>2024</v>
      </c>
      <c r="C1346" t="s">
        <v>9233</v>
      </c>
      <c r="D1346">
        <v>1500000</v>
      </c>
      <c r="E1346">
        <v>4545.9799999999996</v>
      </c>
      <c r="G1346" s="34">
        <f t="shared" si="33"/>
        <v>3.0306533333333331E-3</v>
      </c>
      <c r="H1346">
        <f t="shared" si="34"/>
        <v>-1495454.02</v>
      </c>
      <c r="I1346" t="str">
        <f t="shared" si="35"/>
        <v>Not Achieved</v>
      </c>
    </row>
    <row r="1347" spans="1:9" x14ac:dyDescent="0.25">
      <c r="A1347" t="s">
        <v>1063</v>
      </c>
      <c r="B1347">
        <v>2024</v>
      </c>
      <c r="C1347" t="s">
        <v>9234</v>
      </c>
      <c r="D1347">
        <v>1500000</v>
      </c>
      <c r="E1347">
        <v>6739.9299999999994</v>
      </c>
      <c r="G1347" s="34">
        <f t="shared" si="33"/>
        <v>4.4932866666666663E-3</v>
      </c>
      <c r="H1347">
        <f t="shared" si="34"/>
        <v>-1493260.07</v>
      </c>
      <c r="I1347" t="str">
        <f t="shared" si="35"/>
        <v>Not Achieved</v>
      </c>
    </row>
    <row r="1348" spans="1:9" x14ac:dyDescent="0.25">
      <c r="A1348" t="s">
        <v>1063</v>
      </c>
      <c r="B1348">
        <v>2025</v>
      </c>
      <c r="C1348" t="s">
        <v>9236</v>
      </c>
      <c r="D1348">
        <v>1500000</v>
      </c>
      <c r="E1348">
        <v>20690.489999999998</v>
      </c>
      <c r="G1348" s="34">
        <f t="shared" si="33"/>
        <v>1.3793659999999999E-2</v>
      </c>
      <c r="H1348">
        <f t="shared" si="34"/>
        <v>-1479309.51</v>
      </c>
      <c r="I1348" t="str">
        <f t="shared" si="35"/>
        <v>Not Achieved</v>
      </c>
    </row>
    <row r="1349" spans="1:9" x14ac:dyDescent="0.25">
      <c r="A1349" t="s">
        <v>1063</v>
      </c>
      <c r="B1349">
        <v>2025</v>
      </c>
      <c r="C1349" t="s">
        <v>9237</v>
      </c>
      <c r="D1349">
        <v>1500000</v>
      </c>
      <c r="E1349">
        <v>8354.33</v>
      </c>
      <c r="G1349" s="34">
        <f t="shared" si="33"/>
        <v>5.5695533333333337E-3</v>
      </c>
      <c r="H1349">
        <f t="shared" si="34"/>
        <v>-1491645.67</v>
      </c>
      <c r="I1349" t="str">
        <f t="shared" si="35"/>
        <v>Not Achieved</v>
      </c>
    </row>
    <row r="1350" spans="1:9" x14ac:dyDescent="0.25">
      <c r="A1350" t="s">
        <v>557</v>
      </c>
      <c r="B1350">
        <v>2024</v>
      </c>
      <c r="C1350" t="s">
        <v>9226</v>
      </c>
      <c r="D1350">
        <v>2500000</v>
      </c>
      <c r="E1350">
        <v>3489.01</v>
      </c>
      <c r="G1350" s="34">
        <f t="shared" si="33"/>
        <v>1.3956040000000002E-3</v>
      </c>
      <c r="H1350">
        <f t="shared" si="34"/>
        <v>-2496510.9900000002</v>
      </c>
      <c r="I1350" t="str">
        <f t="shared" si="35"/>
        <v>Not Achieved</v>
      </c>
    </row>
    <row r="1351" spans="1:9" x14ac:dyDescent="0.25">
      <c r="A1351" t="s">
        <v>557</v>
      </c>
      <c r="B1351">
        <v>2024</v>
      </c>
      <c r="C1351" t="s">
        <v>9227</v>
      </c>
      <c r="D1351">
        <v>2500000</v>
      </c>
      <c r="E1351">
        <v>4290.58</v>
      </c>
      <c r="G1351" s="34">
        <f t="shared" ref="G1351:G1414" si="36">E1351/D1351</f>
        <v>1.716232E-3</v>
      </c>
      <c r="H1351">
        <f t="shared" ref="H1351:H1414" si="37">E1351-D1351</f>
        <v>-2495709.42</v>
      </c>
      <c r="I1351" t="str">
        <f t="shared" ref="I1351:I1414" si="38">IF(H1351&gt;=0,"Achieved","Not Achieved")</f>
        <v>Not Achieved</v>
      </c>
    </row>
    <row r="1352" spans="1:9" x14ac:dyDescent="0.25">
      <c r="A1352" t="s">
        <v>557</v>
      </c>
      <c r="B1352">
        <v>2024</v>
      </c>
      <c r="C1352" t="s">
        <v>9231</v>
      </c>
      <c r="D1352">
        <v>2500000</v>
      </c>
      <c r="E1352">
        <v>9871.66</v>
      </c>
      <c r="G1352" s="34">
        <f t="shared" si="36"/>
        <v>3.9486640000000002E-3</v>
      </c>
      <c r="H1352">
        <f t="shared" si="37"/>
        <v>-2490128.34</v>
      </c>
      <c r="I1352" t="str">
        <f t="shared" si="38"/>
        <v>Not Achieved</v>
      </c>
    </row>
    <row r="1353" spans="1:9" x14ac:dyDescent="0.25">
      <c r="A1353" t="s">
        <v>557</v>
      </c>
      <c r="B1353">
        <v>2024</v>
      </c>
      <c r="C1353" t="s">
        <v>9232</v>
      </c>
      <c r="D1353">
        <v>2500000</v>
      </c>
      <c r="E1353">
        <v>10676.670000000002</v>
      </c>
      <c r="G1353" s="34">
        <f t="shared" si="36"/>
        <v>4.2706680000000009E-3</v>
      </c>
      <c r="H1353">
        <f t="shared" si="37"/>
        <v>-2489323.33</v>
      </c>
      <c r="I1353" t="str">
        <f t="shared" si="38"/>
        <v>Not Achieved</v>
      </c>
    </row>
    <row r="1354" spans="1:9" x14ac:dyDescent="0.25">
      <c r="A1354" t="s">
        <v>557</v>
      </c>
      <c r="B1354">
        <v>2024</v>
      </c>
      <c r="C1354" t="s">
        <v>9233</v>
      </c>
      <c r="D1354">
        <v>2500000</v>
      </c>
      <c r="E1354">
        <v>4702.1899999999996</v>
      </c>
      <c r="G1354" s="34">
        <f t="shared" si="36"/>
        <v>1.8808759999999999E-3</v>
      </c>
      <c r="H1354">
        <f t="shared" si="37"/>
        <v>-2495297.81</v>
      </c>
      <c r="I1354" t="str">
        <f t="shared" si="38"/>
        <v>Not Achieved</v>
      </c>
    </row>
    <row r="1355" spans="1:9" x14ac:dyDescent="0.25">
      <c r="A1355" t="s">
        <v>557</v>
      </c>
      <c r="B1355">
        <v>2024</v>
      </c>
      <c r="C1355" t="s">
        <v>9234</v>
      </c>
      <c r="D1355">
        <v>2500000</v>
      </c>
      <c r="E1355">
        <v>14864.59</v>
      </c>
      <c r="G1355" s="34">
        <f t="shared" si="36"/>
        <v>5.9458360000000004E-3</v>
      </c>
      <c r="H1355">
        <f t="shared" si="37"/>
        <v>-2485135.41</v>
      </c>
      <c r="I1355" t="str">
        <f t="shared" si="38"/>
        <v>Not Achieved</v>
      </c>
    </row>
    <row r="1356" spans="1:9" x14ac:dyDescent="0.25">
      <c r="A1356" t="s">
        <v>557</v>
      </c>
      <c r="B1356">
        <v>2025</v>
      </c>
      <c r="C1356" t="s">
        <v>9235</v>
      </c>
      <c r="D1356">
        <v>2500000</v>
      </c>
      <c r="E1356">
        <v>1288.31</v>
      </c>
      <c r="G1356" s="34">
        <f t="shared" si="36"/>
        <v>5.1532399999999995E-4</v>
      </c>
      <c r="H1356">
        <f t="shared" si="37"/>
        <v>-2498711.69</v>
      </c>
      <c r="I1356" t="str">
        <f t="shared" si="38"/>
        <v>Not Achieved</v>
      </c>
    </row>
    <row r="1357" spans="1:9" x14ac:dyDescent="0.25">
      <c r="A1357" t="s">
        <v>557</v>
      </c>
      <c r="B1357">
        <v>2025</v>
      </c>
      <c r="C1357" t="s">
        <v>9236</v>
      </c>
      <c r="D1357">
        <v>2500000</v>
      </c>
      <c r="E1357">
        <v>17986.690000000002</v>
      </c>
      <c r="G1357" s="34">
        <f t="shared" si="36"/>
        <v>7.1946760000000005E-3</v>
      </c>
      <c r="H1357">
        <f t="shared" si="37"/>
        <v>-2482013.31</v>
      </c>
      <c r="I1357" t="str">
        <f t="shared" si="38"/>
        <v>Not Achieved</v>
      </c>
    </row>
    <row r="1358" spans="1:9" x14ac:dyDescent="0.25">
      <c r="A1358" t="s">
        <v>48</v>
      </c>
      <c r="B1358">
        <v>2024</v>
      </c>
      <c r="C1358" t="s">
        <v>9226</v>
      </c>
      <c r="D1358">
        <v>1200000</v>
      </c>
      <c r="E1358">
        <v>6221.83</v>
      </c>
      <c r="G1358" s="34">
        <f t="shared" si="36"/>
        <v>5.1848583333333337E-3</v>
      </c>
      <c r="H1358">
        <f t="shared" si="37"/>
        <v>-1193778.17</v>
      </c>
      <c r="I1358" t="str">
        <f t="shared" si="38"/>
        <v>Not Achieved</v>
      </c>
    </row>
    <row r="1359" spans="1:9" x14ac:dyDescent="0.25">
      <c r="A1359" t="s">
        <v>48</v>
      </c>
      <c r="B1359">
        <v>2024</v>
      </c>
      <c r="C1359" t="s">
        <v>9227</v>
      </c>
      <c r="D1359">
        <v>1200000</v>
      </c>
      <c r="E1359">
        <v>22851.03</v>
      </c>
      <c r="G1359" s="34">
        <f t="shared" si="36"/>
        <v>1.9042524999999998E-2</v>
      </c>
      <c r="H1359">
        <f t="shared" si="37"/>
        <v>-1177148.97</v>
      </c>
      <c r="I1359" t="str">
        <f t="shared" si="38"/>
        <v>Not Achieved</v>
      </c>
    </row>
    <row r="1360" spans="1:9" x14ac:dyDescent="0.25">
      <c r="A1360" t="s">
        <v>48</v>
      </c>
      <c r="B1360">
        <v>2024</v>
      </c>
      <c r="C1360" t="s">
        <v>9228</v>
      </c>
      <c r="D1360">
        <v>1200000</v>
      </c>
      <c r="E1360">
        <v>1331.55</v>
      </c>
      <c r="G1360" s="34">
        <f t="shared" si="36"/>
        <v>1.1096249999999999E-3</v>
      </c>
      <c r="H1360">
        <f t="shared" si="37"/>
        <v>-1198668.45</v>
      </c>
      <c r="I1360" t="str">
        <f t="shared" si="38"/>
        <v>Not Achieved</v>
      </c>
    </row>
    <row r="1361" spans="1:9" x14ac:dyDescent="0.25">
      <c r="A1361" t="s">
        <v>48</v>
      </c>
      <c r="B1361">
        <v>2024</v>
      </c>
      <c r="C1361" t="s">
        <v>9229</v>
      </c>
      <c r="D1361">
        <v>1200000</v>
      </c>
      <c r="E1361">
        <v>0</v>
      </c>
      <c r="G1361" s="34">
        <f t="shared" si="36"/>
        <v>0</v>
      </c>
      <c r="H1361">
        <f t="shared" si="37"/>
        <v>-1200000</v>
      </c>
      <c r="I1361" t="str">
        <f t="shared" si="38"/>
        <v>Not Achieved</v>
      </c>
    </row>
    <row r="1362" spans="1:9" x14ac:dyDescent="0.25">
      <c r="A1362" t="s">
        <v>48</v>
      </c>
      <c r="B1362">
        <v>2024</v>
      </c>
      <c r="C1362" t="s">
        <v>9230</v>
      </c>
      <c r="D1362">
        <v>1200000</v>
      </c>
      <c r="E1362">
        <v>19256.810000000001</v>
      </c>
      <c r="G1362" s="34">
        <f t="shared" si="36"/>
        <v>1.6047341666666669E-2</v>
      </c>
      <c r="H1362">
        <f t="shared" si="37"/>
        <v>-1180743.19</v>
      </c>
      <c r="I1362" t="str">
        <f t="shared" si="38"/>
        <v>Not Achieved</v>
      </c>
    </row>
    <row r="1363" spans="1:9" x14ac:dyDescent="0.25">
      <c r="A1363" t="s">
        <v>48</v>
      </c>
      <c r="B1363">
        <v>2024</v>
      </c>
      <c r="C1363" t="s">
        <v>9231</v>
      </c>
      <c r="D1363">
        <v>1200000</v>
      </c>
      <c r="E1363">
        <v>18972.66</v>
      </c>
      <c r="G1363" s="34">
        <f t="shared" si="36"/>
        <v>1.581055E-2</v>
      </c>
      <c r="H1363">
        <f t="shared" si="37"/>
        <v>-1181027.3400000001</v>
      </c>
      <c r="I1363" t="str">
        <f t="shared" si="38"/>
        <v>Not Achieved</v>
      </c>
    </row>
    <row r="1364" spans="1:9" x14ac:dyDescent="0.25">
      <c r="A1364" t="s">
        <v>48</v>
      </c>
      <c r="B1364">
        <v>2024</v>
      </c>
      <c r="C1364" t="s">
        <v>9232</v>
      </c>
      <c r="D1364">
        <v>1200000</v>
      </c>
      <c r="E1364">
        <v>14219.82</v>
      </c>
      <c r="G1364" s="34">
        <f t="shared" si="36"/>
        <v>1.184985E-2</v>
      </c>
      <c r="H1364">
        <f t="shared" si="37"/>
        <v>-1185780.18</v>
      </c>
      <c r="I1364" t="str">
        <f t="shared" si="38"/>
        <v>Not Achieved</v>
      </c>
    </row>
    <row r="1365" spans="1:9" x14ac:dyDescent="0.25">
      <c r="A1365" t="s">
        <v>48</v>
      </c>
      <c r="B1365">
        <v>2024</v>
      </c>
      <c r="C1365" t="s">
        <v>9233</v>
      </c>
      <c r="D1365">
        <v>1200000</v>
      </c>
      <c r="E1365">
        <v>10735.439999999999</v>
      </c>
      <c r="G1365" s="34">
        <f t="shared" si="36"/>
        <v>8.9461999999999996E-3</v>
      </c>
      <c r="H1365">
        <f t="shared" si="37"/>
        <v>-1189264.56</v>
      </c>
      <c r="I1365" t="str">
        <f t="shared" si="38"/>
        <v>Not Achieved</v>
      </c>
    </row>
    <row r="1366" spans="1:9" x14ac:dyDescent="0.25">
      <c r="A1366" t="s">
        <v>48</v>
      </c>
      <c r="B1366">
        <v>2024</v>
      </c>
      <c r="C1366" t="s">
        <v>9234</v>
      </c>
      <c r="D1366">
        <v>1200000</v>
      </c>
      <c r="E1366">
        <v>15616.380000000001</v>
      </c>
      <c r="G1366" s="34">
        <f t="shared" si="36"/>
        <v>1.3013650000000002E-2</v>
      </c>
      <c r="H1366">
        <f t="shared" si="37"/>
        <v>-1184383.6200000001</v>
      </c>
      <c r="I1366" t="str">
        <f t="shared" si="38"/>
        <v>Not Achieved</v>
      </c>
    </row>
    <row r="1367" spans="1:9" x14ac:dyDescent="0.25">
      <c r="A1367" t="s">
        <v>48</v>
      </c>
      <c r="B1367">
        <v>2025</v>
      </c>
      <c r="C1367" t="s">
        <v>9235</v>
      </c>
      <c r="D1367">
        <v>1200000</v>
      </c>
      <c r="E1367">
        <v>2027.15</v>
      </c>
      <c r="G1367" s="34">
        <f t="shared" si="36"/>
        <v>1.6892916666666668E-3</v>
      </c>
      <c r="H1367">
        <f t="shared" si="37"/>
        <v>-1197972.8500000001</v>
      </c>
      <c r="I1367" t="str">
        <f t="shared" si="38"/>
        <v>Not Achieved</v>
      </c>
    </row>
    <row r="1368" spans="1:9" x14ac:dyDescent="0.25">
      <c r="A1368" t="s">
        <v>48</v>
      </c>
      <c r="B1368">
        <v>2025</v>
      </c>
      <c r="C1368" t="s">
        <v>9236</v>
      </c>
      <c r="D1368">
        <v>1200000</v>
      </c>
      <c r="E1368">
        <v>7658.6299999999992</v>
      </c>
      <c r="G1368" s="34">
        <f t="shared" si="36"/>
        <v>6.382191666666666E-3</v>
      </c>
      <c r="H1368">
        <f t="shared" si="37"/>
        <v>-1192341.3700000001</v>
      </c>
      <c r="I1368" t="str">
        <f t="shared" si="38"/>
        <v>Not Achieved</v>
      </c>
    </row>
    <row r="1369" spans="1:9" x14ac:dyDescent="0.25">
      <c r="A1369" t="s">
        <v>48</v>
      </c>
      <c r="B1369">
        <v>2025</v>
      </c>
      <c r="C1369" t="s">
        <v>9237</v>
      </c>
      <c r="D1369">
        <v>1200000</v>
      </c>
      <c r="E1369">
        <v>11231.17</v>
      </c>
      <c r="G1369" s="34">
        <f t="shared" si="36"/>
        <v>9.3593083333333334E-3</v>
      </c>
      <c r="H1369">
        <f t="shared" si="37"/>
        <v>-1188768.83</v>
      </c>
      <c r="I1369" t="str">
        <f t="shared" si="38"/>
        <v>Not Achieved</v>
      </c>
    </row>
    <row r="1370" spans="1:9" x14ac:dyDescent="0.25">
      <c r="A1370" t="s">
        <v>641</v>
      </c>
      <c r="B1370">
        <v>2024</v>
      </c>
      <c r="C1370" t="s">
        <v>9226</v>
      </c>
      <c r="D1370">
        <v>2500000</v>
      </c>
      <c r="E1370">
        <v>8214.84</v>
      </c>
      <c r="G1370" s="34">
        <f t="shared" si="36"/>
        <v>3.2859360000000002E-3</v>
      </c>
      <c r="H1370">
        <f t="shared" si="37"/>
        <v>-2491785.16</v>
      </c>
      <c r="I1370" t="str">
        <f t="shared" si="38"/>
        <v>Not Achieved</v>
      </c>
    </row>
    <row r="1371" spans="1:9" x14ac:dyDescent="0.25">
      <c r="A1371" t="s">
        <v>641</v>
      </c>
      <c r="B1371">
        <v>2024</v>
      </c>
      <c r="C1371" t="s">
        <v>9227</v>
      </c>
      <c r="D1371">
        <v>2500000</v>
      </c>
      <c r="E1371">
        <v>11760.71</v>
      </c>
      <c r="G1371" s="34">
        <f t="shared" si="36"/>
        <v>4.7042839999999995E-3</v>
      </c>
      <c r="H1371">
        <f t="shared" si="37"/>
        <v>-2488239.29</v>
      </c>
      <c r="I1371" t="str">
        <f t="shared" si="38"/>
        <v>Not Achieved</v>
      </c>
    </row>
    <row r="1372" spans="1:9" x14ac:dyDescent="0.25">
      <c r="A1372" t="s">
        <v>641</v>
      </c>
      <c r="B1372">
        <v>2024</v>
      </c>
      <c r="C1372" t="s">
        <v>9228</v>
      </c>
      <c r="D1372">
        <v>2500000</v>
      </c>
      <c r="E1372">
        <v>625.42999999999995</v>
      </c>
      <c r="G1372" s="34">
        <f t="shared" si="36"/>
        <v>2.50172E-4</v>
      </c>
      <c r="H1372">
        <f t="shared" si="37"/>
        <v>-2499374.5699999998</v>
      </c>
      <c r="I1372" t="str">
        <f t="shared" si="38"/>
        <v>Not Achieved</v>
      </c>
    </row>
    <row r="1373" spans="1:9" x14ac:dyDescent="0.25">
      <c r="A1373" t="s">
        <v>641</v>
      </c>
      <c r="B1373">
        <v>2024</v>
      </c>
      <c r="C1373" t="s">
        <v>9229</v>
      </c>
      <c r="D1373">
        <v>2500000</v>
      </c>
      <c r="E1373">
        <v>5113.24</v>
      </c>
      <c r="G1373" s="34">
        <f t="shared" si="36"/>
        <v>2.0452959999999998E-3</v>
      </c>
      <c r="H1373">
        <f t="shared" si="37"/>
        <v>-2494886.7599999998</v>
      </c>
      <c r="I1373" t="str">
        <f t="shared" si="38"/>
        <v>Not Achieved</v>
      </c>
    </row>
    <row r="1374" spans="1:9" x14ac:dyDescent="0.25">
      <c r="A1374" t="s">
        <v>641</v>
      </c>
      <c r="B1374">
        <v>2024</v>
      </c>
      <c r="C1374" t="s">
        <v>9231</v>
      </c>
      <c r="D1374">
        <v>2500000</v>
      </c>
      <c r="E1374">
        <v>5004.6400000000003</v>
      </c>
      <c r="G1374" s="34">
        <f t="shared" si="36"/>
        <v>2.0018560000000002E-3</v>
      </c>
      <c r="H1374">
        <f t="shared" si="37"/>
        <v>-2494995.36</v>
      </c>
      <c r="I1374" t="str">
        <f t="shared" si="38"/>
        <v>Not Achieved</v>
      </c>
    </row>
    <row r="1375" spans="1:9" x14ac:dyDescent="0.25">
      <c r="A1375" t="s">
        <v>641</v>
      </c>
      <c r="B1375">
        <v>2024</v>
      </c>
      <c r="C1375" t="s">
        <v>9232</v>
      </c>
      <c r="D1375">
        <v>2500000</v>
      </c>
      <c r="E1375">
        <v>2973.51</v>
      </c>
      <c r="G1375" s="34">
        <f t="shared" si="36"/>
        <v>1.189404E-3</v>
      </c>
      <c r="H1375">
        <f t="shared" si="37"/>
        <v>-2497026.4900000002</v>
      </c>
      <c r="I1375" t="str">
        <f t="shared" si="38"/>
        <v>Not Achieved</v>
      </c>
    </row>
    <row r="1376" spans="1:9" x14ac:dyDescent="0.25">
      <c r="A1376" t="s">
        <v>641</v>
      </c>
      <c r="B1376">
        <v>2024</v>
      </c>
      <c r="C1376" t="s">
        <v>9233</v>
      </c>
      <c r="D1376">
        <v>2500000</v>
      </c>
      <c r="E1376">
        <v>17474.810000000001</v>
      </c>
      <c r="G1376" s="34">
        <f t="shared" si="36"/>
        <v>6.9899240000000007E-3</v>
      </c>
      <c r="H1376">
        <f t="shared" si="37"/>
        <v>-2482525.19</v>
      </c>
      <c r="I1376" t="str">
        <f t="shared" si="38"/>
        <v>Not Achieved</v>
      </c>
    </row>
    <row r="1377" spans="1:9" x14ac:dyDescent="0.25">
      <c r="A1377" t="s">
        <v>641</v>
      </c>
      <c r="B1377">
        <v>2025</v>
      </c>
      <c r="C1377" t="s">
        <v>9235</v>
      </c>
      <c r="D1377">
        <v>2500000</v>
      </c>
      <c r="E1377">
        <v>2761.38</v>
      </c>
      <c r="G1377" s="34">
        <f t="shared" si="36"/>
        <v>1.104552E-3</v>
      </c>
      <c r="H1377">
        <f t="shared" si="37"/>
        <v>-2497238.62</v>
      </c>
      <c r="I1377" t="str">
        <f t="shared" si="38"/>
        <v>Not Achieved</v>
      </c>
    </row>
    <row r="1378" spans="1:9" x14ac:dyDescent="0.25">
      <c r="A1378" t="s">
        <v>641</v>
      </c>
      <c r="B1378">
        <v>2025</v>
      </c>
      <c r="C1378" t="s">
        <v>9237</v>
      </c>
      <c r="D1378">
        <v>2500000</v>
      </c>
      <c r="E1378">
        <v>5809.37</v>
      </c>
      <c r="G1378" s="34">
        <f t="shared" si="36"/>
        <v>2.323748E-3</v>
      </c>
      <c r="H1378">
        <f t="shared" si="37"/>
        <v>-2494190.63</v>
      </c>
      <c r="I1378" t="str">
        <f t="shared" si="38"/>
        <v>Not Achieved</v>
      </c>
    </row>
    <row r="1379" spans="1:9" x14ac:dyDescent="0.25">
      <c r="A1379" t="s">
        <v>214</v>
      </c>
      <c r="B1379">
        <v>2024</v>
      </c>
      <c r="C1379" t="s">
        <v>9226</v>
      </c>
      <c r="D1379">
        <v>2000000</v>
      </c>
      <c r="E1379">
        <v>5022.3900000000003</v>
      </c>
      <c r="G1379" s="34">
        <f t="shared" si="36"/>
        <v>2.5111950000000004E-3</v>
      </c>
      <c r="H1379">
        <f t="shared" si="37"/>
        <v>-1994977.61</v>
      </c>
      <c r="I1379" t="str">
        <f t="shared" si="38"/>
        <v>Not Achieved</v>
      </c>
    </row>
    <row r="1380" spans="1:9" x14ac:dyDescent="0.25">
      <c r="A1380" t="s">
        <v>214</v>
      </c>
      <c r="B1380">
        <v>2024</v>
      </c>
      <c r="C1380" t="s">
        <v>9227</v>
      </c>
      <c r="D1380">
        <v>2000000</v>
      </c>
      <c r="E1380">
        <v>2412.86</v>
      </c>
      <c r="G1380" s="34">
        <f t="shared" si="36"/>
        <v>1.2064300000000001E-3</v>
      </c>
      <c r="H1380">
        <f t="shared" si="37"/>
        <v>-1997587.14</v>
      </c>
      <c r="I1380" t="str">
        <f t="shared" si="38"/>
        <v>Not Achieved</v>
      </c>
    </row>
    <row r="1381" spans="1:9" x14ac:dyDescent="0.25">
      <c r="A1381" t="s">
        <v>214</v>
      </c>
      <c r="B1381">
        <v>2024</v>
      </c>
      <c r="C1381" t="s">
        <v>9228</v>
      </c>
      <c r="D1381">
        <v>2000000</v>
      </c>
      <c r="E1381">
        <v>19636.47</v>
      </c>
      <c r="G1381" s="34">
        <f t="shared" si="36"/>
        <v>9.8182349999999998E-3</v>
      </c>
      <c r="H1381">
        <f t="shared" si="37"/>
        <v>-1980363.53</v>
      </c>
      <c r="I1381" t="str">
        <f t="shared" si="38"/>
        <v>Not Achieved</v>
      </c>
    </row>
    <row r="1382" spans="1:9" x14ac:dyDescent="0.25">
      <c r="A1382" t="s">
        <v>214</v>
      </c>
      <c r="B1382">
        <v>2024</v>
      </c>
      <c r="C1382" t="s">
        <v>9229</v>
      </c>
      <c r="D1382">
        <v>2000000</v>
      </c>
      <c r="E1382">
        <v>15946.63</v>
      </c>
      <c r="G1382" s="34">
        <f t="shared" si="36"/>
        <v>7.9733149999999999E-3</v>
      </c>
      <c r="H1382">
        <f t="shared" si="37"/>
        <v>-1984053.37</v>
      </c>
      <c r="I1382" t="str">
        <f t="shared" si="38"/>
        <v>Not Achieved</v>
      </c>
    </row>
    <row r="1383" spans="1:9" x14ac:dyDescent="0.25">
      <c r="A1383" t="s">
        <v>214</v>
      </c>
      <c r="B1383">
        <v>2024</v>
      </c>
      <c r="C1383" t="s">
        <v>9230</v>
      </c>
      <c r="D1383">
        <v>2000000</v>
      </c>
      <c r="E1383">
        <v>3235.59</v>
      </c>
      <c r="G1383" s="34">
        <f t="shared" si="36"/>
        <v>1.617795E-3</v>
      </c>
      <c r="H1383">
        <f t="shared" si="37"/>
        <v>-1996764.41</v>
      </c>
      <c r="I1383" t="str">
        <f t="shared" si="38"/>
        <v>Not Achieved</v>
      </c>
    </row>
    <row r="1384" spans="1:9" x14ac:dyDescent="0.25">
      <c r="A1384" t="s">
        <v>214</v>
      </c>
      <c r="B1384">
        <v>2024</v>
      </c>
      <c r="C1384" t="s">
        <v>9231</v>
      </c>
      <c r="D1384">
        <v>2000000</v>
      </c>
      <c r="E1384">
        <v>12515.660000000002</v>
      </c>
      <c r="G1384" s="34">
        <f t="shared" si="36"/>
        <v>6.2578300000000007E-3</v>
      </c>
      <c r="H1384">
        <f t="shared" si="37"/>
        <v>-1987484.34</v>
      </c>
      <c r="I1384" t="str">
        <f t="shared" si="38"/>
        <v>Not Achieved</v>
      </c>
    </row>
    <row r="1385" spans="1:9" x14ac:dyDescent="0.25">
      <c r="A1385" t="s">
        <v>214</v>
      </c>
      <c r="B1385">
        <v>2024</v>
      </c>
      <c r="C1385" t="s">
        <v>9232</v>
      </c>
      <c r="D1385">
        <v>2000000</v>
      </c>
      <c r="E1385">
        <v>25108.880000000001</v>
      </c>
      <c r="G1385" s="34">
        <f t="shared" si="36"/>
        <v>1.255444E-2</v>
      </c>
      <c r="H1385">
        <f t="shared" si="37"/>
        <v>-1974891.12</v>
      </c>
      <c r="I1385" t="str">
        <f t="shared" si="38"/>
        <v>Not Achieved</v>
      </c>
    </row>
    <row r="1386" spans="1:9" x14ac:dyDescent="0.25">
      <c r="A1386" t="s">
        <v>214</v>
      </c>
      <c r="B1386">
        <v>2024</v>
      </c>
      <c r="C1386" t="s">
        <v>9233</v>
      </c>
      <c r="D1386">
        <v>2000000</v>
      </c>
      <c r="E1386">
        <v>8793.86</v>
      </c>
      <c r="G1386" s="34">
        <f t="shared" si="36"/>
        <v>4.3969300000000003E-3</v>
      </c>
      <c r="H1386">
        <f t="shared" si="37"/>
        <v>-1991206.14</v>
      </c>
      <c r="I1386" t="str">
        <f t="shared" si="38"/>
        <v>Not Achieved</v>
      </c>
    </row>
    <row r="1387" spans="1:9" x14ac:dyDescent="0.25">
      <c r="A1387" t="s">
        <v>214</v>
      </c>
      <c r="B1387">
        <v>2024</v>
      </c>
      <c r="C1387" t="s">
        <v>9234</v>
      </c>
      <c r="D1387">
        <v>2000000</v>
      </c>
      <c r="E1387">
        <v>35741.240000000005</v>
      </c>
      <c r="G1387" s="34">
        <f t="shared" si="36"/>
        <v>1.7870620000000004E-2</v>
      </c>
      <c r="H1387">
        <f t="shared" si="37"/>
        <v>-1964258.76</v>
      </c>
      <c r="I1387" t="str">
        <f t="shared" si="38"/>
        <v>Not Achieved</v>
      </c>
    </row>
    <row r="1388" spans="1:9" x14ac:dyDescent="0.25">
      <c r="A1388" t="s">
        <v>214</v>
      </c>
      <c r="B1388">
        <v>2025</v>
      </c>
      <c r="C1388" t="s">
        <v>9236</v>
      </c>
      <c r="D1388">
        <v>2000000</v>
      </c>
      <c r="E1388">
        <v>7732.58</v>
      </c>
      <c r="G1388" s="34">
        <f t="shared" si="36"/>
        <v>3.8662900000000001E-3</v>
      </c>
      <c r="H1388">
        <f t="shared" si="37"/>
        <v>-1992267.42</v>
      </c>
      <c r="I1388" t="str">
        <f t="shared" si="38"/>
        <v>Not Achieved</v>
      </c>
    </row>
    <row r="1389" spans="1:9" x14ac:dyDescent="0.25">
      <c r="A1389" t="s">
        <v>214</v>
      </c>
      <c r="B1389">
        <v>2025</v>
      </c>
      <c r="C1389" t="s">
        <v>9237</v>
      </c>
      <c r="D1389">
        <v>2000000</v>
      </c>
      <c r="E1389">
        <v>7495.8600000000006</v>
      </c>
      <c r="G1389" s="34">
        <f t="shared" si="36"/>
        <v>3.7479300000000004E-3</v>
      </c>
      <c r="H1389">
        <f t="shared" si="37"/>
        <v>-1992504.14</v>
      </c>
      <c r="I1389" t="str">
        <f t="shared" si="38"/>
        <v>Not Achieved</v>
      </c>
    </row>
    <row r="1390" spans="1:9" x14ac:dyDescent="0.25">
      <c r="A1390" t="s">
        <v>1055</v>
      </c>
      <c r="B1390">
        <v>2024</v>
      </c>
      <c r="C1390" t="s">
        <v>9226</v>
      </c>
      <c r="D1390">
        <v>2500000</v>
      </c>
      <c r="E1390">
        <v>4560.55</v>
      </c>
      <c r="G1390" s="34">
        <f t="shared" si="36"/>
        <v>1.8242200000000001E-3</v>
      </c>
      <c r="H1390">
        <f t="shared" si="37"/>
        <v>-2495439.4500000002</v>
      </c>
      <c r="I1390" t="str">
        <f t="shared" si="38"/>
        <v>Not Achieved</v>
      </c>
    </row>
    <row r="1391" spans="1:9" x14ac:dyDescent="0.25">
      <c r="A1391" t="s">
        <v>1055</v>
      </c>
      <c r="B1391">
        <v>2024</v>
      </c>
      <c r="C1391" t="s">
        <v>9227</v>
      </c>
      <c r="D1391">
        <v>2500000</v>
      </c>
      <c r="E1391">
        <v>9045.69</v>
      </c>
      <c r="G1391" s="34">
        <f t="shared" si="36"/>
        <v>3.6182760000000001E-3</v>
      </c>
      <c r="H1391">
        <f t="shared" si="37"/>
        <v>-2490954.31</v>
      </c>
      <c r="I1391" t="str">
        <f t="shared" si="38"/>
        <v>Not Achieved</v>
      </c>
    </row>
    <row r="1392" spans="1:9" x14ac:dyDescent="0.25">
      <c r="A1392" t="s">
        <v>1055</v>
      </c>
      <c r="B1392">
        <v>2024</v>
      </c>
      <c r="C1392" t="s">
        <v>9228</v>
      </c>
      <c r="D1392">
        <v>2500000</v>
      </c>
      <c r="E1392">
        <v>3185.2200000000003</v>
      </c>
      <c r="G1392" s="34">
        <f t="shared" si="36"/>
        <v>1.274088E-3</v>
      </c>
      <c r="H1392">
        <f t="shared" si="37"/>
        <v>-2496814.7799999998</v>
      </c>
      <c r="I1392" t="str">
        <f t="shared" si="38"/>
        <v>Not Achieved</v>
      </c>
    </row>
    <row r="1393" spans="1:9" x14ac:dyDescent="0.25">
      <c r="A1393" t="s">
        <v>1055</v>
      </c>
      <c r="B1393">
        <v>2024</v>
      </c>
      <c r="C1393" t="s">
        <v>9229</v>
      </c>
      <c r="D1393">
        <v>2500000</v>
      </c>
      <c r="E1393">
        <v>2322.4299999999998</v>
      </c>
      <c r="G1393" s="34">
        <f t="shared" si="36"/>
        <v>9.2897199999999991E-4</v>
      </c>
      <c r="H1393">
        <f t="shared" si="37"/>
        <v>-2497677.5699999998</v>
      </c>
      <c r="I1393" t="str">
        <f t="shared" si="38"/>
        <v>Not Achieved</v>
      </c>
    </row>
    <row r="1394" spans="1:9" x14ac:dyDescent="0.25">
      <c r="A1394" t="s">
        <v>1055</v>
      </c>
      <c r="B1394">
        <v>2024</v>
      </c>
      <c r="C1394" t="s">
        <v>9230</v>
      </c>
      <c r="D1394">
        <v>2500000</v>
      </c>
      <c r="E1394">
        <v>1727.8899999999999</v>
      </c>
      <c r="G1394" s="34">
        <f t="shared" si="36"/>
        <v>6.9115599999999995E-4</v>
      </c>
      <c r="H1394">
        <f t="shared" si="37"/>
        <v>-2498272.11</v>
      </c>
      <c r="I1394" t="str">
        <f t="shared" si="38"/>
        <v>Not Achieved</v>
      </c>
    </row>
    <row r="1395" spans="1:9" x14ac:dyDescent="0.25">
      <c r="A1395" t="s">
        <v>1055</v>
      </c>
      <c r="B1395">
        <v>2024</v>
      </c>
      <c r="C1395" t="s">
        <v>9231</v>
      </c>
      <c r="D1395">
        <v>2500000</v>
      </c>
      <c r="E1395">
        <v>1984</v>
      </c>
      <c r="G1395" s="34">
        <f t="shared" si="36"/>
        <v>7.9359999999999999E-4</v>
      </c>
      <c r="H1395">
        <f t="shared" si="37"/>
        <v>-2498016</v>
      </c>
      <c r="I1395" t="str">
        <f t="shared" si="38"/>
        <v>Not Achieved</v>
      </c>
    </row>
    <row r="1396" spans="1:9" x14ac:dyDescent="0.25">
      <c r="A1396" t="s">
        <v>1055</v>
      </c>
      <c r="B1396">
        <v>2024</v>
      </c>
      <c r="C1396" t="s">
        <v>9232</v>
      </c>
      <c r="D1396">
        <v>2500000</v>
      </c>
      <c r="E1396">
        <v>6585.01</v>
      </c>
      <c r="G1396" s="34">
        <f t="shared" si="36"/>
        <v>2.6340040000000001E-3</v>
      </c>
      <c r="H1396">
        <f t="shared" si="37"/>
        <v>-2493414.9900000002</v>
      </c>
      <c r="I1396" t="str">
        <f t="shared" si="38"/>
        <v>Not Achieved</v>
      </c>
    </row>
    <row r="1397" spans="1:9" x14ac:dyDescent="0.25">
      <c r="A1397" t="s">
        <v>1055</v>
      </c>
      <c r="B1397">
        <v>2024</v>
      </c>
      <c r="C1397" t="s">
        <v>9233</v>
      </c>
      <c r="D1397">
        <v>2500000</v>
      </c>
      <c r="E1397">
        <v>14648.45</v>
      </c>
      <c r="G1397" s="34">
        <f t="shared" si="36"/>
        <v>5.85938E-3</v>
      </c>
      <c r="H1397">
        <f t="shared" si="37"/>
        <v>-2485351.5499999998</v>
      </c>
      <c r="I1397" t="str">
        <f t="shared" si="38"/>
        <v>Not Achieved</v>
      </c>
    </row>
    <row r="1398" spans="1:9" x14ac:dyDescent="0.25">
      <c r="A1398" t="s">
        <v>1055</v>
      </c>
      <c r="B1398">
        <v>2024</v>
      </c>
      <c r="C1398" t="s">
        <v>9234</v>
      </c>
      <c r="D1398">
        <v>2500000</v>
      </c>
      <c r="E1398">
        <v>11425.94</v>
      </c>
      <c r="G1398" s="34">
        <f t="shared" si="36"/>
        <v>4.5703760000000001E-3</v>
      </c>
      <c r="H1398">
        <f t="shared" si="37"/>
        <v>-2488574.06</v>
      </c>
      <c r="I1398" t="str">
        <f t="shared" si="38"/>
        <v>Not Achieved</v>
      </c>
    </row>
    <row r="1399" spans="1:9" x14ac:dyDescent="0.25">
      <c r="A1399" t="s">
        <v>1055</v>
      </c>
      <c r="B1399">
        <v>2025</v>
      </c>
      <c r="C1399" t="s">
        <v>9235</v>
      </c>
      <c r="D1399">
        <v>2500000</v>
      </c>
      <c r="E1399">
        <v>5876.86</v>
      </c>
      <c r="G1399" s="34">
        <f t="shared" si="36"/>
        <v>2.3507439999999997E-3</v>
      </c>
      <c r="H1399">
        <f t="shared" si="37"/>
        <v>-2494123.14</v>
      </c>
      <c r="I1399" t="str">
        <f t="shared" si="38"/>
        <v>Not Achieved</v>
      </c>
    </row>
    <row r="1400" spans="1:9" x14ac:dyDescent="0.25">
      <c r="A1400" t="s">
        <v>1055</v>
      </c>
      <c r="B1400">
        <v>2025</v>
      </c>
      <c r="C1400" t="s">
        <v>9237</v>
      </c>
      <c r="D1400">
        <v>2500000</v>
      </c>
      <c r="E1400">
        <v>0</v>
      </c>
      <c r="G1400" s="34">
        <f t="shared" si="36"/>
        <v>0</v>
      </c>
      <c r="H1400">
        <f t="shared" si="37"/>
        <v>-2500000</v>
      </c>
      <c r="I1400" t="str">
        <f t="shared" si="38"/>
        <v>Not Achieved</v>
      </c>
    </row>
    <row r="1401" spans="1:9" x14ac:dyDescent="0.25">
      <c r="A1401" t="s">
        <v>405</v>
      </c>
      <c r="B1401">
        <v>2024</v>
      </c>
      <c r="C1401" t="s">
        <v>9226</v>
      </c>
      <c r="D1401">
        <v>1000000</v>
      </c>
      <c r="E1401">
        <v>2543.3200000000002</v>
      </c>
      <c r="G1401" s="34">
        <f t="shared" si="36"/>
        <v>2.54332E-3</v>
      </c>
      <c r="H1401">
        <f t="shared" si="37"/>
        <v>-997456.68</v>
      </c>
      <c r="I1401" t="str">
        <f t="shared" si="38"/>
        <v>Not Achieved</v>
      </c>
    </row>
    <row r="1402" spans="1:9" x14ac:dyDescent="0.25">
      <c r="A1402" t="s">
        <v>405</v>
      </c>
      <c r="B1402">
        <v>2024</v>
      </c>
      <c r="C1402" t="s">
        <v>9228</v>
      </c>
      <c r="D1402">
        <v>1000000</v>
      </c>
      <c r="E1402">
        <v>554.80999999999995</v>
      </c>
      <c r="G1402" s="34">
        <f t="shared" si="36"/>
        <v>5.5480999999999998E-4</v>
      </c>
      <c r="H1402">
        <f t="shared" si="37"/>
        <v>-999445.19</v>
      </c>
      <c r="I1402" t="str">
        <f t="shared" si="38"/>
        <v>Not Achieved</v>
      </c>
    </row>
    <row r="1403" spans="1:9" x14ac:dyDescent="0.25">
      <c r="A1403" t="s">
        <v>405</v>
      </c>
      <c r="B1403">
        <v>2024</v>
      </c>
      <c r="C1403" t="s">
        <v>9229</v>
      </c>
      <c r="D1403">
        <v>1000000</v>
      </c>
      <c r="E1403">
        <v>4940.2</v>
      </c>
      <c r="G1403" s="34">
        <f t="shared" si="36"/>
        <v>4.9401999999999996E-3</v>
      </c>
      <c r="H1403">
        <f t="shared" si="37"/>
        <v>-995059.8</v>
      </c>
      <c r="I1403" t="str">
        <f t="shared" si="38"/>
        <v>Not Achieved</v>
      </c>
    </row>
    <row r="1404" spans="1:9" x14ac:dyDescent="0.25">
      <c r="A1404" t="s">
        <v>405</v>
      </c>
      <c r="B1404">
        <v>2024</v>
      </c>
      <c r="C1404" t="s">
        <v>9230</v>
      </c>
      <c r="D1404">
        <v>1000000</v>
      </c>
      <c r="E1404">
        <v>2225.5300000000002</v>
      </c>
      <c r="G1404" s="34">
        <f t="shared" si="36"/>
        <v>2.2255300000000003E-3</v>
      </c>
      <c r="H1404">
        <f t="shared" si="37"/>
        <v>-997774.47</v>
      </c>
      <c r="I1404" t="str">
        <f t="shared" si="38"/>
        <v>Not Achieved</v>
      </c>
    </row>
    <row r="1405" spans="1:9" x14ac:dyDescent="0.25">
      <c r="A1405" t="s">
        <v>405</v>
      </c>
      <c r="B1405">
        <v>2024</v>
      </c>
      <c r="C1405" t="s">
        <v>9231</v>
      </c>
      <c r="D1405">
        <v>1000000</v>
      </c>
      <c r="E1405">
        <v>1672.99</v>
      </c>
      <c r="G1405" s="34">
        <f t="shared" si="36"/>
        <v>1.6729900000000001E-3</v>
      </c>
      <c r="H1405">
        <f t="shared" si="37"/>
        <v>-998327.01</v>
      </c>
      <c r="I1405" t="str">
        <f t="shared" si="38"/>
        <v>Not Achieved</v>
      </c>
    </row>
    <row r="1406" spans="1:9" x14ac:dyDescent="0.25">
      <c r="A1406" t="s">
        <v>405</v>
      </c>
      <c r="B1406">
        <v>2024</v>
      </c>
      <c r="C1406" t="s">
        <v>9232</v>
      </c>
      <c r="D1406">
        <v>1000000</v>
      </c>
      <c r="E1406">
        <v>27150.13</v>
      </c>
      <c r="G1406" s="34">
        <f t="shared" si="36"/>
        <v>2.7150130000000001E-2</v>
      </c>
      <c r="H1406">
        <f t="shared" si="37"/>
        <v>-972849.87</v>
      </c>
      <c r="I1406" t="str">
        <f t="shared" si="38"/>
        <v>Not Achieved</v>
      </c>
    </row>
    <row r="1407" spans="1:9" x14ac:dyDescent="0.25">
      <c r="A1407" t="s">
        <v>405</v>
      </c>
      <c r="B1407">
        <v>2024</v>
      </c>
      <c r="C1407" t="s">
        <v>9233</v>
      </c>
      <c r="D1407">
        <v>1000000</v>
      </c>
      <c r="E1407">
        <v>1982.13</v>
      </c>
      <c r="G1407" s="34">
        <f t="shared" si="36"/>
        <v>1.9821299999999999E-3</v>
      </c>
      <c r="H1407">
        <f t="shared" si="37"/>
        <v>-998017.87</v>
      </c>
      <c r="I1407" t="str">
        <f t="shared" si="38"/>
        <v>Not Achieved</v>
      </c>
    </row>
    <row r="1408" spans="1:9" x14ac:dyDescent="0.25">
      <c r="A1408" t="s">
        <v>405</v>
      </c>
      <c r="B1408">
        <v>2024</v>
      </c>
      <c r="C1408" t="s">
        <v>9234</v>
      </c>
      <c r="D1408">
        <v>1000000</v>
      </c>
      <c r="E1408">
        <v>5433.22</v>
      </c>
      <c r="G1408" s="34">
        <f t="shared" si="36"/>
        <v>5.4332199999999999E-3</v>
      </c>
      <c r="H1408">
        <f t="shared" si="37"/>
        <v>-994566.78</v>
      </c>
      <c r="I1408" t="str">
        <f t="shared" si="38"/>
        <v>Not Achieved</v>
      </c>
    </row>
    <row r="1409" spans="1:9" x14ac:dyDescent="0.25">
      <c r="A1409" t="s">
        <v>405</v>
      </c>
      <c r="B1409">
        <v>2025</v>
      </c>
      <c r="C1409" t="s">
        <v>9236</v>
      </c>
      <c r="D1409">
        <v>1000000</v>
      </c>
      <c r="E1409">
        <v>1358.95</v>
      </c>
      <c r="G1409" s="34">
        <f t="shared" si="36"/>
        <v>1.35895E-3</v>
      </c>
      <c r="H1409">
        <f t="shared" si="37"/>
        <v>-998641.05</v>
      </c>
      <c r="I1409" t="str">
        <f t="shared" si="38"/>
        <v>Not Achieved</v>
      </c>
    </row>
    <row r="1410" spans="1:9" x14ac:dyDescent="0.25">
      <c r="A1410" t="s">
        <v>405</v>
      </c>
      <c r="B1410">
        <v>2025</v>
      </c>
      <c r="C1410" t="s">
        <v>9237</v>
      </c>
      <c r="D1410">
        <v>1000000</v>
      </c>
      <c r="E1410">
        <v>2927.65</v>
      </c>
      <c r="G1410" s="34">
        <f t="shared" si="36"/>
        <v>2.92765E-3</v>
      </c>
      <c r="H1410">
        <f t="shared" si="37"/>
        <v>-997072.35</v>
      </c>
      <c r="I1410" t="str">
        <f t="shared" si="38"/>
        <v>Not Achieved</v>
      </c>
    </row>
    <row r="1411" spans="1:9" x14ac:dyDescent="0.25">
      <c r="A1411" t="s">
        <v>228</v>
      </c>
      <c r="B1411">
        <v>2024</v>
      </c>
      <c r="C1411" t="s">
        <v>9226</v>
      </c>
      <c r="D1411">
        <v>1200000</v>
      </c>
      <c r="E1411">
        <v>10914.82</v>
      </c>
      <c r="G1411" s="34">
        <f t="shared" si="36"/>
        <v>9.0956833333333334E-3</v>
      </c>
      <c r="H1411">
        <f t="shared" si="37"/>
        <v>-1189085.18</v>
      </c>
      <c r="I1411" t="str">
        <f t="shared" si="38"/>
        <v>Not Achieved</v>
      </c>
    </row>
    <row r="1412" spans="1:9" x14ac:dyDescent="0.25">
      <c r="A1412" t="s">
        <v>228</v>
      </c>
      <c r="B1412">
        <v>2024</v>
      </c>
      <c r="C1412" t="s">
        <v>9227</v>
      </c>
      <c r="D1412">
        <v>1200000</v>
      </c>
      <c r="E1412">
        <v>6853.56</v>
      </c>
      <c r="G1412" s="34">
        <f t="shared" si="36"/>
        <v>5.7113000000000008E-3</v>
      </c>
      <c r="H1412">
        <f t="shared" si="37"/>
        <v>-1193146.44</v>
      </c>
      <c r="I1412" t="str">
        <f t="shared" si="38"/>
        <v>Not Achieved</v>
      </c>
    </row>
    <row r="1413" spans="1:9" x14ac:dyDescent="0.25">
      <c r="A1413" t="s">
        <v>228</v>
      </c>
      <c r="B1413">
        <v>2024</v>
      </c>
      <c r="C1413" t="s">
        <v>9228</v>
      </c>
      <c r="D1413">
        <v>1200000</v>
      </c>
      <c r="E1413">
        <v>14981.710000000001</v>
      </c>
      <c r="G1413" s="34">
        <f t="shared" si="36"/>
        <v>1.2484758333333333E-2</v>
      </c>
      <c r="H1413">
        <f t="shared" si="37"/>
        <v>-1185018.29</v>
      </c>
      <c r="I1413" t="str">
        <f t="shared" si="38"/>
        <v>Not Achieved</v>
      </c>
    </row>
    <row r="1414" spans="1:9" x14ac:dyDescent="0.25">
      <c r="A1414" t="s">
        <v>228</v>
      </c>
      <c r="B1414">
        <v>2024</v>
      </c>
      <c r="C1414" t="s">
        <v>9229</v>
      </c>
      <c r="D1414">
        <v>1200000</v>
      </c>
      <c r="E1414">
        <v>3587.15</v>
      </c>
      <c r="G1414" s="34">
        <f t="shared" si="36"/>
        <v>2.9892916666666666E-3</v>
      </c>
      <c r="H1414">
        <f t="shared" si="37"/>
        <v>-1196412.8500000001</v>
      </c>
      <c r="I1414" t="str">
        <f t="shared" si="38"/>
        <v>Not Achieved</v>
      </c>
    </row>
    <row r="1415" spans="1:9" x14ac:dyDescent="0.25">
      <c r="A1415" t="s">
        <v>228</v>
      </c>
      <c r="B1415">
        <v>2024</v>
      </c>
      <c r="C1415" t="s">
        <v>9231</v>
      </c>
      <c r="D1415">
        <v>1200000</v>
      </c>
      <c r="E1415">
        <v>8957.17</v>
      </c>
      <c r="G1415" s="34">
        <f t="shared" ref="G1415:G1478" si="39">E1415/D1415</f>
        <v>7.4643083333333334E-3</v>
      </c>
      <c r="H1415">
        <f t="shared" ref="H1415:H1478" si="40">E1415-D1415</f>
        <v>-1191042.83</v>
      </c>
      <c r="I1415" t="str">
        <f t="shared" ref="I1415:I1478" si="41">IF(H1415&gt;=0,"Achieved","Not Achieved")</f>
        <v>Not Achieved</v>
      </c>
    </row>
    <row r="1416" spans="1:9" x14ac:dyDescent="0.25">
      <c r="A1416" t="s">
        <v>228</v>
      </c>
      <c r="B1416">
        <v>2024</v>
      </c>
      <c r="C1416" t="s">
        <v>9232</v>
      </c>
      <c r="D1416">
        <v>1200000</v>
      </c>
      <c r="E1416">
        <v>8074.91</v>
      </c>
      <c r="G1416" s="34">
        <f t="shared" si="39"/>
        <v>6.7290916666666667E-3</v>
      </c>
      <c r="H1416">
        <f t="shared" si="40"/>
        <v>-1191925.0900000001</v>
      </c>
      <c r="I1416" t="str">
        <f t="shared" si="41"/>
        <v>Not Achieved</v>
      </c>
    </row>
    <row r="1417" spans="1:9" x14ac:dyDescent="0.25">
      <c r="A1417" t="s">
        <v>228</v>
      </c>
      <c r="B1417">
        <v>2024</v>
      </c>
      <c r="C1417" t="s">
        <v>9233</v>
      </c>
      <c r="D1417">
        <v>1200000</v>
      </c>
      <c r="E1417">
        <v>5352.47</v>
      </c>
      <c r="G1417" s="34">
        <f t="shared" si="39"/>
        <v>4.4603916666666665E-3</v>
      </c>
      <c r="H1417">
        <f t="shared" si="40"/>
        <v>-1194647.53</v>
      </c>
      <c r="I1417" t="str">
        <f t="shared" si="41"/>
        <v>Not Achieved</v>
      </c>
    </row>
    <row r="1418" spans="1:9" x14ac:dyDescent="0.25">
      <c r="A1418" t="s">
        <v>228</v>
      </c>
      <c r="B1418">
        <v>2024</v>
      </c>
      <c r="C1418" t="s">
        <v>9234</v>
      </c>
      <c r="D1418">
        <v>1200000</v>
      </c>
      <c r="E1418">
        <v>15361.599999999999</v>
      </c>
      <c r="G1418" s="34">
        <f t="shared" si="39"/>
        <v>1.2801333333333333E-2</v>
      </c>
      <c r="H1418">
        <f t="shared" si="40"/>
        <v>-1184638.3999999999</v>
      </c>
      <c r="I1418" t="str">
        <f t="shared" si="41"/>
        <v>Not Achieved</v>
      </c>
    </row>
    <row r="1419" spans="1:9" x14ac:dyDescent="0.25">
      <c r="A1419" t="s">
        <v>228</v>
      </c>
      <c r="B1419">
        <v>2025</v>
      </c>
      <c r="C1419" t="s">
        <v>9236</v>
      </c>
      <c r="D1419">
        <v>1200000</v>
      </c>
      <c r="E1419">
        <v>6517.3899999999994</v>
      </c>
      <c r="G1419" s="34">
        <f t="shared" si="39"/>
        <v>5.4311583333333325E-3</v>
      </c>
      <c r="H1419">
        <f t="shared" si="40"/>
        <v>-1193482.6100000001</v>
      </c>
      <c r="I1419" t="str">
        <f t="shared" si="41"/>
        <v>Not Achieved</v>
      </c>
    </row>
    <row r="1420" spans="1:9" x14ac:dyDescent="0.25">
      <c r="A1420" t="s">
        <v>228</v>
      </c>
      <c r="B1420">
        <v>2025</v>
      </c>
      <c r="C1420" t="s">
        <v>9237</v>
      </c>
      <c r="D1420">
        <v>1200000</v>
      </c>
      <c r="E1420">
        <v>3781.9800000000005</v>
      </c>
      <c r="G1420" s="34">
        <f t="shared" si="39"/>
        <v>3.1516500000000002E-3</v>
      </c>
      <c r="H1420">
        <f t="shared" si="40"/>
        <v>-1196218.02</v>
      </c>
      <c r="I1420" t="str">
        <f t="shared" si="41"/>
        <v>Not Achieved</v>
      </c>
    </row>
    <row r="1421" spans="1:9" x14ac:dyDescent="0.25">
      <c r="A1421" t="s">
        <v>74</v>
      </c>
      <c r="B1421">
        <v>2024</v>
      </c>
      <c r="C1421" t="s">
        <v>9227</v>
      </c>
      <c r="D1421">
        <v>2000000</v>
      </c>
      <c r="E1421">
        <v>10570.669999999998</v>
      </c>
      <c r="G1421" s="34">
        <f t="shared" si="39"/>
        <v>5.2853349999999995E-3</v>
      </c>
      <c r="H1421">
        <f t="shared" si="40"/>
        <v>-1989429.33</v>
      </c>
      <c r="I1421" t="str">
        <f t="shared" si="41"/>
        <v>Not Achieved</v>
      </c>
    </row>
    <row r="1422" spans="1:9" x14ac:dyDescent="0.25">
      <c r="A1422" t="s">
        <v>74</v>
      </c>
      <c r="B1422">
        <v>2024</v>
      </c>
      <c r="C1422" t="s">
        <v>9228</v>
      </c>
      <c r="D1422">
        <v>2000000</v>
      </c>
      <c r="E1422">
        <v>4992.2</v>
      </c>
      <c r="G1422" s="34">
        <f t="shared" si="39"/>
        <v>2.4960999999999998E-3</v>
      </c>
      <c r="H1422">
        <f t="shared" si="40"/>
        <v>-1995007.8</v>
      </c>
      <c r="I1422" t="str">
        <f t="shared" si="41"/>
        <v>Not Achieved</v>
      </c>
    </row>
    <row r="1423" spans="1:9" x14ac:dyDescent="0.25">
      <c r="A1423" t="s">
        <v>74</v>
      </c>
      <c r="B1423">
        <v>2024</v>
      </c>
      <c r="C1423" t="s">
        <v>9229</v>
      </c>
      <c r="D1423">
        <v>2000000</v>
      </c>
      <c r="E1423">
        <v>2980.86</v>
      </c>
      <c r="G1423" s="34">
        <f t="shared" si="39"/>
        <v>1.4904300000000001E-3</v>
      </c>
      <c r="H1423">
        <f t="shared" si="40"/>
        <v>-1997019.14</v>
      </c>
      <c r="I1423" t="str">
        <f t="shared" si="41"/>
        <v>Not Achieved</v>
      </c>
    </row>
    <row r="1424" spans="1:9" x14ac:dyDescent="0.25">
      <c r="A1424" t="s">
        <v>74</v>
      </c>
      <c r="B1424">
        <v>2024</v>
      </c>
      <c r="C1424" t="s">
        <v>9231</v>
      </c>
      <c r="D1424">
        <v>2000000</v>
      </c>
      <c r="E1424">
        <v>5140.33</v>
      </c>
      <c r="G1424" s="34">
        <f t="shared" si="39"/>
        <v>2.5701650000000001E-3</v>
      </c>
      <c r="H1424">
        <f t="shared" si="40"/>
        <v>-1994859.67</v>
      </c>
      <c r="I1424" t="str">
        <f t="shared" si="41"/>
        <v>Not Achieved</v>
      </c>
    </row>
    <row r="1425" spans="1:9" x14ac:dyDescent="0.25">
      <c r="A1425" t="s">
        <v>74</v>
      </c>
      <c r="B1425">
        <v>2024</v>
      </c>
      <c r="C1425" t="s">
        <v>9232</v>
      </c>
      <c r="D1425">
        <v>2000000</v>
      </c>
      <c r="E1425">
        <v>21191.33</v>
      </c>
      <c r="G1425" s="34">
        <f t="shared" si="39"/>
        <v>1.0595665000000001E-2</v>
      </c>
      <c r="H1425">
        <f t="shared" si="40"/>
        <v>-1978808.67</v>
      </c>
      <c r="I1425" t="str">
        <f t="shared" si="41"/>
        <v>Not Achieved</v>
      </c>
    </row>
    <row r="1426" spans="1:9" x14ac:dyDescent="0.25">
      <c r="A1426" t="s">
        <v>74</v>
      </c>
      <c r="B1426">
        <v>2024</v>
      </c>
      <c r="C1426" t="s">
        <v>9233</v>
      </c>
      <c r="D1426">
        <v>2000000</v>
      </c>
      <c r="E1426">
        <v>12004.060000000001</v>
      </c>
      <c r="G1426" s="34">
        <f t="shared" si="39"/>
        <v>6.0020300000000011E-3</v>
      </c>
      <c r="H1426">
        <f t="shared" si="40"/>
        <v>-1987995.94</v>
      </c>
      <c r="I1426" t="str">
        <f t="shared" si="41"/>
        <v>Not Achieved</v>
      </c>
    </row>
    <row r="1427" spans="1:9" x14ac:dyDescent="0.25">
      <c r="A1427" t="s">
        <v>74</v>
      </c>
      <c r="B1427">
        <v>2024</v>
      </c>
      <c r="C1427" t="s">
        <v>9234</v>
      </c>
      <c r="D1427">
        <v>2000000</v>
      </c>
      <c r="E1427">
        <v>3303.09</v>
      </c>
      <c r="G1427" s="34">
        <f t="shared" si="39"/>
        <v>1.6515450000000001E-3</v>
      </c>
      <c r="H1427">
        <f t="shared" si="40"/>
        <v>-1996696.91</v>
      </c>
      <c r="I1427" t="str">
        <f t="shared" si="41"/>
        <v>Not Achieved</v>
      </c>
    </row>
    <row r="1428" spans="1:9" x14ac:dyDescent="0.25">
      <c r="A1428" t="s">
        <v>74</v>
      </c>
      <c r="B1428">
        <v>2025</v>
      </c>
      <c r="C1428" t="s">
        <v>9235</v>
      </c>
      <c r="D1428">
        <v>2000000</v>
      </c>
      <c r="E1428">
        <v>1575.97</v>
      </c>
      <c r="G1428" s="34">
        <f t="shared" si="39"/>
        <v>7.8798500000000005E-4</v>
      </c>
      <c r="H1428">
        <f t="shared" si="40"/>
        <v>-1998424.03</v>
      </c>
      <c r="I1428" t="str">
        <f t="shared" si="41"/>
        <v>Not Achieved</v>
      </c>
    </row>
    <row r="1429" spans="1:9" x14ac:dyDescent="0.25">
      <c r="A1429" t="s">
        <v>74</v>
      </c>
      <c r="B1429">
        <v>2025</v>
      </c>
      <c r="C1429" t="s">
        <v>9237</v>
      </c>
      <c r="D1429">
        <v>2000000</v>
      </c>
      <c r="E1429">
        <v>7873.4600000000009</v>
      </c>
      <c r="G1429" s="34">
        <f t="shared" si="39"/>
        <v>3.9367300000000003E-3</v>
      </c>
      <c r="H1429">
        <f t="shared" si="40"/>
        <v>-1992126.54</v>
      </c>
      <c r="I1429" t="str">
        <f t="shared" si="41"/>
        <v>Not Achieved</v>
      </c>
    </row>
    <row r="1430" spans="1:9" x14ac:dyDescent="0.25">
      <c r="A1430" t="s">
        <v>86</v>
      </c>
      <c r="B1430">
        <v>2024</v>
      </c>
      <c r="C1430" t="s">
        <v>9227</v>
      </c>
      <c r="D1430">
        <v>1500000</v>
      </c>
      <c r="E1430">
        <v>9169.48</v>
      </c>
      <c r="G1430" s="34">
        <f t="shared" si="39"/>
        <v>6.1129866666666663E-3</v>
      </c>
      <c r="H1430">
        <f t="shared" si="40"/>
        <v>-1490830.52</v>
      </c>
      <c r="I1430" t="str">
        <f t="shared" si="41"/>
        <v>Not Achieved</v>
      </c>
    </row>
    <row r="1431" spans="1:9" x14ac:dyDescent="0.25">
      <c r="A1431" t="s">
        <v>86</v>
      </c>
      <c r="B1431">
        <v>2024</v>
      </c>
      <c r="C1431" t="s">
        <v>9228</v>
      </c>
      <c r="D1431">
        <v>1500000</v>
      </c>
      <c r="E1431">
        <v>5024.1400000000003</v>
      </c>
      <c r="G1431" s="34">
        <f t="shared" si="39"/>
        <v>3.3494266666666667E-3</v>
      </c>
      <c r="H1431">
        <f t="shared" si="40"/>
        <v>-1494975.86</v>
      </c>
      <c r="I1431" t="str">
        <f t="shared" si="41"/>
        <v>Not Achieved</v>
      </c>
    </row>
    <row r="1432" spans="1:9" x14ac:dyDescent="0.25">
      <c r="A1432" t="s">
        <v>86</v>
      </c>
      <c r="B1432">
        <v>2024</v>
      </c>
      <c r="C1432" t="s">
        <v>9229</v>
      </c>
      <c r="D1432">
        <v>1500000</v>
      </c>
      <c r="E1432">
        <v>3977.78</v>
      </c>
      <c r="G1432" s="34">
        <f t="shared" si="39"/>
        <v>2.6518533333333336E-3</v>
      </c>
      <c r="H1432">
        <f t="shared" si="40"/>
        <v>-1496022.22</v>
      </c>
      <c r="I1432" t="str">
        <f t="shared" si="41"/>
        <v>Not Achieved</v>
      </c>
    </row>
    <row r="1433" spans="1:9" x14ac:dyDescent="0.25">
      <c r="A1433" t="s">
        <v>86</v>
      </c>
      <c r="B1433">
        <v>2024</v>
      </c>
      <c r="C1433" t="s">
        <v>9230</v>
      </c>
      <c r="D1433">
        <v>1500000</v>
      </c>
      <c r="E1433">
        <v>1904.39</v>
      </c>
      <c r="G1433" s="34">
        <f t="shared" si="39"/>
        <v>1.2695933333333334E-3</v>
      </c>
      <c r="H1433">
        <f t="shared" si="40"/>
        <v>-1498095.61</v>
      </c>
      <c r="I1433" t="str">
        <f t="shared" si="41"/>
        <v>Not Achieved</v>
      </c>
    </row>
    <row r="1434" spans="1:9" x14ac:dyDescent="0.25">
      <c r="A1434" t="s">
        <v>86</v>
      </c>
      <c r="B1434">
        <v>2024</v>
      </c>
      <c r="C1434" t="s">
        <v>9231</v>
      </c>
      <c r="D1434">
        <v>1500000</v>
      </c>
      <c r="E1434">
        <v>5965.82</v>
      </c>
      <c r="G1434" s="34">
        <f t="shared" si="39"/>
        <v>3.9772133333333334E-3</v>
      </c>
      <c r="H1434">
        <f t="shared" si="40"/>
        <v>-1494034.18</v>
      </c>
      <c r="I1434" t="str">
        <f t="shared" si="41"/>
        <v>Not Achieved</v>
      </c>
    </row>
    <row r="1435" spans="1:9" x14ac:dyDescent="0.25">
      <c r="A1435" t="s">
        <v>86</v>
      </c>
      <c r="B1435">
        <v>2024</v>
      </c>
      <c r="C1435" t="s">
        <v>9232</v>
      </c>
      <c r="D1435">
        <v>1500000</v>
      </c>
      <c r="E1435">
        <v>1166.0899999999999</v>
      </c>
      <c r="G1435" s="34">
        <f t="shared" si="39"/>
        <v>7.773933333333333E-4</v>
      </c>
      <c r="H1435">
        <f t="shared" si="40"/>
        <v>-1498833.91</v>
      </c>
      <c r="I1435" t="str">
        <f t="shared" si="41"/>
        <v>Not Achieved</v>
      </c>
    </row>
    <row r="1436" spans="1:9" x14ac:dyDescent="0.25">
      <c r="A1436" t="s">
        <v>86</v>
      </c>
      <c r="B1436">
        <v>2024</v>
      </c>
      <c r="C1436" t="s">
        <v>9233</v>
      </c>
      <c r="D1436">
        <v>1500000</v>
      </c>
      <c r="E1436">
        <v>7778.18</v>
      </c>
      <c r="G1436" s="34">
        <f t="shared" si="39"/>
        <v>5.1854533333333336E-3</v>
      </c>
      <c r="H1436">
        <f t="shared" si="40"/>
        <v>-1492221.82</v>
      </c>
      <c r="I1436" t="str">
        <f t="shared" si="41"/>
        <v>Not Achieved</v>
      </c>
    </row>
    <row r="1437" spans="1:9" x14ac:dyDescent="0.25">
      <c r="A1437" t="s">
        <v>86</v>
      </c>
      <c r="B1437">
        <v>2024</v>
      </c>
      <c r="C1437" t="s">
        <v>9234</v>
      </c>
      <c r="D1437">
        <v>1500000</v>
      </c>
      <c r="E1437">
        <v>20792.82</v>
      </c>
      <c r="G1437" s="34">
        <f t="shared" si="39"/>
        <v>1.386188E-2</v>
      </c>
      <c r="H1437">
        <f t="shared" si="40"/>
        <v>-1479207.18</v>
      </c>
      <c r="I1437" t="str">
        <f t="shared" si="41"/>
        <v>Not Achieved</v>
      </c>
    </row>
    <row r="1438" spans="1:9" x14ac:dyDescent="0.25">
      <c r="A1438" t="s">
        <v>86</v>
      </c>
      <c r="B1438">
        <v>2025</v>
      </c>
      <c r="C1438" t="s">
        <v>9236</v>
      </c>
      <c r="D1438">
        <v>1500000</v>
      </c>
      <c r="E1438">
        <v>7045.08</v>
      </c>
      <c r="G1438" s="34">
        <f t="shared" si="39"/>
        <v>4.6967199999999997E-3</v>
      </c>
      <c r="H1438">
        <f t="shared" si="40"/>
        <v>-1492954.92</v>
      </c>
      <c r="I1438" t="str">
        <f t="shared" si="41"/>
        <v>Not Achieved</v>
      </c>
    </row>
    <row r="1439" spans="1:9" x14ac:dyDescent="0.25">
      <c r="A1439" t="s">
        <v>86</v>
      </c>
      <c r="B1439">
        <v>2025</v>
      </c>
      <c r="C1439" t="s">
        <v>9237</v>
      </c>
      <c r="D1439">
        <v>1500000</v>
      </c>
      <c r="E1439">
        <v>8452.48</v>
      </c>
      <c r="G1439" s="34">
        <f t="shared" si="39"/>
        <v>5.6349866666666661E-3</v>
      </c>
      <c r="H1439">
        <f t="shared" si="40"/>
        <v>-1491547.52</v>
      </c>
      <c r="I1439" t="str">
        <f t="shared" si="41"/>
        <v>Not Achieved</v>
      </c>
    </row>
    <row r="1440" spans="1:9" x14ac:dyDescent="0.25">
      <c r="A1440" t="s">
        <v>804</v>
      </c>
      <c r="B1440">
        <v>2024</v>
      </c>
      <c r="C1440" t="s">
        <v>9226</v>
      </c>
      <c r="D1440">
        <v>800000</v>
      </c>
      <c r="E1440">
        <v>6332.44</v>
      </c>
      <c r="G1440" s="34">
        <f t="shared" si="39"/>
        <v>7.9155500000000004E-3</v>
      </c>
      <c r="H1440">
        <f t="shared" si="40"/>
        <v>-793667.56</v>
      </c>
      <c r="I1440" t="str">
        <f t="shared" si="41"/>
        <v>Not Achieved</v>
      </c>
    </row>
    <row r="1441" spans="1:9" x14ac:dyDescent="0.25">
      <c r="A1441" t="s">
        <v>804</v>
      </c>
      <c r="B1441">
        <v>2024</v>
      </c>
      <c r="C1441" t="s">
        <v>9227</v>
      </c>
      <c r="D1441">
        <v>800000</v>
      </c>
      <c r="E1441">
        <v>3714.7299999999996</v>
      </c>
      <c r="G1441" s="34">
        <f t="shared" si="39"/>
        <v>4.6434124999999993E-3</v>
      </c>
      <c r="H1441">
        <f t="shared" si="40"/>
        <v>-796285.27</v>
      </c>
      <c r="I1441" t="str">
        <f t="shared" si="41"/>
        <v>Not Achieved</v>
      </c>
    </row>
    <row r="1442" spans="1:9" x14ac:dyDescent="0.25">
      <c r="A1442" t="s">
        <v>804</v>
      </c>
      <c r="B1442">
        <v>2024</v>
      </c>
      <c r="C1442" t="s">
        <v>9228</v>
      </c>
      <c r="D1442">
        <v>800000</v>
      </c>
      <c r="E1442">
        <v>8719.84</v>
      </c>
      <c r="G1442" s="34">
        <f t="shared" si="39"/>
        <v>1.0899799999999999E-2</v>
      </c>
      <c r="H1442">
        <f t="shared" si="40"/>
        <v>-791280.16</v>
      </c>
      <c r="I1442" t="str">
        <f t="shared" si="41"/>
        <v>Not Achieved</v>
      </c>
    </row>
    <row r="1443" spans="1:9" x14ac:dyDescent="0.25">
      <c r="A1443" t="s">
        <v>804</v>
      </c>
      <c r="B1443">
        <v>2024</v>
      </c>
      <c r="C1443" t="s">
        <v>9229</v>
      </c>
      <c r="D1443">
        <v>800000</v>
      </c>
      <c r="E1443">
        <v>5071.04</v>
      </c>
      <c r="G1443" s="34">
        <f t="shared" si="39"/>
        <v>6.3388000000000003E-3</v>
      </c>
      <c r="H1443">
        <f t="shared" si="40"/>
        <v>-794928.96</v>
      </c>
      <c r="I1443" t="str">
        <f t="shared" si="41"/>
        <v>Not Achieved</v>
      </c>
    </row>
    <row r="1444" spans="1:9" x14ac:dyDescent="0.25">
      <c r="A1444" t="s">
        <v>804</v>
      </c>
      <c r="B1444">
        <v>2024</v>
      </c>
      <c r="C1444" t="s">
        <v>9230</v>
      </c>
      <c r="D1444">
        <v>800000</v>
      </c>
      <c r="E1444">
        <v>3227.43</v>
      </c>
      <c r="G1444" s="34">
        <f t="shared" si="39"/>
        <v>4.0342874999999999E-3</v>
      </c>
      <c r="H1444">
        <f t="shared" si="40"/>
        <v>-796772.57</v>
      </c>
      <c r="I1444" t="str">
        <f t="shared" si="41"/>
        <v>Not Achieved</v>
      </c>
    </row>
    <row r="1445" spans="1:9" x14ac:dyDescent="0.25">
      <c r="A1445" t="s">
        <v>804</v>
      </c>
      <c r="B1445">
        <v>2024</v>
      </c>
      <c r="C1445" t="s">
        <v>9231</v>
      </c>
      <c r="D1445">
        <v>800000</v>
      </c>
      <c r="E1445">
        <v>21695.21</v>
      </c>
      <c r="G1445" s="34">
        <f t="shared" si="39"/>
        <v>2.7119012499999998E-2</v>
      </c>
      <c r="H1445">
        <f t="shared" si="40"/>
        <v>-778304.79</v>
      </c>
      <c r="I1445" t="str">
        <f t="shared" si="41"/>
        <v>Not Achieved</v>
      </c>
    </row>
    <row r="1446" spans="1:9" x14ac:dyDescent="0.25">
      <c r="A1446" t="s">
        <v>804</v>
      </c>
      <c r="B1446">
        <v>2024</v>
      </c>
      <c r="C1446" t="s">
        <v>9232</v>
      </c>
      <c r="D1446">
        <v>800000</v>
      </c>
      <c r="E1446">
        <v>10562.720000000001</v>
      </c>
      <c r="G1446" s="34">
        <f t="shared" si="39"/>
        <v>1.3203400000000002E-2</v>
      </c>
      <c r="H1446">
        <f t="shared" si="40"/>
        <v>-789437.28</v>
      </c>
      <c r="I1446" t="str">
        <f t="shared" si="41"/>
        <v>Not Achieved</v>
      </c>
    </row>
    <row r="1447" spans="1:9" x14ac:dyDescent="0.25">
      <c r="A1447" t="s">
        <v>804</v>
      </c>
      <c r="B1447">
        <v>2024</v>
      </c>
      <c r="C1447" t="s">
        <v>9233</v>
      </c>
      <c r="D1447">
        <v>800000</v>
      </c>
      <c r="E1447">
        <v>10640.71</v>
      </c>
      <c r="G1447" s="34">
        <f t="shared" si="39"/>
        <v>1.3300887499999999E-2</v>
      </c>
      <c r="H1447">
        <f t="shared" si="40"/>
        <v>-789359.29</v>
      </c>
      <c r="I1447" t="str">
        <f t="shared" si="41"/>
        <v>Not Achieved</v>
      </c>
    </row>
    <row r="1448" spans="1:9" x14ac:dyDescent="0.25">
      <c r="A1448" t="s">
        <v>804</v>
      </c>
      <c r="B1448">
        <v>2024</v>
      </c>
      <c r="C1448" t="s">
        <v>9234</v>
      </c>
      <c r="D1448">
        <v>800000</v>
      </c>
      <c r="E1448">
        <v>10738.02</v>
      </c>
      <c r="G1448" s="34">
        <f t="shared" si="39"/>
        <v>1.3422525000000001E-2</v>
      </c>
      <c r="H1448">
        <f t="shared" si="40"/>
        <v>-789261.98</v>
      </c>
      <c r="I1448" t="str">
        <f t="shared" si="41"/>
        <v>Not Achieved</v>
      </c>
    </row>
    <row r="1449" spans="1:9" x14ac:dyDescent="0.25">
      <c r="A1449" t="s">
        <v>804</v>
      </c>
      <c r="B1449">
        <v>2025</v>
      </c>
      <c r="C1449" t="s">
        <v>9235</v>
      </c>
      <c r="D1449">
        <v>800000</v>
      </c>
      <c r="E1449">
        <v>979.54</v>
      </c>
      <c r="G1449" s="34">
        <f t="shared" si="39"/>
        <v>1.2244249999999999E-3</v>
      </c>
      <c r="H1449">
        <f t="shared" si="40"/>
        <v>-799020.46</v>
      </c>
      <c r="I1449" t="str">
        <f t="shared" si="41"/>
        <v>Not Achieved</v>
      </c>
    </row>
    <row r="1450" spans="1:9" x14ac:dyDescent="0.25">
      <c r="A1450" t="s">
        <v>804</v>
      </c>
      <c r="B1450">
        <v>2025</v>
      </c>
      <c r="C1450" t="s">
        <v>9237</v>
      </c>
      <c r="D1450">
        <v>800000</v>
      </c>
      <c r="E1450">
        <v>1286.6600000000001</v>
      </c>
      <c r="G1450" s="34">
        <f t="shared" si="39"/>
        <v>1.6083250000000001E-3</v>
      </c>
      <c r="H1450">
        <f t="shared" si="40"/>
        <v>-798713.34</v>
      </c>
      <c r="I1450" t="str">
        <f t="shared" si="41"/>
        <v>Not Achieved</v>
      </c>
    </row>
    <row r="1451" spans="1:9" x14ac:dyDescent="0.25">
      <c r="A1451" t="s">
        <v>343</v>
      </c>
      <c r="B1451">
        <v>2024</v>
      </c>
      <c r="C1451" t="s">
        <v>9226</v>
      </c>
      <c r="D1451">
        <v>2000000</v>
      </c>
      <c r="E1451">
        <v>5549.18</v>
      </c>
      <c r="G1451" s="34">
        <f t="shared" si="39"/>
        <v>2.77459E-3</v>
      </c>
      <c r="H1451">
        <f t="shared" si="40"/>
        <v>-1994450.82</v>
      </c>
      <c r="I1451" t="str">
        <f t="shared" si="41"/>
        <v>Not Achieved</v>
      </c>
    </row>
    <row r="1452" spans="1:9" x14ac:dyDescent="0.25">
      <c r="A1452" t="s">
        <v>343</v>
      </c>
      <c r="B1452">
        <v>2024</v>
      </c>
      <c r="C1452" t="s">
        <v>9227</v>
      </c>
      <c r="D1452">
        <v>2000000</v>
      </c>
      <c r="E1452">
        <v>3433.75</v>
      </c>
      <c r="G1452" s="34">
        <f t="shared" si="39"/>
        <v>1.7168750000000001E-3</v>
      </c>
      <c r="H1452">
        <f t="shared" si="40"/>
        <v>-1996566.25</v>
      </c>
      <c r="I1452" t="str">
        <f t="shared" si="41"/>
        <v>Not Achieved</v>
      </c>
    </row>
    <row r="1453" spans="1:9" x14ac:dyDescent="0.25">
      <c r="A1453" t="s">
        <v>343</v>
      </c>
      <c r="B1453">
        <v>2024</v>
      </c>
      <c r="C1453" t="s">
        <v>9228</v>
      </c>
      <c r="D1453">
        <v>2000000</v>
      </c>
      <c r="E1453">
        <v>27043.839999999997</v>
      </c>
      <c r="G1453" s="34">
        <f t="shared" si="39"/>
        <v>1.3521919999999998E-2</v>
      </c>
      <c r="H1453">
        <f t="shared" si="40"/>
        <v>-1972956.1599999999</v>
      </c>
      <c r="I1453" t="str">
        <f t="shared" si="41"/>
        <v>Not Achieved</v>
      </c>
    </row>
    <row r="1454" spans="1:9" x14ac:dyDescent="0.25">
      <c r="A1454" t="s">
        <v>343</v>
      </c>
      <c r="B1454">
        <v>2024</v>
      </c>
      <c r="C1454" t="s">
        <v>9230</v>
      </c>
      <c r="D1454">
        <v>2000000</v>
      </c>
      <c r="E1454">
        <v>10087.5</v>
      </c>
      <c r="G1454" s="34">
        <f t="shared" si="39"/>
        <v>5.0437499999999996E-3</v>
      </c>
      <c r="H1454">
        <f t="shared" si="40"/>
        <v>-1989912.5</v>
      </c>
      <c r="I1454" t="str">
        <f t="shared" si="41"/>
        <v>Not Achieved</v>
      </c>
    </row>
    <row r="1455" spans="1:9" x14ac:dyDescent="0.25">
      <c r="A1455" t="s">
        <v>343</v>
      </c>
      <c r="B1455">
        <v>2024</v>
      </c>
      <c r="C1455" t="s">
        <v>9231</v>
      </c>
      <c r="D1455">
        <v>2000000</v>
      </c>
      <c r="E1455">
        <v>5288.72</v>
      </c>
      <c r="G1455" s="34">
        <f t="shared" si="39"/>
        <v>2.6443600000000001E-3</v>
      </c>
      <c r="H1455">
        <f t="shared" si="40"/>
        <v>-1994711.28</v>
      </c>
      <c r="I1455" t="str">
        <f t="shared" si="41"/>
        <v>Not Achieved</v>
      </c>
    </row>
    <row r="1456" spans="1:9" x14ac:dyDescent="0.25">
      <c r="A1456" t="s">
        <v>343</v>
      </c>
      <c r="B1456">
        <v>2024</v>
      </c>
      <c r="C1456" t="s">
        <v>9232</v>
      </c>
      <c r="D1456">
        <v>2000000</v>
      </c>
      <c r="E1456">
        <v>9091.1999999999989</v>
      </c>
      <c r="G1456" s="34">
        <f t="shared" si="39"/>
        <v>4.5455999999999995E-3</v>
      </c>
      <c r="H1456">
        <f t="shared" si="40"/>
        <v>-1990908.8</v>
      </c>
      <c r="I1456" t="str">
        <f t="shared" si="41"/>
        <v>Not Achieved</v>
      </c>
    </row>
    <row r="1457" spans="1:9" x14ac:dyDescent="0.25">
      <c r="A1457" t="s">
        <v>343</v>
      </c>
      <c r="B1457">
        <v>2024</v>
      </c>
      <c r="C1457" t="s">
        <v>9233</v>
      </c>
      <c r="D1457">
        <v>2000000</v>
      </c>
      <c r="E1457">
        <v>7868.15</v>
      </c>
      <c r="G1457" s="34">
        <f t="shared" si="39"/>
        <v>3.9340749999999996E-3</v>
      </c>
      <c r="H1457">
        <f t="shared" si="40"/>
        <v>-1992131.85</v>
      </c>
      <c r="I1457" t="str">
        <f t="shared" si="41"/>
        <v>Not Achieved</v>
      </c>
    </row>
    <row r="1458" spans="1:9" x14ac:dyDescent="0.25">
      <c r="A1458" t="s">
        <v>343</v>
      </c>
      <c r="B1458">
        <v>2024</v>
      </c>
      <c r="C1458" t="s">
        <v>9234</v>
      </c>
      <c r="D1458">
        <v>2000000</v>
      </c>
      <c r="E1458">
        <v>8610.4500000000007</v>
      </c>
      <c r="G1458" s="34">
        <f t="shared" si="39"/>
        <v>4.3052250000000002E-3</v>
      </c>
      <c r="H1458">
        <f t="shared" si="40"/>
        <v>-1991389.55</v>
      </c>
      <c r="I1458" t="str">
        <f t="shared" si="41"/>
        <v>Not Achieved</v>
      </c>
    </row>
    <row r="1459" spans="1:9" x14ac:dyDescent="0.25">
      <c r="A1459" t="s">
        <v>343</v>
      </c>
      <c r="B1459">
        <v>2025</v>
      </c>
      <c r="C1459" t="s">
        <v>9236</v>
      </c>
      <c r="D1459">
        <v>2000000</v>
      </c>
      <c r="E1459">
        <v>12933.88</v>
      </c>
      <c r="G1459" s="34">
        <f t="shared" si="39"/>
        <v>6.46694E-3</v>
      </c>
      <c r="H1459">
        <f t="shared" si="40"/>
        <v>-1987066.12</v>
      </c>
      <c r="I1459" t="str">
        <f t="shared" si="41"/>
        <v>Not Achieved</v>
      </c>
    </row>
    <row r="1460" spans="1:9" x14ac:dyDescent="0.25">
      <c r="A1460" t="s">
        <v>343</v>
      </c>
      <c r="B1460">
        <v>2025</v>
      </c>
      <c r="C1460" t="s">
        <v>9237</v>
      </c>
      <c r="D1460">
        <v>2000000</v>
      </c>
      <c r="E1460">
        <v>1846.3</v>
      </c>
      <c r="G1460" s="34">
        <f t="shared" si="39"/>
        <v>9.2314999999999997E-4</v>
      </c>
      <c r="H1460">
        <f t="shared" si="40"/>
        <v>-1998153.7</v>
      </c>
      <c r="I1460" t="str">
        <f t="shared" si="41"/>
        <v>Not Achieved</v>
      </c>
    </row>
    <row r="1461" spans="1:9" x14ac:dyDescent="0.25">
      <c r="A1461" t="s">
        <v>141</v>
      </c>
      <c r="B1461">
        <v>2024</v>
      </c>
      <c r="C1461" t="s">
        <v>9226</v>
      </c>
      <c r="D1461">
        <v>2000000</v>
      </c>
      <c r="E1461">
        <v>6538.72</v>
      </c>
      <c r="G1461" s="34">
        <f t="shared" si="39"/>
        <v>3.2693600000000002E-3</v>
      </c>
      <c r="H1461">
        <f t="shared" si="40"/>
        <v>-1993461.28</v>
      </c>
      <c r="I1461" t="str">
        <f t="shared" si="41"/>
        <v>Not Achieved</v>
      </c>
    </row>
    <row r="1462" spans="1:9" x14ac:dyDescent="0.25">
      <c r="A1462" t="s">
        <v>141</v>
      </c>
      <c r="B1462">
        <v>2024</v>
      </c>
      <c r="C1462" t="s">
        <v>9227</v>
      </c>
      <c r="D1462">
        <v>2000000</v>
      </c>
      <c r="E1462">
        <v>27906.989999999998</v>
      </c>
      <c r="G1462" s="34">
        <f t="shared" si="39"/>
        <v>1.3953495E-2</v>
      </c>
      <c r="H1462">
        <f t="shared" si="40"/>
        <v>-1972093.01</v>
      </c>
      <c r="I1462" t="str">
        <f t="shared" si="41"/>
        <v>Not Achieved</v>
      </c>
    </row>
    <row r="1463" spans="1:9" x14ac:dyDescent="0.25">
      <c r="A1463" t="s">
        <v>141</v>
      </c>
      <c r="B1463">
        <v>2024</v>
      </c>
      <c r="C1463" t="s">
        <v>9228</v>
      </c>
      <c r="D1463">
        <v>2000000</v>
      </c>
      <c r="E1463">
        <v>5117.38</v>
      </c>
      <c r="G1463" s="34">
        <f t="shared" si="39"/>
        <v>2.5586900000000002E-3</v>
      </c>
      <c r="H1463">
        <f t="shared" si="40"/>
        <v>-1994882.62</v>
      </c>
      <c r="I1463" t="str">
        <f t="shared" si="41"/>
        <v>Not Achieved</v>
      </c>
    </row>
    <row r="1464" spans="1:9" x14ac:dyDescent="0.25">
      <c r="A1464" t="s">
        <v>141</v>
      </c>
      <c r="B1464">
        <v>2024</v>
      </c>
      <c r="C1464" t="s">
        <v>9229</v>
      </c>
      <c r="D1464">
        <v>2000000</v>
      </c>
      <c r="E1464">
        <v>7043.59</v>
      </c>
      <c r="G1464" s="34">
        <f t="shared" si="39"/>
        <v>3.5217949999999999E-3</v>
      </c>
      <c r="H1464">
        <f t="shared" si="40"/>
        <v>-1992956.41</v>
      </c>
      <c r="I1464" t="str">
        <f t="shared" si="41"/>
        <v>Not Achieved</v>
      </c>
    </row>
    <row r="1465" spans="1:9" x14ac:dyDescent="0.25">
      <c r="A1465" t="s">
        <v>141</v>
      </c>
      <c r="B1465">
        <v>2024</v>
      </c>
      <c r="C1465" t="s">
        <v>9230</v>
      </c>
      <c r="D1465">
        <v>2000000</v>
      </c>
      <c r="E1465">
        <v>10225.43</v>
      </c>
      <c r="G1465" s="34">
        <f t="shared" si="39"/>
        <v>5.1127150000000003E-3</v>
      </c>
      <c r="H1465">
        <f t="shared" si="40"/>
        <v>-1989774.57</v>
      </c>
      <c r="I1465" t="str">
        <f t="shared" si="41"/>
        <v>Not Achieved</v>
      </c>
    </row>
    <row r="1466" spans="1:9" x14ac:dyDescent="0.25">
      <c r="A1466" t="s">
        <v>141</v>
      </c>
      <c r="B1466">
        <v>2024</v>
      </c>
      <c r="C1466" t="s">
        <v>9231</v>
      </c>
      <c r="D1466">
        <v>2000000</v>
      </c>
      <c r="E1466">
        <v>9435.57</v>
      </c>
      <c r="G1466" s="34">
        <f t="shared" si="39"/>
        <v>4.7177849999999995E-3</v>
      </c>
      <c r="H1466">
        <f t="shared" si="40"/>
        <v>-1990564.43</v>
      </c>
      <c r="I1466" t="str">
        <f t="shared" si="41"/>
        <v>Not Achieved</v>
      </c>
    </row>
    <row r="1467" spans="1:9" x14ac:dyDescent="0.25">
      <c r="A1467" t="s">
        <v>141</v>
      </c>
      <c r="B1467">
        <v>2024</v>
      </c>
      <c r="C1467" t="s">
        <v>9232</v>
      </c>
      <c r="D1467">
        <v>2000000</v>
      </c>
      <c r="E1467">
        <v>27033.919999999998</v>
      </c>
      <c r="G1467" s="34">
        <f t="shared" si="39"/>
        <v>1.351696E-2</v>
      </c>
      <c r="H1467">
        <f t="shared" si="40"/>
        <v>-1972966.08</v>
      </c>
      <c r="I1467" t="str">
        <f t="shared" si="41"/>
        <v>Not Achieved</v>
      </c>
    </row>
    <row r="1468" spans="1:9" x14ac:dyDescent="0.25">
      <c r="A1468" t="s">
        <v>141</v>
      </c>
      <c r="B1468">
        <v>2024</v>
      </c>
      <c r="C1468" t="s">
        <v>9233</v>
      </c>
      <c r="D1468">
        <v>2000000</v>
      </c>
      <c r="E1468">
        <v>7102.24</v>
      </c>
      <c r="G1468" s="34">
        <f t="shared" si="39"/>
        <v>3.5511200000000001E-3</v>
      </c>
      <c r="H1468">
        <f t="shared" si="40"/>
        <v>-1992897.76</v>
      </c>
      <c r="I1468" t="str">
        <f t="shared" si="41"/>
        <v>Not Achieved</v>
      </c>
    </row>
    <row r="1469" spans="1:9" x14ac:dyDescent="0.25">
      <c r="A1469" t="s">
        <v>141</v>
      </c>
      <c r="B1469">
        <v>2024</v>
      </c>
      <c r="C1469" t="s">
        <v>9234</v>
      </c>
      <c r="D1469">
        <v>2000000</v>
      </c>
      <c r="E1469">
        <v>6236.8600000000006</v>
      </c>
      <c r="G1469" s="34">
        <f t="shared" si="39"/>
        <v>3.1184300000000002E-3</v>
      </c>
      <c r="H1469">
        <f t="shared" si="40"/>
        <v>-1993763.14</v>
      </c>
      <c r="I1469" t="str">
        <f t="shared" si="41"/>
        <v>Not Achieved</v>
      </c>
    </row>
    <row r="1470" spans="1:9" x14ac:dyDescent="0.25">
      <c r="A1470" t="s">
        <v>141</v>
      </c>
      <c r="B1470">
        <v>2025</v>
      </c>
      <c r="C1470" t="s">
        <v>9236</v>
      </c>
      <c r="D1470">
        <v>2000000</v>
      </c>
      <c r="E1470">
        <v>10550.43</v>
      </c>
      <c r="G1470" s="34">
        <f t="shared" si="39"/>
        <v>5.2752149999999998E-3</v>
      </c>
      <c r="H1470">
        <f t="shared" si="40"/>
        <v>-1989449.57</v>
      </c>
      <c r="I1470" t="str">
        <f t="shared" si="41"/>
        <v>Not Achieved</v>
      </c>
    </row>
    <row r="1471" spans="1:9" x14ac:dyDescent="0.25">
      <c r="A1471" t="s">
        <v>141</v>
      </c>
      <c r="B1471">
        <v>2025</v>
      </c>
      <c r="C1471" t="s">
        <v>9237</v>
      </c>
      <c r="D1471">
        <v>2000000</v>
      </c>
      <c r="E1471">
        <v>2751.96</v>
      </c>
      <c r="G1471" s="34">
        <f t="shared" si="39"/>
        <v>1.37598E-3</v>
      </c>
      <c r="H1471">
        <f t="shared" si="40"/>
        <v>-1997248.04</v>
      </c>
      <c r="I1471" t="str">
        <f t="shared" si="41"/>
        <v>Not Achieved</v>
      </c>
    </row>
    <row r="1472" spans="1:9" x14ac:dyDescent="0.25">
      <c r="A1472" t="s">
        <v>525</v>
      </c>
      <c r="B1472">
        <v>2024</v>
      </c>
      <c r="C1472" t="s">
        <v>9226</v>
      </c>
      <c r="D1472">
        <v>800000</v>
      </c>
      <c r="E1472">
        <v>1957.48</v>
      </c>
      <c r="G1472" s="34">
        <f t="shared" si="39"/>
        <v>2.44685E-3</v>
      </c>
      <c r="H1472">
        <f t="shared" si="40"/>
        <v>-798042.52</v>
      </c>
      <c r="I1472" t="str">
        <f t="shared" si="41"/>
        <v>Not Achieved</v>
      </c>
    </row>
    <row r="1473" spans="1:9" x14ac:dyDescent="0.25">
      <c r="A1473" t="s">
        <v>525</v>
      </c>
      <c r="B1473">
        <v>2024</v>
      </c>
      <c r="C1473" t="s">
        <v>9227</v>
      </c>
      <c r="D1473">
        <v>800000</v>
      </c>
      <c r="E1473">
        <v>506.26</v>
      </c>
      <c r="G1473" s="34">
        <f t="shared" si="39"/>
        <v>6.3282499999999995E-4</v>
      </c>
      <c r="H1473">
        <f t="shared" si="40"/>
        <v>-799493.74</v>
      </c>
      <c r="I1473" t="str">
        <f t="shared" si="41"/>
        <v>Not Achieved</v>
      </c>
    </row>
    <row r="1474" spans="1:9" x14ac:dyDescent="0.25">
      <c r="A1474" t="s">
        <v>525</v>
      </c>
      <c r="B1474">
        <v>2024</v>
      </c>
      <c r="C1474" t="s">
        <v>9229</v>
      </c>
      <c r="D1474">
        <v>800000</v>
      </c>
      <c r="E1474">
        <v>5237.09</v>
      </c>
      <c r="G1474" s="34">
        <f t="shared" si="39"/>
        <v>6.5463624999999998E-3</v>
      </c>
      <c r="H1474">
        <f t="shared" si="40"/>
        <v>-794762.91</v>
      </c>
      <c r="I1474" t="str">
        <f t="shared" si="41"/>
        <v>Not Achieved</v>
      </c>
    </row>
    <row r="1475" spans="1:9" x14ac:dyDescent="0.25">
      <c r="A1475" t="s">
        <v>525</v>
      </c>
      <c r="B1475">
        <v>2024</v>
      </c>
      <c r="C1475" t="s">
        <v>9230</v>
      </c>
      <c r="D1475">
        <v>800000</v>
      </c>
      <c r="E1475">
        <v>7770.4</v>
      </c>
      <c r="G1475" s="34">
        <f t="shared" si="39"/>
        <v>9.7129999999999994E-3</v>
      </c>
      <c r="H1475">
        <f t="shared" si="40"/>
        <v>-792229.6</v>
      </c>
      <c r="I1475" t="str">
        <f t="shared" si="41"/>
        <v>Not Achieved</v>
      </c>
    </row>
    <row r="1476" spans="1:9" x14ac:dyDescent="0.25">
      <c r="A1476" t="s">
        <v>525</v>
      </c>
      <c r="B1476">
        <v>2024</v>
      </c>
      <c r="C1476" t="s">
        <v>9231</v>
      </c>
      <c r="D1476">
        <v>800000</v>
      </c>
      <c r="E1476">
        <v>13218.279999999999</v>
      </c>
      <c r="G1476" s="34">
        <f t="shared" si="39"/>
        <v>1.6522849999999999E-2</v>
      </c>
      <c r="H1476">
        <f t="shared" si="40"/>
        <v>-786781.72</v>
      </c>
      <c r="I1476" t="str">
        <f t="shared" si="41"/>
        <v>Not Achieved</v>
      </c>
    </row>
    <row r="1477" spans="1:9" x14ac:dyDescent="0.25">
      <c r="A1477" t="s">
        <v>525</v>
      </c>
      <c r="B1477">
        <v>2024</v>
      </c>
      <c r="C1477" t="s">
        <v>9232</v>
      </c>
      <c r="D1477">
        <v>800000</v>
      </c>
      <c r="E1477">
        <v>2605.7600000000002</v>
      </c>
      <c r="G1477" s="34">
        <f t="shared" si="39"/>
        <v>3.2572000000000005E-3</v>
      </c>
      <c r="H1477">
        <f t="shared" si="40"/>
        <v>-797394.24</v>
      </c>
      <c r="I1477" t="str">
        <f t="shared" si="41"/>
        <v>Not Achieved</v>
      </c>
    </row>
    <row r="1478" spans="1:9" x14ac:dyDescent="0.25">
      <c r="A1478" t="s">
        <v>525</v>
      </c>
      <c r="B1478">
        <v>2024</v>
      </c>
      <c r="C1478" t="s">
        <v>9233</v>
      </c>
      <c r="D1478">
        <v>800000</v>
      </c>
      <c r="E1478">
        <v>11633.64</v>
      </c>
      <c r="G1478" s="34">
        <f t="shared" si="39"/>
        <v>1.4542049999999999E-2</v>
      </c>
      <c r="H1478">
        <f t="shared" si="40"/>
        <v>-788366.36</v>
      </c>
      <c r="I1478" t="str">
        <f t="shared" si="41"/>
        <v>Not Achieved</v>
      </c>
    </row>
    <row r="1479" spans="1:9" x14ac:dyDescent="0.25">
      <c r="A1479" t="s">
        <v>525</v>
      </c>
      <c r="B1479">
        <v>2024</v>
      </c>
      <c r="C1479" t="s">
        <v>9234</v>
      </c>
      <c r="D1479">
        <v>800000</v>
      </c>
      <c r="E1479">
        <v>7042.47</v>
      </c>
      <c r="G1479" s="34">
        <f t="shared" ref="G1479:G1542" si="42">E1479/D1479</f>
        <v>8.8030875000000008E-3</v>
      </c>
      <c r="H1479">
        <f t="shared" ref="H1479:H1542" si="43">E1479-D1479</f>
        <v>-792957.53</v>
      </c>
      <c r="I1479" t="str">
        <f t="shared" ref="I1479:I1542" si="44">IF(H1479&gt;=0,"Achieved","Not Achieved")</f>
        <v>Not Achieved</v>
      </c>
    </row>
    <row r="1480" spans="1:9" x14ac:dyDescent="0.25">
      <c r="A1480" t="s">
        <v>525</v>
      </c>
      <c r="B1480">
        <v>2025</v>
      </c>
      <c r="C1480" t="s">
        <v>9235</v>
      </c>
      <c r="D1480">
        <v>800000</v>
      </c>
      <c r="E1480">
        <v>3387.01</v>
      </c>
      <c r="G1480" s="34">
        <f t="shared" si="42"/>
        <v>4.2337625E-3</v>
      </c>
      <c r="H1480">
        <f t="shared" si="43"/>
        <v>-796612.99</v>
      </c>
      <c r="I1480" t="str">
        <f t="shared" si="44"/>
        <v>Not Achieved</v>
      </c>
    </row>
    <row r="1481" spans="1:9" x14ac:dyDescent="0.25">
      <c r="A1481" t="s">
        <v>525</v>
      </c>
      <c r="B1481">
        <v>2025</v>
      </c>
      <c r="C1481" t="s">
        <v>9237</v>
      </c>
      <c r="D1481">
        <v>800000</v>
      </c>
      <c r="E1481">
        <v>23767.309999999998</v>
      </c>
      <c r="G1481" s="34">
        <f t="shared" si="42"/>
        <v>2.9709137499999996E-2</v>
      </c>
      <c r="H1481">
        <f t="shared" si="43"/>
        <v>-776232.69</v>
      </c>
      <c r="I1481" t="str">
        <f t="shared" si="44"/>
        <v>Not Achieved</v>
      </c>
    </row>
    <row r="1482" spans="1:9" x14ac:dyDescent="0.25">
      <c r="A1482" t="s">
        <v>273</v>
      </c>
      <c r="B1482">
        <v>2024</v>
      </c>
      <c r="C1482" t="s">
        <v>9226</v>
      </c>
      <c r="D1482">
        <v>2500000</v>
      </c>
      <c r="E1482">
        <v>9866.58</v>
      </c>
      <c r="G1482" s="34">
        <f t="shared" si="42"/>
        <v>3.9466320000000003E-3</v>
      </c>
      <c r="H1482">
        <f t="shared" si="43"/>
        <v>-2490133.42</v>
      </c>
      <c r="I1482" t="str">
        <f t="shared" si="44"/>
        <v>Not Achieved</v>
      </c>
    </row>
    <row r="1483" spans="1:9" x14ac:dyDescent="0.25">
      <c r="A1483" t="s">
        <v>273</v>
      </c>
      <c r="B1483">
        <v>2024</v>
      </c>
      <c r="C1483" t="s">
        <v>9228</v>
      </c>
      <c r="D1483">
        <v>2500000</v>
      </c>
      <c r="E1483">
        <v>5407.18</v>
      </c>
      <c r="G1483" s="34">
        <f t="shared" si="42"/>
        <v>2.1628720000000001E-3</v>
      </c>
      <c r="H1483">
        <f t="shared" si="43"/>
        <v>-2494592.8199999998</v>
      </c>
      <c r="I1483" t="str">
        <f t="shared" si="44"/>
        <v>Not Achieved</v>
      </c>
    </row>
    <row r="1484" spans="1:9" x14ac:dyDescent="0.25">
      <c r="A1484" t="s">
        <v>273</v>
      </c>
      <c r="B1484">
        <v>2024</v>
      </c>
      <c r="C1484" t="s">
        <v>9229</v>
      </c>
      <c r="D1484">
        <v>2500000</v>
      </c>
      <c r="E1484">
        <v>2505.85</v>
      </c>
      <c r="G1484" s="34">
        <f t="shared" si="42"/>
        <v>1.00234E-3</v>
      </c>
      <c r="H1484">
        <f t="shared" si="43"/>
        <v>-2497494.15</v>
      </c>
      <c r="I1484" t="str">
        <f t="shared" si="44"/>
        <v>Not Achieved</v>
      </c>
    </row>
    <row r="1485" spans="1:9" x14ac:dyDescent="0.25">
      <c r="A1485" t="s">
        <v>273</v>
      </c>
      <c r="B1485">
        <v>2024</v>
      </c>
      <c r="C1485" t="s">
        <v>9230</v>
      </c>
      <c r="D1485">
        <v>2500000</v>
      </c>
      <c r="E1485">
        <v>6515.5999999999995</v>
      </c>
      <c r="G1485" s="34">
        <f t="shared" si="42"/>
        <v>2.6062399999999997E-3</v>
      </c>
      <c r="H1485">
        <f t="shared" si="43"/>
        <v>-2493484.4</v>
      </c>
      <c r="I1485" t="str">
        <f t="shared" si="44"/>
        <v>Not Achieved</v>
      </c>
    </row>
    <row r="1486" spans="1:9" x14ac:dyDescent="0.25">
      <c r="A1486" t="s">
        <v>273</v>
      </c>
      <c r="B1486">
        <v>2024</v>
      </c>
      <c r="C1486" t="s">
        <v>9231</v>
      </c>
      <c r="D1486">
        <v>2500000</v>
      </c>
      <c r="E1486">
        <v>4440.8999999999996</v>
      </c>
      <c r="G1486" s="34">
        <f t="shared" si="42"/>
        <v>1.7763599999999998E-3</v>
      </c>
      <c r="H1486">
        <f t="shared" si="43"/>
        <v>-2495559.1</v>
      </c>
      <c r="I1486" t="str">
        <f t="shared" si="44"/>
        <v>Not Achieved</v>
      </c>
    </row>
    <row r="1487" spans="1:9" x14ac:dyDescent="0.25">
      <c r="A1487" t="s">
        <v>273</v>
      </c>
      <c r="B1487">
        <v>2024</v>
      </c>
      <c r="C1487" t="s">
        <v>9232</v>
      </c>
      <c r="D1487">
        <v>2500000</v>
      </c>
      <c r="E1487">
        <v>7632.16</v>
      </c>
      <c r="G1487" s="34">
        <f t="shared" si="42"/>
        <v>3.0528639999999998E-3</v>
      </c>
      <c r="H1487">
        <f t="shared" si="43"/>
        <v>-2492367.84</v>
      </c>
      <c r="I1487" t="str">
        <f t="shared" si="44"/>
        <v>Not Achieved</v>
      </c>
    </row>
    <row r="1488" spans="1:9" x14ac:dyDescent="0.25">
      <c r="A1488" t="s">
        <v>273</v>
      </c>
      <c r="B1488">
        <v>2024</v>
      </c>
      <c r="C1488" t="s">
        <v>9233</v>
      </c>
      <c r="D1488">
        <v>2500000</v>
      </c>
      <c r="E1488">
        <v>12639.71</v>
      </c>
      <c r="G1488" s="34">
        <f t="shared" si="42"/>
        <v>5.0558840000000001E-3</v>
      </c>
      <c r="H1488">
        <f t="shared" si="43"/>
        <v>-2487360.29</v>
      </c>
      <c r="I1488" t="str">
        <f t="shared" si="44"/>
        <v>Not Achieved</v>
      </c>
    </row>
    <row r="1489" spans="1:9" x14ac:dyDescent="0.25">
      <c r="A1489" t="s">
        <v>273</v>
      </c>
      <c r="B1489">
        <v>2025</v>
      </c>
      <c r="C1489" t="s">
        <v>9235</v>
      </c>
      <c r="D1489">
        <v>2500000</v>
      </c>
      <c r="E1489">
        <v>4571.42</v>
      </c>
      <c r="G1489" s="34">
        <f t="shared" si="42"/>
        <v>1.828568E-3</v>
      </c>
      <c r="H1489">
        <f t="shared" si="43"/>
        <v>-2495428.58</v>
      </c>
      <c r="I1489" t="str">
        <f t="shared" si="44"/>
        <v>Not Achieved</v>
      </c>
    </row>
    <row r="1490" spans="1:9" x14ac:dyDescent="0.25">
      <c r="A1490" t="s">
        <v>273</v>
      </c>
      <c r="B1490">
        <v>2025</v>
      </c>
      <c r="C1490" t="s">
        <v>9236</v>
      </c>
      <c r="D1490">
        <v>2500000</v>
      </c>
      <c r="E1490">
        <v>10890.7</v>
      </c>
      <c r="G1490" s="34">
        <f t="shared" si="42"/>
        <v>4.3562800000000006E-3</v>
      </c>
      <c r="H1490">
        <f t="shared" si="43"/>
        <v>-2489109.2999999998</v>
      </c>
      <c r="I1490" t="str">
        <f t="shared" si="44"/>
        <v>Not Achieved</v>
      </c>
    </row>
    <row r="1491" spans="1:9" x14ac:dyDescent="0.25">
      <c r="A1491" t="s">
        <v>273</v>
      </c>
      <c r="B1491">
        <v>2025</v>
      </c>
      <c r="C1491" t="s">
        <v>9237</v>
      </c>
      <c r="D1491">
        <v>2500000</v>
      </c>
      <c r="E1491">
        <v>2128.66</v>
      </c>
      <c r="G1491" s="34">
        <f t="shared" si="42"/>
        <v>8.5146399999999991E-4</v>
      </c>
      <c r="H1491">
        <f t="shared" si="43"/>
        <v>-2497871.34</v>
      </c>
      <c r="I1491" t="str">
        <f t="shared" si="44"/>
        <v>Not Achieved</v>
      </c>
    </row>
    <row r="1492" spans="1:9" x14ac:dyDescent="0.25">
      <c r="A1492" t="s">
        <v>699</v>
      </c>
      <c r="B1492">
        <v>2024</v>
      </c>
      <c r="C1492" t="s">
        <v>9227</v>
      </c>
      <c r="D1492">
        <v>1500000</v>
      </c>
      <c r="E1492">
        <v>2409.2800000000002</v>
      </c>
      <c r="G1492" s="34">
        <f t="shared" si="42"/>
        <v>1.6061866666666669E-3</v>
      </c>
      <c r="H1492">
        <f t="shared" si="43"/>
        <v>-1497590.72</v>
      </c>
      <c r="I1492" t="str">
        <f t="shared" si="44"/>
        <v>Not Achieved</v>
      </c>
    </row>
    <row r="1493" spans="1:9" x14ac:dyDescent="0.25">
      <c r="A1493" t="s">
        <v>699</v>
      </c>
      <c r="B1493">
        <v>2024</v>
      </c>
      <c r="C1493" t="s">
        <v>9228</v>
      </c>
      <c r="D1493">
        <v>1500000</v>
      </c>
      <c r="E1493">
        <v>4784.5599999999995</v>
      </c>
      <c r="G1493" s="34">
        <f t="shared" si="42"/>
        <v>3.1897066666666664E-3</v>
      </c>
      <c r="H1493">
        <f t="shared" si="43"/>
        <v>-1495215.44</v>
      </c>
      <c r="I1493" t="str">
        <f t="shared" si="44"/>
        <v>Not Achieved</v>
      </c>
    </row>
    <row r="1494" spans="1:9" x14ac:dyDescent="0.25">
      <c r="A1494" t="s">
        <v>699</v>
      </c>
      <c r="B1494">
        <v>2024</v>
      </c>
      <c r="C1494" t="s">
        <v>9229</v>
      </c>
      <c r="D1494">
        <v>1500000</v>
      </c>
      <c r="E1494">
        <v>6064.5300000000007</v>
      </c>
      <c r="G1494" s="34">
        <f t="shared" si="42"/>
        <v>4.0430200000000005E-3</v>
      </c>
      <c r="H1494">
        <f t="shared" si="43"/>
        <v>-1493935.47</v>
      </c>
      <c r="I1494" t="str">
        <f t="shared" si="44"/>
        <v>Not Achieved</v>
      </c>
    </row>
    <row r="1495" spans="1:9" x14ac:dyDescent="0.25">
      <c r="A1495" t="s">
        <v>699</v>
      </c>
      <c r="B1495">
        <v>2024</v>
      </c>
      <c r="C1495" t="s">
        <v>9230</v>
      </c>
      <c r="D1495">
        <v>1500000</v>
      </c>
      <c r="E1495">
        <v>2802.07</v>
      </c>
      <c r="G1495" s="34">
        <f t="shared" si="42"/>
        <v>1.8680466666666667E-3</v>
      </c>
      <c r="H1495">
        <f t="shared" si="43"/>
        <v>-1497197.93</v>
      </c>
      <c r="I1495" t="str">
        <f t="shared" si="44"/>
        <v>Not Achieved</v>
      </c>
    </row>
    <row r="1496" spans="1:9" x14ac:dyDescent="0.25">
      <c r="A1496" t="s">
        <v>699</v>
      </c>
      <c r="B1496">
        <v>2024</v>
      </c>
      <c r="C1496" t="s">
        <v>9231</v>
      </c>
      <c r="D1496">
        <v>1500000</v>
      </c>
      <c r="E1496">
        <v>3246.24</v>
      </c>
      <c r="G1496" s="34">
        <f t="shared" si="42"/>
        <v>2.16416E-3</v>
      </c>
      <c r="H1496">
        <f t="shared" si="43"/>
        <v>-1496753.76</v>
      </c>
      <c r="I1496" t="str">
        <f t="shared" si="44"/>
        <v>Not Achieved</v>
      </c>
    </row>
    <row r="1497" spans="1:9" x14ac:dyDescent="0.25">
      <c r="A1497" t="s">
        <v>699</v>
      </c>
      <c r="B1497">
        <v>2024</v>
      </c>
      <c r="C1497" t="s">
        <v>9232</v>
      </c>
      <c r="D1497">
        <v>1500000</v>
      </c>
      <c r="E1497">
        <v>10355.790000000001</v>
      </c>
      <c r="G1497" s="34">
        <f t="shared" si="42"/>
        <v>6.9038600000000004E-3</v>
      </c>
      <c r="H1497">
        <f t="shared" si="43"/>
        <v>-1489644.21</v>
      </c>
      <c r="I1497" t="str">
        <f t="shared" si="44"/>
        <v>Not Achieved</v>
      </c>
    </row>
    <row r="1498" spans="1:9" x14ac:dyDescent="0.25">
      <c r="A1498" t="s">
        <v>699</v>
      </c>
      <c r="B1498">
        <v>2024</v>
      </c>
      <c r="C1498" t="s">
        <v>9233</v>
      </c>
      <c r="D1498">
        <v>1500000</v>
      </c>
      <c r="E1498">
        <v>19911.909999999996</v>
      </c>
      <c r="G1498" s="34">
        <f t="shared" si="42"/>
        <v>1.3274606666666664E-2</v>
      </c>
      <c r="H1498">
        <f t="shared" si="43"/>
        <v>-1480088.09</v>
      </c>
      <c r="I1498" t="str">
        <f t="shared" si="44"/>
        <v>Not Achieved</v>
      </c>
    </row>
    <row r="1499" spans="1:9" x14ac:dyDescent="0.25">
      <c r="A1499" t="s">
        <v>699</v>
      </c>
      <c r="B1499">
        <v>2024</v>
      </c>
      <c r="C1499" t="s">
        <v>9234</v>
      </c>
      <c r="D1499">
        <v>1500000</v>
      </c>
      <c r="E1499">
        <v>18781.75</v>
      </c>
      <c r="G1499" s="34">
        <f t="shared" si="42"/>
        <v>1.2521166666666667E-2</v>
      </c>
      <c r="H1499">
        <f t="shared" si="43"/>
        <v>-1481218.25</v>
      </c>
      <c r="I1499" t="str">
        <f t="shared" si="44"/>
        <v>Not Achieved</v>
      </c>
    </row>
    <row r="1500" spans="1:9" x14ac:dyDescent="0.25">
      <c r="A1500" t="s">
        <v>699</v>
      </c>
      <c r="B1500">
        <v>2025</v>
      </c>
      <c r="C1500" t="s">
        <v>9235</v>
      </c>
      <c r="D1500">
        <v>1500000</v>
      </c>
      <c r="E1500">
        <v>1260.42</v>
      </c>
      <c r="G1500" s="34">
        <f t="shared" si="42"/>
        <v>8.4028E-4</v>
      </c>
      <c r="H1500">
        <f t="shared" si="43"/>
        <v>-1498739.58</v>
      </c>
      <c r="I1500" t="str">
        <f t="shared" si="44"/>
        <v>Not Achieved</v>
      </c>
    </row>
    <row r="1501" spans="1:9" x14ac:dyDescent="0.25">
      <c r="A1501" t="s">
        <v>699</v>
      </c>
      <c r="B1501">
        <v>2025</v>
      </c>
      <c r="C1501" t="s">
        <v>9236</v>
      </c>
      <c r="D1501">
        <v>1500000</v>
      </c>
      <c r="E1501">
        <v>3193.52</v>
      </c>
      <c r="G1501" s="34">
        <f t="shared" si="42"/>
        <v>2.1290133333333335E-3</v>
      </c>
      <c r="H1501">
        <f t="shared" si="43"/>
        <v>-1496806.48</v>
      </c>
      <c r="I1501" t="str">
        <f t="shared" si="44"/>
        <v>Not Achieved</v>
      </c>
    </row>
    <row r="1502" spans="1:9" x14ac:dyDescent="0.25">
      <c r="A1502" t="s">
        <v>699</v>
      </c>
      <c r="B1502">
        <v>2025</v>
      </c>
      <c r="C1502" t="s">
        <v>9237</v>
      </c>
      <c r="D1502">
        <v>1500000</v>
      </c>
      <c r="E1502">
        <v>2514.2400000000002</v>
      </c>
      <c r="G1502" s="34">
        <f t="shared" si="42"/>
        <v>1.6761600000000001E-3</v>
      </c>
      <c r="H1502">
        <f t="shared" si="43"/>
        <v>-1497485.76</v>
      </c>
      <c r="I1502" t="str">
        <f t="shared" si="44"/>
        <v>Not Achieved</v>
      </c>
    </row>
    <row r="1503" spans="1:9" x14ac:dyDescent="0.25">
      <c r="A1503" t="s">
        <v>245</v>
      </c>
      <c r="B1503">
        <v>2024</v>
      </c>
      <c r="C1503" t="s">
        <v>9227</v>
      </c>
      <c r="D1503">
        <v>1500000</v>
      </c>
      <c r="E1503">
        <v>11182.66</v>
      </c>
      <c r="G1503" s="34">
        <f t="shared" si="42"/>
        <v>7.4551066666666667E-3</v>
      </c>
      <c r="H1503">
        <f t="shared" si="43"/>
        <v>-1488817.34</v>
      </c>
      <c r="I1503" t="str">
        <f t="shared" si="44"/>
        <v>Not Achieved</v>
      </c>
    </row>
    <row r="1504" spans="1:9" x14ac:dyDescent="0.25">
      <c r="A1504" t="s">
        <v>245</v>
      </c>
      <c r="B1504">
        <v>2024</v>
      </c>
      <c r="C1504" t="s">
        <v>9228</v>
      </c>
      <c r="D1504">
        <v>1500000</v>
      </c>
      <c r="E1504">
        <v>8810</v>
      </c>
      <c r="G1504" s="34">
        <f t="shared" si="42"/>
        <v>5.8733333333333337E-3</v>
      </c>
      <c r="H1504">
        <f t="shared" si="43"/>
        <v>-1491190</v>
      </c>
      <c r="I1504" t="str">
        <f t="shared" si="44"/>
        <v>Not Achieved</v>
      </c>
    </row>
    <row r="1505" spans="1:9" x14ac:dyDescent="0.25">
      <c r="A1505" t="s">
        <v>245</v>
      </c>
      <c r="B1505">
        <v>2024</v>
      </c>
      <c r="C1505" t="s">
        <v>9229</v>
      </c>
      <c r="D1505">
        <v>1500000</v>
      </c>
      <c r="E1505">
        <v>2580.42</v>
      </c>
      <c r="G1505" s="34">
        <f t="shared" si="42"/>
        <v>1.72028E-3</v>
      </c>
      <c r="H1505">
        <f t="shared" si="43"/>
        <v>-1497419.58</v>
      </c>
      <c r="I1505" t="str">
        <f t="shared" si="44"/>
        <v>Not Achieved</v>
      </c>
    </row>
    <row r="1506" spans="1:9" x14ac:dyDescent="0.25">
      <c r="A1506" t="s">
        <v>245</v>
      </c>
      <c r="B1506">
        <v>2024</v>
      </c>
      <c r="C1506" t="s">
        <v>9230</v>
      </c>
      <c r="D1506">
        <v>1500000</v>
      </c>
      <c r="E1506">
        <v>2515.14</v>
      </c>
      <c r="G1506" s="34">
        <f t="shared" si="42"/>
        <v>1.67676E-3</v>
      </c>
      <c r="H1506">
        <f t="shared" si="43"/>
        <v>-1497484.86</v>
      </c>
      <c r="I1506" t="str">
        <f t="shared" si="44"/>
        <v>Not Achieved</v>
      </c>
    </row>
    <row r="1507" spans="1:9" x14ac:dyDescent="0.25">
      <c r="A1507" t="s">
        <v>245</v>
      </c>
      <c r="B1507">
        <v>2024</v>
      </c>
      <c r="C1507" t="s">
        <v>9231</v>
      </c>
      <c r="D1507">
        <v>1500000</v>
      </c>
      <c r="E1507">
        <v>1679.37</v>
      </c>
      <c r="G1507" s="34">
        <f t="shared" si="42"/>
        <v>1.11958E-3</v>
      </c>
      <c r="H1507">
        <f t="shared" si="43"/>
        <v>-1498320.63</v>
      </c>
      <c r="I1507" t="str">
        <f t="shared" si="44"/>
        <v>Not Achieved</v>
      </c>
    </row>
    <row r="1508" spans="1:9" x14ac:dyDescent="0.25">
      <c r="A1508" t="s">
        <v>245</v>
      </c>
      <c r="B1508">
        <v>2024</v>
      </c>
      <c r="C1508" t="s">
        <v>9232</v>
      </c>
      <c r="D1508">
        <v>1500000</v>
      </c>
      <c r="E1508">
        <v>6129.02</v>
      </c>
      <c r="G1508" s="34">
        <f t="shared" si="42"/>
        <v>4.0860133333333335E-3</v>
      </c>
      <c r="H1508">
        <f t="shared" si="43"/>
        <v>-1493870.98</v>
      </c>
      <c r="I1508" t="str">
        <f t="shared" si="44"/>
        <v>Not Achieved</v>
      </c>
    </row>
    <row r="1509" spans="1:9" x14ac:dyDescent="0.25">
      <c r="A1509" t="s">
        <v>245</v>
      </c>
      <c r="B1509">
        <v>2024</v>
      </c>
      <c r="C1509" t="s">
        <v>9233</v>
      </c>
      <c r="D1509">
        <v>1500000</v>
      </c>
      <c r="E1509">
        <v>10592.9</v>
      </c>
      <c r="G1509" s="34">
        <f t="shared" si="42"/>
        <v>7.0619333333333334E-3</v>
      </c>
      <c r="H1509">
        <f t="shared" si="43"/>
        <v>-1489407.1</v>
      </c>
      <c r="I1509" t="str">
        <f t="shared" si="44"/>
        <v>Not Achieved</v>
      </c>
    </row>
    <row r="1510" spans="1:9" x14ac:dyDescent="0.25">
      <c r="A1510" t="s">
        <v>245</v>
      </c>
      <c r="B1510">
        <v>2024</v>
      </c>
      <c r="C1510" t="s">
        <v>9234</v>
      </c>
      <c r="D1510">
        <v>1500000</v>
      </c>
      <c r="E1510">
        <v>12864.98</v>
      </c>
      <c r="G1510" s="34">
        <f t="shared" si="42"/>
        <v>8.5766533333333332E-3</v>
      </c>
      <c r="H1510">
        <f t="shared" si="43"/>
        <v>-1487135.02</v>
      </c>
      <c r="I1510" t="str">
        <f t="shared" si="44"/>
        <v>Not Achieved</v>
      </c>
    </row>
    <row r="1511" spans="1:9" x14ac:dyDescent="0.25">
      <c r="A1511" t="s">
        <v>245</v>
      </c>
      <c r="B1511">
        <v>2025</v>
      </c>
      <c r="C1511" t="s">
        <v>9237</v>
      </c>
      <c r="D1511">
        <v>1500000</v>
      </c>
      <c r="E1511">
        <v>4299.99</v>
      </c>
      <c r="G1511" s="34">
        <f t="shared" si="42"/>
        <v>2.86666E-3</v>
      </c>
      <c r="H1511">
        <f t="shared" si="43"/>
        <v>-1495700.01</v>
      </c>
      <c r="I1511" t="str">
        <f t="shared" si="44"/>
        <v>Not Achieved</v>
      </c>
    </row>
    <row r="1512" spans="1:9" x14ac:dyDescent="0.25">
      <c r="A1512" t="s">
        <v>357</v>
      </c>
      <c r="B1512">
        <v>2024</v>
      </c>
      <c r="C1512" t="s">
        <v>9226</v>
      </c>
      <c r="D1512">
        <v>1000000</v>
      </c>
      <c r="E1512">
        <v>12568.92</v>
      </c>
      <c r="G1512" s="34">
        <f t="shared" si="42"/>
        <v>1.2568920000000001E-2</v>
      </c>
      <c r="H1512">
        <f t="shared" si="43"/>
        <v>-987431.08</v>
      </c>
      <c r="I1512" t="str">
        <f t="shared" si="44"/>
        <v>Not Achieved</v>
      </c>
    </row>
    <row r="1513" spans="1:9" x14ac:dyDescent="0.25">
      <c r="A1513" t="s">
        <v>357</v>
      </c>
      <c r="B1513">
        <v>2024</v>
      </c>
      <c r="C1513" t="s">
        <v>9227</v>
      </c>
      <c r="D1513">
        <v>1000000</v>
      </c>
      <c r="E1513">
        <v>2608.9699999999998</v>
      </c>
      <c r="G1513" s="34">
        <f t="shared" si="42"/>
        <v>2.60897E-3</v>
      </c>
      <c r="H1513">
        <f t="shared" si="43"/>
        <v>-997391.03</v>
      </c>
      <c r="I1513" t="str">
        <f t="shared" si="44"/>
        <v>Not Achieved</v>
      </c>
    </row>
    <row r="1514" spans="1:9" x14ac:dyDescent="0.25">
      <c r="A1514" t="s">
        <v>357</v>
      </c>
      <c r="B1514">
        <v>2024</v>
      </c>
      <c r="C1514" t="s">
        <v>9229</v>
      </c>
      <c r="D1514">
        <v>1000000</v>
      </c>
      <c r="E1514">
        <v>2944.8</v>
      </c>
      <c r="G1514" s="34">
        <f t="shared" si="42"/>
        <v>2.9448E-3</v>
      </c>
      <c r="H1514">
        <f t="shared" si="43"/>
        <v>-997055.2</v>
      </c>
      <c r="I1514" t="str">
        <f t="shared" si="44"/>
        <v>Not Achieved</v>
      </c>
    </row>
    <row r="1515" spans="1:9" x14ac:dyDescent="0.25">
      <c r="A1515" t="s">
        <v>357</v>
      </c>
      <c r="B1515">
        <v>2024</v>
      </c>
      <c r="C1515" t="s">
        <v>9230</v>
      </c>
      <c r="D1515">
        <v>1000000</v>
      </c>
      <c r="E1515">
        <v>5210.63</v>
      </c>
      <c r="G1515" s="34">
        <f t="shared" si="42"/>
        <v>5.2106299999999999E-3</v>
      </c>
      <c r="H1515">
        <f t="shared" si="43"/>
        <v>-994789.37</v>
      </c>
      <c r="I1515" t="str">
        <f t="shared" si="44"/>
        <v>Not Achieved</v>
      </c>
    </row>
    <row r="1516" spans="1:9" x14ac:dyDescent="0.25">
      <c r="A1516" t="s">
        <v>357</v>
      </c>
      <c r="B1516">
        <v>2024</v>
      </c>
      <c r="C1516" t="s">
        <v>9231</v>
      </c>
      <c r="D1516">
        <v>1000000</v>
      </c>
      <c r="E1516">
        <v>1924.63</v>
      </c>
      <c r="G1516" s="34">
        <f t="shared" si="42"/>
        <v>1.9246300000000001E-3</v>
      </c>
      <c r="H1516">
        <f t="shared" si="43"/>
        <v>-998075.37</v>
      </c>
      <c r="I1516" t="str">
        <f t="shared" si="44"/>
        <v>Not Achieved</v>
      </c>
    </row>
    <row r="1517" spans="1:9" x14ac:dyDescent="0.25">
      <c r="A1517" t="s">
        <v>357</v>
      </c>
      <c r="B1517">
        <v>2024</v>
      </c>
      <c r="C1517" t="s">
        <v>9232</v>
      </c>
      <c r="D1517">
        <v>1000000</v>
      </c>
      <c r="E1517">
        <v>28767.18</v>
      </c>
      <c r="G1517" s="34">
        <f t="shared" si="42"/>
        <v>2.876718E-2</v>
      </c>
      <c r="H1517">
        <f t="shared" si="43"/>
        <v>-971232.82</v>
      </c>
      <c r="I1517" t="str">
        <f t="shared" si="44"/>
        <v>Not Achieved</v>
      </c>
    </row>
    <row r="1518" spans="1:9" x14ac:dyDescent="0.25">
      <c r="A1518" t="s">
        <v>357</v>
      </c>
      <c r="B1518">
        <v>2024</v>
      </c>
      <c r="C1518" t="s">
        <v>9233</v>
      </c>
      <c r="D1518">
        <v>1000000</v>
      </c>
      <c r="E1518">
        <v>12264.41</v>
      </c>
      <c r="G1518" s="34">
        <f t="shared" si="42"/>
        <v>1.226441E-2</v>
      </c>
      <c r="H1518">
        <f t="shared" si="43"/>
        <v>-987735.59</v>
      </c>
      <c r="I1518" t="str">
        <f t="shared" si="44"/>
        <v>Not Achieved</v>
      </c>
    </row>
    <row r="1519" spans="1:9" x14ac:dyDescent="0.25">
      <c r="A1519" t="s">
        <v>357</v>
      </c>
      <c r="B1519">
        <v>2024</v>
      </c>
      <c r="C1519" t="s">
        <v>9234</v>
      </c>
      <c r="D1519">
        <v>1000000</v>
      </c>
      <c r="E1519">
        <v>17396.72</v>
      </c>
      <c r="G1519" s="34">
        <f t="shared" si="42"/>
        <v>1.7396720000000001E-2</v>
      </c>
      <c r="H1519">
        <f t="shared" si="43"/>
        <v>-982603.28</v>
      </c>
      <c r="I1519" t="str">
        <f t="shared" si="44"/>
        <v>Not Achieved</v>
      </c>
    </row>
    <row r="1520" spans="1:9" x14ac:dyDescent="0.25">
      <c r="A1520" t="s">
        <v>357</v>
      </c>
      <c r="B1520">
        <v>2025</v>
      </c>
      <c r="C1520" t="s">
        <v>9235</v>
      </c>
      <c r="D1520">
        <v>1000000</v>
      </c>
      <c r="E1520">
        <v>703.39</v>
      </c>
      <c r="G1520" s="34">
        <f t="shared" si="42"/>
        <v>7.0339000000000003E-4</v>
      </c>
      <c r="H1520">
        <f t="shared" si="43"/>
        <v>-999296.61</v>
      </c>
      <c r="I1520" t="str">
        <f t="shared" si="44"/>
        <v>Not Achieved</v>
      </c>
    </row>
    <row r="1521" spans="1:9" x14ac:dyDescent="0.25">
      <c r="A1521" t="s">
        <v>357</v>
      </c>
      <c r="B1521">
        <v>2025</v>
      </c>
      <c r="C1521" t="s">
        <v>9236</v>
      </c>
      <c r="D1521">
        <v>1000000</v>
      </c>
      <c r="E1521">
        <v>3050.3199999999997</v>
      </c>
      <c r="G1521" s="34">
        <f t="shared" si="42"/>
        <v>3.0503199999999996E-3</v>
      </c>
      <c r="H1521">
        <f t="shared" si="43"/>
        <v>-996949.68</v>
      </c>
      <c r="I1521" t="str">
        <f t="shared" si="44"/>
        <v>Not Achieved</v>
      </c>
    </row>
    <row r="1522" spans="1:9" x14ac:dyDescent="0.25">
      <c r="A1522" t="s">
        <v>357</v>
      </c>
      <c r="B1522">
        <v>2025</v>
      </c>
      <c r="C1522" t="s">
        <v>9237</v>
      </c>
      <c r="D1522">
        <v>1000000</v>
      </c>
      <c r="E1522">
        <v>6068.13</v>
      </c>
      <c r="G1522" s="34">
        <f t="shared" si="42"/>
        <v>6.0681299999999997E-3</v>
      </c>
      <c r="H1522">
        <f t="shared" si="43"/>
        <v>-993931.87</v>
      </c>
      <c r="I1522" t="str">
        <f t="shared" si="44"/>
        <v>Not Achieved</v>
      </c>
    </row>
    <row r="1523" spans="1:9" x14ac:dyDescent="0.25">
      <c r="A1523" t="s">
        <v>610</v>
      </c>
      <c r="B1523">
        <v>2024</v>
      </c>
      <c r="C1523" t="s">
        <v>9226</v>
      </c>
      <c r="D1523">
        <v>1200000</v>
      </c>
      <c r="E1523">
        <v>8336.619999999999</v>
      </c>
      <c r="G1523" s="34">
        <f t="shared" si="42"/>
        <v>6.9471833333333323E-3</v>
      </c>
      <c r="H1523">
        <f t="shared" si="43"/>
        <v>-1191663.3799999999</v>
      </c>
      <c r="I1523" t="str">
        <f t="shared" si="44"/>
        <v>Not Achieved</v>
      </c>
    </row>
    <row r="1524" spans="1:9" x14ac:dyDescent="0.25">
      <c r="A1524" t="s">
        <v>610</v>
      </c>
      <c r="B1524">
        <v>2024</v>
      </c>
      <c r="C1524" t="s">
        <v>9227</v>
      </c>
      <c r="D1524">
        <v>1200000</v>
      </c>
      <c r="E1524">
        <v>9075.84</v>
      </c>
      <c r="G1524" s="34">
        <f t="shared" si="42"/>
        <v>7.5632E-3</v>
      </c>
      <c r="H1524">
        <f t="shared" si="43"/>
        <v>-1190924.1599999999</v>
      </c>
      <c r="I1524" t="str">
        <f t="shared" si="44"/>
        <v>Not Achieved</v>
      </c>
    </row>
    <row r="1525" spans="1:9" x14ac:dyDescent="0.25">
      <c r="A1525" t="s">
        <v>610</v>
      </c>
      <c r="B1525">
        <v>2024</v>
      </c>
      <c r="C1525" t="s">
        <v>9228</v>
      </c>
      <c r="D1525">
        <v>1200000</v>
      </c>
      <c r="E1525">
        <v>11528.52</v>
      </c>
      <c r="G1525" s="34">
        <f t="shared" si="42"/>
        <v>9.6071000000000004E-3</v>
      </c>
      <c r="H1525">
        <f t="shared" si="43"/>
        <v>-1188471.48</v>
      </c>
      <c r="I1525" t="str">
        <f t="shared" si="44"/>
        <v>Not Achieved</v>
      </c>
    </row>
    <row r="1526" spans="1:9" x14ac:dyDescent="0.25">
      <c r="A1526" t="s">
        <v>610</v>
      </c>
      <c r="B1526">
        <v>2024</v>
      </c>
      <c r="C1526" t="s">
        <v>9229</v>
      </c>
      <c r="D1526">
        <v>1200000</v>
      </c>
      <c r="E1526">
        <v>3132.56</v>
      </c>
      <c r="G1526" s="34">
        <f t="shared" si="42"/>
        <v>2.6104666666666668E-3</v>
      </c>
      <c r="H1526">
        <f t="shared" si="43"/>
        <v>-1196867.44</v>
      </c>
      <c r="I1526" t="str">
        <f t="shared" si="44"/>
        <v>Not Achieved</v>
      </c>
    </row>
    <row r="1527" spans="1:9" x14ac:dyDescent="0.25">
      <c r="A1527" t="s">
        <v>610</v>
      </c>
      <c r="B1527">
        <v>2024</v>
      </c>
      <c r="C1527" t="s">
        <v>9230</v>
      </c>
      <c r="D1527">
        <v>1200000</v>
      </c>
      <c r="E1527">
        <v>4138.53</v>
      </c>
      <c r="G1527" s="34">
        <f t="shared" si="42"/>
        <v>3.4487749999999998E-3</v>
      </c>
      <c r="H1527">
        <f t="shared" si="43"/>
        <v>-1195861.47</v>
      </c>
      <c r="I1527" t="str">
        <f t="shared" si="44"/>
        <v>Not Achieved</v>
      </c>
    </row>
    <row r="1528" spans="1:9" x14ac:dyDescent="0.25">
      <c r="A1528" t="s">
        <v>610</v>
      </c>
      <c r="B1528">
        <v>2024</v>
      </c>
      <c r="C1528" t="s">
        <v>9231</v>
      </c>
      <c r="D1528">
        <v>1200000</v>
      </c>
      <c r="E1528">
        <v>12344.529999999999</v>
      </c>
      <c r="G1528" s="34">
        <f t="shared" si="42"/>
        <v>1.0287108333333333E-2</v>
      </c>
      <c r="H1528">
        <f t="shared" si="43"/>
        <v>-1187655.47</v>
      </c>
      <c r="I1528" t="str">
        <f t="shared" si="44"/>
        <v>Not Achieved</v>
      </c>
    </row>
    <row r="1529" spans="1:9" x14ac:dyDescent="0.25">
      <c r="A1529" t="s">
        <v>610</v>
      </c>
      <c r="B1529">
        <v>2024</v>
      </c>
      <c r="C1529" t="s">
        <v>9232</v>
      </c>
      <c r="D1529">
        <v>1200000</v>
      </c>
      <c r="E1529">
        <v>6878.33</v>
      </c>
      <c r="G1529" s="34">
        <f t="shared" si="42"/>
        <v>5.7319416666666663E-3</v>
      </c>
      <c r="H1529">
        <f t="shared" si="43"/>
        <v>-1193121.67</v>
      </c>
      <c r="I1529" t="str">
        <f t="shared" si="44"/>
        <v>Not Achieved</v>
      </c>
    </row>
    <row r="1530" spans="1:9" x14ac:dyDescent="0.25">
      <c r="A1530" t="s">
        <v>610</v>
      </c>
      <c r="B1530">
        <v>2024</v>
      </c>
      <c r="C1530" t="s">
        <v>9233</v>
      </c>
      <c r="D1530">
        <v>1200000</v>
      </c>
      <c r="E1530">
        <v>5550.78</v>
      </c>
      <c r="G1530" s="34">
        <f t="shared" si="42"/>
        <v>4.6256499999999994E-3</v>
      </c>
      <c r="H1530">
        <f t="shared" si="43"/>
        <v>-1194449.22</v>
      </c>
      <c r="I1530" t="str">
        <f t="shared" si="44"/>
        <v>Not Achieved</v>
      </c>
    </row>
    <row r="1531" spans="1:9" x14ac:dyDescent="0.25">
      <c r="A1531" t="s">
        <v>610</v>
      </c>
      <c r="B1531">
        <v>2024</v>
      </c>
      <c r="C1531" t="s">
        <v>9234</v>
      </c>
      <c r="D1531">
        <v>1200000</v>
      </c>
      <c r="E1531">
        <v>12000.95</v>
      </c>
      <c r="G1531" s="34">
        <f t="shared" si="42"/>
        <v>1.0000791666666667E-2</v>
      </c>
      <c r="H1531">
        <f t="shared" si="43"/>
        <v>-1187999.05</v>
      </c>
      <c r="I1531" t="str">
        <f t="shared" si="44"/>
        <v>Not Achieved</v>
      </c>
    </row>
    <row r="1532" spans="1:9" x14ac:dyDescent="0.25">
      <c r="A1532" t="s">
        <v>610</v>
      </c>
      <c r="B1532">
        <v>2025</v>
      </c>
      <c r="C1532" t="s">
        <v>9235</v>
      </c>
      <c r="D1532">
        <v>1200000</v>
      </c>
      <c r="E1532">
        <v>2597.6799999999998</v>
      </c>
      <c r="G1532" s="34">
        <f t="shared" si="42"/>
        <v>2.164733333333333E-3</v>
      </c>
      <c r="H1532">
        <f t="shared" si="43"/>
        <v>-1197402.32</v>
      </c>
      <c r="I1532" t="str">
        <f t="shared" si="44"/>
        <v>Not Achieved</v>
      </c>
    </row>
    <row r="1533" spans="1:9" x14ac:dyDescent="0.25">
      <c r="A1533" t="s">
        <v>610</v>
      </c>
      <c r="B1533">
        <v>2025</v>
      </c>
      <c r="C1533" t="s">
        <v>9236</v>
      </c>
      <c r="D1533">
        <v>1200000</v>
      </c>
      <c r="E1533">
        <v>1537.9199999999998</v>
      </c>
      <c r="G1533" s="34">
        <f t="shared" si="42"/>
        <v>1.2815999999999999E-3</v>
      </c>
      <c r="H1533">
        <f t="shared" si="43"/>
        <v>-1198462.08</v>
      </c>
      <c r="I1533" t="str">
        <f t="shared" si="44"/>
        <v>Not Achieved</v>
      </c>
    </row>
    <row r="1534" spans="1:9" x14ac:dyDescent="0.25">
      <c r="A1534" t="s">
        <v>610</v>
      </c>
      <c r="B1534">
        <v>2025</v>
      </c>
      <c r="C1534" t="s">
        <v>9237</v>
      </c>
      <c r="D1534">
        <v>1200000</v>
      </c>
      <c r="E1534">
        <v>11254.369999999999</v>
      </c>
      <c r="G1534" s="34">
        <f t="shared" si="42"/>
        <v>9.3786416666666664E-3</v>
      </c>
      <c r="H1534">
        <f t="shared" si="43"/>
        <v>-1188745.6299999999</v>
      </c>
      <c r="I1534" t="str">
        <f t="shared" si="44"/>
        <v>Not Achieved</v>
      </c>
    </row>
    <row r="1535" spans="1:9" x14ac:dyDescent="0.25">
      <c r="A1535" t="s">
        <v>447</v>
      </c>
      <c r="B1535">
        <v>2024</v>
      </c>
      <c r="C1535" t="s">
        <v>9227</v>
      </c>
      <c r="D1535">
        <v>1500000</v>
      </c>
      <c r="E1535">
        <v>7227</v>
      </c>
      <c r="G1535" s="34">
        <f t="shared" si="42"/>
        <v>4.8180000000000002E-3</v>
      </c>
      <c r="H1535">
        <f t="shared" si="43"/>
        <v>-1492773</v>
      </c>
      <c r="I1535" t="str">
        <f t="shared" si="44"/>
        <v>Not Achieved</v>
      </c>
    </row>
    <row r="1536" spans="1:9" x14ac:dyDescent="0.25">
      <c r="A1536" t="s">
        <v>447</v>
      </c>
      <c r="B1536">
        <v>2024</v>
      </c>
      <c r="C1536" t="s">
        <v>9228</v>
      </c>
      <c r="D1536">
        <v>1500000</v>
      </c>
      <c r="E1536">
        <v>3763.83</v>
      </c>
      <c r="G1536" s="34">
        <f t="shared" si="42"/>
        <v>2.5092199999999999E-3</v>
      </c>
      <c r="H1536">
        <f t="shared" si="43"/>
        <v>-1496236.17</v>
      </c>
      <c r="I1536" t="str">
        <f t="shared" si="44"/>
        <v>Not Achieved</v>
      </c>
    </row>
    <row r="1537" spans="1:9" x14ac:dyDescent="0.25">
      <c r="A1537" t="s">
        <v>447</v>
      </c>
      <c r="B1537">
        <v>2024</v>
      </c>
      <c r="C1537" t="s">
        <v>9232</v>
      </c>
      <c r="D1537">
        <v>1500000</v>
      </c>
      <c r="E1537">
        <v>9633.4</v>
      </c>
      <c r="G1537" s="34">
        <f t="shared" si="42"/>
        <v>6.4222666666666666E-3</v>
      </c>
      <c r="H1537">
        <f t="shared" si="43"/>
        <v>-1490366.6</v>
      </c>
      <c r="I1537" t="str">
        <f t="shared" si="44"/>
        <v>Not Achieved</v>
      </c>
    </row>
    <row r="1538" spans="1:9" x14ac:dyDescent="0.25">
      <c r="A1538" t="s">
        <v>447</v>
      </c>
      <c r="B1538">
        <v>2024</v>
      </c>
      <c r="C1538" t="s">
        <v>9234</v>
      </c>
      <c r="D1538">
        <v>1500000</v>
      </c>
      <c r="E1538">
        <v>701.03</v>
      </c>
      <c r="G1538" s="34">
        <f t="shared" si="42"/>
        <v>4.6735333333333332E-4</v>
      </c>
      <c r="H1538">
        <f t="shared" si="43"/>
        <v>-1499298.97</v>
      </c>
      <c r="I1538" t="str">
        <f t="shared" si="44"/>
        <v>Not Achieved</v>
      </c>
    </row>
    <row r="1539" spans="1:9" x14ac:dyDescent="0.25">
      <c r="A1539" t="s">
        <v>375</v>
      </c>
      <c r="B1539">
        <v>2024</v>
      </c>
      <c r="C1539" t="s">
        <v>9226</v>
      </c>
      <c r="D1539">
        <v>1500000</v>
      </c>
      <c r="E1539">
        <v>3176.7</v>
      </c>
      <c r="G1539" s="34">
        <f t="shared" si="42"/>
        <v>2.1178E-3</v>
      </c>
      <c r="H1539">
        <f t="shared" si="43"/>
        <v>-1496823.3</v>
      </c>
      <c r="I1539" t="str">
        <f t="shared" si="44"/>
        <v>Not Achieved</v>
      </c>
    </row>
    <row r="1540" spans="1:9" x14ac:dyDescent="0.25">
      <c r="A1540" t="s">
        <v>375</v>
      </c>
      <c r="B1540">
        <v>2024</v>
      </c>
      <c r="C1540" t="s">
        <v>9227</v>
      </c>
      <c r="D1540">
        <v>1500000</v>
      </c>
      <c r="E1540">
        <v>2328.7800000000002</v>
      </c>
      <c r="G1540" s="34">
        <f t="shared" si="42"/>
        <v>1.5525200000000002E-3</v>
      </c>
      <c r="H1540">
        <f t="shared" si="43"/>
        <v>-1497671.22</v>
      </c>
      <c r="I1540" t="str">
        <f t="shared" si="44"/>
        <v>Not Achieved</v>
      </c>
    </row>
    <row r="1541" spans="1:9" x14ac:dyDescent="0.25">
      <c r="A1541" t="s">
        <v>375</v>
      </c>
      <c r="B1541">
        <v>2024</v>
      </c>
      <c r="C1541" t="s">
        <v>9228</v>
      </c>
      <c r="D1541">
        <v>1500000</v>
      </c>
      <c r="E1541">
        <v>4428.87</v>
      </c>
      <c r="G1541" s="34">
        <f t="shared" si="42"/>
        <v>2.9525799999999998E-3</v>
      </c>
      <c r="H1541">
        <f t="shared" si="43"/>
        <v>-1495571.13</v>
      </c>
      <c r="I1541" t="str">
        <f t="shared" si="44"/>
        <v>Not Achieved</v>
      </c>
    </row>
    <row r="1542" spans="1:9" x14ac:dyDescent="0.25">
      <c r="A1542" t="s">
        <v>375</v>
      </c>
      <c r="B1542">
        <v>2024</v>
      </c>
      <c r="C1542" t="s">
        <v>9229</v>
      </c>
      <c r="D1542">
        <v>1500000</v>
      </c>
      <c r="E1542">
        <v>2820.43</v>
      </c>
      <c r="G1542" s="34">
        <f t="shared" si="42"/>
        <v>1.8802866666666666E-3</v>
      </c>
      <c r="H1542">
        <f t="shared" si="43"/>
        <v>-1497179.57</v>
      </c>
      <c r="I1542" t="str">
        <f t="shared" si="44"/>
        <v>Not Achieved</v>
      </c>
    </row>
    <row r="1543" spans="1:9" x14ac:dyDescent="0.25">
      <c r="A1543" t="s">
        <v>375</v>
      </c>
      <c r="B1543">
        <v>2024</v>
      </c>
      <c r="C1543" t="s">
        <v>9230</v>
      </c>
      <c r="D1543">
        <v>1500000</v>
      </c>
      <c r="E1543">
        <v>5238.6499999999996</v>
      </c>
      <c r="G1543" s="34">
        <f t="shared" ref="G1543:G1606" si="45">E1543/D1543</f>
        <v>3.4924333333333332E-3</v>
      </c>
      <c r="H1543">
        <f t="shared" ref="H1543:H1606" si="46">E1543-D1543</f>
        <v>-1494761.35</v>
      </c>
      <c r="I1543" t="str">
        <f t="shared" ref="I1543:I1606" si="47">IF(H1543&gt;=0,"Achieved","Not Achieved")</f>
        <v>Not Achieved</v>
      </c>
    </row>
    <row r="1544" spans="1:9" x14ac:dyDescent="0.25">
      <c r="A1544" t="s">
        <v>375</v>
      </c>
      <c r="B1544">
        <v>2024</v>
      </c>
      <c r="C1544" t="s">
        <v>9231</v>
      </c>
      <c r="D1544">
        <v>1500000</v>
      </c>
      <c r="E1544">
        <v>1514.26</v>
      </c>
      <c r="G1544" s="34">
        <f t="shared" si="45"/>
        <v>1.0095066666666666E-3</v>
      </c>
      <c r="H1544">
        <f t="shared" si="46"/>
        <v>-1498485.74</v>
      </c>
      <c r="I1544" t="str">
        <f t="shared" si="47"/>
        <v>Not Achieved</v>
      </c>
    </row>
    <row r="1545" spans="1:9" x14ac:dyDescent="0.25">
      <c r="A1545" t="s">
        <v>375</v>
      </c>
      <c r="B1545">
        <v>2024</v>
      </c>
      <c r="C1545" t="s">
        <v>9232</v>
      </c>
      <c r="D1545">
        <v>1500000</v>
      </c>
      <c r="E1545">
        <v>9735.5</v>
      </c>
      <c r="G1545" s="34">
        <f t="shared" si="45"/>
        <v>6.4903333333333332E-3</v>
      </c>
      <c r="H1545">
        <f t="shared" si="46"/>
        <v>-1490264.5</v>
      </c>
      <c r="I1545" t="str">
        <f t="shared" si="47"/>
        <v>Not Achieved</v>
      </c>
    </row>
    <row r="1546" spans="1:9" x14ac:dyDescent="0.25">
      <c r="A1546" t="s">
        <v>375</v>
      </c>
      <c r="B1546">
        <v>2024</v>
      </c>
      <c r="C1546" t="s">
        <v>9233</v>
      </c>
      <c r="D1546">
        <v>1500000</v>
      </c>
      <c r="E1546">
        <v>20270.759999999998</v>
      </c>
      <c r="G1546" s="34">
        <f t="shared" si="45"/>
        <v>1.3513839999999999E-2</v>
      </c>
      <c r="H1546">
        <f t="shared" si="46"/>
        <v>-1479729.24</v>
      </c>
      <c r="I1546" t="str">
        <f t="shared" si="47"/>
        <v>Not Achieved</v>
      </c>
    </row>
    <row r="1547" spans="1:9" x14ac:dyDescent="0.25">
      <c r="A1547" t="s">
        <v>375</v>
      </c>
      <c r="B1547">
        <v>2024</v>
      </c>
      <c r="C1547" t="s">
        <v>9234</v>
      </c>
      <c r="D1547">
        <v>1500000</v>
      </c>
      <c r="E1547">
        <v>6214.3099999999995</v>
      </c>
      <c r="G1547" s="34">
        <f t="shared" si="45"/>
        <v>4.1428733333333332E-3</v>
      </c>
      <c r="H1547">
        <f t="shared" si="46"/>
        <v>-1493785.69</v>
      </c>
      <c r="I1547" t="str">
        <f t="shared" si="47"/>
        <v>Not Achieved</v>
      </c>
    </row>
    <row r="1548" spans="1:9" x14ac:dyDescent="0.25">
      <c r="A1548" t="s">
        <v>375</v>
      </c>
      <c r="B1548">
        <v>2025</v>
      </c>
      <c r="C1548" t="s">
        <v>9235</v>
      </c>
      <c r="D1548">
        <v>1500000</v>
      </c>
      <c r="E1548">
        <v>2602.62</v>
      </c>
      <c r="G1548" s="34">
        <f t="shared" si="45"/>
        <v>1.73508E-3</v>
      </c>
      <c r="H1548">
        <f t="shared" si="46"/>
        <v>-1497397.38</v>
      </c>
      <c r="I1548" t="str">
        <f t="shared" si="47"/>
        <v>Not Achieved</v>
      </c>
    </row>
    <row r="1549" spans="1:9" x14ac:dyDescent="0.25">
      <c r="A1549" t="s">
        <v>375</v>
      </c>
      <c r="B1549">
        <v>2025</v>
      </c>
      <c r="C1549" t="s">
        <v>9236</v>
      </c>
      <c r="D1549">
        <v>1500000</v>
      </c>
      <c r="E1549">
        <v>1868.66</v>
      </c>
      <c r="G1549" s="34">
        <f t="shared" si="45"/>
        <v>1.2457733333333333E-3</v>
      </c>
      <c r="H1549">
        <f t="shared" si="46"/>
        <v>-1498131.34</v>
      </c>
      <c r="I1549" t="str">
        <f t="shared" si="47"/>
        <v>Not Achieved</v>
      </c>
    </row>
    <row r="1550" spans="1:9" x14ac:dyDescent="0.25">
      <c r="A1550" t="s">
        <v>375</v>
      </c>
      <c r="B1550">
        <v>2025</v>
      </c>
      <c r="C1550" t="s">
        <v>9237</v>
      </c>
      <c r="D1550">
        <v>1500000</v>
      </c>
      <c r="E1550">
        <v>13544.739999999998</v>
      </c>
      <c r="G1550" s="34">
        <f t="shared" si="45"/>
        <v>9.0298266666666658E-3</v>
      </c>
      <c r="H1550">
        <f t="shared" si="46"/>
        <v>-1486455.26</v>
      </c>
      <c r="I1550" t="str">
        <f t="shared" si="47"/>
        <v>Not Achieved</v>
      </c>
    </row>
    <row r="1551" spans="1:9" x14ac:dyDescent="0.25">
      <c r="A1551" t="s">
        <v>240</v>
      </c>
      <c r="B1551">
        <v>2024</v>
      </c>
      <c r="C1551" t="s">
        <v>9226</v>
      </c>
      <c r="D1551">
        <v>1500000</v>
      </c>
      <c r="E1551">
        <v>16090.369999999999</v>
      </c>
      <c r="G1551" s="34">
        <f t="shared" si="45"/>
        <v>1.0726913333333333E-2</v>
      </c>
      <c r="H1551">
        <f t="shared" si="46"/>
        <v>-1483909.63</v>
      </c>
      <c r="I1551" t="str">
        <f t="shared" si="47"/>
        <v>Not Achieved</v>
      </c>
    </row>
    <row r="1552" spans="1:9" x14ac:dyDescent="0.25">
      <c r="A1552" t="s">
        <v>240</v>
      </c>
      <c r="B1552">
        <v>2024</v>
      </c>
      <c r="C1552" t="s">
        <v>9227</v>
      </c>
      <c r="D1552">
        <v>1500000</v>
      </c>
      <c r="E1552">
        <v>13854.429999999998</v>
      </c>
      <c r="G1552" s="34">
        <f t="shared" si="45"/>
        <v>9.2362866666666661E-3</v>
      </c>
      <c r="H1552">
        <f t="shared" si="46"/>
        <v>-1486145.57</v>
      </c>
      <c r="I1552" t="str">
        <f t="shared" si="47"/>
        <v>Not Achieved</v>
      </c>
    </row>
    <row r="1553" spans="1:9" x14ac:dyDescent="0.25">
      <c r="A1553" t="s">
        <v>240</v>
      </c>
      <c r="B1553">
        <v>2024</v>
      </c>
      <c r="C1553" t="s">
        <v>9228</v>
      </c>
      <c r="D1553">
        <v>1500000</v>
      </c>
      <c r="E1553">
        <v>632.07000000000005</v>
      </c>
      <c r="G1553" s="34">
        <f t="shared" si="45"/>
        <v>4.2138000000000001E-4</v>
      </c>
      <c r="H1553">
        <f t="shared" si="46"/>
        <v>-1499367.93</v>
      </c>
      <c r="I1553" t="str">
        <f t="shared" si="47"/>
        <v>Not Achieved</v>
      </c>
    </row>
    <row r="1554" spans="1:9" x14ac:dyDescent="0.25">
      <c r="A1554" t="s">
        <v>240</v>
      </c>
      <c r="B1554">
        <v>2024</v>
      </c>
      <c r="C1554" t="s">
        <v>9229</v>
      </c>
      <c r="D1554">
        <v>1500000</v>
      </c>
      <c r="E1554">
        <v>1251.07</v>
      </c>
      <c r="G1554" s="34">
        <f t="shared" si="45"/>
        <v>8.340466666666666E-4</v>
      </c>
      <c r="H1554">
        <f t="shared" si="46"/>
        <v>-1498748.93</v>
      </c>
      <c r="I1554" t="str">
        <f t="shared" si="47"/>
        <v>Not Achieved</v>
      </c>
    </row>
    <row r="1555" spans="1:9" x14ac:dyDescent="0.25">
      <c r="A1555" t="s">
        <v>240</v>
      </c>
      <c r="B1555">
        <v>2024</v>
      </c>
      <c r="C1555" t="s">
        <v>9230</v>
      </c>
      <c r="D1555">
        <v>1500000</v>
      </c>
      <c r="E1555">
        <v>2647.7999999999997</v>
      </c>
      <c r="G1555" s="34">
        <f t="shared" si="45"/>
        <v>1.7651999999999998E-3</v>
      </c>
      <c r="H1555">
        <f t="shared" si="46"/>
        <v>-1497352.2</v>
      </c>
      <c r="I1555" t="str">
        <f t="shared" si="47"/>
        <v>Not Achieved</v>
      </c>
    </row>
    <row r="1556" spans="1:9" x14ac:dyDescent="0.25">
      <c r="A1556" t="s">
        <v>240</v>
      </c>
      <c r="B1556">
        <v>2024</v>
      </c>
      <c r="C1556" t="s">
        <v>9231</v>
      </c>
      <c r="D1556">
        <v>1500000</v>
      </c>
      <c r="E1556">
        <v>6655.42</v>
      </c>
      <c r="G1556" s="34">
        <f t="shared" si="45"/>
        <v>4.436946666666667E-3</v>
      </c>
      <c r="H1556">
        <f t="shared" si="46"/>
        <v>-1493344.58</v>
      </c>
      <c r="I1556" t="str">
        <f t="shared" si="47"/>
        <v>Not Achieved</v>
      </c>
    </row>
    <row r="1557" spans="1:9" x14ac:dyDescent="0.25">
      <c r="A1557" t="s">
        <v>240</v>
      </c>
      <c r="B1557">
        <v>2024</v>
      </c>
      <c r="C1557" t="s">
        <v>9232</v>
      </c>
      <c r="D1557">
        <v>1500000</v>
      </c>
      <c r="E1557">
        <v>7164.5599999999995</v>
      </c>
      <c r="G1557" s="34">
        <f t="shared" si="45"/>
        <v>4.7763733333333327E-3</v>
      </c>
      <c r="H1557">
        <f t="shared" si="46"/>
        <v>-1492835.44</v>
      </c>
      <c r="I1557" t="str">
        <f t="shared" si="47"/>
        <v>Not Achieved</v>
      </c>
    </row>
    <row r="1558" spans="1:9" x14ac:dyDescent="0.25">
      <c r="A1558" t="s">
        <v>240</v>
      </c>
      <c r="B1558">
        <v>2024</v>
      </c>
      <c r="C1558" t="s">
        <v>9233</v>
      </c>
      <c r="D1558">
        <v>1500000</v>
      </c>
      <c r="E1558">
        <v>2446.0100000000002</v>
      </c>
      <c r="G1558" s="34">
        <f t="shared" si="45"/>
        <v>1.6306733333333334E-3</v>
      </c>
      <c r="H1558">
        <f t="shared" si="46"/>
        <v>-1497553.99</v>
      </c>
      <c r="I1558" t="str">
        <f t="shared" si="47"/>
        <v>Not Achieved</v>
      </c>
    </row>
    <row r="1559" spans="1:9" x14ac:dyDescent="0.25">
      <c r="A1559" t="s">
        <v>240</v>
      </c>
      <c r="B1559">
        <v>2024</v>
      </c>
      <c r="C1559" t="s">
        <v>9234</v>
      </c>
      <c r="D1559">
        <v>1500000</v>
      </c>
      <c r="E1559">
        <v>14769.97</v>
      </c>
      <c r="G1559" s="34">
        <f t="shared" si="45"/>
        <v>9.8466466666666669E-3</v>
      </c>
      <c r="H1559">
        <f t="shared" si="46"/>
        <v>-1485230.03</v>
      </c>
      <c r="I1559" t="str">
        <f t="shared" si="47"/>
        <v>Not Achieved</v>
      </c>
    </row>
    <row r="1560" spans="1:9" x14ac:dyDescent="0.25">
      <c r="A1560" t="s">
        <v>240</v>
      </c>
      <c r="B1560">
        <v>2025</v>
      </c>
      <c r="C1560" t="s">
        <v>9235</v>
      </c>
      <c r="D1560">
        <v>1500000</v>
      </c>
      <c r="E1560">
        <v>3370.81</v>
      </c>
      <c r="G1560" s="34">
        <f t="shared" si="45"/>
        <v>2.2472066666666666E-3</v>
      </c>
      <c r="H1560">
        <f t="shared" si="46"/>
        <v>-1496629.19</v>
      </c>
      <c r="I1560" t="str">
        <f t="shared" si="47"/>
        <v>Not Achieved</v>
      </c>
    </row>
    <row r="1561" spans="1:9" x14ac:dyDescent="0.25">
      <c r="A1561" t="s">
        <v>240</v>
      </c>
      <c r="B1561">
        <v>2025</v>
      </c>
      <c r="C1561" t="s">
        <v>9236</v>
      </c>
      <c r="D1561">
        <v>1500000</v>
      </c>
      <c r="E1561">
        <v>3909.19</v>
      </c>
      <c r="G1561" s="34">
        <f t="shared" si="45"/>
        <v>2.6061266666666666E-3</v>
      </c>
      <c r="H1561">
        <f t="shared" si="46"/>
        <v>-1496090.81</v>
      </c>
      <c r="I1561" t="str">
        <f t="shared" si="47"/>
        <v>Not Achieved</v>
      </c>
    </row>
    <row r="1562" spans="1:9" x14ac:dyDescent="0.25">
      <c r="A1562" t="s">
        <v>240</v>
      </c>
      <c r="B1562">
        <v>2025</v>
      </c>
      <c r="C1562" t="s">
        <v>9237</v>
      </c>
      <c r="D1562">
        <v>1500000</v>
      </c>
      <c r="E1562">
        <v>2898.72</v>
      </c>
      <c r="G1562" s="34">
        <f t="shared" si="45"/>
        <v>1.9324799999999999E-3</v>
      </c>
      <c r="H1562">
        <f t="shared" si="46"/>
        <v>-1497101.28</v>
      </c>
      <c r="I1562" t="str">
        <f t="shared" si="47"/>
        <v>Not Achieved</v>
      </c>
    </row>
    <row r="1563" spans="1:9" x14ac:dyDescent="0.25">
      <c r="A1563" t="s">
        <v>606</v>
      </c>
      <c r="B1563">
        <v>2024</v>
      </c>
      <c r="C1563" t="s">
        <v>9226</v>
      </c>
      <c r="D1563">
        <v>1200000</v>
      </c>
      <c r="E1563">
        <v>8199.0299999999988</v>
      </c>
      <c r="G1563" s="34">
        <f t="shared" si="45"/>
        <v>6.832524999999999E-3</v>
      </c>
      <c r="H1563">
        <f t="shared" si="46"/>
        <v>-1191800.97</v>
      </c>
      <c r="I1563" t="str">
        <f t="shared" si="47"/>
        <v>Not Achieved</v>
      </c>
    </row>
    <row r="1564" spans="1:9" x14ac:dyDescent="0.25">
      <c r="A1564" t="s">
        <v>606</v>
      </c>
      <c r="B1564">
        <v>2024</v>
      </c>
      <c r="C1564" t="s">
        <v>9227</v>
      </c>
      <c r="D1564">
        <v>1200000</v>
      </c>
      <c r="E1564">
        <v>4674.47</v>
      </c>
      <c r="G1564" s="34">
        <f t="shared" si="45"/>
        <v>3.895391666666667E-3</v>
      </c>
      <c r="H1564">
        <f t="shared" si="46"/>
        <v>-1195325.53</v>
      </c>
      <c r="I1564" t="str">
        <f t="shared" si="47"/>
        <v>Not Achieved</v>
      </c>
    </row>
    <row r="1565" spans="1:9" x14ac:dyDescent="0.25">
      <c r="A1565" t="s">
        <v>606</v>
      </c>
      <c r="B1565">
        <v>2024</v>
      </c>
      <c r="C1565" t="s">
        <v>9229</v>
      </c>
      <c r="D1565">
        <v>1200000</v>
      </c>
      <c r="E1565">
        <v>4282.92</v>
      </c>
      <c r="G1565" s="34">
        <f t="shared" si="45"/>
        <v>3.5691E-3</v>
      </c>
      <c r="H1565">
        <f t="shared" si="46"/>
        <v>-1195717.08</v>
      </c>
      <c r="I1565" t="str">
        <f t="shared" si="47"/>
        <v>Not Achieved</v>
      </c>
    </row>
    <row r="1566" spans="1:9" x14ac:dyDescent="0.25">
      <c r="A1566" t="s">
        <v>606</v>
      </c>
      <c r="B1566">
        <v>2024</v>
      </c>
      <c r="C1566" t="s">
        <v>9230</v>
      </c>
      <c r="D1566">
        <v>1200000</v>
      </c>
      <c r="E1566">
        <v>2775.2</v>
      </c>
      <c r="G1566" s="34">
        <f t="shared" si="45"/>
        <v>2.3126666666666664E-3</v>
      </c>
      <c r="H1566">
        <f t="shared" si="46"/>
        <v>-1197224.8</v>
      </c>
      <c r="I1566" t="str">
        <f t="shared" si="47"/>
        <v>Not Achieved</v>
      </c>
    </row>
    <row r="1567" spans="1:9" x14ac:dyDescent="0.25">
      <c r="A1567" t="s">
        <v>606</v>
      </c>
      <c r="B1567">
        <v>2024</v>
      </c>
      <c r="C1567" t="s">
        <v>9231</v>
      </c>
      <c r="D1567">
        <v>1200000</v>
      </c>
      <c r="E1567">
        <v>2216.23</v>
      </c>
      <c r="G1567" s="34">
        <f t="shared" si="45"/>
        <v>1.8468583333333334E-3</v>
      </c>
      <c r="H1567">
        <f t="shared" si="46"/>
        <v>-1197783.77</v>
      </c>
      <c r="I1567" t="str">
        <f t="shared" si="47"/>
        <v>Not Achieved</v>
      </c>
    </row>
    <row r="1568" spans="1:9" x14ac:dyDescent="0.25">
      <c r="A1568" t="s">
        <v>606</v>
      </c>
      <c r="B1568">
        <v>2024</v>
      </c>
      <c r="C1568" t="s">
        <v>9232</v>
      </c>
      <c r="D1568">
        <v>1200000</v>
      </c>
      <c r="E1568">
        <v>9801.25</v>
      </c>
      <c r="G1568" s="34">
        <f t="shared" si="45"/>
        <v>8.1677083333333341E-3</v>
      </c>
      <c r="H1568">
        <f t="shared" si="46"/>
        <v>-1190198.75</v>
      </c>
      <c r="I1568" t="str">
        <f t="shared" si="47"/>
        <v>Not Achieved</v>
      </c>
    </row>
    <row r="1569" spans="1:9" x14ac:dyDescent="0.25">
      <c r="A1569" t="s">
        <v>606</v>
      </c>
      <c r="B1569">
        <v>2024</v>
      </c>
      <c r="C1569" t="s">
        <v>9233</v>
      </c>
      <c r="D1569">
        <v>1200000</v>
      </c>
      <c r="E1569">
        <v>9993.99</v>
      </c>
      <c r="G1569" s="34">
        <f t="shared" si="45"/>
        <v>8.3283249999999993E-3</v>
      </c>
      <c r="H1569">
        <f t="shared" si="46"/>
        <v>-1190006.01</v>
      </c>
      <c r="I1569" t="str">
        <f t="shared" si="47"/>
        <v>Not Achieved</v>
      </c>
    </row>
    <row r="1570" spans="1:9" x14ac:dyDescent="0.25">
      <c r="A1570" t="s">
        <v>606</v>
      </c>
      <c r="B1570">
        <v>2025</v>
      </c>
      <c r="C1570" t="s">
        <v>9235</v>
      </c>
      <c r="D1570">
        <v>1200000</v>
      </c>
      <c r="E1570">
        <v>2202.14</v>
      </c>
      <c r="G1570" s="34">
        <f t="shared" si="45"/>
        <v>1.8351166666666667E-3</v>
      </c>
      <c r="H1570">
        <f t="shared" si="46"/>
        <v>-1197797.8600000001</v>
      </c>
      <c r="I1570" t="str">
        <f t="shared" si="47"/>
        <v>Not Achieved</v>
      </c>
    </row>
    <row r="1571" spans="1:9" x14ac:dyDescent="0.25">
      <c r="A1571" t="s">
        <v>606</v>
      </c>
      <c r="B1571">
        <v>2025</v>
      </c>
      <c r="C1571" t="s">
        <v>9236</v>
      </c>
      <c r="D1571">
        <v>1200000</v>
      </c>
      <c r="E1571">
        <v>2088.69</v>
      </c>
      <c r="G1571" s="34">
        <f t="shared" si="45"/>
        <v>1.7405750000000001E-3</v>
      </c>
      <c r="H1571">
        <f t="shared" si="46"/>
        <v>-1197911.31</v>
      </c>
      <c r="I1571" t="str">
        <f t="shared" si="47"/>
        <v>Not Achieved</v>
      </c>
    </row>
    <row r="1572" spans="1:9" x14ac:dyDescent="0.25">
      <c r="A1572" t="s">
        <v>175</v>
      </c>
      <c r="B1572">
        <v>2024</v>
      </c>
      <c r="C1572" t="s">
        <v>9226</v>
      </c>
      <c r="D1572">
        <v>1500000</v>
      </c>
      <c r="E1572">
        <v>6313.38</v>
      </c>
      <c r="G1572" s="34">
        <f t="shared" si="45"/>
        <v>4.2089199999999997E-3</v>
      </c>
      <c r="H1572">
        <f t="shared" si="46"/>
        <v>-1493686.62</v>
      </c>
      <c r="I1572" t="str">
        <f t="shared" si="47"/>
        <v>Not Achieved</v>
      </c>
    </row>
    <row r="1573" spans="1:9" x14ac:dyDescent="0.25">
      <c r="A1573" t="s">
        <v>175</v>
      </c>
      <c r="B1573">
        <v>2024</v>
      </c>
      <c r="C1573" t="s">
        <v>9227</v>
      </c>
      <c r="D1573">
        <v>1500000</v>
      </c>
      <c r="E1573">
        <v>638.19000000000005</v>
      </c>
      <c r="G1573" s="34">
        <f t="shared" si="45"/>
        <v>4.2546000000000006E-4</v>
      </c>
      <c r="H1573">
        <f t="shared" si="46"/>
        <v>-1499361.81</v>
      </c>
      <c r="I1573" t="str">
        <f t="shared" si="47"/>
        <v>Not Achieved</v>
      </c>
    </row>
    <row r="1574" spans="1:9" x14ac:dyDescent="0.25">
      <c r="A1574" t="s">
        <v>175</v>
      </c>
      <c r="B1574">
        <v>2024</v>
      </c>
      <c r="C1574" t="s">
        <v>9228</v>
      </c>
      <c r="D1574">
        <v>1500000</v>
      </c>
      <c r="E1574">
        <v>21621.380000000005</v>
      </c>
      <c r="G1574" s="34">
        <f t="shared" si="45"/>
        <v>1.4414253333333337E-2</v>
      </c>
      <c r="H1574">
        <f t="shared" si="46"/>
        <v>-1478378.62</v>
      </c>
      <c r="I1574" t="str">
        <f t="shared" si="47"/>
        <v>Not Achieved</v>
      </c>
    </row>
    <row r="1575" spans="1:9" x14ac:dyDescent="0.25">
      <c r="A1575" t="s">
        <v>175</v>
      </c>
      <c r="B1575">
        <v>2024</v>
      </c>
      <c r="C1575" t="s">
        <v>9229</v>
      </c>
      <c r="D1575">
        <v>1500000</v>
      </c>
      <c r="E1575">
        <v>0</v>
      </c>
      <c r="G1575" s="34">
        <f t="shared" si="45"/>
        <v>0</v>
      </c>
      <c r="H1575">
        <f t="shared" si="46"/>
        <v>-1500000</v>
      </c>
      <c r="I1575" t="str">
        <f t="shared" si="47"/>
        <v>Not Achieved</v>
      </c>
    </row>
    <row r="1576" spans="1:9" x14ac:dyDescent="0.25">
      <c r="A1576" t="s">
        <v>175</v>
      </c>
      <c r="B1576">
        <v>2024</v>
      </c>
      <c r="C1576" t="s">
        <v>9232</v>
      </c>
      <c r="D1576">
        <v>1500000</v>
      </c>
      <c r="E1576">
        <v>22251.309999999998</v>
      </c>
      <c r="G1576" s="34">
        <f t="shared" si="45"/>
        <v>1.4834206666666665E-2</v>
      </c>
      <c r="H1576">
        <f t="shared" si="46"/>
        <v>-1477748.69</v>
      </c>
      <c r="I1576" t="str">
        <f t="shared" si="47"/>
        <v>Not Achieved</v>
      </c>
    </row>
    <row r="1577" spans="1:9" x14ac:dyDescent="0.25">
      <c r="A1577" t="s">
        <v>175</v>
      </c>
      <c r="B1577">
        <v>2024</v>
      </c>
      <c r="C1577" t="s">
        <v>9233</v>
      </c>
      <c r="D1577">
        <v>1500000</v>
      </c>
      <c r="E1577">
        <v>15437.72</v>
      </c>
      <c r="G1577" s="34">
        <f t="shared" si="45"/>
        <v>1.0291813333333334E-2</v>
      </c>
      <c r="H1577">
        <f t="shared" si="46"/>
        <v>-1484562.28</v>
      </c>
      <c r="I1577" t="str">
        <f t="shared" si="47"/>
        <v>Not Achieved</v>
      </c>
    </row>
    <row r="1578" spans="1:9" x14ac:dyDescent="0.25">
      <c r="A1578" t="s">
        <v>175</v>
      </c>
      <c r="B1578">
        <v>2024</v>
      </c>
      <c r="C1578" t="s">
        <v>9234</v>
      </c>
      <c r="D1578">
        <v>1500000</v>
      </c>
      <c r="E1578">
        <v>13129.74</v>
      </c>
      <c r="G1578" s="34">
        <f t="shared" si="45"/>
        <v>8.7531599999999994E-3</v>
      </c>
      <c r="H1578">
        <f t="shared" si="46"/>
        <v>-1486870.26</v>
      </c>
      <c r="I1578" t="str">
        <f t="shared" si="47"/>
        <v>Not Achieved</v>
      </c>
    </row>
    <row r="1579" spans="1:9" x14ac:dyDescent="0.25">
      <c r="A1579" t="s">
        <v>175</v>
      </c>
      <c r="B1579">
        <v>2025</v>
      </c>
      <c r="C1579" t="s">
        <v>9236</v>
      </c>
      <c r="D1579">
        <v>1500000</v>
      </c>
      <c r="E1579">
        <v>2335.31</v>
      </c>
      <c r="G1579" s="34">
        <f t="shared" si="45"/>
        <v>1.5568733333333332E-3</v>
      </c>
      <c r="H1579">
        <f t="shared" si="46"/>
        <v>-1497664.69</v>
      </c>
      <c r="I1579" t="str">
        <f t="shared" si="47"/>
        <v>Not Achieved</v>
      </c>
    </row>
    <row r="1580" spans="1:9" x14ac:dyDescent="0.25">
      <c r="A1580" t="s">
        <v>175</v>
      </c>
      <c r="B1580">
        <v>2025</v>
      </c>
      <c r="C1580" t="s">
        <v>9237</v>
      </c>
      <c r="D1580">
        <v>1500000</v>
      </c>
      <c r="E1580">
        <v>11247.3</v>
      </c>
      <c r="G1580" s="34">
        <f t="shared" si="45"/>
        <v>7.4981999999999991E-3</v>
      </c>
      <c r="H1580">
        <f t="shared" si="46"/>
        <v>-1488752.7</v>
      </c>
      <c r="I1580" t="str">
        <f t="shared" si="47"/>
        <v>Not Achieved</v>
      </c>
    </row>
    <row r="1581" spans="1:9" x14ac:dyDescent="0.25">
      <c r="A1581" t="s">
        <v>364</v>
      </c>
      <c r="B1581">
        <v>2024</v>
      </c>
      <c r="C1581" t="s">
        <v>9226</v>
      </c>
      <c r="D1581">
        <v>2500000</v>
      </c>
      <c r="E1581">
        <v>1990.4099999999999</v>
      </c>
      <c r="G1581" s="34">
        <f t="shared" si="45"/>
        <v>7.9616399999999992E-4</v>
      </c>
      <c r="H1581">
        <f t="shared" si="46"/>
        <v>-2498009.59</v>
      </c>
      <c r="I1581" t="str">
        <f t="shared" si="47"/>
        <v>Not Achieved</v>
      </c>
    </row>
    <row r="1582" spans="1:9" x14ac:dyDescent="0.25">
      <c r="A1582" t="s">
        <v>364</v>
      </c>
      <c r="B1582">
        <v>2024</v>
      </c>
      <c r="C1582" t="s">
        <v>9227</v>
      </c>
      <c r="D1582">
        <v>2500000</v>
      </c>
      <c r="E1582">
        <v>8180.57</v>
      </c>
      <c r="G1582" s="34">
        <f t="shared" si="45"/>
        <v>3.2722279999999999E-3</v>
      </c>
      <c r="H1582">
        <f t="shared" si="46"/>
        <v>-2491819.4300000002</v>
      </c>
      <c r="I1582" t="str">
        <f t="shared" si="47"/>
        <v>Not Achieved</v>
      </c>
    </row>
    <row r="1583" spans="1:9" x14ac:dyDescent="0.25">
      <c r="A1583" t="s">
        <v>364</v>
      </c>
      <c r="B1583">
        <v>2024</v>
      </c>
      <c r="C1583" t="s">
        <v>9228</v>
      </c>
      <c r="D1583">
        <v>2500000</v>
      </c>
      <c r="E1583">
        <v>1272.23</v>
      </c>
      <c r="G1583" s="34">
        <f t="shared" si="45"/>
        <v>5.0889200000000005E-4</v>
      </c>
      <c r="H1583">
        <f t="shared" si="46"/>
        <v>-2498727.77</v>
      </c>
      <c r="I1583" t="str">
        <f t="shared" si="47"/>
        <v>Not Achieved</v>
      </c>
    </row>
    <row r="1584" spans="1:9" x14ac:dyDescent="0.25">
      <c r="A1584" t="s">
        <v>364</v>
      </c>
      <c r="B1584">
        <v>2024</v>
      </c>
      <c r="C1584" t="s">
        <v>9229</v>
      </c>
      <c r="D1584">
        <v>2500000</v>
      </c>
      <c r="E1584">
        <v>872.4</v>
      </c>
      <c r="G1584" s="34">
        <f t="shared" si="45"/>
        <v>3.4895999999999999E-4</v>
      </c>
      <c r="H1584">
        <f t="shared" si="46"/>
        <v>-2499127.6</v>
      </c>
      <c r="I1584" t="str">
        <f t="shared" si="47"/>
        <v>Not Achieved</v>
      </c>
    </row>
    <row r="1585" spans="1:9" x14ac:dyDescent="0.25">
      <c r="A1585" t="s">
        <v>364</v>
      </c>
      <c r="B1585">
        <v>2024</v>
      </c>
      <c r="C1585" t="s">
        <v>9230</v>
      </c>
      <c r="D1585">
        <v>2500000</v>
      </c>
      <c r="E1585">
        <v>23569.48</v>
      </c>
      <c r="G1585" s="34">
        <f t="shared" si="45"/>
        <v>9.4277919999999991E-3</v>
      </c>
      <c r="H1585">
        <f t="shared" si="46"/>
        <v>-2476430.52</v>
      </c>
      <c r="I1585" t="str">
        <f t="shared" si="47"/>
        <v>Not Achieved</v>
      </c>
    </row>
    <row r="1586" spans="1:9" x14ac:dyDescent="0.25">
      <c r="A1586" t="s">
        <v>364</v>
      </c>
      <c r="B1586">
        <v>2024</v>
      </c>
      <c r="C1586" t="s">
        <v>9231</v>
      </c>
      <c r="D1586">
        <v>2500000</v>
      </c>
      <c r="E1586">
        <v>33214.28</v>
      </c>
      <c r="G1586" s="34">
        <f t="shared" si="45"/>
        <v>1.3285712E-2</v>
      </c>
      <c r="H1586">
        <f t="shared" si="46"/>
        <v>-2466785.7200000002</v>
      </c>
      <c r="I1586" t="str">
        <f t="shared" si="47"/>
        <v>Not Achieved</v>
      </c>
    </row>
    <row r="1587" spans="1:9" x14ac:dyDescent="0.25">
      <c r="A1587" t="s">
        <v>364</v>
      </c>
      <c r="B1587">
        <v>2024</v>
      </c>
      <c r="C1587" t="s">
        <v>9232</v>
      </c>
      <c r="D1587">
        <v>2500000</v>
      </c>
      <c r="E1587">
        <v>1034.07</v>
      </c>
      <c r="G1587" s="34">
        <f t="shared" si="45"/>
        <v>4.1362799999999998E-4</v>
      </c>
      <c r="H1587">
        <f t="shared" si="46"/>
        <v>-2498965.9300000002</v>
      </c>
      <c r="I1587" t="str">
        <f t="shared" si="47"/>
        <v>Not Achieved</v>
      </c>
    </row>
    <row r="1588" spans="1:9" x14ac:dyDescent="0.25">
      <c r="A1588" t="s">
        <v>364</v>
      </c>
      <c r="B1588">
        <v>2024</v>
      </c>
      <c r="C1588" t="s">
        <v>9233</v>
      </c>
      <c r="D1588">
        <v>2500000</v>
      </c>
      <c r="E1588">
        <v>8414.15</v>
      </c>
      <c r="G1588" s="34">
        <f t="shared" si="45"/>
        <v>3.3656599999999999E-3</v>
      </c>
      <c r="H1588">
        <f t="shared" si="46"/>
        <v>-2491585.85</v>
      </c>
      <c r="I1588" t="str">
        <f t="shared" si="47"/>
        <v>Not Achieved</v>
      </c>
    </row>
    <row r="1589" spans="1:9" x14ac:dyDescent="0.25">
      <c r="A1589" t="s">
        <v>364</v>
      </c>
      <c r="B1589">
        <v>2024</v>
      </c>
      <c r="C1589" t="s">
        <v>9234</v>
      </c>
      <c r="D1589">
        <v>2500000</v>
      </c>
      <c r="E1589">
        <v>13839.529999999999</v>
      </c>
      <c r="G1589" s="34">
        <f t="shared" si="45"/>
        <v>5.5358119999999993E-3</v>
      </c>
      <c r="H1589">
        <f t="shared" si="46"/>
        <v>-2486160.4700000002</v>
      </c>
      <c r="I1589" t="str">
        <f t="shared" si="47"/>
        <v>Not Achieved</v>
      </c>
    </row>
    <row r="1590" spans="1:9" x14ac:dyDescent="0.25">
      <c r="A1590" t="s">
        <v>364</v>
      </c>
      <c r="B1590">
        <v>2025</v>
      </c>
      <c r="C1590" t="s">
        <v>9235</v>
      </c>
      <c r="D1590">
        <v>2500000</v>
      </c>
      <c r="E1590">
        <v>2920.3</v>
      </c>
      <c r="G1590" s="34">
        <f t="shared" si="45"/>
        <v>1.1681200000000001E-3</v>
      </c>
      <c r="H1590">
        <f t="shared" si="46"/>
        <v>-2497079.7000000002</v>
      </c>
      <c r="I1590" t="str">
        <f t="shared" si="47"/>
        <v>Not Achieved</v>
      </c>
    </row>
    <row r="1591" spans="1:9" x14ac:dyDescent="0.25">
      <c r="A1591" t="s">
        <v>364</v>
      </c>
      <c r="B1591">
        <v>2025</v>
      </c>
      <c r="C1591" t="s">
        <v>9237</v>
      </c>
      <c r="D1591">
        <v>2500000</v>
      </c>
      <c r="E1591">
        <v>6898.99</v>
      </c>
      <c r="G1591" s="34">
        <f t="shared" si="45"/>
        <v>2.759596E-3</v>
      </c>
      <c r="H1591">
        <f t="shared" si="46"/>
        <v>-2493101.0099999998</v>
      </c>
      <c r="I1591" t="str">
        <f t="shared" si="47"/>
        <v>Not Achieved</v>
      </c>
    </row>
    <row r="1592" spans="1:9" x14ac:dyDescent="0.25">
      <c r="A1592" t="s">
        <v>258</v>
      </c>
      <c r="B1592">
        <v>2024</v>
      </c>
      <c r="C1592" t="s">
        <v>9226</v>
      </c>
      <c r="D1592">
        <v>1200000</v>
      </c>
      <c r="E1592">
        <v>14023.06</v>
      </c>
      <c r="G1592" s="34">
        <f t="shared" si="45"/>
        <v>1.1685883333333332E-2</v>
      </c>
      <c r="H1592">
        <f t="shared" si="46"/>
        <v>-1185976.94</v>
      </c>
      <c r="I1592" t="str">
        <f t="shared" si="47"/>
        <v>Not Achieved</v>
      </c>
    </row>
    <row r="1593" spans="1:9" x14ac:dyDescent="0.25">
      <c r="A1593" t="s">
        <v>258</v>
      </c>
      <c r="B1593">
        <v>2024</v>
      </c>
      <c r="C1593" t="s">
        <v>9227</v>
      </c>
      <c r="D1593">
        <v>1200000</v>
      </c>
      <c r="E1593">
        <v>1976.1</v>
      </c>
      <c r="G1593" s="34">
        <f t="shared" si="45"/>
        <v>1.64675E-3</v>
      </c>
      <c r="H1593">
        <f t="shared" si="46"/>
        <v>-1198023.8999999999</v>
      </c>
      <c r="I1593" t="str">
        <f t="shared" si="47"/>
        <v>Not Achieved</v>
      </c>
    </row>
    <row r="1594" spans="1:9" x14ac:dyDescent="0.25">
      <c r="A1594" t="s">
        <v>258</v>
      </c>
      <c r="B1594">
        <v>2024</v>
      </c>
      <c r="C1594" t="s">
        <v>9228</v>
      </c>
      <c r="D1594">
        <v>1200000</v>
      </c>
      <c r="E1594">
        <v>6161.43</v>
      </c>
      <c r="G1594" s="34">
        <f t="shared" si="45"/>
        <v>5.134525E-3</v>
      </c>
      <c r="H1594">
        <f t="shared" si="46"/>
        <v>-1193838.57</v>
      </c>
      <c r="I1594" t="str">
        <f t="shared" si="47"/>
        <v>Not Achieved</v>
      </c>
    </row>
    <row r="1595" spans="1:9" x14ac:dyDescent="0.25">
      <c r="A1595" t="s">
        <v>258</v>
      </c>
      <c r="B1595">
        <v>2024</v>
      </c>
      <c r="C1595" t="s">
        <v>9229</v>
      </c>
      <c r="D1595">
        <v>1200000</v>
      </c>
      <c r="E1595">
        <v>6045.46</v>
      </c>
      <c r="G1595" s="34">
        <f t="shared" si="45"/>
        <v>5.0378833333333331E-3</v>
      </c>
      <c r="H1595">
        <f t="shared" si="46"/>
        <v>-1193954.54</v>
      </c>
      <c r="I1595" t="str">
        <f t="shared" si="47"/>
        <v>Not Achieved</v>
      </c>
    </row>
    <row r="1596" spans="1:9" x14ac:dyDescent="0.25">
      <c r="A1596" t="s">
        <v>258</v>
      </c>
      <c r="B1596">
        <v>2024</v>
      </c>
      <c r="C1596" t="s">
        <v>9230</v>
      </c>
      <c r="D1596">
        <v>1200000</v>
      </c>
      <c r="E1596">
        <v>1786.34</v>
      </c>
      <c r="G1596" s="34">
        <f t="shared" si="45"/>
        <v>1.4886166666666666E-3</v>
      </c>
      <c r="H1596">
        <f t="shared" si="46"/>
        <v>-1198213.6599999999</v>
      </c>
      <c r="I1596" t="str">
        <f t="shared" si="47"/>
        <v>Not Achieved</v>
      </c>
    </row>
    <row r="1597" spans="1:9" x14ac:dyDescent="0.25">
      <c r="A1597" t="s">
        <v>258</v>
      </c>
      <c r="B1597">
        <v>2024</v>
      </c>
      <c r="C1597" t="s">
        <v>9231</v>
      </c>
      <c r="D1597">
        <v>1200000</v>
      </c>
      <c r="E1597">
        <v>12695.79</v>
      </c>
      <c r="G1597" s="34">
        <f t="shared" si="45"/>
        <v>1.0579825000000001E-2</v>
      </c>
      <c r="H1597">
        <f t="shared" si="46"/>
        <v>-1187304.21</v>
      </c>
      <c r="I1597" t="str">
        <f t="shared" si="47"/>
        <v>Not Achieved</v>
      </c>
    </row>
    <row r="1598" spans="1:9" x14ac:dyDescent="0.25">
      <c r="A1598" t="s">
        <v>258</v>
      </c>
      <c r="B1598">
        <v>2024</v>
      </c>
      <c r="C1598" t="s">
        <v>9232</v>
      </c>
      <c r="D1598">
        <v>1200000</v>
      </c>
      <c r="E1598">
        <v>10519.97</v>
      </c>
      <c r="G1598" s="34">
        <f t="shared" si="45"/>
        <v>8.7666416666666667E-3</v>
      </c>
      <c r="H1598">
        <f t="shared" si="46"/>
        <v>-1189480.03</v>
      </c>
      <c r="I1598" t="str">
        <f t="shared" si="47"/>
        <v>Not Achieved</v>
      </c>
    </row>
    <row r="1599" spans="1:9" x14ac:dyDescent="0.25">
      <c r="A1599" t="s">
        <v>258</v>
      </c>
      <c r="B1599">
        <v>2024</v>
      </c>
      <c r="C1599" t="s">
        <v>9233</v>
      </c>
      <c r="D1599">
        <v>1200000</v>
      </c>
      <c r="E1599">
        <v>20655.93</v>
      </c>
      <c r="G1599" s="34">
        <f t="shared" si="45"/>
        <v>1.7213275E-2</v>
      </c>
      <c r="H1599">
        <f t="shared" si="46"/>
        <v>-1179344.07</v>
      </c>
      <c r="I1599" t="str">
        <f t="shared" si="47"/>
        <v>Not Achieved</v>
      </c>
    </row>
    <row r="1600" spans="1:9" x14ac:dyDescent="0.25">
      <c r="A1600" t="s">
        <v>258</v>
      </c>
      <c r="B1600">
        <v>2025</v>
      </c>
      <c r="C1600" t="s">
        <v>9235</v>
      </c>
      <c r="D1600">
        <v>1200000</v>
      </c>
      <c r="E1600">
        <v>24332.53</v>
      </c>
      <c r="G1600" s="34">
        <f t="shared" si="45"/>
        <v>2.0277108333333332E-2</v>
      </c>
      <c r="H1600">
        <f t="shared" si="46"/>
        <v>-1175667.47</v>
      </c>
      <c r="I1600" t="str">
        <f t="shared" si="47"/>
        <v>Not Achieved</v>
      </c>
    </row>
    <row r="1601" spans="1:9" x14ac:dyDescent="0.25">
      <c r="A1601" t="s">
        <v>258</v>
      </c>
      <c r="B1601">
        <v>2025</v>
      </c>
      <c r="C1601" t="s">
        <v>9236</v>
      </c>
      <c r="D1601">
        <v>1200000</v>
      </c>
      <c r="E1601">
        <v>3500.61</v>
      </c>
      <c r="G1601" s="34">
        <f t="shared" si="45"/>
        <v>2.9171750000000001E-3</v>
      </c>
      <c r="H1601">
        <f t="shared" si="46"/>
        <v>-1196499.3899999999</v>
      </c>
      <c r="I1601" t="str">
        <f t="shared" si="47"/>
        <v>Not Achieved</v>
      </c>
    </row>
    <row r="1602" spans="1:9" x14ac:dyDescent="0.25">
      <c r="A1602" t="s">
        <v>258</v>
      </c>
      <c r="B1602">
        <v>2025</v>
      </c>
      <c r="C1602" t="s">
        <v>9237</v>
      </c>
      <c r="D1602">
        <v>1200000</v>
      </c>
      <c r="E1602">
        <v>15676.71</v>
      </c>
      <c r="G1602" s="34">
        <f t="shared" si="45"/>
        <v>1.3063924999999999E-2</v>
      </c>
      <c r="H1602">
        <f t="shared" si="46"/>
        <v>-1184323.29</v>
      </c>
      <c r="I1602" t="str">
        <f t="shared" si="47"/>
        <v>Not Achieved</v>
      </c>
    </row>
    <row r="1603" spans="1:9" x14ac:dyDescent="0.25">
      <c r="A1603" t="s">
        <v>33</v>
      </c>
      <c r="B1603">
        <v>2024</v>
      </c>
      <c r="C1603" t="s">
        <v>9226</v>
      </c>
      <c r="D1603">
        <v>1000000</v>
      </c>
      <c r="E1603">
        <v>1520.3400000000001</v>
      </c>
      <c r="G1603" s="34">
        <f t="shared" si="45"/>
        <v>1.5203400000000002E-3</v>
      </c>
      <c r="H1603">
        <f t="shared" si="46"/>
        <v>-998479.66</v>
      </c>
      <c r="I1603" t="str">
        <f t="shared" si="47"/>
        <v>Not Achieved</v>
      </c>
    </row>
    <row r="1604" spans="1:9" x14ac:dyDescent="0.25">
      <c r="A1604" t="s">
        <v>33</v>
      </c>
      <c r="B1604">
        <v>2024</v>
      </c>
      <c r="C1604" t="s">
        <v>9227</v>
      </c>
      <c r="D1604">
        <v>1000000</v>
      </c>
      <c r="E1604">
        <v>7648.08</v>
      </c>
      <c r="G1604" s="34">
        <f t="shared" si="45"/>
        <v>7.6480799999999998E-3</v>
      </c>
      <c r="H1604">
        <f t="shared" si="46"/>
        <v>-992351.92</v>
      </c>
      <c r="I1604" t="str">
        <f t="shared" si="47"/>
        <v>Not Achieved</v>
      </c>
    </row>
    <row r="1605" spans="1:9" x14ac:dyDescent="0.25">
      <c r="A1605" t="s">
        <v>33</v>
      </c>
      <c r="B1605">
        <v>2024</v>
      </c>
      <c r="C1605" t="s">
        <v>9228</v>
      </c>
      <c r="D1605">
        <v>1000000</v>
      </c>
      <c r="E1605">
        <v>11548.150000000001</v>
      </c>
      <c r="G1605" s="34">
        <f t="shared" si="45"/>
        <v>1.1548150000000002E-2</v>
      </c>
      <c r="H1605">
        <f t="shared" si="46"/>
        <v>-988451.85</v>
      </c>
      <c r="I1605" t="str">
        <f t="shared" si="47"/>
        <v>Not Achieved</v>
      </c>
    </row>
    <row r="1606" spans="1:9" x14ac:dyDescent="0.25">
      <c r="A1606" t="s">
        <v>33</v>
      </c>
      <c r="B1606">
        <v>2024</v>
      </c>
      <c r="C1606" t="s">
        <v>9229</v>
      </c>
      <c r="D1606">
        <v>1000000</v>
      </c>
      <c r="E1606">
        <v>2251.1000000000004</v>
      </c>
      <c r="G1606" s="34">
        <f t="shared" si="45"/>
        <v>2.2511000000000002E-3</v>
      </c>
      <c r="H1606">
        <f t="shared" si="46"/>
        <v>-997748.9</v>
      </c>
      <c r="I1606" t="str">
        <f t="shared" si="47"/>
        <v>Not Achieved</v>
      </c>
    </row>
    <row r="1607" spans="1:9" x14ac:dyDescent="0.25">
      <c r="A1607" t="s">
        <v>33</v>
      </c>
      <c r="B1607">
        <v>2024</v>
      </c>
      <c r="C1607" t="s">
        <v>9230</v>
      </c>
      <c r="D1607">
        <v>1000000</v>
      </c>
      <c r="E1607">
        <v>10528.09</v>
      </c>
      <c r="G1607" s="34">
        <f t="shared" ref="G1607:G1670" si="48">E1607/D1607</f>
        <v>1.052809E-2</v>
      </c>
      <c r="H1607">
        <f t="shared" ref="H1607:H1670" si="49">E1607-D1607</f>
        <v>-989471.91</v>
      </c>
      <c r="I1607" t="str">
        <f t="shared" ref="I1607:I1670" si="50">IF(H1607&gt;=0,"Achieved","Not Achieved")</f>
        <v>Not Achieved</v>
      </c>
    </row>
    <row r="1608" spans="1:9" x14ac:dyDescent="0.25">
      <c r="A1608" t="s">
        <v>33</v>
      </c>
      <c r="B1608">
        <v>2024</v>
      </c>
      <c r="C1608" t="s">
        <v>9231</v>
      </c>
      <c r="D1608">
        <v>1000000</v>
      </c>
      <c r="E1608">
        <v>1238.23</v>
      </c>
      <c r="G1608" s="34">
        <f t="shared" si="48"/>
        <v>1.2382300000000001E-3</v>
      </c>
      <c r="H1608">
        <f t="shared" si="49"/>
        <v>-998761.77</v>
      </c>
      <c r="I1608" t="str">
        <f t="shared" si="50"/>
        <v>Not Achieved</v>
      </c>
    </row>
    <row r="1609" spans="1:9" x14ac:dyDescent="0.25">
      <c r="A1609" t="s">
        <v>33</v>
      </c>
      <c r="B1609">
        <v>2024</v>
      </c>
      <c r="C1609" t="s">
        <v>9232</v>
      </c>
      <c r="D1609">
        <v>1000000</v>
      </c>
      <c r="E1609">
        <v>13711.24</v>
      </c>
      <c r="G1609" s="34">
        <f t="shared" si="48"/>
        <v>1.371124E-2</v>
      </c>
      <c r="H1609">
        <f t="shared" si="49"/>
        <v>-986288.76</v>
      </c>
      <c r="I1609" t="str">
        <f t="shared" si="50"/>
        <v>Not Achieved</v>
      </c>
    </row>
    <row r="1610" spans="1:9" x14ac:dyDescent="0.25">
      <c r="A1610" t="s">
        <v>33</v>
      </c>
      <c r="B1610">
        <v>2024</v>
      </c>
      <c r="C1610" t="s">
        <v>9233</v>
      </c>
      <c r="D1610">
        <v>1000000</v>
      </c>
      <c r="E1610">
        <v>31000.07</v>
      </c>
      <c r="G1610" s="34">
        <f t="shared" si="48"/>
        <v>3.1000070000000001E-2</v>
      </c>
      <c r="H1610">
        <f t="shared" si="49"/>
        <v>-968999.93</v>
      </c>
      <c r="I1610" t="str">
        <f t="shared" si="50"/>
        <v>Not Achieved</v>
      </c>
    </row>
    <row r="1611" spans="1:9" x14ac:dyDescent="0.25">
      <c r="A1611" t="s">
        <v>33</v>
      </c>
      <c r="B1611">
        <v>2024</v>
      </c>
      <c r="C1611" t="s">
        <v>9234</v>
      </c>
      <c r="D1611">
        <v>1000000</v>
      </c>
      <c r="E1611">
        <v>3951.6799999999994</v>
      </c>
      <c r="G1611" s="34">
        <f t="shared" si="48"/>
        <v>3.9516799999999991E-3</v>
      </c>
      <c r="H1611">
        <f t="shared" si="49"/>
        <v>-996048.32</v>
      </c>
      <c r="I1611" t="str">
        <f t="shared" si="50"/>
        <v>Not Achieved</v>
      </c>
    </row>
    <row r="1612" spans="1:9" x14ac:dyDescent="0.25">
      <c r="A1612" t="s">
        <v>33</v>
      </c>
      <c r="B1612">
        <v>2025</v>
      </c>
      <c r="C1612" t="s">
        <v>9236</v>
      </c>
      <c r="D1612">
        <v>1000000</v>
      </c>
      <c r="E1612">
        <v>1678.24</v>
      </c>
      <c r="G1612" s="34">
        <f t="shared" si="48"/>
        <v>1.6782400000000001E-3</v>
      </c>
      <c r="H1612">
        <f t="shared" si="49"/>
        <v>-998321.76</v>
      </c>
      <c r="I1612" t="str">
        <f t="shared" si="50"/>
        <v>Not Achieved</v>
      </c>
    </row>
    <row r="1613" spans="1:9" x14ac:dyDescent="0.25">
      <c r="A1613" t="s">
        <v>253</v>
      </c>
      <c r="B1613">
        <v>2024</v>
      </c>
      <c r="C1613" t="s">
        <v>9226</v>
      </c>
      <c r="D1613">
        <v>2500000</v>
      </c>
      <c r="E1613">
        <v>8620.11</v>
      </c>
      <c r="G1613" s="34">
        <f t="shared" si="48"/>
        <v>3.4480440000000004E-3</v>
      </c>
      <c r="H1613">
        <f t="shared" si="49"/>
        <v>-2491379.89</v>
      </c>
      <c r="I1613" t="str">
        <f t="shared" si="50"/>
        <v>Not Achieved</v>
      </c>
    </row>
    <row r="1614" spans="1:9" x14ac:dyDescent="0.25">
      <c r="A1614" t="s">
        <v>253</v>
      </c>
      <c r="B1614">
        <v>2024</v>
      </c>
      <c r="C1614" t="s">
        <v>9227</v>
      </c>
      <c r="D1614">
        <v>2500000</v>
      </c>
      <c r="E1614">
        <v>835.84</v>
      </c>
      <c r="G1614" s="34">
        <f t="shared" si="48"/>
        <v>3.3433600000000002E-4</v>
      </c>
      <c r="H1614">
        <f t="shared" si="49"/>
        <v>-2499164.1600000001</v>
      </c>
      <c r="I1614" t="str">
        <f t="shared" si="50"/>
        <v>Not Achieved</v>
      </c>
    </row>
    <row r="1615" spans="1:9" x14ac:dyDescent="0.25">
      <c r="A1615" t="s">
        <v>253</v>
      </c>
      <c r="B1615">
        <v>2024</v>
      </c>
      <c r="C1615" t="s">
        <v>9228</v>
      </c>
      <c r="D1615">
        <v>2500000</v>
      </c>
      <c r="E1615">
        <v>7926.86</v>
      </c>
      <c r="G1615" s="34">
        <f t="shared" si="48"/>
        <v>3.1707440000000001E-3</v>
      </c>
      <c r="H1615">
        <f t="shared" si="49"/>
        <v>-2492073.14</v>
      </c>
      <c r="I1615" t="str">
        <f t="shared" si="50"/>
        <v>Not Achieved</v>
      </c>
    </row>
    <row r="1616" spans="1:9" x14ac:dyDescent="0.25">
      <c r="A1616" t="s">
        <v>253</v>
      </c>
      <c r="B1616">
        <v>2024</v>
      </c>
      <c r="C1616" t="s">
        <v>9229</v>
      </c>
      <c r="D1616">
        <v>2500000</v>
      </c>
      <c r="E1616">
        <v>654.44000000000005</v>
      </c>
      <c r="G1616" s="34">
        <f t="shared" si="48"/>
        <v>2.6177600000000002E-4</v>
      </c>
      <c r="H1616">
        <f t="shared" si="49"/>
        <v>-2499345.56</v>
      </c>
      <c r="I1616" t="str">
        <f t="shared" si="50"/>
        <v>Not Achieved</v>
      </c>
    </row>
    <row r="1617" spans="1:9" x14ac:dyDescent="0.25">
      <c r="A1617" t="s">
        <v>253</v>
      </c>
      <c r="B1617">
        <v>2024</v>
      </c>
      <c r="C1617" t="s">
        <v>9230</v>
      </c>
      <c r="D1617">
        <v>2500000</v>
      </c>
      <c r="E1617">
        <v>7350.08</v>
      </c>
      <c r="G1617" s="34">
        <f t="shared" si="48"/>
        <v>2.940032E-3</v>
      </c>
      <c r="H1617">
        <f t="shared" si="49"/>
        <v>-2492649.92</v>
      </c>
      <c r="I1617" t="str">
        <f t="shared" si="50"/>
        <v>Not Achieved</v>
      </c>
    </row>
    <row r="1618" spans="1:9" x14ac:dyDescent="0.25">
      <c r="A1618" t="s">
        <v>253</v>
      </c>
      <c r="B1618">
        <v>2024</v>
      </c>
      <c r="C1618" t="s">
        <v>9231</v>
      </c>
      <c r="D1618">
        <v>2500000</v>
      </c>
      <c r="E1618">
        <v>24034.54</v>
      </c>
      <c r="G1618" s="34">
        <f t="shared" si="48"/>
        <v>9.6138160000000007E-3</v>
      </c>
      <c r="H1618">
        <f t="shared" si="49"/>
        <v>-2475965.46</v>
      </c>
      <c r="I1618" t="str">
        <f t="shared" si="50"/>
        <v>Not Achieved</v>
      </c>
    </row>
    <row r="1619" spans="1:9" x14ac:dyDescent="0.25">
      <c r="A1619" t="s">
        <v>253</v>
      </c>
      <c r="B1619">
        <v>2024</v>
      </c>
      <c r="C1619" t="s">
        <v>9232</v>
      </c>
      <c r="D1619">
        <v>2500000</v>
      </c>
      <c r="E1619">
        <v>10132.130000000001</v>
      </c>
      <c r="G1619" s="34">
        <f t="shared" si="48"/>
        <v>4.052852E-3</v>
      </c>
      <c r="H1619">
        <f t="shared" si="49"/>
        <v>-2489867.87</v>
      </c>
      <c r="I1619" t="str">
        <f t="shared" si="50"/>
        <v>Not Achieved</v>
      </c>
    </row>
    <row r="1620" spans="1:9" x14ac:dyDescent="0.25">
      <c r="A1620" t="s">
        <v>253</v>
      </c>
      <c r="B1620">
        <v>2024</v>
      </c>
      <c r="C1620" t="s">
        <v>9233</v>
      </c>
      <c r="D1620">
        <v>2500000</v>
      </c>
      <c r="E1620">
        <v>3299.97</v>
      </c>
      <c r="G1620" s="34">
        <f t="shared" si="48"/>
        <v>1.319988E-3</v>
      </c>
      <c r="H1620">
        <f t="shared" si="49"/>
        <v>-2496700.0299999998</v>
      </c>
      <c r="I1620" t="str">
        <f t="shared" si="50"/>
        <v>Not Achieved</v>
      </c>
    </row>
    <row r="1621" spans="1:9" x14ac:dyDescent="0.25">
      <c r="A1621" t="s">
        <v>253</v>
      </c>
      <c r="B1621">
        <v>2024</v>
      </c>
      <c r="C1621" t="s">
        <v>9234</v>
      </c>
      <c r="D1621">
        <v>2500000</v>
      </c>
      <c r="E1621">
        <v>9597.23</v>
      </c>
      <c r="G1621" s="34">
        <f t="shared" si="48"/>
        <v>3.838892E-3</v>
      </c>
      <c r="H1621">
        <f t="shared" si="49"/>
        <v>-2490402.77</v>
      </c>
      <c r="I1621" t="str">
        <f t="shared" si="50"/>
        <v>Not Achieved</v>
      </c>
    </row>
    <row r="1622" spans="1:9" x14ac:dyDescent="0.25">
      <c r="A1622" t="s">
        <v>253</v>
      </c>
      <c r="B1622">
        <v>2025</v>
      </c>
      <c r="C1622" t="s">
        <v>9236</v>
      </c>
      <c r="D1622">
        <v>2500000</v>
      </c>
      <c r="E1622">
        <v>2362.06</v>
      </c>
      <c r="G1622" s="34">
        <f t="shared" si="48"/>
        <v>9.4482399999999992E-4</v>
      </c>
      <c r="H1622">
        <f t="shared" si="49"/>
        <v>-2497637.94</v>
      </c>
      <c r="I1622" t="str">
        <f t="shared" si="50"/>
        <v>Not Achieved</v>
      </c>
    </row>
    <row r="1623" spans="1:9" x14ac:dyDescent="0.25">
      <c r="A1623" t="s">
        <v>253</v>
      </c>
      <c r="B1623">
        <v>2025</v>
      </c>
      <c r="C1623" t="s">
        <v>9237</v>
      </c>
      <c r="D1623">
        <v>2500000</v>
      </c>
      <c r="E1623">
        <v>3654.48</v>
      </c>
      <c r="G1623" s="34">
        <f t="shared" si="48"/>
        <v>1.461792E-3</v>
      </c>
      <c r="H1623">
        <f t="shared" si="49"/>
        <v>-2496345.52</v>
      </c>
      <c r="I1623" t="str">
        <f t="shared" si="50"/>
        <v>Not Achieved</v>
      </c>
    </row>
    <row r="1624" spans="1:9" x14ac:dyDescent="0.25">
      <c r="A1624" t="s">
        <v>399</v>
      </c>
      <c r="B1624">
        <v>2024</v>
      </c>
      <c r="C1624" t="s">
        <v>9226</v>
      </c>
      <c r="D1624">
        <v>1200000</v>
      </c>
      <c r="E1624">
        <v>15798.309999999998</v>
      </c>
      <c r="G1624" s="34">
        <f t="shared" si="48"/>
        <v>1.3165258333333331E-2</v>
      </c>
      <c r="H1624">
        <f t="shared" si="49"/>
        <v>-1184201.69</v>
      </c>
      <c r="I1624" t="str">
        <f t="shared" si="50"/>
        <v>Not Achieved</v>
      </c>
    </row>
    <row r="1625" spans="1:9" x14ac:dyDescent="0.25">
      <c r="A1625" t="s">
        <v>399</v>
      </c>
      <c r="B1625">
        <v>2024</v>
      </c>
      <c r="C1625" t="s">
        <v>9227</v>
      </c>
      <c r="D1625">
        <v>1200000</v>
      </c>
      <c r="E1625">
        <v>3659.82</v>
      </c>
      <c r="G1625" s="34">
        <f t="shared" si="48"/>
        <v>3.0498500000000002E-3</v>
      </c>
      <c r="H1625">
        <f t="shared" si="49"/>
        <v>-1196340.18</v>
      </c>
      <c r="I1625" t="str">
        <f t="shared" si="50"/>
        <v>Not Achieved</v>
      </c>
    </row>
    <row r="1626" spans="1:9" x14ac:dyDescent="0.25">
      <c r="A1626" t="s">
        <v>399</v>
      </c>
      <c r="B1626">
        <v>2024</v>
      </c>
      <c r="C1626" t="s">
        <v>9228</v>
      </c>
      <c r="D1626">
        <v>1200000</v>
      </c>
      <c r="E1626">
        <v>1116.06</v>
      </c>
      <c r="G1626" s="34">
        <f t="shared" si="48"/>
        <v>9.3004999999999997E-4</v>
      </c>
      <c r="H1626">
        <f t="shared" si="49"/>
        <v>-1198883.94</v>
      </c>
      <c r="I1626" t="str">
        <f t="shared" si="50"/>
        <v>Not Achieved</v>
      </c>
    </row>
    <row r="1627" spans="1:9" x14ac:dyDescent="0.25">
      <c r="A1627" t="s">
        <v>399</v>
      </c>
      <c r="B1627">
        <v>2024</v>
      </c>
      <c r="C1627" t="s">
        <v>9229</v>
      </c>
      <c r="D1627">
        <v>1200000</v>
      </c>
      <c r="E1627">
        <v>13269.189999999999</v>
      </c>
      <c r="G1627" s="34">
        <f t="shared" si="48"/>
        <v>1.1057658333333333E-2</v>
      </c>
      <c r="H1627">
        <f t="shared" si="49"/>
        <v>-1186730.81</v>
      </c>
      <c r="I1627" t="str">
        <f t="shared" si="50"/>
        <v>Not Achieved</v>
      </c>
    </row>
    <row r="1628" spans="1:9" x14ac:dyDescent="0.25">
      <c r="A1628" t="s">
        <v>399</v>
      </c>
      <c r="B1628">
        <v>2024</v>
      </c>
      <c r="C1628" t="s">
        <v>9230</v>
      </c>
      <c r="D1628">
        <v>1200000</v>
      </c>
      <c r="E1628">
        <v>2477.33</v>
      </c>
      <c r="G1628" s="34">
        <f t="shared" si="48"/>
        <v>2.0644416666666665E-3</v>
      </c>
      <c r="H1628">
        <f t="shared" si="49"/>
        <v>-1197522.67</v>
      </c>
      <c r="I1628" t="str">
        <f t="shared" si="50"/>
        <v>Not Achieved</v>
      </c>
    </row>
    <row r="1629" spans="1:9" x14ac:dyDescent="0.25">
      <c r="A1629" t="s">
        <v>399</v>
      </c>
      <c r="B1629">
        <v>2024</v>
      </c>
      <c r="C1629" t="s">
        <v>9231</v>
      </c>
      <c r="D1629">
        <v>1200000</v>
      </c>
      <c r="E1629">
        <v>6129.18</v>
      </c>
      <c r="G1629" s="34">
        <f t="shared" si="48"/>
        <v>5.10765E-3</v>
      </c>
      <c r="H1629">
        <f t="shared" si="49"/>
        <v>-1193870.82</v>
      </c>
      <c r="I1629" t="str">
        <f t="shared" si="50"/>
        <v>Not Achieved</v>
      </c>
    </row>
    <row r="1630" spans="1:9" x14ac:dyDescent="0.25">
      <c r="A1630" t="s">
        <v>399</v>
      </c>
      <c r="B1630">
        <v>2024</v>
      </c>
      <c r="C1630" t="s">
        <v>9232</v>
      </c>
      <c r="D1630">
        <v>1200000</v>
      </c>
      <c r="E1630">
        <v>21836.2</v>
      </c>
      <c r="G1630" s="34">
        <f t="shared" si="48"/>
        <v>1.8196833333333332E-2</v>
      </c>
      <c r="H1630">
        <f t="shared" si="49"/>
        <v>-1178163.8</v>
      </c>
      <c r="I1630" t="str">
        <f t="shared" si="50"/>
        <v>Not Achieved</v>
      </c>
    </row>
    <row r="1631" spans="1:9" x14ac:dyDescent="0.25">
      <c r="A1631" t="s">
        <v>399</v>
      </c>
      <c r="B1631">
        <v>2024</v>
      </c>
      <c r="C1631" t="s">
        <v>9233</v>
      </c>
      <c r="D1631">
        <v>1200000</v>
      </c>
      <c r="E1631">
        <v>10115.15</v>
      </c>
      <c r="G1631" s="34">
        <f t="shared" si="48"/>
        <v>8.4292916666666665E-3</v>
      </c>
      <c r="H1631">
        <f t="shared" si="49"/>
        <v>-1189884.8500000001</v>
      </c>
      <c r="I1631" t="str">
        <f t="shared" si="50"/>
        <v>Not Achieved</v>
      </c>
    </row>
    <row r="1632" spans="1:9" x14ac:dyDescent="0.25">
      <c r="A1632" t="s">
        <v>399</v>
      </c>
      <c r="B1632">
        <v>2024</v>
      </c>
      <c r="C1632" t="s">
        <v>9234</v>
      </c>
      <c r="D1632">
        <v>1200000</v>
      </c>
      <c r="E1632">
        <v>2341.3200000000002</v>
      </c>
      <c r="G1632" s="34">
        <f t="shared" si="48"/>
        <v>1.9511000000000001E-3</v>
      </c>
      <c r="H1632">
        <f t="shared" si="49"/>
        <v>-1197658.68</v>
      </c>
      <c r="I1632" t="str">
        <f t="shared" si="50"/>
        <v>Not Achieved</v>
      </c>
    </row>
    <row r="1633" spans="1:9" x14ac:dyDescent="0.25">
      <c r="A1633" t="s">
        <v>399</v>
      </c>
      <c r="B1633">
        <v>2025</v>
      </c>
      <c r="C1633" t="s">
        <v>9235</v>
      </c>
      <c r="D1633">
        <v>1200000</v>
      </c>
      <c r="E1633">
        <v>1470.61</v>
      </c>
      <c r="G1633" s="34">
        <f t="shared" si="48"/>
        <v>1.2255083333333333E-3</v>
      </c>
      <c r="H1633">
        <f t="shared" si="49"/>
        <v>-1198529.3899999999</v>
      </c>
      <c r="I1633" t="str">
        <f t="shared" si="50"/>
        <v>Not Achieved</v>
      </c>
    </row>
    <row r="1634" spans="1:9" x14ac:dyDescent="0.25">
      <c r="A1634" t="s">
        <v>399</v>
      </c>
      <c r="B1634">
        <v>2025</v>
      </c>
      <c r="C1634" t="s">
        <v>9236</v>
      </c>
      <c r="D1634">
        <v>1200000</v>
      </c>
      <c r="E1634">
        <v>11934.94</v>
      </c>
      <c r="G1634" s="34">
        <f t="shared" si="48"/>
        <v>9.9457833333333346E-3</v>
      </c>
      <c r="H1634">
        <f t="shared" si="49"/>
        <v>-1188065.06</v>
      </c>
      <c r="I1634" t="str">
        <f t="shared" si="50"/>
        <v>Not Achieved</v>
      </c>
    </row>
    <row r="1635" spans="1:9" x14ac:dyDescent="0.25">
      <c r="A1635" t="s">
        <v>399</v>
      </c>
      <c r="B1635">
        <v>2025</v>
      </c>
      <c r="C1635" t="s">
        <v>9237</v>
      </c>
      <c r="D1635">
        <v>1200000</v>
      </c>
      <c r="E1635">
        <v>5772.31</v>
      </c>
      <c r="G1635" s="34">
        <f t="shared" si="48"/>
        <v>4.8102583333333336E-3</v>
      </c>
      <c r="H1635">
        <f t="shared" si="49"/>
        <v>-1194227.69</v>
      </c>
      <c r="I1635" t="str">
        <f t="shared" si="50"/>
        <v>Not Achieved</v>
      </c>
    </row>
    <row r="1636" spans="1:9" x14ac:dyDescent="0.25">
      <c r="A1636" t="s">
        <v>893</v>
      </c>
      <c r="B1636">
        <v>2024</v>
      </c>
      <c r="C1636" t="s">
        <v>9226</v>
      </c>
      <c r="D1636">
        <v>2500000</v>
      </c>
      <c r="E1636">
        <v>2514.0500000000002</v>
      </c>
      <c r="G1636" s="34">
        <f t="shared" si="48"/>
        <v>1.00562E-3</v>
      </c>
      <c r="H1636">
        <f t="shared" si="49"/>
        <v>-2497485.9500000002</v>
      </c>
      <c r="I1636" t="str">
        <f t="shared" si="50"/>
        <v>Not Achieved</v>
      </c>
    </row>
    <row r="1637" spans="1:9" x14ac:dyDescent="0.25">
      <c r="A1637" t="s">
        <v>893</v>
      </c>
      <c r="B1637">
        <v>2024</v>
      </c>
      <c r="C1637" t="s">
        <v>9227</v>
      </c>
      <c r="D1637">
        <v>2500000</v>
      </c>
      <c r="E1637">
        <v>7258.67</v>
      </c>
      <c r="G1637" s="34">
        <f t="shared" si="48"/>
        <v>2.9034680000000002E-3</v>
      </c>
      <c r="H1637">
        <f t="shared" si="49"/>
        <v>-2492741.33</v>
      </c>
      <c r="I1637" t="str">
        <f t="shared" si="50"/>
        <v>Not Achieved</v>
      </c>
    </row>
    <row r="1638" spans="1:9" x14ac:dyDescent="0.25">
      <c r="A1638" t="s">
        <v>893</v>
      </c>
      <c r="B1638">
        <v>2024</v>
      </c>
      <c r="C1638" t="s">
        <v>9228</v>
      </c>
      <c r="D1638">
        <v>2500000</v>
      </c>
      <c r="E1638">
        <v>2084.25</v>
      </c>
      <c r="G1638" s="34">
        <f t="shared" si="48"/>
        <v>8.3370000000000004E-4</v>
      </c>
      <c r="H1638">
        <f t="shared" si="49"/>
        <v>-2497915.75</v>
      </c>
      <c r="I1638" t="str">
        <f t="shared" si="50"/>
        <v>Not Achieved</v>
      </c>
    </row>
    <row r="1639" spans="1:9" x14ac:dyDescent="0.25">
      <c r="A1639" t="s">
        <v>893</v>
      </c>
      <c r="B1639">
        <v>2024</v>
      </c>
      <c r="C1639" t="s">
        <v>9229</v>
      </c>
      <c r="D1639">
        <v>2500000</v>
      </c>
      <c r="E1639">
        <v>1242.17</v>
      </c>
      <c r="G1639" s="34">
        <f t="shared" si="48"/>
        <v>4.9686800000000003E-4</v>
      </c>
      <c r="H1639">
        <f t="shared" si="49"/>
        <v>-2498757.83</v>
      </c>
      <c r="I1639" t="str">
        <f t="shared" si="50"/>
        <v>Not Achieved</v>
      </c>
    </row>
    <row r="1640" spans="1:9" x14ac:dyDescent="0.25">
      <c r="A1640" t="s">
        <v>893</v>
      </c>
      <c r="B1640">
        <v>2024</v>
      </c>
      <c r="C1640" t="s">
        <v>9230</v>
      </c>
      <c r="D1640">
        <v>2500000</v>
      </c>
      <c r="E1640">
        <v>22708</v>
      </c>
      <c r="G1640" s="34">
        <f t="shared" si="48"/>
        <v>9.0831999999999996E-3</v>
      </c>
      <c r="H1640">
        <f t="shared" si="49"/>
        <v>-2477292</v>
      </c>
      <c r="I1640" t="str">
        <f t="shared" si="50"/>
        <v>Not Achieved</v>
      </c>
    </row>
    <row r="1641" spans="1:9" x14ac:dyDescent="0.25">
      <c r="A1641" t="s">
        <v>893</v>
      </c>
      <c r="B1641">
        <v>2024</v>
      </c>
      <c r="C1641" t="s">
        <v>9231</v>
      </c>
      <c r="D1641">
        <v>2500000</v>
      </c>
      <c r="E1641">
        <v>6703.1399999999994</v>
      </c>
      <c r="G1641" s="34">
        <f t="shared" si="48"/>
        <v>2.6812559999999999E-3</v>
      </c>
      <c r="H1641">
        <f t="shared" si="49"/>
        <v>-2493296.86</v>
      </c>
      <c r="I1641" t="str">
        <f t="shared" si="50"/>
        <v>Not Achieved</v>
      </c>
    </row>
    <row r="1642" spans="1:9" x14ac:dyDescent="0.25">
      <c r="A1642" t="s">
        <v>893</v>
      </c>
      <c r="B1642">
        <v>2024</v>
      </c>
      <c r="C1642" t="s">
        <v>9232</v>
      </c>
      <c r="D1642">
        <v>2500000</v>
      </c>
      <c r="E1642">
        <v>30839.57</v>
      </c>
      <c r="G1642" s="34">
        <f t="shared" si="48"/>
        <v>1.2335828E-2</v>
      </c>
      <c r="H1642">
        <f t="shared" si="49"/>
        <v>-2469160.4300000002</v>
      </c>
      <c r="I1642" t="str">
        <f t="shared" si="50"/>
        <v>Not Achieved</v>
      </c>
    </row>
    <row r="1643" spans="1:9" x14ac:dyDescent="0.25">
      <c r="A1643" t="s">
        <v>893</v>
      </c>
      <c r="B1643">
        <v>2024</v>
      </c>
      <c r="C1643" t="s">
        <v>9233</v>
      </c>
      <c r="D1643">
        <v>2500000</v>
      </c>
      <c r="E1643">
        <v>17903.03</v>
      </c>
      <c r="G1643" s="34">
        <f t="shared" si="48"/>
        <v>7.1612119999999993E-3</v>
      </c>
      <c r="H1643">
        <f t="shared" si="49"/>
        <v>-2482096.9700000002</v>
      </c>
      <c r="I1643" t="str">
        <f t="shared" si="50"/>
        <v>Not Achieved</v>
      </c>
    </row>
    <row r="1644" spans="1:9" x14ac:dyDescent="0.25">
      <c r="A1644" t="s">
        <v>893</v>
      </c>
      <c r="B1644">
        <v>2024</v>
      </c>
      <c r="C1644" t="s">
        <v>9234</v>
      </c>
      <c r="D1644">
        <v>2500000</v>
      </c>
      <c r="E1644">
        <v>8728.9</v>
      </c>
      <c r="G1644" s="34">
        <f t="shared" si="48"/>
        <v>3.4915599999999999E-3</v>
      </c>
      <c r="H1644">
        <f t="shared" si="49"/>
        <v>-2491271.1</v>
      </c>
      <c r="I1644" t="str">
        <f t="shared" si="50"/>
        <v>Not Achieved</v>
      </c>
    </row>
    <row r="1645" spans="1:9" x14ac:dyDescent="0.25">
      <c r="A1645" t="s">
        <v>893</v>
      </c>
      <c r="B1645">
        <v>2025</v>
      </c>
      <c r="C1645" t="s">
        <v>9236</v>
      </c>
      <c r="D1645">
        <v>2500000</v>
      </c>
      <c r="E1645">
        <v>6072.05</v>
      </c>
      <c r="G1645" s="34">
        <f t="shared" si="48"/>
        <v>2.4288199999999999E-3</v>
      </c>
      <c r="H1645">
        <f t="shared" si="49"/>
        <v>-2493927.9500000002</v>
      </c>
      <c r="I1645" t="str">
        <f t="shared" si="50"/>
        <v>Not Achieved</v>
      </c>
    </row>
    <row r="1646" spans="1:9" x14ac:dyDescent="0.25">
      <c r="A1646" t="s">
        <v>1716</v>
      </c>
      <c r="B1646">
        <v>2024</v>
      </c>
      <c r="C1646" t="s">
        <v>9226</v>
      </c>
      <c r="D1646">
        <v>2500000</v>
      </c>
      <c r="E1646">
        <v>5119.1100000000006</v>
      </c>
      <c r="G1646" s="34">
        <f t="shared" si="48"/>
        <v>2.0476440000000004E-3</v>
      </c>
      <c r="H1646">
        <f t="shared" si="49"/>
        <v>-2494880.89</v>
      </c>
      <c r="I1646" t="str">
        <f t="shared" si="50"/>
        <v>Not Achieved</v>
      </c>
    </row>
    <row r="1647" spans="1:9" x14ac:dyDescent="0.25">
      <c r="A1647" t="s">
        <v>1716</v>
      </c>
      <c r="B1647">
        <v>2024</v>
      </c>
      <c r="C1647" t="s">
        <v>9227</v>
      </c>
      <c r="D1647">
        <v>2500000</v>
      </c>
      <c r="E1647">
        <v>531.09</v>
      </c>
      <c r="G1647" s="34">
        <f t="shared" si="48"/>
        <v>2.1243600000000001E-4</v>
      </c>
      <c r="H1647">
        <f t="shared" si="49"/>
        <v>-2499468.91</v>
      </c>
      <c r="I1647" t="str">
        <f t="shared" si="50"/>
        <v>Not Achieved</v>
      </c>
    </row>
    <row r="1648" spans="1:9" x14ac:dyDescent="0.25">
      <c r="A1648" t="s">
        <v>1716</v>
      </c>
      <c r="B1648">
        <v>2024</v>
      </c>
      <c r="C1648" t="s">
        <v>9229</v>
      </c>
      <c r="D1648">
        <v>2500000</v>
      </c>
      <c r="E1648">
        <v>1751.77</v>
      </c>
      <c r="G1648" s="34">
        <f t="shared" si="48"/>
        <v>7.0070799999999997E-4</v>
      </c>
      <c r="H1648">
        <f t="shared" si="49"/>
        <v>-2498248.23</v>
      </c>
      <c r="I1648" t="str">
        <f t="shared" si="50"/>
        <v>Not Achieved</v>
      </c>
    </row>
    <row r="1649" spans="1:9" x14ac:dyDescent="0.25">
      <c r="A1649" t="s">
        <v>1716</v>
      </c>
      <c r="B1649">
        <v>2024</v>
      </c>
      <c r="C1649" t="s">
        <v>9230</v>
      </c>
      <c r="D1649">
        <v>2500000</v>
      </c>
      <c r="E1649">
        <v>29710.31</v>
      </c>
      <c r="G1649" s="34">
        <f t="shared" si="48"/>
        <v>1.1884124000000001E-2</v>
      </c>
      <c r="H1649">
        <f t="shared" si="49"/>
        <v>-2470289.69</v>
      </c>
      <c r="I1649" t="str">
        <f t="shared" si="50"/>
        <v>Not Achieved</v>
      </c>
    </row>
    <row r="1650" spans="1:9" x14ac:dyDescent="0.25">
      <c r="A1650" t="s">
        <v>1716</v>
      </c>
      <c r="B1650">
        <v>2024</v>
      </c>
      <c r="C1650" t="s">
        <v>9231</v>
      </c>
      <c r="D1650">
        <v>2500000</v>
      </c>
      <c r="E1650">
        <v>495.13</v>
      </c>
      <c r="G1650" s="34">
        <f t="shared" si="48"/>
        <v>1.9805199999999999E-4</v>
      </c>
      <c r="H1650">
        <f t="shared" si="49"/>
        <v>-2499504.87</v>
      </c>
      <c r="I1650" t="str">
        <f t="shared" si="50"/>
        <v>Not Achieved</v>
      </c>
    </row>
    <row r="1651" spans="1:9" x14ac:dyDescent="0.25">
      <c r="A1651" t="s">
        <v>1716</v>
      </c>
      <c r="B1651">
        <v>2024</v>
      </c>
      <c r="C1651" t="s">
        <v>9232</v>
      </c>
      <c r="D1651">
        <v>2500000</v>
      </c>
      <c r="E1651">
        <v>21699.86</v>
      </c>
      <c r="G1651" s="34">
        <f t="shared" si="48"/>
        <v>8.6799440000000002E-3</v>
      </c>
      <c r="H1651">
        <f t="shared" si="49"/>
        <v>-2478300.14</v>
      </c>
      <c r="I1651" t="str">
        <f t="shared" si="50"/>
        <v>Not Achieved</v>
      </c>
    </row>
    <row r="1652" spans="1:9" x14ac:dyDescent="0.25">
      <c r="A1652" t="s">
        <v>1716</v>
      </c>
      <c r="B1652">
        <v>2024</v>
      </c>
      <c r="C1652" t="s">
        <v>9233</v>
      </c>
      <c r="D1652">
        <v>2500000</v>
      </c>
      <c r="E1652">
        <v>1141.32</v>
      </c>
      <c r="G1652" s="34">
        <f t="shared" si="48"/>
        <v>4.5652799999999999E-4</v>
      </c>
      <c r="H1652">
        <f t="shared" si="49"/>
        <v>-2498858.6800000002</v>
      </c>
      <c r="I1652" t="str">
        <f t="shared" si="50"/>
        <v>Not Achieved</v>
      </c>
    </row>
    <row r="1653" spans="1:9" x14ac:dyDescent="0.25">
      <c r="A1653" t="s">
        <v>1716</v>
      </c>
      <c r="B1653">
        <v>2024</v>
      </c>
      <c r="C1653" t="s">
        <v>9234</v>
      </c>
      <c r="D1653">
        <v>2500000</v>
      </c>
      <c r="E1653">
        <v>3623.7</v>
      </c>
      <c r="G1653" s="34">
        <f t="shared" si="48"/>
        <v>1.44948E-3</v>
      </c>
      <c r="H1653">
        <f t="shared" si="49"/>
        <v>-2496376.2999999998</v>
      </c>
      <c r="I1653" t="str">
        <f t="shared" si="50"/>
        <v>Not Achieved</v>
      </c>
    </row>
    <row r="1654" spans="1:9" x14ac:dyDescent="0.25">
      <c r="A1654" t="s">
        <v>1716</v>
      </c>
      <c r="B1654">
        <v>2025</v>
      </c>
      <c r="C1654" t="s">
        <v>9236</v>
      </c>
      <c r="D1654">
        <v>2500000</v>
      </c>
      <c r="E1654">
        <v>4061.1</v>
      </c>
      <c r="G1654" s="34">
        <f t="shared" si="48"/>
        <v>1.62444E-3</v>
      </c>
      <c r="H1654">
        <f t="shared" si="49"/>
        <v>-2495938.9</v>
      </c>
      <c r="I1654" t="str">
        <f t="shared" si="50"/>
        <v>Not Achieved</v>
      </c>
    </row>
    <row r="1655" spans="1:9" x14ac:dyDescent="0.25">
      <c r="A1655" t="s">
        <v>1716</v>
      </c>
      <c r="B1655">
        <v>2025</v>
      </c>
      <c r="C1655" t="s">
        <v>9237</v>
      </c>
      <c r="D1655">
        <v>2500000</v>
      </c>
      <c r="E1655">
        <v>2083.44</v>
      </c>
      <c r="G1655" s="34">
        <f t="shared" si="48"/>
        <v>8.3337600000000004E-4</v>
      </c>
      <c r="H1655">
        <f t="shared" si="49"/>
        <v>-2497916.56</v>
      </c>
      <c r="I1655" t="str">
        <f t="shared" si="50"/>
        <v>Not Achieved</v>
      </c>
    </row>
    <row r="1656" spans="1:9" x14ac:dyDescent="0.25">
      <c r="A1656" t="s">
        <v>914</v>
      </c>
      <c r="B1656">
        <v>2024</v>
      </c>
      <c r="C1656" t="s">
        <v>9226</v>
      </c>
      <c r="D1656">
        <v>1500000</v>
      </c>
      <c r="E1656">
        <v>10427.459999999999</v>
      </c>
      <c r="G1656" s="34">
        <f t="shared" si="48"/>
        <v>6.9516399999999994E-3</v>
      </c>
      <c r="H1656">
        <f t="shared" si="49"/>
        <v>-1489572.54</v>
      </c>
      <c r="I1656" t="str">
        <f t="shared" si="50"/>
        <v>Not Achieved</v>
      </c>
    </row>
    <row r="1657" spans="1:9" x14ac:dyDescent="0.25">
      <c r="A1657" t="s">
        <v>914</v>
      </c>
      <c r="B1657">
        <v>2024</v>
      </c>
      <c r="C1657" t="s">
        <v>9227</v>
      </c>
      <c r="D1657">
        <v>1500000</v>
      </c>
      <c r="E1657">
        <v>4318.3999999999996</v>
      </c>
      <c r="G1657" s="34">
        <f t="shared" si="48"/>
        <v>2.8789333333333329E-3</v>
      </c>
      <c r="H1657">
        <f t="shared" si="49"/>
        <v>-1495681.6</v>
      </c>
      <c r="I1657" t="str">
        <f t="shared" si="50"/>
        <v>Not Achieved</v>
      </c>
    </row>
    <row r="1658" spans="1:9" x14ac:dyDescent="0.25">
      <c r="A1658" t="s">
        <v>914</v>
      </c>
      <c r="B1658">
        <v>2024</v>
      </c>
      <c r="C1658" t="s">
        <v>9228</v>
      </c>
      <c r="D1658">
        <v>1500000</v>
      </c>
      <c r="E1658">
        <v>3013.76</v>
      </c>
      <c r="G1658" s="34">
        <f t="shared" si="48"/>
        <v>2.0091733333333335E-3</v>
      </c>
      <c r="H1658">
        <f t="shared" si="49"/>
        <v>-1496986.24</v>
      </c>
      <c r="I1658" t="str">
        <f t="shared" si="50"/>
        <v>Not Achieved</v>
      </c>
    </row>
    <row r="1659" spans="1:9" x14ac:dyDescent="0.25">
      <c r="A1659" t="s">
        <v>914</v>
      </c>
      <c r="B1659">
        <v>2024</v>
      </c>
      <c r="C1659" t="s">
        <v>9229</v>
      </c>
      <c r="D1659">
        <v>1500000</v>
      </c>
      <c r="E1659">
        <v>14490.390000000001</v>
      </c>
      <c r="G1659" s="34">
        <f t="shared" si="48"/>
        <v>9.6602600000000004E-3</v>
      </c>
      <c r="H1659">
        <f t="shared" si="49"/>
        <v>-1485509.61</v>
      </c>
      <c r="I1659" t="str">
        <f t="shared" si="50"/>
        <v>Not Achieved</v>
      </c>
    </row>
    <row r="1660" spans="1:9" x14ac:dyDescent="0.25">
      <c r="A1660" t="s">
        <v>914</v>
      </c>
      <c r="B1660">
        <v>2024</v>
      </c>
      <c r="C1660" t="s">
        <v>9230</v>
      </c>
      <c r="D1660">
        <v>1500000</v>
      </c>
      <c r="E1660">
        <v>8336.15</v>
      </c>
      <c r="G1660" s="34">
        <f t="shared" si="48"/>
        <v>5.5574333333333328E-3</v>
      </c>
      <c r="H1660">
        <f t="shared" si="49"/>
        <v>-1491663.85</v>
      </c>
      <c r="I1660" t="str">
        <f t="shared" si="50"/>
        <v>Not Achieved</v>
      </c>
    </row>
    <row r="1661" spans="1:9" x14ac:dyDescent="0.25">
      <c r="A1661" t="s">
        <v>914</v>
      </c>
      <c r="B1661">
        <v>2024</v>
      </c>
      <c r="C1661" t="s">
        <v>9231</v>
      </c>
      <c r="D1661">
        <v>1500000</v>
      </c>
      <c r="E1661">
        <v>13183.73</v>
      </c>
      <c r="G1661" s="34">
        <f t="shared" si="48"/>
        <v>8.7891533333333324E-3</v>
      </c>
      <c r="H1661">
        <f t="shared" si="49"/>
        <v>-1486816.27</v>
      </c>
      <c r="I1661" t="str">
        <f t="shared" si="50"/>
        <v>Not Achieved</v>
      </c>
    </row>
    <row r="1662" spans="1:9" x14ac:dyDescent="0.25">
      <c r="A1662" t="s">
        <v>914</v>
      </c>
      <c r="B1662">
        <v>2024</v>
      </c>
      <c r="C1662" t="s">
        <v>9232</v>
      </c>
      <c r="D1662">
        <v>1500000</v>
      </c>
      <c r="E1662">
        <v>14133.339999999998</v>
      </c>
      <c r="G1662" s="34">
        <f t="shared" si="48"/>
        <v>9.4222266666666651E-3</v>
      </c>
      <c r="H1662">
        <f t="shared" si="49"/>
        <v>-1485866.66</v>
      </c>
      <c r="I1662" t="str">
        <f t="shared" si="50"/>
        <v>Not Achieved</v>
      </c>
    </row>
    <row r="1663" spans="1:9" x14ac:dyDescent="0.25">
      <c r="A1663" t="s">
        <v>914</v>
      </c>
      <c r="B1663">
        <v>2024</v>
      </c>
      <c r="C1663" t="s">
        <v>9233</v>
      </c>
      <c r="D1663">
        <v>1500000</v>
      </c>
      <c r="E1663">
        <v>7617.95</v>
      </c>
      <c r="G1663" s="34">
        <f t="shared" si="48"/>
        <v>5.0786333333333331E-3</v>
      </c>
      <c r="H1663">
        <f t="shared" si="49"/>
        <v>-1492382.05</v>
      </c>
      <c r="I1663" t="str">
        <f t="shared" si="50"/>
        <v>Not Achieved</v>
      </c>
    </row>
    <row r="1664" spans="1:9" x14ac:dyDescent="0.25">
      <c r="A1664" t="s">
        <v>914</v>
      </c>
      <c r="B1664">
        <v>2024</v>
      </c>
      <c r="C1664" t="s">
        <v>9234</v>
      </c>
      <c r="D1664">
        <v>1500000</v>
      </c>
      <c r="E1664">
        <v>6672.6</v>
      </c>
      <c r="G1664" s="34">
        <f t="shared" si="48"/>
        <v>4.4483999999999999E-3</v>
      </c>
      <c r="H1664">
        <f t="shared" si="49"/>
        <v>-1493327.4</v>
      </c>
      <c r="I1664" t="str">
        <f t="shared" si="50"/>
        <v>Not Achieved</v>
      </c>
    </row>
    <row r="1665" spans="1:9" x14ac:dyDescent="0.25">
      <c r="A1665" t="s">
        <v>914</v>
      </c>
      <c r="B1665">
        <v>2025</v>
      </c>
      <c r="C1665" t="s">
        <v>9235</v>
      </c>
      <c r="D1665">
        <v>1500000</v>
      </c>
      <c r="E1665">
        <v>2634.1400000000003</v>
      </c>
      <c r="G1665" s="34">
        <f t="shared" si="48"/>
        <v>1.7560933333333336E-3</v>
      </c>
      <c r="H1665">
        <f t="shared" si="49"/>
        <v>-1497365.86</v>
      </c>
      <c r="I1665" t="str">
        <f t="shared" si="50"/>
        <v>Not Achieved</v>
      </c>
    </row>
    <row r="1666" spans="1:9" x14ac:dyDescent="0.25">
      <c r="A1666" t="s">
        <v>914</v>
      </c>
      <c r="B1666">
        <v>2025</v>
      </c>
      <c r="C1666" t="s">
        <v>9236</v>
      </c>
      <c r="D1666">
        <v>1500000</v>
      </c>
      <c r="E1666">
        <v>14679.6</v>
      </c>
      <c r="G1666" s="34">
        <f t="shared" si="48"/>
        <v>9.7864000000000007E-3</v>
      </c>
      <c r="H1666">
        <f t="shared" si="49"/>
        <v>-1485320.4</v>
      </c>
      <c r="I1666" t="str">
        <f t="shared" si="50"/>
        <v>Not Achieved</v>
      </c>
    </row>
    <row r="1667" spans="1:9" x14ac:dyDescent="0.25">
      <c r="A1667" t="s">
        <v>914</v>
      </c>
      <c r="B1667">
        <v>2025</v>
      </c>
      <c r="C1667" t="s">
        <v>9237</v>
      </c>
      <c r="D1667">
        <v>1500000</v>
      </c>
      <c r="E1667">
        <v>0</v>
      </c>
      <c r="G1667" s="34">
        <f t="shared" si="48"/>
        <v>0</v>
      </c>
      <c r="H1667">
        <f t="shared" si="49"/>
        <v>-1500000</v>
      </c>
      <c r="I1667" t="str">
        <f t="shared" si="50"/>
        <v>Not Achieved</v>
      </c>
    </row>
    <row r="1668" spans="1:9" x14ac:dyDescent="0.25">
      <c r="A1668" t="s">
        <v>236</v>
      </c>
      <c r="B1668">
        <v>2024</v>
      </c>
      <c r="C1668" t="s">
        <v>9226</v>
      </c>
      <c r="D1668">
        <v>2500000</v>
      </c>
      <c r="E1668">
        <v>4655.4800000000005</v>
      </c>
      <c r="G1668" s="34">
        <f t="shared" si="48"/>
        <v>1.8621920000000001E-3</v>
      </c>
      <c r="H1668">
        <f t="shared" si="49"/>
        <v>-2495344.52</v>
      </c>
      <c r="I1668" t="str">
        <f t="shared" si="50"/>
        <v>Not Achieved</v>
      </c>
    </row>
    <row r="1669" spans="1:9" x14ac:dyDescent="0.25">
      <c r="A1669" t="s">
        <v>236</v>
      </c>
      <c r="B1669">
        <v>2024</v>
      </c>
      <c r="C1669" t="s">
        <v>9228</v>
      </c>
      <c r="D1669">
        <v>2500000</v>
      </c>
      <c r="E1669">
        <v>8912.86</v>
      </c>
      <c r="G1669" s="34">
        <f t="shared" si="48"/>
        <v>3.5651440000000001E-3</v>
      </c>
      <c r="H1669">
        <f t="shared" si="49"/>
        <v>-2491087.14</v>
      </c>
      <c r="I1669" t="str">
        <f t="shared" si="50"/>
        <v>Not Achieved</v>
      </c>
    </row>
    <row r="1670" spans="1:9" x14ac:dyDescent="0.25">
      <c r="A1670" t="s">
        <v>236</v>
      </c>
      <c r="B1670">
        <v>2024</v>
      </c>
      <c r="C1670" t="s">
        <v>9229</v>
      </c>
      <c r="D1670">
        <v>2500000</v>
      </c>
      <c r="E1670">
        <v>3459.83</v>
      </c>
      <c r="G1670" s="34">
        <f t="shared" si="48"/>
        <v>1.383932E-3</v>
      </c>
      <c r="H1670">
        <f t="shared" si="49"/>
        <v>-2496540.17</v>
      </c>
      <c r="I1670" t="str">
        <f t="shared" si="50"/>
        <v>Not Achieved</v>
      </c>
    </row>
    <row r="1671" spans="1:9" x14ac:dyDescent="0.25">
      <c r="A1671" t="s">
        <v>236</v>
      </c>
      <c r="B1671">
        <v>2024</v>
      </c>
      <c r="C1671" t="s">
        <v>9230</v>
      </c>
      <c r="D1671">
        <v>2500000</v>
      </c>
      <c r="E1671">
        <v>4351.3900000000003</v>
      </c>
      <c r="G1671" s="34">
        <f t="shared" ref="G1671:G1734" si="51">E1671/D1671</f>
        <v>1.7405560000000001E-3</v>
      </c>
      <c r="H1671">
        <f t="shared" ref="H1671:H1734" si="52">E1671-D1671</f>
        <v>-2495648.61</v>
      </c>
      <c r="I1671" t="str">
        <f t="shared" ref="I1671:I1734" si="53">IF(H1671&gt;=0,"Achieved","Not Achieved")</f>
        <v>Not Achieved</v>
      </c>
    </row>
    <row r="1672" spans="1:9" x14ac:dyDescent="0.25">
      <c r="A1672" t="s">
        <v>236</v>
      </c>
      <c r="B1672">
        <v>2024</v>
      </c>
      <c r="C1672" t="s">
        <v>9231</v>
      </c>
      <c r="D1672">
        <v>2500000</v>
      </c>
      <c r="E1672">
        <v>12420.27</v>
      </c>
      <c r="G1672" s="34">
        <f t="shared" si="51"/>
        <v>4.9681080000000006E-3</v>
      </c>
      <c r="H1672">
        <f t="shared" si="52"/>
        <v>-2487579.73</v>
      </c>
      <c r="I1672" t="str">
        <f t="shared" si="53"/>
        <v>Not Achieved</v>
      </c>
    </row>
    <row r="1673" spans="1:9" x14ac:dyDescent="0.25">
      <c r="A1673" t="s">
        <v>236</v>
      </c>
      <c r="B1673">
        <v>2024</v>
      </c>
      <c r="C1673" t="s">
        <v>9232</v>
      </c>
      <c r="D1673">
        <v>2500000</v>
      </c>
      <c r="E1673">
        <v>18403.170000000002</v>
      </c>
      <c r="G1673" s="34">
        <f t="shared" si="51"/>
        <v>7.3612680000000007E-3</v>
      </c>
      <c r="H1673">
        <f t="shared" si="52"/>
        <v>-2481596.83</v>
      </c>
      <c r="I1673" t="str">
        <f t="shared" si="53"/>
        <v>Not Achieved</v>
      </c>
    </row>
    <row r="1674" spans="1:9" x14ac:dyDescent="0.25">
      <c r="A1674" t="s">
        <v>236</v>
      </c>
      <c r="B1674">
        <v>2024</v>
      </c>
      <c r="C1674" t="s">
        <v>9233</v>
      </c>
      <c r="D1674">
        <v>2500000</v>
      </c>
      <c r="E1674">
        <v>736.02</v>
      </c>
      <c r="G1674" s="34">
        <f t="shared" si="51"/>
        <v>2.9440800000000002E-4</v>
      </c>
      <c r="H1674">
        <f t="shared" si="52"/>
        <v>-2499263.98</v>
      </c>
      <c r="I1674" t="str">
        <f t="shared" si="53"/>
        <v>Not Achieved</v>
      </c>
    </row>
    <row r="1675" spans="1:9" x14ac:dyDescent="0.25">
      <c r="A1675" t="s">
        <v>236</v>
      </c>
      <c r="B1675">
        <v>2024</v>
      </c>
      <c r="C1675" t="s">
        <v>9234</v>
      </c>
      <c r="D1675">
        <v>2500000</v>
      </c>
      <c r="E1675">
        <v>5707.18</v>
      </c>
      <c r="G1675" s="34">
        <f t="shared" si="51"/>
        <v>2.282872E-3</v>
      </c>
      <c r="H1675">
        <f t="shared" si="52"/>
        <v>-2494292.8199999998</v>
      </c>
      <c r="I1675" t="str">
        <f t="shared" si="53"/>
        <v>Not Achieved</v>
      </c>
    </row>
    <row r="1676" spans="1:9" x14ac:dyDescent="0.25">
      <c r="A1676" t="s">
        <v>236</v>
      </c>
      <c r="B1676">
        <v>2025</v>
      </c>
      <c r="C1676" t="s">
        <v>9235</v>
      </c>
      <c r="D1676">
        <v>2500000</v>
      </c>
      <c r="E1676">
        <v>4331.38</v>
      </c>
      <c r="G1676" s="34">
        <f t="shared" si="51"/>
        <v>1.7325520000000001E-3</v>
      </c>
      <c r="H1676">
        <f t="shared" si="52"/>
        <v>-2495668.62</v>
      </c>
      <c r="I1676" t="str">
        <f t="shared" si="53"/>
        <v>Not Achieved</v>
      </c>
    </row>
    <row r="1677" spans="1:9" x14ac:dyDescent="0.25">
      <c r="A1677" t="s">
        <v>236</v>
      </c>
      <c r="B1677">
        <v>2025</v>
      </c>
      <c r="C1677" t="s">
        <v>9236</v>
      </c>
      <c r="D1677">
        <v>2500000</v>
      </c>
      <c r="E1677">
        <v>7375.3799999999992</v>
      </c>
      <c r="G1677" s="34">
        <f t="shared" si="51"/>
        <v>2.9501519999999997E-3</v>
      </c>
      <c r="H1677">
        <f t="shared" si="52"/>
        <v>-2492624.62</v>
      </c>
      <c r="I1677" t="str">
        <f t="shared" si="53"/>
        <v>Not Achieved</v>
      </c>
    </row>
    <row r="1678" spans="1:9" x14ac:dyDescent="0.25">
      <c r="A1678" t="s">
        <v>236</v>
      </c>
      <c r="B1678">
        <v>2025</v>
      </c>
      <c r="C1678" t="s">
        <v>9237</v>
      </c>
      <c r="D1678">
        <v>2500000</v>
      </c>
      <c r="E1678">
        <v>4914.41</v>
      </c>
      <c r="G1678" s="34">
        <f t="shared" si="51"/>
        <v>1.9657640000000001E-3</v>
      </c>
      <c r="H1678">
        <f t="shared" si="52"/>
        <v>-2495085.59</v>
      </c>
      <c r="I1678" t="str">
        <f t="shared" si="53"/>
        <v>Not Achieved</v>
      </c>
    </row>
    <row r="1679" spans="1:9" x14ac:dyDescent="0.25">
      <c r="A1679" t="s">
        <v>112</v>
      </c>
      <c r="B1679">
        <v>2024</v>
      </c>
      <c r="C1679" t="s">
        <v>9226</v>
      </c>
      <c r="D1679">
        <v>1200000</v>
      </c>
      <c r="E1679">
        <v>4424.3999999999996</v>
      </c>
      <c r="G1679" s="34">
        <f t="shared" si="51"/>
        <v>3.6869999999999997E-3</v>
      </c>
      <c r="H1679">
        <f t="shared" si="52"/>
        <v>-1195575.6000000001</v>
      </c>
      <c r="I1679" t="str">
        <f t="shared" si="53"/>
        <v>Not Achieved</v>
      </c>
    </row>
    <row r="1680" spans="1:9" x14ac:dyDescent="0.25">
      <c r="A1680" t="s">
        <v>112</v>
      </c>
      <c r="B1680">
        <v>2024</v>
      </c>
      <c r="C1680" t="s">
        <v>9227</v>
      </c>
      <c r="D1680">
        <v>1200000</v>
      </c>
      <c r="E1680">
        <v>4862.41</v>
      </c>
      <c r="G1680" s="34">
        <f t="shared" si="51"/>
        <v>4.0520083333333333E-3</v>
      </c>
      <c r="H1680">
        <f t="shared" si="52"/>
        <v>-1195137.5900000001</v>
      </c>
      <c r="I1680" t="str">
        <f t="shared" si="53"/>
        <v>Not Achieved</v>
      </c>
    </row>
    <row r="1681" spans="1:9" x14ac:dyDescent="0.25">
      <c r="A1681" t="s">
        <v>112</v>
      </c>
      <c r="B1681">
        <v>2024</v>
      </c>
      <c r="C1681" t="s">
        <v>9228</v>
      </c>
      <c r="D1681">
        <v>1200000</v>
      </c>
      <c r="E1681">
        <v>12249.269999999999</v>
      </c>
      <c r="G1681" s="34">
        <f t="shared" si="51"/>
        <v>1.0207724999999999E-2</v>
      </c>
      <c r="H1681">
        <f t="shared" si="52"/>
        <v>-1187750.73</v>
      </c>
      <c r="I1681" t="str">
        <f t="shared" si="53"/>
        <v>Not Achieved</v>
      </c>
    </row>
    <row r="1682" spans="1:9" x14ac:dyDescent="0.25">
      <c r="A1682" t="s">
        <v>112</v>
      </c>
      <c r="B1682">
        <v>2024</v>
      </c>
      <c r="C1682" t="s">
        <v>9230</v>
      </c>
      <c r="D1682">
        <v>1200000</v>
      </c>
      <c r="E1682">
        <v>4321.3600000000006</v>
      </c>
      <c r="G1682" s="34">
        <f t="shared" si="51"/>
        <v>3.6011333333333339E-3</v>
      </c>
      <c r="H1682">
        <f t="shared" si="52"/>
        <v>-1195678.6399999999</v>
      </c>
      <c r="I1682" t="str">
        <f t="shared" si="53"/>
        <v>Not Achieved</v>
      </c>
    </row>
    <row r="1683" spans="1:9" x14ac:dyDescent="0.25">
      <c r="A1683" t="s">
        <v>112</v>
      </c>
      <c r="B1683">
        <v>2024</v>
      </c>
      <c r="C1683" t="s">
        <v>9231</v>
      </c>
      <c r="D1683">
        <v>1200000</v>
      </c>
      <c r="E1683">
        <v>2505.96</v>
      </c>
      <c r="G1683" s="34">
        <f t="shared" si="51"/>
        <v>2.0883E-3</v>
      </c>
      <c r="H1683">
        <f t="shared" si="52"/>
        <v>-1197494.04</v>
      </c>
      <c r="I1683" t="str">
        <f t="shared" si="53"/>
        <v>Not Achieved</v>
      </c>
    </row>
    <row r="1684" spans="1:9" x14ac:dyDescent="0.25">
      <c r="A1684" t="s">
        <v>112</v>
      </c>
      <c r="B1684">
        <v>2024</v>
      </c>
      <c r="C1684" t="s">
        <v>9232</v>
      </c>
      <c r="D1684">
        <v>1200000</v>
      </c>
      <c r="E1684">
        <v>42663.79</v>
      </c>
      <c r="G1684" s="34">
        <f t="shared" si="51"/>
        <v>3.5553158333333335E-2</v>
      </c>
      <c r="H1684">
        <f t="shared" si="52"/>
        <v>-1157336.21</v>
      </c>
      <c r="I1684" t="str">
        <f t="shared" si="53"/>
        <v>Not Achieved</v>
      </c>
    </row>
    <row r="1685" spans="1:9" x14ac:dyDescent="0.25">
      <c r="A1685" t="s">
        <v>112</v>
      </c>
      <c r="B1685">
        <v>2024</v>
      </c>
      <c r="C1685" t="s">
        <v>9233</v>
      </c>
      <c r="D1685">
        <v>1200000</v>
      </c>
      <c r="E1685">
        <v>2938.14</v>
      </c>
      <c r="G1685" s="34">
        <f t="shared" si="51"/>
        <v>2.44845E-3</v>
      </c>
      <c r="H1685">
        <f t="shared" si="52"/>
        <v>-1197061.8600000001</v>
      </c>
      <c r="I1685" t="str">
        <f t="shared" si="53"/>
        <v>Not Achieved</v>
      </c>
    </row>
    <row r="1686" spans="1:9" x14ac:dyDescent="0.25">
      <c r="A1686" t="s">
        <v>112</v>
      </c>
      <c r="B1686">
        <v>2024</v>
      </c>
      <c r="C1686" t="s">
        <v>9234</v>
      </c>
      <c r="D1686">
        <v>1200000</v>
      </c>
      <c r="E1686">
        <v>1648.52</v>
      </c>
      <c r="G1686" s="34">
        <f t="shared" si="51"/>
        <v>1.3737666666666668E-3</v>
      </c>
      <c r="H1686">
        <f t="shared" si="52"/>
        <v>-1198351.48</v>
      </c>
      <c r="I1686" t="str">
        <f t="shared" si="53"/>
        <v>Not Achieved</v>
      </c>
    </row>
    <row r="1687" spans="1:9" x14ac:dyDescent="0.25">
      <c r="A1687" t="s">
        <v>112</v>
      </c>
      <c r="B1687">
        <v>2025</v>
      </c>
      <c r="C1687" t="s">
        <v>9235</v>
      </c>
      <c r="D1687">
        <v>1200000</v>
      </c>
      <c r="E1687">
        <v>1198.8800000000001</v>
      </c>
      <c r="G1687" s="34">
        <f t="shared" si="51"/>
        <v>9.9906666666666681E-4</v>
      </c>
      <c r="H1687">
        <f t="shared" si="52"/>
        <v>-1198801.1200000001</v>
      </c>
      <c r="I1687" t="str">
        <f t="shared" si="53"/>
        <v>Not Achieved</v>
      </c>
    </row>
    <row r="1688" spans="1:9" x14ac:dyDescent="0.25">
      <c r="A1688" t="s">
        <v>112</v>
      </c>
      <c r="B1688">
        <v>2025</v>
      </c>
      <c r="C1688" t="s">
        <v>9236</v>
      </c>
      <c r="D1688">
        <v>1200000</v>
      </c>
      <c r="E1688">
        <v>3443.77</v>
      </c>
      <c r="G1688" s="34">
        <f t="shared" si="51"/>
        <v>2.8698083333333333E-3</v>
      </c>
      <c r="H1688">
        <f t="shared" si="52"/>
        <v>-1196556.23</v>
      </c>
      <c r="I1688" t="str">
        <f t="shared" si="53"/>
        <v>Not Achieved</v>
      </c>
    </row>
    <row r="1689" spans="1:9" x14ac:dyDescent="0.25">
      <c r="A1689" t="s">
        <v>112</v>
      </c>
      <c r="B1689">
        <v>2025</v>
      </c>
      <c r="C1689" t="s">
        <v>9237</v>
      </c>
      <c r="D1689">
        <v>1200000</v>
      </c>
      <c r="E1689">
        <v>3861.67</v>
      </c>
      <c r="G1689" s="34">
        <f t="shared" si="51"/>
        <v>3.2180583333333334E-3</v>
      </c>
      <c r="H1689">
        <f t="shared" si="52"/>
        <v>-1196138.33</v>
      </c>
      <c r="I1689" t="str">
        <f t="shared" si="53"/>
        <v>Not Achieved</v>
      </c>
    </row>
    <row r="1690" spans="1:9" x14ac:dyDescent="0.25">
      <c r="A1690" t="s">
        <v>146</v>
      </c>
      <c r="B1690">
        <v>2024</v>
      </c>
      <c r="C1690" t="s">
        <v>9226</v>
      </c>
      <c r="D1690">
        <v>1000000</v>
      </c>
      <c r="E1690">
        <v>12312.46</v>
      </c>
      <c r="G1690" s="34">
        <f t="shared" si="51"/>
        <v>1.2312459999999999E-2</v>
      </c>
      <c r="H1690">
        <f t="shared" si="52"/>
        <v>-987687.54</v>
      </c>
      <c r="I1690" t="str">
        <f t="shared" si="53"/>
        <v>Not Achieved</v>
      </c>
    </row>
    <row r="1691" spans="1:9" x14ac:dyDescent="0.25">
      <c r="A1691" t="s">
        <v>146</v>
      </c>
      <c r="B1691">
        <v>2024</v>
      </c>
      <c r="C1691" t="s">
        <v>9227</v>
      </c>
      <c r="D1691">
        <v>1000000</v>
      </c>
      <c r="E1691">
        <v>18096.64</v>
      </c>
      <c r="G1691" s="34">
        <f t="shared" si="51"/>
        <v>1.8096640000000001E-2</v>
      </c>
      <c r="H1691">
        <f t="shared" si="52"/>
        <v>-981903.35999999999</v>
      </c>
      <c r="I1691" t="str">
        <f t="shared" si="53"/>
        <v>Not Achieved</v>
      </c>
    </row>
    <row r="1692" spans="1:9" x14ac:dyDescent="0.25">
      <c r="A1692" t="s">
        <v>146</v>
      </c>
      <c r="B1692">
        <v>2024</v>
      </c>
      <c r="C1692" t="s">
        <v>9228</v>
      </c>
      <c r="D1692">
        <v>1000000</v>
      </c>
      <c r="E1692">
        <v>7037.8899999999994</v>
      </c>
      <c r="G1692" s="34">
        <f t="shared" si="51"/>
        <v>7.0378899999999998E-3</v>
      </c>
      <c r="H1692">
        <f t="shared" si="52"/>
        <v>-992962.11</v>
      </c>
      <c r="I1692" t="str">
        <f t="shared" si="53"/>
        <v>Not Achieved</v>
      </c>
    </row>
    <row r="1693" spans="1:9" x14ac:dyDescent="0.25">
      <c r="A1693" t="s">
        <v>146</v>
      </c>
      <c r="B1693">
        <v>2024</v>
      </c>
      <c r="C1693" t="s">
        <v>9229</v>
      </c>
      <c r="D1693">
        <v>1000000</v>
      </c>
      <c r="E1693">
        <v>2060.67</v>
      </c>
      <c r="G1693" s="34">
        <f t="shared" si="51"/>
        <v>2.0606700000000001E-3</v>
      </c>
      <c r="H1693">
        <f t="shared" si="52"/>
        <v>-997939.33</v>
      </c>
      <c r="I1693" t="str">
        <f t="shared" si="53"/>
        <v>Not Achieved</v>
      </c>
    </row>
    <row r="1694" spans="1:9" x14ac:dyDescent="0.25">
      <c r="A1694" t="s">
        <v>146</v>
      </c>
      <c r="B1694">
        <v>2024</v>
      </c>
      <c r="C1694" t="s">
        <v>9231</v>
      </c>
      <c r="D1694">
        <v>1000000</v>
      </c>
      <c r="E1694">
        <v>4864.37</v>
      </c>
      <c r="G1694" s="34">
        <f t="shared" si="51"/>
        <v>4.8643699999999998E-3</v>
      </c>
      <c r="H1694">
        <f t="shared" si="52"/>
        <v>-995135.63</v>
      </c>
      <c r="I1694" t="str">
        <f t="shared" si="53"/>
        <v>Not Achieved</v>
      </c>
    </row>
    <row r="1695" spans="1:9" x14ac:dyDescent="0.25">
      <c r="A1695" t="s">
        <v>146</v>
      </c>
      <c r="B1695">
        <v>2024</v>
      </c>
      <c r="C1695" t="s">
        <v>9232</v>
      </c>
      <c r="D1695">
        <v>1000000</v>
      </c>
      <c r="E1695">
        <v>11314.09</v>
      </c>
      <c r="G1695" s="34">
        <f t="shared" si="51"/>
        <v>1.1314090000000001E-2</v>
      </c>
      <c r="H1695">
        <f t="shared" si="52"/>
        <v>-988685.91</v>
      </c>
      <c r="I1695" t="str">
        <f t="shared" si="53"/>
        <v>Not Achieved</v>
      </c>
    </row>
    <row r="1696" spans="1:9" x14ac:dyDescent="0.25">
      <c r="A1696" t="s">
        <v>146</v>
      </c>
      <c r="B1696">
        <v>2024</v>
      </c>
      <c r="C1696" t="s">
        <v>9233</v>
      </c>
      <c r="D1696">
        <v>1000000</v>
      </c>
      <c r="E1696">
        <v>12057.51</v>
      </c>
      <c r="G1696" s="34">
        <f t="shared" si="51"/>
        <v>1.205751E-2</v>
      </c>
      <c r="H1696">
        <f t="shared" si="52"/>
        <v>-987942.49</v>
      </c>
      <c r="I1696" t="str">
        <f t="shared" si="53"/>
        <v>Not Achieved</v>
      </c>
    </row>
    <row r="1697" spans="1:9" x14ac:dyDescent="0.25">
      <c r="A1697" t="s">
        <v>146</v>
      </c>
      <c r="B1697">
        <v>2024</v>
      </c>
      <c r="C1697" t="s">
        <v>9234</v>
      </c>
      <c r="D1697">
        <v>1000000</v>
      </c>
      <c r="E1697">
        <v>4507.34</v>
      </c>
      <c r="G1697" s="34">
        <f t="shared" si="51"/>
        <v>4.5073400000000003E-3</v>
      </c>
      <c r="H1697">
        <f t="shared" si="52"/>
        <v>-995492.66</v>
      </c>
      <c r="I1697" t="str">
        <f t="shared" si="53"/>
        <v>Not Achieved</v>
      </c>
    </row>
    <row r="1698" spans="1:9" x14ac:dyDescent="0.25">
      <c r="A1698" t="s">
        <v>146</v>
      </c>
      <c r="B1698">
        <v>2025</v>
      </c>
      <c r="C1698" t="s">
        <v>9236</v>
      </c>
      <c r="D1698">
        <v>1000000</v>
      </c>
      <c r="E1698">
        <v>18601.97</v>
      </c>
      <c r="G1698" s="34">
        <f t="shared" si="51"/>
        <v>1.8601970000000002E-2</v>
      </c>
      <c r="H1698">
        <f t="shared" si="52"/>
        <v>-981398.03</v>
      </c>
      <c r="I1698" t="str">
        <f t="shared" si="53"/>
        <v>Not Achieved</v>
      </c>
    </row>
    <row r="1699" spans="1:9" x14ac:dyDescent="0.25">
      <c r="A1699" t="s">
        <v>146</v>
      </c>
      <c r="B1699">
        <v>2025</v>
      </c>
      <c r="C1699" t="s">
        <v>9237</v>
      </c>
      <c r="D1699">
        <v>1000000</v>
      </c>
      <c r="E1699">
        <v>9026.73</v>
      </c>
      <c r="G1699" s="34">
        <f t="shared" si="51"/>
        <v>9.0267300000000002E-3</v>
      </c>
      <c r="H1699">
        <f t="shared" si="52"/>
        <v>-990973.27</v>
      </c>
      <c r="I1699" t="str">
        <f t="shared" si="53"/>
        <v>Not Achieved</v>
      </c>
    </row>
    <row r="1700" spans="1:9" x14ac:dyDescent="0.25">
      <c r="A1700" t="s">
        <v>180</v>
      </c>
      <c r="B1700">
        <v>2024</v>
      </c>
      <c r="C1700" t="s">
        <v>9226</v>
      </c>
      <c r="D1700">
        <v>2500000</v>
      </c>
      <c r="E1700">
        <v>1504.51</v>
      </c>
      <c r="G1700" s="34">
        <f t="shared" si="51"/>
        <v>6.0180399999999995E-4</v>
      </c>
      <c r="H1700">
        <f t="shared" si="52"/>
        <v>-2498495.4900000002</v>
      </c>
      <c r="I1700" t="str">
        <f t="shared" si="53"/>
        <v>Not Achieved</v>
      </c>
    </row>
    <row r="1701" spans="1:9" x14ac:dyDescent="0.25">
      <c r="A1701" t="s">
        <v>180</v>
      </c>
      <c r="B1701">
        <v>2024</v>
      </c>
      <c r="C1701" t="s">
        <v>9227</v>
      </c>
      <c r="D1701">
        <v>2500000</v>
      </c>
      <c r="E1701">
        <v>8558.75</v>
      </c>
      <c r="G1701" s="34">
        <f t="shared" si="51"/>
        <v>3.4234999999999999E-3</v>
      </c>
      <c r="H1701">
        <f t="shared" si="52"/>
        <v>-2491441.25</v>
      </c>
      <c r="I1701" t="str">
        <f t="shared" si="53"/>
        <v>Not Achieved</v>
      </c>
    </row>
    <row r="1702" spans="1:9" x14ac:dyDescent="0.25">
      <c r="A1702" t="s">
        <v>180</v>
      </c>
      <c r="B1702">
        <v>2024</v>
      </c>
      <c r="C1702" t="s">
        <v>9228</v>
      </c>
      <c r="D1702">
        <v>2500000</v>
      </c>
      <c r="E1702">
        <v>1629.7</v>
      </c>
      <c r="G1702" s="34">
        <f t="shared" si="51"/>
        <v>6.5187999999999997E-4</v>
      </c>
      <c r="H1702">
        <f t="shared" si="52"/>
        <v>-2498370.2999999998</v>
      </c>
      <c r="I1702" t="str">
        <f t="shared" si="53"/>
        <v>Not Achieved</v>
      </c>
    </row>
    <row r="1703" spans="1:9" x14ac:dyDescent="0.25">
      <c r="A1703" t="s">
        <v>180</v>
      </c>
      <c r="B1703">
        <v>2024</v>
      </c>
      <c r="C1703" t="s">
        <v>9229</v>
      </c>
      <c r="D1703">
        <v>2500000</v>
      </c>
      <c r="E1703">
        <v>986.12</v>
      </c>
      <c r="G1703" s="34">
        <f t="shared" si="51"/>
        <v>3.9444799999999999E-4</v>
      </c>
      <c r="H1703">
        <f t="shared" si="52"/>
        <v>-2499013.88</v>
      </c>
      <c r="I1703" t="str">
        <f t="shared" si="53"/>
        <v>Not Achieved</v>
      </c>
    </row>
    <row r="1704" spans="1:9" x14ac:dyDescent="0.25">
      <c r="A1704" t="s">
        <v>180</v>
      </c>
      <c r="B1704">
        <v>2024</v>
      </c>
      <c r="C1704" t="s">
        <v>9230</v>
      </c>
      <c r="D1704">
        <v>2500000</v>
      </c>
      <c r="E1704">
        <v>12442.9</v>
      </c>
      <c r="G1704" s="34">
        <f t="shared" si="51"/>
        <v>4.9771599999999996E-3</v>
      </c>
      <c r="H1704">
        <f t="shared" si="52"/>
        <v>-2487557.1</v>
      </c>
      <c r="I1704" t="str">
        <f t="shared" si="53"/>
        <v>Not Achieved</v>
      </c>
    </row>
    <row r="1705" spans="1:9" x14ac:dyDescent="0.25">
      <c r="A1705" t="s">
        <v>180</v>
      </c>
      <c r="B1705">
        <v>2024</v>
      </c>
      <c r="C1705" t="s">
        <v>9231</v>
      </c>
      <c r="D1705">
        <v>2500000</v>
      </c>
      <c r="E1705">
        <v>2995.2799999999997</v>
      </c>
      <c r="G1705" s="34">
        <f t="shared" si="51"/>
        <v>1.1981119999999999E-3</v>
      </c>
      <c r="H1705">
        <f t="shared" si="52"/>
        <v>-2497004.7200000002</v>
      </c>
      <c r="I1705" t="str">
        <f t="shared" si="53"/>
        <v>Not Achieved</v>
      </c>
    </row>
    <row r="1706" spans="1:9" x14ac:dyDescent="0.25">
      <c r="A1706" t="s">
        <v>180</v>
      </c>
      <c r="B1706">
        <v>2024</v>
      </c>
      <c r="C1706" t="s">
        <v>9232</v>
      </c>
      <c r="D1706">
        <v>2500000</v>
      </c>
      <c r="E1706">
        <v>4794.07</v>
      </c>
      <c r="G1706" s="34">
        <f t="shared" si="51"/>
        <v>1.9176279999999998E-3</v>
      </c>
      <c r="H1706">
        <f t="shared" si="52"/>
        <v>-2495205.9300000002</v>
      </c>
      <c r="I1706" t="str">
        <f t="shared" si="53"/>
        <v>Not Achieved</v>
      </c>
    </row>
    <row r="1707" spans="1:9" x14ac:dyDescent="0.25">
      <c r="A1707" t="s">
        <v>180</v>
      </c>
      <c r="B1707">
        <v>2024</v>
      </c>
      <c r="C1707" t="s">
        <v>9233</v>
      </c>
      <c r="D1707">
        <v>2500000</v>
      </c>
      <c r="E1707">
        <v>12540.01</v>
      </c>
      <c r="G1707" s="34">
        <f t="shared" si="51"/>
        <v>5.0160040000000001E-3</v>
      </c>
      <c r="H1707">
        <f t="shared" si="52"/>
        <v>-2487459.9900000002</v>
      </c>
      <c r="I1707" t="str">
        <f t="shared" si="53"/>
        <v>Not Achieved</v>
      </c>
    </row>
    <row r="1708" spans="1:9" x14ac:dyDescent="0.25">
      <c r="A1708" t="s">
        <v>180</v>
      </c>
      <c r="B1708">
        <v>2024</v>
      </c>
      <c r="C1708" t="s">
        <v>9234</v>
      </c>
      <c r="D1708">
        <v>2500000</v>
      </c>
      <c r="E1708">
        <v>6658.11</v>
      </c>
      <c r="G1708" s="34">
        <f t="shared" si="51"/>
        <v>2.6632439999999999E-3</v>
      </c>
      <c r="H1708">
        <f t="shared" si="52"/>
        <v>-2493341.89</v>
      </c>
      <c r="I1708" t="str">
        <f t="shared" si="53"/>
        <v>Not Achieved</v>
      </c>
    </row>
    <row r="1709" spans="1:9" x14ac:dyDescent="0.25">
      <c r="A1709" t="s">
        <v>180</v>
      </c>
      <c r="B1709">
        <v>2025</v>
      </c>
      <c r="C1709" t="s">
        <v>9236</v>
      </c>
      <c r="D1709">
        <v>2500000</v>
      </c>
      <c r="E1709">
        <v>14591.529999999999</v>
      </c>
      <c r="G1709" s="34">
        <f t="shared" si="51"/>
        <v>5.8366119999999997E-3</v>
      </c>
      <c r="H1709">
        <f t="shared" si="52"/>
        <v>-2485408.4700000002</v>
      </c>
      <c r="I1709" t="str">
        <f t="shared" si="53"/>
        <v>Not Achieved</v>
      </c>
    </row>
    <row r="1710" spans="1:9" x14ac:dyDescent="0.25">
      <c r="A1710" t="s">
        <v>180</v>
      </c>
      <c r="B1710">
        <v>2025</v>
      </c>
      <c r="C1710" t="s">
        <v>9237</v>
      </c>
      <c r="D1710">
        <v>2500000</v>
      </c>
      <c r="E1710">
        <v>5185.8500000000004</v>
      </c>
      <c r="G1710" s="34">
        <f t="shared" si="51"/>
        <v>2.07434E-3</v>
      </c>
      <c r="H1710">
        <f t="shared" si="52"/>
        <v>-2494814.15</v>
      </c>
      <c r="I1710" t="str">
        <f t="shared" si="53"/>
        <v>Not Achieved</v>
      </c>
    </row>
    <row r="1711" spans="1:9" x14ac:dyDescent="0.25">
      <c r="A1711" t="s">
        <v>202</v>
      </c>
      <c r="B1711">
        <v>2024</v>
      </c>
      <c r="C1711" t="s">
        <v>9226</v>
      </c>
      <c r="D1711">
        <v>1500000</v>
      </c>
      <c r="E1711">
        <v>7116.04</v>
      </c>
      <c r="G1711" s="34">
        <f t="shared" si="51"/>
        <v>4.7440266666666665E-3</v>
      </c>
      <c r="H1711">
        <f t="shared" si="52"/>
        <v>-1492883.96</v>
      </c>
      <c r="I1711" t="str">
        <f t="shared" si="53"/>
        <v>Not Achieved</v>
      </c>
    </row>
    <row r="1712" spans="1:9" x14ac:dyDescent="0.25">
      <c r="A1712" t="s">
        <v>202</v>
      </c>
      <c r="B1712">
        <v>2024</v>
      </c>
      <c r="C1712" t="s">
        <v>9227</v>
      </c>
      <c r="D1712">
        <v>1500000</v>
      </c>
      <c r="E1712">
        <v>6593.0700000000006</v>
      </c>
      <c r="G1712" s="34">
        <f t="shared" si="51"/>
        <v>4.3953800000000008E-3</v>
      </c>
      <c r="H1712">
        <f t="shared" si="52"/>
        <v>-1493406.93</v>
      </c>
      <c r="I1712" t="str">
        <f t="shared" si="53"/>
        <v>Not Achieved</v>
      </c>
    </row>
    <row r="1713" spans="1:9" x14ac:dyDescent="0.25">
      <c r="A1713" t="s">
        <v>202</v>
      </c>
      <c r="B1713">
        <v>2024</v>
      </c>
      <c r="C1713" t="s">
        <v>9228</v>
      </c>
      <c r="D1713">
        <v>1500000</v>
      </c>
      <c r="E1713">
        <v>10207.619999999999</v>
      </c>
      <c r="G1713" s="34">
        <f t="shared" si="51"/>
        <v>6.8050799999999989E-3</v>
      </c>
      <c r="H1713">
        <f t="shared" si="52"/>
        <v>-1489792.38</v>
      </c>
      <c r="I1713" t="str">
        <f t="shared" si="53"/>
        <v>Not Achieved</v>
      </c>
    </row>
    <row r="1714" spans="1:9" x14ac:dyDescent="0.25">
      <c r="A1714" t="s">
        <v>202</v>
      </c>
      <c r="B1714">
        <v>2024</v>
      </c>
      <c r="C1714" t="s">
        <v>9229</v>
      </c>
      <c r="D1714">
        <v>1500000</v>
      </c>
      <c r="E1714">
        <v>3397.64</v>
      </c>
      <c r="G1714" s="34">
        <f t="shared" si="51"/>
        <v>2.2650933333333333E-3</v>
      </c>
      <c r="H1714">
        <f t="shared" si="52"/>
        <v>-1496602.36</v>
      </c>
      <c r="I1714" t="str">
        <f t="shared" si="53"/>
        <v>Not Achieved</v>
      </c>
    </row>
    <row r="1715" spans="1:9" x14ac:dyDescent="0.25">
      <c r="A1715" t="s">
        <v>202</v>
      </c>
      <c r="B1715">
        <v>2024</v>
      </c>
      <c r="C1715" t="s">
        <v>9230</v>
      </c>
      <c r="D1715">
        <v>1500000</v>
      </c>
      <c r="E1715">
        <v>4901.92</v>
      </c>
      <c r="G1715" s="34">
        <f t="shared" si="51"/>
        <v>3.2679466666666666E-3</v>
      </c>
      <c r="H1715">
        <f t="shared" si="52"/>
        <v>-1495098.08</v>
      </c>
      <c r="I1715" t="str">
        <f t="shared" si="53"/>
        <v>Not Achieved</v>
      </c>
    </row>
    <row r="1716" spans="1:9" x14ac:dyDescent="0.25">
      <c r="A1716" t="s">
        <v>202</v>
      </c>
      <c r="B1716">
        <v>2024</v>
      </c>
      <c r="C1716" t="s">
        <v>9231</v>
      </c>
      <c r="D1716">
        <v>1500000</v>
      </c>
      <c r="E1716">
        <v>615.17999999999995</v>
      </c>
      <c r="G1716" s="34">
        <f t="shared" si="51"/>
        <v>4.1011999999999998E-4</v>
      </c>
      <c r="H1716">
        <f t="shared" si="52"/>
        <v>-1499384.82</v>
      </c>
      <c r="I1716" t="str">
        <f t="shared" si="53"/>
        <v>Not Achieved</v>
      </c>
    </row>
    <row r="1717" spans="1:9" x14ac:dyDescent="0.25">
      <c r="A1717" t="s">
        <v>202</v>
      </c>
      <c r="B1717">
        <v>2024</v>
      </c>
      <c r="C1717" t="s">
        <v>9232</v>
      </c>
      <c r="D1717">
        <v>1500000</v>
      </c>
      <c r="E1717">
        <v>11056.31</v>
      </c>
      <c r="G1717" s="34">
        <f t="shared" si="51"/>
        <v>7.3708733333333332E-3</v>
      </c>
      <c r="H1717">
        <f t="shared" si="52"/>
        <v>-1488943.69</v>
      </c>
      <c r="I1717" t="str">
        <f t="shared" si="53"/>
        <v>Not Achieved</v>
      </c>
    </row>
    <row r="1718" spans="1:9" x14ac:dyDescent="0.25">
      <c r="A1718" t="s">
        <v>202</v>
      </c>
      <c r="B1718">
        <v>2024</v>
      </c>
      <c r="C1718" t="s">
        <v>9233</v>
      </c>
      <c r="D1718">
        <v>1500000</v>
      </c>
      <c r="E1718">
        <v>12609.55</v>
      </c>
      <c r="G1718" s="34">
        <f t="shared" si="51"/>
        <v>8.4063666666666665E-3</v>
      </c>
      <c r="H1718">
        <f t="shared" si="52"/>
        <v>-1487390.45</v>
      </c>
      <c r="I1718" t="str">
        <f t="shared" si="53"/>
        <v>Not Achieved</v>
      </c>
    </row>
    <row r="1719" spans="1:9" x14ac:dyDescent="0.25">
      <c r="A1719" t="s">
        <v>202</v>
      </c>
      <c r="B1719">
        <v>2024</v>
      </c>
      <c r="C1719" t="s">
        <v>9234</v>
      </c>
      <c r="D1719">
        <v>1500000</v>
      </c>
      <c r="E1719">
        <v>7154.17</v>
      </c>
      <c r="G1719" s="34">
        <f t="shared" si="51"/>
        <v>4.7694466666666664E-3</v>
      </c>
      <c r="H1719">
        <f t="shared" si="52"/>
        <v>-1492845.83</v>
      </c>
      <c r="I1719" t="str">
        <f t="shared" si="53"/>
        <v>Not Achieved</v>
      </c>
    </row>
    <row r="1720" spans="1:9" x14ac:dyDescent="0.25">
      <c r="A1720" t="s">
        <v>202</v>
      </c>
      <c r="B1720">
        <v>2025</v>
      </c>
      <c r="C1720" t="s">
        <v>9235</v>
      </c>
      <c r="D1720">
        <v>1500000</v>
      </c>
      <c r="E1720">
        <v>4360.66</v>
      </c>
      <c r="G1720" s="34">
        <f t="shared" si="51"/>
        <v>2.9071066666666668E-3</v>
      </c>
      <c r="H1720">
        <f t="shared" si="52"/>
        <v>-1495639.34</v>
      </c>
      <c r="I1720" t="str">
        <f t="shared" si="53"/>
        <v>Not Achieved</v>
      </c>
    </row>
    <row r="1721" spans="1:9" x14ac:dyDescent="0.25">
      <c r="A1721" t="s">
        <v>202</v>
      </c>
      <c r="B1721">
        <v>2025</v>
      </c>
      <c r="C1721" t="s">
        <v>9236</v>
      </c>
      <c r="D1721">
        <v>1500000</v>
      </c>
      <c r="E1721">
        <v>7272.83</v>
      </c>
      <c r="G1721" s="34">
        <f t="shared" si="51"/>
        <v>4.8485533333333334E-3</v>
      </c>
      <c r="H1721">
        <f t="shared" si="52"/>
        <v>-1492727.17</v>
      </c>
      <c r="I1721" t="str">
        <f t="shared" si="53"/>
        <v>Not Achieved</v>
      </c>
    </row>
    <row r="1722" spans="1:9" x14ac:dyDescent="0.25">
      <c r="A1722" t="s">
        <v>202</v>
      </c>
      <c r="B1722">
        <v>2025</v>
      </c>
      <c r="C1722" t="s">
        <v>9237</v>
      </c>
      <c r="D1722">
        <v>1500000</v>
      </c>
      <c r="E1722">
        <v>914.67</v>
      </c>
      <c r="G1722" s="34">
        <f t="shared" si="51"/>
        <v>6.0977999999999998E-4</v>
      </c>
      <c r="H1722">
        <f t="shared" si="52"/>
        <v>-1499085.33</v>
      </c>
      <c r="I1722" t="str">
        <f t="shared" si="53"/>
        <v>Not Achieved</v>
      </c>
    </row>
    <row r="1723" spans="1:9" x14ac:dyDescent="0.25">
      <c r="A1723" t="s">
        <v>503</v>
      </c>
      <c r="B1723">
        <v>2024</v>
      </c>
      <c r="C1723" t="s">
        <v>9226</v>
      </c>
      <c r="D1723">
        <v>2000000</v>
      </c>
      <c r="E1723">
        <v>6167.11</v>
      </c>
      <c r="G1723" s="34">
        <f t="shared" si="51"/>
        <v>3.083555E-3</v>
      </c>
      <c r="H1723">
        <f t="shared" si="52"/>
        <v>-1993832.89</v>
      </c>
      <c r="I1723" t="str">
        <f t="shared" si="53"/>
        <v>Not Achieved</v>
      </c>
    </row>
    <row r="1724" spans="1:9" x14ac:dyDescent="0.25">
      <c r="A1724" t="s">
        <v>503</v>
      </c>
      <c r="B1724">
        <v>2024</v>
      </c>
      <c r="C1724" t="s">
        <v>9227</v>
      </c>
      <c r="D1724">
        <v>2000000</v>
      </c>
      <c r="E1724">
        <v>18135.309999999998</v>
      </c>
      <c r="G1724" s="34">
        <f t="shared" si="51"/>
        <v>9.0676549999999991E-3</v>
      </c>
      <c r="H1724">
        <f t="shared" si="52"/>
        <v>-1981864.69</v>
      </c>
      <c r="I1724" t="str">
        <f t="shared" si="53"/>
        <v>Not Achieved</v>
      </c>
    </row>
    <row r="1725" spans="1:9" x14ac:dyDescent="0.25">
      <c r="A1725" t="s">
        <v>503</v>
      </c>
      <c r="B1725">
        <v>2024</v>
      </c>
      <c r="C1725" t="s">
        <v>9228</v>
      </c>
      <c r="D1725">
        <v>2000000</v>
      </c>
      <c r="E1725">
        <v>8346.2900000000009</v>
      </c>
      <c r="G1725" s="34">
        <f t="shared" si="51"/>
        <v>4.1731450000000005E-3</v>
      </c>
      <c r="H1725">
        <f t="shared" si="52"/>
        <v>-1991653.71</v>
      </c>
      <c r="I1725" t="str">
        <f t="shared" si="53"/>
        <v>Not Achieved</v>
      </c>
    </row>
    <row r="1726" spans="1:9" x14ac:dyDescent="0.25">
      <c r="A1726" t="s">
        <v>503</v>
      </c>
      <c r="B1726">
        <v>2024</v>
      </c>
      <c r="C1726" t="s">
        <v>9229</v>
      </c>
      <c r="D1726">
        <v>2000000</v>
      </c>
      <c r="E1726">
        <v>2146.44</v>
      </c>
      <c r="G1726" s="34">
        <f t="shared" si="51"/>
        <v>1.0732199999999999E-3</v>
      </c>
      <c r="H1726">
        <f t="shared" si="52"/>
        <v>-1997853.56</v>
      </c>
      <c r="I1726" t="str">
        <f t="shared" si="53"/>
        <v>Not Achieved</v>
      </c>
    </row>
    <row r="1727" spans="1:9" x14ac:dyDescent="0.25">
      <c r="A1727" t="s">
        <v>503</v>
      </c>
      <c r="B1727">
        <v>2024</v>
      </c>
      <c r="C1727" t="s">
        <v>9230</v>
      </c>
      <c r="D1727">
        <v>2000000</v>
      </c>
      <c r="E1727">
        <v>2707.82</v>
      </c>
      <c r="G1727" s="34">
        <f t="shared" si="51"/>
        <v>1.3539100000000001E-3</v>
      </c>
      <c r="H1727">
        <f t="shared" si="52"/>
        <v>-1997292.18</v>
      </c>
      <c r="I1727" t="str">
        <f t="shared" si="53"/>
        <v>Not Achieved</v>
      </c>
    </row>
    <row r="1728" spans="1:9" x14ac:dyDescent="0.25">
      <c r="A1728" t="s">
        <v>503</v>
      </c>
      <c r="B1728">
        <v>2024</v>
      </c>
      <c r="C1728" t="s">
        <v>9231</v>
      </c>
      <c r="D1728">
        <v>2000000</v>
      </c>
      <c r="E1728">
        <v>3741.36</v>
      </c>
      <c r="G1728" s="34">
        <f t="shared" si="51"/>
        <v>1.87068E-3</v>
      </c>
      <c r="H1728">
        <f t="shared" si="52"/>
        <v>-1996258.64</v>
      </c>
      <c r="I1728" t="str">
        <f t="shared" si="53"/>
        <v>Not Achieved</v>
      </c>
    </row>
    <row r="1729" spans="1:9" x14ac:dyDescent="0.25">
      <c r="A1729" t="s">
        <v>503</v>
      </c>
      <c r="B1729">
        <v>2024</v>
      </c>
      <c r="C1729" t="s">
        <v>9232</v>
      </c>
      <c r="D1729">
        <v>2000000</v>
      </c>
      <c r="E1729">
        <v>11747.58</v>
      </c>
      <c r="G1729" s="34">
        <f t="shared" si="51"/>
        <v>5.8737900000000003E-3</v>
      </c>
      <c r="H1729">
        <f t="shared" si="52"/>
        <v>-1988252.42</v>
      </c>
      <c r="I1729" t="str">
        <f t="shared" si="53"/>
        <v>Not Achieved</v>
      </c>
    </row>
    <row r="1730" spans="1:9" x14ac:dyDescent="0.25">
      <c r="A1730" t="s">
        <v>503</v>
      </c>
      <c r="B1730">
        <v>2024</v>
      </c>
      <c r="C1730" t="s">
        <v>9233</v>
      </c>
      <c r="D1730">
        <v>2000000</v>
      </c>
      <c r="E1730">
        <v>6247.9</v>
      </c>
      <c r="G1730" s="34">
        <f t="shared" si="51"/>
        <v>3.1239499999999999E-3</v>
      </c>
      <c r="H1730">
        <f t="shared" si="52"/>
        <v>-1993752.1</v>
      </c>
      <c r="I1730" t="str">
        <f t="shared" si="53"/>
        <v>Not Achieved</v>
      </c>
    </row>
    <row r="1731" spans="1:9" x14ac:dyDescent="0.25">
      <c r="A1731" t="s">
        <v>503</v>
      </c>
      <c r="B1731">
        <v>2024</v>
      </c>
      <c r="C1731" t="s">
        <v>9234</v>
      </c>
      <c r="D1731">
        <v>2000000</v>
      </c>
      <c r="E1731">
        <v>20799.66</v>
      </c>
      <c r="G1731" s="34">
        <f t="shared" si="51"/>
        <v>1.0399830000000001E-2</v>
      </c>
      <c r="H1731">
        <f t="shared" si="52"/>
        <v>-1979200.34</v>
      </c>
      <c r="I1731" t="str">
        <f t="shared" si="53"/>
        <v>Not Achieved</v>
      </c>
    </row>
    <row r="1732" spans="1:9" x14ac:dyDescent="0.25">
      <c r="A1732" t="s">
        <v>503</v>
      </c>
      <c r="B1732">
        <v>2025</v>
      </c>
      <c r="C1732" t="s">
        <v>9235</v>
      </c>
      <c r="D1732">
        <v>2000000</v>
      </c>
      <c r="E1732">
        <v>2664.65</v>
      </c>
      <c r="G1732" s="34">
        <f t="shared" si="51"/>
        <v>1.3323250000000001E-3</v>
      </c>
      <c r="H1732">
        <f t="shared" si="52"/>
        <v>-1997335.35</v>
      </c>
      <c r="I1732" t="str">
        <f t="shared" si="53"/>
        <v>Not Achieved</v>
      </c>
    </row>
    <row r="1733" spans="1:9" x14ac:dyDescent="0.25">
      <c r="A1733" t="s">
        <v>503</v>
      </c>
      <c r="B1733">
        <v>2025</v>
      </c>
      <c r="C1733" t="s">
        <v>9236</v>
      </c>
      <c r="D1733">
        <v>2000000</v>
      </c>
      <c r="E1733">
        <v>16116.41</v>
      </c>
      <c r="G1733" s="34">
        <f t="shared" si="51"/>
        <v>8.0582050000000006E-3</v>
      </c>
      <c r="H1733">
        <f t="shared" si="52"/>
        <v>-1983883.59</v>
      </c>
      <c r="I1733" t="str">
        <f t="shared" si="53"/>
        <v>Not Achieved</v>
      </c>
    </row>
    <row r="1734" spans="1:9" x14ac:dyDescent="0.25">
      <c r="A1734" t="s">
        <v>503</v>
      </c>
      <c r="B1734">
        <v>2025</v>
      </c>
      <c r="C1734" t="s">
        <v>9237</v>
      </c>
      <c r="D1734">
        <v>2000000</v>
      </c>
      <c r="E1734">
        <v>8832.1299999999992</v>
      </c>
      <c r="G1734" s="34">
        <f t="shared" si="51"/>
        <v>4.4160649999999994E-3</v>
      </c>
      <c r="H1734">
        <f t="shared" si="52"/>
        <v>-1991167.87</v>
      </c>
      <c r="I1734" t="str">
        <f t="shared" si="53"/>
        <v>Not Achieved</v>
      </c>
    </row>
    <row r="1735" spans="1:9" x14ac:dyDescent="0.25">
      <c r="A1735" t="s">
        <v>807</v>
      </c>
      <c r="B1735">
        <v>2024</v>
      </c>
      <c r="C1735" t="s">
        <v>9227</v>
      </c>
      <c r="D1735">
        <v>2000000</v>
      </c>
      <c r="E1735">
        <v>7725.91</v>
      </c>
      <c r="G1735" s="34">
        <f t="shared" ref="G1735:G1798" si="54">E1735/D1735</f>
        <v>3.8629549999999999E-3</v>
      </c>
      <c r="H1735">
        <f t="shared" ref="H1735:H1798" si="55">E1735-D1735</f>
        <v>-1992274.09</v>
      </c>
      <c r="I1735" t="str">
        <f t="shared" ref="I1735:I1798" si="56">IF(H1735&gt;=0,"Achieved","Not Achieved")</f>
        <v>Not Achieved</v>
      </c>
    </row>
    <row r="1736" spans="1:9" x14ac:dyDescent="0.25">
      <c r="A1736" t="s">
        <v>807</v>
      </c>
      <c r="B1736">
        <v>2024</v>
      </c>
      <c r="C1736" t="s">
        <v>9228</v>
      </c>
      <c r="D1736">
        <v>2000000</v>
      </c>
      <c r="E1736">
        <v>2104.54</v>
      </c>
      <c r="G1736" s="34">
        <f t="shared" si="54"/>
        <v>1.0522699999999999E-3</v>
      </c>
      <c r="H1736">
        <f t="shared" si="55"/>
        <v>-1997895.46</v>
      </c>
      <c r="I1736" t="str">
        <f t="shared" si="56"/>
        <v>Not Achieved</v>
      </c>
    </row>
    <row r="1737" spans="1:9" x14ac:dyDescent="0.25">
      <c r="A1737" t="s">
        <v>807</v>
      </c>
      <c r="B1737">
        <v>2024</v>
      </c>
      <c r="C1737" t="s">
        <v>9229</v>
      </c>
      <c r="D1737">
        <v>2000000</v>
      </c>
      <c r="E1737">
        <v>3615.9799999999996</v>
      </c>
      <c r="G1737" s="34">
        <f t="shared" si="54"/>
        <v>1.8079899999999998E-3</v>
      </c>
      <c r="H1737">
        <f t="shared" si="55"/>
        <v>-1996384.02</v>
      </c>
      <c r="I1737" t="str">
        <f t="shared" si="56"/>
        <v>Not Achieved</v>
      </c>
    </row>
    <row r="1738" spans="1:9" x14ac:dyDescent="0.25">
      <c r="A1738" t="s">
        <v>807</v>
      </c>
      <c r="B1738">
        <v>2024</v>
      </c>
      <c r="C1738" t="s">
        <v>9230</v>
      </c>
      <c r="D1738">
        <v>2000000</v>
      </c>
      <c r="E1738">
        <v>2336.04</v>
      </c>
      <c r="G1738" s="34">
        <f t="shared" si="54"/>
        <v>1.1680200000000001E-3</v>
      </c>
      <c r="H1738">
        <f t="shared" si="55"/>
        <v>-1997663.96</v>
      </c>
      <c r="I1738" t="str">
        <f t="shared" si="56"/>
        <v>Not Achieved</v>
      </c>
    </row>
    <row r="1739" spans="1:9" x14ac:dyDescent="0.25">
      <c r="A1739" t="s">
        <v>807</v>
      </c>
      <c r="B1739">
        <v>2024</v>
      </c>
      <c r="C1739" t="s">
        <v>9232</v>
      </c>
      <c r="D1739">
        <v>2000000</v>
      </c>
      <c r="E1739">
        <v>10884.13</v>
      </c>
      <c r="G1739" s="34">
        <f t="shared" si="54"/>
        <v>5.4420649999999994E-3</v>
      </c>
      <c r="H1739">
        <f t="shared" si="55"/>
        <v>-1989115.87</v>
      </c>
      <c r="I1739" t="str">
        <f t="shared" si="56"/>
        <v>Not Achieved</v>
      </c>
    </row>
    <row r="1740" spans="1:9" x14ac:dyDescent="0.25">
      <c r="A1740" t="s">
        <v>807</v>
      </c>
      <c r="B1740">
        <v>2024</v>
      </c>
      <c r="C1740" t="s">
        <v>9233</v>
      </c>
      <c r="D1740">
        <v>2000000</v>
      </c>
      <c r="E1740">
        <v>1794.75</v>
      </c>
      <c r="G1740" s="34">
        <f t="shared" si="54"/>
        <v>8.9737499999999995E-4</v>
      </c>
      <c r="H1740">
        <f t="shared" si="55"/>
        <v>-1998205.25</v>
      </c>
      <c r="I1740" t="str">
        <f t="shared" si="56"/>
        <v>Not Achieved</v>
      </c>
    </row>
    <row r="1741" spans="1:9" x14ac:dyDescent="0.25">
      <c r="A1741" t="s">
        <v>807</v>
      </c>
      <c r="B1741">
        <v>2024</v>
      </c>
      <c r="C1741" t="s">
        <v>9234</v>
      </c>
      <c r="D1741">
        <v>2000000</v>
      </c>
      <c r="E1741">
        <v>9869.2999999999993</v>
      </c>
      <c r="G1741" s="34">
        <f t="shared" si="54"/>
        <v>4.9346499999999996E-3</v>
      </c>
      <c r="H1741">
        <f t="shared" si="55"/>
        <v>-1990130.7</v>
      </c>
      <c r="I1741" t="str">
        <f t="shared" si="56"/>
        <v>Not Achieved</v>
      </c>
    </row>
    <row r="1742" spans="1:9" x14ac:dyDescent="0.25">
      <c r="A1742" t="s">
        <v>807</v>
      </c>
      <c r="B1742">
        <v>2025</v>
      </c>
      <c r="C1742" t="s">
        <v>9235</v>
      </c>
      <c r="D1742">
        <v>2000000</v>
      </c>
      <c r="E1742">
        <v>3913.68</v>
      </c>
      <c r="G1742" s="34">
        <f t="shared" si="54"/>
        <v>1.9568400000000001E-3</v>
      </c>
      <c r="H1742">
        <f t="shared" si="55"/>
        <v>-1996086.32</v>
      </c>
      <c r="I1742" t="str">
        <f t="shared" si="56"/>
        <v>Not Achieved</v>
      </c>
    </row>
    <row r="1743" spans="1:9" x14ac:dyDescent="0.25">
      <c r="A1743" t="s">
        <v>807</v>
      </c>
      <c r="B1743">
        <v>2025</v>
      </c>
      <c r="C1743" t="s">
        <v>9237</v>
      </c>
      <c r="D1743">
        <v>2000000</v>
      </c>
      <c r="E1743">
        <v>3005.31</v>
      </c>
      <c r="G1743" s="34">
        <f t="shared" si="54"/>
        <v>1.5026549999999999E-3</v>
      </c>
      <c r="H1743">
        <f t="shared" si="55"/>
        <v>-1996994.69</v>
      </c>
      <c r="I1743" t="str">
        <f t="shared" si="56"/>
        <v>Not Achieved</v>
      </c>
    </row>
    <row r="1744" spans="1:9" x14ac:dyDescent="0.25">
      <c r="A1744" t="s">
        <v>329</v>
      </c>
      <c r="B1744">
        <v>2024</v>
      </c>
      <c r="C1744" t="s">
        <v>9226</v>
      </c>
      <c r="D1744">
        <v>1500000</v>
      </c>
      <c r="E1744">
        <v>6351.92</v>
      </c>
      <c r="G1744" s="34">
        <f t="shared" si="54"/>
        <v>4.2346133333333331E-3</v>
      </c>
      <c r="H1744">
        <f t="shared" si="55"/>
        <v>-1493648.08</v>
      </c>
      <c r="I1744" t="str">
        <f t="shared" si="56"/>
        <v>Not Achieved</v>
      </c>
    </row>
    <row r="1745" spans="1:9" x14ac:dyDescent="0.25">
      <c r="A1745" t="s">
        <v>329</v>
      </c>
      <c r="B1745">
        <v>2024</v>
      </c>
      <c r="C1745" t="s">
        <v>9227</v>
      </c>
      <c r="D1745">
        <v>1500000</v>
      </c>
      <c r="E1745">
        <v>19530.77</v>
      </c>
      <c r="G1745" s="34">
        <f t="shared" si="54"/>
        <v>1.3020513333333334E-2</v>
      </c>
      <c r="H1745">
        <f t="shared" si="55"/>
        <v>-1480469.23</v>
      </c>
      <c r="I1745" t="str">
        <f t="shared" si="56"/>
        <v>Not Achieved</v>
      </c>
    </row>
    <row r="1746" spans="1:9" x14ac:dyDescent="0.25">
      <c r="A1746" t="s">
        <v>329</v>
      </c>
      <c r="B1746">
        <v>2024</v>
      </c>
      <c r="C1746" t="s">
        <v>9228</v>
      </c>
      <c r="D1746">
        <v>1500000</v>
      </c>
      <c r="E1746">
        <v>3107.88</v>
      </c>
      <c r="G1746" s="34">
        <f t="shared" si="54"/>
        <v>2.0719200000000001E-3</v>
      </c>
      <c r="H1746">
        <f t="shared" si="55"/>
        <v>-1496892.12</v>
      </c>
      <c r="I1746" t="str">
        <f t="shared" si="56"/>
        <v>Not Achieved</v>
      </c>
    </row>
    <row r="1747" spans="1:9" x14ac:dyDescent="0.25">
      <c r="A1747" t="s">
        <v>329</v>
      </c>
      <c r="B1747">
        <v>2024</v>
      </c>
      <c r="C1747" t="s">
        <v>9229</v>
      </c>
      <c r="D1747">
        <v>1500000</v>
      </c>
      <c r="E1747">
        <v>8362.0300000000007</v>
      </c>
      <c r="G1747" s="34">
        <f t="shared" si="54"/>
        <v>5.5746866666666669E-3</v>
      </c>
      <c r="H1747">
        <f t="shared" si="55"/>
        <v>-1491637.97</v>
      </c>
      <c r="I1747" t="str">
        <f t="shared" si="56"/>
        <v>Not Achieved</v>
      </c>
    </row>
    <row r="1748" spans="1:9" x14ac:dyDescent="0.25">
      <c r="A1748" t="s">
        <v>329</v>
      </c>
      <c r="B1748">
        <v>2024</v>
      </c>
      <c r="C1748" t="s">
        <v>9231</v>
      </c>
      <c r="D1748">
        <v>1500000</v>
      </c>
      <c r="E1748">
        <v>18080.150000000001</v>
      </c>
      <c r="G1748" s="34">
        <f t="shared" si="54"/>
        <v>1.2053433333333334E-2</v>
      </c>
      <c r="H1748">
        <f t="shared" si="55"/>
        <v>-1481919.85</v>
      </c>
      <c r="I1748" t="str">
        <f t="shared" si="56"/>
        <v>Not Achieved</v>
      </c>
    </row>
    <row r="1749" spans="1:9" x14ac:dyDescent="0.25">
      <c r="A1749" t="s">
        <v>329</v>
      </c>
      <c r="B1749">
        <v>2024</v>
      </c>
      <c r="C1749" t="s">
        <v>9232</v>
      </c>
      <c r="D1749">
        <v>1500000</v>
      </c>
      <c r="E1749">
        <v>18478.27</v>
      </c>
      <c r="G1749" s="34">
        <f t="shared" si="54"/>
        <v>1.2318846666666668E-2</v>
      </c>
      <c r="H1749">
        <f t="shared" si="55"/>
        <v>-1481521.73</v>
      </c>
      <c r="I1749" t="str">
        <f t="shared" si="56"/>
        <v>Not Achieved</v>
      </c>
    </row>
    <row r="1750" spans="1:9" x14ac:dyDescent="0.25">
      <c r="A1750" t="s">
        <v>329</v>
      </c>
      <c r="B1750">
        <v>2024</v>
      </c>
      <c r="C1750" t="s">
        <v>9234</v>
      </c>
      <c r="D1750">
        <v>1500000</v>
      </c>
      <c r="E1750">
        <v>1340.69</v>
      </c>
      <c r="G1750" s="34">
        <f t="shared" si="54"/>
        <v>8.9379333333333341E-4</v>
      </c>
      <c r="H1750">
        <f t="shared" si="55"/>
        <v>-1498659.31</v>
      </c>
      <c r="I1750" t="str">
        <f t="shared" si="56"/>
        <v>Not Achieved</v>
      </c>
    </row>
    <row r="1751" spans="1:9" x14ac:dyDescent="0.25">
      <c r="A1751" t="s">
        <v>329</v>
      </c>
      <c r="B1751">
        <v>2025</v>
      </c>
      <c r="C1751" t="s">
        <v>9235</v>
      </c>
      <c r="D1751">
        <v>1500000</v>
      </c>
      <c r="E1751">
        <v>8676.9600000000009</v>
      </c>
      <c r="G1751" s="34">
        <f t="shared" si="54"/>
        <v>5.7846400000000006E-3</v>
      </c>
      <c r="H1751">
        <f t="shared" si="55"/>
        <v>-1491323.04</v>
      </c>
      <c r="I1751" t="str">
        <f t="shared" si="56"/>
        <v>Not Achieved</v>
      </c>
    </row>
    <row r="1752" spans="1:9" x14ac:dyDescent="0.25">
      <c r="A1752" t="s">
        <v>329</v>
      </c>
      <c r="B1752">
        <v>2025</v>
      </c>
      <c r="C1752" t="s">
        <v>9236</v>
      </c>
      <c r="D1752">
        <v>1500000</v>
      </c>
      <c r="E1752">
        <v>8741.02</v>
      </c>
      <c r="G1752" s="34">
        <f t="shared" si="54"/>
        <v>5.8273466666666669E-3</v>
      </c>
      <c r="H1752">
        <f t="shared" si="55"/>
        <v>-1491258.98</v>
      </c>
      <c r="I1752" t="str">
        <f t="shared" si="56"/>
        <v>Not Achieved</v>
      </c>
    </row>
    <row r="1753" spans="1:9" x14ac:dyDescent="0.25">
      <c r="A1753" t="s">
        <v>219</v>
      </c>
      <c r="B1753">
        <v>2024</v>
      </c>
      <c r="C1753" t="s">
        <v>9226</v>
      </c>
      <c r="D1753">
        <v>2000000</v>
      </c>
      <c r="E1753">
        <v>1071.7</v>
      </c>
      <c r="G1753" s="34">
        <f t="shared" si="54"/>
        <v>5.3585000000000004E-4</v>
      </c>
      <c r="H1753">
        <f t="shared" si="55"/>
        <v>-1998928.3</v>
      </c>
      <c r="I1753" t="str">
        <f t="shared" si="56"/>
        <v>Not Achieved</v>
      </c>
    </row>
    <row r="1754" spans="1:9" x14ac:dyDescent="0.25">
      <c r="A1754" t="s">
        <v>219</v>
      </c>
      <c r="B1754">
        <v>2024</v>
      </c>
      <c r="C1754" t="s">
        <v>9227</v>
      </c>
      <c r="D1754">
        <v>2000000</v>
      </c>
      <c r="E1754">
        <v>5175.91</v>
      </c>
      <c r="G1754" s="34">
        <f t="shared" si="54"/>
        <v>2.5879549999999999E-3</v>
      </c>
      <c r="H1754">
        <f t="shared" si="55"/>
        <v>-1994824.09</v>
      </c>
      <c r="I1754" t="str">
        <f t="shared" si="56"/>
        <v>Not Achieved</v>
      </c>
    </row>
    <row r="1755" spans="1:9" x14ac:dyDescent="0.25">
      <c r="A1755" t="s">
        <v>219</v>
      </c>
      <c r="B1755">
        <v>2024</v>
      </c>
      <c r="C1755" t="s">
        <v>9228</v>
      </c>
      <c r="D1755">
        <v>2000000</v>
      </c>
      <c r="E1755">
        <v>906.83</v>
      </c>
      <c r="G1755" s="34">
        <f t="shared" si="54"/>
        <v>4.5341500000000004E-4</v>
      </c>
      <c r="H1755">
        <f t="shared" si="55"/>
        <v>-1999093.17</v>
      </c>
      <c r="I1755" t="str">
        <f t="shared" si="56"/>
        <v>Not Achieved</v>
      </c>
    </row>
    <row r="1756" spans="1:9" x14ac:dyDescent="0.25">
      <c r="A1756" t="s">
        <v>219</v>
      </c>
      <c r="B1756">
        <v>2024</v>
      </c>
      <c r="C1756" t="s">
        <v>9229</v>
      </c>
      <c r="D1756">
        <v>2000000</v>
      </c>
      <c r="E1756">
        <v>3308.2</v>
      </c>
      <c r="G1756" s="34">
        <f t="shared" si="54"/>
        <v>1.6540999999999999E-3</v>
      </c>
      <c r="H1756">
        <f t="shared" si="55"/>
        <v>-1996691.8</v>
      </c>
      <c r="I1756" t="str">
        <f t="shared" si="56"/>
        <v>Not Achieved</v>
      </c>
    </row>
    <row r="1757" spans="1:9" x14ac:dyDescent="0.25">
      <c r="A1757" t="s">
        <v>219</v>
      </c>
      <c r="B1757">
        <v>2024</v>
      </c>
      <c r="C1757" t="s">
        <v>9230</v>
      </c>
      <c r="D1757">
        <v>2000000</v>
      </c>
      <c r="E1757">
        <v>10164.709999999999</v>
      </c>
      <c r="G1757" s="34">
        <f t="shared" si="54"/>
        <v>5.0823549999999993E-3</v>
      </c>
      <c r="H1757">
        <f t="shared" si="55"/>
        <v>-1989835.29</v>
      </c>
      <c r="I1757" t="str">
        <f t="shared" si="56"/>
        <v>Not Achieved</v>
      </c>
    </row>
    <row r="1758" spans="1:9" x14ac:dyDescent="0.25">
      <c r="A1758" t="s">
        <v>219</v>
      </c>
      <c r="B1758">
        <v>2024</v>
      </c>
      <c r="C1758" t="s">
        <v>9231</v>
      </c>
      <c r="D1758">
        <v>2000000</v>
      </c>
      <c r="E1758">
        <v>8042.7100000000009</v>
      </c>
      <c r="G1758" s="34">
        <f t="shared" si="54"/>
        <v>4.0213550000000008E-3</v>
      </c>
      <c r="H1758">
        <f t="shared" si="55"/>
        <v>-1991957.29</v>
      </c>
      <c r="I1758" t="str">
        <f t="shared" si="56"/>
        <v>Not Achieved</v>
      </c>
    </row>
    <row r="1759" spans="1:9" x14ac:dyDescent="0.25">
      <c r="A1759" t="s">
        <v>219</v>
      </c>
      <c r="B1759">
        <v>2024</v>
      </c>
      <c r="C1759" t="s">
        <v>9232</v>
      </c>
      <c r="D1759">
        <v>2000000</v>
      </c>
      <c r="E1759">
        <v>15618.19</v>
      </c>
      <c r="G1759" s="34">
        <f t="shared" si="54"/>
        <v>7.8090950000000003E-3</v>
      </c>
      <c r="H1759">
        <f t="shared" si="55"/>
        <v>-1984381.81</v>
      </c>
      <c r="I1759" t="str">
        <f t="shared" si="56"/>
        <v>Not Achieved</v>
      </c>
    </row>
    <row r="1760" spans="1:9" x14ac:dyDescent="0.25">
      <c r="A1760" t="s">
        <v>219</v>
      </c>
      <c r="B1760">
        <v>2024</v>
      </c>
      <c r="C1760" t="s">
        <v>9233</v>
      </c>
      <c r="D1760">
        <v>2000000</v>
      </c>
      <c r="E1760">
        <v>13541.529999999999</v>
      </c>
      <c r="G1760" s="34">
        <f t="shared" si="54"/>
        <v>6.7707649999999998E-3</v>
      </c>
      <c r="H1760">
        <f t="shared" si="55"/>
        <v>-1986458.47</v>
      </c>
      <c r="I1760" t="str">
        <f t="shared" si="56"/>
        <v>Not Achieved</v>
      </c>
    </row>
    <row r="1761" spans="1:9" x14ac:dyDescent="0.25">
      <c r="A1761" t="s">
        <v>219</v>
      </c>
      <c r="B1761">
        <v>2024</v>
      </c>
      <c r="C1761" t="s">
        <v>9234</v>
      </c>
      <c r="D1761">
        <v>2000000</v>
      </c>
      <c r="E1761">
        <v>7895.86</v>
      </c>
      <c r="G1761" s="34">
        <f t="shared" si="54"/>
        <v>3.9479299999999997E-3</v>
      </c>
      <c r="H1761">
        <f t="shared" si="55"/>
        <v>-1992104.14</v>
      </c>
      <c r="I1761" t="str">
        <f t="shared" si="56"/>
        <v>Not Achieved</v>
      </c>
    </row>
    <row r="1762" spans="1:9" x14ac:dyDescent="0.25">
      <c r="A1762" t="s">
        <v>219</v>
      </c>
      <c r="B1762">
        <v>2025</v>
      </c>
      <c r="C1762" t="s">
        <v>9236</v>
      </c>
      <c r="D1762">
        <v>2000000</v>
      </c>
      <c r="E1762">
        <v>2440.5700000000002</v>
      </c>
      <c r="G1762" s="34">
        <f t="shared" si="54"/>
        <v>1.220285E-3</v>
      </c>
      <c r="H1762">
        <f t="shared" si="55"/>
        <v>-1997559.43</v>
      </c>
      <c r="I1762" t="str">
        <f t="shared" si="56"/>
        <v>Not Achieved</v>
      </c>
    </row>
    <row r="1763" spans="1:9" x14ac:dyDescent="0.25">
      <c r="A1763" t="s">
        <v>219</v>
      </c>
      <c r="B1763">
        <v>2025</v>
      </c>
      <c r="C1763" t="s">
        <v>9237</v>
      </c>
      <c r="D1763">
        <v>2000000</v>
      </c>
      <c r="E1763">
        <v>4832.28</v>
      </c>
      <c r="G1763" s="34">
        <f t="shared" si="54"/>
        <v>2.4161399999999998E-3</v>
      </c>
      <c r="H1763">
        <f t="shared" si="55"/>
        <v>-1995167.72</v>
      </c>
      <c r="I1763" t="str">
        <f t="shared" si="56"/>
        <v>Not Achieved</v>
      </c>
    </row>
    <row r="1764" spans="1:9" x14ac:dyDescent="0.25">
      <c r="A1764" t="s">
        <v>695</v>
      </c>
      <c r="B1764">
        <v>2024</v>
      </c>
      <c r="C1764" t="s">
        <v>9227</v>
      </c>
      <c r="D1764">
        <v>1500000</v>
      </c>
      <c r="E1764">
        <v>5492.1</v>
      </c>
      <c r="G1764" s="34">
        <f t="shared" si="54"/>
        <v>3.6614000000000004E-3</v>
      </c>
      <c r="H1764">
        <f t="shared" si="55"/>
        <v>-1494507.9</v>
      </c>
      <c r="I1764" t="str">
        <f t="shared" si="56"/>
        <v>Not Achieved</v>
      </c>
    </row>
    <row r="1765" spans="1:9" x14ac:dyDescent="0.25">
      <c r="A1765" t="s">
        <v>695</v>
      </c>
      <c r="B1765">
        <v>2024</v>
      </c>
      <c r="C1765" t="s">
        <v>9228</v>
      </c>
      <c r="D1765">
        <v>1500000</v>
      </c>
      <c r="E1765">
        <v>2804.3900000000003</v>
      </c>
      <c r="G1765" s="34">
        <f t="shared" si="54"/>
        <v>1.8695933333333335E-3</v>
      </c>
      <c r="H1765">
        <f t="shared" si="55"/>
        <v>-1497195.61</v>
      </c>
      <c r="I1765" t="str">
        <f t="shared" si="56"/>
        <v>Not Achieved</v>
      </c>
    </row>
    <row r="1766" spans="1:9" x14ac:dyDescent="0.25">
      <c r="A1766" t="s">
        <v>695</v>
      </c>
      <c r="B1766">
        <v>2024</v>
      </c>
      <c r="C1766" t="s">
        <v>9229</v>
      </c>
      <c r="D1766">
        <v>1500000</v>
      </c>
      <c r="E1766">
        <v>6148.8499999999995</v>
      </c>
      <c r="G1766" s="34">
        <f t="shared" si="54"/>
        <v>4.099233333333333E-3</v>
      </c>
      <c r="H1766">
        <f t="shared" si="55"/>
        <v>-1493851.15</v>
      </c>
      <c r="I1766" t="str">
        <f t="shared" si="56"/>
        <v>Not Achieved</v>
      </c>
    </row>
    <row r="1767" spans="1:9" x14ac:dyDescent="0.25">
      <c r="A1767" t="s">
        <v>695</v>
      </c>
      <c r="B1767">
        <v>2024</v>
      </c>
      <c r="C1767" t="s">
        <v>9230</v>
      </c>
      <c r="D1767">
        <v>1500000</v>
      </c>
      <c r="E1767">
        <v>6670.73</v>
      </c>
      <c r="G1767" s="34">
        <f t="shared" si="54"/>
        <v>4.4471533333333329E-3</v>
      </c>
      <c r="H1767">
        <f t="shared" si="55"/>
        <v>-1493329.27</v>
      </c>
      <c r="I1767" t="str">
        <f t="shared" si="56"/>
        <v>Not Achieved</v>
      </c>
    </row>
    <row r="1768" spans="1:9" x14ac:dyDescent="0.25">
      <c r="A1768" t="s">
        <v>695</v>
      </c>
      <c r="B1768">
        <v>2024</v>
      </c>
      <c r="C1768" t="s">
        <v>9231</v>
      </c>
      <c r="D1768">
        <v>1500000</v>
      </c>
      <c r="E1768">
        <v>5924.1299999999992</v>
      </c>
      <c r="G1768" s="34">
        <f t="shared" si="54"/>
        <v>3.9494199999999995E-3</v>
      </c>
      <c r="H1768">
        <f t="shared" si="55"/>
        <v>-1494075.87</v>
      </c>
      <c r="I1768" t="str">
        <f t="shared" si="56"/>
        <v>Not Achieved</v>
      </c>
    </row>
    <row r="1769" spans="1:9" x14ac:dyDescent="0.25">
      <c r="A1769" t="s">
        <v>695</v>
      </c>
      <c r="B1769">
        <v>2024</v>
      </c>
      <c r="C1769" t="s">
        <v>9232</v>
      </c>
      <c r="D1769">
        <v>1500000</v>
      </c>
      <c r="E1769">
        <v>32202.450000000004</v>
      </c>
      <c r="G1769" s="34">
        <f t="shared" si="54"/>
        <v>2.1468300000000003E-2</v>
      </c>
      <c r="H1769">
        <f t="shared" si="55"/>
        <v>-1467797.55</v>
      </c>
      <c r="I1769" t="str">
        <f t="shared" si="56"/>
        <v>Not Achieved</v>
      </c>
    </row>
    <row r="1770" spans="1:9" x14ac:dyDescent="0.25">
      <c r="A1770" t="s">
        <v>695</v>
      </c>
      <c r="B1770">
        <v>2024</v>
      </c>
      <c r="C1770" t="s">
        <v>9233</v>
      </c>
      <c r="D1770">
        <v>1500000</v>
      </c>
      <c r="E1770">
        <v>8286.83</v>
      </c>
      <c r="G1770" s="34">
        <f t="shared" si="54"/>
        <v>5.5245533333333329E-3</v>
      </c>
      <c r="H1770">
        <f t="shared" si="55"/>
        <v>-1491713.17</v>
      </c>
      <c r="I1770" t="str">
        <f t="shared" si="56"/>
        <v>Not Achieved</v>
      </c>
    </row>
    <row r="1771" spans="1:9" x14ac:dyDescent="0.25">
      <c r="A1771" t="s">
        <v>695</v>
      </c>
      <c r="B1771">
        <v>2024</v>
      </c>
      <c r="C1771" t="s">
        <v>9234</v>
      </c>
      <c r="D1771">
        <v>1500000</v>
      </c>
      <c r="E1771">
        <v>1014.48</v>
      </c>
      <c r="G1771" s="34">
        <f t="shared" si="54"/>
        <v>6.7632E-4</v>
      </c>
      <c r="H1771">
        <f t="shared" si="55"/>
        <v>-1498985.52</v>
      </c>
      <c r="I1771" t="str">
        <f t="shared" si="56"/>
        <v>Not Achieved</v>
      </c>
    </row>
    <row r="1772" spans="1:9" x14ac:dyDescent="0.25">
      <c r="A1772" t="s">
        <v>695</v>
      </c>
      <c r="B1772">
        <v>2025</v>
      </c>
      <c r="C1772" t="s">
        <v>9236</v>
      </c>
      <c r="D1772">
        <v>1500000</v>
      </c>
      <c r="E1772">
        <v>1393.27</v>
      </c>
      <c r="G1772" s="34">
        <f t="shared" si="54"/>
        <v>9.2884666666666663E-4</v>
      </c>
      <c r="H1772">
        <f t="shared" si="55"/>
        <v>-1498606.73</v>
      </c>
      <c r="I1772" t="str">
        <f t="shared" si="56"/>
        <v>Not Achieved</v>
      </c>
    </row>
    <row r="1773" spans="1:9" x14ac:dyDescent="0.25">
      <c r="A1773" t="s">
        <v>695</v>
      </c>
      <c r="B1773">
        <v>2025</v>
      </c>
      <c r="C1773" t="s">
        <v>9237</v>
      </c>
      <c r="D1773">
        <v>1500000</v>
      </c>
      <c r="E1773">
        <v>2508.41</v>
      </c>
      <c r="G1773" s="34">
        <f t="shared" si="54"/>
        <v>1.6722733333333333E-3</v>
      </c>
      <c r="H1773">
        <f t="shared" si="55"/>
        <v>-1497491.59</v>
      </c>
      <c r="I1773" t="str">
        <f t="shared" si="56"/>
        <v>Not Achieved</v>
      </c>
    </row>
    <row r="1774" spans="1:9" x14ac:dyDescent="0.25">
      <c r="A1774" t="s">
        <v>630</v>
      </c>
      <c r="B1774">
        <v>2024</v>
      </c>
      <c r="C1774" t="s">
        <v>9226</v>
      </c>
      <c r="D1774">
        <v>1000000</v>
      </c>
      <c r="E1774">
        <v>6482.2100000000009</v>
      </c>
      <c r="G1774" s="34">
        <f t="shared" si="54"/>
        <v>6.4822100000000013E-3</v>
      </c>
      <c r="H1774">
        <f t="shared" si="55"/>
        <v>-993517.79</v>
      </c>
      <c r="I1774" t="str">
        <f t="shared" si="56"/>
        <v>Not Achieved</v>
      </c>
    </row>
    <row r="1775" spans="1:9" x14ac:dyDescent="0.25">
      <c r="A1775" t="s">
        <v>630</v>
      </c>
      <c r="B1775">
        <v>2024</v>
      </c>
      <c r="C1775" t="s">
        <v>9227</v>
      </c>
      <c r="D1775">
        <v>1000000</v>
      </c>
      <c r="E1775">
        <v>11454.910000000002</v>
      </c>
      <c r="G1775" s="34">
        <f t="shared" si="54"/>
        <v>1.1454910000000002E-2</v>
      </c>
      <c r="H1775">
        <f t="shared" si="55"/>
        <v>-988545.09</v>
      </c>
      <c r="I1775" t="str">
        <f t="shared" si="56"/>
        <v>Not Achieved</v>
      </c>
    </row>
    <row r="1776" spans="1:9" x14ac:dyDescent="0.25">
      <c r="A1776" t="s">
        <v>630</v>
      </c>
      <c r="B1776">
        <v>2024</v>
      </c>
      <c r="C1776" t="s">
        <v>9228</v>
      </c>
      <c r="D1776">
        <v>1000000</v>
      </c>
      <c r="E1776">
        <v>6645.4500000000007</v>
      </c>
      <c r="G1776" s="34">
        <f t="shared" si="54"/>
        <v>6.6454500000000007E-3</v>
      </c>
      <c r="H1776">
        <f t="shared" si="55"/>
        <v>-993354.55</v>
      </c>
      <c r="I1776" t="str">
        <f t="shared" si="56"/>
        <v>Not Achieved</v>
      </c>
    </row>
    <row r="1777" spans="1:9" x14ac:dyDescent="0.25">
      <c r="A1777" t="s">
        <v>630</v>
      </c>
      <c r="B1777">
        <v>2024</v>
      </c>
      <c r="C1777" t="s">
        <v>9229</v>
      </c>
      <c r="D1777">
        <v>1000000</v>
      </c>
      <c r="E1777">
        <v>1653.98</v>
      </c>
      <c r="G1777" s="34">
        <f t="shared" si="54"/>
        <v>1.65398E-3</v>
      </c>
      <c r="H1777">
        <f t="shared" si="55"/>
        <v>-998346.02</v>
      </c>
      <c r="I1777" t="str">
        <f t="shared" si="56"/>
        <v>Not Achieved</v>
      </c>
    </row>
    <row r="1778" spans="1:9" x14ac:dyDescent="0.25">
      <c r="A1778" t="s">
        <v>630</v>
      </c>
      <c r="B1778">
        <v>2024</v>
      </c>
      <c r="C1778" t="s">
        <v>9230</v>
      </c>
      <c r="D1778">
        <v>1000000</v>
      </c>
      <c r="E1778">
        <v>7600.41</v>
      </c>
      <c r="G1778" s="34">
        <f t="shared" si="54"/>
        <v>7.6004100000000002E-3</v>
      </c>
      <c r="H1778">
        <f t="shared" si="55"/>
        <v>-992399.59</v>
      </c>
      <c r="I1778" t="str">
        <f t="shared" si="56"/>
        <v>Not Achieved</v>
      </c>
    </row>
    <row r="1779" spans="1:9" x14ac:dyDescent="0.25">
      <c r="A1779" t="s">
        <v>630</v>
      </c>
      <c r="B1779">
        <v>2024</v>
      </c>
      <c r="C1779" t="s">
        <v>9232</v>
      </c>
      <c r="D1779">
        <v>1000000</v>
      </c>
      <c r="E1779">
        <v>4860.7700000000004</v>
      </c>
      <c r="G1779" s="34">
        <f t="shared" si="54"/>
        <v>4.8607700000000004E-3</v>
      </c>
      <c r="H1779">
        <f t="shared" si="55"/>
        <v>-995139.23</v>
      </c>
      <c r="I1779" t="str">
        <f t="shared" si="56"/>
        <v>Not Achieved</v>
      </c>
    </row>
    <row r="1780" spans="1:9" x14ac:dyDescent="0.25">
      <c r="A1780" t="s">
        <v>630</v>
      </c>
      <c r="B1780">
        <v>2024</v>
      </c>
      <c r="C1780" t="s">
        <v>9233</v>
      </c>
      <c r="D1780">
        <v>1000000</v>
      </c>
      <c r="E1780">
        <v>5901.73</v>
      </c>
      <c r="G1780" s="34">
        <f t="shared" si="54"/>
        <v>5.90173E-3</v>
      </c>
      <c r="H1780">
        <f t="shared" si="55"/>
        <v>-994098.27</v>
      </c>
      <c r="I1780" t="str">
        <f t="shared" si="56"/>
        <v>Not Achieved</v>
      </c>
    </row>
    <row r="1781" spans="1:9" x14ac:dyDescent="0.25">
      <c r="A1781" t="s">
        <v>630</v>
      </c>
      <c r="B1781">
        <v>2024</v>
      </c>
      <c r="C1781" t="s">
        <v>9234</v>
      </c>
      <c r="D1781">
        <v>1000000</v>
      </c>
      <c r="E1781">
        <v>11625.12</v>
      </c>
      <c r="G1781" s="34">
        <f t="shared" si="54"/>
        <v>1.1625120000000001E-2</v>
      </c>
      <c r="H1781">
        <f t="shared" si="55"/>
        <v>-988374.88</v>
      </c>
      <c r="I1781" t="str">
        <f t="shared" si="56"/>
        <v>Not Achieved</v>
      </c>
    </row>
    <row r="1782" spans="1:9" x14ac:dyDescent="0.25">
      <c r="A1782" t="s">
        <v>630</v>
      </c>
      <c r="B1782">
        <v>2025</v>
      </c>
      <c r="C1782" t="s">
        <v>9235</v>
      </c>
      <c r="D1782">
        <v>1000000</v>
      </c>
      <c r="E1782">
        <v>12892.07</v>
      </c>
      <c r="G1782" s="34">
        <f t="shared" si="54"/>
        <v>1.289207E-2</v>
      </c>
      <c r="H1782">
        <f t="shared" si="55"/>
        <v>-987107.93</v>
      </c>
      <c r="I1782" t="str">
        <f t="shared" si="56"/>
        <v>Not Achieved</v>
      </c>
    </row>
    <row r="1783" spans="1:9" x14ac:dyDescent="0.25">
      <c r="A1783" t="s">
        <v>630</v>
      </c>
      <c r="B1783">
        <v>2025</v>
      </c>
      <c r="C1783" t="s">
        <v>9236</v>
      </c>
      <c r="D1783">
        <v>1000000</v>
      </c>
      <c r="E1783">
        <v>6605.8</v>
      </c>
      <c r="G1783" s="34">
        <f t="shared" si="54"/>
        <v>6.6058000000000002E-3</v>
      </c>
      <c r="H1783">
        <f t="shared" si="55"/>
        <v>-993394.2</v>
      </c>
      <c r="I1783" t="str">
        <f t="shared" si="56"/>
        <v>Not Achieved</v>
      </c>
    </row>
    <row r="1784" spans="1:9" x14ac:dyDescent="0.25">
      <c r="A1784" t="s">
        <v>630</v>
      </c>
      <c r="B1784">
        <v>2025</v>
      </c>
      <c r="C1784" t="s">
        <v>9237</v>
      </c>
      <c r="D1784">
        <v>1000000</v>
      </c>
      <c r="E1784">
        <v>6496.95</v>
      </c>
      <c r="G1784" s="34">
        <f t="shared" si="54"/>
        <v>6.4969499999999996E-3</v>
      </c>
      <c r="H1784">
        <f t="shared" si="55"/>
        <v>-993503.05</v>
      </c>
      <c r="I1784" t="str">
        <f t="shared" si="56"/>
        <v>Not Achieved</v>
      </c>
    </row>
    <row r="1785" spans="1:9" x14ac:dyDescent="0.25">
      <c r="A1785" t="s">
        <v>796</v>
      </c>
      <c r="B1785">
        <v>2024</v>
      </c>
      <c r="C1785" t="s">
        <v>9227</v>
      </c>
      <c r="D1785">
        <v>1000000</v>
      </c>
      <c r="E1785">
        <v>19973.399999999998</v>
      </c>
      <c r="G1785" s="34">
        <f t="shared" si="54"/>
        <v>1.9973399999999999E-2</v>
      </c>
      <c r="H1785">
        <f t="shared" si="55"/>
        <v>-980026.6</v>
      </c>
      <c r="I1785" t="str">
        <f t="shared" si="56"/>
        <v>Not Achieved</v>
      </c>
    </row>
    <row r="1786" spans="1:9" x14ac:dyDescent="0.25">
      <c r="A1786" t="s">
        <v>796</v>
      </c>
      <c r="B1786">
        <v>2024</v>
      </c>
      <c r="C1786" t="s">
        <v>9228</v>
      </c>
      <c r="D1786">
        <v>1000000</v>
      </c>
      <c r="E1786">
        <v>12764.77</v>
      </c>
      <c r="G1786" s="34">
        <f t="shared" si="54"/>
        <v>1.276477E-2</v>
      </c>
      <c r="H1786">
        <f t="shared" si="55"/>
        <v>-987235.23</v>
      </c>
      <c r="I1786" t="str">
        <f t="shared" si="56"/>
        <v>Not Achieved</v>
      </c>
    </row>
    <row r="1787" spans="1:9" x14ac:dyDescent="0.25">
      <c r="A1787" t="s">
        <v>796</v>
      </c>
      <c r="B1787">
        <v>2024</v>
      </c>
      <c r="C1787" t="s">
        <v>9229</v>
      </c>
      <c r="D1787">
        <v>1000000</v>
      </c>
      <c r="E1787">
        <v>2290.5300000000002</v>
      </c>
      <c r="G1787" s="34">
        <f t="shared" si="54"/>
        <v>2.2905300000000003E-3</v>
      </c>
      <c r="H1787">
        <f t="shared" si="55"/>
        <v>-997709.47</v>
      </c>
      <c r="I1787" t="str">
        <f t="shared" si="56"/>
        <v>Not Achieved</v>
      </c>
    </row>
    <row r="1788" spans="1:9" x14ac:dyDescent="0.25">
      <c r="A1788" t="s">
        <v>796</v>
      </c>
      <c r="B1788">
        <v>2024</v>
      </c>
      <c r="C1788" t="s">
        <v>9231</v>
      </c>
      <c r="D1788">
        <v>1000000</v>
      </c>
      <c r="E1788">
        <v>4114.6499999999996</v>
      </c>
      <c r="G1788" s="34">
        <f t="shared" si="54"/>
        <v>4.1146499999999992E-3</v>
      </c>
      <c r="H1788">
        <f t="shared" si="55"/>
        <v>-995885.35</v>
      </c>
      <c r="I1788" t="str">
        <f t="shared" si="56"/>
        <v>Not Achieved</v>
      </c>
    </row>
    <row r="1789" spans="1:9" x14ac:dyDescent="0.25">
      <c r="A1789" t="s">
        <v>796</v>
      </c>
      <c r="B1789">
        <v>2024</v>
      </c>
      <c r="C1789" t="s">
        <v>9232</v>
      </c>
      <c r="D1789">
        <v>1000000</v>
      </c>
      <c r="E1789">
        <v>3673.1099999999997</v>
      </c>
      <c r="G1789" s="34">
        <f t="shared" si="54"/>
        <v>3.6731099999999998E-3</v>
      </c>
      <c r="H1789">
        <f t="shared" si="55"/>
        <v>-996326.89</v>
      </c>
      <c r="I1789" t="str">
        <f t="shared" si="56"/>
        <v>Not Achieved</v>
      </c>
    </row>
    <row r="1790" spans="1:9" x14ac:dyDescent="0.25">
      <c r="A1790" t="s">
        <v>796</v>
      </c>
      <c r="B1790">
        <v>2024</v>
      </c>
      <c r="C1790" t="s">
        <v>9234</v>
      </c>
      <c r="D1790">
        <v>1000000</v>
      </c>
      <c r="E1790">
        <v>2178.23</v>
      </c>
      <c r="G1790" s="34">
        <f t="shared" si="54"/>
        <v>2.1782300000000002E-3</v>
      </c>
      <c r="H1790">
        <f t="shared" si="55"/>
        <v>-997821.77</v>
      </c>
      <c r="I1790" t="str">
        <f t="shared" si="56"/>
        <v>Not Achieved</v>
      </c>
    </row>
    <row r="1791" spans="1:9" x14ac:dyDescent="0.25">
      <c r="A1791" t="s">
        <v>796</v>
      </c>
      <c r="B1791">
        <v>2025</v>
      </c>
      <c r="C1791" t="s">
        <v>9236</v>
      </c>
      <c r="D1791">
        <v>1000000</v>
      </c>
      <c r="E1791">
        <v>4209.3999999999996</v>
      </c>
      <c r="G1791" s="34">
        <f t="shared" si="54"/>
        <v>4.2093999999999994E-3</v>
      </c>
      <c r="H1791">
        <f t="shared" si="55"/>
        <v>-995790.6</v>
      </c>
      <c r="I1791" t="str">
        <f t="shared" si="56"/>
        <v>Not Achieved</v>
      </c>
    </row>
    <row r="1792" spans="1:9" x14ac:dyDescent="0.25">
      <c r="A1792" t="s">
        <v>796</v>
      </c>
      <c r="B1792">
        <v>2025</v>
      </c>
      <c r="C1792" t="s">
        <v>9237</v>
      </c>
      <c r="D1792">
        <v>1000000</v>
      </c>
      <c r="E1792">
        <v>1164.45</v>
      </c>
      <c r="G1792" s="34">
        <f t="shared" si="54"/>
        <v>1.16445E-3</v>
      </c>
      <c r="H1792">
        <f t="shared" si="55"/>
        <v>-998835.55</v>
      </c>
      <c r="I1792" t="str">
        <f t="shared" si="56"/>
        <v>Not Achieved</v>
      </c>
    </row>
    <row r="1793" spans="1:9" x14ac:dyDescent="0.25">
      <c r="A1793" t="s">
        <v>999</v>
      </c>
      <c r="B1793">
        <v>2024</v>
      </c>
      <c r="C1793" t="s">
        <v>9226</v>
      </c>
      <c r="D1793">
        <v>1500000</v>
      </c>
      <c r="E1793">
        <v>3885.34</v>
      </c>
      <c r="G1793" s="34">
        <f t="shared" si="54"/>
        <v>2.5902266666666669E-3</v>
      </c>
      <c r="H1793">
        <f t="shared" si="55"/>
        <v>-1496114.66</v>
      </c>
      <c r="I1793" t="str">
        <f t="shared" si="56"/>
        <v>Not Achieved</v>
      </c>
    </row>
    <row r="1794" spans="1:9" x14ac:dyDescent="0.25">
      <c r="A1794" t="s">
        <v>999</v>
      </c>
      <c r="B1794">
        <v>2024</v>
      </c>
      <c r="C1794" t="s">
        <v>9227</v>
      </c>
      <c r="D1794">
        <v>1500000</v>
      </c>
      <c r="E1794">
        <v>6804.07</v>
      </c>
      <c r="G1794" s="34">
        <f t="shared" si="54"/>
        <v>4.5360466666666665E-3</v>
      </c>
      <c r="H1794">
        <f t="shared" si="55"/>
        <v>-1493195.93</v>
      </c>
      <c r="I1794" t="str">
        <f t="shared" si="56"/>
        <v>Not Achieved</v>
      </c>
    </row>
    <row r="1795" spans="1:9" x14ac:dyDescent="0.25">
      <c r="A1795" t="s">
        <v>999</v>
      </c>
      <c r="B1795">
        <v>2024</v>
      </c>
      <c r="C1795" t="s">
        <v>9230</v>
      </c>
      <c r="D1795">
        <v>1500000</v>
      </c>
      <c r="E1795">
        <v>1294.31</v>
      </c>
      <c r="G1795" s="34">
        <f t="shared" si="54"/>
        <v>8.6287333333333327E-4</v>
      </c>
      <c r="H1795">
        <f t="shared" si="55"/>
        <v>-1498705.69</v>
      </c>
      <c r="I1795" t="str">
        <f t="shared" si="56"/>
        <v>Not Achieved</v>
      </c>
    </row>
    <row r="1796" spans="1:9" x14ac:dyDescent="0.25">
      <c r="A1796" t="s">
        <v>999</v>
      </c>
      <c r="B1796">
        <v>2024</v>
      </c>
      <c r="C1796" t="s">
        <v>9232</v>
      </c>
      <c r="D1796">
        <v>1500000</v>
      </c>
      <c r="E1796">
        <v>18282.09</v>
      </c>
      <c r="G1796" s="34">
        <f t="shared" si="54"/>
        <v>1.2188060000000001E-2</v>
      </c>
      <c r="H1796">
        <f t="shared" si="55"/>
        <v>-1481717.91</v>
      </c>
      <c r="I1796" t="str">
        <f t="shared" si="56"/>
        <v>Not Achieved</v>
      </c>
    </row>
    <row r="1797" spans="1:9" x14ac:dyDescent="0.25">
      <c r="A1797" t="s">
        <v>999</v>
      </c>
      <c r="B1797">
        <v>2024</v>
      </c>
      <c r="C1797" t="s">
        <v>9233</v>
      </c>
      <c r="D1797">
        <v>1500000</v>
      </c>
      <c r="E1797">
        <v>3320.05</v>
      </c>
      <c r="G1797" s="34">
        <f t="shared" si="54"/>
        <v>2.2133666666666668E-3</v>
      </c>
      <c r="H1797">
        <f t="shared" si="55"/>
        <v>-1496679.95</v>
      </c>
      <c r="I1797" t="str">
        <f t="shared" si="56"/>
        <v>Not Achieved</v>
      </c>
    </row>
    <row r="1798" spans="1:9" x14ac:dyDescent="0.25">
      <c r="A1798" t="s">
        <v>999</v>
      </c>
      <c r="B1798">
        <v>2024</v>
      </c>
      <c r="C1798" t="s">
        <v>9234</v>
      </c>
      <c r="D1798">
        <v>1500000</v>
      </c>
      <c r="E1798">
        <v>18672.82</v>
      </c>
      <c r="G1798" s="34">
        <f t="shared" si="54"/>
        <v>1.2448546666666666E-2</v>
      </c>
      <c r="H1798">
        <f t="shared" si="55"/>
        <v>-1481327.18</v>
      </c>
      <c r="I1798" t="str">
        <f t="shared" si="56"/>
        <v>Not Achieved</v>
      </c>
    </row>
    <row r="1799" spans="1:9" x14ac:dyDescent="0.25">
      <c r="A1799" t="s">
        <v>999</v>
      </c>
      <c r="B1799">
        <v>2025</v>
      </c>
      <c r="C1799" t="s">
        <v>9237</v>
      </c>
      <c r="D1799">
        <v>1500000</v>
      </c>
      <c r="E1799">
        <v>2597.5700000000002</v>
      </c>
      <c r="G1799" s="34">
        <f t="shared" ref="G1799" si="57">E1799/D1799</f>
        <v>1.7317133333333336E-3</v>
      </c>
      <c r="H1799">
        <f t="shared" ref="H1799" si="58">E1799-D1799</f>
        <v>-1497402.43</v>
      </c>
      <c r="I1799" t="str">
        <f t="shared" ref="I1799" si="59">IF(H1799&gt;=0,"Achieved","Not Achieved")</f>
        <v>Not Achieved</v>
      </c>
    </row>
    <row r="1803" spans="1:9" x14ac:dyDescent="0.25">
      <c r="A1803" s="28" t="s">
        <v>9218</v>
      </c>
      <c r="B1803" t="s">
        <v>9221</v>
      </c>
      <c r="C1803" t="s">
        <v>9222</v>
      </c>
      <c r="D1803" t="s">
        <v>9278</v>
      </c>
      <c r="F1803" s="37" t="s">
        <v>9218</v>
      </c>
      <c r="G1803" s="37" t="s">
        <v>9221</v>
      </c>
      <c r="H1803" s="37" t="s">
        <v>9222</v>
      </c>
      <c r="I1803" s="37" t="s">
        <v>9278</v>
      </c>
    </row>
    <row r="1804" spans="1:9" x14ac:dyDescent="0.25">
      <c r="A1804" s="29" t="s">
        <v>7724</v>
      </c>
      <c r="B1804">
        <v>483225.46999999991</v>
      </c>
      <c r="C1804">
        <v>114878.08000000005</v>
      </c>
      <c r="D1804" s="34">
        <v>0.21972197174999181</v>
      </c>
      <c r="F1804" s="29" t="s">
        <v>7724</v>
      </c>
      <c r="G1804">
        <v>483225.46999999991</v>
      </c>
      <c r="H1804">
        <v>114878.08000000005</v>
      </c>
      <c r="I1804" s="34">
        <v>0.21972197174999181</v>
      </c>
    </row>
    <row r="1805" spans="1:9" x14ac:dyDescent="0.25">
      <c r="A1805" s="29" t="s">
        <v>7819</v>
      </c>
      <c r="B1805">
        <v>243671.75</v>
      </c>
      <c r="C1805">
        <v>31775.82999999998</v>
      </c>
      <c r="D1805" s="34">
        <v>9.850509036511261E-2</v>
      </c>
      <c r="F1805" s="29" t="s">
        <v>7819</v>
      </c>
      <c r="G1805">
        <v>243671.75</v>
      </c>
      <c r="H1805">
        <v>31775.82999999998</v>
      </c>
      <c r="I1805" s="34">
        <v>9.850509036511261E-2</v>
      </c>
    </row>
    <row r="1806" spans="1:9" x14ac:dyDescent="0.25">
      <c r="A1806" s="29" t="s">
        <v>8008</v>
      </c>
      <c r="B1806">
        <v>207013.85000000003</v>
      </c>
      <c r="C1806">
        <v>40366.380000000005</v>
      </c>
      <c r="D1806" s="34">
        <v>0.17780677639039608</v>
      </c>
      <c r="F1806" s="29" t="s">
        <v>8008</v>
      </c>
      <c r="G1806">
        <v>207013.85000000003</v>
      </c>
      <c r="H1806">
        <v>40366.380000000005</v>
      </c>
      <c r="I1806" s="34">
        <v>0.17780677639039608</v>
      </c>
    </row>
    <row r="1807" spans="1:9" x14ac:dyDescent="0.25">
      <c r="A1807" s="29" t="s">
        <v>8020</v>
      </c>
      <c r="B1807">
        <v>197082.8</v>
      </c>
      <c r="C1807">
        <v>44505.57</v>
      </c>
      <c r="D1807" s="34">
        <v>0.21558598903842494</v>
      </c>
      <c r="F1807" s="29" t="s">
        <v>8020</v>
      </c>
      <c r="G1807">
        <v>197082.8</v>
      </c>
      <c r="H1807">
        <v>44505.57</v>
      </c>
      <c r="I1807" s="34">
        <v>0.21558598903842494</v>
      </c>
    </row>
    <row r="1808" spans="1:9" x14ac:dyDescent="0.25">
      <c r="A1808" s="29" t="s">
        <v>7935</v>
      </c>
      <c r="B1808">
        <v>173911.74000000002</v>
      </c>
      <c r="C1808">
        <v>32108.44999999999</v>
      </c>
      <c r="D1808" s="34">
        <v>0.15779036609860164</v>
      </c>
      <c r="F1808" s="29" t="s">
        <v>7935</v>
      </c>
      <c r="G1808">
        <v>173911.74000000002</v>
      </c>
      <c r="H1808">
        <v>32108.44999999999</v>
      </c>
      <c r="I1808" s="34">
        <v>0.15779036609860164</v>
      </c>
    </row>
    <row r="1809" spans="1:9" x14ac:dyDescent="0.25">
      <c r="A1809" s="29" t="s">
        <v>7544</v>
      </c>
      <c r="B1809">
        <v>147220.91</v>
      </c>
      <c r="C1809">
        <v>35120.920000000006</v>
      </c>
      <c r="D1809" s="34">
        <v>0.20547607861647443</v>
      </c>
      <c r="F1809" s="29" t="s">
        <v>7544</v>
      </c>
      <c r="G1809">
        <v>147220.91</v>
      </c>
      <c r="H1809">
        <v>35120.920000000006</v>
      </c>
      <c r="I1809" s="34">
        <v>0.20547607861647443</v>
      </c>
    </row>
    <row r="1810" spans="1:9" x14ac:dyDescent="0.25">
      <c r="A1810" s="29" t="s">
        <v>8001</v>
      </c>
      <c r="B1810">
        <v>138420.26</v>
      </c>
      <c r="C1810">
        <v>26849.360000000001</v>
      </c>
      <c r="D1810" s="34">
        <v>0.17449246779572378</v>
      </c>
      <c r="F1810" s="29" t="s">
        <v>8001</v>
      </c>
      <c r="G1810">
        <v>138420.26</v>
      </c>
      <c r="H1810">
        <v>26849.360000000001</v>
      </c>
      <c r="I1810" s="34">
        <v>0.17449246779572378</v>
      </c>
    </row>
    <row r="1811" spans="1:9" x14ac:dyDescent="0.25">
      <c r="A1811" s="29" t="s">
        <v>7852</v>
      </c>
      <c r="B1811">
        <v>133863.46</v>
      </c>
      <c r="C1811">
        <v>24220.300000000003</v>
      </c>
      <c r="D1811" s="34">
        <v>0.16302134840455493</v>
      </c>
      <c r="F1811" s="29" t="s">
        <v>7852</v>
      </c>
      <c r="G1811">
        <v>133863.46</v>
      </c>
      <c r="H1811">
        <v>24220.300000000003</v>
      </c>
      <c r="I1811" s="34">
        <v>0.16302134840455493</v>
      </c>
    </row>
    <row r="1812" spans="1:9" x14ac:dyDescent="0.25">
      <c r="A1812" s="29" t="s">
        <v>7941</v>
      </c>
      <c r="B1812">
        <v>121803.87999999999</v>
      </c>
      <c r="C1812">
        <v>32689.22</v>
      </c>
      <c r="D1812" s="34">
        <v>0.26038354243304263</v>
      </c>
      <c r="F1812" s="29" t="s">
        <v>7941</v>
      </c>
      <c r="G1812">
        <v>121803.87999999999</v>
      </c>
      <c r="H1812">
        <v>32689.22</v>
      </c>
      <c r="I1812" s="34">
        <v>0.26038354243304263</v>
      </c>
    </row>
    <row r="1813" spans="1:9" x14ac:dyDescent="0.25">
      <c r="A1813" s="29" t="s">
        <v>7891</v>
      </c>
      <c r="B1813">
        <v>111670.80999999998</v>
      </c>
      <c r="C1813">
        <v>18835.72</v>
      </c>
      <c r="D1813" s="34">
        <v>0.16719646919362197</v>
      </c>
      <c r="F1813" s="29" t="s">
        <v>7891</v>
      </c>
      <c r="G1813">
        <v>111670.80999999998</v>
      </c>
      <c r="H1813">
        <v>18835.72</v>
      </c>
      <c r="I1813" s="34">
        <v>0.16719646919362197</v>
      </c>
    </row>
    <row r="1814" spans="1:9" x14ac:dyDescent="0.25">
      <c r="A1814" s="29" t="s">
        <v>7574</v>
      </c>
      <c r="B1814">
        <v>107976.69000000002</v>
      </c>
      <c r="C1814">
        <v>18730.080000000002</v>
      </c>
      <c r="D1814" s="34">
        <v>0.16678058216613051</v>
      </c>
    </row>
    <row r="1815" spans="1:9" x14ac:dyDescent="0.25">
      <c r="A1815" s="29" t="s">
        <v>7886</v>
      </c>
      <c r="B1815">
        <v>106856.41999999998</v>
      </c>
      <c r="C1815">
        <v>10016.690000000002</v>
      </c>
      <c r="D1815" s="34">
        <v>7.823240460726838E-2</v>
      </c>
    </row>
    <row r="1816" spans="1:9" x14ac:dyDescent="0.25">
      <c r="A1816" s="29" t="s">
        <v>8007</v>
      </c>
      <c r="B1816">
        <v>102812.18000000001</v>
      </c>
      <c r="C1816">
        <v>20407.079999999998</v>
      </c>
      <c r="D1816" s="34">
        <v>0.18769512289332965</v>
      </c>
    </row>
    <row r="1817" spans="1:9" x14ac:dyDescent="0.25">
      <c r="A1817" s="29" t="s">
        <v>7783</v>
      </c>
      <c r="B1817">
        <v>93224.430000000022</v>
      </c>
      <c r="C1817">
        <v>20030.650000000001</v>
      </c>
      <c r="D1817" s="34">
        <v>0.19132724727848055</v>
      </c>
    </row>
    <row r="1818" spans="1:9" x14ac:dyDescent="0.25">
      <c r="A1818" s="29" t="s">
        <v>7984</v>
      </c>
      <c r="B1818">
        <v>87618.680000000022</v>
      </c>
      <c r="C1818">
        <v>15224.219999999996</v>
      </c>
      <c r="D1818" s="34">
        <v>0.147583513857623</v>
      </c>
    </row>
    <row r="1819" spans="1:9" x14ac:dyDescent="0.25">
      <c r="A1819" s="29" t="s">
        <v>7883</v>
      </c>
      <c r="B1819">
        <v>85244.44</v>
      </c>
      <c r="C1819">
        <v>17925.229999999996</v>
      </c>
      <c r="D1819" s="34">
        <v>0.18795388430904286</v>
      </c>
    </row>
    <row r="1820" spans="1:9" x14ac:dyDescent="0.25">
      <c r="A1820" s="29" t="s">
        <v>7702</v>
      </c>
      <c r="B1820">
        <v>82552.62000000001</v>
      </c>
      <c r="C1820">
        <v>13728.330000000004</v>
      </c>
      <c r="D1820" s="34">
        <v>0.15186387530697218</v>
      </c>
    </row>
    <row r="1821" spans="1:9" x14ac:dyDescent="0.25">
      <c r="A1821" s="29" t="s">
        <v>7841</v>
      </c>
      <c r="B1821">
        <v>82044.739999999991</v>
      </c>
      <c r="C1821">
        <v>7678.7900000000036</v>
      </c>
      <c r="D1821" s="34">
        <v>0.1058180268332779</v>
      </c>
    </row>
    <row r="1822" spans="1:9" x14ac:dyDescent="0.25">
      <c r="A1822" s="29" t="s">
        <v>7926</v>
      </c>
      <c r="B1822">
        <v>81167.360000000001</v>
      </c>
      <c r="C1822">
        <v>15807.39</v>
      </c>
      <c r="D1822" s="34">
        <v>0.1943969445713952</v>
      </c>
    </row>
    <row r="1823" spans="1:9" x14ac:dyDescent="0.25">
      <c r="A1823" s="29" t="s">
        <v>7587</v>
      </c>
      <c r="B1823">
        <v>78758.880000000005</v>
      </c>
      <c r="C1823">
        <v>11808.92</v>
      </c>
      <c r="D1823" s="34">
        <v>0.14625351631729255</v>
      </c>
    </row>
    <row r="1824" spans="1:9" x14ac:dyDescent="0.25">
      <c r="A1824" s="29" t="s">
        <v>7898</v>
      </c>
      <c r="B1824">
        <v>76042.439999999988</v>
      </c>
      <c r="C1824">
        <v>18231.120000000006</v>
      </c>
      <c r="D1824" s="34">
        <v>0.23071308806202301</v>
      </c>
    </row>
    <row r="1825" spans="1:4" x14ac:dyDescent="0.25">
      <c r="A1825" s="29" t="s">
        <v>7905</v>
      </c>
      <c r="B1825">
        <v>74606.719999999987</v>
      </c>
      <c r="C1825">
        <v>12731.639999999996</v>
      </c>
      <c r="D1825" s="34">
        <v>0.18066188801348673</v>
      </c>
    </row>
    <row r="1826" spans="1:4" x14ac:dyDescent="0.25">
      <c r="A1826" s="29" t="s">
        <v>7740</v>
      </c>
      <c r="B1826">
        <v>73635.490000000005</v>
      </c>
      <c r="C1826">
        <v>17859.390000000003</v>
      </c>
      <c r="D1826" s="34">
        <v>0.22018122326574596</v>
      </c>
    </row>
    <row r="1827" spans="1:4" x14ac:dyDescent="0.25">
      <c r="A1827" s="29" t="s">
        <v>7992</v>
      </c>
      <c r="B1827">
        <v>72161.61</v>
      </c>
      <c r="C1827">
        <v>8663.7500000000036</v>
      </c>
      <c r="D1827" s="34">
        <v>0.11697470970642493</v>
      </c>
    </row>
    <row r="1828" spans="1:4" x14ac:dyDescent="0.25">
      <c r="A1828" s="29" t="s">
        <v>8049</v>
      </c>
      <c r="B1828">
        <v>70597.41</v>
      </c>
      <c r="C1828">
        <v>8275.14</v>
      </c>
      <c r="D1828" s="34">
        <v>0.10030963138388466</v>
      </c>
    </row>
    <row r="1829" spans="1:4" x14ac:dyDescent="0.25">
      <c r="A1829" s="29" t="s">
        <v>7731</v>
      </c>
      <c r="B1829">
        <v>66241.37999999999</v>
      </c>
      <c r="C1829">
        <v>13407.849999999995</v>
      </c>
      <c r="D1829" s="34">
        <v>0.18477308713167886</v>
      </c>
    </row>
    <row r="1830" spans="1:4" x14ac:dyDescent="0.25">
      <c r="A1830" s="29" t="s">
        <v>7865</v>
      </c>
      <c r="B1830">
        <v>65896.2</v>
      </c>
      <c r="C1830">
        <v>18555.129999999997</v>
      </c>
      <c r="D1830" s="34">
        <v>0.26349417738863185</v>
      </c>
    </row>
    <row r="1831" spans="1:4" x14ac:dyDescent="0.25">
      <c r="A1831" s="29" t="s">
        <v>8036</v>
      </c>
      <c r="B1831">
        <v>64917.090000000004</v>
      </c>
      <c r="C1831">
        <v>12988.97</v>
      </c>
      <c r="D1831" s="34">
        <v>0.16310948931761043</v>
      </c>
    </row>
    <row r="1832" spans="1:4" x14ac:dyDescent="0.25">
      <c r="A1832" s="29" t="s">
        <v>7973</v>
      </c>
      <c r="B1832">
        <v>63929</v>
      </c>
      <c r="C1832">
        <v>14362.470000000001</v>
      </c>
      <c r="D1832" s="34">
        <v>0.21060532361433745</v>
      </c>
    </row>
    <row r="1833" spans="1:4" x14ac:dyDescent="0.25">
      <c r="A1833" s="29" t="s">
        <v>7957</v>
      </c>
      <c r="B1833">
        <v>63885.789999999986</v>
      </c>
      <c r="C1833">
        <v>4969.6800000000021</v>
      </c>
      <c r="D1833" s="34">
        <v>6.3345287151156421E-2</v>
      </c>
    </row>
    <row r="1834" spans="1:4" x14ac:dyDescent="0.25">
      <c r="A1834" s="29" t="s">
        <v>7624</v>
      </c>
      <c r="B1834">
        <v>62817.77</v>
      </c>
      <c r="C1834">
        <v>13697.110000000002</v>
      </c>
      <c r="D1834" s="34">
        <v>0.20913800706206825</v>
      </c>
    </row>
    <row r="1835" spans="1:4" x14ac:dyDescent="0.25">
      <c r="A1835" s="29" t="s">
        <v>7822</v>
      </c>
      <c r="B1835">
        <v>62255.350000000006</v>
      </c>
      <c r="C1835">
        <v>10406.989999999996</v>
      </c>
      <c r="D1835" s="34">
        <v>0.16879050727047354</v>
      </c>
    </row>
    <row r="1836" spans="1:4" x14ac:dyDescent="0.25">
      <c r="A1836" s="29" t="s">
        <v>7961</v>
      </c>
      <c r="B1836">
        <v>61879.409999999989</v>
      </c>
      <c r="C1836">
        <v>10140.240000000002</v>
      </c>
      <c r="D1836" s="34">
        <v>0.13800277412976567</v>
      </c>
    </row>
    <row r="1837" spans="1:4" x14ac:dyDescent="0.25">
      <c r="A1837" s="29" t="s">
        <v>7955</v>
      </c>
      <c r="B1837">
        <v>61011.380000000005</v>
      </c>
      <c r="C1837">
        <v>16130.869999999999</v>
      </c>
      <c r="D1837" s="34">
        <v>0.2614135417573481</v>
      </c>
    </row>
    <row r="1838" spans="1:4" x14ac:dyDescent="0.25">
      <c r="A1838" s="29" t="s">
        <v>7925</v>
      </c>
      <c r="B1838">
        <v>60239.749999999993</v>
      </c>
      <c r="C1838">
        <v>15294.290000000005</v>
      </c>
      <c r="D1838" s="34">
        <v>0.24903160700073634</v>
      </c>
    </row>
    <row r="1839" spans="1:4" x14ac:dyDescent="0.25">
      <c r="A1839" s="29" t="s">
        <v>7552</v>
      </c>
      <c r="B1839">
        <v>59311.19999999999</v>
      </c>
      <c r="C1839">
        <v>14040.360000000002</v>
      </c>
      <c r="D1839" s="34">
        <v>0.21251139044872314</v>
      </c>
    </row>
    <row r="1840" spans="1:4" x14ac:dyDescent="0.25">
      <c r="A1840" s="29" t="s">
        <v>8032</v>
      </c>
      <c r="B1840">
        <v>58289.4</v>
      </c>
      <c r="C1840">
        <v>12071.099999999995</v>
      </c>
      <c r="D1840" s="34">
        <v>0.20302620471174318</v>
      </c>
    </row>
    <row r="1841" spans="1:4" x14ac:dyDescent="0.25">
      <c r="A1841" s="29" t="s">
        <v>7911</v>
      </c>
      <c r="B1841">
        <v>55894.159999999989</v>
      </c>
      <c r="C1841">
        <v>5702.9399999999978</v>
      </c>
      <c r="D1841" s="34">
        <v>8.5442018556619065E-2</v>
      </c>
    </row>
    <row r="1842" spans="1:4" x14ac:dyDescent="0.25">
      <c r="A1842" s="29" t="s">
        <v>7667</v>
      </c>
      <c r="B1842">
        <v>53365.69999999999</v>
      </c>
      <c r="C1842">
        <v>7663.5799999999981</v>
      </c>
      <c r="D1842" s="34">
        <v>0.14682922185336564</v>
      </c>
    </row>
    <row r="1843" spans="1:4" x14ac:dyDescent="0.25">
      <c r="A1843" s="29" t="s">
        <v>7846</v>
      </c>
      <c r="B1843">
        <v>52463.68</v>
      </c>
      <c r="C1843">
        <v>12839.250000000002</v>
      </c>
      <c r="D1843" s="34">
        <v>0.25282365034030319</v>
      </c>
    </row>
    <row r="1844" spans="1:4" x14ac:dyDescent="0.25">
      <c r="A1844" s="29" t="s">
        <v>7927</v>
      </c>
      <c r="B1844">
        <v>50832.799999999996</v>
      </c>
      <c r="C1844">
        <v>13693.470000000001</v>
      </c>
      <c r="D1844" s="34">
        <v>0.18815871658686351</v>
      </c>
    </row>
    <row r="1845" spans="1:4" x14ac:dyDescent="0.25">
      <c r="A1845" s="29" t="s">
        <v>7767</v>
      </c>
      <c r="B1845">
        <v>50798.240000000005</v>
      </c>
      <c r="C1845">
        <v>10755.61</v>
      </c>
      <c r="D1845" s="34">
        <v>0.20551065905341587</v>
      </c>
    </row>
    <row r="1846" spans="1:4" x14ac:dyDescent="0.25">
      <c r="A1846" s="29" t="s">
        <v>7962</v>
      </c>
      <c r="B1846">
        <v>50093.080000000009</v>
      </c>
      <c r="C1846">
        <v>7478.9700000000039</v>
      </c>
      <c r="D1846" s="34">
        <v>0.1132992479102824</v>
      </c>
    </row>
    <row r="1847" spans="1:4" x14ac:dyDescent="0.25">
      <c r="A1847" s="29" t="s">
        <v>7694</v>
      </c>
      <c r="B1847">
        <v>49469.30000000001</v>
      </c>
      <c r="C1847">
        <v>6228.32</v>
      </c>
      <c r="D1847" s="34">
        <v>8.2081421277521854E-2</v>
      </c>
    </row>
    <row r="1848" spans="1:4" x14ac:dyDescent="0.25">
      <c r="A1848" s="29" t="s">
        <v>7971</v>
      </c>
      <c r="B1848">
        <v>47683.29</v>
      </c>
      <c r="C1848">
        <v>8585.1400000000012</v>
      </c>
      <c r="D1848" s="34">
        <v>0.1820660477243195</v>
      </c>
    </row>
    <row r="1849" spans="1:4" x14ac:dyDescent="0.25">
      <c r="A1849" s="29" t="s">
        <v>7749</v>
      </c>
      <c r="B1849">
        <v>46674.77</v>
      </c>
      <c r="C1849">
        <v>6199.65</v>
      </c>
      <c r="D1849" s="34">
        <v>9.84050755748829E-2</v>
      </c>
    </row>
    <row r="1850" spans="1:4" x14ac:dyDescent="0.25">
      <c r="A1850" s="29" t="s">
        <v>7786</v>
      </c>
      <c r="B1850">
        <v>46560.450000000012</v>
      </c>
      <c r="C1850">
        <v>9147.5000000000018</v>
      </c>
      <c r="D1850" s="34">
        <v>0.19980207046330431</v>
      </c>
    </row>
    <row r="1851" spans="1:4" x14ac:dyDescent="0.25">
      <c r="A1851" s="29" t="s">
        <v>8039</v>
      </c>
      <c r="B1851">
        <v>46403.020000000004</v>
      </c>
      <c r="C1851">
        <v>7975.569999999997</v>
      </c>
      <c r="D1851" s="34">
        <v>0.15894130392154279</v>
      </c>
    </row>
    <row r="1852" spans="1:4" x14ac:dyDescent="0.25">
      <c r="A1852" s="29" t="s">
        <v>7528</v>
      </c>
      <c r="B1852">
        <v>44408.91</v>
      </c>
      <c r="C1852">
        <v>5831.9300000000039</v>
      </c>
      <c r="D1852" s="34">
        <v>9.9442887081593989E-2</v>
      </c>
    </row>
    <row r="1853" spans="1:4" x14ac:dyDescent="0.25">
      <c r="A1853" s="29" t="s">
        <v>7678</v>
      </c>
      <c r="B1853">
        <v>44258.83</v>
      </c>
      <c r="C1853">
        <v>5183.130000000001</v>
      </c>
      <c r="D1853" s="34">
        <v>9.9720023667176694E-2</v>
      </c>
    </row>
    <row r="1854" spans="1:4" x14ac:dyDescent="0.25">
      <c r="A1854" s="29" t="s">
        <v>8033</v>
      </c>
      <c r="B1854">
        <v>43906.76999999999</v>
      </c>
      <c r="C1854">
        <v>12979.479999999998</v>
      </c>
      <c r="D1854" s="34">
        <v>0.27719101579061906</v>
      </c>
    </row>
    <row r="1855" spans="1:4" x14ac:dyDescent="0.25">
      <c r="A1855" s="29" t="s">
        <v>7794</v>
      </c>
      <c r="B1855">
        <v>43508.72</v>
      </c>
      <c r="C1855">
        <v>11487.519999999997</v>
      </c>
      <c r="D1855" s="34">
        <v>0.23679682597328122</v>
      </c>
    </row>
    <row r="1856" spans="1:4" x14ac:dyDescent="0.25">
      <c r="A1856" s="29" t="s">
        <v>7959</v>
      </c>
      <c r="B1856">
        <v>43369.85</v>
      </c>
      <c r="C1856">
        <v>8678.6400000000012</v>
      </c>
      <c r="D1856" s="34">
        <v>0.20469372585253687</v>
      </c>
    </row>
    <row r="1857" spans="1:4" x14ac:dyDescent="0.25">
      <c r="A1857" s="29" t="s">
        <v>7640</v>
      </c>
      <c r="B1857">
        <v>41853.920000000006</v>
      </c>
      <c r="C1857">
        <v>8164.47</v>
      </c>
      <c r="D1857" s="34">
        <v>0.18264044889747388</v>
      </c>
    </row>
    <row r="1858" spans="1:4" x14ac:dyDescent="0.25">
      <c r="A1858" s="29" t="s">
        <v>7879</v>
      </c>
      <c r="B1858">
        <v>41777.530000000006</v>
      </c>
      <c r="C1858">
        <v>5439.8799999999983</v>
      </c>
      <c r="D1858" s="34">
        <v>0.1200962094954189</v>
      </c>
    </row>
    <row r="1859" spans="1:4" x14ac:dyDescent="0.25">
      <c r="A1859" s="29" t="s">
        <v>7712</v>
      </c>
      <c r="B1859">
        <v>41564.679999999993</v>
      </c>
      <c r="C1859">
        <v>9934.9999999999982</v>
      </c>
      <c r="D1859" s="34">
        <v>0.22249880980284975</v>
      </c>
    </row>
    <row r="1860" spans="1:4" x14ac:dyDescent="0.25">
      <c r="A1860" s="29" t="s">
        <v>7945</v>
      </c>
      <c r="B1860">
        <v>41309.440000000002</v>
      </c>
      <c r="C1860">
        <v>7282.4299999999994</v>
      </c>
      <c r="D1860" s="34">
        <v>0.16776378677665568</v>
      </c>
    </row>
    <row r="1861" spans="1:4" x14ac:dyDescent="0.25">
      <c r="A1861" s="29" t="s">
        <v>8042</v>
      </c>
      <c r="B1861">
        <v>41214.33</v>
      </c>
      <c r="C1861">
        <v>8426.8099999999977</v>
      </c>
      <c r="D1861" s="34">
        <v>0.18543139232096098</v>
      </c>
    </row>
    <row r="1862" spans="1:4" x14ac:dyDescent="0.25">
      <c r="A1862" s="29" t="s">
        <v>7745</v>
      </c>
      <c r="B1862">
        <v>41121.51</v>
      </c>
      <c r="C1862">
        <v>10548.229999999998</v>
      </c>
      <c r="D1862" s="34">
        <v>0.23697073155026618</v>
      </c>
    </row>
    <row r="1863" spans="1:4" x14ac:dyDescent="0.25">
      <c r="A1863" s="29" t="s">
        <v>7685</v>
      </c>
      <c r="B1863">
        <v>40905.479999999996</v>
      </c>
      <c r="C1863">
        <v>5660.3499999999967</v>
      </c>
      <c r="D1863" s="34">
        <v>0.14240596563727176</v>
      </c>
    </row>
    <row r="1864" spans="1:4" x14ac:dyDescent="0.25">
      <c r="A1864" s="29" t="s">
        <v>7674</v>
      </c>
      <c r="B1864">
        <v>40839.31</v>
      </c>
      <c r="C1864">
        <v>3490.3700000000008</v>
      </c>
      <c r="D1864" s="34">
        <v>7.0909677843515678E-2</v>
      </c>
    </row>
    <row r="1865" spans="1:4" x14ac:dyDescent="0.25">
      <c r="A1865" s="29" t="s">
        <v>7609</v>
      </c>
      <c r="B1865">
        <v>40764.360000000008</v>
      </c>
      <c r="C1865">
        <v>8572.6400000000012</v>
      </c>
      <c r="D1865" s="34">
        <v>0.18652733840537469</v>
      </c>
    </row>
    <row r="1866" spans="1:4" x14ac:dyDescent="0.25">
      <c r="A1866" s="29" t="s">
        <v>7939</v>
      </c>
      <c r="B1866">
        <v>40738.109999999993</v>
      </c>
      <c r="C1866">
        <v>6949.0299999999988</v>
      </c>
      <c r="D1866" s="34">
        <v>0.16172113320362955</v>
      </c>
    </row>
    <row r="1867" spans="1:4" x14ac:dyDescent="0.25">
      <c r="A1867" s="29" t="s">
        <v>7932</v>
      </c>
      <c r="B1867">
        <v>40547.899999999994</v>
      </c>
      <c r="C1867">
        <v>8718.4399999999987</v>
      </c>
      <c r="D1867" s="34">
        <v>0.21236662007855292</v>
      </c>
    </row>
    <row r="1868" spans="1:4" x14ac:dyDescent="0.25">
      <c r="A1868" s="29" t="s">
        <v>7829</v>
      </c>
      <c r="B1868">
        <v>40101.800000000003</v>
      </c>
      <c r="C1868">
        <v>8665.76</v>
      </c>
      <c r="D1868" s="34">
        <v>0.18964971371885891</v>
      </c>
    </row>
    <row r="1869" spans="1:4" x14ac:dyDescent="0.25">
      <c r="A1869" s="29" t="s">
        <v>7968</v>
      </c>
      <c r="B1869">
        <v>40048.979999999996</v>
      </c>
      <c r="C1869">
        <v>5396.4299999999994</v>
      </c>
      <c r="D1869" s="34">
        <v>0.11852243160223927</v>
      </c>
    </row>
    <row r="1870" spans="1:4" x14ac:dyDescent="0.25">
      <c r="A1870" s="29" t="s">
        <v>7986</v>
      </c>
      <c r="B1870">
        <v>39633.240000000005</v>
      </c>
      <c r="C1870">
        <v>8288.81</v>
      </c>
      <c r="D1870" s="34">
        <v>0.18208087773793125</v>
      </c>
    </row>
    <row r="1871" spans="1:4" x14ac:dyDescent="0.25">
      <c r="A1871" s="29" t="s">
        <v>8009</v>
      </c>
      <c r="B1871">
        <v>39304.999999999993</v>
      </c>
      <c r="C1871">
        <v>7367.7699999999995</v>
      </c>
      <c r="D1871" s="34">
        <v>0.16249758519157215</v>
      </c>
    </row>
    <row r="1872" spans="1:4" x14ac:dyDescent="0.25">
      <c r="A1872" s="29" t="s">
        <v>7861</v>
      </c>
      <c r="B1872">
        <v>38927.719999999994</v>
      </c>
      <c r="C1872">
        <v>7817.68</v>
      </c>
      <c r="D1872" s="34">
        <v>0.17938477782006609</v>
      </c>
    </row>
    <row r="1873" spans="1:4" x14ac:dyDescent="0.25">
      <c r="A1873" s="29" t="s">
        <v>7970</v>
      </c>
      <c r="B1873">
        <v>38704.199999999997</v>
      </c>
      <c r="C1873">
        <v>8341.7100000000009</v>
      </c>
      <c r="D1873" s="34">
        <v>0.20500730159671196</v>
      </c>
    </row>
    <row r="1874" spans="1:4" x14ac:dyDescent="0.25">
      <c r="A1874" s="29" t="s">
        <v>7980</v>
      </c>
      <c r="B1874">
        <v>38698.71</v>
      </c>
      <c r="C1874">
        <v>5176.57</v>
      </c>
      <c r="D1874" s="34">
        <v>0.11857444512602895</v>
      </c>
    </row>
    <row r="1875" spans="1:4" x14ac:dyDescent="0.25">
      <c r="A1875" s="29" t="s">
        <v>7788</v>
      </c>
      <c r="B1875">
        <v>38478.68</v>
      </c>
      <c r="C1875">
        <v>5696.59</v>
      </c>
      <c r="D1875" s="34">
        <v>0.14500557339359524</v>
      </c>
    </row>
    <row r="1876" spans="1:4" x14ac:dyDescent="0.25">
      <c r="A1876" s="29" t="s">
        <v>7983</v>
      </c>
      <c r="B1876">
        <v>38130.270000000004</v>
      </c>
      <c r="C1876">
        <v>10271.789999999997</v>
      </c>
      <c r="D1876" s="34">
        <v>0.24989317724855806</v>
      </c>
    </row>
    <row r="1877" spans="1:4" x14ac:dyDescent="0.25">
      <c r="A1877" s="29" t="s">
        <v>7653</v>
      </c>
      <c r="B1877">
        <v>37978.960000000006</v>
      </c>
      <c r="C1877">
        <v>9339.2199999999993</v>
      </c>
      <c r="D1877" s="34">
        <v>0.23009280347429437</v>
      </c>
    </row>
    <row r="1878" spans="1:4" x14ac:dyDescent="0.25">
      <c r="A1878" s="29" t="s">
        <v>7921</v>
      </c>
      <c r="B1878">
        <v>37865.040000000008</v>
      </c>
      <c r="C1878">
        <v>5940.0600000000031</v>
      </c>
      <c r="D1878" s="34">
        <v>0.1474712103518257</v>
      </c>
    </row>
    <row r="1879" spans="1:4" x14ac:dyDescent="0.25">
      <c r="A1879" s="29" t="s">
        <v>7974</v>
      </c>
      <c r="B1879">
        <v>37825.519999999997</v>
      </c>
      <c r="C1879">
        <v>8905.590000000002</v>
      </c>
      <c r="D1879" s="34">
        <v>0.22414569984207056</v>
      </c>
    </row>
    <row r="1880" spans="1:4" x14ac:dyDescent="0.25">
      <c r="A1880" s="29" t="s">
        <v>7956</v>
      </c>
      <c r="B1880">
        <v>37610.079999999994</v>
      </c>
      <c r="C1880">
        <v>6267.44</v>
      </c>
      <c r="D1880" s="34">
        <v>0.16243055363854925</v>
      </c>
    </row>
    <row r="1881" spans="1:4" x14ac:dyDescent="0.25">
      <c r="A1881" s="29" t="s">
        <v>7950</v>
      </c>
      <c r="B1881">
        <v>37532.37999999999</v>
      </c>
      <c r="C1881">
        <v>2815.0599999999986</v>
      </c>
      <c r="D1881" s="34">
        <v>5.3321500251329361E-2</v>
      </c>
    </row>
    <row r="1882" spans="1:4" x14ac:dyDescent="0.25">
      <c r="A1882" s="29" t="s">
        <v>7915</v>
      </c>
      <c r="B1882">
        <v>37259</v>
      </c>
      <c r="C1882">
        <v>5709.11</v>
      </c>
      <c r="D1882" s="34">
        <v>0.13248429910960832</v>
      </c>
    </row>
    <row r="1883" spans="1:4" x14ac:dyDescent="0.25">
      <c r="A1883" s="29" t="s">
        <v>7949</v>
      </c>
      <c r="B1883">
        <v>37141.429999999993</v>
      </c>
      <c r="C1883">
        <v>7477.5199999999986</v>
      </c>
      <c r="D1883" s="34">
        <v>0.18563199730073685</v>
      </c>
    </row>
    <row r="1884" spans="1:4" x14ac:dyDescent="0.25">
      <c r="A1884" s="29" t="s">
        <v>7900</v>
      </c>
      <c r="B1884">
        <v>36610.01</v>
      </c>
      <c r="C1884">
        <v>9713.07</v>
      </c>
      <c r="D1884" s="34">
        <v>0.24881215830641909</v>
      </c>
    </row>
    <row r="1885" spans="1:4" x14ac:dyDescent="0.25">
      <c r="A1885" s="29" t="s">
        <v>7855</v>
      </c>
      <c r="B1885">
        <v>36576.949999999997</v>
      </c>
      <c r="C1885">
        <v>7358.5399999999991</v>
      </c>
      <c r="D1885" s="34">
        <v>0.1530864550752031</v>
      </c>
    </row>
    <row r="1886" spans="1:4" x14ac:dyDescent="0.25">
      <c r="A1886" s="29" t="s">
        <v>7933</v>
      </c>
      <c r="B1886">
        <v>36441.61</v>
      </c>
      <c r="C1886">
        <v>9158.2699999999986</v>
      </c>
      <c r="D1886" s="34">
        <v>0.21692918371021117</v>
      </c>
    </row>
    <row r="1887" spans="1:4" x14ac:dyDescent="0.25">
      <c r="A1887" s="29" t="s">
        <v>8021</v>
      </c>
      <c r="B1887">
        <v>36148.560000000005</v>
      </c>
      <c r="C1887">
        <v>5559.6900000000005</v>
      </c>
      <c r="D1887" s="34">
        <v>0.15502336401558031</v>
      </c>
    </row>
    <row r="1888" spans="1:4" x14ac:dyDescent="0.25">
      <c r="A1888" s="29" t="s">
        <v>7619</v>
      </c>
      <c r="B1888">
        <v>35828.44</v>
      </c>
      <c r="C1888">
        <v>8312.11</v>
      </c>
      <c r="D1888" s="34">
        <v>0.21887237371242932</v>
      </c>
    </row>
    <row r="1889" spans="1:4" x14ac:dyDescent="0.25">
      <c r="A1889" s="29" t="s">
        <v>7778</v>
      </c>
      <c r="B1889">
        <v>35498.580000000009</v>
      </c>
      <c r="C1889">
        <v>8315.3300000000017</v>
      </c>
      <c r="D1889" s="34">
        <v>0.20669971450650407</v>
      </c>
    </row>
    <row r="1890" spans="1:4" x14ac:dyDescent="0.25">
      <c r="A1890" s="29" t="s">
        <v>7758</v>
      </c>
      <c r="B1890">
        <v>35177.79</v>
      </c>
      <c r="C1890">
        <v>5186.6499999999978</v>
      </c>
      <c r="D1890" s="34">
        <v>0.15403247437023751</v>
      </c>
    </row>
    <row r="1891" spans="1:4" x14ac:dyDescent="0.25">
      <c r="A1891" s="29" t="s">
        <v>7982</v>
      </c>
      <c r="B1891">
        <v>34517.72</v>
      </c>
      <c r="C1891">
        <v>9054.4900000000016</v>
      </c>
      <c r="D1891" s="34">
        <v>0.23617080553309291</v>
      </c>
    </row>
    <row r="1892" spans="1:4" x14ac:dyDescent="0.25">
      <c r="A1892" s="29" t="s">
        <v>8030</v>
      </c>
      <c r="B1892">
        <v>33972.39</v>
      </c>
      <c r="C1892">
        <v>6099.0700000000006</v>
      </c>
      <c r="D1892" s="34">
        <v>0.16464142348662059</v>
      </c>
    </row>
    <row r="1893" spans="1:4" x14ac:dyDescent="0.25">
      <c r="A1893" s="29" t="s">
        <v>8024</v>
      </c>
      <c r="B1893">
        <v>33904.560000000005</v>
      </c>
      <c r="C1893">
        <v>6786.1400000000012</v>
      </c>
      <c r="D1893" s="34">
        <v>0.19738510420087493</v>
      </c>
    </row>
    <row r="1894" spans="1:4" x14ac:dyDescent="0.25">
      <c r="A1894" s="29" t="s">
        <v>8041</v>
      </c>
      <c r="B1894">
        <v>33887.68</v>
      </c>
      <c r="C1894">
        <v>7456.9499999999989</v>
      </c>
      <c r="D1894" s="34">
        <v>0.23158297772773517</v>
      </c>
    </row>
    <row r="1895" spans="1:4" x14ac:dyDescent="0.25">
      <c r="A1895" s="29" t="s">
        <v>7877</v>
      </c>
      <c r="B1895">
        <v>33824.899999999994</v>
      </c>
      <c r="C1895">
        <v>6233.0599999999986</v>
      </c>
      <c r="D1895" s="34">
        <v>0.18208135781068002</v>
      </c>
    </row>
    <row r="1896" spans="1:4" x14ac:dyDescent="0.25">
      <c r="A1896" s="29" t="s">
        <v>7887</v>
      </c>
      <c r="B1896">
        <v>32982.209999999992</v>
      </c>
      <c r="C1896">
        <v>8099.7199999999993</v>
      </c>
      <c r="D1896" s="34">
        <v>0.18065493236867819</v>
      </c>
    </row>
    <row r="1897" spans="1:4" x14ac:dyDescent="0.25">
      <c r="A1897" s="29" t="s">
        <v>8040</v>
      </c>
      <c r="B1897">
        <v>32774.86</v>
      </c>
      <c r="C1897">
        <v>7363.3899999999976</v>
      </c>
      <c r="D1897" s="34">
        <v>0.23368294291159425</v>
      </c>
    </row>
    <row r="1898" spans="1:4" x14ac:dyDescent="0.25">
      <c r="A1898" s="29" t="s">
        <v>8004</v>
      </c>
      <c r="B1898">
        <v>32707.590000000004</v>
      </c>
      <c r="C1898">
        <v>5722.5300000000007</v>
      </c>
      <c r="D1898" s="34">
        <v>0.18101539003478886</v>
      </c>
    </row>
    <row r="1899" spans="1:4" x14ac:dyDescent="0.25">
      <c r="A1899" s="29" t="s">
        <v>7920</v>
      </c>
      <c r="B1899">
        <v>32259.510000000002</v>
      </c>
      <c r="C1899">
        <v>9100.84</v>
      </c>
      <c r="D1899" s="34">
        <v>0.26114086754015792</v>
      </c>
    </row>
    <row r="1900" spans="1:4" x14ac:dyDescent="0.25">
      <c r="A1900" s="29" t="s">
        <v>7735</v>
      </c>
      <c r="B1900">
        <v>32078.730000000003</v>
      </c>
      <c r="C1900">
        <v>6644.64</v>
      </c>
      <c r="D1900" s="34">
        <v>0.20214605603329125</v>
      </c>
    </row>
    <row r="1901" spans="1:4" x14ac:dyDescent="0.25">
      <c r="A1901" s="29" t="s">
        <v>7816</v>
      </c>
      <c r="B1901">
        <v>32027.620000000003</v>
      </c>
      <c r="C1901">
        <v>8715.27</v>
      </c>
      <c r="D1901" s="34">
        <v>0.23860673257631168</v>
      </c>
    </row>
    <row r="1902" spans="1:4" x14ac:dyDescent="0.25">
      <c r="A1902" s="29" t="s">
        <v>7827</v>
      </c>
      <c r="B1902">
        <v>31944.239999999998</v>
      </c>
      <c r="C1902">
        <v>6534.6399999999985</v>
      </c>
      <c r="D1902" s="34">
        <v>0.1869749071476155</v>
      </c>
    </row>
    <row r="1903" spans="1:4" x14ac:dyDescent="0.25">
      <c r="A1903" s="29" t="s">
        <v>7924</v>
      </c>
      <c r="B1903">
        <v>31501.699999999997</v>
      </c>
      <c r="C1903">
        <v>5554.6799999999994</v>
      </c>
      <c r="D1903" s="34">
        <v>0.16548583890778587</v>
      </c>
    </row>
    <row r="1904" spans="1:4" x14ac:dyDescent="0.25">
      <c r="A1904" s="29" t="s">
        <v>7613</v>
      </c>
      <c r="B1904">
        <v>31488.19</v>
      </c>
      <c r="C1904">
        <v>6421.9299999999976</v>
      </c>
      <c r="D1904" s="34">
        <v>0.22092032420407978</v>
      </c>
    </row>
    <row r="1905" spans="1:4" x14ac:dyDescent="0.25">
      <c r="A1905" s="29" t="s">
        <v>7848</v>
      </c>
      <c r="B1905">
        <v>31256.920000000002</v>
      </c>
      <c r="C1905">
        <v>5560.01</v>
      </c>
      <c r="D1905" s="34">
        <v>0.17942331884572205</v>
      </c>
    </row>
    <row r="1906" spans="1:4" x14ac:dyDescent="0.25">
      <c r="A1906" s="29" t="s">
        <v>7885</v>
      </c>
      <c r="B1906">
        <v>31182.649999999994</v>
      </c>
      <c r="C1906">
        <v>4770.0299999999979</v>
      </c>
      <c r="D1906" s="34">
        <v>0.13058586706992203</v>
      </c>
    </row>
    <row r="1907" spans="1:4" x14ac:dyDescent="0.25">
      <c r="A1907" s="29" t="s">
        <v>7858</v>
      </c>
      <c r="B1907">
        <v>31124.280000000002</v>
      </c>
      <c r="C1907">
        <v>3209.5300000000007</v>
      </c>
      <c r="D1907" s="34">
        <v>8.9655676304395429E-2</v>
      </c>
    </row>
    <row r="1908" spans="1:4" x14ac:dyDescent="0.25">
      <c r="A1908" s="29" t="s">
        <v>7843</v>
      </c>
      <c r="B1908">
        <v>31093.48</v>
      </c>
      <c r="C1908">
        <v>8420.4399999999987</v>
      </c>
      <c r="D1908" s="34">
        <v>0.25392127982567919</v>
      </c>
    </row>
    <row r="1909" spans="1:4" x14ac:dyDescent="0.25">
      <c r="A1909" s="29" t="s">
        <v>7913</v>
      </c>
      <c r="B1909">
        <v>30637.71</v>
      </c>
      <c r="C1909">
        <v>3100.5399999999991</v>
      </c>
      <c r="D1909" s="34">
        <v>8.4127911256687352E-2</v>
      </c>
    </row>
    <row r="1910" spans="1:4" x14ac:dyDescent="0.25">
      <c r="A1910" s="29" t="s">
        <v>7768</v>
      </c>
      <c r="B1910">
        <v>30605.29</v>
      </c>
      <c r="C1910">
        <v>5846.0000000000009</v>
      </c>
      <c r="D1910" s="34">
        <v>0.19310053723396575</v>
      </c>
    </row>
    <row r="1911" spans="1:4" x14ac:dyDescent="0.25">
      <c r="A1911" s="29" t="s">
        <v>7995</v>
      </c>
      <c r="B1911">
        <v>30604.609999999993</v>
      </c>
      <c r="C1911">
        <v>6726.4900000000007</v>
      </c>
      <c r="D1911" s="34">
        <v>0.20422220668741109</v>
      </c>
    </row>
    <row r="1912" spans="1:4" x14ac:dyDescent="0.25">
      <c r="A1912" s="29" t="s">
        <v>7914</v>
      </c>
      <c r="B1912">
        <v>30383.890000000003</v>
      </c>
      <c r="C1912">
        <v>4006.0399999999995</v>
      </c>
      <c r="D1912" s="34">
        <v>0.12331972853977879</v>
      </c>
    </row>
    <row r="1913" spans="1:4" x14ac:dyDescent="0.25">
      <c r="A1913" s="29" t="s">
        <v>7826</v>
      </c>
      <c r="B1913">
        <v>30245.129999999997</v>
      </c>
      <c r="C1913">
        <v>3388.6799999999989</v>
      </c>
      <c r="D1913" s="34">
        <v>8.52357841331393E-2</v>
      </c>
    </row>
    <row r="1914" spans="1:4" x14ac:dyDescent="0.25">
      <c r="A1914" s="29" t="s">
        <v>7835</v>
      </c>
      <c r="B1914">
        <v>30156.3</v>
      </c>
      <c r="C1914">
        <v>2249.5800000000008</v>
      </c>
      <c r="D1914" s="34">
        <v>9.2811024796530653E-2</v>
      </c>
    </row>
    <row r="1915" spans="1:4" x14ac:dyDescent="0.25">
      <c r="A1915" s="29" t="s">
        <v>7990</v>
      </c>
      <c r="B1915">
        <v>30088.780000000002</v>
      </c>
      <c r="C1915">
        <v>4375.38</v>
      </c>
      <c r="D1915" s="34">
        <v>0.15154675445840199</v>
      </c>
    </row>
    <row r="1916" spans="1:4" x14ac:dyDescent="0.25">
      <c r="A1916" s="29" t="s">
        <v>7804</v>
      </c>
      <c r="B1916">
        <v>29755.67</v>
      </c>
      <c r="C1916">
        <v>6525.5</v>
      </c>
      <c r="D1916" s="34">
        <v>0.18627525184343285</v>
      </c>
    </row>
    <row r="1917" spans="1:4" x14ac:dyDescent="0.25">
      <c r="A1917" s="29" t="s">
        <v>7871</v>
      </c>
      <c r="B1917">
        <v>29729.029999999995</v>
      </c>
      <c r="C1917">
        <v>7926.7399999999989</v>
      </c>
      <c r="D1917" s="34">
        <v>0.18899828306654196</v>
      </c>
    </row>
    <row r="1918" spans="1:4" x14ac:dyDescent="0.25">
      <c r="A1918" s="29" t="s">
        <v>7894</v>
      </c>
      <c r="B1918">
        <v>29686.33</v>
      </c>
      <c r="C1918">
        <v>7334.5299999999988</v>
      </c>
      <c r="D1918" s="34">
        <v>0.23946426948666</v>
      </c>
    </row>
    <row r="1919" spans="1:4" x14ac:dyDescent="0.25">
      <c r="A1919" s="29" t="s">
        <v>8044</v>
      </c>
      <c r="B1919">
        <v>29294.969999999998</v>
      </c>
      <c r="C1919">
        <v>7556.24</v>
      </c>
      <c r="D1919" s="34">
        <v>0.2431414296499633</v>
      </c>
    </row>
    <row r="1920" spans="1:4" x14ac:dyDescent="0.25">
      <c r="A1920" s="29" t="s">
        <v>7904</v>
      </c>
      <c r="B1920">
        <v>29122.319999999996</v>
      </c>
      <c r="C1920">
        <v>6575.13</v>
      </c>
      <c r="D1920" s="34">
        <v>0.22305313489627585</v>
      </c>
    </row>
    <row r="1921" spans="1:4" x14ac:dyDescent="0.25">
      <c r="A1921" s="29" t="s">
        <v>7923</v>
      </c>
      <c r="B1921">
        <v>28850.3</v>
      </c>
      <c r="C1921">
        <v>8285.4399999999987</v>
      </c>
      <c r="D1921" s="34">
        <v>0.28653886879810053</v>
      </c>
    </row>
    <row r="1922" spans="1:4" x14ac:dyDescent="0.25">
      <c r="A1922" s="29" t="s">
        <v>8018</v>
      </c>
      <c r="B1922">
        <v>28720.269999999997</v>
      </c>
      <c r="C1922">
        <v>8369.340000000002</v>
      </c>
      <c r="D1922" s="34">
        <v>0.26698398175087829</v>
      </c>
    </row>
    <row r="1923" spans="1:4" x14ac:dyDescent="0.25">
      <c r="A1923" s="29" t="s">
        <v>8045</v>
      </c>
      <c r="B1923">
        <v>28417.41</v>
      </c>
      <c r="C1923">
        <v>7772.4</v>
      </c>
      <c r="D1923" s="34">
        <v>0.25209296189208058</v>
      </c>
    </row>
    <row r="1924" spans="1:4" x14ac:dyDescent="0.25">
      <c r="A1924" s="29" t="s">
        <v>7874</v>
      </c>
      <c r="B1924">
        <v>28351.31</v>
      </c>
      <c r="C1924">
        <v>6742.3599999999988</v>
      </c>
      <c r="D1924" s="34">
        <v>0.21532368366533494</v>
      </c>
    </row>
    <row r="1925" spans="1:4" x14ac:dyDescent="0.25">
      <c r="A1925" s="29" t="s">
        <v>7943</v>
      </c>
      <c r="B1925">
        <v>28286.85</v>
      </c>
      <c r="C1925">
        <v>6824.7999999999984</v>
      </c>
      <c r="D1925" s="34">
        <v>0.23251689933074868</v>
      </c>
    </row>
    <row r="1926" spans="1:4" x14ac:dyDescent="0.25">
      <c r="A1926" s="29" t="s">
        <v>7931</v>
      </c>
      <c r="B1926">
        <v>27825.43</v>
      </c>
      <c r="C1926">
        <v>2248.2300000000005</v>
      </c>
      <c r="D1926" s="34">
        <v>9.030798064396349E-2</v>
      </c>
    </row>
    <row r="1927" spans="1:4" x14ac:dyDescent="0.25">
      <c r="A1927" s="29" t="s">
        <v>7940</v>
      </c>
      <c r="B1927">
        <v>27495.410000000003</v>
      </c>
      <c r="C1927">
        <v>5788.6799999999985</v>
      </c>
      <c r="D1927" s="34">
        <v>0.17093449968723845</v>
      </c>
    </row>
    <row r="1928" spans="1:4" x14ac:dyDescent="0.25">
      <c r="A1928" s="29" t="s">
        <v>7892</v>
      </c>
      <c r="B1928">
        <v>27470.320000000003</v>
      </c>
      <c r="C1928">
        <v>3276.64</v>
      </c>
      <c r="D1928" s="34">
        <v>0.11411389584430705</v>
      </c>
    </row>
    <row r="1929" spans="1:4" x14ac:dyDescent="0.25">
      <c r="A1929" s="29" t="s">
        <v>7716</v>
      </c>
      <c r="B1929">
        <v>27277.03</v>
      </c>
      <c r="C1929">
        <v>2529.9399999999987</v>
      </c>
      <c r="D1929" s="34">
        <v>9.1087923810070817E-2</v>
      </c>
    </row>
    <row r="1930" spans="1:4" x14ac:dyDescent="0.25">
      <c r="A1930" s="29" t="s">
        <v>8043</v>
      </c>
      <c r="B1930">
        <v>26627.42</v>
      </c>
      <c r="C1930">
        <v>8627.69</v>
      </c>
      <c r="D1930" s="34">
        <v>0.31722074068204087</v>
      </c>
    </row>
    <row r="1931" spans="1:4" x14ac:dyDescent="0.25">
      <c r="A1931" s="29" t="s">
        <v>7838</v>
      </c>
      <c r="B1931">
        <v>26464.5</v>
      </c>
      <c r="C1931">
        <v>5022.25</v>
      </c>
      <c r="D1931" s="34">
        <v>0.18644340393167252</v>
      </c>
    </row>
    <row r="1932" spans="1:4" x14ac:dyDescent="0.25">
      <c r="A1932" s="29" t="s">
        <v>7790</v>
      </c>
      <c r="B1932">
        <v>26213.5</v>
      </c>
      <c r="C1932">
        <v>7622.2300000000005</v>
      </c>
      <c r="D1932" s="34">
        <v>0.29220788378765833</v>
      </c>
    </row>
    <row r="1933" spans="1:4" x14ac:dyDescent="0.25">
      <c r="A1933" s="29" t="s">
        <v>7800</v>
      </c>
      <c r="B1933">
        <v>26064.250000000004</v>
      </c>
      <c r="C1933">
        <v>9406.2100000000009</v>
      </c>
      <c r="D1933" s="34">
        <v>0.36480483277375725</v>
      </c>
    </row>
    <row r="1934" spans="1:4" x14ac:dyDescent="0.25">
      <c r="A1934" s="29" t="s">
        <v>7777</v>
      </c>
      <c r="B1934">
        <v>25998.07</v>
      </c>
      <c r="C1934">
        <v>5221.1099999999997</v>
      </c>
      <c r="D1934" s="34">
        <v>0.17321292348652695</v>
      </c>
    </row>
    <row r="1935" spans="1:4" x14ac:dyDescent="0.25">
      <c r="A1935" s="29" t="s">
        <v>7680</v>
      </c>
      <c r="B1935">
        <v>25730.93</v>
      </c>
      <c r="C1935">
        <v>6052.0400000000018</v>
      </c>
      <c r="D1935" s="34">
        <v>0.2193020235079321</v>
      </c>
    </row>
    <row r="1936" spans="1:4" x14ac:dyDescent="0.25">
      <c r="A1936" s="29" t="s">
        <v>7559</v>
      </c>
      <c r="B1936">
        <v>25321.53</v>
      </c>
      <c r="C1936">
        <v>2742.1800000000007</v>
      </c>
      <c r="D1936" s="34">
        <v>0.11355875783660541</v>
      </c>
    </row>
    <row r="1937" spans="1:4" x14ac:dyDescent="0.25">
      <c r="A1937" s="29" t="s">
        <v>7837</v>
      </c>
      <c r="B1937">
        <v>25140.449999999997</v>
      </c>
      <c r="C1937">
        <v>7172.09</v>
      </c>
      <c r="D1937" s="34">
        <v>0.26749671001660985</v>
      </c>
    </row>
    <row r="1938" spans="1:4" x14ac:dyDescent="0.25">
      <c r="A1938" s="29" t="s">
        <v>7763</v>
      </c>
      <c r="B1938">
        <v>24972.719999999998</v>
      </c>
      <c r="C1938">
        <v>3264.7700000000004</v>
      </c>
      <c r="D1938" s="34">
        <v>0.15302550637218276</v>
      </c>
    </row>
    <row r="1939" spans="1:4" x14ac:dyDescent="0.25">
      <c r="A1939" s="29" t="s">
        <v>8047</v>
      </c>
      <c r="B1939">
        <v>24830.94</v>
      </c>
      <c r="C1939">
        <v>5823.8799999999992</v>
      </c>
      <c r="D1939" s="34">
        <v>0.23184670898219303</v>
      </c>
    </row>
    <row r="1940" spans="1:4" x14ac:dyDescent="0.25">
      <c r="A1940" s="29" t="s">
        <v>7699</v>
      </c>
      <c r="B1940">
        <v>24682.350000000006</v>
      </c>
      <c r="C1940">
        <v>7314.1900000000005</v>
      </c>
      <c r="D1940" s="34">
        <v>0.26502871802459033</v>
      </c>
    </row>
    <row r="1941" spans="1:4" x14ac:dyDescent="0.25">
      <c r="A1941" s="29" t="s">
        <v>7916</v>
      </c>
      <c r="B1941">
        <v>24673.84</v>
      </c>
      <c r="C1941">
        <v>4705.2499999999991</v>
      </c>
      <c r="D1941" s="34">
        <v>0.18441209196098612</v>
      </c>
    </row>
    <row r="1942" spans="1:4" x14ac:dyDescent="0.25">
      <c r="A1942" s="29" t="s">
        <v>7773</v>
      </c>
      <c r="B1942">
        <v>24597.14</v>
      </c>
      <c r="C1942">
        <v>3557.6800000000003</v>
      </c>
      <c r="D1942" s="34">
        <v>0.12065591327464309</v>
      </c>
    </row>
    <row r="1943" spans="1:4" x14ac:dyDescent="0.25">
      <c r="A1943" s="29" t="s">
        <v>7996</v>
      </c>
      <c r="B1943">
        <v>24450.769999999997</v>
      </c>
      <c r="C1943">
        <v>3536.6499999999992</v>
      </c>
      <c r="D1943" s="34">
        <v>0.12073178974146834</v>
      </c>
    </row>
    <row r="1944" spans="1:4" x14ac:dyDescent="0.25">
      <c r="A1944" s="29" t="s">
        <v>7670</v>
      </c>
      <c r="B1944">
        <v>24412.120000000003</v>
      </c>
      <c r="C1944">
        <v>5073.5</v>
      </c>
      <c r="D1944" s="34">
        <v>0.17004530075666974</v>
      </c>
    </row>
    <row r="1945" spans="1:4" x14ac:dyDescent="0.25">
      <c r="A1945" s="29" t="s">
        <v>8012</v>
      </c>
      <c r="B1945">
        <v>24392.100000000002</v>
      </c>
      <c r="C1945">
        <v>4595.6800000000012</v>
      </c>
      <c r="D1945" s="34">
        <v>0.17732484532071904</v>
      </c>
    </row>
    <row r="1946" spans="1:4" x14ac:dyDescent="0.25">
      <c r="A1946" s="29" t="s">
        <v>8034</v>
      </c>
      <c r="B1946">
        <v>24329.420000000002</v>
      </c>
      <c r="C1946">
        <v>4801.4399999999996</v>
      </c>
      <c r="D1946" s="34">
        <v>0.19910039286107925</v>
      </c>
    </row>
    <row r="1947" spans="1:4" x14ac:dyDescent="0.25">
      <c r="A1947" s="29" t="s">
        <v>7849</v>
      </c>
      <c r="B1947">
        <v>24057.98</v>
      </c>
      <c r="C1947">
        <v>3636.8700000000003</v>
      </c>
      <c r="D1947" s="34">
        <v>0.13765288592647992</v>
      </c>
    </row>
    <row r="1948" spans="1:4" x14ac:dyDescent="0.25">
      <c r="A1948" s="29" t="s">
        <v>7882</v>
      </c>
      <c r="B1948">
        <v>24019.040000000005</v>
      </c>
      <c r="C1948">
        <v>8705.9</v>
      </c>
      <c r="D1948" s="34">
        <v>0.35184810591477195</v>
      </c>
    </row>
    <row r="1949" spans="1:4" x14ac:dyDescent="0.25">
      <c r="A1949" s="29" t="s">
        <v>7979</v>
      </c>
      <c r="B1949">
        <v>23768.84</v>
      </c>
      <c r="C1949">
        <v>4871.1899999999996</v>
      </c>
      <c r="D1949" s="34">
        <v>0.20037332418937853</v>
      </c>
    </row>
    <row r="1950" spans="1:4" x14ac:dyDescent="0.25">
      <c r="A1950" s="29" t="s">
        <v>7937</v>
      </c>
      <c r="B1950">
        <v>23765.48</v>
      </c>
      <c r="C1950">
        <v>6956.44</v>
      </c>
      <c r="D1950" s="34">
        <v>0.2620914866156982</v>
      </c>
    </row>
    <row r="1951" spans="1:4" x14ac:dyDescent="0.25">
      <c r="A1951" s="29" t="s">
        <v>7761</v>
      </c>
      <c r="B1951">
        <v>23448.41</v>
      </c>
      <c r="C1951">
        <v>3668.8399999999992</v>
      </c>
      <c r="D1951" s="34">
        <v>0.12397146392864357</v>
      </c>
    </row>
    <row r="1952" spans="1:4" x14ac:dyDescent="0.25">
      <c r="A1952" s="29" t="s">
        <v>7813</v>
      </c>
      <c r="B1952">
        <v>23227.45</v>
      </c>
      <c r="C1952">
        <v>3341.5499999999993</v>
      </c>
      <c r="D1952" s="34">
        <v>0.12063694711127199</v>
      </c>
    </row>
    <row r="1953" spans="1:4" x14ac:dyDescent="0.25">
      <c r="A1953" s="29" t="s">
        <v>7649</v>
      </c>
      <c r="B1953">
        <v>22769.63</v>
      </c>
      <c r="C1953">
        <v>4455.2800000000016</v>
      </c>
      <c r="D1953" s="34">
        <v>0.18532118582937446</v>
      </c>
    </row>
    <row r="1954" spans="1:4" x14ac:dyDescent="0.25">
      <c r="A1954" s="29" t="s">
        <v>7947</v>
      </c>
      <c r="B1954">
        <v>22768.03</v>
      </c>
      <c r="C1954">
        <v>5764.99</v>
      </c>
      <c r="D1954" s="34">
        <v>0.23686553903902197</v>
      </c>
    </row>
    <row r="1955" spans="1:4" x14ac:dyDescent="0.25">
      <c r="A1955" s="29" t="s">
        <v>7993</v>
      </c>
      <c r="B1955">
        <v>22745.64</v>
      </c>
      <c r="C1955">
        <v>5272.420000000001</v>
      </c>
      <c r="D1955" s="34">
        <v>0.23109261793734504</v>
      </c>
    </row>
    <row r="1956" spans="1:4" x14ac:dyDescent="0.25">
      <c r="A1956" s="29" t="s">
        <v>7966</v>
      </c>
      <c r="B1956">
        <v>22713.200000000001</v>
      </c>
      <c r="C1956">
        <v>4865.0500000000011</v>
      </c>
      <c r="D1956" s="34">
        <v>0.19290847544179526</v>
      </c>
    </row>
    <row r="1957" spans="1:4" x14ac:dyDescent="0.25">
      <c r="A1957" s="29" t="s">
        <v>7810</v>
      </c>
      <c r="B1957">
        <v>22438.44</v>
      </c>
      <c r="C1957">
        <v>6460.5099999999975</v>
      </c>
      <c r="D1957" s="34">
        <v>0.26963758121975184</v>
      </c>
    </row>
    <row r="1958" spans="1:4" x14ac:dyDescent="0.25">
      <c r="A1958" s="29" t="s">
        <v>7988</v>
      </c>
      <c r="B1958">
        <v>22325.600000000002</v>
      </c>
      <c r="C1958">
        <v>3513.7599999999998</v>
      </c>
      <c r="D1958" s="34">
        <v>0.18632631180358181</v>
      </c>
    </row>
    <row r="1959" spans="1:4" x14ac:dyDescent="0.25">
      <c r="A1959" s="29" t="s">
        <v>7909</v>
      </c>
      <c r="B1959">
        <v>21753.149999999998</v>
      </c>
      <c r="C1959">
        <v>2998.5599999999995</v>
      </c>
      <c r="D1959" s="34">
        <v>0.1347520453808089</v>
      </c>
    </row>
    <row r="1960" spans="1:4" x14ac:dyDescent="0.25">
      <c r="A1960" s="29" t="s">
        <v>7629</v>
      </c>
      <c r="B1960">
        <v>21651.61</v>
      </c>
      <c r="C1960">
        <v>2287.7899999999995</v>
      </c>
      <c r="D1960" s="34">
        <v>7.0957509390922366E-2</v>
      </c>
    </row>
    <row r="1961" spans="1:4" x14ac:dyDescent="0.25">
      <c r="A1961" s="29" t="s">
        <v>7792</v>
      </c>
      <c r="B1961">
        <v>21635.190000000006</v>
      </c>
      <c r="C1961">
        <v>4772.3499999999985</v>
      </c>
      <c r="D1961" s="34">
        <v>0.18629726954617912</v>
      </c>
    </row>
    <row r="1962" spans="1:4" x14ac:dyDescent="0.25">
      <c r="A1962" s="29" t="s">
        <v>7796</v>
      </c>
      <c r="B1962">
        <v>21620.079999999998</v>
      </c>
      <c r="C1962">
        <v>3810.6900000000005</v>
      </c>
      <c r="D1962" s="34">
        <v>0.16401539167299117</v>
      </c>
    </row>
    <row r="1963" spans="1:4" x14ac:dyDescent="0.25">
      <c r="A1963" s="29" t="s">
        <v>7964</v>
      </c>
      <c r="B1963">
        <v>21238.39</v>
      </c>
      <c r="C1963">
        <v>4236.5099999999993</v>
      </c>
      <c r="D1963" s="34">
        <v>0.1971764437157518</v>
      </c>
    </row>
    <row r="1964" spans="1:4" x14ac:dyDescent="0.25">
      <c r="A1964" s="29" t="s">
        <v>7593</v>
      </c>
      <c r="B1964">
        <v>20846.64</v>
      </c>
      <c r="C1964">
        <v>5875.079999999999</v>
      </c>
      <c r="D1964" s="34">
        <v>0.22778491410373244</v>
      </c>
    </row>
    <row r="1965" spans="1:4" x14ac:dyDescent="0.25">
      <c r="A1965" s="29" t="s">
        <v>8028</v>
      </c>
      <c r="B1965">
        <v>20672.589999999997</v>
      </c>
      <c r="C1965">
        <v>5037.4700000000012</v>
      </c>
      <c r="D1965" s="34">
        <v>0.22517151921599993</v>
      </c>
    </row>
    <row r="1966" spans="1:4" x14ac:dyDescent="0.25">
      <c r="A1966" s="29" t="s">
        <v>7976</v>
      </c>
      <c r="B1966">
        <v>20558.09</v>
      </c>
      <c r="C1966">
        <v>4154.5199999999986</v>
      </c>
      <c r="D1966" s="34">
        <v>0.18558394646529758</v>
      </c>
    </row>
    <row r="1967" spans="1:4" x14ac:dyDescent="0.25">
      <c r="A1967" s="29" t="s">
        <v>7902</v>
      </c>
      <c r="B1967">
        <v>20448.43</v>
      </c>
      <c r="C1967">
        <v>3750.5699999999988</v>
      </c>
      <c r="D1967" s="34">
        <v>0.19871397524650436</v>
      </c>
    </row>
    <row r="1968" spans="1:4" x14ac:dyDescent="0.25">
      <c r="A1968" s="29" t="s">
        <v>7897</v>
      </c>
      <c r="B1968">
        <v>20361.859999999993</v>
      </c>
      <c r="C1968">
        <v>3414.3199999999988</v>
      </c>
      <c r="D1968" s="34">
        <v>0.15580664919666529</v>
      </c>
    </row>
    <row r="1969" spans="1:4" x14ac:dyDescent="0.25">
      <c r="A1969" s="29" t="s">
        <v>7918</v>
      </c>
      <c r="B1969">
        <v>20288.07</v>
      </c>
      <c r="C1969">
        <v>1659.2000000000007</v>
      </c>
      <c r="D1969" s="34">
        <v>7.8894738770489831E-2</v>
      </c>
    </row>
    <row r="1970" spans="1:4" x14ac:dyDescent="0.25">
      <c r="A1970" s="29" t="s">
        <v>7851</v>
      </c>
      <c r="B1970">
        <v>20165.63</v>
      </c>
      <c r="C1970">
        <v>4161.2500000000009</v>
      </c>
      <c r="D1970" s="34">
        <v>0.1908471429659151</v>
      </c>
    </row>
    <row r="1971" spans="1:4" x14ac:dyDescent="0.25">
      <c r="A1971" s="29" t="s">
        <v>7907</v>
      </c>
      <c r="B1971">
        <v>20073.09</v>
      </c>
      <c r="C1971">
        <v>6720.48</v>
      </c>
      <c r="D1971" s="34">
        <v>0.33116522026170003</v>
      </c>
    </row>
    <row r="1972" spans="1:4" x14ac:dyDescent="0.25">
      <c r="A1972" s="29" t="s">
        <v>8013</v>
      </c>
      <c r="B1972">
        <v>19721.12</v>
      </c>
      <c r="C1972">
        <v>4908.3499999999995</v>
      </c>
      <c r="D1972" s="34">
        <v>0.23505626052187759</v>
      </c>
    </row>
    <row r="1973" spans="1:4" x14ac:dyDescent="0.25">
      <c r="A1973" s="29" t="s">
        <v>7823</v>
      </c>
      <c r="B1973">
        <v>19518.43</v>
      </c>
      <c r="C1973">
        <v>2406.4700000000012</v>
      </c>
      <c r="D1973" s="34">
        <v>9.4305102992940509E-2</v>
      </c>
    </row>
    <row r="1974" spans="1:4" x14ac:dyDescent="0.25">
      <c r="A1974" s="29" t="s">
        <v>7537</v>
      </c>
      <c r="B1974">
        <v>19464.400000000005</v>
      </c>
      <c r="C1974">
        <v>4542.9000000000015</v>
      </c>
      <c r="D1974" s="34">
        <v>0.18619662155238578</v>
      </c>
    </row>
    <row r="1975" spans="1:4" x14ac:dyDescent="0.25">
      <c r="A1975" s="29" t="s">
        <v>8019</v>
      </c>
      <c r="B1975">
        <v>19348</v>
      </c>
      <c r="C1975">
        <v>2256.1399999999994</v>
      </c>
      <c r="D1975" s="34">
        <v>8.3090639922523774E-2</v>
      </c>
    </row>
    <row r="1976" spans="1:4" x14ac:dyDescent="0.25">
      <c r="A1976" s="29" t="s">
        <v>7818</v>
      </c>
      <c r="B1976">
        <v>18302.62</v>
      </c>
      <c r="C1976">
        <v>5417.2900000000009</v>
      </c>
      <c r="D1976" s="34">
        <v>0.28571312675831545</v>
      </c>
    </row>
    <row r="1977" spans="1:4" x14ac:dyDescent="0.25">
      <c r="A1977" s="29" t="s">
        <v>8027</v>
      </c>
      <c r="B1977">
        <v>18009.039999999997</v>
      </c>
      <c r="C1977">
        <v>3180.3999999999992</v>
      </c>
      <c r="D1977" s="34">
        <v>0.18207919570082279</v>
      </c>
    </row>
    <row r="1978" spans="1:4" x14ac:dyDescent="0.25">
      <c r="A1978" s="29" t="s">
        <v>8026</v>
      </c>
      <c r="B1978">
        <v>17896.419999999998</v>
      </c>
      <c r="C1978">
        <v>1299.9099999999994</v>
      </c>
      <c r="D1978" s="34">
        <v>5.0616437484117899E-2</v>
      </c>
    </row>
    <row r="1979" spans="1:4" x14ac:dyDescent="0.25">
      <c r="A1979" s="29" t="s">
        <v>8003</v>
      </c>
      <c r="B1979">
        <v>17834.41</v>
      </c>
      <c r="C1979">
        <v>3725.95</v>
      </c>
      <c r="D1979" s="34">
        <v>0.19237436296154309</v>
      </c>
    </row>
    <row r="1980" spans="1:4" x14ac:dyDescent="0.25">
      <c r="A1980" s="29" t="s">
        <v>8031</v>
      </c>
      <c r="B1980">
        <v>17598.27</v>
      </c>
      <c r="C1980">
        <v>2665.5499999999993</v>
      </c>
      <c r="D1980" s="34">
        <v>0.15790041218126902</v>
      </c>
    </row>
    <row r="1981" spans="1:4" x14ac:dyDescent="0.25">
      <c r="A1981" s="29" t="s">
        <v>7722</v>
      </c>
      <c r="B1981">
        <v>17502.55</v>
      </c>
      <c r="C1981">
        <v>3883.1200000000008</v>
      </c>
      <c r="D1981" s="34">
        <v>0.16924133041654513</v>
      </c>
    </row>
    <row r="1982" spans="1:4" x14ac:dyDescent="0.25">
      <c r="A1982" s="29" t="s">
        <v>7689</v>
      </c>
      <c r="B1982">
        <v>17473.46</v>
      </c>
      <c r="C1982">
        <v>4395.7</v>
      </c>
      <c r="D1982" s="34">
        <v>0.2305166572213953</v>
      </c>
    </row>
    <row r="1983" spans="1:4" x14ac:dyDescent="0.25">
      <c r="A1983" s="29" t="s">
        <v>7743</v>
      </c>
      <c r="B1983">
        <v>17424.89</v>
      </c>
      <c r="C1983">
        <v>4503.5999999999985</v>
      </c>
      <c r="D1983" s="34">
        <v>0.24542275345356782</v>
      </c>
    </row>
    <row r="1984" spans="1:4" x14ac:dyDescent="0.25">
      <c r="A1984" s="29" t="s">
        <v>7981</v>
      </c>
      <c r="B1984">
        <v>17260.830000000002</v>
      </c>
      <c r="C1984">
        <v>3966.5600000000013</v>
      </c>
      <c r="D1984" s="34">
        <v>0.19806720094142549</v>
      </c>
    </row>
    <row r="1985" spans="1:4" x14ac:dyDescent="0.25">
      <c r="A1985" s="29" t="s">
        <v>9259</v>
      </c>
      <c r="B1985">
        <v>17218.580000000002</v>
      </c>
      <c r="C1985">
        <v>5105.7299999999996</v>
      </c>
      <c r="D1985" s="34">
        <v>0.29327788343576244</v>
      </c>
    </row>
    <row r="1986" spans="1:4" x14ac:dyDescent="0.25">
      <c r="A1986" s="29" t="s">
        <v>7997</v>
      </c>
      <c r="B1986">
        <v>17162.400000000001</v>
      </c>
      <c r="C1986">
        <v>3347.1099999999997</v>
      </c>
      <c r="D1986" s="34">
        <v>0.16576915572150203</v>
      </c>
    </row>
    <row r="1987" spans="1:4" x14ac:dyDescent="0.25">
      <c r="A1987" s="29" t="s">
        <v>7876</v>
      </c>
      <c r="B1987">
        <v>16899.07</v>
      </c>
      <c r="C1987">
        <v>3384.1299999999997</v>
      </c>
      <c r="D1987" s="34">
        <v>0.20810292623408397</v>
      </c>
    </row>
    <row r="1988" spans="1:4" x14ac:dyDescent="0.25">
      <c r="A1988" s="29" t="s">
        <v>7880</v>
      </c>
      <c r="B1988">
        <v>16815.61</v>
      </c>
      <c r="C1988">
        <v>3953.8</v>
      </c>
      <c r="D1988" s="34">
        <v>0.24124106953089058</v>
      </c>
    </row>
    <row r="1989" spans="1:4" x14ac:dyDescent="0.25">
      <c r="A1989" s="29" t="s">
        <v>7784</v>
      </c>
      <c r="B1989">
        <v>16706.91</v>
      </c>
      <c r="C1989">
        <v>3517.24</v>
      </c>
      <c r="D1989" s="34">
        <v>0.17462116442860887</v>
      </c>
    </row>
    <row r="1990" spans="1:4" x14ac:dyDescent="0.25">
      <c r="A1990" s="29" t="s">
        <v>7868</v>
      </c>
      <c r="B1990">
        <v>16694.719999999998</v>
      </c>
      <c r="C1990">
        <v>2007.8000000000011</v>
      </c>
      <c r="D1990" s="34">
        <v>0.1379397866206831</v>
      </c>
    </row>
    <row r="1991" spans="1:4" x14ac:dyDescent="0.25">
      <c r="A1991" s="29" t="s">
        <v>7754</v>
      </c>
      <c r="B1991">
        <v>16472.379999999997</v>
      </c>
      <c r="C1991">
        <v>3909.4499999999994</v>
      </c>
      <c r="D1991" s="34">
        <v>0.21173818057155402</v>
      </c>
    </row>
    <row r="1992" spans="1:4" x14ac:dyDescent="0.25">
      <c r="A1992" s="29" t="s">
        <v>7567</v>
      </c>
      <c r="B1992">
        <v>16465.95</v>
      </c>
      <c r="C1992">
        <v>3395.7799999999997</v>
      </c>
      <c r="D1992" s="34">
        <v>0.21214100475023606</v>
      </c>
    </row>
    <row r="1993" spans="1:4" x14ac:dyDescent="0.25">
      <c r="A1993" s="29" t="s">
        <v>7808</v>
      </c>
      <c r="B1993">
        <v>16082.649999999998</v>
      </c>
      <c r="C1993">
        <v>2090.0199999999991</v>
      </c>
      <c r="D1993" s="34">
        <v>0.11825583128930724</v>
      </c>
    </row>
    <row r="1994" spans="1:4" x14ac:dyDescent="0.25">
      <c r="A1994" s="29" t="s">
        <v>7719</v>
      </c>
      <c r="B1994">
        <v>16005.6</v>
      </c>
      <c r="C1994">
        <v>1223.4999999999995</v>
      </c>
      <c r="D1994" s="34">
        <v>7.6844237793263687E-2</v>
      </c>
    </row>
    <row r="1995" spans="1:4" x14ac:dyDescent="0.25">
      <c r="A1995" s="29" t="s">
        <v>8035</v>
      </c>
      <c r="B1995">
        <v>15868.240000000002</v>
      </c>
      <c r="C1995">
        <v>2751.6399999999994</v>
      </c>
      <c r="D1995" s="34">
        <v>0.1406609397383001</v>
      </c>
    </row>
    <row r="1996" spans="1:4" x14ac:dyDescent="0.25">
      <c r="A1996" s="29" t="s">
        <v>7936</v>
      </c>
      <c r="B1996">
        <v>15797.79</v>
      </c>
      <c r="C1996">
        <v>1950.4599999999998</v>
      </c>
      <c r="D1996" s="34">
        <v>0.14288697195824404</v>
      </c>
    </row>
    <row r="1997" spans="1:4" x14ac:dyDescent="0.25">
      <c r="A1997" s="29" t="s">
        <v>7944</v>
      </c>
      <c r="B1997">
        <v>15766.280000000002</v>
      </c>
      <c r="C1997">
        <v>1193.52</v>
      </c>
      <c r="D1997" s="34">
        <v>9.2239011492535675E-2</v>
      </c>
    </row>
    <row r="1998" spans="1:4" x14ac:dyDescent="0.25">
      <c r="A1998" s="29" t="s">
        <v>7929</v>
      </c>
      <c r="B1998">
        <v>15645.48</v>
      </c>
      <c r="C1998">
        <v>-684.74000000000058</v>
      </c>
      <c r="D1998" s="34">
        <v>-5.7764362041961066E-2</v>
      </c>
    </row>
    <row r="1999" spans="1:4" x14ac:dyDescent="0.25">
      <c r="A1999" s="29" t="s">
        <v>8017</v>
      </c>
      <c r="B1999">
        <v>15383.259999999998</v>
      </c>
      <c r="C1999">
        <v>3561.62</v>
      </c>
      <c r="D1999" s="34">
        <v>0.20813876742207543</v>
      </c>
    </row>
    <row r="2000" spans="1:4" x14ac:dyDescent="0.25">
      <c r="A2000" s="29" t="s">
        <v>7676</v>
      </c>
      <c r="B2000">
        <v>15127.060000000001</v>
      </c>
      <c r="C2000">
        <v>2892.33</v>
      </c>
      <c r="D2000" s="34">
        <v>0.163528688362686</v>
      </c>
    </row>
    <row r="2001" spans="1:4" x14ac:dyDescent="0.25">
      <c r="A2001" s="29" t="s">
        <v>8005</v>
      </c>
      <c r="B2001">
        <v>15012.99</v>
      </c>
      <c r="C2001">
        <v>4672.0800000000008</v>
      </c>
      <c r="D2001" s="34">
        <v>0.26666185979468698</v>
      </c>
    </row>
    <row r="2002" spans="1:4" x14ac:dyDescent="0.25">
      <c r="A2002" s="29" t="s">
        <v>7759</v>
      </c>
      <c r="B2002">
        <v>14547.779999999999</v>
      </c>
      <c r="C2002">
        <v>2194.3900000000003</v>
      </c>
      <c r="D2002" s="34">
        <v>0.12349298394929201</v>
      </c>
    </row>
    <row r="2003" spans="1:4" x14ac:dyDescent="0.25">
      <c r="A2003" s="29" t="s">
        <v>8022</v>
      </c>
      <c r="B2003">
        <v>14509.579999999998</v>
      </c>
      <c r="C2003">
        <v>3738.0400000000004</v>
      </c>
      <c r="D2003" s="34">
        <v>0.24999141533777813</v>
      </c>
    </row>
    <row r="2004" spans="1:4" x14ac:dyDescent="0.25">
      <c r="A2004" s="29" t="s">
        <v>7969</v>
      </c>
      <c r="B2004">
        <v>14439.84</v>
      </c>
      <c r="C2004">
        <v>3386.17</v>
      </c>
      <c r="D2004" s="34">
        <v>0.19930190516761193</v>
      </c>
    </row>
    <row r="2005" spans="1:4" x14ac:dyDescent="0.25">
      <c r="A2005" s="29" t="s">
        <v>7832</v>
      </c>
      <c r="B2005">
        <v>13965.12</v>
      </c>
      <c r="C2005">
        <v>2861.1200000000013</v>
      </c>
      <c r="D2005" s="34">
        <v>0.20954700924274158</v>
      </c>
    </row>
    <row r="2006" spans="1:4" x14ac:dyDescent="0.25">
      <c r="A2006" s="29" t="s">
        <v>7845</v>
      </c>
      <c r="B2006">
        <v>13858.980000000001</v>
      </c>
      <c r="C2006">
        <v>2173.63</v>
      </c>
      <c r="D2006" s="34">
        <v>0.1367380871243758</v>
      </c>
    </row>
    <row r="2007" spans="1:4" x14ac:dyDescent="0.25">
      <c r="A2007" s="29" t="s">
        <v>7890</v>
      </c>
      <c r="B2007">
        <v>13803.41</v>
      </c>
      <c r="C2007">
        <v>3125.87</v>
      </c>
      <c r="D2007" s="34">
        <v>0.23801776878978159</v>
      </c>
    </row>
    <row r="2008" spans="1:4" x14ac:dyDescent="0.25">
      <c r="A2008" s="29" t="s">
        <v>7766</v>
      </c>
      <c r="B2008">
        <v>13191.919999999998</v>
      </c>
      <c r="C2008">
        <v>1731.5200000000009</v>
      </c>
      <c r="D2008" s="34">
        <v>0.11691441070158244</v>
      </c>
    </row>
    <row r="2009" spans="1:4" x14ac:dyDescent="0.25">
      <c r="A2009" s="29" t="s">
        <v>7994</v>
      </c>
      <c r="B2009">
        <v>13145</v>
      </c>
      <c r="C2009">
        <v>1245.2599999999998</v>
      </c>
      <c r="D2009" s="34">
        <v>0.10419437429002898</v>
      </c>
    </row>
    <row r="2010" spans="1:4" x14ac:dyDescent="0.25">
      <c r="A2010" s="29" t="s">
        <v>7657</v>
      </c>
      <c r="B2010">
        <v>12734.36</v>
      </c>
      <c r="C2010">
        <v>1502.21</v>
      </c>
      <c r="D2010" s="34">
        <v>0.13790782205581142</v>
      </c>
    </row>
    <row r="2011" spans="1:4" x14ac:dyDescent="0.25">
      <c r="A2011" s="29" t="s">
        <v>7972</v>
      </c>
      <c r="B2011">
        <v>12696.419999999998</v>
      </c>
      <c r="C2011">
        <v>2398.7700000000004</v>
      </c>
      <c r="D2011" s="34">
        <v>0.16448175969561668</v>
      </c>
    </row>
    <row r="2012" spans="1:4" x14ac:dyDescent="0.25">
      <c r="A2012" s="29" t="s">
        <v>7598</v>
      </c>
      <c r="B2012">
        <v>12243.830000000002</v>
      </c>
      <c r="C2012">
        <v>5028.7800000000007</v>
      </c>
      <c r="D2012" s="34">
        <v>0.38310662047281685</v>
      </c>
    </row>
    <row r="2013" spans="1:4" x14ac:dyDescent="0.25">
      <c r="A2013" s="29" t="s">
        <v>7991</v>
      </c>
      <c r="B2013">
        <v>12188.109999999999</v>
      </c>
      <c r="C2013">
        <v>2243.58</v>
      </c>
      <c r="D2013" s="34">
        <v>0.14639040864370811</v>
      </c>
    </row>
    <row r="2014" spans="1:4" x14ac:dyDescent="0.25">
      <c r="A2014" s="29" t="s">
        <v>8011</v>
      </c>
      <c r="B2014">
        <v>12176.09</v>
      </c>
      <c r="C2014">
        <v>1757.8000000000002</v>
      </c>
      <c r="D2014" s="34">
        <v>0.12024067287149501</v>
      </c>
    </row>
    <row r="2015" spans="1:4" x14ac:dyDescent="0.25">
      <c r="A2015" s="29" t="s">
        <v>7706</v>
      </c>
      <c r="B2015">
        <v>12134.56</v>
      </c>
      <c r="C2015">
        <v>2831.2499999999991</v>
      </c>
      <c r="D2015" s="34">
        <v>0.20697925255850863</v>
      </c>
    </row>
    <row r="2016" spans="1:4" x14ac:dyDescent="0.25">
      <c r="A2016" s="29" t="s">
        <v>8023</v>
      </c>
      <c r="B2016">
        <v>12049.279999999999</v>
      </c>
      <c r="C2016">
        <v>3054.8799999999997</v>
      </c>
      <c r="D2016" s="34">
        <v>0.25945341834903141</v>
      </c>
    </row>
    <row r="2017" spans="1:4" x14ac:dyDescent="0.25">
      <c r="A2017" s="29" t="s">
        <v>7604</v>
      </c>
      <c r="B2017">
        <v>11815.44</v>
      </c>
      <c r="C2017">
        <v>875.79999999999973</v>
      </c>
      <c r="D2017" s="34">
        <v>7.1649516714150818E-2</v>
      </c>
    </row>
    <row r="2018" spans="1:4" x14ac:dyDescent="0.25">
      <c r="A2018" s="29" t="s">
        <v>7844</v>
      </c>
      <c r="B2018">
        <v>11652.68</v>
      </c>
      <c r="C2018">
        <v>2359.1699999999996</v>
      </c>
      <c r="D2018" s="34">
        <v>0.21418082624909165</v>
      </c>
    </row>
    <row r="2019" spans="1:4" x14ac:dyDescent="0.25">
      <c r="A2019" s="29" t="s">
        <v>7727</v>
      </c>
      <c r="B2019">
        <v>11530.1</v>
      </c>
      <c r="C2019">
        <v>1786.9300000000007</v>
      </c>
      <c r="D2019" s="34">
        <v>0.14083673660020424</v>
      </c>
    </row>
    <row r="2020" spans="1:4" x14ac:dyDescent="0.25">
      <c r="A2020" s="29" t="s">
        <v>7662</v>
      </c>
      <c r="B2020">
        <v>10803.300000000001</v>
      </c>
      <c r="C2020">
        <v>1748.5100000000002</v>
      </c>
      <c r="D2020" s="34">
        <v>0.1625604539593159</v>
      </c>
    </row>
    <row r="2021" spans="1:4" x14ac:dyDescent="0.25">
      <c r="A2021" s="29" t="s">
        <v>7989</v>
      </c>
      <c r="B2021">
        <v>10706.41</v>
      </c>
      <c r="C2021">
        <v>1017.53</v>
      </c>
      <c r="D2021" s="34">
        <v>8.2505419630135329E-2</v>
      </c>
    </row>
    <row r="2022" spans="1:4" x14ac:dyDescent="0.25">
      <c r="A2022" s="29" t="s">
        <v>7756</v>
      </c>
      <c r="B2022">
        <v>10685.14</v>
      </c>
      <c r="C2022">
        <v>1992.3199999999997</v>
      </c>
      <c r="D2022" s="34">
        <v>0.16830220785814876</v>
      </c>
    </row>
    <row r="2023" spans="1:4" x14ac:dyDescent="0.25">
      <c r="A2023" s="29" t="s">
        <v>7736</v>
      </c>
      <c r="B2023">
        <v>10592.36</v>
      </c>
      <c r="C2023">
        <v>3302.97</v>
      </c>
      <c r="D2023" s="34">
        <v>0.30685900783666531</v>
      </c>
    </row>
    <row r="2024" spans="1:4" x14ac:dyDescent="0.25">
      <c r="A2024" s="29" t="s">
        <v>7952</v>
      </c>
      <c r="B2024">
        <v>10480.08</v>
      </c>
      <c r="C2024">
        <v>1809.9199999999996</v>
      </c>
      <c r="D2024" s="34">
        <v>0.14111564993446901</v>
      </c>
    </row>
    <row r="2025" spans="1:4" x14ac:dyDescent="0.25">
      <c r="A2025" s="29" t="s">
        <v>8029</v>
      </c>
      <c r="B2025">
        <v>10341.86</v>
      </c>
      <c r="C2025">
        <v>2638.45</v>
      </c>
      <c r="D2025" s="34">
        <v>0.25158619447001074</v>
      </c>
    </row>
    <row r="2026" spans="1:4" x14ac:dyDescent="0.25">
      <c r="A2026" s="29" t="s">
        <v>7889</v>
      </c>
      <c r="B2026">
        <v>10192.66</v>
      </c>
      <c r="C2026">
        <v>2856.7299999999996</v>
      </c>
      <c r="D2026" s="34">
        <v>0.29392220977931588</v>
      </c>
    </row>
    <row r="2027" spans="1:4" x14ac:dyDescent="0.25">
      <c r="A2027" s="29" t="s">
        <v>7854</v>
      </c>
      <c r="B2027">
        <v>10192.549999999999</v>
      </c>
      <c r="C2027">
        <v>2467.4800000000005</v>
      </c>
      <c r="D2027" s="34">
        <v>0.24858767452501485</v>
      </c>
    </row>
    <row r="2028" spans="1:4" x14ac:dyDescent="0.25">
      <c r="A2028" s="29" t="s">
        <v>7985</v>
      </c>
      <c r="B2028">
        <v>10128.66</v>
      </c>
      <c r="C2028">
        <v>3094.8499999999995</v>
      </c>
      <c r="D2028" s="34">
        <v>0.28686801744458951</v>
      </c>
    </row>
    <row r="2029" spans="1:4" x14ac:dyDescent="0.25">
      <c r="A2029" s="29" t="s">
        <v>7998</v>
      </c>
      <c r="B2029">
        <v>9792.130000000001</v>
      </c>
      <c r="C2029">
        <v>2900.1899999999991</v>
      </c>
      <c r="D2029" s="34">
        <v>0.27874895973092084</v>
      </c>
    </row>
    <row r="2030" spans="1:4" x14ac:dyDescent="0.25">
      <c r="A2030" s="29" t="s">
        <v>7860</v>
      </c>
      <c r="B2030">
        <v>9362.2000000000007</v>
      </c>
      <c r="C2030">
        <v>2381.6699999999996</v>
      </c>
      <c r="D2030" s="34">
        <v>0.25358729221755227</v>
      </c>
    </row>
    <row r="2031" spans="1:4" x14ac:dyDescent="0.25">
      <c r="A2031" s="29" t="s">
        <v>7906</v>
      </c>
      <c r="B2031">
        <v>8836.18</v>
      </c>
      <c r="C2031">
        <v>2002.6399999999994</v>
      </c>
      <c r="D2031" s="34">
        <v>0.22768240425277519</v>
      </c>
    </row>
    <row r="2032" spans="1:4" x14ac:dyDescent="0.25">
      <c r="A2032" s="29" t="s">
        <v>7780</v>
      </c>
      <c r="B2032">
        <v>8768.74</v>
      </c>
      <c r="C2032">
        <v>980.82999999999981</v>
      </c>
      <c r="D2032" s="34">
        <v>0.10301004651056211</v>
      </c>
    </row>
    <row r="2033" spans="1:4" x14ac:dyDescent="0.25">
      <c r="A2033" s="29" t="s">
        <v>8002</v>
      </c>
      <c r="B2033">
        <v>8598.9500000000007</v>
      </c>
      <c r="C2033">
        <v>3331.71</v>
      </c>
      <c r="D2033" s="34">
        <v>0.38168470158030465</v>
      </c>
    </row>
    <row r="2034" spans="1:4" x14ac:dyDescent="0.25">
      <c r="A2034" s="29" t="s">
        <v>8015</v>
      </c>
      <c r="B2034">
        <v>8572.26</v>
      </c>
      <c r="C2034">
        <v>1669.8499999999995</v>
      </c>
      <c r="D2034" s="34">
        <v>0.20621412592004129</v>
      </c>
    </row>
    <row r="2035" spans="1:4" x14ac:dyDescent="0.25">
      <c r="A2035" s="29" t="s">
        <v>7709</v>
      </c>
      <c r="B2035">
        <v>8154.2</v>
      </c>
      <c r="C2035">
        <v>2310.4</v>
      </c>
      <c r="D2035" s="34">
        <v>0.28404254559535635</v>
      </c>
    </row>
    <row r="2036" spans="1:4" x14ac:dyDescent="0.25">
      <c r="A2036" s="29" t="s">
        <v>7958</v>
      </c>
      <c r="B2036">
        <v>8042.6399999999994</v>
      </c>
      <c r="C2036">
        <v>971.80000000000007</v>
      </c>
      <c r="D2036" s="34">
        <v>0.11704808281628236</v>
      </c>
    </row>
    <row r="2037" spans="1:4" x14ac:dyDescent="0.25">
      <c r="A2037" s="29" t="s">
        <v>7953</v>
      </c>
      <c r="B2037">
        <v>7825.08</v>
      </c>
      <c r="C2037">
        <v>1840.48</v>
      </c>
      <c r="D2037" s="34">
        <v>0.23049963768076528</v>
      </c>
    </row>
    <row r="2038" spans="1:4" x14ac:dyDescent="0.25">
      <c r="A2038" s="29" t="s">
        <v>7987</v>
      </c>
      <c r="B2038">
        <v>7642.9800000000014</v>
      </c>
      <c r="C2038">
        <v>1535.7600000000002</v>
      </c>
      <c r="D2038" s="34">
        <v>0.18841049810322083</v>
      </c>
    </row>
    <row r="2039" spans="1:4" x14ac:dyDescent="0.25">
      <c r="A2039" s="29" t="s">
        <v>8010</v>
      </c>
      <c r="B2039">
        <v>7472.13</v>
      </c>
      <c r="C2039">
        <v>1308.94</v>
      </c>
      <c r="D2039" s="34">
        <v>0.17811055490555533</v>
      </c>
    </row>
    <row r="2040" spans="1:4" x14ac:dyDescent="0.25">
      <c r="A2040" s="29" t="s">
        <v>7697</v>
      </c>
      <c r="B2040">
        <v>6911.73</v>
      </c>
      <c r="C2040">
        <v>910.26</v>
      </c>
      <c r="D2040" s="34">
        <v>0.12250454185307268</v>
      </c>
    </row>
    <row r="2041" spans="1:4" x14ac:dyDescent="0.25">
      <c r="A2041" s="29" t="s">
        <v>7644</v>
      </c>
      <c r="B2041">
        <v>6478.76</v>
      </c>
      <c r="C2041">
        <v>1872.7499999999995</v>
      </c>
      <c r="D2041" s="34">
        <v>0.28625599483534625</v>
      </c>
    </row>
    <row r="2042" spans="1:4" x14ac:dyDescent="0.25">
      <c r="A2042" s="29" t="s">
        <v>7977</v>
      </c>
      <c r="B2042">
        <v>5799.33</v>
      </c>
      <c r="C2042">
        <v>1290.4900000000002</v>
      </c>
      <c r="D2042" s="34">
        <v>0.19314357043641692</v>
      </c>
    </row>
    <row r="2043" spans="1:4" x14ac:dyDescent="0.25">
      <c r="A2043" s="29" t="s">
        <v>8048</v>
      </c>
      <c r="B2043">
        <v>4075.12</v>
      </c>
      <c r="C2043">
        <v>456.9</v>
      </c>
      <c r="D2043" s="34">
        <v>0.12707902314817182</v>
      </c>
    </row>
    <row r="2044" spans="1:4" x14ac:dyDescent="0.25">
      <c r="A2044" s="29" t="s">
        <v>8014</v>
      </c>
      <c r="B2044">
        <v>3981.4600000000005</v>
      </c>
      <c r="C2044">
        <v>508.8900000000001</v>
      </c>
      <c r="D2044" s="34">
        <v>0.10797249463015997</v>
      </c>
    </row>
    <row r="2045" spans="1:4" x14ac:dyDescent="0.25">
      <c r="A2045" s="29" t="s">
        <v>8038</v>
      </c>
      <c r="B2045">
        <v>3586.97</v>
      </c>
      <c r="C2045">
        <v>473.28999999999985</v>
      </c>
      <c r="D2045" s="34">
        <v>0.13208544746875678</v>
      </c>
    </row>
    <row r="2046" spans="1:4" x14ac:dyDescent="0.25">
      <c r="A2046" s="29" t="s">
        <v>7833</v>
      </c>
      <c r="B2046">
        <v>3535.1000000000004</v>
      </c>
      <c r="C2046">
        <v>1199.2099999999998</v>
      </c>
      <c r="D2046" s="34">
        <v>0.34012488629284288</v>
      </c>
    </row>
    <row r="2047" spans="1:4" x14ac:dyDescent="0.25">
      <c r="A2047" s="29" t="s">
        <v>7948</v>
      </c>
      <c r="B2047">
        <v>3267.79</v>
      </c>
      <c r="C2047">
        <v>796.68999999999994</v>
      </c>
      <c r="D2047" s="34">
        <v>0.22842819045097498</v>
      </c>
    </row>
    <row r="2048" spans="1:4" x14ac:dyDescent="0.25">
      <c r="A2048" s="29" t="s">
        <v>7580</v>
      </c>
      <c r="B2048">
        <v>2997.86</v>
      </c>
      <c r="C2048">
        <v>799.44</v>
      </c>
      <c r="D2048" s="34">
        <v>0.26667022476032903</v>
      </c>
    </row>
    <row r="2049" spans="1:9" x14ac:dyDescent="0.25">
      <c r="A2049" s="29" t="s">
        <v>8000</v>
      </c>
      <c r="B2049">
        <v>2436.5300000000002</v>
      </c>
      <c r="C2049">
        <v>320.19000000000017</v>
      </c>
      <c r="D2049" s="34">
        <v>0.13303735165651412</v>
      </c>
    </row>
    <row r="2050" spans="1:9" x14ac:dyDescent="0.25">
      <c r="A2050" s="29" t="s">
        <v>7635</v>
      </c>
      <c r="B2050">
        <v>2250.8399999999997</v>
      </c>
      <c r="C2050">
        <v>649.92000000000007</v>
      </c>
      <c r="D2050" s="34">
        <v>0.27211185895688933</v>
      </c>
    </row>
    <row r="2051" spans="1:9" x14ac:dyDescent="0.25">
      <c r="A2051" s="29" t="s">
        <v>9219</v>
      </c>
      <c r="B2051">
        <v>9227179.9600000009</v>
      </c>
      <c r="C2051">
        <v>1804518.5400000033</v>
      </c>
      <c r="D2051" s="34">
        <v>0.1861442976047524</v>
      </c>
    </row>
    <row r="2054" spans="1:9" x14ac:dyDescent="0.25">
      <c r="A2054" s="28" t="s">
        <v>9218</v>
      </c>
      <c r="B2054" t="s">
        <v>9221</v>
      </c>
      <c r="C2054" t="s">
        <v>9222</v>
      </c>
      <c r="D2054" t="s">
        <v>9278</v>
      </c>
      <c r="F2054" s="37" t="s">
        <v>9218</v>
      </c>
      <c r="G2054" s="37" t="s">
        <v>9221</v>
      </c>
      <c r="H2054" s="37" t="s">
        <v>9222</v>
      </c>
      <c r="I2054" s="37" t="s">
        <v>9278</v>
      </c>
    </row>
    <row r="2055" spans="1:9" x14ac:dyDescent="0.25">
      <c r="A2055" s="29" t="s">
        <v>7733</v>
      </c>
      <c r="B2055">
        <v>112698.85999999999</v>
      </c>
      <c r="C2055">
        <v>28574.259999999995</v>
      </c>
      <c r="D2055" s="34">
        <v>0.27365495748258228</v>
      </c>
      <c r="F2055" s="29" t="s">
        <v>7733</v>
      </c>
      <c r="G2055">
        <v>112698.85999999999</v>
      </c>
      <c r="H2055">
        <v>28574.259999999995</v>
      </c>
      <c r="I2055" s="34">
        <v>0.27365495748258228</v>
      </c>
    </row>
    <row r="2056" spans="1:9" x14ac:dyDescent="0.25">
      <c r="A2056" s="29" t="s">
        <v>7787</v>
      </c>
      <c r="B2056">
        <v>149336.38000000003</v>
      </c>
      <c r="C2056">
        <v>35414.160000000003</v>
      </c>
      <c r="D2056" s="34">
        <v>0.2542581502545051</v>
      </c>
      <c r="F2056" s="29" t="s">
        <v>7787</v>
      </c>
      <c r="G2056">
        <v>149336.38000000003</v>
      </c>
      <c r="H2056">
        <v>35414.160000000003</v>
      </c>
      <c r="I2056" s="34">
        <v>0.2542581502545051</v>
      </c>
    </row>
    <row r="2057" spans="1:9" x14ac:dyDescent="0.25">
      <c r="A2057" s="29" t="s">
        <v>7655</v>
      </c>
      <c r="B2057">
        <v>115603.01999999995</v>
      </c>
      <c r="C2057">
        <v>32170.64000000001</v>
      </c>
      <c r="D2057" s="34">
        <v>0.24888537991896331</v>
      </c>
      <c r="F2057" s="29" t="s">
        <v>7655</v>
      </c>
      <c r="G2057">
        <v>115603.01999999995</v>
      </c>
      <c r="H2057">
        <v>32170.64000000001</v>
      </c>
      <c r="I2057" s="34">
        <v>0.24888537991896331</v>
      </c>
    </row>
    <row r="2058" spans="1:9" x14ac:dyDescent="0.25">
      <c r="A2058" s="29" t="s">
        <v>7779</v>
      </c>
      <c r="B2058">
        <v>239340.92</v>
      </c>
      <c r="C2058">
        <v>61119.519999999982</v>
      </c>
      <c r="D2058" s="34">
        <v>0.23340588579096641</v>
      </c>
      <c r="F2058" s="29" t="s">
        <v>7779</v>
      </c>
      <c r="G2058">
        <v>239340.92</v>
      </c>
      <c r="H2058">
        <v>61119.519999999982</v>
      </c>
      <c r="I2058" s="34">
        <v>0.23340588579096641</v>
      </c>
    </row>
    <row r="2059" spans="1:9" x14ac:dyDescent="0.25">
      <c r="A2059" s="29" t="s">
        <v>7691</v>
      </c>
      <c r="B2059">
        <v>272553.97000000009</v>
      </c>
      <c r="C2059">
        <v>63645.750000000015</v>
      </c>
      <c r="D2059" s="34">
        <v>0.22847731744855018</v>
      </c>
      <c r="F2059" s="29" t="s">
        <v>7691</v>
      </c>
      <c r="G2059">
        <v>272553.97000000009</v>
      </c>
      <c r="H2059">
        <v>63645.750000000015</v>
      </c>
      <c r="I2059" s="34">
        <v>0.22847731744855018</v>
      </c>
    </row>
    <row r="2060" spans="1:9" x14ac:dyDescent="0.25">
      <c r="A2060" s="29" t="s">
        <v>7595</v>
      </c>
      <c r="B2060">
        <v>127810.21</v>
      </c>
      <c r="C2060">
        <v>28695.269999999993</v>
      </c>
      <c r="D2060" s="34">
        <v>0.22807815919140734</v>
      </c>
    </row>
    <row r="2061" spans="1:9" x14ac:dyDescent="0.25">
      <c r="A2061" s="29" t="s">
        <v>7621</v>
      </c>
      <c r="B2061">
        <v>409555.29999999987</v>
      </c>
      <c r="C2061">
        <v>93336.849999999977</v>
      </c>
      <c r="D2061" s="34">
        <v>0.22319683539070309</v>
      </c>
    </row>
    <row r="2062" spans="1:9" x14ac:dyDescent="0.25">
      <c r="A2062" s="29" t="s">
        <v>7547</v>
      </c>
      <c r="B2062">
        <v>280080.14</v>
      </c>
      <c r="C2062">
        <v>64567.05000000001</v>
      </c>
      <c r="D2062" s="34">
        <v>0.22152157927567301</v>
      </c>
    </row>
    <row r="2063" spans="1:9" x14ac:dyDescent="0.25">
      <c r="A2063" s="29" t="s">
        <v>7577</v>
      </c>
      <c r="B2063">
        <v>303607.52000000008</v>
      </c>
      <c r="C2063">
        <v>57824.579999999987</v>
      </c>
      <c r="D2063" s="34">
        <v>0.21924814023085978</v>
      </c>
    </row>
    <row r="2064" spans="1:9" x14ac:dyDescent="0.25">
      <c r="A2064" s="29" t="s">
        <v>7531</v>
      </c>
      <c r="B2064">
        <v>160073.25</v>
      </c>
      <c r="C2064">
        <v>34637.57</v>
      </c>
      <c r="D2064" s="34">
        <v>0.21449571665294156</v>
      </c>
    </row>
    <row r="2065" spans="1:4" x14ac:dyDescent="0.25">
      <c r="A2065" s="29" t="s">
        <v>7725</v>
      </c>
      <c r="B2065">
        <v>550505.29999999993</v>
      </c>
      <c r="C2065">
        <v>128132.78000000003</v>
      </c>
      <c r="D2065" s="34">
        <v>0.21328363504673117</v>
      </c>
    </row>
    <row r="2066" spans="1:4" x14ac:dyDescent="0.25">
      <c r="A2066" s="29" t="s">
        <v>7715</v>
      </c>
      <c r="B2066">
        <v>71533.260000000024</v>
      </c>
      <c r="C2066">
        <v>14984.519999999999</v>
      </c>
      <c r="D2066" s="34">
        <v>0.21002667186731949</v>
      </c>
    </row>
    <row r="2067" spans="1:4" x14ac:dyDescent="0.25">
      <c r="A2067" s="29" t="s">
        <v>7863</v>
      </c>
      <c r="B2067">
        <v>104823.91999999997</v>
      </c>
      <c r="C2067">
        <v>26372.809999999998</v>
      </c>
      <c r="D2067" s="34">
        <v>0.20641994196710506</v>
      </c>
    </row>
    <row r="2068" spans="1:4" x14ac:dyDescent="0.25">
      <c r="A2068" s="29" t="s">
        <v>8016</v>
      </c>
      <c r="B2068">
        <v>8572.26</v>
      </c>
      <c r="C2068">
        <v>1669.8499999999995</v>
      </c>
      <c r="D2068" s="34">
        <v>0.20621412592004129</v>
      </c>
    </row>
    <row r="2069" spans="1:4" x14ac:dyDescent="0.25">
      <c r="A2069" s="29" t="s">
        <v>7637</v>
      </c>
      <c r="B2069">
        <v>434134.43000000005</v>
      </c>
      <c r="C2069">
        <v>86063.959999999992</v>
      </c>
      <c r="D2069" s="34">
        <v>0.20615760098347863</v>
      </c>
    </row>
    <row r="2070" spans="1:4" x14ac:dyDescent="0.25">
      <c r="A2070" s="29" t="s">
        <v>9163</v>
      </c>
      <c r="B2070">
        <v>91359.31</v>
      </c>
      <c r="C2070">
        <v>16302.740000000003</v>
      </c>
      <c r="D2070" s="34">
        <v>0.2054970828073463</v>
      </c>
    </row>
    <row r="2071" spans="1:4" x14ac:dyDescent="0.25">
      <c r="A2071" s="29" t="s">
        <v>7646</v>
      </c>
      <c r="B2071">
        <v>61693.590000000011</v>
      </c>
      <c r="C2071">
        <v>11702.669999999998</v>
      </c>
      <c r="D2071" s="34">
        <v>0.20316185993330282</v>
      </c>
    </row>
    <row r="2072" spans="1:4" x14ac:dyDescent="0.25">
      <c r="A2072" s="29" t="s">
        <v>7539</v>
      </c>
      <c r="B2072">
        <v>138247.19000000003</v>
      </c>
      <c r="C2072">
        <v>30329.679999999997</v>
      </c>
      <c r="D2072" s="34">
        <v>0.19908513823300691</v>
      </c>
    </row>
    <row r="2073" spans="1:4" x14ac:dyDescent="0.25">
      <c r="A2073" s="29" t="s">
        <v>7687</v>
      </c>
      <c r="B2073">
        <v>285539.03000000009</v>
      </c>
      <c r="C2073">
        <v>56648.110000000015</v>
      </c>
      <c r="D2073" s="34">
        <v>0.19852377877169924</v>
      </c>
    </row>
    <row r="2074" spans="1:4" x14ac:dyDescent="0.25">
      <c r="A2074" s="29" t="s">
        <v>7562</v>
      </c>
      <c r="B2074">
        <v>184989.7</v>
      </c>
      <c r="C2074">
        <v>33024.339999999989</v>
      </c>
      <c r="D2074" s="34">
        <v>0.19802115941687701</v>
      </c>
    </row>
    <row r="2075" spans="1:4" x14ac:dyDescent="0.25">
      <c r="A2075" s="29" t="s">
        <v>7785</v>
      </c>
      <c r="B2075">
        <v>77681.119999999981</v>
      </c>
      <c r="C2075">
        <v>17231.689999999999</v>
      </c>
      <c r="D2075" s="34">
        <v>0.19351008044845663</v>
      </c>
    </row>
    <row r="2076" spans="1:4" x14ac:dyDescent="0.25">
      <c r="A2076" s="29" t="s">
        <v>7798</v>
      </c>
      <c r="B2076">
        <v>185579.81000000003</v>
      </c>
      <c r="C2076">
        <v>41341.790000000008</v>
      </c>
      <c r="D2076" s="34">
        <v>0.18936373118100158</v>
      </c>
    </row>
    <row r="2077" spans="1:4" x14ac:dyDescent="0.25">
      <c r="A2077" s="29" t="s">
        <v>7660</v>
      </c>
      <c r="B2077">
        <v>452052.35</v>
      </c>
      <c r="C2077">
        <v>94595.74</v>
      </c>
      <c r="D2077" s="34">
        <v>0.18738607343965888</v>
      </c>
    </row>
    <row r="2078" spans="1:4" x14ac:dyDescent="0.25">
      <c r="A2078" s="29" t="s">
        <v>7616</v>
      </c>
      <c r="B2078">
        <v>156999.58000000005</v>
      </c>
      <c r="C2078">
        <v>29576.069999999992</v>
      </c>
      <c r="D2078" s="34">
        <v>0.18732502821455324</v>
      </c>
    </row>
    <row r="2079" spans="1:4" x14ac:dyDescent="0.25">
      <c r="A2079" s="29" t="s">
        <v>7627</v>
      </c>
      <c r="B2079">
        <v>90379.75</v>
      </c>
      <c r="C2079">
        <v>18037.720000000005</v>
      </c>
      <c r="D2079" s="34">
        <v>0.18456031034598636</v>
      </c>
    </row>
    <row r="2080" spans="1:4" x14ac:dyDescent="0.25">
      <c r="A2080" s="29" t="s">
        <v>7664</v>
      </c>
      <c r="B2080">
        <v>148506.31999999998</v>
      </c>
      <c r="C2080">
        <v>27417.539999999994</v>
      </c>
      <c r="D2080" s="34">
        <v>0.18433790475481909</v>
      </c>
    </row>
    <row r="2081" spans="1:4" x14ac:dyDescent="0.25">
      <c r="A2081" s="29" t="s">
        <v>7775</v>
      </c>
      <c r="B2081">
        <v>143427.54999999999</v>
      </c>
      <c r="C2081">
        <v>26620.559999999998</v>
      </c>
      <c r="D2081" s="34">
        <v>0.18404007478113554</v>
      </c>
    </row>
    <row r="2082" spans="1:4" x14ac:dyDescent="0.25">
      <c r="A2082" s="29" t="s">
        <v>7677</v>
      </c>
      <c r="B2082">
        <v>94787.340000000011</v>
      </c>
      <c r="C2082">
        <v>19740.09</v>
      </c>
      <c r="D2082" s="34">
        <v>0.17616698434707073</v>
      </c>
    </row>
    <row r="2083" spans="1:4" x14ac:dyDescent="0.25">
      <c r="A2083" s="29" t="s">
        <v>7718</v>
      </c>
      <c r="B2083">
        <v>260616.38000000003</v>
      </c>
      <c r="C2083">
        <v>44235.86</v>
      </c>
      <c r="D2083" s="34">
        <v>0.17164801453035358</v>
      </c>
    </row>
    <row r="2084" spans="1:4" x14ac:dyDescent="0.25">
      <c r="A2084" s="29" t="s">
        <v>7672</v>
      </c>
      <c r="B2084">
        <v>164167.62</v>
      </c>
      <c r="C2084">
        <v>32390.65</v>
      </c>
      <c r="D2084" s="34">
        <v>0.1699211474607506</v>
      </c>
    </row>
    <row r="2085" spans="1:4" x14ac:dyDescent="0.25">
      <c r="A2085" s="29" t="s">
        <v>7755</v>
      </c>
      <c r="B2085">
        <v>117283.77999999998</v>
      </c>
      <c r="C2085">
        <v>20753.079999999994</v>
      </c>
      <c r="D2085" s="34">
        <v>0.16958620125384996</v>
      </c>
    </row>
    <row r="2086" spans="1:4" x14ac:dyDescent="0.25">
      <c r="A2086" s="29" t="s">
        <v>7707</v>
      </c>
      <c r="B2086">
        <v>231468.37999999995</v>
      </c>
      <c r="C2086">
        <v>42076.41</v>
      </c>
      <c r="D2086" s="34">
        <v>0.16918329072635122</v>
      </c>
    </row>
    <row r="2087" spans="1:4" x14ac:dyDescent="0.25">
      <c r="A2087" s="29" t="s">
        <v>7632</v>
      </c>
      <c r="B2087">
        <v>176809.78999999998</v>
      </c>
      <c r="C2087">
        <v>32787.640000000007</v>
      </c>
      <c r="D2087" s="34">
        <v>0.16802769055100281</v>
      </c>
    </row>
    <row r="2088" spans="1:4" x14ac:dyDescent="0.25">
      <c r="A2088" s="29" t="s">
        <v>7642</v>
      </c>
      <c r="B2088">
        <v>144975.12000000005</v>
      </c>
      <c r="C2088">
        <v>23607.649999999998</v>
      </c>
      <c r="D2088" s="34">
        <v>0.16536641904531604</v>
      </c>
    </row>
    <row r="2089" spans="1:4" x14ac:dyDescent="0.25">
      <c r="A2089" s="29" t="s">
        <v>7747</v>
      </c>
      <c r="B2089">
        <v>111259.26999999999</v>
      </c>
      <c r="C2089">
        <v>20320.039999999997</v>
      </c>
      <c r="D2089" s="34">
        <v>0.16412081359531541</v>
      </c>
    </row>
    <row r="2090" spans="1:4" x14ac:dyDescent="0.25">
      <c r="A2090" s="29" t="s">
        <v>7802</v>
      </c>
      <c r="B2090">
        <v>203413.1</v>
      </c>
      <c r="C2090">
        <v>34390.140000000007</v>
      </c>
      <c r="D2090" s="34">
        <v>0.16349677620015268</v>
      </c>
    </row>
    <row r="2091" spans="1:4" x14ac:dyDescent="0.25">
      <c r="A2091" s="29" t="s">
        <v>7806</v>
      </c>
      <c r="B2091">
        <v>150599.1</v>
      </c>
      <c r="C2091">
        <v>28355.460000000006</v>
      </c>
      <c r="D2091" s="34">
        <v>0.15967123880063538</v>
      </c>
    </row>
    <row r="2092" spans="1:4" x14ac:dyDescent="0.25">
      <c r="A2092" s="29" t="s">
        <v>7695</v>
      </c>
      <c r="B2092">
        <v>265817.38</v>
      </c>
      <c r="C2092">
        <v>47190.960000000021</v>
      </c>
      <c r="D2092" s="34">
        <v>0.15941927511345963</v>
      </c>
    </row>
    <row r="2093" spans="1:4" x14ac:dyDescent="0.25">
      <c r="A2093" s="29" t="s">
        <v>7583</v>
      </c>
      <c r="B2093">
        <v>477313.21</v>
      </c>
      <c r="C2093">
        <v>72324.22</v>
      </c>
      <c r="D2093" s="34">
        <v>0.15839026061715591</v>
      </c>
    </row>
    <row r="2094" spans="1:4" x14ac:dyDescent="0.25">
      <c r="A2094" s="29" t="s">
        <v>7817</v>
      </c>
      <c r="B2094">
        <v>62503.59</v>
      </c>
      <c r="C2094">
        <v>13181.220000000001</v>
      </c>
      <c r="D2094" s="34">
        <v>0.15745088500190321</v>
      </c>
    </row>
    <row r="2095" spans="1:4" x14ac:dyDescent="0.25">
      <c r="A2095" s="29" t="s">
        <v>7570</v>
      </c>
      <c r="B2095">
        <v>180592.90999999997</v>
      </c>
      <c r="C2095">
        <v>29775.729999999996</v>
      </c>
      <c r="D2095" s="34">
        <v>0.15681572744609187</v>
      </c>
    </row>
    <row r="2096" spans="1:4" x14ac:dyDescent="0.25">
      <c r="A2096" s="29" t="s">
        <v>7842</v>
      </c>
      <c r="B2096">
        <v>210211.31999999998</v>
      </c>
      <c r="C2096">
        <v>31621.450000000004</v>
      </c>
      <c r="D2096" s="34">
        <v>0.154320378012721</v>
      </c>
    </row>
    <row r="2097" spans="1:4" x14ac:dyDescent="0.25">
      <c r="A2097" s="29" t="s">
        <v>7611</v>
      </c>
      <c r="B2097">
        <v>424816.36000000016</v>
      </c>
      <c r="C2097">
        <v>68441.939999999988</v>
      </c>
      <c r="D2097" s="34">
        <v>0.15059797768419195</v>
      </c>
    </row>
    <row r="2098" spans="1:4" x14ac:dyDescent="0.25">
      <c r="A2098" s="29" t="s">
        <v>7729</v>
      </c>
      <c r="B2098">
        <v>124179.88</v>
      </c>
      <c r="C2098">
        <v>17191.829999999994</v>
      </c>
      <c r="D2098" s="34">
        <v>0.13905378854238609</v>
      </c>
    </row>
    <row r="2099" spans="1:4" x14ac:dyDescent="0.25">
      <c r="A2099" s="29" t="s">
        <v>7668</v>
      </c>
      <c r="B2099">
        <v>103458.78</v>
      </c>
      <c r="C2099">
        <v>15142.550000000005</v>
      </c>
      <c r="D2099" s="34">
        <v>0.13365673209001155</v>
      </c>
    </row>
    <row r="2100" spans="1:4" x14ac:dyDescent="0.25">
      <c r="A2100" s="29" t="s">
        <v>7589</v>
      </c>
      <c r="B2100">
        <v>142596.04999999999</v>
      </c>
      <c r="C2100">
        <v>21355.680000000008</v>
      </c>
      <c r="D2100" s="34">
        <v>0.13010355490660699</v>
      </c>
    </row>
    <row r="2101" spans="1:4" x14ac:dyDescent="0.25">
      <c r="A2101" s="29" t="s">
        <v>7951</v>
      </c>
      <c r="B2101">
        <v>55130.649999999994</v>
      </c>
      <c r="C2101">
        <v>5480.6099999999979</v>
      </c>
      <c r="D2101" s="34">
        <v>0.12572228543359526</v>
      </c>
    </row>
    <row r="2102" spans="1:4" x14ac:dyDescent="0.25">
      <c r="A2102" s="29" t="s">
        <v>7720</v>
      </c>
      <c r="B2102">
        <v>80442.990000000005</v>
      </c>
      <c r="C2102">
        <v>10931.47</v>
      </c>
      <c r="D2102" s="34">
        <v>0.10784703167706874</v>
      </c>
    </row>
    <row r="2103" spans="1:4" x14ac:dyDescent="0.25">
      <c r="A2103" s="29" t="s">
        <v>7782</v>
      </c>
      <c r="B2103">
        <v>70834.34</v>
      </c>
      <c r="C2103">
        <v>8079.9099999999989</v>
      </c>
      <c r="D2103" s="34">
        <v>0.10174724021840509</v>
      </c>
    </row>
    <row r="2104" spans="1:4" x14ac:dyDescent="0.25">
      <c r="A2104" s="29" t="s">
        <v>9219</v>
      </c>
      <c r="B2104">
        <v>9209961.3800000008</v>
      </c>
      <c r="C2104">
        <v>1799412.8100000035</v>
      </c>
      <c r="D2104" s="34">
        <v>0.18596544353825653</v>
      </c>
    </row>
  </sheetData>
  <conditionalFormatting sqref="I582">
    <cfRule type="cellIs" dxfId="19" priority="1" operator="equal">
      <formula>$H409="Not Achieved"</formula>
    </cfRule>
    <cfRule type="cellIs" dxfId="18" priority="2" operator="equal">
      <formula>$H409="Achieved"</formula>
    </cfRule>
  </conditionalFormatting>
  <pageMargins left="0.7" right="0.7" top="0.75" bottom="0.75" header="0.3" footer="0.3"/>
  <drawing r:id="rId21"/>
  <tableParts count="1">
    <tablePart r:id="rId22"/>
  </tableParts>
  <extLst>
    <ext xmlns:x14="http://schemas.microsoft.com/office/spreadsheetml/2009/9/main" uri="{A8765BA9-456A-4dab-B4F3-ACF838C121DE}">
      <x14:slicerList>
        <x14:slicer r:id="rId2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01"/>
  <sheetViews>
    <sheetView workbookViewId="0">
      <pane ySplit="1" topLeftCell="A2" activePane="bottomLeft" state="frozen"/>
      <selection pane="bottomLeft" activeCell="Z2980" sqref="Z2980"/>
    </sheetView>
  </sheetViews>
  <sheetFormatPr defaultRowHeight="15" x14ac:dyDescent="0.25"/>
  <cols>
    <col min="1" max="1" width="15.85546875" customWidth="1"/>
    <col min="2" max="2" width="18.5703125" style="5" customWidth="1"/>
    <col min="3" max="3" width="11" customWidth="1"/>
    <col min="4" max="4" width="13.42578125" customWidth="1"/>
    <col min="5" max="5" width="22.85546875" customWidth="1"/>
    <col min="6" max="6" width="19.5703125" customWidth="1"/>
    <col min="7" max="11" width="24.42578125" customWidth="1"/>
    <col min="12" max="12" width="17.28515625" customWidth="1"/>
    <col min="13" max="16" width="37.7109375" customWidth="1"/>
    <col min="17" max="17" width="12" customWidth="1"/>
    <col min="18" max="18" width="37.42578125" customWidth="1"/>
    <col min="19" max="19" width="22.42578125" customWidth="1"/>
    <col min="20" max="20" width="18.42578125" customWidth="1"/>
    <col min="21" max="22" width="18.7109375" customWidth="1"/>
    <col min="23" max="23" width="11.5703125" customWidth="1"/>
    <col min="24" max="24" width="13.140625" customWidth="1"/>
    <col min="25" max="25" width="14.5703125" customWidth="1"/>
    <col min="26" max="26" width="20.28515625" customWidth="1"/>
    <col min="27" max="27" width="10.140625" customWidth="1"/>
    <col min="28" max="28" width="15.85546875" customWidth="1"/>
    <col min="29" max="29" width="16.85546875" customWidth="1"/>
    <col min="30" max="30" width="16" customWidth="1"/>
    <col min="31" max="31" width="13.140625" customWidth="1"/>
    <col min="32" max="32" width="18" hidden="1" customWidth="1"/>
    <col min="33" max="33" width="21.28515625" style="34" customWidth="1"/>
    <col min="34" max="34" width="18" customWidth="1"/>
    <col min="35" max="35" width="17.7109375" customWidth="1"/>
    <col min="36" max="36" width="17.140625" customWidth="1"/>
    <col min="37" max="38" width="14.7109375" customWidth="1"/>
    <col min="39" max="39" width="12.42578125" customWidth="1"/>
  </cols>
  <sheetData>
    <row r="1" spans="1:39" x14ac:dyDescent="0.25">
      <c r="A1" s="19" t="s">
        <v>0</v>
      </c>
      <c r="B1" s="20" t="s">
        <v>1</v>
      </c>
      <c r="C1" s="31" t="s">
        <v>9270</v>
      </c>
      <c r="D1" s="31" t="s">
        <v>9271</v>
      </c>
      <c r="E1" s="31" t="s">
        <v>9272</v>
      </c>
      <c r="F1" s="21" t="s">
        <v>2</v>
      </c>
      <c r="G1" s="21" t="s">
        <v>4918</v>
      </c>
      <c r="H1" s="21" t="s">
        <v>4919</v>
      </c>
      <c r="I1" s="21" t="s">
        <v>4923</v>
      </c>
      <c r="J1" s="21" t="s">
        <v>4924</v>
      </c>
      <c r="K1" s="21" t="s">
        <v>4926</v>
      </c>
      <c r="L1" s="21" t="s">
        <v>3</v>
      </c>
      <c r="M1" s="21" t="s">
        <v>7515</v>
      </c>
      <c r="N1" s="31" t="s">
        <v>7516</v>
      </c>
      <c r="O1" s="31" t="s">
        <v>9223</v>
      </c>
      <c r="P1" s="31" t="s">
        <v>7518</v>
      </c>
      <c r="Q1" s="21" t="s">
        <v>4</v>
      </c>
      <c r="R1" s="21" t="s">
        <v>8050</v>
      </c>
      <c r="S1" s="21" t="s">
        <v>8053</v>
      </c>
      <c r="T1" s="21" t="s">
        <v>4925</v>
      </c>
      <c r="U1" s="21" t="s">
        <v>5</v>
      </c>
      <c r="V1" s="21" t="s">
        <v>8240</v>
      </c>
      <c r="W1" s="21" t="s">
        <v>6</v>
      </c>
      <c r="X1" s="21" t="s">
        <v>7</v>
      </c>
      <c r="Y1" s="21" t="s">
        <v>8</v>
      </c>
      <c r="Z1" s="21" t="s">
        <v>9</v>
      </c>
      <c r="AA1" s="21" t="s">
        <v>10</v>
      </c>
      <c r="AB1" s="21" t="s">
        <v>11</v>
      </c>
      <c r="AC1" s="21" t="s">
        <v>12</v>
      </c>
      <c r="AD1" s="21" t="s">
        <v>13</v>
      </c>
      <c r="AE1" s="21" t="s">
        <v>14</v>
      </c>
      <c r="AF1" s="21" t="s">
        <v>9264</v>
      </c>
      <c r="AG1" s="41" t="s">
        <v>9277</v>
      </c>
      <c r="AH1" s="21" t="s">
        <v>15</v>
      </c>
      <c r="AI1" s="21" t="s">
        <v>16</v>
      </c>
      <c r="AJ1" s="21" t="s">
        <v>17</v>
      </c>
      <c r="AK1" s="21" t="s">
        <v>18</v>
      </c>
      <c r="AL1" s="22" t="s">
        <v>9265</v>
      </c>
      <c r="AM1" s="22" t="s">
        <v>19</v>
      </c>
    </row>
    <row r="2" spans="1:39" x14ac:dyDescent="0.25">
      <c r="A2" s="13" t="s">
        <v>20</v>
      </c>
      <c r="B2" s="4">
        <v>45642</v>
      </c>
      <c r="C2" s="2">
        <f>YEAR(Table2[[#This Row],[Invoice Date]])</f>
        <v>2024</v>
      </c>
      <c r="D2" s="2" t="str">
        <f>TEXT(Table2[[#This Row],[Invoice Date]],"mmm")</f>
        <v>Dec</v>
      </c>
      <c r="E2" s="2" t="str">
        <f>Table2[[#This Row],[Store_ID]]&amp;"-"&amp;Table2[[#This Row],[Year]]&amp;"-"&amp;Table2[[#This Row],[Month]]</f>
        <v>STR037-2024-Dec</v>
      </c>
      <c r="F2" s="2" t="s">
        <v>21</v>
      </c>
      <c r="G2" s="2" t="str">
        <f>_xlfn.XLOOKUP(Table2[[#This Row],[Customer_ID]],Table3[Customer_ID],Table3[Customer Name],"Not Found")</f>
        <v>Dhruv Achari</v>
      </c>
      <c r="H2" s="2" t="str">
        <f>_xlfn.XLOOKUP(Table2[[#This Row],[Customer_ID]],Table3[Customer_ID],Table3[Gender],"Female")</f>
        <v>Male</v>
      </c>
      <c r="I2" s="2" t="str">
        <f>_xlfn.XLOOKUP(Table2[[#This Row],[Customer_ID]],Table3[Customer_ID],Table3[City],"Missing Memebership")</f>
        <v>Kollam</v>
      </c>
      <c r="J2" s="2" t="str">
        <f>_xlfn.XLOOKUP(Table2[[#This Row],[Customer_ID]],Table3[Customer_ID],Table3[State],"Karnataka")</f>
        <v>Kerala</v>
      </c>
      <c r="K2" s="2" t="str">
        <f>_xlfn.XLOOKUP(Table2[[#This Row],[Customer_ID]],Table3[Customer_ID],Table3[Membership],"Regular")</f>
        <v>Regular</v>
      </c>
      <c r="L2" s="2" t="s">
        <v>22</v>
      </c>
      <c r="M2" s="2" t="str">
        <f>_xlfn.XLOOKUP(Table2[[#This Row],[Product_ID]],Table4[Product_ID],Table4[Product_Name],"Not Found")</f>
        <v>Pepe Jeans A-Line Kurti White</v>
      </c>
      <c r="N2" s="2" t="str">
        <f>_xlfn.XLOOKUP(Table2[[#This Row],[Product_ID]],Table4[Product_ID],Table4[Category],"Not Found")</f>
        <v>Women Kurtis</v>
      </c>
      <c r="O2" s="2" t="str">
        <f>_xlfn.XLOOKUP(Table2[[#This Row],[Product_ID]],Table4[Product_ID],Table4[Subcategory],"Not Found")</f>
        <v>A-Line Kurti</v>
      </c>
      <c r="P2" s="2" t="str">
        <f>_xlfn.XLOOKUP(Table2[[#This Row],[Product_ID]],Table4[Product_ID],Table4[Brand],"Missing Brand")</f>
        <v>Pepe Jeans</v>
      </c>
      <c r="Q2" s="2" t="s">
        <v>23</v>
      </c>
      <c r="R2" s="2" t="str">
        <f>_xlfn.XLOOKUP(Table2[[#This Row],[Store_ID]],Table6[Store_ID],Table6[Store Name],"Not Found")</f>
        <v>TrendMart Vijayawada High Street</v>
      </c>
      <c r="S2" s="2">
        <f>_xlfn.XLOOKUP(Table2[[#This Row],[Store_ID]],Table6[Store_ID],Table6[Monthly Target],"Missing Target")</f>
        <v>1000000</v>
      </c>
      <c r="T2" s="2" t="str">
        <f>_xlfn.XLOOKUP(Table2[[#This Row],[Store_ID]],Table6[Store_ID],Table6[Region],"Not Found")</f>
        <v>South Zone 3</v>
      </c>
      <c r="U2" s="2" t="s">
        <v>24</v>
      </c>
      <c r="V2" s="2" t="str">
        <f>_xlfn.XLOOKUP(Table2[[#This Row],[Employee_ID]],Table5[Employee_ID],Table5[Employee Name],"Not Found")</f>
        <v>Manoj Ramachandran</v>
      </c>
      <c r="W2" s="2">
        <v>1</v>
      </c>
      <c r="X2" s="2">
        <v>749.84</v>
      </c>
      <c r="Y2" s="2">
        <v>10</v>
      </c>
      <c r="Z2" s="2">
        <v>74.98</v>
      </c>
      <c r="AA2" s="2">
        <v>5</v>
      </c>
      <c r="AB2" s="2">
        <v>33.74</v>
      </c>
      <c r="AC2" s="2">
        <v>708.6</v>
      </c>
      <c r="AD2" s="2">
        <v>496.67</v>
      </c>
      <c r="AE2" s="2">
        <f t="shared" ref="AE2:AE33" si="0">(AC2-AD2-AB2)</f>
        <v>178.19</v>
      </c>
      <c r="AF2" s="2" t="s">
        <v>25</v>
      </c>
      <c r="AG2" s="42">
        <f>IFERROR(Table2[[#This Row],[Profit]]/Table2[[#This Row],[Sales Amount]],0)</f>
        <v>0.25146768275472764</v>
      </c>
      <c r="AH2" s="2" t="str">
        <f>TRIM(Table2[[#This Row],[Payment Modee]])</f>
        <v>UPI</v>
      </c>
      <c r="AI2" s="2" t="s">
        <v>26</v>
      </c>
      <c r="AJ2" s="2" t="s">
        <v>27</v>
      </c>
      <c r="AK2" s="2" t="s">
        <v>28</v>
      </c>
      <c r="AL2" s="16" t="str">
        <f>IF(HOUR(Table2[[#This Row],[Order Time]])&lt;12,"Morning",IF(HOUR(Table2[[#This Row],[Order Time]])&lt;17,"Afternoon",IF(HOUR(Table2[[#This Row],[Order Time]])&lt;21,"Evening","Night")))</f>
        <v>Evening</v>
      </c>
      <c r="AM2" s="16" t="s">
        <v>29</v>
      </c>
    </row>
    <row r="3" spans="1:39" x14ac:dyDescent="0.25">
      <c r="A3" s="13" t="s">
        <v>30</v>
      </c>
      <c r="B3" s="4">
        <v>45578</v>
      </c>
      <c r="C3" s="2">
        <f>YEAR(Table2[[#This Row],[Invoice Date]])</f>
        <v>2024</v>
      </c>
      <c r="D3" s="2" t="str">
        <f>TEXT(Table2[[#This Row],[Invoice Date]],"mmm")</f>
        <v>Oct</v>
      </c>
      <c r="E3" s="2" t="str">
        <f>Table2[[#This Row],[Store_ID]]&amp;"-"&amp;Table2[[#This Row],[Year]]&amp;"-"&amp;Table2[[#This Row],[Month]]</f>
        <v>STR102-2024-Oct</v>
      </c>
      <c r="F3" s="2" t="s">
        <v>31</v>
      </c>
      <c r="G3" s="2" t="str">
        <f>_xlfn.XLOOKUP(Table2[[#This Row],[Customer_ID]],Table3[Customer_ID],Table3[Customer Name],"Not Found")</f>
        <v>Ashok Menon</v>
      </c>
      <c r="H3" s="2" t="str">
        <f>_xlfn.XLOOKUP(Table2[[#This Row],[Customer_ID]],Table3[Customer_ID],Table3[Gender],"Female")</f>
        <v>Male</v>
      </c>
      <c r="I3" s="2" t="str">
        <f>_xlfn.XLOOKUP(Table2[[#This Row],[Customer_ID]],Table3[Customer_ID],Table3[City],"Missing Memebership")</f>
        <v>Tumakuru</v>
      </c>
      <c r="J3" s="2" t="str">
        <f>_xlfn.XLOOKUP(Table2[[#This Row],[Customer_ID]],Table3[Customer_ID],Table3[State],"Karnataka")</f>
        <v>Karnataka</v>
      </c>
      <c r="K3" s="2" t="str">
        <f>_xlfn.XLOOKUP(Table2[[#This Row],[Customer_ID]],Table3[Customer_ID],Table3[Membership],"Regular")</f>
        <v>Regular</v>
      </c>
      <c r="L3" s="2" t="s">
        <v>32</v>
      </c>
      <c r="M3" s="2" t="str">
        <f>_xlfn.XLOOKUP(Table2[[#This Row],[Product_ID]],Table4[Product_ID],Table4[Product_Name],"Not Found")</f>
        <v>Reebok Round Neck Sky Blue</v>
      </c>
      <c r="N3" s="2" t="str">
        <f>_xlfn.XLOOKUP(Table2[[#This Row],[Product_ID]],Table4[Product_ID],Table4[Category],"Not Found")</f>
        <v>Men T-Shirts</v>
      </c>
      <c r="O3" s="2" t="str">
        <f>_xlfn.XLOOKUP(Table2[[#This Row],[Product_ID]],Table4[Product_ID],Table4[Subcategory],"Not Found")</f>
        <v>Round Neck</v>
      </c>
      <c r="P3" s="2" t="str">
        <f>_xlfn.XLOOKUP(Table2[[#This Row],[Product_ID]],Table4[Product_ID],Table4[Brand],"Missing Brand")</f>
        <v>Reebok</v>
      </c>
      <c r="Q3" s="2" t="s">
        <v>33</v>
      </c>
      <c r="R3" s="2" t="str">
        <f>_xlfn.XLOOKUP(Table2[[#This Row],[Store_ID]],Table6[Store_ID],Table6[Store Name],"Not Found")</f>
        <v>TrendMart Tirunelveli High Street</v>
      </c>
      <c r="S3" s="2">
        <f>_xlfn.XLOOKUP(Table2[[#This Row],[Store_ID]],Table6[Store_ID],Table6[Monthly Target],"Missing Target")</f>
        <v>1000000</v>
      </c>
      <c r="T3" s="2" t="str">
        <f>_xlfn.XLOOKUP(Table2[[#This Row],[Store_ID]],Table6[Store_ID],Table6[Region],"Not Found")</f>
        <v>South Zone 1</v>
      </c>
      <c r="U3" s="2" t="s">
        <v>34</v>
      </c>
      <c r="V3" s="2" t="str">
        <f>_xlfn.XLOOKUP(Table2[[#This Row],[Employee_ID]],Table5[Employee_ID],Table5[Employee Name],"Not Found")</f>
        <v>Deepthi Iyengar</v>
      </c>
      <c r="W3" s="2">
        <v>2</v>
      </c>
      <c r="X3" s="2">
        <v>909.55</v>
      </c>
      <c r="Y3" s="2">
        <v>25</v>
      </c>
      <c r="Z3" s="2">
        <v>454.77</v>
      </c>
      <c r="AA3" s="2">
        <v>5</v>
      </c>
      <c r="AB3" s="2">
        <v>68.22</v>
      </c>
      <c r="AC3" s="2">
        <v>1432.55</v>
      </c>
      <c r="AD3" s="2">
        <v>984.22</v>
      </c>
      <c r="AE3" s="2">
        <f t="shared" si="0"/>
        <v>380.1099999999999</v>
      </c>
      <c r="AF3" s="2" t="s">
        <v>35</v>
      </c>
      <c r="AG3" s="42">
        <f>IFERROR(Table2[[#This Row],[Profit]]/Table2[[#This Row],[Sales Amount]],0)</f>
        <v>0.26533803357648944</v>
      </c>
      <c r="AH3" s="2" t="str">
        <f>TRIM(Table2[[#This Row],[Payment Modee]])</f>
        <v>Debit Card</v>
      </c>
      <c r="AI3" s="2" t="s">
        <v>36</v>
      </c>
      <c r="AJ3" s="2" t="s">
        <v>27</v>
      </c>
      <c r="AK3" s="2" t="s">
        <v>37</v>
      </c>
      <c r="AL3" s="16" t="str">
        <f>IF(HOUR(Table2[[#This Row],[Order Time]])&lt;12,"Morning",IF(HOUR(Table2[[#This Row],[Order Time]])&lt;17,"Afternoon",IF(HOUR(Table2[[#This Row],[Order Time]])&lt;21,"Evening","Night")))</f>
        <v>Afternoon</v>
      </c>
      <c r="AM3" s="16" t="s">
        <v>38</v>
      </c>
    </row>
    <row r="4" spans="1:39" x14ac:dyDescent="0.25">
      <c r="A4" s="13" t="s">
        <v>39</v>
      </c>
      <c r="B4" s="4">
        <v>45657</v>
      </c>
      <c r="C4" s="2">
        <f>YEAR(Table2[[#This Row],[Invoice Date]])</f>
        <v>2024</v>
      </c>
      <c r="D4" s="2" t="str">
        <f>TEXT(Table2[[#This Row],[Invoice Date]],"mmm")</f>
        <v>Dec</v>
      </c>
      <c r="E4" s="2" t="str">
        <f>Table2[[#This Row],[Store_ID]]&amp;"-"&amp;Table2[[#This Row],[Year]]&amp;"-"&amp;Table2[[#This Row],[Month]]</f>
        <v>STR011-2024-Dec</v>
      </c>
      <c r="F4" s="2" t="s">
        <v>40</v>
      </c>
      <c r="G4" s="2" t="str">
        <f>_xlfn.XLOOKUP(Table2[[#This Row],[Customer_ID]],Table3[Customer_ID],Table3[Customer Name],"Not Found")</f>
        <v>Deepthi Sundaram</v>
      </c>
      <c r="H4" s="2" t="str">
        <f>_xlfn.XLOOKUP(Table2[[#This Row],[Customer_ID]],Table3[Customer_ID],Table3[Gender],"Female")</f>
        <v>Female</v>
      </c>
      <c r="I4" s="2" t="str">
        <f>_xlfn.XLOOKUP(Table2[[#This Row],[Customer_ID]],Table3[Customer_ID],Table3[City],"Missing Memebership")</f>
        <v>Nellore</v>
      </c>
      <c r="J4" s="2" t="str">
        <f>_xlfn.XLOOKUP(Table2[[#This Row],[Customer_ID]],Table3[Customer_ID],Table3[State],"Karnataka")</f>
        <v>Andhra Pradesh</v>
      </c>
      <c r="K4" s="2" t="str">
        <f>_xlfn.XLOOKUP(Table2[[#This Row],[Customer_ID]],Table3[Customer_ID],Table3[Membership],"Regular")</f>
        <v>Silver</v>
      </c>
      <c r="L4" s="2" t="s">
        <v>41</v>
      </c>
      <c r="M4" s="2" t="str">
        <f>_xlfn.XLOOKUP(Table2[[#This Row],[Product_ID]],Table4[Product_ID],Table4[Product_Name],"Not Found")</f>
        <v>Westside Georgette Saree White</v>
      </c>
      <c r="N4" s="2" t="str">
        <f>_xlfn.XLOOKUP(Table2[[#This Row],[Product_ID]],Table4[Product_ID],Table4[Category],"Not Found")</f>
        <v>Women Sarees</v>
      </c>
      <c r="O4" s="2" t="str">
        <f>_xlfn.XLOOKUP(Table2[[#This Row],[Product_ID]],Table4[Product_ID],Table4[Subcategory],"Not Found")</f>
        <v>Georgette Saree</v>
      </c>
      <c r="P4" s="2" t="str">
        <f>_xlfn.XLOOKUP(Table2[[#This Row],[Product_ID]],Table4[Product_ID],Table4[Brand],"Missing Brand")</f>
        <v>Westside</v>
      </c>
      <c r="Q4" s="2" t="s">
        <v>42</v>
      </c>
      <c r="R4" s="2" t="str">
        <f>_xlfn.XLOOKUP(Table2[[#This Row],[Store_ID]],Table6[Store_ID],Table6[Store Name],"Not Found")</f>
        <v>TrendMart Tirupati Standard</v>
      </c>
      <c r="S4" s="2">
        <f>_xlfn.XLOOKUP(Table2[[#This Row],[Store_ID]],Table6[Store_ID],Table6[Monthly Target],"Missing Target")</f>
        <v>2000000</v>
      </c>
      <c r="T4" s="2" t="str">
        <f>_xlfn.XLOOKUP(Table2[[#This Row],[Store_ID]],Table6[Store_ID],Table6[Region],"Not Found")</f>
        <v>South Zone 3</v>
      </c>
      <c r="U4" s="2" t="s">
        <v>43</v>
      </c>
      <c r="V4" s="2" t="str">
        <f>_xlfn.XLOOKUP(Table2[[#This Row],[Employee_ID]],Table5[Employee_ID],Table5[Employee Name],"Not Found")</f>
        <v>Meena Krishnan</v>
      </c>
      <c r="W4" s="2">
        <v>2</v>
      </c>
      <c r="X4" s="2">
        <v>3872.21</v>
      </c>
      <c r="Y4" s="2">
        <v>0</v>
      </c>
      <c r="Z4" s="2">
        <v>0</v>
      </c>
      <c r="AA4" s="2">
        <v>12</v>
      </c>
      <c r="AB4" s="2">
        <v>929.33</v>
      </c>
      <c r="AC4" s="2">
        <v>8673.75</v>
      </c>
      <c r="AD4" s="2">
        <v>5267.12</v>
      </c>
      <c r="AE4" s="2">
        <f t="shared" si="0"/>
        <v>2477.3000000000002</v>
      </c>
      <c r="AF4" s="2" t="s">
        <v>35</v>
      </c>
      <c r="AG4" s="42">
        <f>IFERROR(Table2[[#This Row],[Profit]]/Table2[[#This Row],[Sales Amount]],0)</f>
        <v>0.28560887735985013</v>
      </c>
      <c r="AH4" s="2" t="str">
        <f>TRIM(Table2[[#This Row],[Payment Modee]])</f>
        <v>Debit Card</v>
      </c>
      <c r="AI4" s="2" t="s">
        <v>36</v>
      </c>
      <c r="AJ4" s="2" t="s">
        <v>27</v>
      </c>
      <c r="AK4" s="2" t="s">
        <v>44</v>
      </c>
      <c r="AL4" s="16" t="str">
        <f>IF(HOUR(Table2[[#This Row],[Order Time]])&lt;12,"Morning",IF(HOUR(Table2[[#This Row],[Order Time]])&lt;17,"Afternoon",IF(HOUR(Table2[[#This Row],[Order Time]])&lt;21,"Evening","Night")))</f>
        <v>Night</v>
      </c>
      <c r="AM4" s="16" t="s">
        <v>29</v>
      </c>
    </row>
    <row r="5" spans="1:39" x14ac:dyDescent="0.25">
      <c r="A5" s="13" t="s">
        <v>45</v>
      </c>
      <c r="B5" s="4">
        <v>45437</v>
      </c>
      <c r="C5" s="2">
        <f>YEAR(Table2[[#This Row],[Invoice Date]])</f>
        <v>2024</v>
      </c>
      <c r="D5" s="2" t="str">
        <f>TEXT(Table2[[#This Row],[Invoice Date]],"mmm")</f>
        <v>May</v>
      </c>
      <c r="E5" s="2" t="str">
        <f>Table2[[#This Row],[Store_ID]]&amp;"-"&amp;Table2[[#This Row],[Year]]&amp;"-"&amp;Table2[[#This Row],[Month]]</f>
        <v>STR078-2024-May</v>
      </c>
      <c r="F5" s="2" t="s">
        <v>46</v>
      </c>
      <c r="G5" s="2" t="str">
        <f>_xlfn.XLOOKUP(Table2[[#This Row],[Customer_ID]],Table3[Customer_ID],Table3[Customer Name],"Not Found")</f>
        <v>Manoj Varma</v>
      </c>
      <c r="H5" s="2" t="str">
        <f>_xlfn.XLOOKUP(Table2[[#This Row],[Customer_ID]],Table3[Customer_ID],Table3[Gender],"Female")</f>
        <v>Male</v>
      </c>
      <c r="I5" s="2" t="str">
        <f>_xlfn.XLOOKUP(Table2[[#This Row],[Customer_ID]],Table3[Customer_ID],Table3[City],"Missing Memebership")</f>
        <v>Vellore</v>
      </c>
      <c r="J5" s="2" t="str">
        <f>_xlfn.XLOOKUP(Table2[[#This Row],[Customer_ID]],Table3[Customer_ID],Table3[State],"Karnataka")</f>
        <v>Tamil Nadu</v>
      </c>
      <c r="K5" s="2" t="str">
        <f>_xlfn.XLOOKUP(Table2[[#This Row],[Customer_ID]],Table3[Customer_ID],Table3[Membership],"Regular")</f>
        <v>Regular</v>
      </c>
      <c r="L5" s="2" t="s">
        <v>47</v>
      </c>
      <c r="M5" s="2" t="str">
        <f>_xlfn.XLOOKUP(Table2[[#This Row],[Product_ID]],Table4[Product_ID],Table4[Product_Name],"Not Found")</f>
        <v>Max Fashion Printed Saree Brown</v>
      </c>
      <c r="N5" s="2" t="str">
        <f>_xlfn.XLOOKUP(Table2[[#This Row],[Product_ID]],Table4[Product_ID],Table4[Category],"Not Found")</f>
        <v>Women Sarees</v>
      </c>
      <c r="O5" s="2" t="str">
        <f>_xlfn.XLOOKUP(Table2[[#This Row],[Product_ID]],Table4[Product_ID],Table4[Subcategory],"Not Found")</f>
        <v>Printed Saree</v>
      </c>
      <c r="P5" s="2" t="str">
        <f>_xlfn.XLOOKUP(Table2[[#This Row],[Product_ID]],Table4[Product_ID],Table4[Brand],"Missing Brand")</f>
        <v>Max Fashion</v>
      </c>
      <c r="Q5" s="2" t="s">
        <v>48</v>
      </c>
      <c r="R5" s="2" t="str">
        <f>_xlfn.XLOOKUP(Table2[[#This Row],[Store_ID]],Table6[Store_ID],Table6[Store Name],"Not Found")</f>
        <v>TrendMart Vellore Standard</v>
      </c>
      <c r="S5" s="2">
        <f>_xlfn.XLOOKUP(Table2[[#This Row],[Store_ID]],Table6[Store_ID],Table6[Monthly Target],"Missing Target")</f>
        <v>1200000</v>
      </c>
      <c r="T5" s="2" t="str">
        <f>_xlfn.XLOOKUP(Table2[[#This Row],[Store_ID]],Table6[Store_ID],Table6[Region],"Not Found")</f>
        <v>South Zone 1</v>
      </c>
      <c r="U5" s="2" t="s">
        <v>49</v>
      </c>
      <c r="V5" s="2" t="str">
        <f>_xlfn.XLOOKUP(Table2[[#This Row],[Employee_ID]],Table5[Employee_ID],Table5[Employee Name],"Not Found")</f>
        <v>Jyothi Prasad</v>
      </c>
      <c r="W5" s="2">
        <v>4</v>
      </c>
      <c r="X5" s="2">
        <v>4857.75</v>
      </c>
      <c r="Y5" s="2">
        <v>20</v>
      </c>
      <c r="Z5" s="2">
        <v>3886.2</v>
      </c>
      <c r="AA5" s="2">
        <v>12</v>
      </c>
      <c r="AB5" s="2">
        <v>1865.38</v>
      </c>
      <c r="AC5" s="2">
        <v>17410.18</v>
      </c>
      <c r="AD5" s="2">
        <v>13483.2</v>
      </c>
      <c r="AE5" s="2">
        <f t="shared" si="0"/>
        <v>2061.5999999999995</v>
      </c>
      <c r="AF5" s="2" t="s">
        <v>25</v>
      </c>
      <c r="AG5" s="42">
        <f>IFERROR(Table2[[#This Row],[Profit]]/Table2[[#This Row],[Sales Amount]],0)</f>
        <v>0.11841347992955842</v>
      </c>
      <c r="AH5" s="2" t="str">
        <f>TRIM(Table2[[#This Row],[Payment Modee]])</f>
        <v>UPI</v>
      </c>
      <c r="AI5" s="2" t="s">
        <v>36</v>
      </c>
      <c r="AJ5" s="2" t="s">
        <v>27</v>
      </c>
      <c r="AK5" s="2" t="s">
        <v>50</v>
      </c>
      <c r="AL5" s="16" t="str">
        <f>IF(HOUR(Table2[[#This Row],[Order Time]])&lt;12,"Morning",IF(HOUR(Table2[[#This Row],[Order Time]])&lt;17,"Afternoon",IF(HOUR(Table2[[#This Row],[Order Time]])&lt;21,"Evening","Night")))</f>
        <v>Afternoon</v>
      </c>
      <c r="AM5" s="16" t="s">
        <v>38</v>
      </c>
    </row>
    <row r="6" spans="1:39" x14ac:dyDescent="0.25">
      <c r="A6" s="13" t="s">
        <v>51</v>
      </c>
      <c r="B6" s="4">
        <v>45487</v>
      </c>
      <c r="C6" s="2">
        <f>YEAR(Table2[[#This Row],[Invoice Date]])</f>
        <v>2024</v>
      </c>
      <c r="D6" s="2" t="str">
        <f>TEXT(Table2[[#This Row],[Invoice Date]],"mmm")</f>
        <v>Jul</v>
      </c>
      <c r="E6" s="2" t="str">
        <f>Table2[[#This Row],[Store_ID]]&amp;"-"&amp;Table2[[#This Row],[Year]]&amp;"-"&amp;Table2[[#This Row],[Month]]</f>
        <v>STR058-2024-Jul</v>
      </c>
      <c r="F6" s="2" t="s">
        <v>52</v>
      </c>
      <c r="G6" s="2" t="str">
        <f>_xlfn.XLOOKUP(Table2[[#This Row],[Customer_ID]],Table3[Customer_ID],Table3[Customer Name],"Not Found")</f>
        <v>Gayathri Srinivasan</v>
      </c>
      <c r="H6" s="2" t="str">
        <f>_xlfn.XLOOKUP(Table2[[#This Row],[Customer_ID]],Table3[Customer_ID],Table3[Gender],"Female")</f>
        <v>Female</v>
      </c>
      <c r="I6" s="2" t="str">
        <f>_xlfn.XLOOKUP(Table2[[#This Row],[Customer_ID]],Table3[Customer_ID],Table3[City],"Missing Memebership")</f>
        <v>Vijayawada</v>
      </c>
      <c r="J6" s="2" t="str">
        <f>_xlfn.XLOOKUP(Table2[[#This Row],[Customer_ID]],Table3[Customer_ID],Table3[State],"Karnataka")</f>
        <v>Andhra Pradesh</v>
      </c>
      <c r="K6" s="2" t="str">
        <f>_xlfn.XLOOKUP(Table2[[#This Row],[Customer_ID]],Table3[Customer_ID],Table3[Membership],"Regular")</f>
        <v>Regular</v>
      </c>
      <c r="L6" s="2" t="s">
        <v>53</v>
      </c>
      <c r="M6" s="2" t="str">
        <f>_xlfn.XLOOKUP(Table2[[#This Row],[Product_ID]],Table4[Product_ID],Table4[Product_Name],"Not Found")</f>
        <v>Reebok Printed Kurti Wine</v>
      </c>
      <c r="N6" s="2" t="str">
        <f>_xlfn.XLOOKUP(Table2[[#This Row],[Product_ID]],Table4[Product_ID],Table4[Category],"Not Found")</f>
        <v>Women Kurtis</v>
      </c>
      <c r="O6" s="2" t="str">
        <f>_xlfn.XLOOKUP(Table2[[#This Row],[Product_ID]],Table4[Product_ID],Table4[Subcategory],"Not Found")</f>
        <v>Printed Kurti</v>
      </c>
      <c r="P6" s="2" t="str">
        <f>_xlfn.XLOOKUP(Table2[[#This Row],[Product_ID]],Table4[Product_ID],Table4[Brand],"Missing Brand")</f>
        <v>Reebok</v>
      </c>
      <c r="Q6" s="2" t="s">
        <v>54</v>
      </c>
      <c r="R6" s="2" t="str">
        <f>_xlfn.XLOOKUP(Table2[[#This Row],[Store_ID]],Table6[Store_ID],Table6[Store Name],"Not Found")</f>
        <v>TrendMart Thoothukudi Flagship</v>
      </c>
      <c r="S6" s="2">
        <f>_xlfn.XLOOKUP(Table2[[#This Row],[Store_ID]],Table6[Store_ID],Table6[Monthly Target],"Missing Target")</f>
        <v>1200000</v>
      </c>
      <c r="T6" s="2" t="str">
        <f>_xlfn.XLOOKUP(Table2[[#This Row],[Store_ID]],Table6[Store_ID],Table6[Region],"Not Found")</f>
        <v>South Zone 1</v>
      </c>
      <c r="U6" s="2" t="s">
        <v>55</v>
      </c>
      <c r="V6" s="2" t="str">
        <f>_xlfn.XLOOKUP(Table2[[#This Row],[Employee_ID]],Table5[Employee_ID],Table5[Employee Name],"Not Found")</f>
        <v>Padma Gounder</v>
      </c>
      <c r="W6" s="2">
        <v>1</v>
      </c>
      <c r="X6" s="2">
        <v>874.25</v>
      </c>
      <c r="Y6" s="2">
        <v>0</v>
      </c>
      <c r="Z6" s="2">
        <v>0</v>
      </c>
      <c r="AA6" s="2">
        <v>5</v>
      </c>
      <c r="AB6" s="2">
        <v>43.71</v>
      </c>
      <c r="AC6" s="2">
        <v>917.96</v>
      </c>
      <c r="AD6" s="2">
        <v>539.76</v>
      </c>
      <c r="AE6" s="2">
        <f t="shared" si="0"/>
        <v>334.49000000000007</v>
      </c>
      <c r="AF6" s="2" t="s">
        <v>56</v>
      </c>
      <c r="AG6" s="42">
        <f>IFERROR(Table2[[#This Row],[Profit]]/Table2[[#This Row],[Sales Amount]],0)</f>
        <v>0.36438406902261544</v>
      </c>
      <c r="AH6" s="2" t="str">
        <f>TRIM(Table2[[#This Row],[Payment Modee]])</f>
        <v>Credit Card</v>
      </c>
      <c r="AI6" s="2" t="s">
        <v>26</v>
      </c>
      <c r="AJ6" s="2" t="s">
        <v>27</v>
      </c>
      <c r="AK6" s="2" t="s">
        <v>57</v>
      </c>
      <c r="AL6" s="16" t="str">
        <f>IF(HOUR(Table2[[#This Row],[Order Time]])&lt;12,"Morning",IF(HOUR(Table2[[#This Row],[Order Time]])&lt;17,"Afternoon",IF(HOUR(Table2[[#This Row],[Order Time]])&lt;21,"Evening","Night")))</f>
        <v>Night</v>
      </c>
      <c r="AM6" s="16" t="s">
        <v>38</v>
      </c>
    </row>
    <row r="7" spans="1:39" x14ac:dyDescent="0.25">
      <c r="A7" s="13" t="s">
        <v>58</v>
      </c>
      <c r="B7" s="4">
        <v>45704</v>
      </c>
      <c r="C7" s="2">
        <f>YEAR(Table2[[#This Row],[Invoice Date]])</f>
        <v>2025</v>
      </c>
      <c r="D7" s="2" t="str">
        <f>TEXT(Table2[[#This Row],[Invoice Date]],"mmm")</f>
        <v>Feb</v>
      </c>
      <c r="E7" s="2" t="str">
        <f>Table2[[#This Row],[Store_ID]]&amp;"-"&amp;Table2[[#This Row],[Year]]&amp;"-"&amp;Table2[[#This Row],[Month]]</f>
        <v>STR074-2025-Feb</v>
      </c>
      <c r="F7" s="2" t="s">
        <v>59</v>
      </c>
      <c r="G7" s="2" t="str">
        <f>_xlfn.XLOOKUP(Table2[[#This Row],[Customer_ID]],Table3[Customer_ID],Table3[Customer Name],"Not Found")</f>
        <v>Hari Kamath</v>
      </c>
      <c r="H7" s="2" t="str">
        <f>_xlfn.XLOOKUP(Table2[[#This Row],[Customer_ID]],Table3[Customer_ID],Table3[Gender],"Female")</f>
        <v>Male</v>
      </c>
      <c r="I7" s="2" t="str">
        <f>_xlfn.XLOOKUP(Table2[[#This Row],[Customer_ID]],Table3[Customer_ID],Table3[City],"Missing Memebership")</f>
        <v>Tirupati</v>
      </c>
      <c r="J7" s="2" t="str">
        <f>_xlfn.XLOOKUP(Table2[[#This Row],[Customer_ID]],Table3[Customer_ID],Table3[State],"Karnataka")</f>
        <v>Andhra Pradesh</v>
      </c>
      <c r="K7" s="2" t="str">
        <f>_xlfn.XLOOKUP(Table2[[#This Row],[Customer_ID]],Table3[Customer_ID],Table3[Membership],"Regular")</f>
        <v>Platinum</v>
      </c>
      <c r="L7" s="2" t="s">
        <v>60</v>
      </c>
      <c r="M7" s="2" t="str">
        <f>_xlfn.XLOOKUP(Table2[[#This Row],[Product_ID]],Table4[Product_ID],Table4[Product_Name],"Not Found")</f>
        <v>US Polo Assn Formal Shoes Red</v>
      </c>
      <c r="N7" s="2" t="str">
        <f>_xlfn.XLOOKUP(Table2[[#This Row],[Product_ID]],Table4[Product_ID],Table4[Category],"Not Found")</f>
        <v>Footwear</v>
      </c>
      <c r="O7" s="2" t="str">
        <f>_xlfn.XLOOKUP(Table2[[#This Row],[Product_ID]],Table4[Product_ID],Table4[Subcategory],"Not Found")</f>
        <v>Formal Shoes</v>
      </c>
      <c r="P7" s="2" t="str">
        <f>_xlfn.XLOOKUP(Table2[[#This Row],[Product_ID]],Table4[Product_ID],Table4[Brand],"Missing Brand")</f>
        <v>US Polo Assn</v>
      </c>
      <c r="Q7" s="2" t="s">
        <v>61</v>
      </c>
      <c r="R7" s="2" t="str">
        <f>_xlfn.XLOOKUP(Table2[[#This Row],[Store_ID]],Table6[Store_ID],Table6[Store Name],"Not Found")</f>
        <v>TrendMart Kurnool High Street</v>
      </c>
      <c r="S7" s="2">
        <f>_xlfn.XLOOKUP(Table2[[#This Row],[Store_ID]],Table6[Store_ID],Table6[Monthly Target],"Missing Target")</f>
        <v>1200000</v>
      </c>
      <c r="T7" s="2" t="str">
        <f>_xlfn.XLOOKUP(Table2[[#This Row],[Store_ID]],Table6[Store_ID],Table6[Region],"Not Found")</f>
        <v>South Zone 3</v>
      </c>
      <c r="U7" s="2" t="s">
        <v>62</v>
      </c>
      <c r="V7" s="2" t="str">
        <f>_xlfn.XLOOKUP(Table2[[#This Row],[Employee_ID]],Table5[Employee_ID],Table5[Employee Name],"Not Found")</f>
        <v>Rahul Krishnan</v>
      </c>
      <c r="W7" s="2">
        <v>2</v>
      </c>
      <c r="X7" s="2">
        <v>3390.61</v>
      </c>
      <c r="Y7" s="2">
        <v>30</v>
      </c>
      <c r="Z7" s="2">
        <v>2034.37</v>
      </c>
      <c r="AA7" s="2">
        <v>12</v>
      </c>
      <c r="AB7" s="2">
        <v>569.62</v>
      </c>
      <c r="AC7" s="2">
        <v>5316.47</v>
      </c>
      <c r="AD7" s="2">
        <v>4849.24</v>
      </c>
      <c r="AE7" s="2">
        <f t="shared" si="0"/>
        <v>-102.38999999999953</v>
      </c>
      <c r="AF7" s="2" t="s">
        <v>56</v>
      </c>
      <c r="AG7" s="42">
        <f>IFERROR(Table2[[#This Row],[Profit]]/Table2[[#This Row],[Sales Amount]],0)</f>
        <v>-1.925901961263762E-2</v>
      </c>
      <c r="AH7" s="2" t="str">
        <f>TRIM(Table2[[#This Row],[Payment Modee]])</f>
        <v>Credit Card</v>
      </c>
      <c r="AI7" s="2" t="s">
        <v>26</v>
      </c>
      <c r="AJ7" s="2" t="s">
        <v>27</v>
      </c>
      <c r="AK7" s="2" t="s">
        <v>63</v>
      </c>
      <c r="AL7" s="16" t="str">
        <f>IF(HOUR(Table2[[#This Row],[Order Time]])&lt;12,"Morning",IF(HOUR(Table2[[#This Row],[Order Time]])&lt;17,"Afternoon",IF(HOUR(Table2[[#This Row],[Order Time]])&lt;21,"Evening","Night")))</f>
        <v>Morning</v>
      </c>
      <c r="AM7" s="16" t="s">
        <v>38</v>
      </c>
    </row>
    <row r="8" spans="1:39" x14ac:dyDescent="0.25">
      <c r="A8" s="13" t="s">
        <v>64</v>
      </c>
      <c r="B8" s="4">
        <v>45457</v>
      </c>
      <c r="C8" s="2">
        <f>YEAR(Table2[[#This Row],[Invoice Date]])</f>
        <v>2024</v>
      </c>
      <c r="D8" s="2" t="str">
        <f>TEXT(Table2[[#This Row],[Invoice Date]],"mmm")</f>
        <v>Jun</v>
      </c>
      <c r="E8" s="2" t="str">
        <f>Table2[[#This Row],[Store_ID]]&amp;"-"&amp;Table2[[#This Row],[Year]]&amp;"-"&amp;Table2[[#This Row],[Month]]</f>
        <v>STR062-2024-Jun</v>
      </c>
      <c r="F8" s="2" t="s">
        <v>65</v>
      </c>
      <c r="G8" s="2" t="str">
        <f>_xlfn.XLOOKUP(Table2[[#This Row],[Customer_ID]],Table3[Customer_ID],Table3[Customer Name],"Not Found")</f>
        <v>Yamini Srinivasan</v>
      </c>
      <c r="H8" s="2" t="str">
        <f>_xlfn.XLOOKUP(Table2[[#This Row],[Customer_ID]],Table3[Customer_ID],Table3[Gender],"Female")</f>
        <v>Female</v>
      </c>
      <c r="I8" s="2" t="str">
        <f>_xlfn.XLOOKUP(Table2[[#This Row],[Customer_ID]],Table3[Customer_ID],Table3[City],"Missing Memebership")</f>
        <v>Alappuzha</v>
      </c>
      <c r="J8" s="2" t="str">
        <f>_xlfn.XLOOKUP(Table2[[#This Row],[Customer_ID]],Table3[Customer_ID],Table3[State],"Karnataka")</f>
        <v>Kerala</v>
      </c>
      <c r="K8" s="2" t="str">
        <f>_xlfn.XLOOKUP(Table2[[#This Row],[Customer_ID]],Table3[Customer_ID],Table3[Membership],"Regular")</f>
        <v>Silver</v>
      </c>
      <c r="L8" s="2" t="s">
        <v>66</v>
      </c>
      <c r="M8" s="2" t="str">
        <f>_xlfn.XLOOKUP(Table2[[#This Row],[Product_ID]],Table4[Product_ID],Table4[Product_Name],"Not Found")</f>
        <v>US Polo Assn Track Suit Maroon</v>
      </c>
      <c r="N8" s="2" t="str">
        <f>_xlfn.XLOOKUP(Table2[[#This Row],[Product_ID]],Table4[Product_ID],Table4[Category],"Not Found")</f>
        <v>Sportswear</v>
      </c>
      <c r="O8" s="2" t="str">
        <f>_xlfn.XLOOKUP(Table2[[#This Row],[Product_ID]],Table4[Product_ID],Table4[Subcategory],"Not Found")</f>
        <v>Track Suit</v>
      </c>
      <c r="P8" s="2" t="str">
        <f>_xlfn.XLOOKUP(Table2[[#This Row],[Product_ID]],Table4[Product_ID],Table4[Brand],"Missing Brand")</f>
        <v>US Polo Assn</v>
      </c>
      <c r="Q8" s="2" t="s">
        <v>67</v>
      </c>
      <c r="R8" s="2" t="str">
        <f>_xlfn.XLOOKUP(Table2[[#This Row],[Store_ID]],Table6[Store_ID],Table6[Store Name],"Not Found")</f>
        <v>TrendMart Vijayawada Standard</v>
      </c>
      <c r="S8" s="2">
        <f>_xlfn.XLOOKUP(Table2[[#This Row],[Store_ID]],Table6[Store_ID],Table6[Monthly Target],"Missing Target")</f>
        <v>1000000</v>
      </c>
      <c r="T8" s="2" t="str">
        <f>_xlfn.XLOOKUP(Table2[[#This Row],[Store_ID]],Table6[Store_ID],Table6[Region],"Not Found")</f>
        <v>South Zone 3</v>
      </c>
      <c r="U8" s="2" t="s">
        <v>68</v>
      </c>
      <c r="V8" s="2" t="str">
        <f>_xlfn.XLOOKUP(Table2[[#This Row],[Employee_ID]],Table5[Employee_ID],Table5[Employee Name],"Not Found")</f>
        <v>Praveen Gupta</v>
      </c>
      <c r="W8" s="2">
        <v>4</v>
      </c>
      <c r="X8" s="2">
        <v>1474.99</v>
      </c>
      <c r="Y8" s="2">
        <v>0</v>
      </c>
      <c r="Z8" s="2">
        <v>0</v>
      </c>
      <c r="AA8" s="2">
        <v>12</v>
      </c>
      <c r="AB8" s="2">
        <v>708</v>
      </c>
      <c r="AC8" s="2">
        <v>6607.96</v>
      </c>
      <c r="AD8" s="2">
        <v>4594.6400000000003</v>
      </c>
      <c r="AE8" s="2">
        <f t="shared" si="0"/>
        <v>1305.3199999999997</v>
      </c>
      <c r="AF8" s="2" t="s">
        <v>69</v>
      </c>
      <c r="AG8" s="42">
        <f>IFERROR(Table2[[#This Row],[Profit]]/Table2[[#This Row],[Sales Amount]],0)</f>
        <v>0.19753751536026243</v>
      </c>
      <c r="AH8" s="2" t="str">
        <f>TRIM(Table2[[#This Row],[Payment Modee]])</f>
        <v>Cash</v>
      </c>
      <c r="AI8" s="2" t="s">
        <v>26</v>
      </c>
      <c r="AJ8" s="2" t="s">
        <v>27</v>
      </c>
      <c r="AK8" s="2" t="s">
        <v>70</v>
      </c>
      <c r="AL8" s="16" t="str">
        <f>IF(HOUR(Table2[[#This Row],[Order Time]])&lt;12,"Morning",IF(HOUR(Table2[[#This Row],[Order Time]])&lt;17,"Afternoon",IF(HOUR(Table2[[#This Row],[Order Time]])&lt;21,"Evening","Night")))</f>
        <v>Evening</v>
      </c>
      <c r="AM8" s="16" t="s">
        <v>29</v>
      </c>
    </row>
    <row r="9" spans="1:39" x14ac:dyDescent="0.25">
      <c r="A9" s="13" t="s">
        <v>71</v>
      </c>
      <c r="B9" s="4">
        <v>45678</v>
      </c>
      <c r="C9" s="2">
        <f>YEAR(Table2[[#This Row],[Invoice Date]])</f>
        <v>2025</v>
      </c>
      <c r="D9" s="2" t="str">
        <f>TEXT(Table2[[#This Row],[Invoice Date]],"mmm")</f>
        <v>Jan</v>
      </c>
      <c r="E9" s="2" t="str">
        <f>Table2[[#This Row],[Store_ID]]&amp;"-"&amp;Table2[[#This Row],[Year]]&amp;"-"&amp;Table2[[#This Row],[Month]]</f>
        <v>STR084-2025-Jan</v>
      </c>
      <c r="F9" s="2" t="s">
        <v>72</v>
      </c>
      <c r="G9" s="2" t="str">
        <f>_xlfn.XLOOKUP(Table2[[#This Row],[Customer_ID]],Table3[Customer_ID],Table3[Customer Name],"Not Found")</f>
        <v>Srinivas Prasad</v>
      </c>
      <c r="H9" s="2" t="str">
        <f>_xlfn.XLOOKUP(Table2[[#This Row],[Customer_ID]],Table3[Customer_ID],Table3[Gender],"Female")</f>
        <v>Male</v>
      </c>
      <c r="I9" s="2" t="str">
        <f>_xlfn.XLOOKUP(Table2[[#This Row],[Customer_ID]],Table3[Customer_ID],Table3[City],"Missing Memebership")</f>
        <v>Kannur</v>
      </c>
      <c r="J9" s="2" t="str">
        <f>_xlfn.XLOOKUP(Table2[[#This Row],[Customer_ID]],Table3[Customer_ID],Table3[State],"Karnataka")</f>
        <v>Kerala</v>
      </c>
      <c r="K9" s="2" t="str">
        <f>_xlfn.XLOOKUP(Table2[[#This Row],[Customer_ID]],Table3[Customer_ID],Table3[Membership],"Regular")</f>
        <v>Silver</v>
      </c>
      <c r="L9" s="2" t="s">
        <v>73</v>
      </c>
      <c r="M9" s="2" t="str">
        <f>_xlfn.XLOOKUP(Table2[[#This Row],[Product_ID]],Table4[Product_ID],Table4[Product_Name],"Not Found")</f>
        <v>Metro Shoes Slim Fit Wine</v>
      </c>
      <c r="N9" s="2" t="str">
        <f>_xlfn.XLOOKUP(Table2[[#This Row],[Product_ID]],Table4[Product_ID],Table4[Category],"Not Found")</f>
        <v>Men Jeans</v>
      </c>
      <c r="O9" s="2" t="str">
        <f>_xlfn.XLOOKUP(Table2[[#This Row],[Product_ID]],Table4[Product_ID],Table4[Subcategory],"Not Found")</f>
        <v>Slim Fit</v>
      </c>
      <c r="P9" s="2" t="str">
        <f>_xlfn.XLOOKUP(Table2[[#This Row],[Product_ID]],Table4[Product_ID],Table4[Brand],"Missing Brand")</f>
        <v>Metro Shoes</v>
      </c>
      <c r="Q9" s="2" t="s">
        <v>74</v>
      </c>
      <c r="R9" s="2" t="str">
        <f>_xlfn.XLOOKUP(Table2[[#This Row],[Store_ID]],Table6[Store_ID],Table6[Store Name],"Not Found")</f>
        <v>TrendMart Tirupati High Street</v>
      </c>
      <c r="S9" s="2">
        <f>_xlfn.XLOOKUP(Table2[[#This Row],[Store_ID]],Table6[Store_ID],Table6[Monthly Target],"Missing Target")</f>
        <v>2000000</v>
      </c>
      <c r="T9" s="2" t="str">
        <f>_xlfn.XLOOKUP(Table2[[#This Row],[Store_ID]],Table6[Store_ID],Table6[Region],"Not Found")</f>
        <v>South Zone 3</v>
      </c>
      <c r="U9" s="2" t="s">
        <v>75</v>
      </c>
      <c r="V9" s="2" t="str">
        <f>_xlfn.XLOOKUP(Table2[[#This Row],[Employee_ID]],Table5[Employee_ID],Table5[Employee Name],"Not Found")</f>
        <v>Chandran Krishnan</v>
      </c>
      <c r="W9" s="2">
        <v>1</v>
      </c>
      <c r="X9" s="2">
        <v>1407.12</v>
      </c>
      <c r="Y9" s="2">
        <v>0</v>
      </c>
      <c r="Z9" s="2">
        <v>0</v>
      </c>
      <c r="AA9" s="2">
        <v>12</v>
      </c>
      <c r="AB9" s="2">
        <v>168.85</v>
      </c>
      <c r="AC9" s="2">
        <v>1575.97</v>
      </c>
      <c r="AD9" s="2">
        <v>1067.72</v>
      </c>
      <c r="AE9" s="2">
        <f t="shared" si="0"/>
        <v>339.4</v>
      </c>
      <c r="AF9" s="2" t="s">
        <v>25</v>
      </c>
      <c r="AG9" s="42">
        <f>IFERROR(Table2[[#This Row],[Profit]]/Table2[[#This Row],[Sales Amount]],0)</f>
        <v>0.21535942943076325</v>
      </c>
      <c r="AH9" s="2" t="str">
        <f>TRIM(Table2[[#This Row],[Payment Modee]])</f>
        <v>UPI</v>
      </c>
      <c r="AI9" s="2" t="s">
        <v>26</v>
      </c>
      <c r="AJ9" s="2" t="s">
        <v>27</v>
      </c>
      <c r="AK9" s="2" t="s">
        <v>76</v>
      </c>
      <c r="AL9" s="16" t="str">
        <f>IF(HOUR(Table2[[#This Row],[Order Time]])&lt;12,"Morning",IF(HOUR(Table2[[#This Row],[Order Time]])&lt;17,"Afternoon",IF(HOUR(Table2[[#This Row],[Order Time]])&lt;21,"Evening","Night")))</f>
        <v>Night</v>
      </c>
      <c r="AM9" s="16" t="s">
        <v>29</v>
      </c>
    </row>
    <row r="10" spans="1:39" x14ac:dyDescent="0.25">
      <c r="A10" s="13" t="s">
        <v>77</v>
      </c>
      <c r="B10" s="4">
        <v>45541</v>
      </c>
      <c r="C10" s="2">
        <f>YEAR(Table2[[#This Row],[Invoice Date]])</f>
        <v>2024</v>
      </c>
      <c r="D10" s="2" t="str">
        <f>TEXT(Table2[[#This Row],[Invoice Date]],"mmm")</f>
        <v>Sep</v>
      </c>
      <c r="E10" s="2" t="str">
        <f>Table2[[#This Row],[Store_ID]]&amp;"-"&amp;Table2[[#This Row],[Year]]&amp;"-"&amp;Table2[[#This Row],[Month]]</f>
        <v>STR021-2024-Sep</v>
      </c>
      <c r="F10" s="2" t="s">
        <v>78</v>
      </c>
      <c r="G10" s="2" t="str">
        <f>_xlfn.XLOOKUP(Table2[[#This Row],[Customer_ID]],Table3[Customer_ID],Table3[Customer Name],"Not Found")</f>
        <v>Rahul Yadav</v>
      </c>
      <c r="H10" s="2" t="str">
        <f>_xlfn.XLOOKUP(Table2[[#This Row],[Customer_ID]],Table3[Customer_ID],Table3[Gender],"Female")</f>
        <v>Male</v>
      </c>
      <c r="I10" s="2" t="str">
        <f>_xlfn.XLOOKUP(Table2[[#This Row],[Customer_ID]],Table3[Customer_ID],Table3[City],"Missing Memebership")</f>
        <v>Alappuzha</v>
      </c>
      <c r="J10" s="2" t="str">
        <f>_xlfn.XLOOKUP(Table2[[#This Row],[Customer_ID]],Table3[Customer_ID],Table3[State],"Karnataka")</f>
        <v>Kerala</v>
      </c>
      <c r="K10" s="2" t="str">
        <f>_xlfn.XLOOKUP(Table2[[#This Row],[Customer_ID]],Table3[Customer_ID],Table3[Membership],"Regular")</f>
        <v>Gold</v>
      </c>
      <c r="L10" s="2" t="s">
        <v>79</v>
      </c>
      <c r="M10" s="2" t="str">
        <f>_xlfn.XLOOKUP(Table2[[#This Row],[Product_ID]],Table4[Product_ID],Table4[Product_Name],"Not Found")</f>
        <v>Arrow Sunglasses Red</v>
      </c>
      <c r="N10" s="2" t="str">
        <f>_xlfn.XLOOKUP(Table2[[#This Row],[Product_ID]],Table4[Product_ID],Table4[Category],"Not Found")</f>
        <v>Accessories</v>
      </c>
      <c r="O10" s="2" t="str">
        <f>_xlfn.XLOOKUP(Table2[[#This Row],[Product_ID]],Table4[Product_ID],Table4[Subcategory],"Not Found")</f>
        <v>Sunglasses</v>
      </c>
      <c r="P10" s="2" t="str">
        <f>_xlfn.XLOOKUP(Table2[[#This Row],[Product_ID]],Table4[Product_ID],Table4[Brand],"Missing Brand")</f>
        <v>Arrow</v>
      </c>
      <c r="Q10" s="2" t="s">
        <v>80</v>
      </c>
      <c r="R10" s="2" t="str">
        <f>_xlfn.XLOOKUP(Table2[[#This Row],[Store_ID]],Table6[Store_ID],Table6[Store Name],"Not Found")</f>
        <v>TrendMart Kozhikode Standard</v>
      </c>
      <c r="S10" s="2">
        <f>_xlfn.XLOOKUP(Table2[[#This Row],[Store_ID]],Table6[Store_ID],Table6[Monthly Target],"Missing Target")</f>
        <v>2000000</v>
      </c>
      <c r="T10" s="2" t="str">
        <f>_xlfn.XLOOKUP(Table2[[#This Row],[Store_ID]],Table6[Store_ID],Table6[Region],"Not Found")</f>
        <v>South Zone 1</v>
      </c>
      <c r="U10" s="2" t="s">
        <v>81</v>
      </c>
      <c r="V10" s="2" t="str">
        <f>_xlfn.XLOOKUP(Table2[[#This Row],[Employee_ID]],Table5[Employee_ID],Table5[Employee Name],"Not Found")</f>
        <v>Charulatha Kumar</v>
      </c>
      <c r="W10" s="2">
        <v>5</v>
      </c>
      <c r="X10" s="2">
        <v>851.61</v>
      </c>
      <c r="Y10" s="2">
        <v>5</v>
      </c>
      <c r="Z10" s="2">
        <v>212.9</v>
      </c>
      <c r="AA10" s="2">
        <v>5</v>
      </c>
      <c r="AB10" s="2">
        <v>202.26</v>
      </c>
      <c r="AC10" s="2">
        <v>4247.41</v>
      </c>
      <c r="AD10" s="2">
        <v>2443</v>
      </c>
      <c r="AE10" s="2">
        <f t="shared" si="0"/>
        <v>1602.1499999999999</v>
      </c>
      <c r="AF10" s="2" t="s">
        <v>35</v>
      </c>
      <c r="AG10" s="42">
        <f>IFERROR(Table2[[#This Row],[Profit]]/Table2[[#This Row],[Sales Amount]],0)</f>
        <v>0.37720634457233937</v>
      </c>
      <c r="AH10" s="2" t="str">
        <f>TRIM(Table2[[#This Row],[Payment Modee]])</f>
        <v>Debit Card</v>
      </c>
      <c r="AI10" s="2" t="s">
        <v>26</v>
      </c>
      <c r="AJ10" s="2" t="s">
        <v>27</v>
      </c>
      <c r="AK10" s="2" t="s">
        <v>82</v>
      </c>
      <c r="AL10" s="16" t="str">
        <f>IF(HOUR(Table2[[#This Row],[Order Time]])&lt;12,"Morning",IF(HOUR(Table2[[#This Row],[Order Time]])&lt;17,"Afternoon",IF(HOUR(Table2[[#This Row],[Order Time]])&lt;21,"Evening","Night")))</f>
        <v>Evening</v>
      </c>
      <c r="AM10" s="16" t="s">
        <v>29</v>
      </c>
    </row>
    <row r="11" spans="1:39" x14ac:dyDescent="0.25">
      <c r="A11" s="13" t="s">
        <v>83</v>
      </c>
      <c r="B11" s="4">
        <v>45583</v>
      </c>
      <c r="C11" s="2">
        <f>YEAR(Table2[[#This Row],[Invoice Date]])</f>
        <v>2024</v>
      </c>
      <c r="D11" s="2" t="str">
        <f>TEXT(Table2[[#This Row],[Invoice Date]],"mmm")</f>
        <v>Oct</v>
      </c>
      <c r="E11" s="2" t="str">
        <f>Table2[[#This Row],[Store_ID]]&amp;"-"&amp;Table2[[#This Row],[Year]]&amp;"-"&amp;Table2[[#This Row],[Month]]</f>
        <v>STR085-2024-Oct</v>
      </c>
      <c r="F11" s="2" t="s">
        <v>84</v>
      </c>
      <c r="G11" s="2" t="str">
        <f>_xlfn.XLOOKUP(Table2[[#This Row],[Customer_ID]],Table3[Customer_ID],Table3[Customer Name],"Not Found")</f>
        <v>Nandini Gopalakrishnan</v>
      </c>
      <c r="H11" s="2" t="str">
        <f>_xlfn.XLOOKUP(Table2[[#This Row],[Customer_ID]],Table3[Customer_ID],Table3[Gender],"Female")</f>
        <v>Female</v>
      </c>
      <c r="I11" s="2" t="str">
        <f>_xlfn.XLOOKUP(Table2[[#This Row],[Customer_ID]],Table3[Customer_ID],Table3[City],"Missing Memebership")</f>
        <v>Vellore</v>
      </c>
      <c r="J11" s="2" t="str">
        <f>_xlfn.XLOOKUP(Table2[[#This Row],[Customer_ID]],Table3[Customer_ID],Table3[State],"Karnataka")</f>
        <v>Tamil Nadu</v>
      </c>
      <c r="K11" s="2" t="str">
        <f>_xlfn.XLOOKUP(Table2[[#This Row],[Customer_ID]],Table3[Customer_ID],Table3[Membership],"Regular")</f>
        <v>Regular</v>
      </c>
      <c r="L11" s="2" t="s">
        <v>85</v>
      </c>
      <c r="M11" s="2" t="str">
        <f>_xlfn.XLOOKUP(Table2[[#This Row],[Product_ID]],Table4[Product_ID],Table4[Product_Name],"Not Found")</f>
        <v>Sonata Bootcut Navy Blue</v>
      </c>
      <c r="N11" s="2" t="str">
        <f>_xlfn.XLOOKUP(Table2[[#This Row],[Product_ID]],Table4[Product_ID],Table4[Category],"Not Found")</f>
        <v>Women Jeans</v>
      </c>
      <c r="O11" s="2" t="str">
        <f>_xlfn.XLOOKUP(Table2[[#This Row],[Product_ID]],Table4[Product_ID],Table4[Subcategory],"Not Found")</f>
        <v>Bootcut</v>
      </c>
      <c r="P11" s="2" t="str">
        <f>_xlfn.XLOOKUP(Table2[[#This Row],[Product_ID]],Table4[Product_ID],Table4[Brand],"Missing Brand")</f>
        <v>Sonata</v>
      </c>
      <c r="Q11" s="2" t="s">
        <v>86</v>
      </c>
      <c r="R11" s="2" t="str">
        <f>_xlfn.XLOOKUP(Table2[[#This Row],[Store_ID]],Table6[Store_ID],Table6[Store Name],"Not Found")</f>
        <v>TrendMart Nizamabad Outlet</v>
      </c>
      <c r="S11" s="2">
        <f>_xlfn.XLOOKUP(Table2[[#This Row],[Store_ID]],Table6[Store_ID],Table6[Monthly Target],"Missing Target")</f>
        <v>1500000</v>
      </c>
      <c r="T11" s="2" t="str">
        <f>_xlfn.XLOOKUP(Table2[[#This Row],[Store_ID]],Table6[Store_ID],Table6[Region],"Not Found")</f>
        <v>South Zone 2</v>
      </c>
      <c r="U11" s="2" t="s">
        <v>55</v>
      </c>
      <c r="V11" s="2" t="str">
        <f>_xlfn.XLOOKUP(Table2[[#This Row],[Employee_ID]],Table5[Employee_ID],Table5[Employee Name],"Not Found")</f>
        <v>Padma Gounder</v>
      </c>
      <c r="W11" s="2">
        <v>1</v>
      </c>
      <c r="X11" s="2">
        <v>1041.1500000000001</v>
      </c>
      <c r="Y11" s="2">
        <v>0</v>
      </c>
      <c r="Z11" s="2">
        <v>0</v>
      </c>
      <c r="AA11" s="2">
        <v>12</v>
      </c>
      <c r="AB11" s="2">
        <v>124.94</v>
      </c>
      <c r="AC11" s="2">
        <v>1166.0899999999999</v>
      </c>
      <c r="AD11" s="2">
        <v>692.53</v>
      </c>
      <c r="AE11" s="2">
        <f t="shared" si="0"/>
        <v>348.61999999999995</v>
      </c>
      <c r="AF11" s="2" t="s">
        <v>56</v>
      </c>
      <c r="AG11" s="42">
        <f>IFERROR(Table2[[#This Row],[Profit]]/Table2[[#This Row],[Sales Amount]],0)</f>
        <v>0.29896491694466121</v>
      </c>
      <c r="AH11" s="2" t="str">
        <f>TRIM(Table2[[#This Row],[Payment Modee]])</f>
        <v>Credit Card</v>
      </c>
      <c r="AI11" s="2" t="s">
        <v>26</v>
      </c>
      <c r="AJ11" s="2" t="s">
        <v>27</v>
      </c>
      <c r="AK11" s="2" t="s">
        <v>87</v>
      </c>
      <c r="AL11" s="16" t="str">
        <f>IF(HOUR(Table2[[#This Row],[Order Time]])&lt;12,"Morning",IF(HOUR(Table2[[#This Row],[Order Time]])&lt;17,"Afternoon",IF(HOUR(Table2[[#This Row],[Order Time]])&lt;21,"Evening","Night")))</f>
        <v>Morning</v>
      </c>
      <c r="AM11" s="16" t="s">
        <v>29</v>
      </c>
    </row>
    <row r="12" spans="1:39" x14ac:dyDescent="0.25">
      <c r="A12" s="13" t="s">
        <v>88</v>
      </c>
      <c r="B12" s="4">
        <v>45677</v>
      </c>
      <c r="C12" s="2">
        <f>YEAR(Table2[[#This Row],[Invoice Date]])</f>
        <v>2025</v>
      </c>
      <c r="D12" s="2" t="str">
        <f>TEXT(Table2[[#This Row],[Invoice Date]],"mmm")</f>
        <v>Jan</v>
      </c>
      <c r="E12" s="2" t="str">
        <f>Table2[[#This Row],[Store_ID]]&amp;"-"&amp;Table2[[#This Row],[Year]]&amp;"-"&amp;Table2[[#This Row],[Month]]</f>
        <v>STR004-2025-Jan</v>
      </c>
      <c r="F12" s="2" t="s">
        <v>89</v>
      </c>
      <c r="G12" s="2" t="str">
        <f>_xlfn.XLOOKUP(Table2[[#This Row],[Customer_ID]],Table3[Customer_ID],Table3[Customer Name],"Not Found")</f>
        <v>Tanvi Balasubramaniam</v>
      </c>
      <c r="H12" s="2" t="str">
        <f>_xlfn.XLOOKUP(Table2[[#This Row],[Customer_ID]],Table3[Customer_ID],Table3[Gender],"Female")</f>
        <v>Female</v>
      </c>
      <c r="I12" s="2" t="str">
        <f>_xlfn.XLOOKUP(Table2[[#This Row],[Customer_ID]],Table3[Customer_ID],Table3[City],"Missing Memebership")</f>
        <v>Kannur</v>
      </c>
      <c r="J12" s="2" t="str">
        <f>_xlfn.XLOOKUP(Table2[[#This Row],[Customer_ID]],Table3[Customer_ID],Table3[State],"Karnataka")</f>
        <v>Kerala</v>
      </c>
      <c r="K12" s="2" t="str">
        <f>_xlfn.XLOOKUP(Table2[[#This Row],[Customer_ID]],Table3[Customer_ID],Table3[Membership],"Regular")</f>
        <v>Silver</v>
      </c>
      <c r="L12" s="2" t="s">
        <v>90</v>
      </c>
      <c r="M12" s="2" t="str">
        <f>_xlfn.XLOOKUP(Table2[[#This Row],[Product_ID]],Table4[Product_ID],Table4[Product_Name],"Not Found")</f>
        <v>Nike Shirt Dress Peach</v>
      </c>
      <c r="N12" s="2" t="str">
        <f>_xlfn.XLOOKUP(Table2[[#This Row],[Product_ID]],Table4[Product_ID],Table4[Category],"Not Found")</f>
        <v>Women Dresses</v>
      </c>
      <c r="O12" s="2" t="str">
        <f>_xlfn.XLOOKUP(Table2[[#This Row],[Product_ID]],Table4[Product_ID],Table4[Subcategory],"Not Found")</f>
        <v>Shirt Dress</v>
      </c>
      <c r="P12" s="2" t="str">
        <f>_xlfn.XLOOKUP(Table2[[#This Row],[Product_ID]],Table4[Product_ID],Table4[Brand],"Missing Brand")</f>
        <v>Nike</v>
      </c>
      <c r="Q12" s="2" t="s">
        <v>91</v>
      </c>
      <c r="R12" s="2" t="str">
        <f>_xlfn.XLOOKUP(Table2[[#This Row],[Store_ID]],Table6[Store_ID],Table6[Store Name],"Not Found")</f>
        <v>TrendMart Kalaburagi Mall Kiosk</v>
      </c>
      <c r="S12" s="2">
        <f>_xlfn.XLOOKUP(Table2[[#This Row],[Store_ID]],Table6[Store_ID],Table6[Monthly Target],"Missing Target")</f>
        <v>800000</v>
      </c>
      <c r="T12" s="2" t="str">
        <f>_xlfn.XLOOKUP(Table2[[#This Row],[Store_ID]],Table6[Store_ID],Table6[Region],"Not Found")</f>
        <v>South Zone 2</v>
      </c>
      <c r="U12" s="2" t="s">
        <v>92</v>
      </c>
      <c r="V12" s="2" t="str">
        <f>_xlfn.XLOOKUP(Table2[[#This Row],[Employee_ID]],Table5[Employee_ID],Table5[Employee Name],"Not Found")</f>
        <v>Preethi Singh</v>
      </c>
      <c r="W12" s="2">
        <v>4</v>
      </c>
      <c r="X12" s="2">
        <v>1761.12</v>
      </c>
      <c r="Y12" s="2">
        <v>10</v>
      </c>
      <c r="Z12" s="2">
        <v>704.45</v>
      </c>
      <c r="AA12" s="2">
        <v>12</v>
      </c>
      <c r="AB12" s="2">
        <v>760.8</v>
      </c>
      <c r="AC12" s="2">
        <v>7100.83</v>
      </c>
      <c r="AD12" s="2">
        <v>5599.4</v>
      </c>
      <c r="AE12" s="2">
        <f t="shared" si="0"/>
        <v>740.63000000000034</v>
      </c>
      <c r="AF12" s="2" t="s">
        <v>56</v>
      </c>
      <c r="AG12" s="42">
        <f>IFERROR(Table2[[#This Row],[Profit]]/Table2[[#This Row],[Sales Amount]],0)</f>
        <v>0.10430189146902551</v>
      </c>
      <c r="AH12" s="2" t="str">
        <f>TRIM(Table2[[#This Row],[Payment Modee]])</f>
        <v>Credit Card</v>
      </c>
      <c r="AI12" s="2" t="s">
        <v>26</v>
      </c>
      <c r="AJ12" s="2" t="s">
        <v>27</v>
      </c>
      <c r="AK12" s="2" t="s">
        <v>93</v>
      </c>
      <c r="AL12" s="16" t="str">
        <f>IF(HOUR(Table2[[#This Row],[Order Time]])&lt;12,"Morning",IF(HOUR(Table2[[#This Row],[Order Time]])&lt;17,"Afternoon",IF(HOUR(Table2[[#This Row],[Order Time]])&lt;21,"Evening","Night")))</f>
        <v>Afternoon</v>
      </c>
      <c r="AM12" s="16" t="s">
        <v>29</v>
      </c>
    </row>
    <row r="13" spans="1:39" x14ac:dyDescent="0.25">
      <c r="A13" s="13" t="s">
        <v>94</v>
      </c>
      <c r="B13" s="4">
        <v>45736</v>
      </c>
      <c r="C13" s="2">
        <f>YEAR(Table2[[#This Row],[Invoice Date]])</f>
        <v>2025</v>
      </c>
      <c r="D13" s="2" t="str">
        <f>TEXT(Table2[[#This Row],[Invoice Date]],"mmm")</f>
        <v>Mar</v>
      </c>
      <c r="E13" s="2" t="str">
        <f>Table2[[#This Row],[Store_ID]]&amp;"-"&amp;Table2[[#This Row],[Year]]&amp;"-"&amp;Table2[[#This Row],[Month]]</f>
        <v>STR068-2025-Mar</v>
      </c>
      <c r="F13" s="2" t="s">
        <v>95</v>
      </c>
      <c r="G13" s="2" t="str">
        <f>_xlfn.XLOOKUP(Table2[[#This Row],[Customer_ID]],Table3[Customer_ID],Table3[Customer Name],"Not Found")</f>
        <v>Rahul Gupta</v>
      </c>
      <c r="H13" s="2" t="str">
        <f>_xlfn.XLOOKUP(Table2[[#This Row],[Customer_ID]],Table3[Customer_ID],Table3[Gender],"Female")</f>
        <v>Male</v>
      </c>
      <c r="I13" s="2" t="str">
        <f>_xlfn.XLOOKUP(Table2[[#This Row],[Customer_ID]],Table3[Customer_ID],Table3[City],"Missing Memebership")</f>
        <v>Chennai</v>
      </c>
      <c r="J13" s="2" t="str">
        <f>_xlfn.XLOOKUP(Table2[[#This Row],[Customer_ID]],Table3[Customer_ID],Table3[State],"Karnataka")</f>
        <v>Tamil Nadu</v>
      </c>
      <c r="K13" s="2" t="str">
        <f>_xlfn.XLOOKUP(Table2[[#This Row],[Customer_ID]],Table3[Customer_ID],Table3[Membership],"Regular")</f>
        <v>Silver</v>
      </c>
      <c r="L13" s="2" t="s">
        <v>96</v>
      </c>
      <c r="M13" s="2" t="str">
        <f>_xlfn.XLOOKUP(Table2[[#This Row],[Product_ID]],Table4[Product_ID],Table4[Product_Name],"Not Found")</f>
        <v>Metro Shoes Regular Fit Charcoal</v>
      </c>
      <c r="N13" s="2" t="str">
        <f>_xlfn.XLOOKUP(Table2[[#This Row],[Product_ID]],Table4[Product_ID],Table4[Category],"Not Found")</f>
        <v>Men Jeans</v>
      </c>
      <c r="O13" s="2" t="str">
        <f>_xlfn.XLOOKUP(Table2[[#This Row],[Product_ID]],Table4[Product_ID],Table4[Subcategory],"Not Found")</f>
        <v>Regular Fit</v>
      </c>
      <c r="P13" s="2" t="str">
        <f>_xlfn.XLOOKUP(Table2[[#This Row],[Product_ID]],Table4[Product_ID],Table4[Brand],"Missing Brand")</f>
        <v>Metro Shoes</v>
      </c>
      <c r="Q13" s="2" t="s">
        <v>97</v>
      </c>
      <c r="R13" s="2" t="str">
        <f>_xlfn.XLOOKUP(Table2[[#This Row],[Store_ID]],Table6[Store_ID],Table6[Store Name],"Not Found")</f>
        <v>TrendMart Madurai Mall Kiosk</v>
      </c>
      <c r="S13" s="2">
        <f>_xlfn.XLOOKUP(Table2[[#This Row],[Store_ID]],Table6[Store_ID],Table6[Monthly Target],"Missing Target")</f>
        <v>2000000</v>
      </c>
      <c r="T13" s="2" t="str">
        <f>_xlfn.XLOOKUP(Table2[[#This Row],[Store_ID]],Table6[Store_ID],Table6[Region],"Not Found")</f>
        <v>South Zone 1</v>
      </c>
      <c r="U13" s="2" t="s">
        <v>62</v>
      </c>
      <c r="V13" s="2" t="str">
        <f>_xlfn.XLOOKUP(Table2[[#This Row],[Employee_ID]],Table5[Employee_ID],Table5[Employee Name],"Not Found")</f>
        <v>Rahul Krishnan</v>
      </c>
      <c r="W13" s="2">
        <v>1</v>
      </c>
      <c r="X13" s="2">
        <v>1019.42</v>
      </c>
      <c r="Y13" s="2">
        <v>5</v>
      </c>
      <c r="Z13" s="2">
        <v>50.97</v>
      </c>
      <c r="AA13" s="2">
        <v>12</v>
      </c>
      <c r="AB13" s="2">
        <v>116.21</v>
      </c>
      <c r="AC13" s="2">
        <v>1084.6600000000001</v>
      </c>
      <c r="AD13" s="2">
        <v>828.44</v>
      </c>
      <c r="AE13" s="2">
        <f t="shared" si="0"/>
        <v>140.01000000000005</v>
      </c>
      <c r="AF13" s="2" t="s">
        <v>25</v>
      </c>
      <c r="AG13" s="42">
        <f>IFERROR(Table2[[#This Row],[Profit]]/Table2[[#This Row],[Sales Amount]],0)</f>
        <v>0.12908192428963919</v>
      </c>
      <c r="AH13" s="2" t="str">
        <f>TRIM(Table2[[#This Row],[Payment Modee]])</f>
        <v>UPI</v>
      </c>
      <c r="AI13" s="2" t="s">
        <v>36</v>
      </c>
      <c r="AJ13" s="2" t="s">
        <v>27</v>
      </c>
      <c r="AK13" s="2" t="s">
        <v>98</v>
      </c>
      <c r="AL13" s="16" t="str">
        <f>IF(HOUR(Table2[[#This Row],[Order Time]])&lt;12,"Morning",IF(HOUR(Table2[[#This Row],[Order Time]])&lt;17,"Afternoon",IF(HOUR(Table2[[#This Row],[Order Time]])&lt;21,"Evening","Night")))</f>
        <v>Evening</v>
      </c>
      <c r="AM13" s="16" t="s">
        <v>29</v>
      </c>
    </row>
    <row r="14" spans="1:39" x14ac:dyDescent="0.25">
      <c r="A14" s="13" t="s">
        <v>99</v>
      </c>
      <c r="B14" s="4">
        <v>45555</v>
      </c>
      <c r="C14" s="2">
        <f>YEAR(Table2[[#This Row],[Invoice Date]])</f>
        <v>2024</v>
      </c>
      <c r="D14" s="2" t="str">
        <f>TEXT(Table2[[#This Row],[Invoice Date]],"mmm")</f>
        <v>Sep</v>
      </c>
      <c r="E14" s="2" t="str">
        <f>Table2[[#This Row],[Store_ID]]&amp;"-"&amp;Table2[[#This Row],[Year]]&amp;"-"&amp;Table2[[#This Row],[Month]]</f>
        <v>STR068-2024-Sep</v>
      </c>
      <c r="F14" s="2" t="s">
        <v>100</v>
      </c>
      <c r="G14" s="2" t="str">
        <f>_xlfn.XLOOKUP(Table2[[#This Row],[Customer_ID]],Table3[Customer_ID],Table3[Customer Name],"Not Found")</f>
        <v>Vidya Kumar</v>
      </c>
      <c r="H14" s="2" t="str">
        <f>_xlfn.XLOOKUP(Table2[[#This Row],[Customer_ID]],Table3[Customer_ID],Table3[Gender],"Female")</f>
        <v>Female</v>
      </c>
      <c r="I14" s="2" t="str">
        <f>_xlfn.XLOOKUP(Table2[[#This Row],[Customer_ID]],Table3[Customer_ID],Table3[City],"Missing Memebership")</f>
        <v>Visakhapatnam</v>
      </c>
      <c r="J14" s="2" t="str">
        <f>_xlfn.XLOOKUP(Table2[[#This Row],[Customer_ID]],Table3[Customer_ID],Table3[State],"Karnataka")</f>
        <v>Andhra Pradesh</v>
      </c>
      <c r="K14" s="2" t="str">
        <f>_xlfn.XLOOKUP(Table2[[#This Row],[Customer_ID]],Table3[Customer_ID],Table3[Membership],"Regular")</f>
        <v>Silver</v>
      </c>
      <c r="L14" s="2" t="s">
        <v>101</v>
      </c>
      <c r="M14" s="2" t="str">
        <f>_xlfn.XLOOKUP(Table2[[#This Row],[Product_ID]],Table4[Product_ID],Table4[Product_Name],"Not Found")</f>
        <v>Global Desi Analog Watch Cream</v>
      </c>
      <c r="N14" s="2" t="str">
        <f>_xlfn.XLOOKUP(Table2[[#This Row],[Product_ID]],Table4[Product_ID],Table4[Category],"Not Found")</f>
        <v>Watches</v>
      </c>
      <c r="O14" s="2" t="str">
        <f>_xlfn.XLOOKUP(Table2[[#This Row],[Product_ID]],Table4[Product_ID],Table4[Subcategory],"Not Found")</f>
        <v>Analog Watch</v>
      </c>
      <c r="P14" s="2" t="str">
        <f>_xlfn.XLOOKUP(Table2[[#This Row],[Product_ID]],Table4[Product_ID],Table4[Brand],"Missing Brand")</f>
        <v>Global Desi</v>
      </c>
      <c r="Q14" s="2" t="s">
        <v>97</v>
      </c>
      <c r="R14" s="2" t="str">
        <f>_xlfn.XLOOKUP(Table2[[#This Row],[Store_ID]],Table6[Store_ID],Table6[Store Name],"Not Found")</f>
        <v>TrendMart Madurai Mall Kiosk</v>
      </c>
      <c r="S14" s="2">
        <f>_xlfn.XLOOKUP(Table2[[#This Row],[Store_ID]],Table6[Store_ID],Table6[Monthly Target],"Missing Target")</f>
        <v>2000000</v>
      </c>
      <c r="T14" s="2" t="str">
        <f>_xlfn.XLOOKUP(Table2[[#This Row],[Store_ID]],Table6[Store_ID],Table6[Region],"Not Found")</f>
        <v>South Zone 1</v>
      </c>
      <c r="U14" s="2" t="s">
        <v>102</v>
      </c>
      <c r="V14" s="2" t="str">
        <f>_xlfn.XLOOKUP(Table2[[#This Row],[Employee_ID]],Table5[Employee_ID],Table5[Employee Name],"Not Found")</f>
        <v>Chandra Reddy</v>
      </c>
      <c r="W14" s="2">
        <v>1</v>
      </c>
      <c r="X14" s="2">
        <v>5698.3</v>
      </c>
      <c r="Y14" s="2">
        <v>0</v>
      </c>
      <c r="Z14" s="2">
        <v>0</v>
      </c>
      <c r="AA14" s="2">
        <v>12</v>
      </c>
      <c r="AB14" s="2">
        <v>683.8</v>
      </c>
      <c r="AC14" s="2">
        <v>6382.1</v>
      </c>
      <c r="AD14" s="2">
        <v>3970.86</v>
      </c>
      <c r="AE14" s="2">
        <f t="shared" si="0"/>
        <v>1727.4400000000003</v>
      </c>
      <c r="AF14" s="2" t="s">
        <v>69</v>
      </c>
      <c r="AG14" s="42">
        <f>IFERROR(Table2[[#This Row],[Profit]]/Table2[[#This Row],[Sales Amount]],0)</f>
        <v>0.27066952883847012</v>
      </c>
      <c r="AH14" s="2" t="str">
        <f>TRIM(Table2[[#This Row],[Payment Modee]])</f>
        <v>Cash</v>
      </c>
      <c r="AI14" s="2" t="s">
        <v>26</v>
      </c>
      <c r="AJ14" s="2" t="s">
        <v>27</v>
      </c>
      <c r="AK14" s="2" t="s">
        <v>103</v>
      </c>
      <c r="AL14" s="16" t="str">
        <f>IF(HOUR(Table2[[#This Row],[Order Time]])&lt;12,"Morning",IF(HOUR(Table2[[#This Row],[Order Time]])&lt;17,"Afternoon",IF(HOUR(Table2[[#This Row],[Order Time]])&lt;21,"Evening","Night")))</f>
        <v>Night</v>
      </c>
      <c r="AM14" s="16" t="s">
        <v>29</v>
      </c>
    </row>
    <row r="15" spans="1:39" x14ac:dyDescent="0.25">
      <c r="A15" s="13" t="s">
        <v>104</v>
      </c>
      <c r="B15" s="4">
        <v>45436</v>
      </c>
      <c r="C15" s="2">
        <f>YEAR(Table2[[#This Row],[Invoice Date]])</f>
        <v>2024</v>
      </c>
      <c r="D15" s="2" t="str">
        <f>TEXT(Table2[[#This Row],[Invoice Date]],"mmm")</f>
        <v>May</v>
      </c>
      <c r="E15" s="2" t="str">
        <f>Table2[[#This Row],[Store_ID]]&amp;"-"&amp;Table2[[#This Row],[Year]]&amp;"-"&amp;Table2[[#This Row],[Month]]</f>
        <v>STR047-2024-May</v>
      </c>
      <c r="F15" s="2" t="s">
        <v>105</v>
      </c>
      <c r="G15" s="2" t="str">
        <f>_xlfn.XLOOKUP(Table2[[#This Row],[Customer_ID]],Table3[Customer_ID],Table3[Customer Name],"Not Found")</f>
        <v>Rajesh Gopalakrishnan</v>
      </c>
      <c r="H15" s="2" t="str">
        <f>_xlfn.XLOOKUP(Table2[[#This Row],[Customer_ID]],Table3[Customer_ID],Table3[Gender],"Female")</f>
        <v>Male</v>
      </c>
      <c r="I15" s="2" t="str">
        <f>_xlfn.XLOOKUP(Table2[[#This Row],[Customer_ID]],Table3[Customer_ID],Table3[City],"Missing Memebership")</f>
        <v>Karimnagar</v>
      </c>
      <c r="J15" s="2" t="str">
        <f>_xlfn.XLOOKUP(Table2[[#This Row],[Customer_ID]],Table3[Customer_ID],Table3[State],"Karnataka")</f>
        <v>Telangana</v>
      </c>
      <c r="K15" s="2" t="str">
        <f>_xlfn.XLOOKUP(Table2[[#This Row],[Customer_ID]],Table3[Customer_ID],Table3[Membership],"Regular")</f>
        <v>Gold</v>
      </c>
      <c r="L15" s="2" t="s">
        <v>106</v>
      </c>
      <c r="M15" s="2" t="str">
        <f>_xlfn.XLOOKUP(Table2[[#This Row],[Product_ID]],Table4[Product_ID],Table4[Product_Name],"Not Found")</f>
        <v>Tanishq Maxi Dress Wine</v>
      </c>
      <c r="N15" s="2" t="str">
        <f>_xlfn.XLOOKUP(Table2[[#This Row],[Product_ID]],Table4[Product_ID],Table4[Category],"Not Found")</f>
        <v>Women Dresses</v>
      </c>
      <c r="O15" s="2" t="str">
        <f>_xlfn.XLOOKUP(Table2[[#This Row],[Product_ID]],Table4[Product_ID],Table4[Subcategory],"Not Found")</f>
        <v>Maxi Dress</v>
      </c>
      <c r="P15" s="2" t="str">
        <f>_xlfn.XLOOKUP(Table2[[#This Row],[Product_ID]],Table4[Product_ID],Table4[Brand],"Missing Brand")</f>
        <v>Tanishq</v>
      </c>
      <c r="Q15" s="2" t="s">
        <v>107</v>
      </c>
      <c r="R15" s="2" t="str">
        <f>_xlfn.XLOOKUP(Table2[[#This Row],[Store_ID]],Table6[Store_ID],Table6[Store Name],"Not Found")</f>
        <v>TrendMart Kurnool Standard</v>
      </c>
      <c r="S15" s="2">
        <f>_xlfn.XLOOKUP(Table2[[#This Row],[Store_ID]],Table6[Store_ID],Table6[Monthly Target],"Missing Target")</f>
        <v>800000</v>
      </c>
      <c r="T15" s="2" t="str">
        <f>_xlfn.XLOOKUP(Table2[[#This Row],[Store_ID]],Table6[Store_ID],Table6[Region],"Not Found")</f>
        <v>South Zone 3</v>
      </c>
      <c r="U15" s="2" t="s">
        <v>75</v>
      </c>
      <c r="V15" s="2" t="str">
        <f>_xlfn.XLOOKUP(Table2[[#This Row],[Employee_ID]],Table5[Employee_ID],Table5[Employee Name],"Not Found")</f>
        <v>Chandran Krishnan</v>
      </c>
      <c r="W15" s="2">
        <v>1</v>
      </c>
      <c r="X15" s="2">
        <v>1727.23</v>
      </c>
      <c r="Y15" s="2">
        <v>15</v>
      </c>
      <c r="Z15" s="2">
        <v>259.08</v>
      </c>
      <c r="AA15" s="2">
        <v>12</v>
      </c>
      <c r="AB15" s="2">
        <v>176.18</v>
      </c>
      <c r="AC15" s="2">
        <v>1644.33</v>
      </c>
      <c r="AD15" s="2">
        <v>1407.33</v>
      </c>
      <c r="AE15" s="2">
        <f t="shared" si="0"/>
        <v>60.819999999999993</v>
      </c>
      <c r="AF15" s="2" t="s">
        <v>56</v>
      </c>
      <c r="AG15" s="42">
        <f>IFERROR(Table2[[#This Row],[Profit]]/Table2[[#This Row],[Sales Amount]],0)</f>
        <v>3.6987709279767439E-2</v>
      </c>
      <c r="AH15" s="2" t="str">
        <f>TRIM(Table2[[#This Row],[Payment Modee]])</f>
        <v>Credit Card</v>
      </c>
      <c r="AI15" s="2" t="s">
        <v>26</v>
      </c>
      <c r="AJ15" s="2" t="s">
        <v>27</v>
      </c>
      <c r="AK15" s="2" t="s">
        <v>108</v>
      </c>
      <c r="AL15" s="16" t="str">
        <f>IF(HOUR(Table2[[#This Row],[Order Time]])&lt;12,"Morning",IF(HOUR(Table2[[#This Row],[Order Time]])&lt;17,"Afternoon",IF(HOUR(Table2[[#This Row],[Order Time]])&lt;21,"Evening","Night")))</f>
        <v>Morning</v>
      </c>
      <c r="AM15" s="16" t="s">
        <v>29</v>
      </c>
    </row>
    <row r="16" spans="1:39" x14ac:dyDescent="0.25">
      <c r="A16" s="13" t="s">
        <v>109</v>
      </c>
      <c r="B16" s="4">
        <v>45686</v>
      </c>
      <c r="C16" s="2">
        <f>YEAR(Table2[[#This Row],[Invoice Date]])</f>
        <v>2025</v>
      </c>
      <c r="D16" s="2" t="str">
        <f>TEXT(Table2[[#This Row],[Invoice Date]],"mmm")</f>
        <v>Jan</v>
      </c>
      <c r="E16" s="2" t="str">
        <f>Table2[[#This Row],[Store_ID]]&amp;"-"&amp;Table2[[#This Row],[Year]]&amp;"-"&amp;Table2[[#This Row],[Month]]</f>
        <v>STR109-2025-Jan</v>
      </c>
      <c r="F16" s="2" t="s">
        <v>110</v>
      </c>
      <c r="G16" s="2" t="str">
        <f>_xlfn.XLOOKUP(Table2[[#This Row],[Customer_ID]],Table3[Customer_ID],Table3[Customer Name],"Not Found")</f>
        <v>Janani Sharma</v>
      </c>
      <c r="H16" s="2" t="str">
        <f>_xlfn.XLOOKUP(Table2[[#This Row],[Customer_ID]],Table3[Customer_ID],Table3[Gender],"Female")</f>
        <v>Female</v>
      </c>
      <c r="I16" s="2" t="str">
        <f>_xlfn.XLOOKUP(Table2[[#This Row],[Customer_ID]],Table3[Customer_ID],Table3[City],"Missing Memebership")</f>
        <v>Salem</v>
      </c>
      <c r="J16" s="2" t="str">
        <f>_xlfn.XLOOKUP(Table2[[#This Row],[Customer_ID]],Table3[Customer_ID],Table3[State],"Karnataka")</f>
        <v>Tamil Nadu</v>
      </c>
      <c r="K16" s="2" t="str">
        <f>_xlfn.XLOOKUP(Table2[[#This Row],[Customer_ID]],Table3[Customer_ID],Table3[Membership],"Regular")</f>
        <v>Silver</v>
      </c>
      <c r="L16" s="2" t="s">
        <v>111</v>
      </c>
      <c r="M16" s="2" t="str">
        <f>_xlfn.XLOOKUP(Table2[[#This Row],[Product_ID]],Table4[Product_ID],Table4[Product_Name],"Not Found")</f>
        <v>Wrangler Smart Watch Navy Blue</v>
      </c>
      <c r="N16" s="2" t="str">
        <f>_xlfn.XLOOKUP(Table2[[#This Row],[Product_ID]],Table4[Product_ID],Table4[Category],"Not Found")</f>
        <v>Watches</v>
      </c>
      <c r="O16" s="2" t="str">
        <f>_xlfn.XLOOKUP(Table2[[#This Row],[Product_ID]],Table4[Product_ID],Table4[Subcategory],"Not Found")</f>
        <v>Smart Watch</v>
      </c>
      <c r="P16" s="2" t="str">
        <f>_xlfn.XLOOKUP(Table2[[#This Row],[Product_ID]],Table4[Product_ID],Table4[Brand],"Missing Brand")</f>
        <v>Wrangler</v>
      </c>
      <c r="Q16" s="2" t="s">
        <v>112</v>
      </c>
      <c r="R16" s="2" t="str">
        <f>_xlfn.XLOOKUP(Table2[[#This Row],[Store_ID]],Table6[Store_ID],Table6[Store Name],"Not Found")</f>
        <v>TrendMart Warangal Outlet</v>
      </c>
      <c r="S16" s="2">
        <f>_xlfn.XLOOKUP(Table2[[#This Row],[Store_ID]],Table6[Store_ID],Table6[Monthly Target],"Missing Target")</f>
        <v>1200000</v>
      </c>
      <c r="T16" s="2" t="str">
        <f>_xlfn.XLOOKUP(Table2[[#This Row],[Store_ID]],Table6[Store_ID],Table6[Region],"Not Found")</f>
        <v>South Zone 2</v>
      </c>
      <c r="U16" s="2" t="s">
        <v>113</v>
      </c>
      <c r="V16" s="2" t="str">
        <f>_xlfn.XLOOKUP(Table2[[#This Row],[Employee_ID]],Table5[Employee_ID],Table5[Employee Name],"Not Found")</f>
        <v>Eswar Prasad</v>
      </c>
      <c r="W16" s="2">
        <v>1</v>
      </c>
      <c r="X16" s="2">
        <v>1427.24</v>
      </c>
      <c r="Y16" s="2">
        <v>25</v>
      </c>
      <c r="Z16" s="2">
        <v>356.81</v>
      </c>
      <c r="AA16" s="2">
        <v>12</v>
      </c>
      <c r="AB16" s="2">
        <v>128.44999999999999</v>
      </c>
      <c r="AC16" s="2">
        <v>1198.8800000000001</v>
      </c>
      <c r="AD16" s="2">
        <v>946.3</v>
      </c>
      <c r="AE16" s="2">
        <f t="shared" si="0"/>
        <v>124.13000000000017</v>
      </c>
      <c r="AF16" s="2" t="s">
        <v>35</v>
      </c>
      <c r="AG16" s="42">
        <f>IFERROR(Table2[[#This Row],[Profit]]/Table2[[#This Row],[Sales Amount]],0)</f>
        <v>0.10353830241558801</v>
      </c>
      <c r="AH16" s="2" t="str">
        <f>TRIM(Table2[[#This Row],[Payment Modee]])</f>
        <v>Debit Card</v>
      </c>
      <c r="AI16" s="2" t="s">
        <v>26</v>
      </c>
      <c r="AJ16" s="2" t="s">
        <v>27</v>
      </c>
      <c r="AK16" s="2" t="s">
        <v>114</v>
      </c>
      <c r="AL16" s="16" t="str">
        <f>IF(HOUR(Table2[[#This Row],[Order Time]])&lt;12,"Morning",IF(HOUR(Table2[[#This Row],[Order Time]])&lt;17,"Afternoon",IF(HOUR(Table2[[#This Row],[Order Time]])&lt;21,"Evening","Night")))</f>
        <v>Morning</v>
      </c>
      <c r="AM16" s="16" t="s">
        <v>29</v>
      </c>
    </row>
    <row r="17" spans="1:39" x14ac:dyDescent="0.25">
      <c r="A17" s="13" t="s">
        <v>115</v>
      </c>
      <c r="B17" s="4">
        <v>45464</v>
      </c>
      <c r="C17" s="2">
        <f>YEAR(Table2[[#This Row],[Invoice Date]])</f>
        <v>2024</v>
      </c>
      <c r="D17" s="2" t="str">
        <f>TEXT(Table2[[#This Row],[Invoice Date]],"mmm")</f>
        <v>Jun</v>
      </c>
      <c r="E17" s="2" t="str">
        <f>Table2[[#This Row],[Store_ID]]&amp;"-"&amp;Table2[[#This Row],[Year]]&amp;"-"&amp;Table2[[#This Row],[Month]]</f>
        <v>STR004-2024-Jun</v>
      </c>
      <c r="F17" s="2" t="s">
        <v>116</v>
      </c>
      <c r="G17" s="2" t="str">
        <f>_xlfn.XLOOKUP(Table2[[#This Row],[Customer_ID]],Table3[Customer_ID],Table3[Customer Name],"Not Found")</f>
        <v>Vasanthi Kumar</v>
      </c>
      <c r="H17" s="2" t="str">
        <f>_xlfn.XLOOKUP(Table2[[#This Row],[Customer_ID]],Table3[Customer_ID],Table3[Gender],"Female")</f>
        <v>Female</v>
      </c>
      <c r="I17" s="2" t="str">
        <f>_xlfn.XLOOKUP(Table2[[#This Row],[Customer_ID]],Table3[Customer_ID],Table3[City],"Missing Memebership")</f>
        <v>Karimnagar</v>
      </c>
      <c r="J17" s="2" t="str">
        <f>_xlfn.XLOOKUP(Table2[[#This Row],[Customer_ID]],Table3[Customer_ID],Table3[State],"Karnataka")</f>
        <v>Telangana</v>
      </c>
      <c r="K17" s="2" t="str">
        <f>_xlfn.XLOOKUP(Table2[[#This Row],[Customer_ID]],Table3[Customer_ID],Table3[Membership],"Regular")</f>
        <v>Gold</v>
      </c>
      <c r="L17" s="2" t="s">
        <v>117</v>
      </c>
      <c r="M17" s="2" t="str">
        <f>_xlfn.XLOOKUP(Table2[[#This Row],[Product_ID]],Table4[Product_ID],Table4[Product_Name],"Not Found")</f>
        <v>Nike Crop Top Cream</v>
      </c>
      <c r="N17" s="2" t="str">
        <f>_xlfn.XLOOKUP(Table2[[#This Row],[Product_ID]],Table4[Product_ID],Table4[Category],"Not Found")</f>
        <v>Women Tops</v>
      </c>
      <c r="O17" s="2" t="str">
        <f>_xlfn.XLOOKUP(Table2[[#This Row],[Product_ID]],Table4[Product_ID],Table4[Subcategory],"Not Found")</f>
        <v>Crop Top</v>
      </c>
      <c r="P17" s="2" t="str">
        <f>_xlfn.XLOOKUP(Table2[[#This Row],[Product_ID]],Table4[Product_ID],Table4[Brand],"Missing Brand")</f>
        <v>Nike</v>
      </c>
      <c r="Q17" s="2" t="s">
        <v>91</v>
      </c>
      <c r="R17" s="2" t="str">
        <f>_xlfn.XLOOKUP(Table2[[#This Row],[Store_ID]],Table6[Store_ID],Table6[Store Name],"Not Found")</f>
        <v>TrendMart Kalaburagi Mall Kiosk</v>
      </c>
      <c r="S17" s="2">
        <f>_xlfn.XLOOKUP(Table2[[#This Row],[Store_ID]],Table6[Store_ID],Table6[Monthly Target],"Missing Target")</f>
        <v>800000</v>
      </c>
      <c r="T17" s="2" t="str">
        <f>_xlfn.XLOOKUP(Table2[[#This Row],[Store_ID]],Table6[Store_ID],Table6[Region],"Not Found")</f>
        <v>South Zone 2</v>
      </c>
      <c r="U17" s="2" t="s">
        <v>118</v>
      </c>
      <c r="V17" s="2" t="str">
        <f>_xlfn.XLOOKUP(Table2[[#This Row],[Employee_ID]],Table5[Employee_ID],Table5[Employee Name],"Not Found")</f>
        <v>Deepak Kamath</v>
      </c>
      <c r="W17" s="2">
        <v>3</v>
      </c>
      <c r="X17" s="2">
        <v>790.29</v>
      </c>
      <c r="Y17" s="2">
        <v>25</v>
      </c>
      <c r="Z17" s="2">
        <v>592.72</v>
      </c>
      <c r="AA17" s="2">
        <v>5</v>
      </c>
      <c r="AB17" s="2">
        <v>88.91</v>
      </c>
      <c r="AC17" s="2">
        <v>1867.06</v>
      </c>
      <c r="AD17" s="2">
        <v>1650.03</v>
      </c>
      <c r="AE17" s="2">
        <f t="shared" si="0"/>
        <v>128.11999999999998</v>
      </c>
      <c r="AF17" s="2" t="s">
        <v>119</v>
      </c>
      <c r="AG17" s="42">
        <f>IFERROR(Table2[[#This Row],[Profit]]/Table2[[#This Row],[Sales Amount]],0)</f>
        <v>6.8621254807022788E-2</v>
      </c>
      <c r="AH17" s="2" t="str">
        <f>TRIM(Table2[[#This Row],[Payment Modee]])</f>
        <v>Net Banking</v>
      </c>
      <c r="AI17" s="2" t="s">
        <v>36</v>
      </c>
      <c r="AJ17" s="2" t="s">
        <v>27</v>
      </c>
      <c r="AK17" s="2" t="s">
        <v>120</v>
      </c>
      <c r="AL17" s="16" t="str">
        <f>IF(HOUR(Table2[[#This Row],[Order Time]])&lt;12,"Morning",IF(HOUR(Table2[[#This Row],[Order Time]])&lt;17,"Afternoon",IF(HOUR(Table2[[#This Row],[Order Time]])&lt;21,"Evening","Night")))</f>
        <v>Afternoon</v>
      </c>
      <c r="AM17" s="16" t="s">
        <v>29</v>
      </c>
    </row>
    <row r="18" spans="1:39" x14ac:dyDescent="0.25">
      <c r="A18" s="13" t="s">
        <v>121</v>
      </c>
      <c r="B18" s="4">
        <v>45586</v>
      </c>
      <c r="C18" s="2">
        <f>YEAR(Table2[[#This Row],[Invoice Date]])</f>
        <v>2024</v>
      </c>
      <c r="D18" s="2" t="str">
        <f>TEXT(Table2[[#This Row],[Invoice Date]],"mmm")</f>
        <v>Oct</v>
      </c>
      <c r="E18" s="2" t="str">
        <f>Table2[[#This Row],[Store_ID]]&amp;"-"&amp;Table2[[#This Row],[Year]]&amp;"-"&amp;Table2[[#This Row],[Month]]</f>
        <v>STR040-2024-Oct</v>
      </c>
      <c r="F18" s="2" t="s">
        <v>122</v>
      </c>
      <c r="G18" s="2" t="str">
        <f>_xlfn.XLOOKUP(Table2[[#This Row],[Customer_ID]],Table3[Customer_ID],Table3[Customer Name],"Not Found")</f>
        <v>Kiran Naidu</v>
      </c>
      <c r="H18" s="2" t="str">
        <f>_xlfn.XLOOKUP(Table2[[#This Row],[Customer_ID]],Table3[Customer_ID],Table3[Gender],"Female")</f>
        <v>Male</v>
      </c>
      <c r="I18" s="2" t="str">
        <f>_xlfn.XLOOKUP(Table2[[#This Row],[Customer_ID]],Table3[Customer_ID],Table3[City],"Missing Memebership")</f>
        <v>Nellore</v>
      </c>
      <c r="J18" s="2" t="str">
        <f>_xlfn.XLOOKUP(Table2[[#This Row],[Customer_ID]],Table3[Customer_ID],Table3[State],"Karnataka")</f>
        <v>Andhra Pradesh</v>
      </c>
      <c r="K18" s="2" t="str">
        <f>_xlfn.XLOOKUP(Table2[[#This Row],[Customer_ID]],Table3[Customer_ID],Table3[Membership],"Regular")</f>
        <v>Silver</v>
      </c>
      <c r="L18" s="2" t="s">
        <v>41</v>
      </c>
      <c r="M18" s="2" t="str">
        <f>_xlfn.XLOOKUP(Table2[[#This Row],[Product_ID]],Table4[Product_ID],Table4[Product_Name],"Not Found")</f>
        <v>Westside Georgette Saree White</v>
      </c>
      <c r="N18" s="2" t="str">
        <f>_xlfn.XLOOKUP(Table2[[#This Row],[Product_ID]],Table4[Product_ID],Table4[Category],"Not Found")</f>
        <v>Women Sarees</v>
      </c>
      <c r="O18" s="2" t="str">
        <f>_xlfn.XLOOKUP(Table2[[#This Row],[Product_ID]],Table4[Product_ID],Table4[Subcategory],"Not Found")</f>
        <v>Georgette Saree</v>
      </c>
      <c r="P18" s="2" t="str">
        <f>_xlfn.XLOOKUP(Table2[[#This Row],[Product_ID]],Table4[Product_ID],Table4[Brand],"Missing Brand")</f>
        <v>Westside</v>
      </c>
      <c r="Q18" s="2" t="s">
        <v>123</v>
      </c>
      <c r="R18" s="2" t="str">
        <f>_xlfn.XLOOKUP(Table2[[#This Row],[Store_ID]],Table6[Store_ID],Table6[Store Name],"Not Found")</f>
        <v>TrendMart Nizamabad Mall Kiosk</v>
      </c>
      <c r="S18" s="2">
        <f>_xlfn.XLOOKUP(Table2[[#This Row],[Store_ID]],Table6[Store_ID],Table6[Monthly Target],"Missing Target")</f>
        <v>1200000</v>
      </c>
      <c r="T18" s="2" t="str">
        <f>_xlfn.XLOOKUP(Table2[[#This Row],[Store_ID]],Table6[Store_ID],Table6[Region],"Not Found")</f>
        <v>South Zone 2</v>
      </c>
      <c r="U18" s="2" t="s">
        <v>124</v>
      </c>
      <c r="V18" s="2" t="str">
        <f>_xlfn.XLOOKUP(Table2[[#This Row],[Employee_ID]],Table5[Employee_ID],Table5[Employee Name],"Not Found")</f>
        <v>Girish Sundaram</v>
      </c>
      <c r="W18" s="2">
        <v>2</v>
      </c>
      <c r="X18" s="2">
        <v>3763.03</v>
      </c>
      <c r="Y18" s="2">
        <v>15</v>
      </c>
      <c r="Z18" s="2">
        <v>1128.9100000000001</v>
      </c>
      <c r="AA18" s="2">
        <v>12</v>
      </c>
      <c r="AB18" s="2">
        <v>767.66</v>
      </c>
      <c r="AC18" s="2">
        <v>7164.81</v>
      </c>
      <c r="AD18" s="2">
        <v>5267.12</v>
      </c>
      <c r="AE18" s="2">
        <f t="shared" si="0"/>
        <v>1130.0300000000007</v>
      </c>
      <c r="AF18" s="2" t="s">
        <v>35</v>
      </c>
      <c r="AG18" s="42">
        <f>IFERROR(Table2[[#This Row],[Profit]]/Table2[[#This Row],[Sales Amount]],0)</f>
        <v>0.15771946499628051</v>
      </c>
      <c r="AH18" s="2" t="str">
        <f>TRIM(Table2[[#This Row],[Payment Modee]])</f>
        <v>Debit Card</v>
      </c>
      <c r="AI18" s="2" t="s">
        <v>26</v>
      </c>
      <c r="AJ18" s="2" t="s">
        <v>27</v>
      </c>
      <c r="AK18" s="2" t="s">
        <v>125</v>
      </c>
      <c r="AL18" s="16" t="str">
        <f>IF(HOUR(Table2[[#This Row],[Order Time]])&lt;12,"Morning",IF(HOUR(Table2[[#This Row],[Order Time]])&lt;17,"Afternoon",IF(HOUR(Table2[[#This Row],[Order Time]])&lt;21,"Evening","Night")))</f>
        <v>Evening</v>
      </c>
      <c r="AM18" s="16" t="s">
        <v>29</v>
      </c>
    </row>
    <row r="19" spans="1:39" x14ac:dyDescent="0.25">
      <c r="A19" s="13" t="s">
        <v>126</v>
      </c>
      <c r="B19" s="4">
        <v>45426</v>
      </c>
      <c r="C19" s="2">
        <f>YEAR(Table2[[#This Row],[Invoice Date]])</f>
        <v>2024</v>
      </c>
      <c r="D19" s="2" t="str">
        <f>TEXT(Table2[[#This Row],[Invoice Date]],"mmm")</f>
        <v>May</v>
      </c>
      <c r="E19" s="2" t="str">
        <f>Table2[[#This Row],[Store_ID]]&amp;"-"&amp;Table2[[#This Row],[Year]]&amp;"-"&amp;Table2[[#This Row],[Month]]</f>
        <v>STR014-2024-May</v>
      </c>
      <c r="F19" s="2" t="s">
        <v>127</v>
      </c>
      <c r="G19" s="2" t="str">
        <f>_xlfn.XLOOKUP(Table2[[#This Row],[Customer_ID]],Table3[Customer_ID],Table3[Customer Name],"Not Found")</f>
        <v>Saranya Shetty</v>
      </c>
      <c r="H19" s="2" t="str">
        <f>_xlfn.XLOOKUP(Table2[[#This Row],[Customer_ID]],Table3[Customer_ID],Table3[Gender],"Female")</f>
        <v>Female</v>
      </c>
      <c r="I19" s="2" t="str">
        <f>_xlfn.XLOOKUP(Table2[[#This Row],[Customer_ID]],Table3[Customer_ID],Table3[City],"Missing Memebership")</f>
        <v>Madurai</v>
      </c>
      <c r="J19" s="2" t="str">
        <f>_xlfn.XLOOKUP(Table2[[#This Row],[Customer_ID]],Table3[Customer_ID],Table3[State],"Karnataka")</f>
        <v>Tamil Nadu</v>
      </c>
      <c r="K19" s="2" t="str">
        <f>_xlfn.XLOOKUP(Table2[[#This Row],[Customer_ID]],Table3[Customer_ID],Table3[Membership],"Regular")</f>
        <v>Regular</v>
      </c>
      <c r="L19" s="2" t="s">
        <v>128</v>
      </c>
      <c r="M19" s="2" t="str">
        <f>_xlfn.XLOOKUP(Table2[[#This Row],[Product_ID]],Table4[Product_ID],Table4[Product_Name],"Not Found")</f>
        <v>Tanishq A-Line Dress Green</v>
      </c>
      <c r="N19" s="2" t="str">
        <f>_xlfn.XLOOKUP(Table2[[#This Row],[Product_ID]],Table4[Product_ID],Table4[Category],"Not Found")</f>
        <v>Women Dresses</v>
      </c>
      <c r="O19" s="2" t="str">
        <f>_xlfn.XLOOKUP(Table2[[#This Row],[Product_ID]],Table4[Product_ID],Table4[Subcategory],"Not Found")</f>
        <v>A-Line Dress</v>
      </c>
      <c r="P19" s="2" t="str">
        <f>_xlfn.XLOOKUP(Table2[[#This Row],[Product_ID]],Table4[Product_ID],Table4[Brand],"Missing Brand")</f>
        <v>Tanishq</v>
      </c>
      <c r="Q19" s="2" t="s">
        <v>129</v>
      </c>
      <c r="R19" s="2" t="str">
        <f>_xlfn.XLOOKUP(Table2[[#This Row],[Store_ID]],Table6[Store_ID],Table6[Store Name],"Not Found")</f>
        <v>TrendMart Tirupati Outlet</v>
      </c>
      <c r="S19" s="2">
        <f>_xlfn.XLOOKUP(Table2[[#This Row],[Store_ID]],Table6[Store_ID],Table6[Monthly Target],"Missing Target")</f>
        <v>1000000</v>
      </c>
      <c r="T19" s="2" t="str">
        <f>_xlfn.XLOOKUP(Table2[[#This Row],[Store_ID]],Table6[Store_ID],Table6[Region],"Not Found")</f>
        <v>South Zone 3</v>
      </c>
      <c r="U19" s="2" t="s">
        <v>49</v>
      </c>
      <c r="V19" s="2" t="str">
        <f>_xlfn.XLOOKUP(Table2[[#This Row],[Employee_ID]],Table5[Employee_ID],Table5[Employee Name],"Not Found")</f>
        <v>Jyothi Prasad</v>
      </c>
      <c r="W19" s="2">
        <v>1</v>
      </c>
      <c r="X19" s="2">
        <v>1291.18</v>
      </c>
      <c r="Y19" s="2">
        <v>25</v>
      </c>
      <c r="Z19" s="2">
        <v>322.8</v>
      </c>
      <c r="AA19" s="2">
        <v>12</v>
      </c>
      <c r="AB19" s="2">
        <v>116.21</v>
      </c>
      <c r="AC19" s="2">
        <v>1084.5899999999999</v>
      </c>
      <c r="AD19" s="2">
        <v>865.48</v>
      </c>
      <c r="AE19" s="2">
        <f t="shared" si="0"/>
        <v>102.89999999999991</v>
      </c>
      <c r="AF19" s="2" t="s">
        <v>35</v>
      </c>
      <c r="AG19" s="42">
        <f>IFERROR(Table2[[#This Row],[Profit]]/Table2[[#This Row],[Sales Amount]],0)</f>
        <v>9.4874560893978291E-2</v>
      </c>
      <c r="AH19" s="2" t="str">
        <f>TRIM(Table2[[#This Row],[Payment Modee]])</f>
        <v>Debit Card</v>
      </c>
      <c r="AI19" s="2" t="s">
        <v>26</v>
      </c>
      <c r="AJ19" s="2" t="s">
        <v>27</v>
      </c>
      <c r="AK19" s="2" t="s">
        <v>130</v>
      </c>
      <c r="AL19" s="16" t="str">
        <f>IF(HOUR(Table2[[#This Row],[Order Time]])&lt;12,"Morning",IF(HOUR(Table2[[#This Row],[Order Time]])&lt;17,"Afternoon",IF(HOUR(Table2[[#This Row],[Order Time]])&lt;21,"Evening","Night")))</f>
        <v>Evening</v>
      </c>
      <c r="AM19" s="16" t="s">
        <v>29</v>
      </c>
    </row>
    <row r="20" spans="1:39" x14ac:dyDescent="0.25">
      <c r="A20" s="13" t="s">
        <v>131</v>
      </c>
      <c r="B20" s="4">
        <v>45665</v>
      </c>
      <c r="C20" s="2">
        <f>YEAR(Table2[[#This Row],[Invoice Date]])</f>
        <v>2025</v>
      </c>
      <c r="D20" s="2" t="str">
        <f>TEXT(Table2[[#This Row],[Invoice Date]],"mmm")</f>
        <v>Jan</v>
      </c>
      <c r="E20" s="2" t="str">
        <f>Table2[[#This Row],[Store_ID]]&amp;"-"&amp;Table2[[#This Row],[Year]]&amp;"-"&amp;Table2[[#This Row],[Month]]</f>
        <v>STR024-2025-Jan</v>
      </c>
      <c r="F20" s="2" t="s">
        <v>132</v>
      </c>
      <c r="G20" s="2" t="str">
        <f>_xlfn.XLOOKUP(Table2[[#This Row],[Customer_ID]],Table3[Customer_ID],Table3[Customer Name],"Not Found")</f>
        <v>Siddharth Singh</v>
      </c>
      <c r="H20" s="2" t="str">
        <f>_xlfn.XLOOKUP(Table2[[#This Row],[Customer_ID]],Table3[Customer_ID],Table3[Gender],"Female")</f>
        <v>Male</v>
      </c>
      <c r="I20" s="2" t="str">
        <f>_xlfn.XLOOKUP(Table2[[#This Row],[Customer_ID]],Table3[Customer_ID],Table3[City],"Missing Memebership")</f>
        <v>Kozhikode</v>
      </c>
      <c r="J20" s="2" t="str">
        <f>_xlfn.XLOOKUP(Table2[[#This Row],[Customer_ID]],Table3[Customer_ID],Table3[State],"Karnataka")</f>
        <v>Kerala</v>
      </c>
      <c r="K20" s="2" t="str">
        <f>_xlfn.XLOOKUP(Table2[[#This Row],[Customer_ID]],Table3[Customer_ID],Table3[Membership],"Regular")</f>
        <v>Regular</v>
      </c>
      <c r="L20" s="2" t="s">
        <v>133</v>
      </c>
      <c r="M20" s="2" t="str">
        <f>_xlfn.XLOOKUP(Table2[[#This Row],[Product_ID]],Table4[Product_ID],Table4[Product_Name],"Not Found")</f>
        <v>US Polo Assn Casual Top Sky Blue</v>
      </c>
      <c r="N20" s="2" t="str">
        <f>_xlfn.XLOOKUP(Table2[[#This Row],[Product_ID]],Table4[Product_ID],Table4[Category],"Not Found")</f>
        <v>Women Tops</v>
      </c>
      <c r="O20" s="2" t="str">
        <f>_xlfn.XLOOKUP(Table2[[#This Row],[Product_ID]],Table4[Product_ID],Table4[Subcategory],"Not Found")</f>
        <v>Casual Top</v>
      </c>
      <c r="P20" s="2" t="str">
        <f>_xlfn.XLOOKUP(Table2[[#This Row],[Product_ID]],Table4[Product_ID],Table4[Brand],"Missing Brand")</f>
        <v>US Polo Assn</v>
      </c>
      <c r="Q20" s="2" t="s">
        <v>134</v>
      </c>
      <c r="R20" s="2" t="str">
        <f>_xlfn.XLOOKUP(Table2[[#This Row],[Store_ID]],Table6[Store_ID],Table6[Store Name],"Not Found")</f>
        <v>TrendMart Nellore Standard</v>
      </c>
      <c r="S20" s="2">
        <f>_xlfn.XLOOKUP(Table2[[#This Row],[Store_ID]],Table6[Store_ID],Table6[Monthly Target],"Missing Target")</f>
        <v>1000000</v>
      </c>
      <c r="T20" s="2" t="str">
        <f>_xlfn.XLOOKUP(Table2[[#This Row],[Store_ID]],Table6[Store_ID],Table6[Region],"Not Found")</f>
        <v>South Zone 3</v>
      </c>
      <c r="U20" s="2" t="s">
        <v>135</v>
      </c>
      <c r="V20" s="2" t="str">
        <f>_xlfn.XLOOKUP(Table2[[#This Row],[Employee_ID]],Table5[Employee_ID],Table5[Employee Name],"Not Found")</f>
        <v>Yamini Pandian</v>
      </c>
      <c r="W20" s="2">
        <v>1</v>
      </c>
      <c r="X20" s="2">
        <v>771.9</v>
      </c>
      <c r="Y20" s="2">
        <v>20</v>
      </c>
      <c r="Z20" s="2">
        <v>154.38</v>
      </c>
      <c r="AA20" s="2">
        <v>5</v>
      </c>
      <c r="AB20" s="2">
        <v>30.88</v>
      </c>
      <c r="AC20" s="2">
        <v>648.4</v>
      </c>
      <c r="AD20" s="2">
        <v>534.80999999999995</v>
      </c>
      <c r="AE20" s="2">
        <f t="shared" si="0"/>
        <v>82.710000000000036</v>
      </c>
      <c r="AF20" s="2" t="s">
        <v>136</v>
      </c>
      <c r="AG20" s="42">
        <f>IFERROR(Table2[[#This Row],[Profit]]/Table2[[#This Row],[Sales Amount]],0)</f>
        <v>0.12756014805675514</v>
      </c>
      <c r="AH20" s="2" t="str">
        <f>TRIM(Table2[[#This Row],[Payment Modee]])</f>
        <v>EMI</v>
      </c>
      <c r="AI20" s="2" t="s">
        <v>26</v>
      </c>
      <c r="AJ20" s="2" t="s">
        <v>27</v>
      </c>
      <c r="AK20" s="2" t="s">
        <v>137</v>
      </c>
      <c r="AL20" s="16" t="str">
        <f>IF(HOUR(Table2[[#This Row],[Order Time]])&lt;12,"Morning",IF(HOUR(Table2[[#This Row],[Order Time]])&lt;17,"Afternoon",IF(HOUR(Table2[[#This Row],[Order Time]])&lt;21,"Evening","Night")))</f>
        <v>Afternoon</v>
      </c>
      <c r="AM20" s="16" t="s">
        <v>29</v>
      </c>
    </row>
    <row r="21" spans="1:39" x14ac:dyDescent="0.25">
      <c r="A21" s="13" t="s">
        <v>138</v>
      </c>
      <c r="B21" s="4">
        <v>45625</v>
      </c>
      <c r="C21" s="2">
        <f>YEAR(Table2[[#This Row],[Invoice Date]])</f>
        <v>2024</v>
      </c>
      <c r="D21" s="2" t="str">
        <f>TEXT(Table2[[#This Row],[Invoice Date]],"mmm")</f>
        <v>Nov</v>
      </c>
      <c r="E21" s="2" t="str">
        <f>Table2[[#This Row],[Store_ID]]&amp;"-"&amp;Table2[[#This Row],[Year]]&amp;"-"&amp;Table2[[#This Row],[Month]]</f>
        <v>STR088-2024-Nov</v>
      </c>
      <c r="F21" s="2" t="s">
        <v>139</v>
      </c>
      <c r="G21" s="2" t="str">
        <f>_xlfn.XLOOKUP(Table2[[#This Row],[Customer_ID]],Table3[Customer_ID],Table3[Customer Name],"Not Found")</f>
        <v>Anil Iyengar</v>
      </c>
      <c r="H21" s="2" t="str">
        <f>_xlfn.XLOOKUP(Table2[[#This Row],[Customer_ID]],Table3[Customer_ID],Table3[Gender],"Female")</f>
        <v>Male</v>
      </c>
      <c r="I21" s="2" t="str">
        <f>_xlfn.XLOOKUP(Table2[[#This Row],[Customer_ID]],Table3[Customer_ID],Table3[City],"Missing Memebership")</f>
        <v>Mysuru</v>
      </c>
      <c r="J21" s="2" t="str">
        <f>_xlfn.XLOOKUP(Table2[[#This Row],[Customer_ID]],Table3[Customer_ID],Table3[State],"Karnataka")</f>
        <v>Karnataka</v>
      </c>
      <c r="K21" s="2" t="str">
        <f>_xlfn.XLOOKUP(Table2[[#This Row],[Customer_ID]],Table3[Customer_ID],Table3[Membership],"Regular")</f>
        <v>Regular</v>
      </c>
      <c r="L21" s="2" t="s">
        <v>140</v>
      </c>
      <c r="M21" s="2" t="str">
        <f>_xlfn.XLOOKUP(Table2[[#This Row],[Product_ID]],Table4[Product_ID],Table4[Product_Name],"Not Found")</f>
        <v>Indian Terrain Denim Shirt Wine</v>
      </c>
      <c r="N21" s="2" t="str">
        <f>_xlfn.XLOOKUP(Table2[[#This Row],[Product_ID]],Table4[Product_ID],Table4[Category],"Not Found")</f>
        <v>Men Shirts</v>
      </c>
      <c r="O21" s="2" t="str">
        <f>_xlfn.XLOOKUP(Table2[[#This Row],[Product_ID]],Table4[Product_ID],Table4[Subcategory],"Not Found")</f>
        <v>Denim Shirt</v>
      </c>
      <c r="P21" s="2" t="str">
        <f>_xlfn.XLOOKUP(Table2[[#This Row],[Product_ID]],Table4[Product_ID],Table4[Brand],"Missing Brand")</f>
        <v>Indian Terrain</v>
      </c>
      <c r="Q21" s="2" t="s">
        <v>141</v>
      </c>
      <c r="R21" s="2" t="str">
        <f>_xlfn.XLOOKUP(Table2[[#This Row],[Store_ID]],Table6[Store_ID],Table6[Store Name],"Not Found")</f>
        <v>TrendMart Warangal High Street</v>
      </c>
      <c r="S21" s="2">
        <f>_xlfn.XLOOKUP(Table2[[#This Row],[Store_ID]],Table6[Store_ID],Table6[Monthly Target],"Missing Target")</f>
        <v>2000000</v>
      </c>
      <c r="T21" s="2" t="str">
        <f>_xlfn.XLOOKUP(Table2[[#This Row],[Store_ID]],Table6[Store_ID],Table6[Region],"Not Found")</f>
        <v>South Zone 2</v>
      </c>
      <c r="U21" s="2" t="s">
        <v>142</v>
      </c>
      <c r="V21" s="2" t="str">
        <f>_xlfn.XLOOKUP(Table2[[#This Row],[Employee_ID]],Table5[Employee_ID],Table5[Employee Name],"Not Found")</f>
        <v>Anusuya Subramaniam</v>
      </c>
      <c r="W21" s="2">
        <v>2</v>
      </c>
      <c r="X21" s="2">
        <v>962.92</v>
      </c>
      <c r="Y21" s="2">
        <v>15</v>
      </c>
      <c r="Z21" s="2">
        <v>288.88</v>
      </c>
      <c r="AA21" s="2">
        <v>5</v>
      </c>
      <c r="AB21" s="2">
        <v>81.849999999999994</v>
      </c>
      <c r="AC21" s="2">
        <v>1718.81</v>
      </c>
      <c r="AD21" s="2">
        <v>1442.44</v>
      </c>
      <c r="AE21" s="2">
        <f t="shared" si="0"/>
        <v>194.5199999999999</v>
      </c>
      <c r="AF21" s="2" t="s">
        <v>119</v>
      </c>
      <c r="AG21" s="42">
        <f>IFERROR(Table2[[#This Row],[Profit]]/Table2[[#This Row],[Sales Amount]],0)</f>
        <v>0.11317132201930399</v>
      </c>
      <c r="AH21" s="2" t="str">
        <f>TRIM(Table2[[#This Row],[Payment Modee]])</f>
        <v>Net Banking</v>
      </c>
      <c r="AI21" s="2" t="s">
        <v>36</v>
      </c>
      <c r="AJ21" s="2" t="s">
        <v>27</v>
      </c>
      <c r="AK21" s="2" t="s">
        <v>82</v>
      </c>
      <c r="AL21" s="16" t="str">
        <f>IF(HOUR(Table2[[#This Row],[Order Time]])&lt;12,"Morning",IF(HOUR(Table2[[#This Row],[Order Time]])&lt;17,"Afternoon",IF(HOUR(Table2[[#This Row],[Order Time]])&lt;21,"Evening","Night")))</f>
        <v>Evening</v>
      </c>
      <c r="AM21" s="16" t="s">
        <v>29</v>
      </c>
    </row>
    <row r="22" spans="1:39" x14ac:dyDescent="0.25">
      <c r="A22" s="13" t="s">
        <v>143</v>
      </c>
      <c r="B22" s="4">
        <v>45451</v>
      </c>
      <c r="C22" s="2">
        <f>YEAR(Table2[[#This Row],[Invoice Date]])</f>
        <v>2024</v>
      </c>
      <c r="D22" s="2" t="str">
        <f>TEXT(Table2[[#This Row],[Invoice Date]],"mmm")</f>
        <v>Jun</v>
      </c>
      <c r="E22" s="2" t="str">
        <f>Table2[[#This Row],[Store_ID]]&amp;"-"&amp;Table2[[#This Row],[Year]]&amp;"-"&amp;Table2[[#This Row],[Month]]</f>
        <v>STR110-2024-Jun</v>
      </c>
      <c r="F22" s="2" t="s">
        <v>144</v>
      </c>
      <c r="G22" s="2" t="str">
        <f>_xlfn.XLOOKUP(Table2[[#This Row],[Customer_ID]],Table3[Customer_ID],Table3[Customer Name],"Not Found")</f>
        <v>Pranav Mishra</v>
      </c>
      <c r="H22" s="2" t="str">
        <f>_xlfn.XLOOKUP(Table2[[#This Row],[Customer_ID]],Table3[Customer_ID],Table3[Gender],"Female")</f>
        <v>Male</v>
      </c>
      <c r="I22" s="2" t="str">
        <f>_xlfn.XLOOKUP(Table2[[#This Row],[Customer_ID]],Table3[Customer_ID],Table3[City],"Missing Memebership")</f>
        <v>Vijayawada</v>
      </c>
      <c r="J22" s="2" t="str">
        <f>_xlfn.XLOOKUP(Table2[[#This Row],[Customer_ID]],Table3[Customer_ID],Table3[State],"Karnataka")</f>
        <v>Andhra Pradesh</v>
      </c>
      <c r="K22" s="2" t="str">
        <f>_xlfn.XLOOKUP(Table2[[#This Row],[Customer_ID]],Table3[Customer_ID],Table3[Membership],"Regular")</f>
        <v>Silver</v>
      </c>
      <c r="L22" s="2" t="s">
        <v>145</v>
      </c>
      <c r="M22" s="2" t="str">
        <f>_xlfn.XLOOKUP(Table2[[#This Row],[Product_ID]],Table4[Product_ID],Table4[Product_Name],"Not Found")</f>
        <v>Woodland Straight Kurti White</v>
      </c>
      <c r="N22" s="2" t="str">
        <f>_xlfn.XLOOKUP(Table2[[#This Row],[Product_ID]],Table4[Product_ID],Table4[Category],"Not Found")</f>
        <v>Women Kurtis</v>
      </c>
      <c r="O22" s="2" t="str">
        <f>_xlfn.XLOOKUP(Table2[[#This Row],[Product_ID]],Table4[Product_ID],Table4[Subcategory],"Not Found")</f>
        <v>Straight Kurti</v>
      </c>
      <c r="P22" s="2" t="str">
        <f>_xlfn.XLOOKUP(Table2[[#This Row],[Product_ID]],Table4[Product_ID],Table4[Brand],"Missing Brand")</f>
        <v>Woodland</v>
      </c>
      <c r="Q22" s="2" t="s">
        <v>146</v>
      </c>
      <c r="R22" s="2" t="str">
        <f>_xlfn.XLOOKUP(Table2[[#This Row],[Store_ID]],Table6[Store_ID],Table6[Store Name],"Not Found")</f>
        <v>TrendMart Thoothukudi Outlet</v>
      </c>
      <c r="S22" s="2">
        <f>_xlfn.XLOOKUP(Table2[[#This Row],[Store_ID]],Table6[Store_ID],Table6[Monthly Target],"Missing Target")</f>
        <v>1000000</v>
      </c>
      <c r="T22" s="2" t="str">
        <f>_xlfn.XLOOKUP(Table2[[#This Row],[Store_ID]],Table6[Store_ID],Table6[Region],"Not Found")</f>
        <v>South Zone 1</v>
      </c>
      <c r="U22" s="2" t="s">
        <v>147</v>
      </c>
      <c r="V22" s="2" t="str">
        <f>_xlfn.XLOOKUP(Table2[[#This Row],[Employee_ID]],Table5[Employee_ID],Table5[Employee Name],"Not Found")</f>
        <v>Logesh Gopalakrishnan</v>
      </c>
      <c r="W22" s="2">
        <v>4</v>
      </c>
      <c r="X22" s="2">
        <v>1328.05</v>
      </c>
      <c r="Y22" s="2">
        <v>20</v>
      </c>
      <c r="Z22" s="2">
        <v>1062.44</v>
      </c>
      <c r="AA22" s="2">
        <v>12</v>
      </c>
      <c r="AB22" s="2">
        <v>509.97</v>
      </c>
      <c r="AC22" s="2">
        <v>4759.7299999999996</v>
      </c>
      <c r="AD22" s="2">
        <v>3378.6</v>
      </c>
      <c r="AE22" s="2">
        <f t="shared" si="0"/>
        <v>871.15999999999963</v>
      </c>
      <c r="AF22" s="2" t="s">
        <v>69</v>
      </c>
      <c r="AG22" s="42">
        <f>IFERROR(Table2[[#This Row],[Profit]]/Table2[[#This Row],[Sales Amount]],0)</f>
        <v>0.18302718851699565</v>
      </c>
      <c r="AH22" s="2" t="str">
        <f>TRIM(Table2[[#This Row],[Payment Modee]])</f>
        <v>Cash</v>
      </c>
      <c r="AI22" s="2" t="s">
        <v>26</v>
      </c>
      <c r="AJ22" s="2" t="s">
        <v>27</v>
      </c>
      <c r="AK22" s="2" t="s">
        <v>148</v>
      </c>
      <c r="AL22" s="16" t="str">
        <f>IF(HOUR(Table2[[#This Row],[Order Time]])&lt;12,"Morning",IF(HOUR(Table2[[#This Row],[Order Time]])&lt;17,"Afternoon",IF(HOUR(Table2[[#This Row],[Order Time]])&lt;21,"Evening","Night")))</f>
        <v>Afternoon</v>
      </c>
      <c r="AM22" s="16" t="s">
        <v>38</v>
      </c>
    </row>
    <row r="23" spans="1:39" x14ac:dyDescent="0.25">
      <c r="A23" s="13" t="s">
        <v>149</v>
      </c>
      <c r="B23" s="4">
        <v>45484</v>
      </c>
      <c r="C23" s="2">
        <f>YEAR(Table2[[#This Row],[Invoice Date]])</f>
        <v>2024</v>
      </c>
      <c r="D23" s="2" t="str">
        <f>TEXT(Table2[[#This Row],[Invoice Date]],"mmm")</f>
        <v>Jul</v>
      </c>
      <c r="E23" s="2" t="str">
        <f>Table2[[#This Row],[Store_ID]]&amp;"-"&amp;Table2[[#This Row],[Year]]&amp;"-"&amp;Table2[[#This Row],[Month]]</f>
        <v>STR005-2024-Jul</v>
      </c>
      <c r="F23" s="2" t="s">
        <v>150</v>
      </c>
      <c r="G23" s="2" t="str">
        <f>_xlfn.XLOOKUP(Table2[[#This Row],[Customer_ID]],Table3[Customer_ID],Table3[Customer Name],"Not Found")</f>
        <v>Hariharan Kamath</v>
      </c>
      <c r="H23" s="2" t="str">
        <f>_xlfn.XLOOKUP(Table2[[#This Row],[Customer_ID]],Table3[Customer_ID],Table3[Gender],"Female")</f>
        <v>Male</v>
      </c>
      <c r="I23" s="2" t="str">
        <f>_xlfn.XLOOKUP(Table2[[#This Row],[Customer_ID]],Table3[Customer_ID],Table3[City],"Missing Memebership")</f>
        <v>Hyderabad</v>
      </c>
      <c r="J23" s="2" t="str">
        <f>_xlfn.XLOOKUP(Table2[[#This Row],[Customer_ID]],Table3[Customer_ID],Table3[State],"Karnataka")</f>
        <v>Telangana</v>
      </c>
      <c r="K23" s="2" t="str">
        <f>_xlfn.XLOOKUP(Table2[[#This Row],[Customer_ID]],Table3[Customer_ID],Table3[Membership],"Regular")</f>
        <v>Gold</v>
      </c>
      <c r="L23" s="2" t="s">
        <v>151</v>
      </c>
      <c r="M23" s="2" t="str">
        <f>_xlfn.XLOOKUP(Table2[[#This Row],[Product_ID]],Table4[Product_ID],Table4[Product_Name],"Not Found")</f>
        <v>Allen Solly Tie Pink</v>
      </c>
      <c r="N23" s="2" t="str">
        <f>_xlfn.XLOOKUP(Table2[[#This Row],[Product_ID]],Table4[Product_ID],Table4[Category],"Not Found")</f>
        <v>Accessories</v>
      </c>
      <c r="O23" s="2" t="str">
        <f>_xlfn.XLOOKUP(Table2[[#This Row],[Product_ID]],Table4[Product_ID],Table4[Subcategory],"Not Found")</f>
        <v>Tie</v>
      </c>
      <c r="P23" s="2" t="str">
        <f>_xlfn.XLOOKUP(Table2[[#This Row],[Product_ID]],Table4[Product_ID],Table4[Brand],"Missing Brand")</f>
        <v>Allen Solly</v>
      </c>
      <c r="Q23" s="2" t="s">
        <v>152</v>
      </c>
      <c r="R23" s="2" t="str">
        <f>_xlfn.XLOOKUP(Table2[[#This Row],[Store_ID]],Table6[Store_ID],Table6[Store Name],"Not Found")</f>
        <v>TrendMart Kochi High Street</v>
      </c>
      <c r="S23" s="2">
        <f>_xlfn.XLOOKUP(Table2[[#This Row],[Store_ID]],Table6[Store_ID],Table6[Monthly Target],"Missing Target")</f>
        <v>2000000</v>
      </c>
      <c r="T23" s="2" t="str">
        <f>_xlfn.XLOOKUP(Table2[[#This Row],[Store_ID]],Table6[Store_ID],Table6[Region],"Not Found")</f>
        <v>South Zone 1</v>
      </c>
      <c r="U23" s="2" t="s">
        <v>153</v>
      </c>
      <c r="V23" s="2" t="str">
        <f>_xlfn.XLOOKUP(Table2[[#This Row],[Employee_ID]],Table5[Employee_ID],Table5[Employee Name],"Not Found")</f>
        <v>Rani Mishra</v>
      </c>
      <c r="W23" s="2">
        <v>3</v>
      </c>
      <c r="X23" s="2">
        <v>726.41</v>
      </c>
      <c r="Y23" s="2">
        <v>30</v>
      </c>
      <c r="Z23" s="2">
        <v>653.77</v>
      </c>
      <c r="AA23" s="2">
        <v>5</v>
      </c>
      <c r="AB23" s="2">
        <v>76.27</v>
      </c>
      <c r="AC23" s="2">
        <v>1601.73</v>
      </c>
      <c r="AD23" s="2">
        <v>1329.57</v>
      </c>
      <c r="AE23" s="2">
        <f t="shared" si="0"/>
        <v>195.8900000000001</v>
      </c>
      <c r="AF23" s="2" t="s">
        <v>25</v>
      </c>
      <c r="AG23" s="42">
        <f>IFERROR(Table2[[#This Row],[Profit]]/Table2[[#This Row],[Sales Amount]],0)</f>
        <v>0.12229901419090615</v>
      </c>
      <c r="AH23" s="2" t="str">
        <f>TRIM(Table2[[#This Row],[Payment Modee]])</f>
        <v>UPI</v>
      </c>
      <c r="AI23" s="2" t="s">
        <v>26</v>
      </c>
      <c r="AJ23" s="2" t="s">
        <v>27</v>
      </c>
      <c r="AK23" s="2" t="s">
        <v>154</v>
      </c>
      <c r="AL23" s="16" t="str">
        <f>IF(HOUR(Table2[[#This Row],[Order Time]])&lt;12,"Morning",IF(HOUR(Table2[[#This Row],[Order Time]])&lt;17,"Afternoon",IF(HOUR(Table2[[#This Row],[Order Time]])&lt;21,"Evening","Night")))</f>
        <v>Afternoon</v>
      </c>
      <c r="AM23" s="16" t="s">
        <v>29</v>
      </c>
    </row>
    <row r="24" spans="1:39" x14ac:dyDescent="0.25">
      <c r="A24" s="13" t="s">
        <v>155</v>
      </c>
      <c r="B24" s="4">
        <v>45486</v>
      </c>
      <c r="C24" s="2">
        <f>YEAR(Table2[[#This Row],[Invoice Date]])</f>
        <v>2024</v>
      </c>
      <c r="D24" s="2" t="str">
        <f>TEXT(Table2[[#This Row],[Invoice Date]],"mmm")</f>
        <v>Jul</v>
      </c>
      <c r="E24" s="2" t="str">
        <f>Table2[[#This Row],[Store_ID]]&amp;"-"&amp;Table2[[#This Row],[Year]]&amp;"-"&amp;Table2[[#This Row],[Month]]</f>
        <v>STR019-2024-Jul</v>
      </c>
      <c r="F24" s="2" t="s">
        <v>156</v>
      </c>
      <c r="G24" s="2" t="str">
        <f>_xlfn.XLOOKUP(Table2[[#This Row],[Customer_ID]],Table3[Customer_ID],Table3[Customer Name],"Not Found")</f>
        <v>Leela Gowda</v>
      </c>
      <c r="H24" s="2" t="str">
        <f>_xlfn.XLOOKUP(Table2[[#This Row],[Customer_ID]],Table3[Customer_ID],Table3[Gender],"Female")</f>
        <v>Female</v>
      </c>
      <c r="I24" s="2" t="str">
        <f>_xlfn.XLOOKUP(Table2[[#This Row],[Customer_ID]],Table3[Customer_ID],Table3[City],"Missing Memebership")</f>
        <v>Coimbatore</v>
      </c>
      <c r="J24" s="2" t="str">
        <f>_xlfn.XLOOKUP(Table2[[#This Row],[Customer_ID]],Table3[Customer_ID],Table3[State],"Karnataka")</f>
        <v>Tamil Nadu</v>
      </c>
      <c r="K24" s="2" t="str">
        <f>_xlfn.XLOOKUP(Table2[[#This Row],[Customer_ID]],Table3[Customer_ID],Table3[Membership],"Regular")</f>
        <v>Regular</v>
      </c>
      <c r="L24" s="2" t="s">
        <v>157</v>
      </c>
      <c r="M24" s="2" t="str">
        <f>_xlfn.XLOOKUP(Table2[[#This Row],[Product_ID]],Table4[Product_ID],Table4[Product_Name],"Not Found")</f>
        <v>Indian Terrain Straight Kurti Grey</v>
      </c>
      <c r="N24" s="2" t="str">
        <f>_xlfn.XLOOKUP(Table2[[#This Row],[Product_ID]],Table4[Product_ID],Table4[Category],"Not Found")</f>
        <v>Women Kurtis</v>
      </c>
      <c r="O24" s="2" t="str">
        <f>_xlfn.XLOOKUP(Table2[[#This Row],[Product_ID]],Table4[Product_ID],Table4[Subcategory],"Not Found")</f>
        <v>Straight Kurti</v>
      </c>
      <c r="P24" s="2" t="str">
        <f>_xlfn.XLOOKUP(Table2[[#This Row],[Product_ID]],Table4[Product_ID],Table4[Brand],"Missing Brand")</f>
        <v>Indian Terrain</v>
      </c>
      <c r="Q24" s="2" t="s">
        <v>158</v>
      </c>
      <c r="R24" s="2" t="str">
        <f>_xlfn.XLOOKUP(Table2[[#This Row],[Store_ID]],Table6[Store_ID],Table6[Store Name],"Not Found")</f>
        <v>TrendMart Mangaluru Standard</v>
      </c>
      <c r="S24" s="2">
        <f>_xlfn.XLOOKUP(Table2[[#This Row],[Store_ID]],Table6[Store_ID],Table6[Monthly Target],"Missing Target")</f>
        <v>1000000</v>
      </c>
      <c r="T24" s="2" t="str">
        <f>_xlfn.XLOOKUP(Table2[[#This Row],[Store_ID]],Table6[Store_ID],Table6[Region],"Not Found")</f>
        <v>South Zone 2</v>
      </c>
      <c r="U24" s="2" t="s">
        <v>159</v>
      </c>
      <c r="V24" s="2" t="str">
        <f>_xlfn.XLOOKUP(Table2[[#This Row],[Employee_ID]],Table5[Employee_ID],Table5[Employee Name],"Not Found")</f>
        <v>Venkat Sharma</v>
      </c>
      <c r="W24" s="2">
        <v>2</v>
      </c>
      <c r="X24" s="2">
        <v>1361.64</v>
      </c>
      <c r="Y24" s="2">
        <v>10</v>
      </c>
      <c r="Z24" s="2">
        <v>272.33</v>
      </c>
      <c r="AA24" s="2">
        <v>12</v>
      </c>
      <c r="AB24" s="2">
        <v>294.11</v>
      </c>
      <c r="AC24" s="2">
        <v>2745.06</v>
      </c>
      <c r="AD24" s="2">
        <v>1753.84</v>
      </c>
      <c r="AE24" s="2">
        <f t="shared" si="0"/>
        <v>697.11</v>
      </c>
      <c r="AF24" s="2" t="s">
        <v>119</v>
      </c>
      <c r="AG24" s="42">
        <f>IFERROR(Table2[[#This Row],[Profit]]/Table2[[#This Row],[Sales Amount]],0)</f>
        <v>0.25395073331730456</v>
      </c>
      <c r="AH24" s="2" t="str">
        <f>TRIM(Table2[[#This Row],[Payment Modee]])</f>
        <v>Net Banking</v>
      </c>
      <c r="AI24" s="2" t="s">
        <v>26</v>
      </c>
      <c r="AJ24" s="2" t="s">
        <v>27</v>
      </c>
      <c r="AK24" s="2" t="s">
        <v>160</v>
      </c>
      <c r="AL24" s="16" t="str">
        <f>IF(HOUR(Table2[[#This Row],[Order Time]])&lt;12,"Morning",IF(HOUR(Table2[[#This Row],[Order Time]])&lt;17,"Afternoon",IF(HOUR(Table2[[#This Row],[Order Time]])&lt;21,"Evening","Night")))</f>
        <v>Afternoon</v>
      </c>
      <c r="AM24" s="16" t="s">
        <v>38</v>
      </c>
    </row>
    <row r="25" spans="1:39" x14ac:dyDescent="0.25">
      <c r="A25" s="13" t="s">
        <v>161</v>
      </c>
      <c r="B25" s="4">
        <v>45475</v>
      </c>
      <c r="C25" s="2">
        <f>YEAR(Table2[[#This Row],[Invoice Date]])</f>
        <v>2024</v>
      </c>
      <c r="D25" s="2" t="str">
        <f>TEXT(Table2[[#This Row],[Invoice Date]],"mmm")</f>
        <v>Jul</v>
      </c>
      <c r="E25" s="2" t="str">
        <f>Table2[[#This Row],[Store_ID]]&amp;"-"&amp;Table2[[#This Row],[Year]]&amp;"-"&amp;Table2[[#This Row],[Month]]</f>
        <v>STR075-2024-Jul</v>
      </c>
      <c r="F25" s="2" t="s">
        <v>162</v>
      </c>
      <c r="G25" s="2" t="str">
        <f>_xlfn.XLOOKUP(Table2[[#This Row],[Customer_ID]],Table3[Customer_ID],Table3[Customer Name],"Not Found")</f>
        <v>Deepa Iyer</v>
      </c>
      <c r="H25" s="2" t="str">
        <f>_xlfn.XLOOKUP(Table2[[#This Row],[Customer_ID]],Table3[Customer_ID],Table3[Gender],"Female")</f>
        <v>Female</v>
      </c>
      <c r="I25" s="2" t="str">
        <f>_xlfn.XLOOKUP(Table2[[#This Row],[Customer_ID]],Table3[Customer_ID],Table3[City],"Missing Memebership")</f>
        <v>Karimnagar</v>
      </c>
      <c r="J25" s="2" t="str">
        <f>_xlfn.XLOOKUP(Table2[[#This Row],[Customer_ID]],Table3[Customer_ID],Table3[State],"Karnataka")</f>
        <v>Telangana</v>
      </c>
      <c r="K25" s="2" t="str">
        <f>_xlfn.XLOOKUP(Table2[[#This Row],[Customer_ID]],Table3[Customer_ID],Table3[Membership],"Regular")</f>
        <v>Regular</v>
      </c>
      <c r="L25" s="2" t="s">
        <v>163</v>
      </c>
      <c r="M25" s="2" t="str">
        <f>_xlfn.XLOOKUP(Table2[[#This Row],[Product_ID]],Table4[Product_ID],Table4[Product_Name],"Not Found")</f>
        <v>Westside Sling Bag Grey</v>
      </c>
      <c r="N25" s="2" t="str">
        <f>_xlfn.XLOOKUP(Table2[[#This Row],[Product_ID]],Table4[Product_ID],Table4[Category],"Not Found")</f>
        <v>Handbags</v>
      </c>
      <c r="O25" s="2" t="str">
        <f>_xlfn.XLOOKUP(Table2[[#This Row],[Product_ID]],Table4[Product_ID],Table4[Subcategory],"Not Found")</f>
        <v>Sling Bag</v>
      </c>
      <c r="P25" s="2" t="str">
        <f>_xlfn.XLOOKUP(Table2[[#This Row],[Product_ID]],Table4[Product_ID],Table4[Brand],"Missing Brand")</f>
        <v>Westside</v>
      </c>
      <c r="Q25" s="2" t="s">
        <v>164</v>
      </c>
      <c r="R25" s="2" t="str">
        <f>_xlfn.XLOOKUP(Table2[[#This Row],[Store_ID]],Table6[Store_ID],Table6[Store Name],"Not Found")</f>
        <v>TrendMart Chennai Standard</v>
      </c>
      <c r="S25" s="2">
        <f>_xlfn.XLOOKUP(Table2[[#This Row],[Store_ID]],Table6[Store_ID],Table6[Monthly Target],"Missing Target")</f>
        <v>1000000</v>
      </c>
      <c r="T25" s="2" t="str">
        <f>_xlfn.XLOOKUP(Table2[[#This Row],[Store_ID]],Table6[Store_ID],Table6[Region],"Not Found")</f>
        <v>South Zone 1</v>
      </c>
      <c r="U25" s="2" t="s">
        <v>165</v>
      </c>
      <c r="V25" s="2" t="str">
        <f>_xlfn.XLOOKUP(Table2[[#This Row],[Employee_ID]],Table5[Employee_ID],Table5[Employee Name],"Not Found")</f>
        <v>Vasanthi Gupta</v>
      </c>
      <c r="W25" s="2">
        <v>1</v>
      </c>
      <c r="X25" s="2">
        <v>3168.62</v>
      </c>
      <c r="Y25" s="2">
        <v>10</v>
      </c>
      <c r="Z25" s="2">
        <v>316.86</v>
      </c>
      <c r="AA25" s="2">
        <v>12</v>
      </c>
      <c r="AB25" s="2">
        <v>342.21</v>
      </c>
      <c r="AC25" s="2">
        <v>3193.97</v>
      </c>
      <c r="AD25" s="2">
        <v>2069.33</v>
      </c>
      <c r="AE25" s="2">
        <f t="shared" si="0"/>
        <v>782.42999999999984</v>
      </c>
      <c r="AF25" s="2" t="s">
        <v>25</v>
      </c>
      <c r="AG25" s="42">
        <f>IFERROR(Table2[[#This Row],[Profit]]/Table2[[#This Row],[Sales Amount]],0)</f>
        <v>0.2449709922134522</v>
      </c>
      <c r="AH25" s="2" t="str">
        <f>TRIM(Table2[[#This Row],[Payment Modee]])</f>
        <v>UPI</v>
      </c>
      <c r="AI25" s="2" t="s">
        <v>26</v>
      </c>
      <c r="AJ25" s="2" t="s">
        <v>27</v>
      </c>
      <c r="AK25" s="2" t="s">
        <v>166</v>
      </c>
      <c r="AL25" s="16" t="str">
        <f>IF(HOUR(Table2[[#This Row],[Order Time]])&lt;12,"Morning",IF(HOUR(Table2[[#This Row],[Order Time]])&lt;17,"Afternoon",IF(HOUR(Table2[[#This Row],[Order Time]])&lt;21,"Evening","Night")))</f>
        <v>Evening</v>
      </c>
      <c r="AM25" s="16" t="s">
        <v>29</v>
      </c>
    </row>
    <row r="26" spans="1:39" x14ac:dyDescent="0.25">
      <c r="A26" s="13" t="s">
        <v>167</v>
      </c>
      <c r="B26" s="4">
        <v>45657</v>
      </c>
      <c r="C26" s="2">
        <f>YEAR(Table2[[#This Row],[Invoice Date]])</f>
        <v>2024</v>
      </c>
      <c r="D26" s="2" t="str">
        <f>TEXT(Table2[[#This Row],[Invoice Date]],"mmm")</f>
        <v>Dec</v>
      </c>
      <c r="E26" s="2" t="str">
        <f>Table2[[#This Row],[Store_ID]]&amp;"-"&amp;Table2[[#This Row],[Year]]&amp;"-"&amp;Table2[[#This Row],[Month]]</f>
        <v>STR021-2024-Dec</v>
      </c>
      <c r="F26" s="2" t="s">
        <v>168</v>
      </c>
      <c r="G26" s="2" t="str">
        <f>_xlfn.XLOOKUP(Table2[[#This Row],[Customer_ID]],Table3[Customer_ID],Table3[Customer Name],"Not Found")</f>
        <v>Haritha Chettiar</v>
      </c>
      <c r="H26" s="2" t="str">
        <f>_xlfn.XLOOKUP(Table2[[#This Row],[Customer_ID]],Table3[Customer_ID],Table3[Gender],"Female")</f>
        <v>Female</v>
      </c>
      <c r="I26" s="2" t="str">
        <f>_xlfn.XLOOKUP(Table2[[#This Row],[Customer_ID]],Table3[Customer_ID],Table3[City],"Missing Memebership")</f>
        <v>Guntur</v>
      </c>
      <c r="J26" s="2" t="str">
        <f>_xlfn.XLOOKUP(Table2[[#This Row],[Customer_ID]],Table3[Customer_ID],Table3[State],"Karnataka")</f>
        <v>Andhra Pradesh</v>
      </c>
      <c r="K26" s="2" t="str">
        <f>_xlfn.XLOOKUP(Table2[[#This Row],[Customer_ID]],Table3[Customer_ID],Table3[Membership],"Regular")</f>
        <v>Regular</v>
      </c>
      <c r="L26" s="2" t="s">
        <v>169</v>
      </c>
      <c r="M26" s="2" t="str">
        <f>_xlfn.XLOOKUP(Table2[[#This Row],[Product_ID]],Table4[Product_ID],Table4[Product_Name],"Not Found")</f>
        <v>Global Desi Kids Shorts Charcoal</v>
      </c>
      <c r="N26" s="2" t="str">
        <f>_xlfn.XLOOKUP(Table2[[#This Row],[Product_ID]],Table4[Product_ID],Table4[Category],"Not Found")</f>
        <v>Kids Wear</v>
      </c>
      <c r="O26" s="2" t="str">
        <f>_xlfn.XLOOKUP(Table2[[#This Row],[Product_ID]],Table4[Product_ID],Table4[Subcategory],"Not Found")</f>
        <v>Kids Shorts</v>
      </c>
      <c r="P26" s="2" t="str">
        <f>_xlfn.XLOOKUP(Table2[[#This Row],[Product_ID]],Table4[Product_ID],Table4[Brand],"Missing Brand")</f>
        <v>Global Desi</v>
      </c>
      <c r="Q26" s="2" t="s">
        <v>80</v>
      </c>
      <c r="R26" s="2" t="str">
        <f>_xlfn.XLOOKUP(Table2[[#This Row],[Store_ID]],Table6[Store_ID],Table6[Store Name],"Not Found")</f>
        <v>TrendMart Kozhikode Standard</v>
      </c>
      <c r="S26" s="2">
        <f>_xlfn.XLOOKUP(Table2[[#This Row],[Store_ID]],Table6[Store_ID],Table6[Monthly Target],"Missing Target")</f>
        <v>2000000</v>
      </c>
      <c r="T26" s="2" t="str">
        <f>_xlfn.XLOOKUP(Table2[[#This Row],[Store_ID]],Table6[Store_ID],Table6[Region],"Not Found")</f>
        <v>South Zone 1</v>
      </c>
      <c r="U26" s="2" t="s">
        <v>170</v>
      </c>
      <c r="V26" s="2" t="str">
        <f>_xlfn.XLOOKUP(Table2[[#This Row],[Employee_ID]],Table5[Employee_ID],Table5[Employee Name],"Not Found")</f>
        <v>Ishwarya Shetty</v>
      </c>
      <c r="W26" s="2">
        <v>1</v>
      </c>
      <c r="X26" s="2">
        <v>684.15</v>
      </c>
      <c r="Y26" s="2">
        <v>20</v>
      </c>
      <c r="Z26" s="2">
        <v>136.83000000000001</v>
      </c>
      <c r="AA26" s="2">
        <v>5</v>
      </c>
      <c r="AB26" s="2">
        <v>27.37</v>
      </c>
      <c r="AC26" s="2">
        <v>574.69000000000005</v>
      </c>
      <c r="AD26" s="2">
        <v>499.31</v>
      </c>
      <c r="AE26" s="2">
        <f t="shared" si="0"/>
        <v>48.010000000000048</v>
      </c>
      <c r="AF26" s="2" t="s">
        <v>56</v>
      </c>
      <c r="AG26" s="42">
        <f>IFERROR(Table2[[#This Row],[Profit]]/Table2[[#This Row],[Sales Amount]],0)</f>
        <v>8.3540691503245307E-2</v>
      </c>
      <c r="AH26" s="2" t="str">
        <f>TRIM(Table2[[#This Row],[Payment Modee]])</f>
        <v>Credit Card</v>
      </c>
      <c r="AI26" s="2" t="s">
        <v>36</v>
      </c>
      <c r="AJ26" s="2" t="s">
        <v>27</v>
      </c>
      <c r="AK26" s="2" t="s">
        <v>171</v>
      </c>
      <c r="AL26" s="16" t="str">
        <f>IF(HOUR(Table2[[#This Row],[Order Time]])&lt;12,"Morning",IF(HOUR(Table2[[#This Row],[Order Time]])&lt;17,"Afternoon",IF(HOUR(Table2[[#This Row],[Order Time]])&lt;21,"Evening","Night")))</f>
        <v>Evening</v>
      </c>
      <c r="AM26" s="16" t="s">
        <v>29</v>
      </c>
    </row>
    <row r="27" spans="1:39" x14ac:dyDescent="0.25">
      <c r="A27" s="13" t="s">
        <v>172</v>
      </c>
      <c r="B27" s="4">
        <v>45455</v>
      </c>
      <c r="C27" s="2">
        <f>YEAR(Table2[[#This Row],[Invoice Date]])</f>
        <v>2024</v>
      </c>
      <c r="D27" s="2" t="str">
        <f>TEXT(Table2[[#This Row],[Invoice Date]],"mmm")</f>
        <v>Jun</v>
      </c>
      <c r="E27" s="2" t="str">
        <f>Table2[[#This Row],[Store_ID]]&amp;"-"&amp;Table2[[#This Row],[Year]]&amp;"-"&amp;Table2[[#This Row],[Month]]</f>
        <v>STR099-2024-Jun</v>
      </c>
      <c r="F27" s="2" t="s">
        <v>173</v>
      </c>
      <c r="G27" s="2" t="str">
        <f>_xlfn.XLOOKUP(Table2[[#This Row],[Customer_ID]],Table3[Customer_ID],Table3[Customer Name],"Not Found")</f>
        <v>Vijay Kamath</v>
      </c>
      <c r="H27" s="2" t="str">
        <f>_xlfn.XLOOKUP(Table2[[#This Row],[Customer_ID]],Table3[Customer_ID],Table3[Gender],"Female")</f>
        <v>Male</v>
      </c>
      <c r="I27" s="2" t="str">
        <f>_xlfn.XLOOKUP(Table2[[#This Row],[Customer_ID]],Table3[Customer_ID],Table3[City],"Missing Memebership")</f>
        <v>Hyderabad</v>
      </c>
      <c r="J27" s="2" t="str">
        <f>_xlfn.XLOOKUP(Table2[[#This Row],[Customer_ID]],Table3[Customer_ID],Table3[State],"Karnataka")</f>
        <v>Telangana</v>
      </c>
      <c r="K27" s="2" t="str">
        <f>_xlfn.XLOOKUP(Table2[[#This Row],[Customer_ID]],Table3[Customer_ID],Table3[Membership],"Regular")</f>
        <v>Silver</v>
      </c>
      <c r="L27" s="2" t="s">
        <v>174</v>
      </c>
      <c r="M27" s="2" t="str">
        <f>_xlfn.XLOOKUP(Table2[[#This Row],[Product_ID]],Table4[Product_ID],Table4[Product_Name],"Not Found")</f>
        <v>Nike Earrings Teal</v>
      </c>
      <c r="N27" s="2" t="str">
        <f>_xlfn.XLOOKUP(Table2[[#This Row],[Product_ID]],Table4[Product_ID],Table4[Category],"Not Found")</f>
        <v>Jewellery</v>
      </c>
      <c r="O27" s="2" t="str">
        <f>_xlfn.XLOOKUP(Table2[[#This Row],[Product_ID]],Table4[Product_ID],Table4[Subcategory],"Not Found")</f>
        <v>Earrings</v>
      </c>
      <c r="P27" s="2" t="str">
        <f>_xlfn.XLOOKUP(Table2[[#This Row],[Product_ID]],Table4[Product_ID],Table4[Brand],"Missing Brand")</f>
        <v>Nike</v>
      </c>
      <c r="Q27" s="2" t="s">
        <v>175</v>
      </c>
      <c r="R27" s="2" t="str">
        <f>_xlfn.XLOOKUP(Table2[[#This Row],[Store_ID]],Table6[Store_ID],Table6[Store Name],"Not Found")</f>
        <v>TrendMart Khammam Standard</v>
      </c>
      <c r="S27" s="2">
        <f>_xlfn.XLOOKUP(Table2[[#This Row],[Store_ID]],Table6[Store_ID],Table6[Monthly Target],"Missing Target")</f>
        <v>1500000</v>
      </c>
      <c r="T27" s="2" t="str">
        <f>_xlfn.XLOOKUP(Table2[[#This Row],[Store_ID]],Table6[Store_ID],Table6[Region],"Not Found")</f>
        <v>South Zone 2</v>
      </c>
      <c r="U27" s="2" t="s">
        <v>176</v>
      </c>
      <c r="V27" s="2" t="str">
        <f>_xlfn.XLOOKUP(Table2[[#This Row],[Employee_ID]],Table5[Employee_ID],Table5[Employee Name],"Not Found")</f>
        <v>Malathi Varma</v>
      </c>
      <c r="W27" s="2">
        <v>2</v>
      </c>
      <c r="X27" s="2">
        <v>6270.2</v>
      </c>
      <c r="Y27" s="2">
        <v>10</v>
      </c>
      <c r="Z27" s="2">
        <v>1254.04</v>
      </c>
      <c r="AA27" s="2">
        <v>3</v>
      </c>
      <c r="AB27" s="2">
        <v>338.59</v>
      </c>
      <c r="AC27" s="2">
        <v>11624.95</v>
      </c>
      <c r="AD27" s="2">
        <v>9430.2000000000007</v>
      </c>
      <c r="AE27" s="2">
        <f t="shared" si="0"/>
        <v>1856.16</v>
      </c>
      <c r="AF27" s="2" t="s">
        <v>69</v>
      </c>
      <c r="AG27" s="42">
        <f>IFERROR(Table2[[#This Row],[Profit]]/Table2[[#This Row],[Sales Amount]],0)</f>
        <v>0.15967036417360936</v>
      </c>
      <c r="AH27" s="2" t="str">
        <f>TRIM(Table2[[#This Row],[Payment Modee]])</f>
        <v>Cash</v>
      </c>
      <c r="AI27" s="2" t="s">
        <v>36</v>
      </c>
      <c r="AJ27" s="2" t="s">
        <v>27</v>
      </c>
      <c r="AK27" s="2" t="s">
        <v>177</v>
      </c>
      <c r="AL27" s="16" t="str">
        <f>IF(HOUR(Table2[[#This Row],[Order Time]])&lt;12,"Morning",IF(HOUR(Table2[[#This Row],[Order Time]])&lt;17,"Afternoon",IF(HOUR(Table2[[#This Row],[Order Time]])&lt;21,"Evening","Night")))</f>
        <v>Night</v>
      </c>
      <c r="AM27" s="16" t="s">
        <v>29</v>
      </c>
    </row>
    <row r="28" spans="1:39" x14ac:dyDescent="0.25">
      <c r="A28" s="13" t="s">
        <v>178</v>
      </c>
      <c r="B28" s="4">
        <v>45552</v>
      </c>
      <c r="C28" s="2">
        <f>YEAR(Table2[[#This Row],[Invoice Date]])</f>
        <v>2024</v>
      </c>
      <c r="D28" s="2" t="str">
        <f>TEXT(Table2[[#This Row],[Invoice Date]],"mmm")</f>
        <v>Sep</v>
      </c>
      <c r="E28" s="2" t="str">
        <f>Table2[[#This Row],[Store_ID]]&amp;"-"&amp;Table2[[#This Row],[Year]]&amp;"-"&amp;Table2[[#This Row],[Month]]</f>
        <v>STR111-2024-Sep</v>
      </c>
      <c r="F28" s="2" t="s">
        <v>179</v>
      </c>
      <c r="G28" s="2" t="str">
        <f>_xlfn.XLOOKUP(Table2[[#This Row],[Customer_ID]],Table3[Customer_ID],Table3[Customer Name],"Not Found")</f>
        <v>Selvam Nair</v>
      </c>
      <c r="H28" s="2" t="str">
        <f>_xlfn.XLOOKUP(Table2[[#This Row],[Customer_ID]],Table3[Customer_ID],Table3[Gender],"Female")</f>
        <v>Male</v>
      </c>
      <c r="I28" s="2" t="str">
        <f>_xlfn.XLOOKUP(Table2[[#This Row],[Customer_ID]],Table3[Customer_ID],Table3[City],"Missing Memebership")</f>
        <v>Kurnool</v>
      </c>
      <c r="J28" s="2" t="str">
        <f>_xlfn.XLOOKUP(Table2[[#This Row],[Customer_ID]],Table3[Customer_ID],Table3[State],"Karnataka")</f>
        <v>Andhra Pradesh</v>
      </c>
      <c r="K28" s="2" t="str">
        <f>_xlfn.XLOOKUP(Table2[[#This Row],[Customer_ID]],Table3[Customer_ID],Table3[Membership],"Regular")</f>
        <v>Regular</v>
      </c>
      <c r="L28" s="2" t="s">
        <v>133</v>
      </c>
      <c r="M28" s="2" t="str">
        <f>_xlfn.XLOOKUP(Table2[[#This Row],[Product_ID]],Table4[Product_ID],Table4[Product_Name],"Not Found")</f>
        <v>US Polo Assn Casual Top Sky Blue</v>
      </c>
      <c r="N28" s="2" t="str">
        <f>_xlfn.XLOOKUP(Table2[[#This Row],[Product_ID]],Table4[Product_ID],Table4[Category],"Not Found")</f>
        <v>Women Tops</v>
      </c>
      <c r="O28" s="2" t="str">
        <f>_xlfn.XLOOKUP(Table2[[#This Row],[Product_ID]],Table4[Product_ID],Table4[Subcategory],"Not Found")</f>
        <v>Casual Top</v>
      </c>
      <c r="P28" s="2" t="str">
        <f>_xlfn.XLOOKUP(Table2[[#This Row],[Product_ID]],Table4[Product_ID],Table4[Brand],"Missing Brand")</f>
        <v>US Polo Assn</v>
      </c>
      <c r="Q28" s="2" t="s">
        <v>180</v>
      </c>
      <c r="R28" s="2" t="str">
        <f>_xlfn.XLOOKUP(Table2[[#This Row],[Store_ID]],Table6[Store_ID],Table6[Store Name],"Not Found")</f>
        <v>TrendMart Kurnool Outlet</v>
      </c>
      <c r="S28" s="2">
        <f>_xlfn.XLOOKUP(Table2[[#This Row],[Store_ID]],Table6[Store_ID],Table6[Monthly Target],"Missing Target")</f>
        <v>2500000</v>
      </c>
      <c r="T28" s="2" t="str">
        <f>_xlfn.XLOOKUP(Table2[[#This Row],[Store_ID]],Table6[Store_ID],Table6[Region],"Not Found")</f>
        <v>South Zone 3</v>
      </c>
      <c r="U28" s="2" t="s">
        <v>181</v>
      </c>
      <c r="V28" s="2" t="str">
        <f>_xlfn.XLOOKUP(Table2[[#This Row],[Employee_ID]],Table5[Employee_ID],Table5[Employee Name],"Not Found")</f>
        <v>Dhruv Mishra</v>
      </c>
      <c r="W28" s="2">
        <v>1</v>
      </c>
      <c r="X28" s="2">
        <v>759.33</v>
      </c>
      <c r="Y28" s="2">
        <v>5</v>
      </c>
      <c r="Z28" s="2">
        <v>37.97</v>
      </c>
      <c r="AA28" s="2">
        <v>5</v>
      </c>
      <c r="AB28" s="2">
        <v>36.07</v>
      </c>
      <c r="AC28" s="2">
        <v>757.43</v>
      </c>
      <c r="AD28" s="2">
        <v>534.80999999999995</v>
      </c>
      <c r="AE28" s="2">
        <f t="shared" si="0"/>
        <v>186.55</v>
      </c>
      <c r="AF28" s="2" t="s">
        <v>35</v>
      </c>
      <c r="AG28" s="42">
        <f>IFERROR(Table2[[#This Row],[Profit]]/Table2[[#This Row],[Sales Amount]],0)</f>
        <v>0.24629338684762953</v>
      </c>
      <c r="AH28" s="2" t="str">
        <f>TRIM(Table2[[#This Row],[Payment Modee]])</f>
        <v>Debit Card</v>
      </c>
      <c r="AI28" s="2" t="s">
        <v>36</v>
      </c>
      <c r="AJ28" s="2" t="s">
        <v>27</v>
      </c>
      <c r="AK28" s="2" t="s">
        <v>182</v>
      </c>
      <c r="AL28" s="16" t="str">
        <f>IF(HOUR(Table2[[#This Row],[Order Time]])&lt;12,"Morning",IF(HOUR(Table2[[#This Row],[Order Time]])&lt;17,"Afternoon",IF(HOUR(Table2[[#This Row],[Order Time]])&lt;21,"Evening","Night")))</f>
        <v>Afternoon</v>
      </c>
      <c r="AM28" s="16" t="s">
        <v>29</v>
      </c>
    </row>
    <row r="29" spans="1:39" x14ac:dyDescent="0.25">
      <c r="A29" s="13" t="s">
        <v>183</v>
      </c>
      <c r="B29" s="4">
        <v>45484</v>
      </c>
      <c r="C29" s="2">
        <f>YEAR(Table2[[#This Row],[Invoice Date]])</f>
        <v>2024</v>
      </c>
      <c r="D29" s="2" t="str">
        <f>TEXT(Table2[[#This Row],[Invoice Date]],"mmm")</f>
        <v>Jul</v>
      </c>
      <c r="E29" s="2" t="str">
        <f>Table2[[#This Row],[Store_ID]]&amp;"-"&amp;Table2[[#This Row],[Year]]&amp;"-"&amp;Table2[[#This Row],[Month]]</f>
        <v>STR072-2024-Jul</v>
      </c>
      <c r="F29" s="2" t="s">
        <v>184</v>
      </c>
      <c r="G29" s="2" t="str">
        <f>_xlfn.XLOOKUP(Table2[[#This Row],[Customer_ID]],Table3[Customer_ID],Table3[Customer Name],"Not Found")</f>
        <v>Nithya Srinivasan</v>
      </c>
      <c r="H29" s="2" t="str">
        <f>_xlfn.XLOOKUP(Table2[[#This Row],[Customer_ID]],Table3[Customer_ID],Table3[Gender],"Female")</f>
        <v>Female</v>
      </c>
      <c r="I29" s="2" t="str">
        <f>_xlfn.XLOOKUP(Table2[[#This Row],[Customer_ID]],Table3[Customer_ID],Table3[City],"Missing Memebership")</f>
        <v>Hubballi</v>
      </c>
      <c r="J29" s="2" t="str">
        <f>_xlfn.XLOOKUP(Table2[[#This Row],[Customer_ID]],Table3[Customer_ID],Table3[State],"Karnataka")</f>
        <v>Karnataka</v>
      </c>
      <c r="K29" s="2" t="str">
        <f>_xlfn.XLOOKUP(Table2[[#This Row],[Customer_ID]],Table3[Customer_ID],Table3[Membership],"Regular")</f>
        <v>Silver</v>
      </c>
      <c r="L29" s="2" t="s">
        <v>185</v>
      </c>
      <c r="M29" s="2" t="str">
        <f>_xlfn.XLOOKUP(Table2[[#This Row],[Product_ID]],Table4[Product_ID],Table4[Product_Name],"Not Found")</f>
        <v>US Polo Assn Bootcut Sky Blue</v>
      </c>
      <c r="N29" s="2" t="str">
        <f>_xlfn.XLOOKUP(Table2[[#This Row],[Product_ID]],Table4[Product_ID],Table4[Category],"Not Found")</f>
        <v>Women Jeans</v>
      </c>
      <c r="O29" s="2" t="str">
        <f>_xlfn.XLOOKUP(Table2[[#This Row],[Product_ID]],Table4[Product_ID],Table4[Subcategory],"Not Found")</f>
        <v>Bootcut</v>
      </c>
      <c r="P29" s="2" t="str">
        <f>_xlfn.XLOOKUP(Table2[[#This Row],[Product_ID]],Table4[Product_ID],Table4[Brand],"Missing Brand")</f>
        <v>Missing Brand Name</v>
      </c>
      <c r="Q29" s="2" t="s">
        <v>186</v>
      </c>
      <c r="R29" s="2" t="str">
        <f>_xlfn.XLOOKUP(Table2[[#This Row],[Store_ID]],Table6[Store_ID],Table6[Store Name],"Not Found")</f>
        <v>TrendMart Visakhapatnam Standard</v>
      </c>
      <c r="S29" s="2">
        <f>_xlfn.XLOOKUP(Table2[[#This Row],[Store_ID]],Table6[Store_ID],Table6[Monthly Target],"Missing Target")</f>
        <v>1500000</v>
      </c>
      <c r="T29" s="2" t="str">
        <f>_xlfn.XLOOKUP(Table2[[#This Row],[Store_ID]],Table6[Store_ID],Table6[Region],"Not Found")</f>
        <v>South Zone 3</v>
      </c>
      <c r="U29" s="2" t="s">
        <v>187</v>
      </c>
      <c r="V29" s="2" t="str">
        <f>_xlfn.XLOOKUP(Table2[[#This Row],[Employee_ID]],Table5[Employee_ID],Table5[Employee Name],"Not Found")</f>
        <v>Ganapathy Naidu</v>
      </c>
      <c r="W29" s="2">
        <v>1</v>
      </c>
      <c r="X29" s="2">
        <v>1452.55</v>
      </c>
      <c r="Y29" s="2">
        <v>0</v>
      </c>
      <c r="Z29" s="2">
        <v>0</v>
      </c>
      <c r="AA29" s="2">
        <v>12</v>
      </c>
      <c r="AB29" s="2">
        <v>174.31</v>
      </c>
      <c r="AC29" s="2">
        <v>1626.86</v>
      </c>
      <c r="AD29" s="2">
        <v>971.65</v>
      </c>
      <c r="AE29" s="2">
        <f t="shared" si="0"/>
        <v>480.89999999999992</v>
      </c>
      <c r="AF29" s="2" t="s">
        <v>56</v>
      </c>
      <c r="AG29" s="42">
        <f>IFERROR(Table2[[#This Row],[Profit]]/Table2[[#This Row],[Sales Amount]],0)</f>
        <v>0.29560011310131168</v>
      </c>
      <c r="AH29" s="2" t="str">
        <f>TRIM(Table2[[#This Row],[Payment Modee]])</f>
        <v>Credit Card</v>
      </c>
      <c r="AI29" s="2" t="s">
        <v>36</v>
      </c>
      <c r="AJ29" s="2" t="s">
        <v>27</v>
      </c>
      <c r="AK29" s="2" t="s">
        <v>188</v>
      </c>
      <c r="AL29" s="16" t="str">
        <f>IF(HOUR(Table2[[#This Row],[Order Time]])&lt;12,"Morning",IF(HOUR(Table2[[#This Row],[Order Time]])&lt;17,"Afternoon",IF(HOUR(Table2[[#This Row],[Order Time]])&lt;21,"Evening","Night")))</f>
        <v>Evening</v>
      </c>
      <c r="AM29" s="16" t="s">
        <v>29</v>
      </c>
    </row>
    <row r="30" spans="1:39" x14ac:dyDescent="0.25">
      <c r="A30" s="13" t="s">
        <v>189</v>
      </c>
      <c r="B30" s="4">
        <v>45562</v>
      </c>
      <c r="C30" s="2">
        <f>YEAR(Table2[[#This Row],[Invoice Date]])</f>
        <v>2024</v>
      </c>
      <c r="D30" s="2" t="str">
        <f>TEXT(Table2[[#This Row],[Invoice Date]],"mmm")</f>
        <v>Sep</v>
      </c>
      <c r="E30" s="2" t="str">
        <f>Table2[[#This Row],[Store_ID]]&amp;"-"&amp;Table2[[#This Row],[Year]]&amp;"-"&amp;Table2[[#This Row],[Month]]</f>
        <v>STR037-2024-Sep</v>
      </c>
      <c r="F30" s="2" t="s">
        <v>190</v>
      </c>
      <c r="G30" s="2" t="str">
        <f>_xlfn.XLOOKUP(Table2[[#This Row],[Customer_ID]],Table3[Customer_ID],Table3[Customer Name],"Not Found")</f>
        <v>Padma Krishnan</v>
      </c>
      <c r="H30" s="2" t="str">
        <f>_xlfn.XLOOKUP(Table2[[#This Row],[Customer_ID]],Table3[Customer_ID],Table3[Gender],"Female")</f>
        <v>Female</v>
      </c>
      <c r="I30" s="2" t="str">
        <f>_xlfn.XLOOKUP(Table2[[#This Row],[Customer_ID]],Table3[Customer_ID],Table3[City],"Missing Memebership")</f>
        <v>Thrissur</v>
      </c>
      <c r="J30" s="2" t="str">
        <f>_xlfn.XLOOKUP(Table2[[#This Row],[Customer_ID]],Table3[Customer_ID],Table3[State],"Karnataka")</f>
        <v>Kerala</v>
      </c>
      <c r="K30" s="2" t="str">
        <f>_xlfn.XLOOKUP(Table2[[#This Row],[Customer_ID]],Table3[Customer_ID],Table3[Membership],"Regular")</f>
        <v>Gold</v>
      </c>
      <c r="L30" s="2" t="s">
        <v>191</v>
      </c>
      <c r="M30" s="2" t="str">
        <f>_xlfn.XLOOKUP(Table2[[#This Row],[Product_ID]],Table4[Product_ID],Table4[Product_Name],"Not Found")</f>
        <v>Fastrack Jacket Orange</v>
      </c>
      <c r="N30" s="2" t="str">
        <f>_xlfn.XLOOKUP(Table2[[#This Row],[Product_ID]],Table4[Product_ID],Table4[Category],"Not Found")</f>
        <v>Winter Wear</v>
      </c>
      <c r="O30" s="2" t="str">
        <f>_xlfn.XLOOKUP(Table2[[#This Row],[Product_ID]],Table4[Product_ID],Table4[Subcategory],"Not Found")</f>
        <v>Jacket</v>
      </c>
      <c r="P30" s="2" t="str">
        <f>_xlfn.XLOOKUP(Table2[[#This Row],[Product_ID]],Table4[Product_ID],Table4[Brand],"Missing Brand")</f>
        <v>Fastrack</v>
      </c>
      <c r="Q30" s="2" t="s">
        <v>23</v>
      </c>
      <c r="R30" s="2" t="str">
        <f>_xlfn.XLOOKUP(Table2[[#This Row],[Store_ID]],Table6[Store_ID],Table6[Store Name],"Not Found")</f>
        <v>TrendMart Vijayawada High Street</v>
      </c>
      <c r="S30" s="2">
        <f>_xlfn.XLOOKUP(Table2[[#This Row],[Store_ID]],Table6[Store_ID],Table6[Monthly Target],"Missing Target")</f>
        <v>1000000</v>
      </c>
      <c r="T30" s="2" t="str">
        <f>_xlfn.XLOOKUP(Table2[[#This Row],[Store_ID]],Table6[Store_ID],Table6[Region],"Not Found")</f>
        <v>South Zone 3</v>
      </c>
      <c r="U30" s="2" t="s">
        <v>192</v>
      </c>
      <c r="V30" s="2" t="str">
        <f>_xlfn.XLOOKUP(Table2[[#This Row],[Employee_ID]],Table5[Employee_ID],Table5[Employee Name],"Not Found")</f>
        <v>Hari Nair</v>
      </c>
      <c r="W30" s="2">
        <v>4</v>
      </c>
      <c r="X30" s="2">
        <v>1181.1600000000001</v>
      </c>
      <c r="Y30" s="2">
        <v>0</v>
      </c>
      <c r="Z30" s="2">
        <v>0</v>
      </c>
      <c r="AA30" s="2">
        <v>12</v>
      </c>
      <c r="AB30" s="2">
        <v>566.96</v>
      </c>
      <c r="AC30" s="2">
        <v>5291.6</v>
      </c>
      <c r="AD30" s="2">
        <v>3020.24</v>
      </c>
      <c r="AE30" s="2">
        <f t="shared" si="0"/>
        <v>1704.4000000000005</v>
      </c>
      <c r="AF30" s="2" t="s">
        <v>69</v>
      </c>
      <c r="AG30" s="42">
        <f>IFERROR(Table2[[#This Row],[Profit]]/Table2[[#This Row],[Sales Amount]],0)</f>
        <v>0.32209539647743601</v>
      </c>
      <c r="AH30" s="2" t="str">
        <f>TRIM(Table2[[#This Row],[Payment Modee]])</f>
        <v>Cash</v>
      </c>
      <c r="AI30" s="2" t="s">
        <v>36</v>
      </c>
      <c r="AJ30" s="2" t="s">
        <v>27</v>
      </c>
      <c r="AK30" s="2" t="s">
        <v>193</v>
      </c>
      <c r="AL30" s="16" t="str">
        <f>IF(HOUR(Table2[[#This Row],[Order Time]])&lt;12,"Morning",IF(HOUR(Table2[[#This Row],[Order Time]])&lt;17,"Afternoon",IF(HOUR(Table2[[#This Row],[Order Time]])&lt;21,"Evening","Night")))</f>
        <v>Afternoon</v>
      </c>
      <c r="AM30" s="16" t="s">
        <v>29</v>
      </c>
    </row>
    <row r="31" spans="1:39" x14ac:dyDescent="0.25">
      <c r="A31" s="13" t="s">
        <v>194</v>
      </c>
      <c r="B31" s="4">
        <v>45570</v>
      </c>
      <c r="C31" s="2">
        <f>YEAR(Table2[[#This Row],[Invoice Date]])</f>
        <v>2024</v>
      </c>
      <c r="D31" s="2" t="str">
        <f>TEXT(Table2[[#This Row],[Invoice Date]],"mmm")</f>
        <v>Oct</v>
      </c>
      <c r="E31" s="2" t="str">
        <f>Table2[[#This Row],[Store_ID]]&amp;"-"&amp;Table2[[#This Row],[Year]]&amp;"-"&amp;Table2[[#This Row],[Month]]</f>
        <v>STR004-2024-Oct</v>
      </c>
      <c r="F31" s="2" t="s">
        <v>195</v>
      </c>
      <c r="G31" s="2" t="str">
        <f>_xlfn.XLOOKUP(Table2[[#This Row],[Customer_ID]],Table3[Customer_ID],Table3[Customer Name],"Not Found")</f>
        <v>Latha Gounder</v>
      </c>
      <c r="H31" s="2" t="str">
        <f>_xlfn.XLOOKUP(Table2[[#This Row],[Customer_ID]],Table3[Customer_ID],Table3[Gender],"Female")</f>
        <v>Female</v>
      </c>
      <c r="I31" s="2" t="str">
        <f>_xlfn.XLOOKUP(Table2[[#This Row],[Customer_ID]],Table3[Customer_ID],Table3[City],"Missing Memebership")</f>
        <v>Tirupati</v>
      </c>
      <c r="J31" s="2" t="str">
        <f>_xlfn.XLOOKUP(Table2[[#This Row],[Customer_ID]],Table3[Customer_ID],Table3[State],"Karnataka")</f>
        <v>Andhra Pradesh</v>
      </c>
      <c r="K31" s="2" t="str">
        <f>_xlfn.XLOOKUP(Table2[[#This Row],[Customer_ID]],Table3[Customer_ID],Table3[Membership],"Regular")</f>
        <v>Gold</v>
      </c>
      <c r="L31" s="2" t="s">
        <v>196</v>
      </c>
      <c r="M31" s="2" t="str">
        <f>_xlfn.XLOOKUP(Table2[[#This Row],[Product_ID]],Table4[Product_ID],Table4[Product_Name],"Not Found")</f>
        <v>Wrangler Backpack Brown</v>
      </c>
      <c r="N31" s="2" t="str">
        <f>_xlfn.XLOOKUP(Table2[[#This Row],[Product_ID]],Table4[Product_ID],Table4[Category],"Not Found")</f>
        <v>Handbags</v>
      </c>
      <c r="O31" s="2" t="str">
        <f>_xlfn.XLOOKUP(Table2[[#This Row],[Product_ID]],Table4[Product_ID],Table4[Subcategory],"Not Found")</f>
        <v>Backpack</v>
      </c>
      <c r="P31" s="2" t="str">
        <f>_xlfn.XLOOKUP(Table2[[#This Row],[Product_ID]],Table4[Product_ID],Table4[Brand],"Missing Brand")</f>
        <v>Wrangler</v>
      </c>
      <c r="Q31" s="2" t="s">
        <v>91</v>
      </c>
      <c r="R31" s="2" t="str">
        <f>_xlfn.XLOOKUP(Table2[[#This Row],[Store_ID]],Table6[Store_ID],Table6[Store Name],"Not Found")</f>
        <v>TrendMart Kalaburagi Mall Kiosk</v>
      </c>
      <c r="S31" s="2">
        <f>_xlfn.XLOOKUP(Table2[[#This Row],[Store_ID]],Table6[Store_ID],Table6[Monthly Target],"Missing Target")</f>
        <v>800000</v>
      </c>
      <c r="T31" s="2" t="str">
        <f>_xlfn.XLOOKUP(Table2[[#This Row],[Store_ID]],Table6[Store_ID],Table6[Region],"Not Found")</f>
        <v>South Zone 2</v>
      </c>
      <c r="U31" s="2" t="s">
        <v>153</v>
      </c>
      <c r="V31" s="2" t="str">
        <f>_xlfn.XLOOKUP(Table2[[#This Row],[Employee_ID]],Table5[Employee_ID],Table5[Employee Name],"Not Found")</f>
        <v>Rani Mishra</v>
      </c>
      <c r="W31" s="2">
        <v>4</v>
      </c>
      <c r="X31" s="2">
        <v>1297.42</v>
      </c>
      <c r="Y31" s="2">
        <v>5</v>
      </c>
      <c r="Z31" s="2">
        <v>259.48</v>
      </c>
      <c r="AA31" s="2">
        <v>12</v>
      </c>
      <c r="AB31" s="2">
        <v>591.62</v>
      </c>
      <c r="AC31" s="2">
        <v>5521.82</v>
      </c>
      <c r="AD31" s="2">
        <v>3463.68</v>
      </c>
      <c r="AE31" s="2">
        <f t="shared" si="0"/>
        <v>1466.52</v>
      </c>
      <c r="AF31" s="2" t="s">
        <v>35</v>
      </c>
      <c r="AG31" s="42">
        <f>IFERROR(Table2[[#This Row],[Profit]]/Table2[[#This Row],[Sales Amount]],0)</f>
        <v>0.26558634653067287</v>
      </c>
      <c r="AH31" s="2" t="str">
        <f>TRIM(Table2[[#This Row],[Payment Modee]])</f>
        <v>Debit Card</v>
      </c>
      <c r="AI31" s="2" t="s">
        <v>36</v>
      </c>
      <c r="AJ31" s="2" t="s">
        <v>197</v>
      </c>
      <c r="AK31" s="2" t="s">
        <v>198</v>
      </c>
      <c r="AL31" s="16" t="str">
        <f>IF(HOUR(Table2[[#This Row],[Order Time]])&lt;12,"Morning",IF(HOUR(Table2[[#This Row],[Order Time]])&lt;17,"Afternoon",IF(HOUR(Table2[[#This Row],[Order Time]])&lt;21,"Evening","Night")))</f>
        <v>Evening</v>
      </c>
      <c r="AM31" s="16" t="s">
        <v>38</v>
      </c>
    </row>
    <row r="32" spans="1:39" x14ac:dyDescent="0.25">
      <c r="A32" s="13" t="s">
        <v>199</v>
      </c>
      <c r="B32" s="4">
        <v>45388</v>
      </c>
      <c r="C32" s="2">
        <f>YEAR(Table2[[#This Row],[Invoice Date]])</f>
        <v>2024</v>
      </c>
      <c r="D32" s="2" t="str">
        <f>TEXT(Table2[[#This Row],[Invoice Date]],"mmm")</f>
        <v>Apr</v>
      </c>
      <c r="E32" s="2" t="str">
        <f>Table2[[#This Row],[Store_ID]]&amp;"-"&amp;Table2[[#This Row],[Year]]&amp;"-"&amp;Table2[[#This Row],[Month]]</f>
        <v>STR112-2024-Apr</v>
      </c>
      <c r="F32" s="2" t="s">
        <v>200</v>
      </c>
      <c r="G32" s="2" t="str">
        <f>_xlfn.XLOOKUP(Table2[[#This Row],[Customer_ID]],Table3[Customer_ID],Table3[Customer Name],"Not Found")</f>
        <v>Vinod Naidu</v>
      </c>
      <c r="H32" s="2" t="str">
        <f>_xlfn.XLOOKUP(Table2[[#This Row],[Customer_ID]],Table3[Customer_ID],Table3[Gender],"Female")</f>
        <v>Male</v>
      </c>
      <c r="I32" s="2" t="str">
        <f>_xlfn.XLOOKUP(Table2[[#This Row],[Customer_ID]],Table3[Customer_ID],Table3[City],"Missing Memebership")</f>
        <v>Alappuzha</v>
      </c>
      <c r="J32" s="2" t="str">
        <f>_xlfn.XLOOKUP(Table2[[#This Row],[Customer_ID]],Table3[Customer_ID],Table3[State],"Karnataka")</f>
        <v>Kerala</v>
      </c>
      <c r="K32" s="2" t="str">
        <f>_xlfn.XLOOKUP(Table2[[#This Row],[Customer_ID]],Table3[Customer_ID],Table3[Membership],"Regular")</f>
        <v>Regular</v>
      </c>
      <c r="L32" s="2" t="s">
        <v>201</v>
      </c>
      <c r="M32" s="2" t="str">
        <f>_xlfn.XLOOKUP(Table2[[#This Row],[Product_ID]],Table4[Product_ID],Table4[Product_Name],"Not Found")</f>
        <v>Titan Sling Bag Green</v>
      </c>
      <c r="N32" s="2" t="str">
        <f>_xlfn.XLOOKUP(Table2[[#This Row],[Product_ID]],Table4[Product_ID],Table4[Category],"Not Found")</f>
        <v>Handbags</v>
      </c>
      <c r="O32" s="2" t="str">
        <f>_xlfn.XLOOKUP(Table2[[#This Row],[Product_ID]],Table4[Product_ID],Table4[Subcategory],"Not Found")</f>
        <v>Sling Bag</v>
      </c>
      <c r="P32" s="2" t="str">
        <f>_xlfn.XLOOKUP(Table2[[#This Row],[Product_ID]],Table4[Product_ID],Table4[Brand],"Missing Brand")</f>
        <v>Titan</v>
      </c>
      <c r="Q32" s="2" t="s">
        <v>202</v>
      </c>
      <c r="R32" s="2" t="str">
        <f>_xlfn.XLOOKUP(Table2[[#This Row],[Store_ID]],Table6[Store_ID],Table6[Store Name],"Not Found")</f>
        <v>TrendMart Guntur Outlet</v>
      </c>
      <c r="S32" s="2">
        <f>_xlfn.XLOOKUP(Table2[[#This Row],[Store_ID]],Table6[Store_ID],Table6[Monthly Target],"Missing Target")</f>
        <v>1500000</v>
      </c>
      <c r="T32" s="2" t="str">
        <f>_xlfn.XLOOKUP(Table2[[#This Row],[Store_ID]],Table6[Store_ID],Table6[Region],"Not Found")</f>
        <v>South Zone 3</v>
      </c>
      <c r="U32" s="2" t="s">
        <v>153</v>
      </c>
      <c r="V32" s="2" t="str">
        <f>_xlfn.XLOOKUP(Table2[[#This Row],[Employee_ID]],Table5[Employee_ID],Table5[Employee Name],"Not Found")</f>
        <v>Rani Mishra</v>
      </c>
      <c r="W32" s="2">
        <v>3</v>
      </c>
      <c r="X32" s="2">
        <v>2353.19</v>
      </c>
      <c r="Y32" s="2">
        <v>10</v>
      </c>
      <c r="Z32" s="2">
        <v>705.96</v>
      </c>
      <c r="AA32" s="2">
        <v>12</v>
      </c>
      <c r="AB32" s="2">
        <v>762.43</v>
      </c>
      <c r="AC32" s="2">
        <v>7116.04</v>
      </c>
      <c r="AD32" s="2">
        <v>4385.1899999999996</v>
      </c>
      <c r="AE32" s="2">
        <f t="shared" si="0"/>
        <v>1968.4200000000005</v>
      </c>
      <c r="AF32" s="2" t="s">
        <v>119</v>
      </c>
      <c r="AG32" s="42">
        <f>IFERROR(Table2[[#This Row],[Profit]]/Table2[[#This Row],[Sales Amount]],0)</f>
        <v>0.27661733211168016</v>
      </c>
      <c r="AH32" s="2" t="str">
        <f>TRIM(Table2[[#This Row],[Payment Modee]])</f>
        <v>Net Banking</v>
      </c>
      <c r="AI32" s="2" t="s">
        <v>26</v>
      </c>
      <c r="AJ32" s="2" t="s">
        <v>27</v>
      </c>
      <c r="AK32" s="2" t="s">
        <v>148</v>
      </c>
      <c r="AL32" s="16" t="str">
        <f>IF(HOUR(Table2[[#This Row],[Order Time]])&lt;12,"Morning",IF(HOUR(Table2[[#This Row],[Order Time]])&lt;17,"Afternoon",IF(HOUR(Table2[[#This Row],[Order Time]])&lt;21,"Evening","Night")))</f>
        <v>Afternoon</v>
      </c>
      <c r="AM32" s="16" t="s">
        <v>38</v>
      </c>
    </row>
    <row r="33" spans="1:39" x14ac:dyDescent="0.25">
      <c r="A33" s="13" t="s">
        <v>203</v>
      </c>
      <c r="B33" s="4">
        <v>45743</v>
      </c>
      <c r="C33" s="2">
        <f>YEAR(Table2[[#This Row],[Invoice Date]])</f>
        <v>2025</v>
      </c>
      <c r="D33" s="2" t="str">
        <f>TEXT(Table2[[#This Row],[Invoice Date]],"mmm")</f>
        <v>Mar</v>
      </c>
      <c r="E33" s="2" t="str">
        <f>Table2[[#This Row],[Store_ID]]&amp;"-"&amp;Table2[[#This Row],[Year]]&amp;"-"&amp;Table2[[#This Row],[Month]]</f>
        <v>STR078-2025-Mar</v>
      </c>
      <c r="F33" s="2" t="s">
        <v>204</v>
      </c>
      <c r="G33" s="2" t="str">
        <f>_xlfn.XLOOKUP(Table2[[#This Row],[Customer_ID]],Table3[Customer_ID],Table3[Customer Name],"Not Found")</f>
        <v>Sunita Rao</v>
      </c>
      <c r="H33" s="2" t="str">
        <f>_xlfn.XLOOKUP(Table2[[#This Row],[Customer_ID]],Table3[Customer_ID],Table3[Gender],"Female")</f>
        <v>Female</v>
      </c>
      <c r="I33" s="2" t="str">
        <f>_xlfn.XLOOKUP(Table2[[#This Row],[Customer_ID]],Table3[Customer_ID],Table3[City],"Missing Memebership")</f>
        <v>Kannur</v>
      </c>
      <c r="J33" s="2" t="str">
        <f>_xlfn.XLOOKUP(Table2[[#This Row],[Customer_ID]],Table3[Customer_ID],Table3[State],"Karnataka")</f>
        <v>Kerala</v>
      </c>
      <c r="K33" s="2" t="str">
        <f>_xlfn.XLOOKUP(Table2[[#This Row],[Customer_ID]],Table3[Customer_ID],Table3[Membership],"Regular")</f>
        <v>Regular</v>
      </c>
      <c r="L33" s="2" t="s">
        <v>205</v>
      </c>
      <c r="M33" s="2" t="str">
        <f>_xlfn.XLOOKUP(Table2[[#This Row],[Product_ID]],Table4[Product_ID],Table4[Product_Name],"Not Found")</f>
        <v>Pepe Jeans Smart Watch Orange</v>
      </c>
      <c r="N33" s="2" t="str">
        <f>_xlfn.XLOOKUP(Table2[[#This Row],[Product_ID]],Table4[Product_ID],Table4[Category],"Not Found")</f>
        <v>Watches</v>
      </c>
      <c r="O33" s="2" t="str">
        <f>_xlfn.XLOOKUP(Table2[[#This Row],[Product_ID]],Table4[Product_ID],Table4[Subcategory],"Not Found")</f>
        <v>Smart Watch</v>
      </c>
      <c r="P33" s="2" t="str">
        <f>_xlfn.XLOOKUP(Table2[[#This Row],[Product_ID]],Table4[Product_ID],Table4[Brand],"Missing Brand")</f>
        <v>Pepe Jeans</v>
      </c>
      <c r="Q33" s="2" t="s">
        <v>48</v>
      </c>
      <c r="R33" s="2" t="str">
        <f>_xlfn.XLOOKUP(Table2[[#This Row],[Store_ID]],Table6[Store_ID],Table6[Store Name],"Not Found")</f>
        <v>TrendMart Vellore Standard</v>
      </c>
      <c r="S33" s="2">
        <f>_xlfn.XLOOKUP(Table2[[#This Row],[Store_ID]],Table6[Store_ID],Table6[Monthly Target],"Missing Target")</f>
        <v>1200000</v>
      </c>
      <c r="T33" s="2" t="str">
        <f>_xlfn.XLOOKUP(Table2[[#This Row],[Store_ID]],Table6[Store_ID],Table6[Region],"Not Found")</f>
        <v>South Zone 1</v>
      </c>
      <c r="U33" s="2" t="s">
        <v>147</v>
      </c>
      <c r="V33" s="2" t="str">
        <f>_xlfn.XLOOKUP(Table2[[#This Row],[Employee_ID]],Table5[Employee_ID],Table5[Employee Name],"Not Found")</f>
        <v>Logesh Gopalakrishnan</v>
      </c>
      <c r="W33" s="2">
        <v>3</v>
      </c>
      <c r="X33" s="2">
        <v>3342.61</v>
      </c>
      <c r="Y33" s="2">
        <v>0</v>
      </c>
      <c r="Z33" s="2">
        <v>0</v>
      </c>
      <c r="AA33" s="2">
        <v>12</v>
      </c>
      <c r="AB33" s="2">
        <v>1203.3399999999999</v>
      </c>
      <c r="AC33" s="2">
        <v>11231.17</v>
      </c>
      <c r="AD33" s="2">
        <v>7299.96</v>
      </c>
      <c r="AE33" s="2">
        <f t="shared" si="0"/>
        <v>2727.87</v>
      </c>
      <c r="AF33" s="2" t="s">
        <v>25</v>
      </c>
      <c r="AG33" s="42">
        <f>IFERROR(Table2[[#This Row],[Profit]]/Table2[[#This Row],[Sales Amount]],0)</f>
        <v>0.24288386695241901</v>
      </c>
      <c r="AH33" s="2" t="str">
        <f>TRIM(Table2[[#This Row],[Payment Modee]])</f>
        <v>UPI</v>
      </c>
      <c r="AI33" s="2" t="s">
        <v>26</v>
      </c>
      <c r="AJ33" s="2" t="s">
        <v>27</v>
      </c>
      <c r="AK33" s="2" t="s">
        <v>206</v>
      </c>
      <c r="AL33" s="16" t="str">
        <f>IF(HOUR(Table2[[#This Row],[Order Time]])&lt;12,"Morning",IF(HOUR(Table2[[#This Row],[Order Time]])&lt;17,"Afternoon",IF(HOUR(Table2[[#This Row],[Order Time]])&lt;21,"Evening","Night")))</f>
        <v>Evening</v>
      </c>
      <c r="AM33" s="16" t="s">
        <v>29</v>
      </c>
    </row>
    <row r="34" spans="1:39" x14ac:dyDescent="0.25">
      <c r="A34" s="13" t="s">
        <v>207</v>
      </c>
      <c r="B34" s="4">
        <v>45579</v>
      </c>
      <c r="C34" s="2">
        <f>YEAR(Table2[[#This Row],[Invoice Date]])</f>
        <v>2024</v>
      </c>
      <c r="D34" s="2" t="str">
        <f>TEXT(Table2[[#This Row],[Invoice Date]],"mmm")</f>
        <v>Oct</v>
      </c>
      <c r="E34" s="2" t="str">
        <f>Table2[[#This Row],[Store_ID]]&amp;"-"&amp;Table2[[#This Row],[Year]]&amp;"-"&amp;Table2[[#This Row],[Month]]</f>
        <v>STR019-2024-Oct</v>
      </c>
      <c r="F34" s="2" t="s">
        <v>208</v>
      </c>
      <c r="G34" s="2" t="str">
        <f>_xlfn.XLOOKUP(Table2[[#This Row],[Customer_ID]],Table3[Customer_ID],Table3[Customer Name],"Not Found")</f>
        <v>Balaji Kumar</v>
      </c>
      <c r="H34" s="2" t="str">
        <f>_xlfn.XLOOKUP(Table2[[#This Row],[Customer_ID]],Table3[Customer_ID],Table3[Gender],"Female")</f>
        <v>Male</v>
      </c>
      <c r="I34" s="2" t="str">
        <f>_xlfn.XLOOKUP(Table2[[#This Row],[Customer_ID]],Table3[Customer_ID],Table3[City],"Missing Memebership")</f>
        <v>Davanagere</v>
      </c>
      <c r="J34" s="2" t="str">
        <f>_xlfn.XLOOKUP(Table2[[#This Row],[Customer_ID]],Table3[Customer_ID],Table3[State],"Karnataka")</f>
        <v>Karnataka</v>
      </c>
      <c r="K34" s="2" t="str">
        <f>_xlfn.XLOOKUP(Table2[[#This Row],[Customer_ID]],Table3[Customer_ID],Table3[Membership],"Regular")</f>
        <v>Regular</v>
      </c>
      <c r="L34" s="2" t="s">
        <v>209</v>
      </c>
      <c r="M34" s="2" t="str">
        <f>_xlfn.XLOOKUP(Table2[[#This Row],[Product_ID]],Table4[Product_ID],Table4[Product_Name],"Not Found")</f>
        <v>Nalli Silks Jeggings Wine</v>
      </c>
      <c r="N34" s="2" t="str">
        <f>_xlfn.XLOOKUP(Table2[[#This Row],[Product_ID]],Table4[Product_ID],Table4[Category],"Not Found")</f>
        <v>Women Jeans</v>
      </c>
      <c r="O34" s="2" t="str">
        <f>_xlfn.XLOOKUP(Table2[[#This Row],[Product_ID]],Table4[Product_ID],Table4[Subcategory],"Not Found")</f>
        <v>Jeggings</v>
      </c>
      <c r="P34" s="2" t="str">
        <f>_xlfn.XLOOKUP(Table2[[#This Row],[Product_ID]],Table4[Product_ID],Table4[Brand],"Missing Brand")</f>
        <v>Nalli Silks</v>
      </c>
      <c r="Q34" s="2" t="s">
        <v>158</v>
      </c>
      <c r="R34" s="2" t="str">
        <f>_xlfn.XLOOKUP(Table2[[#This Row],[Store_ID]],Table6[Store_ID],Table6[Store Name],"Not Found")</f>
        <v>TrendMart Mangaluru Standard</v>
      </c>
      <c r="S34" s="2">
        <f>_xlfn.XLOOKUP(Table2[[#This Row],[Store_ID]],Table6[Store_ID],Table6[Monthly Target],"Missing Target")</f>
        <v>1000000</v>
      </c>
      <c r="T34" s="2" t="str">
        <f>_xlfn.XLOOKUP(Table2[[#This Row],[Store_ID]],Table6[Store_ID],Table6[Region],"Not Found")</f>
        <v>South Zone 2</v>
      </c>
      <c r="U34" s="2" t="s">
        <v>75</v>
      </c>
      <c r="V34" s="2" t="str">
        <f>_xlfn.XLOOKUP(Table2[[#This Row],[Employee_ID]],Table5[Employee_ID],Table5[Employee Name],"Not Found")</f>
        <v>Chandran Krishnan</v>
      </c>
      <c r="W34" s="2">
        <v>1</v>
      </c>
      <c r="X34" s="2">
        <v>1145.6600000000001</v>
      </c>
      <c r="Y34" s="2">
        <v>0</v>
      </c>
      <c r="Z34" s="2">
        <v>0</v>
      </c>
      <c r="AA34" s="2">
        <v>12</v>
      </c>
      <c r="AB34" s="2">
        <v>137.47999999999999</v>
      </c>
      <c r="AC34" s="2">
        <v>1283.1400000000001</v>
      </c>
      <c r="AD34" s="2">
        <v>759</v>
      </c>
      <c r="AE34" s="2">
        <f t="shared" ref="AE34:AE65" si="1">(AC34-AD34-AB34)</f>
        <v>386.66000000000008</v>
      </c>
      <c r="AF34" s="2" t="s">
        <v>25</v>
      </c>
      <c r="AG34" s="42">
        <f>IFERROR(Table2[[#This Row],[Profit]]/Table2[[#This Row],[Sales Amount]],0)</f>
        <v>0.30133890300356941</v>
      </c>
      <c r="AH34" s="2" t="str">
        <f>TRIM(Table2[[#This Row],[Payment Modee]])</f>
        <v>UPI</v>
      </c>
      <c r="AI34" s="2" t="s">
        <v>36</v>
      </c>
      <c r="AJ34" s="2" t="s">
        <v>27</v>
      </c>
      <c r="AK34" s="2" t="s">
        <v>210</v>
      </c>
      <c r="AL34" s="16" t="str">
        <f>IF(HOUR(Table2[[#This Row],[Order Time]])&lt;12,"Morning",IF(HOUR(Table2[[#This Row],[Order Time]])&lt;17,"Afternoon",IF(HOUR(Table2[[#This Row],[Order Time]])&lt;21,"Evening","Night")))</f>
        <v>Afternoon</v>
      </c>
      <c r="AM34" s="16" t="s">
        <v>29</v>
      </c>
    </row>
    <row r="35" spans="1:39" x14ac:dyDescent="0.25">
      <c r="A35" s="13" t="s">
        <v>211</v>
      </c>
      <c r="B35" s="4">
        <v>45607</v>
      </c>
      <c r="C35" s="2">
        <f>YEAR(Table2[[#This Row],[Invoice Date]])</f>
        <v>2024</v>
      </c>
      <c r="D35" s="2" t="str">
        <f>TEXT(Table2[[#This Row],[Invoice Date]],"mmm")</f>
        <v>Nov</v>
      </c>
      <c r="E35" s="2" t="str">
        <f>Table2[[#This Row],[Store_ID]]&amp;"-"&amp;Table2[[#This Row],[Year]]&amp;"-"&amp;Table2[[#This Row],[Month]]</f>
        <v>STR080-2024-Nov</v>
      </c>
      <c r="F35" s="2" t="s">
        <v>212</v>
      </c>
      <c r="G35" s="2" t="str">
        <f>_xlfn.XLOOKUP(Table2[[#This Row],[Customer_ID]],Table3[Customer_ID],Table3[Customer Name],"Not Found")</f>
        <v>Hemanth Pillai</v>
      </c>
      <c r="H35" s="2" t="str">
        <f>_xlfn.XLOOKUP(Table2[[#This Row],[Customer_ID]],Table3[Customer_ID],Table3[Gender],"Female")</f>
        <v>Male</v>
      </c>
      <c r="I35" s="2" t="str">
        <f>_xlfn.XLOOKUP(Table2[[#This Row],[Customer_ID]],Table3[Customer_ID],Table3[City],"Missing Memebership")</f>
        <v>Bengaluru</v>
      </c>
      <c r="J35" s="2" t="str">
        <f>_xlfn.XLOOKUP(Table2[[#This Row],[Customer_ID]],Table3[Customer_ID],Table3[State],"Karnataka")</f>
        <v>Karnataka</v>
      </c>
      <c r="K35" s="2" t="str">
        <f>_xlfn.XLOOKUP(Table2[[#This Row],[Customer_ID]],Table3[Customer_ID],Table3[Membership],"Regular")</f>
        <v>Platinum</v>
      </c>
      <c r="L35" s="2" t="s">
        <v>213</v>
      </c>
      <c r="M35" s="2" t="str">
        <f>_xlfn.XLOOKUP(Table2[[#This Row],[Product_ID]],Table4[Product_ID],Table4[Product_Name],"Not Found")</f>
        <v>Peter England Round Neck Sky Blue</v>
      </c>
      <c r="N35" s="2" t="str">
        <f>_xlfn.XLOOKUP(Table2[[#This Row],[Product_ID]],Table4[Product_ID],Table4[Category],"Not Found")</f>
        <v>Men T-Shirts</v>
      </c>
      <c r="O35" s="2" t="str">
        <f>_xlfn.XLOOKUP(Table2[[#This Row],[Product_ID]],Table4[Product_ID],Table4[Subcategory],"Not Found")</f>
        <v>Round Neck</v>
      </c>
      <c r="P35" s="2" t="str">
        <f>_xlfn.XLOOKUP(Table2[[#This Row],[Product_ID]],Table4[Product_ID],Table4[Brand],"Missing Brand")</f>
        <v>Peter England</v>
      </c>
      <c r="Q35" s="2" t="s">
        <v>214</v>
      </c>
      <c r="R35" s="2" t="str">
        <f>_xlfn.XLOOKUP(Table2[[#This Row],[Store_ID]],Table6[Store_ID],Table6[Store Name],"Not Found")</f>
        <v>TrendMart Kochi High Street</v>
      </c>
      <c r="S35" s="2">
        <f>_xlfn.XLOOKUP(Table2[[#This Row],[Store_ID]],Table6[Store_ID],Table6[Monthly Target],"Missing Target")</f>
        <v>2000000</v>
      </c>
      <c r="T35" s="2" t="str">
        <f>_xlfn.XLOOKUP(Table2[[#This Row],[Store_ID]],Table6[Store_ID],Table6[Region],"Not Found")</f>
        <v>South Zone 1</v>
      </c>
      <c r="U35" s="2" t="s">
        <v>147</v>
      </c>
      <c r="V35" s="2" t="str">
        <f>_xlfn.XLOOKUP(Table2[[#This Row],[Employee_ID]],Table5[Employee_ID],Table5[Employee Name],"Not Found")</f>
        <v>Logesh Gopalakrishnan</v>
      </c>
      <c r="W35" s="2">
        <v>1</v>
      </c>
      <c r="X35" s="2">
        <v>636.91999999999996</v>
      </c>
      <c r="Y35" s="2">
        <v>25</v>
      </c>
      <c r="Z35" s="2">
        <v>159.22999999999999</v>
      </c>
      <c r="AA35" s="2">
        <v>5</v>
      </c>
      <c r="AB35" s="2">
        <v>23.88</v>
      </c>
      <c r="AC35" s="2">
        <v>501.57</v>
      </c>
      <c r="AD35" s="2">
        <v>419.28</v>
      </c>
      <c r="AE35" s="2">
        <f t="shared" si="1"/>
        <v>58.410000000000025</v>
      </c>
      <c r="AF35" s="2" t="s">
        <v>136</v>
      </c>
      <c r="AG35" s="42">
        <f>IFERROR(Table2[[#This Row],[Profit]]/Table2[[#This Row],[Sales Amount]],0)</f>
        <v>0.11645433339314558</v>
      </c>
      <c r="AH35" s="2" t="str">
        <f>TRIM(Table2[[#This Row],[Payment Modee]])</f>
        <v>EMI</v>
      </c>
      <c r="AI35" s="2" t="s">
        <v>26</v>
      </c>
      <c r="AJ35" s="2" t="s">
        <v>27</v>
      </c>
      <c r="AK35" s="2" t="s">
        <v>215</v>
      </c>
      <c r="AL35" s="16" t="str">
        <f>IF(HOUR(Table2[[#This Row],[Order Time]])&lt;12,"Morning",IF(HOUR(Table2[[#This Row],[Order Time]])&lt;17,"Afternoon",IF(HOUR(Table2[[#This Row],[Order Time]])&lt;21,"Evening","Night")))</f>
        <v>Morning</v>
      </c>
      <c r="AM35" s="16" t="s">
        <v>29</v>
      </c>
    </row>
    <row r="36" spans="1:39" x14ac:dyDescent="0.25">
      <c r="A36" s="13" t="s">
        <v>216</v>
      </c>
      <c r="B36" s="4">
        <v>45512</v>
      </c>
      <c r="C36" s="2">
        <f>YEAR(Table2[[#This Row],[Invoice Date]])</f>
        <v>2024</v>
      </c>
      <c r="D36" s="2" t="str">
        <f>TEXT(Table2[[#This Row],[Invoice Date]],"mmm")</f>
        <v>Aug</v>
      </c>
      <c r="E36" s="2" t="str">
        <f>Table2[[#This Row],[Store_ID]]&amp;"-"&amp;Table2[[#This Row],[Year]]&amp;"-"&amp;Table2[[#This Row],[Month]]</f>
        <v>STR116-2024-Aug</v>
      </c>
      <c r="F36" s="2" t="s">
        <v>217</v>
      </c>
      <c r="G36" s="2" t="str">
        <f>_xlfn.XLOOKUP(Table2[[#This Row],[Customer_ID]],Table3[Customer_ID],Table3[Customer Name],"Not Found")</f>
        <v>Tara Ramachandran</v>
      </c>
      <c r="H36" s="2" t="str">
        <f>_xlfn.XLOOKUP(Table2[[#This Row],[Customer_ID]],Table3[Customer_ID],Table3[Gender],"Female")</f>
        <v>Female</v>
      </c>
      <c r="I36" s="2" t="str">
        <f>_xlfn.XLOOKUP(Table2[[#This Row],[Customer_ID]],Table3[Customer_ID],Table3[City],"Missing Memebership")</f>
        <v>Vijayawada</v>
      </c>
      <c r="J36" s="2" t="str">
        <f>_xlfn.XLOOKUP(Table2[[#This Row],[Customer_ID]],Table3[Customer_ID],Table3[State],"Karnataka")</f>
        <v>Andhra Pradesh</v>
      </c>
      <c r="K36" s="2" t="str">
        <f>_xlfn.XLOOKUP(Table2[[#This Row],[Customer_ID]],Table3[Customer_ID],Table3[Membership],"Regular")</f>
        <v>Platinum</v>
      </c>
      <c r="L36" s="2" t="s">
        <v>218</v>
      </c>
      <c r="M36" s="2" t="str">
        <f>_xlfn.XLOOKUP(Table2[[#This Row],[Product_ID]],Table4[Product_ID],Table4[Product_Name],"Not Found")</f>
        <v>GRT Jewellers Muffler Charcoal</v>
      </c>
      <c r="N36" s="2" t="str">
        <f>_xlfn.XLOOKUP(Table2[[#This Row],[Product_ID]],Table4[Product_ID],Table4[Category],"Not Found")</f>
        <v>Winter Wear</v>
      </c>
      <c r="O36" s="2" t="str">
        <f>_xlfn.XLOOKUP(Table2[[#This Row],[Product_ID]],Table4[Product_ID],Table4[Subcategory],"Not Found")</f>
        <v>Muffler</v>
      </c>
      <c r="P36" s="2" t="str">
        <f>_xlfn.XLOOKUP(Table2[[#This Row],[Product_ID]],Table4[Product_ID],Table4[Brand],"Missing Brand")</f>
        <v>GRT Jewellers</v>
      </c>
      <c r="Q36" s="2" t="s">
        <v>219</v>
      </c>
      <c r="R36" s="2" t="str">
        <f>_xlfn.XLOOKUP(Table2[[#This Row],[Store_ID]],Table6[Store_ID],Table6[Store Name],"Not Found")</f>
        <v>TrendMart Madurai High Street</v>
      </c>
      <c r="S36" s="2">
        <f>_xlfn.XLOOKUP(Table2[[#This Row],[Store_ID]],Table6[Store_ID],Table6[Monthly Target],"Missing Target")</f>
        <v>2000000</v>
      </c>
      <c r="T36" s="2" t="str">
        <f>_xlfn.XLOOKUP(Table2[[#This Row],[Store_ID]],Table6[Store_ID],Table6[Region],"Not Found")</f>
        <v>South Zone 1</v>
      </c>
      <c r="U36" s="2" t="s">
        <v>220</v>
      </c>
      <c r="V36" s="2" t="str">
        <f>_xlfn.XLOOKUP(Table2[[#This Row],[Employee_ID]],Table5[Employee_ID],Table5[Employee Name],"Not Found")</f>
        <v>Vasanthi Kamath</v>
      </c>
      <c r="W36" s="2">
        <v>2</v>
      </c>
      <c r="X36" s="2">
        <v>2565.08</v>
      </c>
      <c r="Y36" s="2">
        <v>0</v>
      </c>
      <c r="Z36" s="2">
        <v>0</v>
      </c>
      <c r="AA36" s="2">
        <v>12</v>
      </c>
      <c r="AB36" s="2">
        <v>615.62</v>
      </c>
      <c r="AC36" s="2">
        <v>5745.78</v>
      </c>
      <c r="AD36" s="2">
        <v>3534.64</v>
      </c>
      <c r="AE36" s="2">
        <f t="shared" si="1"/>
        <v>1595.52</v>
      </c>
      <c r="AF36" s="2" t="s">
        <v>56</v>
      </c>
      <c r="AG36" s="42">
        <f>IFERROR(Table2[[#This Row],[Profit]]/Table2[[#This Row],[Sales Amount]],0)</f>
        <v>0.27768553616741332</v>
      </c>
      <c r="AH36" s="2" t="str">
        <f>TRIM(Table2[[#This Row],[Payment Modee]])</f>
        <v>Credit Card</v>
      </c>
      <c r="AI36" s="2" t="s">
        <v>26</v>
      </c>
      <c r="AJ36" s="2" t="s">
        <v>27</v>
      </c>
      <c r="AK36" s="2" t="s">
        <v>221</v>
      </c>
      <c r="AL36" s="16" t="str">
        <f>IF(HOUR(Table2[[#This Row],[Order Time]])&lt;12,"Morning",IF(HOUR(Table2[[#This Row],[Order Time]])&lt;17,"Afternoon",IF(HOUR(Table2[[#This Row],[Order Time]])&lt;21,"Evening","Night")))</f>
        <v>Afternoon</v>
      </c>
      <c r="AM36" s="16" t="s">
        <v>29</v>
      </c>
    </row>
    <row r="37" spans="1:39" x14ac:dyDescent="0.25">
      <c r="A37" s="13" t="s">
        <v>222</v>
      </c>
      <c r="B37" s="4">
        <v>45467</v>
      </c>
      <c r="C37" s="2">
        <f>YEAR(Table2[[#This Row],[Invoice Date]])</f>
        <v>2024</v>
      </c>
      <c r="D37" s="2" t="str">
        <f>TEXT(Table2[[#This Row],[Invoice Date]],"mmm")</f>
        <v>Jun</v>
      </c>
      <c r="E37" s="2" t="str">
        <f>Table2[[#This Row],[Store_ID]]&amp;"-"&amp;Table2[[#This Row],[Year]]&amp;"-"&amp;Table2[[#This Row],[Month]]</f>
        <v>STR102-2024-Jun</v>
      </c>
      <c r="F37" s="2" t="s">
        <v>223</v>
      </c>
      <c r="G37" s="2" t="str">
        <f>_xlfn.XLOOKUP(Table2[[#This Row],[Customer_ID]],Table3[Customer_ID],Table3[Customer Name],"Not Found")</f>
        <v>Charulatha Ramachandran</v>
      </c>
      <c r="H37" s="2" t="str">
        <f>_xlfn.XLOOKUP(Table2[[#This Row],[Customer_ID]],Table3[Customer_ID],Table3[Gender],"Female")</f>
        <v>Female</v>
      </c>
      <c r="I37" s="2" t="str">
        <f>_xlfn.XLOOKUP(Table2[[#This Row],[Customer_ID]],Table3[Customer_ID],Table3[City],"Missing Memebership")</f>
        <v>Kannur</v>
      </c>
      <c r="J37" s="2" t="str">
        <f>_xlfn.XLOOKUP(Table2[[#This Row],[Customer_ID]],Table3[Customer_ID],Table3[State],"Karnataka")</f>
        <v>Kerala</v>
      </c>
      <c r="K37" s="2" t="str">
        <f>_xlfn.XLOOKUP(Table2[[#This Row],[Customer_ID]],Table3[Customer_ID],Table3[Membership],"Regular")</f>
        <v>Platinum</v>
      </c>
      <c r="L37" s="2" t="s">
        <v>224</v>
      </c>
      <c r="M37" s="2" t="str">
        <f>_xlfn.XLOOKUP(Table2[[#This Row],[Product_ID]],Table4[Product_ID],Table4[Product_Name],"Not Found")</f>
        <v>Allen Solly Printed Kurti Mustard</v>
      </c>
      <c r="N37" s="2" t="str">
        <f>_xlfn.XLOOKUP(Table2[[#This Row],[Product_ID]],Table4[Product_ID],Table4[Category],"Not Found")</f>
        <v>Women Kurtis</v>
      </c>
      <c r="O37" s="2" t="str">
        <f>_xlfn.XLOOKUP(Table2[[#This Row],[Product_ID]],Table4[Product_ID],Table4[Subcategory],"Not Found")</f>
        <v>Printed Kurti</v>
      </c>
      <c r="P37" s="2" t="str">
        <f>_xlfn.XLOOKUP(Table2[[#This Row],[Product_ID]],Table4[Product_ID],Table4[Brand],"Missing Brand")</f>
        <v>Allen Solly</v>
      </c>
      <c r="Q37" s="2" t="s">
        <v>33</v>
      </c>
      <c r="R37" s="2" t="str">
        <f>_xlfn.XLOOKUP(Table2[[#This Row],[Store_ID]],Table6[Store_ID],Table6[Store Name],"Not Found")</f>
        <v>TrendMart Tirunelveli High Street</v>
      </c>
      <c r="S37" s="2">
        <f>_xlfn.XLOOKUP(Table2[[#This Row],[Store_ID]],Table6[Store_ID],Table6[Monthly Target],"Missing Target")</f>
        <v>1000000</v>
      </c>
      <c r="T37" s="2" t="str">
        <f>_xlfn.XLOOKUP(Table2[[#This Row],[Store_ID]],Table6[Store_ID],Table6[Region],"Not Found")</f>
        <v>South Zone 1</v>
      </c>
      <c r="U37" s="2" t="s">
        <v>176</v>
      </c>
      <c r="V37" s="2" t="str">
        <f>_xlfn.XLOOKUP(Table2[[#This Row],[Employee_ID]],Table5[Employee_ID],Table5[Employee Name],"Not Found")</f>
        <v>Malathi Varma</v>
      </c>
      <c r="W37" s="2">
        <v>1</v>
      </c>
      <c r="X37" s="2">
        <v>810.77</v>
      </c>
      <c r="Y37" s="2">
        <v>20</v>
      </c>
      <c r="Z37" s="2">
        <v>162.15</v>
      </c>
      <c r="AA37" s="2">
        <v>5</v>
      </c>
      <c r="AB37" s="2">
        <v>32.43</v>
      </c>
      <c r="AC37" s="2">
        <v>681.05</v>
      </c>
      <c r="AD37" s="2">
        <v>568.53</v>
      </c>
      <c r="AE37" s="2">
        <f t="shared" si="1"/>
        <v>80.089999999999975</v>
      </c>
      <c r="AF37" s="2" t="s">
        <v>69</v>
      </c>
      <c r="AG37" s="42">
        <f>IFERROR(Table2[[#This Row],[Profit]]/Table2[[#This Row],[Sales Amount]],0)</f>
        <v>0.11759782688495703</v>
      </c>
      <c r="AH37" s="2" t="str">
        <f>TRIM(Table2[[#This Row],[Payment Modee]])</f>
        <v>Cash</v>
      </c>
      <c r="AI37" s="2" t="s">
        <v>36</v>
      </c>
      <c r="AJ37" s="2" t="s">
        <v>27</v>
      </c>
      <c r="AK37" s="2" t="s">
        <v>225</v>
      </c>
      <c r="AL37" s="16" t="str">
        <f>IF(HOUR(Table2[[#This Row],[Order Time]])&lt;12,"Morning",IF(HOUR(Table2[[#This Row],[Order Time]])&lt;17,"Afternoon",IF(HOUR(Table2[[#This Row],[Order Time]])&lt;21,"Evening","Night")))</f>
        <v>Evening</v>
      </c>
      <c r="AM37" s="16" t="s">
        <v>29</v>
      </c>
    </row>
    <row r="38" spans="1:39" x14ac:dyDescent="0.25">
      <c r="A38" s="13" t="s">
        <v>226</v>
      </c>
      <c r="B38" s="4">
        <v>45637</v>
      </c>
      <c r="C38" s="2">
        <f>YEAR(Table2[[#This Row],[Invoice Date]])</f>
        <v>2024</v>
      </c>
      <c r="D38" s="2" t="str">
        <f>TEXT(Table2[[#This Row],[Invoice Date]],"mmm")</f>
        <v>Dec</v>
      </c>
      <c r="E38" s="2" t="str">
        <f>Table2[[#This Row],[Store_ID]]&amp;"-"&amp;Table2[[#This Row],[Year]]&amp;"-"&amp;Table2[[#This Row],[Month]]</f>
        <v>STR083-2024-Dec</v>
      </c>
      <c r="F38" s="2" t="s">
        <v>105</v>
      </c>
      <c r="G38" s="2" t="str">
        <f>_xlfn.XLOOKUP(Table2[[#This Row],[Customer_ID]],Table3[Customer_ID],Table3[Customer Name],"Not Found")</f>
        <v>Rajesh Gopalakrishnan</v>
      </c>
      <c r="H38" s="2" t="str">
        <f>_xlfn.XLOOKUP(Table2[[#This Row],[Customer_ID]],Table3[Customer_ID],Table3[Gender],"Female")</f>
        <v>Male</v>
      </c>
      <c r="I38" s="2" t="str">
        <f>_xlfn.XLOOKUP(Table2[[#This Row],[Customer_ID]],Table3[Customer_ID],Table3[City],"Missing Memebership")</f>
        <v>Karimnagar</v>
      </c>
      <c r="J38" s="2" t="str">
        <f>_xlfn.XLOOKUP(Table2[[#This Row],[Customer_ID]],Table3[Customer_ID],Table3[State],"Karnataka")</f>
        <v>Telangana</v>
      </c>
      <c r="K38" s="2" t="str">
        <f>_xlfn.XLOOKUP(Table2[[#This Row],[Customer_ID]],Table3[Customer_ID],Table3[Membership],"Regular")</f>
        <v>Gold</v>
      </c>
      <c r="L38" s="2" t="s">
        <v>227</v>
      </c>
      <c r="M38" s="2" t="str">
        <f>_xlfn.XLOOKUP(Table2[[#This Row],[Product_ID]],Table4[Product_ID],Table4[Product_Name],"Not Found")</f>
        <v>Pepe Jeans Digital Watch Charcoal</v>
      </c>
      <c r="N38" s="2" t="str">
        <f>_xlfn.XLOOKUP(Table2[[#This Row],[Product_ID]],Table4[Product_ID],Table4[Category],"Not Found")</f>
        <v>Watches</v>
      </c>
      <c r="O38" s="2" t="str">
        <f>_xlfn.XLOOKUP(Table2[[#This Row],[Product_ID]],Table4[Product_ID],Table4[Subcategory],"Not Found")</f>
        <v>Digital Watch</v>
      </c>
      <c r="P38" s="2" t="str">
        <f>_xlfn.XLOOKUP(Table2[[#This Row],[Product_ID]],Table4[Product_ID],Table4[Brand],"Missing Brand")</f>
        <v>Pepe Jeans</v>
      </c>
      <c r="Q38" s="2" t="s">
        <v>228</v>
      </c>
      <c r="R38" s="2" t="str">
        <f>_xlfn.XLOOKUP(Table2[[#This Row],[Store_ID]],Table6[Store_ID],Table6[Store Name],"Not Found")</f>
        <v>TrendMart Tumakuru Outlet</v>
      </c>
      <c r="S38" s="2">
        <f>_xlfn.XLOOKUP(Table2[[#This Row],[Store_ID]],Table6[Store_ID],Table6[Monthly Target],"Missing Target")</f>
        <v>1200000</v>
      </c>
      <c r="T38" s="2" t="str">
        <f>_xlfn.XLOOKUP(Table2[[#This Row],[Store_ID]],Table6[Store_ID],Table6[Region],"Not Found")</f>
        <v>South Zone 2</v>
      </c>
      <c r="U38" s="2" t="s">
        <v>229</v>
      </c>
      <c r="V38" s="2" t="str">
        <f>_xlfn.XLOOKUP(Table2[[#This Row],[Employee_ID]],Table5[Employee_ID],Table5[Employee Name],"Not Found")</f>
        <v>Yogesh Chettiar</v>
      </c>
      <c r="W38" s="2">
        <v>2</v>
      </c>
      <c r="X38" s="2">
        <v>4523.83</v>
      </c>
      <c r="Y38" s="2">
        <v>25</v>
      </c>
      <c r="Z38" s="2">
        <v>2261.91</v>
      </c>
      <c r="AA38" s="2">
        <v>12</v>
      </c>
      <c r="AB38" s="2">
        <v>814.29</v>
      </c>
      <c r="AC38" s="2">
        <v>7600.04</v>
      </c>
      <c r="AD38" s="2">
        <v>7301.1</v>
      </c>
      <c r="AE38" s="2">
        <f t="shared" si="1"/>
        <v>-515.35000000000036</v>
      </c>
      <c r="AF38" s="2" t="s">
        <v>69</v>
      </c>
      <c r="AG38" s="42">
        <f>IFERROR(Table2[[#This Row],[Profit]]/Table2[[#This Row],[Sales Amount]],0)</f>
        <v>-6.7808853637612479E-2</v>
      </c>
      <c r="AH38" s="2" t="str">
        <f>TRIM(Table2[[#This Row],[Payment Modee]])</f>
        <v>Cash</v>
      </c>
      <c r="AI38" s="2" t="s">
        <v>26</v>
      </c>
      <c r="AJ38" s="2" t="s">
        <v>27</v>
      </c>
      <c r="AK38" s="2" t="s">
        <v>230</v>
      </c>
      <c r="AL38" s="16" t="str">
        <f>IF(HOUR(Table2[[#This Row],[Order Time]])&lt;12,"Morning",IF(HOUR(Table2[[#This Row],[Order Time]])&lt;17,"Afternoon",IF(HOUR(Table2[[#This Row],[Order Time]])&lt;21,"Evening","Night")))</f>
        <v>Night</v>
      </c>
      <c r="AM38" s="16" t="s">
        <v>29</v>
      </c>
    </row>
    <row r="39" spans="1:39" x14ac:dyDescent="0.25">
      <c r="A39" s="13" t="s">
        <v>231</v>
      </c>
      <c r="B39" s="4">
        <v>45719</v>
      </c>
      <c r="C39" s="2">
        <f>YEAR(Table2[[#This Row],[Invoice Date]])</f>
        <v>2025</v>
      </c>
      <c r="D39" s="2" t="str">
        <f>TEXT(Table2[[#This Row],[Invoice Date]],"mmm")</f>
        <v>Mar</v>
      </c>
      <c r="E39" s="2" t="str">
        <f>Table2[[#This Row],[Store_ID]]&amp;"-"&amp;Table2[[#This Row],[Year]]&amp;"-"&amp;Table2[[#This Row],[Month]]</f>
        <v>STR072-2025-Mar</v>
      </c>
      <c r="F39" s="2" t="s">
        <v>232</v>
      </c>
      <c r="G39" s="2" t="str">
        <f>_xlfn.XLOOKUP(Table2[[#This Row],[Customer_ID]],Table3[Customer_ID],Table3[Customer Name],"Not Found")</f>
        <v>Leela Gopalakrishnan</v>
      </c>
      <c r="H39" s="2" t="str">
        <f>_xlfn.XLOOKUP(Table2[[#This Row],[Customer_ID]],Table3[Customer_ID],Table3[Gender],"Female")</f>
        <v>Female</v>
      </c>
      <c r="I39" s="2" t="str">
        <f>_xlfn.XLOOKUP(Table2[[#This Row],[Customer_ID]],Table3[Customer_ID],Table3[City],"Missing Memebership")</f>
        <v>Kurnool</v>
      </c>
      <c r="J39" s="2" t="str">
        <f>_xlfn.XLOOKUP(Table2[[#This Row],[Customer_ID]],Table3[Customer_ID],Table3[State],"Karnataka")</f>
        <v>Andhra Pradesh</v>
      </c>
      <c r="K39" s="2" t="str">
        <f>_xlfn.XLOOKUP(Table2[[#This Row],[Customer_ID]],Table3[Customer_ID],Table3[Membership],"Regular")</f>
        <v>Silver</v>
      </c>
      <c r="L39" s="2" t="s">
        <v>145</v>
      </c>
      <c r="M39" s="2" t="str">
        <f>_xlfn.XLOOKUP(Table2[[#This Row],[Product_ID]],Table4[Product_ID],Table4[Product_Name],"Not Found")</f>
        <v>Woodland Straight Kurti White</v>
      </c>
      <c r="N39" s="2" t="str">
        <f>_xlfn.XLOOKUP(Table2[[#This Row],[Product_ID]],Table4[Product_ID],Table4[Category],"Not Found")</f>
        <v>Women Kurtis</v>
      </c>
      <c r="O39" s="2" t="str">
        <f>_xlfn.XLOOKUP(Table2[[#This Row],[Product_ID]],Table4[Product_ID],Table4[Subcategory],"Not Found")</f>
        <v>Straight Kurti</v>
      </c>
      <c r="P39" s="2" t="str">
        <f>_xlfn.XLOOKUP(Table2[[#This Row],[Product_ID]],Table4[Product_ID],Table4[Brand],"Missing Brand")</f>
        <v>Woodland</v>
      </c>
      <c r="Q39" s="2" t="s">
        <v>186</v>
      </c>
      <c r="R39" s="2" t="str">
        <f>_xlfn.XLOOKUP(Table2[[#This Row],[Store_ID]],Table6[Store_ID],Table6[Store Name],"Not Found")</f>
        <v>TrendMart Visakhapatnam Standard</v>
      </c>
      <c r="S39" s="2">
        <f>_xlfn.XLOOKUP(Table2[[#This Row],[Store_ID]],Table6[Store_ID],Table6[Monthly Target],"Missing Target")</f>
        <v>1500000</v>
      </c>
      <c r="T39" s="2" t="str">
        <f>_xlfn.XLOOKUP(Table2[[#This Row],[Store_ID]],Table6[Store_ID],Table6[Region],"Not Found")</f>
        <v>South Zone 3</v>
      </c>
      <c r="U39" s="2" t="s">
        <v>34</v>
      </c>
      <c r="V39" s="2" t="str">
        <f>_xlfn.XLOOKUP(Table2[[#This Row],[Employee_ID]],Table5[Employee_ID],Table5[Employee Name],"Not Found")</f>
        <v>Deepthi Iyengar</v>
      </c>
      <c r="W39" s="2">
        <v>4</v>
      </c>
      <c r="X39" s="2">
        <v>1260.4100000000001</v>
      </c>
      <c r="Y39" s="2">
        <v>0</v>
      </c>
      <c r="Z39" s="2">
        <v>0</v>
      </c>
      <c r="AA39" s="2">
        <v>12</v>
      </c>
      <c r="AB39" s="2">
        <v>605</v>
      </c>
      <c r="AC39" s="2">
        <v>5646.64</v>
      </c>
      <c r="AD39" s="2">
        <v>3378.6</v>
      </c>
      <c r="AE39" s="2">
        <f t="shared" si="1"/>
        <v>1663.0400000000004</v>
      </c>
      <c r="AF39" s="2" t="s">
        <v>25</v>
      </c>
      <c r="AG39" s="42">
        <f>IFERROR(Table2[[#This Row],[Profit]]/Table2[[#This Row],[Sales Amount]],0)</f>
        <v>0.29451851012283414</v>
      </c>
      <c r="AH39" s="2" t="str">
        <f>TRIM(Table2[[#This Row],[Payment Modee]])</f>
        <v>UPI</v>
      </c>
      <c r="AI39" s="2" t="s">
        <v>26</v>
      </c>
      <c r="AJ39" s="2" t="s">
        <v>27</v>
      </c>
      <c r="AK39" s="2" t="s">
        <v>233</v>
      </c>
      <c r="AL39" s="16" t="str">
        <f>IF(HOUR(Table2[[#This Row],[Order Time]])&lt;12,"Morning",IF(HOUR(Table2[[#This Row],[Order Time]])&lt;17,"Afternoon",IF(HOUR(Table2[[#This Row],[Order Time]])&lt;21,"Evening","Night")))</f>
        <v>Afternoon</v>
      </c>
      <c r="AM39" s="16" t="s">
        <v>29</v>
      </c>
    </row>
    <row r="40" spans="1:39" x14ac:dyDescent="0.25">
      <c r="A40" s="13" t="s">
        <v>234</v>
      </c>
      <c r="B40" s="4">
        <v>45528</v>
      </c>
      <c r="C40" s="2">
        <f>YEAR(Table2[[#This Row],[Invoice Date]])</f>
        <v>2024</v>
      </c>
      <c r="D40" s="2" t="str">
        <f>TEXT(Table2[[#This Row],[Invoice Date]],"mmm")</f>
        <v>Aug</v>
      </c>
      <c r="E40" s="2" t="str">
        <f>Table2[[#This Row],[Store_ID]]&amp;"-"&amp;Table2[[#This Row],[Year]]&amp;"-"&amp;Table2[[#This Row],[Month]]</f>
        <v>STR108-2024-Aug</v>
      </c>
      <c r="F40" s="2" t="s">
        <v>235</v>
      </c>
      <c r="G40" s="2" t="str">
        <f>_xlfn.XLOOKUP(Table2[[#This Row],[Customer_ID]],Table3[Customer_ID],Table3[Customer Name],"Not Found")</f>
        <v>Raghu Sundaram</v>
      </c>
      <c r="H40" s="2" t="str">
        <f>_xlfn.XLOOKUP(Table2[[#This Row],[Customer_ID]],Table3[Customer_ID],Table3[Gender],"Female")</f>
        <v>Male</v>
      </c>
      <c r="I40" s="2" t="str">
        <f>_xlfn.XLOOKUP(Table2[[#This Row],[Customer_ID]],Table3[Customer_ID],Table3[City],"Missing Memebership")</f>
        <v>Thiruvananthapuram</v>
      </c>
      <c r="J40" s="2" t="str">
        <f>_xlfn.XLOOKUP(Table2[[#This Row],[Customer_ID]],Table3[Customer_ID],Table3[State],"Karnataka")</f>
        <v>Kerala</v>
      </c>
      <c r="K40" s="2" t="str">
        <f>_xlfn.XLOOKUP(Table2[[#This Row],[Customer_ID]],Table3[Customer_ID],Table3[Membership],"Regular")</f>
        <v>Silver</v>
      </c>
      <c r="L40" s="2" t="s">
        <v>191</v>
      </c>
      <c r="M40" s="2" t="str">
        <f>_xlfn.XLOOKUP(Table2[[#This Row],[Product_ID]],Table4[Product_ID],Table4[Product_Name],"Not Found")</f>
        <v>Fastrack Jacket Orange</v>
      </c>
      <c r="N40" s="2" t="str">
        <f>_xlfn.XLOOKUP(Table2[[#This Row],[Product_ID]],Table4[Product_ID],Table4[Category],"Not Found")</f>
        <v>Winter Wear</v>
      </c>
      <c r="O40" s="2" t="str">
        <f>_xlfn.XLOOKUP(Table2[[#This Row],[Product_ID]],Table4[Product_ID],Table4[Subcategory],"Not Found")</f>
        <v>Jacket</v>
      </c>
      <c r="P40" s="2" t="str">
        <f>_xlfn.XLOOKUP(Table2[[#This Row],[Product_ID]],Table4[Product_ID],Table4[Brand],"Missing Brand")</f>
        <v>Fastrack</v>
      </c>
      <c r="Q40" s="2" t="s">
        <v>236</v>
      </c>
      <c r="R40" s="2" t="str">
        <f>_xlfn.XLOOKUP(Table2[[#This Row],[Store_ID]],Table6[Store_ID],Table6[Store Name],"Not Found")</f>
        <v>TrendMart Kozhikode High Street</v>
      </c>
      <c r="S40" s="2">
        <f>_xlfn.XLOOKUP(Table2[[#This Row],[Store_ID]],Table6[Store_ID],Table6[Monthly Target],"Missing Target")</f>
        <v>2500000</v>
      </c>
      <c r="T40" s="2" t="str">
        <f>_xlfn.XLOOKUP(Table2[[#This Row],[Store_ID]],Table6[Store_ID],Table6[Region],"Not Found")</f>
        <v>South Zone 1</v>
      </c>
      <c r="U40" s="2" t="s">
        <v>102</v>
      </c>
      <c r="V40" s="2" t="str">
        <f>_xlfn.XLOOKUP(Table2[[#This Row],[Employee_ID]],Table5[Employee_ID],Table5[Employee Name],"Not Found")</f>
        <v>Chandra Reddy</v>
      </c>
      <c r="W40" s="2">
        <v>2</v>
      </c>
      <c r="X40" s="2">
        <v>1282.81</v>
      </c>
      <c r="Y40" s="2">
        <v>10</v>
      </c>
      <c r="Z40" s="2">
        <v>256.56</v>
      </c>
      <c r="AA40" s="2">
        <v>12</v>
      </c>
      <c r="AB40" s="2">
        <v>277.08999999999997</v>
      </c>
      <c r="AC40" s="2">
        <v>2586.15</v>
      </c>
      <c r="AD40" s="2">
        <v>1510.12</v>
      </c>
      <c r="AE40" s="2">
        <f t="shared" si="1"/>
        <v>798.94000000000028</v>
      </c>
      <c r="AF40" s="2" t="s">
        <v>35</v>
      </c>
      <c r="AG40" s="42">
        <f>IFERROR(Table2[[#This Row],[Profit]]/Table2[[#This Row],[Sales Amount]],0)</f>
        <v>0.3089302631324557</v>
      </c>
      <c r="AH40" s="2" t="str">
        <f>TRIM(Table2[[#This Row],[Payment Modee]])</f>
        <v>Debit Card</v>
      </c>
      <c r="AI40" s="2" t="s">
        <v>26</v>
      </c>
      <c r="AJ40" s="2" t="s">
        <v>27</v>
      </c>
      <c r="AK40" s="2" t="s">
        <v>237</v>
      </c>
      <c r="AL40" s="16" t="str">
        <f>IF(HOUR(Table2[[#This Row],[Order Time]])&lt;12,"Morning",IF(HOUR(Table2[[#This Row],[Order Time]])&lt;17,"Afternoon",IF(HOUR(Table2[[#This Row],[Order Time]])&lt;21,"Evening","Night")))</f>
        <v>Afternoon</v>
      </c>
      <c r="AM40" s="16" t="s">
        <v>38</v>
      </c>
    </row>
    <row r="41" spans="1:39" x14ac:dyDescent="0.25">
      <c r="A41" s="13" t="s">
        <v>238</v>
      </c>
      <c r="B41" s="4">
        <v>45627</v>
      </c>
      <c r="C41" s="2">
        <f>YEAR(Table2[[#This Row],[Invoice Date]])</f>
        <v>2024</v>
      </c>
      <c r="D41" s="2" t="str">
        <f>TEXT(Table2[[#This Row],[Invoice Date]],"mmm")</f>
        <v>Dec</v>
      </c>
      <c r="E41" s="2" t="str">
        <f>Table2[[#This Row],[Store_ID]]&amp;"-"&amp;Table2[[#This Row],[Year]]&amp;"-"&amp;Table2[[#This Row],[Month]]</f>
        <v>STR097-2024-Dec</v>
      </c>
      <c r="F41" s="2" t="s">
        <v>239</v>
      </c>
      <c r="G41" s="2" t="str">
        <f>_xlfn.XLOOKUP(Table2[[#This Row],[Customer_ID]],Table3[Customer_ID],Table3[Customer Name],"Not Found")</f>
        <v>Arun Natarajan</v>
      </c>
      <c r="H41" s="2" t="str">
        <f>_xlfn.XLOOKUP(Table2[[#This Row],[Customer_ID]],Table3[Customer_ID],Table3[Gender],"Female")</f>
        <v>Male</v>
      </c>
      <c r="I41" s="2" t="str">
        <f>_xlfn.XLOOKUP(Table2[[#This Row],[Customer_ID]],Table3[Customer_ID],Table3[City],"Missing Memebership")</f>
        <v>Kalaburagi</v>
      </c>
      <c r="J41" s="2" t="str">
        <f>_xlfn.XLOOKUP(Table2[[#This Row],[Customer_ID]],Table3[Customer_ID],Table3[State],"Karnataka")</f>
        <v>Karnataka</v>
      </c>
      <c r="K41" s="2" t="str">
        <f>_xlfn.XLOOKUP(Table2[[#This Row],[Customer_ID]],Table3[Customer_ID],Table3[Membership],"Regular")</f>
        <v>Platinum</v>
      </c>
      <c r="L41" s="2" t="s">
        <v>140</v>
      </c>
      <c r="M41" s="2" t="str">
        <f>_xlfn.XLOOKUP(Table2[[#This Row],[Product_ID]],Table4[Product_ID],Table4[Product_Name],"Not Found")</f>
        <v>Indian Terrain Denim Shirt Wine</v>
      </c>
      <c r="N41" s="2" t="str">
        <f>_xlfn.XLOOKUP(Table2[[#This Row],[Product_ID]],Table4[Product_ID],Table4[Category],"Not Found")</f>
        <v>Men Shirts</v>
      </c>
      <c r="O41" s="2" t="str">
        <f>_xlfn.XLOOKUP(Table2[[#This Row],[Product_ID]],Table4[Product_ID],Table4[Subcategory],"Not Found")</f>
        <v>Denim Shirt</v>
      </c>
      <c r="P41" s="2" t="str">
        <f>_xlfn.XLOOKUP(Table2[[#This Row],[Product_ID]],Table4[Product_ID],Table4[Brand],"Missing Brand")</f>
        <v>Indian Terrain</v>
      </c>
      <c r="Q41" s="2" t="s">
        <v>240</v>
      </c>
      <c r="R41" s="2" t="str">
        <f>_xlfn.XLOOKUP(Table2[[#This Row],[Store_ID]],Table6[Store_ID],Table6[Store Name],"Not Found")</f>
        <v>TrendMart Thiruvananthapuram High Street</v>
      </c>
      <c r="S41" s="2">
        <f>_xlfn.XLOOKUP(Table2[[#This Row],[Store_ID]],Table6[Store_ID],Table6[Monthly Target],"Missing Target")</f>
        <v>1500000</v>
      </c>
      <c r="T41" s="2" t="str">
        <f>_xlfn.XLOOKUP(Table2[[#This Row],[Store_ID]],Table6[Store_ID],Table6[Region],"Not Found")</f>
        <v>South Zone 1</v>
      </c>
      <c r="U41" s="2" t="s">
        <v>229</v>
      </c>
      <c r="V41" s="2" t="str">
        <f>_xlfn.XLOOKUP(Table2[[#This Row],[Employee_ID]],Table5[Employee_ID],Table5[Employee Name],"Not Found")</f>
        <v>Yogesh Chettiar</v>
      </c>
      <c r="W41" s="2">
        <v>1</v>
      </c>
      <c r="X41" s="2">
        <v>1063.68</v>
      </c>
      <c r="Y41" s="2">
        <v>0</v>
      </c>
      <c r="Z41" s="2">
        <v>0</v>
      </c>
      <c r="AA41" s="2">
        <v>12</v>
      </c>
      <c r="AB41" s="2">
        <v>127.64</v>
      </c>
      <c r="AC41" s="2">
        <v>1191.32</v>
      </c>
      <c r="AD41" s="2">
        <v>721.22</v>
      </c>
      <c r="AE41" s="2">
        <f t="shared" si="1"/>
        <v>342.45999999999992</v>
      </c>
      <c r="AF41" s="2" t="s">
        <v>25</v>
      </c>
      <c r="AG41" s="42">
        <f>IFERROR(Table2[[#This Row],[Profit]]/Table2[[#This Row],[Sales Amount]],0)</f>
        <v>0.28746264647617764</v>
      </c>
      <c r="AH41" s="2" t="str">
        <f>TRIM(Table2[[#This Row],[Payment Modee]])</f>
        <v>UPI</v>
      </c>
      <c r="AI41" s="2" t="s">
        <v>26</v>
      </c>
      <c r="AJ41" s="2" t="s">
        <v>27</v>
      </c>
      <c r="AK41" s="2" t="s">
        <v>241</v>
      </c>
      <c r="AL41" s="16" t="str">
        <f>IF(HOUR(Table2[[#This Row],[Order Time]])&lt;12,"Morning",IF(HOUR(Table2[[#This Row],[Order Time]])&lt;17,"Afternoon",IF(HOUR(Table2[[#This Row],[Order Time]])&lt;21,"Evening","Night")))</f>
        <v>Night</v>
      </c>
      <c r="AM41" s="16" t="s">
        <v>38</v>
      </c>
    </row>
    <row r="42" spans="1:39" x14ac:dyDescent="0.25">
      <c r="A42" s="13" t="s">
        <v>242</v>
      </c>
      <c r="B42" s="4">
        <v>45430</v>
      </c>
      <c r="C42" s="2">
        <f>YEAR(Table2[[#This Row],[Invoice Date]])</f>
        <v>2024</v>
      </c>
      <c r="D42" s="2" t="str">
        <f>TEXT(Table2[[#This Row],[Invoice Date]],"mmm")</f>
        <v>May</v>
      </c>
      <c r="E42" s="2" t="str">
        <f>Table2[[#This Row],[Store_ID]]&amp;"-"&amp;Table2[[#This Row],[Year]]&amp;"-"&amp;Table2[[#This Row],[Month]]</f>
        <v>STR092-2024-May</v>
      </c>
      <c r="F42" s="2" t="s">
        <v>243</v>
      </c>
      <c r="G42" s="2" t="str">
        <f>_xlfn.XLOOKUP(Table2[[#This Row],[Customer_ID]],Table3[Customer_ID],Table3[Customer Name],"Not Found")</f>
        <v>Ajay Chandran</v>
      </c>
      <c r="H42" s="2" t="str">
        <f>_xlfn.XLOOKUP(Table2[[#This Row],[Customer_ID]],Table3[Customer_ID],Table3[Gender],"Female")</f>
        <v>Male</v>
      </c>
      <c r="I42" s="2" t="str">
        <f>_xlfn.XLOOKUP(Table2[[#This Row],[Customer_ID]],Table3[Customer_ID],Table3[City],"Missing Memebership")</f>
        <v>Coimbatore</v>
      </c>
      <c r="J42" s="2" t="str">
        <f>_xlfn.XLOOKUP(Table2[[#This Row],[Customer_ID]],Table3[Customer_ID],Table3[State],"Karnataka")</f>
        <v>Tamil Nadu</v>
      </c>
      <c r="K42" s="2" t="str">
        <f>_xlfn.XLOOKUP(Table2[[#This Row],[Customer_ID]],Table3[Customer_ID],Table3[Membership],"Regular")</f>
        <v>Regular</v>
      </c>
      <c r="L42" s="2" t="s">
        <v>244</v>
      </c>
      <c r="M42" s="2" t="str">
        <f>_xlfn.XLOOKUP(Table2[[#This Row],[Product_ID]],Table4[Product_ID],Table4[Product_Name],"Not Found")</f>
        <v>US Polo Assn Kurta Beige</v>
      </c>
      <c r="N42" s="2" t="str">
        <f>_xlfn.XLOOKUP(Table2[[#This Row],[Product_ID]],Table4[Product_ID],Table4[Category],"Not Found")</f>
        <v>Men Ethnic</v>
      </c>
      <c r="O42" s="2" t="str">
        <f>_xlfn.XLOOKUP(Table2[[#This Row],[Product_ID]],Table4[Product_ID],Table4[Subcategory],"Not Found")</f>
        <v>Kurta</v>
      </c>
      <c r="P42" s="2" t="str">
        <f>_xlfn.XLOOKUP(Table2[[#This Row],[Product_ID]],Table4[Product_ID],Table4[Brand],"Missing Brand")</f>
        <v>US Polo Assn</v>
      </c>
      <c r="Q42" s="2" t="s">
        <v>245</v>
      </c>
      <c r="R42" s="2" t="str">
        <f>_xlfn.XLOOKUP(Table2[[#This Row],[Store_ID]],Table6[Store_ID],Table6[Store Name],"Not Found")</f>
        <v>TrendMart Kochi Standard</v>
      </c>
      <c r="S42" s="2">
        <f>_xlfn.XLOOKUP(Table2[[#This Row],[Store_ID]],Table6[Store_ID],Table6[Monthly Target],"Missing Target")</f>
        <v>1500000</v>
      </c>
      <c r="T42" s="2" t="str">
        <f>_xlfn.XLOOKUP(Table2[[#This Row],[Store_ID]],Table6[Store_ID],Table6[Region],"Not Found")</f>
        <v>South Zone 1</v>
      </c>
      <c r="U42" s="2" t="s">
        <v>118</v>
      </c>
      <c r="V42" s="2" t="str">
        <f>_xlfn.XLOOKUP(Table2[[#This Row],[Employee_ID]],Table5[Employee_ID],Table5[Employee Name],"Not Found")</f>
        <v>Deepak Kamath</v>
      </c>
      <c r="W42" s="2">
        <v>1</v>
      </c>
      <c r="X42" s="2">
        <v>2614.62</v>
      </c>
      <c r="Y42" s="2">
        <v>30</v>
      </c>
      <c r="Z42" s="2">
        <v>784.39</v>
      </c>
      <c r="AA42" s="2">
        <v>12</v>
      </c>
      <c r="AB42" s="2">
        <v>219.63</v>
      </c>
      <c r="AC42" s="2">
        <v>2049.86</v>
      </c>
      <c r="AD42" s="2">
        <v>1804.37</v>
      </c>
      <c r="AE42" s="2">
        <f t="shared" si="1"/>
        <v>25.860000000000241</v>
      </c>
      <c r="AF42" s="2" t="s">
        <v>69</v>
      </c>
      <c r="AG42" s="42">
        <f>IFERROR(Table2[[#This Row],[Profit]]/Table2[[#This Row],[Sales Amount]],0)</f>
        <v>1.2615495692388866E-2</v>
      </c>
      <c r="AH42" s="2" t="str">
        <f>TRIM(Table2[[#This Row],[Payment Modee]])</f>
        <v>Cash</v>
      </c>
      <c r="AI42" s="2" t="s">
        <v>26</v>
      </c>
      <c r="AJ42" s="2" t="s">
        <v>27</v>
      </c>
      <c r="AK42" s="2" t="s">
        <v>188</v>
      </c>
      <c r="AL42" s="16" t="str">
        <f>IF(HOUR(Table2[[#This Row],[Order Time]])&lt;12,"Morning",IF(HOUR(Table2[[#This Row],[Order Time]])&lt;17,"Afternoon",IF(HOUR(Table2[[#This Row],[Order Time]])&lt;21,"Evening","Night")))</f>
        <v>Evening</v>
      </c>
      <c r="AM42" s="16" t="s">
        <v>38</v>
      </c>
    </row>
    <row r="43" spans="1:39" x14ac:dyDescent="0.25">
      <c r="A43" s="13" t="s">
        <v>246</v>
      </c>
      <c r="B43" s="4">
        <v>45614</v>
      </c>
      <c r="C43" s="2">
        <f>YEAR(Table2[[#This Row],[Invoice Date]])</f>
        <v>2024</v>
      </c>
      <c r="D43" s="2" t="str">
        <f>TEXT(Table2[[#This Row],[Invoice Date]],"mmm")</f>
        <v>Nov</v>
      </c>
      <c r="E43" s="2" t="str">
        <f>Table2[[#This Row],[Store_ID]]&amp;"-"&amp;Table2[[#This Row],[Year]]&amp;"-"&amp;Table2[[#This Row],[Month]]</f>
        <v>STR073-2024-Nov</v>
      </c>
      <c r="F43" s="2" t="s">
        <v>89</v>
      </c>
      <c r="G43" s="2" t="str">
        <f>_xlfn.XLOOKUP(Table2[[#This Row],[Customer_ID]],Table3[Customer_ID],Table3[Customer Name],"Not Found")</f>
        <v>Tanvi Balasubramaniam</v>
      </c>
      <c r="H43" s="2" t="str">
        <f>_xlfn.XLOOKUP(Table2[[#This Row],[Customer_ID]],Table3[Customer_ID],Table3[Gender],"Female")</f>
        <v>Female</v>
      </c>
      <c r="I43" s="2" t="str">
        <f>_xlfn.XLOOKUP(Table2[[#This Row],[Customer_ID]],Table3[Customer_ID],Table3[City],"Missing Memebership")</f>
        <v>Kannur</v>
      </c>
      <c r="J43" s="2" t="str">
        <f>_xlfn.XLOOKUP(Table2[[#This Row],[Customer_ID]],Table3[Customer_ID],Table3[State],"Karnataka")</f>
        <v>Kerala</v>
      </c>
      <c r="K43" s="2" t="str">
        <f>_xlfn.XLOOKUP(Table2[[#This Row],[Customer_ID]],Table3[Customer_ID],Table3[Membership],"Regular")</f>
        <v>Silver</v>
      </c>
      <c r="L43" s="2" t="s">
        <v>247</v>
      </c>
      <c r="M43" s="2" t="str">
        <f>_xlfn.XLOOKUP(Table2[[#This Row],[Product_ID]],Table4[Product_ID],Table4[Product_Name],"Not Found")</f>
        <v>Pepe Jeans Chinos Pink</v>
      </c>
      <c r="N43" s="2" t="str">
        <f>_xlfn.XLOOKUP(Table2[[#This Row],[Product_ID]],Table4[Product_ID],Table4[Category],"Not Found")</f>
        <v>Men Trousers</v>
      </c>
      <c r="O43" s="2" t="str">
        <f>_xlfn.XLOOKUP(Table2[[#This Row],[Product_ID]],Table4[Product_ID],Table4[Subcategory],"Not Found")</f>
        <v>Chinos</v>
      </c>
      <c r="P43" s="2" t="str">
        <f>_xlfn.XLOOKUP(Table2[[#This Row],[Product_ID]],Table4[Product_ID],Table4[Brand],"Missing Brand")</f>
        <v>Pepe Jeans</v>
      </c>
      <c r="Q43" s="2" t="s">
        <v>248</v>
      </c>
      <c r="R43" s="2" t="str">
        <f>_xlfn.XLOOKUP(Table2[[#This Row],[Store_ID]],Table6[Store_ID],Table6[Store Name],"Not Found")</f>
        <v>TrendMart Thiruvananthapuram High Street</v>
      </c>
      <c r="S43" s="2">
        <f>_xlfn.XLOOKUP(Table2[[#This Row],[Store_ID]],Table6[Store_ID],Table6[Monthly Target],"Missing Target")</f>
        <v>2500000</v>
      </c>
      <c r="T43" s="2" t="str">
        <f>_xlfn.XLOOKUP(Table2[[#This Row],[Store_ID]],Table6[Store_ID],Table6[Region],"Not Found")</f>
        <v>South Zone 1</v>
      </c>
      <c r="U43" s="2" t="s">
        <v>49</v>
      </c>
      <c r="V43" s="2" t="str">
        <f>_xlfn.XLOOKUP(Table2[[#This Row],[Employee_ID]],Table5[Employee_ID],Table5[Employee Name],"Not Found")</f>
        <v>Jyothi Prasad</v>
      </c>
      <c r="W43" s="2">
        <v>1</v>
      </c>
      <c r="X43" s="2">
        <v>1168.19</v>
      </c>
      <c r="Y43" s="2">
        <v>10</v>
      </c>
      <c r="Z43" s="2">
        <v>116.82</v>
      </c>
      <c r="AA43" s="2">
        <v>12</v>
      </c>
      <c r="AB43" s="2">
        <v>126.16</v>
      </c>
      <c r="AC43" s="2">
        <v>1177.53</v>
      </c>
      <c r="AD43" s="2">
        <v>887.02</v>
      </c>
      <c r="AE43" s="2">
        <f t="shared" si="1"/>
        <v>164.35</v>
      </c>
      <c r="AF43" s="2" t="s">
        <v>56</v>
      </c>
      <c r="AG43" s="42">
        <f>IFERROR(Table2[[#This Row],[Profit]]/Table2[[#This Row],[Sales Amount]],0)</f>
        <v>0.13957181558007015</v>
      </c>
      <c r="AH43" s="2" t="str">
        <f>TRIM(Table2[[#This Row],[Payment Modee]])</f>
        <v>Credit Card</v>
      </c>
      <c r="AI43" s="2" t="s">
        <v>26</v>
      </c>
      <c r="AJ43" s="2" t="s">
        <v>27</v>
      </c>
      <c r="AK43" s="2" t="s">
        <v>249</v>
      </c>
      <c r="AL43" s="16" t="str">
        <f>IF(HOUR(Table2[[#This Row],[Order Time]])&lt;12,"Morning",IF(HOUR(Table2[[#This Row],[Order Time]])&lt;17,"Afternoon",IF(HOUR(Table2[[#This Row],[Order Time]])&lt;21,"Evening","Night")))</f>
        <v>Afternoon</v>
      </c>
      <c r="AM43" s="16" t="s">
        <v>29</v>
      </c>
    </row>
    <row r="44" spans="1:39" x14ac:dyDescent="0.25">
      <c r="A44" s="13" t="s">
        <v>250</v>
      </c>
      <c r="B44" s="4">
        <v>45473</v>
      </c>
      <c r="C44" s="2">
        <f>YEAR(Table2[[#This Row],[Invoice Date]])</f>
        <v>2024</v>
      </c>
      <c r="D44" s="2" t="str">
        <f>TEXT(Table2[[#This Row],[Invoice Date]],"mmm")</f>
        <v>Jun</v>
      </c>
      <c r="E44" s="2" t="str">
        <f>Table2[[#This Row],[Store_ID]]&amp;"-"&amp;Table2[[#This Row],[Year]]&amp;"-"&amp;Table2[[#This Row],[Month]]</f>
        <v>STR103-2024-Jun</v>
      </c>
      <c r="F44" s="2" t="s">
        <v>251</v>
      </c>
      <c r="G44" s="2" t="str">
        <f>_xlfn.XLOOKUP(Table2[[#This Row],[Customer_ID]],Table3[Customer_ID],Table3[Customer Name],"Not Found")</f>
        <v>Karthik Chetty</v>
      </c>
      <c r="H44" s="2" t="str">
        <f>_xlfn.XLOOKUP(Table2[[#This Row],[Customer_ID]],Table3[Customer_ID],Table3[Gender],"Female")</f>
        <v>Male</v>
      </c>
      <c r="I44" s="2" t="str">
        <f>_xlfn.XLOOKUP(Table2[[#This Row],[Customer_ID]],Table3[Customer_ID],Table3[City],"Missing Memebership")</f>
        <v>Nellore</v>
      </c>
      <c r="J44" s="2" t="str">
        <f>_xlfn.XLOOKUP(Table2[[#This Row],[Customer_ID]],Table3[Customer_ID],Table3[State],"Karnataka")</f>
        <v>Andhra Pradesh</v>
      </c>
      <c r="K44" s="2" t="str">
        <f>_xlfn.XLOOKUP(Table2[[#This Row],[Customer_ID]],Table3[Customer_ID],Table3[Membership],"Regular")</f>
        <v>Gold</v>
      </c>
      <c r="L44" s="2" t="s">
        <v>252</v>
      </c>
      <c r="M44" s="2" t="str">
        <f>_xlfn.XLOOKUP(Table2[[#This Row],[Product_ID]],Table4[Product_ID],Table4[Product_Name],"Not Found")</f>
        <v>Aurelia Necklace Grey</v>
      </c>
      <c r="N44" s="2" t="str">
        <f>_xlfn.XLOOKUP(Table2[[#This Row],[Product_ID]],Table4[Product_ID],Table4[Category],"Not Found")</f>
        <v>Jewellery</v>
      </c>
      <c r="O44" s="2" t="str">
        <f>_xlfn.XLOOKUP(Table2[[#This Row],[Product_ID]],Table4[Product_ID],Table4[Subcategory],"Not Found")</f>
        <v>Necklace</v>
      </c>
      <c r="P44" s="2" t="str">
        <f>_xlfn.XLOOKUP(Table2[[#This Row],[Product_ID]],Table4[Product_ID],Table4[Brand],"Missing Brand")</f>
        <v>Aurelia</v>
      </c>
      <c r="Q44" s="2" t="s">
        <v>253</v>
      </c>
      <c r="R44" s="2" t="str">
        <f>_xlfn.XLOOKUP(Table2[[#This Row],[Store_ID]],Table6[Store_ID],Table6[Store Name],"Not Found")</f>
        <v>TrendMart Alappuzha Outlet</v>
      </c>
      <c r="S44" s="2">
        <f>_xlfn.XLOOKUP(Table2[[#This Row],[Store_ID]],Table6[Store_ID],Table6[Monthly Target],"Missing Target")</f>
        <v>2500000</v>
      </c>
      <c r="T44" s="2" t="str">
        <f>_xlfn.XLOOKUP(Table2[[#This Row],[Store_ID]],Table6[Store_ID],Table6[Region],"Not Found")</f>
        <v>South Zone 1</v>
      </c>
      <c r="U44" s="2" t="s">
        <v>68</v>
      </c>
      <c r="V44" s="2" t="str">
        <f>_xlfn.XLOOKUP(Table2[[#This Row],[Employee_ID]],Table5[Employee_ID],Table5[Employee Name],"Not Found")</f>
        <v>Praveen Gupta</v>
      </c>
      <c r="W44" s="2">
        <v>3</v>
      </c>
      <c r="X44" s="2">
        <v>802.62</v>
      </c>
      <c r="Y44" s="2">
        <v>30</v>
      </c>
      <c r="Z44" s="2">
        <v>722.36</v>
      </c>
      <c r="AA44" s="2">
        <v>3</v>
      </c>
      <c r="AB44" s="2">
        <v>50.56</v>
      </c>
      <c r="AC44" s="2">
        <v>1736.06</v>
      </c>
      <c r="AD44" s="2">
        <v>1670.97</v>
      </c>
      <c r="AE44" s="2">
        <f t="shared" si="1"/>
        <v>14.529999999999916</v>
      </c>
      <c r="AF44" s="2" t="s">
        <v>35</v>
      </c>
      <c r="AG44" s="42">
        <f>IFERROR(Table2[[#This Row],[Profit]]/Table2[[#This Row],[Sales Amount]],0)</f>
        <v>8.3695263988571335E-3</v>
      </c>
      <c r="AH44" s="2" t="str">
        <f>TRIM(Table2[[#This Row],[Payment Modee]])</f>
        <v>Debit Card</v>
      </c>
      <c r="AI44" s="2" t="s">
        <v>26</v>
      </c>
      <c r="AJ44" s="2" t="s">
        <v>27</v>
      </c>
      <c r="AK44" s="2" t="s">
        <v>254</v>
      </c>
      <c r="AL44" s="16" t="str">
        <f>IF(HOUR(Table2[[#This Row],[Order Time]])&lt;12,"Morning",IF(HOUR(Table2[[#This Row],[Order Time]])&lt;17,"Afternoon",IF(HOUR(Table2[[#This Row],[Order Time]])&lt;21,"Evening","Night")))</f>
        <v>Evening</v>
      </c>
      <c r="AM44" s="16" t="s">
        <v>38</v>
      </c>
    </row>
    <row r="45" spans="1:39" x14ac:dyDescent="0.25">
      <c r="A45" s="13" t="s">
        <v>255</v>
      </c>
      <c r="B45" s="4">
        <v>45404</v>
      </c>
      <c r="C45" s="2">
        <f>YEAR(Table2[[#This Row],[Invoice Date]])</f>
        <v>2024</v>
      </c>
      <c r="D45" s="2" t="str">
        <f>TEXT(Table2[[#This Row],[Invoice Date]],"mmm")</f>
        <v>Apr</v>
      </c>
      <c r="E45" s="2" t="str">
        <f>Table2[[#This Row],[Store_ID]]&amp;"-"&amp;Table2[[#This Row],[Year]]&amp;"-"&amp;Table2[[#This Row],[Month]]</f>
        <v>STR101-2024-Apr</v>
      </c>
      <c r="F45" s="2" t="s">
        <v>256</v>
      </c>
      <c r="G45" s="2" t="str">
        <f>_xlfn.XLOOKUP(Table2[[#This Row],[Customer_ID]],Table3[Customer_ID],Table3[Customer Name],"Not Found")</f>
        <v>Sathish Mishra</v>
      </c>
      <c r="H45" s="2" t="str">
        <f>_xlfn.XLOOKUP(Table2[[#This Row],[Customer_ID]],Table3[Customer_ID],Table3[Gender],"Female")</f>
        <v>Male</v>
      </c>
      <c r="I45" s="2" t="str">
        <f>_xlfn.XLOOKUP(Table2[[#This Row],[Customer_ID]],Table3[Customer_ID],Table3[City],"Missing Memebership")</f>
        <v>Coimbatore</v>
      </c>
      <c r="J45" s="2" t="str">
        <f>_xlfn.XLOOKUP(Table2[[#This Row],[Customer_ID]],Table3[Customer_ID],Table3[State],"Karnataka")</f>
        <v>Tamil Nadu</v>
      </c>
      <c r="K45" s="2" t="str">
        <f>_xlfn.XLOOKUP(Table2[[#This Row],[Customer_ID]],Table3[Customer_ID],Table3[Membership],"Regular")</f>
        <v>Silver</v>
      </c>
      <c r="L45" s="2" t="s">
        <v>257</v>
      </c>
      <c r="M45" s="2" t="str">
        <f>_xlfn.XLOOKUP(Table2[[#This Row],[Product_ID]],Table4[Product_ID],Table4[Product_Name],"Not Found")</f>
        <v>Sonata Girls Frock Cream</v>
      </c>
      <c r="N45" s="2" t="str">
        <f>_xlfn.XLOOKUP(Table2[[#This Row],[Product_ID]],Table4[Product_ID],Table4[Category],"Not Found")</f>
        <v>Kids Wear</v>
      </c>
      <c r="O45" s="2" t="str">
        <f>_xlfn.XLOOKUP(Table2[[#This Row],[Product_ID]],Table4[Product_ID],Table4[Subcategory],"Not Found")</f>
        <v>Kids T-Shirt</v>
      </c>
      <c r="P45" s="2" t="str">
        <f>_xlfn.XLOOKUP(Table2[[#This Row],[Product_ID]],Table4[Product_ID],Table4[Brand],"Missing Brand")</f>
        <v>Jack &amp; Jones</v>
      </c>
      <c r="Q45" s="2" t="s">
        <v>258</v>
      </c>
      <c r="R45" s="2" t="str">
        <f>_xlfn.XLOOKUP(Table2[[#This Row],[Store_ID]],Table6[Store_ID],Table6[Store Name],"Not Found")</f>
        <v>TrendMart Thiruvananthapuram Standard</v>
      </c>
      <c r="S45" s="2">
        <f>_xlfn.XLOOKUP(Table2[[#This Row],[Store_ID]],Table6[Store_ID],Table6[Monthly Target],"Missing Target")</f>
        <v>1200000</v>
      </c>
      <c r="T45" s="2" t="str">
        <f>_xlfn.XLOOKUP(Table2[[#This Row],[Store_ID]],Table6[Store_ID],Table6[Region],"Not Found")</f>
        <v>South Zone 1</v>
      </c>
      <c r="U45" s="2" t="s">
        <v>24</v>
      </c>
      <c r="V45" s="2" t="str">
        <f>_xlfn.XLOOKUP(Table2[[#This Row],[Employee_ID]],Table5[Employee_ID],Table5[Employee Name],"Not Found")</f>
        <v>Manoj Ramachandran</v>
      </c>
      <c r="W45" s="2">
        <v>1</v>
      </c>
      <c r="X45" s="2">
        <v>649.9</v>
      </c>
      <c r="Y45" s="2">
        <v>10</v>
      </c>
      <c r="Z45" s="2">
        <v>64.989999999999995</v>
      </c>
      <c r="AA45" s="2">
        <v>5</v>
      </c>
      <c r="AB45" s="2">
        <v>29.25</v>
      </c>
      <c r="AC45" s="2">
        <v>614.16</v>
      </c>
      <c r="AD45" s="2">
        <v>413.39</v>
      </c>
      <c r="AE45" s="2">
        <f t="shared" si="1"/>
        <v>171.51999999999998</v>
      </c>
      <c r="AF45" s="2" t="s">
        <v>56</v>
      </c>
      <c r="AG45" s="42">
        <f>IFERROR(Table2[[#This Row],[Profit]]/Table2[[#This Row],[Sales Amount]],0)</f>
        <v>0.27927575875993227</v>
      </c>
      <c r="AH45" s="2" t="str">
        <f>TRIM(Table2[[#This Row],[Payment Modee]])</f>
        <v>Credit Card</v>
      </c>
      <c r="AI45" s="2" t="s">
        <v>36</v>
      </c>
      <c r="AJ45" s="2" t="s">
        <v>27</v>
      </c>
      <c r="AK45" s="2" t="s">
        <v>259</v>
      </c>
      <c r="AL45" s="16" t="str">
        <f>IF(HOUR(Table2[[#This Row],[Order Time]])&lt;12,"Morning",IF(HOUR(Table2[[#This Row],[Order Time]])&lt;17,"Afternoon",IF(HOUR(Table2[[#This Row],[Order Time]])&lt;21,"Evening","Night")))</f>
        <v>Afternoon</v>
      </c>
      <c r="AM45" s="16" t="s">
        <v>29</v>
      </c>
    </row>
    <row r="46" spans="1:39" x14ac:dyDescent="0.25">
      <c r="A46" s="13" t="s">
        <v>260</v>
      </c>
      <c r="B46" s="4">
        <v>45423</v>
      </c>
      <c r="C46" s="2">
        <f>YEAR(Table2[[#This Row],[Invoice Date]])</f>
        <v>2024</v>
      </c>
      <c r="D46" s="2" t="str">
        <f>TEXT(Table2[[#This Row],[Invoice Date]],"mmm")</f>
        <v>May</v>
      </c>
      <c r="E46" s="2" t="str">
        <f>Table2[[#This Row],[Store_ID]]&amp;"-"&amp;Table2[[#This Row],[Year]]&amp;"-"&amp;Table2[[#This Row],[Month]]</f>
        <v>STR021-2024-May</v>
      </c>
      <c r="F46" s="2" t="s">
        <v>261</v>
      </c>
      <c r="G46" s="2" t="str">
        <f>_xlfn.XLOOKUP(Table2[[#This Row],[Customer_ID]],Table3[Customer_ID],Table3[Customer Name],"Not Found")</f>
        <v>Kavya Subramaniam</v>
      </c>
      <c r="H46" s="2" t="str">
        <f>_xlfn.XLOOKUP(Table2[[#This Row],[Customer_ID]],Table3[Customer_ID],Table3[Gender],"Female")</f>
        <v>Female</v>
      </c>
      <c r="I46" s="2" t="str">
        <f>_xlfn.XLOOKUP(Table2[[#This Row],[Customer_ID]],Table3[Customer_ID],Table3[City],"Missing Memebership")</f>
        <v>Erode</v>
      </c>
      <c r="J46" s="2" t="str">
        <f>_xlfn.XLOOKUP(Table2[[#This Row],[Customer_ID]],Table3[Customer_ID],Table3[State],"Karnataka")</f>
        <v>Tamil Nadu</v>
      </c>
      <c r="K46" s="2" t="str">
        <f>_xlfn.XLOOKUP(Table2[[#This Row],[Customer_ID]],Table3[Customer_ID],Table3[Membership],"Regular")</f>
        <v>Regular</v>
      </c>
      <c r="L46" s="2" t="s">
        <v>262</v>
      </c>
      <c r="M46" s="2" t="str">
        <f>_xlfn.XLOOKUP(Table2[[#This Row],[Product_ID]],Table4[Product_ID],Table4[Product_Name],"Not Found")</f>
        <v>Pothys Straight Fit Charcoal</v>
      </c>
      <c r="N46" s="2" t="str">
        <f>_xlfn.XLOOKUP(Table2[[#This Row],[Product_ID]],Table4[Product_ID],Table4[Category],"Not Found")</f>
        <v>Women Jeans</v>
      </c>
      <c r="O46" s="2" t="str">
        <f>_xlfn.XLOOKUP(Table2[[#This Row],[Product_ID]],Table4[Product_ID],Table4[Subcategory],"Not Found")</f>
        <v>Straight Fit</v>
      </c>
      <c r="P46" s="2" t="str">
        <f>_xlfn.XLOOKUP(Table2[[#This Row],[Product_ID]],Table4[Product_ID],Table4[Brand],"Missing Brand")</f>
        <v>Pothys</v>
      </c>
      <c r="Q46" s="2" t="s">
        <v>80</v>
      </c>
      <c r="R46" s="2" t="str">
        <f>_xlfn.XLOOKUP(Table2[[#This Row],[Store_ID]],Table6[Store_ID],Table6[Store Name],"Not Found")</f>
        <v>TrendMart Kozhikode Standard</v>
      </c>
      <c r="S46" s="2">
        <f>_xlfn.XLOOKUP(Table2[[#This Row],[Store_ID]],Table6[Store_ID],Table6[Monthly Target],"Missing Target")</f>
        <v>2000000</v>
      </c>
      <c r="T46" s="2" t="str">
        <f>_xlfn.XLOOKUP(Table2[[#This Row],[Store_ID]],Table6[Store_ID],Table6[Region],"Not Found")</f>
        <v>South Zone 1</v>
      </c>
      <c r="U46" s="2" t="s">
        <v>263</v>
      </c>
      <c r="V46" s="2" t="str">
        <f>_xlfn.XLOOKUP(Table2[[#This Row],[Employee_ID]],Table5[Employee_ID],Table5[Employee Name],"Not Found")</f>
        <v>Sathish Sundaram</v>
      </c>
      <c r="W46" s="2">
        <v>1</v>
      </c>
      <c r="X46" s="2">
        <v>1532.84</v>
      </c>
      <c r="Y46" s="2">
        <v>0</v>
      </c>
      <c r="Z46" s="2">
        <v>0</v>
      </c>
      <c r="AA46" s="2">
        <v>12</v>
      </c>
      <c r="AB46" s="2">
        <v>183.94</v>
      </c>
      <c r="AC46" s="2">
        <v>1716.78</v>
      </c>
      <c r="AD46" s="2">
        <v>1025.24</v>
      </c>
      <c r="AE46" s="2">
        <f t="shared" si="1"/>
        <v>507.59999999999997</v>
      </c>
      <c r="AF46" s="2" t="s">
        <v>136</v>
      </c>
      <c r="AG46" s="42">
        <f>IFERROR(Table2[[#This Row],[Profit]]/Table2[[#This Row],[Sales Amount]],0)</f>
        <v>0.29566980044035929</v>
      </c>
      <c r="AH46" s="2" t="str">
        <f>TRIM(Table2[[#This Row],[Payment Modee]])</f>
        <v>EMI</v>
      </c>
      <c r="AI46" s="2" t="s">
        <v>36</v>
      </c>
      <c r="AJ46" s="2" t="s">
        <v>27</v>
      </c>
      <c r="AK46" s="2" t="s">
        <v>264</v>
      </c>
      <c r="AL46" s="16" t="str">
        <f>IF(HOUR(Table2[[#This Row],[Order Time]])&lt;12,"Morning",IF(HOUR(Table2[[#This Row],[Order Time]])&lt;17,"Afternoon",IF(HOUR(Table2[[#This Row],[Order Time]])&lt;21,"Evening","Night")))</f>
        <v>Evening</v>
      </c>
      <c r="AM46" s="16" t="s">
        <v>38</v>
      </c>
    </row>
    <row r="47" spans="1:39" x14ac:dyDescent="0.25">
      <c r="A47" s="13" t="s">
        <v>265</v>
      </c>
      <c r="B47" s="4">
        <v>45423</v>
      </c>
      <c r="C47" s="2">
        <f>YEAR(Table2[[#This Row],[Invoice Date]])</f>
        <v>2024</v>
      </c>
      <c r="D47" s="2" t="str">
        <f>TEXT(Table2[[#This Row],[Invoice Date]],"mmm")</f>
        <v>May</v>
      </c>
      <c r="E47" s="2" t="str">
        <f>Table2[[#This Row],[Store_ID]]&amp;"-"&amp;Table2[[#This Row],[Year]]&amp;"-"&amp;Table2[[#This Row],[Month]]</f>
        <v>STR058-2024-May</v>
      </c>
      <c r="F47" s="2" t="s">
        <v>266</v>
      </c>
      <c r="G47" s="2" t="str">
        <f>_xlfn.XLOOKUP(Table2[[#This Row],[Customer_ID]],Table3[Customer_ID],Table3[Customer Name],"Not Found")</f>
        <v>Deepthi Naicker</v>
      </c>
      <c r="H47" s="2" t="str">
        <f>_xlfn.XLOOKUP(Table2[[#This Row],[Customer_ID]],Table3[Customer_ID],Table3[Gender],"Female")</f>
        <v>Female</v>
      </c>
      <c r="I47" s="2" t="str">
        <f>_xlfn.XLOOKUP(Table2[[#This Row],[Customer_ID]],Table3[Customer_ID],Table3[City],"Missing Memebership")</f>
        <v>Nizamabad</v>
      </c>
      <c r="J47" s="2" t="str">
        <f>_xlfn.XLOOKUP(Table2[[#This Row],[Customer_ID]],Table3[Customer_ID],Table3[State],"Karnataka")</f>
        <v>Telangana</v>
      </c>
      <c r="K47" s="2" t="str">
        <f>_xlfn.XLOOKUP(Table2[[#This Row],[Customer_ID]],Table3[Customer_ID],Table3[Membership],"Regular")</f>
        <v>Regular</v>
      </c>
      <c r="L47" s="2" t="s">
        <v>267</v>
      </c>
      <c r="M47" s="2" t="str">
        <f>_xlfn.XLOOKUP(Table2[[#This Row],[Product_ID]],Table4[Product_ID],Table4[Product_Name],"Not Found")</f>
        <v>Tanishq Card Holder Cream</v>
      </c>
      <c r="N47" s="2" t="str">
        <f>_xlfn.XLOOKUP(Table2[[#This Row],[Product_ID]],Table4[Product_ID],Table4[Category],"Not Found")</f>
        <v>Wallets</v>
      </c>
      <c r="O47" s="2" t="str">
        <f>_xlfn.XLOOKUP(Table2[[#This Row],[Product_ID]],Table4[Product_ID],Table4[Subcategory],"Not Found")</f>
        <v>Card Holder</v>
      </c>
      <c r="P47" s="2" t="str">
        <f>_xlfn.XLOOKUP(Table2[[#This Row],[Product_ID]],Table4[Product_ID],Table4[Brand],"Missing Brand")</f>
        <v>Tanishq</v>
      </c>
      <c r="Q47" s="2" t="s">
        <v>54</v>
      </c>
      <c r="R47" s="2" t="str">
        <f>_xlfn.XLOOKUP(Table2[[#This Row],[Store_ID]],Table6[Store_ID],Table6[Store Name],"Not Found")</f>
        <v>TrendMart Thoothukudi Flagship</v>
      </c>
      <c r="S47" s="2">
        <f>_xlfn.XLOOKUP(Table2[[#This Row],[Store_ID]],Table6[Store_ID],Table6[Monthly Target],"Missing Target")</f>
        <v>1200000</v>
      </c>
      <c r="T47" s="2" t="str">
        <f>_xlfn.XLOOKUP(Table2[[#This Row],[Store_ID]],Table6[Store_ID],Table6[Region],"Not Found")</f>
        <v>South Zone 1</v>
      </c>
      <c r="U47" s="2" t="s">
        <v>268</v>
      </c>
      <c r="V47" s="2" t="str">
        <f>_xlfn.XLOOKUP(Table2[[#This Row],[Employee_ID]],Table5[Employee_ID],Table5[Employee Name],"Not Found")</f>
        <v>Ganesh Iyengar</v>
      </c>
      <c r="W47" s="2">
        <v>1</v>
      </c>
      <c r="X47" s="2">
        <v>864.24</v>
      </c>
      <c r="Y47" s="2">
        <v>0</v>
      </c>
      <c r="Z47" s="2">
        <v>0</v>
      </c>
      <c r="AA47" s="2">
        <v>5</v>
      </c>
      <c r="AB47" s="2">
        <v>43.21</v>
      </c>
      <c r="AC47" s="2">
        <v>907.45</v>
      </c>
      <c r="AD47" s="2">
        <v>513.84</v>
      </c>
      <c r="AE47" s="2">
        <f t="shared" si="1"/>
        <v>350.40000000000003</v>
      </c>
      <c r="AF47" s="2" t="s">
        <v>25</v>
      </c>
      <c r="AG47" s="42">
        <f>IFERROR(Table2[[#This Row],[Profit]]/Table2[[#This Row],[Sales Amount]],0)</f>
        <v>0.38613697724392532</v>
      </c>
      <c r="AH47" s="2" t="str">
        <f>TRIM(Table2[[#This Row],[Payment Modee]])</f>
        <v>UPI</v>
      </c>
      <c r="AI47" s="2" t="s">
        <v>26</v>
      </c>
      <c r="AJ47" s="2" t="s">
        <v>27</v>
      </c>
      <c r="AK47" s="2" t="s">
        <v>269</v>
      </c>
      <c r="AL47" s="16" t="str">
        <f>IF(HOUR(Table2[[#This Row],[Order Time]])&lt;12,"Morning",IF(HOUR(Table2[[#This Row],[Order Time]])&lt;17,"Afternoon",IF(HOUR(Table2[[#This Row],[Order Time]])&lt;21,"Evening","Night")))</f>
        <v>Evening</v>
      </c>
      <c r="AM47" s="16" t="s">
        <v>38</v>
      </c>
    </row>
    <row r="48" spans="1:39" x14ac:dyDescent="0.25">
      <c r="A48" s="13" t="s">
        <v>270</v>
      </c>
      <c r="B48" s="4">
        <v>45603</v>
      </c>
      <c r="C48" s="2">
        <f>YEAR(Table2[[#This Row],[Invoice Date]])</f>
        <v>2024</v>
      </c>
      <c r="D48" s="2" t="str">
        <f>TEXT(Table2[[#This Row],[Invoice Date]],"mmm")</f>
        <v>Nov</v>
      </c>
      <c r="E48" s="2" t="str">
        <f>Table2[[#This Row],[Store_ID]]&amp;"-"&amp;Table2[[#This Row],[Year]]&amp;"-"&amp;Table2[[#This Row],[Month]]</f>
        <v>STR090-2024-Nov</v>
      </c>
      <c r="F48" s="2" t="s">
        <v>271</v>
      </c>
      <c r="G48" s="2" t="str">
        <f>_xlfn.XLOOKUP(Table2[[#This Row],[Customer_ID]],Table3[Customer_ID],Table3[Customer Name],"Not Found")</f>
        <v>Selvam Iyengar</v>
      </c>
      <c r="H48" s="2" t="str">
        <f>_xlfn.XLOOKUP(Table2[[#This Row],[Customer_ID]],Table3[Customer_ID],Table3[Gender],"Female")</f>
        <v>Male</v>
      </c>
      <c r="I48" s="2" t="str">
        <f>_xlfn.XLOOKUP(Table2[[#This Row],[Customer_ID]],Table3[Customer_ID],Table3[City],"Missing Memebership")</f>
        <v>Thiruvananthapuram</v>
      </c>
      <c r="J48" s="2" t="str">
        <f>_xlfn.XLOOKUP(Table2[[#This Row],[Customer_ID]],Table3[Customer_ID],Table3[State],"Karnataka")</f>
        <v>Kerala</v>
      </c>
      <c r="K48" s="2" t="str">
        <f>_xlfn.XLOOKUP(Table2[[#This Row],[Customer_ID]],Table3[Customer_ID],Table3[Membership],"Regular")</f>
        <v>Platinum</v>
      </c>
      <c r="L48" s="2" t="s">
        <v>272</v>
      </c>
      <c r="M48" s="2" t="str">
        <f>_xlfn.XLOOKUP(Table2[[#This Row],[Product_ID]],Table4[Product_ID],Table4[Product_Name],"Not Found")</f>
        <v>Blackberrys Jacket Red</v>
      </c>
      <c r="N48" s="2" t="str">
        <f>_xlfn.XLOOKUP(Table2[[#This Row],[Product_ID]],Table4[Product_ID],Table4[Category],"Not Found")</f>
        <v>Winter Wear</v>
      </c>
      <c r="O48" s="2" t="str">
        <f>_xlfn.XLOOKUP(Table2[[#This Row],[Product_ID]],Table4[Product_ID],Table4[Subcategory],"Not Found")</f>
        <v>Jacket</v>
      </c>
      <c r="P48" s="2" t="str">
        <f>_xlfn.XLOOKUP(Table2[[#This Row],[Product_ID]],Table4[Product_ID],Table4[Brand],"Missing Brand")</f>
        <v>Blackberrys</v>
      </c>
      <c r="Q48" s="2" t="s">
        <v>273</v>
      </c>
      <c r="R48" s="2" t="str">
        <f>_xlfn.XLOOKUP(Table2[[#This Row],[Store_ID]],Table6[Store_ID],Table6[Store Name],"Not Found")</f>
        <v>TrendMart Kannur Outlet</v>
      </c>
      <c r="S48" s="2">
        <f>_xlfn.XLOOKUP(Table2[[#This Row],[Store_ID]],Table6[Store_ID],Table6[Monthly Target],"Missing Target")</f>
        <v>2500000</v>
      </c>
      <c r="T48" s="2" t="str">
        <f>_xlfn.XLOOKUP(Table2[[#This Row],[Store_ID]],Table6[Store_ID],Table6[Region],"Not Found")</f>
        <v>South Zone 1</v>
      </c>
      <c r="U48" s="2" t="s">
        <v>159</v>
      </c>
      <c r="V48" s="2" t="str">
        <f>_xlfn.XLOOKUP(Table2[[#This Row],[Employee_ID]],Table5[Employee_ID],Table5[Employee Name],"Not Found")</f>
        <v>Venkat Sharma</v>
      </c>
      <c r="W48" s="2">
        <v>1</v>
      </c>
      <c r="X48" s="2">
        <v>1431.54</v>
      </c>
      <c r="Y48" s="2">
        <v>10</v>
      </c>
      <c r="Z48" s="2">
        <v>143.15</v>
      </c>
      <c r="AA48" s="2">
        <v>12</v>
      </c>
      <c r="AB48" s="2">
        <v>154.61000000000001</v>
      </c>
      <c r="AC48" s="2">
        <v>1443</v>
      </c>
      <c r="AD48" s="2">
        <v>1013.26</v>
      </c>
      <c r="AE48" s="2">
        <f t="shared" si="1"/>
        <v>275.13</v>
      </c>
      <c r="AF48" s="2" t="s">
        <v>25</v>
      </c>
      <c r="AG48" s="42">
        <f>IFERROR(Table2[[#This Row],[Profit]]/Table2[[#This Row],[Sales Amount]],0)</f>
        <v>0.19066528066528066</v>
      </c>
      <c r="AH48" s="2" t="str">
        <f>TRIM(Table2[[#This Row],[Payment Modee]])</f>
        <v>UPI</v>
      </c>
      <c r="AI48" s="2" t="s">
        <v>26</v>
      </c>
      <c r="AJ48" s="2" t="s">
        <v>27</v>
      </c>
      <c r="AK48" s="2" t="s">
        <v>274</v>
      </c>
      <c r="AL48" s="16" t="str">
        <f>IF(HOUR(Table2[[#This Row],[Order Time]])&lt;12,"Morning",IF(HOUR(Table2[[#This Row],[Order Time]])&lt;17,"Afternoon",IF(HOUR(Table2[[#This Row],[Order Time]])&lt;21,"Evening","Night")))</f>
        <v>Afternoon</v>
      </c>
      <c r="AM48" s="16" t="s">
        <v>29</v>
      </c>
    </row>
    <row r="49" spans="1:39" x14ac:dyDescent="0.25">
      <c r="A49" s="13" t="s">
        <v>275</v>
      </c>
      <c r="B49" s="4">
        <v>45543</v>
      </c>
      <c r="C49" s="2">
        <f>YEAR(Table2[[#This Row],[Invoice Date]])</f>
        <v>2024</v>
      </c>
      <c r="D49" s="2" t="str">
        <f>TEXT(Table2[[#This Row],[Invoice Date]],"mmm")</f>
        <v>Sep</v>
      </c>
      <c r="E49" s="2" t="str">
        <f>Table2[[#This Row],[Store_ID]]&amp;"-"&amp;Table2[[#This Row],[Year]]&amp;"-"&amp;Table2[[#This Row],[Month]]</f>
        <v>STR044-2024-Sep</v>
      </c>
      <c r="F49" s="2" t="s">
        <v>276</v>
      </c>
      <c r="G49" s="2" t="str">
        <f>_xlfn.XLOOKUP(Table2[[#This Row],[Customer_ID]],Table3[Customer_ID],Table3[Customer Name],"Not Found")</f>
        <v>Swathi Bhat</v>
      </c>
      <c r="H49" s="2" t="str">
        <f>_xlfn.XLOOKUP(Table2[[#This Row],[Customer_ID]],Table3[Customer_ID],Table3[Gender],"Female")</f>
        <v>Female</v>
      </c>
      <c r="I49" s="2" t="str">
        <f>_xlfn.XLOOKUP(Table2[[#This Row],[Customer_ID]],Table3[Customer_ID],Table3[City],"Missing Memebership")</f>
        <v>Vellore</v>
      </c>
      <c r="J49" s="2" t="str">
        <f>_xlfn.XLOOKUP(Table2[[#This Row],[Customer_ID]],Table3[Customer_ID],Table3[State],"Karnataka")</f>
        <v>Tamil Nadu</v>
      </c>
      <c r="K49" s="2" t="str">
        <f>_xlfn.XLOOKUP(Table2[[#This Row],[Customer_ID]],Table3[Customer_ID],Table3[Membership],"Regular")</f>
        <v>Regular</v>
      </c>
      <c r="L49" s="2" t="s">
        <v>79</v>
      </c>
      <c r="M49" s="2" t="str">
        <f>_xlfn.XLOOKUP(Table2[[#This Row],[Product_ID]],Table4[Product_ID],Table4[Product_Name],"Not Found")</f>
        <v>Arrow Sunglasses Red</v>
      </c>
      <c r="N49" s="2" t="str">
        <f>_xlfn.XLOOKUP(Table2[[#This Row],[Product_ID]],Table4[Product_ID],Table4[Category],"Not Found")</f>
        <v>Accessories</v>
      </c>
      <c r="O49" s="2" t="str">
        <f>_xlfn.XLOOKUP(Table2[[#This Row],[Product_ID]],Table4[Product_ID],Table4[Subcategory],"Not Found")</f>
        <v>Sunglasses</v>
      </c>
      <c r="P49" s="2" t="str">
        <f>_xlfn.XLOOKUP(Table2[[#This Row],[Product_ID]],Table4[Product_ID],Table4[Brand],"Missing Brand")</f>
        <v>Arrow</v>
      </c>
      <c r="Q49" s="2" t="s">
        <v>277</v>
      </c>
      <c r="R49" s="2" t="str">
        <f>_xlfn.XLOOKUP(Table2[[#This Row],[Store_ID]],Table6[Store_ID],Table6[Store Name],"Not Found")</f>
        <v>TrendMart Warangal High Street</v>
      </c>
      <c r="S49" s="2">
        <f>_xlfn.XLOOKUP(Table2[[#This Row],[Store_ID]],Table6[Store_ID],Table6[Monthly Target],"Missing Target")</f>
        <v>1200000</v>
      </c>
      <c r="T49" s="2" t="str">
        <f>_xlfn.XLOOKUP(Table2[[#This Row],[Store_ID]],Table6[Store_ID],Table6[Region],"Not Found")</f>
        <v>South Zone 2</v>
      </c>
      <c r="U49" s="2" t="s">
        <v>187</v>
      </c>
      <c r="V49" s="2" t="str">
        <f>_xlfn.XLOOKUP(Table2[[#This Row],[Employee_ID]],Table5[Employee_ID],Table5[Employee Name],"Not Found")</f>
        <v>Ganapathy Naidu</v>
      </c>
      <c r="W49" s="2">
        <v>1</v>
      </c>
      <c r="X49" s="2">
        <v>945.21</v>
      </c>
      <c r="Y49" s="2">
        <v>0</v>
      </c>
      <c r="Z49" s="2">
        <v>0</v>
      </c>
      <c r="AA49" s="2">
        <v>5</v>
      </c>
      <c r="AB49" s="2">
        <v>47.26</v>
      </c>
      <c r="AC49" s="2">
        <v>992.47</v>
      </c>
      <c r="AD49" s="2">
        <v>488.6</v>
      </c>
      <c r="AE49" s="2">
        <f t="shared" si="1"/>
        <v>456.61</v>
      </c>
      <c r="AF49" s="2" t="s">
        <v>56</v>
      </c>
      <c r="AG49" s="42">
        <f>IFERROR(Table2[[#This Row],[Profit]]/Table2[[#This Row],[Sales Amount]],0)</f>
        <v>0.46007435993027496</v>
      </c>
      <c r="AH49" s="2" t="str">
        <f>TRIM(Table2[[#This Row],[Payment Modee]])</f>
        <v>Credit Card</v>
      </c>
      <c r="AI49" s="2" t="s">
        <v>36</v>
      </c>
      <c r="AJ49" s="2" t="s">
        <v>27</v>
      </c>
      <c r="AK49" s="2" t="s">
        <v>278</v>
      </c>
      <c r="AL49" s="16" t="str">
        <f>IF(HOUR(Table2[[#This Row],[Order Time]])&lt;12,"Morning",IF(HOUR(Table2[[#This Row],[Order Time]])&lt;17,"Afternoon",IF(HOUR(Table2[[#This Row],[Order Time]])&lt;21,"Evening","Night")))</f>
        <v>Evening</v>
      </c>
      <c r="AM49" s="16" t="s">
        <v>38</v>
      </c>
    </row>
    <row r="50" spans="1:39" x14ac:dyDescent="0.25">
      <c r="A50" s="13" t="s">
        <v>279</v>
      </c>
      <c r="B50" s="4">
        <v>45456</v>
      </c>
      <c r="C50" s="2">
        <f>YEAR(Table2[[#This Row],[Invoice Date]])</f>
        <v>2024</v>
      </c>
      <c r="D50" s="2" t="str">
        <f>TEXT(Table2[[#This Row],[Invoice Date]],"mmm")</f>
        <v>Jun</v>
      </c>
      <c r="E50" s="2" t="str">
        <f>Table2[[#This Row],[Store_ID]]&amp;"-"&amp;Table2[[#This Row],[Year]]&amp;"-"&amp;Table2[[#This Row],[Month]]</f>
        <v>STR029-2024-Jun</v>
      </c>
      <c r="F50" s="2" t="s">
        <v>280</v>
      </c>
      <c r="G50" s="2" t="str">
        <f>_xlfn.XLOOKUP(Table2[[#This Row],[Customer_ID]],Table3[Customer_ID],Table3[Customer Name],"Not Found")</f>
        <v>Latha Achari</v>
      </c>
      <c r="H50" s="2" t="str">
        <f>_xlfn.XLOOKUP(Table2[[#This Row],[Customer_ID]],Table3[Customer_ID],Table3[Gender],"Female")</f>
        <v>Female</v>
      </c>
      <c r="I50" s="2" t="str">
        <f>_xlfn.XLOOKUP(Table2[[#This Row],[Customer_ID]],Table3[Customer_ID],Table3[City],"Missing Memebership")</f>
        <v>Warangal</v>
      </c>
      <c r="J50" s="2" t="str">
        <f>_xlfn.XLOOKUP(Table2[[#This Row],[Customer_ID]],Table3[Customer_ID],Table3[State],"Karnataka")</f>
        <v>Telangana</v>
      </c>
      <c r="K50" s="2" t="str">
        <f>_xlfn.XLOOKUP(Table2[[#This Row],[Customer_ID]],Table3[Customer_ID],Table3[Membership],"Regular")</f>
        <v>Gold</v>
      </c>
      <c r="L50" s="2" t="s">
        <v>281</v>
      </c>
      <c r="M50" s="2" t="str">
        <f>_xlfn.XLOOKUP(Table2[[#This Row],[Product_ID]],Table4[Product_ID],Table4[Product_Name],"Not Found")</f>
        <v>Nalli Silks Round Neck White</v>
      </c>
      <c r="N50" s="2" t="str">
        <f>_xlfn.XLOOKUP(Table2[[#This Row],[Product_ID]],Table4[Product_ID],Table4[Category],"Not Found")</f>
        <v>Men T-Shirts</v>
      </c>
      <c r="O50" s="2" t="str">
        <f>_xlfn.XLOOKUP(Table2[[#This Row],[Product_ID]],Table4[Product_ID],Table4[Subcategory],"Not Found")</f>
        <v>Round Neck</v>
      </c>
      <c r="P50" s="2" t="str">
        <f>_xlfn.XLOOKUP(Table2[[#This Row],[Product_ID]],Table4[Product_ID],Table4[Brand],"Missing Brand")</f>
        <v>Nalli Silks</v>
      </c>
      <c r="Q50" s="2" t="s">
        <v>282</v>
      </c>
      <c r="R50" s="2" t="str">
        <f>_xlfn.XLOOKUP(Table2[[#This Row],[Store_ID]],Table6[Store_ID],Table6[Store Name],"Not Found")</f>
        <v>TrendMart Davanagere High Street</v>
      </c>
      <c r="S50" s="2">
        <f>_xlfn.XLOOKUP(Table2[[#This Row],[Store_ID]],Table6[Store_ID],Table6[Monthly Target],"Missing Target")</f>
        <v>800000</v>
      </c>
      <c r="T50" s="2" t="str">
        <f>_xlfn.XLOOKUP(Table2[[#This Row],[Store_ID]],Table6[Store_ID],Table6[Region],"Not Found")</f>
        <v>South Zone 2</v>
      </c>
      <c r="U50" s="2" t="s">
        <v>283</v>
      </c>
      <c r="V50" s="2" t="str">
        <f>_xlfn.XLOOKUP(Table2[[#This Row],[Employee_ID]],Table5[Employee_ID],Table5[Employee Name],"Not Found")</f>
        <v>Priya Balasubramaniam</v>
      </c>
      <c r="W50" s="2">
        <v>1</v>
      </c>
      <c r="X50" s="2">
        <v>462.17</v>
      </c>
      <c r="Y50" s="2">
        <v>5</v>
      </c>
      <c r="Z50" s="2">
        <v>23.11</v>
      </c>
      <c r="AA50" s="2">
        <v>5</v>
      </c>
      <c r="AB50" s="2">
        <v>21.95</v>
      </c>
      <c r="AC50" s="2">
        <v>461.01</v>
      </c>
      <c r="AD50" s="2">
        <v>295</v>
      </c>
      <c r="AE50" s="2">
        <f t="shared" si="1"/>
        <v>144.06</v>
      </c>
      <c r="AF50" s="2" t="s">
        <v>35</v>
      </c>
      <c r="AG50" s="42">
        <f>IFERROR(Table2[[#This Row],[Profit]]/Table2[[#This Row],[Sales Amount]],0)</f>
        <v>0.31248779852931607</v>
      </c>
      <c r="AH50" s="2" t="str">
        <f>TRIM(Table2[[#This Row],[Payment Modee]])</f>
        <v>Debit Card</v>
      </c>
      <c r="AI50" s="2" t="s">
        <v>26</v>
      </c>
      <c r="AJ50" s="2" t="s">
        <v>27</v>
      </c>
      <c r="AK50" s="2" t="s">
        <v>284</v>
      </c>
      <c r="AL50" s="16" t="str">
        <f>IF(HOUR(Table2[[#This Row],[Order Time]])&lt;12,"Morning",IF(HOUR(Table2[[#This Row],[Order Time]])&lt;17,"Afternoon",IF(HOUR(Table2[[#This Row],[Order Time]])&lt;21,"Evening","Night")))</f>
        <v>Morning</v>
      </c>
      <c r="AM50" s="16" t="s">
        <v>29</v>
      </c>
    </row>
    <row r="51" spans="1:39" x14ac:dyDescent="0.25">
      <c r="A51" s="13" t="s">
        <v>285</v>
      </c>
      <c r="B51" s="4">
        <v>45474</v>
      </c>
      <c r="C51" s="2">
        <f>YEAR(Table2[[#This Row],[Invoice Date]])</f>
        <v>2024</v>
      </c>
      <c r="D51" s="2" t="str">
        <f>TEXT(Table2[[#This Row],[Invoice Date]],"mmm")</f>
        <v>Jul</v>
      </c>
      <c r="E51" s="2" t="str">
        <f>Table2[[#This Row],[Store_ID]]&amp;"-"&amp;Table2[[#This Row],[Year]]&amp;"-"&amp;Table2[[#This Row],[Month]]</f>
        <v>STR071-2024-Jul</v>
      </c>
      <c r="F51" s="2" t="s">
        <v>286</v>
      </c>
      <c r="G51" s="2" t="str">
        <f>_xlfn.XLOOKUP(Table2[[#This Row],[Customer_ID]],Table3[Customer_ID],Table3[Customer Name],"Not Found")</f>
        <v>Chandra Chettiar</v>
      </c>
      <c r="H51" s="2" t="str">
        <f>_xlfn.XLOOKUP(Table2[[#This Row],[Customer_ID]],Table3[Customer_ID],Table3[Gender],"Female")</f>
        <v>Male</v>
      </c>
      <c r="I51" s="2" t="str">
        <f>_xlfn.XLOOKUP(Table2[[#This Row],[Customer_ID]],Table3[Customer_ID],Table3[City],"Missing Memebership")</f>
        <v>Warangal</v>
      </c>
      <c r="J51" s="2" t="str">
        <f>_xlfn.XLOOKUP(Table2[[#This Row],[Customer_ID]],Table3[Customer_ID],Table3[State],"Karnataka")</f>
        <v>Telangana</v>
      </c>
      <c r="K51" s="2" t="str">
        <f>_xlfn.XLOOKUP(Table2[[#This Row],[Customer_ID]],Table3[Customer_ID],Table3[Membership],"Regular")</f>
        <v>Platinum</v>
      </c>
      <c r="L51" s="2" t="s">
        <v>287</v>
      </c>
      <c r="M51" s="2" t="str">
        <f>_xlfn.XLOOKUP(Table2[[#This Row],[Product_ID]],Table4[Product_ID],Table4[Product_Name],"Not Found")</f>
        <v>Being Human Skinny Fit Charcoal</v>
      </c>
      <c r="N51" s="2" t="str">
        <f>_xlfn.XLOOKUP(Table2[[#This Row],[Product_ID]],Table4[Product_ID],Table4[Category],"Not Found")</f>
        <v>Women Jeans</v>
      </c>
      <c r="O51" s="2" t="str">
        <f>_xlfn.XLOOKUP(Table2[[#This Row],[Product_ID]],Table4[Product_ID],Table4[Subcategory],"Not Found")</f>
        <v>Skinny Fit</v>
      </c>
      <c r="P51" s="2" t="str">
        <f>_xlfn.XLOOKUP(Table2[[#This Row],[Product_ID]],Table4[Product_ID],Table4[Brand],"Missing Brand")</f>
        <v>Being Human</v>
      </c>
      <c r="Q51" s="2" t="s">
        <v>288</v>
      </c>
      <c r="R51" s="2" t="str">
        <f>_xlfn.XLOOKUP(Table2[[#This Row],[Store_ID]],Table6[Store_ID],Table6[Store Name],"Not Found")</f>
        <v>TrendMart Kannur Standard</v>
      </c>
      <c r="S51" s="2">
        <f>_xlfn.XLOOKUP(Table2[[#This Row],[Store_ID]],Table6[Store_ID],Table6[Monthly Target],"Missing Target")</f>
        <v>2000000</v>
      </c>
      <c r="T51" s="2" t="str">
        <f>_xlfn.XLOOKUP(Table2[[#This Row],[Store_ID]],Table6[Store_ID],Table6[Region],"Not Found")</f>
        <v>South Zone 1</v>
      </c>
      <c r="U51" s="2" t="s">
        <v>289</v>
      </c>
      <c r="V51" s="2" t="str">
        <f>_xlfn.XLOOKUP(Table2[[#This Row],[Employee_ID]],Table5[Employee_ID],Table5[Employee Name],"Not Found")</f>
        <v>Anitha Ramachandran</v>
      </c>
      <c r="W51" s="2">
        <v>2</v>
      </c>
      <c r="X51" s="2">
        <v>1135.21</v>
      </c>
      <c r="Y51" s="2">
        <v>0</v>
      </c>
      <c r="Z51" s="2">
        <v>0</v>
      </c>
      <c r="AA51" s="2">
        <v>12</v>
      </c>
      <c r="AB51" s="2">
        <v>272.45</v>
      </c>
      <c r="AC51" s="2">
        <v>2542.87</v>
      </c>
      <c r="AD51" s="2">
        <v>1535.66</v>
      </c>
      <c r="AE51" s="2">
        <f t="shared" si="1"/>
        <v>734.75999999999976</v>
      </c>
      <c r="AF51" s="2" t="s">
        <v>56</v>
      </c>
      <c r="AG51" s="42">
        <f>IFERROR(Table2[[#This Row],[Profit]]/Table2[[#This Row],[Sales Amount]],0)</f>
        <v>0.28894910081915309</v>
      </c>
      <c r="AH51" s="2" t="str">
        <f>TRIM(Table2[[#This Row],[Payment Modee]])</f>
        <v>Credit Card</v>
      </c>
      <c r="AI51" s="2" t="s">
        <v>36</v>
      </c>
      <c r="AJ51" s="2" t="s">
        <v>27</v>
      </c>
      <c r="AK51" s="2" t="s">
        <v>290</v>
      </c>
      <c r="AL51" s="16" t="str">
        <f>IF(HOUR(Table2[[#This Row],[Order Time]])&lt;12,"Morning",IF(HOUR(Table2[[#This Row],[Order Time]])&lt;17,"Afternoon",IF(HOUR(Table2[[#This Row],[Order Time]])&lt;21,"Evening","Night")))</f>
        <v>Evening</v>
      </c>
      <c r="AM51" s="16" t="s">
        <v>29</v>
      </c>
    </row>
    <row r="52" spans="1:39" x14ac:dyDescent="0.25">
      <c r="A52" s="13" t="s">
        <v>291</v>
      </c>
      <c r="B52" s="4">
        <v>45621</v>
      </c>
      <c r="C52" s="2">
        <f>YEAR(Table2[[#This Row],[Invoice Date]])</f>
        <v>2024</v>
      </c>
      <c r="D52" s="2" t="str">
        <f>TEXT(Table2[[#This Row],[Invoice Date]],"mmm")</f>
        <v>Nov</v>
      </c>
      <c r="E52" s="2" t="str">
        <f>Table2[[#This Row],[Store_ID]]&amp;"-"&amp;Table2[[#This Row],[Year]]&amp;"-"&amp;Table2[[#This Row],[Month]]</f>
        <v>STR084-2024-Nov</v>
      </c>
      <c r="F52" s="2" t="s">
        <v>292</v>
      </c>
      <c r="G52" s="2" t="str">
        <f>_xlfn.XLOOKUP(Table2[[#This Row],[Customer_ID]],Table3[Customer_ID],Table3[Customer Name],"Not Found")</f>
        <v>Chidambaram Balasubramaniam</v>
      </c>
      <c r="H52" s="2" t="str">
        <f>_xlfn.XLOOKUP(Table2[[#This Row],[Customer_ID]],Table3[Customer_ID],Table3[Gender],"Female")</f>
        <v>Male</v>
      </c>
      <c r="I52" s="2" t="str">
        <f>_xlfn.XLOOKUP(Table2[[#This Row],[Customer_ID]],Table3[Customer_ID],Table3[City],"Missing Memebership")</f>
        <v>Alappuzha</v>
      </c>
      <c r="J52" s="2" t="str">
        <f>_xlfn.XLOOKUP(Table2[[#This Row],[Customer_ID]],Table3[Customer_ID],Table3[State],"Karnataka")</f>
        <v>Kerala</v>
      </c>
      <c r="K52" s="2" t="str">
        <f>_xlfn.XLOOKUP(Table2[[#This Row],[Customer_ID]],Table3[Customer_ID],Table3[Membership],"Regular")</f>
        <v>Regular</v>
      </c>
      <c r="L52" s="2" t="s">
        <v>293</v>
      </c>
      <c r="M52" s="2" t="str">
        <f>_xlfn.XLOOKUP(Table2[[#This Row],[Product_ID]],Table4[Product_ID],Table4[Product_Name],"Not Found")</f>
        <v>Metro Shoes Muffler Olive</v>
      </c>
      <c r="N52" s="2" t="str">
        <f>_xlfn.XLOOKUP(Table2[[#This Row],[Product_ID]],Table4[Product_ID],Table4[Category],"Not Found")</f>
        <v>Winter Wear</v>
      </c>
      <c r="O52" s="2" t="str">
        <f>_xlfn.XLOOKUP(Table2[[#This Row],[Product_ID]],Table4[Product_ID],Table4[Subcategory],"Not Found")</f>
        <v>Muffler</v>
      </c>
      <c r="P52" s="2" t="str">
        <f>_xlfn.XLOOKUP(Table2[[#This Row],[Product_ID]],Table4[Product_ID],Table4[Brand],"Missing Brand")</f>
        <v>Metro Shoes</v>
      </c>
      <c r="Q52" s="2" t="s">
        <v>74</v>
      </c>
      <c r="R52" s="2" t="str">
        <f>_xlfn.XLOOKUP(Table2[[#This Row],[Store_ID]],Table6[Store_ID],Table6[Store Name],"Not Found")</f>
        <v>TrendMart Tirupati High Street</v>
      </c>
      <c r="S52" s="2">
        <f>_xlfn.XLOOKUP(Table2[[#This Row],[Store_ID]],Table6[Store_ID],Table6[Monthly Target],"Missing Target")</f>
        <v>2000000</v>
      </c>
      <c r="T52" s="2" t="str">
        <f>_xlfn.XLOOKUP(Table2[[#This Row],[Store_ID]],Table6[Store_ID],Table6[Region],"Not Found")</f>
        <v>South Zone 3</v>
      </c>
      <c r="U52" s="2" t="s">
        <v>294</v>
      </c>
      <c r="V52" s="2" t="str">
        <f>_xlfn.XLOOKUP(Table2[[#This Row],[Employee_ID]],Table5[Employee_ID],Table5[Employee Name],"Not Found")</f>
        <v>Chitra Chettiar</v>
      </c>
      <c r="W52" s="2">
        <v>3</v>
      </c>
      <c r="X52" s="2">
        <v>1229.77</v>
      </c>
      <c r="Y52" s="2">
        <v>20</v>
      </c>
      <c r="Z52" s="2">
        <v>737.86</v>
      </c>
      <c r="AA52" s="2">
        <v>12</v>
      </c>
      <c r="AB52" s="2">
        <v>354.17</v>
      </c>
      <c r="AC52" s="2">
        <v>3305.62</v>
      </c>
      <c r="AD52" s="2">
        <v>2407.92</v>
      </c>
      <c r="AE52" s="2">
        <f t="shared" si="1"/>
        <v>543.52999999999975</v>
      </c>
      <c r="AF52" s="2" t="s">
        <v>25</v>
      </c>
      <c r="AG52" s="42">
        <f>IFERROR(Table2[[#This Row],[Profit]]/Table2[[#This Row],[Sales Amount]],0)</f>
        <v>0.16442603808060205</v>
      </c>
      <c r="AH52" s="2" t="str">
        <f>TRIM(Table2[[#This Row],[Payment Modee]])</f>
        <v>UPI</v>
      </c>
      <c r="AI52" s="2" t="s">
        <v>36</v>
      </c>
      <c r="AJ52" s="2" t="s">
        <v>27</v>
      </c>
      <c r="AK52" s="2" t="s">
        <v>295</v>
      </c>
      <c r="AL52" s="16" t="str">
        <f>IF(HOUR(Table2[[#This Row],[Order Time]])&lt;12,"Morning",IF(HOUR(Table2[[#This Row],[Order Time]])&lt;17,"Afternoon",IF(HOUR(Table2[[#This Row],[Order Time]])&lt;21,"Evening","Night")))</f>
        <v>Evening</v>
      </c>
      <c r="AM52" s="16" t="s">
        <v>29</v>
      </c>
    </row>
    <row r="53" spans="1:39" x14ac:dyDescent="0.25">
      <c r="A53" s="13" t="s">
        <v>296</v>
      </c>
      <c r="B53" s="4">
        <v>45703</v>
      </c>
      <c r="C53" s="2">
        <f>YEAR(Table2[[#This Row],[Invoice Date]])</f>
        <v>2025</v>
      </c>
      <c r="D53" s="2" t="str">
        <f>TEXT(Table2[[#This Row],[Invoice Date]],"mmm")</f>
        <v>Feb</v>
      </c>
      <c r="E53" s="2" t="str">
        <f>Table2[[#This Row],[Store_ID]]&amp;"-"&amp;Table2[[#This Row],[Year]]&amp;"-"&amp;Table2[[#This Row],[Month]]</f>
        <v>STR080-2025-Feb</v>
      </c>
      <c r="F53" s="2" t="s">
        <v>297</v>
      </c>
      <c r="G53" s="2" t="str">
        <f>_xlfn.XLOOKUP(Table2[[#This Row],[Customer_ID]],Table3[Customer_ID],Table3[Customer Name],"Not Found")</f>
        <v>Malathi Balasubramaniam</v>
      </c>
      <c r="H53" s="2" t="str">
        <f>_xlfn.XLOOKUP(Table2[[#This Row],[Customer_ID]],Table3[Customer_ID],Table3[Gender],"Female")</f>
        <v>Female</v>
      </c>
      <c r="I53" s="2" t="str">
        <f>_xlfn.XLOOKUP(Table2[[#This Row],[Customer_ID]],Table3[Customer_ID],Table3[City],"Missing Memebership")</f>
        <v>Kollam</v>
      </c>
      <c r="J53" s="2" t="str">
        <f>_xlfn.XLOOKUP(Table2[[#This Row],[Customer_ID]],Table3[Customer_ID],Table3[State],"Karnataka")</f>
        <v>Kerala</v>
      </c>
      <c r="K53" s="2" t="str">
        <f>_xlfn.XLOOKUP(Table2[[#This Row],[Customer_ID]],Table3[Customer_ID],Table3[Membership],"Regular")</f>
        <v>Gold</v>
      </c>
      <c r="L53" s="2" t="s">
        <v>196</v>
      </c>
      <c r="M53" s="2" t="str">
        <f>_xlfn.XLOOKUP(Table2[[#This Row],[Product_ID]],Table4[Product_ID],Table4[Product_Name],"Not Found")</f>
        <v>Wrangler Backpack Brown</v>
      </c>
      <c r="N53" s="2" t="str">
        <f>_xlfn.XLOOKUP(Table2[[#This Row],[Product_ID]],Table4[Product_ID],Table4[Category],"Not Found")</f>
        <v>Handbags</v>
      </c>
      <c r="O53" s="2" t="str">
        <f>_xlfn.XLOOKUP(Table2[[#This Row],[Product_ID]],Table4[Product_ID],Table4[Subcategory],"Not Found")</f>
        <v>Backpack</v>
      </c>
      <c r="P53" s="2" t="str">
        <f>_xlfn.XLOOKUP(Table2[[#This Row],[Product_ID]],Table4[Product_ID],Table4[Brand],"Missing Brand")</f>
        <v>Wrangler</v>
      </c>
      <c r="Q53" s="2" t="s">
        <v>214</v>
      </c>
      <c r="R53" s="2" t="str">
        <f>_xlfn.XLOOKUP(Table2[[#This Row],[Store_ID]],Table6[Store_ID],Table6[Store Name],"Not Found")</f>
        <v>TrendMart Kochi High Street</v>
      </c>
      <c r="S53" s="2">
        <f>_xlfn.XLOOKUP(Table2[[#This Row],[Store_ID]],Table6[Store_ID],Table6[Monthly Target],"Missing Target")</f>
        <v>2000000</v>
      </c>
      <c r="T53" s="2" t="str">
        <f>_xlfn.XLOOKUP(Table2[[#This Row],[Store_ID]],Table6[Store_ID],Table6[Region],"Not Found")</f>
        <v>South Zone 1</v>
      </c>
      <c r="U53" s="2" t="s">
        <v>102</v>
      </c>
      <c r="V53" s="2" t="str">
        <f>_xlfn.XLOOKUP(Table2[[#This Row],[Employee_ID]],Table5[Employee_ID],Table5[Employee Name],"Not Found")</f>
        <v>Chandra Reddy</v>
      </c>
      <c r="W53" s="2">
        <v>2</v>
      </c>
      <c r="X53" s="2">
        <v>1291.77</v>
      </c>
      <c r="Y53" s="2">
        <v>10</v>
      </c>
      <c r="Z53" s="2">
        <v>258.35000000000002</v>
      </c>
      <c r="AA53" s="2">
        <v>12</v>
      </c>
      <c r="AB53" s="2">
        <v>279.02</v>
      </c>
      <c r="AC53" s="2">
        <v>2604.21</v>
      </c>
      <c r="AD53" s="2">
        <v>1731.84</v>
      </c>
      <c r="AE53" s="2">
        <f t="shared" si="1"/>
        <v>593.35000000000014</v>
      </c>
      <c r="AF53" s="2" t="s">
        <v>25</v>
      </c>
      <c r="AG53" s="42">
        <f>IFERROR(Table2[[#This Row],[Profit]]/Table2[[#This Row],[Sales Amount]],0)</f>
        <v>0.22784260869899131</v>
      </c>
      <c r="AH53" s="2" t="str">
        <f>TRIM(Table2[[#This Row],[Payment Modee]])</f>
        <v>UPI</v>
      </c>
      <c r="AI53" s="2" t="s">
        <v>26</v>
      </c>
      <c r="AJ53" s="2" t="s">
        <v>27</v>
      </c>
      <c r="AK53" s="2" t="s">
        <v>298</v>
      </c>
      <c r="AL53" s="16" t="str">
        <f>IF(HOUR(Table2[[#This Row],[Order Time]])&lt;12,"Morning",IF(HOUR(Table2[[#This Row],[Order Time]])&lt;17,"Afternoon",IF(HOUR(Table2[[#This Row],[Order Time]])&lt;21,"Evening","Night")))</f>
        <v>Afternoon</v>
      </c>
      <c r="AM53" s="16" t="s">
        <v>38</v>
      </c>
    </row>
    <row r="54" spans="1:39" x14ac:dyDescent="0.25">
      <c r="A54" s="13" t="s">
        <v>299</v>
      </c>
      <c r="B54" s="4">
        <v>45521</v>
      </c>
      <c r="C54" s="2">
        <f>YEAR(Table2[[#This Row],[Invoice Date]])</f>
        <v>2024</v>
      </c>
      <c r="D54" s="2" t="str">
        <f>TEXT(Table2[[#This Row],[Invoice Date]],"mmm")</f>
        <v>Aug</v>
      </c>
      <c r="E54" s="2" t="str">
        <f>Table2[[#This Row],[Store_ID]]&amp;"-"&amp;Table2[[#This Row],[Year]]&amp;"-"&amp;Table2[[#This Row],[Month]]</f>
        <v>STR066-2024-Aug</v>
      </c>
      <c r="F54" s="2" t="s">
        <v>300</v>
      </c>
      <c r="G54" s="2" t="str">
        <f>_xlfn.XLOOKUP(Table2[[#This Row],[Customer_ID]],Table3[Customer_ID],Table3[Customer Name],"Not Found")</f>
        <v>Yashoda Menon</v>
      </c>
      <c r="H54" s="2" t="str">
        <f>_xlfn.XLOOKUP(Table2[[#This Row],[Customer_ID]],Table3[Customer_ID],Table3[Gender],"Female")</f>
        <v>FEMALE</v>
      </c>
      <c r="I54" s="2" t="str">
        <f>_xlfn.XLOOKUP(Table2[[#This Row],[Customer_ID]],Table3[Customer_ID],Table3[City],"Missing Memebership")</f>
        <v>Kollam</v>
      </c>
      <c r="J54" s="2" t="str">
        <f>_xlfn.XLOOKUP(Table2[[#This Row],[Customer_ID]],Table3[Customer_ID],Table3[State],"Karnataka")</f>
        <v>Kerala</v>
      </c>
      <c r="K54" s="2" t="str">
        <f>_xlfn.XLOOKUP(Table2[[#This Row],[Customer_ID]],Table3[Customer_ID],Table3[Membership],"Regular")</f>
        <v>Regular</v>
      </c>
      <c r="L54" s="2" t="s">
        <v>301</v>
      </c>
      <c r="M54" s="2" t="str">
        <f>_xlfn.XLOOKUP(Table2[[#This Row],[Product_ID]],Table4[Product_ID],Table4[Product_Name],"Not Found")</f>
        <v>Killer Jeans Skinny Fit Mustard</v>
      </c>
      <c r="N54" s="2" t="str">
        <f>_xlfn.XLOOKUP(Table2[[#This Row],[Product_ID]],Table4[Product_ID],Table4[Category],"Not Found")</f>
        <v>Women Jeans</v>
      </c>
      <c r="O54" s="2" t="str">
        <f>_xlfn.XLOOKUP(Table2[[#This Row],[Product_ID]],Table4[Product_ID],Table4[Subcategory],"Not Found")</f>
        <v>Skinny Fit</v>
      </c>
      <c r="P54" s="2" t="str">
        <f>_xlfn.XLOOKUP(Table2[[#This Row],[Product_ID]],Table4[Product_ID],Table4[Brand],"Missing Brand")</f>
        <v>Killer Jeans</v>
      </c>
      <c r="Q54" s="2" t="s">
        <v>302</v>
      </c>
      <c r="R54" s="2" t="str">
        <f>_xlfn.XLOOKUP(Table2[[#This Row],[Store_ID]],Table6[Store_ID],Table6[Store Name],"Not Found")</f>
        <v>TrendMart Dindigul Standard</v>
      </c>
      <c r="S54" s="2">
        <f>_xlfn.XLOOKUP(Table2[[#This Row],[Store_ID]],Table6[Store_ID],Table6[Monthly Target],"Missing Target")</f>
        <v>2500000</v>
      </c>
      <c r="T54" s="2" t="str">
        <f>_xlfn.XLOOKUP(Table2[[#This Row],[Store_ID]],Table6[Store_ID],Table6[Region],"Not Found")</f>
        <v>South Zone 1</v>
      </c>
      <c r="U54" s="2" t="s">
        <v>24</v>
      </c>
      <c r="V54" s="2" t="str">
        <f>_xlfn.XLOOKUP(Table2[[#This Row],[Employee_ID]],Table5[Employee_ID],Table5[Employee Name],"Not Found")</f>
        <v>Manoj Ramachandran</v>
      </c>
      <c r="W54" s="2">
        <v>1</v>
      </c>
      <c r="X54" s="2">
        <v>1664.04</v>
      </c>
      <c r="Y54" s="2">
        <v>10</v>
      </c>
      <c r="Z54" s="2">
        <v>166.4</v>
      </c>
      <c r="AA54" s="2">
        <v>12</v>
      </c>
      <c r="AB54" s="2">
        <v>179.72</v>
      </c>
      <c r="AC54" s="2">
        <v>1677.36</v>
      </c>
      <c r="AD54" s="2">
        <v>1047.48</v>
      </c>
      <c r="AE54" s="2">
        <f t="shared" si="1"/>
        <v>450.15999999999985</v>
      </c>
      <c r="AF54" s="2" t="s">
        <v>69</v>
      </c>
      <c r="AG54" s="42">
        <f>IFERROR(Table2[[#This Row],[Profit]]/Table2[[#This Row],[Sales Amount]],0)</f>
        <v>0.268374111699337</v>
      </c>
      <c r="AH54" s="2" t="str">
        <f>TRIM(Table2[[#This Row],[Payment Modee]])</f>
        <v>Cash</v>
      </c>
      <c r="AI54" s="2" t="s">
        <v>26</v>
      </c>
      <c r="AJ54" s="2" t="s">
        <v>27</v>
      </c>
      <c r="AK54" s="2" t="s">
        <v>303</v>
      </c>
      <c r="AL54" s="16" t="str">
        <f>IF(HOUR(Table2[[#This Row],[Order Time]])&lt;12,"Morning",IF(HOUR(Table2[[#This Row],[Order Time]])&lt;17,"Afternoon",IF(HOUR(Table2[[#This Row],[Order Time]])&lt;21,"Evening","Night")))</f>
        <v>Afternoon</v>
      </c>
      <c r="AM54" s="16" t="s">
        <v>38</v>
      </c>
    </row>
    <row r="55" spans="1:39" x14ac:dyDescent="0.25">
      <c r="A55" s="13" t="s">
        <v>304</v>
      </c>
      <c r="B55" s="4">
        <v>45587</v>
      </c>
      <c r="C55" s="2">
        <f>YEAR(Table2[[#This Row],[Invoice Date]])</f>
        <v>2024</v>
      </c>
      <c r="D55" s="2" t="str">
        <f>TEXT(Table2[[#This Row],[Invoice Date]],"mmm")</f>
        <v>Oct</v>
      </c>
      <c r="E55" s="2" t="str">
        <f>Table2[[#This Row],[Store_ID]]&amp;"-"&amp;Table2[[#This Row],[Year]]&amp;"-"&amp;Table2[[#This Row],[Month]]</f>
        <v>STR007-2024-Oct</v>
      </c>
      <c r="F55" s="2" t="s">
        <v>305</v>
      </c>
      <c r="G55" s="2" t="str">
        <f>_xlfn.XLOOKUP(Table2[[#This Row],[Customer_ID]],Table3[Customer_ID],Table3[Customer Name],"Not Found")</f>
        <v>Ravi Kamath</v>
      </c>
      <c r="H55" s="2" t="str">
        <f>_xlfn.XLOOKUP(Table2[[#This Row],[Customer_ID]],Table3[Customer_ID],Table3[Gender],"Female")</f>
        <v>Male</v>
      </c>
      <c r="I55" s="2" t="str">
        <f>_xlfn.XLOOKUP(Table2[[#This Row],[Customer_ID]],Table3[Customer_ID],Table3[City],"Missing Memebership")</f>
        <v>Nizamabad</v>
      </c>
      <c r="J55" s="2" t="str">
        <f>_xlfn.XLOOKUP(Table2[[#This Row],[Customer_ID]],Table3[Customer_ID],Table3[State],"Karnataka")</f>
        <v>Telangana</v>
      </c>
      <c r="K55" s="2" t="str">
        <f>_xlfn.XLOOKUP(Table2[[#This Row],[Customer_ID]],Table3[Customer_ID],Table3[Membership],"Regular")</f>
        <v>Regular</v>
      </c>
      <c r="L55" s="2" t="s">
        <v>306</v>
      </c>
      <c r="M55" s="2" t="str">
        <f>_xlfn.XLOOKUP(Table2[[#This Row],[Product_ID]],Table4[Product_ID],Table4[Product_Name],"Not Found")</f>
        <v>Raymond Slim Fit Beige</v>
      </c>
      <c r="N55" s="2" t="str">
        <f>_xlfn.XLOOKUP(Table2[[#This Row],[Product_ID]],Table4[Product_ID],Table4[Category],"Not Found")</f>
        <v>Men Jeans</v>
      </c>
      <c r="O55" s="2" t="str">
        <f>_xlfn.XLOOKUP(Table2[[#This Row],[Product_ID]],Table4[Product_ID],Table4[Subcategory],"Not Found")</f>
        <v>Slim Fit</v>
      </c>
      <c r="P55" s="2" t="str">
        <f>_xlfn.XLOOKUP(Table2[[#This Row],[Product_ID]],Table4[Product_ID],Table4[Brand],"Missing Brand")</f>
        <v>Raymond</v>
      </c>
      <c r="Q55" s="2" t="s">
        <v>307</v>
      </c>
      <c r="R55" s="2" t="str">
        <f>_xlfn.XLOOKUP(Table2[[#This Row],[Store_ID]],Table6[Store_ID],Table6[Store Name],"Not Found")</f>
        <v>TrendMart Thoothukudi Mall Kiosk</v>
      </c>
      <c r="S55" s="2">
        <f>_xlfn.XLOOKUP(Table2[[#This Row],[Store_ID]],Table6[Store_ID],Table6[Monthly Target],"Missing Target")</f>
        <v>1500000</v>
      </c>
      <c r="T55" s="2" t="str">
        <f>_xlfn.XLOOKUP(Table2[[#This Row],[Store_ID]],Table6[Store_ID],Table6[Region],"Not Found")</f>
        <v>South Zone 1</v>
      </c>
      <c r="U55" s="2" t="s">
        <v>49</v>
      </c>
      <c r="V55" s="2" t="str">
        <f>_xlfn.XLOOKUP(Table2[[#This Row],[Employee_ID]],Table5[Employee_ID],Table5[Employee Name],"Not Found")</f>
        <v>Jyothi Prasad</v>
      </c>
      <c r="W55" s="2">
        <v>4</v>
      </c>
      <c r="X55" s="2">
        <v>1061.5899999999999</v>
      </c>
      <c r="Y55" s="2">
        <v>20</v>
      </c>
      <c r="Z55" s="2">
        <v>849.27</v>
      </c>
      <c r="AA55" s="2">
        <v>12</v>
      </c>
      <c r="AB55" s="2">
        <v>407.65</v>
      </c>
      <c r="AC55" s="2">
        <v>3804.74</v>
      </c>
      <c r="AD55" s="2">
        <v>3464.24</v>
      </c>
      <c r="AE55" s="2">
        <f t="shared" si="1"/>
        <v>-67.149999999999977</v>
      </c>
      <c r="AF55" s="2" t="s">
        <v>35</v>
      </c>
      <c r="AG55" s="42">
        <f>IFERROR(Table2[[#This Row],[Profit]]/Table2[[#This Row],[Sales Amount]],0)</f>
        <v>-1.7649037779191214E-2</v>
      </c>
      <c r="AH55" s="2" t="str">
        <f>TRIM(Table2[[#This Row],[Payment Modee]])</f>
        <v>Debit Card</v>
      </c>
      <c r="AI55" s="2" t="s">
        <v>36</v>
      </c>
      <c r="AJ55" s="2" t="s">
        <v>27</v>
      </c>
      <c r="AK55" s="2" t="s">
        <v>308</v>
      </c>
      <c r="AL55" s="16" t="str">
        <f>IF(HOUR(Table2[[#This Row],[Order Time]])&lt;12,"Morning",IF(HOUR(Table2[[#This Row],[Order Time]])&lt;17,"Afternoon",IF(HOUR(Table2[[#This Row],[Order Time]])&lt;21,"Evening","Night")))</f>
        <v>Afternoon</v>
      </c>
      <c r="AM55" s="16" t="s">
        <v>29</v>
      </c>
    </row>
    <row r="56" spans="1:39" x14ac:dyDescent="0.25">
      <c r="A56" s="13" t="s">
        <v>309</v>
      </c>
      <c r="B56" s="4">
        <v>45383</v>
      </c>
      <c r="C56" s="2">
        <f>YEAR(Table2[[#This Row],[Invoice Date]])</f>
        <v>2024</v>
      </c>
      <c r="D56" s="2" t="str">
        <f>TEXT(Table2[[#This Row],[Invoice Date]],"mmm")</f>
        <v>Apr</v>
      </c>
      <c r="E56" s="2" t="str">
        <f>Table2[[#This Row],[Store_ID]]&amp;"-"&amp;Table2[[#This Row],[Year]]&amp;"-"&amp;Table2[[#This Row],[Month]]</f>
        <v>STR051-2024-Apr</v>
      </c>
      <c r="F56" s="2" t="s">
        <v>310</v>
      </c>
      <c r="G56" s="2" t="str">
        <f>_xlfn.XLOOKUP(Table2[[#This Row],[Customer_ID]],Table3[Customer_ID],Table3[Customer Name],"Not Found")</f>
        <v>Vijay Singh</v>
      </c>
      <c r="H56" s="2" t="str">
        <f>_xlfn.XLOOKUP(Table2[[#This Row],[Customer_ID]],Table3[Customer_ID],Table3[Gender],"Female")</f>
        <v>Male</v>
      </c>
      <c r="I56" s="2" t="str">
        <f>_xlfn.XLOOKUP(Table2[[#This Row],[Customer_ID]],Table3[Customer_ID],Table3[City],"Missing Memebership")</f>
        <v>Nizamabad</v>
      </c>
      <c r="J56" s="2" t="str">
        <f>_xlfn.XLOOKUP(Table2[[#This Row],[Customer_ID]],Table3[Customer_ID],Table3[State],"Karnataka")</f>
        <v>Telangana</v>
      </c>
      <c r="K56" s="2" t="str">
        <f>_xlfn.XLOOKUP(Table2[[#This Row],[Customer_ID]],Table3[Customer_ID],Table3[Membership],"Regular")</f>
        <v>Gold</v>
      </c>
      <c r="L56" s="2" t="s">
        <v>311</v>
      </c>
      <c r="M56" s="2" t="str">
        <f>_xlfn.XLOOKUP(Table2[[#This Row],[Product_ID]],Table4[Product_ID],Table4[Product_Name],"Not Found")</f>
        <v>Raymond Leather Belt White</v>
      </c>
      <c r="N56" s="2" t="str">
        <f>_xlfn.XLOOKUP(Table2[[#This Row],[Product_ID]],Table4[Product_ID],Table4[Category],"Not Found")</f>
        <v>Belts</v>
      </c>
      <c r="O56" s="2" t="str">
        <f>_xlfn.XLOOKUP(Table2[[#This Row],[Product_ID]],Table4[Product_ID],Table4[Subcategory],"Not Found")</f>
        <v>Leather Belt</v>
      </c>
      <c r="P56" s="2" t="str">
        <f>_xlfn.XLOOKUP(Table2[[#This Row],[Product_ID]],Table4[Product_ID],Table4[Brand],"Missing Brand")</f>
        <v>Raymond</v>
      </c>
      <c r="Q56" s="2" t="s">
        <v>312</v>
      </c>
      <c r="R56" s="2" t="str">
        <f>_xlfn.XLOOKUP(Table2[[#This Row],[Store_ID]],Table6[Store_ID],Table6[Store Name],"Not Found")</f>
        <v>TrendMart Kozhikode Outlet</v>
      </c>
      <c r="S56" s="2">
        <f>_xlfn.XLOOKUP(Table2[[#This Row],[Store_ID]],Table6[Store_ID],Table6[Monthly Target],"Missing Target")</f>
        <v>2000000</v>
      </c>
      <c r="T56" s="2" t="str">
        <f>_xlfn.XLOOKUP(Table2[[#This Row],[Store_ID]],Table6[Store_ID],Table6[Region],"Not Found")</f>
        <v>South Zone 1</v>
      </c>
      <c r="U56" s="2" t="s">
        <v>124</v>
      </c>
      <c r="V56" s="2" t="str">
        <f>_xlfn.XLOOKUP(Table2[[#This Row],[Employee_ID]],Table5[Employee_ID],Table5[Employee Name],"Not Found")</f>
        <v>Girish Sundaram</v>
      </c>
      <c r="W56" s="2">
        <v>1</v>
      </c>
      <c r="X56" s="2">
        <v>316.06</v>
      </c>
      <c r="Y56" s="2">
        <v>15</v>
      </c>
      <c r="Z56" s="2">
        <v>47.41</v>
      </c>
      <c r="AA56" s="2">
        <v>5</v>
      </c>
      <c r="AB56" s="2">
        <v>13.43</v>
      </c>
      <c r="AC56" s="2">
        <v>282.08</v>
      </c>
      <c r="AD56" s="2">
        <v>254.15</v>
      </c>
      <c r="AE56" s="2">
        <f t="shared" si="1"/>
        <v>14.499999999999979</v>
      </c>
      <c r="AF56" s="2" t="s">
        <v>35</v>
      </c>
      <c r="AG56" s="42">
        <f>IFERROR(Table2[[#This Row],[Profit]]/Table2[[#This Row],[Sales Amount]],0)</f>
        <v>5.1403857061826361E-2</v>
      </c>
      <c r="AH56" s="2" t="str">
        <f>TRIM(Table2[[#This Row],[Payment Modee]])</f>
        <v>Debit Card</v>
      </c>
      <c r="AI56" s="2" t="s">
        <v>26</v>
      </c>
      <c r="AJ56" s="2" t="s">
        <v>197</v>
      </c>
      <c r="AK56" s="2" t="s">
        <v>313</v>
      </c>
      <c r="AL56" s="16" t="str">
        <f>IF(HOUR(Table2[[#This Row],[Order Time]])&lt;12,"Morning",IF(HOUR(Table2[[#This Row],[Order Time]])&lt;17,"Afternoon",IF(HOUR(Table2[[#This Row],[Order Time]])&lt;21,"Evening","Night")))</f>
        <v>Afternoon</v>
      </c>
      <c r="AM56" s="16" t="s">
        <v>29</v>
      </c>
    </row>
    <row r="57" spans="1:39" x14ac:dyDescent="0.25">
      <c r="A57" s="13" t="s">
        <v>314</v>
      </c>
      <c r="B57" s="4">
        <v>45390</v>
      </c>
      <c r="C57" s="2">
        <f>YEAR(Table2[[#This Row],[Invoice Date]])</f>
        <v>2024</v>
      </c>
      <c r="D57" s="2" t="str">
        <f>TEXT(Table2[[#This Row],[Invoice Date]],"mmm")</f>
        <v>Apr</v>
      </c>
      <c r="E57" s="2" t="str">
        <f>Table2[[#This Row],[Store_ID]]&amp;"-"&amp;Table2[[#This Row],[Year]]&amp;"-"&amp;Table2[[#This Row],[Month]]</f>
        <v>STR060-2024-Apr</v>
      </c>
      <c r="F57" s="2" t="s">
        <v>315</v>
      </c>
      <c r="G57" s="2" t="str">
        <f>_xlfn.XLOOKUP(Table2[[#This Row],[Customer_ID]],Table3[Customer_ID],Table3[Customer Name],"Not Found")</f>
        <v>Radha Gowda</v>
      </c>
      <c r="H57" s="2" t="str">
        <f>_xlfn.XLOOKUP(Table2[[#This Row],[Customer_ID]],Table3[Customer_ID],Table3[Gender],"Female")</f>
        <v>Female</v>
      </c>
      <c r="I57" s="2" t="str">
        <f>_xlfn.XLOOKUP(Table2[[#This Row],[Customer_ID]],Table3[Customer_ID],Table3[City],"Missing Memebership")</f>
        <v>Chennai</v>
      </c>
      <c r="J57" s="2" t="str">
        <f>_xlfn.XLOOKUP(Table2[[#This Row],[Customer_ID]],Table3[Customer_ID],Table3[State],"Karnataka")</f>
        <v>Tamil Nadu</v>
      </c>
      <c r="K57" s="2" t="str">
        <f>_xlfn.XLOOKUP(Table2[[#This Row],[Customer_ID]],Table3[Customer_ID],Table3[Membership],"Regular")</f>
        <v>Regular</v>
      </c>
      <c r="L57" s="2" t="s">
        <v>257</v>
      </c>
      <c r="M57" s="2" t="str">
        <f>_xlfn.XLOOKUP(Table2[[#This Row],[Product_ID]],Table4[Product_ID],Table4[Product_Name],"Not Found")</f>
        <v>Sonata Girls Frock Cream</v>
      </c>
      <c r="N57" s="2" t="str">
        <f>_xlfn.XLOOKUP(Table2[[#This Row],[Product_ID]],Table4[Product_ID],Table4[Category],"Not Found")</f>
        <v>Kids Wear</v>
      </c>
      <c r="O57" s="2" t="str">
        <f>_xlfn.XLOOKUP(Table2[[#This Row],[Product_ID]],Table4[Product_ID],Table4[Subcategory],"Not Found")</f>
        <v>Kids T-Shirt</v>
      </c>
      <c r="P57" s="2" t="str">
        <f>_xlfn.XLOOKUP(Table2[[#This Row],[Product_ID]],Table4[Product_ID],Table4[Brand],"Missing Brand")</f>
        <v>Jack &amp; Jones</v>
      </c>
      <c r="Q57" s="2" t="s">
        <v>316</v>
      </c>
      <c r="R57" s="2" t="str">
        <f>_xlfn.XLOOKUP(Table2[[#This Row],[Store_ID]],Table6[Store_ID],Table6[Store Name],"Not Found")</f>
        <v>TrendMart Tirunelveli Flagship</v>
      </c>
      <c r="S57" s="2">
        <f>_xlfn.XLOOKUP(Table2[[#This Row],[Store_ID]],Table6[Store_ID],Table6[Monthly Target],"Missing Target")</f>
        <v>1000000</v>
      </c>
      <c r="T57" s="2" t="str">
        <f>_xlfn.XLOOKUP(Table2[[#This Row],[Store_ID]],Table6[Store_ID],Table6[Region],"Not Found")</f>
        <v>South Zone 1</v>
      </c>
      <c r="U57" s="2" t="s">
        <v>153</v>
      </c>
      <c r="V57" s="2" t="str">
        <f>_xlfn.XLOOKUP(Table2[[#This Row],[Employee_ID]],Table5[Employee_ID],Table5[Employee Name],"Not Found")</f>
        <v>Rani Mishra</v>
      </c>
      <c r="W57" s="2">
        <v>2</v>
      </c>
      <c r="X57" s="2">
        <v>597.85</v>
      </c>
      <c r="Y57" s="2">
        <v>0</v>
      </c>
      <c r="Z57" s="2">
        <v>0</v>
      </c>
      <c r="AA57" s="2">
        <v>5</v>
      </c>
      <c r="AB57" s="2">
        <v>59.78</v>
      </c>
      <c r="AC57" s="2">
        <v>1255.48</v>
      </c>
      <c r="AD57" s="2">
        <v>826.78</v>
      </c>
      <c r="AE57" s="2">
        <f t="shared" si="1"/>
        <v>368.92000000000007</v>
      </c>
      <c r="AF57" s="2" t="s">
        <v>25</v>
      </c>
      <c r="AG57" s="42">
        <f>IFERROR(Table2[[#This Row],[Profit]]/Table2[[#This Row],[Sales Amount]],0)</f>
        <v>0.29384777137031259</v>
      </c>
      <c r="AH57" s="2" t="str">
        <f>TRIM(Table2[[#This Row],[Payment Modee]])</f>
        <v>UPI</v>
      </c>
      <c r="AI57" s="2" t="s">
        <v>26</v>
      </c>
      <c r="AJ57" s="2" t="s">
        <v>27</v>
      </c>
      <c r="AK57" s="2" t="s">
        <v>317</v>
      </c>
      <c r="AL57" s="16" t="str">
        <f>IF(HOUR(Table2[[#This Row],[Order Time]])&lt;12,"Morning",IF(HOUR(Table2[[#This Row],[Order Time]])&lt;17,"Afternoon",IF(HOUR(Table2[[#This Row],[Order Time]])&lt;21,"Evening","Night")))</f>
        <v>Afternoon</v>
      </c>
      <c r="AM57" s="16" t="s">
        <v>29</v>
      </c>
    </row>
    <row r="58" spans="1:39" x14ac:dyDescent="0.25">
      <c r="A58" s="13" t="s">
        <v>318</v>
      </c>
      <c r="B58" s="4">
        <v>45575</v>
      </c>
      <c r="C58" s="2">
        <f>YEAR(Table2[[#This Row],[Invoice Date]])</f>
        <v>2024</v>
      </c>
      <c r="D58" s="2" t="str">
        <f>TEXT(Table2[[#This Row],[Invoice Date]],"mmm")</f>
        <v>Oct</v>
      </c>
      <c r="E58" s="2" t="str">
        <f>Table2[[#This Row],[Store_ID]]&amp;"-"&amp;Table2[[#This Row],[Year]]&amp;"-"&amp;Table2[[#This Row],[Month]]</f>
        <v>STR088-2024-Oct</v>
      </c>
      <c r="F58" s="2" t="s">
        <v>319</v>
      </c>
      <c r="G58" s="2" t="str">
        <f>_xlfn.XLOOKUP(Table2[[#This Row],[Customer_ID]],Table3[Customer_ID],Table3[Customer Name],"Not Found")</f>
        <v>Swathi Chettiar</v>
      </c>
      <c r="H58" s="2" t="str">
        <f>_xlfn.XLOOKUP(Table2[[#This Row],[Customer_ID]],Table3[Customer_ID],Table3[Gender],"Female")</f>
        <v>Female</v>
      </c>
      <c r="I58" s="2" t="str">
        <f>_xlfn.XLOOKUP(Table2[[#This Row],[Customer_ID]],Table3[Customer_ID],Table3[City],"Missing Memebership")</f>
        <v>Hyderabad</v>
      </c>
      <c r="J58" s="2" t="str">
        <f>_xlfn.XLOOKUP(Table2[[#This Row],[Customer_ID]],Table3[Customer_ID],Table3[State],"Karnataka")</f>
        <v>Telangana</v>
      </c>
      <c r="K58" s="2" t="str">
        <f>_xlfn.XLOOKUP(Table2[[#This Row],[Customer_ID]],Table3[Customer_ID],Table3[Membership],"Regular")</f>
        <v>Regular</v>
      </c>
      <c r="L58" s="2" t="s">
        <v>320</v>
      </c>
      <c r="M58" s="2" t="str">
        <f>_xlfn.XLOOKUP(Table2[[#This Row],[Product_ID]],Table4[Product_ID],Table4[Product_Name],"Not Found")</f>
        <v>Nike Anarkali Kurti White</v>
      </c>
      <c r="N58" s="2" t="str">
        <f>_xlfn.XLOOKUP(Table2[[#This Row],[Product_ID]],Table4[Product_ID],Table4[Category],"Not Found")</f>
        <v>Women Kurtis</v>
      </c>
      <c r="O58" s="2" t="str">
        <f>_xlfn.XLOOKUP(Table2[[#This Row],[Product_ID]],Table4[Product_ID],Table4[Subcategory],"Not Found")</f>
        <v>Anarkali Kurti</v>
      </c>
      <c r="P58" s="2" t="str">
        <f>_xlfn.XLOOKUP(Table2[[#This Row],[Product_ID]],Table4[Product_ID],Table4[Brand],"Missing Brand")</f>
        <v>Nike</v>
      </c>
      <c r="Q58" s="2" t="s">
        <v>141</v>
      </c>
      <c r="R58" s="2" t="str">
        <f>_xlfn.XLOOKUP(Table2[[#This Row],[Store_ID]],Table6[Store_ID],Table6[Store Name],"Not Found")</f>
        <v>TrendMart Warangal High Street</v>
      </c>
      <c r="S58" s="2">
        <f>_xlfn.XLOOKUP(Table2[[#This Row],[Store_ID]],Table6[Store_ID],Table6[Monthly Target],"Missing Target")</f>
        <v>2000000</v>
      </c>
      <c r="T58" s="2" t="str">
        <f>_xlfn.XLOOKUP(Table2[[#This Row],[Store_ID]],Table6[Store_ID],Table6[Region],"Not Found")</f>
        <v>South Zone 2</v>
      </c>
      <c r="U58" s="2" t="s">
        <v>321</v>
      </c>
      <c r="V58" s="2" t="str">
        <f>_xlfn.XLOOKUP(Table2[[#This Row],[Employee_ID]],Table5[Employee_ID],Table5[Employee Name],"Not Found")</f>
        <v>Sunita Ramachandran</v>
      </c>
      <c r="W58" s="2">
        <v>1</v>
      </c>
      <c r="X58" s="2">
        <v>862.48</v>
      </c>
      <c r="Y58" s="2">
        <v>25</v>
      </c>
      <c r="Z58" s="2">
        <v>215.62</v>
      </c>
      <c r="AA58" s="2">
        <v>5</v>
      </c>
      <c r="AB58" s="2">
        <v>32.340000000000003</v>
      </c>
      <c r="AC58" s="2">
        <v>679.2</v>
      </c>
      <c r="AD58" s="2">
        <v>573.09</v>
      </c>
      <c r="AE58" s="2">
        <f t="shared" si="1"/>
        <v>73.77000000000001</v>
      </c>
      <c r="AF58" s="2" t="s">
        <v>35</v>
      </c>
      <c r="AG58" s="42">
        <f>IFERROR(Table2[[#This Row],[Profit]]/Table2[[#This Row],[Sales Amount]],0)</f>
        <v>0.10861307420494701</v>
      </c>
      <c r="AH58" s="2" t="str">
        <f>TRIM(Table2[[#This Row],[Payment Modee]])</f>
        <v>Debit Card</v>
      </c>
      <c r="AI58" s="2" t="s">
        <v>26</v>
      </c>
      <c r="AJ58" s="2" t="s">
        <v>27</v>
      </c>
      <c r="AK58" s="2" t="s">
        <v>322</v>
      </c>
      <c r="AL58" s="16" t="str">
        <f>IF(HOUR(Table2[[#This Row],[Order Time]])&lt;12,"Morning",IF(HOUR(Table2[[#This Row],[Order Time]])&lt;17,"Afternoon",IF(HOUR(Table2[[#This Row],[Order Time]])&lt;21,"Evening","Night")))</f>
        <v>Evening</v>
      </c>
      <c r="AM58" s="16" t="s">
        <v>29</v>
      </c>
    </row>
    <row r="59" spans="1:39" x14ac:dyDescent="0.25">
      <c r="A59" s="13" t="s">
        <v>323</v>
      </c>
      <c r="B59" s="4">
        <v>45651</v>
      </c>
      <c r="C59" s="2">
        <f>YEAR(Table2[[#This Row],[Invoice Date]])</f>
        <v>2024</v>
      </c>
      <c r="D59" s="2" t="str">
        <f>TEXT(Table2[[#This Row],[Invoice Date]],"mmm")</f>
        <v>Dec</v>
      </c>
      <c r="E59" s="2" t="str">
        <f>Table2[[#This Row],[Store_ID]]&amp;"-"&amp;Table2[[#This Row],[Year]]&amp;"-"&amp;Table2[[#This Row],[Month]]</f>
        <v>STR116-2024-Dec</v>
      </c>
      <c r="F59" s="2" t="s">
        <v>324</v>
      </c>
      <c r="G59" s="2" t="str">
        <f>_xlfn.XLOOKUP(Table2[[#This Row],[Customer_ID]],Table3[Customer_ID],Table3[Customer Name],"Not Found")</f>
        <v>Sandeep Sundaram</v>
      </c>
      <c r="H59" s="2" t="str">
        <f>_xlfn.XLOOKUP(Table2[[#This Row],[Customer_ID]],Table3[Customer_ID],Table3[Gender],"Female")</f>
        <v>Male</v>
      </c>
      <c r="I59" s="2" t="str">
        <f>_xlfn.XLOOKUP(Table2[[#This Row],[Customer_ID]],Table3[Customer_ID],Table3[City],"Missing Memebership")</f>
        <v>Belagavi</v>
      </c>
      <c r="J59" s="2" t="str">
        <f>_xlfn.XLOOKUP(Table2[[#This Row],[Customer_ID]],Table3[Customer_ID],Table3[State],"Karnataka")</f>
        <v>Karnataka</v>
      </c>
      <c r="K59" s="2" t="str">
        <f>_xlfn.XLOOKUP(Table2[[#This Row],[Customer_ID]],Table3[Customer_ID],Table3[Membership],"Regular")</f>
        <v>Regular</v>
      </c>
      <c r="L59" s="2" t="s">
        <v>325</v>
      </c>
      <c r="M59" s="2" t="str">
        <f>_xlfn.XLOOKUP(Table2[[#This Row],[Product_ID]],Table4[Product_ID],Table4[Product_Name],"Not Found")</f>
        <v>Ramraj Cotton Straight Fit White</v>
      </c>
      <c r="N59" s="2" t="str">
        <f>_xlfn.XLOOKUP(Table2[[#This Row],[Product_ID]],Table4[Product_ID],Table4[Category],"Not Found")</f>
        <v>Women Jeans</v>
      </c>
      <c r="O59" s="2" t="str">
        <f>_xlfn.XLOOKUP(Table2[[#This Row],[Product_ID]],Table4[Product_ID],Table4[Subcategory],"Not Found")</f>
        <v>Straight Fit</v>
      </c>
      <c r="P59" s="2" t="str">
        <f>_xlfn.XLOOKUP(Table2[[#This Row],[Product_ID]],Table4[Product_ID],Table4[Brand],"Missing Brand")</f>
        <v>Ramraj Cotton</v>
      </c>
      <c r="Q59" s="2" t="s">
        <v>219</v>
      </c>
      <c r="R59" s="2" t="str">
        <f>_xlfn.XLOOKUP(Table2[[#This Row],[Store_ID]],Table6[Store_ID],Table6[Store Name],"Not Found")</f>
        <v>TrendMart Madurai High Street</v>
      </c>
      <c r="S59" s="2">
        <f>_xlfn.XLOOKUP(Table2[[#This Row],[Store_ID]],Table6[Store_ID],Table6[Monthly Target],"Missing Target")</f>
        <v>2000000</v>
      </c>
      <c r="T59" s="2" t="str">
        <f>_xlfn.XLOOKUP(Table2[[#This Row],[Store_ID]],Table6[Store_ID],Table6[Region],"Not Found")</f>
        <v>South Zone 1</v>
      </c>
      <c r="U59" s="2" t="s">
        <v>147</v>
      </c>
      <c r="V59" s="2" t="str">
        <f>_xlfn.XLOOKUP(Table2[[#This Row],[Employee_ID]],Table5[Employee_ID],Table5[Employee Name],"Not Found")</f>
        <v>Logesh Gopalakrishnan</v>
      </c>
      <c r="W59" s="2">
        <v>1</v>
      </c>
      <c r="X59" s="2">
        <v>1706.77</v>
      </c>
      <c r="Y59" s="2">
        <v>20</v>
      </c>
      <c r="Z59" s="2">
        <v>341.35</v>
      </c>
      <c r="AA59" s="2">
        <v>12</v>
      </c>
      <c r="AB59" s="2">
        <v>163.85</v>
      </c>
      <c r="AC59" s="2">
        <v>1529.27</v>
      </c>
      <c r="AD59" s="2">
        <v>1124.48</v>
      </c>
      <c r="AE59" s="2">
        <f t="shared" si="1"/>
        <v>240.93999999999997</v>
      </c>
      <c r="AF59" s="2" t="s">
        <v>56</v>
      </c>
      <c r="AG59" s="42">
        <f>IFERROR(Table2[[#This Row],[Profit]]/Table2[[#This Row],[Sales Amount]],0)</f>
        <v>0.15755229619360869</v>
      </c>
      <c r="AH59" s="2" t="str">
        <f>TRIM(Table2[[#This Row],[Payment Modee]])</f>
        <v>Credit Card</v>
      </c>
      <c r="AI59" s="2" t="s">
        <v>26</v>
      </c>
      <c r="AJ59" s="2" t="s">
        <v>27</v>
      </c>
      <c r="AK59" s="2" t="s">
        <v>326</v>
      </c>
      <c r="AL59" s="16" t="str">
        <f>IF(HOUR(Table2[[#This Row],[Order Time]])&lt;12,"Morning",IF(HOUR(Table2[[#This Row],[Order Time]])&lt;17,"Afternoon",IF(HOUR(Table2[[#This Row],[Order Time]])&lt;21,"Evening","Night")))</f>
        <v>Afternoon</v>
      </c>
      <c r="AM59" s="16" t="s">
        <v>29</v>
      </c>
    </row>
    <row r="60" spans="1:39" x14ac:dyDescent="0.25">
      <c r="A60" s="13" t="s">
        <v>327</v>
      </c>
      <c r="B60" s="4">
        <v>45574</v>
      </c>
      <c r="C60" s="2">
        <f>YEAR(Table2[[#This Row],[Invoice Date]])</f>
        <v>2024</v>
      </c>
      <c r="D60" s="2" t="str">
        <f>TEXT(Table2[[#This Row],[Invoice Date]],"mmm")</f>
        <v>Oct</v>
      </c>
      <c r="E60" s="2" t="str">
        <f>Table2[[#This Row],[Store_ID]]&amp;"-"&amp;Table2[[#This Row],[Year]]&amp;"-"&amp;Table2[[#This Row],[Month]]</f>
        <v>STR115-2024-Oct</v>
      </c>
      <c r="F60" s="2" t="s">
        <v>328</v>
      </c>
      <c r="G60" s="2" t="str">
        <f>_xlfn.XLOOKUP(Table2[[#This Row],[Customer_ID]],Table3[Customer_ID],Table3[Customer Name],"Not Found")</f>
        <v>Indira Naidu</v>
      </c>
      <c r="H60" s="2" t="str">
        <f>_xlfn.XLOOKUP(Table2[[#This Row],[Customer_ID]],Table3[Customer_ID],Table3[Gender],"Female")</f>
        <v>Female</v>
      </c>
      <c r="I60" s="2" t="str">
        <f>_xlfn.XLOOKUP(Table2[[#This Row],[Customer_ID]],Table3[Customer_ID],Table3[City],"Missing Memebership")</f>
        <v>Khammam</v>
      </c>
      <c r="J60" s="2" t="str">
        <f>_xlfn.XLOOKUP(Table2[[#This Row],[Customer_ID]],Table3[Customer_ID],Table3[State],"Karnataka")</f>
        <v>Telangana</v>
      </c>
      <c r="K60" s="2" t="str">
        <f>_xlfn.XLOOKUP(Table2[[#This Row],[Customer_ID]],Table3[Customer_ID],Table3[Membership],"Regular")</f>
        <v>Gold</v>
      </c>
      <c r="L60" s="2" t="s">
        <v>169</v>
      </c>
      <c r="M60" s="2" t="str">
        <f>_xlfn.XLOOKUP(Table2[[#This Row],[Product_ID]],Table4[Product_ID],Table4[Product_Name],"Not Found")</f>
        <v>Global Desi Kids Shorts Charcoal</v>
      </c>
      <c r="N60" s="2" t="str">
        <f>_xlfn.XLOOKUP(Table2[[#This Row],[Product_ID]],Table4[Product_ID],Table4[Category],"Not Found")</f>
        <v>Kids Wear</v>
      </c>
      <c r="O60" s="2" t="str">
        <f>_xlfn.XLOOKUP(Table2[[#This Row],[Product_ID]],Table4[Product_ID],Table4[Subcategory],"Not Found")</f>
        <v>Kids Shorts</v>
      </c>
      <c r="P60" s="2" t="str">
        <f>_xlfn.XLOOKUP(Table2[[#This Row],[Product_ID]],Table4[Product_ID],Table4[Brand],"Missing Brand")</f>
        <v>Global Desi</v>
      </c>
      <c r="Q60" s="2" t="s">
        <v>329</v>
      </c>
      <c r="R60" s="2" t="str">
        <f>_xlfn.XLOOKUP(Table2[[#This Row],[Store_ID]],Table6[Store_ID],Table6[Store Name],"Not Found")</f>
        <v>TrendMart Bengaluru Standard</v>
      </c>
      <c r="S60" s="2">
        <f>_xlfn.XLOOKUP(Table2[[#This Row],[Store_ID]],Table6[Store_ID],Table6[Monthly Target],"Missing Target")</f>
        <v>1500000</v>
      </c>
      <c r="T60" s="2" t="str">
        <f>_xlfn.XLOOKUP(Table2[[#This Row],[Store_ID]],Table6[Store_ID],Table6[Region],"Not Found")</f>
        <v>South Zone 2</v>
      </c>
      <c r="U60" s="2" t="s">
        <v>330</v>
      </c>
      <c r="V60" s="2" t="str">
        <f>_xlfn.XLOOKUP(Table2[[#This Row],[Employee_ID]],Table5[Employee_ID],Table5[Employee Name],"Not Found")</f>
        <v>Malini Gowda</v>
      </c>
      <c r="W60" s="2">
        <v>1</v>
      </c>
      <c r="X60" s="2">
        <v>678.49</v>
      </c>
      <c r="Y60" s="2">
        <v>25</v>
      </c>
      <c r="Z60" s="2">
        <v>169.62</v>
      </c>
      <c r="AA60" s="2">
        <v>5</v>
      </c>
      <c r="AB60" s="2">
        <v>25.44</v>
      </c>
      <c r="AC60" s="2">
        <v>534.30999999999995</v>
      </c>
      <c r="AD60" s="2">
        <v>499.31</v>
      </c>
      <c r="AE60" s="2">
        <f t="shared" si="1"/>
        <v>9.5599999999999419</v>
      </c>
      <c r="AF60" s="2" t="s">
        <v>25</v>
      </c>
      <c r="AG60" s="42">
        <f>IFERROR(Table2[[#This Row],[Profit]]/Table2[[#This Row],[Sales Amount]],0)</f>
        <v>1.7892234844940097E-2</v>
      </c>
      <c r="AH60" s="2" t="str">
        <f>TRIM(Table2[[#This Row],[Payment Modee]])</f>
        <v>UPI</v>
      </c>
      <c r="AI60" s="2" t="s">
        <v>26</v>
      </c>
      <c r="AJ60" s="2" t="s">
        <v>27</v>
      </c>
      <c r="AK60" s="2" t="s">
        <v>331</v>
      </c>
      <c r="AL60" s="16" t="str">
        <f>IF(HOUR(Table2[[#This Row],[Order Time]])&lt;12,"Morning",IF(HOUR(Table2[[#This Row],[Order Time]])&lt;17,"Afternoon",IF(HOUR(Table2[[#This Row],[Order Time]])&lt;21,"Evening","Night")))</f>
        <v>Morning</v>
      </c>
      <c r="AM60" s="16" t="s">
        <v>29</v>
      </c>
    </row>
    <row r="61" spans="1:39" x14ac:dyDescent="0.25">
      <c r="A61" s="13" t="s">
        <v>332</v>
      </c>
      <c r="B61" s="4">
        <v>45714</v>
      </c>
      <c r="C61" s="2">
        <f>YEAR(Table2[[#This Row],[Invoice Date]])</f>
        <v>2025</v>
      </c>
      <c r="D61" s="2" t="str">
        <f>TEXT(Table2[[#This Row],[Invoice Date]],"mmm")</f>
        <v>Feb</v>
      </c>
      <c r="E61" s="2" t="str">
        <f>Table2[[#This Row],[Store_ID]]&amp;"-"&amp;Table2[[#This Row],[Year]]&amp;"-"&amp;Table2[[#This Row],[Month]]</f>
        <v>STR073-2025-Feb</v>
      </c>
      <c r="F61" s="2" t="s">
        <v>333</v>
      </c>
      <c r="G61" s="2" t="str">
        <f>_xlfn.XLOOKUP(Table2[[#This Row],[Customer_ID]],Table3[Customer_ID],Table3[Customer Name],"Not Found")</f>
        <v>Hariharan Menon</v>
      </c>
      <c r="H61" s="2" t="str">
        <f>_xlfn.XLOOKUP(Table2[[#This Row],[Customer_ID]],Table3[Customer_ID],Table3[Gender],"Female")</f>
        <v>Male</v>
      </c>
      <c r="I61" s="2" t="str">
        <f>_xlfn.XLOOKUP(Table2[[#This Row],[Customer_ID]],Table3[Customer_ID],Table3[City],"Missing Memebership")</f>
        <v>Hubballi</v>
      </c>
      <c r="J61" s="2" t="str">
        <f>_xlfn.XLOOKUP(Table2[[#This Row],[Customer_ID]],Table3[Customer_ID],Table3[State],"Karnataka")</f>
        <v>Karnataka</v>
      </c>
      <c r="K61" s="2" t="str">
        <f>_xlfn.XLOOKUP(Table2[[#This Row],[Customer_ID]],Table3[Customer_ID],Table3[Membership],"Regular")</f>
        <v>Platinum</v>
      </c>
      <c r="L61" s="2" t="s">
        <v>334</v>
      </c>
      <c r="M61" s="2" t="str">
        <f>_xlfn.XLOOKUP(Table2[[#This Row],[Product_ID]],Table4[Product_ID],Table4[Product_Name],"Not Found")</f>
        <v>Biba Bootcut Maroon</v>
      </c>
      <c r="N61" s="2" t="str">
        <f>_xlfn.XLOOKUP(Table2[[#This Row],[Product_ID]],Table4[Product_ID],Table4[Category],"Not Found")</f>
        <v>Women Jeans</v>
      </c>
      <c r="O61" s="2" t="str">
        <f>_xlfn.XLOOKUP(Table2[[#This Row],[Product_ID]],Table4[Product_ID],Table4[Subcategory],"Not Found")</f>
        <v>Bootcut</v>
      </c>
      <c r="P61" s="2" t="str">
        <f>_xlfn.XLOOKUP(Table2[[#This Row],[Product_ID]],Table4[Product_ID],Table4[Brand],"Missing Brand")</f>
        <v>Biba</v>
      </c>
      <c r="Q61" s="2" t="s">
        <v>248</v>
      </c>
      <c r="R61" s="2" t="str">
        <f>_xlfn.XLOOKUP(Table2[[#This Row],[Store_ID]],Table6[Store_ID],Table6[Store Name],"Not Found")</f>
        <v>TrendMart Thiruvananthapuram High Street</v>
      </c>
      <c r="S61" s="2">
        <f>_xlfn.XLOOKUP(Table2[[#This Row],[Store_ID]],Table6[Store_ID],Table6[Monthly Target],"Missing Target")</f>
        <v>2500000</v>
      </c>
      <c r="T61" s="2" t="str">
        <f>_xlfn.XLOOKUP(Table2[[#This Row],[Store_ID]],Table6[Store_ID],Table6[Region],"Not Found")</f>
        <v>South Zone 1</v>
      </c>
      <c r="U61" s="2" t="s">
        <v>283</v>
      </c>
      <c r="V61" s="2" t="str">
        <f>_xlfn.XLOOKUP(Table2[[#This Row],[Employee_ID]],Table5[Employee_ID],Table5[Employee Name],"Not Found")</f>
        <v>Priya Balasubramaniam</v>
      </c>
      <c r="W61" s="2">
        <v>3</v>
      </c>
      <c r="X61" s="2">
        <v>1326.98</v>
      </c>
      <c r="Y61" s="2">
        <v>5</v>
      </c>
      <c r="Z61" s="2">
        <v>199.05</v>
      </c>
      <c r="AA61" s="2">
        <v>12</v>
      </c>
      <c r="AB61" s="2">
        <v>453.83</v>
      </c>
      <c r="AC61" s="2">
        <v>4235.72</v>
      </c>
      <c r="AD61" s="2">
        <v>3220.35</v>
      </c>
      <c r="AE61" s="2">
        <f t="shared" si="1"/>
        <v>561.54000000000042</v>
      </c>
      <c r="AF61" s="2" t="s">
        <v>69</v>
      </c>
      <c r="AG61" s="42">
        <f>IFERROR(Table2[[#This Row],[Profit]]/Table2[[#This Row],[Sales Amount]],0)</f>
        <v>0.13257250243170002</v>
      </c>
      <c r="AH61" s="2" t="str">
        <f>TRIM(Table2[[#This Row],[Payment Modee]])</f>
        <v>Cash</v>
      </c>
      <c r="AI61" s="2" t="s">
        <v>26</v>
      </c>
      <c r="AJ61" s="2" t="s">
        <v>27</v>
      </c>
      <c r="AK61" s="2" t="s">
        <v>335</v>
      </c>
      <c r="AL61" s="16" t="str">
        <f>IF(HOUR(Table2[[#This Row],[Order Time]])&lt;12,"Morning",IF(HOUR(Table2[[#This Row],[Order Time]])&lt;17,"Afternoon",IF(HOUR(Table2[[#This Row],[Order Time]])&lt;21,"Evening","Night")))</f>
        <v>Evening</v>
      </c>
      <c r="AM61" s="16" t="s">
        <v>29</v>
      </c>
    </row>
    <row r="62" spans="1:39" x14ac:dyDescent="0.25">
      <c r="A62" s="13" t="s">
        <v>336</v>
      </c>
      <c r="B62" s="4">
        <v>45431</v>
      </c>
      <c r="C62" s="2">
        <f>YEAR(Table2[[#This Row],[Invoice Date]])</f>
        <v>2024</v>
      </c>
      <c r="D62" s="2" t="str">
        <f>TEXT(Table2[[#This Row],[Invoice Date]],"mmm")</f>
        <v>May</v>
      </c>
      <c r="E62" s="2" t="str">
        <f>Table2[[#This Row],[Store_ID]]&amp;"-"&amp;Table2[[#This Row],[Year]]&amp;"-"&amp;Table2[[#This Row],[Month]]</f>
        <v>STR023-2024-May</v>
      </c>
      <c r="F62" s="2" t="s">
        <v>337</v>
      </c>
      <c r="G62" s="2" t="str">
        <f>_xlfn.XLOOKUP(Table2[[#This Row],[Customer_ID]],Table3[Customer_ID],Table3[Customer Name],"Not Found")</f>
        <v>Lakshmi Subramaniam</v>
      </c>
      <c r="H62" s="2" t="str">
        <f>_xlfn.XLOOKUP(Table2[[#This Row],[Customer_ID]],Table3[Customer_ID],Table3[Gender],"Female")</f>
        <v>Female</v>
      </c>
      <c r="I62" s="2" t="str">
        <f>_xlfn.XLOOKUP(Table2[[#This Row],[Customer_ID]],Table3[Customer_ID],Table3[City],"Missing Memebership")</f>
        <v>Vijayawada</v>
      </c>
      <c r="J62" s="2" t="str">
        <f>_xlfn.XLOOKUP(Table2[[#This Row],[Customer_ID]],Table3[Customer_ID],Table3[State],"Karnataka")</f>
        <v>Andhra Pradesh</v>
      </c>
      <c r="K62" s="2" t="str">
        <f>_xlfn.XLOOKUP(Table2[[#This Row],[Customer_ID]],Table3[Customer_ID],Table3[Membership],"Regular")</f>
        <v>Platinum</v>
      </c>
      <c r="L62" s="2" t="s">
        <v>90</v>
      </c>
      <c r="M62" s="2" t="str">
        <f>_xlfn.XLOOKUP(Table2[[#This Row],[Product_ID]],Table4[Product_ID],Table4[Product_Name],"Not Found")</f>
        <v>Nike Shirt Dress Peach</v>
      </c>
      <c r="N62" s="2" t="str">
        <f>_xlfn.XLOOKUP(Table2[[#This Row],[Product_ID]],Table4[Product_ID],Table4[Category],"Not Found")</f>
        <v>Women Dresses</v>
      </c>
      <c r="O62" s="2" t="str">
        <f>_xlfn.XLOOKUP(Table2[[#This Row],[Product_ID]],Table4[Product_ID],Table4[Subcategory],"Not Found")</f>
        <v>Shirt Dress</v>
      </c>
      <c r="P62" s="2" t="str">
        <f>_xlfn.XLOOKUP(Table2[[#This Row],[Product_ID]],Table4[Product_ID],Table4[Brand],"Missing Brand")</f>
        <v>Nike</v>
      </c>
      <c r="Q62" s="2" t="s">
        <v>338</v>
      </c>
      <c r="R62" s="2" t="str">
        <f>_xlfn.XLOOKUP(Table2[[#This Row],[Store_ID]],Table6[Store_ID],Table6[Store Name],"Not Found")</f>
        <v>TrendMart Thoothukudi High Street</v>
      </c>
      <c r="S62" s="2">
        <f>_xlfn.XLOOKUP(Table2[[#This Row],[Store_ID]],Table6[Store_ID],Table6[Monthly Target],"Missing Target")</f>
        <v>2000000</v>
      </c>
      <c r="T62" s="2" t="str">
        <f>_xlfn.XLOOKUP(Table2[[#This Row],[Store_ID]],Table6[Store_ID],Table6[Region],"Not Found")</f>
        <v>South Zone 1</v>
      </c>
      <c r="U62" s="2" t="s">
        <v>187</v>
      </c>
      <c r="V62" s="2" t="str">
        <f>_xlfn.XLOOKUP(Table2[[#This Row],[Employee_ID]],Table5[Employee_ID],Table5[Employee Name],"Not Found")</f>
        <v>Ganapathy Naidu</v>
      </c>
      <c r="W62" s="2">
        <v>2</v>
      </c>
      <c r="X62" s="2">
        <v>1934.51</v>
      </c>
      <c r="Y62" s="2">
        <v>25</v>
      </c>
      <c r="Z62" s="2">
        <v>967.25</v>
      </c>
      <c r="AA62" s="2">
        <v>12</v>
      </c>
      <c r="AB62" s="2">
        <v>348.21</v>
      </c>
      <c r="AC62" s="2">
        <v>3249.98</v>
      </c>
      <c r="AD62" s="2">
        <v>2799.7</v>
      </c>
      <c r="AE62" s="2">
        <f t="shared" si="1"/>
        <v>102.07000000000022</v>
      </c>
      <c r="AF62" s="2" t="s">
        <v>25</v>
      </c>
      <c r="AG62" s="42">
        <f>IFERROR(Table2[[#This Row],[Profit]]/Table2[[#This Row],[Sales Amount]],0)</f>
        <v>3.1406347115982322E-2</v>
      </c>
      <c r="AH62" s="2" t="str">
        <f>TRIM(Table2[[#This Row],[Payment Modee]])</f>
        <v>UPI</v>
      </c>
      <c r="AI62" s="2" t="s">
        <v>26</v>
      </c>
      <c r="AJ62" s="2" t="s">
        <v>27</v>
      </c>
      <c r="AK62" s="2" t="s">
        <v>339</v>
      </c>
      <c r="AL62" s="16" t="str">
        <f>IF(HOUR(Table2[[#This Row],[Order Time]])&lt;12,"Morning",IF(HOUR(Table2[[#This Row],[Order Time]])&lt;17,"Afternoon",IF(HOUR(Table2[[#This Row],[Order Time]])&lt;21,"Evening","Night")))</f>
        <v>Evening</v>
      </c>
      <c r="AM62" s="16" t="s">
        <v>38</v>
      </c>
    </row>
    <row r="63" spans="1:39" x14ac:dyDescent="0.25">
      <c r="A63" s="13" t="s">
        <v>340</v>
      </c>
      <c r="B63" s="4">
        <v>45565</v>
      </c>
      <c r="C63" s="2">
        <f>YEAR(Table2[[#This Row],[Invoice Date]])</f>
        <v>2024</v>
      </c>
      <c r="D63" s="2" t="str">
        <f>TEXT(Table2[[#This Row],[Invoice Date]],"mmm")</f>
        <v>Sep</v>
      </c>
      <c r="E63" s="2" t="str">
        <f>Table2[[#This Row],[Store_ID]]&amp;"-"&amp;Table2[[#This Row],[Year]]&amp;"-"&amp;Table2[[#This Row],[Month]]</f>
        <v>STR087-2024-Sep</v>
      </c>
      <c r="F63" s="2" t="s">
        <v>341</v>
      </c>
      <c r="G63" s="2" t="str">
        <f>_xlfn.XLOOKUP(Table2[[#This Row],[Customer_ID]],Table3[Customer_ID],Table3[Customer Name],"Not Found")</f>
        <v>Pallavi Natarajan</v>
      </c>
      <c r="H63" s="2" t="str">
        <f>_xlfn.XLOOKUP(Table2[[#This Row],[Customer_ID]],Table3[Customer_ID],Table3[Gender],"Female")</f>
        <v>Female</v>
      </c>
      <c r="I63" s="2" t="str">
        <f>_xlfn.XLOOKUP(Table2[[#This Row],[Customer_ID]],Table3[Customer_ID],Table3[City],"Missing Memebership")</f>
        <v>Tirupati</v>
      </c>
      <c r="J63" s="2" t="str">
        <f>_xlfn.XLOOKUP(Table2[[#This Row],[Customer_ID]],Table3[Customer_ID],Table3[State],"Karnataka")</f>
        <v>Andhra Pradesh</v>
      </c>
      <c r="K63" s="2" t="str">
        <f>_xlfn.XLOOKUP(Table2[[#This Row],[Customer_ID]],Table3[Customer_ID],Table3[Membership],"Regular")</f>
        <v>Silver</v>
      </c>
      <c r="L63" s="2" t="s">
        <v>342</v>
      </c>
      <c r="M63" s="2" t="str">
        <f>_xlfn.XLOOKUP(Table2[[#This Row],[Product_ID]],Table4[Product_ID],Table4[Product_Name],"Not Found")</f>
        <v>Bata Digital Watch White</v>
      </c>
      <c r="N63" s="2" t="str">
        <f>_xlfn.XLOOKUP(Table2[[#This Row],[Product_ID]],Table4[Product_ID],Table4[Category],"Not Found")</f>
        <v>Watches</v>
      </c>
      <c r="O63" s="2" t="str">
        <f>_xlfn.XLOOKUP(Table2[[#This Row],[Product_ID]],Table4[Product_ID],Table4[Subcategory],"Not Found")</f>
        <v>Digital Watch</v>
      </c>
      <c r="P63" s="2" t="str">
        <f>_xlfn.XLOOKUP(Table2[[#This Row],[Product_ID]],Table4[Product_ID],Table4[Brand],"Missing Brand")</f>
        <v>Bata</v>
      </c>
      <c r="Q63" s="2" t="s">
        <v>343</v>
      </c>
      <c r="R63" s="2" t="str">
        <f>_xlfn.XLOOKUP(Table2[[#This Row],[Store_ID]],Table6[Store_ID],Table6[Store Name],"Not Found")</f>
        <v>TrendMart Salem Outlet</v>
      </c>
      <c r="S63" s="2">
        <f>_xlfn.XLOOKUP(Table2[[#This Row],[Store_ID]],Table6[Store_ID],Table6[Monthly Target],"Missing Target")</f>
        <v>2000000</v>
      </c>
      <c r="T63" s="2" t="str">
        <f>_xlfn.XLOOKUP(Table2[[#This Row],[Store_ID]],Table6[Store_ID],Table6[Region],"Not Found")</f>
        <v>South Zone 1</v>
      </c>
      <c r="U63" s="2" t="s">
        <v>75</v>
      </c>
      <c r="V63" s="2" t="str">
        <f>_xlfn.XLOOKUP(Table2[[#This Row],[Employee_ID]],Table5[Employee_ID],Table5[Employee Name],"Not Found")</f>
        <v>Chandran Krishnan</v>
      </c>
      <c r="W63" s="2">
        <v>1</v>
      </c>
      <c r="X63" s="2">
        <v>4970.6000000000004</v>
      </c>
      <c r="Y63" s="2">
        <v>5</v>
      </c>
      <c r="Z63" s="2">
        <v>248.53</v>
      </c>
      <c r="AA63" s="2">
        <v>12</v>
      </c>
      <c r="AB63" s="2">
        <v>566.65</v>
      </c>
      <c r="AC63" s="2">
        <v>5288.72</v>
      </c>
      <c r="AD63" s="2">
        <v>3748.71</v>
      </c>
      <c r="AE63" s="2">
        <f t="shared" si="1"/>
        <v>973.36000000000024</v>
      </c>
      <c r="AF63" s="2" t="s">
        <v>25</v>
      </c>
      <c r="AG63" s="42">
        <f>IFERROR(Table2[[#This Row],[Profit]]/Table2[[#This Row],[Sales Amount]],0)</f>
        <v>0.18404453251448369</v>
      </c>
      <c r="AH63" s="2" t="str">
        <f>TRIM(Table2[[#This Row],[Payment Modee]])</f>
        <v>UPI</v>
      </c>
      <c r="AI63" s="2" t="s">
        <v>36</v>
      </c>
      <c r="AJ63" s="2" t="s">
        <v>27</v>
      </c>
      <c r="AK63" s="2" t="s">
        <v>344</v>
      </c>
      <c r="AL63" s="16" t="str">
        <f>IF(HOUR(Table2[[#This Row],[Order Time]])&lt;12,"Morning",IF(HOUR(Table2[[#This Row],[Order Time]])&lt;17,"Afternoon",IF(HOUR(Table2[[#This Row],[Order Time]])&lt;21,"Evening","Night")))</f>
        <v>Night</v>
      </c>
      <c r="AM63" s="16" t="s">
        <v>29</v>
      </c>
    </row>
    <row r="64" spans="1:39" x14ac:dyDescent="0.25">
      <c r="A64" s="13" t="s">
        <v>345</v>
      </c>
      <c r="B64" s="4">
        <v>45573</v>
      </c>
      <c r="C64" s="2">
        <f>YEAR(Table2[[#This Row],[Invoice Date]])</f>
        <v>2024</v>
      </c>
      <c r="D64" s="2" t="str">
        <f>TEXT(Table2[[#This Row],[Invoice Date]],"mmm")</f>
        <v>Oct</v>
      </c>
      <c r="E64" s="2" t="str">
        <f>Table2[[#This Row],[Store_ID]]&amp;"-"&amp;Table2[[#This Row],[Year]]&amp;"-"&amp;Table2[[#This Row],[Month]]</f>
        <v>STR018-2024-Oct</v>
      </c>
      <c r="F64" s="2" t="s">
        <v>346</v>
      </c>
      <c r="G64" s="2" t="str">
        <f>_xlfn.XLOOKUP(Table2[[#This Row],[Customer_ID]],Table3[Customer_ID],Table3[Customer Name],"Not Found")</f>
        <v>Dhanya Naicker</v>
      </c>
      <c r="H64" s="2" t="str">
        <f>_xlfn.XLOOKUP(Table2[[#This Row],[Customer_ID]],Table3[Customer_ID],Table3[Gender],"Female")</f>
        <v>Female</v>
      </c>
      <c r="I64" s="2" t="str">
        <f>_xlfn.XLOOKUP(Table2[[#This Row],[Customer_ID]],Table3[Customer_ID],Table3[City],"Missing Memebership")</f>
        <v>Khammam</v>
      </c>
      <c r="J64" s="2" t="str">
        <f>_xlfn.XLOOKUP(Table2[[#This Row],[Customer_ID]],Table3[Customer_ID],Table3[State],"Karnataka")</f>
        <v>Telangana</v>
      </c>
      <c r="K64" s="2" t="str">
        <f>_xlfn.XLOOKUP(Table2[[#This Row],[Customer_ID]],Table3[Customer_ID],Table3[Membership],"Regular")</f>
        <v>Gold</v>
      </c>
      <c r="L64" s="2" t="s">
        <v>347</v>
      </c>
      <c r="M64" s="2" t="str">
        <f>_xlfn.XLOOKUP(Table2[[#This Row],[Product_ID]],Table4[Product_ID],Table4[Product_Name],"Not Found")</f>
        <v>Louis Philippe Formal Trouser Olive</v>
      </c>
      <c r="N64" s="2" t="str">
        <f>_xlfn.XLOOKUP(Table2[[#This Row],[Product_ID]],Table4[Product_ID],Table4[Category],"Not Found")</f>
        <v>Men Trousers</v>
      </c>
      <c r="O64" s="2" t="str">
        <f>_xlfn.XLOOKUP(Table2[[#This Row],[Product_ID]],Table4[Product_ID],Table4[Subcategory],"Not Found")</f>
        <v>Formal Trouser</v>
      </c>
      <c r="P64" s="2" t="str">
        <f>_xlfn.XLOOKUP(Table2[[#This Row],[Product_ID]],Table4[Product_ID],Table4[Brand],"Missing Brand")</f>
        <v>Louis Philippe</v>
      </c>
      <c r="Q64" s="2" t="s">
        <v>348</v>
      </c>
      <c r="R64" s="2" t="str">
        <f>_xlfn.XLOOKUP(Table2[[#This Row],[Store_ID]],Table6[Store_ID],Table6[Store Name],"Not Found")</f>
        <v>TrendMart Visakhapatnam High Street</v>
      </c>
      <c r="S64" s="2">
        <f>_xlfn.XLOOKUP(Table2[[#This Row],[Store_ID]],Table6[Store_ID],Table6[Monthly Target],"Missing Target")</f>
        <v>2000000</v>
      </c>
      <c r="T64" s="2" t="str">
        <f>_xlfn.XLOOKUP(Table2[[#This Row],[Store_ID]],Table6[Store_ID],Table6[Region],"Not Found")</f>
        <v>South Zone 3</v>
      </c>
      <c r="U64" s="2" t="s">
        <v>349</v>
      </c>
      <c r="V64" s="2" t="str">
        <f>_xlfn.XLOOKUP(Table2[[#This Row],[Employee_ID]],Table5[Employee_ID],Table5[Employee Name],"Not Found")</f>
        <v>Chitra Bhat</v>
      </c>
      <c r="W64" s="2">
        <v>3</v>
      </c>
      <c r="X64" s="2">
        <v>1261.48</v>
      </c>
      <c r="Y64" s="2">
        <v>5</v>
      </c>
      <c r="Z64" s="2">
        <v>189.22</v>
      </c>
      <c r="AA64" s="2">
        <v>12</v>
      </c>
      <c r="AB64" s="2">
        <v>431.43</v>
      </c>
      <c r="AC64" s="2">
        <v>4026.65</v>
      </c>
      <c r="AD64" s="2">
        <v>2735.52</v>
      </c>
      <c r="AE64" s="2">
        <f t="shared" si="1"/>
        <v>859.7</v>
      </c>
      <c r="AF64" s="2" t="s">
        <v>56</v>
      </c>
      <c r="AG64" s="42">
        <f>IFERROR(Table2[[#This Row],[Profit]]/Table2[[#This Row],[Sales Amount]],0)</f>
        <v>0.21350253933170255</v>
      </c>
      <c r="AH64" s="2" t="str">
        <f>TRIM(Table2[[#This Row],[Payment Modee]])</f>
        <v>Credit Card</v>
      </c>
      <c r="AI64" s="2" t="s">
        <v>26</v>
      </c>
      <c r="AJ64" s="2" t="s">
        <v>197</v>
      </c>
      <c r="AK64" s="2" t="s">
        <v>350</v>
      </c>
      <c r="AL64" s="16" t="str">
        <f>IF(HOUR(Table2[[#This Row],[Order Time]])&lt;12,"Morning",IF(HOUR(Table2[[#This Row],[Order Time]])&lt;17,"Afternoon",IF(HOUR(Table2[[#This Row],[Order Time]])&lt;21,"Evening","Night")))</f>
        <v>Evening</v>
      </c>
      <c r="AM64" s="16" t="s">
        <v>29</v>
      </c>
    </row>
    <row r="65" spans="1:39" x14ac:dyDescent="0.25">
      <c r="A65" s="13" t="s">
        <v>351</v>
      </c>
      <c r="B65" s="4">
        <v>45507</v>
      </c>
      <c r="C65" s="2">
        <f>YEAR(Table2[[#This Row],[Invoice Date]])</f>
        <v>2024</v>
      </c>
      <c r="D65" s="2" t="str">
        <f>TEXT(Table2[[#This Row],[Invoice Date]],"mmm")</f>
        <v>Aug</v>
      </c>
      <c r="E65" s="2" t="str">
        <f>Table2[[#This Row],[Store_ID]]&amp;"-"&amp;Table2[[#This Row],[Year]]&amp;"-"&amp;Table2[[#This Row],[Month]]</f>
        <v>STR108-2024-Aug</v>
      </c>
      <c r="F65" s="2" t="s">
        <v>352</v>
      </c>
      <c r="G65" s="2" t="str">
        <f>_xlfn.XLOOKUP(Table2[[#This Row],[Customer_ID]],Table3[Customer_ID],Table3[Customer Name],"Not Found")</f>
        <v>Tejaswini Murthy</v>
      </c>
      <c r="H65" s="2" t="str">
        <f>_xlfn.XLOOKUP(Table2[[#This Row],[Customer_ID]],Table3[Customer_ID],Table3[Gender],"Female")</f>
        <v>Female</v>
      </c>
      <c r="I65" s="2" t="str">
        <f>_xlfn.XLOOKUP(Table2[[#This Row],[Customer_ID]],Table3[Customer_ID],Table3[City],"Missing Memebership")</f>
        <v>Guntur</v>
      </c>
      <c r="J65" s="2" t="str">
        <f>_xlfn.XLOOKUP(Table2[[#This Row],[Customer_ID]],Table3[Customer_ID],Table3[State],"Karnataka")</f>
        <v>Andhra Pradesh</v>
      </c>
      <c r="K65" s="2" t="str">
        <f>_xlfn.XLOOKUP(Table2[[#This Row],[Customer_ID]],Table3[Customer_ID],Table3[Membership],"Regular")</f>
        <v>Regular</v>
      </c>
      <c r="L65" s="2" t="s">
        <v>353</v>
      </c>
      <c r="M65" s="2" t="str">
        <f>_xlfn.XLOOKUP(Table2[[#This Row],[Product_ID]],Table4[Product_ID],Table4[Product_Name],"Not Found")</f>
        <v>Fabindia Straight Kurti Olive</v>
      </c>
      <c r="N65" s="2" t="str">
        <f>_xlfn.XLOOKUP(Table2[[#This Row],[Product_ID]],Table4[Product_ID],Table4[Category],"Not Found")</f>
        <v>Women Kurtis</v>
      </c>
      <c r="O65" s="2" t="str">
        <f>_xlfn.XLOOKUP(Table2[[#This Row],[Product_ID]],Table4[Product_ID],Table4[Subcategory],"Not Found")</f>
        <v>Straight Kurti</v>
      </c>
      <c r="P65" s="2" t="str">
        <f>_xlfn.XLOOKUP(Table2[[#This Row],[Product_ID]],Table4[Product_ID],Table4[Brand],"Missing Brand")</f>
        <v>Fabindia</v>
      </c>
      <c r="Q65" s="2" t="s">
        <v>236</v>
      </c>
      <c r="R65" s="2" t="str">
        <f>_xlfn.XLOOKUP(Table2[[#This Row],[Store_ID]],Table6[Store_ID],Table6[Store Name],"Not Found")</f>
        <v>TrendMart Kozhikode High Street</v>
      </c>
      <c r="S65" s="2">
        <f>_xlfn.XLOOKUP(Table2[[#This Row],[Store_ID]],Table6[Store_ID],Table6[Monthly Target],"Missing Target")</f>
        <v>2500000</v>
      </c>
      <c r="T65" s="2" t="str">
        <f>_xlfn.XLOOKUP(Table2[[#This Row],[Store_ID]],Table6[Store_ID],Table6[Region],"Not Found")</f>
        <v>South Zone 1</v>
      </c>
      <c r="U65" s="2" t="s">
        <v>62</v>
      </c>
      <c r="V65" s="2" t="str">
        <f>_xlfn.XLOOKUP(Table2[[#This Row],[Employee_ID]],Table5[Employee_ID],Table5[Employee Name],"Not Found")</f>
        <v>Rahul Krishnan</v>
      </c>
      <c r="W65" s="2">
        <v>2</v>
      </c>
      <c r="X65" s="2">
        <v>840.59</v>
      </c>
      <c r="Y65" s="2">
        <v>0</v>
      </c>
      <c r="Z65" s="2">
        <v>0</v>
      </c>
      <c r="AA65" s="2">
        <v>5</v>
      </c>
      <c r="AB65" s="2">
        <v>84.06</v>
      </c>
      <c r="AC65" s="2">
        <v>1765.24</v>
      </c>
      <c r="AD65" s="2">
        <v>1142.18</v>
      </c>
      <c r="AE65" s="2">
        <f t="shared" si="1"/>
        <v>539</v>
      </c>
      <c r="AF65" s="2" t="s">
        <v>25</v>
      </c>
      <c r="AG65" s="42">
        <f>IFERROR(Table2[[#This Row],[Profit]]/Table2[[#This Row],[Sales Amount]],0)</f>
        <v>0.30534091681584374</v>
      </c>
      <c r="AH65" s="2" t="str">
        <f>TRIM(Table2[[#This Row],[Payment Modee]])</f>
        <v>UPI</v>
      </c>
      <c r="AI65" s="2" t="s">
        <v>36</v>
      </c>
      <c r="AJ65" s="2" t="s">
        <v>27</v>
      </c>
      <c r="AK65" s="2" t="s">
        <v>354</v>
      </c>
      <c r="AL65" s="16" t="str">
        <f>IF(HOUR(Table2[[#This Row],[Order Time]])&lt;12,"Morning",IF(HOUR(Table2[[#This Row],[Order Time]])&lt;17,"Afternoon",IF(HOUR(Table2[[#This Row],[Order Time]])&lt;21,"Evening","Night")))</f>
        <v>Morning</v>
      </c>
      <c r="AM65" s="16" t="s">
        <v>38</v>
      </c>
    </row>
    <row r="66" spans="1:39" x14ac:dyDescent="0.25">
      <c r="A66" s="13" t="s">
        <v>355</v>
      </c>
      <c r="B66" s="4">
        <v>45683</v>
      </c>
      <c r="C66" s="2">
        <f>YEAR(Table2[[#This Row],[Invoice Date]])</f>
        <v>2025</v>
      </c>
      <c r="D66" s="2" t="str">
        <f>TEXT(Table2[[#This Row],[Invoice Date]],"mmm")</f>
        <v>Jan</v>
      </c>
      <c r="E66" s="2" t="str">
        <f>Table2[[#This Row],[Store_ID]]&amp;"-"&amp;Table2[[#This Row],[Year]]&amp;"-"&amp;Table2[[#This Row],[Month]]</f>
        <v>STR093-2025-Jan</v>
      </c>
      <c r="F66" s="2" t="s">
        <v>168</v>
      </c>
      <c r="G66" s="2" t="str">
        <f>_xlfn.XLOOKUP(Table2[[#This Row],[Customer_ID]],Table3[Customer_ID],Table3[Customer Name],"Not Found")</f>
        <v>Haritha Chettiar</v>
      </c>
      <c r="H66" s="2" t="str">
        <f>_xlfn.XLOOKUP(Table2[[#This Row],[Customer_ID]],Table3[Customer_ID],Table3[Gender],"Female")</f>
        <v>Female</v>
      </c>
      <c r="I66" s="2" t="str">
        <f>_xlfn.XLOOKUP(Table2[[#This Row],[Customer_ID]],Table3[Customer_ID],Table3[City],"Missing Memebership")</f>
        <v>Guntur</v>
      </c>
      <c r="J66" s="2" t="str">
        <f>_xlfn.XLOOKUP(Table2[[#This Row],[Customer_ID]],Table3[Customer_ID],Table3[State],"Karnataka")</f>
        <v>Andhra Pradesh</v>
      </c>
      <c r="K66" s="2" t="str">
        <f>_xlfn.XLOOKUP(Table2[[#This Row],[Customer_ID]],Table3[Customer_ID],Table3[Membership],"Regular")</f>
        <v>Regular</v>
      </c>
      <c r="L66" s="2" t="s">
        <v>356</v>
      </c>
      <c r="M66" s="2" t="str">
        <f>_xlfn.XLOOKUP(Table2[[#This Row],[Product_ID]],Table4[Product_ID],Table4[Product_Name],"Not Found")</f>
        <v>Westside Cap Beige</v>
      </c>
      <c r="N66" s="2" t="str">
        <f>_xlfn.XLOOKUP(Table2[[#This Row],[Product_ID]],Table4[Product_ID],Table4[Category],"Not Found")</f>
        <v>Women Kurtis</v>
      </c>
      <c r="O66" s="2" t="str">
        <f>_xlfn.XLOOKUP(Table2[[#This Row],[Product_ID]],Table4[Product_ID],Table4[Subcategory],"Not Found")</f>
        <v>Anarkali Kurti</v>
      </c>
      <c r="P66" s="2" t="str">
        <f>_xlfn.XLOOKUP(Table2[[#This Row],[Product_ID]],Table4[Product_ID],Table4[Brand],"Missing Brand")</f>
        <v>Libas</v>
      </c>
      <c r="Q66" s="2" t="s">
        <v>357</v>
      </c>
      <c r="R66" s="2" t="str">
        <f>_xlfn.XLOOKUP(Table2[[#This Row],[Store_ID]],Table6[Store_ID],Table6[Store Name],"Not Found")</f>
        <v>TrendMart Thiruvananthapuram High Street</v>
      </c>
      <c r="S66" s="2">
        <f>_xlfn.XLOOKUP(Table2[[#This Row],[Store_ID]],Table6[Store_ID],Table6[Monthly Target],"Missing Target")</f>
        <v>1000000</v>
      </c>
      <c r="T66" s="2" t="str">
        <f>_xlfn.XLOOKUP(Table2[[#This Row],[Store_ID]],Table6[Store_ID],Table6[Region],"Not Found")</f>
        <v>South Zone 1</v>
      </c>
      <c r="U66" s="2" t="s">
        <v>24</v>
      </c>
      <c r="V66" s="2" t="str">
        <f>_xlfn.XLOOKUP(Table2[[#This Row],[Employee_ID]],Table5[Employee_ID],Table5[Employee Name],"Not Found")</f>
        <v>Manoj Ramachandran</v>
      </c>
      <c r="W66" s="2">
        <v>1</v>
      </c>
      <c r="X66" s="2">
        <v>893.2</v>
      </c>
      <c r="Y66" s="2">
        <v>25</v>
      </c>
      <c r="Z66" s="2">
        <v>223.3</v>
      </c>
      <c r="AA66" s="2">
        <v>5</v>
      </c>
      <c r="AB66" s="2">
        <v>33.49</v>
      </c>
      <c r="AC66" s="2">
        <v>703.39</v>
      </c>
      <c r="AD66" s="2">
        <v>568.05999999999995</v>
      </c>
      <c r="AE66" s="2">
        <f t="shared" ref="AE66:AE68" si="2">(AC66-AD66-AB66)</f>
        <v>101.84000000000003</v>
      </c>
      <c r="AF66" s="2" t="s">
        <v>69</v>
      </c>
      <c r="AG66" s="42">
        <f>IFERROR(Table2[[#This Row],[Profit]]/Table2[[#This Row],[Sales Amount]],0)</f>
        <v>0.14478454342541128</v>
      </c>
      <c r="AH66" s="2" t="str">
        <f>TRIM(Table2[[#This Row],[Payment Modee]])</f>
        <v>Cash</v>
      </c>
      <c r="AI66" s="2" t="s">
        <v>26</v>
      </c>
      <c r="AJ66" s="2" t="s">
        <v>27</v>
      </c>
      <c r="AK66" s="2" t="s">
        <v>358</v>
      </c>
      <c r="AL66" s="16" t="str">
        <f>IF(HOUR(Table2[[#This Row],[Order Time]])&lt;12,"Morning",IF(HOUR(Table2[[#This Row],[Order Time]])&lt;17,"Afternoon",IF(HOUR(Table2[[#This Row],[Order Time]])&lt;21,"Evening","Night")))</f>
        <v>Morning</v>
      </c>
      <c r="AM66" s="16" t="s">
        <v>38</v>
      </c>
    </row>
    <row r="67" spans="1:39" x14ac:dyDescent="0.25">
      <c r="A67" s="13" t="s">
        <v>359</v>
      </c>
      <c r="B67" s="4">
        <v>45596</v>
      </c>
      <c r="C67" s="2">
        <f>YEAR(Table2[[#This Row],[Invoice Date]])</f>
        <v>2024</v>
      </c>
      <c r="D67" s="2" t="str">
        <f>TEXT(Table2[[#This Row],[Invoice Date]],"mmm")</f>
        <v>Oct</v>
      </c>
      <c r="E67" s="2" t="str">
        <f>Table2[[#This Row],[Store_ID]]&amp;"-"&amp;Table2[[#This Row],[Year]]&amp;"-"&amp;Table2[[#This Row],[Month]]</f>
        <v>STR058-2024-Oct</v>
      </c>
      <c r="F67" s="2" t="s">
        <v>360</v>
      </c>
      <c r="G67" s="2" t="str">
        <f>_xlfn.XLOOKUP(Table2[[#This Row],[Customer_ID]],Table3[Customer_ID],Table3[Customer Name],"Not Found")</f>
        <v>Dinesh Bhat</v>
      </c>
      <c r="H67" s="2" t="str">
        <f>_xlfn.XLOOKUP(Table2[[#This Row],[Customer_ID]],Table3[Customer_ID],Table3[Gender],"Female")</f>
        <v>Male</v>
      </c>
      <c r="I67" s="2" t="str">
        <f>_xlfn.XLOOKUP(Table2[[#This Row],[Customer_ID]],Table3[Customer_ID],Table3[City],"Missing Memebership")</f>
        <v>Bengaluru</v>
      </c>
      <c r="J67" s="2" t="str">
        <f>_xlfn.XLOOKUP(Table2[[#This Row],[Customer_ID]],Table3[Customer_ID],Table3[State],"Karnataka")</f>
        <v>Karnataka</v>
      </c>
      <c r="K67" s="2" t="str">
        <f>_xlfn.XLOOKUP(Table2[[#This Row],[Customer_ID]],Table3[Customer_ID],Table3[Membership],"Regular")</f>
        <v>Regular</v>
      </c>
      <c r="L67" s="2" t="s">
        <v>90</v>
      </c>
      <c r="M67" s="2" t="str">
        <f>_xlfn.XLOOKUP(Table2[[#This Row],[Product_ID]],Table4[Product_ID],Table4[Product_Name],"Not Found")</f>
        <v>Nike Shirt Dress Peach</v>
      </c>
      <c r="N67" s="2" t="str">
        <f>_xlfn.XLOOKUP(Table2[[#This Row],[Product_ID]],Table4[Product_ID],Table4[Category],"Not Found")</f>
        <v>Women Dresses</v>
      </c>
      <c r="O67" s="2" t="str">
        <f>_xlfn.XLOOKUP(Table2[[#This Row],[Product_ID]],Table4[Product_ID],Table4[Subcategory],"Not Found")</f>
        <v>Shirt Dress</v>
      </c>
      <c r="P67" s="2" t="str">
        <f>_xlfn.XLOOKUP(Table2[[#This Row],[Product_ID]],Table4[Product_ID],Table4[Brand],"Missing Brand")</f>
        <v>Nike</v>
      </c>
      <c r="Q67" s="2" t="s">
        <v>54</v>
      </c>
      <c r="R67" s="2" t="str">
        <f>_xlfn.XLOOKUP(Table2[[#This Row],[Store_ID]],Table6[Store_ID],Table6[Store Name],"Not Found")</f>
        <v>TrendMart Thoothukudi Flagship</v>
      </c>
      <c r="S67" s="2">
        <f>_xlfn.XLOOKUP(Table2[[#This Row],[Store_ID]],Table6[Store_ID],Table6[Monthly Target],"Missing Target")</f>
        <v>1200000</v>
      </c>
      <c r="T67" s="2" t="str">
        <f>_xlfn.XLOOKUP(Table2[[#This Row],[Store_ID]],Table6[Store_ID],Table6[Region],"Not Found")</f>
        <v>South Zone 1</v>
      </c>
      <c r="U67" s="2" t="s">
        <v>62</v>
      </c>
      <c r="V67" s="2" t="str">
        <f>_xlfn.XLOOKUP(Table2[[#This Row],[Employee_ID]],Table5[Employee_ID],Table5[Employee Name],"Not Found")</f>
        <v>Rahul Krishnan</v>
      </c>
      <c r="W67" s="2">
        <v>2</v>
      </c>
      <c r="X67" s="2">
        <v>1667.74</v>
      </c>
      <c r="Y67" s="2">
        <v>0</v>
      </c>
      <c r="Z67" s="2">
        <v>0</v>
      </c>
      <c r="AA67" s="2">
        <v>12</v>
      </c>
      <c r="AB67" s="2">
        <v>400.26</v>
      </c>
      <c r="AC67" s="2">
        <v>3735.74</v>
      </c>
      <c r="AD67" s="2">
        <v>2799.7</v>
      </c>
      <c r="AE67" s="2">
        <f t="shared" si="2"/>
        <v>535.78</v>
      </c>
      <c r="AF67" s="2" t="s">
        <v>56</v>
      </c>
      <c r="AG67" s="42">
        <f>IFERROR(Table2[[#This Row],[Profit]]/Table2[[#This Row],[Sales Amount]],0)</f>
        <v>0.14342004529223126</v>
      </c>
      <c r="AH67" s="2" t="str">
        <f>TRIM(Table2[[#This Row],[Payment Modee]])</f>
        <v>Credit Card</v>
      </c>
      <c r="AI67" s="2" t="s">
        <v>36</v>
      </c>
      <c r="AJ67" s="2" t="s">
        <v>27</v>
      </c>
      <c r="AK67" s="2" t="s">
        <v>361</v>
      </c>
      <c r="AL67" s="16" t="str">
        <f>IF(HOUR(Table2[[#This Row],[Order Time]])&lt;12,"Morning",IF(HOUR(Table2[[#This Row],[Order Time]])&lt;17,"Afternoon",IF(HOUR(Table2[[#This Row],[Order Time]])&lt;21,"Evening","Night")))</f>
        <v>Afternoon</v>
      </c>
      <c r="AM67" s="16" t="s">
        <v>29</v>
      </c>
    </row>
    <row r="68" spans="1:39" x14ac:dyDescent="0.25">
      <c r="A68" s="13" t="s">
        <v>362</v>
      </c>
      <c r="B68" s="4">
        <v>45622</v>
      </c>
      <c r="C68" s="2">
        <f>YEAR(Table2[[#This Row],[Invoice Date]])</f>
        <v>2024</v>
      </c>
      <c r="D68" s="2" t="str">
        <f>TEXT(Table2[[#This Row],[Invoice Date]],"mmm")</f>
        <v>Nov</v>
      </c>
      <c r="E68" s="2" t="str">
        <f>Table2[[#This Row],[Store_ID]]&amp;"-"&amp;Table2[[#This Row],[Year]]&amp;"-"&amp;Table2[[#This Row],[Month]]</f>
        <v>STR100-2024-Nov</v>
      </c>
      <c r="F68" s="2" t="s">
        <v>363</v>
      </c>
      <c r="G68" s="2" t="str">
        <f>_xlfn.XLOOKUP(Table2[[#This Row],[Customer_ID]],Table3[Customer_ID],Table3[Customer Name],"Not Found")</f>
        <v>Pandian Venkatesan</v>
      </c>
      <c r="H68" s="2" t="str">
        <f>_xlfn.XLOOKUP(Table2[[#This Row],[Customer_ID]],Table3[Customer_ID],Table3[Gender],"Female")</f>
        <v>Male</v>
      </c>
      <c r="I68" s="2" t="str">
        <f>_xlfn.XLOOKUP(Table2[[#This Row],[Customer_ID]],Table3[Customer_ID],Table3[City],"Missing Memebership")</f>
        <v>Kalaburagi</v>
      </c>
      <c r="J68" s="2" t="str">
        <f>_xlfn.XLOOKUP(Table2[[#This Row],[Customer_ID]],Table3[Customer_ID],Table3[State],"Karnataka")</f>
        <v>Karnataka</v>
      </c>
      <c r="K68" s="2" t="str">
        <f>_xlfn.XLOOKUP(Table2[[#This Row],[Customer_ID]],Table3[Customer_ID],Table3[Membership],"Regular")</f>
        <v>Silver</v>
      </c>
      <c r="L68" s="2" t="s">
        <v>257</v>
      </c>
      <c r="M68" s="2" t="str">
        <f>_xlfn.XLOOKUP(Table2[[#This Row],[Product_ID]],Table4[Product_ID],Table4[Product_Name],"Not Found")</f>
        <v>Sonata Girls Frock Cream</v>
      </c>
      <c r="N68" s="2" t="str">
        <f>_xlfn.XLOOKUP(Table2[[#This Row],[Product_ID]],Table4[Product_ID],Table4[Category],"Not Found")</f>
        <v>Kids Wear</v>
      </c>
      <c r="O68" s="2" t="str">
        <f>_xlfn.XLOOKUP(Table2[[#This Row],[Product_ID]],Table4[Product_ID],Table4[Subcategory],"Not Found")</f>
        <v>Kids T-Shirt</v>
      </c>
      <c r="P68" s="2" t="str">
        <f>_xlfn.XLOOKUP(Table2[[#This Row],[Product_ID]],Table4[Product_ID],Table4[Brand],"Missing Brand")</f>
        <v>Jack &amp; Jones</v>
      </c>
      <c r="Q68" s="2" t="s">
        <v>364</v>
      </c>
      <c r="R68" s="2" t="str">
        <f>_xlfn.XLOOKUP(Table2[[#This Row],[Store_ID]],Table6[Store_ID],Table6[Store Name],"Not Found")</f>
        <v>TrendMart Hubballi Standard</v>
      </c>
      <c r="S68" s="2">
        <f>_xlfn.XLOOKUP(Table2[[#This Row],[Store_ID]],Table6[Store_ID],Table6[Monthly Target],"Missing Target")</f>
        <v>2500000</v>
      </c>
      <c r="T68" s="2" t="str">
        <f>_xlfn.XLOOKUP(Table2[[#This Row],[Store_ID]],Table6[Store_ID],Table6[Region],"Not Found")</f>
        <v>South Zone 2</v>
      </c>
      <c r="U68" s="2" t="s">
        <v>181</v>
      </c>
      <c r="V68" s="2" t="str">
        <f>_xlfn.XLOOKUP(Table2[[#This Row],[Employee_ID]],Table5[Employee_ID],Table5[Employee Name],"Not Found")</f>
        <v>Dhruv Mishra</v>
      </c>
      <c r="W68" s="2">
        <v>1</v>
      </c>
      <c r="X68" s="2">
        <v>640.02</v>
      </c>
      <c r="Y68" s="2">
        <v>25</v>
      </c>
      <c r="Z68" s="2">
        <v>160</v>
      </c>
      <c r="AA68" s="2">
        <v>5</v>
      </c>
      <c r="AB68" s="2">
        <v>24</v>
      </c>
      <c r="AC68" s="2">
        <v>504.02</v>
      </c>
      <c r="AD68" s="2">
        <v>413.39</v>
      </c>
      <c r="AE68" s="2">
        <f t="shared" si="2"/>
        <v>66.63</v>
      </c>
      <c r="AF68" s="2" t="s">
        <v>69</v>
      </c>
      <c r="AG68" s="42">
        <f>IFERROR(Table2[[#This Row],[Profit]]/Table2[[#This Row],[Sales Amount]],0)</f>
        <v>0.13219713503432404</v>
      </c>
      <c r="AH68" s="2" t="str">
        <f>TRIM(Table2[[#This Row],[Payment Modee]])</f>
        <v>Cash</v>
      </c>
      <c r="AI68" s="2" t="s">
        <v>36</v>
      </c>
      <c r="AJ68" s="2" t="s">
        <v>27</v>
      </c>
      <c r="AK68" s="2" t="s">
        <v>365</v>
      </c>
      <c r="AL68" s="16" t="str">
        <f>IF(HOUR(Table2[[#This Row],[Order Time]])&lt;12,"Morning",IF(HOUR(Table2[[#This Row],[Order Time]])&lt;17,"Afternoon",IF(HOUR(Table2[[#This Row],[Order Time]])&lt;21,"Evening","Night")))</f>
        <v>Afternoon</v>
      </c>
      <c r="AM68" s="16" t="s">
        <v>29</v>
      </c>
    </row>
    <row r="69" spans="1:39" x14ac:dyDescent="0.25">
      <c r="A69" s="14" t="s">
        <v>9167</v>
      </c>
      <c r="B69" s="8">
        <v>45541</v>
      </c>
      <c r="C69" s="7">
        <f>YEAR(Table2[[#This Row],[Invoice Date]])</f>
        <v>2024</v>
      </c>
      <c r="D69" s="7" t="str">
        <f>TEXT(Table2[[#This Row],[Invoice Date]],"mmm")</f>
        <v>Sep</v>
      </c>
      <c r="E69" s="7" t="str">
        <f>Table2[[#This Row],[Store_ID]]&amp;"-"&amp;Table2[[#This Row],[Year]]&amp;"-"&amp;Table2[[#This Row],[Month]]</f>
        <v>STR112-2024-Sep</v>
      </c>
      <c r="F69" s="7" t="s">
        <v>366</v>
      </c>
      <c r="G69" s="7" t="str">
        <f>_xlfn.XLOOKUP(Table2[[#This Row],[Customer_ID]],Table3[Customer_ID],Table3[Customer Name],"Not Found")</f>
        <v>Feroz Naicker</v>
      </c>
      <c r="H69" s="7" t="str">
        <f>_xlfn.XLOOKUP(Table2[[#This Row],[Customer_ID]],Table3[Customer_ID],Table3[Gender],"Female")</f>
        <v>Male</v>
      </c>
      <c r="I69" s="7" t="str">
        <f>_xlfn.XLOOKUP(Table2[[#This Row],[Customer_ID]],Table3[Customer_ID],Table3[City],"Missing Memebership")</f>
        <v>Guntur</v>
      </c>
      <c r="J69" s="7" t="str">
        <f>_xlfn.XLOOKUP(Table2[[#This Row],[Customer_ID]],Table3[Customer_ID],Table3[State],"Karnataka")</f>
        <v>Andhra Pradesh</v>
      </c>
      <c r="K69" s="7" t="str">
        <f>_xlfn.XLOOKUP(Table2[[#This Row],[Customer_ID]],Table3[Customer_ID],Table3[Membership],"Regular")</f>
        <v>Silver</v>
      </c>
      <c r="L69" s="7" t="s">
        <v>367</v>
      </c>
      <c r="M69" s="7" t="str">
        <f>_xlfn.XLOOKUP(Table2[[#This Row],[Product_ID]],Table4[Product_ID],Table4[Product_Name],"Not Found")</f>
        <v>Jack &amp; Jones Maxi Dress Maroon</v>
      </c>
      <c r="N69" s="7" t="str">
        <f>_xlfn.XLOOKUP(Table2[[#This Row],[Product_ID]],Table4[Product_ID],Table4[Category],"Not Found")</f>
        <v>Women Dresses</v>
      </c>
      <c r="O69" s="7" t="str">
        <f>_xlfn.XLOOKUP(Table2[[#This Row],[Product_ID]],Table4[Product_ID],Table4[Subcategory],"Not Found")</f>
        <v>Maxi Dress</v>
      </c>
      <c r="P69" s="7" t="str">
        <f>_xlfn.XLOOKUP(Table2[[#This Row],[Product_ID]],Table4[Product_ID],Table4[Brand],"Missing Brand")</f>
        <v>Jack &amp; Jones</v>
      </c>
      <c r="Q69" s="7" t="s">
        <v>202</v>
      </c>
      <c r="R69" s="7" t="str">
        <f>_xlfn.XLOOKUP(Table2[[#This Row],[Store_ID]],Table6[Store_ID],Table6[Store Name],"Not Found")</f>
        <v>TrendMart Guntur Outlet</v>
      </c>
      <c r="S69" s="7">
        <f>_xlfn.XLOOKUP(Table2[[#This Row],[Store_ID]],Table6[Store_ID],Table6[Monthly Target],"Missing Target")</f>
        <v>1500000</v>
      </c>
      <c r="T69" s="7" t="str">
        <f>_xlfn.XLOOKUP(Table2[[#This Row],[Store_ID]],Table6[Store_ID],Table6[Region],"Not Found")</f>
        <v>South Zone 3</v>
      </c>
      <c r="U69" s="7" t="s">
        <v>153</v>
      </c>
      <c r="V69" s="7" t="str">
        <f>_xlfn.XLOOKUP(Table2[[#This Row],[Employee_ID]],Table5[Employee_ID],Table5[Employee Name],"Not Found")</f>
        <v>Rani Mishra</v>
      </c>
      <c r="W69" s="7">
        <v>0</v>
      </c>
      <c r="X69" s="7">
        <v>924.29</v>
      </c>
      <c r="Y69" s="7">
        <v>0</v>
      </c>
      <c r="Z69" s="7">
        <v>0</v>
      </c>
      <c r="AA69" s="7">
        <v>5</v>
      </c>
      <c r="AB69" s="7">
        <v>0</v>
      </c>
      <c r="AC69" s="7">
        <v>0</v>
      </c>
      <c r="AD69" s="7">
        <v>0</v>
      </c>
      <c r="AE69" s="7">
        <v>0</v>
      </c>
      <c r="AF69" s="2" t="s">
        <v>136</v>
      </c>
      <c r="AG69" s="42">
        <f>IFERROR(Table2[[#This Row],[Profit]]/Table2[[#This Row],[Sales Amount]],0)</f>
        <v>0</v>
      </c>
      <c r="AH69" s="2" t="str">
        <f>TRIM(Table2[[#This Row],[Payment Modee]])</f>
        <v>EMI</v>
      </c>
      <c r="AI69" s="7" t="s">
        <v>36</v>
      </c>
      <c r="AJ69" s="7" t="s">
        <v>27</v>
      </c>
      <c r="AK69" s="7" t="s">
        <v>368</v>
      </c>
      <c r="AL69" s="17" t="str">
        <f>IF(HOUR(Table2[[#This Row],[Order Time]])&lt;12,"Morning",IF(HOUR(Table2[[#This Row],[Order Time]])&lt;17,"Afternoon",IF(HOUR(Table2[[#This Row],[Order Time]])&lt;21,"Evening","Night")))</f>
        <v>Evening</v>
      </c>
      <c r="AM69" s="17" t="s">
        <v>29</v>
      </c>
    </row>
    <row r="70" spans="1:39" x14ac:dyDescent="0.25">
      <c r="A70" s="13" t="s">
        <v>369</v>
      </c>
      <c r="B70" s="4">
        <v>45622</v>
      </c>
      <c r="C70" s="2">
        <f>YEAR(Table2[[#This Row],[Invoice Date]])</f>
        <v>2024</v>
      </c>
      <c r="D70" s="2" t="str">
        <f>TEXT(Table2[[#This Row],[Invoice Date]],"mmm")</f>
        <v>Nov</v>
      </c>
      <c r="E70" s="2" t="str">
        <f>Table2[[#This Row],[Store_ID]]&amp;"-"&amp;Table2[[#This Row],[Year]]&amp;"-"&amp;Table2[[#This Row],[Month]]</f>
        <v>STR088-2024-Nov</v>
      </c>
      <c r="F70" s="2" t="s">
        <v>370</v>
      </c>
      <c r="G70" s="2" t="str">
        <f>_xlfn.XLOOKUP(Table2[[#This Row],[Customer_ID]],Table3[Customer_ID],Table3[Customer Name],"Not Found")</f>
        <v>Malathi Shetty</v>
      </c>
      <c r="H70" s="2" t="str">
        <f>_xlfn.XLOOKUP(Table2[[#This Row],[Customer_ID]],Table3[Customer_ID],Table3[Gender],"Female")</f>
        <v>Female</v>
      </c>
      <c r="I70" s="2" t="str">
        <f>_xlfn.XLOOKUP(Table2[[#This Row],[Customer_ID]],Table3[Customer_ID],Table3[City],"Missing Memebership")</f>
        <v>Nellore</v>
      </c>
      <c r="J70" s="2" t="str">
        <f>_xlfn.XLOOKUP(Table2[[#This Row],[Customer_ID]],Table3[Customer_ID],Table3[State],"Karnataka")</f>
        <v>Andhra Pradesh</v>
      </c>
      <c r="K70" s="2" t="str">
        <f>_xlfn.XLOOKUP(Table2[[#This Row],[Customer_ID]],Table3[Customer_ID],Table3[Membership],"Regular")</f>
        <v>Silver</v>
      </c>
      <c r="L70" s="2" t="s">
        <v>90</v>
      </c>
      <c r="M70" s="2" t="str">
        <f>_xlfn.XLOOKUP(Table2[[#This Row],[Product_ID]],Table4[Product_ID],Table4[Product_Name],"Not Found")</f>
        <v>Nike Shirt Dress Peach</v>
      </c>
      <c r="N70" s="2" t="str">
        <f>_xlfn.XLOOKUP(Table2[[#This Row],[Product_ID]],Table4[Product_ID],Table4[Category],"Not Found")</f>
        <v>Women Dresses</v>
      </c>
      <c r="O70" s="2" t="str">
        <f>_xlfn.XLOOKUP(Table2[[#This Row],[Product_ID]],Table4[Product_ID],Table4[Subcategory],"Not Found")</f>
        <v>Shirt Dress</v>
      </c>
      <c r="P70" s="2" t="str">
        <f>_xlfn.XLOOKUP(Table2[[#This Row],[Product_ID]],Table4[Product_ID],Table4[Brand],"Missing Brand")</f>
        <v>Nike</v>
      </c>
      <c r="Q70" s="2" t="s">
        <v>141</v>
      </c>
      <c r="R70" s="2" t="str">
        <f>_xlfn.XLOOKUP(Table2[[#This Row],[Store_ID]],Table6[Store_ID],Table6[Store Name],"Not Found")</f>
        <v>TrendMart Warangal High Street</v>
      </c>
      <c r="S70" s="2">
        <f>_xlfn.XLOOKUP(Table2[[#This Row],[Store_ID]],Table6[Store_ID],Table6[Monthly Target],"Missing Target")</f>
        <v>2000000</v>
      </c>
      <c r="T70" s="2" t="str">
        <f>_xlfn.XLOOKUP(Table2[[#This Row],[Store_ID]],Table6[Store_ID],Table6[Region],"Not Found")</f>
        <v>South Zone 2</v>
      </c>
      <c r="U70" s="2" t="s">
        <v>62</v>
      </c>
      <c r="V70" s="2" t="str">
        <f>_xlfn.XLOOKUP(Table2[[#This Row],[Employee_ID]],Table5[Employee_ID],Table5[Employee Name],"Not Found")</f>
        <v>Rahul Krishnan</v>
      </c>
      <c r="W70" s="2">
        <v>2</v>
      </c>
      <c r="X70" s="2">
        <v>1714.04</v>
      </c>
      <c r="Y70" s="2">
        <v>10</v>
      </c>
      <c r="Z70" s="2">
        <v>342.81</v>
      </c>
      <c r="AA70" s="2">
        <v>12</v>
      </c>
      <c r="AB70" s="2">
        <v>370.23</v>
      </c>
      <c r="AC70" s="2">
        <v>3455.5</v>
      </c>
      <c r="AD70" s="2">
        <v>2799.7</v>
      </c>
      <c r="AE70" s="2">
        <f>(AC70-AD70-AB70)</f>
        <v>285.57000000000016</v>
      </c>
      <c r="AF70" s="2" t="s">
        <v>69</v>
      </c>
      <c r="AG70" s="42">
        <f>IFERROR(Table2[[#This Row],[Profit]]/Table2[[#This Row],[Sales Amount]],0)</f>
        <v>8.2642164665026815E-2</v>
      </c>
      <c r="AH70" s="2" t="str">
        <f>TRIM(Table2[[#This Row],[Payment Modee]])</f>
        <v>Cash</v>
      </c>
      <c r="AI70" s="2" t="s">
        <v>36</v>
      </c>
      <c r="AJ70" s="2" t="s">
        <v>27</v>
      </c>
      <c r="AK70" s="2" t="s">
        <v>371</v>
      </c>
      <c r="AL70" s="16" t="str">
        <f>IF(HOUR(Table2[[#This Row],[Order Time]])&lt;12,"Morning",IF(HOUR(Table2[[#This Row],[Order Time]])&lt;17,"Afternoon",IF(HOUR(Table2[[#This Row],[Order Time]])&lt;21,"Evening","Night")))</f>
        <v>Evening</v>
      </c>
      <c r="AM70" s="16" t="s">
        <v>29</v>
      </c>
    </row>
    <row r="71" spans="1:39" x14ac:dyDescent="0.25">
      <c r="A71" s="13" t="s">
        <v>372</v>
      </c>
      <c r="B71" s="4">
        <v>45620</v>
      </c>
      <c r="C71" s="2">
        <f>YEAR(Table2[[#This Row],[Invoice Date]])</f>
        <v>2024</v>
      </c>
      <c r="D71" s="2" t="str">
        <f>TEXT(Table2[[#This Row],[Invoice Date]],"mmm")</f>
        <v>Nov</v>
      </c>
      <c r="E71" s="2" t="str">
        <f>Table2[[#This Row],[Store_ID]]&amp;"-"&amp;Table2[[#This Row],[Year]]&amp;"-"&amp;Table2[[#This Row],[Month]]</f>
        <v>STR096-2024-Nov</v>
      </c>
      <c r="F71" s="2" t="s">
        <v>373</v>
      </c>
      <c r="G71" s="2" t="str">
        <f>_xlfn.XLOOKUP(Table2[[#This Row],[Customer_ID]],Table3[Customer_ID],Table3[Customer Name],"Not Found")</f>
        <v>Usha Krishnan</v>
      </c>
      <c r="H71" s="2" t="str">
        <f>_xlfn.XLOOKUP(Table2[[#This Row],[Customer_ID]],Table3[Customer_ID],Table3[Gender],"Female")</f>
        <v>Female</v>
      </c>
      <c r="I71" s="2" t="str">
        <f>_xlfn.XLOOKUP(Table2[[#This Row],[Customer_ID]],Table3[Customer_ID],Table3[City],"Missing Memebership")</f>
        <v>Kalaburagi</v>
      </c>
      <c r="J71" s="2" t="str">
        <f>_xlfn.XLOOKUP(Table2[[#This Row],[Customer_ID]],Table3[Customer_ID],Table3[State],"Karnataka")</f>
        <v>Karnataka</v>
      </c>
      <c r="K71" s="2" t="str">
        <f>_xlfn.XLOOKUP(Table2[[#This Row],[Customer_ID]],Table3[Customer_ID],Table3[Membership],"Regular")</f>
        <v>Gold</v>
      </c>
      <c r="L71" s="2" t="s">
        <v>374</v>
      </c>
      <c r="M71" s="2" t="str">
        <f>_xlfn.XLOOKUP(Table2[[#This Row],[Product_ID]],Table4[Product_ID],Table4[Product_Name],"Not Found")</f>
        <v>Woodland Bootcut Peach</v>
      </c>
      <c r="N71" s="2" t="str">
        <f>_xlfn.XLOOKUP(Table2[[#This Row],[Product_ID]],Table4[Product_ID],Table4[Category],"Not Found")</f>
        <v>Women Jeans</v>
      </c>
      <c r="O71" s="2" t="str">
        <f>_xlfn.XLOOKUP(Table2[[#This Row],[Product_ID]],Table4[Product_ID],Table4[Subcategory],"Not Found")</f>
        <v>Bootcut</v>
      </c>
      <c r="P71" s="2" t="str">
        <f>_xlfn.XLOOKUP(Table2[[#This Row],[Product_ID]],Table4[Product_ID],Table4[Brand],"Missing Brand")</f>
        <v>Woodland</v>
      </c>
      <c r="Q71" s="2" t="s">
        <v>375</v>
      </c>
      <c r="R71" s="2" t="str">
        <f>_xlfn.XLOOKUP(Table2[[#This Row],[Store_ID]],Table6[Store_ID],Table6[Store Name],"Not Found")</f>
        <v>TrendMart Mangaluru Mall Kiosk</v>
      </c>
      <c r="S71" s="2">
        <f>_xlfn.XLOOKUP(Table2[[#This Row],[Store_ID]],Table6[Store_ID],Table6[Monthly Target],"Missing Target")</f>
        <v>1500000</v>
      </c>
      <c r="T71" s="2" t="str">
        <f>_xlfn.XLOOKUP(Table2[[#This Row],[Store_ID]],Table6[Store_ID],Table6[Region],"Not Found")</f>
        <v>South Zone 2</v>
      </c>
      <c r="U71" s="2" t="s">
        <v>68</v>
      </c>
      <c r="V71" s="2" t="str">
        <f>_xlfn.XLOOKUP(Table2[[#This Row],[Employee_ID]],Table5[Employee_ID],Table5[Employee Name],"Not Found")</f>
        <v>Praveen Gupta</v>
      </c>
      <c r="W71" s="2">
        <v>3</v>
      </c>
      <c r="X71" s="2">
        <v>1579.45</v>
      </c>
      <c r="Y71" s="2">
        <v>15</v>
      </c>
      <c r="Z71" s="2">
        <v>710.75</v>
      </c>
      <c r="AA71" s="2">
        <v>12</v>
      </c>
      <c r="AB71" s="2">
        <v>483.31</v>
      </c>
      <c r="AC71" s="2">
        <v>4510.91</v>
      </c>
      <c r="AD71" s="2">
        <v>3146.13</v>
      </c>
      <c r="AE71" s="2">
        <f>(AC71-AD71-AB71)</f>
        <v>881.4699999999998</v>
      </c>
      <c r="AF71" s="2" t="s">
        <v>35</v>
      </c>
      <c r="AG71" s="42">
        <f>IFERROR(Table2[[#This Row],[Profit]]/Table2[[#This Row],[Sales Amount]],0)</f>
        <v>0.19540846525423913</v>
      </c>
      <c r="AH71" s="2" t="str">
        <f>TRIM(Table2[[#This Row],[Payment Modee]])</f>
        <v>Debit Card</v>
      </c>
      <c r="AI71" s="2" t="s">
        <v>36</v>
      </c>
      <c r="AJ71" s="2" t="s">
        <v>27</v>
      </c>
      <c r="AK71" s="2" t="s">
        <v>376</v>
      </c>
      <c r="AL71" s="16" t="str">
        <f>IF(HOUR(Table2[[#This Row],[Order Time]])&lt;12,"Morning",IF(HOUR(Table2[[#This Row],[Order Time]])&lt;17,"Afternoon",IF(HOUR(Table2[[#This Row],[Order Time]])&lt;21,"Evening","Night")))</f>
        <v>Night</v>
      </c>
      <c r="AM71" s="16" t="s">
        <v>38</v>
      </c>
    </row>
    <row r="72" spans="1:39" x14ac:dyDescent="0.25">
      <c r="A72" s="13" t="s">
        <v>377</v>
      </c>
      <c r="B72" s="4">
        <v>45426</v>
      </c>
      <c r="C72" s="2">
        <f>YEAR(Table2[[#This Row],[Invoice Date]])</f>
        <v>2024</v>
      </c>
      <c r="D72" s="2" t="str">
        <f>TEXT(Table2[[#This Row],[Invoice Date]],"mmm")</f>
        <v>May</v>
      </c>
      <c r="E72" s="2" t="str">
        <f>Table2[[#This Row],[Store_ID]]&amp;"-"&amp;Table2[[#This Row],[Year]]&amp;"-"&amp;Table2[[#This Row],[Month]]</f>
        <v>STR016-2024-May</v>
      </c>
      <c r="F72" s="2" t="s">
        <v>378</v>
      </c>
      <c r="G72" s="2" t="str">
        <f>_xlfn.XLOOKUP(Table2[[#This Row],[Customer_ID]],Table3[Customer_ID],Table3[Customer Name],"Not Found")</f>
        <v>Jyothi Achari</v>
      </c>
      <c r="H72" s="2" t="str">
        <f>_xlfn.XLOOKUP(Table2[[#This Row],[Customer_ID]],Table3[Customer_ID],Table3[Gender],"Female")</f>
        <v>Female</v>
      </c>
      <c r="I72" s="2" t="str">
        <f>_xlfn.XLOOKUP(Table2[[#This Row],[Customer_ID]],Table3[Customer_ID],Table3[City],"Missing Memebership")</f>
        <v>Tiruchirappalli</v>
      </c>
      <c r="J72" s="2" t="str">
        <f>_xlfn.XLOOKUP(Table2[[#This Row],[Customer_ID]],Table3[Customer_ID],Table3[State],"Karnataka")</f>
        <v>Tamil Nadu</v>
      </c>
      <c r="K72" s="2" t="str">
        <f>_xlfn.XLOOKUP(Table2[[#This Row],[Customer_ID]],Table3[Customer_ID],Table3[Membership],"Regular")</f>
        <v>Regular</v>
      </c>
      <c r="L72" s="2" t="s">
        <v>379</v>
      </c>
      <c r="M72" s="2" t="str">
        <f>_xlfn.XLOOKUP(Table2[[#This Row],[Product_ID]],Table4[Product_ID],Table4[Product_Name],"Not Found")</f>
        <v>Reebok Bodycon Dress Navy Blue</v>
      </c>
      <c r="N72" s="2" t="str">
        <f>_xlfn.XLOOKUP(Table2[[#This Row],[Product_ID]],Table4[Product_ID],Table4[Category],"Not Found")</f>
        <v>Women Dresses</v>
      </c>
      <c r="O72" s="2" t="str">
        <f>_xlfn.XLOOKUP(Table2[[#This Row],[Product_ID]],Table4[Product_ID],Table4[Subcategory],"Not Found")</f>
        <v>Bodycon Dress</v>
      </c>
      <c r="P72" s="2" t="str">
        <f>_xlfn.XLOOKUP(Table2[[#This Row],[Product_ID]],Table4[Product_ID],Table4[Brand],"Missing Brand")</f>
        <v>Reebok</v>
      </c>
      <c r="Q72" s="2" t="s">
        <v>380</v>
      </c>
      <c r="R72" s="2" t="str">
        <f>_xlfn.XLOOKUP(Table2[[#This Row],[Store_ID]],Table6[Store_ID],Table6[Store Name],"Not Found")</f>
        <v>TrendMart Visakhapatnam Flagship</v>
      </c>
      <c r="S72" s="2">
        <f>_xlfn.XLOOKUP(Table2[[#This Row],[Store_ID]],Table6[Store_ID],Table6[Monthly Target],"Missing Target")</f>
        <v>1200000</v>
      </c>
      <c r="T72" s="2" t="str">
        <f>_xlfn.XLOOKUP(Table2[[#This Row],[Store_ID]],Table6[Store_ID],Table6[Region],"Not Found")</f>
        <v>South Zone 3</v>
      </c>
      <c r="U72" s="2" t="s">
        <v>92</v>
      </c>
      <c r="V72" s="2" t="str">
        <f>_xlfn.XLOOKUP(Table2[[#This Row],[Employee_ID]],Table5[Employee_ID],Table5[Employee Name],"Not Found")</f>
        <v>Preethi Singh</v>
      </c>
      <c r="W72" s="2">
        <v>1</v>
      </c>
      <c r="X72" s="2">
        <v>1632.35</v>
      </c>
      <c r="Y72" s="2">
        <v>5</v>
      </c>
      <c r="Z72" s="2">
        <v>81.62</v>
      </c>
      <c r="AA72" s="2">
        <v>12</v>
      </c>
      <c r="AB72" s="2">
        <v>186.09</v>
      </c>
      <c r="AC72" s="2">
        <v>1736.82</v>
      </c>
      <c r="AD72" s="2">
        <v>1140.9000000000001</v>
      </c>
      <c r="AE72" s="2">
        <f>(AC72-AD72-AB72)</f>
        <v>409.82999999999981</v>
      </c>
      <c r="AF72" s="2" t="s">
        <v>119</v>
      </c>
      <c r="AG72" s="42">
        <f>IFERROR(Table2[[#This Row],[Profit]]/Table2[[#This Row],[Sales Amount]],0)</f>
        <v>0.23596573047293321</v>
      </c>
      <c r="AH72" s="2" t="str">
        <f>TRIM(Table2[[#This Row],[Payment Modee]])</f>
        <v>Net Banking</v>
      </c>
      <c r="AI72" s="2" t="s">
        <v>36</v>
      </c>
      <c r="AJ72" s="2" t="s">
        <v>27</v>
      </c>
      <c r="AK72" s="2" t="s">
        <v>198</v>
      </c>
      <c r="AL72" s="16" t="str">
        <f>IF(HOUR(Table2[[#This Row],[Order Time]])&lt;12,"Morning",IF(HOUR(Table2[[#This Row],[Order Time]])&lt;17,"Afternoon",IF(HOUR(Table2[[#This Row],[Order Time]])&lt;21,"Evening","Night")))</f>
        <v>Evening</v>
      </c>
      <c r="AM72" s="16" t="s">
        <v>29</v>
      </c>
    </row>
    <row r="73" spans="1:39" x14ac:dyDescent="0.25">
      <c r="A73" s="14" t="s">
        <v>9168</v>
      </c>
      <c r="B73" s="8">
        <v>45586</v>
      </c>
      <c r="C73" s="7">
        <f>YEAR(Table2[[#This Row],[Invoice Date]])</f>
        <v>2024</v>
      </c>
      <c r="D73" s="7" t="str">
        <f>TEXT(Table2[[#This Row],[Invoice Date]],"mmm")</f>
        <v>Oct</v>
      </c>
      <c r="E73" s="7" t="str">
        <f>Table2[[#This Row],[Store_ID]]&amp;"-"&amp;Table2[[#This Row],[Year]]&amp;"-"&amp;Table2[[#This Row],[Month]]</f>
        <v>STR074-2024-Oct</v>
      </c>
      <c r="F73" s="7" t="s">
        <v>381</v>
      </c>
      <c r="G73" s="7" t="str">
        <f>_xlfn.XLOOKUP(Table2[[#This Row],[Customer_ID]],Table3[Customer_ID],Table3[Customer Name],"Not Found")</f>
        <v>Vijay Prasad</v>
      </c>
      <c r="H73" s="7" t="str">
        <f>_xlfn.XLOOKUP(Table2[[#This Row],[Customer_ID]],Table3[Customer_ID],Table3[Gender],"Female")</f>
        <v>Male</v>
      </c>
      <c r="I73" s="7" t="str">
        <f>_xlfn.XLOOKUP(Table2[[#This Row],[Customer_ID]],Table3[Customer_ID],Table3[City],"Missing Memebership")</f>
        <v>Karimnagar</v>
      </c>
      <c r="J73" s="7" t="str">
        <f>_xlfn.XLOOKUP(Table2[[#This Row],[Customer_ID]],Table3[Customer_ID],Table3[State],"Karnataka")</f>
        <v>Telangana</v>
      </c>
      <c r="K73" s="7" t="str">
        <f>_xlfn.XLOOKUP(Table2[[#This Row],[Customer_ID]],Table3[Customer_ID],Table3[Membership],"Regular")</f>
        <v>Silver</v>
      </c>
      <c r="L73" s="7" t="s">
        <v>382</v>
      </c>
      <c r="M73" s="7" t="str">
        <f>_xlfn.XLOOKUP(Table2[[#This Row],[Product_ID]],Table4[Product_ID],Table4[Product_Name],"Not Found")</f>
        <v>Nike Casual Belt Olive</v>
      </c>
      <c r="N73" s="7" t="str">
        <f>_xlfn.XLOOKUP(Table2[[#This Row],[Product_ID]],Table4[Product_ID],Table4[Category],"Not Found")</f>
        <v>Belts</v>
      </c>
      <c r="O73" s="7" t="str">
        <f>_xlfn.XLOOKUP(Table2[[#This Row],[Product_ID]],Table4[Product_ID],Table4[Subcategory],"Not Found")</f>
        <v>Casual Belt</v>
      </c>
      <c r="P73" s="7" t="str">
        <f>_xlfn.XLOOKUP(Table2[[#This Row],[Product_ID]],Table4[Product_ID],Table4[Brand],"Missing Brand")</f>
        <v>Nike</v>
      </c>
      <c r="Q73" s="7" t="s">
        <v>61</v>
      </c>
      <c r="R73" s="7" t="str">
        <f>_xlfn.XLOOKUP(Table2[[#This Row],[Store_ID]],Table6[Store_ID],Table6[Store Name],"Not Found")</f>
        <v>TrendMart Kurnool High Street</v>
      </c>
      <c r="S73" s="7">
        <f>_xlfn.XLOOKUP(Table2[[#This Row],[Store_ID]],Table6[Store_ID],Table6[Monthly Target],"Missing Target")</f>
        <v>1200000</v>
      </c>
      <c r="T73" s="7" t="str">
        <f>_xlfn.XLOOKUP(Table2[[#This Row],[Store_ID]],Table6[Store_ID],Table6[Region],"Not Found")</f>
        <v>South Zone 3</v>
      </c>
      <c r="U73" s="7" t="s">
        <v>220</v>
      </c>
      <c r="V73" s="7" t="str">
        <f>_xlfn.XLOOKUP(Table2[[#This Row],[Employee_ID]],Table5[Employee_ID],Table5[Employee Name],"Not Found")</f>
        <v>Vasanthi Kamath</v>
      </c>
      <c r="W73" s="7">
        <v>0</v>
      </c>
      <c r="X73" s="7">
        <v>413.58</v>
      </c>
      <c r="Y73" s="7">
        <v>0</v>
      </c>
      <c r="Z73" s="7">
        <v>0</v>
      </c>
      <c r="AA73" s="7">
        <v>5</v>
      </c>
      <c r="AB73" s="7">
        <v>0</v>
      </c>
      <c r="AC73" s="7">
        <v>0</v>
      </c>
      <c r="AD73" s="7">
        <v>0</v>
      </c>
      <c r="AE73" s="7">
        <v>0</v>
      </c>
      <c r="AF73" s="2" t="s">
        <v>136</v>
      </c>
      <c r="AG73" s="42">
        <f>IFERROR(Table2[[#This Row],[Profit]]/Table2[[#This Row],[Sales Amount]],0)</f>
        <v>0</v>
      </c>
      <c r="AH73" s="2" t="str">
        <f>TRIM(Table2[[#This Row],[Payment Modee]])</f>
        <v>EMI</v>
      </c>
      <c r="AI73" s="7" t="s">
        <v>36</v>
      </c>
      <c r="AJ73" s="7" t="s">
        <v>27</v>
      </c>
      <c r="AK73" s="7" t="s">
        <v>383</v>
      </c>
      <c r="AL73" s="17" t="str">
        <f>IF(HOUR(Table2[[#This Row],[Order Time]])&lt;12,"Morning",IF(HOUR(Table2[[#This Row],[Order Time]])&lt;17,"Afternoon",IF(HOUR(Table2[[#This Row],[Order Time]])&lt;21,"Evening","Night")))</f>
        <v>Night</v>
      </c>
      <c r="AM73" s="17" t="s">
        <v>29</v>
      </c>
    </row>
    <row r="74" spans="1:39" x14ac:dyDescent="0.25">
      <c r="A74" s="13" t="s">
        <v>384</v>
      </c>
      <c r="B74" s="4">
        <v>45693</v>
      </c>
      <c r="C74" s="2">
        <f>YEAR(Table2[[#This Row],[Invoice Date]])</f>
        <v>2025</v>
      </c>
      <c r="D74" s="2" t="str">
        <f>TEXT(Table2[[#This Row],[Invoice Date]],"mmm")</f>
        <v>Feb</v>
      </c>
      <c r="E74" s="2" t="str">
        <f>Table2[[#This Row],[Store_ID]]&amp;"-"&amp;Table2[[#This Row],[Year]]&amp;"-"&amp;Table2[[#This Row],[Month]]</f>
        <v>STR110-2025-Feb</v>
      </c>
      <c r="F74" s="2" t="s">
        <v>385</v>
      </c>
      <c r="G74" s="2" t="str">
        <f>_xlfn.XLOOKUP(Table2[[#This Row],[Customer_ID]],Table3[Customer_ID],Table3[Customer Name],"Not Found")</f>
        <v>Kavya Singh</v>
      </c>
      <c r="H74" s="2" t="str">
        <f>_xlfn.XLOOKUP(Table2[[#This Row],[Customer_ID]],Table3[Customer_ID],Table3[Gender],"Female")</f>
        <v>Female</v>
      </c>
      <c r="I74" s="2" t="str">
        <f>_xlfn.XLOOKUP(Table2[[#This Row],[Customer_ID]],Table3[Customer_ID],Table3[City],"Missing Memebership")</f>
        <v>Khammam</v>
      </c>
      <c r="J74" s="2" t="str">
        <f>_xlfn.XLOOKUP(Table2[[#This Row],[Customer_ID]],Table3[Customer_ID],Table3[State],"Karnataka")</f>
        <v>Telangana</v>
      </c>
      <c r="K74" s="2" t="str">
        <f>_xlfn.XLOOKUP(Table2[[#This Row],[Customer_ID]],Table3[Customer_ID],Table3[Membership],"Regular")</f>
        <v>Regular</v>
      </c>
      <c r="L74" s="2" t="s">
        <v>386</v>
      </c>
      <c r="M74" s="2" t="str">
        <f>_xlfn.XLOOKUP(Table2[[#This Row],[Product_ID]],Table4[Product_ID],Table4[Product_Name],"Not Found")</f>
        <v>Libas Sling Bag Green</v>
      </c>
      <c r="N74" s="2" t="str">
        <f>_xlfn.XLOOKUP(Table2[[#This Row],[Product_ID]],Table4[Product_ID],Table4[Category],"Not Found")</f>
        <v>Handbags</v>
      </c>
      <c r="O74" s="2" t="str">
        <f>_xlfn.XLOOKUP(Table2[[#This Row],[Product_ID]],Table4[Product_ID],Table4[Subcategory],"Not Found")</f>
        <v>Sling Bag</v>
      </c>
      <c r="P74" s="2" t="str">
        <f>_xlfn.XLOOKUP(Table2[[#This Row],[Product_ID]],Table4[Product_ID],Table4[Brand],"Missing Brand")</f>
        <v>Libas</v>
      </c>
      <c r="Q74" s="2" t="s">
        <v>146</v>
      </c>
      <c r="R74" s="2" t="str">
        <f>_xlfn.XLOOKUP(Table2[[#This Row],[Store_ID]],Table6[Store_ID],Table6[Store Name],"Not Found")</f>
        <v>TrendMart Thoothukudi Outlet</v>
      </c>
      <c r="S74" s="2">
        <f>_xlfn.XLOOKUP(Table2[[#This Row],[Store_ID]],Table6[Store_ID],Table6[Monthly Target],"Missing Target")</f>
        <v>1000000</v>
      </c>
      <c r="T74" s="2" t="str">
        <f>_xlfn.XLOOKUP(Table2[[#This Row],[Store_ID]],Table6[Store_ID],Table6[Region],"Not Found")</f>
        <v>South Zone 1</v>
      </c>
      <c r="U74" s="2" t="s">
        <v>181</v>
      </c>
      <c r="V74" s="2" t="str">
        <f>_xlfn.XLOOKUP(Table2[[#This Row],[Employee_ID]],Table5[Employee_ID],Table5[Employee Name],"Not Found")</f>
        <v>Dhruv Mishra</v>
      </c>
      <c r="W74" s="2">
        <v>3</v>
      </c>
      <c r="X74" s="2">
        <v>2846.44</v>
      </c>
      <c r="Y74" s="2">
        <v>5</v>
      </c>
      <c r="Z74" s="2">
        <v>426.97</v>
      </c>
      <c r="AA74" s="2">
        <v>12</v>
      </c>
      <c r="AB74" s="2">
        <v>973.48</v>
      </c>
      <c r="AC74" s="2">
        <v>9085.83</v>
      </c>
      <c r="AD74" s="2">
        <v>6454.02</v>
      </c>
      <c r="AE74" s="2">
        <f t="shared" ref="AE74:AE105" si="3">(AC74-AD74-AB74)</f>
        <v>1658.3299999999995</v>
      </c>
      <c r="AF74" s="2" t="s">
        <v>35</v>
      </c>
      <c r="AG74" s="42">
        <f>IFERROR(Table2[[#This Row],[Profit]]/Table2[[#This Row],[Sales Amount]],0)</f>
        <v>0.1825182729591022</v>
      </c>
      <c r="AH74" s="2" t="str">
        <f>TRIM(Table2[[#This Row],[Payment Modee]])</f>
        <v>Debit Card</v>
      </c>
      <c r="AI74" s="2" t="s">
        <v>36</v>
      </c>
      <c r="AJ74" s="2" t="s">
        <v>27</v>
      </c>
      <c r="AK74" s="2" t="s">
        <v>387</v>
      </c>
      <c r="AL74" s="16" t="str">
        <f>IF(HOUR(Table2[[#This Row],[Order Time]])&lt;12,"Morning",IF(HOUR(Table2[[#This Row],[Order Time]])&lt;17,"Afternoon",IF(HOUR(Table2[[#This Row],[Order Time]])&lt;21,"Evening","Night")))</f>
        <v>Night</v>
      </c>
      <c r="AM74" s="16" t="s">
        <v>29</v>
      </c>
    </row>
    <row r="75" spans="1:39" x14ac:dyDescent="0.25">
      <c r="A75" s="13" t="s">
        <v>388</v>
      </c>
      <c r="B75" s="4">
        <v>45399</v>
      </c>
      <c r="C75" s="2">
        <f>YEAR(Table2[[#This Row],[Invoice Date]])</f>
        <v>2024</v>
      </c>
      <c r="D75" s="2" t="str">
        <f>TEXT(Table2[[#This Row],[Invoice Date]],"mmm")</f>
        <v>Apr</v>
      </c>
      <c r="E75" s="2" t="str">
        <f>Table2[[#This Row],[Store_ID]]&amp;"-"&amp;Table2[[#This Row],[Year]]&amp;"-"&amp;Table2[[#This Row],[Month]]</f>
        <v>STR055-2024-Apr</v>
      </c>
      <c r="F75" s="2" t="s">
        <v>389</v>
      </c>
      <c r="G75" s="2" t="str">
        <f>_xlfn.XLOOKUP(Table2[[#This Row],[Customer_ID]],Table3[Customer_ID],Table3[Customer Name],"Not Found")</f>
        <v>Priya Pandian</v>
      </c>
      <c r="H75" s="2" t="str">
        <f>_xlfn.XLOOKUP(Table2[[#This Row],[Customer_ID]],Table3[Customer_ID],Table3[Gender],"Female")</f>
        <v>Female</v>
      </c>
      <c r="I75" s="2" t="str">
        <f>_xlfn.XLOOKUP(Table2[[#This Row],[Customer_ID]],Table3[Customer_ID],Table3[City],"Missing Memebership")</f>
        <v>Hubballi</v>
      </c>
      <c r="J75" s="2" t="str">
        <f>_xlfn.XLOOKUP(Table2[[#This Row],[Customer_ID]],Table3[Customer_ID],Table3[State],"Karnataka")</f>
        <v>Karnataka</v>
      </c>
      <c r="K75" s="2" t="str">
        <f>_xlfn.XLOOKUP(Table2[[#This Row],[Customer_ID]],Table3[Customer_ID],Table3[Membership],"Regular")</f>
        <v>Regular</v>
      </c>
      <c r="L75" s="2" t="s">
        <v>85</v>
      </c>
      <c r="M75" s="2" t="str">
        <f>_xlfn.XLOOKUP(Table2[[#This Row],[Product_ID]],Table4[Product_ID],Table4[Product_Name],"Not Found")</f>
        <v>Sonata Bootcut Navy Blue</v>
      </c>
      <c r="N75" s="2" t="str">
        <f>_xlfn.XLOOKUP(Table2[[#This Row],[Product_ID]],Table4[Product_ID],Table4[Category],"Not Found")</f>
        <v>Women Jeans</v>
      </c>
      <c r="O75" s="2" t="str">
        <f>_xlfn.XLOOKUP(Table2[[#This Row],[Product_ID]],Table4[Product_ID],Table4[Subcategory],"Not Found")</f>
        <v>Bootcut</v>
      </c>
      <c r="P75" s="2" t="str">
        <f>_xlfn.XLOOKUP(Table2[[#This Row],[Product_ID]],Table4[Product_ID],Table4[Brand],"Missing Brand")</f>
        <v>Sonata</v>
      </c>
      <c r="Q75" s="2" t="s">
        <v>390</v>
      </c>
      <c r="R75" s="2" t="str">
        <f>_xlfn.XLOOKUP(Table2[[#This Row],[Store_ID]],Table6[Store_ID],Table6[Store Name],"Not Found")</f>
        <v>TrendMart Nellore High Street</v>
      </c>
      <c r="S75" s="2">
        <f>_xlfn.XLOOKUP(Table2[[#This Row],[Store_ID]],Table6[Store_ID],Table6[Monthly Target],"Missing Target")</f>
        <v>1500000</v>
      </c>
      <c r="T75" s="2" t="str">
        <f>_xlfn.XLOOKUP(Table2[[#This Row],[Store_ID]],Table6[Store_ID],Table6[Region],"Not Found")</f>
        <v>South Zone 3</v>
      </c>
      <c r="U75" s="2" t="s">
        <v>75</v>
      </c>
      <c r="V75" s="2" t="str">
        <f>_xlfn.XLOOKUP(Table2[[#This Row],[Employee_ID]],Table5[Employee_ID],Table5[Employee Name],"Not Found")</f>
        <v>Chandran Krishnan</v>
      </c>
      <c r="W75" s="2">
        <v>1</v>
      </c>
      <c r="X75" s="2">
        <v>1011.81</v>
      </c>
      <c r="Y75" s="2">
        <v>30</v>
      </c>
      <c r="Z75" s="2">
        <v>303.54000000000002</v>
      </c>
      <c r="AA75" s="2">
        <v>12</v>
      </c>
      <c r="AB75" s="2">
        <v>84.99</v>
      </c>
      <c r="AC75" s="2">
        <v>793.26</v>
      </c>
      <c r="AD75" s="2">
        <v>692.53</v>
      </c>
      <c r="AE75" s="2">
        <f t="shared" si="3"/>
        <v>15.740000000000023</v>
      </c>
      <c r="AF75" s="2" t="s">
        <v>25</v>
      </c>
      <c r="AG75" s="42">
        <f>IFERROR(Table2[[#This Row],[Profit]]/Table2[[#This Row],[Sales Amount]],0)</f>
        <v>1.984217028464819E-2</v>
      </c>
      <c r="AH75" s="2" t="str">
        <f>TRIM(Table2[[#This Row],[Payment Modee]])</f>
        <v>UPI</v>
      </c>
      <c r="AI75" s="2" t="s">
        <v>26</v>
      </c>
      <c r="AJ75" s="2" t="s">
        <v>27</v>
      </c>
      <c r="AK75" s="2" t="s">
        <v>391</v>
      </c>
      <c r="AL75" s="16" t="str">
        <f>IF(HOUR(Table2[[#This Row],[Order Time]])&lt;12,"Morning",IF(HOUR(Table2[[#This Row],[Order Time]])&lt;17,"Afternoon",IF(HOUR(Table2[[#This Row],[Order Time]])&lt;21,"Evening","Night")))</f>
        <v>Afternoon</v>
      </c>
      <c r="AM75" s="16" t="s">
        <v>29</v>
      </c>
    </row>
    <row r="76" spans="1:39" x14ac:dyDescent="0.25">
      <c r="A76" s="13" t="s">
        <v>392</v>
      </c>
      <c r="B76" s="4">
        <v>45620</v>
      </c>
      <c r="C76" s="2">
        <f>YEAR(Table2[[#This Row],[Invoice Date]])</f>
        <v>2024</v>
      </c>
      <c r="D76" s="2" t="str">
        <f>TEXT(Table2[[#This Row],[Invoice Date]],"mmm")</f>
        <v>Nov</v>
      </c>
      <c r="E76" s="2" t="str">
        <f>Table2[[#This Row],[Store_ID]]&amp;"-"&amp;Table2[[#This Row],[Year]]&amp;"-"&amp;Table2[[#This Row],[Month]]</f>
        <v>STR045-2024-Nov</v>
      </c>
      <c r="F76" s="2" t="s">
        <v>393</v>
      </c>
      <c r="G76" s="2" t="str">
        <f>_xlfn.XLOOKUP(Table2[[#This Row],[Customer_ID]],Table3[Customer_ID],Table3[Customer Name],"Not Found")</f>
        <v>Kiran Gupta</v>
      </c>
      <c r="H76" s="2" t="str">
        <f>_xlfn.XLOOKUP(Table2[[#This Row],[Customer_ID]],Table3[Customer_ID],Table3[Gender],"Female")</f>
        <v>Male</v>
      </c>
      <c r="I76" s="2" t="str">
        <f>_xlfn.XLOOKUP(Table2[[#This Row],[Customer_ID]],Table3[Customer_ID],Table3[City],"Missing Memebership")</f>
        <v>Vellore</v>
      </c>
      <c r="J76" s="2" t="str">
        <f>_xlfn.XLOOKUP(Table2[[#This Row],[Customer_ID]],Table3[Customer_ID],Table3[State],"Karnataka")</f>
        <v>Tamil Nadu</v>
      </c>
      <c r="K76" s="2" t="str">
        <f>_xlfn.XLOOKUP(Table2[[#This Row],[Customer_ID]],Table3[Customer_ID],Table3[Membership],"Regular")</f>
        <v>Gold</v>
      </c>
      <c r="L76" s="2" t="s">
        <v>394</v>
      </c>
      <c r="M76" s="2" t="str">
        <f>_xlfn.XLOOKUP(Table2[[#This Row],[Product_ID]],Table4[Product_ID],Table4[Product_Name],"Not Found")</f>
        <v>Liberty Sports T-Shirt Peach</v>
      </c>
      <c r="N76" s="2" t="str">
        <f>_xlfn.XLOOKUP(Table2[[#This Row],[Product_ID]],Table4[Product_ID],Table4[Category],"Not Found")</f>
        <v>Sportswear</v>
      </c>
      <c r="O76" s="2" t="str">
        <f>_xlfn.XLOOKUP(Table2[[#This Row],[Product_ID]],Table4[Product_ID],Table4[Subcategory],"Not Found")</f>
        <v>Sports T-Shirt</v>
      </c>
      <c r="P76" s="2" t="str">
        <f>_xlfn.XLOOKUP(Table2[[#This Row],[Product_ID]],Table4[Product_ID],Table4[Brand],"Missing Brand")</f>
        <v>Liberty</v>
      </c>
      <c r="Q76" s="2" t="s">
        <v>395</v>
      </c>
      <c r="R76" s="2" t="str">
        <f>_xlfn.XLOOKUP(Table2[[#This Row],[Store_ID]],Table6[Store_ID],Table6[Store Name],"Not Found")</f>
        <v>TrendMart Khammam Standard</v>
      </c>
      <c r="S76" s="2">
        <f>_xlfn.XLOOKUP(Table2[[#This Row],[Store_ID]],Table6[Store_ID],Table6[Monthly Target],"Missing Target")</f>
        <v>1500000</v>
      </c>
      <c r="T76" s="2" t="str">
        <f>_xlfn.XLOOKUP(Table2[[#This Row],[Store_ID]],Table6[Store_ID],Table6[Region],"Not Found")</f>
        <v>South Zone 2</v>
      </c>
      <c r="U76" s="2" t="s">
        <v>159</v>
      </c>
      <c r="V76" s="2" t="str">
        <f>_xlfn.XLOOKUP(Table2[[#This Row],[Employee_ID]],Table5[Employee_ID],Table5[Employee Name],"Not Found")</f>
        <v>Venkat Sharma</v>
      </c>
      <c r="W76" s="2">
        <v>5</v>
      </c>
      <c r="X76" s="2">
        <v>1268.6099999999999</v>
      </c>
      <c r="Y76" s="2">
        <v>15</v>
      </c>
      <c r="Z76" s="2">
        <v>951.46</v>
      </c>
      <c r="AA76" s="2">
        <v>12</v>
      </c>
      <c r="AB76" s="2">
        <v>646.99</v>
      </c>
      <c r="AC76" s="2">
        <v>6038.58</v>
      </c>
      <c r="AD76" s="2">
        <v>4573.6000000000004</v>
      </c>
      <c r="AE76" s="2">
        <f t="shared" si="3"/>
        <v>817.98999999999955</v>
      </c>
      <c r="AF76" s="2" t="s">
        <v>35</v>
      </c>
      <c r="AG76" s="42">
        <f>IFERROR(Table2[[#This Row],[Profit]]/Table2[[#This Row],[Sales Amount]],0)</f>
        <v>0.13546065465722065</v>
      </c>
      <c r="AH76" s="2" t="str">
        <f>TRIM(Table2[[#This Row],[Payment Modee]])</f>
        <v>Debit Card</v>
      </c>
      <c r="AI76" s="2" t="s">
        <v>26</v>
      </c>
      <c r="AJ76" s="2" t="s">
        <v>27</v>
      </c>
      <c r="AK76" s="2" t="s">
        <v>396</v>
      </c>
      <c r="AL76" s="16" t="str">
        <f>IF(HOUR(Table2[[#This Row],[Order Time]])&lt;12,"Morning",IF(HOUR(Table2[[#This Row],[Order Time]])&lt;17,"Afternoon",IF(HOUR(Table2[[#This Row],[Order Time]])&lt;21,"Evening","Night")))</f>
        <v>Evening</v>
      </c>
      <c r="AM76" s="16" t="s">
        <v>38</v>
      </c>
    </row>
    <row r="77" spans="1:39" x14ac:dyDescent="0.25">
      <c r="A77" s="13" t="s">
        <v>397</v>
      </c>
      <c r="B77" s="4">
        <v>45633</v>
      </c>
      <c r="C77" s="2">
        <f>YEAR(Table2[[#This Row],[Invoice Date]])</f>
        <v>2024</v>
      </c>
      <c r="D77" s="2" t="str">
        <f>TEXT(Table2[[#This Row],[Invoice Date]],"mmm")</f>
        <v>Dec</v>
      </c>
      <c r="E77" s="2" t="str">
        <f>Table2[[#This Row],[Store_ID]]&amp;"-"&amp;Table2[[#This Row],[Year]]&amp;"-"&amp;Table2[[#This Row],[Month]]</f>
        <v>STR104-2024-Dec</v>
      </c>
      <c r="F77" s="2" t="s">
        <v>398</v>
      </c>
      <c r="G77" s="2" t="str">
        <f>_xlfn.XLOOKUP(Table2[[#This Row],[Customer_ID]],Table3[Customer_ID],Table3[Customer Name],"Not Found")</f>
        <v>Gayathri Gowda</v>
      </c>
      <c r="H77" s="2" t="str">
        <f>_xlfn.XLOOKUP(Table2[[#This Row],[Customer_ID]],Table3[Customer_ID],Table3[Gender],"Female")</f>
        <v>Female</v>
      </c>
      <c r="I77" s="2" t="str">
        <f>_xlfn.XLOOKUP(Table2[[#This Row],[Customer_ID]],Table3[Customer_ID],Table3[City],"Missing Memebership")</f>
        <v>Mangaluru</v>
      </c>
      <c r="J77" s="2" t="str">
        <f>_xlfn.XLOOKUP(Table2[[#This Row],[Customer_ID]],Table3[Customer_ID],Table3[State],"Karnataka")</f>
        <v>Karnataka</v>
      </c>
      <c r="K77" s="2" t="str">
        <f>_xlfn.XLOOKUP(Table2[[#This Row],[Customer_ID]],Table3[Customer_ID],Table3[Membership],"Regular")</f>
        <v>Regular</v>
      </c>
      <c r="L77" s="2" t="s">
        <v>287</v>
      </c>
      <c r="M77" s="2" t="str">
        <f>_xlfn.XLOOKUP(Table2[[#This Row],[Product_ID]],Table4[Product_ID],Table4[Product_Name],"Not Found")</f>
        <v>Being Human Skinny Fit Charcoal</v>
      </c>
      <c r="N77" s="2" t="str">
        <f>_xlfn.XLOOKUP(Table2[[#This Row],[Product_ID]],Table4[Product_ID],Table4[Category],"Not Found")</f>
        <v>Women Jeans</v>
      </c>
      <c r="O77" s="2" t="str">
        <f>_xlfn.XLOOKUP(Table2[[#This Row],[Product_ID]],Table4[Product_ID],Table4[Subcategory],"Not Found")</f>
        <v>Skinny Fit</v>
      </c>
      <c r="P77" s="2" t="str">
        <f>_xlfn.XLOOKUP(Table2[[#This Row],[Product_ID]],Table4[Product_ID],Table4[Brand],"Missing Brand")</f>
        <v>Being Human</v>
      </c>
      <c r="Q77" s="2" t="s">
        <v>399</v>
      </c>
      <c r="R77" s="2" t="str">
        <f>_xlfn.XLOOKUP(Table2[[#This Row],[Store_ID]],Table6[Store_ID],Table6[Store Name],"Not Found")</f>
        <v>TrendMart Kochi High Street</v>
      </c>
      <c r="S77" s="2">
        <f>_xlfn.XLOOKUP(Table2[[#This Row],[Store_ID]],Table6[Store_ID],Table6[Monthly Target],"Missing Target")</f>
        <v>1200000</v>
      </c>
      <c r="T77" s="2" t="str">
        <f>_xlfn.XLOOKUP(Table2[[#This Row],[Store_ID]],Table6[Store_ID],Table6[Region],"Not Found")</f>
        <v>South Zone 1</v>
      </c>
      <c r="U77" s="2" t="s">
        <v>400</v>
      </c>
      <c r="V77" s="2" t="str">
        <f>_xlfn.XLOOKUP(Table2[[#This Row],[Employee_ID]],Table5[Employee_ID],Table5[Employee Name],"Not Found")</f>
        <v>Anil Reddy</v>
      </c>
      <c r="W77" s="2">
        <v>1</v>
      </c>
      <c r="X77" s="2">
        <v>1323.12</v>
      </c>
      <c r="Y77" s="2">
        <v>0</v>
      </c>
      <c r="Z77" s="2">
        <v>0</v>
      </c>
      <c r="AA77" s="2">
        <v>12</v>
      </c>
      <c r="AB77" s="2">
        <v>158.77000000000001</v>
      </c>
      <c r="AC77" s="2">
        <v>1481.89</v>
      </c>
      <c r="AD77" s="2">
        <v>767.83</v>
      </c>
      <c r="AE77" s="2">
        <f t="shared" si="3"/>
        <v>555.29000000000008</v>
      </c>
      <c r="AF77" s="2" t="s">
        <v>56</v>
      </c>
      <c r="AG77" s="42">
        <f>IFERROR(Table2[[#This Row],[Profit]]/Table2[[#This Row],[Sales Amount]],0)</f>
        <v>0.37471742167097427</v>
      </c>
      <c r="AH77" s="2" t="str">
        <f>TRIM(Table2[[#This Row],[Payment Modee]])</f>
        <v>Credit Card</v>
      </c>
      <c r="AI77" s="2" t="s">
        <v>26</v>
      </c>
      <c r="AJ77" s="2" t="s">
        <v>27</v>
      </c>
      <c r="AK77" s="2" t="s">
        <v>401</v>
      </c>
      <c r="AL77" s="16" t="str">
        <f>IF(HOUR(Table2[[#This Row],[Order Time]])&lt;12,"Morning",IF(HOUR(Table2[[#This Row],[Order Time]])&lt;17,"Afternoon",IF(HOUR(Table2[[#This Row],[Order Time]])&lt;21,"Evening","Night")))</f>
        <v>Morning</v>
      </c>
      <c r="AM77" s="16" t="s">
        <v>38</v>
      </c>
    </row>
    <row r="78" spans="1:39" x14ac:dyDescent="0.25">
      <c r="A78" s="13" t="s">
        <v>402</v>
      </c>
      <c r="B78" s="4">
        <v>45396</v>
      </c>
      <c r="C78" s="2">
        <f>YEAR(Table2[[#This Row],[Invoice Date]])</f>
        <v>2024</v>
      </c>
      <c r="D78" s="2" t="str">
        <f>TEXT(Table2[[#This Row],[Invoice Date]],"mmm")</f>
        <v>Apr</v>
      </c>
      <c r="E78" s="2" t="str">
        <f>Table2[[#This Row],[Store_ID]]&amp;"-"&amp;Table2[[#This Row],[Year]]&amp;"-"&amp;Table2[[#This Row],[Month]]</f>
        <v>STR082-2024-Apr</v>
      </c>
      <c r="F78" s="2" t="s">
        <v>403</v>
      </c>
      <c r="G78" s="2" t="str">
        <f>_xlfn.XLOOKUP(Table2[[#This Row],[Customer_ID]],Table3[Customer_ID],Table3[Customer Name],"Not Found")</f>
        <v>Bindu Mishra</v>
      </c>
      <c r="H78" s="2" t="str">
        <f>_xlfn.XLOOKUP(Table2[[#This Row],[Customer_ID]],Table3[Customer_ID],Table3[Gender],"Female")</f>
        <v>Female</v>
      </c>
      <c r="I78" s="2" t="str">
        <f>_xlfn.XLOOKUP(Table2[[#This Row],[Customer_ID]],Table3[Customer_ID],Table3[City],"Missing Memebership")</f>
        <v>Kozhikode</v>
      </c>
      <c r="J78" s="2" t="str">
        <f>_xlfn.XLOOKUP(Table2[[#This Row],[Customer_ID]],Table3[Customer_ID],Table3[State],"Karnataka")</f>
        <v>Kerala</v>
      </c>
      <c r="K78" s="2" t="str">
        <f>_xlfn.XLOOKUP(Table2[[#This Row],[Customer_ID]],Table3[Customer_ID],Table3[Membership],"Regular")</f>
        <v>Regular</v>
      </c>
      <c r="L78" s="2" t="s">
        <v>404</v>
      </c>
      <c r="M78" s="2" t="str">
        <f>_xlfn.XLOOKUP(Table2[[#This Row],[Product_ID]],Table4[Product_ID],Table4[Product_Name],"Not Found")</f>
        <v>Nike Bifold Wallet Navy Blue</v>
      </c>
      <c r="N78" s="2" t="str">
        <f>_xlfn.XLOOKUP(Table2[[#This Row],[Product_ID]],Table4[Product_ID],Table4[Category],"Not Found")</f>
        <v>Wallets</v>
      </c>
      <c r="O78" s="2" t="str">
        <f>_xlfn.XLOOKUP(Table2[[#This Row],[Product_ID]],Table4[Product_ID],Table4[Subcategory],"Not Found")</f>
        <v>Bifold Wallet</v>
      </c>
      <c r="P78" s="2" t="str">
        <f>_xlfn.XLOOKUP(Table2[[#This Row],[Product_ID]],Table4[Product_ID],Table4[Brand],"Missing Brand")</f>
        <v>Nike</v>
      </c>
      <c r="Q78" s="2" t="s">
        <v>405</v>
      </c>
      <c r="R78" s="2" t="str">
        <f>_xlfn.XLOOKUP(Table2[[#This Row],[Store_ID]],Table6[Store_ID],Table6[Store Name],"Not Found")</f>
        <v>TrendMart Tirupati Standard</v>
      </c>
      <c r="S78" s="2">
        <f>_xlfn.XLOOKUP(Table2[[#This Row],[Store_ID]],Table6[Store_ID],Table6[Monthly Target],"Missing Target")</f>
        <v>1000000</v>
      </c>
      <c r="T78" s="2" t="str">
        <f>_xlfn.XLOOKUP(Table2[[#This Row],[Store_ID]],Table6[Store_ID],Table6[Region],"Not Found")</f>
        <v>South Zone 3</v>
      </c>
      <c r="U78" s="2" t="s">
        <v>102</v>
      </c>
      <c r="V78" s="2" t="str">
        <f>_xlfn.XLOOKUP(Table2[[#This Row],[Employee_ID]],Table5[Employee_ID],Table5[Employee Name],"Not Found")</f>
        <v>Chandra Reddy</v>
      </c>
      <c r="W78" s="2">
        <v>2</v>
      </c>
      <c r="X78" s="2">
        <v>1419.26</v>
      </c>
      <c r="Y78" s="2">
        <v>20</v>
      </c>
      <c r="Z78" s="2">
        <v>567.70000000000005</v>
      </c>
      <c r="AA78" s="2">
        <v>12</v>
      </c>
      <c r="AB78" s="2">
        <v>272.5</v>
      </c>
      <c r="AC78" s="2">
        <v>2543.3200000000002</v>
      </c>
      <c r="AD78" s="2">
        <v>1806.6</v>
      </c>
      <c r="AE78" s="2">
        <f t="shared" si="3"/>
        <v>464.22000000000025</v>
      </c>
      <c r="AF78" s="2" t="s">
        <v>56</v>
      </c>
      <c r="AG78" s="42">
        <f>IFERROR(Table2[[#This Row],[Profit]]/Table2[[#This Row],[Sales Amount]],0)</f>
        <v>0.18252520327760574</v>
      </c>
      <c r="AH78" s="2" t="str">
        <f>TRIM(Table2[[#This Row],[Payment Modee]])</f>
        <v>Credit Card</v>
      </c>
      <c r="AI78" s="2" t="s">
        <v>36</v>
      </c>
      <c r="AJ78" s="2" t="s">
        <v>27</v>
      </c>
      <c r="AK78" s="2" t="s">
        <v>406</v>
      </c>
      <c r="AL78" s="16" t="str">
        <f>IF(HOUR(Table2[[#This Row],[Order Time]])&lt;12,"Morning",IF(HOUR(Table2[[#This Row],[Order Time]])&lt;17,"Afternoon",IF(HOUR(Table2[[#This Row],[Order Time]])&lt;21,"Evening","Night")))</f>
        <v>Afternoon</v>
      </c>
      <c r="AM78" s="16" t="s">
        <v>38</v>
      </c>
    </row>
    <row r="79" spans="1:39" x14ac:dyDescent="0.25">
      <c r="A79" s="13" t="s">
        <v>407</v>
      </c>
      <c r="B79" s="4">
        <v>45443</v>
      </c>
      <c r="C79" s="2">
        <f>YEAR(Table2[[#This Row],[Invoice Date]])</f>
        <v>2024</v>
      </c>
      <c r="D79" s="2" t="str">
        <f>TEXT(Table2[[#This Row],[Invoice Date]],"mmm")</f>
        <v>May</v>
      </c>
      <c r="E79" s="2" t="str">
        <f>Table2[[#This Row],[Store_ID]]&amp;"-"&amp;Table2[[#This Row],[Year]]&amp;"-"&amp;Table2[[#This Row],[Month]]</f>
        <v>STR001-2024-May</v>
      </c>
      <c r="F79" s="2" t="s">
        <v>105</v>
      </c>
      <c r="G79" s="2" t="str">
        <f>_xlfn.XLOOKUP(Table2[[#This Row],[Customer_ID]],Table3[Customer_ID],Table3[Customer Name],"Not Found")</f>
        <v>Rajesh Gopalakrishnan</v>
      </c>
      <c r="H79" s="2" t="str">
        <f>_xlfn.XLOOKUP(Table2[[#This Row],[Customer_ID]],Table3[Customer_ID],Table3[Gender],"Female")</f>
        <v>Male</v>
      </c>
      <c r="I79" s="2" t="str">
        <f>_xlfn.XLOOKUP(Table2[[#This Row],[Customer_ID]],Table3[Customer_ID],Table3[City],"Missing Memebership")</f>
        <v>Karimnagar</v>
      </c>
      <c r="J79" s="2" t="str">
        <f>_xlfn.XLOOKUP(Table2[[#This Row],[Customer_ID]],Table3[Customer_ID],Table3[State],"Karnataka")</f>
        <v>Telangana</v>
      </c>
      <c r="K79" s="2" t="str">
        <f>_xlfn.XLOOKUP(Table2[[#This Row],[Customer_ID]],Table3[Customer_ID],Table3[Membership],"Regular")</f>
        <v>Gold</v>
      </c>
      <c r="L79" s="2" t="s">
        <v>408</v>
      </c>
      <c r="M79" s="2" t="str">
        <f>_xlfn.XLOOKUP(Table2[[#This Row],[Product_ID]],Table4[Product_ID],Table4[Product_Name],"Not Found")</f>
        <v>Indian Terrain Formal Top Maroon</v>
      </c>
      <c r="N79" s="2" t="str">
        <f>_xlfn.XLOOKUP(Table2[[#This Row],[Product_ID]],Table4[Product_ID],Table4[Category],"Not Found")</f>
        <v>Women Tops</v>
      </c>
      <c r="O79" s="2" t="str">
        <f>_xlfn.XLOOKUP(Table2[[#This Row],[Product_ID]],Table4[Product_ID],Table4[Subcategory],"Not Found")</f>
        <v>Formal Top</v>
      </c>
      <c r="P79" s="2" t="str">
        <f>_xlfn.XLOOKUP(Table2[[#This Row],[Product_ID]],Table4[Product_ID],Table4[Brand],"Missing Brand")</f>
        <v>Indian Terrain</v>
      </c>
      <c r="Q79" s="2" t="s">
        <v>409</v>
      </c>
      <c r="R79" s="2" t="str">
        <f>_xlfn.XLOOKUP(Table2[[#This Row],[Store_ID]],Table6[Store_ID],Table6[Store Name],"Not Found")</f>
        <v>TrendMart Kollam Standard</v>
      </c>
      <c r="S79" s="2">
        <f>_xlfn.XLOOKUP(Table2[[#This Row],[Store_ID]],Table6[Store_ID],Table6[Monthly Target],"Missing Target")</f>
        <v>2500000</v>
      </c>
      <c r="T79" s="2" t="str">
        <f>_xlfn.XLOOKUP(Table2[[#This Row],[Store_ID]],Table6[Store_ID],Table6[Region],"Not Found")</f>
        <v>South Zone 1</v>
      </c>
      <c r="U79" s="2" t="s">
        <v>62</v>
      </c>
      <c r="V79" s="2" t="str">
        <f>_xlfn.XLOOKUP(Table2[[#This Row],[Employee_ID]],Table5[Employee_ID],Table5[Employee Name],"Not Found")</f>
        <v>Rahul Krishnan</v>
      </c>
      <c r="W79" s="2">
        <v>4</v>
      </c>
      <c r="X79" s="2">
        <v>713.19</v>
      </c>
      <c r="Y79" s="2">
        <v>30</v>
      </c>
      <c r="Z79" s="2">
        <v>855.83</v>
      </c>
      <c r="AA79" s="2">
        <v>5</v>
      </c>
      <c r="AB79" s="2">
        <v>99.85</v>
      </c>
      <c r="AC79" s="2">
        <v>2096.7800000000002</v>
      </c>
      <c r="AD79" s="2">
        <v>2190.6799999999998</v>
      </c>
      <c r="AE79" s="2">
        <f t="shared" si="3"/>
        <v>-193.74999999999963</v>
      </c>
      <c r="AF79" s="2" t="s">
        <v>25</v>
      </c>
      <c r="AG79" s="42">
        <f>IFERROR(Table2[[#This Row],[Profit]]/Table2[[#This Row],[Sales Amount]],0)</f>
        <v>-9.2403590266980612E-2</v>
      </c>
      <c r="AH79" s="2" t="str">
        <f>TRIM(Table2[[#This Row],[Payment Modee]])</f>
        <v>UPI</v>
      </c>
      <c r="AI79" s="2" t="s">
        <v>26</v>
      </c>
      <c r="AJ79" s="2" t="s">
        <v>27</v>
      </c>
      <c r="AK79" s="2" t="s">
        <v>410</v>
      </c>
      <c r="AL79" s="16" t="str">
        <f>IF(HOUR(Table2[[#This Row],[Order Time]])&lt;12,"Morning",IF(HOUR(Table2[[#This Row],[Order Time]])&lt;17,"Afternoon",IF(HOUR(Table2[[#This Row],[Order Time]])&lt;21,"Evening","Night")))</f>
        <v>Morning</v>
      </c>
      <c r="AM79" s="16" t="s">
        <v>29</v>
      </c>
    </row>
    <row r="80" spans="1:39" x14ac:dyDescent="0.25">
      <c r="A80" s="13" t="s">
        <v>411</v>
      </c>
      <c r="B80" s="4">
        <v>45544</v>
      </c>
      <c r="C80" s="2">
        <f>YEAR(Table2[[#This Row],[Invoice Date]])</f>
        <v>2024</v>
      </c>
      <c r="D80" s="2" t="str">
        <f>TEXT(Table2[[#This Row],[Invoice Date]],"mmm")</f>
        <v>Sep</v>
      </c>
      <c r="E80" s="2" t="str">
        <f>Table2[[#This Row],[Store_ID]]&amp;"-"&amp;Table2[[#This Row],[Year]]&amp;"-"&amp;Table2[[#This Row],[Month]]</f>
        <v>STR032-2024-Sep</v>
      </c>
      <c r="F80" s="2" t="s">
        <v>412</v>
      </c>
      <c r="G80" s="2" t="str">
        <f>_xlfn.XLOOKUP(Table2[[#This Row],[Customer_ID]],Table3[Customer_ID],Table3[Customer Name],"Not Found")</f>
        <v>Nithya Yadav</v>
      </c>
      <c r="H80" s="2" t="str">
        <f>_xlfn.XLOOKUP(Table2[[#This Row],[Customer_ID]],Table3[Customer_ID],Table3[Gender],"Female")</f>
        <v>Female</v>
      </c>
      <c r="I80" s="2" t="str">
        <f>_xlfn.XLOOKUP(Table2[[#This Row],[Customer_ID]],Table3[Customer_ID],Table3[City],"Missing Memebership")</f>
        <v>Hyderabad</v>
      </c>
      <c r="J80" s="2" t="str">
        <f>_xlfn.XLOOKUP(Table2[[#This Row],[Customer_ID]],Table3[Customer_ID],Table3[State],"Karnataka")</f>
        <v>Telangana</v>
      </c>
      <c r="K80" s="2" t="str">
        <f>_xlfn.XLOOKUP(Table2[[#This Row],[Customer_ID]],Table3[Customer_ID],Table3[Membership],"Regular")</f>
        <v>Silver</v>
      </c>
      <c r="L80" s="2" t="s">
        <v>347</v>
      </c>
      <c r="M80" s="2" t="str">
        <f>_xlfn.XLOOKUP(Table2[[#This Row],[Product_ID]],Table4[Product_ID],Table4[Product_Name],"Not Found")</f>
        <v>Louis Philippe Formal Trouser Olive</v>
      </c>
      <c r="N80" s="2" t="str">
        <f>_xlfn.XLOOKUP(Table2[[#This Row],[Product_ID]],Table4[Product_ID],Table4[Category],"Not Found")</f>
        <v>Men Trousers</v>
      </c>
      <c r="O80" s="2" t="str">
        <f>_xlfn.XLOOKUP(Table2[[#This Row],[Product_ID]],Table4[Product_ID],Table4[Subcategory],"Not Found")</f>
        <v>Formal Trouser</v>
      </c>
      <c r="P80" s="2" t="str">
        <f>_xlfn.XLOOKUP(Table2[[#This Row],[Product_ID]],Table4[Product_ID],Table4[Brand],"Missing Brand")</f>
        <v>Louis Philippe</v>
      </c>
      <c r="Q80" s="2" t="s">
        <v>413</v>
      </c>
      <c r="R80" s="2" t="str">
        <f>_xlfn.XLOOKUP(Table2[[#This Row],[Store_ID]],Table6[Store_ID],Table6[Store Name],"Not Found")</f>
        <v>TrendMart Kochi Standard</v>
      </c>
      <c r="S80" s="2">
        <f>_xlfn.XLOOKUP(Table2[[#This Row],[Store_ID]],Table6[Store_ID],Table6[Monthly Target],"Missing Target")</f>
        <v>2500000</v>
      </c>
      <c r="T80" s="2" t="str">
        <f>_xlfn.XLOOKUP(Table2[[#This Row],[Store_ID]],Table6[Store_ID],Table6[Region],"Not Found")</f>
        <v>South Zone 1</v>
      </c>
      <c r="U80" s="2" t="s">
        <v>92</v>
      </c>
      <c r="V80" s="2" t="str">
        <f>_xlfn.XLOOKUP(Table2[[#This Row],[Employee_ID]],Table5[Employee_ID],Table5[Employee Name],"Not Found")</f>
        <v>Preethi Singh</v>
      </c>
      <c r="W80" s="2">
        <v>4</v>
      </c>
      <c r="X80" s="2">
        <v>1255.49</v>
      </c>
      <c r="Y80" s="2">
        <v>0</v>
      </c>
      <c r="Z80" s="2">
        <v>0</v>
      </c>
      <c r="AA80" s="2">
        <v>12</v>
      </c>
      <c r="AB80" s="2">
        <v>602.64</v>
      </c>
      <c r="AC80" s="2">
        <v>5624.6</v>
      </c>
      <c r="AD80" s="2">
        <v>3647.36</v>
      </c>
      <c r="AE80" s="2">
        <f t="shared" si="3"/>
        <v>1374.6000000000004</v>
      </c>
      <c r="AF80" s="2" t="s">
        <v>35</v>
      </c>
      <c r="AG80" s="42">
        <f>IFERROR(Table2[[#This Row],[Profit]]/Table2[[#This Row],[Sales Amount]],0)</f>
        <v>0.24439071222842518</v>
      </c>
      <c r="AH80" s="2" t="str">
        <f>TRIM(Table2[[#This Row],[Payment Modee]])</f>
        <v>Debit Card</v>
      </c>
      <c r="AI80" s="2" t="s">
        <v>36</v>
      </c>
      <c r="AJ80" s="2" t="s">
        <v>27</v>
      </c>
      <c r="AK80" s="2" t="s">
        <v>414</v>
      </c>
      <c r="AL80" s="16" t="str">
        <f>IF(HOUR(Table2[[#This Row],[Order Time]])&lt;12,"Morning",IF(HOUR(Table2[[#This Row],[Order Time]])&lt;17,"Afternoon",IF(HOUR(Table2[[#This Row],[Order Time]])&lt;21,"Evening","Night")))</f>
        <v>Afternoon</v>
      </c>
      <c r="AM80" s="16" t="s">
        <v>29</v>
      </c>
    </row>
    <row r="81" spans="1:39" x14ac:dyDescent="0.25">
      <c r="A81" s="13" t="s">
        <v>415</v>
      </c>
      <c r="B81" s="4">
        <v>45702</v>
      </c>
      <c r="C81" s="2">
        <f>YEAR(Table2[[#This Row],[Invoice Date]])</f>
        <v>2025</v>
      </c>
      <c r="D81" s="2" t="str">
        <f>TEXT(Table2[[#This Row],[Invoice Date]],"mmm")</f>
        <v>Feb</v>
      </c>
      <c r="E81" s="2" t="str">
        <f>Table2[[#This Row],[Store_ID]]&amp;"-"&amp;Table2[[#This Row],[Year]]&amp;"-"&amp;Table2[[#This Row],[Month]]</f>
        <v>STR029-2025-Feb</v>
      </c>
      <c r="F81" s="2" t="s">
        <v>162</v>
      </c>
      <c r="G81" s="2" t="str">
        <f>_xlfn.XLOOKUP(Table2[[#This Row],[Customer_ID]],Table3[Customer_ID],Table3[Customer Name],"Not Found")</f>
        <v>Deepa Iyer</v>
      </c>
      <c r="H81" s="2" t="str">
        <f>_xlfn.XLOOKUP(Table2[[#This Row],[Customer_ID]],Table3[Customer_ID],Table3[Gender],"Female")</f>
        <v>Female</v>
      </c>
      <c r="I81" s="2" t="str">
        <f>_xlfn.XLOOKUP(Table2[[#This Row],[Customer_ID]],Table3[Customer_ID],Table3[City],"Missing Memebership")</f>
        <v>Karimnagar</v>
      </c>
      <c r="J81" s="2" t="str">
        <f>_xlfn.XLOOKUP(Table2[[#This Row],[Customer_ID]],Table3[Customer_ID],Table3[State],"Karnataka")</f>
        <v>Telangana</v>
      </c>
      <c r="K81" s="2" t="str">
        <f>_xlfn.XLOOKUP(Table2[[#This Row],[Customer_ID]],Table3[Customer_ID],Table3[Membership],"Regular")</f>
        <v>Regular</v>
      </c>
      <c r="L81" s="2" t="s">
        <v>416</v>
      </c>
      <c r="M81" s="2" t="str">
        <f>_xlfn.XLOOKUP(Table2[[#This Row],[Product_ID]],Table4[Product_ID],Table4[Product_Name],"Not Found")</f>
        <v>GRT Jewellers Sling Bag Olive</v>
      </c>
      <c r="N81" s="2" t="str">
        <f>_xlfn.XLOOKUP(Table2[[#This Row],[Product_ID]],Table4[Product_ID],Table4[Category],"Not Found")</f>
        <v>Handbags</v>
      </c>
      <c r="O81" s="2" t="str">
        <f>_xlfn.XLOOKUP(Table2[[#This Row],[Product_ID]],Table4[Product_ID],Table4[Subcategory],"Not Found")</f>
        <v>Sling Bag</v>
      </c>
      <c r="P81" s="2" t="str">
        <f>_xlfn.XLOOKUP(Table2[[#This Row],[Product_ID]],Table4[Product_ID],Table4[Brand],"Missing Brand")</f>
        <v>GRT Jewellers</v>
      </c>
      <c r="Q81" s="2" t="s">
        <v>282</v>
      </c>
      <c r="R81" s="2" t="str">
        <f>_xlfn.XLOOKUP(Table2[[#This Row],[Store_ID]],Table6[Store_ID],Table6[Store Name],"Not Found")</f>
        <v>TrendMart Davanagere High Street</v>
      </c>
      <c r="S81" s="2">
        <f>_xlfn.XLOOKUP(Table2[[#This Row],[Store_ID]],Table6[Store_ID],Table6[Monthly Target],"Missing Target")</f>
        <v>800000</v>
      </c>
      <c r="T81" s="2" t="str">
        <f>_xlfn.XLOOKUP(Table2[[#This Row],[Store_ID]],Table6[Store_ID],Table6[Region],"Not Found")</f>
        <v>South Zone 2</v>
      </c>
      <c r="U81" s="2" t="s">
        <v>417</v>
      </c>
      <c r="V81" s="2" t="str">
        <f>_xlfn.XLOOKUP(Table2[[#This Row],[Employee_ID]],Table5[Employee_ID],Table5[Employee Name],"Not Found")</f>
        <v>Arjun Krishnan</v>
      </c>
      <c r="W81" s="2">
        <v>2</v>
      </c>
      <c r="X81" s="2">
        <v>3188.24</v>
      </c>
      <c r="Y81" s="2">
        <v>25</v>
      </c>
      <c r="Z81" s="2">
        <v>1594.12</v>
      </c>
      <c r="AA81" s="2">
        <v>12</v>
      </c>
      <c r="AB81" s="2">
        <v>573.88</v>
      </c>
      <c r="AC81" s="2">
        <v>5356.24</v>
      </c>
      <c r="AD81" s="2">
        <v>4068.02</v>
      </c>
      <c r="AE81" s="2">
        <f t="shared" si="3"/>
        <v>714.3399999999998</v>
      </c>
      <c r="AF81" s="2" t="s">
        <v>69</v>
      </c>
      <c r="AG81" s="42">
        <f>IFERROR(Table2[[#This Row],[Profit]]/Table2[[#This Row],[Sales Amount]],0)</f>
        <v>0.13336594327363968</v>
      </c>
      <c r="AH81" s="2" t="str">
        <f>TRIM(Table2[[#This Row],[Payment Modee]])</f>
        <v>Cash</v>
      </c>
      <c r="AI81" s="2" t="s">
        <v>36</v>
      </c>
      <c r="AJ81" s="2" t="s">
        <v>197</v>
      </c>
      <c r="AK81" s="2" t="s">
        <v>418</v>
      </c>
      <c r="AL81" s="16" t="str">
        <f>IF(HOUR(Table2[[#This Row],[Order Time]])&lt;12,"Morning",IF(HOUR(Table2[[#This Row],[Order Time]])&lt;17,"Afternoon",IF(HOUR(Table2[[#This Row],[Order Time]])&lt;21,"Evening","Night")))</f>
        <v>Afternoon</v>
      </c>
      <c r="AM81" s="16" t="s">
        <v>29</v>
      </c>
    </row>
    <row r="82" spans="1:39" x14ac:dyDescent="0.25">
      <c r="A82" s="13" t="s">
        <v>419</v>
      </c>
      <c r="B82" s="4">
        <v>45534</v>
      </c>
      <c r="C82" s="2">
        <f>YEAR(Table2[[#This Row],[Invoice Date]])</f>
        <v>2024</v>
      </c>
      <c r="D82" s="2" t="str">
        <f>TEXT(Table2[[#This Row],[Invoice Date]],"mmm")</f>
        <v>Aug</v>
      </c>
      <c r="E82" s="2" t="str">
        <f>Table2[[#This Row],[Store_ID]]&amp;"-"&amp;Table2[[#This Row],[Year]]&amp;"-"&amp;Table2[[#This Row],[Month]]</f>
        <v>STR050-2024-Aug</v>
      </c>
      <c r="F82" s="2" t="s">
        <v>420</v>
      </c>
      <c r="G82" s="2" t="str">
        <f>_xlfn.XLOOKUP(Table2[[#This Row],[Customer_ID]],Table3[Customer_ID],Table3[Customer Name],"Not Found")</f>
        <v>Nandini Natarajan</v>
      </c>
      <c r="H82" s="2" t="str">
        <f>_xlfn.XLOOKUP(Table2[[#This Row],[Customer_ID]],Table3[Customer_ID],Table3[Gender],"Female")</f>
        <v>Female</v>
      </c>
      <c r="I82" s="2" t="str">
        <f>_xlfn.XLOOKUP(Table2[[#This Row],[Customer_ID]],Table3[Customer_ID],Table3[City],"Missing Memebership")</f>
        <v>Chennai</v>
      </c>
      <c r="J82" s="2" t="str">
        <f>_xlfn.XLOOKUP(Table2[[#This Row],[Customer_ID]],Table3[Customer_ID],Table3[State],"Karnataka")</f>
        <v>Tamil Nadu</v>
      </c>
      <c r="K82" s="2" t="str">
        <f>_xlfn.XLOOKUP(Table2[[#This Row],[Customer_ID]],Table3[Customer_ID],Table3[Membership],"Regular")</f>
        <v>Gold</v>
      </c>
      <c r="L82" s="2" t="s">
        <v>421</v>
      </c>
      <c r="M82" s="2" t="str">
        <f>_xlfn.XLOOKUP(Table2[[#This Row],[Product_ID]],Table4[Product_ID],Table4[Product_Name],"Not Found")</f>
        <v>Aurelia Zip Wallet Red</v>
      </c>
      <c r="N82" s="2" t="str">
        <f>_xlfn.XLOOKUP(Table2[[#This Row],[Product_ID]],Table4[Product_ID],Table4[Category],"Not Found")</f>
        <v>Wallets</v>
      </c>
      <c r="O82" s="2" t="str">
        <f>_xlfn.XLOOKUP(Table2[[#This Row],[Product_ID]],Table4[Product_ID],Table4[Subcategory],"Not Found")</f>
        <v>Zip Wallet</v>
      </c>
      <c r="P82" s="2" t="str">
        <f>_xlfn.XLOOKUP(Table2[[#This Row],[Product_ID]],Table4[Product_ID],Table4[Brand],"Missing Brand")</f>
        <v>Aurelia</v>
      </c>
      <c r="Q82" s="2" t="s">
        <v>422</v>
      </c>
      <c r="R82" s="2" t="str">
        <f>_xlfn.XLOOKUP(Table2[[#This Row],[Store_ID]],Table6[Store_ID],Table6[Store Name],"Not Found")</f>
        <v>TrendMart Thrissur High Street</v>
      </c>
      <c r="S82" s="2">
        <f>_xlfn.XLOOKUP(Table2[[#This Row],[Store_ID]],Table6[Store_ID],Table6[Monthly Target],"Missing Target")</f>
        <v>2000000</v>
      </c>
      <c r="T82" s="2" t="str">
        <f>_xlfn.XLOOKUP(Table2[[#This Row],[Store_ID]],Table6[Store_ID],Table6[Region],"Not Found")</f>
        <v>South Zone 1</v>
      </c>
      <c r="U82" s="2" t="s">
        <v>220</v>
      </c>
      <c r="V82" s="2" t="str">
        <f>_xlfn.XLOOKUP(Table2[[#This Row],[Employee_ID]],Table5[Employee_ID],Table5[Employee Name],"Not Found")</f>
        <v>Vasanthi Kamath</v>
      </c>
      <c r="W82" s="2">
        <v>3</v>
      </c>
      <c r="X82" s="2">
        <v>565.59</v>
      </c>
      <c r="Y82" s="2">
        <v>30</v>
      </c>
      <c r="Z82" s="2">
        <v>509.03</v>
      </c>
      <c r="AA82" s="2">
        <v>5</v>
      </c>
      <c r="AB82" s="2">
        <v>59.39</v>
      </c>
      <c r="AC82" s="2">
        <v>1247.1300000000001</v>
      </c>
      <c r="AD82" s="2">
        <v>1072.3499999999999</v>
      </c>
      <c r="AE82" s="2">
        <f t="shared" si="3"/>
        <v>115.3900000000002</v>
      </c>
      <c r="AF82" s="2" t="s">
        <v>25</v>
      </c>
      <c r="AG82" s="42">
        <f>IFERROR(Table2[[#This Row],[Profit]]/Table2[[#This Row],[Sales Amount]],0)</f>
        <v>9.2524436105297911E-2</v>
      </c>
      <c r="AH82" s="2" t="str">
        <f>TRIM(Table2[[#This Row],[Payment Modee]])</f>
        <v>UPI</v>
      </c>
      <c r="AI82" s="2" t="s">
        <v>36</v>
      </c>
      <c r="AJ82" s="2" t="s">
        <v>27</v>
      </c>
      <c r="AK82" s="2" t="s">
        <v>423</v>
      </c>
      <c r="AL82" s="16" t="str">
        <f>IF(HOUR(Table2[[#This Row],[Order Time]])&lt;12,"Morning",IF(HOUR(Table2[[#This Row],[Order Time]])&lt;17,"Afternoon",IF(HOUR(Table2[[#This Row],[Order Time]])&lt;21,"Evening","Night")))</f>
        <v>Afternoon</v>
      </c>
      <c r="AM82" s="16" t="s">
        <v>29</v>
      </c>
    </row>
    <row r="83" spans="1:39" x14ac:dyDescent="0.25">
      <c r="A83" s="13" t="s">
        <v>424</v>
      </c>
      <c r="B83" s="4">
        <v>45492</v>
      </c>
      <c r="C83" s="2">
        <f>YEAR(Table2[[#This Row],[Invoice Date]])</f>
        <v>2024</v>
      </c>
      <c r="D83" s="2" t="str">
        <f>TEXT(Table2[[#This Row],[Invoice Date]],"mmm")</f>
        <v>Jul</v>
      </c>
      <c r="E83" s="2" t="str">
        <f>Table2[[#This Row],[Store_ID]]&amp;"-"&amp;Table2[[#This Row],[Year]]&amp;"-"&amp;Table2[[#This Row],[Month]]</f>
        <v>STR053-2024-Jul</v>
      </c>
      <c r="F83" s="2" t="s">
        <v>425</v>
      </c>
      <c r="G83" s="2" t="str">
        <f>_xlfn.XLOOKUP(Table2[[#This Row],[Customer_ID]],Table3[Customer_ID],Table3[Customer Name],"Not Found")</f>
        <v>Rohit Gupta</v>
      </c>
      <c r="H83" s="2" t="str">
        <f>_xlfn.XLOOKUP(Table2[[#This Row],[Customer_ID]],Table3[Customer_ID],Table3[Gender],"Female")</f>
        <v>Male</v>
      </c>
      <c r="I83" s="2" t="str">
        <f>_xlfn.XLOOKUP(Table2[[#This Row],[Customer_ID]],Table3[Customer_ID],Table3[City],"Missing Memebership")</f>
        <v>Kollam</v>
      </c>
      <c r="J83" s="2" t="str">
        <f>_xlfn.XLOOKUP(Table2[[#This Row],[Customer_ID]],Table3[Customer_ID],Table3[State],"Karnataka")</f>
        <v>Kerala</v>
      </c>
      <c r="K83" s="2" t="str">
        <f>_xlfn.XLOOKUP(Table2[[#This Row],[Customer_ID]],Table3[Customer_ID],Table3[Membership],"Regular")</f>
        <v>Gold</v>
      </c>
      <c r="L83" s="2" t="s">
        <v>416</v>
      </c>
      <c r="M83" s="2" t="str">
        <f>_xlfn.XLOOKUP(Table2[[#This Row],[Product_ID]],Table4[Product_ID],Table4[Product_Name],"Not Found")</f>
        <v>GRT Jewellers Sling Bag Olive</v>
      </c>
      <c r="N83" s="2" t="str">
        <f>_xlfn.XLOOKUP(Table2[[#This Row],[Product_ID]],Table4[Product_ID],Table4[Category],"Not Found")</f>
        <v>Handbags</v>
      </c>
      <c r="O83" s="2" t="str">
        <f>_xlfn.XLOOKUP(Table2[[#This Row],[Product_ID]],Table4[Product_ID],Table4[Subcategory],"Not Found")</f>
        <v>Sling Bag</v>
      </c>
      <c r="P83" s="2" t="str">
        <f>_xlfn.XLOOKUP(Table2[[#This Row],[Product_ID]],Table4[Product_ID],Table4[Brand],"Missing Brand")</f>
        <v>GRT Jewellers</v>
      </c>
      <c r="Q83" s="2" t="s">
        <v>426</v>
      </c>
      <c r="R83" s="2" t="str">
        <f>_xlfn.XLOOKUP(Table2[[#This Row],[Store_ID]],Table6[Store_ID],Table6[Store Name],"Not Found")</f>
        <v>TrendMart Kochi Standard</v>
      </c>
      <c r="S83" s="2">
        <f>_xlfn.XLOOKUP(Table2[[#This Row],[Store_ID]],Table6[Store_ID],Table6[Monthly Target],"Missing Target")</f>
        <v>1500000</v>
      </c>
      <c r="T83" s="2" t="str">
        <f>_xlfn.XLOOKUP(Table2[[#This Row],[Store_ID]],Table6[Store_ID],Table6[Region],"Not Found")</f>
        <v>South Zone 1</v>
      </c>
      <c r="U83" s="2" t="s">
        <v>176</v>
      </c>
      <c r="V83" s="2" t="str">
        <f>_xlfn.XLOOKUP(Table2[[#This Row],[Employee_ID]],Table5[Employee_ID],Table5[Employee Name],"Not Found")</f>
        <v>Malathi Varma</v>
      </c>
      <c r="W83" s="2">
        <v>3</v>
      </c>
      <c r="X83" s="2">
        <v>3067.81</v>
      </c>
      <c r="Y83" s="2">
        <v>25</v>
      </c>
      <c r="Z83" s="2">
        <v>2300.86</v>
      </c>
      <c r="AA83" s="2">
        <v>12</v>
      </c>
      <c r="AB83" s="2">
        <v>828.31</v>
      </c>
      <c r="AC83" s="2">
        <v>7730.88</v>
      </c>
      <c r="AD83" s="2">
        <v>6102.03</v>
      </c>
      <c r="AE83" s="2">
        <f t="shared" si="3"/>
        <v>800.54000000000042</v>
      </c>
      <c r="AF83" s="2" t="s">
        <v>25</v>
      </c>
      <c r="AG83" s="42">
        <f>IFERROR(Table2[[#This Row],[Profit]]/Table2[[#This Row],[Sales Amount]],0)</f>
        <v>0.10355095409578216</v>
      </c>
      <c r="AH83" s="2" t="str">
        <f>TRIM(Table2[[#This Row],[Payment Modee]])</f>
        <v>UPI</v>
      </c>
      <c r="AI83" s="2" t="s">
        <v>36</v>
      </c>
      <c r="AJ83" s="2" t="s">
        <v>197</v>
      </c>
      <c r="AK83" s="2" t="s">
        <v>427</v>
      </c>
      <c r="AL83" s="16" t="str">
        <f>IF(HOUR(Table2[[#This Row],[Order Time]])&lt;12,"Morning",IF(HOUR(Table2[[#This Row],[Order Time]])&lt;17,"Afternoon",IF(HOUR(Table2[[#This Row],[Order Time]])&lt;21,"Evening","Night")))</f>
        <v>Afternoon</v>
      </c>
      <c r="AM83" s="16" t="s">
        <v>29</v>
      </c>
    </row>
    <row r="84" spans="1:39" x14ac:dyDescent="0.25">
      <c r="A84" s="13" t="s">
        <v>428</v>
      </c>
      <c r="B84" s="4">
        <v>45456</v>
      </c>
      <c r="C84" s="2">
        <f>YEAR(Table2[[#This Row],[Invoice Date]])</f>
        <v>2024</v>
      </c>
      <c r="D84" s="2" t="str">
        <f>TEXT(Table2[[#This Row],[Invoice Date]],"mmm")</f>
        <v>Jun</v>
      </c>
      <c r="E84" s="2" t="str">
        <f>Table2[[#This Row],[Store_ID]]&amp;"-"&amp;Table2[[#This Row],[Year]]&amp;"-"&amp;Table2[[#This Row],[Month]]</f>
        <v>STR110-2024-Jun</v>
      </c>
      <c r="F84" s="2" t="s">
        <v>429</v>
      </c>
      <c r="G84" s="2" t="str">
        <f>_xlfn.XLOOKUP(Table2[[#This Row],[Customer_ID]],Table3[Customer_ID],Table3[Customer Name],"Not Found")</f>
        <v>Deepa Prasad</v>
      </c>
      <c r="H84" s="2" t="str">
        <f>_xlfn.XLOOKUP(Table2[[#This Row],[Customer_ID]],Table3[Customer_ID],Table3[Gender],"Female")</f>
        <v>Female</v>
      </c>
      <c r="I84" s="2" t="str">
        <f>_xlfn.XLOOKUP(Table2[[#This Row],[Customer_ID]],Table3[Customer_ID],Table3[City],"Missing Memebership")</f>
        <v>Chennai</v>
      </c>
      <c r="J84" s="2" t="str">
        <f>_xlfn.XLOOKUP(Table2[[#This Row],[Customer_ID]],Table3[Customer_ID],Table3[State],"Karnataka")</f>
        <v>Tamil Nadu</v>
      </c>
      <c r="K84" s="2" t="str">
        <f>_xlfn.XLOOKUP(Table2[[#This Row],[Customer_ID]],Table3[Customer_ID],Table3[Membership],"Regular")</f>
        <v>Platinum</v>
      </c>
      <c r="L84" s="2" t="s">
        <v>430</v>
      </c>
      <c r="M84" s="2" t="str">
        <f>_xlfn.XLOOKUP(Table2[[#This Row],[Product_ID]],Table4[Product_ID],Table4[Product_Name],"Not Found")</f>
        <v>US Polo Assn Bootcut Black</v>
      </c>
      <c r="N84" s="2" t="str">
        <f>_xlfn.XLOOKUP(Table2[[#This Row],[Product_ID]],Table4[Product_ID],Table4[Category],"Not Found")</f>
        <v>Women Jeans</v>
      </c>
      <c r="O84" s="2" t="str">
        <f>_xlfn.XLOOKUP(Table2[[#This Row],[Product_ID]],Table4[Product_ID],Table4[Subcategory],"Not Found")</f>
        <v>Bootcut</v>
      </c>
      <c r="P84" s="2" t="str">
        <f>_xlfn.XLOOKUP(Table2[[#This Row],[Product_ID]],Table4[Product_ID],Table4[Brand],"Missing Brand")</f>
        <v>US Polo Assn</v>
      </c>
      <c r="Q84" s="2" t="s">
        <v>146</v>
      </c>
      <c r="R84" s="2" t="str">
        <f>_xlfn.XLOOKUP(Table2[[#This Row],[Store_ID]],Table6[Store_ID],Table6[Store Name],"Not Found")</f>
        <v>TrendMart Thoothukudi Outlet</v>
      </c>
      <c r="S84" s="2">
        <f>_xlfn.XLOOKUP(Table2[[#This Row],[Store_ID]],Table6[Store_ID],Table6[Monthly Target],"Missing Target")</f>
        <v>1000000</v>
      </c>
      <c r="T84" s="2" t="str">
        <f>_xlfn.XLOOKUP(Table2[[#This Row],[Store_ID]],Table6[Store_ID],Table6[Region],"Not Found")</f>
        <v>South Zone 1</v>
      </c>
      <c r="U84" s="2" t="s">
        <v>34</v>
      </c>
      <c r="V84" s="2" t="str">
        <f>_xlfn.XLOOKUP(Table2[[#This Row],[Employee_ID]],Table5[Employee_ID],Table5[Employee Name],"Not Found")</f>
        <v>Deepthi Iyengar</v>
      </c>
      <c r="W84" s="2">
        <v>1</v>
      </c>
      <c r="X84" s="2">
        <v>1325.53</v>
      </c>
      <c r="Y84" s="2">
        <v>25</v>
      </c>
      <c r="Z84" s="2">
        <v>331.38</v>
      </c>
      <c r="AA84" s="2">
        <v>12</v>
      </c>
      <c r="AB84" s="2">
        <v>119.3</v>
      </c>
      <c r="AC84" s="2">
        <v>1113.45</v>
      </c>
      <c r="AD84" s="2">
        <v>834.96</v>
      </c>
      <c r="AE84" s="2">
        <f t="shared" si="3"/>
        <v>159.19</v>
      </c>
      <c r="AF84" s="2" t="s">
        <v>56</v>
      </c>
      <c r="AG84" s="42">
        <f>IFERROR(Table2[[#This Row],[Profit]]/Table2[[#This Row],[Sales Amount]],0)</f>
        <v>0.14297004804885716</v>
      </c>
      <c r="AH84" s="2" t="str">
        <f>TRIM(Table2[[#This Row],[Payment Modee]])</f>
        <v>Credit Card</v>
      </c>
      <c r="AI84" s="2" t="s">
        <v>36</v>
      </c>
      <c r="AJ84" s="2" t="s">
        <v>27</v>
      </c>
      <c r="AK84" s="2" t="s">
        <v>431</v>
      </c>
      <c r="AL84" s="16" t="str">
        <f>IF(HOUR(Table2[[#This Row],[Order Time]])&lt;12,"Morning",IF(HOUR(Table2[[#This Row],[Order Time]])&lt;17,"Afternoon",IF(HOUR(Table2[[#This Row],[Order Time]])&lt;21,"Evening","Night")))</f>
        <v>Morning</v>
      </c>
      <c r="AM84" s="16" t="s">
        <v>29</v>
      </c>
    </row>
    <row r="85" spans="1:39" x14ac:dyDescent="0.25">
      <c r="A85" s="13" t="s">
        <v>432</v>
      </c>
      <c r="B85" s="4">
        <v>45604</v>
      </c>
      <c r="C85" s="2">
        <f>YEAR(Table2[[#This Row],[Invoice Date]])</f>
        <v>2024</v>
      </c>
      <c r="D85" s="2" t="str">
        <f>TEXT(Table2[[#This Row],[Invoice Date]],"mmm")</f>
        <v>Nov</v>
      </c>
      <c r="E85" s="2" t="str">
        <f>Table2[[#This Row],[Store_ID]]&amp;"-"&amp;Table2[[#This Row],[Year]]&amp;"-"&amp;Table2[[#This Row],[Month]]</f>
        <v>STR071-2024-Nov</v>
      </c>
      <c r="F85" s="2" t="s">
        <v>433</v>
      </c>
      <c r="G85" s="2" t="str">
        <f>_xlfn.XLOOKUP(Table2[[#This Row],[Customer_ID]],Table3[Customer_ID],Table3[Customer Name],"Not Found")</f>
        <v>Sunita Subramaniam</v>
      </c>
      <c r="H85" s="2" t="str">
        <f>_xlfn.XLOOKUP(Table2[[#This Row],[Customer_ID]],Table3[Customer_ID],Table3[Gender],"Female")</f>
        <v>Female</v>
      </c>
      <c r="I85" s="2" t="str">
        <f>_xlfn.XLOOKUP(Table2[[#This Row],[Customer_ID]],Table3[Customer_ID],Table3[City],"Missing Memebership")</f>
        <v>Khammam</v>
      </c>
      <c r="J85" s="2" t="str">
        <f>_xlfn.XLOOKUP(Table2[[#This Row],[Customer_ID]],Table3[Customer_ID],Table3[State],"Karnataka")</f>
        <v>Telangana</v>
      </c>
      <c r="K85" s="2" t="str">
        <f>_xlfn.XLOOKUP(Table2[[#This Row],[Customer_ID]],Table3[Customer_ID],Table3[Membership],"Regular")</f>
        <v>Regular</v>
      </c>
      <c r="L85" s="2" t="s">
        <v>434</v>
      </c>
      <c r="M85" s="2" t="str">
        <f>_xlfn.XLOOKUP(Table2[[#This Row],[Product_ID]],Table4[Product_ID],Table4[Product_Name],"Not Found")</f>
        <v>Joyalukkas Sandals Beige</v>
      </c>
      <c r="N85" s="2" t="str">
        <f>_xlfn.XLOOKUP(Table2[[#This Row],[Product_ID]],Table4[Product_ID],Table4[Category],"Not Found")</f>
        <v>Footwear</v>
      </c>
      <c r="O85" s="2" t="str">
        <f>_xlfn.XLOOKUP(Table2[[#This Row],[Product_ID]],Table4[Product_ID],Table4[Subcategory],"Not Found")</f>
        <v>Sandals</v>
      </c>
      <c r="P85" s="2" t="str">
        <f>_xlfn.XLOOKUP(Table2[[#This Row],[Product_ID]],Table4[Product_ID],Table4[Brand],"Missing Brand")</f>
        <v>Joyalukkas</v>
      </c>
      <c r="Q85" s="2" t="s">
        <v>288</v>
      </c>
      <c r="R85" s="2" t="str">
        <f>_xlfn.XLOOKUP(Table2[[#This Row],[Store_ID]],Table6[Store_ID],Table6[Store Name],"Not Found")</f>
        <v>TrendMart Kannur Standard</v>
      </c>
      <c r="S85" s="2">
        <f>_xlfn.XLOOKUP(Table2[[#This Row],[Store_ID]],Table6[Store_ID],Table6[Monthly Target],"Missing Target")</f>
        <v>2000000</v>
      </c>
      <c r="T85" s="2" t="str">
        <f>_xlfn.XLOOKUP(Table2[[#This Row],[Store_ID]],Table6[Store_ID],Table6[Region],"Not Found")</f>
        <v>South Zone 1</v>
      </c>
      <c r="U85" s="2" t="s">
        <v>435</v>
      </c>
      <c r="V85" s="2" t="str">
        <f>_xlfn.XLOOKUP(Table2[[#This Row],[Employee_ID]],Table5[Employee_ID],Table5[Employee Name],"Not Found")</f>
        <v>Gopal Prasad</v>
      </c>
      <c r="W85" s="2">
        <v>2</v>
      </c>
      <c r="X85" s="2">
        <v>1187.06</v>
      </c>
      <c r="Y85" s="2">
        <v>20</v>
      </c>
      <c r="Z85" s="2">
        <v>474.82</v>
      </c>
      <c r="AA85" s="2">
        <v>12</v>
      </c>
      <c r="AB85" s="2">
        <v>227.92</v>
      </c>
      <c r="AC85" s="2">
        <v>2127.2199999999998</v>
      </c>
      <c r="AD85" s="2">
        <v>1709.7</v>
      </c>
      <c r="AE85" s="2">
        <f t="shared" si="3"/>
        <v>189.59999999999977</v>
      </c>
      <c r="AF85" s="2" t="s">
        <v>25</v>
      </c>
      <c r="AG85" s="42">
        <f>IFERROR(Table2[[#This Row],[Profit]]/Table2[[#This Row],[Sales Amount]],0)</f>
        <v>8.913041434360329E-2</v>
      </c>
      <c r="AH85" s="2" t="str">
        <f>TRIM(Table2[[#This Row],[Payment Modee]])</f>
        <v>UPI</v>
      </c>
      <c r="AI85" s="2" t="s">
        <v>36</v>
      </c>
      <c r="AJ85" s="2" t="s">
        <v>27</v>
      </c>
      <c r="AK85" s="2" t="s">
        <v>436</v>
      </c>
      <c r="AL85" s="16" t="str">
        <f>IF(HOUR(Table2[[#This Row],[Order Time]])&lt;12,"Morning",IF(HOUR(Table2[[#This Row],[Order Time]])&lt;17,"Afternoon",IF(HOUR(Table2[[#This Row],[Order Time]])&lt;21,"Evening","Night")))</f>
        <v>Afternoon</v>
      </c>
      <c r="AM85" s="16" t="s">
        <v>29</v>
      </c>
    </row>
    <row r="86" spans="1:39" x14ac:dyDescent="0.25">
      <c r="A86" s="13" t="s">
        <v>437</v>
      </c>
      <c r="B86" s="4">
        <v>45716</v>
      </c>
      <c r="C86" s="2">
        <f>YEAR(Table2[[#This Row],[Invoice Date]])</f>
        <v>2025</v>
      </c>
      <c r="D86" s="2" t="str">
        <f>TEXT(Table2[[#This Row],[Invoice Date]],"mmm")</f>
        <v>Feb</v>
      </c>
      <c r="E86" s="2" t="str">
        <f>Table2[[#This Row],[Store_ID]]&amp;"-"&amp;Table2[[#This Row],[Year]]&amp;"-"&amp;Table2[[#This Row],[Month]]</f>
        <v>STR110-2025-Feb</v>
      </c>
      <c r="F86" s="2" t="s">
        <v>438</v>
      </c>
      <c r="G86" s="2" t="str">
        <f>_xlfn.XLOOKUP(Table2[[#This Row],[Customer_ID]],Table3[Customer_ID],Table3[Customer Name],"Not Found")</f>
        <v>Yashoda Sundaram</v>
      </c>
      <c r="H86" s="2" t="str">
        <f>_xlfn.XLOOKUP(Table2[[#This Row],[Customer_ID]],Table3[Customer_ID],Table3[Gender],"Female")</f>
        <v>Female</v>
      </c>
      <c r="I86" s="2" t="str">
        <f>_xlfn.XLOOKUP(Table2[[#This Row],[Customer_ID]],Table3[Customer_ID],Table3[City],"Missing Memebership")</f>
        <v>Mysuru</v>
      </c>
      <c r="J86" s="2" t="str">
        <f>_xlfn.XLOOKUP(Table2[[#This Row],[Customer_ID]],Table3[Customer_ID],Table3[State],"Karnataka")</f>
        <v>Karnataka</v>
      </c>
      <c r="K86" s="2" t="str">
        <f>_xlfn.XLOOKUP(Table2[[#This Row],[Customer_ID]],Table3[Customer_ID],Table3[Membership],"Regular")</f>
        <v>Silver</v>
      </c>
      <c r="L86" s="2" t="s">
        <v>439</v>
      </c>
      <c r="M86" s="2" t="str">
        <f>_xlfn.XLOOKUP(Table2[[#This Row],[Product_ID]],Table4[Product_ID],Table4[Product_Name],"Not Found")</f>
        <v>Fossil A-Line Kurti Orange</v>
      </c>
      <c r="N86" s="2" t="str">
        <f>_xlfn.XLOOKUP(Table2[[#This Row],[Product_ID]],Table4[Product_ID],Table4[Category],"Not Found")</f>
        <v>Women Kurtis</v>
      </c>
      <c r="O86" s="2" t="str">
        <f>_xlfn.XLOOKUP(Table2[[#This Row],[Product_ID]],Table4[Product_ID],Table4[Subcategory],"Not Found")</f>
        <v>A-Line Kurti</v>
      </c>
      <c r="P86" s="2" t="str">
        <f>_xlfn.XLOOKUP(Table2[[#This Row],[Product_ID]],Table4[Product_ID],Table4[Brand],"Missing Brand")</f>
        <v>Fossil</v>
      </c>
      <c r="Q86" s="2" t="s">
        <v>146</v>
      </c>
      <c r="R86" s="2" t="str">
        <f>_xlfn.XLOOKUP(Table2[[#This Row],[Store_ID]],Table6[Store_ID],Table6[Store Name],"Not Found")</f>
        <v>TrendMart Thoothukudi Outlet</v>
      </c>
      <c r="S86" s="2">
        <f>_xlfn.XLOOKUP(Table2[[#This Row],[Store_ID]],Table6[Store_ID],Table6[Monthly Target],"Missing Target")</f>
        <v>1000000</v>
      </c>
      <c r="T86" s="2" t="str">
        <f>_xlfn.XLOOKUP(Table2[[#This Row],[Store_ID]],Table6[Store_ID],Table6[Region],"Not Found")</f>
        <v>South Zone 1</v>
      </c>
      <c r="U86" s="2" t="s">
        <v>187</v>
      </c>
      <c r="V86" s="2" t="str">
        <f>_xlfn.XLOOKUP(Table2[[#This Row],[Employee_ID]],Table5[Employee_ID],Table5[Employee Name],"Not Found")</f>
        <v>Ganapathy Naidu</v>
      </c>
      <c r="W86" s="2">
        <v>1</v>
      </c>
      <c r="X86" s="2">
        <v>851.17</v>
      </c>
      <c r="Y86" s="2">
        <v>0</v>
      </c>
      <c r="Z86" s="2">
        <v>0</v>
      </c>
      <c r="AA86" s="2">
        <v>5</v>
      </c>
      <c r="AB86" s="2">
        <v>42.56</v>
      </c>
      <c r="AC86" s="2">
        <v>893.73</v>
      </c>
      <c r="AD86" s="2">
        <v>647.29999999999995</v>
      </c>
      <c r="AE86" s="2">
        <f t="shared" si="3"/>
        <v>203.87000000000006</v>
      </c>
      <c r="AF86" s="2" t="s">
        <v>25</v>
      </c>
      <c r="AG86" s="42">
        <f>IFERROR(Table2[[#This Row],[Profit]]/Table2[[#This Row],[Sales Amount]],0)</f>
        <v>0.2281113982970249</v>
      </c>
      <c r="AH86" s="2" t="str">
        <f>TRIM(Table2[[#This Row],[Payment Modee]])</f>
        <v>UPI</v>
      </c>
      <c r="AI86" s="2" t="s">
        <v>26</v>
      </c>
      <c r="AJ86" s="2" t="s">
        <v>27</v>
      </c>
      <c r="AK86" s="2" t="s">
        <v>440</v>
      </c>
      <c r="AL86" s="16" t="str">
        <f>IF(HOUR(Table2[[#This Row],[Order Time]])&lt;12,"Morning",IF(HOUR(Table2[[#This Row],[Order Time]])&lt;17,"Afternoon",IF(HOUR(Table2[[#This Row],[Order Time]])&lt;21,"Evening","Night")))</f>
        <v>Afternoon</v>
      </c>
      <c r="AM86" s="16" t="s">
        <v>29</v>
      </c>
    </row>
    <row r="87" spans="1:39" x14ac:dyDescent="0.25">
      <c r="A87" s="13" t="s">
        <v>441</v>
      </c>
      <c r="B87" s="4">
        <v>45580</v>
      </c>
      <c r="C87" s="2">
        <f>YEAR(Table2[[#This Row],[Invoice Date]])</f>
        <v>2024</v>
      </c>
      <c r="D87" s="2" t="str">
        <f>TEXT(Table2[[#This Row],[Invoice Date]],"mmm")</f>
        <v>Oct</v>
      </c>
      <c r="E87" s="2" t="str">
        <f>Table2[[#This Row],[Store_ID]]&amp;"-"&amp;Table2[[#This Row],[Year]]&amp;"-"&amp;Table2[[#This Row],[Month]]</f>
        <v>STR044-2024-Oct</v>
      </c>
      <c r="F87" s="2" t="s">
        <v>442</v>
      </c>
      <c r="G87" s="2" t="str">
        <f>_xlfn.XLOOKUP(Table2[[#This Row],[Customer_ID]],Table3[Customer_ID],Table3[Customer Name],"Not Found")</f>
        <v>Vidya Kumar</v>
      </c>
      <c r="H87" s="2" t="str">
        <f>_xlfn.XLOOKUP(Table2[[#This Row],[Customer_ID]],Table3[Customer_ID],Table3[Gender],"Female")</f>
        <v>Female</v>
      </c>
      <c r="I87" s="2" t="str">
        <f>_xlfn.XLOOKUP(Table2[[#This Row],[Customer_ID]],Table3[Customer_ID],Table3[City],"Missing Memebership")</f>
        <v>Tirupati</v>
      </c>
      <c r="J87" s="2" t="str">
        <f>_xlfn.XLOOKUP(Table2[[#This Row],[Customer_ID]],Table3[Customer_ID],Table3[State],"Karnataka")</f>
        <v>Andhra Pradesh</v>
      </c>
      <c r="K87" s="2" t="str">
        <f>_xlfn.XLOOKUP(Table2[[#This Row],[Customer_ID]],Table3[Customer_ID],Table3[Membership],"Regular")</f>
        <v>Regular</v>
      </c>
      <c r="L87" s="2" t="s">
        <v>443</v>
      </c>
      <c r="M87" s="2" t="str">
        <f>_xlfn.XLOOKUP(Table2[[#This Row],[Product_ID]],Table4[Product_ID],Table4[Product_Name],"Not Found")</f>
        <v>Aurelia Formal Top Olive</v>
      </c>
      <c r="N87" s="2" t="str">
        <f>_xlfn.XLOOKUP(Table2[[#This Row],[Product_ID]],Table4[Product_ID],Table4[Category],"Not Found")</f>
        <v>Women Tops</v>
      </c>
      <c r="O87" s="2" t="str">
        <f>_xlfn.XLOOKUP(Table2[[#This Row],[Product_ID]],Table4[Product_ID],Table4[Subcategory],"Not Found")</f>
        <v>Formal Top</v>
      </c>
      <c r="P87" s="2" t="str">
        <f>_xlfn.XLOOKUP(Table2[[#This Row],[Product_ID]],Table4[Product_ID],Table4[Brand],"Missing Brand")</f>
        <v>Aurelia</v>
      </c>
      <c r="Q87" s="2" t="s">
        <v>277</v>
      </c>
      <c r="R87" s="2" t="str">
        <f>_xlfn.XLOOKUP(Table2[[#This Row],[Store_ID]],Table6[Store_ID],Table6[Store Name],"Not Found")</f>
        <v>TrendMart Warangal High Street</v>
      </c>
      <c r="S87" s="2">
        <f>_xlfn.XLOOKUP(Table2[[#This Row],[Store_ID]],Table6[Store_ID],Table6[Monthly Target],"Missing Target")</f>
        <v>1200000</v>
      </c>
      <c r="T87" s="2" t="str">
        <f>_xlfn.XLOOKUP(Table2[[#This Row],[Store_ID]],Table6[Store_ID],Table6[Region],"Not Found")</f>
        <v>South Zone 2</v>
      </c>
      <c r="U87" s="2" t="s">
        <v>294</v>
      </c>
      <c r="V87" s="2" t="str">
        <f>_xlfn.XLOOKUP(Table2[[#This Row],[Employee_ID]],Table5[Employee_ID],Table5[Employee Name],"Not Found")</f>
        <v>Chitra Chettiar</v>
      </c>
      <c r="W87" s="2">
        <v>1</v>
      </c>
      <c r="X87" s="2">
        <v>656.95</v>
      </c>
      <c r="Y87" s="2">
        <v>20</v>
      </c>
      <c r="Z87" s="2">
        <v>131.38999999999999</v>
      </c>
      <c r="AA87" s="2">
        <v>5</v>
      </c>
      <c r="AB87" s="2">
        <v>26.28</v>
      </c>
      <c r="AC87" s="2">
        <v>551.84</v>
      </c>
      <c r="AD87" s="2">
        <v>457.16</v>
      </c>
      <c r="AE87" s="2">
        <f t="shared" si="3"/>
        <v>68.400000000000006</v>
      </c>
      <c r="AF87" s="2" t="s">
        <v>69</v>
      </c>
      <c r="AG87" s="42">
        <f>IFERROR(Table2[[#This Row],[Profit]]/Table2[[#This Row],[Sales Amount]],0)</f>
        <v>0.12394897071614962</v>
      </c>
      <c r="AH87" s="2" t="str">
        <f>TRIM(Table2[[#This Row],[Payment Modee]])</f>
        <v>Cash</v>
      </c>
      <c r="AI87" s="2" t="s">
        <v>26</v>
      </c>
      <c r="AJ87" s="2" t="s">
        <v>27</v>
      </c>
      <c r="AK87" s="2" t="s">
        <v>444</v>
      </c>
      <c r="AL87" s="16" t="str">
        <f>IF(HOUR(Table2[[#This Row],[Order Time]])&lt;12,"Morning",IF(HOUR(Table2[[#This Row],[Order Time]])&lt;17,"Afternoon",IF(HOUR(Table2[[#This Row],[Order Time]])&lt;21,"Evening","Night")))</f>
        <v>Evening</v>
      </c>
      <c r="AM87" s="16" t="s">
        <v>29</v>
      </c>
    </row>
    <row r="88" spans="1:39" x14ac:dyDescent="0.25">
      <c r="A88" s="13" t="s">
        <v>445</v>
      </c>
      <c r="B88" s="4">
        <v>45460</v>
      </c>
      <c r="C88" s="2">
        <f>YEAR(Table2[[#This Row],[Invoice Date]])</f>
        <v>2024</v>
      </c>
      <c r="D88" s="2" t="str">
        <f>TEXT(Table2[[#This Row],[Invoice Date]],"mmm")</f>
        <v>Jun</v>
      </c>
      <c r="E88" s="2" t="str">
        <f>Table2[[#This Row],[Store_ID]]&amp;"-"&amp;Table2[[#This Row],[Year]]&amp;"-"&amp;Table2[[#This Row],[Month]]</f>
        <v>STR095-2024-Jun</v>
      </c>
      <c r="F88" s="2" t="s">
        <v>446</v>
      </c>
      <c r="G88" s="2" t="str">
        <f>_xlfn.XLOOKUP(Table2[[#This Row],[Customer_ID]],Table3[Customer_ID],Table3[Customer Name],"Not Found")</f>
        <v>Pranav Balasubramaniam</v>
      </c>
      <c r="H88" s="2" t="str">
        <f>_xlfn.XLOOKUP(Table2[[#This Row],[Customer_ID]],Table3[Customer_ID],Table3[Gender],"Female")</f>
        <v>Male</v>
      </c>
      <c r="I88" s="2" t="str">
        <f>_xlfn.XLOOKUP(Table2[[#This Row],[Customer_ID]],Table3[Customer_ID],Table3[City],"Missing Memebership")</f>
        <v>Kannur</v>
      </c>
      <c r="J88" s="2" t="str">
        <f>_xlfn.XLOOKUP(Table2[[#This Row],[Customer_ID]],Table3[Customer_ID],Table3[State],"Karnataka")</f>
        <v>Kerala</v>
      </c>
      <c r="K88" s="2" t="str">
        <f>_xlfn.XLOOKUP(Table2[[#This Row],[Customer_ID]],Table3[Customer_ID],Table3[Membership],"Regular")</f>
        <v>Silver</v>
      </c>
      <c r="L88" s="2" t="s">
        <v>293</v>
      </c>
      <c r="M88" s="2" t="str">
        <f>_xlfn.XLOOKUP(Table2[[#This Row],[Product_ID]],Table4[Product_ID],Table4[Product_Name],"Not Found")</f>
        <v>Metro Shoes Muffler Olive</v>
      </c>
      <c r="N88" s="2" t="str">
        <f>_xlfn.XLOOKUP(Table2[[#This Row],[Product_ID]],Table4[Product_ID],Table4[Category],"Not Found")</f>
        <v>Winter Wear</v>
      </c>
      <c r="O88" s="2" t="str">
        <f>_xlfn.XLOOKUP(Table2[[#This Row],[Product_ID]],Table4[Product_ID],Table4[Subcategory],"Not Found")</f>
        <v>Muffler</v>
      </c>
      <c r="P88" s="2" t="str">
        <f>_xlfn.XLOOKUP(Table2[[#This Row],[Product_ID]],Table4[Product_ID],Table4[Brand],"Missing Brand")</f>
        <v>Metro Shoes</v>
      </c>
      <c r="Q88" s="2" t="s">
        <v>447</v>
      </c>
      <c r="R88" s="2" t="str">
        <f>_xlfn.XLOOKUP(Table2[[#This Row],[Store_ID]],Table6[Store_ID],Table6[Store Name],"Not Found")</f>
        <v>TrendMart Kurnool Standard</v>
      </c>
      <c r="S88" s="2">
        <f>_xlfn.XLOOKUP(Table2[[#This Row],[Store_ID]],Table6[Store_ID],Table6[Monthly Target],"Missing Target")</f>
        <v>1500000</v>
      </c>
      <c r="T88" s="2" t="str">
        <f>_xlfn.XLOOKUP(Table2[[#This Row],[Store_ID]],Table6[Store_ID],Table6[Region],"Not Found")</f>
        <v>South Zone 3</v>
      </c>
      <c r="U88" s="2" t="s">
        <v>147</v>
      </c>
      <c r="V88" s="2" t="str">
        <f>_xlfn.XLOOKUP(Table2[[#This Row],[Employee_ID]],Table5[Employee_ID],Table5[Employee Name],"Not Found")</f>
        <v>Logesh Gopalakrishnan</v>
      </c>
      <c r="W88" s="2">
        <v>3</v>
      </c>
      <c r="X88" s="2">
        <v>1244.6500000000001</v>
      </c>
      <c r="Y88" s="2">
        <v>10</v>
      </c>
      <c r="Z88" s="2">
        <v>373.39</v>
      </c>
      <c r="AA88" s="2">
        <v>12</v>
      </c>
      <c r="AB88" s="2">
        <v>403.27</v>
      </c>
      <c r="AC88" s="2">
        <v>3763.83</v>
      </c>
      <c r="AD88" s="2">
        <v>2407.92</v>
      </c>
      <c r="AE88" s="2">
        <f t="shared" si="3"/>
        <v>952.63999999999987</v>
      </c>
      <c r="AF88" s="2" t="s">
        <v>69</v>
      </c>
      <c r="AG88" s="42">
        <f>IFERROR(Table2[[#This Row],[Profit]]/Table2[[#This Row],[Sales Amount]],0)</f>
        <v>0.25310388620102392</v>
      </c>
      <c r="AH88" s="2" t="str">
        <f>TRIM(Table2[[#This Row],[Payment Modee]])</f>
        <v>Cash</v>
      </c>
      <c r="AI88" s="2" t="s">
        <v>36</v>
      </c>
      <c r="AJ88" s="2" t="s">
        <v>27</v>
      </c>
      <c r="AK88" s="2" t="s">
        <v>448</v>
      </c>
      <c r="AL88" s="16" t="str">
        <f>IF(HOUR(Table2[[#This Row],[Order Time]])&lt;12,"Morning",IF(HOUR(Table2[[#This Row],[Order Time]])&lt;17,"Afternoon",IF(HOUR(Table2[[#This Row],[Order Time]])&lt;21,"Evening","Night")))</f>
        <v>Afternoon</v>
      </c>
      <c r="AM88" s="16" t="s">
        <v>29</v>
      </c>
    </row>
    <row r="89" spans="1:39" x14ac:dyDescent="0.25">
      <c r="A89" s="13" t="s">
        <v>449</v>
      </c>
      <c r="B89" s="4">
        <v>45472</v>
      </c>
      <c r="C89" s="2">
        <f>YEAR(Table2[[#This Row],[Invoice Date]])</f>
        <v>2024</v>
      </c>
      <c r="D89" s="2" t="str">
        <f>TEXT(Table2[[#This Row],[Invoice Date]],"mmm")</f>
        <v>Jun</v>
      </c>
      <c r="E89" s="2" t="str">
        <f>Table2[[#This Row],[Store_ID]]&amp;"-"&amp;Table2[[#This Row],[Year]]&amp;"-"&amp;Table2[[#This Row],[Month]]</f>
        <v>STR066-2024-Jun</v>
      </c>
      <c r="F89" s="2" t="s">
        <v>450</v>
      </c>
      <c r="G89" s="2" t="str">
        <f>_xlfn.XLOOKUP(Table2[[#This Row],[Customer_ID]],Table3[Customer_ID],Table3[Customer Name],"Not Found")</f>
        <v>Vasanthi Sharma</v>
      </c>
      <c r="H89" s="2" t="str">
        <f>_xlfn.XLOOKUP(Table2[[#This Row],[Customer_ID]],Table3[Customer_ID],Table3[Gender],"Female")</f>
        <v>Female</v>
      </c>
      <c r="I89" s="2" t="str">
        <f>_xlfn.XLOOKUP(Table2[[#This Row],[Customer_ID]],Table3[Customer_ID],Table3[City],"Missing Memebership")</f>
        <v>Kozhikode</v>
      </c>
      <c r="J89" s="2" t="str">
        <f>_xlfn.XLOOKUP(Table2[[#This Row],[Customer_ID]],Table3[Customer_ID],Table3[State],"Karnataka")</f>
        <v>Kerala</v>
      </c>
      <c r="K89" s="2" t="str">
        <f>_xlfn.XLOOKUP(Table2[[#This Row],[Customer_ID]],Table3[Customer_ID],Table3[Membership],"Regular")</f>
        <v>Regular</v>
      </c>
      <c r="L89" s="2" t="s">
        <v>451</v>
      </c>
      <c r="M89" s="2" t="str">
        <f>_xlfn.XLOOKUP(Table2[[#This Row],[Product_ID]],Table4[Product_ID],Table4[Product_Name],"Not Found")</f>
        <v>Numero Uno Hoodie Pink</v>
      </c>
      <c r="N89" s="2" t="str">
        <f>_xlfn.XLOOKUP(Table2[[#This Row],[Product_ID]],Table4[Product_ID],Table4[Category],"Not Found")</f>
        <v>Winter Wear</v>
      </c>
      <c r="O89" s="2" t="str">
        <f>_xlfn.XLOOKUP(Table2[[#This Row],[Product_ID]],Table4[Product_ID],Table4[Subcategory],"Not Found")</f>
        <v>Hoodie</v>
      </c>
      <c r="P89" s="2" t="str">
        <f>_xlfn.XLOOKUP(Table2[[#This Row],[Product_ID]],Table4[Product_ID],Table4[Brand],"Missing Brand")</f>
        <v>Numero Uno</v>
      </c>
      <c r="Q89" s="2" t="s">
        <v>302</v>
      </c>
      <c r="R89" s="2" t="str">
        <f>_xlfn.XLOOKUP(Table2[[#This Row],[Store_ID]],Table6[Store_ID],Table6[Store Name],"Not Found")</f>
        <v>TrendMart Dindigul Standard</v>
      </c>
      <c r="S89" s="2">
        <f>_xlfn.XLOOKUP(Table2[[#This Row],[Store_ID]],Table6[Store_ID],Table6[Monthly Target],"Missing Target")</f>
        <v>2500000</v>
      </c>
      <c r="T89" s="2" t="str">
        <f>_xlfn.XLOOKUP(Table2[[#This Row],[Store_ID]],Table6[Store_ID],Table6[Region],"Not Found")</f>
        <v>South Zone 1</v>
      </c>
      <c r="U89" s="2" t="s">
        <v>102</v>
      </c>
      <c r="V89" s="2" t="str">
        <f>_xlfn.XLOOKUP(Table2[[#This Row],[Employee_ID]],Table5[Employee_ID],Table5[Employee Name],"Not Found")</f>
        <v>Chandra Reddy</v>
      </c>
      <c r="W89" s="2">
        <v>1</v>
      </c>
      <c r="X89" s="2">
        <v>1858.09</v>
      </c>
      <c r="Y89" s="2">
        <v>30</v>
      </c>
      <c r="Z89" s="2">
        <v>557.42999999999995</v>
      </c>
      <c r="AA89" s="2">
        <v>12</v>
      </c>
      <c r="AB89" s="2">
        <v>156.08000000000001</v>
      </c>
      <c r="AC89" s="2">
        <v>1456.74</v>
      </c>
      <c r="AD89" s="2">
        <v>1169.46</v>
      </c>
      <c r="AE89" s="2">
        <f t="shared" si="3"/>
        <v>131.19999999999996</v>
      </c>
      <c r="AF89" s="2" t="s">
        <v>35</v>
      </c>
      <c r="AG89" s="42">
        <f>IFERROR(Table2[[#This Row],[Profit]]/Table2[[#This Row],[Sales Amount]],0)</f>
        <v>9.0064115765339015E-2</v>
      </c>
      <c r="AH89" s="2" t="str">
        <f>TRIM(Table2[[#This Row],[Payment Modee]])</f>
        <v>Debit Card</v>
      </c>
      <c r="AI89" s="2" t="s">
        <v>36</v>
      </c>
      <c r="AJ89" s="2" t="s">
        <v>27</v>
      </c>
      <c r="AK89" s="2" t="s">
        <v>452</v>
      </c>
      <c r="AL89" s="16" t="str">
        <f>IF(HOUR(Table2[[#This Row],[Order Time]])&lt;12,"Morning",IF(HOUR(Table2[[#This Row],[Order Time]])&lt;17,"Afternoon",IF(HOUR(Table2[[#This Row],[Order Time]])&lt;21,"Evening","Night")))</f>
        <v>Evening</v>
      </c>
      <c r="AM89" s="16" t="s">
        <v>38</v>
      </c>
    </row>
    <row r="90" spans="1:39" x14ac:dyDescent="0.25">
      <c r="A90" s="13" t="s">
        <v>453</v>
      </c>
      <c r="B90" s="4">
        <v>45541</v>
      </c>
      <c r="C90" s="2">
        <f>YEAR(Table2[[#This Row],[Invoice Date]])</f>
        <v>2024</v>
      </c>
      <c r="D90" s="2" t="str">
        <f>TEXT(Table2[[#This Row],[Invoice Date]],"mmm")</f>
        <v>Sep</v>
      </c>
      <c r="E90" s="2" t="str">
        <f>Table2[[#This Row],[Store_ID]]&amp;"-"&amp;Table2[[#This Row],[Year]]&amp;"-"&amp;Table2[[#This Row],[Month]]</f>
        <v>STR011-2024-Sep</v>
      </c>
      <c r="F90" s="2" t="s">
        <v>454</v>
      </c>
      <c r="G90" s="2" t="str">
        <f>_xlfn.XLOOKUP(Table2[[#This Row],[Customer_ID]],Table3[Customer_ID],Table3[Customer Name],"Not Found")</f>
        <v>Venkat Sundaram</v>
      </c>
      <c r="H90" s="2" t="str">
        <f>_xlfn.XLOOKUP(Table2[[#This Row],[Customer_ID]],Table3[Customer_ID],Table3[Gender],"Female")</f>
        <v>Male</v>
      </c>
      <c r="I90" s="2" t="str">
        <f>_xlfn.XLOOKUP(Table2[[#This Row],[Customer_ID]],Table3[Customer_ID],Table3[City],"Missing Memebership")</f>
        <v>Mangaluru</v>
      </c>
      <c r="J90" s="2" t="str">
        <f>_xlfn.XLOOKUP(Table2[[#This Row],[Customer_ID]],Table3[Customer_ID],Table3[State],"Karnataka")</f>
        <v>Karnataka</v>
      </c>
      <c r="K90" s="2" t="str">
        <f>_xlfn.XLOOKUP(Table2[[#This Row],[Customer_ID]],Table3[Customer_ID],Table3[Membership],"Regular")</f>
        <v>Regular</v>
      </c>
      <c r="L90" s="2" t="s">
        <v>455</v>
      </c>
      <c r="M90" s="2" t="str">
        <f>_xlfn.XLOOKUP(Table2[[#This Row],[Product_ID]],Table4[Product_ID],Table4[Product_Name],"Not Found")</f>
        <v>Fastrack Nehru Jacket Black</v>
      </c>
      <c r="N90" s="2" t="str">
        <f>_xlfn.XLOOKUP(Table2[[#This Row],[Product_ID]],Table4[Product_ID],Table4[Category],"Not Found")</f>
        <v>Men Ethnic</v>
      </c>
      <c r="O90" s="2" t="str">
        <f>_xlfn.XLOOKUP(Table2[[#This Row],[Product_ID]],Table4[Product_ID],Table4[Subcategory],"Not Found")</f>
        <v>Nehru Jacket</v>
      </c>
      <c r="P90" s="2" t="str">
        <f>_xlfn.XLOOKUP(Table2[[#This Row],[Product_ID]],Table4[Product_ID],Table4[Brand],"Missing Brand")</f>
        <v>Fastrack</v>
      </c>
      <c r="Q90" s="2" t="s">
        <v>42</v>
      </c>
      <c r="R90" s="2" t="str">
        <f>_xlfn.XLOOKUP(Table2[[#This Row],[Store_ID]],Table6[Store_ID],Table6[Store Name],"Not Found")</f>
        <v>TrendMart Tirupati Standard</v>
      </c>
      <c r="S90" s="2">
        <f>_xlfn.XLOOKUP(Table2[[#This Row],[Store_ID]],Table6[Store_ID],Table6[Monthly Target],"Missing Target")</f>
        <v>2000000</v>
      </c>
      <c r="T90" s="2" t="str">
        <f>_xlfn.XLOOKUP(Table2[[#This Row],[Store_ID]],Table6[Store_ID],Table6[Region],"Not Found")</f>
        <v>South Zone 3</v>
      </c>
      <c r="U90" s="2" t="s">
        <v>43</v>
      </c>
      <c r="V90" s="2" t="str">
        <f>_xlfn.XLOOKUP(Table2[[#This Row],[Employee_ID]],Table5[Employee_ID],Table5[Employee Name],"Not Found")</f>
        <v>Meena Krishnan</v>
      </c>
      <c r="W90" s="2">
        <v>3</v>
      </c>
      <c r="X90" s="2">
        <v>2407.06</v>
      </c>
      <c r="Y90" s="2">
        <v>0</v>
      </c>
      <c r="Z90" s="2">
        <v>0</v>
      </c>
      <c r="AA90" s="2">
        <v>12</v>
      </c>
      <c r="AB90" s="2">
        <v>866.54</v>
      </c>
      <c r="AC90" s="2">
        <v>8087.72</v>
      </c>
      <c r="AD90" s="2">
        <v>4782</v>
      </c>
      <c r="AE90" s="2">
        <f t="shared" si="3"/>
        <v>2439.1800000000003</v>
      </c>
      <c r="AF90" s="2" t="s">
        <v>25</v>
      </c>
      <c r="AG90" s="42">
        <f>IFERROR(Table2[[#This Row],[Profit]]/Table2[[#This Row],[Sales Amount]],0)</f>
        <v>0.30159055951491892</v>
      </c>
      <c r="AH90" s="2" t="str">
        <f>TRIM(Table2[[#This Row],[Payment Modee]])</f>
        <v>UPI</v>
      </c>
      <c r="AI90" s="2" t="s">
        <v>26</v>
      </c>
      <c r="AJ90" s="2" t="s">
        <v>27</v>
      </c>
      <c r="AK90" s="2" t="s">
        <v>456</v>
      </c>
      <c r="AL90" s="16" t="str">
        <f>IF(HOUR(Table2[[#This Row],[Order Time]])&lt;12,"Morning",IF(HOUR(Table2[[#This Row],[Order Time]])&lt;17,"Afternoon",IF(HOUR(Table2[[#This Row],[Order Time]])&lt;21,"Evening","Night")))</f>
        <v>Afternoon</v>
      </c>
      <c r="AM90" s="16" t="s">
        <v>29</v>
      </c>
    </row>
    <row r="91" spans="1:39" x14ac:dyDescent="0.25">
      <c r="A91" s="13" t="s">
        <v>457</v>
      </c>
      <c r="B91" s="4">
        <v>45547</v>
      </c>
      <c r="C91" s="2">
        <f>YEAR(Table2[[#This Row],[Invoice Date]])</f>
        <v>2024</v>
      </c>
      <c r="D91" s="2" t="str">
        <f>TEXT(Table2[[#This Row],[Invoice Date]],"mmm")</f>
        <v>Sep</v>
      </c>
      <c r="E91" s="2" t="str">
        <f>Table2[[#This Row],[Store_ID]]&amp;"-"&amp;Table2[[#This Row],[Year]]&amp;"-"&amp;Table2[[#This Row],[Month]]</f>
        <v>STR066-2024-Sep</v>
      </c>
      <c r="F91" s="2" t="s">
        <v>458</v>
      </c>
      <c r="G91" s="2" t="str">
        <f>_xlfn.XLOOKUP(Table2[[#This Row],[Customer_ID]],Table3[Customer_ID],Table3[Customer Name],"Not Found")</f>
        <v>Chitra Pillai</v>
      </c>
      <c r="H91" s="2" t="str">
        <f>_xlfn.XLOOKUP(Table2[[#This Row],[Customer_ID]],Table3[Customer_ID],Table3[Gender],"Female")</f>
        <v>Female</v>
      </c>
      <c r="I91" s="2" t="str">
        <f>_xlfn.XLOOKUP(Table2[[#This Row],[Customer_ID]],Table3[Customer_ID],Table3[City],"Missing Memebership")</f>
        <v>Madurai</v>
      </c>
      <c r="J91" s="2" t="str">
        <f>_xlfn.XLOOKUP(Table2[[#This Row],[Customer_ID]],Table3[Customer_ID],Table3[State],"Karnataka")</f>
        <v>Tamil Nadu</v>
      </c>
      <c r="K91" s="2" t="str">
        <f>_xlfn.XLOOKUP(Table2[[#This Row],[Customer_ID]],Table3[Customer_ID],Table3[Membership],"Regular")</f>
        <v>Regular</v>
      </c>
      <c r="L91" s="2" t="s">
        <v>459</v>
      </c>
      <c r="M91" s="2" t="str">
        <f>_xlfn.XLOOKUP(Table2[[#This Row],[Product_ID]],Table4[Product_ID],Table4[Product_Name],"Not Found")</f>
        <v>Sonata Straight Fit Cream</v>
      </c>
      <c r="N91" s="2" t="str">
        <f>_xlfn.XLOOKUP(Table2[[#This Row],[Product_ID]],Table4[Product_ID],Table4[Category],"Not Found")</f>
        <v>Women Jeans</v>
      </c>
      <c r="O91" s="2" t="str">
        <f>_xlfn.XLOOKUP(Table2[[#This Row],[Product_ID]],Table4[Product_ID],Table4[Subcategory],"Not Found")</f>
        <v>Straight Fit</v>
      </c>
      <c r="P91" s="2" t="str">
        <f>_xlfn.XLOOKUP(Table2[[#This Row],[Product_ID]],Table4[Product_ID],Table4[Brand],"Missing Brand")</f>
        <v>Sonata</v>
      </c>
      <c r="Q91" s="2" t="s">
        <v>302</v>
      </c>
      <c r="R91" s="2" t="str">
        <f>_xlfn.XLOOKUP(Table2[[#This Row],[Store_ID]],Table6[Store_ID],Table6[Store Name],"Not Found")</f>
        <v>TrendMart Dindigul Standard</v>
      </c>
      <c r="S91" s="2">
        <f>_xlfn.XLOOKUP(Table2[[#This Row],[Store_ID]],Table6[Store_ID],Table6[Monthly Target],"Missing Target")</f>
        <v>2500000</v>
      </c>
      <c r="T91" s="2" t="str">
        <f>_xlfn.XLOOKUP(Table2[[#This Row],[Store_ID]],Table6[Store_ID],Table6[Region],"Not Found")</f>
        <v>South Zone 1</v>
      </c>
      <c r="U91" s="2" t="s">
        <v>460</v>
      </c>
      <c r="V91" s="2" t="str">
        <f>_xlfn.XLOOKUP(Table2[[#This Row],[Employee_ID]],Table5[Employee_ID],Table5[Employee Name],"Not Found")</f>
        <v>Pranav Reddy</v>
      </c>
      <c r="W91" s="2">
        <v>1</v>
      </c>
      <c r="X91" s="2">
        <v>1079.8900000000001</v>
      </c>
      <c r="Y91" s="2">
        <v>25</v>
      </c>
      <c r="Z91" s="2">
        <v>269.97000000000003</v>
      </c>
      <c r="AA91" s="2">
        <v>12</v>
      </c>
      <c r="AB91" s="2">
        <v>97.19</v>
      </c>
      <c r="AC91" s="2">
        <v>907.11</v>
      </c>
      <c r="AD91" s="2">
        <v>720.53</v>
      </c>
      <c r="AE91" s="2">
        <f t="shared" si="3"/>
        <v>89.390000000000043</v>
      </c>
      <c r="AF91" s="2" t="s">
        <v>56</v>
      </c>
      <c r="AG91" s="42">
        <f>IFERROR(Table2[[#This Row],[Profit]]/Table2[[#This Row],[Sales Amount]],0)</f>
        <v>9.8543726780655094E-2</v>
      </c>
      <c r="AH91" s="2" t="str">
        <f>TRIM(Table2[[#This Row],[Payment Modee]])</f>
        <v>Credit Card</v>
      </c>
      <c r="AI91" s="2" t="s">
        <v>26</v>
      </c>
      <c r="AJ91" s="2" t="s">
        <v>27</v>
      </c>
      <c r="AK91" s="2" t="s">
        <v>322</v>
      </c>
      <c r="AL91" s="16" t="str">
        <f>IF(HOUR(Table2[[#This Row],[Order Time]])&lt;12,"Morning",IF(HOUR(Table2[[#This Row],[Order Time]])&lt;17,"Afternoon",IF(HOUR(Table2[[#This Row],[Order Time]])&lt;21,"Evening","Night")))</f>
        <v>Evening</v>
      </c>
      <c r="AM91" s="16" t="s">
        <v>29</v>
      </c>
    </row>
    <row r="92" spans="1:39" x14ac:dyDescent="0.25">
      <c r="A92" s="13" t="s">
        <v>461</v>
      </c>
      <c r="B92" s="4">
        <v>45584</v>
      </c>
      <c r="C92" s="2">
        <f>YEAR(Table2[[#This Row],[Invoice Date]])</f>
        <v>2024</v>
      </c>
      <c r="D92" s="2" t="str">
        <f>TEXT(Table2[[#This Row],[Invoice Date]],"mmm")</f>
        <v>Oct</v>
      </c>
      <c r="E92" s="2" t="str">
        <f>Table2[[#This Row],[Store_ID]]&amp;"-"&amp;Table2[[#This Row],[Year]]&amp;"-"&amp;Table2[[#This Row],[Month]]</f>
        <v>STR057-2024-Oct</v>
      </c>
      <c r="F92" s="2" t="s">
        <v>462</v>
      </c>
      <c r="G92" s="2" t="str">
        <f>_xlfn.XLOOKUP(Table2[[#This Row],[Customer_ID]],Table3[Customer_ID],Table3[Customer Name],"Not Found")</f>
        <v>Dhanya Gopalakrishnan</v>
      </c>
      <c r="H92" s="2" t="str">
        <f>_xlfn.XLOOKUP(Table2[[#This Row],[Customer_ID]],Table3[Customer_ID],Table3[Gender],"Female")</f>
        <v>Female</v>
      </c>
      <c r="I92" s="2" t="str">
        <f>_xlfn.XLOOKUP(Table2[[#This Row],[Customer_ID]],Table3[Customer_ID],Table3[City],"Missing Memebership")</f>
        <v>Salem</v>
      </c>
      <c r="J92" s="2" t="str">
        <f>_xlfn.XLOOKUP(Table2[[#This Row],[Customer_ID]],Table3[Customer_ID],Table3[State],"Karnataka")</f>
        <v>Tamil Nadu</v>
      </c>
      <c r="K92" s="2" t="str">
        <f>_xlfn.XLOOKUP(Table2[[#This Row],[Customer_ID]],Table3[Customer_ID],Table3[Membership],"Regular")</f>
        <v>Gold</v>
      </c>
      <c r="L92" s="2" t="s">
        <v>463</v>
      </c>
      <c r="M92" s="2" t="str">
        <f>_xlfn.XLOOKUP(Table2[[#This Row],[Product_ID]],Table4[Product_ID],Table4[Product_Name],"Not Found")</f>
        <v>Blackberrys Formal Trouser Mustard</v>
      </c>
      <c r="N92" s="2" t="str">
        <f>_xlfn.XLOOKUP(Table2[[#This Row],[Product_ID]],Table4[Product_ID],Table4[Category],"Not Found")</f>
        <v>Men Trousers</v>
      </c>
      <c r="O92" s="2" t="str">
        <f>_xlfn.XLOOKUP(Table2[[#This Row],[Product_ID]],Table4[Product_ID],Table4[Subcategory],"Not Found")</f>
        <v>Formal Trouser</v>
      </c>
      <c r="P92" s="2" t="str">
        <f>_xlfn.XLOOKUP(Table2[[#This Row],[Product_ID]],Table4[Product_ID],Table4[Brand],"Missing Brand")</f>
        <v>Missing Brand Name</v>
      </c>
      <c r="Q92" s="2" t="s">
        <v>464</v>
      </c>
      <c r="R92" s="2" t="str">
        <f>_xlfn.XLOOKUP(Table2[[#This Row],[Store_ID]],Table6[Store_ID],Table6[Store Name],"Not Found")</f>
        <v>TrendMart Vellore Standard</v>
      </c>
      <c r="S92" s="2">
        <f>_xlfn.XLOOKUP(Table2[[#This Row],[Store_ID]],Table6[Store_ID],Table6[Monthly Target],"Missing Target")</f>
        <v>2500000</v>
      </c>
      <c r="T92" s="2" t="str">
        <f>_xlfn.XLOOKUP(Table2[[#This Row],[Store_ID]],Table6[Store_ID],Table6[Region],"Not Found")</f>
        <v>South Zone 1</v>
      </c>
      <c r="U92" s="2" t="s">
        <v>465</v>
      </c>
      <c r="V92" s="2" t="str">
        <f>_xlfn.XLOOKUP(Table2[[#This Row],[Employee_ID]],Table5[Employee_ID],Table5[Employee Name],"Not Found")</f>
        <v>Vinod Hegde</v>
      </c>
      <c r="W92" s="2">
        <v>4</v>
      </c>
      <c r="X92" s="2">
        <v>1236.57</v>
      </c>
      <c r="Y92" s="2">
        <v>10</v>
      </c>
      <c r="Z92" s="2">
        <v>494.63</v>
      </c>
      <c r="AA92" s="2">
        <v>12</v>
      </c>
      <c r="AB92" s="2">
        <v>534.20000000000005</v>
      </c>
      <c r="AC92" s="2">
        <v>4985.8500000000004</v>
      </c>
      <c r="AD92" s="2">
        <v>3493.72</v>
      </c>
      <c r="AE92" s="2">
        <f t="shared" si="3"/>
        <v>957.93000000000052</v>
      </c>
      <c r="AF92" s="2" t="s">
        <v>56</v>
      </c>
      <c r="AG92" s="42">
        <f>IFERROR(Table2[[#This Row],[Profit]]/Table2[[#This Row],[Sales Amount]],0)</f>
        <v>0.19212972712777168</v>
      </c>
      <c r="AH92" s="2" t="str">
        <f>TRIM(Table2[[#This Row],[Payment Modee]])</f>
        <v>Credit Card</v>
      </c>
      <c r="AI92" s="2" t="s">
        <v>26</v>
      </c>
      <c r="AJ92" s="2" t="s">
        <v>27</v>
      </c>
      <c r="AK92" s="2" t="s">
        <v>466</v>
      </c>
      <c r="AL92" s="16" t="str">
        <f>IF(HOUR(Table2[[#This Row],[Order Time]])&lt;12,"Morning",IF(HOUR(Table2[[#This Row],[Order Time]])&lt;17,"Afternoon",IF(HOUR(Table2[[#This Row],[Order Time]])&lt;21,"Evening","Night")))</f>
        <v>Evening</v>
      </c>
      <c r="AM92" s="16" t="s">
        <v>38</v>
      </c>
    </row>
    <row r="93" spans="1:39" x14ac:dyDescent="0.25">
      <c r="A93" s="13" t="s">
        <v>467</v>
      </c>
      <c r="B93" s="4">
        <v>45614</v>
      </c>
      <c r="C93" s="2">
        <f>YEAR(Table2[[#This Row],[Invoice Date]])</f>
        <v>2024</v>
      </c>
      <c r="D93" s="2" t="str">
        <f>TEXT(Table2[[#This Row],[Invoice Date]],"mmm")</f>
        <v>Nov</v>
      </c>
      <c r="E93" s="2" t="str">
        <f>Table2[[#This Row],[Store_ID]]&amp;"-"&amp;Table2[[#This Row],[Year]]&amp;"-"&amp;Table2[[#This Row],[Month]]</f>
        <v>STR040-2024-Nov</v>
      </c>
      <c r="F93" s="2" t="s">
        <v>468</v>
      </c>
      <c r="G93" s="2" t="str">
        <f>_xlfn.XLOOKUP(Table2[[#This Row],[Customer_ID]],Table3[Customer_ID],Table3[Customer Name],"Not Found")</f>
        <v>Revathi Natarajan</v>
      </c>
      <c r="H93" s="2" t="str">
        <f>_xlfn.XLOOKUP(Table2[[#This Row],[Customer_ID]],Table3[Customer_ID],Table3[Gender],"Female")</f>
        <v>Female</v>
      </c>
      <c r="I93" s="2" t="str">
        <f>_xlfn.XLOOKUP(Table2[[#This Row],[Customer_ID]],Table3[Customer_ID],Table3[City],"Missing Memebership")</f>
        <v>Thoothukudi</v>
      </c>
      <c r="J93" s="2" t="str">
        <f>_xlfn.XLOOKUP(Table2[[#This Row],[Customer_ID]],Table3[Customer_ID],Table3[State],"Karnataka")</f>
        <v>Tamil Nadu</v>
      </c>
      <c r="K93" s="2" t="str">
        <f>_xlfn.XLOOKUP(Table2[[#This Row],[Customer_ID]],Table3[Customer_ID],Table3[Membership],"Regular")</f>
        <v>Silver</v>
      </c>
      <c r="L93" s="2" t="s">
        <v>469</v>
      </c>
      <c r="M93" s="2" t="str">
        <f>_xlfn.XLOOKUP(Table2[[#This Row],[Product_ID]],Table4[Product_ID],Table4[Product_Name],"Not Found")</f>
        <v>Ramraj Cotton Crop Top Pink</v>
      </c>
      <c r="N93" s="2" t="str">
        <f>_xlfn.XLOOKUP(Table2[[#This Row],[Product_ID]],Table4[Product_ID],Table4[Category],"Not Found")</f>
        <v>Women Tops</v>
      </c>
      <c r="O93" s="2" t="str">
        <f>_xlfn.XLOOKUP(Table2[[#This Row],[Product_ID]],Table4[Product_ID],Table4[Subcategory],"Not Found")</f>
        <v>Crop Top</v>
      </c>
      <c r="P93" s="2" t="str">
        <f>_xlfn.XLOOKUP(Table2[[#This Row],[Product_ID]],Table4[Product_ID],Table4[Brand],"Missing Brand")</f>
        <v>Ramraj Cotton</v>
      </c>
      <c r="Q93" s="2" t="s">
        <v>123</v>
      </c>
      <c r="R93" s="2" t="str">
        <f>_xlfn.XLOOKUP(Table2[[#This Row],[Store_ID]],Table6[Store_ID],Table6[Store Name],"Not Found")</f>
        <v>TrendMart Nizamabad Mall Kiosk</v>
      </c>
      <c r="S93" s="2">
        <f>_xlfn.XLOOKUP(Table2[[#This Row],[Store_ID]],Table6[Store_ID],Table6[Monthly Target],"Missing Target")</f>
        <v>1200000</v>
      </c>
      <c r="T93" s="2" t="str">
        <f>_xlfn.XLOOKUP(Table2[[#This Row],[Store_ID]],Table6[Store_ID],Table6[Region],"Not Found")</f>
        <v>South Zone 2</v>
      </c>
      <c r="U93" s="2" t="s">
        <v>24</v>
      </c>
      <c r="V93" s="2" t="str">
        <f>_xlfn.XLOOKUP(Table2[[#This Row],[Employee_ID]],Table5[Employee_ID],Table5[Employee Name],"Not Found")</f>
        <v>Manoj Ramachandran</v>
      </c>
      <c r="W93" s="2">
        <v>1</v>
      </c>
      <c r="X93" s="2">
        <v>887.27</v>
      </c>
      <c r="Y93" s="2">
        <v>15</v>
      </c>
      <c r="Z93" s="2">
        <v>133.09</v>
      </c>
      <c r="AA93" s="2">
        <v>5</v>
      </c>
      <c r="AB93" s="2">
        <v>37.71</v>
      </c>
      <c r="AC93" s="2">
        <v>791.89</v>
      </c>
      <c r="AD93" s="2">
        <v>629.72</v>
      </c>
      <c r="AE93" s="2">
        <f t="shared" si="3"/>
        <v>124.45999999999995</v>
      </c>
      <c r="AF93" s="2" t="s">
        <v>69</v>
      </c>
      <c r="AG93" s="42">
        <f>IFERROR(Table2[[#This Row],[Profit]]/Table2[[#This Row],[Sales Amount]],0)</f>
        <v>0.15716829357612794</v>
      </c>
      <c r="AH93" s="2" t="str">
        <f>TRIM(Table2[[#This Row],[Payment Modee]])</f>
        <v>Cash</v>
      </c>
      <c r="AI93" s="2" t="s">
        <v>36</v>
      </c>
      <c r="AJ93" s="2" t="s">
        <v>27</v>
      </c>
      <c r="AK93" s="2" t="s">
        <v>470</v>
      </c>
      <c r="AL93" s="16" t="str">
        <f>IF(HOUR(Table2[[#This Row],[Order Time]])&lt;12,"Morning",IF(HOUR(Table2[[#This Row],[Order Time]])&lt;17,"Afternoon",IF(HOUR(Table2[[#This Row],[Order Time]])&lt;21,"Evening","Night")))</f>
        <v>Morning</v>
      </c>
      <c r="AM93" s="16" t="s">
        <v>29</v>
      </c>
    </row>
    <row r="94" spans="1:39" x14ac:dyDescent="0.25">
      <c r="A94" s="13" t="s">
        <v>471</v>
      </c>
      <c r="B94" s="4">
        <v>45585</v>
      </c>
      <c r="C94" s="2">
        <f>YEAR(Table2[[#This Row],[Invoice Date]])</f>
        <v>2024</v>
      </c>
      <c r="D94" s="2" t="str">
        <f>TEXT(Table2[[#This Row],[Invoice Date]],"mmm")</f>
        <v>Oct</v>
      </c>
      <c r="E94" s="2" t="str">
        <f>Table2[[#This Row],[Store_ID]]&amp;"-"&amp;Table2[[#This Row],[Year]]&amp;"-"&amp;Table2[[#This Row],[Month]]</f>
        <v>STR056-2024-Oct</v>
      </c>
      <c r="F94" s="2" t="s">
        <v>472</v>
      </c>
      <c r="G94" s="2" t="str">
        <f>_xlfn.XLOOKUP(Table2[[#This Row],[Customer_ID]],Table3[Customer_ID],Table3[Customer Name],"Not Found")</f>
        <v>Srinivas Iyer</v>
      </c>
      <c r="H94" s="2" t="str">
        <f>_xlfn.XLOOKUP(Table2[[#This Row],[Customer_ID]],Table3[Customer_ID],Table3[Gender],"Female")</f>
        <v>Male</v>
      </c>
      <c r="I94" s="2" t="str">
        <f>_xlfn.XLOOKUP(Table2[[#This Row],[Customer_ID]],Table3[Customer_ID],Table3[City],"Missing Memebership")</f>
        <v>Guntur</v>
      </c>
      <c r="J94" s="2" t="str">
        <f>_xlfn.XLOOKUP(Table2[[#This Row],[Customer_ID]],Table3[Customer_ID],Table3[State],"Karnataka")</f>
        <v>Andhra Pradesh</v>
      </c>
      <c r="K94" s="2" t="str">
        <f>_xlfn.XLOOKUP(Table2[[#This Row],[Customer_ID]],Table3[Customer_ID],Table3[Membership],"Regular")</f>
        <v>Gold</v>
      </c>
      <c r="L94" s="2" t="s">
        <v>473</v>
      </c>
      <c r="M94" s="2" t="str">
        <f>_xlfn.XLOOKUP(Table2[[#This Row],[Product_ID]],Table4[Product_ID],Table4[Product_Name],"Not Found")</f>
        <v>Tanishq Sling Bag Mustard</v>
      </c>
      <c r="N94" s="2" t="str">
        <f>_xlfn.XLOOKUP(Table2[[#This Row],[Product_ID]],Table4[Product_ID],Table4[Category],"Not Found")</f>
        <v>Handbags</v>
      </c>
      <c r="O94" s="2" t="str">
        <f>_xlfn.XLOOKUP(Table2[[#This Row],[Product_ID]],Table4[Product_ID],Table4[Subcategory],"Not Found")</f>
        <v>Sling Bag</v>
      </c>
      <c r="P94" s="2" t="str">
        <f>_xlfn.XLOOKUP(Table2[[#This Row],[Product_ID]],Table4[Product_ID],Table4[Brand],"Missing Brand")</f>
        <v>Tanishq</v>
      </c>
      <c r="Q94" s="2" t="s">
        <v>474</v>
      </c>
      <c r="R94" s="2" t="str">
        <f>_xlfn.XLOOKUP(Table2[[#This Row],[Store_ID]],Table6[Store_ID],Table6[Store Name],"Not Found")</f>
        <v>TrendMart Nizamabad Standard</v>
      </c>
      <c r="S94" s="2">
        <f>_xlfn.XLOOKUP(Table2[[#This Row],[Store_ID]],Table6[Store_ID],Table6[Monthly Target],"Missing Target")</f>
        <v>1200000</v>
      </c>
      <c r="T94" s="2" t="str">
        <f>_xlfn.XLOOKUP(Table2[[#This Row],[Store_ID]],Table6[Store_ID],Table6[Region],"Not Found")</f>
        <v>South Zone 2</v>
      </c>
      <c r="U94" s="2" t="s">
        <v>92</v>
      </c>
      <c r="V94" s="2" t="str">
        <f>_xlfn.XLOOKUP(Table2[[#This Row],[Employee_ID]],Table5[Employee_ID],Table5[Employee Name],"Not Found")</f>
        <v>Preethi Singh</v>
      </c>
      <c r="W94" s="2">
        <v>2</v>
      </c>
      <c r="X94" s="2">
        <v>3274</v>
      </c>
      <c r="Y94" s="2">
        <v>10</v>
      </c>
      <c r="Z94" s="2">
        <v>654.79999999999995</v>
      </c>
      <c r="AA94" s="2">
        <v>12</v>
      </c>
      <c r="AB94" s="2">
        <v>707.18</v>
      </c>
      <c r="AC94" s="2">
        <v>6600.38</v>
      </c>
      <c r="AD94" s="2">
        <v>4271.7</v>
      </c>
      <c r="AE94" s="2">
        <f t="shared" si="3"/>
        <v>1621.5000000000005</v>
      </c>
      <c r="AF94" s="2" t="s">
        <v>56</v>
      </c>
      <c r="AG94" s="42">
        <f>IFERROR(Table2[[#This Row],[Profit]]/Table2[[#This Row],[Sales Amount]],0)</f>
        <v>0.24566767367939429</v>
      </c>
      <c r="AH94" s="2" t="str">
        <f>TRIM(Table2[[#This Row],[Payment Modee]])</f>
        <v>Credit Card</v>
      </c>
      <c r="AI94" s="2" t="s">
        <v>26</v>
      </c>
      <c r="AJ94" s="2" t="s">
        <v>27</v>
      </c>
      <c r="AK94" s="2" t="s">
        <v>475</v>
      </c>
      <c r="AL94" s="16" t="str">
        <f>IF(HOUR(Table2[[#This Row],[Order Time]])&lt;12,"Morning",IF(HOUR(Table2[[#This Row],[Order Time]])&lt;17,"Afternoon",IF(HOUR(Table2[[#This Row],[Order Time]])&lt;21,"Evening","Night")))</f>
        <v>Night</v>
      </c>
      <c r="AM94" s="16" t="s">
        <v>38</v>
      </c>
    </row>
    <row r="95" spans="1:39" x14ac:dyDescent="0.25">
      <c r="A95" s="13" t="s">
        <v>476</v>
      </c>
      <c r="B95" s="4">
        <v>45553</v>
      </c>
      <c r="C95" s="2">
        <f>YEAR(Table2[[#This Row],[Invoice Date]])</f>
        <v>2024</v>
      </c>
      <c r="D95" s="2" t="str">
        <f>TEXT(Table2[[#This Row],[Invoice Date]],"mmm")</f>
        <v>Sep</v>
      </c>
      <c r="E95" s="2" t="str">
        <f>Table2[[#This Row],[Store_ID]]&amp;"-"&amp;Table2[[#This Row],[Year]]&amp;"-"&amp;Table2[[#This Row],[Month]]</f>
        <v>STR050-2024-Sep</v>
      </c>
      <c r="F95" s="2" t="s">
        <v>477</v>
      </c>
      <c r="G95" s="2" t="str">
        <f>_xlfn.XLOOKUP(Table2[[#This Row],[Customer_ID]],Table3[Customer_ID],Table3[Customer Name],"Not Found")</f>
        <v>Ajay Mudaliar</v>
      </c>
      <c r="H95" s="2" t="str">
        <f>_xlfn.XLOOKUP(Table2[[#This Row],[Customer_ID]],Table3[Customer_ID],Table3[Gender],"Female")</f>
        <v>Male</v>
      </c>
      <c r="I95" s="2" t="str">
        <f>_xlfn.XLOOKUP(Table2[[#This Row],[Customer_ID]],Table3[Customer_ID],Table3[City],"Missing Memebership")</f>
        <v>Tirunelveli</v>
      </c>
      <c r="J95" s="2" t="str">
        <f>_xlfn.XLOOKUP(Table2[[#This Row],[Customer_ID]],Table3[Customer_ID],Table3[State],"Karnataka")</f>
        <v>Tamil Nadu</v>
      </c>
      <c r="K95" s="2" t="str">
        <f>_xlfn.XLOOKUP(Table2[[#This Row],[Customer_ID]],Table3[Customer_ID],Table3[Membership],"Regular")</f>
        <v>Gold</v>
      </c>
      <c r="L95" s="2" t="s">
        <v>157</v>
      </c>
      <c r="M95" s="2" t="str">
        <f>_xlfn.XLOOKUP(Table2[[#This Row],[Product_ID]],Table4[Product_ID],Table4[Product_Name],"Not Found")</f>
        <v>Indian Terrain Straight Kurti Grey</v>
      </c>
      <c r="N95" s="2" t="str">
        <f>_xlfn.XLOOKUP(Table2[[#This Row],[Product_ID]],Table4[Product_ID],Table4[Category],"Not Found")</f>
        <v>Women Kurtis</v>
      </c>
      <c r="O95" s="2" t="str">
        <f>_xlfn.XLOOKUP(Table2[[#This Row],[Product_ID]],Table4[Product_ID],Table4[Subcategory],"Not Found")</f>
        <v>Straight Kurti</v>
      </c>
      <c r="P95" s="2" t="str">
        <f>_xlfn.XLOOKUP(Table2[[#This Row],[Product_ID]],Table4[Product_ID],Table4[Brand],"Missing Brand")</f>
        <v>Indian Terrain</v>
      </c>
      <c r="Q95" s="2" t="s">
        <v>422</v>
      </c>
      <c r="R95" s="2" t="str">
        <f>_xlfn.XLOOKUP(Table2[[#This Row],[Store_ID]],Table6[Store_ID],Table6[Store Name],"Not Found")</f>
        <v>TrendMart Thrissur High Street</v>
      </c>
      <c r="S95" s="2">
        <f>_xlfn.XLOOKUP(Table2[[#This Row],[Store_ID]],Table6[Store_ID],Table6[Monthly Target],"Missing Target")</f>
        <v>2000000</v>
      </c>
      <c r="T95" s="2" t="str">
        <f>_xlfn.XLOOKUP(Table2[[#This Row],[Store_ID]],Table6[Store_ID],Table6[Region],"Not Found")</f>
        <v>South Zone 1</v>
      </c>
      <c r="U95" s="2" t="s">
        <v>142</v>
      </c>
      <c r="V95" s="2" t="str">
        <f>_xlfn.XLOOKUP(Table2[[#This Row],[Employee_ID]],Table5[Employee_ID],Table5[Employee Name],"Not Found")</f>
        <v>Anusuya Subramaniam</v>
      </c>
      <c r="W95" s="2">
        <v>3</v>
      </c>
      <c r="X95" s="2">
        <v>1327.97</v>
      </c>
      <c r="Y95" s="2">
        <v>0</v>
      </c>
      <c r="Z95" s="2">
        <v>0</v>
      </c>
      <c r="AA95" s="2">
        <v>12</v>
      </c>
      <c r="AB95" s="2">
        <v>478.07</v>
      </c>
      <c r="AC95" s="2">
        <v>4461.9799999999996</v>
      </c>
      <c r="AD95" s="2">
        <v>2630.76</v>
      </c>
      <c r="AE95" s="2">
        <f t="shared" si="3"/>
        <v>1353.1499999999994</v>
      </c>
      <c r="AF95" s="2" t="s">
        <v>25</v>
      </c>
      <c r="AG95" s="42">
        <f>IFERROR(Table2[[#This Row],[Profit]]/Table2[[#This Row],[Sales Amount]],0)</f>
        <v>0.30326222887596976</v>
      </c>
      <c r="AH95" s="2" t="str">
        <f>TRIM(Table2[[#This Row],[Payment Modee]])</f>
        <v>UPI</v>
      </c>
      <c r="AI95" s="2" t="s">
        <v>36</v>
      </c>
      <c r="AJ95" s="2" t="s">
        <v>27</v>
      </c>
      <c r="AK95" s="2" t="s">
        <v>478</v>
      </c>
      <c r="AL95" s="16" t="str">
        <f>IF(HOUR(Table2[[#This Row],[Order Time]])&lt;12,"Morning",IF(HOUR(Table2[[#This Row],[Order Time]])&lt;17,"Afternoon",IF(HOUR(Table2[[#This Row],[Order Time]])&lt;21,"Evening","Night")))</f>
        <v>Evening</v>
      </c>
      <c r="AM95" s="16" t="s">
        <v>29</v>
      </c>
    </row>
    <row r="96" spans="1:39" x14ac:dyDescent="0.25">
      <c r="A96" s="13" t="s">
        <v>479</v>
      </c>
      <c r="B96" s="4">
        <v>45742</v>
      </c>
      <c r="C96" s="2">
        <f>YEAR(Table2[[#This Row],[Invoice Date]])</f>
        <v>2025</v>
      </c>
      <c r="D96" s="2" t="str">
        <f>TEXT(Table2[[#This Row],[Invoice Date]],"mmm")</f>
        <v>Mar</v>
      </c>
      <c r="E96" s="2" t="str">
        <f>Table2[[#This Row],[Store_ID]]&amp;"-"&amp;Table2[[#This Row],[Year]]&amp;"-"&amp;Table2[[#This Row],[Month]]</f>
        <v>STR011-2025-Mar</v>
      </c>
      <c r="F96" s="2" t="s">
        <v>480</v>
      </c>
      <c r="G96" s="2" t="str">
        <f>_xlfn.XLOOKUP(Table2[[#This Row],[Customer_ID]],Table3[Customer_ID],Table3[Customer Name],"Not Found")</f>
        <v>Kavitha Venkatesan</v>
      </c>
      <c r="H96" s="2" t="str">
        <f>_xlfn.XLOOKUP(Table2[[#This Row],[Customer_ID]],Table3[Customer_ID],Table3[Gender],"Female")</f>
        <v>Female</v>
      </c>
      <c r="I96" s="2" t="str">
        <f>_xlfn.XLOOKUP(Table2[[#This Row],[Customer_ID]],Table3[Customer_ID],Table3[City],"Missing Memebership")</f>
        <v>Hubballi</v>
      </c>
      <c r="J96" s="2" t="str">
        <f>_xlfn.XLOOKUP(Table2[[#This Row],[Customer_ID]],Table3[Customer_ID],Table3[State],"Karnataka")</f>
        <v>Karnataka</v>
      </c>
      <c r="K96" s="2" t="str">
        <f>_xlfn.XLOOKUP(Table2[[#This Row],[Customer_ID]],Table3[Customer_ID],Table3[Membership],"Regular")</f>
        <v>Silver</v>
      </c>
      <c r="L96" s="2" t="s">
        <v>481</v>
      </c>
      <c r="M96" s="2" t="str">
        <f>_xlfn.XLOOKUP(Table2[[#This Row],[Product_ID]],Table4[Product_ID],Table4[Product_Name],"Not Found")</f>
        <v>Nalli Silks Casual Shirt Navy Blue</v>
      </c>
      <c r="N96" s="2" t="str">
        <f>_xlfn.XLOOKUP(Table2[[#This Row],[Product_ID]],Table4[Product_ID],Table4[Category],"Not Found")</f>
        <v>Men Shirts</v>
      </c>
      <c r="O96" s="2" t="str">
        <f>_xlfn.XLOOKUP(Table2[[#This Row],[Product_ID]],Table4[Product_ID],Table4[Subcategory],"Not Found")</f>
        <v>Casual Shirt</v>
      </c>
      <c r="P96" s="2" t="str">
        <f>_xlfn.XLOOKUP(Table2[[#This Row],[Product_ID]],Table4[Product_ID],Table4[Brand],"Missing Brand")</f>
        <v>Nalli Silks</v>
      </c>
      <c r="Q96" s="2" t="s">
        <v>42</v>
      </c>
      <c r="R96" s="2" t="str">
        <f>_xlfn.XLOOKUP(Table2[[#This Row],[Store_ID]],Table6[Store_ID],Table6[Store Name],"Not Found")</f>
        <v>TrendMart Tirupati Standard</v>
      </c>
      <c r="S96" s="2">
        <f>_xlfn.XLOOKUP(Table2[[#This Row],[Store_ID]],Table6[Store_ID],Table6[Monthly Target],"Missing Target")</f>
        <v>2000000</v>
      </c>
      <c r="T96" s="2" t="str">
        <f>_xlfn.XLOOKUP(Table2[[#This Row],[Store_ID]],Table6[Store_ID],Table6[Region],"Not Found")</f>
        <v>South Zone 3</v>
      </c>
      <c r="U96" s="2" t="s">
        <v>482</v>
      </c>
      <c r="V96" s="2" t="str">
        <f>_xlfn.XLOOKUP(Table2[[#This Row],[Employee_ID]],Table5[Employee_ID],Table5[Employee Name],"Not Found")</f>
        <v>Swathi Achari</v>
      </c>
      <c r="W96" s="2">
        <v>4</v>
      </c>
      <c r="X96" s="2">
        <v>824.19</v>
      </c>
      <c r="Y96" s="2">
        <v>30</v>
      </c>
      <c r="Z96" s="2">
        <v>989.03</v>
      </c>
      <c r="AA96" s="2">
        <v>5</v>
      </c>
      <c r="AB96" s="2">
        <v>115.39</v>
      </c>
      <c r="AC96" s="2">
        <v>2423.12</v>
      </c>
      <c r="AD96" s="2">
        <v>2361.92</v>
      </c>
      <c r="AE96" s="2">
        <f t="shared" si="3"/>
        <v>-54.190000000000182</v>
      </c>
      <c r="AF96" s="2" t="s">
        <v>69</v>
      </c>
      <c r="AG96" s="42">
        <f>IFERROR(Table2[[#This Row],[Profit]]/Table2[[#This Row],[Sales Amount]],0)</f>
        <v>-2.2363729406715386E-2</v>
      </c>
      <c r="AH96" s="2" t="str">
        <f>TRIM(Table2[[#This Row],[Payment Modee]])</f>
        <v>Cash</v>
      </c>
      <c r="AI96" s="2" t="s">
        <v>26</v>
      </c>
      <c r="AJ96" s="2" t="s">
        <v>27</v>
      </c>
      <c r="AK96" s="2" t="s">
        <v>483</v>
      </c>
      <c r="AL96" s="16" t="str">
        <f>IF(HOUR(Table2[[#This Row],[Order Time]])&lt;12,"Morning",IF(HOUR(Table2[[#This Row],[Order Time]])&lt;17,"Afternoon",IF(HOUR(Table2[[#This Row],[Order Time]])&lt;21,"Evening","Night")))</f>
        <v>Evening</v>
      </c>
      <c r="AM96" s="16" t="s">
        <v>29</v>
      </c>
    </row>
    <row r="97" spans="1:39" x14ac:dyDescent="0.25">
      <c r="A97" s="13" t="s">
        <v>484</v>
      </c>
      <c r="B97" s="4">
        <v>45570</v>
      </c>
      <c r="C97" s="2">
        <f>YEAR(Table2[[#This Row],[Invoice Date]])</f>
        <v>2024</v>
      </c>
      <c r="D97" s="2" t="str">
        <f>TEXT(Table2[[#This Row],[Invoice Date]],"mmm")</f>
        <v>Oct</v>
      </c>
      <c r="E97" s="2" t="str">
        <f>Table2[[#This Row],[Store_ID]]&amp;"-"&amp;Table2[[#This Row],[Year]]&amp;"-"&amp;Table2[[#This Row],[Month]]</f>
        <v>STR110-2024-Oct</v>
      </c>
      <c r="F97" s="2" t="s">
        <v>266</v>
      </c>
      <c r="G97" s="2" t="str">
        <f>_xlfn.XLOOKUP(Table2[[#This Row],[Customer_ID]],Table3[Customer_ID],Table3[Customer Name],"Not Found")</f>
        <v>Deepthi Naicker</v>
      </c>
      <c r="H97" s="2" t="str">
        <f>_xlfn.XLOOKUP(Table2[[#This Row],[Customer_ID]],Table3[Customer_ID],Table3[Gender],"Female")</f>
        <v>Female</v>
      </c>
      <c r="I97" s="2" t="str">
        <f>_xlfn.XLOOKUP(Table2[[#This Row],[Customer_ID]],Table3[Customer_ID],Table3[City],"Missing Memebership")</f>
        <v>Nizamabad</v>
      </c>
      <c r="J97" s="2" t="str">
        <f>_xlfn.XLOOKUP(Table2[[#This Row],[Customer_ID]],Table3[Customer_ID],Table3[State],"Karnataka")</f>
        <v>Telangana</v>
      </c>
      <c r="K97" s="2" t="str">
        <f>_xlfn.XLOOKUP(Table2[[#This Row],[Customer_ID]],Table3[Customer_ID],Table3[Membership],"Regular")</f>
        <v>Regular</v>
      </c>
      <c r="L97" s="2" t="s">
        <v>485</v>
      </c>
      <c r="M97" s="2" t="str">
        <f>_xlfn.XLOOKUP(Table2[[#This Row],[Product_ID]],Table4[Product_ID],Table4[Product_Name],"Not Found")</f>
        <v>Van Heusen Formal Shirt Olive</v>
      </c>
      <c r="N97" s="2" t="str">
        <f>_xlfn.XLOOKUP(Table2[[#This Row],[Product_ID]],Table4[Product_ID],Table4[Category],"Not Found")</f>
        <v>Men Shirts</v>
      </c>
      <c r="O97" s="2" t="str">
        <f>_xlfn.XLOOKUP(Table2[[#This Row],[Product_ID]],Table4[Product_ID],Table4[Subcategory],"Not Found")</f>
        <v>Formal Shirt</v>
      </c>
      <c r="P97" s="2" t="str">
        <f>_xlfn.XLOOKUP(Table2[[#This Row],[Product_ID]],Table4[Product_ID],Table4[Brand],"Missing Brand")</f>
        <v>Van Heusen</v>
      </c>
      <c r="Q97" s="2" t="s">
        <v>146</v>
      </c>
      <c r="R97" s="2" t="str">
        <f>_xlfn.XLOOKUP(Table2[[#This Row],[Store_ID]],Table6[Store_ID],Table6[Store Name],"Not Found")</f>
        <v>TrendMart Thoothukudi Outlet</v>
      </c>
      <c r="S97" s="2">
        <f>_xlfn.XLOOKUP(Table2[[#This Row],[Store_ID]],Table6[Store_ID],Table6[Monthly Target],"Missing Target")</f>
        <v>1000000</v>
      </c>
      <c r="T97" s="2" t="str">
        <f>_xlfn.XLOOKUP(Table2[[#This Row],[Store_ID]],Table6[Store_ID],Table6[Region],"Not Found")</f>
        <v>South Zone 1</v>
      </c>
      <c r="U97" s="2" t="s">
        <v>176</v>
      </c>
      <c r="V97" s="2" t="str">
        <f>_xlfn.XLOOKUP(Table2[[#This Row],[Employee_ID]],Table5[Employee_ID],Table5[Employee Name],"Not Found")</f>
        <v>Malathi Varma</v>
      </c>
      <c r="W97" s="2">
        <v>1</v>
      </c>
      <c r="X97" s="2">
        <v>1003.64</v>
      </c>
      <c r="Y97" s="2">
        <v>5</v>
      </c>
      <c r="Z97" s="2">
        <v>50.18</v>
      </c>
      <c r="AA97" s="2">
        <v>12</v>
      </c>
      <c r="AB97" s="2">
        <v>114.42</v>
      </c>
      <c r="AC97" s="2">
        <v>1067.8800000000001</v>
      </c>
      <c r="AD97" s="2">
        <v>645.59</v>
      </c>
      <c r="AE97" s="2">
        <f t="shared" si="3"/>
        <v>307.87000000000006</v>
      </c>
      <c r="AF97" s="2" t="s">
        <v>25</v>
      </c>
      <c r="AG97" s="42">
        <f>IFERROR(Table2[[#This Row],[Profit]]/Table2[[#This Row],[Sales Amount]],0)</f>
        <v>0.28830018354122189</v>
      </c>
      <c r="AH97" s="2" t="str">
        <f>TRIM(Table2[[#This Row],[Payment Modee]])</f>
        <v>UPI</v>
      </c>
      <c r="AI97" s="2" t="s">
        <v>36</v>
      </c>
      <c r="AJ97" s="2" t="s">
        <v>27</v>
      </c>
      <c r="AK97" s="2" t="s">
        <v>486</v>
      </c>
      <c r="AL97" s="16" t="str">
        <f>IF(HOUR(Table2[[#This Row],[Order Time]])&lt;12,"Morning",IF(HOUR(Table2[[#This Row],[Order Time]])&lt;17,"Afternoon",IF(HOUR(Table2[[#This Row],[Order Time]])&lt;21,"Evening","Night")))</f>
        <v>Evening</v>
      </c>
      <c r="AM97" s="16" t="s">
        <v>38</v>
      </c>
    </row>
    <row r="98" spans="1:39" x14ac:dyDescent="0.25">
      <c r="A98" s="13" t="s">
        <v>487</v>
      </c>
      <c r="B98" s="4">
        <v>45594</v>
      </c>
      <c r="C98" s="2">
        <f>YEAR(Table2[[#This Row],[Invoice Date]])</f>
        <v>2024</v>
      </c>
      <c r="D98" s="2" t="str">
        <f>TEXT(Table2[[#This Row],[Invoice Date]],"mmm")</f>
        <v>Oct</v>
      </c>
      <c r="E98" s="2" t="str">
        <f>Table2[[#This Row],[Store_ID]]&amp;"-"&amp;Table2[[#This Row],[Year]]&amp;"-"&amp;Table2[[#This Row],[Month]]</f>
        <v>STR112-2024-Oct</v>
      </c>
      <c r="F98" s="2" t="s">
        <v>488</v>
      </c>
      <c r="G98" s="2" t="str">
        <f>_xlfn.XLOOKUP(Table2[[#This Row],[Customer_ID]],Table3[Customer_ID],Table3[Customer Name],"Not Found")</f>
        <v>Vijay Nair</v>
      </c>
      <c r="H98" s="2" t="str">
        <f>_xlfn.XLOOKUP(Table2[[#This Row],[Customer_ID]],Table3[Customer_ID],Table3[Gender],"Female")</f>
        <v>Male</v>
      </c>
      <c r="I98" s="2" t="str">
        <f>_xlfn.XLOOKUP(Table2[[#This Row],[Customer_ID]],Table3[Customer_ID],Table3[City],"Missing Memebership")</f>
        <v>Khammam</v>
      </c>
      <c r="J98" s="2" t="str">
        <f>_xlfn.XLOOKUP(Table2[[#This Row],[Customer_ID]],Table3[Customer_ID],Table3[State],"Karnataka")</f>
        <v>Telangana</v>
      </c>
      <c r="K98" s="2" t="str">
        <f>_xlfn.XLOOKUP(Table2[[#This Row],[Customer_ID]],Table3[Customer_ID],Table3[Membership],"Regular")</f>
        <v>Gold</v>
      </c>
      <c r="L98" s="2" t="s">
        <v>157</v>
      </c>
      <c r="M98" s="2" t="str">
        <f>_xlfn.XLOOKUP(Table2[[#This Row],[Product_ID]],Table4[Product_ID],Table4[Product_Name],"Not Found")</f>
        <v>Indian Terrain Straight Kurti Grey</v>
      </c>
      <c r="N98" s="2" t="str">
        <f>_xlfn.XLOOKUP(Table2[[#This Row],[Product_ID]],Table4[Product_ID],Table4[Category],"Not Found")</f>
        <v>Women Kurtis</v>
      </c>
      <c r="O98" s="2" t="str">
        <f>_xlfn.XLOOKUP(Table2[[#This Row],[Product_ID]],Table4[Product_ID],Table4[Subcategory],"Not Found")</f>
        <v>Straight Kurti</v>
      </c>
      <c r="P98" s="2" t="str">
        <f>_xlfn.XLOOKUP(Table2[[#This Row],[Product_ID]],Table4[Product_ID],Table4[Brand],"Missing Brand")</f>
        <v>Indian Terrain</v>
      </c>
      <c r="Q98" s="2" t="s">
        <v>202</v>
      </c>
      <c r="R98" s="2" t="str">
        <f>_xlfn.XLOOKUP(Table2[[#This Row],[Store_ID]],Table6[Store_ID],Table6[Store Name],"Not Found")</f>
        <v>TrendMart Guntur Outlet</v>
      </c>
      <c r="S98" s="2">
        <f>_xlfn.XLOOKUP(Table2[[#This Row],[Store_ID]],Table6[Store_ID],Table6[Monthly Target],"Missing Target")</f>
        <v>1500000</v>
      </c>
      <c r="T98" s="2" t="str">
        <f>_xlfn.XLOOKUP(Table2[[#This Row],[Store_ID]],Table6[Store_ID],Table6[Region],"Not Found")</f>
        <v>South Zone 3</v>
      </c>
      <c r="U98" s="2" t="s">
        <v>181</v>
      </c>
      <c r="V98" s="2" t="str">
        <f>_xlfn.XLOOKUP(Table2[[#This Row],[Employee_ID]],Table5[Employee_ID],Table5[Employee Name],"Not Found")</f>
        <v>Dhruv Mishra</v>
      </c>
      <c r="W98" s="2">
        <v>1</v>
      </c>
      <c r="X98" s="2">
        <v>1283.27</v>
      </c>
      <c r="Y98" s="2">
        <v>10</v>
      </c>
      <c r="Z98" s="2">
        <v>128.33000000000001</v>
      </c>
      <c r="AA98" s="2">
        <v>12</v>
      </c>
      <c r="AB98" s="2">
        <v>138.59</v>
      </c>
      <c r="AC98" s="2">
        <v>1293.53</v>
      </c>
      <c r="AD98" s="2">
        <v>876.92</v>
      </c>
      <c r="AE98" s="2">
        <f t="shared" si="3"/>
        <v>278.02</v>
      </c>
      <c r="AF98" s="2" t="s">
        <v>56</v>
      </c>
      <c r="AG98" s="42">
        <f>IFERROR(Table2[[#This Row],[Profit]]/Table2[[#This Row],[Sales Amount]],0)</f>
        <v>0.21493123468338576</v>
      </c>
      <c r="AH98" s="2" t="str">
        <f>TRIM(Table2[[#This Row],[Payment Modee]])</f>
        <v>Credit Card</v>
      </c>
      <c r="AI98" s="2" t="s">
        <v>26</v>
      </c>
      <c r="AJ98" s="2" t="s">
        <v>27</v>
      </c>
      <c r="AK98" s="2" t="s">
        <v>489</v>
      </c>
      <c r="AL98" s="16" t="str">
        <f>IF(HOUR(Table2[[#This Row],[Order Time]])&lt;12,"Morning",IF(HOUR(Table2[[#This Row],[Order Time]])&lt;17,"Afternoon",IF(HOUR(Table2[[#This Row],[Order Time]])&lt;21,"Evening","Night")))</f>
        <v>Evening</v>
      </c>
      <c r="AM98" s="16" t="s">
        <v>29</v>
      </c>
    </row>
    <row r="99" spans="1:39" x14ac:dyDescent="0.25">
      <c r="A99" s="13" t="s">
        <v>490</v>
      </c>
      <c r="B99" s="4">
        <v>45593</v>
      </c>
      <c r="C99" s="2">
        <f>YEAR(Table2[[#This Row],[Invoice Date]])</f>
        <v>2024</v>
      </c>
      <c r="D99" s="2" t="str">
        <f>TEXT(Table2[[#This Row],[Invoice Date]],"mmm")</f>
        <v>Oct</v>
      </c>
      <c r="E99" s="2" t="str">
        <f>Table2[[#This Row],[Store_ID]]&amp;"-"&amp;Table2[[#This Row],[Year]]&amp;"-"&amp;Table2[[#This Row],[Month]]</f>
        <v>STR041-2024-Oct</v>
      </c>
      <c r="F99" s="2" t="s">
        <v>491</v>
      </c>
      <c r="G99" s="2" t="str">
        <f>_xlfn.XLOOKUP(Table2[[#This Row],[Customer_ID]],Table3[Customer_ID],Table3[Customer Name],"Not Found")</f>
        <v>Rahul Achari</v>
      </c>
      <c r="H99" s="2" t="str">
        <f>_xlfn.XLOOKUP(Table2[[#This Row],[Customer_ID]],Table3[Customer_ID],Table3[Gender],"Female")</f>
        <v>Male</v>
      </c>
      <c r="I99" s="2" t="str">
        <f>_xlfn.XLOOKUP(Table2[[#This Row],[Customer_ID]],Table3[Customer_ID],Table3[City],"Missing Memebership")</f>
        <v>Karimnagar</v>
      </c>
      <c r="J99" s="2" t="str">
        <f>_xlfn.XLOOKUP(Table2[[#This Row],[Customer_ID]],Table3[Customer_ID],Table3[State],"Karnataka")</f>
        <v>Telangana</v>
      </c>
      <c r="K99" s="2" t="str">
        <f>_xlfn.XLOOKUP(Table2[[#This Row],[Customer_ID]],Table3[Customer_ID],Table3[Membership],"Regular")</f>
        <v>Regular</v>
      </c>
      <c r="L99" s="2" t="s">
        <v>492</v>
      </c>
      <c r="M99" s="2" t="str">
        <f>_xlfn.XLOOKUP(Table2[[#This Row],[Product_ID]],Table4[Product_ID],Table4[Product_Name],"Not Found")</f>
        <v>Fossil Sports T-Shirt Olive</v>
      </c>
      <c r="N99" s="2" t="str">
        <f>_xlfn.XLOOKUP(Table2[[#This Row],[Product_ID]],Table4[Product_ID],Table4[Category],"Not Found")</f>
        <v>Sportswear</v>
      </c>
      <c r="O99" s="2" t="str">
        <f>_xlfn.XLOOKUP(Table2[[#This Row],[Product_ID]],Table4[Product_ID],Table4[Subcategory],"Not Found")</f>
        <v>Sports T-Shirt</v>
      </c>
      <c r="P99" s="2" t="str">
        <f>_xlfn.XLOOKUP(Table2[[#This Row],[Product_ID]],Table4[Product_ID],Table4[Brand],"Missing Brand")</f>
        <v>Fossil</v>
      </c>
      <c r="Q99" s="2" t="s">
        <v>493</v>
      </c>
      <c r="R99" s="2" t="str">
        <f>_xlfn.XLOOKUP(Table2[[#This Row],[Store_ID]],Table6[Store_ID],Table6[Store Name],"Not Found")</f>
        <v>TrendMart Thiruvananthapuram Standard</v>
      </c>
      <c r="S99" s="2">
        <f>_xlfn.XLOOKUP(Table2[[#This Row],[Store_ID]],Table6[Store_ID],Table6[Monthly Target],"Missing Target")</f>
        <v>2500000</v>
      </c>
      <c r="T99" s="2" t="str">
        <f>_xlfn.XLOOKUP(Table2[[#This Row],[Store_ID]],Table6[Store_ID],Table6[Region],"Not Found")</f>
        <v>South Zone 1</v>
      </c>
      <c r="U99" s="2" t="s">
        <v>81</v>
      </c>
      <c r="V99" s="2" t="str">
        <f>_xlfn.XLOOKUP(Table2[[#This Row],[Employee_ID]],Table5[Employee_ID],Table5[Employee Name],"Not Found")</f>
        <v>Charulatha Kumar</v>
      </c>
      <c r="W99" s="2">
        <v>1</v>
      </c>
      <c r="X99" s="2">
        <v>1597.76</v>
      </c>
      <c r="Y99" s="2">
        <v>0</v>
      </c>
      <c r="Z99" s="2">
        <v>0</v>
      </c>
      <c r="AA99" s="2">
        <v>12</v>
      </c>
      <c r="AB99" s="2">
        <v>191.73</v>
      </c>
      <c r="AC99" s="2">
        <v>1789.49</v>
      </c>
      <c r="AD99" s="2">
        <v>1004.94</v>
      </c>
      <c r="AE99" s="2">
        <f t="shared" si="3"/>
        <v>592.81999999999994</v>
      </c>
      <c r="AF99" s="2" t="s">
        <v>69</v>
      </c>
      <c r="AG99" s="42">
        <f>IFERROR(Table2[[#This Row],[Profit]]/Table2[[#This Row],[Sales Amount]],0)</f>
        <v>0.33127874422321441</v>
      </c>
      <c r="AH99" s="2" t="str">
        <f>TRIM(Table2[[#This Row],[Payment Modee]])</f>
        <v>Cash</v>
      </c>
      <c r="AI99" s="2" t="s">
        <v>26</v>
      </c>
      <c r="AJ99" s="2" t="s">
        <v>27</v>
      </c>
      <c r="AK99" s="2" t="s">
        <v>166</v>
      </c>
      <c r="AL99" s="16" t="str">
        <f>IF(HOUR(Table2[[#This Row],[Order Time]])&lt;12,"Morning",IF(HOUR(Table2[[#This Row],[Order Time]])&lt;17,"Afternoon",IF(HOUR(Table2[[#This Row],[Order Time]])&lt;21,"Evening","Night")))</f>
        <v>Evening</v>
      </c>
      <c r="AM99" s="16" t="s">
        <v>29</v>
      </c>
    </row>
    <row r="100" spans="1:39" x14ac:dyDescent="0.25">
      <c r="A100" s="13" t="s">
        <v>494</v>
      </c>
      <c r="B100" s="4">
        <v>45423</v>
      </c>
      <c r="C100" s="2">
        <f>YEAR(Table2[[#This Row],[Invoice Date]])</f>
        <v>2024</v>
      </c>
      <c r="D100" s="2" t="str">
        <f>TEXT(Table2[[#This Row],[Invoice Date]],"mmm")</f>
        <v>May</v>
      </c>
      <c r="E100" s="2" t="str">
        <f>Table2[[#This Row],[Store_ID]]&amp;"-"&amp;Table2[[#This Row],[Year]]&amp;"-"&amp;Table2[[#This Row],[Month]]</f>
        <v>STR053-2024-May</v>
      </c>
      <c r="F100" s="2" t="s">
        <v>429</v>
      </c>
      <c r="G100" s="2" t="str">
        <f>_xlfn.XLOOKUP(Table2[[#This Row],[Customer_ID]],Table3[Customer_ID],Table3[Customer Name],"Not Found")</f>
        <v>Deepa Prasad</v>
      </c>
      <c r="H100" s="2" t="str">
        <f>_xlfn.XLOOKUP(Table2[[#This Row],[Customer_ID]],Table3[Customer_ID],Table3[Gender],"Female")</f>
        <v>Female</v>
      </c>
      <c r="I100" s="2" t="str">
        <f>_xlfn.XLOOKUP(Table2[[#This Row],[Customer_ID]],Table3[Customer_ID],Table3[City],"Missing Memebership")</f>
        <v>Chennai</v>
      </c>
      <c r="J100" s="2" t="str">
        <f>_xlfn.XLOOKUP(Table2[[#This Row],[Customer_ID]],Table3[Customer_ID],Table3[State],"Karnataka")</f>
        <v>Tamil Nadu</v>
      </c>
      <c r="K100" s="2" t="str">
        <f>_xlfn.XLOOKUP(Table2[[#This Row],[Customer_ID]],Table3[Customer_ID],Table3[Membership],"Regular")</f>
        <v>Platinum</v>
      </c>
      <c r="L100" s="2" t="s">
        <v>32</v>
      </c>
      <c r="M100" s="2" t="str">
        <f>_xlfn.XLOOKUP(Table2[[#This Row],[Product_ID]],Table4[Product_ID],Table4[Product_Name],"Not Found")</f>
        <v>Reebok Round Neck Sky Blue</v>
      </c>
      <c r="N100" s="2" t="str">
        <f>_xlfn.XLOOKUP(Table2[[#This Row],[Product_ID]],Table4[Product_ID],Table4[Category],"Not Found")</f>
        <v>Men T-Shirts</v>
      </c>
      <c r="O100" s="2" t="str">
        <f>_xlfn.XLOOKUP(Table2[[#This Row],[Product_ID]],Table4[Product_ID],Table4[Subcategory],"Not Found")</f>
        <v>Round Neck</v>
      </c>
      <c r="P100" s="2" t="str">
        <f>_xlfn.XLOOKUP(Table2[[#This Row],[Product_ID]],Table4[Product_ID],Table4[Brand],"Missing Brand")</f>
        <v>Reebok</v>
      </c>
      <c r="Q100" s="2" t="s">
        <v>426</v>
      </c>
      <c r="R100" s="2" t="str">
        <f>_xlfn.XLOOKUP(Table2[[#This Row],[Store_ID]],Table6[Store_ID],Table6[Store Name],"Not Found")</f>
        <v>TrendMart Kochi Standard</v>
      </c>
      <c r="S100" s="2">
        <f>_xlfn.XLOOKUP(Table2[[#This Row],[Store_ID]],Table6[Store_ID],Table6[Monthly Target],"Missing Target")</f>
        <v>1500000</v>
      </c>
      <c r="T100" s="2" t="str">
        <f>_xlfn.XLOOKUP(Table2[[#This Row],[Store_ID]],Table6[Store_ID],Table6[Region],"Not Found")</f>
        <v>South Zone 1</v>
      </c>
      <c r="U100" s="2" t="s">
        <v>34</v>
      </c>
      <c r="V100" s="2" t="str">
        <f>_xlfn.XLOOKUP(Table2[[#This Row],[Employee_ID]],Table5[Employee_ID],Table5[Employee Name],"Not Found")</f>
        <v>Deepthi Iyengar</v>
      </c>
      <c r="W100" s="2">
        <v>1</v>
      </c>
      <c r="X100" s="2">
        <v>851.36</v>
      </c>
      <c r="Y100" s="2">
        <v>10</v>
      </c>
      <c r="Z100" s="2">
        <v>85.14</v>
      </c>
      <c r="AA100" s="2">
        <v>5</v>
      </c>
      <c r="AB100" s="2">
        <v>38.31</v>
      </c>
      <c r="AC100" s="2">
        <v>804.53</v>
      </c>
      <c r="AD100" s="2">
        <v>492.11</v>
      </c>
      <c r="AE100" s="2">
        <f t="shared" si="3"/>
        <v>274.10999999999996</v>
      </c>
      <c r="AF100" s="2" t="s">
        <v>25</v>
      </c>
      <c r="AG100" s="42">
        <f>IFERROR(Table2[[#This Row],[Profit]]/Table2[[#This Row],[Sales Amount]],0)</f>
        <v>0.34070823959330288</v>
      </c>
      <c r="AH100" s="2" t="str">
        <f>TRIM(Table2[[#This Row],[Payment Modee]])</f>
        <v>UPI</v>
      </c>
      <c r="AI100" s="2" t="s">
        <v>26</v>
      </c>
      <c r="AJ100" s="2" t="s">
        <v>27</v>
      </c>
      <c r="AK100" s="2" t="s">
        <v>495</v>
      </c>
      <c r="AL100" s="16" t="str">
        <f>IF(HOUR(Table2[[#This Row],[Order Time]])&lt;12,"Morning",IF(HOUR(Table2[[#This Row],[Order Time]])&lt;17,"Afternoon",IF(HOUR(Table2[[#This Row],[Order Time]])&lt;21,"Evening","Night")))</f>
        <v>Afternoon</v>
      </c>
      <c r="AM100" s="16" t="s">
        <v>38</v>
      </c>
    </row>
    <row r="101" spans="1:39" x14ac:dyDescent="0.25">
      <c r="A101" s="13" t="s">
        <v>496</v>
      </c>
      <c r="B101" s="4">
        <v>45552</v>
      </c>
      <c r="C101" s="2">
        <f>YEAR(Table2[[#This Row],[Invoice Date]])</f>
        <v>2024</v>
      </c>
      <c r="D101" s="2" t="str">
        <f>TEXT(Table2[[#This Row],[Invoice Date]],"mmm")</f>
        <v>Sep</v>
      </c>
      <c r="E101" s="2" t="str">
        <f>Table2[[#This Row],[Store_ID]]&amp;"-"&amp;Table2[[#This Row],[Year]]&amp;"-"&amp;Table2[[#This Row],[Month]]</f>
        <v>STR008-2024-Sep</v>
      </c>
      <c r="F101" s="2" t="s">
        <v>497</v>
      </c>
      <c r="G101" s="2" t="str">
        <f>_xlfn.XLOOKUP(Table2[[#This Row],[Customer_ID]],Table3[Customer_ID],Table3[Customer Name],"Not Found")</f>
        <v>Kalyani Bhat</v>
      </c>
      <c r="H101" s="2" t="str">
        <f>_xlfn.XLOOKUP(Table2[[#This Row],[Customer_ID]],Table3[Customer_ID],Table3[Gender],"Female")</f>
        <v>Female</v>
      </c>
      <c r="I101" s="2" t="str">
        <f>_xlfn.XLOOKUP(Table2[[#This Row],[Customer_ID]],Table3[Customer_ID],Table3[City],"Missing Memebership")</f>
        <v>Karimnagar</v>
      </c>
      <c r="J101" s="2" t="str">
        <f>_xlfn.XLOOKUP(Table2[[#This Row],[Customer_ID]],Table3[Customer_ID],Table3[State],"Karnataka")</f>
        <v>Telangana</v>
      </c>
      <c r="K101" s="2" t="str">
        <f>_xlfn.XLOOKUP(Table2[[#This Row],[Customer_ID]],Table3[Customer_ID],Table3[Membership],"Regular")</f>
        <v>Regular</v>
      </c>
      <c r="L101" s="2" t="s">
        <v>498</v>
      </c>
      <c r="M101" s="2" t="str">
        <f>_xlfn.XLOOKUP(Table2[[#This Row],[Product_ID]],Table4[Product_ID],Table4[Product_Name],"Not Found")</f>
        <v>Killer Jeans Round Neck Green</v>
      </c>
      <c r="N101" s="2" t="str">
        <f>_xlfn.XLOOKUP(Table2[[#This Row],[Product_ID]],Table4[Product_ID],Table4[Category],"Not Found")</f>
        <v>Men T-Shirts</v>
      </c>
      <c r="O101" s="2" t="str">
        <f>_xlfn.XLOOKUP(Table2[[#This Row],[Product_ID]],Table4[Product_ID],Table4[Subcategory],"Not Found")</f>
        <v>Round Neck</v>
      </c>
      <c r="P101" s="2" t="str">
        <f>_xlfn.XLOOKUP(Table2[[#This Row],[Product_ID]],Table4[Product_ID],Table4[Brand],"Missing Brand")</f>
        <v>Killer Jeans</v>
      </c>
      <c r="Q101" s="2" t="s">
        <v>499</v>
      </c>
      <c r="R101" s="2" t="str">
        <f>_xlfn.XLOOKUP(Table2[[#This Row],[Store_ID]],Table6[Store_ID],Table6[Store Name],"Not Found")</f>
        <v>TrendMart Kochi Mall Kiosk</v>
      </c>
      <c r="S101" s="2">
        <f>_xlfn.XLOOKUP(Table2[[#This Row],[Store_ID]],Table6[Store_ID],Table6[Monthly Target],"Missing Target")</f>
        <v>1500000</v>
      </c>
      <c r="T101" s="2" t="str">
        <f>_xlfn.XLOOKUP(Table2[[#This Row],[Store_ID]],Table6[Store_ID],Table6[Region],"Not Found")</f>
        <v>South Zone 1</v>
      </c>
      <c r="U101" s="2" t="s">
        <v>465</v>
      </c>
      <c r="V101" s="2" t="str">
        <f>_xlfn.XLOOKUP(Table2[[#This Row],[Employee_ID]],Table5[Employee_ID],Table5[Employee Name],"Not Found")</f>
        <v>Vinod Hegde</v>
      </c>
      <c r="W101" s="2">
        <v>4</v>
      </c>
      <c r="X101" s="2">
        <v>628.30999999999995</v>
      </c>
      <c r="Y101" s="2">
        <v>5</v>
      </c>
      <c r="Z101" s="2">
        <v>125.66</v>
      </c>
      <c r="AA101" s="2">
        <v>5</v>
      </c>
      <c r="AB101" s="2">
        <v>119.38</v>
      </c>
      <c r="AC101" s="2">
        <v>2506.96</v>
      </c>
      <c r="AD101" s="2">
        <v>1476</v>
      </c>
      <c r="AE101" s="2">
        <f t="shared" si="3"/>
        <v>911.58</v>
      </c>
      <c r="AF101" s="2" t="s">
        <v>25</v>
      </c>
      <c r="AG101" s="42">
        <f>IFERROR(Table2[[#This Row],[Profit]]/Table2[[#This Row],[Sales Amount]],0)</f>
        <v>0.36361968280307627</v>
      </c>
      <c r="AH101" s="2" t="str">
        <f>TRIM(Table2[[#This Row],[Payment Modee]])</f>
        <v>UPI</v>
      </c>
      <c r="AI101" s="2" t="s">
        <v>26</v>
      </c>
      <c r="AJ101" s="2" t="s">
        <v>27</v>
      </c>
      <c r="AK101" s="2" t="s">
        <v>500</v>
      </c>
      <c r="AL101" s="16" t="str">
        <f>IF(HOUR(Table2[[#This Row],[Order Time]])&lt;12,"Morning",IF(HOUR(Table2[[#This Row],[Order Time]])&lt;17,"Afternoon",IF(HOUR(Table2[[#This Row],[Order Time]])&lt;21,"Evening","Night")))</f>
        <v>Afternoon</v>
      </c>
      <c r="AM101" s="16" t="s">
        <v>29</v>
      </c>
    </row>
    <row r="102" spans="1:39" x14ac:dyDescent="0.25">
      <c r="A102" s="13" t="s">
        <v>501</v>
      </c>
      <c r="B102" s="4">
        <v>45550</v>
      </c>
      <c r="C102" s="2">
        <f>YEAR(Table2[[#This Row],[Invoice Date]])</f>
        <v>2024</v>
      </c>
      <c r="D102" s="2" t="str">
        <f>TEXT(Table2[[#This Row],[Invoice Date]],"mmm")</f>
        <v>Sep</v>
      </c>
      <c r="E102" s="2" t="str">
        <f>Table2[[#This Row],[Store_ID]]&amp;"-"&amp;Table2[[#This Row],[Year]]&amp;"-"&amp;Table2[[#This Row],[Month]]</f>
        <v>STR113-2024-Sep</v>
      </c>
      <c r="F102" s="2" t="s">
        <v>502</v>
      </c>
      <c r="G102" s="2" t="str">
        <f>_xlfn.XLOOKUP(Table2[[#This Row],[Customer_ID]],Table3[Customer_ID],Table3[Customer Name],"Not Found")</f>
        <v>Dhanya Shetty</v>
      </c>
      <c r="H102" s="2" t="str">
        <f>_xlfn.XLOOKUP(Table2[[#This Row],[Customer_ID]],Table3[Customer_ID],Table3[Gender],"Female")</f>
        <v>Female</v>
      </c>
      <c r="I102" s="2" t="str">
        <f>_xlfn.XLOOKUP(Table2[[#This Row],[Customer_ID]],Table3[Customer_ID],Table3[City],"Missing Memebership")</f>
        <v>Karimnagar</v>
      </c>
      <c r="J102" s="2" t="str">
        <f>_xlfn.XLOOKUP(Table2[[#This Row],[Customer_ID]],Table3[Customer_ID],Table3[State],"Karnataka")</f>
        <v>Telangana</v>
      </c>
      <c r="K102" s="2" t="str">
        <f>_xlfn.XLOOKUP(Table2[[#This Row],[Customer_ID]],Table3[Customer_ID],Table3[Membership],"Regular")</f>
        <v>Silver</v>
      </c>
      <c r="L102" s="2" t="s">
        <v>169</v>
      </c>
      <c r="M102" s="2" t="str">
        <f>_xlfn.XLOOKUP(Table2[[#This Row],[Product_ID]],Table4[Product_ID],Table4[Product_Name],"Not Found")</f>
        <v>Global Desi Kids Shorts Charcoal</v>
      </c>
      <c r="N102" s="2" t="str">
        <f>_xlfn.XLOOKUP(Table2[[#This Row],[Product_ID]],Table4[Product_ID],Table4[Category],"Not Found")</f>
        <v>Kids Wear</v>
      </c>
      <c r="O102" s="2" t="str">
        <f>_xlfn.XLOOKUP(Table2[[#This Row],[Product_ID]],Table4[Product_ID],Table4[Subcategory],"Not Found")</f>
        <v>Kids Shorts</v>
      </c>
      <c r="P102" s="2" t="str">
        <f>_xlfn.XLOOKUP(Table2[[#This Row],[Product_ID]],Table4[Product_ID],Table4[Brand],"Missing Brand")</f>
        <v>Global Desi</v>
      </c>
      <c r="Q102" s="2" t="s">
        <v>503</v>
      </c>
      <c r="R102" s="2" t="str">
        <f>_xlfn.XLOOKUP(Table2[[#This Row],[Store_ID]],Table6[Store_ID],Table6[Store Name],"Not Found")</f>
        <v>TrendMart Mangaluru High Street</v>
      </c>
      <c r="S102" s="2">
        <f>_xlfn.XLOOKUP(Table2[[#This Row],[Store_ID]],Table6[Store_ID],Table6[Monthly Target],"Missing Target")</f>
        <v>2000000</v>
      </c>
      <c r="T102" s="2" t="str">
        <f>_xlfn.XLOOKUP(Table2[[#This Row],[Store_ID]],Table6[Store_ID],Table6[Region],"Not Found")</f>
        <v>South Zone 2</v>
      </c>
      <c r="U102" s="2" t="s">
        <v>504</v>
      </c>
      <c r="V102" s="2" t="str">
        <f>_xlfn.XLOOKUP(Table2[[#This Row],[Employee_ID]],Table5[Employee_ID],Table5[Employee Name],"Not Found")</f>
        <v>Vikram Bhat</v>
      </c>
      <c r="W102" s="2">
        <v>2</v>
      </c>
      <c r="X102" s="2">
        <v>775.64</v>
      </c>
      <c r="Y102" s="2">
        <v>25</v>
      </c>
      <c r="Z102" s="2">
        <v>387.82</v>
      </c>
      <c r="AA102" s="2">
        <v>5</v>
      </c>
      <c r="AB102" s="2">
        <v>58.17</v>
      </c>
      <c r="AC102" s="2">
        <v>1221.6300000000001</v>
      </c>
      <c r="AD102" s="2">
        <v>998.62</v>
      </c>
      <c r="AE102" s="2">
        <f t="shared" si="3"/>
        <v>164.84000000000009</v>
      </c>
      <c r="AF102" s="2" t="s">
        <v>35</v>
      </c>
      <c r="AG102" s="42">
        <f>IFERROR(Table2[[#This Row],[Profit]]/Table2[[#This Row],[Sales Amount]],0)</f>
        <v>0.13493447279454504</v>
      </c>
      <c r="AH102" s="2" t="str">
        <f>TRIM(Table2[[#This Row],[Payment Modee]])</f>
        <v>Debit Card</v>
      </c>
      <c r="AI102" s="2" t="s">
        <v>26</v>
      </c>
      <c r="AJ102" s="2" t="s">
        <v>27</v>
      </c>
      <c r="AK102" s="2" t="s">
        <v>505</v>
      </c>
      <c r="AL102" s="16" t="str">
        <f>IF(HOUR(Table2[[#This Row],[Order Time]])&lt;12,"Morning",IF(HOUR(Table2[[#This Row],[Order Time]])&lt;17,"Afternoon",IF(HOUR(Table2[[#This Row],[Order Time]])&lt;21,"Evening","Night")))</f>
        <v>Afternoon</v>
      </c>
      <c r="AM102" s="16" t="s">
        <v>38</v>
      </c>
    </row>
    <row r="103" spans="1:39" x14ac:dyDescent="0.25">
      <c r="A103" s="13" t="s">
        <v>506</v>
      </c>
      <c r="B103" s="4">
        <v>45529</v>
      </c>
      <c r="C103" s="2">
        <f>YEAR(Table2[[#This Row],[Invoice Date]])</f>
        <v>2024</v>
      </c>
      <c r="D103" s="2" t="str">
        <f>TEXT(Table2[[#This Row],[Invoice Date]],"mmm")</f>
        <v>Aug</v>
      </c>
      <c r="E103" s="2" t="str">
        <f>Table2[[#This Row],[Store_ID]]&amp;"-"&amp;Table2[[#This Row],[Year]]&amp;"-"&amp;Table2[[#This Row],[Month]]</f>
        <v>STR032-2024-Aug</v>
      </c>
      <c r="F103" s="2" t="s">
        <v>507</v>
      </c>
      <c r="G103" s="2" t="str">
        <f>_xlfn.XLOOKUP(Table2[[#This Row],[Customer_ID]],Table3[Customer_ID],Table3[Customer Name],"Not Found")</f>
        <v>Nandakumar Rao</v>
      </c>
      <c r="H103" s="2" t="str">
        <f>_xlfn.XLOOKUP(Table2[[#This Row],[Customer_ID]],Table3[Customer_ID],Table3[Gender],"Female")</f>
        <v>Male</v>
      </c>
      <c r="I103" s="2" t="str">
        <f>_xlfn.XLOOKUP(Table2[[#This Row],[Customer_ID]],Table3[Customer_ID],Table3[City],"Missing Memebership")</f>
        <v>Erode</v>
      </c>
      <c r="J103" s="2" t="str">
        <f>_xlfn.XLOOKUP(Table2[[#This Row],[Customer_ID]],Table3[Customer_ID],Table3[State],"Karnataka")</f>
        <v>Tamil Nadu</v>
      </c>
      <c r="K103" s="2" t="str">
        <f>_xlfn.XLOOKUP(Table2[[#This Row],[Customer_ID]],Table3[Customer_ID],Table3[Membership],"Regular")</f>
        <v>Gold</v>
      </c>
      <c r="L103" s="2" t="s">
        <v>508</v>
      </c>
      <c r="M103" s="2" t="str">
        <f>_xlfn.XLOOKUP(Table2[[#This Row],[Product_ID]],Table4[Product_ID],Table4[Product_Name],"Not Found")</f>
        <v>Sparx Silk Saree Charcoal</v>
      </c>
      <c r="N103" s="2" t="str">
        <f>_xlfn.XLOOKUP(Table2[[#This Row],[Product_ID]],Table4[Product_ID],Table4[Category],"Not Found")</f>
        <v>Women Sarees</v>
      </c>
      <c r="O103" s="2" t="str">
        <f>_xlfn.XLOOKUP(Table2[[#This Row],[Product_ID]],Table4[Product_ID],Table4[Subcategory],"Not Found")</f>
        <v>Silk Saree</v>
      </c>
      <c r="P103" s="2" t="str">
        <f>_xlfn.XLOOKUP(Table2[[#This Row],[Product_ID]],Table4[Product_ID],Table4[Brand],"Missing Brand")</f>
        <v>Sparx</v>
      </c>
      <c r="Q103" s="2" t="s">
        <v>413</v>
      </c>
      <c r="R103" s="2" t="str">
        <f>_xlfn.XLOOKUP(Table2[[#This Row],[Store_ID]],Table6[Store_ID],Table6[Store Name],"Not Found")</f>
        <v>TrendMart Kochi Standard</v>
      </c>
      <c r="S103" s="2">
        <f>_xlfn.XLOOKUP(Table2[[#This Row],[Store_ID]],Table6[Store_ID],Table6[Monthly Target],"Missing Target")</f>
        <v>2500000</v>
      </c>
      <c r="T103" s="2" t="str">
        <f>_xlfn.XLOOKUP(Table2[[#This Row],[Store_ID]],Table6[Store_ID],Table6[Region],"Not Found")</f>
        <v>South Zone 1</v>
      </c>
      <c r="U103" s="2" t="s">
        <v>159</v>
      </c>
      <c r="V103" s="2" t="str">
        <f>_xlfn.XLOOKUP(Table2[[#This Row],[Employee_ID]],Table5[Employee_ID],Table5[Employee Name],"Not Found")</f>
        <v>Venkat Sharma</v>
      </c>
      <c r="W103" s="2">
        <v>1</v>
      </c>
      <c r="X103" s="2">
        <v>3100.55</v>
      </c>
      <c r="Y103" s="2">
        <v>20</v>
      </c>
      <c r="Z103" s="2">
        <v>620.11</v>
      </c>
      <c r="AA103" s="2">
        <v>12</v>
      </c>
      <c r="AB103" s="2">
        <v>297.64999999999998</v>
      </c>
      <c r="AC103" s="2">
        <v>2778.09</v>
      </c>
      <c r="AD103" s="2">
        <v>1853.14</v>
      </c>
      <c r="AE103" s="2">
        <f t="shared" si="3"/>
        <v>627.30000000000007</v>
      </c>
      <c r="AF103" s="2" t="s">
        <v>25</v>
      </c>
      <c r="AG103" s="42">
        <f>IFERROR(Table2[[#This Row],[Profit]]/Table2[[#This Row],[Sales Amount]],0)</f>
        <v>0.22580261978553612</v>
      </c>
      <c r="AH103" s="2" t="str">
        <f>TRIM(Table2[[#This Row],[Payment Modee]])</f>
        <v>UPI</v>
      </c>
      <c r="AI103" s="2" t="s">
        <v>26</v>
      </c>
      <c r="AJ103" s="2" t="s">
        <v>27</v>
      </c>
      <c r="AK103" s="2" t="s">
        <v>509</v>
      </c>
      <c r="AL103" s="16" t="str">
        <f>IF(HOUR(Table2[[#This Row],[Order Time]])&lt;12,"Morning",IF(HOUR(Table2[[#This Row],[Order Time]])&lt;17,"Afternoon",IF(HOUR(Table2[[#This Row],[Order Time]])&lt;21,"Evening","Night")))</f>
        <v>Afternoon</v>
      </c>
      <c r="AM103" s="16" t="s">
        <v>38</v>
      </c>
    </row>
    <row r="104" spans="1:39" x14ac:dyDescent="0.25">
      <c r="A104" s="13" t="s">
        <v>510</v>
      </c>
      <c r="B104" s="4">
        <v>45540</v>
      </c>
      <c r="C104" s="2">
        <f>YEAR(Table2[[#This Row],[Invoice Date]])</f>
        <v>2024</v>
      </c>
      <c r="D104" s="2" t="str">
        <f>TEXT(Table2[[#This Row],[Invoice Date]],"mmm")</f>
        <v>Sep</v>
      </c>
      <c r="E104" s="2" t="str">
        <f>Table2[[#This Row],[Store_ID]]&amp;"-"&amp;Table2[[#This Row],[Year]]&amp;"-"&amp;Table2[[#This Row],[Month]]</f>
        <v>STR080-2024-Sep</v>
      </c>
      <c r="F104" s="2" t="s">
        <v>511</v>
      </c>
      <c r="G104" s="2" t="str">
        <f>_xlfn.XLOOKUP(Table2[[#This Row],[Customer_ID]],Table3[Customer_ID],Table3[Customer Name],"Not Found")</f>
        <v>Pranav Rao</v>
      </c>
      <c r="H104" s="2" t="str">
        <f>_xlfn.XLOOKUP(Table2[[#This Row],[Customer_ID]],Table3[Customer_ID],Table3[Gender],"Female")</f>
        <v>Male</v>
      </c>
      <c r="I104" s="2" t="str">
        <f>_xlfn.XLOOKUP(Table2[[#This Row],[Customer_ID]],Table3[Customer_ID],Table3[City],"Missing Memebership")</f>
        <v>Warangal</v>
      </c>
      <c r="J104" s="2" t="str">
        <f>_xlfn.XLOOKUP(Table2[[#This Row],[Customer_ID]],Table3[Customer_ID],Table3[State],"Karnataka")</f>
        <v>Telangana</v>
      </c>
      <c r="K104" s="2" t="str">
        <f>_xlfn.XLOOKUP(Table2[[#This Row],[Customer_ID]],Table3[Customer_ID],Table3[Membership],"Regular")</f>
        <v>Silver</v>
      </c>
      <c r="L104" s="2" t="s">
        <v>469</v>
      </c>
      <c r="M104" s="2" t="str">
        <f>_xlfn.XLOOKUP(Table2[[#This Row],[Product_ID]],Table4[Product_ID],Table4[Product_Name],"Not Found")</f>
        <v>Ramraj Cotton Crop Top Pink</v>
      </c>
      <c r="N104" s="2" t="str">
        <f>_xlfn.XLOOKUP(Table2[[#This Row],[Product_ID]],Table4[Product_ID],Table4[Category],"Not Found")</f>
        <v>Women Tops</v>
      </c>
      <c r="O104" s="2" t="str">
        <f>_xlfn.XLOOKUP(Table2[[#This Row],[Product_ID]],Table4[Product_ID],Table4[Subcategory],"Not Found")</f>
        <v>Crop Top</v>
      </c>
      <c r="P104" s="2" t="str">
        <f>_xlfn.XLOOKUP(Table2[[#This Row],[Product_ID]],Table4[Product_ID],Table4[Brand],"Missing Brand")</f>
        <v>Ramraj Cotton</v>
      </c>
      <c r="Q104" s="2" t="s">
        <v>214</v>
      </c>
      <c r="R104" s="2" t="str">
        <f>_xlfn.XLOOKUP(Table2[[#This Row],[Store_ID]],Table6[Store_ID],Table6[Store Name],"Not Found")</f>
        <v>TrendMart Kochi High Street</v>
      </c>
      <c r="S104" s="2">
        <f>_xlfn.XLOOKUP(Table2[[#This Row],[Store_ID]],Table6[Store_ID],Table6[Monthly Target],"Missing Target")</f>
        <v>2000000</v>
      </c>
      <c r="T104" s="2" t="str">
        <f>_xlfn.XLOOKUP(Table2[[#This Row],[Store_ID]],Table6[Store_ID],Table6[Region],"Not Found")</f>
        <v>South Zone 1</v>
      </c>
      <c r="U104" s="2" t="s">
        <v>34</v>
      </c>
      <c r="V104" s="2" t="str">
        <f>_xlfn.XLOOKUP(Table2[[#This Row],[Employee_ID]],Table5[Employee_ID],Table5[Employee Name],"Not Found")</f>
        <v>Deepthi Iyengar</v>
      </c>
      <c r="W104" s="2">
        <v>2</v>
      </c>
      <c r="X104" s="2">
        <v>869.28</v>
      </c>
      <c r="Y104" s="2">
        <v>25</v>
      </c>
      <c r="Z104" s="2">
        <v>434.64</v>
      </c>
      <c r="AA104" s="2">
        <v>5</v>
      </c>
      <c r="AB104" s="2">
        <v>65.2</v>
      </c>
      <c r="AC104" s="2">
        <v>1369.12</v>
      </c>
      <c r="AD104" s="2">
        <v>1259.44</v>
      </c>
      <c r="AE104" s="2">
        <f t="shared" si="3"/>
        <v>44.479999999999833</v>
      </c>
      <c r="AF104" s="2" t="s">
        <v>25</v>
      </c>
      <c r="AG104" s="42">
        <f>IFERROR(Table2[[#This Row],[Profit]]/Table2[[#This Row],[Sales Amount]],0)</f>
        <v>3.2488021502863035E-2</v>
      </c>
      <c r="AH104" s="2" t="str">
        <f>TRIM(Table2[[#This Row],[Payment Modee]])</f>
        <v>UPI</v>
      </c>
      <c r="AI104" s="2" t="s">
        <v>26</v>
      </c>
      <c r="AJ104" s="2" t="s">
        <v>27</v>
      </c>
      <c r="AK104" s="2" t="s">
        <v>512</v>
      </c>
      <c r="AL104" s="16" t="str">
        <f>IF(HOUR(Table2[[#This Row],[Order Time]])&lt;12,"Morning",IF(HOUR(Table2[[#This Row],[Order Time]])&lt;17,"Afternoon",IF(HOUR(Table2[[#This Row],[Order Time]])&lt;21,"Evening","Night")))</f>
        <v>Night</v>
      </c>
      <c r="AM104" s="16" t="s">
        <v>29</v>
      </c>
    </row>
    <row r="105" spans="1:39" x14ac:dyDescent="0.25">
      <c r="A105" s="13" t="s">
        <v>513</v>
      </c>
      <c r="B105" s="4">
        <v>45539</v>
      </c>
      <c r="C105" s="2">
        <f>YEAR(Table2[[#This Row],[Invoice Date]])</f>
        <v>2024</v>
      </c>
      <c r="D105" s="2" t="str">
        <f>TEXT(Table2[[#This Row],[Invoice Date]],"mmm")</f>
        <v>Sep</v>
      </c>
      <c r="E105" s="2" t="str">
        <f>Table2[[#This Row],[Store_ID]]&amp;"-"&amp;Table2[[#This Row],[Year]]&amp;"-"&amp;Table2[[#This Row],[Month]]</f>
        <v>STR026-2024-Sep</v>
      </c>
      <c r="F105" s="2" t="s">
        <v>514</v>
      </c>
      <c r="G105" s="2" t="str">
        <f>_xlfn.XLOOKUP(Table2[[#This Row],[Customer_ID]],Table3[Customer_ID],Table3[Customer Name],"Not Found")</f>
        <v>Rohit Singh</v>
      </c>
      <c r="H105" s="2" t="str">
        <f>_xlfn.XLOOKUP(Table2[[#This Row],[Customer_ID]],Table3[Customer_ID],Table3[Gender],"Female")</f>
        <v>Male</v>
      </c>
      <c r="I105" s="2" t="str">
        <f>_xlfn.XLOOKUP(Table2[[#This Row],[Customer_ID]],Table3[Customer_ID],Table3[City],"Missing Memebership")</f>
        <v>Kochi</v>
      </c>
      <c r="J105" s="2" t="str">
        <f>_xlfn.XLOOKUP(Table2[[#This Row],[Customer_ID]],Table3[Customer_ID],Table3[State],"Karnataka")</f>
        <v>Kerala</v>
      </c>
      <c r="K105" s="2" t="str">
        <f>_xlfn.XLOOKUP(Table2[[#This Row],[Customer_ID]],Table3[Customer_ID],Table3[Membership],"Regular")</f>
        <v>Silver</v>
      </c>
      <c r="L105" s="2" t="s">
        <v>515</v>
      </c>
      <c r="M105" s="2" t="str">
        <f>_xlfn.XLOOKUP(Table2[[#This Row],[Product_ID]],Table4[Product_ID],Table4[Product_Name],"Not Found")</f>
        <v>Global Desi Earrings Green</v>
      </c>
      <c r="N105" s="2" t="str">
        <f>_xlfn.XLOOKUP(Table2[[#This Row],[Product_ID]],Table4[Product_ID],Table4[Category],"Not Found")</f>
        <v>Jewellery</v>
      </c>
      <c r="O105" s="2" t="str">
        <f>_xlfn.XLOOKUP(Table2[[#This Row],[Product_ID]],Table4[Product_ID],Table4[Subcategory],"Not Found")</f>
        <v>Earrings</v>
      </c>
      <c r="P105" s="2" t="str">
        <f>_xlfn.XLOOKUP(Table2[[#This Row],[Product_ID]],Table4[Product_ID],Table4[Brand],"Missing Brand")</f>
        <v>Global Desi</v>
      </c>
      <c r="Q105" s="2" t="s">
        <v>516</v>
      </c>
      <c r="R105" s="2" t="str">
        <f>_xlfn.XLOOKUP(Table2[[#This Row],[Store_ID]],Table6[Store_ID],Table6[Store Name],"Not Found")</f>
        <v>TrendMart Guntur Standard</v>
      </c>
      <c r="S105" s="2">
        <f>_xlfn.XLOOKUP(Table2[[#This Row],[Store_ID]],Table6[Store_ID],Table6[Monthly Target],"Missing Target")</f>
        <v>2500000</v>
      </c>
      <c r="T105" s="2" t="str">
        <f>_xlfn.XLOOKUP(Table2[[#This Row],[Store_ID]],Table6[Store_ID],Table6[Region],"Not Found")</f>
        <v>South Zone 3</v>
      </c>
      <c r="U105" s="2" t="s">
        <v>417</v>
      </c>
      <c r="V105" s="2" t="str">
        <f>_xlfn.XLOOKUP(Table2[[#This Row],[Employee_ID]],Table5[Employee_ID],Table5[Employee Name],"Not Found")</f>
        <v>Arjun Krishnan</v>
      </c>
      <c r="W105" s="2">
        <v>1</v>
      </c>
      <c r="X105" s="2">
        <v>6789.04</v>
      </c>
      <c r="Y105" s="2">
        <v>30</v>
      </c>
      <c r="Z105" s="2">
        <v>2036.71</v>
      </c>
      <c r="AA105" s="2">
        <v>3</v>
      </c>
      <c r="AB105" s="2">
        <v>142.57</v>
      </c>
      <c r="AC105" s="2">
        <v>4894.8999999999996</v>
      </c>
      <c r="AD105" s="2">
        <v>4867.21</v>
      </c>
      <c r="AE105" s="2">
        <f t="shared" si="3"/>
        <v>-114.88000000000039</v>
      </c>
      <c r="AF105" s="2" t="s">
        <v>25</v>
      </c>
      <c r="AG105" s="42">
        <f>IFERROR(Table2[[#This Row],[Profit]]/Table2[[#This Row],[Sales Amount]],0)</f>
        <v>-2.3469325216041267E-2</v>
      </c>
      <c r="AH105" s="2" t="str">
        <f>TRIM(Table2[[#This Row],[Payment Modee]])</f>
        <v>UPI</v>
      </c>
      <c r="AI105" s="2" t="s">
        <v>26</v>
      </c>
      <c r="AJ105" s="2" t="s">
        <v>27</v>
      </c>
      <c r="AK105" s="2" t="s">
        <v>517</v>
      </c>
      <c r="AL105" s="16" t="str">
        <f>IF(HOUR(Table2[[#This Row],[Order Time]])&lt;12,"Morning",IF(HOUR(Table2[[#This Row],[Order Time]])&lt;17,"Afternoon",IF(HOUR(Table2[[#This Row],[Order Time]])&lt;21,"Evening","Night")))</f>
        <v>Afternoon</v>
      </c>
      <c r="AM105" s="16" t="s">
        <v>29</v>
      </c>
    </row>
    <row r="106" spans="1:39" x14ac:dyDescent="0.25">
      <c r="A106" s="13" t="s">
        <v>518</v>
      </c>
      <c r="B106" s="4">
        <v>45634</v>
      </c>
      <c r="C106" s="2">
        <f>YEAR(Table2[[#This Row],[Invoice Date]])</f>
        <v>2024</v>
      </c>
      <c r="D106" s="2" t="str">
        <f>TEXT(Table2[[#This Row],[Invoice Date]],"mmm")</f>
        <v>Dec</v>
      </c>
      <c r="E106" s="2" t="str">
        <f>Table2[[#This Row],[Store_ID]]&amp;"-"&amp;Table2[[#This Row],[Year]]&amp;"-"&amp;Table2[[#This Row],[Month]]</f>
        <v>STR009-2024-Dec</v>
      </c>
      <c r="F106" s="2" t="s">
        <v>179</v>
      </c>
      <c r="G106" s="2" t="str">
        <f>_xlfn.XLOOKUP(Table2[[#This Row],[Customer_ID]],Table3[Customer_ID],Table3[Customer Name],"Not Found")</f>
        <v>Selvam Nair</v>
      </c>
      <c r="H106" s="2" t="str">
        <f>_xlfn.XLOOKUP(Table2[[#This Row],[Customer_ID]],Table3[Customer_ID],Table3[Gender],"Female")</f>
        <v>Male</v>
      </c>
      <c r="I106" s="2" t="str">
        <f>_xlfn.XLOOKUP(Table2[[#This Row],[Customer_ID]],Table3[Customer_ID],Table3[City],"Missing Memebership")</f>
        <v>Kurnool</v>
      </c>
      <c r="J106" s="2" t="str">
        <f>_xlfn.XLOOKUP(Table2[[#This Row],[Customer_ID]],Table3[Customer_ID],Table3[State],"Karnataka")</f>
        <v>Andhra Pradesh</v>
      </c>
      <c r="K106" s="2" t="str">
        <f>_xlfn.XLOOKUP(Table2[[#This Row],[Customer_ID]],Table3[Customer_ID],Table3[Membership],"Regular")</f>
        <v>Regular</v>
      </c>
      <c r="L106" s="2" t="s">
        <v>519</v>
      </c>
      <c r="M106" s="2" t="str">
        <f>_xlfn.XLOOKUP(Table2[[#This Row],[Product_ID]],Table4[Product_ID],Table4[Product_Name],"Not Found")</f>
        <v>Reebok Graphic Tee Cream</v>
      </c>
      <c r="N106" s="2" t="str">
        <f>_xlfn.XLOOKUP(Table2[[#This Row],[Product_ID]],Table4[Product_ID],Table4[Category],"Not Found")</f>
        <v>Men T-Shirts</v>
      </c>
      <c r="O106" s="2" t="str">
        <f>_xlfn.XLOOKUP(Table2[[#This Row],[Product_ID]],Table4[Product_ID],Table4[Subcategory],"Not Found")</f>
        <v>Graphic Tee</v>
      </c>
      <c r="P106" s="2" t="str">
        <f>_xlfn.XLOOKUP(Table2[[#This Row],[Product_ID]],Table4[Product_ID],Table4[Brand],"Missing Brand")</f>
        <v>Reebok</v>
      </c>
      <c r="Q106" s="2" t="s">
        <v>520</v>
      </c>
      <c r="R106" s="2" t="str">
        <f>_xlfn.XLOOKUP(Table2[[#This Row],[Store_ID]],Table6[Store_ID],Table6[Store Name],"Not Found")</f>
        <v>TrendMart Thrissur High Street</v>
      </c>
      <c r="S106" s="2">
        <f>_xlfn.XLOOKUP(Table2[[#This Row],[Store_ID]],Table6[Store_ID],Table6[Monthly Target],"Missing Target")</f>
        <v>2500000</v>
      </c>
      <c r="T106" s="2" t="str">
        <f>_xlfn.XLOOKUP(Table2[[#This Row],[Store_ID]],Table6[Store_ID],Table6[Region],"Not Found")</f>
        <v>South Zone 1</v>
      </c>
      <c r="U106" s="2" t="s">
        <v>135</v>
      </c>
      <c r="V106" s="2" t="str">
        <f>_xlfn.XLOOKUP(Table2[[#This Row],[Employee_ID]],Table5[Employee_ID],Table5[Employee Name],"Not Found")</f>
        <v>Yamini Pandian</v>
      </c>
      <c r="W106" s="2">
        <v>3</v>
      </c>
      <c r="X106" s="2">
        <v>751.5</v>
      </c>
      <c r="Y106" s="2">
        <v>0</v>
      </c>
      <c r="Z106" s="2">
        <v>0</v>
      </c>
      <c r="AA106" s="2">
        <v>5</v>
      </c>
      <c r="AB106" s="2">
        <v>112.72</v>
      </c>
      <c r="AC106" s="2">
        <v>2367.2199999999998</v>
      </c>
      <c r="AD106" s="2">
        <v>1253.76</v>
      </c>
      <c r="AE106" s="2">
        <f t="shared" ref="AE106:AE137" si="4">(AC106-AD106-AB106)</f>
        <v>1000.7399999999998</v>
      </c>
      <c r="AF106" s="2" t="s">
        <v>69</v>
      </c>
      <c r="AG106" s="42">
        <f>IFERROR(Table2[[#This Row],[Profit]]/Table2[[#This Row],[Sales Amount]],0)</f>
        <v>0.42274904740581776</v>
      </c>
      <c r="AH106" s="2" t="str">
        <f>TRIM(Table2[[#This Row],[Payment Modee]])</f>
        <v>Cash</v>
      </c>
      <c r="AI106" s="2" t="s">
        <v>26</v>
      </c>
      <c r="AJ106" s="2" t="s">
        <v>27</v>
      </c>
      <c r="AK106" s="2" t="s">
        <v>521</v>
      </c>
      <c r="AL106" s="16" t="str">
        <f>IF(HOUR(Table2[[#This Row],[Order Time]])&lt;12,"Morning",IF(HOUR(Table2[[#This Row],[Order Time]])&lt;17,"Afternoon",IF(HOUR(Table2[[#This Row],[Order Time]])&lt;21,"Evening","Night")))</f>
        <v>Afternoon</v>
      </c>
      <c r="AM106" s="16" t="s">
        <v>38</v>
      </c>
    </row>
    <row r="107" spans="1:39" x14ac:dyDescent="0.25">
      <c r="A107" s="13" t="s">
        <v>522</v>
      </c>
      <c r="B107" s="4">
        <v>45680</v>
      </c>
      <c r="C107" s="2">
        <f>YEAR(Table2[[#This Row],[Invoice Date]])</f>
        <v>2025</v>
      </c>
      <c r="D107" s="2" t="str">
        <f>TEXT(Table2[[#This Row],[Invoice Date]],"mmm")</f>
        <v>Jan</v>
      </c>
      <c r="E107" s="2" t="str">
        <f>Table2[[#This Row],[Store_ID]]&amp;"-"&amp;Table2[[#This Row],[Year]]&amp;"-"&amp;Table2[[#This Row],[Month]]</f>
        <v>STR089-2025-Jan</v>
      </c>
      <c r="F107" s="2" t="s">
        <v>523</v>
      </c>
      <c r="G107" s="2" t="str">
        <f>_xlfn.XLOOKUP(Table2[[#This Row],[Customer_ID]],Table3[Customer_ID],Table3[Customer Name],"Not Found")</f>
        <v>Charulatha Hegde</v>
      </c>
      <c r="H107" s="2" t="str">
        <f>_xlfn.XLOOKUP(Table2[[#This Row],[Customer_ID]],Table3[Customer_ID],Table3[Gender],"Female")</f>
        <v>Female</v>
      </c>
      <c r="I107" s="2" t="str">
        <f>_xlfn.XLOOKUP(Table2[[#This Row],[Customer_ID]],Table3[Customer_ID],Table3[City],"Missing Memebership")</f>
        <v>Mysuru</v>
      </c>
      <c r="J107" s="2" t="str">
        <f>_xlfn.XLOOKUP(Table2[[#This Row],[Customer_ID]],Table3[Customer_ID],Table3[State],"Karnataka")</f>
        <v>Karnataka</v>
      </c>
      <c r="K107" s="2" t="str">
        <f>_xlfn.XLOOKUP(Table2[[#This Row],[Customer_ID]],Table3[Customer_ID],Table3[Membership],"Regular")</f>
        <v>Silver</v>
      </c>
      <c r="L107" s="2" t="s">
        <v>524</v>
      </c>
      <c r="M107" s="2" t="str">
        <f>_xlfn.XLOOKUP(Table2[[#This Row],[Product_ID]],Table4[Product_ID],Table4[Product_Name],"Not Found")</f>
        <v>Westside Cargo Peach</v>
      </c>
      <c r="N107" s="2" t="str">
        <f>_xlfn.XLOOKUP(Table2[[#This Row],[Product_ID]],Table4[Product_ID],Table4[Category],"Not Found")</f>
        <v>Men Trousers</v>
      </c>
      <c r="O107" s="2" t="str">
        <f>_xlfn.XLOOKUP(Table2[[#This Row],[Product_ID]],Table4[Product_ID],Table4[Subcategory],"Not Found")</f>
        <v>Cargo</v>
      </c>
      <c r="P107" s="2" t="str">
        <f>_xlfn.XLOOKUP(Table2[[#This Row],[Product_ID]],Table4[Product_ID],Table4[Brand],"Missing Brand")</f>
        <v>Westside</v>
      </c>
      <c r="Q107" s="2" t="s">
        <v>525</v>
      </c>
      <c r="R107" s="2" t="str">
        <f>_xlfn.XLOOKUP(Table2[[#This Row],[Store_ID]],Table6[Store_ID],Table6[Store Name],"Not Found")</f>
        <v>TrendMart Kurnool Outlet</v>
      </c>
      <c r="S107" s="2">
        <f>_xlfn.XLOOKUP(Table2[[#This Row],[Store_ID]],Table6[Store_ID],Table6[Monthly Target],"Missing Target")</f>
        <v>800000</v>
      </c>
      <c r="T107" s="2" t="str">
        <f>_xlfn.XLOOKUP(Table2[[#This Row],[Store_ID]],Table6[Store_ID],Table6[Region],"Not Found")</f>
        <v>South Zone 3</v>
      </c>
      <c r="U107" s="2" t="s">
        <v>482</v>
      </c>
      <c r="V107" s="2" t="str">
        <f>_xlfn.XLOOKUP(Table2[[#This Row],[Employee_ID]],Table5[Employee_ID],Table5[Employee Name],"Not Found")</f>
        <v>Swathi Achari</v>
      </c>
      <c r="W107" s="2">
        <v>1</v>
      </c>
      <c r="X107" s="2">
        <v>1334.22</v>
      </c>
      <c r="Y107" s="2">
        <v>25</v>
      </c>
      <c r="Z107" s="2">
        <v>333.56</v>
      </c>
      <c r="AA107" s="2">
        <v>12</v>
      </c>
      <c r="AB107" s="2">
        <v>120.08</v>
      </c>
      <c r="AC107" s="2">
        <v>1120.74</v>
      </c>
      <c r="AD107" s="2">
        <v>978.68</v>
      </c>
      <c r="AE107" s="2">
        <f t="shared" si="4"/>
        <v>21.980000000000061</v>
      </c>
      <c r="AF107" s="2" t="s">
        <v>56</v>
      </c>
      <c r="AG107" s="42">
        <f>IFERROR(Table2[[#This Row],[Profit]]/Table2[[#This Row],[Sales Amount]],0)</f>
        <v>1.9612042043649785E-2</v>
      </c>
      <c r="AH107" s="2" t="str">
        <f>TRIM(Table2[[#This Row],[Payment Modee]])</f>
        <v>Credit Card</v>
      </c>
      <c r="AI107" s="2" t="s">
        <v>36</v>
      </c>
      <c r="AJ107" s="2" t="s">
        <v>27</v>
      </c>
      <c r="AK107" s="2" t="s">
        <v>526</v>
      </c>
      <c r="AL107" s="16" t="str">
        <f>IF(HOUR(Table2[[#This Row],[Order Time]])&lt;12,"Morning",IF(HOUR(Table2[[#This Row],[Order Time]])&lt;17,"Afternoon",IF(HOUR(Table2[[#This Row],[Order Time]])&lt;21,"Evening","Night")))</f>
        <v>Evening</v>
      </c>
      <c r="AM107" s="16" t="s">
        <v>29</v>
      </c>
    </row>
    <row r="108" spans="1:39" x14ac:dyDescent="0.25">
      <c r="A108" s="13" t="s">
        <v>527</v>
      </c>
      <c r="B108" s="4">
        <v>45546</v>
      </c>
      <c r="C108" s="2">
        <f>YEAR(Table2[[#This Row],[Invoice Date]])</f>
        <v>2024</v>
      </c>
      <c r="D108" s="2" t="str">
        <f>TEXT(Table2[[#This Row],[Invoice Date]],"mmm")</f>
        <v>Sep</v>
      </c>
      <c r="E108" s="2" t="str">
        <f>Table2[[#This Row],[Store_ID]]&amp;"-"&amp;Table2[[#This Row],[Year]]&amp;"-"&amp;Table2[[#This Row],[Month]]</f>
        <v>STR108-2024-Sep</v>
      </c>
      <c r="F108" s="2" t="s">
        <v>528</v>
      </c>
      <c r="G108" s="2" t="str">
        <f>_xlfn.XLOOKUP(Table2[[#This Row],[Customer_ID]],Table3[Customer_ID],Table3[Customer Name],"Not Found")</f>
        <v>Ramesh Venkatesan</v>
      </c>
      <c r="H108" s="2" t="str">
        <f>_xlfn.XLOOKUP(Table2[[#This Row],[Customer_ID]],Table3[Customer_ID],Table3[Gender],"Female")</f>
        <v>Male</v>
      </c>
      <c r="I108" s="2" t="str">
        <f>_xlfn.XLOOKUP(Table2[[#This Row],[Customer_ID]],Table3[Customer_ID],Table3[City],"Missing Memebership")</f>
        <v>Kurnool</v>
      </c>
      <c r="J108" s="2" t="str">
        <f>_xlfn.XLOOKUP(Table2[[#This Row],[Customer_ID]],Table3[Customer_ID],Table3[State],"Karnataka")</f>
        <v>Andhra Pradesh</v>
      </c>
      <c r="K108" s="2" t="str">
        <f>_xlfn.XLOOKUP(Table2[[#This Row],[Customer_ID]],Table3[Customer_ID],Table3[Membership],"Regular")</f>
        <v>Regular</v>
      </c>
      <c r="L108" s="2" t="s">
        <v>416</v>
      </c>
      <c r="M108" s="2" t="str">
        <f>_xlfn.XLOOKUP(Table2[[#This Row],[Product_ID]],Table4[Product_ID],Table4[Product_Name],"Not Found")</f>
        <v>GRT Jewellers Sling Bag Olive</v>
      </c>
      <c r="N108" s="2" t="str">
        <f>_xlfn.XLOOKUP(Table2[[#This Row],[Product_ID]],Table4[Product_ID],Table4[Category],"Not Found")</f>
        <v>Handbags</v>
      </c>
      <c r="O108" s="2" t="str">
        <f>_xlfn.XLOOKUP(Table2[[#This Row],[Product_ID]],Table4[Product_ID],Table4[Subcategory],"Not Found")</f>
        <v>Sling Bag</v>
      </c>
      <c r="P108" s="2" t="str">
        <f>_xlfn.XLOOKUP(Table2[[#This Row],[Product_ID]],Table4[Product_ID],Table4[Brand],"Missing Brand")</f>
        <v>GRT Jewellers</v>
      </c>
      <c r="Q108" s="2" t="s">
        <v>236</v>
      </c>
      <c r="R108" s="2" t="str">
        <f>_xlfn.XLOOKUP(Table2[[#This Row],[Store_ID]],Table6[Store_ID],Table6[Store Name],"Not Found")</f>
        <v>TrendMart Kozhikode High Street</v>
      </c>
      <c r="S108" s="2">
        <f>_xlfn.XLOOKUP(Table2[[#This Row],[Store_ID]],Table6[Store_ID],Table6[Monthly Target],"Missing Target")</f>
        <v>2500000</v>
      </c>
      <c r="T108" s="2" t="str">
        <f>_xlfn.XLOOKUP(Table2[[#This Row],[Store_ID]],Table6[Store_ID],Table6[Region],"Not Found")</f>
        <v>South Zone 1</v>
      </c>
      <c r="U108" s="2" t="s">
        <v>321</v>
      </c>
      <c r="V108" s="2" t="str">
        <f>_xlfn.XLOOKUP(Table2[[#This Row],[Employee_ID]],Table5[Employee_ID],Table5[Employee Name],"Not Found")</f>
        <v>Sunita Ramachandran</v>
      </c>
      <c r="W108" s="2">
        <v>2</v>
      </c>
      <c r="X108" s="2">
        <v>3045.93</v>
      </c>
      <c r="Y108" s="2">
        <v>10</v>
      </c>
      <c r="Z108" s="2">
        <v>609.19000000000005</v>
      </c>
      <c r="AA108" s="2">
        <v>12</v>
      </c>
      <c r="AB108" s="2">
        <v>657.92</v>
      </c>
      <c r="AC108" s="2">
        <v>6140.59</v>
      </c>
      <c r="AD108" s="2">
        <v>4068.02</v>
      </c>
      <c r="AE108" s="2">
        <f t="shared" si="4"/>
        <v>1414.65</v>
      </c>
      <c r="AF108" s="2" t="s">
        <v>25</v>
      </c>
      <c r="AG108" s="42">
        <f>IFERROR(Table2[[#This Row],[Profit]]/Table2[[#This Row],[Sales Amount]],0)</f>
        <v>0.23037688560871186</v>
      </c>
      <c r="AH108" s="2" t="str">
        <f>TRIM(Table2[[#This Row],[Payment Modee]])</f>
        <v>UPI</v>
      </c>
      <c r="AI108" s="2" t="s">
        <v>26</v>
      </c>
      <c r="AJ108" s="2" t="s">
        <v>197</v>
      </c>
      <c r="AK108" s="2" t="s">
        <v>529</v>
      </c>
      <c r="AL108" s="16" t="str">
        <f>IF(HOUR(Table2[[#This Row],[Order Time]])&lt;12,"Morning",IF(HOUR(Table2[[#This Row],[Order Time]])&lt;17,"Afternoon",IF(HOUR(Table2[[#This Row],[Order Time]])&lt;21,"Evening","Night")))</f>
        <v>Afternoon</v>
      </c>
      <c r="AM108" s="16" t="s">
        <v>29</v>
      </c>
    </row>
    <row r="109" spans="1:39" x14ac:dyDescent="0.25">
      <c r="A109" s="13" t="s">
        <v>530</v>
      </c>
      <c r="B109" s="4">
        <v>45588</v>
      </c>
      <c r="C109" s="2">
        <f>YEAR(Table2[[#This Row],[Invoice Date]])</f>
        <v>2024</v>
      </c>
      <c r="D109" s="2" t="str">
        <f>TEXT(Table2[[#This Row],[Invoice Date]],"mmm")</f>
        <v>Oct</v>
      </c>
      <c r="E109" s="2" t="str">
        <f>Table2[[#This Row],[Store_ID]]&amp;"-"&amp;Table2[[#This Row],[Year]]&amp;"-"&amp;Table2[[#This Row],[Month]]</f>
        <v>STR068-2024-Oct</v>
      </c>
      <c r="F109" s="2" t="s">
        <v>531</v>
      </c>
      <c r="G109" s="2" t="str">
        <f>_xlfn.XLOOKUP(Table2[[#This Row],[Customer_ID]],Table3[Customer_ID],Table3[Customer Name],"Not Found")</f>
        <v>Deepthi Shetty</v>
      </c>
      <c r="H109" s="2" t="str">
        <f>_xlfn.XLOOKUP(Table2[[#This Row],[Customer_ID]],Table3[Customer_ID],Table3[Gender],"Female")</f>
        <v>Female</v>
      </c>
      <c r="I109" s="2" t="str">
        <f>_xlfn.XLOOKUP(Table2[[#This Row],[Customer_ID]],Table3[Customer_ID],Table3[City],"Missing Memebership")</f>
        <v>Karimnagar</v>
      </c>
      <c r="J109" s="2" t="str">
        <f>_xlfn.XLOOKUP(Table2[[#This Row],[Customer_ID]],Table3[Customer_ID],Table3[State],"Karnataka")</f>
        <v>Telangana</v>
      </c>
      <c r="K109" s="2" t="str">
        <f>_xlfn.XLOOKUP(Table2[[#This Row],[Customer_ID]],Table3[Customer_ID],Table3[Membership],"Regular")</f>
        <v>Regular</v>
      </c>
      <c r="L109" s="2" t="s">
        <v>532</v>
      </c>
      <c r="M109" s="2" t="str">
        <f>_xlfn.XLOOKUP(Table2[[#This Row],[Product_ID]],Table4[Product_ID],Table4[Product_Name],"Not Found")</f>
        <v>Fabindia Shorts Cream</v>
      </c>
      <c r="N109" s="2" t="str">
        <f>_xlfn.XLOOKUP(Table2[[#This Row],[Product_ID]],Table4[Product_ID],Table4[Category],"Not Found")</f>
        <v>Sportswear</v>
      </c>
      <c r="O109" s="2" t="str">
        <f>_xlfn.XLOOKUP(Table2[[#This Row],[Product_ID]],Table4[Product_ID],Table4[Subcategory],"Not Found")</f>
        <v>Shorts</v>
      </c>
      <c r="P109" s="2" t="str">
        <f>_xlfn.XLOOKUP(Table2[[#This Row],[Product_ID]],Table4[Product_ID],Table4[Brand],"Missing Brand")</f>
        <v>Fabindia</v>
      </c>
      <c r="Q109" s="2" t="s">
        <v>97</v>
      </c>
      <c r="R109" s="2" t="str">
        <f>_xlfn.XLOOKUP(Table2[[#This Row],[Store_ID]],Table6[Store_ID],Table6[Store Name],"Not Found")</f>
        <v>TrendMart Madurai Mall Kiosk</v>
      </c>
      <c r="S109" s="2">
        <f>_xlfn.XLOOKUP(Table2[[#This Row],[Store_ID]],Table6[Store_ID],Table6[Monthly Target],"Missing Target")</f>
        <v>2000000</v>
      </c>
      <c r="T109" s="2" t="str">
        <f>_xlfn.XLOOKUP(Table2[[#This Row],[Store_ID]],Table6[Store_ID],Table6[Region],"Not Found")</f>
        <v>South Zone 1</v>
      </c>
      <c r="U109" s="2" t="s">
        <v>62</v>
      </c>
      <c r="V109" s="2" t="str">
        <f>_xlfn.XLOOKUP(Table2[[#This Row],[Employee_ID]],Table5[Employee_ID],Table5[Employee Name],"Not Found")</f>
        <v>Rahul Krishnan</v>
      </c>
      <c r="W109" s="2">
        <v>2</v>
      </c>
      <c r="X109" s="2">
        <v>775.95</v>
      </c>
      <c r="Y109" s="2">
        <v>5</v>
      </c>
      <c r="Z109" s="2">
        <v>77.59</v>
      </c>
      <c r="AA109" s="2">
        <v>5</v>
      </c>
      <c r="AB109" s="2">
        <v>73.72</v>
      </c>
      <c r="AC109" s="2">
        <v>1548.03</v>
      </c>
      <c r="AD109" s="2">
        <v>1024.22</v>
      </c>
      <c r="AE109" s="2">
        <f t="shared" si="4"/>
        <v>450.08999999999992</v>
      </c>
      <c r="AF109" s="2" t="s">
        <v>56</v>
      </c>
      <c r="AG109" s="42">
        <f>IFERROR(Table2[[#This Row],[Profit]]/Table2[[#This Row],[Sales Amount]],0)</f>
        <v>0.29075017926009183</v>
      </c>
      <c r="AH109" s="2" t="str">
        <f>TRIM(Table2[[#This Row],[Payment Modee]])</f>
        <v>Credit Card</v>
      </c>
      <c r="AI109" s="2" t="s">
        <v>26</v>
      </c>
      <c r="AJ109" s="2" t="s">
        <v>27</v>
      </c>
      <c r="AK109" s="2" t="s">
        <v>533</v>
      </c>
      <c r="AL109" s="16" t="str">
        <f>IF(HOUR(Table2[[#This Row],[Order Time]])&lt;12,"Morning",IF(HOUR(Table2[[#This Row],[Order Time]])&lt;17,"Afternoon",IF(HOUR(Table2[[#This Row],[Order Time]])&lt;21,"Evening","Night")))</f>
        <v>Afternoon</v>
      </c>
      <c r="AM109" s="16" t="s">
        <v>29</v>
      </c>
    </row>
    <row r="110" spans="1:39" x14ac:dyDescent="0.25">
      <c r="A110" s="13" t="s">
        <v>534</v>
      </c>
      <c r="B110" s="4">
        <v>45604</v>
      </c>
      <c r="C110" s="2">
        <f>YEAR(Table2[[#This Row],[Invoice Date]])</f>
        <v>2024</v>
      </c>
      <c r="D110" s="2" t="str">
        <f>TEXT(Table2[[#This Row],[Invoice Date]],"mmm")</f>
        <v>Nov</v>
      </c>
      <c r="E110" s="2" t="str">
        <f>Table2[[#This Row],[Store_ID]]&amp;"-"&amp;Table2[[#This Row],[Year]]&amp;"-"&amp;Table2[[#This Row],[Month]]</f>
        <v>STR019-2024-Nov</v>
      </c>
      <c r="F110" s="2" t="s">
        <v>535</v>
      </c>
      <c r="G110" s="2" t="str">
        <f>_xlfn.XLOOKUP(Table2[[#This Row],[Customer_ID]],Table3[Customer_ID],Table3[Customer Name],"Not Found")</f>
        <v>Deepak Iyengar</v>
      </c>
      <c r="H110" s="2" t="str">
        <f>_xlfn.XLOOKUP(Table2[[#This Row],[Customer_ID]],Table3[Customer_ID],Table3[Gender],"Female")</f>
        <v>Male</v>
      </c>
      <c r="I110" s="2" t="str">
        <f>_xlfn.XLOOKUP(Table2[[#This Row],[Customer_ID]],Table3[Customer_ID],Table3[City],"Missing Memebership")</f>
        <v>Thrissur</v>
      </c>
      <c r="J110" s="2" t="str">
        <f>_xlfn.XLOOKUP(Table2[[#This Row],[Customer_ID]],Table3[Customer_ID],Table3[State],"Karnataka")</f>
        <v>Kerala</v>
      </c>
      <c r="K110" s="2" t="str">
        <f>_xlfn.XLOOKUP(Table2[[#This Row],[Customer_ID]],Table3[Customer_ID],Table3[Membership],"Regular")</f>
        <v>Silver</v>
      </c>
      <c r="L110" s="2" t="s">
        <v>536</v>
      </c>
      <c r="M110" s="2" t="str">
        <f>_xlfn.XLOOKUP(Table2[[#This Row],[Product_ID]],Table4[Product_ID],Table4[Product_Name],"Not Found")</f>
        <v>Mufti Sweater Peach</v>
      </c>
      <c r="N110" s="2" t="str">
        <f>_xlfn.XLOOKUP(Table2[[#This Row],[Product_ID]],Table4[Product_ID],Table4[Category],"Not Found")</f>
        <v>Winter Wear</v>
      </c>
      <c r="O110" s="2" t="str">
        <f>_xlfn.XLOOKUP(Table2[[#This Row],[Product_ID]],Table4[Product_ID],Table4[Subcategory],"Not Found")</f>
        <v>Sweater</v>
      </c>
      <c r="P110" s="2" t="str">
        <f>_xlfn.XLOOKUP(Table2[[#This Row],[Product_ID]],Table4[Product_ID],Table4[Brand],"Missing Brand")</f>
        <v>Mufti</v>
      </c>
      <c r="Q110" s="2" t="s">
        <v>158</v>
      </c>
      <c r="R110" s="2" t="str">
        <f>_xlfn.XLOOKUP(Table2[[#This Row],[Store_ID]],Table6[Store_ID],Table6[Store Name],"Not Found")</f>
        <v>TrendMart Mangaluru Standard</v>
      </c>
      <c r="S110" s="2">
        <f>_xlfn.XLOOKUP(Table2[[#This Row],[Store_ID]],Table6[Store_ID],Table6[Monthly Target],"Missing Target")</f>
        <v>1000000</v>
      </c>
      <c r="T110" s="2" t="str">
        <f>_xlfn.XLOOKUP(Table2[[#This Row],[Store_ID]],Table6[Store_ID],Table6[Region],"Not Found")</f>
        <v>South Zone 2</v>
      </c>
      <c r="U110" s="2" t="s">
        <v>24</v>
      </c>
      <c r="V110" s="2" t="str">
        <f>_xlfn.XLOOKUP(Table2[[#This Row],[Employee_ID]],Table5[Employee_ID],Table5[Employee Name],"Not Found")</f>
        <v>Manoj Ramachandran</v>
      </c>
      <c r="W110" s="2">
        <v>4</v>
      </c>
      <c r="X110" s="2">
        <v>1868.33</v>
      </c>
      <c r="Y110" s="2">
        <v>0</v>
      </c>
      <c r="Z110" s="2">
        <v>0</v>
      </c>
      <c r="AA110" s="2">
        <v>12</v>
      </c>
      <c r="AB110" s="2">
        <v>896.8</v>
      </c>
      <c r="AC110" s="2">
        <v>8370.1200000000008</v>
      </c>
      <c r="AD110" s="2">
        <v>5636.48</v>
      </c>
      <c r="AE110" s="2">
        <f t="shared" si="4"/>
        <v>1836.8400000000013</v>
      </c>
      <c r="AF110" s="2" t="s">
        <v>69</v>
      </c>
      <c r="AG110" s="42">
        <f>IFERROR(Table2[[#This Row],[Profit]]/Table2[[#This Row],[Sales Amount]],0)</f>
        <v>0.21945205086665437</v>
      </c>
      <c r="AH110" s="2" t="str">
        <f>TRIM(Table2[[#This Row],[Payment Modee]])</f>
        <v>Cash</v>
      </c>
      <c r="AI110" s="2" t="s">
        <v>26</v>
      </c>
      <c r="AJ110" s="2" t="s">
        <v>27</v>
      </c>
      <c r="AK110" s="2" t="s">
        <v>537</v>
      </c>
      <c r="AL110" s="16" t="str">
        <f>IF(HOUR(Table2[[#This Row],[Order Time]])&lt;12,"Morning",IF(HOUR(Table2[[#This Row],[Order Time]])&lt;17,"Afternoon",IF(HOUR(Table2[[#This Row],[Order Time]])&lt;21,"Evening","Night")))</f>
        <v>Afternoon</v>
      </c>
      <c r="AM110" s="16" t="s">
        <v>29</v>
      </c>
    </row>
    <row r="111" spans="1:39" x14ac:dyDescent="0.25">
      <c r="A111" s="13" t="s">
        <v>538</v>
      </c>
      <c r="B111" s="4">
        <v>45441</v>
      </c>
      <c r="C111" s="2">
        <f>YEAR(Table2[[#This Row],[Invoice Date]])</f>
        <v>2024</v>
      </c>
      <c r="D111" s="2" t="str">
        <f>TEXT(Table2[[#This Row],[Invoice Date]],"mmm")</f>
        <v>May</v>
      </c>
      <c r="E111" s="2" t="str">
        <f>Table2[[#This Row],[Store_ID]]&amp;"-"&amp;Table2[[#This Row],[Year]]&amp;"-"&amp;Table2[[#This Row],[Month]]</f>
        <v>STR072-2024-May</v>
      </c>
      <c r="F111" s="2" t="s">
        <v>539</v>
      </c>
      <c r="G111" s="2" t="str">
        <f>_xlfn.XLOOKUP(Table2[[#This Row],[Customer_ID]],Table3[Customer_ID],Table3[Customer Name],"Not Found")</f>
        <v>Karunakaran Chandran</v>
      </c>
      <c r="H111" s="2" t="str">
        <f>_xlfn.XLOOKUP(Table2[[#This Row],[Customer_ID]],Table3[Customer_ID],Table3[Gender],"Female")</f>
        <v>Male</v>
      </c>
      <c r="I111" s="2" t="str">
        <f>_xlfn.XLOOKUP(Table2[[#This Row],[Customer_ID]],Table3[Customer_ID],Table3[City],"Missing Memebership")</f>
        <v>Thiruvananthapuram</v>
      </c>
      <c r="J111" s="2" t="str">
        <f>_xlfn.XLOOKUP(Table2[[#This Row],[Customer_ID]],Table3[Customer_ID],Table3[State],"Karnataka")</f>
        <v>Kerala</v>
      </c>
      <c r="K111" s="2" t="str">
        <f>_xlfn.XLOOKUP(Table2[[#This Row],[Customer_ID]],Table3[Customer_ID],Table3[Membership],"Regular")</f>
        <v>Silver</v>
      </c>
      <c r="L111" s="2" t="s">
        <v>540</v>
      </c>
      <c r="M111" s="2" t="str">
        <f>_xlfn.XLOOKUP(Table2[[#This Row],[Product_ID]],Table4[Product_ID],Table4[Product_Name],"Not Found")</f>
        <v>Indian Terrain A-Line Dress Navy Blue</v>
      </c>
      <c r="N111" s="2" t="str">
        <f>_xlfn.XLOOKUP(Table2[[#This Row],[Product_ID]],Table4[Product_ID],Table4[Category],"Not Found")</f>
        <v>Women Dresses</v>
      </c>
      <c r="O111" s="2" t="str">
        <f>_xlfn.XLOOKUP(Table2[[#This Row],[Product_ID]],Table4[Product_ID],Table4[Subcategory],"Not Found")</f>
        <v>A-Line Dress</v>
      </c>
      <c r="P111" s="2" t="str">
        <f>_xlfn.XLOOKUP(Table2[[#This Row],[Product_ID]],Table4[Product_ID],Table4[Brand],"Missing Brand")</f>
        <v>Indian Terrain</v>
      </c>
      <c r="Q111" s="2" t="s">
        <v>186</v>
      </c>
      <c r="R111" s="2" t="str">
        <f>_xlfn.XLOOKUP(Table2[[#This Row],[Store_ID]],Table6[Store_ID],Table6[Store Name],"Not Found")</f>
        <v>TrendMart Visakhapatnam Standard</v>
      </c>
      <c r="S111" s="2">
        <f>_xlfn.XLOOKUP(Table2[[#This Row],[Store_ID]],Table6[Store_ID],Table6[Monthly Target],"Missing Target")</f>
        <v>1500000</v>
      </c>
      <c r="T111" s="2" t="str">
        <f>_xlfn.XLOOKUP(Table2[[#This Row],[Store_ID]],Table6[Store_ID],Table6[Region],"Not Found")</f>
        <v>South Zone 3</v>
      </c>
      <c r="U111" s="2" t="s">
        <v>460</v>
      </c>
      <c r="V111" s="2" t="str">
        <f>_xlfn.XLOOKUP(Table2[[#This Row],[Employee_ID]],Table5[Employee_ID],Table5[Employee Name],"Not Found")</f>
        <v>Pranav Reddy</v>
      </c>
      <c r="W111" s="2">
        <v>4</v>
      </c>
      <c r="X111" s="2">
        <v>1154.49</v>
      </c>
      <c r="Y111" s="2">
        <v>0</v>
      </c>
      <c r="Z111" s="2">
        <v>0</v>
      </c>
      <c r="AA111" s="2">
        <v>12</v>
      </c>
      <c r="AB111" s="2">
        <v>554.16</v>
      </c>
      <c r="AC111" s="2">
        <v>5172.12</v>
      </c>
      <c r="AD111" s="2">
        <v>3461.68</v>
      </c>
      <c r="AE111" s="2">
        <f t="shared" si="4"/>
        <v>1156.2800000000002</v>
      </c>
      <c r="AF111" s="2" t="s">
        <v>25</v>
      </c>
      <c r="AG111" s="42">
        <f>IFERROR(Table2[[#This Row],[Profit]]/Table2[[#This Row],[Sales Amount]],0)</f>
        <v>0.22356016488403213</v>
      </c>
      <c r="AH111" s="2" t="str">
        <f>TRIM(Table2[[#This Row],[Payment Modee]])</f>
        <v>UPI</v>
      </c>
      <c r="AI111" s="2" t="s">
        <v>36</v>
      </c>
      <c r="AJ111" s="2" t="s">
        <v>27</v>
      </c>
      <c r="AK111" s="2" t="s">
        <v>541</v>
      </c>
      <c r="AL111" s="16" t="str">
        <f>IF(HOUR(Table2[[#This Row],[Order Time]])&lt;12,"Morning",IF(HOUR(Table2[[#This Row],[Order Time]])&lt;17,"Afternoon",IF(HOUR(Table2[[#This Row],[Order Time]])&lt;21,"Evening","Night")))</f>
        <v>Afternoon</v>
      </c>
      <c r="AM111" s="16" t="s">
        <v>29</v>
      </c>
    </row>
    <row r="112" spans="1:39" x14ac:dyDescent="0.25">
      <c r="A112" s="13" t="s">
        <v>542</v>
      </c>
      <c r="B112" s="4">
        <v>45473</v>
      </c>
      <c r="C112" s="2">
        <f>YEAR(Table2[[#This Row],[Invoice Date]])</f>
        <v>2024</v>
      </c>
      <c r="D112" s="2" t="str">
        <f>TEXT(Table2[[#This Row],[Invoice Date]],"mmm")</f>
        <v>Jun</v>
      </c>
      <c r="E112" s="2" t="str">
        <f>Table2[[#This Row],[Store_ID]]&amp;"-"&amp;Table2[[#This Row],[Year]]&amp;"-"&amp;Table2[[#This Row],[Month]]</f>
        <v>STR082-2024-Jun</v>
      </c>
      <c r="F112" s="2" t="s">
        <v>543</v>
      </c>
      <c r="G112" s="2" t="str">
        <f>_xlfn.XLOOKUP(Table2[[#This Row],[Customer_ID]],Table3[Customer_ID],Table3[Customer Name],"Not Found")</f>
        <v>Meena Ramachandran</v>
      </c>
      <c r="H112" s="2" t="str">
        <f>_xlfn.XLOOKUP(Table2[[#This Row],[Customer_ID]],Table3[Customer_ID],Table3[Gender],"Female")</f>
        <v>Female</v>
      </c>
      <c r="I112" s="2" t="str">
        <f>_xlfn.XLOOKUP(Table2[[#This Row],[Customer_ID]],Table3[Customer_ID],Table3[City],"Missing Memebership")</f>
        <v>Hyderabad</v>
      </c>
      <c r="J112" s="2" t="str">
        <f>_xlfn.XLOOKUP(Table2[[#This Row],[Customer_ID]],Table3[Customer_ID],Table3[State],"Karnataka")</f>
        <v>Telangana</v>
      </c>
      <c r="K112" s="2" t="str">
        <f>_xlfn.XLOOKUP(Table2[[#This Row],[Customer_ID]],Table3[Customer_ID],Table3[Membership],"Regular")</f>
        <v>Silver</v>
      </c>
      <c r="L112" s="2" t="s">
        <v>544</v>
      </c>
      <c r="M112" s="2" t="str">
        <f>_xlfn.XLOOKUP(Table2[[#This Row],[Product_ID]],Table4[Product_ID],Table4[Product_Name],"Not Found")</f>
        <v>Flying Machine Sunglasses Teal</v>
      </c>
      <c r="N112" s="2" t="str">
        <f>_xlfn.XLOOKUP(Table2[[#This Row],[Product_ID]],Table4[Product_ID],Table4[Category],"Not Found")</f>
        <v>Accessories</v>
      </c>
      <c r="O112" s="2" t="str">
        <f>_xlfn.XLOOKUP(Table2[[#This Row],[Product_ID]],Table4[Product_ID],Table4[Subcategory],"Not Found")</f>
        <v>Sunglasses</v>
      </c>
      <c r="P112" s="2" t="str">
        <f>_xlfn.XLOOKUP(Table2[[#This Row],[Product_ID]],Table4[Product_ID],Table4[Brand],"Missing Brand")</f>
        <v>Flying Machine</v>
      </c>
      <c r="Q112" s="2" t="s">
        <v>405</v>
      </c>
      <c r="R112" s="2" t="str">
        <f>_xlfn.XLOOKUP(Table2[[#This Row],[Store_ID]],Table6[Store_ID],Table6[Store Name],"Not Found")</f>
        <v>TrendMart Tirupati Standard</v>
      </c>
      <c r="S112" s="2">
        <f>_xlfn.XLOOKUP(Table2[[#This Row],[Store_ID]],Table6[Store_ID],Table6[Monthly Target],"Missing Target")</f>
        <v>1000000</v>
      </c>
      <c r="T112" s="2" t="str">
        <f>_xlfn.XLOOKUP(Table2[[#This Row],[Store_ID]],Table6[Store_ID],Table6[Region],"Not Found")</f>
        <v>South Zone 3</v>
      </c>
      <c r="U112" s="2" t="s">
        <v>102</v>
      </c>
      <c r="V112" s="2" t="str">
        <f>_xlfn.XLOOKUP(Table2[[#This Row],[Employee_ID]],Table5[Employee_ID],Table5[Employee Name],"Not Found")</f>
        <v>Chandra Reddy</v>
      </c>
      <c r="W112" s="2">
        <v>2</v>
      </c>
      <c r="X112" s="2">
        <v>293.55</v>
      </c>
      <c r="Y112" s="2">
        <v>10</v>
      </c>
      <c r="Z112" s="2">
        <v>58.71</v>
      </c>
      <c r="AA112" s="2">
        <v>5</v>
      </c>
      <c r="AB112" s="2">
        <v>26.42</v>
      </c>
      <c r="AC112" s="2">
        <v>554.80999999999995</v>
      </c>
      <c r="AD112" s="2">
        <v>343.8</v>
      </c>
      <c r="AE112" s="2">
        <f t="shared" si="4"/>
        <v>184.58999999999992</v>
      </c>
      <c r="AF112" s="2" t="s">
        <v>69</v>
      </c>
      <c r="AG112" s="42">
        <f>IFERROR(Table2[[#This Row],[Profit]]/Table2[[#This Row],[Sales Amount]],0)</f>
        <v>0.33270849480002151</v>
      </c>
      <c r="AH112" s="2" t="str">
        <f>TRIM(Table2[[#This Row],[Payment Modee]])</f>
        <v>Cash</v>
      </c>
      <c r="AI112" s="2" t="s">
        <v>26</v>
      </c>
      <c r="AJ112" s="2" t="s">
        <v>27</v>
      </c>
      <c r="AK112" s="2" t="s">
        <v>545</v>
      </c>
      <c r="AL112" s="16" t="str">
        <f>IF(HOUR(Table2[[#This Row],[Order Time]])&lt;12,"Morning",IF(HOUR(Table2[[#This Row],[Order Time]])&lt;17,"Afternoon",IF(HOUR(Table2[[#This Row],[Order Time]])&lt;21,"Evening","Night")))</f>
        <v>Evening</v>
      </c>
      <c r="AM112" s="16" t="s">
        <v>38</v>
      </c>
    </row>
    <row r="113" spans="1:39" x14ac:dyDescent="0.25">
      <c r="A113" s="13" t="s">
        <v>546</v>
      </c>
      <c r="B113" s="4">
        <v>45585</v>
      </c>
      <c r="C113" s="2">
        <f>YEAR(Table2[[#This Row],[Invoice Date]])</f>
        <v>2024</v>
      </c>
      <c r="D113" s="2" t="str">
        <f>TEXT(Table2[[#This Row],[Invoice Date]],"mmm")</f>
        <v>Oct</v>
      </c>
      <c r="E113" s="2" t="str">
        <f>Table2[[#This Row],[Store_ID]]&amp;"-"&amp;Table2[[#This Row],[Year]]&amp;"-"&amp;Table2[[#This Row],[Month]]</f>
        <v>STR009-2024-Oct</v>
      </c>
      <c r="F113" s="2" t="s">
        <v>547</v>
      </c>
      <c r="G113" s="2" t="str">
        <f>_xlfn.XLOOKUP(Table2[[#This Row],[Customer_ID]],Table3[Customer_ID],Table3[Customer Name],"Not Found")</f>
        <v>Manikandan Naidu</v>
      </c>
      <c r="H113" s="2" t="str">
        <f>_xlfn.XLOOKUP(Table2[[#This Row],[Customer_ID]],Table3[Customer_ID],Table3[Gender],"Female")</f>
        <v>Male</v>
      </c>
      <c r="I113" s="2" t="str">
        <f>_xlfn.XLOOKUP(Table2[[#This Row],[Customer_ID]],Table3[Customer_ID],Table3[City],"Missing Memebership")</f>
        <v>Warangal</v>
      </c>
      <c r="J113" s="2" t="str">
        <f>_xlfn.XLOOKUP(Table2[[#This Row],[Customer_ID]],Table3[Customer_ID],Table3[State],"Karnataka")</f>
        <v>Telangana</v>
      </c>
      <c r="K113" s="2" t="str">
        <f>_xlfn.XLOOKUP(Table2[[#This Row],[Customer_ID]],Table3[Customer_ID],Table3[Membership],"Regular")</f>
        <v>Silver</v>
      </c>
      <c r="L113" s="2" t="s">
        <v>548</v>
      </c>
      <c r="M113" s="2" t="str">
        <f>_xlfn.XLOOKUP(Table2[[#This Row],[Product_ID]],Table4[Product_ID],Table4[Product_Name],"Not Found")</f>
        <v>Global Desi Round Neck Green</v>
      </c>
      <c r="N113" s="2" t="str">
        <f>_xlfn.XLOOKUP(Table2[[#This Row],[Product_ID]],Table4[Product_ID],Table4[Category],"Not Found")</f>
        <v>Men T-Shirts</v>
      </c>
      <c r="O113" s="2" t="str">
        <f>_xlfn.XLOOKUP(Table2[[#This Row],[Product_ID]],Table4[Product_ID],Table4[Subcategory],"Not Found")</f>
        <v>Round Neck</v>
      </c>
      <c r="P113" s="2" t="str">
        <f>_xlfn.XLOOKUP(Table2[[#This Row],[Product_ID]],Table4[Product_ID],Table4[Brand],"Missing Brand")</f>
        <v>Global Desi</v>
      </c>
      <c r="Q113" s="2" t="s">
        <v>520</v>
      </c>
      <c r="R113" s="2" t="str">
        <f>_xlfn.XLOOKUP(Table2[[#This Row],[Store_ID]],Table6[Store_ID],Table6[Store Name],"Not Found")</f>
        <v>TrendMart Thrissur High Street</v>
      </c>
      <c r="S113" s="2">
        <f>_xlfn.XLOOKUP(Table2[[#This Row],[Store_ID]],Table6[Store_ID],Table6[Monthly Target],"Missing Target")</f>
        <v>2500000</v>
      </c>
      <c r="T113" s="2" t="str">
        <f>_xlfn.XLOOKUP(Table2[[#This Row],[Store_ID]],Table6[Store_ID],Table6[Region],"Not Found")</f>
        <v>South Zone 1</v>
      </c>
      <c r="U113" s="2" t="s">
        <v>181</v>
      </c>
      <c r="V113" s="2" t="str">
        <f>_xlfn.XLOOKUP(Table2[[#This Row],[Employee_ID]],Table5[Employee_ID],Table5[Employee Name],"Not Found")</f>
        <v>Dhruv Mishra</v>
      </c>
      <c r="W113" s="2">
        <v>3</v>
      </c>
      <c r="X113" s="2">
        <v>527.07000000000005</v>
      </c>
      <c r="Y113" s="2">
        <v>0</v>
      </c>
      <c r="Z113" s="2">
        <v>0</v>
      </c>
      <c r="AA113" s="2">
        <v>5</v>
      </c>
      <c r="AB113" s="2">
        <v>79.06</v>
      </c>
      <c r="AC113" s="2">
        <v>1660.27</v>
      </c>
      <c r="AD113" s="2">
        <v>899.58</v>
      </c>
      <c r="AE113" s="2">
        <f t="shared" si="4"/>
        <v>681.62999999999988</v>
      </c>
      <c r="AF113" s="2" t="s">
        <v>56</v>
      </c>
      <c r="AG113" s="42">
        <f>IFERROR(Table2[[#This Row],[Profit]]/Table2[[#This Row],[Sales Amount]],0)</f>
        <v>0.41055370512025147</v>
      </c>
      <c r="AH113" s="2" t="str">
        <f>TRIM(Table2[[#This Row],[Payment Modee]])</f>
        <v>Credit Card</v>
      </c>
      <c r="AI113" s="2" t="s">
        <v>26</v>
      </c>
      <c r="AJ113" s="2" t="s">
        <v>27</v>
      </c>
      <c r="AK113" s="2" t="s">
        <v>549</v>
      </c>
      <c r="AL113" s="16" t="str">
        <f>IF(HOUR(Table2[[#This Row],[Order Time]])&lt;12,"Morning",IF(HOUR(Table2[[#This Row],[Order Time]])&lt;17,"Afternoon",IF(HOUR(Table2[[#This Row],[Order Time]])&lt;21,"Evening","Night")))</f>
        <v>Afternoon</v>
      </c>
      <c r="AM113" s="16" t="s">
        <v>38</v>
      </c>
    </row>
    <row r="114" spans="1:39" x14ac:dyDescent="0.25">
      <c r="A114" s="13" t="s">
        <v>550</v>
      </c>
      <c r="B114" s="4">
        <v>45687</v>
      </c>
      <c r="C114" s="2">
        <f>YEAR(Table2[[#This Row],[Invoice Date]])</f>
        <v>2025</v>
      </c>
      <c r="D114" s="2" t="str">
        <f>TEXT(Table2[[#This Row],[Invoice Date]],"mmm")</f>
        <v>Jan</v>
      </c>
      <c r="E114" s="2" t="str">
        <f>Table2[[#This Row],[Store_ID]]&amp;"-"&amp;Table2[[#This Row],[Year]]&amp;"-"&amp;Table2[[#This Row],[Month]]</f>
        <v>STR046-2025-Jan</v>
      </c>
      <c r="F114" s="2" t="s">
        <v>551</v>
      </c>
      <c r="G114" s="2" t="str">
        <f>_xlfn.XLOOKUP(Table2[[#This Row],[Customer_ID]],Table3[Customer_ID],Table3[Customer Name],"Not Found")</f>
        <v>Nithya Ramachandran</v>
      </c>
      <c r="H114" s="2" t="str">
        <f>_xlfn.XLOOKUP(Table2[[#This Row],[Customer_ID]],Table3[Customer_ID],Table3[Gender],"Female")</f>
        <v>Female</v>
      </c>
      <c r="I114" s="2" t="str">
        <f>_xlfn.XLOOKUP(Table2[[#This Row],[Customer_ID]],Table3[Customer_ID],Table3[City],"Missing Memebership")</f>
        <v>Khammam</v>
      </c>
      <c r="J114" s="2" t="str">
        <f>_xlfn.XLOOKUP(Table2[[#This Row],[Customer_ID]],Table3[Customer_ID],Table3[State],"Karnataka")</f>
        <v>Telangana</v>
      </c>
      <c r="K114" s="2" t="str">
        <f>_xlfn.XLOOKUP(Table2[[#This Row],[Customer_ID]],Table3[Customer_ID],Table3[Membership],"Regular")</f>
        <v>Gold</v>
      </c>
      <c r="L114" s="2" t="s">
        <v>552</v>
      </c>
      <c r="M114" s="2" t="str">
        <f>_xlfn.XLOOKUP(Table2[[#This Row],[Product_ID]],Table4[Product_ID],Table4[Product_Name],"Not Found")</f>
        <v>Louis Philippe Leather Wallet Brown</v>
      </c>
      <c r="N114" s="2" t="str">
        <f>_xlfn.XLOOKUP(Table2[[#This Row],[Product_ID]],Table4[Product_ID],Table4[Category],"Not Found")</f>
        <v>Wallets</v>
      </c>
      <c r="O114" s="2" t="str">
        <f>_xlfn.XLOOKUP(Table2[[#This Row],[Product_ID]],Table4[Product_ID],Table4[Subcategory],"Not Found")</f>
        <v>Leather Wallet</v>
      </c>
      <c r="P114" s="2" t="str">
        <f>_xlfn.XLOOKUP(Table2[[#This Row],[Product_ID]],Table4[Product_ID],Table4[Brand],"Missing Brand")</f>
        <v>Louis Philippe</v>
      </c>
      <c r="Q114" s="2" t="s">
        <v>553</v>
      </c>
      <c r="R114" s="2" t="str">
        <f>_xlfn.XLOOKUP(Table2[[#This Row],[Store_ID]],Table6[Store_ID],Table6[Store Name],"Not Found")</f>
        <v>TrendMart Hyderabad High Street</v>
      </c>
      <c r="S114" s="2">
        <f>_xlfn.XLOOKUP(Table2[[#This Row],[Store_ID]],Table6[Store_ID],Table6[Monthly Target],"Missing Target")</f>
        <v>800000</v>
      </c>
      <c r="T114" s="2" t="str">
        <f>_xlfn.XLOOKUP(Table2[[#This Row],[Store_ID]],Table6[Store_ID],Table6[Region],"Not Found")</f>
        <v>South Zone 2</v>
      </c>
      <c r="U114" s="2" t="s">
        <v>435</v>
      </c>
      <c r="V114" s="2" t="str">
        <f>_xlfn.XLOOKUP(Table2[[#This Row],[Employee_ID]],Table5[Employee_ID],Table5[Employee Name],"Not Found")</f>
        <v>Gopal Prasad</v>
      </c>
      <c r="W114" s="2">
        <v>2</v>
      </c>
      <c r="X114" s="2">
        <v>1327.8</v>
      </c>
      <c r="Y114" s="2">
        <v>20</v>
      </c>
      <c r="Z114" s="2">
        <v>531.12</v>
      </c>
      <c r="AA114" s="2">
        <v>12</v>
      </c>
      <c r="AB114" s="2">
        <v>254.94</v>
      </c>
      <c r="AC114" s="2">
        <v>2379.42</v>
      </c>
      <c r="AD114" s="2">
        <v>1808.42</v>
      </c>
      <c r="AE114" s="2">
        <f t="shared" si="4"/>
        <v>316.06</v>
      </c>
      <c r="AF114" s="2" t="s">
        <v>119</v>
      </c>
      <c r="AG114" s="42">
        <f>IFERROR(Table2[[#This Row],[Profit]]/Table2[[#This Row],[Sales Amount]],0)</f>
        <v>0.13283068983197585</v>
      </c>
      <c r="AH114" s="2" t="str">
        <f>TRIM(Table2[[#This Row],[Payment Modee]])</f>
        <v>Net Banking</v>
      </c>
      <c r="AI114" s="2" t="s">
        <v>36</v>
      </c>
      <c r="AJ114" s="2" t="s">
        <v>27</v>
      </c>
      <c r="AK114" s="2" t="s">
        <v>554</v>
      </c>
      <c r="AL114" s="16" t="str">
        <f>IF(HOUR(Table2[[#This Row],[Order Time]])&lt;12,"Morning",IF(HOUR(Table2[[#This Row],[Order Time]])&lt;17,"Afternoon",IF(HOUR(Table2[[#This Row],[Order Time]])&lt;21,"Evening","Night")))</f>
        <v>Afternoon</v>
      </c>
      <c r="AM114" s="16" t="s">
        <v>29</v>
      </c>
    </row>
    <row r="115" spans="1:39" x14ac:dyDescent="0.25">
      <c r="A115" s="13" t="s">
        <v>555</v>
      </c>
      <c r="B115" s="4">
        <v>45555</v>
      </c>
      <c r="C115" s="2">
        <f>YEAR(Table2[[#This Row],[Invoice Date]])</f>
        <v>2024</v>
      </c>
      <c r="D115" s="2" t="str">
        <f>TEXT(Table2[[#This Row],[Invoice Date]],"mmm")</f>
        <v>Sep</v>
      </c>
      <c r="E115" s="2" t="str">
        <f>Table2[[#This Row],[Store_ID]]&amp;"-"&amp;Table2[[#This Row],[Year]]&amp;"-"&amp;Table2[[#This Row],[Month]]</f>
        <v>STR077-2024-Sep</v>
      </c>
      <c r="F115" s="2" t="s">
        <v>89</v>
      </c>
      <c r="G115" s="2" t="str">
        <f>_xlfn.XLOOKUP(Table2[[#This Row],[Customer_ID]],Table3[Customer_ID],Table3[Customer Name],"Not Found")</f>
        <v>Tanvi Balasubramaniam</v>
      </c>
      <c r="H115" s="2" t="str">
        <f>_xlfn.XLOOKUP(Table2[[#This Row],[Customer_ID]],Table3[Customer_ID],Table3[Gender],"Female")</f>
        <v>Female</v>
      </c>
      <c r="I115" s="2" t="str">
        <f>_xlfn.XLOOKUP(Table2[[#This Row],[Customer_ID]],Table3[Customer_ID],Table3[City],"Missing Memebership")</f>
        <v>Kannur</v>
      </c>
      <c r="J115" s="2" t="str">
        <f>_xlfn.XLOOKUP(Table2[[#This Row],[Customer_ID]],Table3[Customer_ID],Table3[State],"Karnataka")</f>
        <v>Kerala</v>
      </c>
      <c r="K115" s="2" t="str">
        <f>_xlfn.XLOOKUP(Table2[[#This Row],[Customer_ID]],Table3[Customer_ID],Table3[Membership],"Regular")</f>
        <v>Silver</v>
      </c>
      <c r="L115" s="2" t="s">
        <v>556</v>
      </c>
      <c r="M115" s="2" t="str">
        <f>_xlfn.XLOOKUP(Table2[[#This Row],[Product_ID]],Table4[Product_ID],Table4[Product_Name],"Not Found")</f>
        <v>Reebok Georgette Saree Charcoal</v>
      </c>
      <c r="N115" s="2" t="str">
        <f>_xlfn.XLOOKUP(Table2[[#This Row],[Product_ID]],Table4[Product_ID],Table4[Category],"Not Found")</f>
        <v>Women Sarees</v>
      </c>
      <c r="O115" s="2" t="str">
        <f>_xlfn.XLOOKUP(Table2[[#This Row],[Product_ID]],Table4[Product_ID],Table4[Subcategory],"Not Found")</f>
        <v>Georgette Saree</v>
      </c>
      <c r="P115" s="2" t="str">
        <f>_xlfn.XLOOKUP(Table2[[#This Row],[Product_ID]],Table4[Product_ID],Table4[Brand],"Missing Brand")</f>
        <v>Reebok</v>
      </c>
      <c r="Q115" s="2" t="s">
        <v>557</v>
      </c>
      <c r="R115" s="2" t="str">
        <f>_xlfn.XLOOKUP(Table2[[#This Row],[Store_ID]],Table6[Store_ID],Table6[Store Name],"Not Found")</f>
        <v>TrendMart Hyderabad Mall Kiosk</v>
      </c>
      <c r="S115" s="2">
        <f>_xlfn.XLOOKUP(Table2[[#This Row],[Store_ID]],Table6[Store_ID],Table6[Monthly Target],"Missing Target")</f>
        <v>2500000</v>
      </c>
      <c r="T115" s="2" t="str">
        <f>_xlfn.XLOOKUP(Table2[[#This Row],[Store_ID]],Table6[Store_ID],Table6[Region],"Not Found")</f>
        <v>South Zone 2</v>
      </c>
      <c r="U115" s="2" t="s">
        <v>62</v>
      </c>
      <c r="V115" s="2" t="str">
        <f>_xlfn.XLOOKUP(Table2[[#This Row],[Employee_ID]],Table5[Employee_ID],Table5[Employee Name],"Not Found")</f>
        <v>Rahul Krishnan</v>
      </c>
      <c r="W115" s="2">
        <v>3</v>
      </c>
      <c r="X115" s="2">
        <v>1953.47</v>
      </c>
      <c r="Y115" s="2">
        <v>0</v>
      </c>
      <c r="Z115" s="2">
        <v>0</v>
      </c>
      <c r="AA115" s="2">
        <v>12</v>
      </c>
      <c r="AB115" s="2">
        <v>703.25</v>
      </c>
      <c r="AC115" s="2">
        <v>6563.66</v>
      </c>
      <c r="AD115" s="2">
        <v>4135.1400000000003</v>
      </c>
      <c r="AE115" s="2">
        <f t="shared" si="4"/>
        <v>1725.2699999999995</v>
      </c>
      <c r="AF115" s="2" t="s">
        <v>69</v>
      </c>
      <c r="AG115" s="42">
        <f>IFERROR(Table2[[#This Row],[Profit]]/Table2[[#This Row],[Sales Amount]],0)</f>
        <v>0.26285182352528919</v>
      </c>
      <c r="AH115" s="2" t="str">
        <f>TRIM(Table2[[#This Row],[Payment Modee]])</f>
        <v>Cash</v>
      </c>
      <c r="AI115" s="2" t="s">
        <v>36</v>
      </c>
      <c r="AJ115" s="2" t="s">
        <v>27</v>
      </c>
      <c r="AK115" s="2" t="s">
        <v>558</v>
      </c>
      <c r="AL115" s="16" t="str">
        <f>IF(HOUR(Table2[[#This Row],[Order Time]])&lt;12,"Morning",IF(HOUR(Table2[[#This Row],[Order Time]])&lt;17,"Afternoon",IF(HOUR(Table2[[#This Row],[Order Time]])&lt;21,"Evening","Night")))</f>
        <v>Afternoon</v>
      </c>
      <c r="AM115" s="16" t="s">
        <v>29</v>
      </c>
    </row>
    <row r="116" spans="1:39" x14ac:dyDescent="0.25">
      <c r="A116" s="13" t="s">
        <v>559</v>
      </c>
      <c r="B116" s="4">
        <v>45653</v>
      </c>
      <c r="C116" s="2">
        <f>YEAR(Table2[[#This Row],[Invoice Date]])</f>
        <v>2024</v>
      </c>
      <c r="D116" s="2" t="str">
        <f>TEXT(Table2[[#This Row],[Invoice Date]],"mmm")</f>
        <v>Dec</v>
      </c>
      <c r="E116" s="2" t="str">
        <f>Table2[[#This Row],[Store_ID]]&amp;"-"&amp;Table2[[#This Row],[Year]]&amp;"-"&amp;Table2[[#This Row],[Month]]</f>
        <v>STR097-2024-Dec</v>
      </c>
      <c r="F116" s="2" t="s">
        <v>514</v>
      </c>
      <c r="G116" s="2" t="str">
        <f>_xlfn.XLOOKUP(Table2[[#This Row],[Customer_ID]],Table3[Customer_ID],Table3[Customer Name],"Not Found")</f>
        <v>Rohit Singh</v>
      </c>
      <c r="H116" s="2" t="str">
        <f>_xlfn.XLOOKUP(Table2[[#This Row],[Customer_ID]],Table3[Customer_ID],Table3[Gender],"Female")</f>
        <v>Male</v>
      </c>
      <c r="I116" s="2" t="str">
        <f>_xlfn.XLOOKUP(Table2[[#This Row],[Customer_ID]],Table3[Customer_ID],Table3[City],"Missing Memebership")</f>
        <v>Kochi</v>
      </c>
      <c r="J116" s="2" t="str">
        <f>_xlfn.XLOOKUP(Table2[[#This Row],[Customer_ID]],Table3[Customer_ID],Table3[State],"Karnataka")</f>
        <v>Kerala</v>
      </c>
      <c r="K116" s="2" t="str">
        <f>_xlfn.XLOOKUP(Table2[[#This Row],[Customer_ID]],Table3[Customer_ID],Table3[Membership],"Regular")</f>
        <v>Silver</v>
      </c>
      <c r="L116" s="2" t="s">
        <v>140</v>
      </c>
      <c r="M116" s="2" t="str">
        <f>_xlfn.XLOOKUP(Table2[[#This Row],[Product_ID]],Table4[Product_ID],Table4[Product_Name],"Not Found")</f>
        <v>Indian Terrain Denim Shirt Wine</v>
      </c>
      <c r="N116" s="2" t="str">
        <f>_xlfn.XLOOKUP(Table2[[#This Row],[Product_ID]],Table4[Product_ID],Table4[Category],"Not Found")</f>
        <v>Men Shirts</v>
      </c>
      <c r="O116" s="2" t="str">
        <f>_xlfn.XLOOKUP(Table2[[#This Row],[Product_ID]],Table4[Product_ID],Table4[Subcategory],"Not Found")</f>
        <v>Denim Shirt</v>
      </c>
      <c r="P116" s="2" t="str">
        <f>_xlfn.XLOOKUP(Table2[[#This Row],[Product_ID]],Table4[Product_ID],Table4[Brand],"Missing Brand")</f>
        <v>Indian Terrain</v>
      </c>
      <c r="Q116" s="2" t="s">
        <v>240</v>
      </c>
      <c r="R116" s="2" t="str">
        <f>_xlfn.XLOOKUP(Table2[[#This Row],[Store_ID]],Table6[Store_ID],Table6[Store Name],"Not Found")</f>
        <v>TrendMart Thiruvananthapuram High Street</v>
      </c>
      <c r="S116" s="2">
        <f>_xlfn.XLOOKUP(Table2[[#This Row],[Store_ID]],Table6[Store_ID],Table6[Monthly Target],"Missing Target")</f>
        <v>1500000</v>
      </c>
      <c r="T116" s="2" t="str">
        <f>_xlfn.XLOOKUP(Table2[[#This Row],[Store_ID]],Table6[Store_ID],Table6[Region],"Not Found")</f>
        <v>South Zone 1</v>
      </c>
      <c r="U116" s="2" t="s">
        <v>55</v>
      </c>
      <c r="V116" s="2" t="str">
        <f>_xlfn.XLOOKUP(Table2[[#This Row],[Employee_ID]],Table5[Employee_ID],Table5[Employee Name],"Not Found")</f>
        <v>Padma Gounder</v>
      </c>
      <c r="W116" s="2">
        <v>3</v>
      </c>
      <c r="X116" s="2">
        <v>1015.35</v>
      </c>
      <c r="Y116" s="2">
        <v>10</v>
      </c>
      <c r="Z116" s="2">
        <v>304.61</v>
      </c>
      <c r="AA116" s="2">
        <v>12</v>
      </c>
      <c r="AB116" s="2">
        <v>328.97</v>
      </c>
      <c r="AC116" s="2">
        <v>3070.41</v>
      </c>
      <c r="AD116" s="2">
        <v>2163.66</v>
      </c>
      <c r="AE116" s="2">
        <f t="shared" si="4"/>
        <v>577.78</v>
      </c>
      <c r="AF116" s="2" t="s">
        <v>35</v>
      </c>
      <c r="AG116" s="42">
        <f>IFERROR(Table2[[#This Row],[Profit]]/Table2[[#This Row],[Sales Amount]],0)</f>
        <v>0.1881768232907006</v>
      </c>
      <c r="AH116" s="2" t="str">
        <f>TRIM(Table2[[#This Row],[Payment Modee]])</f>
        <v>Debit Card</v>
      </c>
      <c r="AI116" s="2" t="s">
        <v>26</v>
      </c>
      <c r="AJ116" s="2" t="s">
        <v>27</v>
      </c>
      <c r="AK116" s="2" t="s">
        <v>560</v>
      </c>
      <c r="AL116" s="16" t="str">
        <f>IF(HOUR(Table2[[#This Row],[Order Time]])&lt;12,"Morning",IF(HOUR(Table2[[#This Row],[Order Time]])&lt;17,"Afternoon",IF(HOUR(Table2[[#This Row],[Order Time]])&lt;21,"Evening","Night")))</f>
        <v>Afternoon</v>
      </c>
      <c r="AM116" s="16" t="s">
        <v>29</v>
      </c>
    </row>
    <row r="117" spans="1:39" x14ac:dyDescent="0.25">
      <c r="A117" s="13" t="s">
        <v>561</v>
      </c>
      <c r="B117" s="4">
        <v>45571</v>
      </c>
      <c r="C117" s="2">
        <f>YEAR(Table2[[#This Row],[Invoice Date]])</f>
        <v>2024</v>
      </c>
      <c r="D117" s="2" t="str">
        <f>TEXT(Table2[[#This Row],[Invoice Date]],"mmm")</f>
        <v>Oct</v>
      </c>
      <c r="E117" s="2" t="str">
        <f>Table2[[#This Row],[Store_ID]]&amp;"-"&amp;Table2[[#This Row],[Year]]&amp;"-"&amp;Table2[[#This Row],[Month]]</f>
        <v>STR057-2024-Oct</v>
      </c>
      <c r="F117" s="2" t="s">
        <v>562</v>
      </c>
      <c r="G117" s="2" t="str">
        <f>_xlfn.XLOOKUP(Table2[[#This Row],[Customer_ID]],Table3[Customer_ID],Table3[Customer Name],"Not Found")</f>
        <v>Kalpana Kamath</v>
      </c>
      <c r="H117" s="2" t="str">
        <f>_xlfn.XLOOKUP(Table2[[#This Row],[Customer_ID]],Table3[Customer_ID],Table3[Gender],"Female")</f>
        <v>Female</v>
      </c>
      <c r="I117" s="2" t="str">
        <f>_xlfn.XLOOKUP(Table2[[#This Row],[Customer_ID]],Table3[Customer_ID],Table3[City],"Missing Memebership")</f>
        <v>Tirupati</v>
      </c>
      <c r="J117" s="2" t="str">
        <f>_xlfn.XLOOKUP(Table2[[#This Row],[Customer_ID]],Table3[Customer_ID],Table3[State],"Karnataka")</f>
        <v>Andhra Pradesh</v>
      </c>
      <c r="K117" s="2" t="str">
        <f>_xlfn.XLOOKUP(Table2[[#This Row],[Customer_ID]],Table3[Customer_ID],Table3[Membership],"Regular")</f>
        <v>Silver</v>
      </c>
      <c r="L117" s="2" t="s">
        <v>287</v>
      </c>
      <c r="M117" s="2" t="str">
        <f>_xlfn.XLOOKUP(Table2[[#This Row],[Product_ID]],Table4[Product_ID],Table4[Product_Name],"Not Found")</f>
        <v>Being Human Skinny Fit Charcoal</v>
      </c>
      <c r="N117" s="2" t="str">
        <f>_xlfn.XLOOKUP(Table2[[#This Row],[Product_ID]],Table4[Product_ID],Table4[Category],"Not Found")</f>
        <v>Women Jeans</v>
      </c>
      <c r="O117" s="2" t="str">
        <f>_xlfn.XLOOKUP(Table2[[#This Row],[Product_ID]],Table4[Product_ID],Table4[Subcategory],"Not Found")</f>
        <v>Skinny Fit</v>
      </c>
      <c r="P117" s="2" t="str">
        <f>_xlfn.XLOOKUP(Table2[[#This Row],[Product_ID]],Table4[Product_ID],Table4[Brand],"Missing Brand")</f>
        <v>Being Human</v>
      </c>
      <c r="Q117" s="2" t="s">
        <v>464</v>
      </c>
      <c r="R117" s="2" t="str">
        <f>_xlfn.XLOOKUP(Table2[[#This Row],[Store_ID]],Table6[Store_ID],Table6[Store Name],"Not Found")</f>
        <v>TrendMart Vellore Standard</v>
      </c>
      <c r="S117" s="2">
        <f>_xlfn.XLOOKUP(Table2[[#This Row],[Store_ID]],Table6[Store_ID],Table6[Monthly Target],"Missing Target")</f>
        <v>2500000</v>
      </c>
      <c r="T117" s="2" t="str">
        <f>_xlfn.XLOOKUP(Table2[[#This Row],[Store_ID]],Table6[Store_ID],Table6[Region],"Not Found")</f>
        <v>South Zone 1</v>
      </c>
      <c r="U117" s="2" t="s">
        <v>192</v>
      </c>
      <c r="V117" s="2" t="str">
        <f>_xlfn.XLOOKUP(Table2[[#This Row],[Employee_ID]],Table5[Employee_ID],Table5[Employee Name],"Not Found")</f>
        <v>Hari Nair</v>
      </c>
      <c r="W117" s="2">
        <v>4</v>
      </c>
      <c r="X117" s="2">
        <v>1183.1199999999999</v>
      </c>
      <c r="Y117" s="2">
        <v>0</v>
      </c>
      <c r="Z117" s="2">
        <v>0</v>
      </c>
      <c r="AA117" s="2">
        <v>12</v>
      </c>
      <c r="AB117" s="2">
        <v>567.9</v>
      </c>
      <c r="AC117" s="2">
        <v>5300.38</v>
      </c>
      <c r="AD117" s="2">
        <v>3071.32</v>
      </c>
      <c r="AE117" s="2">
        <f t="shared" si="4"/>
        <v>1661.1599999999999</v>
      </c>
      <c r="AF117" s="2" t="s">
        <v>25</v>
      </c>
      <c r="AG117" s="42">
        <f>IFERROR(Table2[[#This Row],[Profit]]/Table2[[#This Row],[Sales Amount]],0)</f>
        <v>0.31340394462283833</v>
      </c>
      <c r="AH117" s="2" t="str">
        <f>TRIM(Table2[[#This Row],[Payment Modee]])</f>
        <v>UPI</v>
      </c>
      <c r="AI117" s="2" t="s">
        <v>26</v>
      </c>
      <c r="AJ117" s="2" t="s">
        <v>27</v>
      </c>
      <c r="AK117" s="2" t="s">
        <v>563</v>
      </c>
      <c r="AL117" s="16" t="str">
        <f>IF(HOUR(Table2[[#This Row],[Order Time]])&lt;12,"Morning",IF(HOUR(Table2[[#This Row],[Order Time]])&lt;17,"Afternoon",IF(HOUR(Table2[[#This Row],[Order Time]])&lt;21,"Evening","Night")))</f>
        <v>Evening</v>
      </c>
      <c r="AM117" s="16" t="s">
        <v>38</v>
      </c>
    </row>
    <row r="118" spans="1:39" x14ac:dyDescent="0.25">
      <c r="A118" s="13" t="s">
        <v>564</v>
      </c>
      <c r="B118" s="4">
        <v>45508</v>
      </c>
      <c r="C118" s="2">
        <f>YEAR(Table2[[#This Row],[Invoice Date]])</f>
        <v>2024</v>
      </c>
      <c r="D118" s="2" t="str">
        <f>TEXT(Table2[[#This Row],[Invoice Date]],"mmm")</f>
        <v>Aug</v>
      </c>
      <c r="E118" s="2" t="str">
        <f>Table2[[#This Row],[Store_ID]]&amp;"-"&amp;Table2[[#This Row],[Year]]&amp;"-"&amp;Table2[[#This Row],[Month]]</f>
        <v>STR063-2024-Aug</v>
      </c>
      <c r="F118" s="2" t="s">
        <v>565</v>
      </c>
      <c r="G118" s="2" t="str">
        <f>_xlfn.XLOOKUP(Table2[[#This Row],[Customer_ID]],Table3[Customer_ID],Table3[Customer Name],"Not Found")</f>
        <v>Baskar Reddy</v>
      </c>
      <c r="H118" s="2" t="str">
        <f>_xlfn.XLOOKUP(Table2[[#This Row],[Customer_ID]],Table3[Customer_ID],Table3[Gender],"Female")</f>
        <v>Male</v>
      </c>
      <c r="I118" s="2" t="str">
        <f>_xlfn.XLOOKUP(Table2[[#This Row],[Customer_ID]],Table3[Customer_ID],Table3[City],"Missing Memebership")</f>
        <v>Madurai</v>
      </c>
      <c r="J118" s="2" t="str">
        <f>_xlfn.XLOOKUP(Table2[[#This Row],[Customer_ID]],Table3[Customer_ID],Table3[State],"Karnataka")</f>
        <v>Tamil Nadu</v>
      </c>
      <c r="K118" s="2" t="str">
        <f>_xlfn.XLOOKUP(Table2[[#This Row],[Customer_ID]],Table3[Customer_ID],Table3[Membership],"Regular")</f>
        <v>Gold</v>
      </c>
      <c r="L118" s="2" t="s">
        <v>566</v>
      </c>
      <c r="M118" s="2" t="str">
        <f>_xlfn.XLOOKUP(Table2[[#This Row],[Product_ID]],Table4[Product_ID],Table4[Product_Name],"Not Found")</f>
        <v>Westside Cap Beige</v>
      </c>
      <c r="N118" s="2" t="str">
        <f>_xlfn.XLOOKUP(Table2[[#This Row],[Product_ID]],Table4[Product_ID],Table4[Category],"Not Found")</f>
        <v>Accessories</v>
      </c>
      <c r="O118" s="2" t="str">
        <f>_xlfn.XLOOKUP(Table2[[#This Row],[Product_ID]],Table4[Product_ID],Table4[Subcategory],"Not Found")</f>
        <v>Cap</v>
      </c>
      <c r="P118" s="2" t="str">
        <f>_xlfn.XLOOKUP(Table2[[#This Row],[Product_ID]],Table4[Product_ID],Table4[Brand],"Missing Brand")</f>
        <v>Westside</v>
      </c>
      <c r="Q118" s="2" t="s">
        <v>567</v>
      </c>
      <c r="R118" s="2" t="str">
        <f>_xlfn.XLOOKUP(Table2[[#This Row],[Store_ID]],Table6[Store_ID],Table6[Store Name],"Not Found")</f>
        <v>TrendMart Shivamogga Mall Kiosk</v>
      </c>
      <c r="S118" s="2">
        <f>_xlfn.XLOOKUP(Table2[[#This Row],[Store_ID]],Table6[Store_ID],Table6[Monthly Target],"Missing Target")</f>
        <v>1200000</v>
      </c>
      <c r="T118" s="2" t="str">
        <f>_xlfn.XLOOKUP(Table2[[#This Row],[Store_ID]],Table6[Store_ID],Table6[Region],"Not Found")</f>
        <v>South Zone 2</v>
      </c>
      <c r="U118" s="2" t="s">
        <v>229</v>
      </c>
      <c r="V118" s="2" t="str">
        <f>_xlfn.XLOOKUP(Table2[[#This Row],[Employee_ID]],Table5[Employee_ID],Table5[Employee Name],"Not Found")</f>
        <v>Yogesh Chettiar</v>
      </c>
      <c r="W118" s="2">
        <v>2</v>
      </c>
      <c r="X118" s="2">
        <v>658.04</v>
      </c>
      <c r="Y118" s="2">
        <v>0</v>
      </c>
      <c r="Z118" s="2">
        <v>0</v>
      </c>
      <c r="AA118" s="2">
        <v>5</v>
      </c>
      <c r="AB118" s="2">
        <v>65.8</v>
      </c>
      <c r="AC118" s="2">
        <v>1381.88</v>
      </c>
      <c r="AD118" s="2">
        <v>807.42</v>
      </c>
      <c r="AE118" s="2">
        <f t="shared" si="4"/>
        <v>508.66000000000014</v>
      </c>
      <c r="AF118" s="2" t="s">
        <v>35</v>
      </c>
      <c r="AG118" s="42">
        <f>IFERROR(Table2[[#This Row],[Profit]]/Table2[[#This Row],[Sales Amount]],0)</f>
        <v>0.36809274321938235</v>
      </c>
      <c r="AH118" s="2" t="str">
        <f>TRIM(Table2[[#This Row],[Payment Modee]])</f>
        <v>Debit Card</v>
      </c>
      <c r="AI118" s="2" t="s">
        <v>26</v>
      </c>
      <c r="AJ118" s="2" t="s">
        <v>27</v>
      </c>
      <c r="AK118" s="2" t="s">
        <v>568</v>
      </c>
      <c r="AL118" s="16" t="str">
        <f>IF(HOUR(Table2[[#This Row],[Order Time]])&lt;12,"Morning",IF(HOUR(Table2[[#This Row],[Order Time]])&lt;17,"Afternoon",IF(HOUR(Table2[[#This Row],[Order Time]])&lt;21,"Evening","Night")))</f>
        <v>Evening</v>
      </c>
      <c r="AM118" s="16" t="s">
        <v>38</v>
      </c>
    </row>
    <row r="119" spans="1:39" x14ac:dyDescent="0.25">
      <c r="A119" s="13" t="s">
        <v>569</v>
      </c>
      <c r="B119" s="4">
        <v>45552</v>
      </c>
      <c r="C119" s="2">
        <f>YEAR(Table2[[#This Row],[Invoice Date]])</f>
        <v>2024</v>
      </c>
      <c r="D119" s="2" t="str">
        <f>TEXT(Table2[[#This Row],[Invoice Date]],"mmm")</f>
        <v>Sep</v>
      </c>
      <c r="E119" s="2" t="str">
        <f>Table2[[#This Row],[Store_ID]]&amp;"-"&amp;Table2[[#This Row],[Year]]&amp;"-"&amp;Table2[[#This Row],[Month]]</f>
        <v>STR061-2024-Sep</v>
      </c>
      <c r="F119" s="2" t="s">
        <v>570</v>
      </c>
      <c r="G119" s="2" t="str">
        <f>_xlfn.XLOOKUP(Table2[[#This Row],[Customer_ID]],Table3[Customer_ID],Table3[Customer Name],"Not Found")</f>
        <v>Venkat Hegde</v>
      </c>
      <c r="H119" s="2" t="str">
        <f>_xlfn.XLOOKUP(Table2[[#This Row],[Customer_ID]],Table3[Customer_ID],Table3[Gender],"Female")</f>
        <v>Male</v>
      </c>
      <c r="I119" s="2" t="str">
        <f>_xlfn.XLOOKUP(Table2[[#This Row],[Customer_ID]],Table3[Customer_ID],Table3[City],"Missing Memebership")</f>
        <v>Kozhikode</v>
      </c>
      <c r="J119" s="2" t="str">
        <f>_xlfn.XLOOKUP(Table2[[#This Row],[Customer_ID]],Table3[Customer_ID],Table3[State],"Karnataka")</f>
        <v>Kerala</v>
      </c>
      <c r="K119" s="2" t="str">
        <f>_xlfn.XLOOKUP(Table2[[#This Row],[Customer_ID]],Table3[Customer_ID],Table3[Membership],"Regular")</f>
        <v>Platinum</v>
      </c>
      <c r="L119" s="2" t="s">
        <v>571</v>
      </c>
      <c r="M119" s="2" t="str">
        <f>_xlfn.XLOOKUP(Table2[[#This Row],[Product_ID]],Table4[Product_ID],Table4[Product_Name],"Not Found")</f>
        <v>Being Human Track Suit Mustard</v>
      </c>
      <c r="N119" s="2" t="str">
        <f>_xlfn.XLOOKUP(Table2[[#This Row],[Product_ID]],Table4[Product_ID],Table4[Category],"Not Found")</f>
        <v>Sportswear</v>
      </c>
      <c r="O119" s="2" t="str">
        <f>_xlfn.XLOOKUP(Table2[[#This Row],[Product_ID]],Table4[Product_ID],Table4[Subcategory],"Not Found")</f>
        <v>Track Suit</v>
      </c>
      <c r="P119" s="2" t="str">
        <f>_xlfn.XLOOKUP(Table2[[#This Row],[Product_ID]],Table4[Product_ID],Table4[Brand],"Missing Brand")</f>
        <v>Being Human</v>
      </c>
      <c r="Q119" s="2" t="s">
        <v>572</v>
      </c>
      <c r="R119" s="2" t="str">
        <f>_xlfn.XLOOKUP(Table2[[#This Row],[Store_ID]],Table6[Store_ID],Table6[Store Name],"Not Found")</f>
        <v>TrendMart Hubballi Standard</v>
      </c>
      <c r="S119" s="2">
        <f>_xlfn.XLOOKUP(Table2[[#This Row],[Store_ID]],Table6[Store_ID],Table6[Monthly Target],"Missing Target")</f>
        <v>1500000</v>
      </c>
      <c r="T119" s="2" t="str">
        <f>_xlfn.XLOOKUP(Table2[[#This Row],[Store_ID]],Table6[Store_ID],Table6[Region],"Not Found")</f>
        <v>South Zone 2</v>
      </c>
      <c r="U119" s="2" t="s">
        <v>482</v>
      </c>
      <c r="V119" s="2" t="str">
        <f>_xlfn.XLOOKUP(Table2[[#This Row],[Employee_ID]],Table5[Employee_ID],Table5[Employee Name],"Not Found")</f>
        <v>Swathi Achari</v>
      </c>
      <c r="W119" s="2">
        <v>1</v>
      </c>
      <c r="X119" s="2">
        <v>952.17</v>
      </c>
      <c r="Y119" s="2">
        <v>10</v>
      </c>
      <c r="Z119" s="2">
        <v>95.22</v>
      </c>
      <c r="AA119" s="2">
        <v>5</v>
      </c>
      <c r="AB119" s="2">
        <v>42.85</v>
      </c>
      <c r="AC119" s="2">
        <v>899.8</v>
      </c>
      <c r="AD119" s="2">
        <v>626.26</v>
      </c>
      <c r="AE119" s="2">
        <f t="shared" si="4"/>
        <v>230.68999999999997</v>
      </c>
      <c r="AF119" s="2" t="s">
        <v>25</v>
      </c>
      <c r="AG119" s="42">
        <f>IFERROR(Table2[[#This Row],[Profit]]/Table2[[#This Row],[Sales Amount]],0)</f>
        <v>0.25637919537675036</v>
      </c>
      <c r="AH119" s="2" t="str">
        <f>TRIM(Table2[[#This Row],[Payment Modee]])</f>
        <v>UPI</v>
      </c>
      <c r="AI119" s="2" t="s">
        <v>36</v>
      </c>
      <c r="AJ119" s="2" t="s">
        <v>27</v>
      </c>
      <c r="AK119" s="2" t="s">
        <v>573</v>
      </c>
      <c r="AL119" s="16" t="str">
        <f>IF(HOUR(Table2[[#This Row],[Order Time]])&lt;12,"Morning",IF(HOUR(Table2[[#This Row],[Order Time]])&lt;17,"Afternoon",IF(HOUR(Table2[[#This Row],[Order Time]])&lt;21,"Evening","Night")))</f>
        <v>Morning</v>
      </c>
      <c r="AM119" s="16" t="s">
        <v>29</v>
      </c>
    </row>
    <row r="120" spans="1:39" x14ac:dyDescent="0.25">
      <c r="A120" s="13" t="s">
        <v>574</v>
      </c>
      <c r="B120" s="4">
        <v>45553</v>
      </c>
      <c r="C120" s="2">
        <f>YEAR(Table2[[#This Row],[Invoice Date]])</f>
        <v>2024</v>
      </c>
      <c r="D120" s="2" t="str">
        <f>TEXT(Table2[[#This Row],[Invoice Date]],"mmm")</f>
        <v>Sep</v>
      </c>
      <c r="E120" s="2" t="str">
        <f>Table2[[#This Row],[Store_ID]]&amp;"-"&amp;Table2[[#This Row],[Year]]&amp;"-"&amp;Table2[[#This Row],[Month]]</f>
        <v>STR097-2024-Sep</v>
      </c>
      <c r="F120" s="2" t="s">
        <v>575</v>
      </c>
      <c r="G120" s="2" t="str">
        <f>_xlfn.XLOOKUP(Table2[[#This Row],[Customer_ID]],Table3[Customer_ID],Table3[Customer Name],"Not Found")</f>
        <v>Baskar Ramachandran</v>
      </c>
      <c r="H120" s="2" t="str">
        <f>_xlfn.XLOOKUP(Table2[[#This Row],[Customer_ID]],Table3[Customer_ID],Table3[Gender],"Female")</f>
        <v>Male</v>
      </c>
      <c r="I120" s="2" t="str">
        <f>_xlfn.XLOOKUP(Table2[[#This Row],[Customer_ID]],Table3[Customer_ID],Table3[City],"Missing Memebership")</f>
        <v>Kozhikode</v>
      </c>
      <c r="J120" s="2" t="str">
        <f>_xlfn.XLOOKUP(Table2[[#This Row],[Customer_ID]],Table3[Customer_ID],Table3[State],"Karnataka")</f>
        <v>Kerala</v>
      </c>
      <c r="K120" s="2" t="str">
        <f>_xlfn.XLOOKUP(Table2[[#This Row],[Customer_ID]],Table3[Customer_ID],Table3[Membership],"Regular")</f>
        <v>Gold</v>
      </c>
      <c r="L120" s="2" t="s">
        <v>576</v>
      </c>
      <c r="M120" s="2" t="str">
        <f>_xlfn.XLOOKUP(Table2[[#This Row],[Product_ID]],Table4[Product_ID],Table4[Product_Name],"Not Found")</f>
        <v>Libas Girls Frock Sky Blue</v>
      </c>
      <c r="N120" s="2" t="str">
        <f>_xlfn.XLOOKUP(Table2[[#This Row],[Product_ID]],Table4[Product_ID],Table4[Category],"Not Found")</f>
        <v>Kids Wear</v>
      </c>
      <c r="O120" s="2" t="str">
        <f>_xlfn.XLOOKUP(Table2[[#This Row],[Product_ID]],Table4[Product_ID],Table4[Subcategory],"Not Found")</f>
        <v>Girls Frock</v>
      </c>
      <c r="P120" s="2" t="str">
        <f>_xlfn.XLOOKUP(Table2[[#This Row],[Product_ID]],Table4[Product_ID],Table4[Brand],"Missing Brand")</f>
        <v>Libas</v>
      </c>
      <c r="Q120" s="2" t="s">
        <v>240</v>
      </c>
      <c r="R120" s="2" t="str">
        <f>_xlfn.XLOOKUP(Table2[[#This Row],[Store_ID]],Table6[Store_ID],Table6[Store Name],"Not Found")</f>
        <v>TrendMart Thiruvananthapuram High Street</v>
      </c>
      <c r="S120" s="2">
        <f>_xlfn.XLOOKUP(Table2[[#This Row],[Store_ID]],Table6[Store_ID],Table6[Monthly Target],"Missing Target")</f>
        <v>1500000</v>
      </c>
      <c r="T120" s="2" t="str">
        <f>_xlfn.XLOOKUP(Table2[[#This Row],[Store_ID]],Table6[Store_ID],Table6[Region],"Not Found")</f>
        <v>South Zone 1</v>
      </c>
      <c r="U120" s="2" t="s">
        <v>330</v>
      </c>
      <c r="V120" s="2" t="str">
        <f>_xlfn.XLOOKUP(Table2[[#This Row],[Employee_ID]],Table5[Employee_ID],Table5[Employee Name],"Not Found")</f>
        <v>Malini Gowda</v>
      </c>
      <c r="W120" s="2">
        <v>3</v>
      </c>
      <c r="X120" s="2">
        <v>731.72</v>
      </c>
      <c r="Y120" s="2">
        <v>30</v>
      </c>
      <c r="Z120" s="2">
        <v>658.55</v>
      </c>
      <c r="AA120" s="2">
        <v>5</v>
      </c>
      <c r="AB120" s="2">
        <v>76.83</v>
      </c>
      <c r="AC120" s="2">
        <v>1613.44</v>
      </c>
      <c r="AD120" s="2">
        <v>1774.14</v>
      </c>
      <c r="AE120" s="2">
        <f t="shared" si="4"/>
        <v>-237.53000000000003</v>
      </c>
      <c r="AF120" s="2" t="s">
        <v>56</v>
      </c>
      <c r="AG120" s="42">
        <f>IFERROR(Table2[[#This Row],[Profit]]/Table2[[#This Row],[Sales Amount]],0)</f>
        <v>-0.14721960531535105</v>
      </c>
      <c r="AH120" s="2" t="str">
        <f>TRIM(Table2[[#This Row],[Payment Modee]])</f>
        <v>Credit Card</v>
      </c>
      <c r="AI120" s="2" t="s">
        <v>36</v>
      </c>
      <c r="AJ120" s="2" t="s">
        <v>27</v>
      </c>
      <c r="AK120" s="2" t="s">
        <v>577</v>
      </c>
      <c r="AL120" s="16" t="str">
        <f>IF(HOUR(Table2[[#This Row],[Order Time]])&lt;12,"Morning",IF(HOUR(Table2[[#This Row],[Order Time]])&lt;17,"Afternoon",IF(HOUR(Table2[[#This Row],[Order Time]])&lt;21,"Evening","Night")))</f>
        <v>Afternoon</v>
      </c>
      <c r="AM120" s="16" t="s">
        <v>29</v>
      </c>
    </row>
    <row r="121" spans="1:39" x14ac:dyDescent="0.25">
      <c r="A121" s="13" t="s">
        <v>578</v>
      </c>
      <c r="B121" s="4">
        <v>45403</v>
      </c>
      <c r="C121" s="2">
        <f>YEAR(Table2[[#This Row],[Invoice Date]])</f>
        <v>2024</v>
      </c>
      <c r="D121" s="2" t="str">
        <f>TEXT(Table2[[#This Row],[Invoice Date]],"mmm")</f>
        <v>Apr</v>
      </c>
      <c r="E121" s="2" t="str">
        <f>Table2[[#This Row],[Store_ID]]&amp;"-"&amp;Table2[[#This Row],[Year]]&amp;"-"&amp;Table2[[#This Row],[Month]]</f>
        <v>STR099-2024-Apr</v>
      </c>
      <c r="F121" s="2" t="s">
        <v>579</v>
      </c>
      <c r="G121" s="2" t="str">
        <f>_xlfn.XLOOKUP(Table2[[#This Row],[Customer_ID]],Table3[Customer_ID],Table3[Customer Name],"Not Found")</f>
        <v>Ramesh Subramaniam</v>
      </c>
      <c r="H121" s="2" t="str">
        <f>_xlfn.XLOOKUP(Table2[[#This Row],[Customer_ID]],Table3[Customer_ID],Table3[Gender],"Female")</f>
        <v>Male</v>
      </c>
      <c r="I121" s="2" t="str">
        <f>_xlfn.XLOOKUP(Table2[[#This Row],[Customer_ID]],Table3[Customer_ID],Table3[City],"Missing Memebership")</f>
        <v>Khammam</v>
      </c>
      <c r="J121" s="2" t="str">
        <f>_xlfn.XLOOKUP(Table2[[#This Row],[Customer_ID]],Table3[Customer_ID],Table3[State],"Karnataka")</f>
        <v>Telangana</v>
      </c>
      <c r="K121" s="2" t="str">
        <f>_xlfn.XLOOKUP(Table2[[#This Row],[Customer_ID]],Table3[Customer_ID],Table3[Membership],"Regular")</f>
        <v>Regular</v>
      </c>
      <c r="L121" s="2" t="s">
        <v>580</v>
      </c>
      <c r="M121" s="2" t="str">
        <f>_xlfn.XLOOKUP(Table2[[#This Row],[Product_ID]],Table4[Product_ID],Table4[Product_Name],"Not Found")</f>
        <v>Woodland Sling Bag Peach</v>
      </c>
      <c r="N121" s="2" t="str">
        <f>_xlfn.XLOOKUP(Table2[[#This Row],[Product_ID]],Table4[Product_ID],Table4[Category],"Not Found")</f>
        <v>Handbags</v>
      </c>
      <c r="O121" s="2" t="str">
        <f>_xlfn.XLOOKUP(Table2[[#This Row],[Product_ID]],Table4[Product_ID],Table4[Subcategory],"Not Found")</f>
        <v>Sling Bag</v>
      </c>
      <c r="P121" s="2" t="str">
        <f>_xlfn.XLOOKUP(Table2[[#This Row],[Product_ID]],Table4[Product_ID],Table4[Brand],"Missing Brand")</f>
        <v>Woodland</v>
      </c>
      <c r="Q121" s="2" t="s">
        <v>175</v>
      </c>
      <c r="R121" s="2" t="str">
        <f>_xlfn.XLOOKUP(Table2[[#This Row],[Store_ID]],Table6[Store_ID],Table6[Store Name],"Not Found")</f>
        <v>TrendMart Khammam Standard</v>
      </c>
      <c r="S121" s="2">
        <f>_xlfn.XLOOKUP(Table2[[#This Row],[Store_ID]],Table6[Store_ID],Table6[Monthly Target],"Missing Target")</f>
        <v>1500000</v>
      </c>
      <c r="T121" s="2" t="str">
        <f>_xlfn.XLOOKUP(Table2[[#This Row],[Store_ID]],Table6[Store_ID],Table6[Region],"Not Found")</f>
        <v>South Zone 2</v>
      </c>
      <c r="U121" s="2" t="s">
        <v>283</v>
      </c>
      <c r="V121" s="2" t="str">
        <f>_xlfn.XLOOKUP(Table2[[#This Row],[Employee_ID]],Table5[Employee_ID],Table5[Employee Name],"Not Found")</f>
        <v>Priya Balasubramaniam</v>
      </c>
      <c r="W121" s="2">
        <v>2</v>
      </c>
      <c r="X121" s="2">
        <v>3131.64</v>
      </c>
      <c r="Y121" s="2">
        <v>10</v>
      </c>
      <c r="Z121" s="2">
        <v>626.33000000000004</v>
      </c>
      <c r="AA121" s="2">
        <v>12</v>
      </c>
      <c r="AB121" s="2">
        <v>676.43</v>
      </c>
      <c r="AC121" s="2">
        <v>6313.38</v>
      </c>
      <c r="AD121" s="2">
        <v>4396.4399999999996</v>
      </c>
      <c r="AE121" s="2">
        <f t="shared" si="4"/>
        <v>1240.5100000000007</v>
      </c>
      <c r="AF121" s="2" t="s">
        <v>25</v>
      </c>
      <c r="AG121" s="42">
        <f>IFERROR(Table2[[#This Row],[Profit]]/Table2[[#This Row],[Sales Amount]],0)</f>
        <v>0.19648904390358266</v>
      </c>
      <c r="AH121" s="2" t="str">
        <f>TRIM(Table2[[#This Row],[Payment Modee]])</f>
        <v>UPI</v>
      </c>
      <c r="AI121" s="2" t="s">
        <v>36</v>
      </c>
      <c r="AJ121" s="2" t="s">
        <v>27</v>
      </c>
      <c r="AK121" s="2" t="s">
        <v>581</v>
      </c>
      <c r="AL121" s="16" t="str">
        <f>IF(HOUR(Table2[[#This Row],[Order Time]])&lt;12,"Morning",IF(HOUR(Table2[[#This Row],[Order Time]])&lt;17,"Afternoon",IF(HOUR(Table2[[#This Row],[Order Time]])&lt;21,"Evening","Night")))</f>
        <v>Morning</v>
      </c>
      <c r="AM121" s="16" t="s">
        <v>38</v>
      </c>
    </row>
    <row r="122" spans="1:39" x14ac:dyDescent="0.25">
      <c r="A122" s="13" t="s">
        <v>582</v>
      </c>
      <c r="B122" s="4">
        <v>45445</v>
      </c>
      <c r="C122" s="2">
        <f>YEAR(Table2[[#This Row],[Invoice Date]])</f>
        <v>2024</v>
      </c>
      <c r="D122" s="2" t="str">
        <f>TEXT(Table2[[#This Row],[Invoice Date]],"mmm")</f>
        <v>Jun</v>
      </c>
      <c r="E122" s="2" t="str">
        <f>Table2[[#This Row],[Store_ID]]&amp;"-"&amp;Table2[[#This Row],[Year]]&amp;"-"&amp;Table2[[#This Row],[Month]]</f>
        <v>STR083-2024-Jun</v>
      </c>
      <c r="F122" s="2" t="s">
        <v>583</v>
      </c>
      <c r="G122" s="2" t="str">
        <f>_xlfn.XLOOKUP(Table2[[#This Row],[Customer_ID]],Table3[Customer_ID],Table3[Customer Name],"Not Found")</f>
        <v>Nandakumar Naidu</v>
      </c>
      <c r="H122" s="2" t="str">
        <f>_xlfn.XLOOKUP(Table2[[#This Row],[Customer_ID]],Table3[Customer_ID],Table3[Gender],"Female")</f>
        <v>Male</v>
      </c>
      <c r="I122" s="2" t="str">
        <f>_xlfn.XLOOKUP(Table2[[#This Row],[Customer_ID]],Table3[Customer_ID],Table3[City],"Missing Memebership")</f>
        <v>Kozhikode</v>
      </c>
      <c r="J122" s="2" t="str">
        <f>_xlfn.XLOOKUP(Table2[[#This Row],[Customer_ID]],Table3[Customer_ID],Table3[State],"Karnataka")</f>
        <v>Kerala</v>
      </c>
      <c r="K122" s="2" t="str">
        <f>_xlfn.XLOOKUP(Table2[[#This Row],[Customer_ID]],Table3[Customer_ID],Table3[Membership],"Regular")</f>
        <v>Silver</v>
      </c>
      <c r="L122" s="2" t="s">
        <v>584</v>
      </c>
      <c r="M122" s="2" t="str">
        <f>_xlfn.XLOOKUP(Table2[[#This Row],[Product_ID]],Table4[Product_ID],Table4[Product_Name],"Not Found")</f>
        <v>Nalli Silks Casual Top Charcoal</v>
      </c>
      <c r="N122" s="2" t="str">
        <f>_xlfn.XLOOKUP(Table2[[#This Row],[Product_ID]],Table4[Product_ID],Table4[Category],"Not Found")</f>
        <v>Women Tops</v>
      </c>
      <c r="O122" s="2" t="str">
        <f>_xlfn.XLOOKUP(Table2[[#This Row],[Product_ID]],Table4[Product_ID],Table4[Subcategory],"Not Found")</f>
        <v>Casual Top</v>
      </c>
      <c r="P122" s="2" t="str">
        <f>_xlfn.XLOOKUP(Table2[[#This Row],[Product_ID]],Table4[Product_ID],Table4[Brand],"Missing Brand")</f>
        <v>Nalli Silks</v>
      </c>
      <c r="Q122" s="2" t="s">
        <v>228</v>
      </c>
      <c r="R122" s="2" t="str">
        <f>_xlfn.XLOOKUP(Table2[[#This Row],[Store_ID]],Table6[Store_ID],Table6[Store Name],"Not Found")</f>
        <v>TrendMart Tumakuru Outlet</v>
      </c>
      <c r="S122" s="2">
        <f>_xlfn.XLOOKUP(Table2[[#This Row],[Store_ID]],Table6[Store_ID],Table6[Monthly Target],"Missing Target")</f>
        <v>1200000</v>
      </c>
      <c r="T122" s="2" t="str">
        <f>_xlfn.XLOOKUP(Table2[[#This Row],[Store_ID]],Table6[Store_ID],Table6[Region],"Not Found")</f>
        <v>South Zone 2</v>
      </c>
      <c r="U122" s="2" t="s">
        <v>124</v>
      </c>
      <c r="V122" s="2" t="str">
        <f>_xlfn.XLOOKUP(Table2[[#This Row],[Employee_ID]],Table5[Employee_ID],Table5[Employee Name],"Not Found")</f>
        <v>Girish Sundaram</v>
      </c>
      <c r="W122" s="2">
        <v>3</v>
      </c>
      <c r="X122" s="2">
        <v>1120.96</v>
      </c>
      <c r="Y122" s="2">
        <v>10</v>
      </c>
      <c r="Z122" s="2">
        <v>336.29</v>
      </c>
      <c r="AA122" s="2">
        <v>12</v>
      </c>
      <c r="AB122" s="2">
        <v>363.19</v>
      </c>
      <c r="AC122" s="2">
        <v>3389.78</v>
      </c>
      <c r="AD122" s="2">
        <v>2099.52</v>
      </c>
      <c r="AE122" s="2">
        <f t="shared" si="4"/>
        <v>927.07000000000016</v>
      </c>
      <c r="AF122" s="2" t="s">
        <v>56</v>
      </c>
      <c r="AG122" s="42">
        <f>IFERROR(Table2[[#This Row],[Profit]]/Table2[[#This Row],[Sales Amount]],0)</f>
        <v>0.27348972499690249</v>
      </c>
      <c r="AH122" s="2" t="str">
        <f>TRIM(Table2[[#This Row],[Payment Modee]])</f>
        <v>Credit Card</v>
      </c>
      <c r="AI122" s="2" t="s">
        <v>26</v>
      </c>
      <c r="AJ122" s="2" t="s">
        <v>27</v>
      </c>
      <c r="AK122" s="2" t="s">
        <v>585</v>
      </c>
      <c r="AL122" s="16" t="str">
        <f>IF(HOUR(Table2[[#This Row],[Order Time]])&lt;12,"Morning",IF(HOUR(Table2[[#This Row],[Order Time]])&lt;17,"Afternoon",IF(HOUR(Table2[[#This Row],[Order Time]])&lt;21,"Evening","Night")))</f>
        <v>Afternoon</v>
      </c>
      <c r="AM122" s="16" t="s">
        <v>38</v>
      </c>
    </row>
    <row r="123" spans="1:39" x14ac:dyDescent="0.25">
      <c r="A123" s="13" t="s">
        <v>586</v>
      </c>
      <c r="B123" s="4">
        <v>45569</v>
      </c>
      <c r="C123" s="2">
        <f>YEAR(Table2[[#This Row],[Invoice Date]])</f>
        <v>2024</v>
      </c>
      <c r="D123" s="2" t="str">
        <f>TEXT(Table2[[#This Row],[Invoice Date]],"mmm")</f>
        <v>Oct</v>
      </c>
      <c r="E123" s="2" t="str">
        <f>Table2[[#This Row],[Store_ID]]&amp;"-"&amp;Table2[[#This Row],[Year]]&amp;"-"&amp;Table2[[#This Row],[Month]]</f>
        <v>STR012-2024-Oct</v>
      </c>
      <c r="F123" s="2" t="s">
        <v>587</v>
      </c>
      <c r="G123" s="2" t="str">
        <f>_xlfn.XLOOKUP(Table2[[#This Row],[Customer_ID]],Table3[Customer_ID],Table3[Customer Name],"Not Found")</f>
        <v>Akhila Rao</v>
      </c>
      <c r="H123" s="2" t="str">
        <f>_xlfn.XLOOKUP(Table2[[#This Row],[Customer_ID]],Table3[Customer_ID],Table3[Gender],"Female")</f>
        <v>Female</v>
      </c>
      <c r="I123" s="2" t="str">
        <f>_xlfn.XLOOKUP(Table2[[#This Row],[Customer_ID]],Table3[Customer_ID],Table3[City],"Missing Memebership")</f>
        <v>Karimnagar</v>
      </c>
      <c r="J123" s="2" t="str">
        <f>_xlfn.XLOOKUP(Table2[[#This Row],[Customer_ID]],Table3[Customer_ID],Table3[State],"Karnataka")</f>
        <v>Telangana</v>
      </c>
      <c r="K123" s="2" t="str">
        <f>_xlfn.XLOOKUP(Table2[[#This Row],[Customer_ID]],Table3[Customer_ID],Table3[Membership],"Regular")</f>
        <v>Silver</v>
      </c>
      <c r="L123" s="2" t="s">
        <v>356</v>
      </c>
      <c r="M123" s="2" t="str">
        <f>_xlfn.XLOOKUP(Table2[[#This Row],[Product_ID]],Table4[Product_ID],Table4[Product_Name],"Not Found")</f>
        <v>Westside Cap Beige</v>
      </c>
      <c r="N123" s="2" t="str">
        <f>_xlfn.XLOOKUP(Table2[[#This Row],[Product_ID]],Table4[Product_ID],Table4[Category],"Not Found")</f>
        <v>Women Kurtis</v>
      </c>
      <c r="O123" s="2" t="str">
        <f>_xlfn.XLOOKUP(Table2[[#This Row],[Product_ID]],Table4[Product_ID],Table4[Subcategory],"Not Found")</f>
        <v>Anarkali Kurti</v>
      </c>
      <c r="P123" s="2" t="str">
        <f>_xlfn.XLOOKUP(Table2[[#This Row],[Product_ID]],Table4[Product_ID],Table4[Brand],"Missing Brand")</f>
        <v>Libas</v>
      </c>
      <c r="Q123" s="2" t="s">
        <v>588</v>
      </c>
      <c r="R123" s="2" t="str">
        <f>_xlfn.XLOOKUP(Table2[[#This Row],[Store_ID]],Table6[Store_ID],Table6[Store Name],"Not Found")</f>
        <v>TrendMart Vijayawada Mall Kiosk</v>
      </c>
      <c r="S123" s="2">
        <f>_xlfn.XLOOKUP(Table2[[#This Row],[Store_ID]],Table6[Store_ID],Table6[Monthly Target],"Missing Target")</f>
        <v>2000000</v>
      </c>
      <c r="T123" s="2" t="str">
        <f>_xlfn.XLOOKUP(Table2[[#This Row],[Store_ID]],Table6[Store_ID],Table6[Region],"Not Found")</f>
        <v>South Zone 3</v>
      </c>
      <c r="U123" s="2" t="s">
        <v>153</v>
      </c>
      <c r="V123" s="2" t="str">
        <f>_xlfn.XLOOKUP(Table2[[#This Row],[Employee_ID]],Table5[Employee_ID],Table5[Employee Name],"Not Found")</f>
        <v>Rani Mishra</v>
      </c>
      <c r="W123" s="2">
        <v>1</v>
      </c>
      <c r="X123" s="2">
        <v>890.75</v>
      </c>
      <c r="Y123" s="2">
        <v>30</v>
      </c>
      <c r="Z123" s="2">
        <v>267.23</v>
      </c>
      <c r="AA123" s="2">
        <v>5</v>
      </c>
      <c r="AB123" s="2">
        <v>31.18</v>
      </c>
      <c r="AC123" s="2">
        <v>654.70000000000005</v>
      </c>
      <c r="AD123" s="2">
        <v>568.05999999999995</v>
      </c>
      <c r="AE123" s="2">
        <f t="shared" si="4"/>
        <v>55.4600000000001</v>
      </c>
      <c r="AF123" s="2" t="s">
        <v>25</v>
      </c>
      <c r="AG123" s="42">
        <f>IFERROR(Table2[[#This Row],[Profit]]/Table2[[#This Row],[Sales Amount]],0)</f>
        <v>8.4710554452421108E-2</v>
      </c>
      <c r="AH123" s="2" t="str">
        <f>TRIM(Table2[[#This Row],[Payment Modee]])</f>
        <v>UPI</v>
      </c>
      <c r="AI123" s="2" t="s">
        <v>36</v>
      </c>
      <c r="AJ123" s="2" t="s">
        <v>27</v>
      </c>
      <c r="AK123" s="2" t="s">
        <v>589</v>
      </c>
      <c r="AL123" s="16" t="str">
        <f>IF(HOUR(Table2[[#This Row],[Order Time]])&lt;12,"Morning",IF(HOUR(Table2[[#This Row],[Order Time]])&lt;17,"Afternoon",IF(HOUR(Table2[[#This Row],[Order Time]])&lt;21,"Evening","Night")))</f>
        <v>Afternoon</v>
      </c>
      <c r="AM123" s="16" t="s">
        <v>29</v>
      </c>
    </row>
    <row r="124" spans="1:39" x14ac:dyDescent="0.25">
      <c r="A124" s="13" t="s">
        <v>590</v>
      </c>
      <c r="B124" s="4">
        <v>45724</v>
      </c>
      <c r="C124" s="2">
        <f>YEAR(Table2[[#This Row],[Invoice Date]])</f>
        <v>2025</v>
      </c>
      <c r="D124" s="2" t="str">
        <f>TEXT(Table2[[#This Row],[Invoice Date]],"mmm")</f>
        <v>Mar</v>
      </c>
      <c r="E124" s="2" t="str">
        <f>Table2[[#This Row],[Store_ID]]&amp;"-"&amp;Table2[[#This Row],[Year]]&amp;"-"&amp;Table2[[#This Row],[Month]]</f>
        <v>STR022-2025-Mar</v>
      </c>
      <c r="F124" s="2" t="s">
        <v>591</v>
      </c>
      <c r="G124" s="2" t="str">
        <f>_xlfn.XLOOKUP(Table2[[#This Row],[Customer_ID]],Table3[Customer_ID],Table3[Customer Name],"Not Found")</f>
        <v>Sangeeta Prasad</v>
      </c>
      <c r="H124" s="2" t="str">
        <f>_xlfn.XLOOKUP(Table2[[#This Row],[Customer_ID]],Table3[Customer_ID],Table3[Gender],"Female")</f>
        <v>Female</v>
      </c>
      <c r="I124" s="2" t="str">
        <f>_xlfn.XLOOKUP(Table2[[#This Row],[Customer_ID]],Table3[Customer_ID],Table3[City],"Missing Memebership")</f>
        <v>Mysuru</v>
      </c>
      <c r="J124" s="2" t="str">
        <f>_xlfn.XLOOKUP(Table2[[#This Row],[Customer_ID]],Table3[Customer_ID],Table3[State],"Karnataka")</f>
        <v>Karnataka</v>
      </c>
      <c r="K124" s="2" t="str">
        <f>_xlfn.XLOOKUP(Table2[[#This Row],[Customer_ID]],Table3[Customer_ID],Table3[Membership],"Regular")</f>
        <v>Silver</v>
      </c>
      <c r="L124" s="2" t="s">
        <v>334</v>
      </c>
      <c r="M124" s="2" t="str">
        <f>_xlfn.XLOOKUP(Table2[[#This Row],[Product_ID]],Table4[Product_ID],Table4[Product_Name],"Not Found")</f>
        <v>Biba Bootcut Maroon</v>
      </c>
      <c r="N124" s="2" t="str">
        <f>_xlfn.XLOOKUP(Table2[[#This Row],[Product_ID]],Table4[Product_ID],Table4[Category],"Not Found")</f>
        <v>Women Jeans</v>
      </c>
      <c r="O124" s="2" t="str">
        <f>_xlfn.XLOOKUP(Table2[[#This Row],[Product_ID]],Table4[Product_ID],Table4[Subcategory],"Not Found")</f>
        <v>Bootcut</v>
      </c>
      <c r="P124" s="2" t="str">
        <f>_xlfn.XLOOKUP(Table2[[#This Row],[Product_ID]],Table4[Product_ID],Table4[Brand],"Missing Brand")</f>
        <v>Biba</v>
      </c>
      <c r="Q124" s="2" t="s">
        <v>592</v>
      </c>
      <c r="R124" s="2" t="str">
        <f>_xlfn.XLOOKUP(Table2[[#This Row],[Store_ID]],Table6[Store_ID],Table6[Store Name],"Not Found")</f>
        <v>TrendMart Shivamogga Outlet</v>
      </c>
      <c r="S124" s="2">
        <f>_xlfn.XLOOKUP(Table2[[#This Row],[Store_ID]],Table6[Store_ID],Table6[Monthly Target],"Missing Target")</f>
        <v>800000</v>
      </c>
      <c r="T124" s="2" t="str">
        <f>_xlfn.XLOOKUP(Table2[[#This Row],[Store_ID]],Table6[Store_ID],Table6[Region],"Not Found")</f>
        <v>South Zone 2</v>
      </c>
      <c r="U124" s="2" t="s">
        <v>187</v>
      </c>
      <c r="V124" s="2" t="str">
        <f>_xlfn.XLOOKUP(Table2[[#This Row],[Employee_ID]],Table5[Employee_ID],Table5[Employee Name],"Not Found")</f>
        <v>Ganapathy Naidu</v>
      </c>
      <c r="W124" s="2">
        <v>1</v>
      </c>
      <c r="X124" s="2">
        <v>1524.77</v>
      </c>
      <c r="Y124" s="2">
        <v>0</v>
      </c>
      <c r="Z124" s="2">
        <v>0</v>
      </c>
      <c r="AA124" s="2">
        <v>12</v>
      </c>
      <c r="AB124" s="2">
        <v>182.97</v>
      </c>
      <c r="AC124" s="2">
        <v>1707.74</v>
      </c>
      <c r="AD124" s="2">
        <v>1073.45</v>
      </c>
      <c r="AE124" s="2">
        <f t="shared" si="4"/>
        <v>451.31999999999994</v>
      </c>
      <c r="AF124" s="2" t="s">
        <v>35</v>
      </c>
      <c r="AG124" s="42">
        <f>IFERROR(Table2[[#This Row],[Profit]]/Table2[[#This Row],[Sales Amount]],0)</f>
        <v>0.26427910571866908</v>
      </c>
      <c r="AH124" s="2" t="str">
        <f>TRIM(Table2[[#This Row],[Payment Modee]])</f>
        <v>Debit Card</v>
      </c>
      <c r="AI124" s="2" t="s">
        <v>26</v>
      </c>
      <c r="AJ124" s="2" t="s">
        <v>27</v>
      </c>
      <c r="AK124" s="2" t="s">
        <v>593</v>
      </c>
      <c r="AL124" s="16" t="str">
        <f>IF(HOUR(Table2[[#This Row],[Order Time]])&lt;12,"Morning",IF(HOUR(Table2[[#This Row],[Order Time]])&lt;17,"Afternoon",IF(HOUR(Table2[[#This Row],[Order Time]])&lt;21,"Evening","Night")))</f>
        <v>Afternoon</v>
      </c>
      <c r="AM124" s="16" t="s">
        <v>38</v>
      </c>
    </row>
    <row r="125" spans="1:39" x14ac:dyDescent="0.25">
      <c r="A125" s="13" t="s">
        <v>594</v>
      </c>
      <c r="B125" s="4">
        <v>45462</v>
      </c>
      <c r="C125" s="2">
        <f>YEAR(Table2[[#This Row],[Invoice Date]])</f>
        <v>2024</v>
      </c>
      <c r="D125" s="2" t="str">
        <f>TEXT(Table2[[#This Row],[Invoice Date]],"mmm")</f>
        <v>Jun</v>
      </c>
      <c r="E125" s="2" t="str">
        <f>Table2[[#This Row],[Store_ID]]&amp;"-"&amp;Table2[[#This Row],[Year]]&amp;"-"&amp;Table2[[#This Row],[Month]]</f>
        <v>STR023-2024-Jun</v>
      </c>
      <c r="F125" s="2" t="s">
        <v>595</v>
      </c>
      <c r="G125" s="2" t="str">
        <f>_xlfn.XLOOKUP(Table2[[#This Row],[Customer_ID]],Table3[Customer_ID],Table3[Customer Name],"Not Found")</f>
        <v>Nisha Sharma</v>
      </c>
      <c r="H125" s="2" t="str">
        <f>_xlfn.XLOOKUP(Table2[[#This Row],[Customer_ID]],Table3[Customer_ID],Table3[Gender],"Female")</f>
        <v>Female</v>
      </c>
      <c r="I125" s="2" t="str">
        <f>_xlfn.XLOOKUP(Table2[[#This Row],[Customer_ID]],Table3[Customer_ID],Table3[City],"Missing Memebership")</f>
        <v>Nizamabad</v>
      </c>
      <c r="J125" s="2" t="str">
        <f>_xlfn.XLOOKUP(Table2[[#This Row],[Customer_ID]],Table3[Customer_ID],Table3[State],"Karnataka")</f>
        <v>Telangana</v>
      </c>
      <c r="K125" s="2" t="str">
        <f>_xlfn.XLOOKUP(Table2[[#This Row],[Customer_ID]],Table3[Customer_ID],Table3[Membership],"Regular")</f>
        <v>Gold</v>
      </c>
      <c r="L125" s="2" t="s">
        <v>145</v>
      </c>
      <c r="M125" s="2" t="str">
        <f>_xlfn.XLOOKUP(Table2[[#This Row],[Product_ID]],Table4[Product_ID],Table4[Product_Name],"Not Found")</f>
        <v>Woodland Straight Kurti White</v>
      </c>
      <c r="N125" s="2" t="str">
        <f>_xlfn.XLOOKUP(Table2[[#This Row],[Product_ID]],Table4[Product_ID],Table4[Category],"Not Found")</f>
        <v>Women Kurtis</v>
      </c>
      <c r="O125" s="2" t="str">
        <f>_xlfn.XLOOKUP(Table2[[#This Row],[Product_ID]],Table4[Product_ID],Table4[Subcategory],"Not Found")</f>
        <v>Straight Kurti</v>
      </c>
      <c r="P125" s="2" t="str">
        <f>_xlfn.XLOOKUP(Table2[[#This Row],[Product_ID]],Table4[Product_ID],Table4[Brand],"Missing Brand")</f>
        <v>Woodland</v>
      </c>
      <c r="Q125" s="2" t="s">
        <v>338</v>
      </c>
      <c r="R125" s="2" t="str">
        <f>_xlfn.XLOOKUP(Table2[[#This Row],[Store_ID]],Table6[Store_ID],Table6[Store Name],"Not Found")</f>
        <v>TrendMart Thoothukudi High Street</v>
      </c>
      <c r="S125" s="2">
        <f>_xlfn.XLOOKUP(Table2[[#This Row],[Store_ID]],Table6[Store_ID],Table6[Monthly Target],"Missing Target")</f>
        <v>2000000</v>
      </c>
      <c r="T125" s="2" t="str">
        <f>_xlfn.XLOOKUP(Table2[[#This Row],[Store_ID]],Table6[Store_ID],Table6[Region],"Not Found")</f>
        <v>South Zone 1</v>
      </c>
      <c r="U125" s="2" t="s">
        <v>294</v>
      </c>
      <c r="V125" s="2" t="str">
        <f>_xlfn.XLOOKUP(Table2[[#This Row],[Employee_ID]],Table5[Employee_ID],Table5[Employee Name],"Not Found")</f>
        <v>Chitra Chettiar</v>
      </c>
      <c r="W125" s="2">
        <v>2</v>
      </c>
      <c r="X125" s="2">
        <v>1313.09</v>
      </c>
      <c r="Y125" s="2">
        <v>10</v>
      </c>
      <c r="Z125" s="2">
        <v>262.62</v>
      </c>
      <c r="AA125" s="2">
        <v>12</v>
      </c>
      <c r="AB125" s="2">
        <v>283.63</v>
      </c>
      <c r="AC125" s="2">
        <v>2647.19</v>
      </c>
      <c r="AD125" s="2">
        <v>1689.3</v>
      </c>
      <c r="AE125" s="2">
        <f t="shared" si="4"/>
        <v>674.2600000000001</v>
      </c>
      <c r="AF125" s="2" t="s">
        <v>56</v>
      </c>
      <c r="AG125" s="42">
        <f>IFERROR(Table2[[#This Row],[Profit]]/Table2[[#This Row],[Sales Amount]],0)</f>
        <v>0.25470782225680821</v>
      </c>
      <c r="AH125" s="2" t="str">
        <f>TRIM(Table2[[#This Row],[Payment Modee]])</f>
        <v>Credit Card</v>
      </c>
      <c r="AI125" s="2" t="s">
        <v>36</v>
      </c>
      <c r="AJ125" s="2" t="s">
        <v>27</v>
      </c>
      <c r="AK125" s="2" t="s">
        <v>596</v>
      </c>
      <c r="AL125" s="16" t="str">
        <f>IF(HOUR(Table2[[#This Row],[Order Time]])&lt;12,"Morning",IF(HOUR(Table2[[#This Row],[Order Time]])&lt;17,"Afternoon",IF(HOUR(Table2[[#This Row],[Order Time]])&lt;21,"Evening","Night")))</f>
        <v>Evening</v>
      </c>
      <c r="AM125" s="16" t="s">
        <v>29</v>
      </c>
    </row>
    <row r="126" spans="1:39" x14ac:dyDescent="0.25">
      <c r="A126" s="13" t="s">
        <v>597</v>
      </c>
      <c r="B126" s="4">
        <v>45449</v>
      </c>
      <c r="C126" s="2">
        <f>YEAR(Table2[[#This Row],[Invoice Date]])</f>
        <v>2024</v>
      </c>
      <c r="D126" s="2" t="str">
        <f>TEXT(Table2[[#This Row],[Invoice Date]],"mmm")</f>
        <v>Jun</v>
      </c>
      <c r="E126" s="2" t="str">
        <f>Table2[[#This Row],[Store_ID]]&amp;"-"&amp;Table2[[#This Row],[Year]]&amp;"-"&amp;Table2[[#This Row],[Month]]</f>
        <v>STR073-2024-Jun</v>
      </c>
      <c r="F126" s="2" t="s">
        <v>598</v>
      </c>
      <c r="G126" s="2" t="str">
        <f>_xlfn.XLOOKUP(Table2[[#This Row],[Customer_ID]],Table3[Customer_ID],Table3[Customer Name],"Not Found")</f>
        <v>Jagan Prasad</v>
      </c>
      <c r="H126" s="2" t="str">
        <f>_xlfn.XLOOKUP(Table2[[#This Row],[Customer_ID]],Table3[Customer_ID],Table3[Gender],"Female")</f>
        <v>Male</v>
      </c>
      <c r="I126" s="2" t="str">
        <f>_xlfn.XLOOKUP(Table2[[#This Row],[Customer_ID]],Table3[Customer_ID],Table3[City],"Missing Memebership")</f>
        <v>Dindigul</v>
      </c>
      <c r="J126" s="2" t="str">
        <f>_xlfn.XLOOKUP(Table2[[#This Row],[Customer_ID]],Table3[Customer_ID],Table3[State],"Karnataka")</f>
        <v>Tamil Nadu</v>
      </c>
      <c r="K126" s="2" t="str">
        <f>_xlfn.XLOOKUP(Table2[[#This Row],[Customer_ID]],Table3[Customer_ID],Table3[Membership],"Regular")</f>
        <v>Gold</v>
      </c>
      <c r="L126" s="2" t="s">
        <v>556</v>
      </c>
      <c r="M126" s="2" t="str">
        <f>_xlfn.XLOOKUP(Table2[[#This Row],[Product_ID]],Table4[Product_ID],Table4[Product_Name],"Not Found")</f>
        <v>Reebok Georgette Saree Charcoal</v>
      </c>
      <c r="N126" s="2" t="str">
        <f>_xlfn.XLOOKUP(Table2[[#This Row],[Product_ID]],Table4[Product_ID],Table4[Category],"Not Found")</f>
        <v>Women Sarees</v>
      </c>
      <c r="O126" s="2" t="str">
        <f>_xlfn.XLOOKUP(Table2[[#This Row],[Product_ID]],Table4[Product_ID],Table4[Subcategory],"Not Found")</f>
        <v>Georgette Saree</v>
      </c>
      <c r="P126" s="2" t="str">
        <f>_xlfn.XLOOKUP(Table2[[#This Row],[Product_ID]],Table4[Product_ID],Table4[Brand],"Missing Brand")</f>
        <v>Reebok</v>
      </c>
      <c r="Q126" s="2" t="s">
        <v>248</v>
      </c>
      <c r="R126" s="2" t="str">
        <f>_xlfn.XLOOKUP(Table2[[#This Row],[Store_ID]],Table6[Store_ID],Table6[Store Name],"Not Found")</f>
        <v>TrendMart Thiruvananthapuram High Street</v>
      </c>
      <c r="S126" s="2">
        <f>_xlfn.XLOOKUP(Table2[[#This Row],[Store_ID]],Table6[Store_ID],Table6[Monthly Target],"Missing Target")</f>
        <v>2500000</v>
      </c>
      <c r="T126" s="2" t="str">
        <f>_xlfn.XLOOKUP(Table2[[#This Row],[Store_ID]],Table6[Store_ID],Table6[Region],"Not Found")</f>
        <v>South Zone 1</v>
      </c>
      <c r="U126" s="2" t="s">
        <v>81</v>
      </c>
      <c r="V126" s="2" t="str">
        <f>_xlfn.XLOOKUP(Table2[[#This Row],[Employee_ID]],Table5[Employee_ID],Table5[Employee Name],"Not Found")</f>
        <v>Charulatha Kumar</v>
      </c>
      <c r="W126" s="2">
        <v>3</v>
      </c>
      <c r="X126" s="2">
        <v>1913.44</v>
      </c>
      <c r="Y126" s="2">
        <v>20</v>
      </c>
      <c r="Z126" s="2">
        <v>1148.06</v>
      </c>
      <c r="AA126" s="2">
        <v>12</v>
      </c>
      <c r="AB126" s="2">
        <v>551.07000000000005</v>
      </c>
      <c r="AC126" s="2">
        <v>5143.33</v>
      </c>
      <c r="AD126" s="2">
        <v>4135.1400000000003</v>
      </c>
      <c r="AE126" s="2">
        <f t="shared" si="4"/>
        <v>457.11999999999955</v>
      </c>
      <c r="AF126" s="2" t="s">
        <v>69</v>
      </c>
      <c r="AG126" s="42">
        <f>IFERROR(Table2[[#This Row],[Profit]]/Table2[[#This Row],[Sales Amount]],0)</f>
        <v>8.8876272764920689E-2</v>
      </c>
      <c r="AH126" s="2" t="str">
        <f>TRIM(Table2[[#This Row],[Payment Modee]])</f>
        <v>Cash</v>
      </c>
      <c r="AI126" s="2" t="s">
        <v>36</v>
      </c>
      <c r="AJ126" s="2" t="s">
        <v>27</v>
      </c>
      <c r="AK126" s="2" t="s">
        <v>599</v>
      </c>
      <c r="AL126" s="16" t="str">
        <f>IF(HOUR(Table2[[#This Row],[Order Time]])&lt;12,"Morning",IF(HOUR(Table2[[#This Row],[Order Time]])&lt;17,"Afternoon",IF(HOUR(Table2[[#This Row],[Order Time]])&lt;21,"Evening","Night")))</f>
        <v>Morning</v>
      </c>
      <c r="AM126" s="16" t="s">
        <v>29</v>
      </c>
    </row>
    <row r="127" spans="1:39" x14ac:dyDescent="0.25">
      <c r="A127" s="13" t="s">
        <v>600</v>
      </c>
      <c r="B127" s="4">
        <v>45724</v>
      </c>
      <c r="C127" s="2">
        <f>YEAR(Table2[[#This Row],[Invoice Date]])</f>
        <v>2025</v>
      </c>
      <c r="D127" s="2" t="str">
        <f>TEXT(Table2[[#This Row],[Invoice Date]],"mmm")</f>
        <v>Mar</v>
      </c>
      <c r="E127" s="2" t="str">
        <f>Table2[[#This Row],[Store_ID]]&amp;"-"&amp;Table2[[#This Row],[Year]]&amp;"-"&amp;Table2[[#This Row],[Month]]</f>
        <v>STR109-2025-Mar</v>
      </c>
      <c r="F127" s="2" t="s">
        <v>601</v>
      </c>
      <c r="G127" s="2" t="str">
        <f>_xlfn.XLOOKUP(Table2[[#This Row],[Customer_ID]],Table3[Customer_ID],Table3[Customer Name],"Not Found")</f>
        <v>Muthu Mishra</v>
      </c>
      <c r="H127" s="2" t="str">
        <f>_xlfn.XLOOKUP(Table2[[#This Row],[Customer_ID]],Table3[Customer_ID],Table3[Gender],"Female")</f>
        <v>Male</v>
      </c>
      <c r="I127" s="2" t="str">
        <f>_xlfn.XLOOKUP(Table2[[#This Row],[Customer_ID]],Table3[Customer_ID],Table3[City],"Missing Memebership")</f>
        <v>Nizamabad</v>
      </c>
      <c r="J127" s="2" t="str">
        <f>_xlfn.XLOOKUP(Table2[[#This Row],[Customer_ID]],Table3[Customer_ID],Table3[State],"Karnataka")</f>
        <v>Telangana</v>
      </c>
      <c r="K127" s="2" t="str">
        <f>_xlfn.XLOOKUP(Table2[[#This Row],[Customer_ID]],Table3[Customer_ID],Table3[Membership],"Regular")</f>
        <v>Regular</v>
      </c>
      <c r="L127" s="2" t="s">
        <v>469</v>
      </c>
      <c r="M127" s="2" t="str">
        <f>_xlfn.XLOOKUP(Table2[[#This Row],[Product_ID]],Table4[Product_ID],Table4[Product_Name],"Not Found")</f>
        <v>Ramraj Cotton Crop Top Pink</v>
      </c>
      <c r="N127" s="2" t="str">
        <f>_xlfn.XLOOKUP(Table2[[#This Row],[Product_ID]],Table4[Product_ID],Table4[Category],"Not Found")</f>
        <v>Women Tops</v>
      </c>
      <c r="O127" s="2" t="str">
        <f>_xlfn.XLOOKUP(Table2[[#This Row],[Product_ID]],Table4[Product_ID],Table4[Subcategory],"Not Found")</f>
        <v>Crop Top</v>
      </c>
      <c r="P127" s="2" t="str">
        <f>_xlfn.XLOOKUP(Table2[[#This Row],[Product_ID]],Table4[Product_ID],Table4[Brand],"Missing Brand")</f>
        <v>Ramraj Cotton</v>
      </c>
      <c r="Q127" s="2" t="s">
        <v>112</v>
      </c>
      <c r="R127" s="2" t="str">
        <f>_xlfn.XLOOKUP(Table2[[#This Row],[Store_ID]],Table6[Store_ID],Table6[Store Name],"Not Found")</f>
        <v>TrendMart Warangal Outlet</v>
      </c>
      <c r="S127" s="2">
        <f>_xlfn.XLOOKUP(Table2[[#This Row],[Store_ID]],Table6[Store_ID],Table6[Monthly Target],"Missing Target")</f>
        <v>1200000</v>
      </c>
      <c r="T127" s="2" t="str">
        <f>_xlfn.XLOOKUP(Table2[[#This Row],[Store_ID]],Table6[Store_ID],Table6[Region],"Not Found")</f>
        <v>South Zone 2</v>
      </c>
      <c r="U127" s="2" t="s">
        <v>102</v>
      </c>
      <c r="V127" s="2" t="str">
        <f>_xlfn.XLOOKUP(Table2[[#This Row],[Employee_ID]],Table5[Employee_ID],Table5[Employee Name],"Not Found")</f>
        <v>Chandra Reddy</v>
      </c>
      <c r="W127" s="2">
        <v>2</v>
      </c>
      <c r="X127" s="2">
        <v>958.29</v>
      </c>
      <c r="Y127" s="2">
        <v>5</v>
      </c>
      <c r="Z127" s="2">
        <v>95.83</v>
      </c>
      <c r="AA127" s="2">
        <v>5</v>
      </c>
      <c r="AB127" s="2">
        <v>91.04</v>
      </c>
      <c r="AC127" s="2">
        <v>1911.79</v>
      </c>
      <c r="AD127" s="2">
        <v>1259.44</v>
      </c>
      <c r="AE127" s="2">
        <f t="shared" si="4"/>
        <v>561.30999999999995</v>
      </c>
      <c r="AF127" s="2" t="s">
        <v>69</v>
      </c>
      <c r="AG127" s="42">
        <f>IFERROR(Table2[[#This Row],[Profit]]/Table2[[#This Row],[Sales Amount]],0)</f>
        <v>0.29360442307994078</v>
      </c>
      <c r="AH127" s="2" t="str">
        <f>TRIM(Table2[[#This Row],[Payment Modee]])</f>
        <v>Cash</v>
      </c>
      <c r="AI127" s="2" t="s">
        <v>26</v>
      </c>
      <c r="AJ127" s="2" t="s">
        <v>27</v>
      </c>
      <c r="AK127" s="2" t="s">
        <v>602</v>
      </c>
      <c r="AL127" s="16" t="str">
        <f>IF(HOUR(Table2[[#This Row],[Order Time]])&lt;12,"Morning",IF(HOUR(Table2[[#This Row],[Order Time]])&lt;17,"Afternoon",IF(HOUR(Table2[[#This Row],[Order Time]])&lt;21,"Evening","Night")))</f>
        <v>Afternoon</v>
      </c>
      <c r="AM127" s="16" t="s">
        <v>38</v>
      </c>
    </row>
    <row r="128" spans="1:39" x14ac:dyDescent="0.25">
      <c r="A128" s="13" t="s">
        <v>603</v>
      </c>
      <c r="B128" s="4">
        <v>45435</v>
      </c>
      <c r="C128" s="2">
        <f>YEAR(Table2[[#This Row],[Invoice Date]])</f>
        <v>2024</v>
      </c>
      <c r="D128" s="2" t="str">
        <f>TEXT(Table2[[#This Row],[Invoice Date]],"mmm")</f>
        <v>May</v>
      </c>
      <c r="E128" s="2" t="str">
        <f>Table2[[#This Row],[Store_ID]]&amp;"-"&amp;Table2[[#This Row],[Year]]&amp;"-"&amp;Table2[[#This Row],[Month]]</f>
        <v>STR098-2024-May</v>
      </c>
      <c r="F128" s="2" t="s">
        <v>604</v>
      </c>
      <c r="G128" s="2" t="str">
        <f>_xlfn.XLOOKUP(Table2[[#This Row],[Customer_ID]],Table3[Customer_ID],Table3[Customer Name],"Not Found")</f>
        <v>Sathish Gopalakrishnan</v>
      </c>
      <c r="H128" s="2" t="str">
        <f>_xlfn.XLOOKUP(Table2[[#This Row],[Customer_ID]],Table3[Customer_ID],Table3[Gender],"Female")</f>
        <v>Male</v>
      </c>
      <c r="I128" s="2" t="str">
        <f>_xlfn.XLOOKUP(Table2[[#This Row],[Customer_ID]],Table3[Customer_ID],Table3[City],"Missing Memebership")</f>
        <v>Mysuru</v>
      </c>
      <c r="J128" s="2" t="str">
        <f>_xlfn.XLOOKUP(Table2[[#This Row],[Customer_ID]],Table3[Customer_ID],Table3[State],"Karnataka")</f>
        <v>Karnataka</v>
      </c>
      <c r="K128" s="2" t="str">
        <f>_xlfn.XLOOKUP(Table2[[#This Row],[Customer_ID]],Table3[Customer_ID],Table3[Membership],"Regular")</f>
        <v>Silver</v>
      </c>
      <c r="L128" s="2" t="s">
        <v>605</v>
      </c>
      <c r="M128" s="2" t="str">
        <f>_xlfn.XLOOKUP(Table2[[#This Row],[Product_ID]],Table4[Product_ID],Table4[Product_Name],"Not Found")</f>
        <v>Pantaloons Shirt Dress Grey</v>
      </c>
      <c r="N128" s="2" t="str">
        <f>_xlfn.XLOOKUP(Table2[[#This Row],[Product_ID]],Table4[Product_ID],Table4[Category],"Not Found")</f>
        <v>Women Dresses</v>
      </c>
      <c r="O128" s="2" t="str">
        <f>_xlfn.XLOOKUP(Table2[[#This Row],[Product_ID]],Table4[Product_ID],Table4[Subcategory],"Not Found")</f>
        <v>Shirt Dress</v>
      </c>
      <c r="P128" s="2" t="str">
        <f>_xlfn.XLOOKUP(Table2[[#This Row],[Product_ID]],Table4[Product_ID],Table4[Brand],"Missing Brand")</f>
        <v>Pantaloons</v>
      </c>
      <c r="Q128" s="2" t="s">
        <v>606</v>
      </c>
      <c r="R128" s="2" t="str">
        <f>_xlfn.XLOOKUP(Table2[[#This Row],[Store_ID]],Table6[Store_ID],Table6[Store Name],"Not Found")</f>
        <v>TrendMart Guntur High Street</v>
      </c>
      <c r="S128" s="2">
        <f>_xlfn.XLOOKUP(Table2[[#This Row],[Store_ID]],Table6[Store_ID],Table6[Monthly Target],"Missing Target")</f>
        <v>1200000</v>
      </c>
      <c r="T128" s="2" t="str">
        <f>_xlfn.XLOOKUP(Table2[[#This Row],[Store_ID]],Table6[Store_ID],Table6[Region],"Not Found")</f>
        <v>South Zone 3</v>
      </c>
      <c r="U128" s="2" t="s">
        <v>504</v>
      </c>
      <c r="V128" s="2" t="str">
        <f>_xlfn.XLOOKUP(Table2[[#This Row],[Employee_ID]],Table5[Employee_ID],Table5[Employee Name],"Not Found")</f>
        <v>Vikram Bhat</v>
      </c>
      <c r="W128" s="2">
        <v>2</v>
      </c>
      <c r="X128" s="2">
        <v>1651.37</v>
      </c>
      <c r="Y128" s="2">
        <v>20</v>
      </c>
      <c r="Z128" s="2">
        <v>660.55</v>
      </c>
      <c r="AA128" s="2">
        <v>12</v>
      </c>
      <c r="AB128" s="2">
        <v>317.06</v>
      </c>
      <c r="AC128" s="2">
        <v>2959.25</v>
      </c>
      <c r="AD128" s="2">
        <v>2266.54</v>
      </c>
      <c r="AE128" s="2">
        <f t="shared" si="4"/>
        <v>375.65000000000003</v>
      </c>
      <c r="AF128" s="2" t="s">
        <v>35</v>
      </c>
      <c r="AG128" s="42">
        <f>IFERROR(Table2[[#This Row],[Profit]]/Table2[[#This Row],[Sales Amount]],0)</f>
        <v>0.12694094787530624</v>
      </c>
      <c r="AH128" s="2" t="str">
        <f>TRIM(Table2[[#This Row],[Payment Modee]])</f>
        <v>Debit Card</v>
      </c>
      <c r="AI128" s="2" t="s">
        <v>26</v>
      </c>
      <c r="AJ128" s="2" t="s">
        <v>27</v>
      </c>
      <c r="AK128" s="2" t="s">
        <v>607</v>
      </c>
      <c r="AL128" s="16" t="str">
        <f>IF(HOUR(Table2[[#This Row],[Order Time]])&lt;12,"Morning",IF(HOUR(Table2[[#This Row],[Order Time]])&lt;17,"Afternoon",IF(HOUR(Table2[[#This Row],[Order Time]])&lt;21,"Evening","Night")))</f>
        <v>Afternoon</v>
      </c>
      <c r="AM128" s="16" t="s">
        <v>29</v>
      </c>
    </row>
    <row r="129" spans="1:39" x14ac:dyDescent="0.25">
      <c r="A129" s="13" t="s">
        <v>608</v>
      </c>
      <c r="B129" s="4">
        <v>45412</v>
      </c>
      <c r="C129" s="2">
        <f>YEAR(Table2[[#This Row],[Invoice Date]])</f>
        <v>2024</v>
      </c>
      <c r="D129" s="2" t="str">
        <f>TEXT(Table2[[#This Row],[Invoice Date]],"mmm")</f>
        <v>Apr</v>
      </c>
      <c r="E129" s="2" t="str">
        <f>Table2[[#This Row],[Store_ID]]&amp;"-"&amp;Table2[[#This Row],[Year]]&amp;"-"&amp;Table2[[#This Row],[Month]]</f>
        <v>STR094-2024-Apr</v>
      </c>
      <c r="F129" s="2" t="s">
        <v>609</v>
      </c>
      <c r="G129" s="2" t="str">
        <f>_xlfn.XLOOKUP(Table2[[#This Row],[Customer_ID]],Table3[Customer_ID],Table3[Customer Name],"Not Found")</f>
        <v>Pranav Pillai</v>
      </c>
      <c r="H129" s="2" t="str">
        <f>_xlfn.XLOOKUP(Table2[[#This Row],[Customer_ID]],Table3[Customer_ID],Table3[Gender],"Female")</f>
        <v>Male</v>
      </c>
      <c r="I129" s="2" t="str">
        <f>_xlfn.XLOOKUP(Table2[[#This Row],[Customer_ID]],Table3[Customer_ID],Table3[City],"Missing Memebership")</f>
        <v>Mysuru</v>
      </c>
      <c r="J129" s="2" t="str">
        <f>_xlfn.XLOOKUP(Table2[[#This Row],[Customer_ID]],Table3[Customer_ID],Table3[State],"Karnataka")</f>
        <v>Karnataka</v>
      </c>
      <c r="K129" s="2" t="str">
        <f>_xlfn.XLOOKUP(Table2[[#This Row],[Customer_ID]],Table3[Customer_ID],Table3[Membership],"Regular")</f>
        <v>Regular</v>
      </c>
      <c r="L129" s="2" t="s">
        <v>41</v>
      </c>
      <c r="M129" s="2" t="str">
        <f>_xlfn.XLOOKUP(Table2[[#This Row],[Product_ID]],Table4[Product_ID],Table4[Product_Name],"Not Found")</f>
        <v>Westside Georgette Saree White</v>
      </c>
      <c r="N129" s="2" t="str">
        <f>_xlfn.XLOOKUP(Table2[[#This Row],[Product_ID]],Table4[Product_ID],Table4[Category],"Not Found")</f>
        <v>Women Sarees</v>
      </c>
      <c r="O129" s="2" t="str">
        <f>_xlfn.XLOOKUP(Table2[[#This Row],[Product_ID]],Table4[Product_ID],Table4[Subcategory],"Not Found")</f>
        <v>Georgette Saree</v>
      </c>
      <c r="P129" s="2" t="str">
        <f>_xlfn.XLOOKUP(Table2[[#This Row],[Product_ID]],Table4[Product_ID],Table4[Brand],"Missing Brand")</f>
        <v>Westside</v>
      </c>
      <c r="Q129" s="2" t="s">
        <v>610</v>
      </c>
      <c r="R129" s="2" t="str">
        <f>_xlfn.XLOOKUP(Table2[[#This Row],[Store_ID]],Table6[Store_ID],Table6[Store Name],"Not Found")</f>
        <v>TrendMart Kollam Flagship</v>
      </c>
      <c r="S129" s="2">
        <f>_xlfn.XLOOKUP(Table2[[#This Row],[Store_ID]],Table6[Store_ID],Table6[Monthly Target],"Missing Target")</f>
        <v>1200000</v>
      </c>
      <c r="T129" s="2" t="str">
        <f>_xlfn.XLOOKUP(Table2[[#This Row],[Store_ID]],Table6[Store_ID],Table6[Region],"Not Found")</f>
        <v>South Zone 1</v>
      </c>
      <c r="U129" s="2" t="s">
        <v>283</v>
      </c>
      <c r="V129" s="2" t="str">
        <f>_xlfn.XLOOKUP(Table2[[#This Row],[Employee_ID]],Table5[Employee_ID],Table5[Employee Name],"Not Found")</f>
        <v>Priya Balasubramaniam</v>
      </c>
      <c r="W129" s="2">
        <v>2</v>
      </c>
      <c r="X129" s="2">
        <v>3742.88</v>
      </c>
      <c r="Y129" s="2">
        <v>15</v>
      </c>
      <c r="Z129" s="2">
        <v>1122.8599999999999</v>
      </c>
      <c r="AA129" s="2">
        <v>12</v>
      </c>
      <c r="AB129" s="2">
        <v>763.55</v>
      </c>
      <c r="AC129" s="2">
        <v>7126.45</v>
      </c>
      <c r="AD129" s="2">
        <v>5267.12</v>
      </c>
      <c r="AE129" s="2">
        <f t="shared" si="4"/>
        <v>1095.78</v>
      </c>
      <c r="AF129" s="2" t="s">
        <v>69</v>
      </c>
      <c r="AG129" s="42">
        <f>IFERROR(Table2[[#This Row],[Profit]]/Table2[[#This Row],[Sales Amount]],0)</f>
        <v>0.15376239221491766</v>
      </c>
      <c r="AH129" s="2" t="str">
        <f>TRIM(Table2[[#This Row],[Payment Modee]])</f>
        <v>Cash</v>
      </c>
      <c r="AI129" s="2" t="s">
        <v>36</v>
      </c>
      <c r="AJ129" s="2" t="s">
        <v>27</v>
      </c>
      <c r="AK129" s="2" t="s">
        <v>611</v>
      </c>
      <c r="AL129" s="16" t="str">
        <f>IF(HOUR(Table2[[#This Row],[Order Time]])&lt;12,"Morning",IF(HOUR(Table2[[#This Row],[Order Time]])&lt;17,"Afternoon",IF(HOUR(Table2[[#This Row],[Order Time]])&lt;21,"Evening","Night")))</f>
        <v>Afternoon</v>
      </c>
      <c r="AM129" s="16" t="s">
        <v>29</v>
      </c>
    </row>
    <row r="130" spans="1:39" x14ac:dyDescent="0.25">
      <c r="A130" s="13" t="s">
        <v>612</v>
      </c>
      <c r="B130" s="4">
        <v>45546</v>
      </c>
      <c r="C130" s="2">
        <f>YEAR(Table2[[#This Row],[Invoice Date]])</f>
        <v>2024</v>
      </c>
      <c r="D130" s="2" t="str">
        <f>TEXT(Table2[[#This Row],[Invoice Date]],"mmm")</f>
        <v>Sep</v>
      </c>
      <c r="E130" s="2" t="str">
        <f>Table2[[#This Row],[Store_ID]]&amp;"-"&amp;Table2[[#This Row],[Year]]&amp;"-"&amp;Table2[[#This Row],[Month]]</f>
        <v>STR084-2024-Sep</v>
      </c>
      <c r="F130" s="2" t="s">
        <v>468</v>
      </c>
      <c r="G130" s="2" t="str">
        <f>_xlfn.XLOOKUP(Table2[[#This Row],[Customer_ID]],Table3[Customer_ID],Table3[Customer Name],"Not Found")</f>
        <v>Revathi Natarajan</v>
      </c>
      <c r="H130" s="2" t="str">
        <f>_xlfn.XLOOKUP(Table2[[#This Row],[Customer_ID]],Table3[Customer_ID],Table3[Gender],"Female")</f>
        <v>Female</v>
      </c>
      <c r="I130" s="2" t="str">
        <f>_xlfn.XLOOKUP(Table2[[#This Row],[Customer_ID]],Table3[Customer_ID],Table3[City],"Missing Memebership")</f>
        <v>Thoothukudi</v>
      </c>
      <c r="J130" s="2" t="str">
        <f>_xlfn.XLOOKUP(Table2[[#This Row],[Customer_ID]],Table3[Customer_ID],Table3[State],"Karnataka")</f>
        <v>Tamil Nadu</v>
      </c>
      <c r="K130" s="2" t="str">
        <f>_xlfn.XLOOKUP(Table2[[#This Row],[Customer_ID]],Table3[Customer_ID],Table3[Membership],"Regular")</f>
        <v>Silver</v>
      </c>
      <c r="L130" s="2" t="s">
        <v>508</v>
      </c>
      <c r="M130" s="2" t="str">
        <f>_xlfn.XLOOKUP(Table2[[#This Row],[Product_ID]],Table4[Product_ID],Table4[Product_Name],"Not Found")</f>
        <v>Sparx Silk Saree Charcoal</v>
      </c>
      <c r="N130" s="2" t="str">
        <f>_xlfn.XLOOKUP(Table2[[#This Row],[Product_ID]],Table4[Product_ID],Table4[Category],"Not Found")</f>
        <v>Women Sarees</v>
      </c>
      <c r="O130" s="2" t="str">
        <f>_xlfn.XLOOKUP(Table2[[#This Row],[Product_ID]],Table4[Product_ID],Table4[Subcategory],"Not Found")</f>
        <v>Silk Saree</v>
      </c>
      <c r="P130" s="2" t="str">
        <f>_xlfn.XLOOKUP(Table2[[#This Row],[Product_ID]],Table4[Product_ID],Table4[Brand],"Missing Brand")</f>
        <v>Sparx</v>
      </c>
      <c r="Q130" s="2" t="s">
        <v>74</v>
      </c>
      <c r="R130" s="2" t="str">
        <f>_xlfn.XLOOKUP(Table2[[#This Row],[Store_ID]],Table6[Store_ID],Table6[Store Name],"Not Found")</f>
        <v>TrendMart Tirupati High Street</v>
      </c>
      <c r="S130" s="2">
        <f>_xlfn.XLOOKUP(Table2[[#This Row],[Store_ID]],Table6[Store_ID],Table6[Monthly Target],"Missing Target")</f>
        <v>2000000</v>
      </c>
      <c r="T130" s="2" t="str">
        <f>_xlfn.XLOOKUP(Table2[[#This Row],[Store_ID]],Table6[Store_ID],Table6[Region],"Not Found")</f>
        <v>South Zone 3</v>
      </c>
      <c r="U130" s="2" t="s">
        <v>460</v>
      </c>
      <c r="V130" s="2" t="str">
        <f>_xlfn.XLOOKUP(Table2[[#This Row],[Employee_ID]],Table5[Employee_ID],Table5[Employee Name],"Not Found")</f>
        <v>Pranav Reddy</v>
      </c>
      <c r="W130" s="2">
        <v>2</v>
      </c>
      <c r="X130" s="2">
        <v>2578.27</v>
      </c>
      <c r="Y130" s="2">
        <v>30</v>
      </c>
      <c r="Z130" s="2">
        <v>1546.96</v>
      </c>
      <c r="AA130" s="2">
        <v>12</v>
      </c>
      <c r="AB130" s="2">
        <v>433.15</v>
      </c>
      <c r="AC130" s="2">
        <v>4042.73</v>
      </c>
      <c r="AD130" s="2">
        <v>3706.28</v>
      </c>
      <c r="AE130" s="2">
        <f t="shared" si="4"/>
        <v>-96.700000000000159</v>
      </c>
      <c r="AF130" s="2" t="s">
        <v>25</v>
      </c>
      <c r="AG130" s="42">
        <f>IFERROR(Table2[[#This Row],[Profit]]/Table2[[#This Row],[Sales Amount]],0)</f>
        <v>-2.3919480153262809E-2</v>
      </c>
      <c r="AH130" s="2" t="str">
        <f>TRIM(Table2[[#This Row],[Payment Modee]])</f>
        <v>UPI</v>
      </c>
      <c r="AI130" s="2" t="s">
        <v>26</v>
      </c>
      <c r="AJ130" s="2" t="s">
        <v>27</v>
      </c>
      <c r="AK130" s="2" t="s">
        <v>613</v>
      </c>
      <c r="AL130" s="16" t="str">
        <f>IF(HOUR(Table2[[#This Row],[Order Time]])&lt;12,"Morning",IF(HOUR(Table2[[#This Row],[Order Time]])&lt;17,"Afternoon",IF(HOUR(Table2[[#This Row],[Order Time]])&lt;21,"Evening","Night")))</f>
        <v>Afternoon</v>
      </c>
      <c r="AM130" s="16" t="s">
        <v>29</v>
      </c>
    </row>
    <row r="131" spans="1:39" x14ac:dyDescent="0.25">
      <c r="A131" s="13" t="s">
        <v>614</v>
      </c>
      <c r="B131" s="4">
        <v>45713</v>
      </c>
      <c r="C131" s="2">
        <f>YEAR(Table2[[#This Row],[Invoice Date]])</f>
        <v>2025</v>
      </c>
      <c r="D131" s="2" t="str">
        <f>TEXT(Table2[[#This Row],[Invoice Date]],"mmm")</f>
        <v>Feb</v>
      </c>
      <c r="E131" s="2" t="str">
        <f>Table2[[#This Row],[Store_ID]]&amp;"-"&amp;Table2[[#This Row],[Year]]&amp;"-"&amp;Table2[[#This Row],[Month]]</f>
        <v>STR013-2025-Feb</v>
      </c>
      <c r="F131" s="2" t="s">
        <v>615</v>
      </c>
      <c r="G131" s="2" t="str">
        <f>_xlfn.XLOOKUP(Table2[[#This Row],[Customer_ID]],Table3[Customer_ID],Table3[Customer Name],"Not Found")</f>
        <v>Anand Srinivasan</v>
      </c>
      <c r="H131" s="2" t="str">
        <f>_xlfn.XLOOKUP(Table2[[#This Row],[Customer_ID]],Table3[Customer_ID],Table3[Gender],"Female")</f>
        <v>Male</v>
      </c>
      <c r="I131" s="2" t="str">
        <f>_xlfn.XLOOKUP(Table2[[#This Row],[Customer_ID]],Table3[Customer_ID],Table3[City],"Missing Memebership")</f>
        <v>Nellore</v>
      </c>
      <c r="J131" s="2" t="str">
        <f>_xlfn.XLOOKUP(Table2[[#This Row],[Customer_ID]],Table3[Customer_ID],Table3[State],"Karnataka")</f>
        <v>Andhra Pradesh</v>
      </c>
      <c r="K131" s="2" t="str">
        <f>_xlfn.XLOOKUP(Table2[[#This Row],[Customer_ID]],Table3[Customer_ID],Table3[Membership],"Regular")</f>
        <v>Platinum</v>
      </c>
      <c r="L131" s="2" t="s">
        <v>133</v>
      </c>
      <c r="M131" s="2" t="str">
        <f>_xlfn.XLOOKUP(Table2[[#This Row],[Product_ID]],Table4[Product_ID],Table4[Product_Name],"Not Found")</f>
        <v>US Polo Assn Casual Top Sky Blue</v>
      </c>
      <c r="N131" s="2" t="str">
        <f>_xlfn.XLOOKUP(Table2[[#This Row],[Product_ID]],Table4[Product_ID],Table4[Category],"Not Found")</f>
        <v>Women Tops</v>
      </c>
      <c r="O131" s="2" t="str">
        <f>_xlfn.XLOOKUP(Table2[[#This Row],[Product_ID]],Table4[Product_ID],Table4[Subcategory],"Not Found")</f>
        <v>Casual Top</v>
      </c>
      <c r="P131" s="2" t="str">
        <f>_xlfn.XLOOKUP(Table2[[#This Row],[Product_ID]],Table4[Product_ID],Table4[Brand],"Missing Brand")</f>
        <v>US Polo Assn</v>
      </c>
      <c r="Q131" s="2" t="s">
        <v>616</v>
      </c>
      <c r="R131" s="2" t="str">
        <f>_xlfn.XLOOKUP(Table2[[#This Row],[Store_ID]],Table6[Store_ID],Table6[Store Name],"Not Found")</f>
        <v>TrendMart Nizamabad Standard</v>
      </c>
      <c r="S131" s="2">
        <f>_xlfn.XLOOKUP(Table2[[#This Row],[Store_ID]],Table6[Store_ID],Table6[Monthly Target],"Missing Target")</f>
        <v>2500000</v>
      </c>
      <c r="T131" s="2" t="str">
        <f>_xlfn.XLOOKUP(Table2[[#This Row],[Store_ID]],Table6[Store_ID],Table6[Region],"Not Found")</f>
        <v>South Zone 2</v>
      </c>
      <c r="U131" s="2" t="s">
        <v>289</v>
      </c>
      <c r="V131" s="2" t="str">
        <f>_xlfn.XLOOKUP(Table2[[#This Row],[Employee_ID]],Table5[Employee_ID],Table5[Employee Name],"Not Found")</f>
        <v>Anitha Ramachandran</v>
      </c>
      <c r="W131" s="2">
        <v>3</v>
      </c>
      <c r="X131" s="2">
        <v>800.33</v>
      </c>
      <c r="Y131" s="2">
        <v>20</v>
      </c>
      <c r="Z131" s="2">
        <v>480.2</v>
      </c>
      <c r="AA131" s="2">
        <v>5</v>
      </c>
      <c r="AB131" s="2">
        <v>96.04</v>
      </c>
      <c r="AC131" s="2">
        <v>2016.83</v>
      </c>
      <c r="AD131" s="2">
        <v>1604.43</v>
      </c>
      <c r="AE131" s="2">
        <f t="shared" si="4"/>
        <v>316.35999999999984</v>
      </c>
      <c r="AF131" s="2" t="s">
        <v>25</v>
      </c>
      <c r="AG131" s="42">
        <f>IFERROR(Table2[[#This Row],[Profit]]/Table2[[#This Row],[Sales Amount]],0)</f>
        <v>0.15686002290723555</v>
      </c>
      <c r="AH131" s="2" t="str">
        <f>TRIM(Table2[[#This Row],[Payment Modee]])</f>
        <v>UPI</v>
      </c>
      <c r="AI131" s="2" t="s">
        <v>26</v>
      </c>
      <c r="AJ131" s="2" t="s">
        <v>27</v>
      </c>
      <c r="AK131" s="2" t="s">
        <v>617</v>
      </c>
      <c r="AL131" s="16" t="str">
        <f>IF(HOUR(Table2[[#This Row],[Order Time]])&lt;12,"Morning",IF(HOUR(Table2[[#This Row],[Order Time]])&lt;17,"Afternoon",IF(HOUR(Table2[[#This Row],[Order Time]])&lt;21,"Evening","Night")))</f>
        <v>Evening</v>
      </c>
      <c r="AM131" s="16" t="s">
        <v>29</v>
      </c>
    </row>
    <row r="132" spans="1:39" x14ac:dyDescent="0.25">
      <c r="A132" s="13" t="s">
        <v>618</v>
      </c>
      <c r="B132" s="4">
        <v>45504</v>
      </c>
      <c r="C132" s="2">
        <f>YEAR(Table2[[#This Row],[Invoice Date]])</f>
        <v>2024</v>
      </c>
      <c r="D132" s="2" t="str">
        <f>TEXT(Table2[[#This Row],[Invoice Date]],"mmm")</f>
        <v>Jul</v>
      </c>
      <c r="E132" s="2" t="str">
        <f>Table2[[#This Row],[Store_ID]]&amp;"-"&amp;Table2[[#This Row],[Year]]&amp;"-"&amp;Table2[[#This Row],[Month]]</f>
        <v>STR090-2024-Jul</v>
      </c>
      <c r="F132" s="2" t="s">
        <v>619</v>
      </c>
      <c r="G132" s="2" t="str">
        <f>_xlfn.XLOOKUP(Table2[[#This Row],[Customer_ID]],Table3[Customer_ID],Table3[Customer Name],"Not Found")</f>
        <v>Harish Iyengar</v>
      </c>
      <c r="H132" s="2" t="str">
        <f>_xlfn.XLOOKUP(Table2[[#This Row],[Customer_ID]],Table3[Customer_ID],Table3[Gender],"Female")</f>
        <v>Male</v>
      </c>
      <c r="I132" s="2" t="str">
        <f>_xlfn.XLOOKUP(Table2[[#This Row],[Customer_ID]],Table3[Customer_ID],Table3[City],"Missing Memebership")</f>
        <v>Karimnagar</v>
      </c>
      <c r="J132" s="2" t="str">
        <f>_xlfn.XLOOKUP(Table2[[#This Row],[Customer_ID]],Table3[Customer_ID],Table3[State],"Karnataka")</f>
        <v>Telangana</v>
      </c>
      <c r="K132" s="2" t="str">
        <f>_xlfn.XLOOKUP(Table2[[#This Row],[Customer_ID]],Table3[Customer_ID],Table3[Membership],"Regular")</f>
        <v>Gold</v>
      </c>
      <c r="L132" s="2" t="s">
        <v>367</v>
      </c>
      <c r="M132" s="2" t="str">
        <f>_xlfn.XLOOKUP(Table2[[#This Row],[Product_ID]],Table4[Product_ID],Table4[Product_Name],"Not Found")</f>
        <v>Jack &amp; Jones Maxi Dress Maroon</v>
      </c>
      <c r="N132" s="2" t="str">
        <f>_xlfn.XLOOKUP(Table2[[#This Row],[Product_ID]],Table4[Product_ID],Table4[Category],"Not Found")</f>
        <v>Women Dresses</v>
      </c>
      <c r="O132" s="2" t="str">
        <f>_xlfn.XLOOKUP(Table2[[#This Row],[Product_ID]],Table4[Product_ID],Table4[Subcategory],"Not Found")</f>
        <v>Maxi Dress</v>
      </c>
      <c r="P132" s="2" t="str">
        <f>_xlfn.XLOOKUP(Table2[[#This Row],[Product_ID]],Table4[Product_ID],Table4[Brand],"Missing Brand")</f>
        <v>Jack &amp; Jones</v>
      </c>
      <c r="Q132" s="2" t="s">
        <v>273</v>
      </c>
      <c r="R132" s="2" t="str">
        <f>_xlfn.XLOOKUP(Table2[[#This Row],[Store_ID]],Table6[Store_ID],Table6[Store Name],"Not Found")</f>
        <v>TrendMart Kannur Outlet</v>
      </c>
      <c r="S132" s="2">
        <f>_xlfn.XLOOKUP(Table2[[#This Row],[Store_ID]],Table6[Store_ID],Table6[Monthly Target],"Missing Target")</f>
        <v>2500000</v>
      </c>
      <c r="T132" s="2" t="str">
        <f>_xlfn.XLOOKUP(Table2[[#This Row],[Store_ID]],Table6[Store_ID],Table6[Region],"Not Found")</f>
        <v>South Zone 1</v>
      </c>
      <c r="U132" s="2" t="s">
        <v>159</v>
      </c>
      <c r="V132" s="2" t="str">
        <f>_xlfn.XLOOKUP(Table2[[#This Row],[Employee_ID]],Table5[Employee_ID],Table5[Employee Name],"Not Found")</f>
        <v>Venkat Sharma</v>
      </c>
      <c r="W132" s="2">
        <v>4</v>
      </c>
      <c r="X132" s="2">
        <v>852.33</v>
      </c>
      <c r="Y132" s="2">
        <v>30</v>
      </c>
      <c r="Z132" s="2">
        <v>1022.8</v>
      </c>
      <c r="AA132" s="2">
        <v>5</v>
      </c>
      <c r="AB132" s="2">
        <v>119.33</v>
      </c>
      <c r="AC132" s="2">
        <v>2505.85</v>
      </c>
      <c r="AD132" s="2">
        <v>2792.32</v>
      </c>
      <c r="AE132" s="2">
        <f t="shared" si="4"/>
        <v>-405.80000000000024</v>
      </c>
      <c r="AF132" s="2" t="s">
        <v>25</v>
      </c>
      <c r="AG132" s="42">
        <f>IFERROR(Table2[[#This Row],[Profit]]/Table2[[#This Row],[Sales Amount]],0)</f>
        <v>-0.16194105792445687</v>
      </c>
      <c r="AH132" s="2" t="str">
        <f>TRIM(Table2[[#This Row],[Payment Modee]])</f>
        <v>UPI</v>
      </c>
      <c r="AI132" s="2" t="s">
        <v>36</v>
      </c>
      <c r="AJ132" s="2" t="s">
        <v>27</v>
      </c>
      <c r="AK132" s="2" t="s">
        <v>620</v>
      </c>
      <c r="AL132" s="16" t="str">
        <f>IF(HOUR(Table2[[#This Row],[Order Time]])&lt;12,"Morning",IF(HOUR(Table2[[#This Row],[Order Time]])&lt;17,"Afternoon",IF(HOUR(Table2[[#This Row],[Order Time]])&lt;21,"Evening","Night")))</f>
        <v>Evening</v>
      </c>
      <c r="AM132" s="16" t="s">
        <v>29</v>
      </c>
    </row>
    <row r="133" spans="1:39" x14ac:dyDescent="0.25">
      <c r="A133" s="13" t="s">
        <v>621</v>
      </c>
      <c r="B133" s="4">
        <v>45594</v>
      </c>
      <c r="C133" s="2">
        <f>YEAR(Table2[[#This Row],[Invoice Date]])</f>
        <v>2024</v>
      </c>
      <c r="D133" s="2" t="str">
        <f>TEXT(Table2[[#This Row],[Invoice Date]],"mmm")</f>
        <v>Oct</v>
      </c>
      <c r="E133" s="2" t="str">
        <f>Table2[[#This Row],[Store_ID]]&amp;"-"&amp;Table2[[#This Row],[Year]]&amp;"-"&amp;Table2[[#This Row],[Month]]</f>
        <v>STR012-2024-Oct</v>
      </c>
      <c r="F133" s="2" t="s">
        <v>622</v>
      </c>
      <c r="G133" s="2" t="str">
        <f>_xlfn.XLOOKUP(Table2[[#This Row],[Customer_ID]],Table3[Customer_ID],Table3[Customer Name],"Not Found")</f>
        <v>Uday Pillai</v>
      </c>
      <c r="H133" s="2" t="str">
        <f>_xlfn.XLOOKUP(Table2[[#This Row],[Customer_ID]],Table3[Customer_ID],Table3[Gender],"Female")</f>
        <v>Male</v>
      </c>
      <c r="I133" s="2" t="str">
        <f>_xlfn.XLOOKUP(Table2[[#This Row],[Customer_ID]],Table3[Customer_ID],Table3[City],"Missing Memebership")</f>
        <v>Salem</v>
      </c>
      <c r="J133" s="2" t="str">
        <f>_xlfn.XLOOKUP(Table2[[#This Row],[Customer_ID]],Table3[Customer_ID],Table3[State],"Karnataka")</f>
        <v>Tamil Nadu</v>
      </c>
      <c r="K133" s="2" t="str">
        <f>_xlfn.XLOOKUP(Table2[[#This Row],[Customer_ID]],Table3[Customer_ID],Table3[Membership],"Regular")</f>
        <v>Gold</v>
      </c>
      <c r="L133" s="2" t="s">
        <v>623</v>
      </c>
      <c r="M133" s="2" t="str">
        <f>_xlfn.XLOOKUP(Table2[[#This Row],[Product_ID]],Table4[Product_ID],Table4[Product_Name],"Not Found")</f>
        <v>Global Desi Cap Orange</v>
      </c>
      <c r="N133" s="2" t="str">
        <f>_xlfn.XLOOKUP(Table2[[#This Row],[Product_ID]],Table4[Product_ID],Table4[Category],"Not Found")</f>
        <v>Accessories</v>
      </c>
      <c r="O133" s="2" t="str">
        <f>_xlfn.XLOOKUP(Table2[[#This Row],[Product_ID]],Table4[Product_ID],Table4[Subcategory],"Not Found")</f>
        <v>Cap</v>
      </c>
      <c r="P133" s="2" t="str">
        <f>_xlfn.XLOOKUP(Table2[[#This Row],[Product_ID]],Table4[Product_ID],Table4[Brand],"Missing Brand")</f>
        <v>Global Desi</v>
      </c>
      <c r="Q133" s="2" t="s">
        <v>588</v>
      </c>
      <c r="R133" s="2" t="str">
        <f>_xlfn.XLOOKUP(Table2[[#This Row],[Store_ID]],Table6[Store_ID],Table6[Store Name],"Not Found")</f>
        <v>TrendMart Vijayawada Mall Kiosk</v>
      </c>
      <c r="S133" s="2">
        <f>_xlfn.XLOOKUP(Table2[[#This Row],[Store_ID]],Table6[Store_ID],Table6[Monthly Target],"Missing Target")</f>
        <v>2000000</v>
      </c>
      <c r="T133" s="2" t="str">
        <f>_xlfn.XLOOKUP(Table2[[#This Row],[Store_ID]],Table6[Store_ID],Table6[Region],"Not Found")</f>
        <v>South Zone 3</v>
      </c>
      <c r="U133" s="2" t="s">
        <v>68</v>
      </c>
      <c r="V133" s="2" t="str">
        <f>_xlfn.XLOOKUP(Table2[[#This Row],[Employee_ID]],Table5[Employee_ID],Table5[Employee Name],"Not Found")</f>
        <v>Praveen Gupta</v>
      </c>
      <c r="W133" s="2">
        <v>2</v>
      </c>
      <c r="X133" s="2">
        <v>329.78</v>
      </c>
      <c r="Y133" s="2">
        <v>10</v>
      </c>
      <c r="Z133" s="2">
        <v>65.959999999999994</v>
      </c>
      <c r="AA133" s="2">
        <v>5</v>
      </c>
      <c r="AB133" s="2">
        <v>29.68</v>
      </c>
      <c r="AC133" s="2">
        <v>623.28</v>
      </c>
      <c r="AD133" s="2">
        <v>426.78</v>
      </c>
      <c r="AE133" s="2">
        <f t="shared" si="4"/>
        <v>166.82</v>
      </c>
      <c r="AF133" s="2" t="s">
        <v>56</v>
      </c>
      <c r="AG133" s="42">
        <f>IFERROR(Table2[[#This Row],[Profit]]/Table2[[#This Row],[Sales Amount]],0)</f>
        <v>0.26764856886150684</v>
      </c>
      <c r="AH133" s="2" t="str">
        <f>TRIM(Table2[[#This Row],[Payment Modee]])</f>
        <v>Credit Card</v>
      </c>
      <c r="AI133" s="2" t="s">
        <v>26</v>
      </c>
      <c r="AJ133" s="2" t="s">
        <v>27</v>
      </c>
      <c r="AK133" s="2" t="s">
        <v>624</v>
      </c>
      <c r="AL133" s="16" t="str">
        <f>IF(HOUR(Table2[[#This Row],[Order Time]])&lt;12,"Morning",IF(HOUR(Table2[[#This Row],[Order Time]])&lt;17,"Afternoon",IF(HOUR(Table2[[#This Row],[Order Time]])&lt;21,"Evening","Night")))</f>
        <v>Afternoon</v>
      </c>
      <c r="AM133" s="16" t="s">
        <v>29</v>
      </c>
    </row>
    <row r="134" spans="1:39" x14ac:dyDescent="0.25">
      <c r="A134" s="13" t="s">
        <v>625</v>
      </c>
      <c r="B134" s="4">
        <v>45448</v>
      </c>
      <c r="C134" s="2">
        <f>YEAR(Table2[[#This Row],[Invoice Date]])</f>
        <v>2024</v>
      </c>
      <c r="D134" s="2" t="str">
        <f>TEXT(Table2[[#This Row],[Invoice Date]],"mmm")</f>
        <v>Jun</v>
      </c>
      <c r="E134" s="2" t="str">
        <f>Table2[[#This Row],[Store_ID]]&amp;"-"&amp;Table2[[#This Row],[Year]]&amp;"-"&amp;Table2[[#This Row],[Month]]</f>
        <v>STR100-2024-Jun</v>
      </c>
      <c r="F134" s="2" t="s">
        <v>95</v>
      </c>
      <c r="G134" s="2" t="str">
        <f>_xlfn.XLOOKUP(Table2[[#This Row],[Customer_ID]],Table3[Customer_ID],Table3[Customer Name],"Not Found")</f>
        <v>Rahul Gupta</v>
      </c>
      <c r="H134" s="2" t="str">
        <f>_xlfn.XLOOKUP(Table2[[#This Row],[Customer_ID]],Table3[Customer_ID],Table3[Gender],"Female")</f>
        <v>Male</v>
      </c>
      <c r="I134" s="2" t="str">
        <f>_xlfn.XLOOKUP(Table2[[#This Row],[Customer_ID]],Table3[Customer_ID],Table3[City],"Missing Memebership")</f>
        <v>Chennai</v>
      </c>
      <c r="J134" s="2" t="str">
        <f>_xlfn.XLOOKUP(Table2[[#This Row],[Customer_ID]],Table3[Customer_ID],Table3[State],"Karnataka")</f>
        <v>Tamil Nadu</v>
      </c>
      <c r="K134" s="2" t="str">
        <f>_xlfn.XLOOKUP(Table2[[#This Row],[Customer_ID]],Table3[Customer_ID],Table3[Membership],"Regular")</f>
        <v>Silver</v>
      </c>
      <c r="L134" s="2" t="s">
        <v>133</v>
      </c>
      <c r="M134" s="2" t="str">
        <f>_xlfn.XLOOKUP(Table2[[#This Row],[Product_ID]],Table4[Product_ID],Table4[Product_Name],"Not Found")</f>
        <v>US Polo Assn Casual Top Sky Blue</v>
      </c>
      <c r="N134" s="2" t="str">
        <f>_xlfn.XLOOKUP(Table2[[#This Row],[Product_ID]],Table4[Product_ID],Table4[Category],"Not Found")</f>
        <v>Women Tops</v>
      </c>
      <c r="O134" s="2" t="str">
        <f>_xlfn.XLOOKUP(Table2[[#This Row],[Product_ID]],Table4[Product_ID],Table4[Subcategory],"Not Found")</f>
        <v>Casual Top</v>
      </c>
      <c r="P134" s="2" t="str">
        <f>_xlfn.XLOOKUP(Table2[[#This Row],[Product_ID]],Table4[Product_ID],Table4[Brand],"Missing Brand")</f>
        <v>US Polo Assn</v>
      </c>
      <c r="Q134" s="2" t="s">
        <v>364</v>
      </c>
      <c r="R134" s="2" t="str">
        <f>_xlfn.XLOOKUP(Table2[[#This Row],[Store_ID]],Table6[Store_ID],Table6[Store Name],"Not Found")</f>
        <v>TrendMart Hubballi Standard</v>
      </c>
      <c r="S134" s="2">
        <f>_xlfn.XLOOKUP(Table2[[#This Row],[Store_ID]],Table6[Store_ID],Table6[Monthly Target],"Missing Target")</f>
        <v>2500000</v>
      </c>
      <c r="T134" s="2" t="str">
        <f>_xlfn.XLOOKUP(Table2[[#This Row],[Store_ID]],Table6[Store_ID],Table6[Region],"Not Found")</f>
        <v>South Zone 2</v>
      </c>
      <c r="U134" s="2" t="s">
        <v>417</v>
      </c>
      <c r="V134" s="2" t="str">
        <f>_xlfn.XLOOKUP(Table2[[#This Row],[Employee_ID]],Table5[Employee_ID],Table5[Employee Name],"Not Found")</f>
        <v>Arjun Krishnan</v>
      </c>
      <c r="W134" s="2">
        <v>2</v>
      </c>
      <c r="X134" s="2">
        <v>757.28</v>
      </c>
      <c r="Y134" s="2">
        <v>20</v>
      </c>
      <c r="Z134" s="2">
        <v>302.91000000000003</v>
      </c>
      <c r="AA134" s="2">
        <v>5</v>
      </c>
      <c r="AB134" s="2">
        <v>60.58</v>
      </c>
      <c r="AC134" s="2">
        <v>1272.23</v>
      </c>
      <c r="AD134" s="2">
        <v>1069.6199999999999</v>
      </c>
      <c r="AE134" s="2">
        <f t="shared" si="4"/>
        <v>142.03000000000014</v>
      </c>
      <c r="AF134" s="2" t="s">
        <v>35</v>
      </c>
      <c r="AG134" s="42">
        <f>IFERROR(Table2[[#This Row],[Profit]]/Table2[[#This Row],[Sales Amount]],0)</f>
        <v>0.11163861880320393</v>
      </c>
      <c r="AH134" s="2" t="str">
        <f>TRIM(Table2[[#This Row],[Payment Modee]])</f>
        <v>Debit Card</v>
      </c>
      <c r="AI134" s="2" t="s">
        <v>26</v>
      </c>
      <c r="AJ134" s="2" t="s">
        <v>27</v>
      </c>
      <c r="AK134" s="2" t="s">
        <v>626</v>
      </c>
      <c r="AL134" s="16" t="str">
        <f>IF(HOUR(Table2[[#This Row],[Order Time]])&lt;12,"Morning",IF(HOUR(Table2[[#This Row],[Order Time]])&lt;17,"Afternoon",IF(HOUR(Table2[[#This Row],[Order Time]])&lt;21,"Evening","Night")))</f>
        <v>Night</v>
      </c>
      <c r="AM134" s="16" t="s">
        <v>29</v>
      </c>
    </row>
    <row r="135" spans="1:39" x14ac:dyDescent="0.25">
      <c r="A135" s="13" t="s">
        <v>627</v>
      </c>
      <c r="B135" s="4">
        <v>45436</v>
      </c>
      <c r="C135" s="2">
        <f>YEAR(Table2[[#This Row],[Invoice Date]])</f>
        <v>2024</v>
      </c>
      <c r="D135" s="2" t="str">
        <f>TEXT(Table2[[#This Row],[Invoice Date]],"mmm")</f>
        <v>May</v>
      </c>
      <c r="E135" s="2" t="str">
        <f>Table2[[#This Row],[Store_ID]]&amp;"-"&amp;Table2[[#This Row],[Year]]&amp;"-"&amp;Table2[[#This Row],[Month]]</f>
        <v>STR118-2024-May</v>
      </c>
      <c r="F135" s="2" t="s">
        <v>628</v>
      </c>
      <c r="G135" s="2" t="str">
        <f>_xlfn.XLOOKUP(Table2[[#This Row],[Customer_ID]],Table3[Customer_ID],Table3[Customer Name],"Not Found")</f>
        <v>Naveen Bhat</v>
      </c>
      <c r="H135" s="2" t="str">
        <f>_xlfn.XLOOKUP(Table2[[#This Row],[Customer_ID]],Table3[Customer_ID],Table3[Gender],"Female")</f>
        <v>Male</v>
      </c>
      <c r="I135" s="2" t="str">
        <f>_xlfn.XLOOKUP(Table2[[#This Row],[Customer_ID]],Table3[Customer_ID],Table3[City],"Missing Memebership")</f>
        <v>Nizamabad</v>
      </c>
      <c r="J135" s="2" t="str">
        <f>_xlfn.XLOOKUP(Table2[[#This Row],[Customer_ID]],Table3[Customer_ID],Table3[State],"Karnataka")</f>
        <v>Telangana</v>
      </c>
      <c r="K135" s="2" t="str">
        <f>_xlfn.XLOOKUP(Table2[[#This Row],[Customer_ID]],Table3[Customer_ID],Table3[Membership],"Regular")</f>
        <v>Silver</v>
      </c>
      <c r="L135" s="2" t="s">
        <v>629</v>
      </c>
      <c r="M135" s="2" t="str">
        <f>_xlfn.XLOOKUP(Table2[[#This Row],[Product_ID]],Table4[Product_ID],Table4[Product_Name],"Not Found")</f>
        <v>Max Fashion Sherwani White</v>
      </c>
      <c r="N135" s="2" t="str">
        <f>_xlfn.XLOOKUP(Table2[[#This Row],[Product_ID]],Table4[Product_ID],Table4[Category],"Not Found")</f>
        <v>Men Ethnic</v>
      </c>
      <c r="O135" s="2" t="str">
        <f>_xlfn.XLOOKUP(Table2[[#This Row],[Product_ID]],Table4[Product_ID],Table4[Subcategory],"Not Found")</f>
        <v>Sherwani</v>
      </c>
      <c r="P135" s="2" t="str">
        <f>_xlfn.XLOOKUP(Table2[[#This Row],[Product_ID]],Table4[Product_ID],Table4[Brand],"Missing Brand")</f>
        <v>Max Fashion</v>
      </c>
      <c r="Q135" s="2" t="s">
        <v>630</v>
      </c>
      <c r="R135" s="2" t="str">
        <f>_xlfn.XLOOKUP(Table2[[#This Row],[Store_ID]],Table6[Store_ID],Table6[Store Name],"Not Found")</f>
        <v>TrendMart Nellore Mall Kiosk</v>
      </c>
      <c r="S135" s="2">
        <f>_xlfn.XLOOKUP(Table2[[#This Row],[Store_ID]],Table6[Store_ID],Table6[Monthly Target],"Missing Target")</f>
        <v>1000000</v>
      </c>
      <c r="T135" s="2" t="str">
        <f>_xlfn.XLOOKUP(Table2[[#This Row],[Store_ID]],Table6[Store_ID],Table6[Region],"Not Found")</f>
        <v>South Zone 3</v>
      </c>
      <c r="U135" s="2" t="s">
        <v>400</v>
      </c>
      <c r="V135" s="2" t="str">
        <f>_xlfn.XLOOKUP(Table2[[#This Row],[Employee_ID]],Table5[Employee_ID],Table5[Employee Name],"Not Found")</f>
        <v>Anil Reddy</v>
      </c>
      <c r="W135" s="2">
        <v>1</v>
      </c>
      <c r="X135" s="2">
        <v>2350.16</v>
      </c>
      <c r="Y135" s="2">
        <v>25</v>
      </c>
      <c r="Z135" s="2">
        <v>587.54</v>
      </c>
      <c r="AA135" s="2">
        <v>12</v>
      </c>
      <c r="AB135" s="2">
        <v>211.51</v>
      </c>
      <c r="AC135" s="2">
        <v>1974.13</v>
      </c>
      <c r="AD135" s="2">
        <v>1551.42</v>
      </c>
      <c r="AE135" s="2">
        <f t="shared" si="4"/>
        <v>211.20000000000005</v>
      </c>
      <c r="AF135" s="2" t="s">
        <v>25</v>
      </c>
      <c r="AG135" s="42">
        <f>IFERROR(Table2[[#This Row],[Profit]]/Table2[[#This Row],[Sales Amount]],0)</f>
        <v>0.1069838359175941</v>
      </c>
      <c r="AH135" s="2" t="str">
        <f>TRIM(Table2[[#This Row],[Payment Modee]])</f>
        <v>UPI</v>
      </c>
      <c r="AI135" s="2" t="s">
        <v>26</v>
      </c>
      <c r="AJ135" s="2" t="s">
        <v>27</v>
      </c>
      <c r="AK135" s="2" t="s">
        <v>529</v>
      </c>
      <c r="AL135" s="16" t="str">
        <f>IF(HOUR(Table2[[#This Row],[Order Time]])&lt;12,"Morning",IF(HOUR(Table2[[#This Row],[Order Time]])&lt;17,"Afternoon",IF(HOUR(Table2[[#This Row],[Order Time]])&lt;21,"Evening","Night")))</f>
        <v>Afternoon</v>
      </c>
      <c r="AM135" s="16" t="s">
        <v>29</v>
      </c>
    </row>
    <row r="136" spans="1:39" x14ac:dyDescent="0.25">
      <c r="A136" s="13" t="s">
        <v>631</v>
      </c>
      <c r="B136" s="4">
        <v>45592</v>
      </c>
      <c r="C136" s="2">
        <f>YEAR(Table2[[#This Row],[Invoice Date]])</f>
        <v>2024</v>
      </c>
      <c r="D136" s="2" t="str">
        <f>TEXT(Table2[[#This Row],[Invoice Date]],"mmm")</f>
        <v>Oct</v>
      </c>
      <c r="E136" s="2" t="str">
        <f>Table2[[#This Row],[Store_ID]]&amp;"-"&amp;Table2[[#This Row],[Year]]&amp;"-"&amp;Table2[[#This Row],[Month]]</f>
        <v>STR090-2024-Oct</v>
      </c>
      <c r="F136" s="2" t="s">
        <v>632</v>
      </c>
      <c r="G136" s="2" t="str">
        <f>_xlfn.XLOOKUP(Table2[[#This Row],[Customer_ID]],Table3[Customer_ID],Table3[Customer Name],"Not Found")</f>
        <v>Gayathri Gowda</v>
      </c>
      <c r="H136" s="2" t="str">
        <f>_xlfn.XLOOKUP(Table2[[#This Row],[Customer_ID]],Table3[Customer_ID],Table3[Gender],"Female")</f>
        <v>Female</v>
      </c>
      <c r="I136" s="2" t="str">
        <f>_xlfn.XLOOKUP(Table2[[#This Row],[Customer_ID]],Table3[Customer_ID],Table3[City],"Missing Memebership")</f>
        <v>Vellore</v>
      </c>
      <c r="J136" s="2" t="str">
        <f>_xlfn.XLOOKUP(Table2[[#This Row],[Customer_ID]],Table3[Customer_ID],Table3[State],"Karnataka")</f>
        <v>Tamil Nadu</v>
      </c>
      <c r="K136" s="2" t="str">
        <f>_xlfn.XLOOKUP(Table2[[#This Row],[Customer_ID]],Table3[Customer_ID],Table3[Membership],"Regular")</f>
        <v>Silver</v>
      </c>
      <c r="L136" s="2" t="s">
        <v>90</v>
      </c>
      <c r="M136" s="2" t="str">
        <f>_xlfn.XLOOKUP(Table2[[#This Row],[Product_ID]],Table4[Product_ID],Table4[Product_Name],"Not Found")</f>
        <v>Nike Shirt Dress Peach</v>
      </c>
      <c r="N136" s="2" t="str">
        <f>_xlfn.XLOOKUP(Table2[[#This Row],[Product_ID]],Table4[Product_ID],Table4[Category],"Not Found")</f>
        <v>Women Dresses</v>
      </c>
      <c r="O136" s="2" t="str">
        <f>_xlfn.XLOOKUP(Table2[[#This Row],[Product_ID]],Table4[Product_ID],Table4[Subcategory],"Not Found")</f>
        <v>Shirt Dress</v>
      </c>
      <c r="P136" s="2" t="str">
        <f>_xlfn.XLOOKUP(Table2[[#This Row],[Product_ID]],Table4[Product_ID],Table4[Brand],"Missing Brand")</f>
        <v>Nike</v>
      </c>
      <c r="Q136" s="2" t="s">
        <v>273</v>
      </c>
      <c r="R136" s="2" t="str">
        <f>_xlfn.XLOOKUP(Table2[[#This Row],[Store_ID]],Table6[Store_ID],Table6[Store Name],"Not Found")</f>
        <v>TrendMart Kannur Outlet</v>
      </c>
      <c r="S136" s="2">
        <f>_xlfn.XLOOKUP(Table2[[#This Row],[Store_ID]],Table6[Store_ID],Table6[Monthly Target],"Missing Target")</f>
        <v>2500000</v>
      </c>
      <c r="T136" s="2" t="str">
        <f>_xlfn.XLOOKUP(Table2[[#This Row],[Store_ID]],Table6[Store_ID],Table6[Region],"Not Found")</f>
        <v>South Zone 1</v>
      </c>
      <c r="U136" s="2" t="s">
        <v>400</v>
      </c>
      <c r="V136" s="2" t="str">
        <f>_xlfn.XLOOKUP(Table2[[#This Row],[Employee_ID]],Table5[Employee_ID],Table5[Employee Name],"Not Found")</f>
        <v>Anil Reddy</v>
      </c>
      <c r="W136" s="2">
        <v>1</v>
      </c>
      <c r="X136" s="2">
        <v>1970.89</v>
      </c>
      <c r="Y136" s="2">
        <v>10</v>
      </c>
      <c r="Z136" s="2">
        <v>197.09</v>
      </c>
      <c r="AA136" s="2">
        <v>12</v>
      </c>
      <c r="AB136" s="2">
        <v>212.86</v>
      </c>
      <c r="AC136" s="2">
        <v>1986.66</v>
      </c>
      <c r="AD136" s="2">
        <v>1399.85</v>
      </c>
      <c r="AE136" s="2">
        <f t="shared" si="4"/>
        <v>373.95000000000016</v>
      </c>
      <c r="AF136" s="2" t="s">
        <v>35</v>
      </c>
      <c r="AG136" s="42">
        <f>IFERROR(Table2[[#This Row],[Profit]]/Table2[[#This Row],[Sales Amount]],0)</f>
        <v>0.18823049741777664</v>
      </c>
      <c r="AH136" s="2" t="str">
        <f>TRIM(Table2[[#This Row],[Payment Modee]])</f>
        <v>Debit Card</v>
      </c>
      <c r="AI136" s="2" t="s">
        <v>36</v>
      </c>
      <c r="AJ136" s="2" t="s">
        <v>27</v>
      </c>
      <c r="AK136" s="2" t="s">
        <v>290</v>
      </c>
      <c r="AL136" s="16" t="str">
        <f>IF(HOUR(Table2[[#This Row],[Order Time]])&lt;12,"Morning",IF(HOUR(Table2[[#This Row],[Order Time]])&lt;17,"Afternoon",IF(HOUR(Table2[[#This Row],[Order Time]])&lt;21,"Evening","Night")))</f>
        <v>Evening</v>
      </c>
      <c r="AM136" s="16" t="s">
        <v>38</v>
      </c>
    </row>
    <row r="137" spans="1:39" x14ac:dyDescent="0.25">
      <c r="A137" s="13" t="s">
        <v>633</v>
      </c>
      <c r="B137" s="4">
        <v>45618</v>
      </c>
      <c r="C137" s="2">
        <f>YEAR(Table2[[#This Row],[Invoice Date]])</f>
        <v>2024</v>
      </c>
      <c r="D137" s="2" t="str">
        <f>TEXT(Table2[[#This Row],[Invoice Date]],"mmm")</f>
        <v>Nov</v>
      </c>
      <c r="E137" s="2" t="str">
        <f>Table2[[#This Row],[Store_ID]]&amp;"-"&amp;Table2[[#This Row],[Year]]&amp;"-"&amp;Table2[[#This Row],[Month]]</f>
        <v>STR036-2024-Nov</v>
      </c>
      <c r="F137" s="2" t="s">
        <v>300</v>
      </c>
      <c r="G137" s="2" t="str">
        <f>_xlfn.XLOOKUP(Table2[[#This Row],[Customer_ID]],Table3[Customer_ID],Table3[Customer Name],"Not Found")</f>
        <v>Yashoda Menon</v>
      </c>
      <c r="H137" s="2" t="str">
        <f>_xlfn.XLOOKUP(Table2[[#This Row],[Customer_ID]],Table3[Customer_ID],Table3[Gender],"Female")</f>
        <v>FEMALE</v>
      </c>
      <c r="I137" s="2" t="str">
        <f>_xlfn.XLOOKUP(Table2[[#This Row],[Customer_ID]],Table3[Customer_ID],Table3[City],"Missing Memebership")</f>
        <v>Kollam</v>
      </c>
      <c r="J137" s="2" t="str">
        <f>_xlfn.XLOOKUP(Table2[[#This Row],[Customer_ID]],Table3[Customer_ID],Table3[State],"Karnataka")</f>
        <v>Kerala</v>
      </c>
      <c r="K137" s="2" t="str">
        <f>_xlfn.XLOOKUP(Table2[[#This Row],[Customer_ID]],Table3[Customer_ID],Table3[Membership],"Regular")</f>
        <v>Regular</v>
      </c>
      <c r="L137" s="2" t="s">
        <v>169</v>
      </c>
      <c r="M137" s="2" t="str">
        <f>_xlfn.XLOOKUP(Table2[[#This Row],[Product_ID]],Table4[Product_ID],Table4[Product_Name],"Not Found")</f>
        <v>Global Desi Kids Shorts Charcoal</v>
      </c>
      <c r="N137" s="2" t="str">
        <f>_xlfn.XLOOKUP(Table2[[#This Row],[Product_ID]],Table4[Product_ID],Table4[Category],"Not Found")</f>
        <v>Kids Wear</v>
      </c>
      <c r="O137" s="2" t="str">
        <f>_xlfn.XLOOKUP(Table2[[#This Row],[Product_ID]],Table4[Product_ID],Table4[Subcategory],"Not Found")</f>
        <v>Kids Shorts</v>
      </c>
      <c r="P137" s="2" t="str">
        <f>_xlfn.XLOOKUP(Table2[[#This Row],[Product_ID]],Table4[Product_ID],Table4[Brand],"Missing Brand")</f>
        <v>Global Desi</v>
      </c>
      <c r="Q137" s="2" t="s">
        <v>634</v>
      </c>
      <c r="R137" s="2" t="str">
        <f>_xlfn.XLOOKUP(Table2[[#This Row],[Store_ID]],Table6[Store_ID],Table6[Store Name],"Not Found")</f>
        <v>TrendMart Thiruvananthapuram Outlet</v>
      </c>
      <c r="S137" s="2">
        <f>_xlfn.XLOOKUP(Table2[[#This Row],[Store_ID]],Table6[Store_ID],Table6[Monthly Target],"Missing Target")</f>
        <v>1000000</v>
      </c>
      <c r="T137" s="2" t="str">
        <f>_xlfn.XLOOKUP(Table2[[#This Row],[Store_ID]],Table6[Store_ID],Table6[Region],"Not Found")</f>
        <v>South Zone 1</v>
      </c>
      <c r="U137" s="2" t="s">
        <v>170</v>
      </c>
      <c r="V137" s="2" t="str">
        <f>_xlfn.XLOOKUP(Table2[[#This Row],[Employee_ID]],Table5[Employee_ID],Table5[Employee Name],"Not Found")</f>
        <v>Ishwarya Shetty</v>
      </c>
      <c r="W137" s="2">
        <v>4</v>
      </c>
      <c r="X137" s="2">
        <v>704.13</v>
      </c>
      <c r="Y137" s="2">
        <v>0</v>
      </c>
      <c r="Z137" s="2">
        <v>0</v>
      </c>
      <c r="AA137" s="2">
        <v>5</v>
      </c>
      <c r="AB137" s="2">
        <v>140.83000000000001</v>
      </c>
      <c r="AC137" s="2">
        <v>2957.35</v>
      </c>
      <c r="AD137" s="2">
        <v>1997.24</v>
      </c>
      <c r="AE137" s="2">
        <f t="shared" si="4"/>
        <v>819.27999999999986</v>
      </c>
      <c r="AF137" s="2" t="s">
        <v>56</v>
      </c>
      <c r="AG137" s="42">
        <f>IFERROR(Table2[[#This Row],[Profit]]/Table2[[#This Row],[Sales Amount]],0)</f>
        <v>0.27703180212014128</v>
      </c>
      <c r="AH137" s="2" t="str">
        <f>TRIM(Table2[[#This Row],[Payment Modee]])</f>
        <v>Credit Card</v>
      </c>
      <c r="AI137" s="2" t="s">
        <v>26</v>
      </c>
      <c r="AJ137" s="2" t="s">
        <v>27</v>
      </c>
      <c r="AK137" s="2" t="s">
        <v>221</v>
      </c>
      <c r="AL137" s="16" t="str">
        <f>IF(HOUR(Table2[[#This Row],[Order Time]])&lt;12,"Morning",IF(HOUR(Table2[[#This Row],[Order Time]])&lt;17,"Afternoon",IF(HOUR(Table2[[#This Row],[Order Time]])&lt;21,"Evening","Night")))</f>
        <v>Afternoon</v>
      </c>
      <c r="AM137" s="16" t="s">
        <v>29</v>
      </c>
    </row>
    <row r="138" spans="1:39" x14ac:dyDescent="0.25">
      <c r="A138" s="13" t="s">
        <v>635</v>
      </c>
      <c r="B138" s="4">
        <v>45567</v>
      </c>
      <c r="C138" s="2">
        <f>YEAR(Table2[[#This Row],[Invoice Date]])</f>
        <v>2024</v>
      </c>
      <c r="D138" s="2" t="str">
        <f>TEXT(Table2[[#This Row],[Invoice Date]],"mmm")</f>
        <v>Oct</v>
      </c>
      <c r="E138" s="2" t="str">
        <f>Table2[[#This Row],[Store_ID]]&amp;"-"&amp;Table2[[#This Row],[Year]]&amp;"-"&amp;Table2[[#This Row],[Month]]</f>
        <v>STR094-2024-Oct</v>
      </c>
      <c r="F138" s="2" t="s">
        <v>636</v>
      </c>
      <c r="G138" s="2" t="str">
        <f>_xlfn.XLOOKUP(Table2[[#This Row],[Customer_ID]],Table3[Customer_ID],Table3[Customer Name],"Not Found")</f>
        <v>Chandrika Gowda</v>
      </c>
      <c r="H138" s="2" t="str">
        <f>_xlfn.XLOOKUP(Table2[[#This Row],[Customer_ID]],Table3[Customer_ID],Table3[Gender],"Female")</f>
        <v>Female</v>
      </c>
      <c r="I138" s="2" t="str">
        <f>_xlfn.XLOOKUP(Table2[[#This Row],[Customer_ID]],Table3[Customer_ID],Table3[City],"Missing Memebership")</f>
        <v>Tiruchirappalli</v>
      </c>
      <c r="J138" s="2" t="str">
        <f>_xlfn.XLOOKUP(Table2[[#This Row],[Customer_ID]],Table3[Customer_ID],Table3[State],"Karnataka")</f>
        <v>Tamil Nadu</v>
      </c>
      <c r="K138" s="2" t="str">
        <f>_xlfn.XLOOKUP(Table2[[#This Row],[Customer_ID]],Table3[Customer_ID],Table3[Membership],"Regular")</f>
        <v>Gold</v>
      </c>
      <c r="L138" s="2" t="s">
        <v>637</v>
      </c>
      <c r="M138" s="2" t="str">
        <f>_xlfn.XLOOKUP(Table2[[#This Row],[Product_ID]],Table4[Product_ID],Table4[Product_Name],"Not Found")</f>
        <v>Kalyan Silks Shirt Dress Maroon</v>
      </c>
      <c r="N138" s="2" t="str">
        <f>_xlfn.XLOOKUP(Table2[[#This Row],[Product_ID]],Table4[Product_ID],Table4[Category],"Not Found")</f>
        <v>Women Dresses</v>
      </c>
      <c r="O138" s="2" t="str">
        <f>_xlfn.XLOOKUP(Table2[[#This Row],[Product_ID]],Table4[Product_ID],Table4[Subcategory],"Not Found")</f>
        <v>Shirt Dress</v>
      </c>
      <c r="P138" s="2" t="str">
        <f>_xlfn.XLOOKUP(Table2[[#This Row],[Product_ID]],Table4[Product_ID],Table4[Brand],"Missing Brand")</f>
        <v>Kalyan Silks</v>
      </c>
      <c r="Q138" s="2" t="s">
        <v>610</v>
      </c>
      <c r="R138" s="2" t="str">
        <f>_xlfn.XLOOKUP(Table2[[#This Row],[Store_ID]],Table6[Store_ID],Table6[Store Name],"Not Found")</f>
        <v>TrendMart Kollam Flagship</v>
      </c>
      <c r="S138" s="2">
        <f>_xlfn.XLOOKUP(Table2[[#This Row],[Store_ID]],Table6[Store_ID],Table6[Monthly Target],"Missing Target")</f>
        <v>1200000</v>
      </c>
      <c r="T138" s="2" t="str">
        <f>_xlfn.XLOOKUP(Table2[[#This Row],[Store_ID]],Table6[Store_ID],Table6[Region],"Not Found")</f>
        <v>South Zone 1</v>
      </c>
      <c r="U138" s="2" t="s">
        <v>294</v>
      </c>
      <c r="V138" s="2" t="str">
        <f>_xlfn.XLOOKUP(Table2[[#This Row],[Employee_ID]],Table5[Employee_ID],Table5[Employee Name],"Not Found")</f>
        <v>Chitra Chettiar</v>
      </c>
      <c r="W138" s="2">
        <v>3</v>
      </c>
      <c r="X138" s="2">
        <v>1145.52</v>
      </c>
      <c r="Y138" s="2">
        <v>10</v>
      </c>
      <c r="Z138" s="2">
        <v>343.66</v>
      </c>
      <c r="AA138" s="2">
        <v>12</v>
      </c>
      <c r="AB138" s="2">
        <v>371.15</v>
      </c>
      <c r="AC138" s="2">
        <v>3464.05</v>
      </c>
      <c r="AD138" s="2">
        <v>2525.5500000000002</v>
      </c>
      <c r="AE138" s="2">
        <f t="shared" ref="AE138:AE143" si="5">(AC138-AD138-AB138)</f>
        <v>567.35</v>
      </c>
      <c r="AF138" s="2" t="s">
        <v>25</v>
      </c>
      <c r="AG138" s="42">
        <f>IFERROR(Table2[[#This Row],[Profit]]/Table2[[#This Row],[Sales Amount]],0)</f>
        <v>0.16378227796942885</v>
      </c>
      <c r="AH138" s="2" t="str">
        <f>TRIM(Table2[[#This Row],[Payment Modee]])</f>
        <v>UPI</v>
      </c>
      <c r="AI138" s="2" t="s">
        <v>26</v>
      </c>
      <c r="AJ138" s="2" t="s">
        <v>27</v>
      </c>
      <c r="AK138" s="2" t="s">
        <v>638</v>
      </c>
      <c r="AL138" s="16" t="str">
        <f>IF(HOUR(Table2[[#This Row],[Order Time]])&lt;12,"Morning",IF(HOUR(Table2[[#This Row],[Order Time]])&lt;17,"Afternoon",IF(HOUR(Table2[[#This Row],[Order Time]])&lt;21,"Evening","Night")))</f>
        <v>Morning</v>
      </c>
      <c r="AM138" s="16" t="s">
        <v>29</v>
      </c>
    </row>
    <row r="139" spans="1:39" x14ac:dyDescent="0.25">
      <c r="A139" s="13" t="s">
        <v>639</v>
      </c>
      <c r="B139" s="4">
        <v>45482</v>
      </c>
      <c r="C139" s="2">
        <f>YEAR(Table2[[#This Row],[Invoice Date]])</f>
        <v>2024</v>
      </c>
      <c r="D139" s="2" t="str">
        <f>TEXT(Table2[[#This Row],[Invoice Date]],"mmm")</f>
        <v>Jul</v>
      </c>
      <c r="E139" s="2" t="str">
        <f>Table2[[#This Row],[Store_ID]]&amp;"-"&amp;Table2[[#This Row],[Year]]&amp;"-"&amp;Table2[[#This Row],[Month]]</f>
        <v>STR079-2024-Jul</v>
      </c>
      <c r="F139" s="2" t="s">
        <v>212</v>
      </c>
      <c r="G139" s="2" t="str">
        <f>_xlfn.XLOOKUP(Table2[[#This Row],[Customer_ID]],Table3[Customer_ID],Table3[Customer Name],"Not Found")</f>
        <v>Hemanth Pillai</v>
      </c>
      <c r="H139" s="2" t="str">
        <f>_xlfn.XLOOKUP(Table2[[#This Row],[Customer_ID]],Table3[Customer_ID],Table3[Gender],"Female")</f>
        <v>Male</v>
      </c>
      <c r="I139" s="2" t="str">
        <f>_xlfn.XLOOKUP(Table2[[#This Row],[Customer_ID]],Table3[Customer_ID],Table3[City],"Missing Memebership")</f>
        <v>Bengaluru</v>
      </c>
      <c r="J139" s="2" t="str">
        <f>_xlfn.XLOOKUP(Table2[[#This Row],[Customer_ID]],Table3[Customer_ID],Table3[State],"Karnataka")</f>
        <v>Karnataka</v>
      </c>
      <c r="K139" s="2" t="str">
        <f>_xlfn.XLOOKUP(Table2[[#This Row],[Customer_ID]],Table3[Customer_ID],Table3[Membership],"Regular")</f>
        <v>Platinum</v>
      </c>
      <c r="L139" s="2" t="s">
        <v>640</v>
      </c>
      <c r="M139" s="2" t="str">
        <f>_xlfn.XLOOKUP(Table2[[#This Row],[Product_ID]],Table4[Product_ID],Table4[Product_Name],"Not Found")</f>
        <v>Numero Uno Leather Wallet Wine</v>
      </c>
      <c r="N139" s="2" t="str">
        <f>_xlfn.XLOOKUP(Table2[[#This Row],[Product_ID]],Table4[Product_ID],Table4[Category],"Not Found")</f>
        <v>Wallets</v>
      </c>
      <c r="O139" s="2" t="str">
        <f>_xlfn.XLOOKUP(Table2[[#This Row],[Product_ID]],Table4[Product_ID],Table4[Subcategory],"Not Found")</f>
        <v>Leather Wallet</v>
      </c>
      <c r="P139" s="2" t="str">
        <f>_xlfn.XLOOKUP(Table2[[#This Row],[Product_ID]],Table4[Product_ID],Table4[Brand],"Missing Brand")</f>
        <v>Numero Uno</v>
      </c>
      <c r="Q139" s="2" t="s">
        <v>641</v>
      </c>
      <c r="R139" s="2" t="str">
        <f>_xlfn.XLOOKUP(Table2[[#This Row],[Store_ID]],Table6[Store_ID],Table6[Store Name],"Not Found")</f>
        <v>TrendMart Dindigul High Street</v>
      </c>
      <c r="S139" s="2">
        <f>_xlfn.XLOOKUP(Table2[[#This Row],[Store_ID]],Table6[Store_ID],Table6[Monthly Target],"Missing Target")</f>
        <v>2500000</v>
      </c>
      <c r="T139" s="2" t="str">
        <f>_xlfn.XLOOKUP(Table2[[#This Row],[Store_ID]],Table6[Store_ID],Table6[Region],"Not Found")</f>
        <v>South Zone 1</v>
      </c>
      <c r="U139" s="2" t="s">
        <v>102</v>
      </c>
      <c r="V139" s="2" t="str">
        <f>_xlfn.XLOOKUP(Table2[[#This Row],[Employee_ID]],Table5[Employee_ID],Table5[Employee Name],"Not Found")</f>
        <v>Chandra Reddy</v>
      </c>
      <c r="W139" s="2">
        <v>1</v>
      </c>
      <c r="X139" s="2">
        <v>1303.31</v>
      </c>
      <c r="Y139" s="2">
        <v>0</v>
      </c>
      <c r="Z139" s="2">
        <v>0</v>
      </c>
      <c r="AA139" s="2">
        <v>12</v>
      </c>
      <c r="AB139" s="2">
        <v>156.4</v>
      </c>
      <c r="AC139" s="2">
        <v>1459.71</v>
      </c>
      <c r="AD139" s="2">
        <v>939.13</v>
      </c>
      <c r="AE139" s="2">
        <f t="shared" si="5"/>
        <v>364.18000000000006</v>
      </c>
      <c r="AF139" s="2" t="s">
        <v>25</v>
      </c>
      <c r="AG139" s="42">
        <f>IFERROR(Table2[[#This Row],[Profit]]/Table2[[#This Row],[Sales Amount]],0)</f>
        <v>0.2494879119825171</v>
      </c>
      <c r="AH139" s="2" t="str">
        <f>TRIM(Table2[[#This Row],[Payment Modee]])</f>
        <v>UPI</v>
      </c>
      <c r="AI139" s="2" t="s">
        <v>26</v>
      </c>
      <c r="AJ139" s="2" t="s">
        <v>27</v>
      </c>
      <c r="AK139" s="2" t="s">
        <v>642</v>
      </c>
      <c r="AL139" s="16" t="str">
        <f>IF(HOUR(Table2[[#This Row],[Order Time]])&lt;12,"Morning",IF(HOUR(Table2[[#This Row],[Order Time]])&lt;17,"Afternoon",IF(HOUR(Table2[[#This Row],[Order Time]])&lt;21,"Evening","Night")))</f>
        <v>Night</v>
      </c>
      <c r="AM139" s="16" t="s">
        <v>29</v>
      </c>
    </row>
    <row r="140" spans="1:39" x14ac:dyDescent="0.25">
      <c r="A140" s="13" t="s">
        <v>643</v>
      </c>
      <c r="B140" s="4">
        <v>45385</v>
      </c>
      <c r="C140" s="2">
        <f>YEAR(Table2[[#This Row],[Invoice Date]])</f>
        <v>2024</v>
      </c>
      <c r="D140" s="2" t="str">
        <f>TEXT(Table2[[#This Row],[Invoice Date]],"mmm")</f>
        <v>Apr</v>
      </c>
      <c r="E140" s="2" t="str">
        <f>Table2[[#This Row],[Store_ID]]&amp;"-"&amp;Table2[[#This Row],[Year]]&amp;"-"&amp;Table2[[#This Row],[Month]]</f>
        <v>STR009-2024-Apr</v>
      </c>
      <c r="F140" s="2" t="s">
        <v>644</v>
      </c>
      <c r="G140" s="2" t="str">
        <f>_xlfn.XLOOKUP(Table2[[#This Row],[Customer_ID]],Table3[Customer_ID],Table3[Customer Name],"Not Found")</f>
        <v>Thiru Chandran</v>
      </c>
      <c r="H140" s="2" t="str">
        <f>_xlfn.XLOOKUP(Table2[[#This Row],[Customer_ID]],Table3[Customer_ID],Table3[Gender],"Female")</f>
        <v>Male</v>
      </c>
      <c r="I140" s="2" t="str">
        <f>_xlfn.XLOOKUP(Table2[[#This Row],[Customer_ID]],Table3[Customer_ID],Table3[City],"Missing Memebership")</f>
        <v>Nizamabad</v>
      </c>
      <c r="J140" s="2" t="str">
        <f>_xlfn.XLOOKUP(Table2[[#This Row],[Customer_ID]],Table3[Customer_ID],Table3[State],"Karnataka")</f>
        <v>Telangana</v>
      </c>
      <c r="K140" s="2" t="str">
        <f>_xlfn.XLOOKUP(Table2[[#This Row],[Customer_ID]],Table3[Customer_ID],Table3[Membership],"Regular")</f>
        <v>Regular</v>
      </c>
      <c r="L140" s="2" t="s">
        <v>645</v>
      </c>
      <c r="M140" s="2" t="str">
        <f>_xlfn.XLOOKUP(Table2[[#This Row],[Product_ID]],Table4[Product_ID],Table4[Product_Name],"Not Found")</f>
        <v>Peter England Crop Top Green</v>
      </c>
      <c r="N140" s="2" t="str">
        <f>_xlfn.XLOOKUP(Table2[[#This Row],[Product_ID]],Table4[Product_ID],Table4[Category],"Not Found")</f>
        <v>Women Tops</v>
      </c>
      <c r="O140" s="2" t="str">
        <f>_xlfn.XLOOKUP(Table2[[#This Row],[Product_ID]],Table4[Product_ID],Table4[Subcategory],"Not Found")</f>
        <v>Crop Top</v>
      </c>
      <c r="P140" s="2" t="str">
        <f>_xlfn.XLOOKUP(Table2[[#This Row],[Product_ID]],Table4[Product_ID],Table4[Brand],"Missing Brand")</f>
        <v>Peter England</v>
      </c>
      <c r="Q140" s="2" t="s">
        <v>520</v>
      </c>
      <c r="R140" s="2" t="str">
        <f>_xlfn.XLOOKUP(Table2[[#This Row],[Store_ID]],Table6[Store_ID],Table6[Store Name],"Not Found")</f>
        <v>TrendMart Thrissur High Street</v>
      </c>
      <c r="S140" s="2">
        <f>_xlfn.XLOOKUP(Table2[[#This Row],[Store_ID]],Table6[Store_ID],Table6[Monthly Target],"Missing Target")</f>
        <v>2500000</v>
      </c>
      <c r="T140" s="2" t="str">
        <f>_xlfn.XLOOKUP(Table2[[#This Row],[Store_ID]],Table6[Store_ID],Table6[Region],"Not Found")</f>
        <v>South Zone 1</v>
      </c>
      <c r="U140" s="2" t="s">
        <v>482</v>
      </c>
      <c r="V140" s="2" t="str">
        <f>_xlfn.XLOOKUP(Table2[[#This Row],[Employee_ID]],Table5[Employee_ID],Table5[Employee Name],"Not Found")</f>
        <v>Swathi Achari</v>
      </c>
      <c r="W140" s="2">
        <v>1</v>
      </c>
      <c r="X140" s="2">
        <v>708.97</v>
      </c>
      <c r="Y140" s="2">
        <v>10</v>
      </c>
      <c r="Z140" s="2">
        <v>70.900000000000006</v>
      </c>
      <c r="AA140" s="2">
        <v>5</v>
      </c>
      <c r="AB140" s="2">
        <v>31.9</v>
      </c>
      <c r="AC140" s="2">
        <v>669.97</v>
      </c>
      <c r="AD140" s="2">
        <v>522.38</v>
      </c>
      <c r="AE140" s="2">
        <f t="shared" si="5"/>
        <v>115.69000000000003</v>
      </c>
      <c r="AF140" s="2" t="s">
        <v>25</v>
      </c>
      <c r="AG140" s="42">
        <f>IFERROR(Table2[[#This Row],[Profit]]/Table2[[#This Row],[Sales Amount]],0)</f>
        <v>0.17267937370330019</v>
      </c>
      <c r="AH140" s="2" t="str">
        <f>TRIM(Table2[[#This Row],[Payment Modee]])</f>
        <v>UPI</v>
      </c>
      <c r="AI140" s="2" t="s">
        <v>26</v>
      </c>
      <c r="AJ140" s="2" t="s">
        <v>27</v>
      </c>
      <c r="AK140" s="2" t="s">
        <v>646</v>
      </c>
      <c r="AL140" s="16" t="str">
        <f>IF(HOUR(Table2[[#This Row],[Order Time]])&lt;12,"Morning",IF(HOUR(Table2[[#This Row],[Order Time]])&lt;17,"Afternoon",IF(HOUR(Table2[[#This Row],[Order Time]])&lt;21,"Evening","Night")))</f>
        <v>Evening</v>
      </c>
      <c r="AM140" s="16" t="s">
        <v>29</v>
      </c>
    </row>
    <row r="141" spans="1:39" x14ac:dyDescent="0.25">
      <c r="A141" s="13" t="s">
        <v>647</v>
      </c>
      <c r="B141" s="4">
        <v>45410</v>
      </c>
      <c r="C141" s="2">
        <f>YEAR(Table2[[#This Row],[Invoice Date]])</f>
        <v>2024</v>
      </c>
      <c r="D141" s="2" t="str">
        <f>TEXT(Table2[[#This Row],[Invoice Date]],"mmm")</f>
        <v>Apr</v>
      </c>
      <c r="E141" s="2" t="str">
        <f>Table2[[#This Row],[Store_ID]]&amp;"-"&amp;Table2[[#This Row],[Year]]&amp;"-"&amp;Table2[[#This Row],[Month]]</f>
        <v>STR019-2024-Apr</v>
      </c>
      <c r="F141" s="2" t="s">
        <v>648</v>
      </c>
      <c r="G141" s="2" t="str">
        <f>_xlfn.XLOOKUP(Table2[[#This Row],[Customer_ID]],Table3[Customer_ID],Table3[Customer Name],"Not Found")</f>
        <v>Gokul Chetty</v>
      </c>
      <c r="H141" s="2" t="str">
        <f>_xlfn.XLOOKUP(Table2[[#This Row],[Customer_ID]],Table3[Customer_ID],Table3[Gender],"Female")</f>
        <v>Male</v>
      </c>
      <c r="I141" s="2" t="str">
        <f>_xlfn.XLOOKUP(Table2[[#This Row],[Customer_ID]],Table3[Customer_ID],Table3[City],"Missing Memebership")</f>
        <v>Kochi</v>
      </c>
      <c r="J141" s="2" t="str">
        <f>_xlfn.XLOOKUP(Table2[[#This Row],[Customer_ID]],Table3[Customer_ID],Table3[State],"Karnataka")</f>
        <v>Kerala</v>
      </c>
      <c r="K141" s="2" t="str">
        <f>_xlfn.XLOOKUP(Table2[[#This Row],[Customer_ID]],Table3[Customer_ID],Table3[Membership],"Regular")</f>
        <v>Regular</v>
      </c>
      <c r="L141" s="2" t="s">
        <v>552</v>
      </c>
      <c r="M141" s="2" t="str">
        <f>_xlfn.XLOOKUP(Table2[[#This Row],[Product_ID]],Table4[Product_ID],Table4[Product_Name],"Not Found")</f>
        <v>Louis Philippe Leather Wallet Brown</v>
      </c>
      <c r="N141" s="2" t="str">
        <f>_xlfn.XLOOKUP(Table2[[#This Row],[Product_ID]],Table4[Product_ID],Table4[Category],"Not Found")</f>
        <v>Wallets</v>
      </c>
      <c r="O141" s="2" t="str">
        <f>_xlfn.XLOOKUP(Table2[[#This Row],[Product_ID]],Table4[Product_ID],Table4[Subcategory],"Not Found")</f>
        <v>Leather Wallet</v>
      </c>
      <c r="P141" s="2" t="str">
        <f>_xlfn.XLOOKUP(Table2[[#This Row],[Product_ID]],Table4[Product_ID],Table4[Brand],"Missing Brand")</f>
        <v>Louis Philippe</v>
      </c>
      <c r="Q141" s="2" t="s">
        <v>158</v>
      </c>
      <c r="R141" s="2" t="str">
        <f>_xlfn.XLOOKUP(Table2[[#This Row],[Store_ID]],Table6[Store_ID],Table6[Store Name],"Not Found")</f>
        <v>TrendMart Mangaluru Standard</v>
      </c>
      <c r="S141" s="2">
        <f>_xlfn.XLOOKUP(Table2[[#This Row],[Store_ID]],Table6[Store_ID],Table6[Monthly Target],"Missing Target")</f>
        <v>1000000</v>
      </c>
      <c r="T141" s="2" t="str">
        <f>_xlfn.XLOOKUP(Table2[[#This Row],[Store_ID]],Table6[Store_ID],Table6[Region],"Not Found")</f>
        <v>South Zone 2</v>
      </c>
      <c r="U141" s="2" t="s">
        <v>460</v>
      </c>
      <c r="V141" s="2" t="str">
        <f>_xlfn.XLOOKUP(Table2[[#This Row],[Employee_ID]],Table5[Employee_ID],Table5[Employee Name],"Not Found")</f>
        <v>Pranav Reddy</v>
      </c>
      <c r="W141" s="2">
        <v>4</v>
      </c>
      <c r="X141" s="2">
        <v>1475.2</v>
      </c>
      <c r="Y141" s="2">
        <v>30</v>
      </c>
      <c r="Z141" s="2">
        <v>1770.24</v>
      </c>
      <c r="AA141" s="2">
        <v>12</v>
      </c>
      <c r="AB141" s="2">
        <v>495.67</v>
      </c>
      <c r="AC141" s="2">
        <v>4626.2299999999996</v>
      </c>
      <c r="AD141" s="2">
        <v>3616.84</v>
      </c>
      <c r="AE141" s="2">
        <f t="shared" si="5"/>
        <v>513.71999999999935</v>
      </c>
      <c r="AF141" s="2" t="s">
        <v>35</v>
      </c>
      <c r="AG141" s="42">
        <f>IFERROR(Table2[[#This Row],[Profit]]/Table2[[#This Row],[Sales Amount]],0)</f>
        <v>0.11104506261037592</v>
      </c>
      <c r="AH141" s="2" t="str">
        <f>TRIM(Table2[[#This Row],[Payment Modee]])</f>
        <v>Debit Card</v>
      </c>
      <c r="AI141" s="2" t="s">
        <v>26</v>
      </c>
      <c r="AJ141" s="2" t="s">
        <v>27</v>
      </c>
      <c r="AK141" s="2" t="s">
        <v>649</v>
      </c>
      <c r="AL141" s="16" t="str">
        <f>IF(HOUR(Table2[[#This Row],[Order Time]])&lt;12,"Morning",IF(HOUR(Table2[[#This Row],[Order Time]])&lt;17,"Afternoon",IF(HOUR(Table2[[#This Row],[Order Time]])&lt;21,"Evening","Night")))</f>
        <v>Morning</v>
      </c>
      <c r="AM141" s="16" t="s">
        <v>38</v>
      </c>
    </row>
    <row r="142" spans="1:39" x14ac:dyDescent="0.25">
      <c r="A142" s="13" t="s">
        <v>650</v>
      </c>
      <c r="B142" s="4">
        <v>45392</v>
      </c>
      <c r="C142" s="2">
        <f>YEAR(Table2[[#This Row],[Invoice Date]])</f>
        <v>2024</v>
      </c>
      <c r="D142" s="2" t="str">
        <f>TEXT(Table2[[#This Row],[Invoice Date]],"mmm")</f>
        <v>Apr</v>
      </c>
      <c r="E142" s="2" t="str">
        <f>Table2[[#This Row],[Store_ID]]&amp;"-"&amp;Table2[[#This Row],[Year]]&amp;"-"&amp;Table2[[#This Row],[Month]]</f>
        <v>STR032-2024-Apr</v>
      </c>
      <c r="F142" s="2" t="s">
        <v>651</v>
      </c>
      <c r="G142" s="2" t="str">
        <f>_xlfn.XLOOKUP(Table2[[#This Row],[Customer_ID]],Table3[Customer_ID],Table3[Customer Name],"Not Found")</f>
        <v>Hemanth Iyer</v>
      </c>
      <c r="H142" s="2" t="str">
        <f>_xlfn.XLOOKUP(Table2[[#This Row],[Customer_ID]],Table3[Customer_ID],Table3[Gender],"Female")</f>
        <v>Male</v>
      </c>
      <c r="I142" s="2" t="str">
        <f>_xlfn.XLOOKUP(Table2[[#This Row],[Customer_ID]],Table3[Customer_ID],Table3[City],"Missing Memebership")</f>
        <v>Tumakuru</v>
      </c>
      <c r="J142" s="2" t="str">
        <f>_xlfn.XLOOKUP(Table2[[#This Row],[Customer_ID]],Table3[Customer_ID],Table3[State],"Karnataka")</f>
        <v>Karnataka</v>
      </c>
      <c r="K142" s="2" t="str">
        <f>_xlfn.XLOOKUP(Table2[[#This Row],[Customer_ID]],Table3[Customer_ID],Table3[Membership],"Regular")</f>
        <v>Regular</v>
      </c>
      <c r="L142" s="2" t="s">
        <v>652</v>
      </c>
      <c r="M142" s="2" t="str">
        <f>_xlfn.XLOOKUP(Table2[[#This Row],[Product_ID]],Table4[Product_ID],Table4[Product_Name],"Not Found")</f>
        <v>Libas Smart Watch Purple</v>
      </c>
      <c r="N142" s="2" t="str">
        <f>_xlfn.XLOOKUP(Table2[[#This Row],[Product_ID]],Table4[Product_ID],Table4[Category],"Not Found")</f>
        <v>Watches</v>
      </c>
      <c r="O142" s="2" t="str">
        <f>_xlfn.XLOOKUP(Table2[[#This Row],[Product_ID]],Table4[Product_ID],Table4[Subcategory],"Not Found")</f>
        <v>Smart Watch</v>
      </c>
      <c r="P142" s="2" t="str">
        <f>_xlfn.XLOOKUP(Table2[[#This Row],[Product_ID]],Table4[Product_ID],Table4[Brand],"Missing Brand")</f>
        <v>Libas</v>
      </c>
      <c r="Q142" s="2" t="s">
        <v>413</v>
      </c>
      <c r="R142" s="2" t="str">
        <f>_xlfn.XLOOKUP(Table2[[#This Row],[Store_ID]],Table6[Store_ID],Table6[Store Name],"Not Found")</f>
        <v>TrendMart Kochi Standard</v>
      </c>
      <c r="S142" s="2">
        <f>_xlfn.XLOOKUP(Table2[[#This Row],[Store_ID]],Table6[Store_ID],Table6[Monthly Target],"Missing Target")</f>
        <v>2500000</v>
      </c>
      <c r="T142" s="2" t="str">
        <f>_xlfn.XLOOKUP(Table2[[#This Row],[Store_ID]],Table6[Store_ID],Table6[Region],"Not Found")</f>
        <v>South Zone 1</v>
      </c>
      <c r="U142" s="2" t="s">
        <v>220</v>
      </c>
      <c r="V142" s="2" t="str">
        <f>_xlfn.XLOOKUP(Table2[[#This Row],[Employee_ID]],Table5[Employee_ID],Table5[Employee Name],"Not Found")</f>
        <v>Vasanthi Kamath</v>
      </c>
      <c r="W142" s="2">
        <v>1</v>
      </c>
      <c r="X142" s="2">
        <v>1058.21</v>
      </c>
      <c r="Y142" s="2">
        <v>5</v>
      </c>
      <c r="Z142" s="2">
        <v>52.91</v>
      </c>
      <c r="AA142" s="2">
        <v>12</v>
      </c>
      <c r="AB142" s="2">
        <v>120.64</v>
      </c>
      <c r="AC142" s="2">
        <v>1125.94</v>
      </c>
      <c r="AD142" s="2">
        <v>815.46</v>
      </c>
      <c r="AE142" s="2">
        <f t="shared" si="5"/>
        <v>189.84000000000003</v>
      </c>
      <c r="AF142" s="2" t="s">
        <v>56</v>
      </c>
      <c r="AG142" s="42">
        <f>IFERROR(Table2[[#This Row],[Profit]]/Table2[[#This Row],[Sales Amount]],0)</f>
        <v>0.16860578716450256</v>
      </c>
      <c r="AH142" s="2" t="str">
        <f>TRIM(Table2[[#This Row],[Payment Modee]])</f>
        <v>Credit Card</v>
      </c>
      <c r="AI142" s="2" t="s">
        <v>26</v>
      </c>
      <c r="AJ142" s="2" t="s">
        <v>27</v>
      </c>
      <c r="AK142" s="2" t="s">
        <v>653</v>
      </c>
      <c r="AL142" s="16" t="str">
        <f>IF(HOUR(Table2[[#This Row],[Order Time]])&lt;12,"Morning",IF(HOUR(Table2[[#This Row],[Order Time]])&lt;17,"Afternoon",IF(HOUR(Table2[[#This Row],[Order Time]])&lt;21,"Evening","Night")))</f>
        <v>Afternoon</v>
      </c>
      <c r="AM142" s="16" t="s">
        <v>29</v>
      </c>
    </row>
    <row r="143" spans="1:39" x14ac:dyDescent="0.25">
      <c r="A143" s="13" t="s">
        <v>654</v>
      </c>
      <c r="B143" s="4">
        <v>45615</v>
      </c>
      <c r="C143" s="2">
        <f>YEAR(Table2[[#This Row],[Invoice Date]])</f>
        <v>2024</v>
      </c>
      <c r="D143" s="2" t="str">
        <f>TEXT(Table2[[#This Row],[Invoice Date]],"mmm")</f>
        <v>Nov</v>
      </c>
      <c r="E143" s="2" t="str">
        <f>Table2[[#This Row],[Store_ID]]&amp;"-"&amp;Table2[[#This Row],[Year]]&amp;"-"&amp;Table2[[#This Row],[Month]]</f>
        <v>STR026-2024-Nov</v>
      </c>
      <c r="F143" s="2" t="s">
        <v>655</v>
      </c>
      <c r="G143" s="2" t="str">
        <f>_xlfn.XLOOKUP(Table2[[#This Row],[Customer_ID]],Table3[Customer_ID],Table3[Customer Name],"Not Found")</f>
        <v>Yogesh Venkatesan</v>
      </c>
      <c r="H143" s="2" t="str">
        <f>_xlfn.XLOOKUP(Table2[[#This Row],[Customer_ID]],Table3[Customer_ID],Table3[Gender],"Female")</f>
        <v>Male</v>
      </c>
      <c r="I143" s="2" t="str">
        <f>_xlfn.XLOOKUP(Table2[[#This Row],[Customer_ID]],Table3[Customer_ID],Table3[City],"Missing Memebership")</f>
        <v>Madurai</v>
      </c>
      <c r="J143" s="2" t="str">
        <f>_xlfn.XLOOKUP(Table2[[#This Row],[Customer_ID]],Table3[Customer_ID],Table3[State],"Karnataka")</f>
        <v>Tamil Nadu</v>
      </c>
      <c r="K143" s="2" t="str">
        <f>_xlfn.XLOOKUP(Table2[[#This Row],[Customer_ID]],Table3[Customer_ID],Table3[Membership],"Regular")</f>
        <v>Regular</v>
      </c>
      <c r="L143" s="2" t="s">
        <v>656</v>
      </c>
      <c r="M143" s="2" t="str">
        <f>_xlfn.XLOOKUP(Table2[[#This Row],[Product_ID]],Table4[Product_ID],Table4[Product_Name],"Not Found")</f>
        <v>Skechers Round Neck Red</v>
      </c>
      <c r="N143" s="2" t="str">
        <f>_xlfn.XLOOKUP(Table2[[#This Row],[Product_ID]],Table4[Product_ID],Table4[Category],"Not Found")</f>
        <v>Men T-Shirts</v>
      </c>
      <c r="O143" s="2" t="str">
        <f>_xlfn.XLOOKUP(Table2[[#This Row],[Product_ID]],Table4[Product_ID],Table4[Subcategory],"Not Found")</f>
        <v>Round Neck</v>
      </c>
      <c r="P143" s="2" t="str">
        <f>_xlfn.XLOOKUP(Table2[[#This Row],[Product_ID]],Table4[Product_ID],Table4[Brand],"Missing Brand")</f>
        <v>Skechers</v>
      </c>
      <c r="Q143" s="2" t="s">
        <v>516</v>
      </c>
      <c r="R143" s="2" t="str">
        <f>_xlfn.XLOOKUP(Table2[[#This Row],[Store_ID]],Table6[Store_ID],Table6[Store Name],"Not Found")</f>
        <v>TrendMart Guntur Standard</v>
      </c>
      <c r="S143" s="2">
        <f>_xlfn.XLOOKUP(Table2[[#This Row],[Store_ID]],Table6[Store_ID],Table6[Monthly Target],"Missing Target")</f>
        <v>2500000</v>
      </c>
      <c r="T143" s="2" t="str">
        <f>_xlfn.XLOOKUP(Table2[[#This Row],[Store_ID]],Table6[Store_ID],Table6[Region],"Not Found")</f>
        <v>South Zone 3</v>
      </c>
      <c r="U143" s="2" t="s">
        <v>465</v>
      </c>
      <c r="V143" s="2" t="str">
        <f>_xlfn.XLOOKUP(Table2[[#This Row],[Employee_ID]],Table5[Employee_ID],Table5[Employee Name],"Not Found")</f>
        <v>Vinod Hegde</v>
      </c>
      <c r="W143" s="2">
        <v>4</v>
      </c>
      <c r="X143" s="2">
        <v>394.94</v>
      </c>
      <c r="Y143" s="2">
        <v>0</v>
      </c>
      <c r="Z143" s="2">
        <v>0</v>
      </c>
      <c r="AA143" s="2">
        <v>5</v>
      </c>
      <c r="AB143" s="2">
        <v>78.989999999999995</v>
      </c>
      <c r="AC143" s="2">
        <v>1658.75</v>
      </c>
      <c r="AD143" s="2">
        <v>1048.24</v>
      </c>
      <c r="AE143" s="2">
        <f t="shared" si="5"/>
        <v>531.52</v>
      </c>
      <c r="AF143" s="2" t="s">
        <v>25</v>
      </c>
      <c r="AG143" s="42">
        <f>IFERROR(Table2[[#This Row],[Profit]]/Table2[[#This Row],[Sales Amount]],0)</f>
        <v>0.32043406179351919</v>
      </c>
      <c r="AH143" s="2" t="str">
        <f>TRIM(Table2[[#This Row],[Payment Modee]])</f>
        <v>UPI</v>
      </c>
      <c r="AI143" s="2" t="s">
        <v>26</v>
      </c>
      <c r="AJ143" s="2" t="s">
        <v>27</v>
      </c>
      <c r="AK143" s="2" t="s">
        <v>322</v>
      </c>
      <c r="AL143" s="16" t="str">
        <f>IF(HOUR(Table2[[#This Row],[Order Time]])&lt;12,"Morning",IF(HOUR(Table2[[#This Row],[Order Time]])&lt;17,"Afternoon",IF(HOUR(Table2[[#This Row],[Order Time]])&lt;21,"Evening","Night")))</f>
        <v>Evening</v>
      </c>
      <c r="AM143" s="16" t="s">
        <v>29</v>
      </c>
    </row>
    <row r="144" spans="1:39" x14ac:dyDescent="0.25">
      <c r="A144" s="14" t="s">
        <v>9169</v>
      </c>
      <c r="B144" s="8">
        <v>45435</v>
      </c>
      <c r="C144" s="7">
        <f>YEAR(Table2[[#This Row],[Invoice Date]])</f>
        <v>2024</v>
      </c>
      <c r="D144" s="7" t="str">
        <f>TEXT(Table2[[#This Row],[Invoice Date]],"mmm")</f>
        <v>May</v>
      </c>
      <c r="E144" s="7" t="str">
        <f>Table2[[#This Row],[Store_ID]]&amp;"-"&amp;Table2[[#This Row],[Year]]&amp;"-"&amp;Table2[[#This Row],[Month]]</f>
        <v>STR002-2024-May</v>
      </c>
      <c r="F144" s="7" t="s">
        <v>531</v>
      </c>
      <c r="G144" s="7" t="str">
        <f>_xlfn.XLOOKUP(Table2[[#This Row],[Customer_ID]],Table3[Customer_ID],Table3[Customer Name],"Not Found")</f>
        <v>Deepthi Shetty</v>
      </c>
      <c r="H144" s="7" t="str">
        <f>_xlfn.XLOOKUP(Table2[[#This Row],[Customer_ID]],Table3[Customer_ID],Table3[Gender],"Female")</f>
        <v>Female</v>
      </c>
      <c r="I144" s="7" t="str">
        <f>_xlfn.XLOOKUP(Table2[[#This Row],[Customer_ID]],Table3[Customer_ID],Table3[City],"Missing Memebership")</f>
        <v>Karimnagar</v>
      </c>
      <c r="J144" s="7" t="str">
        <f>_xlfn.XLOOKUP(Table2[[#This Row],[Customer_ID]],Table3[Customer_ID],Table3[State],"Karnataka")</f>
        <v>Telangana</v>
      </c>
      <c r="K144" s="7" t="str">
        <f>_xlfn.XLOOKUP(Table2[[#This Row],[Customer_ID]],Table3[Customer_ID],Table3[Membership],"Regular")</f>
        <v>Regular</v>
      </c>
      <c r="L144" s="7" t="s">
        <v>657</v>
      </c>
      <c r="M144" s="7" t="str">
        <f>_xlfn.XLOOKUP(Table2[[#This Row],[Product_ID]],Table4[Product_ID],Table4[Product_Name],"Not Found")</f>
        <v>Allen Solly Sports T-Shirt Cream</v>
      </c>
      <c r="N144" s="7" t="str">
        <f>_xlfn.XLOOKUP(Table2[[#This Row],[Product_ID]],Table4[Product_ID],Table4[Category],"Not Found")</f>
        <v>Sportswear</v>
      </c>
      <c r="O144" s="7" t="str">
        <f>_xlfn.XLOOKUP(Table2[[#This Row],[Product_ID]],Table4[Product_ID],Table4[Subcategory],"Not Found")</f>
        <v>Sports T-Shirt</v>
      </c>
      <c r="P144" s="7" t="str">
        <f>_xlfn.XLOOKUP(Table2[[#This Row],[Product_ID]],Table4[Product_ID],Table4[Brand],"Missing Brand")</f>
        <v>Allen Solly</v>
      </c>
      <c r="Q144" s="7" t="s">
        <v>658</v>
      </c>
      <c r="R144" s="7" t="str">
        <f>_xlfn.XLOOKUP(Table2[[#This Row],[Store_ID]],Table6[Store_ID],Table6[Store Name],"Not Found")</f>
        <v>TrendMart Thrissur Standard</v>
      </c>
      <c r="S144" s="7">
        <f>_xlfn.XLOOKUP(Table2[[#This Row],[Store_ID]],Table6[Store_ID],Table6[Monthly Target],"Missing Target")</f>
        <v>1000000</v>
      </c>
      <c r="T144" s="7" t="str">
        <f>_xlfn.XLOOKUP(Table2[[#This Row],[Store_ID]],Table6[Store_ID],Table6[Region],"Not Found")</f>
        <v>South Zone 1</v>
      </c>
      <c r="U144" s="7" t="s">
        <v>330</v>
      </c>
      <c r="V144" s="7" t="str">
        <f>_xlfn.XLOOKUP(Table2[[#This Row],[Employee_ID]],Table5[Employee_ID],Table5[Employee Name],"Not Found")</f>
        <v>Malini Gowda</v>
      </c>
      <c r="W144" s="7">
        <v>0</v>
      </c>
      <c r="X144" s="7">
        <v>1601.15</v>
      </c>
      <c r="Y144" s="7">
        <v>30</v>
      </c>
      <c r="Z144" s="7">
        <v>0</v>
      </c>
      <c r="AA144" s="7">
        <v>12</v>
      </c>
      <c r="AB144" s="7">
        <v>0</v>
      </c>
      <c r="AC144" s="7">
        <v>0</v>
      </c>
      <c r="AD144" s="7">
        <v>0</v>
      </c>
      <c r="AE144" s="7">
        <v>0</v>
      </c>
      <c r="AF144" s="2" t="s">
        <v>25</v>
      </c>
      <c r="AG144" s="42">
        <f>IFERROR(Table2[[#This Row],[Profit]]/Table2[[#This Row],[Sales Amount]],0)</f>
        <v>0</v>
      </c>
      <c r="AH144" s="2" t="str">
        <f>TRIM(Table2[[#This Row],[Payment Modee]])</f>
        <v>UPI</v>
      </c>
      <c r="AI144" s="7" t="s">
        <v>26</v>
      </c>
      <c r="AJ144" s="7" t="s">
        <v>27</v>
      </c>
      <c r="AK144" s="7" t="s">
        <v>659</v>
      </c>
      <c r="AL144" s="17" t="str">
        <f>IF(HOUR(Table2[[#This Row],[Order Time]])&lt;12,"Morning",IF(HOUR(Table2[[#This Row],[Order Time]])&lt;17,"Afternoon",IF(HOUR(Table2[[#This Row],[Order Time]])&lt;21,"Evening","Night")))</f>
        <v>Afternoon</v>
      </c>
      <c r="AM144" s="17" t="s">
        <v>29</v>
      </c>
    </row>
    <row r="145" spans="1:39" x14ac:dyDescent="0.25">
      <c r="A145" s="13" t="s">
        <v>660</v>
      </c>
      <c r="B145" s="4">
        <v>45672</v>
      </c>
      <c r="C145" s="2">
        <f>YEAR(Table2[[#This Row],[Invoice Date]])</f>
        <v>2025</v>
      </c>
      <c r="D145" s="2" t="str">
        <f>TEXT(Table2[[#This Row],[Invoice Date]],"mmm")</f>
        <v>Jan</v>
      </c>
      <c r="E145" s="2" t="str">
        <f>Table2[[#This Row],[Store_ID]]&amp;"-"&amp;Table2[[#This Row],[Year]]&amp;"-"&amp;Table2[[#This Row],[Month]]</f>
        <v>STR113-2025-Jan</v>
      </c>
      <c r="F145" s="2" t="s">
        <v>661</v>
      </c>
      <c r="G145" s="2" t="str">
        <f>_xlfn.XLOOKUP(Table2[[#This Row],[Customer_ID]],Table3[Customer_ID],Table3[Customer Name],"Not Found")</f>
        <v>Naveen Subramaniam</v>
      </c>
      <c r="H145" s="2" t="str">
        <f>_xlfn.XLOOKUP(Table2[[#This Row],[Customer_ID]],Table3[Customer_ID],Table3[Gender],"Female")</f>
        <v>Male</v>
      </c>
      <c r="I145" s="2" t="str">
        <f>_xlfn.XLOOKUP(Table2[[#This Row],[Customer_ID]],Table3[Customer_ID],Table3[City],"Missing Memebership")</f>
        <v>Nellore</v>
      </c>
      <c r="J145" s="2" t="str">
        <f>_xlfn.XLOOKUP(Table2[[#This Row],[Customer_ID]],Table3[Customer_ID],Table3[State],"Karnataka")</f>
        <v>Andhra Pradesh</v>
      </c>
      <c r="K145" s="2" t="str">
        <f>_xlfn.XLOOKUP(Table2[[#This Row],[Customer_ID]],Table3[Customer_ID],Table3[Membership],"Regular")</f>
        <v>Regular</v>
      </c>
      <c r="L145" s="2" t="s">
        <v>662</v>
      </c>
      <c r="M145" s="2" t="str">
        <f>_xlfn.XLOOKUP(Table2[[#This Row],[Product_ID]],Table4[Product_ID],Table4[Product_Name],"Not Found")</f>
        <v>Bata Cotton Saree Mustard</v>
      </c>
      <c r="N145" s="2" t="str">
        <f>_xlfn.XLOOKUP(Table2[[#This Row],[Product_ID]],Table4[Product_ID],Table4[Category],"Not Found")</f>
        <v>Women Sarees</v>
      </c>
      <c r="O145" s="2" t="str">
        <f>_xlfn.XLOOKUP(Table2[[#This Row],[Product_ID]],Table4[Product_ID],Table4[Subcategory],"Not Found")</f>
        <v>Cotton Saree</v>
      </c>
      <c r="P145" s="2" t="str">
        <f>_xlfn.XLOOKUP(Table2[[#This Row],[Product_ID]],Table4[Product_ID],Table4[Brand],"Missing Brand")</f>
        <v>Bata</v>
      </c>
      <c r="Q145" s="2" t="s">
        <v>503</v>
      </c>
      <c r="R145" s="2" t="str">
        <f>_xlfn.XLOOKUP(Table2[[#This Row],[Store_ID]],Table6[Store_ID],Table6[Store Name],"Not Found")</f>
        <v>TrendMart Mangaluru High Street</v>
      </c>
      <c r="S145" s="2">
        <f>_xlfn.XLOOKUP(Table2[[#This Row],[Store_ID]],Table6[Store_ID],Table6[Monthly Target],"Missing Target")</f>
        <v>2000000</v>
      </c>
      <c r="T145" s="2" t="str">
        <f>_xlfn.XLOOKUP(Table2[[#This Row],[Store_ID]],Table6[Store_ID],Table6[Region],"Not Found")</f>
        <v>South Zone 2</v>
      </c>
      <c r="U145" s="2" t="s">
        <v>176</v>
      </c>
      <c r="V145" s="2" t="str">
        <f>_xlfn.XLOOKUP(Table2[[#This Row],[Employee_ID]],Table5[Employee_ID],Table5[Employee Name],"Not Found")</f>
        <v>Malathi Varma</v>
      </c>
      <c r="W145" s="2">
        <v>1</v>
      </c>
      <c r="X145" s="2">
        <v>3398.79</v>
      </c>
      <c r="Y145" s="2">
        <v>30</v>
      </c>
      <c r="Z145" s="2">
        <v>1019.64</v>
      </c>
      <c r="AA145" s="2">
        <v>12</v>
      </c>
      <c r="AB145" s="2">
        <v>285.5</v>
      </c>
      <c r="AC145" s="2">
        <v>2664.65</v>
      </c>
      <c r="AD145" s="2">
        <v>2710.05</v>
      </c>
      <c r="AE145" s="2">
        <f t="shared" ref="AE145:AE208" si="6">(AC145-AD145-AB145)</f>
        <v>-330.90000000000009</v>
      </c>
      <c r="AF145" s="2" t="s">
        <v>35</v>
      </c>
      <c r="AG145" s="42">
        <f>IFERROR(Table2[[#This Row],[Profit]]/Table2[[#This Row],[Sales Amount]],0)</f>
        <v>-0.12418141219297096</v>
      </c>
      <c r="AH145" s="2" t="str">
        <f>TRIM(Table2[[#This Row],[Payment Modee]])</f>
        <v>Debit Card</v>
      </c>
      <c r="AI145" s="2" t="s">
        <v>26</v>
      </c>
      <c r="AJ145" s="2" t="s">
        <v>27</v>
      </c>
      <c r="AK145" s="2" t="s">
        <v>663</v>
      </c>
      <c r="AL145" s="16" t="str">
        <f>IF(HOUR(Table2[[#This Row],[Order Time]])&lt;12,"Morning",IF(HOUR(Table2[[#This Row],[Order Time]])&lt;17,"Afternoon",IF(HOUR(Table2[[#This Row],[Order Time]])&lt;21,"Evening","Night")))</f>
        <v>Afternoon</v>
      </c>
      <c r="AM145" s="16" t="s">
        <v>29</v>
      </c>
    </row>
    <row r="146" spans="1:39" x14ac:dyDescent="0.25">
      <c r="A146" s="13" t="s">
        <v>664</v>
      </c>
      <c r="B146" s="4">
        <v>45499</v>
      </c>
      <c r="C146" s="2">
        <f>YEAR(Table2[[#This Row],[Invoice Date]])</f>
        <v>2024</v>
      </c>
      <c r="D146" s="2" t="str">
        <f>TEXT(Table2[[#This Row],[Invoice Date]],"mmm")</f>
        <v>Jul</v>
      </c>
      <c r="E146" s="2" t="str">
        <f>Table2[[#This Row],[Store_ID]]&amp;"-"&amp;Table2[[#This Row],[Year]]&amp;"-"&amp;Table2[[#This Row],[Month]]</f>
        <v>STR074-2024-Jul</v>
      </c>
      <c r="F146" s="2" t="s">
        <v>665</v>
      </c>
      <c r="G146" s="2" t="str">
        <f>_xlfn.XLOOKUP(Table2[[#This Row],[Customer_ID]],Table3[Customer_ID],Table3[Customer Name],"Not Found")</f>
        <v>Srinivas Gopalakrishnan</v>
      </c>
      <c r="H146" s="2" t="str">
        <f>_xlfn.XLOOKUP(Table2[[#This Row],[Customer_ID]],Table3[Customer_ID],Table3[Gender],"Female")</f>
        <v>Male</v>
      </c>
      <c r="I146" s="2" t="str">
        <f>_xlfn.XLOOKUP(Table2[[#This Row],[Customer_ID]],Table3[Customer_ID],Table3[City],"Missing Memebership")</f>
        <v>Karimnagar</v>
      </c>
      <c r="J146" s="2" t="str">
        <f>_xlfn.XLOOKUP(Table2[[#This Row],[Customer_ID]],Table3[Customer_ID],Table3[State],"Karnataka")</f>
        <v>Telangana</v>
      </c>
      <c r="K146" s="2" t="str">
        <f>_xlfn.XLOOKUP(Table2[[#This Row],[Customer_ID]],Table3[Customer_ID],Table3[Membership],"Regular")</f>
        <v>Silver</v>
      </c>
      <c r="L146" s="2" t="s">
        <v>485</v>
      </c>
      <c r="M146" s="2" t="str">
        <f>_xlfn.XLOOKUP(Table2[[#This Row],[Product_ID]],Table4[Product_ID],Table4[Product_Name],"Not Found")</f>
        <v>Van Heusen Formal Shirt Olive</v>
      </c>
      <c r="N146" s="2" t="str">
        <f>_xlfn.XLOOKUP(Table2[[#This Row],[Product_ID]],Table4[Product_ID],Table4[Category],"Not Found")</f>
        <v>Men Shirts</v>
      </c>
      <c r="O146" s="2" t="str">
        <f>_xlfn.XLOOKUP(Table2[[#This Row],[Product_ID]],Table4[Product_ID],Table4[Subcategory],"Not Found")</f>
        <v>Formal Shirt</v>
      </c>
      <c r="P146" s="2" t="str">
        <f>_xlfn.XLOOKUP(Table2[[#This Row],[Product_ID]],Table4[Product_ID],Table4[Brand],"Missing Brand")</f>
        <v>Van Heusen</v>
      </c>
      <c r="Q146" s="2" t="s">
        <v>61</v>
      </c>
      <c r="R146" s="2" t="str">
        <f>_xlfn.XLOOKUP(Table2[[#This Row],[Store_ID]],Table6[Store_ID],Table6[Store Name],"Not Found")</f>
        <v>TrendMart Kurnool High Street</v>
      </c>
      <c r="S146" s="2">
        <f>_xlfn.XLOOKUP(Table2[[#This Row],[Store_ID]],Table6[Store_ID],Table6[Monthly Target],"Missing Target")</f>
        <v>1200000</v>
      </c>
      <c r="T146" s="2" t="str">
        <f>_xlfn.XLOOKUP(Table2[[#This Row],[Store_ID]],Table6[Store_ID],Table6[Region],"Not Found")</f>
        <v>South Zone 3</v>
      </c>
      <c r="U146" s="2" t="s">
        <v>49</v>
      </c>
      <c r="V146" s="2" t="str">
        <f>_xlfn.XLOOKUP(Table2[[#This Row],[Employee_ID]],Table5[Employee_ID],Table5[Employee Name],"Not Found")</f>
        <v>Jyothi Prasad</v>
      </c>
      <c r="W146" s="2">
        <v>2</v>
      </c>
      <c r="X146" s="2">
        <v>947.98</v>
      </c>
      <c r="Y146" s="2">
        <v>10</v>
      </c>
      <c r="Z146" s="2">
        <v>189.6</v>
      </c>
      <c r="AA146" s="2">
        <v>5</v>
      </c>
      <c r="AB146" s="2">
        <v>85.32</v>
      </c>
      <c r="AC146" s="2">
        <v>1791.68</v>
      </c>
      <c r="AD146" s="2">
        <v>1291.18</v>
      </c>
      <c r="AE146" s="2">
        <f t="shared" si="6"/>
        <v>415.18</v>
      </c>
      <c r="AF146" s="2" t="s">
        <v>25</v>
      </c>
      <c r="AG146" s="42">
        <f>IFERROR(Table2[[#This Row],[Profit]]/Table2[[#This Row],[Sales Amount]],0)</f>
        <v>0.23172664761564565</v>
      </c>
      <c r="AH146" s="2" t="str">
        <f>TRIM(Table2[[#This Row],[Payment Modee]])</f>
        <v>UPI</v>
      </c>
      <c r="AI146" s="2" t="s">
        <v>36</v>
      </c>
      <c r="AJ146" s="2" t="s">
        <v>27</v>
      </c>
      <c r="AK146" s="2" t="s">
        <v>666</v>
      </c>
      <c r="AL146" s="16" t="str">
        <f>IF(HOUR(Table2[[#This Row],[Order Time]])&lt;12,"Morning",IF(HOUR(Table2[[#This Row],[Order Time]])&lt;17,"Afternoon",IF(HOUR(Table2[[#This Row],[Order Time]])&lt;21,"Evening","Night")))</f>
        <v>Morning</v>
      </c>
      <c r="AM146" s="16" t="s">
        <v>29</v>
      </c>
    </row>
    <row r="147" spans="1:39" x14ac:dyDescent="0.25">
      <c r="A147" s="13" t="s">
        <v>667</v>
      </c>
      <c r="B147" s="4">
        <v>45405</v>
      </c>
      <c r="C147" s="2">
        <f>YEAR(Table2[[#This Row],[Invoice Date]])</f>
        <v>2024</v>
      </c>
      <c r="D147" s="2" t="str">
        <f>TEXT(Table2[[#This Row],[Invoice Date]],"mmm")</f>
        <v>Apr</v>
      </c>
      <c r="E147" s="2" t="str">
        <f>Table2[[#This Row],[Store_ID]]&amp;"-"&amp;Table2[[#This Row],[Year]]&amp;"-"&amp;Table2[[#This Row],[Month]]</f>
        <v>STR007-2024-Apr</v>
      </c>
      <c r="F147" s="2" t="s">
        <v>668</v>
      </c>
      <c r="G147" s="2" t="str">
        <f>_xlfn.XLOOKUP(Table2[[#This Row],[Customer_ID]],Table3[Customer_ID],Table3[Customer Name],"Not Found")</f>
        <v>Gopal Prasad</v>
      </c>
      <c r="H147" s="2" t="str">
        <f>_xlfn.XLOOKUP(Table2[[#This Row],[Customer_ID]],Table3[Customer_ID],Table3[Gender],"Female")</f>
        <v>Male</v>
      </c>
      <c r="I147" s="2" t="str">
        <f>_xlfn.XLOOKUP(Table2[[#This Row],[Customer_ID]],Table3[Customer_ID],Table3[City],"Missing Memebership")</f>
        <v>Mysuru</v>
      </c>
      <c r="J147" s="2" t="str">
        <f>_xlfn.XLOOKUP(Table2[[#This Row],[Customer_ID]],Table3[Customer_ID],Table3[State],"Karnataka")</f>
        <v>Karnataka</v>
      </c>
      <c r="K147" s="2" t="str">
        <f>_xlfn.XLOOKUP(Table2[[#This Row],[Customer_ID]],Table3[Customer_ID],Table3[Membership],"Regular")</f>
        <v>Regular</v>
      </c>
      <c r="L147" s="2" t="s">
        <v>669</v>
      </c>
      <c r="M147" s="2" t="str">
        <f>_xlfn.XLOOKUP(Table2[[#This Row],[Product_ID]],Table4[Product_ID],Table4[Product_Name],"Not Found")</f>
        <v>Mufti Chronograph Grey</v>
      </c>
      <c r="N147" s="2" t="str">
        <f>_xlfn.XLOOKUP(Table2[[#This Row],[Product_ID]],Table4[Product_ID],Table4[Category],"Not Found")</f>
        <v>Watches</v>
      </c>
      <c r="O147" s="2" t="str">
        <f>_xlfn.XLOOKUP(Table2[[#This Row],[Product_ID]],Table4[Product_ID],Table4[Subcategory],"Not Found")</f>
        <v>Chronograph</v>
      </c>
      <c r="P147" s="2" t="str">
        <f>_xlfn.XLOOKUP(Table2[[#This Row],[Product_ID]],Table4[Product_ID],Table4[Brand],"Missing Brand")</f>
        <v>Mufti</v>
      </c>
      <c r="Q147" s="2" t="s">
        <v>307</v>
      </c>
      <c r="R147" s="2" t="str">
        <f>_xlfn.XLOOKUP(Table2[[#This Row],[Store_ID]],Table6[Store_ID],Table6[Store Name],"Not Found")</f>
        <v>TrendMart Thoothukudi Mall Kiosk</v>
      </c>
      <c r="S147" s="2">
        <f>_xlfn.XLOOKUP(Table2[[#This Row],[Store_ID]],Table6[Store_ID],Table6[Monthly Target],"Missing Target")</f>
        <v>1500000</v>
      </c>
      <c r="T147" s="2" t="str">
        <f>_xlfn.XLOOKUP(Table2[[#This Row],[Store_ID]],Table6[Store_ID],Table6[Region],"Not Found")</f>
        <v>South Zone 1</v>
      </c>
      <c r="U147" s="2" t="s">
        <v>153</v>
      </c>
      <c r="V147" s="2" t="str">
        <f>_xlfn.XLOOKUP(Table2[[#This Row],[Employee_ID]],Table5[Employee_ID],Table5[Employee Name],"Not Found")</f>
        <v>Rani Mishra</v>
      </c>
      <c r="W147" s="2">
        <v>1</v>
      </c>
      <c r="X147" s="2">
        <v>4323.9399999999996</v>
      </c>
      <c r="Y147" s="2">
        <v>0</v>
      </c>
      <c r="Z147" s="2">
        <v>0</v>
      </c>
      <c r="AA147" s="2">
        <v>12</v>
      </c>
      <c r="AB147" s="2">
        <v>518.87</v>
      </c>
      <c r="AC147" s="2">
        <v>4842.8100000000004</v>
      </c>
      <c r="AD147" s="2">
        <v>2833.61</v>
      </c>
      <c r="AE147" s="2">
        <f t="shared" si="6"/>
        <v>1490.3300000000004</v>
      </c>
      <c r="AF147" s="2" t="s">
        <v>25</v>
      </c>
      <c r="AG147" s="42">
        <f>IFERROR(Table2[[#This Row],[Profit]]/Table2[[#This Row],[Sales Amount]],0)</f>
        <v>0.30774075381854754</v>
      </c>
      <c r="AH147" s="2" t="str">
        <f>TRIM(Table2[[#This Row],[Payment Modee]])</f>
        <v>UPI</v>
      </c>
      <c r="AI147" s="2" t="s">
        <v>26</v>
      </c>
      <c r="AJ147" s="2" t="s">
        <v>27</v>
      </c>
      <c r="AK147" s="2" t="s">
        <v>670</v>
      </c>
      <c r="AL147" s="16" t="str">
        <f>IF(HOUR(Table2[[#This Row],[Order Time]])&lt;12,"Morning",IF(HOUR(Table2[[#This Row],[Order Time]])&lt;17,"Afternoon",IF(HOUR(Table2[[#This Row],[Order Time]])&lt;21,"Evening","Night")))</f>
        <v>Afternoon</v>
      </c>
      <c r="AM147" s="16" t="s">
        <v>29</v>
      </c>
    </row>
    <row r="148" spans="1:39" x14ac:dyDescent="0.25">
      <c r="A148" s="13" t="s">
        <v>671</v>
      </c>
      <c r="B148" s="4">
        <v>45529</v>
      </c>
      <c r="C148" s="2">
        <f>YEAR(Table2[[#This Row],[Invoice Date]])</f>
        <v>2024</v>
      </c>
      <c r="D148" s="2" t="str">
        <f>TEXT(Table2[[#This Row],[Invoice Date]],"mmm")</f>
        <v>Aug</v>
      </c>
      <c r="E148" s="2" t="str">
        <f>Table2[[#This Row],[Store_ID]]&amp;"-"&amp;Table2[[#This Row],[Year]]&amp;"-"&amp;Table2[[#This Row],[Month]]</f>
        <v>STR018-2024-Aug</v>
      </c>
      <c r="F148" s="2" t="s">
        <v>276</v>
      </c>
      <c r="G148" s="2" t="str">
        <f>_xlfn.XLOOKUP(Table2[[#This Row],[Customer_ID]],Table3[Customer_ID],Table3[Customer Name],"Not Found")</f>
        <v>Swathi Bhat</v>
      </c>
      <c r="H148" s="2" t="str">
        <f>_xlfn.XLOOKUP(Table2[[#This Row],[Customer_ID]],Table3[Customer_ID],Table3[Gender],"Female")</f>
        <v>Female</v>
      </c>
      <c r="I148" s="2" t="str">
        <f>_xlfn.XLOOKUP(Table2[[#This Row],[Customer_ID]],Table3[Customer_ID],Table3[City],"Missing Memebership")</f>
        <v>Vellore</v>
      </c>
      <c r="J148" s="2" t="str">
        <f>_xlfn.XLOOKUP(Table2[[#This Row],[Customer_ID]],Table3[Customer_ID],Table3[State],"Karnataka")</f>
        <v>Tamil Nadu</v>
      </c>
      <c r="K148" s="2" t="str">
        <f>_xlfn.XLOOKUP(Table2[[#This Row],[Customer_ID]],Table3[Customer_ID],Table3[Membership],"Regular")</f>
        <v>Regular</v>
      </c>
      <c r="L148" s="2" t="s">
        <v>191</v>
      </c>
      <c r="M148" s="2" t="str">
        <f>_xlfn.XLOOKUP(Table2[[#This Row],[Product_ID]],Table4[Product_ID],Table4[Product_Name],"Not Found")</f>
        <v>Fastrack Jacket Orange</v>
      </c>
      <c r="N148" s="2" t="str">
        <f>_xlfn.XLOOKUP(Table2[[#This Row],[Product_ID]],Table4[Product_ID],Table4[Category],"Not Found")</f>
        <v>Winter Wear</v>
      </c>
      <c r="O148" s="2" t="str">
        <f>_xlfn.XLOOKUP(Table2[[#This Row],[Product_ID]],Table4[Product_ID],Table4[Subcategory],"Not Found")</f>
        <v>Jacket</v>
      </c>
      <c r="P148" s="2" t="str">
        <f>_xlfn.XLOOKUP(Table2[[#This Row],[Product_ID]],Table4[Product_ID],Table4[Brand],"Missing Brand")</f>
        <v>Fastrack</v>
      </c>
      <c r="Q148" s="2" t="s">
        <v>348</v>
      </c>
      <c r="R148" s="2" t="str">
        <f>_xlfn.XLOOKUP(Table2[[#This Row],[Store_ID]],Table6[Store_ID],Table6[Store Name],"Not Found")</f>
        <v>TrendMart Visakhapatnam High Street</v>
      </c>
      <c r="S148" s="2">
        <f>_xlfn.XLOOKUP(Table2[[#This Row],[Store_ID]],Table6[Store_ID],Table6[Monthly Target],"Missing Target")</f>
        <v>2000000</v>
      </c>
      <c r="T148" s="2" t="str">
        <f>_xlfn.XLOOKUP(Table2[[#This Row],[Store_ID]],Table6[Store_ID],Table6[Region],"Not Found")</f>
        <v>South Zone 3</v>
      </c>
      <c r="U148" s="2" t="s">
        <v>349</v>
      </c>
      <c r="V148" s="2" t="str">
        <f>_xlfn.XLOOKUP(Table2[[#This Row],[Employee_ID]],Table5[Employee_ID],Table5[Employee Name],"Not Found")</f>
        <v>Chitra Bhat</v>
      </c>
      <c r="W148" s="2">
        <v>1</v>
      </c>
      <c r="X148" s="2">
        <v>1289.8499999999999</v>
      </c>
      <c r="Y148" s="2">
        <v>30</v>
      </c>
      <c r="Z148" s="2">
        <v>386.95</v>
      </c>
      <c r="AA148" s="2">
        <v>12</v>
      </c>
      <c r="AB148" s="2">
        <v>108.35</v>
      </c>
      <c r="AC148" s="2">
        <v>1011.25</v>
      </c>
      <c r="AD148" s="2">
        <v>755.06</v>
      </c>
      <c r="AE148" s="2">
        <f t="shared" si="6"/>
        <v>147.84000000000006</v>
      </c>
      <c r="AF148" s="2" t="s">
        <v>119</v>
      </c>
      <c r="AG148" s="42">
        <f>IFERROR(Table2[[#This Row],[Profit]]/Table2[[#This Row],[Sales Amount]],0)</f>
        <v>0.14619530284301613</v>
      </c>
      <c r="AH148" s="2" t="str">
        <f>TRIM(Table2[[#This Row],[Payment Modee]])</f>
        <v>Net Banking</v>
      </c>
      <c r="AI148" s="2" t="s">
        <v>26</v>
      </c>
      <c r="AJ148" s="2" t="s">
        <v>27</v>
      </c>
      <c r="AK148" s="2" t="s">
        <v>672</v>
      </c>
      <c r="AL148" s="16" t="str">
        <f>IF(HOUR(Table2[[#This Row],[Order Time]])&lt;12,"Morning",IF(HOUR(Table2[[#This Row],[Order Time]])&lt;17,"Afternoon",IF(HOUR(Table2[[#This Row],[Order Time]])&lt;21,"Evening","Night")))</f>
        <v>Evening</v>
      </c>
      <c r="AM148" s="16" t="s">
        <v>38</v>
      </c>
    </row>
    <row r="149" spans="1:39" x14ac:dyDescent="0.25">
      <c r="A149" s="13" t="s">
        <v>673</v>
      </c>
      <c r="B149" s="4">
        <v>45517</v>
      </c>
      <c r="C149" s="2">
        <f>YEAR(Table2[[#This Row],[Invoice Date]])</f>
        <v>2024</v>
      </c>
      <c r="D149" s="2" t="str">
        <f>TEXT(Table2[[#This Row],[Invoice Date]],"mmm")</f>
        <v>Aug</v>
      </c>
      <c r="E149" s="2" t="str">
        <f>Table2[[#This Row],[Store_ID]]&amp;"-"&amp;Table2[[#This Row],[Year]]&amp;"-"&amp;Table2[[#This Row],[Month]]</f>
        <v>STR004-2024-Aug</v>
      </c>
      <c r="F149" s="2" t="s">
        <v>674</v>
      </c>
      <c r="G149" s="2" t="str">
        <f>_xlfn.XLOOKUP(Table2[[#This Row],[Customer_ID]],Table3[Customer_ID],Table3[Customer Name],"Not Found")</f>
        <v>Karunakaran Yadav</v>
      </c>
      <c r="H149" s="2" t="str">
        <f>_xlfn.XLOOKUP(Table2[[#This Row],[Customer_ID]],Table3[Customer_ID],Table3[Gender],"Female")</f>
        <v>Male</v>
      </c>
      <c r="I149" s="2" t="str">
        <f>_xlfn.XLOOKUP(Table2[[#This Row],[Customer_ID]],Table3[Customer_ID],Table3[City],"Missing Memebership")</f>
        <v>Kochi</v>
      </c>
      <c r="J149" s="2" t="str">
        <f>_xlfn.XLOOKUP(Table2[[#This Row],[Customer_ID]],Table3[Customer_ID],Table3[State],"Karnataka")</f>
        <v>Kerala</v>
      </c>
      <c r="K149" s="2" t="str">
        <f>_xlfn.XLOOKUP(Table2[[#This Row],[Customer_ID]],Table3[Customer_ID],Table3[Membership],"Regular")</f>
        <v>Regular</v>
      </c>
      <c r="L149" s="2" t="s">
        <v>645</v>
      </c>
      <c r="M149" s="2" t="str">
        <f>_xlfn.XLOOKUP(Table2[[#This Row],[Product_ID]],Table4[Product_ID],Table4[Product_Name],"Not Found")</f>
        <v>Peter England Crop Top Green</v>
      </c>
      <c r="N149" s="2" t="str">
        <f>_xlfn.XLOOKUP(Table2[[#This Row],[Product_ID]],Table4[Product_ID],Table4[Category],"Not Found")</f>
        <v>Women Tops</v>
      </c>
      <c r="O149" s="2" t="str">
        <f>_xlfn.XLOOKUP(Table2[[#This Row],[Product_ID]],Table4[Product_ID],Table4[Subcategory],"Not Found")</f>
        <v>Crop Top</v>
      </c>
      <c r="P149" s="2" t="str">
        <f>_xlfn.XLOOKUP(Table2[[#This Row],[Product_ID]],Table4[Product_ID],Table4[Brand],"Missing Brand")</f>
        <v>Peter England</v>
      </c>
      <c r="Q149" s="2" t="s">
        <v>91</v>
      </c>
      <c r="R149" s="2" t="str">
        <f>_xlfn.XLOOKUP(Table2[[#This Row],[Store_ID]],Table6[Store_ID],Table6[Store Name],"Not Found")</f>
        <v>TrendMart Kalaburagi Mall Kiosk</v>
      </c>
      <c r="S149" s="2">
        <f>_xlfn.XLOOKUP(Table2[[#This Row],[Store_ID]],Table6[Store_ID],Table6[Monthly Target],"Missing Target")</f>
        <v>800000</v>
      </c>
      <c r="T149" s="2" t="str">
        <f>_xlfn.XLOOKUP(Table2[[#This Row],[Store_ID]],Table6[Store_ID],Table6[Region],"Not Found")</f>
        <v>South Zone 2</v>
      </c>
      <c r="U149" s="2" t="s">
        <v>24</v>
      </c>
      <c r="V149" s="2" t="str">
        <f>_xlfn.XLOOKUP(Table2[[#This Row],[Employee_ID]],Table5[Employee_ID],Table5[Employee Name],"Not Found")</f>
        <v>Manoj Ramachandran</v>
      </c>
      <c r="W149" s="2">
        <v>1</v>
      </c>
      <c r="X149" s="2">
        <v>754.03</v>
      </c>
      <c r="Y149" s="2">
        <v>25</v>
      </c>
      <c r="Z149" s="2">
        <v>188.51</v>
      </c>
      <c r="AA149" s="2">
        <v>5</v>
      </c>
      <c r="AB149" s="2">
        <v>28.28</v>
      </c>
      <c r="AC149" s="2">
        <v>593.79999999999995</v>
      </c>
      <c r="AD149" s="2">
        <v>522.38</v>
      </c>
      <c r="AE149" s="2">
        <f t="shared" si="6"/>
        <v>43.139999999999958</v>
      </c>
      <c r="AF149" s="2" t="s">
        <v>56</v>
      </c>
      <c r="AG149" s="42">
        <f>IFERROR(Table2[[#This Row],[Profit]]/Table2[[#This Row],[Sales Amount]],0)</f>
        <v>7.2650724149545237E-2</v>
      </c>
      <c r="AH149" s="2" t="str">
        <f>TRIM(Table2[[#This Row],[Payment Modee]])</f>
        <v>Credit Card</v>
      </c>
      <c r="AI149" s="2" t="s">
        <v>36</v>
      </c>
      <c r="AJ149" s="2" t="s">
        <v>27</v>
      </c>
      <c r="AK149" s="2" t="s">
        <v>675</v>
      </c>
      <c r="AL149" s="16" t="str">
        <f>IF(HOUR(Table2[[#This Row],[Order Time]])&lt;12,"Morning",IF(HOUR(Table2[[#This Row],[Order Time]])&lt;17,"Afternoon",IF(HOUR(Table2[[#This Row],[Order Time]])&lt;21,"Evening","Night")))</f>
        <v>Afternoon</v>
      </c>
      <c r="AM149" s="16" t="s">
        <v>29</v>
      </c>
    </row>
    <row r="150" spans="1:39" x14ac:dyDescent="0.25">
      <c r="A150" s="13" t="s">
        <v>676</v>
      </c>
      <c r="B150" s="4">
        <v>45636</v>
      </c>
      <c r="C150" s="2">
        <f>YEAR(Table2[[#This Row],[Invoice Date]])</f>
        <v>2024</v>
      </c>
      <c r="D150" s="2" t="str">
        <f>TEXT(Table2[[#This Row],[Invoice Date]],"mmm")</f>
        <v>Dec</v>
      </c>
      <c r="E150" s="2" t="str">
        <f>Table2[[#This Row],[Store_ID]]&amp;"-"&amp;Table2[[#This Row],[Year]]&amp;"-"&amp;Table2[[#This Row],[Month]]</f>
        <v>STR077-2024-Dec</v>
      </c>
      <c r="F150" s="2" t="s">
        <v>677</v>
      </c>
      <c r="G150" s="2" t="str">
        <f>_xlfn.XLOOKUP(Table2[[#This Row],[Customer_ID]],Table3[Customer_ID],Table3[Customer Name],"Not Found")</f>
        <v>Ramesh Singh</v>
      </c>
      <c r="H150" s="2" t="str">
        <f>_xlfn.XLOOKUP(Table2[[#This Row],[Customer_ID]],Table3[Customer_ID],Table3[Gender],"Female")</f>
        <v>Male</v>
      </c>
      <c r="I150" s="2" t="str">
        <f>_xlfn.XLOOKUP(Table2[[#This Row],[Customer_ID]],Table3[Customer_ID],Table3[City],"Missing Memebership")</f>
        <v>Visakhapatnam</v>
      </c>
      <c r="J150" s="2" t="str">
        <f>_xlfn.XLOOKUP(Table2[[#This Row],[Customer_ID]],Table3[Customer_ID],Table3[State],"Karnataka")</f>
        <v>Andhra Pradesh</v>
      </c>
      <c r="K150" s="2" t="str">
        <f>_xlfn.XLOOKUP(Table2[[#This Row],[Customer_ID]],Table3[Customer_ID],Table3[Membership],"Regular")</f>
        <v>Silver</v>
      </c>
      <c r="L150" s="2" t="s">
        <v>311</v>
      </c>
      <c r="M150" s="2" t="str">
        <f>_xlfn.XLOOKUP(Table2[[#This Row],[Product_ID]],Table4[Product_ID],Table4[Product_Name],"Not Found")</f>
        <v>Raymond Leather Belt White</v>
      </c>
      <c r="N150" s="2" t="str">
        <f>_xlfn.XLOOKUP(Table2[[#This Row],[Product_ID]],Table4[Product_ID],Table4[Category],"Not Found")</f>
        <v>Belts</v>
      </c>
      <c r="O150" s="2" t="str">
        <f>_xlfn.XLOOKUP(Table2[[#This Row],[Product_ID]],Table4[Product_ID],Table4[Subcategory],"Not Found")</f>
        <v>Leather Belt</v>
      </c>
      <c r="P150" s="2" t="str">
        <f>_xlfn.XLOOKUP(Table2[[#This Row],[Product_ID]],Table4[Product_ID],Table4[Brand],"Missing Brand")</f>
        <v>Raymond</v>
      </c>
      <c r="Q150" s="2" t="s">
        <v>557</v>
      </c>
      <c r="R150" s="2" t="str">
        <f>_xlfn.XLOOKUP(Table2[[#This Row],[Store_ID]],Table6[Store_ID],Table6[Store Name],"Not Found")</f>
        <v>TrendMart Hyderabad Mall Kiosk</v>
      </c>
      <c r="S150" s="2">
        <f>_xlfn.XLOOKUP(Table2[[#This Row],[Store_ID]],Table6[Store_ID],Table6[Monthly Target],"Missing Target")</f>
        <v>2500000</v>
      </c>
      <c r="T150" s="2" t="str">
        <f>_xlfn.XLOOKUP(Table2[[#This Row],[Store_ID]],Table6[Store_ID],Table6[Region],"Not Found")</f>
        <v>South Zone 2</v>
      </c>
      <c r="U150" s="2" t="s">
        <v>142</v>
      </c>
      <c r="V150" s="2" t="str">
        <f>_xlfn.XLOOKUP(Table2[[#This Row],[Employee_ID]],Table5[Employee_ID],Table5[Employee Name],"Not Found")</f>
        <v>Anusuya Subramaniam</v>
      </c>
      <c r="W150" s="2">
        <v>1</v>
      </c>
      <c r="X150" s="2">
        <v>324.55</v>
      </c>
      <c r="Y150" s="2">
        <v>15</v>
      </c>
      <c r="Z150" s="2">
        <v>48.68</v>
      </c>
      <c r="AA150" s="2">
        <v>5</v>
      </c>
      <c r="AB150" s="2">
        <v>13.79</v>
      </c>
      <c r="AC150" s="2">
        <v>289.66000000000003</v>
      </c>
      <c r="AD150" s="2">
        <v>254.15</v>
      </c>
      <c r="AE150" s="2">
        <f t="shared" si="6"/>
        <v>21.72000000000002</v>
      </c>
      <c r="AF150" s="2" t="s">
        <v>25</v>
      </c>
      <c r="AG150" s="42">
        <f>IFERROR(Table2[[#This Row],[Profit]]/Table2[[#This Row],[Sales Amount]],0)</f>
        <v>7.4984464544638599E-2</v>
      </c>
      <c r="AH150" s="2" t="str">
        <f>TRIM(Table2[[#This Row],[Payment Modee]])</f>
        <v>UPI</v>
      </c>
      <c r="AI150" s="2" t="s">
        <v>26</v>
      </c>
      <c r="AJ150" s="2" t="s">
        <v>197</v>
      </c>
      <c r="AK150" s="2" t="s">
        <v>678</v>
      </c>
      <c r="AL150" s="16" t="str">
        <f>IF(HOUR(Table2[[#This Row],[Order Time]])&lt;12,"Morning",IF(HOUR(Table2[[#This Row],[Order Time]])&lt;17,"Afternoon",IF(HOUR(Table2[[#This Row],[Order Time]])&lt;21,"Evening","Night")))</f>
        <v>Afternoon</v>
      </c>
      <c r="AM150" s="16" t="s">
        <v>29</v>
      </c>
    </row>
    <row r="151" spans="1:39" x14ac:dyDescent="0.25">
      <c r="A151" s="13" t="s">
        <v>679</v>
      </c>
      <c r="B151" s="4">
        <v>45384</v>
      </c>
      <c r="C151" s="2">
        <f>YEAR(Table2[[#This Row],[Invoice Date]])</f>
        <v>2024</v>
      </c>
      <c r="D151" s="2" t="str">
        <f>TEXT(Table2[[#This Row],[Invoice Date]],"mmm")</f>
        <v>Apr</v>
      </c>
      <c r="E151" s="2" t="str">
        <f>Table2[[#This Row],[Store_ID]]&amp;"-"&amp;Table2[[#This Row],[Year]]&amp;"-"&amp;Table2[[#This Row],[Month]]</f>
        <v>STR101-2024-Apr</v>
      </c>
      <c r="F151" s="2" t="s">
        <v>680</v>
      </c>
      <c r="G151" s="2" t="str">
        <f>_xlfn.XLOOKUP(Table2[[#This Row],[Customer_ID]],Table3[Customer_ID],Table3[Customer Name],"Not Found")</f>
        <v>Manikandan Gupta</v>
      </c>
      <c r="H151" s="2" t="str">
        <f>_xlfn.XLOOKUP(Table2[[#This Row],[Customer_ID]],Table3[Customer_ID],Table3[Gender],"Female")</f>
        <v>Male</v>
      </c>
      <c r="I151" s="2" t="str">
        <f>_xlfn.XLOOKUP(Table2[[#This Row],[Customer_ID]],Table3[Customer_ID],Table3[City],"Missing Memebership")</f>
        <v>Salem</v>
      </c>
      <c r="J151" s="2" t="str">
        <f>_xlfn.XLOOKUP(Table2[[#This Row],[Customer_ID]],Table3[Customer_ID],Table3[State],"Karnataka")</f>
        <v>Tamil Nadu</v>
      </c>
      <c r="K151" s="2" t="str">
        <f>_xlfn.XLOOKUP(Table2[[#This Row],[Customer_ID]],Table3[Customer_ID],Table3[Membership],"Regular")</f>
        <v>Regular</v>
      </c>
      <c r="L151" s="2" t="s">
        <v>681</v>
      </c>
      <c r="M151" s="2" t="str">
        <f>_xlfn.XLOOKUP(Table2[[#This Row],[Product_ID]],Table4[Product_ID],Table4[Product_Name],"Not Found")</f>
        <v>Wrangler Formal Belt Brown</v>
      </c>
      <c r="N151" s="2" t="str">
        <f>_xlfn.XLOOKUP(Table2[[#This Row],[Product_ID]],Table4[Product_ID],Table4[Category],"Not Found")</f>
        <v>Belts</v>
      </c>
      <c r="O151" s="2" t="str">
        <f>_xlfn.XLOOKUP(Table2[[#This Row],[Product_ID]],Table4[Product_ID],Table4[Subcategory],"Not Found")</f>
        <v>Formal Belt</v>
      </c>
      <c r="P151" s="2" t="str">
        <f>_xlfn.XLOOKUP(Table2[[#This Row],[Product_ID]],Table4[Product_ID],Table4[Brand],"Missing Brand")</f>
        <v>Wrangler</v>
      </c>
      <c r="Q151" s="2" t="s">
        <v>258</v>
      </c>
      <c r="R151" s="2" t="str">
        <f>_xlfn.XLOOKUP(Table2[[#This Row],[Store_ID]],Table6[Store_ID],Table6[Store Name],"Not Found")</f>
        <v>TrendMart Thiruvananthapuram Standard</v>
      </c>
      <c r="S151" s="2">
        <f>_xlfn.XLOOKUP(Table2[[#This Row],[Store_ID]],Table6[Store_ID],Table6[Monthly Target],"Missing Target")</f>
        <v>1200000</v>
      </c>
      <c r="T151" s="2" t="str">
        <f>_xlfn.XLOOKUP(Table2[[#This Row],[Store_ID]],Table6[Store_ID],Table6[Region],"Not Found")</f>
        <v>South Zone 1</v>
      </c>
      <c r="U151" s="2" t="s">
        <v>417</v>
      </c>
      <c r="V151" s="2" t="str">
        <f>_xlfn.XLOOKUP(Table2[[#This Row],[Employee_ID]],Table5[Employee_ID],Table5[Employee Name],"Not Found")</f>
        <v>Arjun Krishnan</v>
      </c>
      <c r="W151" s="2">
        <v>2</v>
      </c>
      <c r="X151" s="2">
        <v>1150.4000000000001</v>
      </c>
      <c r="Y151" s="2">
        <v>20</v>
      </c>
      <c r="Z151" s="2">
        <v>460.16</v>
      </c>
      <c r="AA151" s="2">
        <v>12</v>
      </c>
      <c r="AB151" s="2">
        <v>220.88</v>
      </c>
      <c r="AC151" s="2">
        <v>2061.52</v>
      </c>
      <c r="AD151" s="2">
        <v>1474.7</v>
      </c>
      <c r="AE151" s="2">
        <f t="shared" si="6"/>
        <v>365.93999999999994</v>
      </c>
      <c r="AF151" s="2" t="s">
        <v>56</v>
      </c>
      <c r="AG151" s="42">
        <f>IFERROR(Table2[[#This Row],[Profit]]/Table2[[#This Row],[Sales Amount]],0)</f>
        <v>0.17750979859521127</v>
      </c>
      <c r="AH151" s="2" t="str">
        <f>TRIM(Table2[[#This Row],[Payment Modee]])</f>
        <v>Credit Card</v>
      </c>
      <c r="AI151" s="2" t="s">
        <v>26</v>
      </c>
      <c r="AJ151" s="2" t="s">
        <v>27</v>
      </c>
      <c r="AK151" s="2" t="s">
        <v>387</v>
      </c>
      <c r="AL151" s="16" t="str">
        <f>IF(HOUR(Table2[[#This Row],[Order Time]])&lt;12,"Morning",IF(HOUR(Table2[[#This Row],[Order Time]])&lt;17,"Afternoon",IF(HOUR(Table2[[#This Row],[Order Time]])&lt;21,"Evening","Night")))</f>
        <v>Night</v>
      </c>
      <c r="AM151" s="16" t="s">
        <v>29</v>
      </c>
    </row>
    <row r="152" spans="1:39" x14ac:dyDescent="0.25">
      <c r="A152" s="13" t="s">
        <v>682</v>
      </c>
      <c r="B152" s="4">
        <v>45655</v>
      </c>
      <c r="C152" s="2">
        <f>YEAR(Table2[[#This Row],[Invoice Date]])</f>
        <v>2024</v>
      </c>
      <c r="D152" s="2" t="str">
        <f>TEXT(Table2[[#This Row],[Invoice Date]],"mmm")</f>
        <v>Dec</v>
      </c>
      <c r="E152" s="2" t="str">
        <f>Table2[[#This Row],[Store_ID]]&amp;"-"&amp;Table2[[#This Row],[Year]]&amp;"-"&amp;Table2[[#This Row],[Month]]</f>
        <v>STR118-2024-Dec</v>
      </c>
      <c r="F152" s="2" t="s">
        <v>683</v>
      </c>
      <c r="G152" s="2" t="str">
        <f>_xlfn.XLOOKUP(Table2[[#This Row],[Customer_ID]],Table3[Customer_ID],Table3[Customer Name],"Not Found")</f>
        <v>Lakshmi Nair</v>
      </c>
      <c r="H152" s="2" t="str">
        <f>_xlfn.XLOOKUP(Table2[[#This Row],[Customer_ID]],Table3[Customer_ID],Table3[Gender],"Female")</f>
        <v>Female</v>
      </c>
      <c r="I152" s="2" t="str">
        <f>_xlfn.XLOOKUP(Table2[[#This Row],[Customer_ID]],Table3[Customer_ID],Table3[City],"Missing Memebership")</f>
        <v>Shivamogga</v>
      </c>
      <c r="J152" s="2" t="str">
        <f>_xlfn.XLOOKUP(Table2[[#This Row],[Customer_ID]],Table3[Customer_ID],Table3[State],"Karnataka")</f>
        <v>Karnataka</v>
      </c>
      <c r="K152" s="2" t="str">
        <f>_xlfn.XLOOKUP(Table2[[#This Row],[Customer_ID]],Table3[Customer_ID],Table3[Membership],"Regular")</f>
        <v>Regular</v>
      </c>
      <c r="L152" s="2" t="s">
        <v>416</v>
      </c>
      <c r="M152" s="2" t="str">
        <f>_xlfn.XLOOKUP(Table2[[#This Row],[Product_ID]],Table4[Product_ID],Table4[Product_Name],"Not Found")</f>
        <v>GRT Jewellers Sling Bag Olive</v>
      </c>
      <c r="N152" s="2" t="str">
        <f>_xlfn.XLOOKUP(Table2[[#This Row],[Product_ID]],Table4[Product_ID],Table4[Category],"Not Found")</f>
        <v>Handbags</v>
      </c>
      <c r="O152" s="2" t="str">
        <f>_xlfn.XLOOKUP(Table2[[#This Row],[Product_ID]],Table4[Product_ID],Table4[Subcategory],"Not Found")</f>
        <v>Sling Bag</v>
      </c>
      <c r="P152" s="2" t="str">
        <f>_xlfn.XLOOKUP(Table2[[#This Row],[Product_ID]],Table4[Product_ID],Table4[Brand],"Missing Brand")</f>
        <v>GRT Jewellers</v>
      </c>
      <c r="Q152" s="2" t="s">
        <v>630</v>
      </c>
      <c r="R152" s="2" t="str">
        <f>_xlfn.XLOOKUP(Table2[[#This Row],[Store_ID]],Table6[Store_ID],Table6[Store Name],"Not Found")</f>
        <v>TrendMart Nellore Mall Kiosk</v>
      </c>
      <c r="S152" s="2">
        <f>_xlfn.XLOOKUP(Table2[[#This Row],[Store_ID]],Table6[Store_ID],Table6[Monthly Target],"Missing Target")</f>
        <v>1000000</v>
      </c>
      <c r="T152" s="2" t="str">
        <f>_xlfn.XLOOKUP(Table2[[#This Row],[Store_ID]],Table6[Store_ID],Table6[Region],"Not Found")</f>
        <v>South Zone 3</v>
      </c>
      <c r="U152" s="2" t="s">
        <v>482</v>
      </c>
      <c r="V152" s="2" t="str">
        <f>_xlfn.XLOOKUP(Table2[[#This Row],[Employee_ID]],Table5[Employee_ID],Table5[Employee Name],"Not Found")</f>
        <v>Swathi Achari</v>
      </c>
      <c r="W152" s="2">
        <v>2</v>
      </c>
      <c r="X152" s="2">
        <v>3566.32</v>
      </c>
      <c r="Y152" s="2">
        <v>0</v>
      </c>
      <c r="Z152" s="2">
        <v>0</v>
      </c>
      <c r="AA152" s="2">
        <v>12</v>
      </c>
      <c r="AB152" s="2">
        <v>855.92</v>
      </c>
      <c r="AC152" s="2">
        <v>7988.56</v>
      </c>
      <c r="AD152" s="2">
        <v>4068.02</v>
      </c>
      <c r="AE152" s="2">
        <f t="shared" si="6"/>
        <v>3064.6200000000003</v>
      </c>
      <c r="AF152" s="2" t="s">
        <v>56</v>
      </c>
      <c r="AG152" s="42">
        <f>IFERROR(Table2[[#This Row],[Profit]]/Table2[[#This Row],[Sales Amount]],0)</f>
        <v>0.38362608530198183</v>
      </c>
      <c r="AH152" s="2" t="str">
        <f>TRIM(Table2[[#This Row],[Payment Modee]])</f>
        <v>Credit Card</v>
      </c>
      <c r="AI152" s="2" t="s">
        <v>26</v>
      </c>
      <c r="AJ152" s="2" t="s">
        <v>197</v>
      </c>
      <c r="AK152" s="2" t="s">
        <v>684</v>
      </c>
      <c r="AL152" s="16" t="str">
        <f>IF(HOUR(Table2[[#This Row],[Order Time]])&lt;12,"Morning",IF(HOUR(Table2[[#This Row],[Order Time]])&lt;17,"Afternoon",IF(HOUR(Table2[[#This Row],[Order Time]])&lt;21,"Evening","Night")))</f>
        <v>Morning</v>
      </c>
      <c r="AM152" s="16" t="s">
        <v>38</v>
      </c>
    </row>
    <row r="153" spans="1:39" x14ac:dyDescent="0.25">
      <c r="A153" s="13" t="s">
        <v>685</v>
      </c>
      <c r="B153" s="4">
        <v>45467</v>
      </c>
      <c r="C153" s="2">
        <f>YEAR(Table2[[#This Row],[Invoice Date]])</f>
        <v>2024</v>
      </c>
      <c r="D153" s="2" t="str">
        <f>TEXT(Table2[[#This Row],[Invoice Date]],"mmm")</f>
        <v>Jun</v>
      </c>
      <c r="E153" s="2" t="str">
        <f>Table2[[#This Row],[Store_ID]]&amp;"-"&amp;Table2[[#This Row],[Year]]&amp;"-"&amp;Table2[[#This Row],[Month]]</f>
        <v>STR020-2024-Jun</v>
      </c>
      <c r="F153" s="2" t="s">
        <v>686</v>
      </c>
      <c r="G153" s="2" t="str">
        <f>_xlfn.XLOOKUP(Table2[[#This Row],[Customer_ID]],Table3[Customer_ID],Table3[Customer Name],"Not Found")</f>
        <v>Dinesh Chandran</v>
      </c>
      <c r="H153" s="2" t="str">
        <f>_xlfn.XLOOKUP(Table2[[#This Row],[Customer_ID]],Table3[Customer_ID],Table3[Gender],"Female")</f>
        <v>Male</v>
      </c>
      <c r="I153" s="2" t="str">
        <f>_xlfn.XLOOKUP(Table2[[#This Row],[Customer_ID]],Table3[Customer_ID],Table3[City],"Missing Memebership")</f>
        <v>Nizamabad</v>
      </c>
      <c r="J153" s="2" t="str">
        <f>_xlfn.XLOOKUP(Table2[[#This Row],[Customer_ID]],Table3[Customer_ID],Table3[State],"Karnataka")</f>
        <v>Telangana</v>
      </c>
      <c r="K153" s="2" t="str">
        <f>_xlfn.XLOOKUP(Table2[[#This Row],[Customer_ID]],Table3[Customer_ID],Table3[Membership],"Regular")</f>
        <v>Platinum</v>
      </c>
      <c r="L153" s="2" t="s">
        <v>556</v>
      </c>
      <c r="M153" s="2" t="str">
        <f>_xlfn.XLOOKUP(Table2[[#This Row],[Product_ID]],Table4[Product_ID],Table4[Product_Name],"Not Found")</f>
        <v>Reebok Georgette Saree Charcoal</v>
      </c>
      <c r="N153" s="2" t="str">
        <f>_xlfn.XLOOKUP(Table2[[#This Row],[Product_ID]],Table4[Product_ID],Table4[Category],"Not Found")</f>
        <v>Women Sarees</v>
      </c>
      <c r="O153" s="2" t="str">
        <f>_xlfn.XLOOKUP(Table2[[#This Row],[Product_ID]],Table4[Product_ID],Table4[Subcategory],"Not Found")</f>
        <v>Georgette Saree</v>
      </c>
      <c r="P153" s="2" t="str">
        <f>_xlfn.XLOOKUP(Table2[[#This Row],[Product_ID]],Table4[Product_ID],Table4[Brand],"Missing Brand")</f>
        <v>Reebok</v>
      </c>
      <c r="Q153" s="2" t="s">
        <v>687</v>
      </c>
      <c r="R153" s="2" t="str">
        <f>_xlfn.XLOOKUP(Table2[[#This Row],[Store_ID]],Table6[Store_ID],Table6[Store Name],"Not Found")</f>
        <v>TrendMart Guntur Standard</v>
      </c>
      <c r="S153" s="2">
        <f>_xlfn.XLOOKUP(Table2[[#This Row],[Store_ID]],Table6[Store_ID],Table6[Monthly Target],"Missing Target")</f>
        <v>2000000</v>
      </c>
      <c r="T153" s="2" t="str">
        <f>_xlfn.XLOOKUP(Table2[[#This Row],[Store_ID]],Table6[Store_ID],Table6[Region],"Not Found")</f>
        <v>South Zone 3</v>
      </c>
      <c r="U153" s="2" t="s">
        <v>435</v>
      </c>
      <c r="V153" s="2" t="str">
        <f>_xlfn.XLOOKUP(Table2[[#This Row],[Employee_ID]],Table5[Employee_ID],Table5[Employee Name],"Not Found")</f>
        <v>Gopal Prasad</v>
      </c>
      <c r="W153" s="2">
        <v>1</v>
      </c>
      <c r="X153" s="2">
        <v>1908.46</v>
      </c>
      <c r="Y153" s="2">
        <v>5</v>
      </c>
      <c r="Z153" s="2">
        <v>95.42</v>
      </c>
      <c r="AA153" s="2">
        <v>12</v>
      </c>
      <c r="AB153" s="2">
        <v>217.56</v>
      </c>
      <c r="AC153" s="2">
        <v>2030.6</v>
      </c>
      <c r="AD153" s="2">
        <v>1378.38</v>
      </c>
      <c r="AE153" s="2">
        <f t="shared" si="6"/>
        <v>434.6599999999998</v>
      </c>
      <c r="AF153" s="2" t="s">
        <v>69</v>
      </c>
      <c r="AG153" s="42">
        <f>IFERROR(Table2[[#This Row],[Profit]]/Table2[[#This Row],[Sales Amount]],0)</f>
        <v>0.21405495912538158</v>
      </c>
      <c r="AH153" s="2" t="str">
        <f>TRIM(Table2[[#This Row],[Payment Modee]])</f>
        <v>Cash</v>
      </c>
      <c r="AI153" s="2" t="s">
        <v>36</v>
      </c>
      <c r="AJ153" s="2" t="s">
        <v>27</v>
      </c>
      <c r="AK153" s="2" t="s">
        <v>489</v>
      </c>
      <c r="AL153" s="16" t="str">
        <f>IF(HOUR(Table2[[#This Row],[Order Time]])&lt;12,"Morning",IF(HOUR(Table2[[#This Row],[Order Time]])&lt;17,"Afternoon",IF(HOUR(Table2[[#This Row],[Order Time]])&lt;21,"Evening","Night")))</f>
        <v>Evening</v>
      </c>
      <c r="AM153" s="16" t="s">
        <v>29</v>
      </c>
    </row>
    <row r="154" spans="1:39" x14ac:dyDescent="0.25">
      <c r="A154" s="13" t="s">
        <v>688</v>
      </c>
      <c r="B154" s="4">
        <v>45577</v>
      </c>
      <c r="C154" s="2">
        <f>YEAR(Table2[[#This Row],[Invoice Date]])</f>
        <v>2024</v>
      </c>
      <c r="D154" s="2" t="str">
        <f>TEXT(Table2[[#This Row],[Invoice Date]],"mmm")</f>
        <v>Oct</v>
      </c>
      <c r="E154" s="2" t="str">
        <f>Table2[[#This Row],[Store_ID]]&amp;"-"&amp;Table2[[#This Row],[Year]]&amp;"-"&amp;Table2[[#This Row],[Month]]</f>
        <v>STR001-2024-Oct</v>
      </c>
      <c r="F154" s="2" t="s">
        <v>689</v>
      </c>
      <c r="G154" s="2" t="str">
        <f>_xlfn.XLOOKUP(Table2[[#This Row],[Customer_ID]],Table3[Customer_ID],Table3[Customer Name],"Not Found")</f>
        <v>Vidya Varma</v>
      </c>
      <c r="H154" s="2" t="str">
        <f>_xlfn.XLOOKUP(Table2[[#This Row],[Customer_ID]],Table3[Customer_ID],Table3[Gender],"Female")</f>
        <v>Female</v>
      </c>
      <c r="I154" s="2" t="str">
        <f>_xlfn.XLOOKUP(Table2[[#This Row],[Customer_ID]],Table3[Customer_ID],Table3[City],"Missing Memebership")</f>
        <v>Hyderabad</v>
      </c>
      <c r="J154" s="2" t="str">
        <f>_xlfn.XLOOKUP(Table2[[#This Row],[Customer_ID]],Table3[Customer_ID],Table3[State],"Karnataka")</f>
        <v>Telangana</v>
      </c>
      <c r="K154" s="2" t="str">
        <f>_xlfn.XLOOKUP(Table2[[#This Row],[Customer_ID]],Table3[Customer_ID],Table3[Membership],"Regular")</f>
        <v>Regular</v>
      </c>
      <c r="L154" s="2" t="s">
        <v>690</v>
      </c>
      <c r="M154" s="2" t="str">
        <f>_xlfn.XLOOKUP(Table2[[#This Row],[Product_ID]],Table4[Product_ID],Table4[Product_Name],"Not Found")</f>
        <v>Being Human Girls Frock Teal</v>
      </c>
      <c r="N154" s="2" t="str">
        <f>_xlfn.XLOOKUP(Table2[[#This Row],[Product_ID]],Table4[Product_ID],Table4[Category],"Not Found")</f>
        <v>Kids Wear</v>
      </c>
      <c r="O154" s="2" t="str">
        <f>_xlfn.XLOOKUP(Table2[[#This Row],[Product_ID]],Table4[Product_ID],Table4[Subcategory],"Not Found")</f>
        <v>Girls Frock</v>
      </c>
      <c r="P154" s="2" t="str">
        <f>_xlfn.XLOOKUP(Table2[[#This Row],[Product_ID]],Table4[Product_ID],Table4[Brand],"Missing Brand")</f>
        <v>Being Human</v>
      </c>
      <c r="Q154" s="2" t="s">
        <v>409</v>
      </c>
      <c r="R154" s="2" t="str">
        <f>_xlfn.XLOOKUP(Table2[[#This Row],[Store_ID]],Table6[Store_ID],Table6[Store Name],"Not Found")</f>
        <v>TrendMart Kollam Standard</v>
      </c>
      <c r="S154" s="2">
        <f>_xlfn.XLOOKUP(Table2[[#This Row],[Store_ID]],Table6[Store_ID],Table6[Monthly Target],"Missing Target")</f>
        <v>2500000</v>
      </c>
      <c r="T154" s="2" t="str">
        <f>_xlfn.XLOOKUP(Table2[[#This Row],[Store_ID]],Table6[Store_ID],Table6[Region],"Not Found")</f>
        <v>South Zone 1</v>
      </c>
      <c r="U154" s="2" t="s">
        <v>435</v>
      </c>
      <c r="V154" s="2" t="str">
        <f>_xlfn.XLOOKUP(Table2[[#This Row],[Employee_ID]],Table5[Employee_ID],Table5[Employee Name],"Not Found")</f>
        <v>Gopal Prasad</v>
      </c>
      <c r="W154" s="2">
        <v>2</v>
      </c>
      <c r="X154" s="2">
        <v>610.54999999999995</v>
      </c>
      <c r="Y154" s="2">
        <v>15</v>
      </c>
      <c r="Z154" s="2">
        <v>183.16</v>
      </c>
      <c r="AA154" s="2">
        <v>5</v>
      </c>
      <c r="AB154" s="2">
        <v>51.9</v>
      </c>
      <c r="AC154" s="2">
        <v>1089.8399999999999</v>
      </c>
      <c r="AD154" s="2">
        <v>849.52</v>
      </c>
      <c r="AE154" s="2">
        <f t="shared" si="6"/>
        <v>188.41999999999993</v>
      </c>
      <c r="AF154" s="2" t="s">
        <v>25</v>
      </c>
      <c r="AG154" s="42">
        <f>IFERROR(Table2[[#This Row],[Profit]]/Table2[[#This Row],[Sales Amount]],0)</f>
        <v>0.17288776334140787</v>
      </c>
      <c r="AH154" s="2" t="str">
        <f>TRIM(Table2[[#This Row],[Payment Modee]])</f>
        <v>UPI</v>
      </c>
      <c r="AI154" s="2" t="s">
        <v>26</v>
      </c>
      <c r="AJ154" s="2" t="s">
        <v>27</v>
      </c>
      <c r="AK154" s="2" t="s">
        <v>691</v>
      </c>
      <c r="AL154" s="16" t="str">
        <f>IF(HOUR(Table2[[#This Row],[Order Time]])&lt;12,"Morning",IF(HOUR(Table2[[#This Row],[Order Time]])&lt;17,"Afternoon",IF(HOUR(Table2[[#This Row],[Order Time]])&lt;21,"Evening","Night")))</f>
        <v>Morning</v>
      </c>
      <c r="AM154" s="16" t="s">
        <v>38</v>
      </c>
    </row>
    <row r="155" spans="1:39" x14ac:dyDescent="0.25">
      <c r="A155" s="13" t="s">
        <v>692</v>
      </c>
      <c r="B155" s="4">
        <v>45623</v>
      </c>
      <c r="C155" s="2">
        <f>YEAR(Table2[[#This Row],[Invoice Date]])</f>
        <v>2024</v>
      </c>
      <c r="D155" s="2" t="str">
        <f>TEXT(Table2[[#This Row],[Invoice Date]],"mmm")</f>
        <v>Nov</v>
      </c>
      <c r="E155" s="2" t="str">
        <f>Table2[[#This Row],[Store_ID]]&amp;"-"&amp;Table2[[#This Row],[Year]]&amp;"-"&amp;Table2[[#This Row],[Month]]</f>
        <v>STR117-2024-Nov</v>
      </c>
      <c r="F155" s="2" t="s">
        <v>693</v>
      </c>
      <c r="G155" s="2" t="str">
        <f>_xlfn.XLOOKUP(Table2[[#This Row],[Customer_ID]],Table3[Customer_ID],Table3[Customer Name],"Not Found")</f>
        <v>Manju Varma</v>
      </c>
      <c r="H155" s="2" t="str">
        <f>_xlfn.XLOOKUP(Table2[[#This Row],[Customer_ID]],Table3[Customer_ID],Table3[Gender],"Female")</f>
        <v>Female</v>
      </c>
      <c r="I155" s="2" t="str">
        <f>_xlfn.XLOOKUP(Table2[[#This Row],[Customer_ID]],Table3[Customer_ID],Table3[City],"Missing Memebership")</f>
        <v>Shivamogga</v>
      </c>
      <c r="J155" s="2" t="str">
        <f>_xlfn.XLOOKUP(Table2[[#This Row],[Customer_ID]],Table3[Customer_ID],Table3[State],"Karnataka")</f>
        <v>Karnataka</v>
      </c>
      <c r="K155" s="2" t="str">
        <f>_xlfn.XLOOKUP(Table2[[#This Row],[Customer_ID]],Table3[Customer_ID],Table3[Membership],"Regular")</f>
        <v>Gold</v>
      </c>
      <c r="L155" s="2" t="s">
        <v>694</v>
      </c>
      <c r="M155" s="2" t="str">
        <f>_xlfn.XLOOKUP(Table2[[#This Row],[Product_ID]],Table4[Product_ID],Table4[Product_Name],"Not Found")</f>
        <v>Indian Terrain Denim Shirt Wine</v>
      </c>
      <c r="N155" s="2" t="str">
        <f>_xlfn.XLOOKUP(Table2[[#This Row],[Product_ID]],Table4[Product_ID],Table4[Category],"Not Found")</f>
        <v>Accessories</v>
      </c>
      <c r="O155" s="2" t="str">
        <f>_xlfn.XLOOKUP(Table2[[#This Row],[Product_ID]],Table4[Product_ID],Table4[Subcategory],"Not Found")</f>
        <v>Tie</v>
      </c>
      <c r="P155" s="2" t="str">
        <f>_xlfn.XLOOKUP(Table2[[#This Row],[Product_ID]],Table4[Product_ID],Table4[Brand],"Missing Brand")</f>
        <v>Being Human</v>
      </c>
      <c r="Q155" s="2" t="s">
        <v>695</v>
      </c>
      <c r="R155" s="2" t="str">
        <f>_xlfn.XLOOKUP(Table2[[#This Row],[Store_ID]],Table6[Store_ID],Table6[Store Name],"Not Found")</f>
        <v>TrendMart Tirunelveli Flagship</v>
      </c>
      <c r="S155" s="2">
        <f>_xlfn.XLOOKUP(Table2[[#This Row],[Store_ID]],Table6[Store_ID],Table6[Monthly Target],"Missing Target")</f>
        <v>1500000</v>
      </c>
      <c r="T155" s="2" t="str">
        <f>_xlfn.XLOOKUP(Table2[[#This Row],[Store_ID]],Table6[Store_ID],Table6[Region],"Not Found")</f>
        <v>South Zone 1</v>
      </c>
      <c r="U155" s="2" t="s">
        <v>142</v>
      </c>
      <c r="V155" s="2" t="str">
        <f>_xlfn.XLOOKUP(Table2[[#This Row],[Employee_ID]],Table5[Employee_ID],Table5[Employee Name],"Not Found")</f>
        <v>Anusuya Subramaniam</v>
      </c>
      <c r="W155" s="2">
        <v>3</v>
      </c>
      <c r="X155" s="2">
        <v>1026.23</v>
      </c>
      <c r="Y155" s="2">
        <v>5</v>
      </c>
      <c r="Z155" s="2">
        <v>153.93</v>
      </c>
      <c r="AA155" s="2">
        <v>12</v>
      </c>
      <c r="AB155" s="2">
        <v>350.97</v>
      </c>
      <c r="AC155" s="2">
        <v>3275.73</v>
      </c>
      <c r="AD155" s="2">
        <v>1751.58</v>
      </c>
      <c r="AE155" s="2">
        <f t="shared" si="6"/>
        <v>1173.18</v>
      </c>
      <c r="AF155" s="2" t="s">
        <v>25</v>
      </c>
      <c r="AG155" s="42">
        <f>IFERROR(Table2[[#This Row],[Profit]]/Table2[[#This Row],[Sales Amount]],0)</f>
        <v>0.35814307039957505</v>
      </c>
      <c r="AH155" s="2" t="str">
        <f>TRIM(Table2[[#This Row],[Payment Modee]])</f>
        <v>UPI</v>
      </c>
      <c r="AI155" s="2" t="s">
        <v>26</v>
      </c>
      <c r="AJ155" s="2" t="s">
        <v>197</v>
      </c>
      <c r="AK155" s="2" t="s">
        <v>696</v>
      </c>
      <c r="AL155" s="16" t="str">
        <f>IF(HOUR(Table2[[#This Row],[Order Time]])&lt;12,"Morning",IF(HOUR(Table2[[#This Row],[Order Time]])&lt;17,"Afternoon",IF(HOUR(Table2[[#This Row],[Order Time]])&lt;21,"Evening","Night")))</f>
        <v>Afternoon</v>
      </c>
      <c r="AM155" s="16" t="s">
        <v>29</v>
      </c>
    </row>
    <row r="156" spans="1:39" x14ac:dyDescent="0.25">
      <c r="A156" s="13" t="s">
        <v>697</v>
      </c>
      <c r="B156" s="4">
        <v>45618</v>
      </c>
      <c r="C156" s="2">
        <f>YEAR(Table2[[#This Row],[Invoice Date]])</f>
        <v>2024</v>
      </c>
      <c r="D156" s="2" t="str">
        <f>TEXT(Table2[[#This Row],[Invoice Date]],"mmm")</f>
        <v>Nov</v>
      </c>
      <c r="E156" s="2" t="str">
        <f>Table2[[#This Row],[Store_ID]]&amp;"-"&amp;Table2[[#This Row],[Year]]&amp;"-"&amp;Table2[[#This Row],[Month]]</f>
        <v>STR091-2024-Nov</v>
      </c>
      <c r="F156" s="2" t="s">
        <v>698</v>
      </c>
      <c r="G156" s="2" t="str">
        <f>_xlfn.XLOOKUP(Table2[[#This Row],[Customer_ID]],Table3[Customer_ID],Table3[Customer Name],"Not Found")</f>
        <v>Deepthi Gupta</v>
      </c>
      <c r="H156" s="2" t="str">
        <f>_xlfn.XLOOKUP(Table2[[#This Row],[Customer_ID]],Table3[Customer_ID],Table3[Gender],"Female")</f>
        <v>Female</v>
      </c>
      <c r="I156" s="2" t="str">
        <f>_xlfn.XLOOKUP(Table2[[#This Row],[Customer_ID]],Table3[Customer_ID],Table3[City],"Missing Memebership")</f>
        <v>Kozhikode</v>
      </c>
      <c r="J156" s="2" t="str">
        <f>_xlfn.XLOOKUP(Table2[[#This Row],[Customer_ID]],Table3[Customer_ID],Table3[State],"Karnataka")</f>
        <v>Kerala</v>
      </c>
      <c r="K156" s="2" t="str">
        <f>_xlfn.XLOOKUP(Table2[[#This Row],[Customer_ID]],Table3[Customer_ID],Table3[Membership],"Regular")</f>
        <v>Regular</v>
      </c>
      <c r="L156" s="2" t="s">
        <v>262</v>
      </c>
      <c r="M156" s="2" t="str">
        <f>_xlfn.XLOOKUP(Table2[[#This Row],[Product_ID]],Table4[Product_ID],Table4[Product_Name],"Not Found")</f>
        <v>Pothys Straight Fit Charcoal</v>
      </c>
      <c r="N156" s="2" t="str">
        <f>_xlfn.XLOOKUP(Table2[[#This Row],[Product_ID]],Table4[Product_ID],Table4[Category],"Not Found")</f>
        <v>Women Jeans</v>
      </c>
      <c r="O156" s="2" t="str">
        <f>_xlfn.XLOOKUP(Table2[[#This Row],[Product_ID]],Table4[Product_ID],Table4[Subcategory],"Not Found")</f>
        <v>Straight Fit</v>
      </c>
      <c r="P156" s="2" t="str">
        <f>_xlfn.XLOOKUP(Table2[[#This Row],[Product_ID]],Table4[Product_ID],Table4[Brand],"Missing Brand")</f>
        <v>Pothys</v>
      </c>
      <c r="Q156" s="2" t="s">
        <v>699</v>
      </c>
      <c r="R156" s="2" t="str">
        <f>_xlfn.XLOOKUP(Table2[[#This Row],[Store_ID]],Table6[Store_ID],Table6[Store Name],"Not Found")</f>
        <v>TrendMart Nizamabad Standard</v>
      </c>
      <c r="S156" s="2">
        <f>_xlfn.XLOOKUP(Table2[[#This Row],[Store_ID]],Table6[Store_ID],Table6[Monthly Target],"Missing Target")</f>
        <v>1500000</v>
      </c>
      <c r="T156" s="2" t="str">
        <f>_xlfn.XLOOKUP(Table2[[#This Row],[Store_ID]],Table6[Store_ID],Table6[Region],"Not Found")</f>
        <v>South Zone 2</v>
      </c>
      <c r="U156" s="2" t="s">
        <v>124</v>
      </c>
      <c r="V156" s="2" t="str">
        <f>_xlfn.XLOOKUP(Table2[[#This Row],[Employee_ID]],Table5[Employee_ID],Table5[Employee Name],"Not Found")</f>
        <v>Girish Sundaram</v>
      </c>
      <c r="W156" s="2">
        <v>2</v>
      </c>
      <c r="X156" s="2">
        <v>1322.6</v>
      </c>
      <c r="Y156" s="2">
        <v>0</v>
      </c>
      <c r="Z156" s="2">
        <v>0</v>
      </c>
      <c r="AA156" s="2">
        <v>12</v>
      </c>
      <c r="AB156" s="2">
        <v>317.42</v>
      </c>
      <c r="AC156" s="2">
        <v>2962.62</v>
      </c>
      <c r="AD156" s="2">
        <v>2050.48</v>
      </c>
      <c r="AE156" s="2">
        <f t="shared" si="6"/>
        <v>594.7199999999998</v>
      </c>
      <c r="AF156" s="2" t="s">
        <v>119</v>
      </c>
      <c r="AG156" s="42">
        <f>IFERROR(Table2[[#This Row],[Profit]]/Table2[[#This Row],[Sales Amount]],0)</f>
        <v>0.20074123579804357</v>
      </c>
      <c r="AH156" s="2" t="str">
        <f>TRIM(Table2[[#This Row],[Payment Modee]])</f>
        <v>Net Banking</v>
      </c>
      <c r="AI156" s="2" t="s">
        <v>36</v>
      </c>
      <c r="AJ156" s="2" t="s">
        <v>27</v>
      </c>
      <c r="AK156" s="2" t="s">
        <v>700</v>
      </c>
      <c r="AL156" s="16" t="str">
        <f>IF(HOUR(Table2[[#This Row],[Order Time]])&lt;12,"Morning",IF(HOUR(Table2[[#This Row],[Order Time]])&lt;17,"Afternoon",IF(HOUR(Table2[[#This Row],[Order Time]])&lt;21,"Evening","Night")))</f>
        <v>Evening</v>
      </c>
      <c r="AM156" s="16" t="s">
        <v>29</v>
      </c>
    </row>
    <row r="157" spans="1:39" x14ac:dyDescent="0.25">
      <c r="A157" s="13" t="s">
        <v>701</v>
      </c>
      <c r="B157" s="4">
        <v>45607</v>
      </c>
      <c r="C157" s="2">
        <f>YEAR(Table2[[#This Row],[Invoice Date]])</f>
        <v>2024</v>
      </c>
      <c r="D157" s="2" t="str">
        <f>TEXT(Table2[[#This Row],[Invoice Date]],"mmm")</f>
        <v>Nov</v>
      </c>
      <c r="E157" s="2" t="str">
        <f>Table2[[#This Row],[Store_ID]]&amp;"-"&amp;Table2[[#This Row],[Year]]&amp;"-"&amp;Table2[[#This Row],[Month]]</f>
        <v>STR015-2024-Nov</v>
      </c>
      <c r="F157" s="2" t="s">
        <v>702</v>
      </c>
      <c r="G157" s="2" t="str">
        <f>_xlfn.XLOOKUP(Table2[[#This Row],[Customer_ID]],Table3[Customer_ID],Table3[Customer Name],"Not Found")</f>
        <v>Deepak Prasad</v>
      </c>
      <c r="H157" s="2" t="str">
        <f>_xlfn.XLOOKUP(Table2[[#This Row],[Customer_ID]],Table3[Customer_ID],Table3[Gender],"Female")</f>
        <v>Male</v>
      </c>
      <c r="I157" s="2" t="str">
        <f>_xlfn.XLOOKUP(Table2[[#This Row],[Customer_ID]],Table3[Customer_ID],Table3[City],"Missing Memebership")</f>
        <v>Warangal</v>
      </c>
      <c r="J157" s="2" t="str">
        <f>_xlfn.XLOOKUP(Table2[[#This Row],[Customer_ID]],Table3[Customer_ID],Table3[State],"Karnataka")</f>
        <v>Telangana</v>
      </c>
      <c r="K157" s="2" t="str">
        <f>_xlfn.XLOOKUP(Table2[[#This Row],[Customer_ID]],Table3[Customer_ID],Table3[Membership],"Regular")</f>
        <v>Regular</v>
      </c>
      <c r="L157" s="2" t="s">
        <v>703</v>
      </c>
      <c r="M157" s="2" t="str">
        <f>_xlfn.XLOOKUP(Table2[[#This Row],[Product_ID]],Table4[Product_ID],Table4[Product_Name],"Not Found")</f>
        <v>Woodland Polo Purple</v>
      </c>
      <c r="N157" s="2" t="str">
        <f>_xlfn.XLOOKUP(Table2[[#This Row],[Product_ID]],Table4[Product_ID],Table4[Category],"Not Found")</f>
        <v>Men T-Shirts</v>
      </c>
      <c r="O157" s="2" t="str">
        <f>_xlfn.XLOOKUP(Table2[[#This Row],[Product_ID]],Table4[Product_ID],Table4[Subcategory],"Not Found")</f>
        <v>Polo</v>
      </c>
      <c r="P157" s="2" t="str">
        <f>_xlfn.XLOOKUP(Table2[[#This Row],[Product_ID]],Table4[Product_ID],Table4[Brand],"Missing Brand")</f>
        <v>Woodland</v>
      </c>
      <c r="Q157" s="2" t="s">
        <v>704</v>
      </c>
      <c r="R157" s="2" t="str">
        <f>_xlfn.XLOOKUP(Table2[[#This Row],[Store_ID]],Table6[Store_ID],Table6[Store Name],"Not Found")</f>
        <v>TrendMart Madurai Mall Kiosk</v>
      </c>
      <c r="S157" s="2">
        <f>_xlfn.XLOOKUP(Table2[[#This Row],[Store_ID]],Table6[Store_ID],Table6[Monthly Target],"Missing Target")</f>
        <v>800000</v>
      </c>
      <c r="T157" s="2" t="str">
        <f>_xlfn.XLOOKUP(Table2[[#This Row],[Store_ID]],Table6[Store_ID],Table6[Region],"Not Found")</f>
        <v>South Zone 1</v>
      </c>
      <c r="U157" s="2" t="s">
        <v>321</v>
      </c>
      <c r="V157" s="2" t="str">
        <f>_xlfn.XLOOKUP(Table2[[#This Row],[Employee_ID]],Table5[Employee_ID],Table5[Employee Name],"Not Found")</f>
        <v>Sunita Ramachandran</v>
      </c>
      <c r="W157" s="2">
        <v>2</v>
      </c>
      <c r="X157" s="2">
        <v>646.32000000000005</v>
      </c>
      <c r="Y157" s="2">
        <v>25</v>
      </c>
      <c r="Z157" s="2">
        <v>323.16000000000003</v>
      </c>
      <c r="AA157" s="2">
        <v>5</v>
      </c>
      <c r="AB157" s="2">
        <v>48.47</v>
      </c>
      <c r="AC157" s="2">
        <v>1017.95</v>
      </c>
      <c r="AD157" s="2">
        <v>729.22</v>
      </c>
      <c r="AE157" s="2">
        <f t="shared" si="6"/>
        <v>240.26000000000002</v>
      </c>
      <c r="AF157" s="2" t="s">
        <v>69</v>
      </c>
      <c r="AG157" s="42">
        <f>IFERROR(Table2[[#This Row],[Profit]]/Table2[[#This Row],[Sales Amount]],0)</f>
        <v>0.23602338032319858</v>
      </c>
      <c r="AH157" s="2" t="str">
        <f>TRIM(Table2[[#This Row],[Payment Modee]])</f>
        <v>Cash</v>
      </c>
      <c r="AI157" s="2" t="s">
        <v>26</v>
      </c>
      <c r="AJ157" s="2" t="s">
        <v>27</v>
      </c>
      <c r="AK157" s="2" t="s">
        <v>705</v>
      </c>
      <c r="AL157" s="16" t="str">
        <f>IF(HOUR(Table2[[#This Row],[Order Time]])&lt;12,"Morning",IF(HOUR(Table2[[#This Row],[Order Time]])&lt;17,"Afternoon",IF(HOUR(Table2[[#This Row],[Order Time]])&lt;21,"Evening","Night")))</f>
        <v>Afternoon</v>
      </c>
      <c r="AM157" s="16" t="s">
        <v>29</v>
      </c>
    </row>
    <row r="158" spans="1:39" x14ac:dyDescent="0.25">
      <c r="A158" s="13" t="s">
        <v>706</v>
      </c>
      <c r="B158" s="4">
        <v>45414</v>
      </c>
      <c r="C158" s="2">
        <f>YEAR(Table2[[#This Row],[Invoice Date]])</f>
        <v>2024</v>
      </c>
      <c r="D158" s="2" t="str">
        <f>TEXT(Table2[[#This Row],[Invoice Date]],"mmm")</f>
        <v>May</v>
      </c>
      <c r="E158" s="2" t="str">
        <f>Table2[[#This Row],[Store_ID]]&amp;"-"&amp;Table2[[#This Row],[Year]]&amp;"-"&amp;Table2[[#This Row],[Month]]</f>
        <v>STR112-2024-May</v>
      </c>
      <c r="F158" s="2" t="s">
        <v>707</v>
      </c>
      <c r="G158" s="2" t="str">
        <f>_xlfn.XLOOKUP(Table2[[#This Row],[Customer_ID]],Table3[Customer_ID],Table3[Customer Name],"Not Found")</f>
        <v>Padma Balasubramaniam</v>
      </c>
      <c r="H158" s="2" t="str">
        <f>_xlfn.XLOOKUP(Table2[[#This Row],[Customer_ID]],Table3[Customer_ID],Table3[Gender],"Female")</f>
        <v>Female</v>
      </c>
      <c r="I158" s="2" t="str">
        <f>_xlfn.XLOOKUP(Table2[[#This Row],[Customer_ID]],Table3[Customer_ID],Table3[City],"Missing Memebership")</f>
        <v>Hubballi</v>
      </c>
      <c r="J158" s="2" t="str">
        <f>_xlfn.XLOOKUP(Table2[[#This Row],[Customer_ID]],Table3[Customer_ID],Table3[State],"Karnataka")</f>
        <v>Karnataka</v>
      </c>
      <c r="K158" s="2" t="str">
        <f>_xlfn.XLOOKUP(Table2[[#This Row],[Customer_ID]],Table3[Customer_ID],Table3[Membership],"Regular")</f>
        <v>Gold</v>
      </c>
      <c r="L158" s="2" t="s">
        <v>708</v>
      </c>
      <c r="M158" s="2" t="str">
        <f>_xlfn.XLOOKUP(Table2[[#This Row],[Product_ID]],Table4[Product_ID],Table4[Product_Name],"Not Found")</f>
        <v>Tanishq Sandals Pink</v>
      </c>
      <c r="N158" s="2" t="str">
        <f>_xlfn.XLOOKUP(Table2[[#This Row],[Product_ID]],Table4[Product_ID],Table4[Category],"Not Found")</f>
        <v>Footwear</v>
      </c>
      <c r="O158" s="2" t="str">
        <f>_xlfn.XLOOKUP(Table2[[#This Row],[Product_ID]],Table4[Product_ID],Table4[Subcategory],"Not Found")</f>
        <v>Sandals</v>
      </c>
      <c r="P158" s="2" t="str">
        <f>_xlfn.XLOOKUP(Table2[[#This Row],[Product_ID]],Table4[Product_ID],Table4[Brand],"Missing Brand")</f>
        <v>Tanishq</v>
      </c>
      <c r="Q158" s="2" t="s">
        <v>202</v>
      </c>
      <c r="R158" s="2" t="str">
        <f>_xlfn.XLOOKUP(Table2[[#This Row],[Store_ID]],Table6[Store_ID],Table6[Store Name],"Not Found")</f>
        <v>TrendMart Guntur Outlet</v>
      </c>
      <c r="S158" s="2">
        <f>_xlfn.XLOOKUP(Table2[[#This Row],[Store_ID]],Table6[Store_ID],Table6[Monthly Target],"Missing Target")</f>
        <v>1500000</v>
      </c>
      <c r="T158" s="2" t="str">
        <f>_xlfn.XLOOKUP(Table2[[#This Row],[Store_ID]],Table6[Store_ID],Table6[Region],"Not Found")</f>
        <v>South Zone 3</v>
      </c>
      <c r="U158" s="2" t="s">
        <v>49</v>
      </c>
      <c r="V158" s="2" t="str">
        <f>_xlfn.XLOOKUP(Table2[[#This Row],[Employee_ID]],Table5[Employee_ID],Table5[Employee Name],"Not Found")</f>
        <v>Jyothi Prasad</v>
      </c>
      <c r="W158" s="2">
        <v>2</v>
      </c>
      <c r="X158" s="2">
        <v>1723.34</v>
      </c>
      <c r="Y158" s="2">
        <v>0</v>
      </c>
      <c r="Z158" s="2">
        <v>0</v>
      </c>
      <c r="AA158" s="2">
        <v>12</v>
      </c>
      <c r="AB158" s="2">
        <v>413.6</v>
      </c>
      <c r="AC158" s="2">
        <v>3860.28</v>
      </c>
      <c r="AD158" s="2">
        <v>2486.7199999999998</v>
      </c>
      <c r="AE158" s="2">
        <f t="shared" si="6"/>
        <v>959.96000000000038</v>
      </c>
      <c r="AF158" s="2" t="s">
        <v>69</v>
      </c>
      <c r="AG158" s="42">
        <f>IFERROR(Table2[[#This Row],[Profit]]/Table2[[#This Row],[Sales Amount]],0)</f>
        <v>0.24867626182556715</v>
      </c>
      <c r="AH158" s="2" t="str">
        <f>TRIM(Table2[[#This Row],[Payment Modee]])</f>
        <v>Cash</v>
      </c>
      <c r="AI158" s="2" t="s">
        <v>26</v>
      </c>
      <c r="AJ158" s="2" t="s">
        <v>27</v>
      </c>
      <c r="AK158" s="2" t="s">
        <v>709</v>
      </c>
      <c r="AL158" s="16" t="str">
        <f>IF(HOUR(Table2[[#This Row],[Order Time]])&lt;12,"Morning",IF(HOUR(Table2[[#This Row],[Order Time]])&lt;17,"Afternoon",IF(HOUR(Table2[[#This Row],[Order Time]])&lt;21,"Evening","Night")))</f>
        <v>Evening</v>
      </c>
      <c r="AM158" s="16" t="s">
        <v>29</v>
      </c>
    </row>
    <row r="159" spans="1:39" x14ac:dyDescent="0.25">
      <c r="A159" s="13" t="s">
        <v>710</v>
      </c>
      <c r="B159" s="4">
        <v>45600</v>
      </c>
      <c r="C159" s="2">
        <f>YEAR(Table2[[#This Row],[Invoice Date]])</f>
        <v>2024</v>
      </c>
      <c r="D159" s="2" t="str">
        <f>TEXT(Table2[[#This Row],[Invoice Date]],"mmm")</f>
        <v>Nov</v>
      </c>
      <c r="E159" s="2" t="str">
        <f>Table2[[#This Row],[Store_ID]]&amp;"-"&amp;Table2[[#This Row],[Year]]&amp;"-"&amp;Table2[[#This Row],[Month]]</f>
        <v>STR054-2024-Nov</v>
      </c>
      <c r="F159" s="2" t="s">
        <v>300</v>
      </c>
      <c r="G159" s="2" t="str">
        <f>_xlfn.XLOOKUP(Table2[[#This Row],[Customer_ID]],Table3[Customer_ID],Table3[Customer Name],"Not Found")</f>
        <v>Yashoda Menon</v>
      </c>
      <c r="H159" s="2" t="str">
        <f>_xlfn.XLOOKUP(Table2[[#This Row],[Customer_ID]],Table3[Customer_ID],Table3[Gender],"Female")</f>
        <v>FEMALE</v>
      </c>
      <c r="I159" s="2" t="str">
        <f>_xlfn.XLOOKUP(Table2[[#This Row],[Customer_ID]],Table3[Customer_ID],Table3[City],"Missing Memebership")</f>
        <v>Kollam</v>
      </c>
      <c r="J159" s="2" t="str">
        <f>_xlfn.XLOOKUP(Table2[[#This Row],[Customer_ID]],Table3[Customer_ID],Table3[State],"Karnataka")</f>
        <v>Kerala</v>
      </c>
      <c r="K159" s="2" t="str">
        <f>_xlfn.XLOOKUP(Table2[[#This Row],[Customer_ID]],Table3[Customer_ID],Table3[Membership],"Regular")</f>
        <v>Regular</v>
      </c>
      <c r="L159" s="2" t="s">
        <v>711</v>
      </c>
      <c r="M159" s="2" t="str">
        <f>_xlfn.XLOOKUP(Table2[[#This Row],[Product_ID]],Table4[Product_ID],Table4[Product_Name],"Not Found")</f>
        <v>AND Slippers Grey</v>
      </c>
      <c r="N159" s="2" t="str">
        <f>_xlfn.XLOOKUP(Table2[[#This Row],[Product_ID]],Table4[Product_ID],Table4[Category],"Not Found")</f>
        <v>Footwear</v>
      </c>
      <c r="O159" s="2" t="str">
        <f>_xlfn.XLOOKUP(Table2[[#This Row],[Product_ID]],Table4[Product_ID],Table4[Subcategory],"Not Found")</f>
        <v>Slippers</v>
      </c>
      <c r="P159" s="2" t="str">
        <f>_xlfn.XLOOKUP(Table2[[#This Row],[Product_ID]],Table4[Product_ID],Table4[Brand],"Missing Brand")</f>
        <v>AND</v>
      </c>
      <c r="Q159" s="2" t="s">
        <v>712</v>
      </c>
      <c r="R159" s="2" t="str">
        <f>_xlfn.XLOOKUP(Table2[[#This Row],[Store_ID]],Table6[Store_ID],Table6[Store Name],"Not Found")</f>
        <v>TrendMart Thoothukudi Mall Kiosk</v>
      </c>
      <c r="S159" s="2">
        <f>_xlfn.XLOOKUP(Table2[[#This Row],[Store_ID]],Table6[Store_ID],Table6[Monthly Target],"Missing Target")</f>
        <v>2000000</v>
      </c>
      <c r="T159" s="2" t="str">
        <f>_xlfn.XLOOKUP(Table2[[#This Row],[Store_ID]],Table6[Store_ID],Table6[Region],"Not Found")</f>
        <v>South Zone 1</v>
      </c>
      <c r="U159" s="2" t="s">
        <v>283</v>
      </c>
      <c r="V159" s="2" t="str">
        <f>_xlfn.XLOOKUP(Table2[[#This Row],[Employee_ID]],Table5[Employee_ID],Table5[Employee Name],"Not Found")</f>
        <v>Priya Balasubramaniam</v>
      </c>
      <c r="W159" s="2">
        <v>1</v>
      </c>
      <c r="X159" s="2">
        <v>2021.98</v>
      </c>
      <c r="Y159" s="2">
        <v>0</v>
      </c>
      <c r="Z159" s="2">
        <v>0</v>
      </c>
      <c r="AA159" s="2">
        <v>12</v>
      </c>
      <c r="AB159" s="2">
        <v>242.64</v>
      </c>
      <c r="AC159" s="2">
        <v>2264.62</v>
      </c>
      <c r="AD159" s="2">
        <v>1492.71</v>
      </c>
      <c r="AE159" s="2">
        <f t="shared" si="6"/>
        <v>529.26999999999987</v>
      </c>
      <c r="AF159" s="2" t="s">
        <v>119</v>
      </c>
      <c r="AG159" s="42">
        <f>IFERROR(Table2[[#This Row],[Profit]]/Table2[[#This Row],[Sales Amount]],0)</f>
        <v>0.23371249922724338</v>
      </c>
      <c r="AH159" s="2" t="str">
        <f>TRIM(Table2[[#This Row],[Payment Modee]])</f>
        <v>Net Banking</v>
      </c>
      <c r="AI159" s="2" t="s">
        <v>36</v>
      </c>
      <c r="AJ159" s="2" t="s">
        <v>27</v>
      </c>
      <c r="AK159" s="2" t="s">
        <v>713</v>
      </c>
      <c r="AL159" s="16" t="str">
        <f>IF(HOUR(Table2[[#This Row],[Order Time]])&lt;12,"Morning",IF(HOUR(Table2[[#This Row],[Order Time]])&lt;17,"Afternoon",IF(HOUR(Table2[[#This Row],[Order Time]])&lt;21,"Evening","Night")))</f>
        <v>Afternoon</v>
      </c>
      <c r="AM159" s="16" t="s">
        <v>29</v>
      </c>
    </row>
    <row r="160" spans="1:39" x14ac:dyDescent="0.25">
      <c r="A160" s="13" t="s">
        <v>714</v>
      </c>
      <c r="B160" s="4">
        <v>45645</v>
      </c>
      <c r="C160" s="2">
        <f>YEAR(Table2[[#This Row],[Invoice Date]])</f>
        <v>2024</v>
      </c>
      <c r="D160" s="2" t="str">
        <f>TEXT(Table2[[#This Row],[Invoice Date]],"mmm")</f>
        <v>Dec</v>
      </c>
      <c r="E160" s="2" t="str">
        <f>Table2[[#This Row],[Store_ID]]&amp;"-"&amp;Table2[[#This Row],[Year]]&amp;"-"&amp;Table2[[#This Row],[Month]]</f>
        <v>STR091-2024-Dec</v>
      </c>
      <c r="F160" s="2" t="s">
        <v>715</v>
      </c>
      <c r="G160" s="2" t="str">
        <f>_xlfn.XLOOKUP(Table2[[#This Row],[Customer_ID]],Table3[Customer_ID],Table3[Customer Name],"Not Found")</f>
        <v>Yashoda Mishra</v>
      </c>
      <c r="H160" s="2" t="str">
        <f>_xlfn.XLOOKUP(Table2[[#This Row],[Customer_ID]],Table3[Customer_ID],Table3[Gender],"Female")</f>
        <v>Female</v>
      </c>
      <c r="I160" s="2" t="str">
        <f>_xlfn.XLOOKUP(Table2[[#This Row],[Customer_ID]],Table3[Customer_ID],Table3[City],"Missing Memebership")</f>
        <v>Khammam</v>
      </c>
      <c r="J160" s="2" t="str">
        <f>_xlfn.XLOOKUP(Table2[[#This Row],[Customer_ID]],Table3[Customer_ID],Table3[State],"Karnataka")</f>
        <v>Telangana</v>
      </c>
      <c r="K160" s="2" t="str">
        <f>_xlfn.XLOOKUP(Table2[[#This Row],[Customer_ID]],Table3[Customer_ID],Table3[Membership],"Regular")</f>
        <v>Platinum</v>
      </c>
      <c r="L160" s="2" t="s">
        <v>716</v>
      </c>
      <c r="M160" s="2" t="str">
        <f>_xlfn.XLOOKUP(Table2[[#This Row],[Product_ID]],Table4[Product_ID],Table4[Product_Name],"Not Found")</f>
        <v>Max Fashion Joggers Cream</v>
      </c>
      <c r="N160" s="2" t="str">
        <f>_xlfn.XLOOKUP(Table2[[#This Row],[Product_ID]],Table4[Product_ID],Table4[Category],"Not Found")</f>
        <v>Sportswear</v>
      </c>
      <c r="O160" s="2" t="str">
        <f>_xlfn.XLOOKUP(Table2[[#This Row],[Product_ID]],Table4[Product_ID],Table4[Subcategory],"Not Found")</f>
        <v>Joggers</v>
      </c>
      <c r="P160" s="2" t="str">
        <f>_xlfn.XLOOKUP(Table2[[#This Row],[Product_ID]],Table4[Product_ID],Table4[Brand],"Missing Brand")</f>
        <v>Max Fashion</v>
      </c>
      <c r="Q160" s="2" t="s">
        <v>699</v>
      </c>
      <c r="R160" s="2" t="str">
        <f>_xlfn.XLOOKUP(Table2[[#This Row],[Store_ID]],Table6[Store_ID],Table6[Store Name],"Not Found")</f>
        <v>TrendMart Nizamabad Standard</v>
      </c>
      <c r="S160" s="2">
        <f>_xlfn.XLOOKUP(Table2[[#This Row],[Store_ID]],Table6[Store_ID],Table6[Monthly Target],"Missing Target")</f>
        <v>1500000</v>
      </c>
      <c r="T160" s="2" t="str">
        <f>_xlfn.XLOOKUP(Table2[[#This Row],[Store_ID]],Table6[Store_ID],Table6[Region],"Not Found")</f>
        <v>South Zone 2</v>
      </c>
      <c r="U160" s="2" t="s">
        <v>81</v>
      </c>
      <c r="V160" s="2" t="str">
        <f>_xlfn.XLOOKUP(Table2[[#This Row],[Employee_ID]],Table5[Employee_ID],Table5[Employee Name],"Not Found")</f>
        <v>Charulatha Kumar</v>
      </c>
      <c r="W160" s="2">
        <v>2</v>
      </c>
      <c r="X160" s="2">
        <v>810.69</v>
      </c>
      <c r="Y160" s="2">
        <v>20</v>
      </c>
      <c r="Z160" s="2">
        <v>324.27999999999997</v>
      </c>
      <c r="AA160" s="2">
        <v>5</v>
      </c>
      <c r="AB160" s="2">
        <v>64.86</v>
      </c>
      <c r="AC160" s="2">
        <v>1361.96</v>
      </c>
      <c r="AD160" s="2">
        <v>1118.5</v>
      </c>
      <c r="AE160" s="2">
        <f t="shared" si="6"/>
        <v>178.60000000000002</v>
      </c>
      <c r="AF160" s="2" t="s">
        <v>69</v>
      </c>
      <c r="AG160" s="42">
        <f>IFERROR(Table2[[#This Row],[Profit]]/Table2[[#This Row],[Sales Amount]],0)</f>
        <v>0.1311345413962231</v>
      </c>
      <c r="AH160" s="2" t="str">
        <f>TRIM(Table2[[#This Row],[Payment Modee]])</f>
        <v>Cash</v>
      </c>
      <c r="AI160" s="2" t="s">
        <v>26</v>
      </c>
      <c r="AJ160" s="2" t="s">
        <v>27</v>
      </c>
      <c r="AK160" s="2" t="s">
        <v>717</v>
      </c>
      <c r="AL160" s="16" t="str">
        <f>IF(HOUR(Table2[[#This Row],[Order Time]])&lt;12,"Morning",IF(HOUR(Table2[[#This Row],[Order Time]])&lt;17,"Afternoon",IF(HOUR(Table2[[#This Row],[Order Time]])&lt;21,"Evening","Night")))</f>
        <v>Afternoon</v>
      </c>
      <c r="AM160" s="16" t="s">
        <v>29</v>
      </c>
    </row>
    <row r="161" spans="1:39" x14ac:dyDescent="0.25">
      <c r="A161" s="13" t="s">
        <v>718</v>
      </c>
      <c r="B161" s="4">
        <v>45591</v>
      </c>
      <c r="C161" s="2">
        <f>YEAR(Table2[[#This Row],[Invoice Date]])</f>
        <v>2024</v>
      </c>
      <c r="D161" s="2" t="str">
        <f>TEXT(Table2[[#This Row],[Invoice Date]],"mmm")</f>
        <v>Oct</v>
      </c>
      <c r="E161" s="2" t="str">
        <f>Table2[[#This Row],[Store_ID]]&amp;"-"&amp;Table2[[#This Row],[Year]]&amp;"-"&amp;Table2[[#This Row],[Month]]</f>
        <v>STR006-2024-Oct</v>
      </c>
      <c r="F161" s="2" t="s">
        <v>363</v>
      </c>
      <c r="G161" s="2" t="str">
        <f>_xlfn.XLOOKUP(Table2[[#This Row],[Customer_ID]],Table3[Customer_ID],Table3[Customer Name],"Not Found")</f>
        <v>Pandian Venkatesan</v>
      </c>
      <c r="H161" s="2" t="str">
        <f>_xlfn.XLOOKUP(Table2[[#This Row],[Customer_ID]],Table3[Customer_ID],Table3[Gender],"Female")</f>
        <v>Male</v>
      </c>
      <c r="I161" s="2" t="str">
        <f>_xlfn.XLOOKUP(Table2[[#This Row],[Customer_ID]],Table3[Customer_ID],Table3[City],"Missing Memebership")</f>
        <v>Kalaburagi</v>
      </c>
      <c r="J161" s="2" t="str">
        <f>_xlfn.XLOOKUP(Table2[[#This Row],[Customer_ID]],Table3[Customer_ID],Table3[State],"Karnataka")</f>
        <v>Karnataka</v>
      </c>
      <c r="K161" s="2" t="str">
        <f>_xlfn.XLOOKUP(Table2[[#This Row],[Customer_ID]],Table3[Customer_ID],Table3[Membership],"Regular")</f>
        <v>Silver</v>
      </c>
      <c r="L161" s="2" t="s">
        <v>719</v>
      </c>
      <c r="M161" s="2" t="str">
        <f>_xlfn.XLOOKUP(Table2[[#This Row],[Product_ID]],Table4[Product_ID],Table4[Product_Name],"Not Found")</f>
        <v>AND Denim Shirt Teal</v>
      </c>
      <c r="N161" s="2" t="str">
        <f>_xlfn.XLOOKUP(Table2[[#This Row],[Product_ID]],Table4[Product_ID],Table4[Category],"Not Found")</f>
        <v>Men Shirts</v>
      </c>
      <c r="O161" s="2" t="str">
        <f>_xlfn.XLOOKUP(Table2[[#This Row],[Product_ID]],Table4[Product_ID],Table4[Subcategory],"Not Found")</f>
        <v>Denim Shirt</v>
      </c>
      <c r="P161" s="2" t="str">
        <f>_xlfn.XLOOKUP(Table2[[#This Row],[Product_ID]],Table4[Product_ID],Table4[Brand],"Missing Brand")</f>
        <v>AND</v>
      </c>
      <c r="Q161" s="2" t="s">
        <v>720</v>
      </c>
      <c r="R161" s="2" t="str">
        <f>_xlfn.XLOOKUP(Table2[[#This Row],[Store_ID]],Table6[Store_ID],Table6[Store Name],"Not Found")</f>
        <v>TrendMart Vellore Standard</v>
      </c>
      <c r="S161" s="2">
        <f>_xlfn.XLOOKUP(Table2[[#This Row],[Store_ID]],Table6[Store_ID],Table6[Monthly Target],"Missing Target")</f>
        <v>2000000</v>
      </c>
      <c r="T161" s="2" t="str">
        <f>_xlfn.XLOOKUP(Table2[[#This Row],[Store_ID]],Table6[Store_ID],Table6[Region],"Not Found")</f>
        <v>South Zone 1</v>
      </c>
      <c r="U161" s="2" t="s">
        <v>330</v>
      </c>
      <c r="V161" s="2" t="str">
        <f>_xlfn.XLOOKUP(Table2[[#This Row],[Employee_ID]],Table5[Employee_ID],Table5[Employee Name],"Not Found")</f>
        <v>Malini Gowda</v>
      </c>
      <c r="W161" s="2">
        <v>1</v>
      </c>
      <c r="X161" s="2">
        <v>871.23</v>
      </c>
      <c r="Y161" s="2">
        <v>25</v>
      </c>
      <c r="Z161" s="2">
        <v>217.81</v>
      </c>
      <c r="AA161" s="2">
        <v>5</v>
      </c>
      <c r="AB161" s="2">
        <v>32.67</v>
      </c>
      <c r="AC161" s="2">
        <v>686.09</v>
      </c>
      <c r="AD161" s="2">
        <v>570.20000000000005</v>
      </c>
      <c r="AE161" s="2">
        <f t="shared" si="6"/>
        <v>83.219999999999985</v>
      </c>
      <c r="AF161" s="2" t="s">
        <v>56</v>
      </c>
      <c r="AG161" s="42">
        <f>IFERROR(Table2[[#This Row],[Profit]]/Table2[[#This Row],[Sales Amount]],0)</f>
        <v>0.12129603987815007</v>
      </c>
      <c r="AH161" s="2" t="str">
        <f>TRIM(Table2[[#This Row],[Payment Modee]])</f>
        <v>Credit Card</v>
      </c>
      <c r="AI161" s="2" t="s">
        <v>26</v>
      </c>
      <c r="AJ161" s="2" t="s">
        <v>27</v>
      </c>
      <c r="AK161" s="2" t="s">
        <v>721</v>
      </c>
      <c r="AL161" s="16" t="str">
        <f>IF(HOUR(Table2[[#This Row],[Order Time]])&lt;12,"Morning",IF(HOUR(Table2[[#This Row],[Order Time]])&lt;17,"Afternoon",IF(HOUR(Table2[[#This Row],[Order Time]])&lt;21,"Evening","Night")))</f>
        <v>Afternoon</v>
      </c>
      <c r="AM161" s="16" t="s">
        <v>38</v>
      </c>
    </row>
    <row r="162" spans="1:39" x14ac:dyDescent="0.25">
      <c r="A162" s="13" t="s">
        <v>722</v>
      </c>
      <c r="B162" s="4">
        <v>45420</v>
      </c>
      <c r="C162" s="2">
        <f>YEAR(Table2[[#This Row],[Invoice Date]])</f>
        <v>2024</v>
      </c>
      <c r="D162" s="2" t="str">
        <f>TEXT(Table2[[#This Row],[Invoice Date]],"mmm")</f>
        <v>May</v>
      </c>
      <c r="E162" s="2" t="str">
        <f>Table2[[#This Row],[Store_ID]]&amp;"-"&amp;Table2[[#This Row],[Year]]&amp;"-"&amp;Table2[[#This Row],[Month]]</f>
        <v>STR109-2024-May</v>
      </c>
      <c r="F162" s="2" t="s">
        <v>723</v>
      </c>
      <c r="G162" s="2" t="str">
        <f>_xlfn.XLOOKUP(Table2[[#This Row],[Customer_ID]],Table3[Customer_ID],Table3[Customer Name],"Not Found")</f>
        <v>Vasu Srinivasan</v>
      </c>
      <c r="H162" s="2" t="str">
        <f>_xlfn.XLOOKUP(Table2[[#This Row],[Customer_ID]],Table3[Customer_ID],Table3[Gender],"Female")</f>
        <v>Male</v>
      </c>
      <c r="I162" s="2" t="str">
        <f>_xlfn.XLOOKUP(Table2[[#This Row],[Customer_ID]],Table3[Customer_ID],Table3[City],"Missing Memebership")</f>
        <v>Kollam</v>
      </c>
      <c r="J162" s="2" t="str">
        <f>_xlfn.XLOOKUP(Table2[[#This Row],[Customer_ID]],Table3[Customer_ID],Table3[State],"Karnataka")</f>
        <v>Kerala</v>
      </c>
      <c r="K162" s="2" t="str">
        <f>_xlfn.XLOOKUP(Table2[[#This Row],[Customer_ID]],Table3[Customer_ID],Table3[Membership],"Regular")</f>
        <v>Platinum</v>
      </c>
      <c r="L162" s="2" t="s">
        <v>430</v>
      </c>
      <c r="M162" s="2" t="str">
        <f>_xlfn.XLOOKUP(Table2[[#This Row],[Product_ID]],Table4[Product_ID],Table4[Product_Name],"Not Found")</f>
        <v>US Polo Assn Bootcut Black</v>
      </c>
      <c r="N162" s="2" t="str">
        <f>_xlfn.XLOOKUP(Table2[[#This Row],[Product_ID]],Table4[Product_ID],Table4[Category],"Not Found")</f>
        <v>Women Jeans</v>
      </c>
      <c r="O162" s="2" t="str">
        <f>_xlfn.XLOOKUP(Table2[[#This Row],[Product_ID]],Table4[Product_ID],Table4[Subcategory],"Not Found")</f>
        <v>Bootcut</v>
      </c>
      <c r="P162" s="2" t="str">
        <f>_xlfn.XLOOKUP(Table2[[#This Row],[Product_ID]],Table4[Product_ID],Table4[Brand],"Missing Brand")</f>
        <v>US Polo Assn</v>
      </c>
      <c r="Q162" s="2" t="s">
        <v>112</v>
      </c>
      <c r="R162" s="2" t="str">
        <f>_xlfn.XLOOKUP(Table2[[#This Row],[Store_ID]],Table6[Store_ID],Table6[Store Name],"Not Found")</f>
        <v>TrendMart Warangal Outlet</v>
      </c>
      <c r="S162" s="2">
        <f>_xlfn.XLOOKUP(Table2[[#This Row],[Store_ID]],Table6[Store_ID],Table6[Monthly Target],"Missing Target")</f>
        <v>1200000</v>
      </c>
      <c r="T162" s="2" t="str">
        <f>_xlfn.XLOOKUP(Table2[[#This Row],[Store_ID]],Table6[Store_ID],Table6[Region],"Not Found")</f>
        <v>South Zone 2</v>
      </c>
      <c r="U162" s="2" t="s">
        <v>34</v>
      </c>
      <c r="V162" s="2" t="str">
        <f>_xlfn.XLOOKUP(Table2[[#This Row],[Employee_ID]],Table5[Employee_ID],Table5[Employee Name],"Not Found")</f>
        <v>Deepthi Iyengar</v>
      </c>
      <c r="W162" s="2">
        <v>1</v>
      </c>
      <c r="X162" s="2">
        <v>1256.56</v>
      </c>
      <c r="Y162" s="2">
        <v>10</v>
      </c>
      <c r="Z162" s="2">
        <v>125.66</v>
      </c>
      <c r="AA162" s="2">
        <v>12</v>
      </c>
      <c r="AB162" s="2">
        <v>135.71</v>
      </c>
      <c r="AC162" s="2">
        <v>1266.6099999999999</v>
      </c>
      <c r="AD162" s="2">
        <v>834.96</v>
      </c>
      <c r="AE162" s="2">
        <f t="shared" si="6"/>
        <v>295.93999999999983</v>
      </c>
      <c r="AF162" s="2" t="s">
        <v>25</v>
      </c>
      <c r="AG162" s="42">
        <f>IFERROR(Table2[[#This Row],[Profit]]/Table2[[#This Row],[Sales Amount]],0)</f>
        <v>0.23364729474739648</v>
      </c>
      <c r="AH162" s="2" t="str">
        <f>TRIM(Table2[[#This Row],[Payment Modee]])</f>
        <v>UPI</v>
      </c>
      <c r="AI162" s="2" t="s">
        <v>36</v>
      </c>
      <c r="AJ162" s="2" t="s">
        <v>27</v>
      </c>
      <c r="AK162" s="2" t="s">
        <v>724</v>
      </c>
      <c r="AL162" s="16" t="str">
        <f>IF(HOUR(Table2[[#This Row],[Order Time]])&lt;12,"Morning",IF(HOUR(Table2[[#This Row],[Order Time]])&lt;17,"Afternoon",IF(HOUR(Table2[[#This Row],[Order Time]])&lt;21,"Evening","Night")))</f>
        <v>Evening</v>
      </c>
      <c r="AM162" s="16" t="s">
        <v>29</v>
      </c>
    </row>
    <row r="163" spans="1:39" x14ac:dyDescent="0.25">
      <c r="A163" s="13" t="s">
        <v>725</v>
      </c>
      <c r="B163" s="4">
        <v>45578</v>
      </c>
      <c r="C163" s="2">
        <f>YEAR(Table2[[#This Row],[Invoice Date]])</f>
        <v>2024</v>
      </c>
      <c r="D163" s="2" t="str">
        <f>TEXT(Table2[[#This Row],[Invoice Date]],"mmm")</f>
        <v>Oct</v>
      </c>
      <c r="E163" s="2" t="str">
        <f>Table2[[#This Row],[Store_ID]]&amp;"-"&amp;Table2[[#This Row],[Year]]&amp;"-"&amp;Table2[[#This Row],[Month]]</f>
        <v>STR104-2024-Oct</v>
      </c>
      <c r="F163" s="2" t="s">
        <v>726</v>
      </c>
      <c r="G163" s="2" t="str">
        <f>_xlfn.XLOOKUP(Table2[[#This Row],[Customer_ID]],Table3[Customer_ID],Table3[Customer Name],"Not Found")</f>
        <v>Tarun Hegde</v>
      </c>
      <c r="H163" s="2" t="str">
        <f>_xlfn.XLOOKUP(Table2[[#This Row],[Customer_ID]],Table3[Customer_ID],Table3[Gender],"Female")</f>
        <v>Male</v>
      </c>
      <c r="I163" s="2" t="str">
        <f>_xlfn.XLOOKUP(Table2[[#This Row],[Customer_ID]],Table3[Customer_ID],Table3[City],"Missing Memebership")</f>
        <v>Bengaluru</v>
      </c>
      <c r="J163" s="2" t="str">
        <f>_xlfn.XLOOKUP(Table2[[#This Row],[Customer_ID]],Table3[Customer_ID],Table3[State],"Karnataka")</f>
        <v>Karnataka</v>
      </c>
      <c r="K163" s="2" t="str">
        <f>_xlfn.XLOOKUP(Table2[[#This Row],[Customer_ID]],Table3[Customer_ID],Table3[Membership],"Regular")</f>
        <v>Regular</v>
      </c>
      <c r="L163" s="2" t="s">
        <v>556</v>
      </c>
      <c r="M163" s="2" t="str">
        <f>_xlfn.XLOOKUP(Table2[[#This Row],[Product_ID]],Table4[Product_ID],Table4[Product_Name],"Not Found")</f>
        <v>Reebok Georgette Saree Charcoal</v>
      </c>
      <c r="N163" s="2" t="str">
        <f>_xlfn.XLOOKUP(Table2[[#This Row],[Product_ID]],Table4[Product_ID],Table4[Category],"Not Found")</f>
        <v>Women Sarees</v>
      </c>
      <c r="O163" s="2" t="str">
        <f>_xlfn.XLOOKUP(Table2[[#This Row],[Product_ID]],Table4[Product_ID],Table4[Subcategory],"Not Found")</f>
        <v>Georgette Saree</v>
      </c>
      <c r="P163" s="2" t="str">
        <f>_xlfn.XLOOKUP(Table2[[#This Row],[Product_ID]],Table4[Product_ID],Table4[Brand],"Missing Brand")</f>
        <v>Reebok</v>
      </c>
      <c r="Q163" s="2" t="s">
        <v>399</v>
      </c>
      <c r="R163" s="2" t="str">
        <f>_xlfn.XLOOKUP(Table2[[#This Row],[Store_ID]],Table6[Store_ID],Table6[Store Name],"Not Found")</f>
        <v>TrendMart Kochi High Street</v>
      </c>
      <c r="S163" s="2">
        <f>_xlfn.XLOOKUP(Table2[[#This Row],[Store_ID]],Table6[Store_ID],Table6[Monthly Target],"Missing Target")</f>
        <v>1200000</v>
      </c>
      <c r="T163" s="2" t="str">
        <f>_xlfn.XLOOKUP(Table2[[#This Row],[Store_ID]],Table6[Store_ID],Table6[Region],"Not Found")</f>
        <v>South Zone 1</v>
      </c>
      <c r="U163" s="2" t="s">
        <v>81</v>
      </c>
      <c r="V163" s="2" t="str">
        <f>_xlfn.XLOOKUP(Table2[[#This Row],[Employee_ID]],Table5[Employee_ID],Table5[Employee Name],"Not Found")</f>
        <v>Charulatha Kumar</v>
      </c>
      <c r="W163" s="2">
        <v>2</v>
      </c>
      <c r="X163" s="2">
        <v>2055.85</v>
      </c>
      <c r="Y163" s="2">
        <v>5</v>
      </c>
      <c r="Z163" s="2">
        <v>205.59</v>
      </c>
      <c r="AA163" s="2">
        <v>12</v>
      </c>
      <c r="AB163" s="2">
        <v>468.73</v>
      </c>
      <c r="AC163" s="2">
        <v>4374.84</v>
      </c>
      <c r="AD163" s="2">
        <v>2756.76</v>
      </c>
      <c r="AE163" s="2">
        <f t="shared" si="6"/>
        <v>1149.3499999999999</v>
      </c>
      <c r="AF163" s="2" t="s">
        <v>25</v>
      </c>
      <c r="AG163" s="42">
        <f>IFERROR(Table2[[#This Row],[Profit]]/Table2[[#This Row],[Sales Amount]],0)</f>
        <v>0.26271817940770403</v>
      </c>
      <c r="AH163" s="2" t="str">
        <f>TRIM(Table2[[#This Row],[Payment Modee]])</f>
        <v>UPI</v>
      </c>
      <c r="AI163" s="2" t="s">
        <v>26</v>
      </c>
      <c r="AJ163" s="2" t="s">
        <v>27</v>
      </c>
      <c r="AK163" s="2" t="s">
        <v>727</v>
      </c>
      <c r="AL163" s="16" t="str">
        <f>IF(HOUR(Table2[[#This Row],[Order Time]])&lt;12,"Morning",IF(HOUR(Table2[[#This Row],[Order Time]])&lt;17,"Afternoon",IF(HOUR(Table2[[#This Row],[Order Time]])&lt;21,"Evening","Night")))</f>
        <v>Afternoon</v>
      </c>
      <c r="AM163" s="16" t="s">
        <v>38</v>
      </c>
    </row>
    <row r="164" spans="1:39" x14ac:dyDescent="0.25">
      <c r="A164" s="13" t="s">
        <v>728</v>
      </c>
      <c r="B164" s="4">
        <v>45385</v>
      </c>
      <c r="C164" s="2">
        <f>YEAR(Table2[[#This Row],[Invoice Date]])</f>
        <v>2024</v>
      </c>
      <c r="D164" s="2" t="str">
        <f>TEXT(Table2[[#This Row],[Invoice Date]],"mmm")</f>
        <v>Apr</v>
      </c>
      <c r="E164" s="2" t="str">
        <f>Table2[[#This Row],[Store_ID]]&amp;"-"&amp;Table2[[#This Row],[Year]]&amp;"-"&amp;Table2[[#This Row],[Month]]</f>
        <v>STR040-2024-Apr</v>
      </c>
      <c r="F164" s="2" t="s">
        <v>729</v>
      </c>
      <c r="G164" s="2" t="str">
        <f>_xlfn.XLOOKUP(Table2[[#This Row],[Customer_ID]],Table3[Customer_ID],Table3[Customer Name],"Not Found")</f>
        <v>Anjali Nair</v>
      </c>
      <c r="H164" s="2" t="str">
        <f>_xlfn.XLOOKUP(Table2[[#This Row],[Customer_ID]],Table3[Customer_ID],Table3[Gender],"Female")</f>
        <v>Female</v>
      </c>
      <c r="I164" s="2" t="str">
        <f>_xlfn.XLOOKUP(Table2[[#This Row],[Customer_ID]],Table3[Customer_ID],Table3[City],"Missing Memebership")</f>
        <v>Thoothukudi</v>
      </c>
      <c r="J164" s="2" t="str">
        <f>_xlfn.XLOOKUP(Table2[[#This Row],[Customer_ID]],Table3[Customer_ID],Table3[State],"Karnataka")</f>
        <v>Tamil Nadu</v>
      </c>
      <c r="K164" s="2" t="str">
        <f>_xlfn.XLOOKUP(Table2[[#This Row],[Customer_ID]],Table3[Customer_ID],Table3[Membership],"Regular")</f>
        <v>Platinum</v>
      </c>
      <c r="L164" s="2" t="s">
        <v>730</v>
      </c>
      <c r="M164" s="2" t="str">
        <f>_xlfn.XLOOKUP(Table2[[#This Row],[Product_ID]],Table4[Product_ID],Table4[Product_Name],"Not Found")</f>
        <v>Killer Jeans Skinny Fit Wine</v>
      </c>
      <c r="N164" s="2" t="str">
        <f>_xlfn.XLOOKUP(Table2[[#This Row],[Product_ID]],Table4[Product_ID],Table4[Category],"Not Found")</f>
        <v>Men Jeans</v>
      </c>
      <c r="O164" s="2" t="str">
        <f>_xlfn.XLOOKUP(Table2[[#This Row],[Product_ID]],Table4[Product_ID],Table4[Subcategory],"Not Found")</f>
        <v>Skinny Fit</v>
      </c>
      <c r="P164" s="2" t="str">
        <f>_xlfn.XLOOKUP(Table2[[#This Row],[Product_ID]],Table4[Product_ID],Table4[Brand],"Missing Brand")</f>
        <v>Killer Jeans</v>
      </c>
      <c r="Q164" s="2" t="s">
        <v>123</v>
      </c>
      <c r="R164" s="2" t="str">
        <f>_xlfn.XLOOKUP(Table2[[#This Row],[Store_ID]],Table6[Store_ID],Table6[Store Name],"Not Found")</f>
        <v>TrendMart Nizamabad Mall Kiosk</v>
      </c>
      <c r="S164" s="2">
        <f>_xlfn.XLOOKUP(Table2[[#This Row],[Store_ID]],Table6[Store_ID],Table6[Monthly Target],"Missing Target")</f>
        <v>1200000</v>
      </c>
      <c r="T164" s="2" t="str">
        <f>_xlfn.XLOOKUP(Table2[[#This Row],[Store_ID]],Table6[Store_ID],Table6[Region],"Not Found")</f>
        <v>South Zone 2</v>
      </c>
      <c r="U164" s="2" t="s">
        <v>147</v>
      </c>
      <c r="V164" s="2" t="str">
        <f>_xlfn.XLOOKUP(Table2[[#This Row],[Employee_ID]],Table5[Employee_ID],Table5[Employee Name],"Not Found")</f>
        <v>Logesh Gopalakrishnan</v>
      </c>
      <c r="W164" s="2">
        <v>1</v>
      </c>
      <c r="X164" s="2">
        <v>1605.02</v>
      </c>
      <c r="Y164" s="2">
        <v>15</v>
      </c>
      <c r="Z164" s="2">
        <v>240.75</v>
      </c>
      <c r="AA164" s="2">
        <v>12</v>
      </c>
      <c r="AB164" s="2">
        <v>163.71</v>
      </c>
      <c r="AC164" s="2">
        <v>1527.98</v>
      </c>
      <c r="AD164" s="2">
        <v>1061.5</v>
      </c>
      <c r="AE164" s="2">
        <f t="shared" si="6"/>
        <v>302.77</v>
      </c>
      <c r="AF164" s="2" t="s">
        <v>25</v>
      </c>
      <c r="AG164" s="42">
        <f>IFERROR(Table2[[#This Row],[Profit]]/Table2[[#This Row],[Sales Amount]],0)</f>
        <v>0.19815049935208576</v>
      </c>
      <c r="AH164" s="2" t="str">
        <f>TRIM(Table2[[#This Row],[Payment Modee]])</f>
        <v>UPI</v>
      </c>
      <c r="AI164" s="2" t="s">
        <v>36</v>
      </c>
      <c r="AJ164" s="2" t="s">
        <v>27</v>
      </c>
      <c r="AK164" s="2" t="s">
        <v>731</v>
      </c>
      <c r="AL164" s="16" t="str">
        <f>IF(HOUR(Table2[[#This Row],[Order Time]])&lt;12,"Morning",IF(HOUR(Table2[[#This Row],[Order Time]])&lt;17,"Afternoon",IF(HOUR(Table2[[#This Row],[Order Time]])&lt;21,"Evening","Night")))</f>
        <v>Evening</v>
      </c>
      <c r="AM164" s="16" t="s">
        <v>29</v>
      </c>
    </row>
    <row r="165" spans="1:39" x14ac:dyDescent="0.25">
      <c r="A165" s="13" t="s">
        <v>732</v>
      </c>
      <c r="B165" s="4">
        <v>45459</v>
      </c>
      <c r="C165" s="2">
        <f>YEAR(Table2[[#This Row],[Invoice Date]])</f>
        <v>2024</v>
      </c>
      <c r="D165" s="2" t="str">
        <f>TEXT(Table2[[#This Row],[Invoice Date]],"mmm")</f>
        <v>Jun</v>
      </c>
      <c r="E165" s="2" t="str">
        <f>Table2[[#This Row],[Store_ID]]&amp;"-"&amp;Table2[[#This Row],[Year]]&amp;"-"&amp;Table2[[#This Row],[Month]]</f>
        <v>STR021-2024-Jun</v>
      </c>
      <c r="F165" s="2" t="s">
        <v>733</v>
      </c>
      <c r="G165" s="2" t="str">
        <f>_xlfn.XLOOKUP(Table2[[#This Row],[Customer_ID]],Table3[Customer_ID],Table3[Customer Name],"Not Found")</f>
        <v>Latha Iyer</v>
      </c>
      <c r="H165" s="2" t="str">
        <f>_xlfn.XLOOKUP(Table2[[#This Row],[Customer_ID]],Table3[Customer_ID],Table3[Gender],"Female")</f>
        <v>Female</v>
      </c>
      <c r="I165" s="2" t="str">
        <f>_xlfn.XLOOKUP(Table2[[#This Row],[Customer_ID]],Table3[Customer_ID],Table3[City],"Missing Memebership")</f>
        <v>Tiruchirappalli</v>
      </c>
      <c r="J165" s="2" t="str">
        <f>_xlfn.XLOOKUP(Table2[[#This Row],[Customer_ID]],Table3[Customer_ID],Table3[State],"Karnataka")</f>
        <v>Tamil Nadu</v>
      </c>
      <c r="K165" s="2" t="str">
        <f>_xlfn.XLOOKUP(Table2[[#This Row],[Customer_ID]],Table3[Customer_ID],Table3[Membership],"Regular")</f>
        <v>Silver</v>
      </c>
      <c r="L165" s="2" t="s">
        <v>637</v>
      </c>
      <c r="M165" s="2" t="str">
        <f>_xlfn.XLOOKUP(Table2[[#This Row],[Product_ID]],Table4[Product_ID],Table4[Product_Name],"Not Found")</f>
        <v>Kalyan Silks Shirt Dress Maroon</v>
      </c>
      <c r="N165" s="2" t="str">
        <f>_xlfn.XLOOKUP(Table2[[#This Row],[Product_ID]],Table4[Product_ID],Table4[Category],"Not Found")</f>
        <v>Women Dresses</v>
      </c>
      <c r="O165" s="2" t="str">
        <f>_xlfn.XLOOKUP(Table2[[#This Row],[Product_ID]],Table4[Product_ID],Table4[Subcategory],"Not Found")</f>
        <v>Shirt Dress</v>
      </c>
      <c r="P165" s="2" t="str">
        <f>_xlfn.XLOOKUP(Table2[[#This Row],[Product_ID]],Table4[Product_ID],Table4[Brand],"Missing Brand")</f>
        <v>Kalyan Silks</v>
      </c>
      <c r="Q165" s="2" t="s">
        <v>80</v>
      </c>
      <c r="R165" s="2" t="str">
        <f>_xlfn.XLOOKUP(Table2[[#This Row],[Store_ID]],Table6[Store_ID],Table6[Store Name],"Not Found")</f>
        <v>TrendMart Kozhikode Standard</v>
      </c>
      <c r="S165" s="2">
        <f>_xlfn.XLOOKUP(Table2[[#This Row],[Store_ID]],Table6[Store_ID],Table6[Monthly Target],"Missing Target")</f>
        <v>2000000</v>
      </c>
      <c r="T165" s="2" t="str">
        <f>_xlfn.XLOOKUP(Table2[[#This Row],[Store_ID]],Table6[Store_ID],Table6[Region],"Not Found")</f>
        <v>South Zone 1</v>
      </c>
      <c r="U165" s="2" t="s">
        <v>283</v>
      </c>
      <c r="V165" s="2" t="str">
        <f>_xlfn.XLOOKUP(Table2[[#This Row],[Employee_ID]],Table5[Employee_ID],Table5[Employee Name],"Not Found")</f>
        <v>Priya Balasubramaniam</v>
      </c>
      <c r="W165" s="2">
        <v>1</v>
      </c>
      <c r="X165" s="2">
        <v>1334.11</v>
      </c>
      <c r="Y165" s="2">
        <v>15</v>
      </c>
      <c r="Z165" s="2">
        <v>200.12</v>
      </c>
      <c r="AA165" s="2">
        <v>12</v>
      </c>
      <c r="AB165" s="2">
        <v>136.08000000000001</v>
      </c>
      <c r="AC165" s="2">
        <v>1270.07</v>
      </c>
      <c r="AD165" s="2">
        <v>841.85</v>
      </c>
      <c r="AE165" s="2">
        <f t="shared" si="6"/>
        <v>292.13999999999987</v>
      </c>
      <c r="AF165" s="2" t="s">
        <v>25</v>
      </c>
      <c r="AG165" s="42">
        <f>IFERROR(Table2[[#This Row],[Profit]]/Table2[[#This Row],[Sales Amount]],0)</f>
        <v>0.23001881786043279</v>
      </c>
      <c r="AH165" s="2" t="str">
        <f>TRIM(Table2[[#This Row],[Payment Modee]])</f>
        <v>UPI</v>
      </c>
      <c r="AI165" s="2" t="s">
        <v>26</v>
      </c>
      <c r="AJ165" s="2" t="s">
        <v>27</v>
      </c>
      <c r="AK165" s="2" t="s">
        <v>734</v>
      </c>
      <c r="AL165" s="16" t="str">
        <f>IF(HOUR(Table2[[#This Row],[Order Time]])&lt;12,"Morning",IF(HOUR(Table2[[#This Row],[Order Time]])&lt;17,"Afternoon",IF(HOUR(Table2[[#This Row],[Order Time]])&lt;21,"Evening","Night")))</f>
        <v>Afternoon</v>
      </c>
      <c r="AM165" s="16" t="s">
        <v>38</v>
      </c>
    </row>
    <row r="166" spans="1:39" x14ac:dyDescent="0.25">
      <c r="A166" s="13" t="s">
        <v>735</v>
      </c>
      <c r="B166" s="4">
        <v>45433</v>
      </c>
      <c r="C166" s="2">
        <f>YEAR(Table2[[#This Row],[Invoice Date]])</f>
        <v>2024</v>
      </c>
      <c r="D166" s="2" t="str">
        <f>TEXT(Table2[[#This Row],[Invoice Date]],"mmm")</f>
        <v>May</v>
      </c>
      <c r="E166" s="2" t="str">
        <f>Table2[[#This Row],[Store_ID]]&amp;"-"&amp;Table2[[#This Row],[Year]]&amp;"-"&amp;Table2[[#This Row],[Month]]</f>
        <v>STR028-2024-May</v>
      </c>
      <c r="F166" s="2" t="s">
        <v>736</v>
      </c>
      <c r="G166" s="2" t="str">
        <f>_xlfn.XLOOKUP(Table2[[#This Row],[Customer_ID]],Table3[Customer_ID],Table3[Customer Name],"Not Found")</f>
        <v>Kalpana Achari</v>
      </c>
      <c r="H166" s="2" t="str">
        <f>_xlfn.XLOOKUP(Table2[[#This Row],[Customer_ID]],Table3[Customer_ID],Table3[Gender],"Female")</f>
        <v>Female</v>
      </c>
      <c r="I166" s="2" t="str">
        <f>_xlfn.XLOOKUP(Table2[[#This Row],[Customer_ID]],Table3[Customer_ID],Table3[City],"Missing Memebership")</f>
        <v>Chennai</v>
      </c>
      <c r="J166" s="2" t="str">
        <f>_xlfn.XLOOKUP(Table2[[#This Row],[Customer_ID]],Table3[Customer_ID],Table3[State],"Karnataka")</f>
        <v>Tamil Nadu</v>
      </c>
      <c r="K166" s="2" t="str">
        <f>_xlfn.XLOOKUP(Table2[[#This Row],[Customer_ID]],Table3[Customer_ID],Table3[Membership],"Regular")</f>
        <v>Silver</v>
      </c>
      <c r="L166" s="2" t="s">
        <v>386</v>
      </c>
      <c r="M166" s="2" t="str">
        <f>_xlfn.XLOOKUP(Table2[[#This Row],[Product_ID]],Table4[Product_ID],Table4[Product_Name],"Not Found")</f>
        <v>Libas Sling Bag Green</v>
      </c>
      <c r="N166" s="2" t="str">
        <f>_xlfn.XLOOKUP(Table2[[#This Row],[Product_ID]],Table4[Product_ID],Table4[Category],"Not Found")</f>
        <v>Handbags</v>
      </c>
      <c r="O166" s="2" t="str">
        <f>_xlfn.XLOOKUP(Table2[[#This Row],[Product_ID]],Table4[Product_ID],Table4[Subcategory],"Not Found")</f>
        <v>Sling Bag</v>
      </c>
      <c r="P166" s="2" t="str">
        <f>_xlfn.XLOOKUP(Table2[[#This Row],[Product_ID]],Table4[Product_ID],Table4[Brand],"Missing Brand")</f>
        <v>Libas</v>
      </c>
      <c r="Q166" s="2" t="s">
        <v>737</v>
      </c>
      <c r="R166" s="2" t="str">
        <f>_xlfn.XLOOKUP(Table2[[#This Row],[Store_ID]],Table6[Store_ID],Table6[Store Name],"Not Found")</f>
        <v>TrendMart Shivamogga Standard</v>
      </c>
      <c r="S166" s="2">
        <f>_xlfn.XLOOKUP(Table2[[#This Row],[Store_ID]],Table6[Store_ID],Table6[Monthly Target],"Missing Target")</f>
        <v>2500000</v>
      </c>
      <c r="T166" s="2" t="str">
        <f>_xlfn.XLOOKUP(Table2[[#This Row],[Store_ID]],Table6[Store_ID],Table6[Region],"Not Found")</f>
        <v>South Zone 2</v>
      </c>
      <c r="U166" s="2" t="s">
        <v>187</v>
      </c>
      <c r="V166" s="2" t="str">
        <f>_xlfn.XLOOKUP(Table2[[#This Row],[Employee_ID]],Table5[Employee_ID],Table5[Employee Name],"Not Found")</f>
        <v>Ganapathy Naidu</v>
      </c>
      <c r="W166" s="2">
        <v>1</v>
      </c>
      <c r="X166" s="2">
        <v>2973.71</v>
      </c>
      <c r="Y166" s="2">
        <v>0</v>
      </c>
      <c r="Z166" s="2">
        <v>0</v>
      </c>
      <c r="AA166" s="2">
        <v>12</v>
      </c>
      <c r="AB166" s="2">
        <v>356.85</v>
      </c>
      <c r="AC166" s="2">
        <v>3330.56</v>
      </c>
      <c r="AD166" s="2">
        <v>2151.34</v>
      </c>
      <c r="AE166" s="2">
        <f t="shared" si="6"/>
        <v>822.36999999999978</v>
      </c>
      <c r="AF166" s="2" t="s">
        <v>35</v>
      </c>
      <c r="AG166" s="42">
        <f>IFERROR(Table2[[#This Row],[Profit]]/Table2[[#This Row],[Sales Amount]],0)</f>
        <v>0.24691643447348188</v>
      </c>
      <c r="AH166" s="2" t="str">
        <f>TRIM(Table2[[#This Row],[Payment Modee]])</f>
        <v>Debit Card</v>
      </c>
      <c r="AI166" s="2" t="s">
        <v>26</v>
      </c>
      <c r="AJ166" s="2" t="s">
        <v>27</v>
      </c>
      <c r="AK166" s="2" t="s">
        <v>738</v>
      </c>
      <c r="AL166" s="16" t="str">
        <f>IF(HOUR(Table2[[#This Row],[Order Time]])&lt;12,"Morning",IF(HOUR(Table2[[#This Row],[Order Time]])&lt;17,"Afternoon",IF(HOUR(Table2[[#This Row],[Order Time]])&lt;21,"Evening","Night")))</f>
        <v>Afternoon</v>
      </c>
      <c r="AM166" s="16" t="s">
        <v>29</v>
      </c>
    </row>
    <row r="167" spans="1:39" x14ac:dyDescent="0.25">
      <c r="A167" s="13" t="s">
        <v>739</v>
      </c>
      <c r="B167" s="4">
        <v>45658</v>
      </c>
      <c r="C167" s="2">
        <f>YEAR(Table2[[#This Row],[Invoice Date]])</f>
        <v>2025</v>
      </c>
      <c r="D167" s="2" t="str">
        <f>TEXT(Table2[[#This Row],[Invoice Date]],"mmm")</f>
        <v>Jan</v>
      </c>
      <c r="E167" s="2" t="str">
        <f>Table2[[#This Row],[Store_ID]]&amp;"-"&amp;Table2[[#This Row],[Year]]&amp;"-"&amp;Table2[[#This Row],[Month]]</f>
        <v>STR022-2025-Jan</v>
      </c>
      <c r="F167" s="2" t="s">
        <v>740</v>
      </c>
      <c r="G167" s="2" t="str">
        <f>_xlfn.XLOOKUP(Table2[[#This Row],[Customer_ID]],Table3[Customer_ID],Table3[Customer Name],"Not Found")</f>
        <v>Eshwari Singh</v>
      </c>
      <c r="H167" s="2" t="str">
        <f>_xlfn.XLOOKUP(Table2[[#This Row],[Customer_ID]],Table3[Customer_ID],Table3[Gender],"Female")</f>
        <v>Female</v>
      </c>
      <c r="I167" s="2" t="str">
        <f>_xlfn.XLOOKUP(Table2[[#This Row],[Customer_ID]],Table3[Customer_ID],Table3[City],"Missing Memebership")</f>
        <v>Kannur</v>
      </c>
      <c r="J167" s="2" t="str">
        <f>_xlfn.XLOOKUP(Table2[[#This Row],[Customer_ID]],Table3[Customer_ID],Table3[State],"Karnataka")</f>
        <v>Kerala</v>
      </c>
      <c r="K167" s="2" t="str">
        <f>_xlfn.XLOOKUP(Table2[[#This Row],[Customer_ID]],Table3[Customer_ID],Table3[Membership],"Regular")</f>
        <v>Regular</v>
      </c>
      <c r="L167" s="2" t="s">
        <v>106</v>
      </c>
      <c r="M167" s="2" t="str">
        <f>_xlfn.XLOOKUP(Table2[[#This Row],[Product_ID]],Table4[Product_ID],Table4[Product_Name],"Not Found")</f>
        <v>Tanishq Maxi Dress Wine</v>
      </c>
      <c r="N167" s="2" t="str">
        <f>_xlfn.XLOOKUP(Table2[[#This Row],[Product_ID]],Table4[Product_ID],Table4[Category],"Not Found")</f>
        <v>Women Dresses</v>
      </c>
      <c r="O167" s="2" t="str">
        <f>_xlfn.XLOOKUP(Table2[[#This Row],[Product_ID]],Table4[Product_ID],Table4[Subcategory],"Not Found")</f>
        <v>Maxi Dress</v>
      </c>
      <c r="P167" s="2" t="str">
        <f>_xlfn.XLOOKUP(Table2[[#This Row],[Product_ID]],Table4[Product_ID],Table4[Brand],"Missing Brand")</f>
        <v>Tanishq</v>
      </c>
      <c r="Q167" s="2" t="s">
        <v>592</v>
      </c>
      <c r="R167" s="2" t="str">
        <f>_xlfn.XLOOKUP(Table2[[#This Row],[Store_ID]],Table6[Store_ID],Table6[Store Name],"Not Found")</f>
        <v>TrendMart Shivamogga Outlet</v>
      </c>
      <c r="S167" s="2">
        <f>_xlfn.XLOOKUP(Table2[[#This Row],[Store_ID]],Table6[Store_ID],Table6[Monthly Target],"Missing Target")</f>
        <v>800000</v>
      </c>
      <c r="T167" s="2" t="str">
        <f>_xlfn.XLOOKUP(Table2[[#This Row],[Store_ID]],Table6[Store_ID],Table6[Region],"Not Found")</f>
        <v>South Zone 2</v>
      </c>
      <c r="U167" s="2" t="s">
        <v>283</v>
      </c>
      <c r="V167" s="2" t="str">
        <f>_xlfn.XLOOKUP(Table2[[#This Row],[Employee_ID]],Table5[Employee_ID],Table5[Employee Name],"Not Found")</f>
        <v>Priya Balasubramaniam</v>
      </c>
      <c r="W167" s="2">
        <v>3</v>
      </c>
      <c r="X167" s="2">
        <v>1783.67</v>
      </c>
      <c r="Y167" s="2">
        <v>20</v>
      </c>
      <c r="Z167" s="2">
        <v>1070.2</v>
      </c>
      <c r="AA167" s="2">
        <v>12</v>
      </c>
      <c r="AB167" s="2">
        <v>513.70000000000005</v>
      </c>
      <c r="AC167" s="2">
        <v>4794.51</v>
      </c>
      <c r="AD167" s="2">
        <v>4221.99</v>
      </c>
      <c r="AE167" s="2">
        <f t="shared" si="6"/>
        <v>58.820000000000391</v>
      </c>
      <c r="AF167" s="2" t="s">
        <v>25</v>
      </c>
      <c r="AG167" s="42">
        <f>IFERROR(Table2[[#This Row],[Profit]]/Table2[[#This Row],[Sales Amount]],0)</f>
        <v>1.2268198418608031E-2</v>
      </c>
      <c r="AH167" s="2" t="str">
        <f>TRIM(Table2[[#This Row],[Payment Modee]])</f>
        <v>UPI</v>
      </c>
      <c r="AI167" s="2" t="s">
        <v>26</v>
      </c>
      <c r="AJ167" s="2" t="s">
        <v>27</v>
      </c>
      <c r="AK167" s="2" t="s">
        <v>581</v>
      </c>
      <c r="AL167" s="16" t="str">
        <f>IF(HOUR(Table2[[#This Row],[Order Time]])&lt;12,"Morning",IF(HOUR(Table2[[#This Row],[Order Time]])&lt;17,"Afternoon",IF(HOUR(Table2[[#This Row],[Order Time]])&lt;21,"Evening","Night")))</f>
        <v>Morning</v>
      </c>
      <c r="AM167" s="16" t="s">
        <v>29</v>
      </c>
    </row>
    <row r="168" spans="1:39" x14ac:dyDescent="0.25">
      <c r="A168" s="13" t="s">
        <v>741</v>
      </c>
      <c r="B168" s="4">
        <v>45424</v>
      </c>
      <c r="C168" s="2">
        <f>YEAR(Table2[[#This Row],[Invoice Date]])</f>
        <v>2024</v>
      </c>
      <c r="D168" s="2" t="str">
        <f>TEXT(Table2[[#This Row],[Invoice Date]],"mmm")</f>
        <v>May</v>
      </c>
      <c r="E168" s="2" t="str">
        <f>Table2[[#This Row],[Store_ID]]&amp;"-"&amp;Table2[[#This Row],[Year]]&amp;"-"&amp;Table2[[#This Row],[Month]]</f>
        <v>STR071-2024-May</v>
      </c>
      <c r="F168" s="2" t="s">
        <v>742</v>
      </c>
      <c r="G168" s="2" t="str">
        <f>_xlfn.XLOOKUP(Table2[[#This Row],[Customer_ID]],Table3[Customer_ID],Table3[Customer Name],"Not Found")</f>
        <v>Ramesh Chandran</v>
      </c>
      <c r="H168" s="2" t="str">
        <f>_xlfn.XLOOKUP(Table2[[#This Row],[Customer_ID]],Table3[Customer_ID],Table3[Gender],"Female")</f>
        <v>Male</v>
      </c>
      <c r="I168" s="2" t="str">
        <f>_xlfn.XLOOKUP(Table2[[#This Row],[Customer_ID]],Table3[Customer_ID],Table3[City],"Missing Memebership")</f>
        <v>Hyderabad</v>
      </c>
      <c r="J168" s="2" t="str">
        <f>_xlfn.XLOOKUP(Table2[[#This Row],[Customer_ID]],Table3[Customer_ID],Table3[State],"Karnataka")</f>
        <v>Telangana</v>
      </c>
      <c r="K168" s="2" t="str">
        <f>_xlfn.XLOOKUP(Table2[[#This Row],[Customer_ID]],Table3[Customer_ID],Table3[Membership],"Regular")</f>
        <v>Gold</v>
      </c>
      <c r="L168" s="2" t="s">
        <v>743</v>
      </c>
      <c r="M168" s="2" t="str">
        <f>_xlfn.XLOOKUP(Table2[[#This Row],[Product_ID]],Table4[Product_ID],Table4[Product_Name],"Not Found")</f>
        <v>W for Woman Necklace Beige</v>
      </c>
      <c r="N168" s="2" t="str">
        <f>_xlfn.XLOOKUP(Table2[[#This Row],[Product_ID]],Table4[Product_ID],Table4[Category],"Not Found")</f>
        <v>Jewellery</v>
      </c>
      <c r="O168" s="2" t="str">
        <f>_xlfn.XLOOKUP(Table2[[#This Row],[Product_ID]],Table4[Product_ID],Table4[Subcategory],"Not Found")</f>
        <v>Necklace</v>
      </c>
      <c r="P168" s="2" t="str">
        <f>_xlfn.XLOOKUP(Table2[[#This Row],[Product_ID]],Table4[Product_ID],Table4[Brand],"Missing Brand")</f>
        <v>W for Woman</v>
      </c>
      <c r="Q168" s="2" t="s">
        <v>288</v>
      </c>
      <c r="R168" s="2" t="str">
        <f>_xlfn.XLOOKUP(Table2[[#This Row],[Store_ID]],Table6[Store_ID],Table6[Store Name],"Not Found")</f>
        <v>TrendMart Kannur Standard</v>
      </c>
      <c r="S168" s="2">
        <f>_xlfn.XLOOKUP(Table2[[#This Row],[Store_ID]],Table6[Store_ID],Table6[Monthly Target],"Missing Target")</f>
        <v>2000000</v>
      </c>
      <c r="T168" s="2" t="str">
        <f>_xlfn.XLOOKUP(Table2[[#This Row],[Store_ID]],Table6[Store_ID],Table6[Region],"Not Found")</f>
        <v>South Zone 1</v>
      </c>
      <c r="U168" s="2" t="s">
        <v>181</v>
      </c>
      <c r="V168" s="2" t="str">
        <f>_xlfn.XLOOKUP(Table2[[#This Row],[Employee_ID]],Table5[Employee_ID],Table5[Employee Name],"Not Found")</f>
        <v>Dhruv Mishra</v>
      </c>
      <c r="W168" s="2">
        <v>5</v>
      </c>
      <c r="X168" s="2">
        <v>1207.33</v>
      </c>
      <c r="Y168" s="2">
        <v>5</v>
      </c>
      <c r="Z168" s="2">
        <v>301.83</v>
      </c>
      <c r="AA168" s="2">
        <v>3</v>
      </c>
      <c r="AB168" s="2">
        <v>172.04</v>
      </c>
      <c r="AC168" s="2">
        <v>5906.86</v>
      </c>
      <c r="AD168" s="2">
        <v>4770.2</v>
      </c>
      <c r="AE168" s="2">
        <f t="shared" si="6"/>
        <v>964.61999999999989</v>
      </c>
      <c r="AF168" s="2" t="s">
        <v>25</v>
      </c>
      <c r="AG168" s="42">
        <f>IFERROR(Table2[[#This Row],[Profit]]/Table2[[#This Row],[Sales Amount]],0)</f>
        <v>0.16330503854839964</v>
      </c>
      <c r="AH168" s="2" t="str">
        <f>TRIM(Table2[[#This Row],[Payment Modee]])</f>
        <v>UPI</v>
      </c>
      <c r="AI168" s="2" t="s">
        <v>36</v>
      </c>
      <c r="AJ168" s="2" t="s">
        <v>27</v>
      </c>
      <c r="AK168" s="2" t="s">
        <v>744</v>
      </c>
      <c r="AL168" s="16" t="str">
        <f>IF(HOUR(Table2[[#This Row],[Order Time]])&lt;12,"Morning",IF(HOUR(Table2[[#This Row],[Order Time]])&lt;17,"Afternoon",IF(HOUR(Table2[[#This Row],[Order Time]])&lt;21,"Evening","Night")))</f>
        <v>Evening</v>
      </c>
      <c r="AM168" s="16" t="s">
        <v>38</v>
      </c>
    </row>
    <row r="169" spans="1:39" x14ac:dyDescent="0.25">
      <c r="A169" s="13" t="s">
        <v>745</v>
      </c>
      <c r="B169" s="4">
        <v>45481</v>
      </c>
      <c r="C169" s="2">
        <f>YEAR(Table2[[#This Row],[Invoice Date]])</f>
        <v>2024</v>
      </c>
      <c r="D169" s="2" t="str">
        <f>TEXT(Table2[[#This Row],[Invoice Date]],"mmm")</f>
        <v>Jul</v>
      </c>
      <c r="E169" s="2" t="str">
        <f>Table2[[#This Row],[Store_ID]]&amp;"-"&amp;Table2[[#This Row],[Year]]&amp;"-"&amp;Table2[[#This Row],[Month]]</f>
        <v>STR059-2024-Jul</v>
      </c>
      <c r="F169" s="2" t="s">
        <v>746</v>
      </c>
      <c r="G169" s="2" t="str">
        <f>_xlfn.XLOOKUP(Table2[[#This Row],[Customer_ID]],Table3[Customer_ID],Table3[Customer Name],"Not Found")</f>
        <v>Latha Venkatesan</v>
      </c>
      <c r="H169" s="2" t="str">
        <f>_xlfn.XLOOKUP(Table2[[#This Row],[Customer_ID]],Table3[Customer_ID],Table3[Gender],"Female")</f>
        <v>Female</v>
      </c>
      <c r="I169" s="2" t="str">
        <f>_xlfn.XLOOKUP(Table2[[#This Row],[Customer_ID]],Table3[Customer_ID],Table3[City],"Missing Memebership")</f>
        <v>Kozhikode</v>
      </c>
      <c r="J169" s="2" t="str">
        <f>_xlfn.XLOOKUP(Table2[[#This Row],[Customer_ID]],Table3[Customer_ID],Table3[State],"Karnataka")</f>
        <v>Kerala</v>
      </c>
      <c r="K169" s="2" t="str">
        <f>_xlfn.XLOOKUP(Table2[[#This Row],[Customer_ID]],Table3[Customer_ID],Table3[Membership],"Regular")</f>
        <v>Gold</v>
      </c>
      <c r="L169" s="2" t="s">
        <v>747</v>
      </c>
      <c r="M169" s="2" t="str">
        <f>_xlfn.XLOOKUP(Table2[[#This Row],[Product_ID]],Table4[Product_ID],Table4[Product_Name],"Not Found")</f>
        <v>Sonata Girls Frock Cream</v>
      </c>
      <c r="N169" s="2" t="str">
        <f>_xlfn.XLOOKUP(Table2[[#This Row],[Product_ID]],Table4[Product_ID],Table4[Category],"Not Found")</f>
        <v>Kids Wear</v>
      </c>
      <c r="O169" s="2" t="str">
        <f>_xlfn.XLOOKUP(Table2[[#This Row],[Product_ID]],Table4[Product_ID],Table4[Subcategory],"Not Found")</f>
        <v>Girls Frock</v>
      </c>
      <c r="P169" s="2" t="str">
        <f>_xlfn.XLOOKUP(Table2[[#This Row],[Product_ID]],Table4[Product_ID],Table4[Brand],"Missing Brand")</f>
        <v>Sonata</v>
      </c>
      <c r="Q169" s="2" t="s">
        <v>748</v>
      </c>
      <c r="R169" s="2" t="str">
        <f>_xlfn.XLOOKUP(Table2[[#This Row],[Store_ID]],Table6[Store_ID],Table6[Store Name],"Not Found")</f>
        <v>TrendMart Bengaluru Mall Kiosk</v>
      </c>
      <c r="S169" s="2">
        <f>_xlfn.XLOOKUP(Table2[[#This Row],[Store_ID]],Table6[Store_ID],Table6[Monthly Target],"Missing Target")</f>
        <v>1500000</v>
      </c>
      <c r="T169" s="2" t="str">
        <f>_xlfn.XLOOKUP(Table2[[#This Row],[Store_ID]],Table6[Store_ID],Table6[Region],"Not Found")</f>
        <v>South Zone 2</v>
      </c>
      <c r="U169" s="2" t="s">
        <v>81</v>
      </c>
      <c r="V169" s="2" t="str">
        <f>_xlfn.XLOOKUP(Table2[[#This Row],[Employee_ID]],Table5[Employee_ID],Table5[Employee Name],"Not Found")</f>
        <v>Charulatha Kumar</v>
      </c>
      <c r="W169" s="2">
        <v>2</v>
      </c>
      <c r="X169" s="2">
        <v>661.42</v>
      </c>
      <c r="Y169" s="2">
        <v>15</v>
      </c>
      <c r="Z169" s="2">
        <v>198.43</v>
      </c>
      <c r="AA169" s="2">
        <v>5</v>
      </c>
      <c r="AB169" s="2">
        <v>56.22</v>
      </c>
      <c r="AC169" s="2">
        <v>1180.6300000000001</v>
      </c>
      <c r="AD169" s="2">
        <v>1050.9000000000001</v>
      </c>
      <c r="AE169" s="2">
        <f t="shared" si="6"/>
        <v>73.510000000000019</v>
      </c>
      <c r="AF169" s="2" t="s">
        <v>56</v>
      </c>
      <c r="AG169" s="42">
        <f>IFERROR(Table2[[#This Row],[Profit]]/Table2[[#This Row],[Sales Amount]],0)</f>
        <v>6.2263367862920652E-2</v>
      </c>
      <c r="AH169" s="2" t="str">
        <f>TRIM(Table2[[#This Row],[Payment Modee]])</f>
        <v>Credit Card</v>
      </c>
      <c r="AI169" s="2" t="s">
        <v>26</v>
      </c>
      <c r="AJ169" s="2" t="s">
        <v>27</v>
      </c>
      <c r="AK169" s="2" t="s">
        <v>749</v>
      </c>
      <c r="AL169" s="16" t="str">
        <f>IF(HOUR(Table2[[#This Row],[Order Time]])&lt;12,"Morning",IF(HOUR(Table2[[#This Row],[Order Time]])&lt;17,"Afternoon",IF(HOUR(Table2[[#This Row],[Order Time]])&lt;21,"Evening","Night")))</f>
        <v>Afternoon</v>
      </c>
      <c r="AM169" s="16" t="s">
        <v>29</v>
      </c>
    </row>
    <row r="170" spans="1:39" x14ac:dyDescent="0.25">
      <c r="A170" s="13" t="s">
        <v>750</v>
      </c>
      <c r="B170" s="4">
        <v>45618</v>
      </c>
      <c r="C170" s="2">
        <f>YEAR(Table2[[#This Row],[Invoice Date]])</f>
        <v>2024</v>
      </c>
      <c r="D170" s="2" t="str">
        <f>TEXT(Table2[[#This Row],[Invoice Date]],"mmm")</f>
        <v>Nov</v>
      </c>
      <c r="E170" s="2" t="str">
        <f>Table2[[#This Row],[Store_ID]]&amp;"-"&amp;Table2[[#This Row],[Year]]&amp;"-"&amp;Table2[[#This Row],[Month]]</f>
        <v>STR117-2024-Nov</v>
      </c>
      <c r="F170" s="2" t="s">
        <v>438</v>
      </c>
      <c r="G170" s="2" t="str">
        <f>_xlfn.XLOOKUP(Table2[[#This Row],[Customer_ID]],Table3[Customer_ID],Table3[Customer Name],"Not Found")</f>
        <v>Yashoda Sundaram</v>
      </c>
      <c r="H170" s="2" t="str">
        <f>_xlfn.XLOOKUP(Table2[[#This Row],[Customer_ID]],Table3[Customer_ID],Table3[Gender],"Female")</f>
        <v>Female</v>
      </c>
      <c r="I170" s="2" t="str">
        <f>_xlfn.XLOOKUP(Table2[[#This Row],[Customer_ID]],Table3[Customer_ID],Table3[City],"Missing Memebership")</f>
        <v>Mysuru</v>
      </c>
      <c r="J170" s="2" t="str">
        <f>_xlfn.XLOOKUP(Table2[[#This Row],[Customer_ID]],Table3[Customer_ID],Table3[State],"Karnataka")</f>
        <v>Karnataka</v>
      </c>
      <c r="K170" s="2" t="str">
        <f>_xlfn.XLOOKUP(Table2[[#This Row],[Customer_ID]],Table3[Customer_ID],Table3[Membership],"Regular")</f>
        <v>Silver</v>
      </c>
      <c r="L170" s="2" t="s">
        <v>751</v>
      </c>
      <c r="M170" s="2" t="str">
        <f>_xlfn.XLOOKUP(Table2[[#This Row],[Product_ID]],Table4[Product_ID],Table4[Product_Name],"Not Found")</f>
        <v>Spykar Bootcut Charcoal</v>
      </c>
      <c r="N170" s="2" t="str">
        <f>_xlfn.XLOOKUP(Table2[[#This Row],[Product_ID]],Table4[Product_ID],Table4[Category],"Not Found")</f>
        <v>Women Jeans</v>
      </c>
      <c r="O170" s="2" t="str">
        <f>_xlfn.XLOOKUP(Table2[[#This Row],[Product_ID]],Table4[Product_ID],Table4[Subcategory],"Not Found")</f>
        <v>Bootcut</v>
      </c>
      <c r="P170" s="2" t="str">
        <f>_xlfn.XLOOKUP(Table2[[#This Row],[Product_ID]],Table4[Product_ID],Table4[Brand],"Missing Brand")</f>
        <v>Spykar</v>
      </c>
      <c r="Q170" s="2" t="s">
        <v>695</v>
      </c>
      <c r="R170" s="2" t="str">
        <f>_xlfn.XLOOKUP(Table2[[#This Row],[Store_ID]],Table6[Store_ID],Table6[Store Name],"Not Found")</f>
        <v>TrendMart Tirunelveli Flagship</v>
      </c>
      <c r="S170" s="2">
        <f>_xlfn.XLOOKUP(Table2[[#This Row],[Store_ID]],Table6[Store_ID],Table6[Monthly Target],"Missing Target")</f>
        <v>1500000</v>
      </c>
      <c r="T170" s="2" t="str">
        <f>_xlfn.XLOOKUP(Table2[[#This Row],[Store_ID]],Table6[Store_ID],Table6[Region],"Not Found")</f>
        <v>South Zone 1</v>
      </c>
      <c r="U170" s="2" t="s">
        <v>62</v>
      </c>
      <c r="V170" s="2" t="str">
        <f>_xlfn.XLOOKUP(Table2[[#This Row],[Employee_ID]],Table5[Employee_ID],Table5[Employee Name],"Not Found")</f>
        <v>Rahul Krishnan</v>
      </c>
      <c r="W170" s="2">
        <v>2</v>
      </c>
      <c r="X170" s="2">
        <v>1713.66</v>
      </c>
      <c r="Y170" s="2">
        <v>5</v>
      </c>
      <c r="Z170" s="2">
        <v>171.37</v>
      </c>
      <c r="AA170" s="2">
        <v>12</v>
      </c>
      <c r="AB170" s="2">
        <v>390.71</v>
      </c>
      <c r="AC170" s="2">
        <v>3646.66</v>
      </c>
      <c r="AD170" s="2">
        <v>2279.62</v>
      </c>
      <c r="AE170" s="2">
        <f t="shared" si="6"/>
        <v>976.32999999999993</v>
      </c>
      <c r="AF170" s="2" t="s">
        <v>69</v>
      </c>
      <c r="AG170" s="42">
        <f>IFERROR(Table2[[#This Row],[Profit]]/Table2[[#This Row],[Sales Amount]],0)</f>
        <v>0.26773266495916809</v>
      </c>
      <c r="AH170" s="2" t="str">
        <f>TRIM(Table2[[#This Row],[Payment Modee]])</f>
        <v>Cash</v>
      </c>
      <c r="AI170" s="2" t="s">
        <v>36</v>
      </c>
      <c r="AJ170" s="2" t="s">
        <v>27</v>
      </c>
      <c r="AK170" s="2" t="s">
        <v>249</v>
      </c>
      <c r="AL170" s="16" t="str">
        <f>IF(HOUR(Table2[[#This Row],[Order Time]])&lt;12,"Morning",IF(HOUR(Table2[[#This Row],[Order Time]])&lt;17,"Afternoon",IF(HOUR(Table2[[#This Row],[Order Time]])&lt;21,"Evening","Night")))</f>
        <v>Afternoon</v>
      </c>
      <c r="AM170" s="16" t="s">
        <v>29</v>
      </c>
    </row>
    <row r="171" spans="1:39" x14ac:dyDescent="0.25">
      <c r="A171" s="13" t="s">
        <v>752</v>
      </c>
      <c r="B171" s="4">
        <v>45467</v>
      </c>
      <c r="C171" s="2">
        <f>YEAR(Table2[[#This Row],[Invoice Date]])</f>
        <v>2024</v>
      </c>
      <c r="D171" s="2" t="str">
        <f>TEXT(Table2[[#This Row],[Invoice Date]],"mmm")</f>
        <v>Jun</v>
      </c>
      <c r="E171" s="2" t="str">
        <f>Table2[[#This Row],[Store_ID]]&amp;"-"&amp;Table2[[#This Row],[Year]]&amp;"-"&amp;Table2[[#This Row],[Month]]</f>
        <v>STR057-2024-Jun</v>
      </c>
      <c r="F171" s="2" t="s">
        <v>753</v>
      </c>
      <c r="G171" s="2" t="str">
        <f>_xlfn.XLOOKUP(Table2[[#This Row],[Customer_ID]],Table3[Customer_ID],Table3[Customer Name],"Not Found")</f>
        <v>Malini Gounder</v>
      </c>
      <c r="H171" s="2" t="str">
        <f>_xlfn.XLOOKUP(Table2[[#This Row],[Customer_ID]],Table3[Customer_ID],Table3[Gender],"Female")</f>
        <v>Female</v>
      </c>
      <c r="I171" s="2" t="str">
        <f>_xlfn.XLOOKUP(Table2[[#This Row],[Customer_ID]],Table3[Customer_ID],Table3[City],"Missing Memebership")</f>
        <v>Mysuru</v>
      </c>
      <c r="J171" s="2" t="str">
        <f>_xlfn.XLOOKUP(Table2[[#This Row],[Customer_ID]],Table3[Customer_ID],Table3[State],"Karnataka")</f>
        <v>Karnataka</v>
      </c>
      <c r="K171" s="2" t="str">
        <f>_xlfn.XLOOKUP(Table2[[#This Row],[Customer_ID]],Table3[Customer_ID],Table3[Membership],"Regular")</f>
        <v>Regular</v>
      </c>
      <c r="L171" s="2" t="s">
        <v>754</v>
      </c>
      <c r="M171" s="2" t="str">
        <f>_xlfn.XLOOKUP(Table2[[#This Row],[Product_ID]],Table4[Product_ID],Table4[Product_Name],"Not Found")</f>
        <v>Wrangler Ring White</v>
      </c>
      <c r="N171" s="2" t="str">
        <f>_xlfn.XLOOKUP(Table2[[#This Row],[Product_ID]],Table4[Product_ID],Table4[Category],"Not Found")</f>
        <v>Jewellery</v>
      </c>
      <c r="O171" s="2" t="str">
        <f>_xlfn.XLOOKUP(Table2[[#This Row],[Product_ID]],Table4[Product_ID],Table4[Subcategory],"Not Found")</f>
        <v>Ring</v>
      </c>
      <c r="P171" s="2" t="str">
        <f>_xlfn.XLOOKUP(Table2[[#This Row],[Product_ID]],Table4[Product_ID],Table4[Brand],"Missing Brand")</f>
        <v>Wrangler</v>
      </c>
      <c r="Q171" s="2" t="s">
        <v>464</v>
      </c>
      <c r="R171" s="2" t="str">
        <f>_xlfn.XLOOKUP(Table2[[#This Row],[Store_ID]],Table6[Store_ID],Table6[Store Name],"Not Found")</f>
        <v>TrendMart Vellore Standard</v>
      </c>
      <c r="S171" s="2">
        <f>_xlfn.XLOOKUP(Table2[[#This Row],[Store_ID]],Table6[Store_ID],Table6[Monthly Target],"Missing Target")</f>
        <v>2500000</v>
      </c>
      <c r="T171" s="2" t="str">
        <f>_xlfn.XLOOKUP(Table2[[#This Row],[Store_ID]],Table6[Store_ID],Table6[Region],"Not Found")</f>
        <v>South Zone 1</v>
      </c>
      <c r="U171" s="2" t="s">
        <v>482</v>
      </c>
      <c r="V171" s="2" t="str">
        <f>_xlfn.XLOOKUP(Table2[[#This Row],[Employee_ID]],Table5[Employee_ID],Table5[Employee Name],"Not Found")</f>
        <v>Swathi Achari</v>
      </c>
      <c r="W171" s="2">
        <v>1</v>
      </c>
      <c r="X171" s="2">
        <v>3151.48</v>
      </c>
      <c r="Y171" s="2">
        <v>20</v>
      </c>
      <c r="Z171" s="2">
        <v>630.29999999999995</v>
      </c>
      <c r="AA171" s="2">
        <v>3</v>
      </c>
      <c r="AB171" s="2">
        <v>75.64</v>
      </c>
      <c r="AC171" s="2">
        <v>2596.8200000000002</v>
      </c>
      <c r="AD171" s="2">
        <v>1989.93</v>
      </c>
      <c r="AE171" s="2">
        <f t="shared" si="6"/>
        <v>531.25000000000011</v>
      </c>
      <c r="AF171" s="2" t="s">
        <v>25</v>
      </c>
      <c r="AG171" s="42">
        <f>IFERROR(Table2[[#This Row],[Profit]]/Table2[[#This Row],[Sales Amount]],0)</f>
        <v>0.20457713665175101</v>
      </c>
      <c r="AH171" s="2" t="str">
        <f>TRIM(Table2[[#This Row],[Payment Modee]])</f>
        <v>UPI</v>
      </c>
      <c r="AI171" s="2" t="s">
        <v>36</v>
      </c>
      <c r="AJ171" s="2" t="s">
        <v>27</v>
      </c>
      <c r="AK171" s="2" t="s">
        <v>755</v>
      </c>
      <c r="AL171" s="16" t="str">
        <f>IF(HOUR(Table2[[#This Row],[Order Time]])&lt;12,"Morning",IF(HOUR(Table2[[#This Row],[Order Time]])&lt;17,"Afternoon",IF(HOUR(Table2[[#This Row],[Order Time]])&lt;21,"Evening","Night")))</f>
        <v>Afternoon</v>
      </c>
      <c r="AM171" s="16" t="s">
        <v>29</v>
      </c>
    </row>
    <row r="172" spans="1:39" x14ac:dyDescent="0.25">
      <c r="A172" s="13" t="s">
        <v>756</v>
      </c>
      <c r="B172" s="4">
        <v>45646</v>
      </c>
      <c r="C172" s="2">
        <f>YEAR(Table2[[#This Row],[Invoice Date]])</f>
        <v>2024</v>
      </c>
      <c r="D172" s="2" t="str">
        <f>TEXT(Table2[[#This Row],[Invoice Date]],"mmm")</f>
        <v>Dec</v>
      </c>
      <c r="E172" s="2" t="str">
        <f>Table2[[#This Row],[Store_ID]]&amp;"-"&amp;Table2[[#This Row],[Year]]&amp;"-"&amp;Table2[[#This Row],[Month]]</f>
        <v>STR074-2024-Dec</v>
      </c>
      <c r="F172" s="2" t="s">
        <v>757</v>
      </c>
      <c r="G172" s="2" t="str">
        <f>_xlfn.XLOOKUP(Table2[[#This Row],[Customer_ID]],Table3[Customer_ID],Table3[Customer Name],"Not Found")</f>
        <v>Sowmya Rao</v>
      </c>
      <c r="H172" s="2" t="str">
        <f>_xlfn.XLOOKUP(Table2[[#This Row],[Customer_ID]],Table3[Customer_ID],Table3[Gender],"Female")</f>
        <v>Female</v>
      </c>
      <c r="I172" s="2" t="str">
        <f>_xlfn.XLOOKUP(Table2[[#This Row],[Customer_ID]],Table3[Customer_ID],Table3[City],"Missing Memebership")</f>
        <v>Kollam</v>
      </c>
      <c r="J172" s="2" t="str">
        <f>_xlfn.XLOOKUP(Table2[[#This Row],[Customer_ID]],Table3[Customer_ID],Table3[State],"Karnataka")</f>
        <v>Kerala</v>
      </c>
      <c r="K172" s="2" t="str">
        <f>_xlfn.XLOOKUP(Table2[[#This Row],[Customer_ID]],Table3[Customer_ID],Table3[Membership],"Regular")</f>
        <v>Silver</v>
      </c>
      <c r="L172" s="2" t="s">
        <v>758</v>
      </c>
      <c r="M172" s="2" t="str">
        <f>_xlfn.XLOOKUP(Table2[[#This Row],[Product_ID]],Table4[Product_ID],Table4[Product_Name],"Not Found")</f>
        <v>Liberty Muffler Charcoal</v>
      </c>
      <c r="N172" s="2" t="str">
        <f>_xlfn.XLOOKUP(Table2[[#This Row],[Product_ID]],Table4[Product_ID],Table4[Category],"Not Found")</f>
        <v>Winter Wear</v>
      </c>
      <c r="O172" s="2" t="str">
        <f>_xlfn.XLOOKUP(Table2[[#This Row],[Product_ID]],Table4[Product_ID],Table4[Subcategory],"Not Found")</f>
        <v>Muffler</v>
      </c>
      <c r="P172" s="2" t="str">
        <f>_xlfn.XLOOKUP(Table2[[#This Row],[Product_ID]],Table4[Product_ID],Table4[Brand],"Missing Brand")</f>
        <v>Liberty</v>
      </c>
      <c r="Q172" s="2" t="s">
        <v>61</v>
      </c>
      <c r="R172" s="2" t="str">
        <f>_xlfn.XLOOKUP(Table2[[#This Row],[Store_ID]],Table6[Store_ID],Table6[Store Name],"Not Found")</f>
        <v>TrendMart Kurnool High Street</v>
      </c>
      <c r="S172" s="2">
        <f>_xlfn.XLOOKUP(Table2[[#This Row],[Store_ID]],Table6[Store_ID],Table6[Monthly Target],"Missing Target")</f>
        <v>1200000</v>
      </c>
      <c r="T172" s="2" t="str">
        <f>_xlfn.XLOOKUP(Table2[[#This Row],[Store_ID]],Table6[Store_ID],Table6[Region],"Not Found")</f>
        <v>South Zone 3</v>
      </c>
      <c r="U172" s="2" t="s">
        <v>113</v>
      </c>
      <c r="V172" s="2" t="str">
        <f>_xlfn.XLOOKUP(Table2[[#This Row],[Employee_ID]],Table5[Employee_ID],Table5[Employee Name],"Not Found")</f>
        <v>Eswar Prasad</v>
      </c>
      <c r="W172" s="2">
        <v>4</v>
      </c>
      <c r="X172" s="2">
        <v>1354.26</v>
      </c>
      <c r="Y172" s="2">
        <v>20</v>
      </c>
      <c r="Z172" s="2">
        <v>1083.4100000000001</v>
      </c>
      <c r="AA172" s="2">
        <v>12</v>
      </c>
      <c r="AB172" s="2">
        <v>520.04</v>
      </c>
      <c r="AC172" s="2">
        <v>4853.67</v>
      </c>
      <c r="AD172" s="2">
        <v>4062.88</v>
      </c>
      <c r="AE172" s="2">
        <f t="shared" si="6"/>
        <v>270.75</v>
      </c>
      <c r="AF172" s="2" t="s">
        <v>56</v>
      </c>
      <c r="AG172" s="42">
        <f>IFERROR(Table2[[#This Row],[Profit]]/Table2[[#This Row],[Sales Amount]],0)</f>
        <v>5.5782531568895288E-2</v>
      </c>
      <c r="AH172" s="2" t="str">
        <f>TRIM(Table2[[#This Row],[Payment Modee]])</f>
        <v>Credit Card</v>
      </c>
      <c r="AI172" s="2" t="s">
        <v>26</v>
      </c>
      <c r="AJ172" s="2" t="s">
        <v>27</v>
      </c>
      <c r="AK172" s="2" t="s">
        <v>759</v>
      </c>
      <c r="AL172" s="16" t="str">
        <f>IF(HOUR(Table2[[#This Row],[Order Time]])&lt;12,"Morning",IF(HOUR(Table2[[#This Row],[Order Time]])&lt;17,"Afternoon",IF(HOUR(Table2[[#This Row],[Order Time]])&lt;21,"Evening","Night")))</f>
        <v>Afternoon</v>
      </c>
      <c r="AM172" s="16" t="s">
        <v>29</v>
      </c>
    </row>
    <row r="173" spans="1:39" x14ac:dyDescent="0.25">
      <c r="A173" s="13" t="s">
        <v>760</v>
      </c>
      <c r="B173" s="4">
        <v>45617</v>
      </c>
      <c r="C173" s="2">
        <f>YEAR(Table2[[#This Row],[Invoice Date]])</f>
        <v>2024</v>
      </c>
      <c r="D173" s="2" t="str">
        <f>TEXT(Table2[[#This Row],[Invoice Date]],"mmm")</f>
        <v>Nov</v>
      </c>
      <c r="E173" s="2" t="str">
        <f>Table2[[#This Row],[Store_ID]]&amp;"-"&amp;Table2[[#This Row],[Year]]&amp;"-"&amp;Table2[[#This Row],[Month]]</f>
        <v>STR094-2024-Nov</v>
      </c>
      <c r="F173" s="2" t="s">
        <v>761</v>
      </c>
      <c r="G173" s="2" t="str">
        <f>_xlfn.XLOOKUP(Table2[[#This Row],[Customer_ID]],Table3[Customer_ID],Table3[Customer Name],"Not Found")</f>
        <v>Chitra Reddy</v>
      </c>
      <c r="H173" s="2" t="str">
        <f>_xlfn.XLOOKUP(Table2[[#This Row],[Customer_ID]],Table3[Customer_ID],Table3[Gender],"Female")</f>
        <v>Female</v>
      </c>
      <c r="I173" s="2" t="str">
        <f>_xlfn.XLOOKUP(Table2[[#This Row],[Customer_ID]],Table3[Customer_ID],Table3[City],"Missing Memebership")</f>
        <v>Kollam</v>
      </c>
      <c r="J173" s="2" t="str">
        <f>_xlfn.XLOOKUP(Table2[[#This Row],[Customer_ID]],Table3[Customer_ID],Table3[State],"Karnataka")</f>
        <v>Kerala</v>
      </c>
      <c r="K173" s="2" t="str">
        <f>_xlfn.XLOOKUP(Table2[[#This Row],[Customer_ID]],Table3[Customer_ID],Table3[Membership],"Regular")</f>
        <v>Regular</v>
      </c>
      <c r="L173" s="2" t="s">
        <v>637</v>
      </c>
      <c r="M173" s="2" t="str">
        <f>_xlfn.XLOOKUP(Table2[[#This Row],[Product_ID]],Table4[Product_ID],Table4[Product_Name],"Not Found")</f>
        <v>Kalyan Silks Shirt Dress Maroon</v>
      </c>
      <c r="N173" s="2" t="str">
        <f>_xlfn.XLOOKUP(Table2[[#This Row],[Product_ID]],Table4[Product_ID],Table4[Category],"Not Found")</f>
        <v>Women Dresses</v>
      </c>
      <c r="O173" s="2" t="str">
        <f>_xlfn.XLOOKUP(Table2[[#This Row],[Product_ID]],Table4[Product_ID],Table4[Subcategory],"Not Found")</f>
        <v>Shirt Dress</v>
      </c>
      <c r="P173" s="2" t="str">
        <f>_xlfn.XLOOKUP(Table2[[#This Row],[Product_ID]],Table4[Product_ID],Table4[Brand],"Missing Brand")</f>
        <v>Kalyan Silks</v>
      </c>
      <c r="Q173" s="2" t="s">
        <v>610</v>
      </c>
      <c r="R173" s="2" t="str">
        <f>_xlfn.XLOOKUP(Table2[[#This Row],[Store_ID]],Table6[Store_ID],Table6[Store Name],"Not Found")</f>
        <v>TrendMart Kollam Flagship</v>
      </c>
      <c r="S173" s="2">
        <f>_xlfn.XLOOKUP(Table2[[#This Row],[Store_ID]],Table6[Store_ID],Table6[Monthly Target],"Missing Target")</f>
        <v>1200000</v>
      </c>
      <c r="T173" s="2" t="str">
        <f>_xlfn.XLOOKUP(Table2[[#This Row],[Store_ID]],Table6[Store_ID],Table6[Region],"Not Found")</f>
        <v>South Zone 1</v>
      </c>
      <c r="U173" s="2" t="s">
        <v>113</v>
      </c>
      <c r="V173" s="2" t="str">
        <f>_xlfn.XLOOKUP(Table2[[#This Row],[Employee_ID]],Table5[Employee_ID],Table5[Employee Name],"Not Found")</f>
        <v>Eswar Prasad</v>
      </c>
      <c r="W173" s="2">
        <v>2</v>
      </c>
      <c r="X173" s="2">
        <v>1194.1099999999999</v>
      </c>
      <c r="Y173" s="2">
        <v>25</v>
      </c>
      <c r="Z173" s="2">
        <v>597.04999999999995</v>
      </c>
      <c r="AA173" s="2">
        <v>12</v>
      </c>
      <c r="AB173" s="2">
        <v>214.94</v>
      </c>
      <c r="AC173" s="2">
        <v>2006.11</v>
      </c>
      <c r="AD173" s="2">
        <v>1683.7</v>
      </c>
      <c r="AE173" s="2">
        <f t="shared" si="6"/>
        <v>107.46999999999986</v>
      </c>
      <c r="AF173" s="2" t="s">
        <v>69</v>
      </c>
      <c r="AG173" s="42">
        <f>IFERROR(Table2[[#This Row],[Profit]]/Table2[[#This Row],[Sales Amount]],0)</f>
        <v>5.357133955765131E-2</v>
      </c>
      <c r="AH173" s="2" t="str">
        <f>TRIM(Table2[[#This Row],[Payment Modee]])</f>
        <v>Cash</v>
      </c>
      <c r="AI173" s="2" t="s">
        <v>26</v>
      </c>
      <c r="AJ173" s="2" t="s">
        <v>27</v>
      </c>
      <c r="AK173" s="2" t="s">
        <v>762</v>
      </c>
      <c r="AL173" s="16" t="str">
        <f>IF(HOUR(Table2[[#This Row],[Order Time]])&lt;12,"Morning",IF(HOUR(Table2[[#This Row],[Order Time]])&lt;17,"Afternoon",IF(HOUR(Table2[[#This Row],[Order Time]])&lt;21,"Evening","Night")))</f>
        <v>Morning</v>
      </c>
      <c r="AM173" s="16" t="s">
        <v>29</v>
      </c>
    </row>
    <row r="174" spans="1:39" x14ac:dyDescent="0.25">
      <c r="A174" s="13" t="s">
        <v>763</v>
      </c>
      <c r="B174" s="4">
        <v>45387</v>
      </c>
      <c r="C174" s="2">
        <f>YEAR(Table2[[#This Row],[Invoice Date]])</f>
        <v>2024</v>
      </c>
      <c r="D174" s="2" t="str">
        <f>TEXT(Table2[[#This Row],[Invoice Date]],"mmm")</f>
        <v>Apr</v>
      </c>
      <c r="E174" s="2" t="str">
        <f>Table2[[#This Row],[Store_ID]]&amp;"-"&amp;Table2[[#This Row],[Year]]&amp;"-"&amp;Table2[[#This Row],[Month]]</f>
        <v>STR075-2024-Apr</v>
      </c>
      <c r="F174" s="2" t="s">
        <v>764</v>
      </c>
      <c r="G174" s="2" t="str">
        <f>_xlfn.XLOOKUP(Table2[[#This Row],[Customer_ID]],Table3[Customer_ID],Table3[Customer Name],"Not Found")</f>
        <v>Vidya Gowda</v>
      </c>
      <c r="H174" s="2" t="str">
        <f>_xlfn.XLOOKUP(Table2[[#This Row],[Customer_ID]],Table3[Customer_ID],Table3[Gender],"Female")</f>
        <v>Female</v>
      </c>
      <c r="I174" s="2" t="str">
        <f>_xlfn.XLOOKUP(Table2[[#This Row],[Customer_ID]],Table3[Customer_ID],Table3[City],"Missing Memebership")</f>
        <v>Kochi</v>
      </c>
      <c r="J174" s="2" t="str">
        <f>_xlfn.XLOOKUP(Table2[[#This Row],[Customer_ID]],Table3[Customer_ID],Table3[State],"Karnataka")</f>
        <v>Kerala</v>
      </c>
      <c r="K174" s="2" t="str">
        <f>_xlfn.XLOOKUP(Table2[[#This Row],[Customer_ID]],Table3[Customer_ID],Table3[Membership],"Regular")</f>
        <v>Silver</v>
      </c>
      <c r="L174" s="2" t="s">
        <v>765</v>
      </c>
      <c r="M174" s="2" t="str">
        <f>_xlfn.XLOOKUP(Table2[[#This Row],[Product_ID]],Table4[Product_ID],Table4[Product_Name],"Not Found")</f>
        <v>Indian Terrain Sandals Pink</v>
      </c>
      <c r="N174" s="2" t="str">
        <f>_xlfn.XLOOKUP(Table2[[#This Row],[Product_ID]],Table4[Product_ID],Table4[Category],"Not Found")</f>
        <v>Footwear</v>
      </c>
      <c r="O174" s="2" t="str">
        <f>_xlfn.XLOOKUP(Table2[[#This Row],[Product_ID]],Table4[Product_ID],Table4[Subcategory],"Not Found")</f>
        <v>Sandals</v>
      </c>
      <c r="P174" s="2" t="str">
        <f>_xlfn.XLOOKUP(Table2[[#This Row],[Product_ID]],Table4[Product_ID],Table4[Brand],"Missing Brand")</f>
        <v>Indian Terrain</v>
      </c>
      <c r="Q174" s="2" t="s">
        <v>164</v>
      </c>
      <c r="R174" s="2" t="str">
        <f>_xlfn.XLOOKUP(Table2[[#This Row],[Store_ID]],Table6[Store_ID],Table6[Store Name],"Not Found")</f>
        <v>TrendMart Chennai Standard</v>
      </c>
      <c r="S174" s="2">
        <f>_xlfn.XLOOKUP(Table2[[#This Row],[Store_ID]],Table6[Store_ID],Table6[Monthly Target],"Missing Target")</f>
        <v>1000000</v>
      </c>
      <c r="T174" s="2" t="str">
        <f>_xlfn.XLOOKUP(Table2[[#This Row],[Store_ID]],Table6[Store_ID],Table6[Region],"Not Found")</f>
        <v>South Zone 1</v>
      </c>
      <c r="U174" s="2" t="s">
        <v>62</v>
      </c>
      <c r="V174" s="2" t="str">
        <f>_xlfn.XLOOKUP(Table2[[#This Row],[Employee_ID]],Table5[Employee_ID],Table5[Employee Name],"Not Found")</f>
        <v>Rahul Krishnan</v>
      </c>
      <c r="W174" s="2">
        <v>2</v>
      </c>
      <c r="X174" s="2">
        <v>2681.98</v>
      </c>
      <c r="Y174" s="2">
        <v>25</v>
      </c>
      <c r="Z174" s="2">
        <v>1340.99</v>
      </c>
      <c r="AA174" s="2">
        <v>12</v>
      </c>
      <c r="AB174" s="2">
        <v>482.76</v>
      </c>
      <c r="AC174" s="2">
        <v>4505.7299999999996</v>
      </c>
      <c r="AD174" s="2">
        <v>4409.92</v>
      </c>
      <c r="AE174" s="2">
        <f t="shared" si="6"/>
        <v>-386.9500000000005</v>
      </c>
      <c r="AF174" s="2" t="s">
        <v>25</v>
      </c>
      <c r="AG174" s="42">
        <f>IFERROR(Table2[[#This Row],[Profit]]/Table2[[#This Row],[Sales Amount]],0)</f>
        <v>-8.58795356135411E-2</v>
      </c>
      <c r="AH174" s="2" t="str">
        <f>TRIM(Table2[[#This Row],[Payment Modee]])</f>
        <v>UPI</v>
      </c>
      <c r="AI174" s="2" t="s">
        <v>26</v>
      </c>
      <c r="AJ174" s="2" t="s">
        <v>27</v>
      </c>
      <c r="AK174" s="2" t="s">
        <v>766</v>
      </c>
      <c r="AL174" s="16" t="str">
        <f>IF(HOUR(Table2[[#This Row],[Order Time]])&lt;12,"Morning",IF(HOUR(Table2[[#This Row],[Order Time]])&lt;17,"Afternoon",IF(HOUR(Table2[[#This Row],[Order Time]])&lt;21,"Evening","Night")))</f>
        <v>Afternoon</v>
      </c>
      <c r="AM174" s="16" t="s">
        <v>29</v>
      </c>
    </row>
    <row r="175" spans="1:39" x14ac:dyDescent="0.25">
      <c r="A175" s="13" t="s">
        <v>767</v>
      </c>
      <c r="B175" s="4">
        <v>45600</v>
      </c>
      <c r="C175" s="2">
        <f>YEAR(Table2[[#This Row],[Invoice Date]])</f>
        <v>2024</v>
      </c>
      <c r="D175" s="2" t="str">
        <f>TEXT(Table2[[#This Row],[Invoice Date]],"mmm")</f>
        <v>Nov</v>
      </c>
      <c r="E175" s="2" t="str">
        <f>Table2[[#This Row],[Store_ID]]&amp;"-"&amp;Table2[[#This Row],[Year]]&amp;"-"&amp;Table2[[#This Row],[Month]]</f>
        <v>STR046-2024-Nov</v>
      </c>
      <c r="F175" s="2" t="s">
        <v>768</v>
      </c>
      <c r="G175" s="2" t="str">
        <f>_xlfn.XLOOKUP(Table2[[#This Row],[Customer_ID]],Table3[Customer_ID],Table3[Customer Name],"Not Found")</f>
        <v>Nisha Ramachandran</v>
      </c>
      <c r="H175" s="2" t="str">
        <f>_xlfn.XLOOKUP(Table2[[#This Row],[Customer_ID]],Table3[Customer_ID],Table3[Gender],"Female")</f>
        <v>Female</v>
      </c>
      <c r="I175" s="2" t="str">
        <f>_xlfn.XLOOKUP(Table2[[#This Row],[Customer_ID]],Table3[Customer_ID],Table3[City],"Missing Memebership")</f>
        <v>Khammam</v>
      </c>
      <c r="J175" s="2" t="str">
        <f>_xlfn.XLOOKUP(Table2[[#This Row],[Customer_ID]],Table3[Customer_ID],Table3[State],"Karnataka")</f>
        <v>Telangana</v>
      </c>
      <c r="K175" s="2" t="str">
        <f>_xlfn.XLOOKUP(Table2[[#This Row],[Customer_ID]],Table3[Customer_ID],Table3[Membership],"Regular")</f>
        <v>Silver</v>
      </c>
      <c r="L175" s="2" t="s">
        <v>257</v>
      </c>
      <c r="M175" s="2" t="str">
        <f>_xlfn.XLOOKUP(Table2[[#This Row],[Product_ID]],Table4[Product_ID],Table4[Product_Name],"Not Found")</f>
        <v>Sonata Girls Frock Cream</v>
      </c>
      <c r="N175" s="2" t="str">
        <f>_xlfn.XLOOKUP(Table2[[#This Row],[Product_ID]],Table4[Product_ID],Table4[Category],"Not Found")</f>
        <v>Kids Wear</v>
      </c>
      <c r="O175" s="2" t="str">
        <f>_xlfn.XLOOKUP(Table2[[#This Row],[Product_ID]],Table4[Product_ID],Table4[Subcategory],"Not Found")</f>
        <v>Kids T-Shirt</v>
      </c>
      <c r="P175" s="2" t="str">
        <f>_xlfn.XLOOKUP(Table2[[#This Row],[Product_ID]],Table4[Product_ID],Table4[Brand],"Missing Brand")</f>
        <v>Jack &amp; Jones</v>
      </c>
      <c r="Q175" s="2" t="s">
        <v>553</v>
      </c>
      <c r="R175" s="2" t="str">
        <f>_xlfn.XLOOKUP(Table2[[#This Row],[Store_ID]],Table6[Store_ID],Table6[Store Name],"Not Found")</f>
        <v>TrendMart Hyderabad High Street</v>
      </c>
      <c r="S175" s="2">
        <f>_xlfn.XLOOKUP(Table2[[#This Row],[Store_ID]],Table6[Store_ID],Table6[Monthly Target],"Missing Target")</f>
        <v>800000</v>
      </c>
      <c r="T175" s="2" t="str">
        <f>_xlfn.XLOOKUP(Table2[[#This Row],[Store_ID]],Table6[Store_ID],Table6[Region],"Not Found")</f>
        <v>South Zone 2</v>
      </c>
      <c r="U175" s="2" t="s">
        <v>165</v>
      </c>
      <c r="V175" s="2" t="str">
        <f>_xlfn.XLOOKUP(Table2[[#This Row],[Employee_ID]],Table5[Employee_ID],Table5[Employee Name],"Not Found")</f>
        <v>Vasanthi Gupta</v>
      </c>
      <c r="W175" s="2">
        <v>1</v>
      </c>
      <c r="X175" s="2">
        <v>634.97</v>
      </c>
      <c r="Y175" s="2">
        <v>10</v>
      </c>
      <c r="Z175" s="2">
        <v>63.5</v>
      </c>
      <c r="AA175" s="2">
        <v>5</v>
      </c>
      <c r="AB175" s="2">
        <v>28.57</v>
      </c>
      <c r="AC175" s="2">
        <v>600.04</v>
      </c>
      <c r="AD175" s="2">
        <v>413.39</v>
      </c>
      <c r="AE175" s="2">
        <f t="shared" si="6"/>
        <v>158.07999999999998</v>
      </c>
      <c r="AF175" s="2" t="s">
        <v>25</v>
      </c>
      <c r="AG175" s="42">
        <f>IFERROR(Table2[[#This Row],[Profit]]/Table2[[#This Row],[Sales Amount]],0)</f>
        <v>0.26344910339310712</v>
      </c>
      <c r="AH175" s="2" t="str">
        <f>TRIM(Table2[[#This Row],[Payment Modee]])</f>
        <v>UPI</v>
      </c>
      <c r="AI175" s="2" t="s">
        <v>26</v>
      </c>
      <c r="AJ175" s="2" t="s">
        <v>27</v>
      </c>
      <c r="AK175" s="2" t="s">
        <v>769</v>
      </c>
      <c r="AL175" s="16" t="str">
        <f>IF(HOUR(Table2[[#This Row],[Order Time]])&lt;12,"Morning",IF(HOUR(Table2[[#This Row],[Order Time]])&lt;17,"Afternoon",IF(HOUR(Table2[[#This Row],[Order Time]])&lt;21,"Evening","Night")))</f>
        <v>Afternoon</v>
      </c>
      <c r="AM175" s="16" t="s">
        <v>29</v>
      </c>
    </row>
    <row r="176" spans="1:39" x14ac:dyDescent="0.25">
      <c r="A176" s="13" t="s">
        <v>770</v>
      </c>
      <c r="B176" s="4">
        <v>45505</v>
      </c>
      <c r="C176" s="2">
        <f>YEAR(Table2[[#This Row],[Invoice Date]])</f>
        <v>2024</v>
      </c>
      <c r="D176" s="2" t="str">
        <f>TEXT(Table2[[#This Row],[Invoice Date]],"mmm")</f>
        <v>Aug</v>
      </c>
      <c r="E176" s="2" t="str">
        <f>Table2[[#This Row],[Store_ID]]&amp;"-"&amp;Table2[[#This Row],[Year]]&amp;"-"&amp;Table2[[#This Row],[Month]]</f>
        <v>STR100-2024-Aug</v>
      </c>
      <c r="F176" s="2" t="s">
        <v>771</v>
      </c>
      <c r="G176" s="2" t="str">
        <f>_xlfn.XLOOKUP(Table2[[#This Row],[Customer_ID]],Table3[Customer_ID],Table3[Customer Name],"Not Found")</f>
        <v>Hariharan Reddy</v>
      </c>
      <c r="H176" s="2" t="str">
        <f>_xlfn.XLOOKUP(Table2[[#This Row],[Customer_ID]],Table3[Customer_ID],Table3[Gender],"Female")</f>
        <v>Male</v>
      </c>
      <c r="I176" s="2" t="str">
        <f>_xlfn.XLOOKUP(Table2[[#This Row],[Customer_ID]],Table3[Customer_ID],Table3[City],"Missing Memebership")</f>
        <v>Karimnagar</v>
      </c>
      <c r="J176" s="2" t="str">
        <f>_xlfn.XLOOKUP(Table2[[#This Row],[Customer_ID]],Table3[Customer_ID],Table3[State],"Karnataka")</f>
        <v>Telangana</v>
      </c>
      <c r="K176" s="2" t="str">
        <f>_xlfn.XLOOKUP(Table2[[#This Row],[Customer_ID]],Table3[Customer_ID],Table3[Membership],"Regular")</f>
        <v>Silver</v>
      </c>
      <c r="L176" s="2" t="s">
        <v>669</v>
      </c>
      <c r="M176" s="2" t="str">
        <f>_xlfn.XLOOKUP(Table2[[#This Row],[Product_ID]],Table4[Product_ID],Table4[Product_Name],"Not Found")</f>
        <v>Mufti Chronograph Grey</v>
      </c>
      <c r="N176" s="2" t="str">
        <f>_xlfn.XLOOKUP(Table2[[#This Row],[Product_ID]],Table4[Product_ID],Table4[Category],"Not Found")</f>
        <v>Watches</v>
      </c>
      <c r="O176" s="2" t="str">
        <f>_xlfn.XLOOKUP(Table2[[#This Row],[Product_ID]],Table4[Product_ID],Table4[Subcategory],"Not Found")</f>
        <v>Chronograph</v>
      </c>
      <c r="P176" s="2" t="str">
        <f>_xlfn.XLOOKUP(Table2[[#This Row],[Product_ID]],Table4[Product_ID],Table4[Brand],"Missing Brand")</f>
        <v>Mufti</v>
      </c>
      <c r="Q176" s="2" t="s">
        <v>364</v>
      </c>
      <c r="R176" s="2" t="str">
        <f>_xlfn.XLOOKUP(Table2[[#This Row],[Store_ID]],Table6[Store_ID],Table6[Store Name],"Not Found")</f>
        <v>TrendMart Hubballi Standard</v>
      </c>
      <c r="S176" s="2">
        <f>_xlfn.XLOOKUP(Table2[[#This Row],[Store_ID]],Table6[Store_ID],Table6[Monthly Target],"Missing Target")</f>
        <v>2500000</v>
      </c>
      <c r="T176" s="2" t="str">
        <f>_xlfn.XLOOKUP(Table2[[#This Row],[Store_ID]],Table6[Store_ID],Table6[Region],"Not Found")</f>
        <v>South Zone 2</v>
      </c>
      <c r="U176" s="2" t="s">
        <v>283</v>
      </c>
      <c r="V176" s="2" t="str">
        <f>_xlfn.XLOOKUP(Table2[[#This Row],[Employee_ID]],Table5[Employee_ID],Table5[Employee Name],"Not Found")</f>
        <v>Priya Balasubramaniam</v>
      </c>
      <c r="W176" s="2">
        <v>2</v>
      </c>
      <c r="X176" s="2">
        <v>4160.33</v>
      </c>
      <c r="Y176" s="2">
        <v>5</v>
      </c>
      <c r="Z176" s="2">
        <v>416.03</v>
      </c>
      <c r="AA176" s="2">
        <v>12</v>
      </c>
      <c r="AB176" s="2">
        <v>948.56</v>
      </c>
      <c r="AC176" s="2">
        <v>8853.19</v>
      </c>
      <c r="AD176" s="2">
        <v>5667.22</v>
      </c>
      <c r="AE176" s="2">
        <f t="shared" si="6"/>
        <v>2237.4100000000003</v>
      </c>
      <c r="AF176" s="2" t="s">
        <v>25</v>
      </c>
      <c r="AG176" s="42">
        <f>IFERROR(Table2[[#This Row],[Profit]]/Table2[[#This Row],[Sales Amount]],0)</f>
        <v>0.25272359454614668</v>
      </c>
      <c r="AH176" s="2" t="str">
        <f>TRIM(Table2[[#This Row],[Payment Modee]])</f>
        <v>UPI</v>
      </c>
      <c r="AI176" s="2" t="s">
        <v>26</v>
      </c>
      <c r="AJ176" s="2" t="s">
        <v>27</v>
      </c>
      <c r="AK176" s="2" t="s">
        <v>772</v>
      </c>
      <c r="AL176" s="16" t="str">
        <f>IF(HOUR(Table2[[#This Row],[Order Time]])&lt;12,"Morning",IF(HOUR(Table2[[#This Row],[Order Time]])&lt;17,"Afternoon",IF(HOUR(Table2[[#This Row],[Order Time]])&lt;21,"Evening","Night")))</f>
        <v>Morning</v>
      </c>
      <c r="AM176" s="16" t="s">
        <v>29</v>
      </c>
    </row>
    <row r="177" spans="1:39" x14ac:dyDescent="0.25">
      <c r="A177" s="13" t="s">
        <v>773</v>
      </c>
      <c r="B177" s="4">
        <v>45555</v>
      </c>
      <c r="C177" s="2">
        <f>YEAR(Table2[[#This Row],[Invoice Date]])</f>
        <v>2024</v>
      </c>
      <c r="D177" s="2" t="str">
        <f>TEXT(Table2[[#This Row],[Invoice Date]],"mmm")</f>
        <v>Sep</v>
      </c>
      <c r="E177" s="2" t="str">
        <f>Table2[[#This Row],[Store_ID]]&amp;"-"&amp;Table2[[#This Row],[Year]]&amp;"-"&amp;Table2[[#This Row],[Month]]</f>
        <v>STR074-2024-Sep</v>
      </c>
      <c r="F177" s="2" t="s">
        <v>774</v>
      </c>
      <c r="G177" s="2" t="str">
        <f>_xlfn.XLOOKUP(Table2[[#This Row],[Customer_ID]],Table3[Customer_ID],Table3[Customer Name],"Not Found")</f>
        <v>Ramya Pandian</v>
      </c>
      <c r="H177" s="2" t="str">
        <f>_xlfn.XLOOKUP(Table2[[#This Row],[Customer_ID]],Table3[Customer_ID],Table3[Gender],"Female")</f>
        <v>Female</v>
      </c>
      <c r="I177" s="2" t="str">
        <f>_xlfn.XLOOKUP(Table2[[#This Row],[Customer_ID]],Table3[Customer_ID],Table3[City],"Missing Memebership")</f>
        <v>Khammam</v>
      </c>
      <c r="J177" s="2" t="str">
        <f>_xlfn.XLOOKUP(Table2[[#This Row],[Customer_ID]],Table3[Customer_ID],Table3[State],"Karnataka")</f>
        <v>Telangana</v>
      </c>
      <c r="K177" s="2" t="str">
        <f>_xlfn.XLOOKUP(Table2[[#This Row],[Customer_ID]],Table3[Customer_ID],Table3[Membership],"Regular")</f>
        <v>Regular</v>
      </c>
      <c r="L177" s="2" t="s">
        <v>443</v>
      </c>
      <c r="M177" s="2" t="str">
        <f>_xlfn.XLOOKUP(Table2[[#This Row],[Product_ID]],Table4[Product_ID],Table4[Product_Name],"Not Found")</f>
        <v>Aurelia Formal Top Olive</v>
      </c>
      <c r="N177" s="2" t="str">
        <f>_xlfn.XLOOKUP(Table2[[#This Row],[Product_ID]],Table4[Product_ID],Table4[Category],"Not Found")</f>
        <v>Women Tops</v>
      </c>
      <c r="O177" s="2" t="str">
        <f>_xlfn.XLOOKUP(Table2[[#This Row],[Product_ID]],Table4[Product_ID],Table4[Subcategory],"Not Found")</f>
        <v>Formal Top</v>
      </c>
      <c r="P177" s="2" t="str">
        <f>_xlfn.XLOOKUP(Table2[[#This Row],[Product_ID]],Table4[Product_ID],Table4[Brand],"Missing Brand")</f>
        <v>Aurelia</v>
      </c>
      <c r="Q177" s="2" t="s">
        <v>61</v>
      </c>
      <c r="R177" s="2" t="str">
        <f>_xlfn.XLOOKUP(Table2[[#This Row],[Store_ID]],Table6[Store_ID],Table6[Store Name],"Not Found")</f>
        <v>TrendMart Kurnool High Street</v>
      </c>
      <c r="S177" s="2">
        <f>_xlfn.XLOOKUP(Table2[[#This Row],[Store_ID]],Table6[Store_ID],Table6[Monthly Target],"Missing Target")</f>
        <v>1200000</v>
      </c>
      <c r="T177" s="2" t="str">
        <f>_xlfn.XLOOKUP(Table2[[#This Row],[Store_ID]],Table6[Store_ID],Table6[Region],"Not Found")</f>
        <v>South Zone 3</v>
      </c>
      <c r="U177" s="2" t="s">
        <v>417</v>
      </c>
      <c r="V177" s="2" t="str">
        <f>_xlfn.XLOOKUP(Table2[[#This Row],[Employee_ID]],Table5[Employee_ID],Table5[Employee Name],"Not Found")</f>
        <v>Arjun Krishnan</v>
      </c>
      <c r="W177" s="2">
        <v>2</v>
      </c>
      <c r="X177" s="2">
        <v>663.33</v>
      </c>
      <c r="Y177" s="2">
        <v>10</v>
      </c>
      <c r="Z177" s="2">
        <v>132.66999999999999</v>
      </c>
      <c r="AA177" s="2">
        <v>5</v>
      </c>
      <c r="AB177" s="2">
        <v>59.7</v>
      </c>
      <c r="AC177" s="2">
        <v>1253.69</v>
      </c>
      <c r="AD177" s="2">
        <v>914.32</v>
      </c>
      <c r="AE177" s="2">
        <f t="shared" si="6"/>
        <v>279.67</v>
      </c>
      <c r="AF177" s="2" t="s">
        <v>35</v>
      </c>
      <c r="AG177" s="42">
        <f>IFERROR(Table2[[#This Row],[Profit]]/Table2[[#This Row],[Sales Amount]],0)</f>
        <v>0.22307747529293526</v>
      </c>
      <c r="AH177" s="2" t="str">
        <f>TRIM(Table2[[#This Row],[Payment Modee]])</f>
        <v>Debit Card</v>
      </c>
      <c r="AI177" s="2" t="s">
        <v>36</v>
      </c>
      <c r="AJ177" s="2" t="s">
        <v>27</v>
      </c>
      <c r="AK177" s="2" t="s">
        <v>775</v>
      </c>
      <c r="AL177" s="16" t="str">
        <f>IF(HOUR(Table2[[#This Row],[Order Time]])&lt;12,"Morning",IF(HOUR(Table2[[#This Row],[Order Time]])&lt;17,"Afternoon",IF(HOUR(Table2[[#This Row],[Order Time]])&lt;21,"Evening","Night")))</f>
        <v>Afternoon</v>
      </c>
      <c r="AM177" s="16" t="s">
        <v>29</v>
      </c>
    </row>
    <row r="178" spans="1:39" x14ac:dyDescent="0.25">
      <c r="A178" s="13" t="s">
        <v>776</v>
      </c>
      <c r="B178" s="4">
        <v>45554</v>
      </c>
      <c r="C178" s="2">
        <f>YEAR(Table2[[#This Row],[Invoice Date]])</f>
        <v>2024</v>
      </c>
      <c r="D178" s="2" t="str">
        <f>TEXT(Table2[[#This Row],[Invoice Date]],"mmm")</f>
        <v>Sep</v>
      </c>
      <c r="E178" s="2" t="str">
        <f>Table2[[#This Row],[Store_ID]]&amp;"-"&amp;Table2[[#This Row],[Year]]&amp;"-"&amp;Table2[[#This Row],[Month]]</f>
        <v>STR018-2024-Sep</v>
      </c>
      <c r="F178" s="2" t="s">
        <v>777</v>
      </c>
      <c r="G178" s="2" t="str">
        <f>_xlfn.XLOOKUP(Table2[[#This Row],[Customer_ID]],Table3[Customer_ID],Table3[Customer Name],"Not Found")</f>
        <v>Usha Natarajan</v>
      </c>
      <c r="H178" s="2" t="str">
        <f>_xlfn.XLOOKUP(Table2[[#This Row],[Customer_ID]],Table3[Customer_ID],Table3[Gender],"Female")</f>
        <v>Female</v>
      </c>
      <c r="I178" s="2" t="str">
        <f>_xlfn.XLOOKUP(Table2[[#This Row],[Customer_ID]],Table3[Customer_ID],Table3[City],"Missing Memebership")</f>
        <v>Dindigul</v>
      </c>
      <c r="J178" s="2" t="str">
        <f>_xlfn.XLOOKUP(Table2[[#This Row],[Customer_ID]],Table3[Customer_ID],Table3[State],"Karnataka")</f>
        <v>Tamil Nadu</v>
      </c>
      <c r="K178" s="2" t="str">
        <f>_xlfn.XLOOKUP(Table2[[#This Row],[Customer_ID]],Table3[Customer_ID],Table3[Membership],"Regular")</f>
        <v>Regular</v>
      </c>
      <c r="L178" s="2" t="s">
        <v>778</v>
      </c>
      <c r="M178" s="2" t="str">
        <f>_xlfn.XLOOKUP(Table2[[#This Row],[Product_ID]],Table4[Product_ID],Table4[Product_Name],"Not Found")</f>
        <v>Aurelia Earrings Sky Blue</v>
      </c>
      <c r="N178" s="2" t="str">
        <f>_xlfn.XLOOKUP(Table2[[#This Row],[Product_ID]],Table4[Product_ID],Table4[Category],"Not Found")</f>
        <v>Jewellery</v>
      </c>
      <c r="O178" s="2" t="str">
        <f>_xlfn.XLOOKUP(Table2[[#This Row],[Product_ID]],Table4[Product_ID],Table4[Subcategory],"Not Found")</f>
        <v>Earrings</v>
      </c>
      <c r="P178" s="2" t="str">
        <f>_xlfn.XLOOKUP(Table2[[#This Row],[Product_ID]],Table4[Product_ID],Table4[Brand],"Missing Brand")</f>
        <v>Aurelia</v>
      </c>
      <c r="Q178" s="2" t="s">
        <v>348</v>
      </c>
      <c r="R178" s="2" t="str">
        <f>_xlfn.XLOOKUP(Table2[[#This Row],[Store_ID]],Table6[Store_ID],Table6[Store Name],"Not Found")</f>
        <v>TrendMart Visakhapatnam High Street</v>
      </c>
      <c r="S178" s="2">
        <f>_xlfn.XLOOKUP(Table2[[#This Row],[Store_ID]],Table6[Store_ID],Table6[Monthly Target],"Missing Target")</f>
        <v>2000000</v>
      </c>
      <c r="T178" s="2" t="str">
        <f>_xlfn.XLOOKUP(Table2[[#This Row],[Store_ID]],Table6[Store_ID],Table6[Region],"Not Found")</f>
        <v>South Zone 3</v>
      </c>
      <c r="U178" s="2" t="s">
        <v>102</v>
      </c>
      <c r="V178" s="2" t="str">
        <f>_xlfn.XLOOKUP(Table2[[#This Row],[Employee_ID]],Table5[Employee_ID],Table5[Employee Name],"Not Found")</f>
        <v>Chandra Reddy</v>
      </c>
      <c r="W178" s="2">
        <v>1</v>
      </c>
      <c r="X178" s="2">
        <v>6344.83</v>
      </c>
      <c r="Y178" s="2">
        <v>20</v>
      </c>
      <c r="Z178" s="2">
        <v>1268.97</v>
      </c>
      <c r="AA178" s="2">
        <v>3</v>
      </c>
      <c r="AB178" s="2">
        <v>152.28</v>
      </c>
      <c r="AC178" s="2">
        <v>5228.1400000000003</v>
      </c>
      <c r="AD178" s="2">
        <v>4762.76</v>
      </c>
      <c r="AE178" s="2">
        <f t="shared" si="6"/>
        <v>313.10000000000014</v>
      </c>
      <c r="AF178" s="2" t="s">
        <v>25</v>
      </c>
      <c r="AG178" s="42">
        <f>IFERROR(Table2[[#This Row],[Profit]]/Table2[[#This Row],[Sales Amount]],0)</f>
        <v>5.9887455194390378E-2</v>
      </c>
      <c r="AH178" s="2" t="str">
        <f>TRIM(Table2[[#This Row],[Payment Modee]])</f>
        <v>UPI</v>
      </c>
      <c r="AI178" s="2" t="s">
        <v>26</v>
      </c>
      <c r="AJ178" s="2" t="s">
        <v>27</v>
      </c>
      <c r="AK178" s="2" t="s">
        <v>779</v>
      </c>
      <c r="AL178" s="16" t="str">
        <f>IF(HOUR(Table2[[#This Row],[Order Time]])&lt;12,"Morning",IF(HOUR(Table2[[#This Row],[Order Time]])&lt;17,"Afternoon",IF(HOUR(Table2[[#This Row],[Order Time]])&lt;21,"Evening","Night")))</f>
        <v>Afternoon</v>
      </c>
      <c r="AM178" s="16" t="s">
        <v>29</v>
      </c>
    </row>
    <row r="179" spans="1:39" x14ac:dyDescent="0.25">
      <c r="A179" s="13" t="s">
        <v>780</v>
      </c>
      <c r="B179" s="4">
        <v>45563</v>
      </c>
      <c r="C179" s="2">
        <f>YEAR(Table2[[#This Row],[Invoice Date]])</f>
        <v>2024</v>
      </c>
      <c r="D179" s="2" t="str">
        <f>TEXT(Table2[[#This Row],[Invoice Date]],"mmm")</f>
        <v>Sep</v>
      </c>
      <c r="E179" s="2" t="str">
        <f>Table2[[#This Row],[Store_ID]]&amp;"-"&amp;Table2[[#This Row],[Year]]&amp;"-"&amp;Table2[[#This Row],[Month]]</f>
        <v>STR097-2024-Sep</v>
      </c>
      <c r="F179" s="2" t="s">
        <v>781</v>
      </c>
      <c r="G179" s="2" t="str">
        <f>_xlfn.XLOOKUP(Table2[[#This Row],[Customer_ID]],Table3[Customer_ID],Table3[Customer Name],"Not Found")</f>
        <v>Chandrika Bhat</v>
      </c>
      <c r="H179" s="2" t="str">
        <f>_xlfn.XLOOKUP(Table2[[#This Row],[Customer_ID]],Table3[Customer_ID],Table3[Gender],"Female")</f>
        <v>Female</v>
      </c>
      <c r="I179" s="2" t="str">
        <f>_xlfn.XLOOKUP(Table2[[#This Row],[Customer_ID]],Table3[Customer_ID],Table3[City],"Missing Memebership")</f>
        <v>Khammam</v>
      </c>
      <c r="J179" s="2" t="str">
        <f>_xlfn.XLOOKUP(Table2[[#This Row],[Customer_ID]],Table3[Customer_ID],Table3[State],"Karnataka")</f>
        <v>Telangana</v>
      </c>
      <c r="K179" s="2" t="str">
        <f>_xlfn.XLOOKUP(Table2[[#This Row],[Customer_ID]],Table3[Customer_ID],Table3[Membership],"Regular")</f>
        <v>Regular</v>
      </c>
      <c r="L179" s="2" t="s">
        <v>782</v>
      </c>
      <c r="M179" s="2" t="str">
        <f>_xlfn.XLOOKUP(Table2[[#This Row],[Product_ID]],Table4[Product_ID],Table4[Product_Name],"Not Found")</f>
        <v>Blackberrys Kurta Teal</v>
      </c>
      <c r="N179" s="2" t="str">
        <f>_xlfn.XLOOKUP(Table2[[#This Row],[Product_ID]],Table4[Product_ID],Table4[Category],"Not Found")</f>
        <v>Men Ethnic</v>
      </c>
      <c r="O179" s="2" t="str">
        <f>_xlfn.XLOOKUP(Table2[[#This Row],[Product_ID]],Table4[Product_ID],Table4[Subcategory],"Not Found")</f>
        <v>Kurta</v>
      </c>
      <c r="P179" s="2" t="str">
        <f>_xlfn.XLOOKUP(Table2[[#This Row],[Product_ID]],Table4[Product_ID],Table4[Brand],"Missing Brand")</f>
        <v>Blackberrys</v>
      </c>
      <c r="Q179" s="2" t="s">
        <v>240</v>
      </c>
      <c r="R179" s="2" t="str">
        <f>_xlfn.XLOOKUP(Table2[[#This Row],[Store_ID]],Table6[Store_ID],Table6[Store Name],"Not Found")</f>
        <v>TrendMart Thiruvananthapuram High Street</v>
      </c>
      <c r="S179" s="2">
        <f>_xlfn.XLOOKUP(Table2[[#This Row],[Store_ID]],Table6[Store_ID],Table6[Monthly Target],"Missing Target")</f>
        <v>1500000</v>
      </c>
      <c r="T179" s="2" t="str">
        <f>_xlfn.XLOOKUP(Table2[[#This Row],[Store_ID]],Table6[Store_ID],Table6[Region],"Not Found")</f>
        <v>South Zone 1</v>
      </c>
      <c r="U179" s="2" t="s">
        <v>102</v>
      </c>
      <c r="V179" s="2" t="str">
        <f>_xlfn.XLOOKUP(Table2[[#This Row],[Employee_ID]],Table5[Employee_ID],Table5[Employee Name],"Not Found")</f>
        <v>Chandra Reddy</v>
      </c>
      <c r="W179" s="2">
        <v>1</v>
      </c>
      <c r="X179" s="2">
        <v>2956.67</v>
      </c>
      <c r="Y179" s="2">
        <v>10</v>
      </c>
      <c r="Z179" s="2">
        <v>295.67</v>
      </c>
      <c r="AA179" s="2">
        <v>12</v>
      </c>
      <c r="AB179" s="2">
        <v>319.32</v>
      </c>
      <c r="AC179" s="2">
        <v>2980.32</v>
      </c>
      <c r="AD179" s="2">
        <v>1742.89</v>
      </c>
      <c r="AE179" s="2">
        <f t="shared" si="6"/>
        <v>918.11000000000013</v>
      </c>
      <c r="AF179" s="2" t="s">
        <v>56</v>
      </c>
      <c r="AG179" s="42">
        <f>IFERROR(Table2[[#This Row],[Profit]]/Table2[[#This Row],[Sales Amount]],0)</f>
        <v>0.30805752402426589</v>
      </c>
      <c r="AH179" s="2" t="str">
        <f>TRIM(Table2[[#This Row],[Payment Modee]])</f>
        <v>Credit Card</v>
      </c>
      <c r="AI179" s="2" t="s">
        <v>26</v>
      </c>
      <c r="AJ179" s="2" t="s">
        <v>27</v>
      </c>
      <c r="AK179" s="2" t="s">
        <v>783</v>
      </c>
      <c r="AL179" s="16" t="str">
        <f>IF(HOUR(Table2[[#This Row],[Order Time]])&lt;12,"Morning",IF(HOUR(Table2[[#This Row],[Order Time]])&lt;17,"Afternoon",IF(HOUR(Table2[[#This Row],[Order Time]])&lt;21,"Evening","Night")))</f>
        <v>Evening</v>
      </c>
      <c r="AM179" s="16" t="s">
        <v>38</v>
      </c>
    </row>
    <row r="180" spans="1:39" x14ac:dyDescent="0.25">
      <c r="A180" s="13" t="s">
        <v>784</v>
      </c>
      <c r="B180" s="4">
        <v>45646</v>
      </c>
      <c r="C180" s="2">
        <f>YEAR(Table2[[#This Row],[Invoice Date]])</f>
        <v>2024</v>
      </c>
      <c r="D180" s="2" t="str">
        <f>TEXT(Table2[[#This Row],[Invoice Date]],"mmm")</f>
        <v>Dec</v>
      </c>
      <c r="E180" s="2" t="str">
        <f>Table2[[#This Row],[Store_ID]]&amp;"-"&amp;Table2[[#This Row],[Year]]&amp;"-"&amp;Table2[[#This Row],[Month]]</f>
        <v>STR062-2024-Dec</v>
      </c>
      <c r="F180" s="2" t="s">
        <v>785</v>
      </c>
      <c r="G180" s="2" t="str">
        <f>_xlfn.XLOOKUP(Table2[[#This Row],[Customer_ID]],Table3[Customer_ID],Table3[Customer Name],"Not Found")</f>
        <v>Rohit Mudaliar</v>
      </c>
      <c r="H180" s="2" t="str">
        <f>_xlfn.XLOOKUP(Table2[[#This Row],[Customer_ID]],Table3[Customer_ID],Table3[Gender],"Female")</f>
        <v>Male</v>
      </c>
      <c r="I180" s="2" t="str">
        <f>_xlfn.XLOOKUP(Table2[[#This Row],[Customer_ID]],Table3[Customer_ID],Table3[City],"Missing Memebership")</f>
        <v>Nizamabad</v>
      </c>
      <c r="J180" s="2" t="str">
        <f>_xlfn.XLOOKUP(Table2[[#This Row],[Customer_ID]],Table3[Customer_ID],Table3[State],"Karnataka")</f>
        <v>Telangana</v>
      </c>
      <c r="K180" s="2" t="str">
        <f>_xlfn.XLOOKUP(Table2[[#This Row],[Customer_ID]],Table3[Customer_ID],Table3[Membership],"Regular")</f>
        <v>Regular</v>
      </c>
      <c r="L180" s="2" t="s">
        <v>106</v>
      </c>
      <c r="M180" s="2" t="str">
        <f>_xlfn.XLOOKUP(Table2[[#This Row],[Product_ID]],Table4[Product_ID],Table4[Product_Name],"Not Found")</f>
        <v>Tanishq Maxi Dress Wine</v>
      </c>
      <c r="N180" s="2" t="str">
        <f>_xlfn.XLOOKUP(Table2[[#This Row],[Product_ID]],Table4[Product_ID],Table4[Category],"Not Found")</f>
        <v>Women Dresses</v>
      </c>
      <c r="O180" s="2" t="str">
        <f>_xlfn.XLOOKUP(Table2[[#This Row],[Product_ID]],Table4[Product_ID],Table4[Subcategory],"Not Found")</f>
        <v>Maxi Dress</v>
      </c>
      <c r="P180" s="2" t="str">
        <f>_xlfn.XLOOKUP(Table2[[#This Row],[Product_ID]],Table4[Product_ID],Table4[Brand],"Missing Brand")</f>
        <v>Tanishq</v>
      </c>
      <c r="Q180" s="2" t="s">
        <v>67</v>
      </c>
      <c r="R180" s="2" t="str">
        <f>_xlfn.XLOOKUP(Table2[[#This Row],[Store_ID]],Table6[Store_ID],Table6[Store Name],"Not Found")</f>
        <v>TrendMart Vijayawada Standard</v>
      </c>
      <c r="S180" s="2">
        <f>_xlfn.XLOOKUP(Table2[[#This Row],[Store_ID]],Table6[Store_ID],Table6[Monthly Target],"Missing Target")</f>
        <v>1000000</v>
      </c>
      <c r="T180" s="2" t="str">
        <f>_xlfn.XLOOKUP(Table2[[#This Row],[Store_ID]],Table6[Store_ID],Table6[Region],"Not Found")</f>
        <v>South Zone 3</v>
      </c>
      <c r="U180" s="2" t="s">
        <v>289</v>
      </c>
      <c r="V180" s="2" t="str">
        <f>_xlfn.XLOOKUP(Table2[[#This Row],[Employee_ID]],Table5[Employee_ID],Table5[Employee Name],"Not Found")</f>
        <v>Anitha Ramachandran</v>
      </c>
      <c r="W180" s="2">
        <v>3</v>
      </c>
      <c r="X180" s="2">
        <v>1708.43</v>
      </c>
      <c r="Y180" s="2">
        <v>10</v>
      </c>
      <c r="Z180" s="2">
        <v>512.53</v>
      </c>
      <c r="AA180" s="2">
        <v>12</v>
      </c>
      <c r="AB180" s="2">
        <v>553.53</v>
      </c>
      <c r="AC180" s="2">
        <v>5166.29</v>
      </c>
      <c r="AD180" s="2">
        <v>4221.99</v>
      </c>
      <c r="AE180" s="2">
        <f t="shared" si="6"/>
        <v>390.77000000000021</v>
      </c>
      <c r="AF180" s="2" t="s">
        <v>56</v>
      </c>
      <c r="AG180" s="42">
        <f>IFERROR(Table2[[#This Row],[Profit]]/Table2[[#This Row],[Sales Amount]],0)</f>
        <v>7.56384175104379E-2</v>
      </c>
      <c r="AH180" s="2" t="str">
        <f>TRIM(Table2[[#This Row],[Payment Modee]])</f>
        <v>Credit Card</v>
      </c>
      <c r="AI180" s="2" t="s">
        <v>26</v>
      </c>
      <c r="AJ180" s="2" t="s">
        <v>27</v>
      </c>
      <c r="AK180" s="2" t="s">
        <v>786</v>
      </c>
      <c r="AL180" s="16" t="str">
        <f>IF(HOUR(Table2[[#This Row],[Order Time]])&lt;12,"Morning",IF(HOUR(Table2[[#This Row],[Order Time]])&lt;17,"Afternoon",IF(HOUR(Table2[[#This Row],[Order Time]])&lt;21,"Evening","Night")))</f>
        <v>Morning</v>
      </c>
      <c r="AM180" s="16" t="s">
        <v>29</v>
      </c>
    </row>
    <row r="181" spans="1:39" x14ac:dyDescent="0.25">
      <c r="A181" s="13" t="s">
        <v>787</v>
      </c>
      <c r="B181" s="4">
        <v>45413</v>
      </c>
      <c r="C181" s="2">
        <f>YEAR(Table2[[#This Row],[Invoice Date]])</f>
        <v>2024</v>
      </c>
      <c r="D181" s="2" t="str">
        <f>TEXT(Table2[[#This Row],[Invoice Date]],"mmm")</f>
        <v>May</v>
      </c>
      <c r="E181" s="2" t="str">
        <f>Table2[[#This Row],[Store_ID]]&amp;"-"&amp;Table2[[#This Row],[Year]]&amp;"-"&amp;Table2[[#This Row],[Month]]</f>
        <v>STR047-2024-May</v>
      </c>
      <c r="F181" s="2" t="s">
        <v>788</v>
      </c>
      <c r="G181" s="2" t="str">
        <f>_xlfn.XLOOKUP(Table2[[#This Row],[Customer_ID]],Table3[Customer_ID],Table3[Customer Name],"Not Found")</f>
        <v>Tanvi Ramachandran</v>
      </c>
      <c r="H181" s="2" t="str">
        <f>_xlfn.XLOOKUP(Table2[[#This Row],[Customer_ID]],Table3[Customer_ID],Table3[Gender],"Female")</f>
        <v>Female</v>
      </c>
      <c r="I181" s="2" t="str">
        <f>_xlfn.XLOOKUP(Table2[[#This Row],[Customer_ID]],Table3[Customer_ID],Table3[City],"Missing Memebership")</f>
        <v>Thiruvananthapuram</v>
      </c>
      <c r="J181" s="2" t="str">
        <f>_xlfn.XLOOKUP(Table2[[#This Row],[Customer_ID]],Table3[Customer_ID],Table3[State],"Karnataka")</f>
        <v>Kerala</v>
      </c>
      <c r="K181" s="2" t="str">
        <f>_xlfn.XLOOKUP(Table2[[#This Row],[Customer_ID]],Table3[Customer_ID],Table3[Membership],"Regular")</f>
        <v>Gold</v>
      </c>
      <c r="L181" s="2" t="s">
        <v>459</v>
      </c>
      <c r="M181" s="2" t="str">
        <f>_xlfn.XLOOKUP(Table2[[#This Row],[Product_ID]],Table4[Product_ID],Table4[Product_Name],"Not Found")</f>
        <v>Sonata Straight Fit Cream</v>
      </c>
      <c r="N181" s="2" t="str">
        <f>_xlfn.XLOOKUP(Table2[[#This Row],[Product_ID]],Table4[Product_ID],Table4[Category],"Not Found")</f>
        <v>Women Jeans</v>
      </c>
      <c r="O181" s="2" t="str">
        <f>_xlfn.XLOOKUP(Table2[[#This Row],[Product_ID]],Table4[Product_ID],Table4[Subcategory],"Not Found")</f>
        <v>Straight Fit</v>
      </c>
      <c r="P181" s="2" t="str">
        <f>_xlfn.XLOOKUP(Table2[[#This Row],[Product_ID]],Table4[Product_ID],Table4[Brand],"Missing Brand")</f>
        <v>Sonata</v>
      </c>
      <c r="Q181" s="2" t="s">
        <v>107</v>
      </c>
      <c r="R181" s="2" t="str">
        <f>_xlfn.XLOOKUP(Table2[[#This Row],[Store_ID]],Table6[Store_ID],Table6[Store Name],"Not Found")</f>
        <v>TrendMart Kurnool Standard</v>
      </c>
      <c r="S181" s="2">
        <f>_xlfn.XLOOKUP(Table2[[#This Row],[Store_ID]],Table6[Store_ID],Table6[Monthly Target],"Missing Target")</f>
        <v>800000</v>
      </c>
      <c r="T181" s="2" t="str">
        <f>_xlfn.XLOOKUP(Table2[[#This Row],[Store_ID]],Table6[Store_ID],Table6[Region],"Not Found")</f>
        <v>South Zone 3</v>
      </c>
      <c r="U181" s="2" t="s">
        <v>294</v>
      </c>
      <c r="V181" s="2" t="str">
        <f>_xlfn.XLOOKUP(Table2[[#This Row],[Employee_ID]],Table5[Employee_ID],Table5[Employee Name],"Not Found")</f>
        <v>Chitra Chettiar</v>
      </c>
      <c r="W181" s="2">
        <v>3</v>
      </c>
      <c r="X181" s="2">
        <v>998.61</v>
      </c>
      <c r="Y181" s="2">
        <v>5</v>
      </c>
      <c r="Z181" s="2">
        <v>149.79</v>
      </c>
      <c r="AA181" s="2">
        <v>5</v>
      </c>
      <c r="AB181" s="2">
        <v>142.30000000000001</v>
      </c>
      <c r="AC181" s="2">
        <v>2988.34</v>
      </c>
      <c r="AD181" s="2">
        <v>2161.59</v>
      </c>
      <c r="AE181" s="2">
        <f t="shared" si="6"/>
        <v>684.45</v>
      </c>
      <c r="AF181" s="2" t="s">
        <v>25</v>
      </c>
      <c r="AG181" s="42">
        <f>IFERROR(Table2[[#This Row],[Profit]]/Table2[[#This Row],[Sales Amount]],0)</f>
        <v>0.22904020292202359</v>
      </c>
      <c r="AH181" s="2" t="str">
        <f>TRIM(Table2[[#This Row],[Payment Modee]])</f>
        <v>UPI</v>
      </c>
      <c r="AI181" s="2" t="s">
        <v>26</v>
      </c>
      <c r="AJ181" s="2" t="s">
        <v>27</v>
      </c>
      <c r="AK181" s="2" t="s">
        <v>789</v>
      </c>
      <c r="AL181" s="16" t="str">
        <f>IF(HOUR(Table2[[#This Row],[Order Time]])&lt;12,"Morning",IF(HOUR(Table2[[#This Row],[Order Time]])&lt;17,"Afternoon",IF(HOUR(Table2[[#This Row],[Order Time]])&lt;21,"Evening","Night")))</f>
        <v>Night</v>
      </c>
      <c r="AM181" s="16" t="s">
        <v>29</v>
      </c>
    </row>
    <row r="182" spans="1:39" x14ac:dyDescent="0.25">
      <c r="A182" s="13" t="s">
        <v>790</v>
      </c>
      <c r="B182" s="4">
        <v>45740</v>
      </c>
      <c r="C182" s="2">
        <f>YEAR(Table2[[#This Row],[Invoice Date]])</f>
        <v>2025</v>
      </c>
      <c r="D182" s="2" t="str">
        <f>TEXT(Table2[[#This Row],[Invoice Date]],"mmm")</f>
        <v>Mar</v>
      </c>
      <c r="E182" s="2" t="str">
        <f>Table2[[#This Row],[Store_ID]]&amp;"-"&amp;Table2[[#This Row],[Year]]&amp;"-"&amp;Table2[[#This Row],[Month]]</f>
        <v>STR093-2025-Mar</v>
      </c>
      <c r="F182" s="2" t="s">
        <v>791</v>
      </c>
      <c r="G182" s="2" t="str">
        <f>_xlfn.XLOOKUP(Table2[[#This Row],[Customer_ID]],Table3[Customer_ID],Table3[Customer Name],"Not Found")</f>
        <v>Selvam Nair</v>
      </c>
      <c r="H182" s="2" t="str">
        <f>_xlfn.XLOOKUP(Table2[[#This Row],[Customer_ID]],Table3[Customer_ID],Table3[Gender],"Female")</f>
        <v>Male</v>
      </c>
      <c r="I182" s="2" t="str">
        <f>_xlfn.XLOOKUP(Table2[[#This Row],[Customer_ID]],Table3[Customer_ID],Table3[City],"Missing Memebership")</f>
        <v>Kochi</v>
      </c>
      <c r="J182" s="2" t="str">
        <f>_xlfn.XLOOKUP(Table2[[#This Row],[Customer_ID]],Table3[Customer_ID],Table3[State],"Karnataka")</f>
        <v>Kerala</v>
      </c>
      <c r="K182" s="2" t="str">
        <f>_xlfn.XLOOKUP(Table2[[#This Row],[Customer_ID]],Table3[Customer_ID],Table3[Membership],"Regular")</f>
        <v>Gold</v>
      </c>
      <c r="L182" s="2" t="s">
        <v>485</v>
      </c>
      <c r="M182" s="2" t="str">
        <f>_xlfn.XLOOKUP(Table2[[#This Row],[Product_ID]],Table4[Product_ID],Table4[Product_Name],"Not Found")</f>
        <v>Van Heusen Formal Shirt Olive</v>
      </c>
      <c r="N182" s="2" t="str">
        <f>_xlfn.XLOOKUP(Table2[[#This Row],[Product_ID]],Table4[Product_ID],Table4[Category],"Not Found")</f>
        <v>Men Shirts</v>
      </c>
      <c r="O182" s="2" t="str">
        <f>_xlfn.XLOOKUP(Table2[[#This Row],[Product_ID]],Table4[Product_ID],Table4[Subcategory],"Not Found")</f>
        <v>Formal Shirt</v>
      </c>
      <c r="P182" s="2" t="str">
        <f>_xlfn.XLOOKUP(Table2[[#This Row],[Product_ID]],Table4[Product_ID],Table4[Brand],"Missing Brand")</f>
        <v>Van Heusen</v>
      </c>
      <c r="Q182" s="2" t="s">
        <v>357</v>
      </c>
      <c r="R182" s="2" t="str">
        <f>_xlfn.XLOOKUP(Table2[[#This Row],[Store_ID]],Table6[Store_ID],Table6[Store Name],"Not Found")</f>
        <v>TrendMart Thiruvananthapuram High Street</v>
      </c>
      <c r="S182" s="2">
        <f>_xlfn.XLOOKUP(Table2[[#This Row],[Store_ID]],Table6[Store_ID],Table6[Monthly Target],"Missing Target")</f>
        <v>1000000</v>
      </c>
      <c r="T182" s="2" t="str">
        <f>_xlfn.XLOOKUP(Table2[[#This Row],[Store_ID]],Table6[Store_ID],Table6[Region],"Not Found")</f>
        <v>South Zone 1</v>
      </c>
      <c r="U182" s="2" t="s">
        <v>102</v>
      </c>
      <c r="V182" s="2" t="str">
        <f>_xlfn.XLOOKUP(Table2[[#This Row],[Employee_ID]],Table5[Employee_ID],Table5[Employee Name],"Not Found")</f>
        <v>Chandra Reddy</v>
      </c>
      <c r="W182" s="2">
        <v>2</v>
      </c>
      <c r="X182" s="2">
        <v>1021.32</v>
      </c>
      <c r="Y182" s="2">
        <v>0</v>
      </c>
      <c r="Z182" s="2">
        <v>0</v>
      </c>
      <c r="AA182" s="2">
        <v>12</v>
      </c>
      <c r="AB182" s="2">
        <v>245.12</v>
      </c>
      <c r="AC182" s="2">
        <v>2287.7600000000002</v>
      </c>
      <c r="AD182" s="2">
        <v>1291.18</v>
      </c>
      <c r="AE182" s="2">
        <f t="shared" si="6"/>
        <v>751.46000000000015</v>
      </c>
      <c r="AF182" s="2" t="s">
        <v>119</v>
      </c>
      <c r="AG182" s="42">
        <f>IFERROR(Table2[[#This Row],[Profit]]/Table2[[#This Row],[Sales Amount]],0)</f>
        <v>0.32846976955624718</v>
      </c>
      <c r="AH182" s="2" t="str">
        <f>TRIM(Table2[[#This Row],[Payment Modee]])</f>
        <v>Net Banking</v>
      </c>
      <c r="AI182" s="2" t="s">
        <v>36</v>
      </c>
      <c r="AJ182" s="2" t="s">
        <v>27</v>
      </c>
      <c r="AK182" s="2" t="s">
        <v>792</v>
      </c>
      <c r="AL182" s="16" t="str">
        <f>IF(HOUR(Table2[[#This Row],[Order Time]])&lt;12,"Morning",IF(HOUR(Table2[[#This Row],[Order Time]])&lt;17,"Afternoon",IF(HOUR(Table2[[#This Row],[Order Time]])&lt;21,"Evening","Night")))</f>
        <v>Evening</v>
      </c>
      <c r="AM182" s="16" t="s">
        <v>29</v>
      </c>
    </row>
    <row r="183" spans="1:39" x14ac:dyDescent="0.25">
      <c r="A183" s="13" t="s">
        <v>793</v>
      </c>
      <c r="B183" s="4">
        <v>45469</v>
      </c>
      <c r="C183" s="2">
        <f>YEAR(Table2[[#This Row],[Invoice Date]])</f>
        <v>2024</v>
      </c>
      <c r="D183" s="2" t="str">
        <f>TEXT(Table2[[#This Row],[Invoice Date]],"mmm")</f>
        <v>Jun</v>
      </c>
      <c r="E183" s="2" t="str">
        <f>Table2[[#This Row],[Store_ID]]&amp;"-"&amp;Table2[[#This Row],[Year]]&amp;"-"&amp;Table2[[#This Row],[Month]]</f>
        <v>STR119-2024-Jun</v>
      </c>
      <c r="F183" s="2" t="s">
        <v>794</v>
      </c>
      <c r="G183" s="2" t="str">
        <f>_xlfn.XLOOKUP(Table2[[#This Row],[Customer_ID]],Table3[Customer_ID],Table3[Customer Name],"Not Found")</f>
        <v>Kiran Mishra</v>
      </c>
      <c r="H183" s="2" t="str">
        <f>_xlfn.XLOOKUP(Table2[[#This Row],[Customer_ID]],Table3[Customer_ID],Table3[Gender],"Female")</f>
        <v>Male</v>
      </c>
      <c r="I183" s="2" t="str">
        <f>_xlfn.XLOOKUP(Table2[[#This Row],[Customer_ID]],Table3[Customer_ID],Table3[City],"Missing Memebership")</f>
        <v>Tirunelveli</v>
      </c>
      <c r="J183" s="2" t="str">
        <f>_xlfn.XLOOKUP(Table2[[#This Row],[Customer_ID]],Table3[Customer_ID],Table3[State],"Karnataka")</f>
        <v>Tamil Nadu</v>
      </c>
      <c r="K183" s="2" t="str">
        <f>_xlfn.XLOOKUP(Table2[[#This Row],[Customer_ID]],Table3[Customer_ID],Table3[Membership],"Regular")</f>
        <v>Gold</v>
      </c>
      <c r="L183" s="2" t="s">
        <v>795</v>
      </c>
      <c r="M183" s="2" t="str">
        <f>_xlfn.XLOOKUP(Table2[[#This Row],[Product_ID]],Table4[Product_ID],Table4[Product_Name],"Not Found")</f>
        <v>Global Desi Card Holder Navy Blue</v>
      </c>
      <c r="N183" s="2" t="str">
        <f>_xlfn.XLOOKUP(Table2[[#This Row],[Product_ID]],Table4[Product_ID],Table4[Category],"Not Found")</f>
        <v>Wallets</v>
      </c>
      <c r="O183" s="2" t="str">
        <f>_xlfn.XLOOKUP(Table2[[#This Row],[Product_ID]],Table4[Product_ID],Table4[Subcategory],"Not Found")</f>
        <v>Card Holder</v>
      </c>
      <c r="P183" s="2" t="str">
        <f>_xlfn.XLOOKUP(Table2[[#This Row],[Product_ID]],Table4[Product_ID],Table4[Brand],"Missing Brand")</f>
        <v>Global Desi</v>
      </c>
      <c r="Q183" s="2" t="s">
        <v>796</v>
      </c>
      <c r="R183" s="2" t="str">
        <f>_xlfn.XLOOKUP(Table2[[#This Row],[Store_ID]],Table6[Store_ID],Table6[Store Name],"Not Found")</f>
        <v>TrendMart Vijayawada Standard</v>
      </c>
      <c r="S183" s="2">
        <f>_xlfn.XLOOKUP(Table2[[#This Row],[Store_ID]],Table6[Store_ID],Table6[Monthly Target],"Missing Target")</f>
        <v>1000000</v>
      </c>
      <c r="T183" s="2" t="str">
        <f>_xlfn.XLOOKUP(Table2[[#This Row],[Store_ID]],Table6[Store_ID],Table6[Region],"Not Found")</f>
        <v>South Zone 3</v>
      </c>
      <c r="U183" s="2" t="s">
        <v>81</v>
      </c>
      <c r="V183" s="2" t="str">
        <f>_xlfn.XLOOKUP(Table2[[#This Row],[Employee_ID]],Table5[Employee_ID],Table5[Employee Name],"Not Found")</f>
        <v>Charulatha Kumar</v>
      </c>
      <c r="W183" s="2">
        <v>2</v>
      </c>
      <c r="X183" s="2">
        <v>554.36</v>
      </c>
      <c r="Y183" s="2">
        <v>25</v>
      </c>
      <c r="Z183" s="2">
        <v>277.18</v>
      </c>
      <c r="AA183" s="2">
        <v>5</v>
      </c>
      <c r="AB183" s="2">
        <v>41.58</v>
      </c>
      <c r="AC183" s="2">
        <v>873.12</v>
      </c>
      <c r="AD183" s="2">
        <v>742.24</v>
      </c>
      <c r="AE183" s="2">
        <f t="shared" si="6"/>
        <v>89.3</v>
      </c>
      <c r="AF183" s="2" t="s">
        <v>35</v>
      </c>
      <c r="AG183" s="42">
        <f>IFERROR(Table2[[#This Row],[Profit]]/Table2[[#This Row],[Sales Amount]],0)</f>
        <v>0.10227689206523731</v>
      </c>
      <c r="AH183" s="2" t="str">
        <f>TRIM(Table2[[#This Row],[Payment Modee]])</f>
        <v>Debit Card</v>
      </c>
      <c r="AI183" s="2" t="s">
        <v>26</v>
      </c>
      <c r="AJ183" s="2" t="s">
        <v>27</v>
      </c>
      <c r="AK183" s="2" t="s">
        <v>797</v>
      </c>
      <c r="AL183" s="16" t="str">
        <f>IF(HOUR(Table2[[#This Row],[Order Time]])&lt;12,"Morning",IF(HOUR(Table2[[#This Row],[Order Time]])&lt;17,"Afternoon",IF(HOUR(Table2[[#This Row],[Order Time]])&lt;21,"Evening","Night")))</f>
        <v>Morning</v>
      </c>
      <c r="AM183" s="16" t="s">
        <v>29</v>
      </c>
    </row>
    <row r="184" spans="1:39" x14ac:dyDescent="0.25">
      <c r="A184" s="13" t="s">
        <v>798</v>
      </c>
      <c r="B184" s="4">
        <v>45598</v>
      </c>
      <c r="C184" s="2">
        <f>YEAR(Table2[[#This Row],[Invoice Date]])</f>
        <v>2024</v>
      </c>
      <c r="D184" s="2" t="str">
        <f>TEXT(Table2[[#This Row],[Invoice Date]],"mmm")</f>
        <v>Nov</v>
      </c>
      <c r="E184" s="2" t="str">
        <f>Table2[[#This Row],[Store_ID]]&amp;"-"&amp;Table2[[#This Row],[Year]]&amp;"-"&amp;Table2[[#This Row],[Month]]</f>
        <v>STR064-2024-Nov</v>
      </c>
      <c r="F184" s="2" t="s">
        <v>799</v>
      </c>
      <c r="G184" s="2" t="str">
        <f>_xlfn.XLOOKUP(Table2[[#This Row],[Customer_ID]],Table3[Customer_ID],Table3[Customer Name],"Not Found")</f>
        <v>Venkat Prasad</v>
      </c>
      <c r="H184" s="2" t="str">
        <f>_xlfn.XLOOKUP(Table2[[#This Row],[Customer_ID]],Table3[Customer_ID],Table3[Gender],"Female")</f>
        <v>Male</v>
      </c>
      <c r="I184" s="2" t="str">
        <f>_xlfn.XLOOKUP(Table2[[#This Row],[Customer_ID]],Table3[Customer_ID],Table3[City],"Missing Memebership")</f>
        <v>Hubballi</v>
      </c>
      <c r="J184" s="2" t="str">
        <f>_xlfn.XLOOKUP(Table2[[#This Row],[Customer_ID]],Table3[Customer_ID],Table3[State],"Karnataka")</f>
        <v>Karnataka</v>
      </c>
      <c r="K184" s="2" t="str">
        <f>_xlfn.XLOOKUP(Table2[[#This Row],[Customer_ID]],Table3[Customer_ID],Table3[Membership],"Regular")</f>
        <v>Regular</v>
      </c>
      <c r="L184" s="2" t="s">
        <v>455</v>
      </c>
      <c r="M184" s="2" t="str">
        <f>_xlfn.XLOOKUP(Table2[[#This Row],[Product_ID]],Table4[Product_ID],Table4[Product_Name],"Not Found")</f>
        <v>Fastrack Nehru Jacket Black</v>
      </c>
      <c r="N184" s="2" t="str">
        <f>_xlfn.XLOOKUP(Table2[[#This Row],[Product_ID]],Table4[Product_ID],Table4[Category],"Not Found")</f>
        <v>Men Ethnic</v>
      </c>
      <c r="O184" s="2" t="str">
        <f>_xlfn.XLOOKUP(Table2[[#This Row],[Product_ID]],Table4[Product_ID],Table4[Subcategory],"Not Found")</f>
        <v>Nehru Jacket</v>
      </c>
      <c r="P184" s="2" t="str">
        <f>_xlfn.XLOOKUP(Table2[[#This Row],[Product_ID]],Table4[Product_ID],Table4[Brand],"Missing Brand")</f>
        <v>Fastrack</v>
      </c>
      <c r="Q184" s="2" t="s">
        <v>800</v>
      </c>
      <c r="R184" s="2" t="str">
        <f>_xlfn.XLOOKUP(Table2[[#This Row],[Store_ID]],Table6[Store_ID],Table6[Store Name],"Not Found")</f>
        <v>TrendMart Karimnagar Standard</v>
      </c>
      <c r="S184" s="2">
        <f>_xlfn.XLOOKUP(Table2[[#This Row],[Store_ID]],Table6[Store_ID],Table6[Monthly Target],"Missing Target")</f>
        <v>1200000</v>
      </c>
      <c r="T184" s="2" t="str">
        <f>_xlfn.XLOOKUP(Table2[[#This Row],[Store_ID]],Table6[Store_ID],Table6[Region],"Not Found")</f>
        <v>South Zone 2</v>
      </c>
      <c r="U184" s="2" t="s">
        <v>62</v>
      </c>
      <c r="V184" s="2" t="str">
        <f>_xlfn.XLOOKUP(Table2[[#This Row],[Employee_ID]],Table5[Employee_ID],Table5[Employee Name],"Not Found")</f>
        <v>Rahul Krishnan</v>
      </c>
      <c r="W184" s="2">
        <v>3</v>
      </c>
      <c r="X184" s="2">
        <v>2650.84</v>
      </c>
      <c r="Y184" s="2">
        <v>5</v>
      </c>
      <c r="Z184" s="2">
        <v>397.63</v>
      </c>
      <c r="AA184" s="2">
        <v>12</v>
      </c>
      <c r="AB184" s="2">
        <v>906.59</v>
      </c>
      <c r="AC184" s="2">
        <v>8461.48</v>
      </c>
      <c r="AD184" s="2">
        <v>4782</v>
      </c>
      <c r="AE184" s="2">
        <f t="shared" si="6"/>
        <v>2772.8899999999994</v>
      </c>
      <c r="AF184" s="2" t="s">
        <v>69</v>
      </c>
      <c r="AG184" s="42">
        <f>IFERROR(Table2[[#This Row],[Profit]]/Table2[[#This Row],[Sales Amount]],0)</f>
        <v>0.32770744597871759</v>
      </c>
      <c r="AH184" s="2" t="str">
        <f>TRIM(Table2[[#This Row],[Payment Modee]])</f>
        <v>Cash</v>
      </c>
      <c r="AI184" s="2" t="s">
        <v>26</v>
      </c>
      <c r="AJ184" s="2" t="s">
        <v>27</v>
      </c>
      <c r="AK184" s="2" t="s">
        <v>801</v>
      </c>
      <c r="AL184" s="16" t="str">
        <f>IF(HOUR(Table2[[#This Row],[Order Time]])&lt;12,"Morning",IF(HOUR(Table2[[#This Row],[Order Time]])&lt;17,"Afternoon",IF(HOUR(Table2[[#This Row],[Order Time]])&lt;21,"Evening","Night")))</f>
        <v>Evening</v>
      </c>
      <c r="AM184" s="16" t="s">
        <v>38</v>
      </c>
    </row>
    <row r="185" spans="1:39" x14ac:dyDescent="0.25">
      <c r="A185" s="13" t="s">
        <v>802</v>
      </c>
      <c r="B185" s="4">
        <v>45626</v>
      </c>
      <c r="C185" s="2">
        <f>YEAR(Table2[[#This Row],[Invoice Date]])</f>
        <v>2024</v>
      </c>
      <c r="D185" s="2" t="str">
        <f>TEXT(Table2[[#This Row],[Invoice Date]],"mmm")</f>
        <v>Nov</v>
      </c>
      <c r="E185" s="2" t="str">
        <f>Table2[[#This Row],[Store_ID]]&amp;"-"&amp;Table2[[#This Row],[Year]]&amp;"-"&amp;Table2[[#This Row],[Month]]</f>
        <v>STR086-2024-Nov</v>
      </c>
      <c r="F185" s="2" t="s">
        <v>781</v>
      </c>
      <c r="G185" s="2" t="str">
        <f>_xlfn.XLOOKUP(Table2[[#This Row],[Customer_ID]],Table3[Customer_ID],Table3[Customer Name],"Not Found")</f>
        <v>Chandrika Bhat</v>
      </c>
      <c r="H185" s="2" t="str">
        <f>_xlfn.XLOOKUP(Table2[[#This Row],[Customer_ID]],Table3[Customer_ID],Table3[Gender],"Female")</f>
        <v>Female</v>
      </c>
      <c r="I185" s="2" t="str">
        <f>_xlfn.XLOOKUP(Table2[[#This Row],[Customer_ID]],Table3[Customer_ID],Table3[City],"Missing Memebership")</f>
        <v>Khammam</v>
      </c>
      <c r="J185" s="2" t="str">
        <f>_xlfn.XLOOKUP(Table2[[#This Row],[Customer_ID]],Table3[Customer_ID],Table3[State],"Karnataka")</f>
        <v>Telangana</v>
      </c>
      <c r="K185" s="2" t="str">
        <f>_xlfn.XLOOKUP(Table2[[#This Row],[Customer_ID]],Table3[Customer_ID],Table3[Membership],"Regular")</f>
        <v>Regular</v>
      </c>
      <c r="L185" s="2" t="s">
        <v>803</v>
      </c>
      <c r="M185" s="2" t="str">
        <f>_xlfn.XLOOKUP(Table2[[#This Row],[Product_ID]],Table4[Product_ID],Table4[Product_Name],"Not Found")</f>
        <v>GRT Jewellers Sports T-Shirt Cream</v>
      </c>
      <c r="N185" s="2" t="str">
        <f>_xlfn.XLOOKUP(Table2[[#This Row],[Product_ID]],Table4[Product_ID],Table4[Category],"Not Found")</f>
        <v>Sportswear</v>
      </c>
      <c r="O185" s="2" t="str">
        <f>_xlfn.XLOOKUP(Table2[[#This Row],[Product_ID]],Table4[Product_ID],Table4[Subcategory],"Not Found")</f>
        <v>Sports T-Shirt</v>
      </c>
      <c r="P185" s="2" t="str">
        <f>_xlfn.XLOOKUP(Table2[[#This Row],[Product_ID]],Table4[Product_ID],Table4[Brand],"Missing Brand")</f>
        <v>GRT Jewellers</v>
      </c>
      <c r="Q185" s="2" t="s">
        <v>804</v>
      </c>
      <c r="R185" s="2" t="str">
        <f>_xlfn.XLOOKUP(Table2[[#This Row],[Store_ID]],Table6[Store_ID],Table6[Store Name],"Not Found")</f>
        <v>TrendMart Thiruvananthapuram Outlet</v>
      </c>
      <c r="S185" s="2">
        <f>_xlfn.XLOOKUP(Table2[[#This Row],[Store_ID]],Table6[Store_ID],Table6[Monthly Target],"Missing Target")</f>
        <v>800000</v>
      </c>
      <c r="T185" s="2" t="str">
        <f>_xlfn.XLOOKUP(Table2[[#This Row],[Store_ID]],Table6[Store_ID],Table6[Region],"Not Found")</f>
        <v>South Zone 1</v>
      </c>
      <c r="U185" s="2" t="s">
        <v>147</v>
      </c>
      <c r="V185" s="2" t="str">
        <f>_xlfn.XLOOKUP(Table2[[#This Row],[Employee_ID]],Table5[Employee_ID],Table5[Employee Name],"Not Found")</f>
        <v>Logesh Gopalakrishnan</v>
      </c>
      <c r="W185" s="2">
        <v>1</v>
      </c>
      <c r="X185" s="2">
        <v>1573.29</v>
      </c>
      <c r="Y185" s="2">
        <v>20</v>
      </c>
      <c r="Z185" s="2">
        <v>314.66000000000003</v>
      </c>
      <c r="AA185" s="2">
        <v>12</v>
      </c>
      <c r="AB185" s="2">
        <v>151.04</v>
      </c>
      <c r="AC185" s="2">
        <v>1409.67</v>
      </c>
      <c r="AD185" s="2">
        <v>1079.47</v>
      </c>
      <c r="AE185" s="2">
        <f t="shared" si="6"/>
        <v>179.16000000000005</v>
      </c>
      <c r="AF185" s="2" t="s">
        <v>25</v>
      </c>
      <c r="AG185" s="42">
        <f>IFERROR(Table2[[#This Row],[Profit]]/Table2[[#This Row],[Sales Amount]],0)</f>
        <v>0.12709357509204286</v>
      </c>
      <c r="AH185" s="2" t="str">
        <f>TRIM(Table2[[#This Row],[Payment Modee]])</f>
        <v>UPI</v>
      </c>
      <c r="AI185" s="2" t="s">
        <v>26</v>
      </c>
      <c r="AJ185" s="2" t="s">
        <v>27</v>
      </c>
      <c r="AK185" s="2" t="s">
        <v>295</v>
      </c>
      <c r="AL185" s="16" t="str">
        <f>IF(HOUR(Table2[[#This Row],[Order Time]])&lt;12,"Morning",IF(HOUR(Table2[[#This Row],[Order Time]])&lt;17,"Afternoon",IF(HOUR(Table2[[#This Row],[Order Time]])&lt;21,"Evening","Night")))</f>
        <v>Evening</v>
      </c>
      <c r="AM185" s="16" t="s">
        <v>38</v>
      </c>
    </row>
    <row r="186" spans="1:39" x14ac:dyDescent="0.25">
      <c r="A186" s="13" t="s">
        <v>805</v>
      </c>
      <c r="B186" s="4">
        <v>45417</v>
      </c>
      <c r="C186" s="2">
        <f>YEAR(Table2[[#This Row],[Invoice Date]])</f>
        <v>2024</v>
      </c>
      <c r="D186" s="2" t="str">
        <f>TEXT(Table2[[#This Row],[Invoice Date]],"mmm")</f>
        <v>May</v>
      </c>
      <c r="E186" s="2" t="str">
        <f>Table2[[#This Row],[Store_ID]]&amp;"-"&amp;Table2[[#This Row],[Year]]&amp;"-"&amp;Table2[[#This Row],[Month]]</f>
        <v>STR114-2024-May</v>
      </c>
      <c r="F186" s="2" t="s">
        <v>806</v>
      </c>
      <c r="G186" s="2" t="str">
        <f>_xlfn.XLOOKUP(Table2[[#This Row],[Customer_ID]],Table3[Customer_ID],Table3[Customer Name],"Not Found")</f>
        <v>Charulatha Murthy</v>
      </c>
      <c r="H186" s="2" t="str">
        <f>_xlfn.XLOOKUP(Table2[[#This Row],[Customer_ID]],Table3[Customer_ID],Table3[Gender],"Female")</f>
        <v>Female</v>
      </c>
      <c r="I186" s="2" t="str">
        <f>_xlfn.XLOOKUP(Table2[[#This Row],[Customer_ID]],Table3[Customer_ID],Table3[City],"Missing Memebership")</f>
        <v>Mangaluru</v>
      </c>
      <c r="J186" s="2" t="str">
        <f>_xlfn.XLOOKUP(Table2[[#This Row],[Customer_ID]],Table3[Customer_ID],Table3[State],"Karnataka")</f>
        <v>Karnataka</v>
      </c>
      <c r="K186" s="2" t="str">
        <f>_xlfn.XLOOKUP(Table2[[#This Row],[Customer_ID]],Table3[Customer_ID],Table3[Membership],"Regular")</f>
        <v>Silver</v>
      </c>
      <c r="L186" s="2" t="s">
        <v>201</v>
      </c>
      <c r="M186" s="2" t="str">
        <f>_xlfn.XLOOKUP(Table2[[#This Row],[Product_ID]],Table4[Product_ID],Table4[Product_Name],"Not Found")</f>
        <v>Titan Sling Bag Green</v>
      </c>
      <c r="N186" s="2" t="str">
        <f>_xlfn.XLOOKUP(Table2[[#This Row],[Product_ID]],Table4[Product_ID],Table4[Category],"Not Found")</f>
        <v>Handbags</v>
      </c>
      <c r="O186" s="2" t="str">
        <f>_xlfn.XLOOKUP(Table2[[#This Row],[Product_ID]],Table4[Product_ID],Table4[Subcategory],"Not Found")</f>
        <v>Sling Bag</v>
      </c>
      <c r="P186" s="2" t="str">
        <f>_xlfn.XLOOKUP(Table2[[#This Row],[Product_ID]],Table4[Product_ID],Table4[Brand],"Missing Brand")</f>
        <v>Titan</v>
      </c>
      <c r="Q186" s="2" t="s">
        <v>807</v>
      </c>
      <c r="R186" s="2" t="str">
        <f>_xlfn.XLOOKUP(Table2[[#This Row],[Store_ID]],Table6[Store_ID],Table6[Store Name],"Not Found")</f>
        <v>TrendMart Thiruvananthapuram High Street</v>
      </c>
      <c r="S186" s="2">
        <f>_xlfn.XLOOKUP(Table2[[#This Row],[Store_ID]],Table6[Store_ID],Table6[Monthly Target],"Missing Target")</f>
        <v>2000000</v>
      </c>
      <c r="T186" s="2" t="str">
        <f>_xlfn.XLOOKUP(Table2[[#This Row],[Store_ID]],Table6[Store_ID],Table6[Region],"Not Found")</f>
        <v>South Zone 1</v>
      </c>
      <c r="U186" s="2" t="s">
        <v>417</v>
      </c>
      <c r="V186" s="2" t="str">
        <f>_xlfn.XLOOKUP(Table2[[#This Row],[Employee_ID]],Table5[Employee_ID],Table5[Employee Name],"Not Found")</f>
        <v>Arjun Krishnan</v>
      </c>
      <c r="W186" s="2">
        <v>2</v>
      </c>
      <c r="X186" s="2">
        <v>2308.69</v>
      </c>
      <c r="Y186" s="2">
        <v>10</v>
      </c>
      <c r="Z186" s="2">
        <v>461.74</v>
      </c>
      <c r="AA186" s="2">
        <v>12</v>
      </c>
      <c r="AB186" s="2">
        <v>498.68</v>
      </c>
      <c r="AC186" s="2">
        <v>4654.32</v>
      </c>
      <c r="AD186" s="2">
        <v>2923.46</v>
      </c>
      <c r="AE186" s="2">
        <f t="shared" si="6"/>
        <v>1232.1799999999996</v>
      </c>
      <c r="AF186" s="2" t="s">
        <v>25</v>
      </c>
      <c r="AG186" s="42">
        <f>IFERROR(Table2[[#This Row],[Profit]]/Table2[[#This Row],[Sales Amount]],0)</f>
        <v>0.26473899517007848</v>
      </c>
      <c r="AH186" s="2" t="str">
        <f>TRIM(Table2[[#This Row],[Payment Modee]])</f>
        <v>UPI</v>
      </c>
      <c r="AI186" s="2" t="s">
        <v>36</v>
      </c>
      <c r="AJ186" s="2" t="s">
        <v>27</v>
      </c>
      <c r="AK186" s="2" t="s">
        <v>808</v>
      </c>
      <c r="AL186" s="16" t="str">
        <f>IF(HOUR(Table2[[#This Row],[Order Time]])&lt;12,"Morning",IF(HOUR(Table2[[#This Row],[Order Time]])&lt;17,"Afternoon",IF(HOUR(Table2[[#This Row],[Order Time]])&lt;21,"Evening","Night")))</f>
        <v>Evening</v>
      </c>
      <c r="AM186" s="16" t="s">
        <v>38</v>
      </c>
    </row>
    <row r="187" spans="1:39" x14ac:dyDescent="0.25">
      <c r="A187" s="13" t="s">
        <v>809</v>
      </c>
      <c r="B187" s="4">
        <v>45640</v>
      </c>
      <c r="C187" s="2">
        <f>YEAR(Table2[[#This Row],[Invoice Date]])</f>
        <v>2024</v>
      </c>
      <c r="D187" s="2" t="str">
        <f>TEXT(Table2[[#This Row],[Invoice Date]],"mmm")</f>
        <v>Dec</v>
      </c>
      <c r="E187" s="2" t="str">
        <f>Table2[[#This Row],[Store_ID]]&amp;"-"&amp;Table2[[#This Row],[Year]]&amp;"-"&amp;Table2[[#This Row],[Month]]</f>
        <v>STR114-2024-Dec</v>
      </c>
      <c r="F187" s="2" t="s">
        <v>810</v>
      </c>
      <c r="G187" s="2" t="str">
        <f>_xlfn.XLOOKUP(Table2[[#This Row],[Customer_ID]],Table3[Customer_ID],Table3[Customer Name],"Not Found")</f>
        <v>Bhagya Chetty</v>
      </c>
      <c r="H187" s="2" t="str">
        <f>_xlfn.XLOOKUP(Table2[[#This Row],[Customer_ID]],Table3[Customer_ID],Table3[Gender],"Female")</f>
        <v>Female</v>
      </c>
      <c r="I187" s="2" t="str">
        <f>_xlfn.XLOOKUP(Table2[[#This Row],[Customer_ID]],Table3[Customer_ID],Table3[City],"Missing Memebership")</f>
        <v>Davanagere</v>
      </c>
      <c r="J187" s="2" t="str">
        <f>_xlfn.XLOOKUP(Table2[[#This Row],[Customer_ID]],Table3[Customer_ID],Table3[State],"Karnataka")</f>
        <v>Karnataka</v>
      </c>
      <c r="K187" s="2" t="str">
        <f>_xlfn.XLOOKUP(Table2[[#This Row],[Customer_ID]],Table3[Customer_ID],Table3[Membership],"Regular")</f>
        <v>Regular</v>
      </c>
      <c r="L187" s="2" t="s">
        <v>765</v>
      </c>
      <c r="M187" s="2" t="str">
        <f>_xlfn.XLOOKUP(Table2[[#This Row],[Product_ID]],Table4[Product_ID],Table4[Product_Name],"Not Found")</f>
        <v>Indian Terrain Sandals Pink</v>
      </c>
      <c r="N187" s="2" t="str">
        <f>_xlfn.XLOOKUP(Table2[[#This Row],[Product_ID]],Table4[Product_ID],Table4[Category],"Not Found")</f>
        <v>Footwear</v>
      </c>
      <c r="O187" s="2" t="str">
        <f>_xlfn.XLOOKUP(Table2[[#This Row],[Product_ID]],Table4[Product_ID],Table4[Subcategory],"Not Found")</f>
        <v>Sandals</v>
      </c>
      <c r="P187" s="2" t="str">
        <f>_xlfn.XLOOKUP(Table2[[#This Row],[Product_ID]],Table4[Product_ID],Table4[Brand],"Missing Brand")</f>
        <v>Indian Terrain</v>
      </c>
      <c r="Q187" s="2" t="s">
        <v>807</v>
      </c>
      <c r="R187" s="2" t="str">
        <f>_xlfn.XLOOKUP(Table2[[#This Row],[Store_ID]],Table6[Store_ID],Table6[Store Name],"Not Found")</f>
        <v>TrendMart Thiruvananthapuram High Street</v>
      </c>
      <c r="S187" s="2">
        <f>_xlfn.XLOOKUP(Table2[[#This Row],[Store_ID]],Table6[Store_ID],Table6[Monthly Target],"Missing Target")</f>
        <v>2000000</v>
      </c>
      <c r="T187" s="2" t="str">
        <f>_xlfn.XLOOKUP(Table2[[#This Row],[Store_ID]],Table6[Store_ID],Table6[Region],"Not Found")</f>
        <v>South Zone 1</v>
      </c>
      <c r="U187" s="2" t="s">
        <v>482</v>
      </c>
      <c r="V187" s="2" t="str">
        <f>_xlfn.XLOOKUP(Table2[[#This Row],[Employee_ID]],Table5[Employee_ID],Table5[Employee Name],"Not Found")</f>
        <v>Swathi Achari</v>
      </c>
      <c r="W187" s="2">
        <v>2</v>
      </c>
      <c r="X187" s="2">
        <v>3161.55</v>
      </c>
      <c r="Y187" s="2">
        <v>0</v>
      </c>
      <c r="Z187" s="2">
        <v>0</v>
      </c>
      <c r="AA187" s="2">
        <v>12</v>
      </c>
      <c r="AB187" s="2">
        <v>758.77</v>
      </c>
      <c r="AC187" s="2">
        <v>7081.87</v>
      </c>
      <c r="AD187" s="2">
        <v>4409.92</v>
      </c>
      <c r="AE187" s="2">
        <f t="shared" si="6"/>
        <v>1913.1799999999998</v>
      </c>
      <c r="AF187" s="2" t="s">
        <v>35</v>
      </c>
      <c r="AG187" s="42">
        <f>IFERROR(Table2[[#This Row],[Profit]]/Table2[[#This Row],[Sales Amount]],0)</f>
        <v>0.27015181018572776</v>
      </c>
      <c r="AH187" s="2" t="str">
        <f>TRIM(Table2[[#This Row],[Payment Modee]])</f>
        <v>Debit Card</v>
      </c>
      <c r="AI187" s="2" t="s">
        <v>26</v>
      </c>
      <c r="AJ187" s="2" t="s">
        <v>27</v>
      </c>
      <c r="AK187" s="2" t="s">
        <v>811</v>
      </c>
      <c r="AL187" s="16" t="str">
        <f>IF(HOUR(Table2[[#This Row],[Order Time]])&lt;12,"Morning",IF(HOUR(Table2[[#This Row],[Order Time]])&lt;17,"Afternoon",IF(HOUR(Table2[[#This Row],[Order Time]])&lt;21,"Evening","Night")))</f>
        <v>Afternoon</v>
      </c>
      <c r="AM187" s="16" t="s">
        <v>38</v>
      </c>
    </row>
    <row r="188" spans="1:39" x14ac:dyDescent="0.25">
      <c r="A188" s="13" t="s">
        <v>812</v>
      </c>
      <c r="B188" s="4">
        <v>45575</v>
      </c>
      <c r="C188" s="2">
        <f>YEAR(Table2[[#This Row],[Invoice Date]])</f>
        <v>2024</v>
      </c>
      <c r="D188" s="2" t="str">
        <f>TEXT(Table2[[#This Row],[Invoice Date]],"mmm")</f>
        <v>Oct</v>
      </c>
      <c r="E188" s="2" t="str">
        <f>Table2[[#This Row],[Store_ID]]&amp;"-"&amp;Table2[[#This Row],[Year]]&amp;"-"&amp;Table2[[#This Row],[Month]]</f>
        <v>STR068-2024-Oct</v>
      </c>
      <c r="F188" s="2" t="s">
        <v>813</v>
      </c>
      <c r="G188" s="2" t="str">
        <f>_xlfn.XLOOKUP(Table2[[#This Row],[Customer_ID]],Table3[Customer_ID],Table3[Customer Name],"Not Found")</f>
        <v>Divya Achari</v>
      </c>
      <c r="H188" s="2" t="str">
        <f>_xlfn.XLOOKUP(Table2[[#This Row],[Customer_ID]],Table3[Customer_ID],Table3[Gender],"Female")</f>
        <v>Female</v>
      </c>
      <c r="I188" s="2" t="str">
        <f>_xlfn.XLOOKUP(Table2[[#This Row],[Customer_ID]],Table3[Customer_ID],Table3[City],"Missing Memebership")</f>
        <v>Kannur</v>
      </c>
      <c r="J188" s="2" t="str">
        <f>_xlfn.XLOOKUP(Table2[[#This Row],[Customer_ID]],Table3[Customer_ID],Table3[State],"Karnataka")</f>
        <v>Kerala</v>
      </c>
      <c r="K188" s="2" t="str">
        <f>_xlfn.XLOOKUP(Table2[[#This Row],[Customer_ID]],Table3[Customer_ID],Table3[Membership],"Regular")</f>
        <v>Regular</v>
      </c>
      <c r="L188" s="2" t="s">
        <v>311</v>
      </c>
      <c r="M188" s="2" t="str">
        <f>_xlfn.XLOOKUP(Table2[[#This Row],[Product_ID]],Table4[Product_ID],Table4[Product_Name],"Not Found")</f>
        <v>Raymond Leather Belt White</v>
      </c>
      <c r="N188" s="2" t="str">
        <f>_xlfn.XLOOKUP(Table2[[#This Row],[Product_ID]],Table4[Product_ID],Table4[Category],"Not Found")</f>
        <v>Belts</v>
      </c>
      <c r="O188" s="2" t="str">
        <f>_xlfn.XLOOKUP(Table2[[#This Row],[Product_ID]],Table4[Product_ID],Table4[Subcategory],"Not Found")</f>
        <v>Leather Belt</v>
      </c>
      <c r="P188" s="2" t="str">
        <f>_xlfn.XLOOKUP(Table2[[#This Row],[Product_ID]],Table4[Product_ID],Table4[Brand],"Missing Brand")</f>
        <v>Raymond</v>
      </c>
      <c r="Q188" s="2" t="s">
        <v>97</v>
      </c>
      <c r="R188" s="2" t="str">
        <f>_xlfn.XLOOKUP(Table2[[#This Row],[Store_ID]],Table6[Store_ID],Table6[Store Name],"Not Found")</f>
        <v>TrendMart Madurai Mall Kiosk</v>
      </c>
      <c r="S188" s="2">
        <f>_xlfn.XLOOKUP(Table2[[#This Row],[Store_ID]],Table6[Store_ID],Table6[Monthly Target],"Missing Target")</f>
        <v>2000000</v>
      </c>
      <c r="T188" s="2" t="str">
        <f>_xlfn.XLOOKUP(Table2[[#This Row],[Store_ID]],Table6[Store_ID],Table6[Region],"Not Found")</f>
        <v>South Zone 1</v>
      </c>
      <c r="U188" s="2" t="s">
        <v>460</v>
      </c>
      <c r="V188" s="2" t="str">
        <f>_xlfn.XLOOKUP(Table2[[#This Row],[Employee_ID]],Table5[Employee_ID],Table5[Employee Name],"Not Found")</f>
        <v>Pranav Reddy</v>
      </c>
      <c r="W188" s="2">
        <v>2</v>
      </c>
      <c r="X188" s="2">
        <v>320.95</v>
      </c>
      <c r="Y188" s="2">
        <v>0</v>
      </c>
      <c r="Z188" s="2">
        <v>0</v>
      </c>
      <c r="AA188" s="2">
        <v>5</v>
      </c>
      <c r="AB188" s="2">
        <v>32.090000000000003</v>
      </c>
      <c r="AC188" s="2">
        <v>673.99</v>
      </c>
      <c r="AD188" s="2">
        <v>508.3</v>
      </c>
      <c r="AE188" s="2">
        <f t="shared" si="6"/>
        <v>133.6</v>
      </c>
      <c r="AF188" s="2" t="s">
        <v>56</v>
      </c>
      <c r="AG188" s="42">
        <f>IFERROR(Table2[[#This Row],[Profit]]/Table2[[#This Row],[Sales Amount]],0)</f>
        <v>0.19822252555675898</v>
      </c>
      <c r="AH188" s="2" t="str">
        <f>TRIM(Table2[[#This Row],[Payment Modee]])</f>
        <v>Credit Card</v>
      </c>
      <c r="AI188" s="2" t="s">
        <v>36</v>
      </c>
      <c r="AJ188" s="2" t="s">
        <v>27</v>
      </c>
      <c r="AK188" s="2" t="s">
        <v>814</v>
      </c>
      <c r="AL188" s="16" t="str">
        <f>IF(HOUR(Table2[[#This Row],[Order Time]])&lt;12,"Morning",IF(HOUR(Table2[[#This Row],[Order Time]])&lt;17,"Afternoon",IF(HOUR(Table2[[#This Row],[Order Time]])&lt;21,"Evening","Night")))</f>
        <v>Afternoon</v>
      </c>
      <c r="AM188" s="16" t="s">
        <v>29</v>
      </c>
    </row>
    <row r="189" spans="1:39" x14ac:dyDescent="0.25">
      <c r="A189" s="13" t="s">
        <v>815</v>
      </c>
      <c r="B189" s="4">
        <v>45707</v>
      </c>
      <c r="C189" s="2">
        <f>YEAR(Table2[[#This Row],[Invoice Date]])</f>
        <v>2025</v>
      </c>
      <c r="D189" s="2" t="str">
        <f>TEXT(Table2[[#This Row],[Invoice Date]],"mmm")</f>
        <v>Feb</v>
      </c>
      <c r="E189" s="2" t="str">
        <f>Table2[[#This Row],[Store_ID]]&amp;"-"&amp;Table2[[#This Row],[Year]]&amp;"-"&amp;Table2[[#This Row],[Month]]</f>
        <v>STR010-2025-Feb</v>
      </c>
      <c r="F189" s="2" t="s">
        <v>816</v>
      </c>
      <c r="G189" s="2" t="str">
        <f>_xlfn.XLOOKUP(Table2[[#This Row],[Customer_ID]],Table3[Customer_ID],Table3[Customer Name],"Not Found")</f>
        <v>Yamini Krishnan</v>
      </c>
      <c r="H189" s="2" t="str">
        <f>_xlfn.XLOOKUP(Table2[[#This Row],[Customer_ID]],Table3[Customer_ID],Table3[Gender],"Female")</f>
        <v>Female</v>
      </c>
      <c r="I189" s="2" t="str">
        <f>_xlfn.XLOOKUP(Table2[[#This Row],[Customer_ID]],Table3[Customer_ID],Table3[City],"Missing Memebership")</f>
        <v>Belagavi</v>
      </c>
      <c r="J189" s="2" t="str">
        <f>_xlfn.XLOOKUP(Table2[[#This Row],[Customer_ID]],Table3[Customer_ID],Table3[State],"Karnataka")</f>
        <v>Karnataka</v>
      </c>
      <c r="K189" s="2" t="str">
        <f>_xlfn.XLOOKUP(Table2[[#This Row],[Customer_ID]],Table3[Customer_ID],Table3[Membership],"Regular")</f>
        <v>Gold</v>
      </c>
      <c r="L189" s="2" t="s">
        <v>817</v>
      </c>
      <c r="M189" s="2" t="str">
        <f>_xlfn.XLOOKUP(Table2[[#This Row],[Product_ID]],Table4[Product_ID],Table4[Product_Name],"Not Found")</f>
        <v>Fabindia Shirt Dress Navy Blue</v>
      </c>
      <c r="N189" s="2" t="str">
        <f>_xlfn.XLOOKUP(Table2[[#This Row],[Product_ID]],Table4[Product_ID],Table4[Category],"Not Found")</f>
        <v>Women Dresses</v>
      </c>
      <c r="O189" s="2" t="str">
        <f>_xlfn.XLOOKUP(Table2[[#This Row],[Product_ID]],Table4[Product_ID],Table4[Subcategory],"Not Found")</f>
        <v>Shirt Dress</v>
      </c>
      <c r="P189" s="2" t="str">
        <f>_xlfn.XLOOKUP(Table2[[#This Row],[Product_ID]],Table4[Product_ID],Table4[Brand],"Missing Brand")</f>
        <v>Fabindia</v>
      </c>
      <c r="Q189" s="2" t="s">
        <v>818</v>
      </c>
      <c r="R189" s="2" t="str">
        <f>_xlfn.XLOOKUP(Table2[[#This Row],[Store_ID]],Table6[Store_ID],Table6[Store Name],"Not Found")</f>
        <v>TrendMart Kochi Mall Kiosk</v>
      </c>
      <c r="S189" s="2">
        <f>_xlfn.XLOOKUP(Table2[[#This Row],[Store_ID]],Table6[Store_ID],Table6[Monthly Target],"Missing Target")</f>
        <v>2500000</v>
      </c>
      <c r="T189" s="2" t="str">
        <f>_xlfn.XLOOKUP(Table2[[#This Row],[Store_ID]],Table6[Store_ID],Table6[Region],"Not Found")</f>
        <v>South Zone 1</v>
      </c>
      <c r="U189" s="2" t="s">
        <v>165</v>
      </c>
      <c r="V189" s="2" t="str">
        <f>_xlfn.XLOOKUP(Table2[[#This Row],[Employee_ID]],Table5[Employee_ID],Table5[Employee Name],"Not Found")</f>
        <v>Vasanthi Gupta</v>
      </c>
      <c r="W189" s="2">
        <v>3</v>
      </c>
      <c r="X189" s="2">
        <v>1163.1099999999999</v>
      </c>
      <c r="Y189" s="2">
        <v>0</v>
      </c>
      <c r="Z189" s="2">
        <v>0</v>
      </c>
      <c r="AA189" s="2">
        <v>12</v>
      </c>
      <c r="AB189" s="2">
        <v>418.72</v>
      </c>
      <c r="AC189" s="2">
        <v>3908.05</v>
      </c>
      <c r="AD189" s="2">
        <v>2431.86</v>
      </c>
      <c r="AE189" s="2">
        <f t="shared" si="6"/>
        <v>1057.47</v>
      </c>
      <c r="AF189" s="2" t="s">
        <v>35</v>
      </c>
      <c r="AG189" s="42">
        <f>IFERROR(Table2[[#This Row],[Profit]]/Table2[[#This Row],[Sales Amount]],0)</f>
        <v>0.27058763321861284</v>
      </c>
      <c r="AH189" s="2" t="str">
        <f>TRIM(Table2[[#This Row],[Payment Modee]])</f>
        <v>Debit Card</v>
      </c>
      <c r="AI189" s="2" t="s">
        <v>26</v>
      </c>
      <c r="AJ189" s="2" t="s">
        <v>27</v>
      </c>
      <c r="AK189" s="2" t="s">
        <v>819</v>
      </c>
      <c r="AL189" s="16" t="str">
        <f>IF(HOUR(Table2[[#This Row],[Order Time]])&lt;12,"Morning",IF(HOUR(Table2[[#This Row],[Order Time]])&lt;17,"Afternoon",IF(HOUR(Table2[[#This Row],[Order Time]])&lt;21,"Evening","Night")))</f>
        <v>Evening</v>
      </c>
      <c r="AM189" s="16" t="s">
        <v>29</v>
      </c>
    </row>
    <row r="190" spans="1:39" x14ac:dyDescent="0.25">
      <c r="A190" s="13" t="s">
        <v>820</v>
      </c>
      <c r="B190" s="4">
        <v>45620</v>
      </c>
      <c r="C190" s="2">
        <f>YEAR(Table2[[#This Row],[Invoice Date]])</f>
        <v>2024</v>
      </c>
      <c r="D190" s="2" t="str">
        <f>TEXT(Table2[[#This Row],[Invoice Date]],"mmm")</f>
        <v>Nov</v>
      </c>
      <c r="E190" s="2" t="str">
        <f>Table2[[#This Row],[Store_ID]]&amp;"-"&amp;Table2[[#This Row],[Year]]&amp;"-"&amp;Table2[[#This Row],[Month]]</f>
        <v>STR008-2024-Nov</v>
      </c>
      <c r="F190" s="2" t="s">
        <v>821</v>
      </c>
      <c r="G190" s="2" t="str">
        <f>_xlfn.XLOOKUP(Table2[[#This Row],[Customer_ID]],Table3[Customer_ID],Table3[Customer Name],"Not Found")</f>
        <v>Dhanya Gupta</v>
      </c>
      <c r="H190" s="2" t="str">
        <f>_xlfn.XLOOKUP(Table2[[#This Row],[Customer_ID]],Table3[Customer_ID],Table3[Gender],"Female")</f>
        <v>Female</v>
      </c>
      <c r="I190" s="2" t="str">
        <f>_xlfn.XLOOKUP(Table2[[#This Row],[Customer_ID]],Table3[Customer_ID],Table3[City],"Missing Memebership")</f>
        <v>Vijayawada</v>
      </c>
      <c r="J190" s="2" t="str">
        <f>_xlfn.XLOOKUP(Table2[[#This Row],[Customer_ID]],Table3[Customer_ID],Table3[State],"Karnataka")</f>
        <v>Andhra Pradesh</v>
      </c>
      <c r="K190" s="2" t="str">
        <f>_xlfn.XLOOKUP(Table2[[#This Row],[Customer_ID]],Table3[Customer_ID],Table3[Membership],"Regular")</f>
        <v>Silver</v>
      </c>
      <c r="L190" s="2" t="s">
        <v>822</v>
      </c>
      <c r="M190" s="2" t="str">
        <f>_xlfn.XLOOKUP(Table2[[#This Row],[Product_ID]],Table4[Product_ID],Table4[Product_Name],"Not Found")</f>
        <v>Jack &amp; Jones Georgette Saree Sky Blue</v>
      </c>
      <c r="N190" s="2" t="str">
        <f>_xlfn.XLOOKUP(Table2[[#This Row],[Product_ID]],Table4[Product_ID],Table4[Category],"Not Found")</f>
        <v>Women Sarees</v>
      </c>
      <c r="O190" s="2" t="str">
        <f>_xlfn.XLOOKUP(Table2[[#This Row],[Product_ID]],Table4[Product_ID],Table4[Subcategory],"Not Found")</f>
        <v>Georgette Saree</v>
      </c>
      <c r="P190" s="2" t="str">
        <f>_xlfn.XLOOKUP(Table2[[#This Row],[Product_ID]],Table4[Product_ID],Table4[Brand],"Missing Brand")</f>
        <v>Jack &amp; Jones</v>
      </c>
      <c r="Q190" s="2" t="s">
        <v>499</v>
      </c>
      <c r="R190" s="2" t="str">
        <f>_xlfn.XLOOKUP(Table2[[#This Row],[Store_ID]],Table6[Store_ID],Table6[Store Name],"Not Found")</f>
        <v>TrendMart Kochi Mall Kiosk</v>
      </c>
      <c r="S190" s="2">
        <f>_xlfn.XLOOKUP(Table2[[#This Row],[Store_ID]],Table6[Store_ID],Table6[Monthly Target],"Missing Target")</f>
        <v>1500000</v>
      </c>
      <c r="T190" s="2" t="str">
        <f>_xlfn.XLOOKUP(Table2[[#This Row],[Store_ID]],Table6[Store_ID],Table6[Region],"Not Found")</f>
        <v>South Zone 1</v>
      </c>
      <c r="U190" s="2" t="s">
        <v>283</v>
      </c>
      <c r="V190" s="2" t="str">
        <f>_xlfn.XLOOKUP(Table2[[#This Row],[Employee_ID]],Table5[Employee_ID],Table5[Employee Name],"Not Found")</f>
        <v>Priya Balasubramaniam</v>
      </c>
      <c r="W190" s="2">
        <v>1</v>
      </c>
      <c r="X190" s="2">
        <v>1594.42</v>
      </c>
      <c r="Y190" s="2">
        <v>15</v>
      </c>
      <c r="Z190" s="2">
        <v>239.16</v>
      </c>
      <c r="AA190" s="2">
        <v>12</v>
      </c>
      <c r="AB190" s="2">
        <v>162.63</v>
      </c>
      <c r="AC190" s="2">
        <v>1517.89</v>
      </c>
      <c r="AD190" s="2">
        <v>1020.9</v>
      </c>
      <c r="AE190" s="2">
        <f t="shared" si="6"/>
        <v>334.36000000000013</v>
      </c>
      <c r="AF190" s="2" t="s">
        <v>35</v>
      </c>
      <c r="AG190" s="42">
        <f>IFERROR(Table2[[#This Row],[Profit]]/Table2[[#This Row],[Sales Amount]],0)</f>
        <v>0.22027946689154029</v>
      </c>
      <c r="AH190" s="2" t="str">
        <f>TRIM(Table2[[#This Row],[Payment Modee]])</f>
        <v>Debit Card</v>
      </c>
      <c r="AI190" s="2" t="s">
        <v>36</v>
      </c>
      <c r="AJ190" s="2" t="s">
        <v>27</v>
      </c>
      <c r="AK190" s="2" t="s">
        <v>313</v>
      </c>
      <c r="AL190" s="16" t="str">
        <f>IF(HOUR(Table2[[#This Row],[Order Time]])&lt;12,"Morning",IF(HOUR(Table2[[#This Row],[Order Time]])&lt;17,"Afternoon",IF(HOUR(Table2[[#This Row],[Order Time]])&lt;21,"Evening","Night")))</f>
        <v>Afternoon</v>
      </c>
      <c r="AM190" s="16" t="s">
        <v>38</v>
      </c>
    </row>
    <row r="191" spans="1:39" x14ac:dyDescent="0.25">
      <c r="A191" s="13" t="s">
        <v>823</v>
      </c>
      <c r="B191" s="4">
        <v>45605</v>
      </c>
      <c r="C191" s="2">
        <f>YEAR(Table2[[#This Row],[Invoice Date]])</f>
        <v>2024</v>
      </c>
      <c r="D191" s="2" t="str">
        <f>TEXT(Table2[[#This Row],[Invoice Date]],"mmm")</f>
        <v>Nov</v>
      </c>
      <c r="E191" s="2" t="str">
        <f>Table2[[#This Row],[Store_ID]]&amp;"-"&amp;Table2[[#This Row],[Year]]&amp;"-"&amp;Table2[[#This Row],[Month]]</f>
        <v>STR039-2024-Nov</v>
      </c>
      <c r="F191" s="2" t="s">
        <v>824</v>
      </c>
      <c r="G191" s="2" t="str">
        <f>_xlfn.XLOOKUP(Table2[[#This Row],[Customer_ID]],Table3[Customer_ID],Table3[Customer Name],"Not Found")</f>
        <v>Anusuya Nair</v>
      </c>
      <c r="H191" s="2" t="str">
        <f>_xlfn.XLOOKUP(Table2[[#This Row],[Customer_ID]],Table3[Customer_ID],Table3[Gender],"Female")</f>
        <v>Female</v>
      </c>
      <c r="I191" s="2" t="str">
        <f>_xlfn.XLOOKUP(Table2[[#This Row],[Customer_ID]],Table3[Customer_ID],Table3[City],"Missing Memebership")</f>
        <v>Vellore</v>
      </c>
      <c r="J191" s="2" t="str">
        <f>_xlfn.XLOOKUP(Table2[[#This Row],[Customer_ID]],Table3[Customer_ID],Table3[State],"Karnataka")</f>
        <v>Tamil Nadu</v>
      </c>
      <c r="K191" s="2" t="str">
        <f>_xlfn.XLOOKUP(Table2[[#This Row],[Customer_ID]],Table3[Customer_ID],Table3[Membership],"Regular")</f>
        <v>Silver</v>
      </c>
      <c r="L191" s="2" t="s">
        <v>224</v>
      </c>
      <c r="M191" s="2" t="str">
        <f>_xlfn.XLOOKUP(Table2[[#This Row],[Product_ID]],Table4[Product_ID],Table4[Product_Name],"Not Found")</f>
        <v>Allen Solly Printed Kurti Mustard</v>
      </c>
      <c r="N191" s="2" t="str">
        <f>_xlfn.XLOOKUP(Table2[[#This Row],[Product_ID]],Table4[Product_ID],Table4[Category],"Not Found")</f>
        <v>Women Kurtis</v>
      </c>
      <c r="O191" s="2" t="str">
        <f>_xlfn.XLOOKUP(Table2[[#This Row],[Product_ID]],Table4[Product_ID],Table4[Subcategory],"Not Found")</f>
        <v>Printed Kurti</v>
      </c>
      <c r="P191" s="2" t="str">
        <f>_xlfn.XLOOKUP(Table2[[#This Row],[Product_ID]],Table4[Product_ID],Table4[Brand],"Missing Brand")</f>
        <v>Allen Solly</v>
      </c>
      <c r="Q191" s="2" t="s">
        <v>825</v>
      </c>
      <c r="R191" s="2" t="str">
        <f>_xlfn.XLOOKUP(Table2[[#This Row],[Store_ID]],Table6[Store_ID],Table6[Store Name],"Not Found")</f>
        <v>TrendMart Bengaluru High Street</v>
      </c>
      <c r="S191" s="2">
        <f>_xlfn.XLOOKUP(Table2[[#This Row],[Store_ID]],Table6[Store_ID],Table6[Monthly Target],"Missing Target")</f>
        <v>1500000</v>
      </c>
      <c r="T191" s="2" t="str">
        <f>_xlfn.XLOOKUP(Table2[[#This Row],[Store_ID]],Table6[Store_ID],Table6[Region],"Not Found")</f>
        <v>South Zone 2</v>
      </c>
      <c r="U191" s="2" t="s">
        <v>400</v>
      </c>
      <c r="V191" s="2" t="str">
        <f>_xlfn.XLOOKUP(Table2[[#This Row],[Employee_ID]],Table5[Employee_ID],Table5[Employee Name],"Not Found")</f>
        <v>Anil Reddy</v>
      </c>
      <c r="W191" s="2">
        <v>2</v>
      </c>
      <c r="X191" s="2">
        <v>826.95</v>
      </c>
      <c r="Y191" s="2">
        <v>20</v>
      </c>
      <c r="Z191" s="2">
        <v>330.78</v>
      </c>
      <c r="AA191" s="2">
        <v>5</v>
      </c>
      <c r="AB191" s="2">
        <v>66.16</v>
      </c>
      <c r="AC191" s="2">
        <v>1389.28</v>
      </c>
      <c r="AD191" s="2">
        <v>1137.06</v>
      </c>
      <c r="AE191" s="2">
        <f t="shared" si="6"/>
        <v>186.06000000000003</v>
      </c>
      <c r="AF191" s="2" t="s">
        <v>25</v>
      </c>
      <c r="AG191" s="42">
        <f>IFERROR(Table2[[#This Row],[Profit]]/Table2[[#This Row],[Sales Amount]],0)</f>
        <v>0.13392548658297826</v>
      </c>
      <c r="AH191" s="2" t="str">
        <f>TRIM(Table2[[#This Row],[Payment Modee]])</f>
        <v>UPI</v>
      </c>
      <c r="AI191" s="2" t="s">
        <v>26</v>
      </c>
      <c r="AJ191" s="2" t="s">
        <v>27</v>
      </c>
      <c r="AK191" s="2" t="s">
        <v>826</v>
      </c>
      <c r="AL191" s="16" t="str">
        <f>IF(HOUR(Table2[[#This Row],[Order Time]])&lt;12,"Morning",IF(HOUR(Table2[[#This Row],[Order Time]])&lt;17,"Afternoon",IF(HOUR(Table2[[#This Row],[Order Time]])&lt;21,"Evening","Night")))</f>
        <v>Afternoon</v>
      </c>
      <c r="AM191" s="16" t="s">
        <v>38</v>
      </c>
    </row>
    <row r="192" spans="1:39" x14ac:dyDescent="0.25">
      <c r="A192" s="13" t="s">
        <v>827</v>
      </c>
      <c r="B192" s="4">
        <v>45672</v>
      </c>
      <c r="C192" s="2">
        <f>YEAR(Table2[[#This Row],[Invoice Date]])</f>
        <v>2025</v>
      </c>
      <c r="D192" s="2" t="str">
        <f>TEXT(Table2[[#This Row],[Invoice Date]],"mmm")</f>
        <v>Jan</v>
      </c>
      <c r="E192" s="2" t="str">
        <f>Table2[[#This Row],[Store_ID]]&amp;"-"&amp;Table2[[#This Row],[Year]]&amp;"-"&amp;Table2[[#This Row],[Month]]</f>
        <v>STR020-2025-Jan</v>
      </c>
      <c r="F192" s="2" t="s">
        <v>644</v>
      </c>
      <c r="G192" s="2" t="str">
        <f>_xlfn.XLOOKUP(Table2[[#This Row],[Customer_ID]],Table3[Customer_ID],Table3[Customer Name],"Not Found")</f>
        <v>Thiru Chandran</v>
      </c>
      <c r="H192" s="2" t="str">
        <f>_xlfn.XLOOKUP(Table2[[#This Row],[Customer_ID]],Table3[Customer_ID],Table3[Gender],"Female")</f>
        <v>Male</v>
      </c>
      <c r="I192" s="2" t="str">
        <f>_xlfn.XLOOKUP(Table2[[#This Row],[Customer_ID]],Table3[Customer_ID],Table3[City],"Missing Memebership")</f>
        <v>Nizamabad</v>
      </c>
      <c r="J192" s="2" t="str">
        <f>_xlfn.XLOOKUP(Table2[[#This Row],[Customer_ID]],Table3[Customer_ID],Table3[State],"Karnataka")</f>
        <v>Telangana</v>
      </c>
      <c r="K192" s="2" t="str">
        <f>_xlfn.XLOOKUP(Table2[[#This Row],[Customer_ID]],Table3[Customer_ID],Table3[Membership],"Regular")</f>
        <v>Regular</v>
      </c>
      <c r="L192" s="2" t="s">
        <v>828</v>
      </c>
      <c r="M192" s="2" t="str">
        <f>_xlfn.XLOOKUP(Table2[[#This Row],[Product_ID]],Table4[Product_ID],Table4[Product_Name],"Not Found")</f>
        <v>Skechers Formal Shirt Brown</v>
      </c>
      <c r="N192" s="2" t="str">
        <f>_xlfn.XLOOKUP(Table2[[#This Row],[Product_ID]],Table4[Product_ID],Table4[Category],"Not Found")</f>
        <v>Men Shirts</v>
      </c>
      <c r="O192" s="2" t="str">
        <f>_xlfn.XLOOKUP(Table2[[#This Row],[Product_ID]],Table4[Product_ID],Table4[Subcategory],"Not Found")</f>
        <v>Formal Shirt</v>
      </c>
      <c r="P192" s="2" t="str">
        <f>_xlfn.XLOOKUP(Table2[[#This Row],[Product_ID]],Table4[Product_ID],Table4[Brand],"Missing Brand")</f>
        <v>Skechers</v>
      </c>
      <c r="Q192" s="2" t="s">
        <v>687</v>
      </c>
      <c r="R192" s="2" t="str">
        <f>_xlfn.XLOOKUP(Table2[[#This Row],[Store_ID]],Table6[Store_ID],Table6[Store Name],"Not Found")</f>
        <v>TrendMart Guntur Standard</v>
      </c>
      <c r="S192" s="2">
        <f>_xlfn.XLOOKUP(Table2[[#This Row],[Store_ID]],Table6[Store_ID],Table6[Monthly Target],"Missing Target")</f>
        <v>2000000</v>
      </c>
      <c r="T192" s="2" t="str">
        <f>_xlfn.XLOOKUP(Table2[[#This Row],[Store_ID]],Table6[Store_ID],Table6[Region],"Not Found")</f>
        <v>South Zone 3</v>
      </c>
      <c r="U192" s="2" t="s">
        <v>321</v>
      </c>
      <c r="V192" s="2" t="str">
        <f>_xlfn.XLOOKUP(Table2[[#This Row],[Employee_ID]],Table5[Employee_ID],Table5[Employee Name],"Not Found")</f>
        <v>Sunita Ramachandran</v>
      </c>
      <c r="W192" s="2">
        <v>2</v>
      </c>
      <c r="X192" s="2">
        <v>1224.1500000000001</v>
      </c>
      <c r="Y192" s="2">
        <v>30</v>
      </c>
      <c r="Z192" s="2">
        <v>734.49</v>
      </c>
      <c r="AA192" s="2">
        <v>12</v>
      </c>
      <c r="AB192" s="2">
        <v>205.66</v>
      </c>
      <c r="AC192" s="2">
        <v>1919.47</v>
      </c>
      <c r="AD192" s="2">
        <v>1723.6</v>
      </c>
      <c r="AE192" s="2">
        <f t="shared" si="6"/>
        <v>-9.7899999999998784</v>
      </c>
      <c r="AF192" s="2" t="s">
        <v>56</v>
      </c>
      <c r="AG192" s="42">
        <f>IFERROR(Table2[[#This Row],[Profit]]/Table2[[#This Row],[Sales Amount]],0)</f>
        <v>-5.1003662469326838E-3</v>
      </c>
      <c r="AH192" s="2" t="str">
        <f>TRIM(Table2[[#This Row],[Payment Modee]])</f>
        <v>Credit Card</v>
      </c>
      <c r="AI192" s="2" t="s">
        <v>26</v>
      </c>
      <c r="AJ192" s="2" t="s">
        <v>27</v>
      </c>
      <c r="AK192" s="2" t="s">
        <v>829</v>
      </c>
      <c r="AL192" s="16" t="str">
        <f>IF(HOUR(Table2[[#This Row],[Order Time]])&lt;12,"Morning",IF(HOUR(Table2[[#This Row],[Order Time]])&lt;17,"Afternoon",IF(HOUR(Table2[[#This Row],[Order Time]])&lt;21,"Evening","Night")))</f>
        <v>Night</v>
      </c>
      <c r="AM192" s="16" t="s">
        <v>29</v>
      </c>
    </row>
    <row r="193" spans="1:39" x14ac:dyDescent="0.25">
      <c r="A193" s="13" t="s">
        <v>830</v>
      </c>
      <c r="B193" s="4">
        <v>45429</v>
      </c>
      <c r="C193" s="2">
        <f>YEAR(Table2[[#This Row],[Invoice Date]])</f>
        <v>2024</v>
      </c>
      <c r="D193" s="2" t="str">
        <f>TEXT(Table2[[#This Row],[Invoice Date]],"mmm")</f>
        <v>May</v>
      </c>
      <c r="E193" s="2" t="str">
        <f>Table2[[#This Row],[Store_ID]]&amp;"-"&amp;Table2[[#This Row],[Year]]&amp;"-"&amp;Table2[[#This Row],[Month]]</f>
        <v>STR014-2024-May</v>
      </c>
      <c r="F193" s="2" t="s">
        <v>831</v>
      </c>
      <c r="G193" s="2" t="str">
        <f>_xlfn.XLOOKUP(Table2[[#This Row],[Customer_ID]],Table3[Customer_ID],Table3[Customer Name],"Not Found")</f>
        <v>Kavya Rao</v>
      </c>
      <c r="H193" s="2" t="str">
        <f>_xlfn.XLOOKUP(Table2[[#This Row],[Customer_ID]],Table3[Customer_ID],Table3[Gender],"Female")</f>
        <v>Female</v>
      </c>
      <c r="I193" s="2" t="str">
        <f>_xlfn.XLOOKUP(Table2[[#This Row],[Customer_ID]],Table3[Customer_ID],Table3[City],"Missing Memebership")</f>
        <v>Warangal</v>
      </c>
      <c r="J193" s="2" t="str">
        <f>_xlfn.XLOOKUP(Table2[[#This Row],[Customer_ID]],Table3[Customer_ID],Table3[State],"Karnataka")</f>
        <v>Telangana</v>
      </c>
      <c r="K193" s="2" t="str">
        <f>_xlfn.XLOOKUP(Table2[[#This Row],[Customer_ID]],Table3[Customer_ID],Table3[Membership],"Regular")</f>
        <v>Regular</v>
      </c>
      <c r="L193" s="2" t="s">
        <v>106</v>
      </c>
      <c r="M193" s="2" t="str">
        <f>_xlfn.XLOOKUP(Table2[[#This Row],[Product_ID]],Table4[Product_ID],Table4[Product_Name],"Not Found")</f>
        <v>Tanishq Maxi Dress Wine</v>
      </c>
      <c r="N193" s="2" t="str">
        <f>_xlfn.XLOOKUP(Table2[[#This Row],[Product_ID]],Table4[Product_ID],Table4[Category],"Not Found")</f>
        <v>Women Dresses</v>
      </c>
      <c r="O193" s="2" t="str">
        <f>_xlfn.XLOOKUP(Table2[[#This Row],[Product_ID]],Table4[Product_ID],Table4[Subcategory],"Not Found")</f>
        <v>Maxi Dress</v>
      </c>
      <c r="P193" s="2" t="str">
        <f>_xlfn.XLOOKUP(Table2[[#This Row],[Product_ID]],Table4[Product_ID],Table4[Brand],"Missing Brand")</f>
        <v>Tanishq</v>
      </c>
      <c r="Q193" s="2" t="s">
        <v>129</v>
      </c>
      <c r="R193" s="2" t="str">
        <f>_xlfn.XLOOKUP(Table2[[#This Row],[Store_ID]],Table6[Store_ID],Table6[Store Name],"Not Found")</f>
        <v>TrendMart Tirupati Outlet</v>
      </c>
      <c r="S193" s="2">
        <f>_xlfn.XLOOKUP(Table2[[#This Row],[Store_ID]],Table6[Store_ID],Table6[Monthly Target],"Missing Target")</f>
        <v>1000000</v>
      </c>
      <c r="T193" s="2" t="str">
        <f>_xlfn.XLOOKUP(Table2[[#This Row],[Store_ID]],Table6[Store_ID],Table6[Region],"Not Found")</f>
        <v>South Zone 3</v>
      </c>
      <c r="U193" s="2" t="s">
        <v>417</v>
      </c>
      <c r="V193" s="2" t="str">
        <f>_xlfn.XLOOKUP(Table2[[#This Row],[Employee_ID]],Table5[Employee_ID],Table5[Employee Name],"Not Found")</f>
        <v>Arjun Krishnan</v>
      </c>
      <c r="W193" s="2">
        <v>1</v>
      </c>
      <c r="X193" s="2">
        <v>1825.43</v>
      </c>
      <c r="Y193" s="2">
        <v>15</v>
      </c>
      <c r="Z193" s="2">
        <v>273.81</v>
      </c>
      <c r="AA193" s="2">
        <v>12</v>
      </c>
      <c r="AB193" s="2">
        <v>186.19</v>
      </c>
      <c r="AC193" s="2">
        <v>1737.81</v>
      </c>
      <c r="AD193" s="2">
        <v>1407.33</v>
      </c>
      <c r="AE193" s="2">
        <f t="shared" si="6"/>
        <v>144.29000000000002</v>
      </c>
      <c r="AF193" s="2" t="s">
        <v>25</v>
      </c>
      <c r="AG193" s="42">
        <f>IFERROR(Table2[[#This Row],[Profit]]/Table2[[#This Row],[Sales Amount]],0)</f>
        <v>8.3029790368337172E-2</v>
      </c>
      <c r="AH193" s="2" t="str">
        <f>TRIM(Table2[[#This Row],[Payment Modee]])</f>
        <v>UPI</v>
      </c>
      <c r="AI193" s="2" t="s">
        <v>26</v>
      </c>
      <c r="AJ193" s="2" t="s">
        <v>27</v>
      </c>
      <c r="AK193" s="2" t="s">
        <v>832</v>
      </c>
      <c r="AL193" s="16" t="str">
        <f>IF(HOUR(Table2[[#This Row],[Order Time]])&lt;12,"Morning",IF(HOUR(Table2[[#This Row],[Order Time]])&lt;17,"Afternoon",IF(HOUR(Table2[[#This Row],[Order Time]])&lt;21,"Evening","Night")))</f>
        <v>Afternoon</v>
      </c>
      <c r="AM193" s="16" t="s">
        <v>29</v>
      </c>
    </row>
    <row r="194" spans="1:39" x14ac:dyDescent="0.25">
      <c r="A194" s="13" t="s">
        <v>833</v>
      </c>
      <c r="B194" s="4">
        <v>45551</v>
      </c>
      <c r="C194" s="2">
        <f>YEAR(Table2[[#This Row],[Invoice Date]])</f>
        <v>2024</v>
      </c>
      <c r="D194" s="2" t="str">
        <f>TEXT(Table2[[#This Row],[Invoice Date]],"mmm")</f>
        <v>Sep</v>
      </c>
      <c r="E194" s="2" t="str">
        <f>Table2[[#This Row],[Store_ID]]&amp;"-"&amp;Table2[[#This Row],[Year]]&amp;"-"&amp;Table2[[#This Row],[Month]]</f>
        <v>STR117-2024-Sep</v>
      </c>
      <c r="F194" s="2" t="s">
        <v>834</v>
      </c>
      <c r="G194" s="2" t="str">
        <f>_xlfn.XLOOKUP(Table2[[#This Row],[Customer_ID]],Table3[Customer_ID],Table3[Customer Name],"Not Found")</f>
        <v>Ashok Hegde</v>
      </c>
      <c r="H194" s="2" t="str">
        <f>_xlfn.XLOOKUP(Table2[[#This Row],[Customer_ID]],Table3[Customer_ID],Table3[Gender],"Female")</f>
        <v>Male</v>
      </c>
      <c r="I194" s="2" t="str">
        <f>_xlfn.XLOOKUP(Table2[[#This Row],[Customer_ID]],Table3[Customer_ID],Table3[City],"Missing Memebership")</f>
        <v>Madurai</v>
      </c>
      <c r="J194" s="2" t="str">
        <f>_xlfn.XLOOKUP(Table2[[#This Row],[Customer_ID]],Table3[Customer_ID],Table3[State],"Karnataka")</f>
        <v>Tamil Nadu</v>
      </c>
      <c r="K194" s="2" t="str">
        <f>_xlfn.XLOOKUP(Table2[[#This Row],[Customer_ID]],Table3[Customer_ID],Table3[Membership],"Regular")</f>
        <v>Silver</v>
      </c>
      <c r="L194" s="2" t="s">
        <v>536</v>
      </c>
      <c r="M194" s="2" t="str">
        <f>_xlfn.XLOOKUP(Table2[[#This Row],[Product_ID]],Table4[Product_ID],Table4[Product_Name],"Not Found")</f>
        <v>Mufti Sweater Peach</v>
      </c>
      <c r="N194" s="2" t="str">
        <f>_xlfn.XLOOKUP(Table2[[#This Row],[Product_ID]],Table4[Product_ID],Table4[Category],"Not Found")</f>
        <v>Winter Wear</v>
      </c>
      <c r="O194" s="2" t="str">
        <f>_xlfn.XLOOKUP(Table2[[#This Row],[Product_ID]],Table4[Product_ID],Table4[Subcategory],"Not Found")</f>
        <v>Sweater</v>
      </c>
      <c r="P194" s="2" t="str">
        <f>_xlfn.XLOOKUP(Table2[[#This Row],[Product_ID]],Table4[Product_ID],Table4[Brand],"Missing Brand")</f>
        <v>Mufti</v>
      </c>
      <c r="Q194" s="2" t="s">
        <v>695</v>
      </c>
      <c r="R194" s="2" t="str">
        <f>_xlfn.XLOOKUP(Table2[[#This Row],[Store_ID]],Table6[Store_ID],Table6[Store Name],"Not Found")</f>
        <v>TrendMart Tirunelveli Flagship</v>
      </c>
      <c r="S194" s="2">
        <f>_xlfn.XLOOKUP(Table2[[#This Row],[Store_ID]],Table6[Store_ID],Table6[Monthly Target],"Missing Target")</f>
        <v>1500000</v>
      </c>
      <c r="T194" s="2" t="str">
        <f>_xlfn.XLOOKUP(Table2[[#This Row],[Store_ID]],Table6[Store_ID],Table6[Region],"Not Found")</f>
        <v>South Zone 1</v>
      </c>
      <c r="U194" s="2" t="s">
        <v>268</v>
      </c>
      <c r="V194" s="2" t="str">
        <f>_xlfn.XLOOKUP(Table2[[#This Row],[Employee_ID]],Table5[Employee_ID],Table5[Employee Name],"Not Found")</f>
        <v>Ganesh Iyengar</v>
      </c>
      <c r="W194" s="2">
        <v>1</v>
      </c>
      <c r="X194" s="2">
        <v>1838.3</v>
      </c>
      <c r="Y194" s="2">
        <v>30</v>
      </c>
      <c r="Z194" s="2">
        <v>551.49</v>
      </c>
      <c r="AA194" s="2">
        <v>12</v>
      </c>
      <c r="AB194" s="2">
        <v>154.41999999999999</v>
      </c>
      <c r="AC194" s="2">
        <v>1441.23</v>
      </c>
      <c r="AD194" s="2">
        <v>1409.12</v>
      </c>
      <c r="AE194" s="2">
        <f t="shared" si="6"/>
        <v>-122.30999999999986</v>
      </c>
      <c r="AF194" s="2" t="s">
        <v>69</v>
      </c>
      <c r="AG194" s="42">
        <f>IFERROR(Table2[[#This Row],[Profit]]/Table2[[#This Row],[Sales Amount]],0)</f>
        <v>-8.4865011136320959E-2</v>
      </c>
      <c r="AH194" s="2" t="str">
        <f>TRIM(Table2[[#This Row],[Payment Modee]])</f>
        <v>Cash</v>
      </c>
      <c r="AI194" s="2" t="s">
        <v>36</v>
      </c>
      <c r="AJ194" s="2" t="s">
        <v>27</v>
      </c>
      <c r="AK194" s="2" t="s">
        <v>835</v>
      </c>
      <c r="AL194" s="16" t="str">
        <f>IF(HOUR(Table2[[#This Row],[Order Time]])&lt;12,"Morning",IF(HOUR(Table2[[#This Row],[Order Time]])&lt;17,"Afternoon",IF(HOUR(Table2[[#This Row],[Order Time]])&lt;21,"Evening","Night")))</f>
        <v>Afternoon</v>
      </c>
      <c r="AM194" s="16" t="s">
        <v>29</v>
      </c>
    </row>
    <row r="195" spans="1:39" x14ac:dyDescent="0.25">
      <c r="A195" s="13" t="s">
        <v>836</v>
      </c>
      <c r="B195" s="4">
        <v>45573</v>
      </c>
      <c r="C195" s="2">
        <f>YEAR(Table2[[#This Row],[Invoice Date]])</f>
        <v>2024</v>
      </c>
      <c r="D195" s="2" t="str">
        <f>TEXT(Table2[[#This Row],[Invoice Date]],"mmm")</f>
        <v>Oct</v>
      </c>
      <c r="E195" s="2" t="str">
        <f>Table2[[#This Row],[Store_ID]]&amp;"-"&amp;Table2[[#This Row],[Year]]&amp;"-"&amp;Table2[[#This Row],[Month]]</f>
        <v>STR079-2024-Oct</v>
      </c>
      <c r="F195" s="2" t="s">
        <v>837</v>
      </c>
      <c r="G195" s="2" t="str">
        <f>_xlfn.XLOOKUP(Table2[[#This Row],[Customer_ID]],Table3[Customer_ID],Table3[Customer Name],"Not Found")</f>
        <v>Hema Naidu</v>
      </c>
      <c r="H195" s="2" t="str">
        <f>_xlfn.XLOOKUP(Table2[[#This Row],[Customer_ID]],Table3[Customer_ID],Table3[Gender],"Female")</f>
        <v>Female</v>
      </c>
      <c r="I195" s="2" t="str">
        <f>_xlfn.XLOOKUP(Table2[[#This Row],[Customer_ID]],Table3[Customer_ID],Table3[City],"Missing Memebership")</f>
        <v>Thrissur</v>
      </c>
      <c r="J195" s="2" t="str">
        <f>_xlfn.XLOOKUP(Table2[[#This Row],[Customer_ID]],Table3[Customer_ID],Table3[State],"Karnataka")</f>
        <v>Kerala</v>
      </c>
      <c r="K195" s="2" t="str">
        <f>_xlfn.XLOOKUP(Table2[[#This Row],[Customer_ID]],Table3[Customer_ID],Table3[Membership],"Regular")</f>
        <v>Silver</v>
      </c>
      <c r="L195" s="2" t="s">
        <v>838</v>
      </c>
      <c r="M195" s="2" t="str">
        <f>_xlfn.XLOOKUP(Table2[[#This Row],[Product_ID]],Table4[Product_ID],Table4[Product_Name],"Not Found")</f>
        <v>Sonata A-Line Kurti Sky Blue</v>
      </c>
      <c r="N195" s="2" t="str">
        <f>_xlfn.XLOOKUP(Table2[[#This Row],[Product_ID]],Table4[Product_ID],Table4[Category],"Not Found")</f>
        <v>Women Kurtis</v>
      </c>
      <c r="O195" s="2" t="str">
        <f>_xlfn.XLOOKUP(Table2[[#This Row],[Product_ID]],Table4[Product_ID],Table4[Subcategory],"Not Found")</f>
        <v>A-Line Kurti</v>
      </c>
      <c r="P195" s="2" t="str">
        <f>_xlfn.XLOOKUP(Table2[[#This Row],[Product_ID]],Table4[Product_ID],Table4[Brand],"Missing Brand")</f>
        <v>Sonata</v>
      </c>
      <c r="Q195" s="2" t="s">
        <v>641</v>
      </c>
      <c r="R195" s="2" t="str">
        <f>_xlfn.XLOOKUP(Table2[[#This Row],[Store_ID]],Table6[Store_ID],Table6[Store Name],"Not Found")</f>
        <v>TrendMart Dindigul High Street</v>
      </c>
      <c r="S195" s="2">
        <f>_xlfn.XLOOKUP(Table2[[#This Row],[Store_ID]],Table6[Store_ID],Table6[Monthly Target],"Missing Target")</f>
        <v>2500000</v>
      </c>
      <c r="T195" s="2" t="str">
        <f>_xlfn.XLOOKUP(Table2[[#This Row],[Store_ID]],Table6[Store_ID],Table6[Region],"Not Found")</f>
        <v>South Zone 1</v>
      </c>
      <c r="U195" s="2" t="s">
        <v>68</v>
      </c>
      <c r="V195" s="2" t="str">
        <f>_xlfn.XLOOKUP(Table2[[#This Row],[Employee_ID]],Table5[Employee_ID],Table5[Employee Name],"Not Found")</f>
        <v>Praveen Gupta</v>
      </c>
      <c r="W195" s="2">
        <v>1</v>
      </c>
      <c r="X195" s="2">
        <v>728.9</v>
      </c>
      <c r="Y195" s="2">
        <v>20</v>
      </c>
      <c r="Z195" s="2">
        <v>145.78</v>
      </c>
      <c r="AA195" s="2">
        <v>5</v>
      </c>
      <c r="AB195" s="2">
        <v>29.16</v>
      </c>
      <c r="AC195" s="2">
        <v>612.28</v>
      </c>
      <c r="AD195" s="2">
        <v>569.35</v>
      </c>
      <c r="AE195" s="2">
        <f t="shared" si="6"/>
        <v>13.76999999999995</v>
      </c>
      <c r="AF195" s="2" t="s">
        <v>56</v>
      </c>
      <c r="AG195" s="42">
        <f>IFERROR(Table2[[#This Row],[Profit]]/Table2[[#This Row],[Sales Amount]],0)</f>
        <v>2.2489710589926097E-2</v>
      </c>
      <c r="AH195" s="2" t="str">
        <f>TRIM(Table2[[#This Row],[Payment Modee]])</f>
        <v>Credit Card</v>
      </c>
      <c r="AI195" s="2" t="s">
        <v>26</v>
      </c>
      <c r="AJ195" s="2" t="s">
        <v>27</v>
      </c>
      <c r="AK195" s="2" t="s">
        <v>177</v>
      </c>
      <c r="AL195" s="16" t="str">
        <f>IF(HOUR(Table2[[#This Row],[Order Time]])&lt;12,"Morning",IF(HOUR(Table2[[#This Row],[Order Time]])&lt;17,"Afternoon",IF(HOUR(Table2[[#This Row],[Order Time]])&lt;21,"Evening","Night")))</f>
        <v>Night</v>
      </c>
      <c r="AM195" s="16" t="s">
        <v>29</v>
      </c>
    </row>
    <row r="196" spans="1:39" x14ac:dyDescent="0.25">
      <c r="A196" s="13" t="s">
        <v>839</v>
      </c>
      <c r="B196" s="4">
        <v>45404</v>
      </c>
      <c r="C196" s="2">
        <f>YEAR(Table2[[#This Row],[Invoice Date]])</f>
        <v>2024</v>
      </c>
      <c r="D196" s="2" t="str">
        <f>TEXT(Table2[[#This Row],[Invoice Date]],"mmm")</f>
        <v>Apr</v>
      </c>
      <c r="E196" s="2" t="str">
        <f>Table2[[#This Row],[Store_ID]]&amp;"-"&amp;Table2[[#This Row],[Year]]&amp;"-"&amp;Table2[[#This Row],[Month]]</f>
        <v>STR066-2024-Apr</v>
      </c>
      <c r="F196" s="2" t="s">
        <v>579</v>
      </c>
      <c r="G196" s="2" t="str">
        <f>_xlfn.XLOOKUP(Table2[[#This Row],[Customer_ID]],Table3[Customer_ID],Table3[Customer Name],"Not Found")</f>
        <v>Ramesh Subramaniam</v>
      </c>
      <c r="H196" s="2" t="str">
        <f>_xlfn.XLOOKUP(Table2[[#This Row],[Customer_ID]],Table3[Customer_ID],Table3[Gender],"Female")</f>
        <v>Male</v>
      </c>
      <c r="I196" s="2" t="str">
        <f>_xlfn.XLOOKUP(Table2[[#This Row],[Customer_ID]],Table3[Customer_ID],Table3[City],"Missing Memebership")</f>
        <v>Khammam</v>
      </c>
      <c r="J196" s="2" t="str">
        <f>_xlfn.XLOOKUP(Table2[[#This Row],[Customer_ID]],Table3[Customer_ID],Table3[State],"Karnataka")</f>
        <v>Telangana</v>
      </c>
      <c r="K196" s="2" t="str">
        <f>_xlfn.XLOOKUP(Table2[[#This Row],[Customer_ID]],Table3[Customer_ID],Table3[Membership],"Regular")</f>
        <v>Regular</v>
      </c>
      <c r="L196" s="2" t="s">
        <v>840</v>
      </c>
      <c r="M196" s="2" t="str">
        <f>_xlfn.XLOOKUP(Table2[[#This Row],[Product_ID]],Table4[Product_ID],Table4[Product_Name],"Not Found")</f>
        <v>Fastrack Sling Bag Peach</v>
      </c>
      <c r="N196" s="2" t="str">
        <f>_xlfn.XLOOKUP(Table2[[#This Row],[Product_ID]],Table4[Product_ID],Table4[Category],"Not Found")</f>
        <v>Handbags</v>
      </c>
      <c r="O196" s="2" t="str">
        <f>_xlfn.XLOOKUP(Table2[[#This Row],[Product_ID]],Table4[Product_ID],Table4[Subcategory],"Not Found")</f>
        <v>Sling Bag</v>
      </c>
      <c r="P196" s="2" t="str">
        <f>_xlfn.XLOOKUP(Table2[[#This Row],[Product_ID]],Table4[Product_ID],Table4[Brand],"Missing Brand")</f>
        <v>Fastrack</v>
      </c>
      <c r="Q196" s="2" t="s">
        <v>302</v>
      </c>
      <c r="R196" s="2" t="str">
        <f>_xlfn.XLOOKUP(Table2[[#This Row],[Store_ID]],Table6[Store_ID],Table6[Store Name],"Not Found")</f>
        <v>TrendMart Dindigul Standard</v>
      </c>
      <c r="S196" s="2">
        <f>_xlfn.XLOOKUP(Table2[[#This Row],[Store_ID]],Table6[Store_ID],Table6[Monthly Target],"Missing Target")</f>
        <v>2500000</v>
      </c>
      <c r="T196" s="2" t="str">
        <f>_xlfn.XLOOKUP(Table2[[#This Row],[Store_ID]],Table6[Store_ID],Table6[Region],"Not Found")</f>
        <v>South Zone 1</v>
      </c>
      <c r="U196" s="2" t="s">
        <v>55</v>
      </c>
      <c r="V196" s="2" t="str">
        <f>_xlfn.XLOOKUP(Table2[[#This Row],[Employee_ID]],Table5[Employee_ID],Table5[Employee Name],"Not Found")</f>
        <v>Padma Gounder</v>
      </c>
      <c r="W196" s="2">
        <v>3</v>
      </c>
      <c r="X196" s="2">
        <v>1432.4</v>
      </c>
      <c r="Y196" s="2">
        <v>10</v>
      </c>
      <c r="Z196" s="2">
        <v>429.72</v>
      </c>
      <c r="AA196" s="2">
        <v>12</v>
      </c>
      <c r="AB196" s="2">
        <v>464.1</v>
      </c>
      <c r="AC196" s="2">
        <v>4331.58</v>
      </c>
      <c r="AD196" s="2">
        <v>2965.71</v>
      </c>
      <c r="AE196" s="2">
        <f t="shared" si="6"/>
        <v>901.76999999999987</v>
      </c>
      <c r="AF196" s="2" t="s">
        <v>25</v>
      </c>
      <c r="AG196" s="42">
        <f>IFERROR(Table2[[#This Row],[Profit]]/Table2[[#This Row],[Sales Amount]],0)</f>
        <v>0.20818500408626872</v>
      </c>
      <c r="AH196" s="2" t="str">
        <f>TRIM(Table2[[#This Row],[Payment Modee]])</f>
        <v>UPI</v>
      </c>
      <c r="AI196" s="2" t="s">
        <v>36</v>
      </c>
      <c r="AJ196" s="2" t="s">
        <v>27</v>
      </c>
      <c r="AK196" s="2" t="s">
        <v>841</v>
      </c>
      <c r="AL196" s="16" t="str">
        <f>IF(HOUR(Table2[[#This Row],[Order Time]])&lt;12,"Morning",IF(HOUR(Table2[[#This Row],[Order Time]])&lt;17,"Afternoon",IF(HOUR(Table2[[#This Row],[Order Time]])&lt;21,"Evening","Night")))</f>
        <v>Afternoon</v>
      </c>
      <c r="AM196" s="16" t="s">
        <v>29</v>
      </c>
    </row>
    <row r="197" spans="1:39" x14ac:dyDescent="0.25">
      <c r="A197" s="13" t="s">
        <v>842</v>
      </c>
      <c r="B197" s="4">
        <v>45663</v>
      </c>
      <c r="C197" s="2">
        <f>YEAR(Table2[[#This Row],[Invoice Date]])</f>
        <v>2025</v>
      </c>
      <c r="D197" s="2" t="str">
        <f>TEXT(Table2[[#This Row],[Invoice Date]],"mmm")</f>
        <v>Jan</v>
      </c>
      <c r="E197" s="2" t="str">
        <f>Table2[[#This Row],[Store_ID]]&amp;"-"&amp;Table2[[#This Row],[Year]]&amp;"-"&amp;Table2[[#This Row],[Month]]</f>
        <v>STR098-2025-Jan</v>
      </c>
      <c r="F197" s="2" t="s">
        <v>843</v>
      </c>
      <c r="G197" s="2" t="str">
        <f>_xlfn.XLOOKUP(Table2[[#This Row],[Customer_ID]],Table3[Customer_ID],Table3[Customer Name],"Not Found")</f>
        <v>Ashok Chandran</v>
      </c>
      <c r="H197" s="2" t="str">
        <f>_xlfn.XLOOKUP(Table2[[#This Row],[Customer_ID]],Table3[Customer_ID],Table3[Gender],"Female")</f>
        <v>Male</v>
      </c>
      <c r="I197" s="2" t="str">
        <f>_xlfn.XLOOKUP(Table2[[#This Row],[Customer_ID]],Table3[Customer_ID],Table3[City],"Missing Memebership")</f>
        <v>Bengaluru</v>
      </c>
      <c r="J197" s="2" t="str">
        <f>_xlfn.XLOOKUP(Table2[[#This Row],[Customer_ID]],Table3[Customer_ID],Table3[State],"Karnataka")</f>
        <v>Karnataka</v>
      </c>
      <c r="K197" s="2" t="str">
        <f>_xlfn.XLOOKUP(Table2[[#This Row],[Customer_ID]],Table3[Customer_ID],Table3[Membership],"Regular")</f>
        <v>Regular</v>
      </c>
      <c r="L197" s="2" t="s">
        <v>128</v>
      </c>
      <c r="M197" s="2" t="str">
        <f>_xlfn.XLOOKUP(Table2[[#This Row],[Product_ID]],Table4[Product_ID],Table4[Product_Name],"Not Found")</f>
        <v>Tanishq A-Line Dress Green</v>
      </c>
      <c r="N197" s="2" t="str">
        <f>_xlfn.XLOOKUP(Table2[[#This Row],[Product_ID]],Table4[Product_ID],Table4[Category],"Not Found")</f>
        <v>Women Dresses</v>
      </c>
      <c r="O197" s="2" t="str">
        <f>_xlfn.XLOOKUP(Table2[[#This Row],[Product_ID]],Table4[Product_ID],Table4[Subcategory],"Not Found")</f>
        <v>A-Line Dress</v>
      </c>
      <c r="P197" s="2" t="str">
        <f>_xlfn.XLOOKUP(Table2[[#This Row],[Product_ID]],Table4[Product_ID],Table4[Brand],"Missing Brand")</f>
        <v>Tanishq</v>
      </c>
      <c r="Q197" s="2" t="s">
        <v>606</v>
      </c>
      <c r="R197" s="2" t="str">
        <f>_xlfn.XLOOKUP(Table2[[#This Row],[Store_ID]],Table6[Store_ID],Table6[Store Name],"Not Found")</f>
        <v>TrendMart Guntur High Street</v>
      </c>
      <c r="S197" s="2">
        <f>_xlfn.XLOOKUP(Table2[[#This Row],[Store_ID]],Table6[Store_ID],Table6[Monthly Target],"Missing Target")</f>
        <v>1200000</v>
      </c>
      <c r="T197" s="2" t="str">
        <f>_xlfn.XLOOKUP(Table2[[#This Row],[Store_ID]],Table6[Store_ID],Table6[Region],"Not Found")</f>
        <v>South Zone 3</v>
      </c>
      <c r="U197" s="2" t="s">
        <v>229</v>
      </c>
      <c r="V197" s="2" t="str">
        <f>_xlfn.XLOOKUP(Table2[[#This Row],[Employee_ID]],Table5[Employee_ID],Table5[Employee Name],"Not Found")</f>
        <v>Yogesh Chettiar</v>
      </c>
      <c r="W197" s="2">
        <v>1</v>
      </c>
      <c r="X197" s="2">
        <v>1192.8399999999999</v>
      </c>
      <c r="Y197" s="2">
        <v>0</v>
      </c>
      <c r="Z197" s="2">
        <v>0</v>
      </c>
      <c r="AA197" s="2">
        <v>12</v>
      </c>
      <c r="AB197" s="2">
        <v>143.13999999999999</v>
      </c>
      <c r="AC197" s="2">
        <v>1335.98</v>
      </c>
      <c r="AD197" s="2">
        <v>865.48</v>
      </c>
      <c r="AE197" s="2">
        <f t="shared" si="6"/>
        <v>327.36</v>
      </c>
      <c r="AF197" s="2" t="s">
        <v>119</v>
      </c>
      <c r="AG197" s="42">
        <f>IFERROR(Table2[[#This Row],[Profit]]/Table2[[#This Row],[Sales Amount]],0)</f>
        <v>0.24503360828754922</v>
      </c>
      <c r="AH197" s="2" t="str">
        <f>TRIM(Table2[[#This Row],[Payment Modee]])</f>
        <v>Net Banking</v>
      </c>
      <c r="AI197" s="2" t="s">
        <v>36</v>
      </c>
      <c r="AJ197" s="2" t="s">
        <v>27</v>
      </c>
      <c r="AK197" s="2" t="s">
        <v>844</v>
      </c>
      <c r="AL197" s="16" t="str">
        <f>IF(HOUR(Table2[[#This Row],[Order Time]])&lt;12,"Morning",IF(HOUR(Table2[[#This Row],[Order Time]])&lt;17,"Afternoon",IF(HOUR(Table2[[#This Row],[Order Time]])&lt;21,"Evening","Night")))</f>
        <v>Evening</v>
      </c>
      <c r="AM197" s="16" t="s">
        <v>29</v>
      </c>
    </row>
    <row r="198" spans="1:39" x14ac:dyDescent="0.25">
      <c r="A198" s="13" t="s">
        <v>845</v>
      </c>
      <c r="B198" s="4">
        <v>45543</v>
      </c>
      <c r="C198" s="2">
        <f>YEAR(Table2[[#This Row],[Invoice Date]])</f>
        <v>2024</v>
      </c>
      <c r="D198" s="2" t="str">
        <f>TEXT(Table2[[#This Row],[Invoice Date]],"mmm")</f>
        <v>Sep</v>
      </c>
      <c r="E198" s="2" t="str">
        <f>Table2[[#This Row],[Store_ID]]&amp;"-"&amp;Table2[[#This Row],[Year]]&amp;"-"&amp;Table2[[#This Row],[Month]]</f>
        <v>STR057-2024-Sep</v>
      </c>
      <c r="F198" s="2" t="s">
        <v>715</v>
      </c>
      <c r="G198" s="2" t="str">
        <f>_xlfn.XLOOKUP(Table2[[#This Row],[Customer_ID]],Table3[Customer_ID],Table3[Customer Name],"Not Found")</f>
        <v>Yashoda Mishra</v>
      </c>
      <c r="H198" s="2" t="str">
        <f>_xlfn.XLOOKUP(Table2[[#This Row],[Customer_ID]],Table3[Customer_ID],Table3[Gender],"Female")</f>
        <v>Female</v>
      </c>
      <c r="I198" s="2" t="str">
        <f>_xlfn.XLOOKUP(Table2[[#This Row],[Customer_ID]],Table3[Customer_ID],Table3[City],"Missing Memebership")</f>
        <v>Khammam</v>
      </c>
      <c r="J198" s="2" t="str">
        <f>_xlfn.XLOOKUP(Table2[[#This Row],[Customer_ID]],Table3[Customer_ID],Table3[State],"Karnataka")</f>
        <v>Telangana</v>
      </c>
      <c r="K198" s="2" t="str">
        <f>_xlfn.XLOOKUP(Table2[[#This Row],[Customer_ID]],Table3[Customer_ID],Table3[Membership],"Regular")</f>
        <v>Platinum</v>
      </c>
      <c r="L198" s="2" t="s">
        <v>416</v>
      </c>
      <c r="M198" s="2" t="str">
        <f>_xlfn.XLOOKUP(Table2[[#This Row],[Product_ID]],Table4[Product_ID],Table4[Product_Name],"Not Found")</f>
        <v>GRT Jewellers Sling Bag Olive</v>
      </c>
      <c r="N198" s="2" t="str">
        <f>_xlfn.XLOOKUP(Table2[[#This Row],[Product_ID]],Table4[Product_ID],Table4[Category],"Not Found")</f>
        <v>Handbags</v>
      </c>
      <c r="O198" s="2" t="str">
        <f>_xlfn.XLOOKUP(Table2[[#This Row],[Product_ID]],Table4[Product_ID],Table4[Subcategory],"Not Found")</f>
        <v>Sling Bag</v>
      </c>
      <c r="P198" s="2" t="str">
        <f>_xlfn.XLOOKUP(Table2[[#This Row],[Product_ID]],Table4[Product_ID],Table4[Brand],"Missing Brand")</f>
        <v>GRT Jewellers</v>
      </c>
      <c r="Q198" s="2" t="s">
        <v>464</v>
      </c>
      <c r="R198" s="2" t="str">
        <f>_xlfn.XLOOKUP(Table2[[#This Row],[Store_ID]],Table6[Store_ID],Table6[Store Name],"Not Found")</f>
        <v>TrendMart Vellore Standard</v>
      </c>
      <c r="S198" s="2">
        <f>_xlfn.XLOOKUP(Table2[[#This Row],[Store_ID]],Table6[Store_ID],Table6[Monthly Target],"Missing Target")</f>
        <v>2500000</v>
      </c>
      <c r="T198" s="2" t="str">
        <f>_xlfn.XLOOKUP(Table2[[#This Row],[Store_ID]],Table6[Store_ID],Table6[Region],"Not Found")</f>
        <v>South Zone 1</v>
      </c>
      <c r="U198" s="2" t="s">
        <v>81</v>
      </c>
      <c r="V198" s="2" t="str">
        <f>_xlfn.XLOOKUP(Table2[[#This Row],[Employee_ID]],Table5[Employee_ID],Table5[Employee Name],"Not Found")</f>
        <v>Charulatha Kumar</v>
      </c>
      <c r="W198" s="2">
        <v>2</v>
      </c>
      <c r="X198" s="2">
        <v>3304.57</v>
      </c>
      <c r="Y198" s="2">
        <v>0</v>
      </c>
      <c r="Z198" s="2">
        <v>0</v>
      </c>
      <c r="AA198" s="2">
        <v>12</v>
      </c>
      <c r="AB198" s="2">
        <v>793.1</v>
      </c>
      <c r="AC198" s="2">
        <v>7402.24</v>
      </c>
      <c r="AD198" s="2">
        <v>4068.02</v>
      </c>
      <c r="AE198" s="2">
        <f t="shared" si="6"/>
        <v>2541.12</v>
      </c>
      <c r="AF198" s="2" t="s">
        <v>69</v>
      </c>
      <c r="AG198" s="42">
        <f>IFERROR(Table2[[#This Row],[Profit]]/Table2[[#This Row],[Sales Amount]],0)</f>
        <v>0.34329067957807363</v>
      </c>
      <c r="AH198" s="2" t="str">
        <f>TRIM(Table2[[#This Row],[Payment Modee]])</f>
        <v>Cash</v>
      </c>
      <c r="AI198" s="2" t="s">
        <v>26</v>
      </c>
      <c r="AJ198" s="2" t="s">
        <v>27</v>
      </c>
      <c r="AK198" s="2" t="s">
        <v>846</v>
      </c>
      <c r="AL198" s="16" t="str">
        <f>IF(HOUR(Table2[[#This Row],[Order Time]])&lt;12,"Morning",IF(HOUR(Table2[[#This Row],[Order Time]])&lt;17,"Afternoon",IF(HOUR(Table2[[#This Row],[Order Time]])&lt;21,"Evening","Night")))</f>
        <v>Afternoon</v>
      </c>
      <c r="AM198" s="16" t="s">
        <v>38</v>
      </c>
    </row>
    <row r="199" spans="1:39" x14ac:dyDescent="0.25">
      <c r="A199" s="13" t="s">
        <v>847</v>
      </c>
      <c r="B199" s="4">
        <v>45688</v>
      </c>
      <c r="C199" s="2">
        <f>YEAR(Table2[[#This Row],[Invoice Date]])</f>
        <v>2025</v>
      </c>
      <c r="D199" s="2" t="str">
        <f>TEXT(Table2[[#This Row],[Invoice Date]],"mmm")</f>
        <v>Jan</v>
      </c>
      <c r="E199" s="2" t="str">
        <f>Table2[[#This Row],[Store_ID]]&amp;"-"&amp;Table2[[#This Row],[Year]]&amp;"-"&amp;Table2[[#This Row],[Month]]</f>
        <v>STR115-2025-Jan</v>
      </c>
      <c r="F199" s="2" t="s">
        <v>848</v>
      </c>
      <c r="G199" s="2" t="str">
        <f>_xlfn.XLOOKUP(Table2[[#This Row],[Customer_ID]],Table3[Customer_ID],Table3[Customer Name],"Not Found")</f>
        <v>Elango Subramaniam</v>
      </c>
      <c r="H199" s="2" t="str">
        <f>_xlfn.XLOOKUP(Table2[[#This Row],[Customer_ID]],Table3[Customer_ID],Table3[Gender],"Female")</f>
        <v>Male</v>
      </c>
      <c r="I199" s="2" t="str">
        <f>_xlfn.XLOOKUP(Table2[[#This Row],[Customer_ID]],Table3[Customer_ID],Table3[City],"Missing Memebership")</f>
        <v>Karimnagar</v>
      </c>
      <c r="J199" s="2" t="str">
        <f>_xlfn.XLOOKUP(Table2[[#This Row],[Customer_ID]],Table3[Customer_ID],Table3[State],"Karnataka")</f>
        <v>Telangana</v>
      </c>
      <c r="K199" s="2" t="str">
        <f>_xlfn.XLOOKUP(Table2[[#This Row],[Customer_ID]],Table3[Customer_ID],Table3[Membership],"Regular")</f>
        <v>Regular</v>
      </c>
      <c r="L199" s="2" t="s">
        <v>469</v>
      </c>
      <c r="M199" s="2" t="str">
        <f>_xlfn.XLOOKUP(Table2[[#This Row],[Product_ID]],Table4[Product_ID],Table4[Product_Name],"Not Found")</f>
        <v>Ramraj Cotton Crop Top Pink</v>
      </c>
      <c r="N199" s="2" t="str">
        <f>_xlfn.XLOOKUP(Table2[[#This Row],[Product_ID]],Table4[Product_ID],Table4[Category],"Not Found")</f>
        <v>Women Tops</v>
      </c>
      <c r="O199" s="2" t="str">
        <f>_xlfn.XLOOKUP(Table2[[#This Row],[Product_ID]],Table4[Product_ID],Table4[Subcategory],"Not Found")</f>
        <v>Crop Top</v>
      </c>
      <c r="P199" s="2" t="str">
        <f>_xlfn.XLOOKUP(Table2[[#This Row],[Product_ID]],Table4[Product_ID],Table4[Brand],"Missing Brand")</f>
        <v>Ramraj Cotton</v>
      </c>
      <c r="Q199" s="2" t="s">
        <v>329</v>
      </c>
      <c r="R199" s="2" t="str">
        <f>_xlfn.XLOOKUP(Table2[[#This Row],[Store_ID]],Table6[Store_ID],Table6[Store Name],"Not Found")</f>
        <v>TrendMart Bengaluru Standard</v>
      </c>
      <c r="S199" s="2">
        <f>_xlfn.XLOOKUP(Table2[[#This Row],[Store_ID]],Table6[Store_ID],Table6[Monthly Target],"Missing Target")</f>
        <v>1500000</v>
      </c>
      <c r="T199" s="2" t="str">
        <f>_xlfn.XLOOKUP(Table2[[#This Row],[Store_ID]],Table6[Store_ID],Table6[Region],"Not Found")</f>
        <v>South Zone 2</v>
      </c>
      <c r="U199" s="2" t="s">
        <v>68</v>
      </c>
      <c r="V199" s="2" t="str">
        <f>_xlfn.XLOOKUP(Table2[[#This Row],[Employee_ID]],Table5[Employee_ID],Table5[Employee Name],"Not Found")</f>
        <v>Praveen Gupta</v>
      </c>
      <c r="W199" s="2">
        <v>1</v>
      </c>
      <c r="X199" s="2">
        <v>844.29</v>
      </c>
      <c r="Y199" s="2">
        <v>25</v>
      </c>
      <c r="Z199" s="2">
        <v>211.07</v>
      </c>
      <c r="AA199" s="2">
        <v>5</v>
      </c>
      <c r="AB199" s="2">
        <v>31.66</v>
      </c>
      <c r="AC199" s="2">
        <v>664.88</v>
      </c>
      <c r="AD199" s="2">
        <v>629.72</v>
      </c>
      <c r="AE199" s="2">
        <f t="shared" si="6"/>
        <v>3.499999999999968</v>
      </c>
      <c r="AF199" s="2" t="s">
        <v>69</v>
      </c>
      <c r="AG199" s="42">
        <f>IFERROR(Table2[[#This Row],[Profit]]/Table2[[#This Row],[Sales Amount]],0)</f>
        <v>5.2641078089278792E-3</v>
      </c>
      <c r="AH199" s="2" t="str">
        <f>TRIM(Table2[[#This Row],[Payment Modee]])</f>
        <v>Cash</v>
      </c>
      <c r="AI199" s="2" t="s">
        <v>26</v>
      </c>
      <c r="AJ199" s="2" t="s">
        <v>27</v>
      </c>
      <c r="AK199" s="2" t="s">
        <v>849</v>
      </c>
      <c r="AL199" s="16" t="str">
        <f>IF(HOUR(Table2[[#This Row],[Order Time]])&lt;12,"Morning",IF(HOUR(Table2[[#This Row],[Order Time]])&lt;17,"Afternoon",IF(HOUR(Table2[[#This Row],[Order Time]])&lt;21,"Evening","Night")))</f>
        <v>Afternoon</v>
      </c>
      <c r="AM199" s="16" t="s">
        <v>29</v>
      </c>
    </row>
    <row r="200" spans="1:39" x14ac:dyDescent="0.25">
      <c r="A200" s="13" t="s">
        <v>850</v>
      </c>
      <c r="B200" s="4">
        <v>45397</v>
      </c>
      <c r="C200" s="2">
        <f>YEAR(Table2[[#This Row],[Invoice Date]])</f>
        <v>2024</v>
      </c>
      <c r="D200" s="2" t="str">
        <f>TEXT(Table2[[#This Row],[Invoice Date]],"mmm")</f>
        <v>Apr</v>
      </c>
      <c r="E200" s="2" t="str">
        <f>Table2[[#This Row],[Store_ID]]&amp;"-"&amp;Table2[[#This Row],[Year]]&amp;"-"&amp;Table2[[#This Row],[Month]]</f>
        <v>STR018-2024-Apr</v>
      </c>
      <c r="F200" s="2" t="s">
        <v>851</v>
      </c>
      <c r="G200" s="2" t="str">
        <f>_xlfn.XLOOKUP(Table2[[#This Row],[Customer_ID]],Table3[Customer_ID],Table3[Customer Name],"Not Found")</f>
        <v>Jaya Achari</v>
      </c>
      <c r="H200" s="2" t="str">
        <f>_xlfn.XLOOKUP(Table2[[#This Row],[Customer_ID]],Table3[Customer_ID],Table3[Gender],"Female")</f>
        <v>Female</v>
      </c>
      <c r="I200" s="2" t="str">
        <f>_xlfn.XLOOKUP(Table2[[#This Row],[Customer_ID]],Table3[Customer_ID],Table3[City],"Missing Memebership")</f>
        <v>Karimnagar</v>
      </c>
      <c r="J200" s="2" t="str">
        <f>_xlfn.XLOOKUP(Table2[[#This Row],[Customer_ID]],Table3[Customer_ID],Table3[State],"Karnataka")</f>
        <v>Telangana</v>
      </c>
      <c r="K200" s="2" t="str">
        <f>_xlfn.XLOOKUP(Table2[[#This Row],[Customer_ID]],Table3[Customer_ID],Table3[Membership],"Regular")</f>
        <v>Regular</v>
      </c>
      <c r="L200" s="2" t="s">
        <v>852</v>
      </c>
      <c r="M200" s="2" t="str">
        <f>_xlfn.XLOOKUP(Table2[[#This Row],[Product_ID]],Table4[Product_ID],Table4[Product_Name],"Not Found")</f>
        <v>Pepe Jeans Track Pant Mustard</v>
      </c>
      <c r="N200" s="2" t="str">
        <f>_xlfn.XLOOKUP(Table2[[#This Row],[Product_ID]],Table4[Product_ID],Table4[Category],"Not Found")</f>
        <v>Men Trousers</v>
      </c>
      <c r="O200" s="2" t="str">
        <f>_xlfn.XLOOKUP(Table2[[#This Row],[Product_ID]],Table4[Product_ID],Table4[Subcategory],"Not Found")</f>
        <v>Track Pant</v>
      </c>
      <c r="P200" s="2" t="str">
        <f>_xlfn.XLOOKUP(Table2[[#This Row],[Product_ID]],Table4[Product_ID],Table4[Brand],"Missing Brand")</f>
        <v>Pepe Jeans</v>
      </c>
      <c r="Q200" s="2" t="s">
        <v>348</v>
      </c>
      <c r="R200" s="2" t="str">
        <f>_xlfn.XLOOKUP(Table2[[#This Row],[Store_ID]],Table6[Store_ID],Table6[Store Name],"Not Found")</f>
        <v>TrendMart Visakhapatnam High Street</v>
      </c>
      <c r="S200" s="2">
        <f>_xlfn.XLOOKUP(Table2[[#This Row],[Store_ID]],Table6[Store_ID],Table6[Monthly Target],"Missing Target")</f>
        <v>2000000</v>
      </c>
      <c r="T200" s="2" t="str">
        <f>_xlfn.XLOOKUP(Table2[[#This Row],[Store_ID]],Table6[Store_ID],Table6[Region],"Not Found")</f>
        <v>South Zone 3</v>
      </c>
      <c r="U200" s="2" t="s">
        <v>142</v>
      </c>
      <c r="V200" s="2" t="str">
        <f>_xlfn.XLOOKUP(Table2[[#This Row],[Employee_ID]],Table5[Employee_ID],Table5[Employee Name],"Not Found")</f>
        <v>Anusuya Subramaniam</v>
      </c>
      <c r="W200" s="2">
        <v>2</v>
      </c>
      <c r="X200" s="2">
        <v>1162.47</v>
      </c>
      <c r="Y200" s="2">
        <v>25</v>
      </c>
      <c r="Z200" s="2">
        <v>581.24</v>
      </c>
      <c r="AA200" s="2">
        <v>12</v>
      </c>
      <c r="AB200" s="2">
        <v>209.24</v>
      </c>
      <c r="AC200" s="2">
        <v>1952.94</v>
      </c>
      <c r="AD200" s="2">
        <v>1763.86</v>
      </c>
      <c r="AE200" s="2">
        <f t="shared" si="6"/>
        <v>-20.159999999999854</v>
      </c>
      <c r="AF200" s="2" t="s">
        <v>69</v>
      </c>
      <c r="AG200" s="42">
        <f>IFERROR(Table2[[#This Row],[Profit]]/Table2[[#This Row],[Sales Amount]],0)</f>
        <v>-1.032289778487811E-2</v>
      </c>
      <c r="AH200" s="2" t="str">
        <f>TRIM(Table2[[#This Row],[Payment Modee]])</f>
        <v>Cash</v>
      </c>
      <c r="AI200" s="2" t="s">
        <v>36</v>
      </c>
      <c r="AJ200" s="2" t="s">
        <v>27</v>
      </c>
      <c r="AK200" s="2" t="s">
        <v>410</v>
      </c>
      <c r="AL200" s="16" t="str">
        <f>IF(HOUR(Table2[[#This Row],[Order Time]])&lt;12,"Morning",IF(HOUR(Table2[[#This Row],[Order Time]])&lt;17,"Afternoon",IF(HOUR(Table2[[#This Row],[Order Time]])&lt;21,"Evening","Night")))</f>
        <v>Morning</v>
      </c>
      <c r="AM200" s="16" t="s">
        <v>29</v>
      </c>
    </row>
    <row r="201" spans="1:39" x14ac:dyDescent="0.25">
      <c r="A201" s="13" t="s">
        <v>853</v>
      </c>
      <c r="B201" s="4">
        <v>45592</v>
      </c>
      <c r="C201" s="2">
        <f>YEAR(Table2[[#This Row],[Invoice Date]])</f>
        <v>2024</v>
      </c>
      <c r="D201" s="2" t="str">
        <f>TEXT(Table2[[#This Row],[Invoice Date]],"mmm")</f>
        <v>Oct</v>
      </c>
      <c r="E201" s="2" t="str">
        <f>Table2[[#This Row],[Store_ID]]&amp;"-"&amp;Table2[[#This Row],[Year]]&amp;"-"&amp;Table2[[#This Row],[Month]]</f>
        <v>STR091-2024-Oct</v>
      </c>
      <c r="F201" s="2" t="s">
        <v>854</v>
      </c>
      <c r="G201" s="2" t="str">
        <f>_xlfn.XLOOKUP(Table2[[#This Row],[Customer_ID]],Table3[Customer_ID],Table3[Customer Name],"Not Found")</f>
        <v>Neelam Varma</v>
      </c>
      <c r="H201" s="2" t="str">
        <f>_xlfn.XLOOKUP(Table2[[#This Row],[Customer_ID]],Table3[Customer_ID],Table3[Gender],"Female")</f>
        <v>Female</v>
      </c>
      <c r="I201" s="2" t="str">
        <f>_xlfn.XLOOKUP(Table2[[#This Row],[Customer_ID]],Table3[Customer_ID],Table3[City],"Missing Memebership")</f>
        <v>Nellore</v>
      </c>
      <c r="J201" s="2" t="str">
        <f>_xlfn.XLOOKUP(Table2[[#This Row],[Customer_ID]],Table3[Customer_ID],Table3[State],"Karnataka")</f>
        <v>Andhra Pradesh</v>
      </c>
      <c r="K201" s="2" t="str">
        <f>_xlfn.XLOOKUP(Table2[[#This Row],[Customer_ID]],Table3[Customer_ID],Table3[Membership],"Regular")</f>
        <v>Silver</v>
      </c>
      <c r="L201" s="2" t="s">
        <v>469</v>
      </c>
      <c r="M201" s="2" t="str">
        <f>_xlfn.XLOOKUP(Table2[[#This Row],[Product_ID]],Table4[Product_ID],Table4[Product_Name],"Not Found")</f>
        <v>Ramraj Cotton Crop Top Pink</v>
      </c>
      <c r="N201" s="2" t="str">
        <f>_xlfn.XLOOKUP(Table2[[#This Row],[Product_ID]],Table4[Product_ID],Table4[Category],"Not Found")</f>
        <v>Women Tops</v>
      </c>
      <c r="O201" s="2" t="str">
        <f>_xlfn.XLOOKUP(Table2[[#This Row],[Product_ID]],Table4[Product_ID],Table4[Subcategory],"Not Found")</f>
        <v>Crop Top</v>
      </c>
      <c r="P201" s="2" t="str">
        <f>_xlfn.XLOOKUP(Table2[[#This Row],[Product_ID]],Table4[Product_ID],Table4[Brand],"Missing Brand")</f>
        <v>Ramraj Cotton</v>
      </c>
      <c r="Q201" s="2" t="s">
        <v>699</v>
      </c>
      <c r="R201" s="2" t="str">
        <f>_xlfn.XLOOKUP(Table2[[#This Row],[Store_ID]],Table6[Store_ID],Table6[Store Name],"Not Found")</f>
        <v>TrendMart Nizamabad Standard</v>
      </c>
      <c r="S201" s="2">
        <f>_xlfn.XLOOKUP(Table2[[#This Row],[Store_ID]],Table6[Store_ID],Table6[Monthly Target],"Missing Target")</f>
        <v>1500000</v>
      </c>
      <c r="T201" s="2" t="str">
        <f>_xlfn.XLOOKUP(Table2[[#This Row],[Store_ID]],Table6[Store_ID],Table6[Region],"Not Found")</f>
        <v>South Zone 2</v>
      </c>
      <c r="U201" s="2" t="s">
        <v>153</v>
      </c>
      <c r="V201" s="2" t="str">
        <f>_xlfn.XLOOKUP(Table2[[#This Row],[Employee_ID]],Table5[Employee_ID],Table5[Employee Name],"Not Found")</f>
        <v>Rani Mishra</v>
      </c>
      <c r="W201" s="2">
        <v>2</v>
      </c>
      <c r="X201" s="2">
        <v>978.28</v>
      </c>
      <c r="Y201" s="2">
        <v>25</v>
      </c>
      <c r="Z201" s="2">
        <v>489.14</v>
      </c>
      <c r="AA201" s="2">
        <v>5</v>
      </c>
      <c r="AB201" s="2">
        <v>73.37</v>
      </c>
      <c r="AC201" s="2">
        <v>1540.79</v>
      </c>
      <c r="AD201" s="2">
        <v>1259.44</v>
      </c>
      <c r="AE201" s="2">
        <f t="shared" si="6"/>
        <v>207.9799999999999</v>
      </c>
      <c r="AF201" s="2" t="s">
        <v>56</v>
      </c>
      <c r="AG201" s="42">
        <f>IFERROR(Table2[[#This Row],[Profit]]/Table2[[#This Row],[Sales Amount]],0)</f>
        <v>0.13498270367798332</v>
      </c>
      <c r="AH201" s="2" t="str">
        <f>TRIM(Table2[[#This Row],[Payment Modee]])</f>
        <v>Credit Card</v>
      </c>
      <c r="AI201" s="2" t="s">
        <v>36</v>
      </c>
      <c r="AJ201" s="2" t="s">
        <v>27</v>
      </c>
      <c r="AK201" s="2" t="s">
        <v>855</v>
      </c>
      <c r="AL201" s="16" t="str">
        <f>IF(HOUR(Table2[[#This Row],[Order Time]])&lt;12,"Morning",IF(HOUR(Table2[[#This Row],[Order Time]])&lt;17,"Afternoon",IF(HOUR(Table2[[#This Row],[Order Time]])&lt;21,"Evening","Night")))</f>
        <v>Evening</v>
      </c>
      <c r="AM201" s="16" t="s">
        <v>38</v>
      </c>
    </row>
    <row r="202" spans="1:39" x14ac:dyDescent="0.25">
      <c r="A202" s="13" t="s">
        <v>856</v>
      </c>
      <c r="B202" s="4">
        <v>45560</v>
      </c>
      <c r="C202" s="2">
        <f>YEAR(Table2[[#This Row],[Invoice Date]])</f>
        <v>2024</v>
      </c>
      <c r="D202" s="2" t="str">
        <f>TEXT(Table2[[#This Row],[Invoice Date]],"mmm")</f>
        <v>Sep</v>
      </c>
      <c r="E202" s="2" t="str">
        <f>Table2[[#This Row],[Store_ID]]&amp;"-"&amp;Table2[[#This Row],[Year]]&amp;"-"&amp;Table2[[#This Row],[Month]]</f>
        <v>STR103-2024-Sep</v>
      </c>
      <c r="F202" s="2" t="s">
        <v>777</v>
      </c>
      <c r="G202" s="2" t="str">
        <f>_xlfn.XLOOKUP(Table2[[#This Row],[Customer_ID]],Table3[Customer_ID],Table3[Customer Name],"Not Found")</f>
        <v>Usha Natarajan</v>
      </c>
      <c r="H202" s="2" t="str">
        <f>_xlfn.XLOOKUP(Table2[[#This Row],[Customer_ID]],Table3[Customer_ID],Table3[Gender],"Female")</f>
        <v>Female</v>
      </c>
      <c r="I202" s="2" t="str">
        <f>_xlfn.XLOOKUP(Table2[[#This Row],[Customer_ID]],Table3[Customer_ID],Table3[City],"Missing Memebership")</f>
        <v>Dindigul</v>
      </c>
      <c r="J202" s="2" t="str">
        <f>_xlfn.XLOOKUP(Table2[[#This Row],[Customer_ID]],Table3[Customer_ID],Table3[State],"Karnataka")</f>
        <v>Tamil Nadu</v>
      </c>
      <c r="K202" s="2" t="str">
        <f>_xlfn.XLOOKUP(Table2[[#This Row],[Customer_ID]],Table3[Customer_ID],Table3[Membership],"Regular")</f>
        <v>Regular</v>
      </c>
      <c r="L202" s="2" t="s">
        <v>320</v>
      </c>
      <c r="M202" s="2" t="str">
        <f>_xlfn.XLOOKUP(Table2[[#This Row],[Product_ID]],Table4[Product_ID],Table4[Product_Name],"Not Found")</f>
        <v>Nike Anarkali Kurti White</v>
      </c>
      <c r="N202" s="2" t="str">
        <f>_xlfn.XLOOKUP(Table2[[#This Row],[Product_ID]],Table4[Product_ID],Table4[Category],"Not Found")</f>
        <v>Women Kurtis</v>
      </c>
      <c r="O202" s="2" t="str">
        <f>_xlfn.XLOOKUP(Table2[[#This Row],[Product_ID]],Table4[Product_ID],Table4[Subcategory],"Not Found")</f>
        <v>Anarkali Kurti</v>
      </c>
      <c r="P202" s="2" t="str">
        <f>_xlfn.XLOOKUP(Table2[[#This Row],[Product_ID]],Table4[Product_ID],Table4[Brand],"Missing Brand")</f>
        <v>Nike</v>
      </c>
      <c r="Q202" s="2" t="s">
        <v>253</v>
      </c>
      <c r="R202" s="2" t="str">
        <f>_xlfn.XLOOKUP(Table2[[#This Row],[Store_ID]],Table6[Store_ID],Table6[Store Name],"Not Found")</f>
        <v>TrendMart Alappuzha Outlet</v>
      </c>
      <c r="S202" s="2">
        <f>_xlfn.XLOOKUP(Table2[[#This Row],[Store_ID]],Table6[Store_ID],Table6[Monthly Target],"Missing Target")</f>
        <v>2500000</v>
      </c>
      <c r="T202" s="2" t="str">
        <f>_xlfn.XLOOKUP(Table2[[#This Row],[Store_ID]],Table6[Store_ID],Table6[Region],"Not Found")</f>
        <v>South Zone 1</v>
      </c>
      <c r="U202" s="2" t="s">
        <v>102</v>
      </c>
      <c r="V202" s="2" t="str">
        <f>_xlfn.XLOOKUP(Table2[[#This Row],[Employee_ID]],Table5[Employee_ID],Table5[Employee Name],"Not Found")</f>
        <v>Chandra Reddy</v>
      </c>
      <c r="W202" s="2">
        <v>2</v>
      </c>
      <c r="X202" s="2">
        <v>806.23</v>
      </c>
      <c r="Y202" s="2">
        <v>15</v>
      </c>
      <c r="Z202" s="2">
        <v>241.87</v>
      </c>
      <c r="AA202" s="2">
        <v>5</v>
      </c>
      <c r="AB202" s="2">
        <v>68.53</v>
      </c>
      <c r="AC202" s="2">
        <v>1439.12</v>
      </c>
      <c r="AD202" s="2">
        <v>1146.18</v>
      </c>
      <c r="AE202" s="2">
        <f t="shared" si="6"/>
        <v>224.40999999999983</v>
      </c>
      <c r="AF202" s="2" t="s">
        <v>136</v>
      </c>
      <c r="AG202" s="42">
        <f>IFERROR(Table2[[#This Row],[Profit]]/Table2[[#This Row],[Sales Amount]],0)</f>
        <v>0.1559355717382844</v>
      </c>
      <c r="AH202" s="2" t="str">
        <f>TRIM(Table2[[#This Row],[Payment Modee]])</f>
        <v>EMI</v>
      </c>
      <c r="AI202" s="2" t="s">
        <v>36</v>
      </c>
      <c r="AJ202" s="2" t="s">
        <v>27</v>
      </c>
      <c r="AK202" s="2" t="s">
        <v>857</v>
      </c>
      <c r="AL202" s="16" t="str">
        <f>IF(HOUR(Table2[[#This Row],[Order Time]])&lt;12,"Morning",IF(HOUR(Table2[[#This Row],[Order Time]])&lt;17,"Afternoon",IF(HOUR(Table2[[#This Row],[Order Time]])&lt;21,"Evening","Night")))</f>
        <v>Afternoon</v>
      </c>
      <c r="AM202" s="16" t="s">
        <v>29</v>
      </c>
    </row>
    <row r="203" spans="1:39" x14ac:dyDescent="0.25">
      <c r="A203" s="13" t="s">
        <v>858</v>
      </c>
      <c r="B203" s="4">
        <v>45558</v>
      </c>
      <c r="C203" s="2">
        <f>YEAR(Table2[[#This Row],[Invoice Date]])</f>
        <v>2024</v>
      </c>
      <c r="D203" s="2" t="str">
        <f>TEXT(Table2[[#This Row],[Invoice Date]],"mmm")</f>
        <v>Sep</v>
      </c>
      <c r="E203" s="2" t="str">
        <f>Table2[[#This Row],[Store_ID]]&amp;"-"&amp;Table2[[#This Row],[Year]]&amp;"-"&amp;Table2[[#This Row],[Month]]</f>
        <v>STR115-2024-Sep</v>
      </c>
      <c r="F203" s="2" t="s">
        <v>651</v>
      </c>
      <c r="G203" s="2" t="str">
        <f>_xlfn.XLOOKUP(Table2[[#This Row],[Customer_ID]],Table3[Customer_ID],Table3[Customer Name],"Not Found")</f>
        <v>Hemanth Iyer</v>
      </c>
      <c r="H203" s="2" t="str">
        <f>_xlfn.XLOOKUP(Table2[[#This Row],[Customer_ID]],Table3[Customer_ID],Table3[Gender],"Female")</f>
        <v>Male</v>
      </c>
      <c r="I203" s="2" t="str">
        <f>_xlfn.XLOOKUP(Table2[[#This Row],[Customer_ID]],Table3[Customer_ID],Table3[City],"Missing Memebership")</f>
        <v>Tumakuru</v>
      </c>
      <c r="J203" s="2" t="str">
        <f>_xlfn.XLOOKUP(Table2[[#This Row],[Customer_ID]],Table3[Customer_ID],Table3[State],"Karnataka")</f>
        <v>Karnataka</v>
      </c>
      <c r="K203" s="2" t="str">
        <f>_xlfn.XLOOKUP(Table2[[#This Row],[Customer_ID]],Table3[Customer_ID],Table3[Membership],"Regular")</f>
        <v>Regular</v>
      </c>
      <c r="L203" s="2" t="s">
        <v>859</v>
      </c>
      <c r="M203" s="2" t="str">
        <f>_xlfn.XLOOKUP(Table2[[#This Row],[Product_ID]],Table4[Product_ID],Table4[Product_Name],"Not Found")</f>
        <v>Blackberrys Cap Olive</v>
      </c>
      <c r="N203" s="2" t="str">
        <f>_xlfn.XLOOKUP(Table2[[#This Row],[Product_ID]],Table4[Product_ID],Table4[Category],"Not Found")</f>
        <v>Accessories</v>
      </c>
      <c r="O203" s="2" t="str">
        <f>_xlfn.XLOOKUP(Table2[[#This Row],[Product_ID]],Table4[Product_ID],Table4[Subcategory],"Not Found")</f>
        <v>Cap</v>
      </c>
      <c r="P203" s="2" t="str">
        <f>_xlfn.XLOOKUP(Table2[[#This Row],[Product_ID]],Table4[Product_ID],Table4[Brand],"Missing Brand")</f>
        <v>Blackberrys</v>
      </c>
      <c r="Q203" s="2" t="s">
        <v>329</v>
      </c>
      <c r="R203" s="2" t="str">
        <f>_xlfn.XLOOKUP(Table2[[#This Row],[Store_ID]],Table6[Store_ID],Table6[Store Name],"Not Found")</f>
        <v>TrendMart Bengaluru Standard</v>
      </c>
      <c r="S203" s="2">
        <f>_xlfn.XLOOKUP(Table2[[#This Row],[Store_ID]],Table6[Store_ID],Table6[Monthly Target],"Missing Target")</f>
        <v>1500000</v>
      </c>
      <c r="T203" s="2" t="str">
        <f>_xlfn.XLOOKUP(Table2[[#This Row],[Store_ID]],Table6[Store_ID],Table6[Region],"Not Found")</f>
        <v>South Zone 2</v>
      </c>
      <c r="U203" s="2" t="s">
        <v>113</v>
      </c>
      <c r="V203" s="2" t="str">
        <f>_xlfn.XLOOKUP(Table2[[#This Row],[Employee_ID]],Table5[Employee_ID],Table5[Employee Name],"Not Found")</f>
        <v>Eswar Prasad</v>
      </c>
      <c r="W203" s="2">
        <v>2</v>
      </c>
      <c r="X203" s="2">
        <v>553.13</v>
      </c>
      <c r="Y203" s="2">
        <v>10</v>
      </c>
      <c r="Z203" s="2">
        <v>110.63</v>
      </c>
      <c r="AA203" s="2">
        <v>5</v>
      </c>
      <c r="AB203" s="2">
        <v>49.78</v>
      </c>
      <c r="AC203" s="2">
        <v>1045.4100000000001</v>
      </c>
      <c r="AD203" s="2">
        <v>607.22</v>
      </c>
      <c r="AE203" s="2">
        <f t="shared" si="6"/>
        <v>388.41000000000008</v>
      </c>
      <c r="AF203" s="2" t="s">
        <v>56</v>
      </c>
      <c r="AG203" s="42">
        <f>IFERROR(Table2[[#This Row],[Profit]]/Table2[[#This Row],[Sales Amount]],0)</f>
        <v>0.37153843946394244</v>
      </c>
      <c r="AH203" s="2" t="str">
        <f>TRIM(Table2[[#This Row],[Payment Modee]])</f>
        <v>Credit Card</v>
      </c>
      <c r="AI203" s="2" t="s">
        <v>26</v>
      </c>
      <c r="AJ203" s="2" t="s">
        <v>27</v>
      </c>
      <c r="AK203" s="2" t="s">
        <v>860</v>
      </c>
      <c r="AL203" s="16" t="str">
        <f>IF(HOUR(Table2[[#This Row],[Order Time]])&lt;12,"Morning",IF(HOUR(Table2[[#This Row],[Order Time]])&lt;17,"Afternoon",IF(HOUR(Table2[[#This Row],[Order Time]])&lt;21,"Evening","Night")))</f>
        <v>Evening</v>
      </c>
      <c r="AM203" s="16" t="s">
        <v>29</v>
      </c>
    </row>
    <row r="204" spans="1:39" x14ac:dyDescent="0.25">
      <c r="A204" s="13" t="s">
        <v>861</v>
      </c>
      <c r="B204" s="4">
        <v>45495</v>
      </c>
      <c r="C204" s="2">
        <f>YEAR(Table2[[#This Row],[Invoice Date]])</f>
        <v>2024</v>
      </c>
      <c r="D204" s="2" t="str">
        <f>TEXT(Table2[[#This Row],[Invoice Date]],"mmm")</f>
        <v>Jul</v>
      </c>
      <c r="E204" s="2" t="str">
        <f>Table2[[#This Row],[Store_ID]]&amp;"-"&amp;Table2[[#This Row],[Year]]&amp;"-"&amp;Table2[[#This Row],[Month]]</f>
        <v>STR060-2024-Jul</v>
      </c>
      <c r="F204" s="2" t="s">
        <v>862</v>
      </c>
      <c r="G204" s="2" t="str">
        <f>_xlfn.XLOOKUP(Table2[[#This Row],[Customer_ID]],Table3[Customer_ID],Table3[Customer Name],"Not Found")</f>
        <v>Malathi Naidu</v>
      </c>
      <c r="H204" s="2" t="str">
        <f>_xlfn.XLOOKUP(Table2[[#This Row],[Customer_ID]],Table3[Customer_ID],Table3[Gender],"Female")</f>
        <v>Female</v>
      </c>
      <c r="I204" s="2" t="str">
        <f>_xlfn.XLOOKUP(Table2[[#This Row],[Customer_ID]],Table3[Customer_ID],Table3[City],"Missing Memebership")</f>
        <v>Tiruchirappalli</v>
      </c>
      <c r="J204" s="2" t="str">
        <f>_xlfn.XLOOKUP(Table2[[#This Row],[Customer_ID]],Table3[Customer_ID],Table3[State],"Karnataka")</f>
        <v>Tamil Nadu</v>
      </c>
      <c r="K204" s="2" t="str">
        <f>_xlfn.XLOOKUP(Table2[[#This Row],[Customer_ID]],Table3[Customer_ID],Table3[Membership],"Regular")</f>
        <v>Silver</v>
      </c>
      <c r="L204" s="2" t="s">
        <v>498</v>
      </c>
      <c r="M204" s="2" t="str">
        <f>_xlfn.XLOOKUP(Table2[[#This Row],[Product_ID]],Table4[Product_ID],Table4[Product_Name],"Not Found")</f>
        <v>Killer Jeans Round Neck Green</v>
      </c>
      <c r="N204" s="2" t="str">
        <f>_xlfn.XLOOKUP(Table2[[#This Row],[Product_ID]],Table4[Product_ID],Table4[Category],"Not Found")</f>
        <v>Men T-Shirts</v>
      </c>
      <c r="O204" s="2" t="str">
        <f>_xlfn.XLOOKUP(Table2[[#This Row],[Product_ID]],Table4[Product_ID],Table4[Subcategory],"Not Found")</f>
        <v>Round Neck</v>
      </c>
      <c r="P204" s="2" t="str">
        <f>_xlfn.XLOOKUP(Table2[[#This Row],[Product_ID]],Table4[Product_ID],Table4[Brand],"Missing Brand")</f>
        <v>Killer Jeans</v>
      </c>
      <c r="Q204" s="2" t="s">
        <v>316</v>
      </c>
      <c r="R204" s="2" t="str">
        <f>_xlfn.XLOOKUP(Table2[[#This Row],[Store_ID]],Table6[Store_ID],Table6[Store Name],"Not Found")</f>
        <v>TrendMart Tirunelveli Flagship</v>
      </c>
      <c r="S204" s="2">
        <f>_xlfn.XLOOKUP(Table2[[#This Row],[Store_ID]],Table6[Store_ID],Table6[Monthly Target],"Missing Target")</f>
        <v>1000000</v>
      </c>
      <c r="T204" s="2" t="str">
        <f>_xlfn.XLOOKUP(Table2[[#This Row],[Store_ID]],Table6[Store_ID],Table6[Region],"Not Found")</f>
        <v>South Zone 1</v>
      </c>
      <c r="U204" s="2" t="s">
        <v>294</v>
      </c>
      <c r="V204" s="2" t="str">
        <f>_xlfn.XLOOKUP(Table2[[#This Row],[Employee_ID]],Table5[Employee_ID],Table5[Employee Name],"Not Found")</f>
        <v>Chitra Chettiar</v>
      </c>
      <c r="W204" s="2">
        <v>5</v>
      </c>
      <c r="X204" s="2">
        <v>593.11</v>
      </c>
      <c r="Y204" s="2">
        <v>0</v>
      </c>
      <c r="Z204" s="2">
        <v>0</v>
      </c>
      <c r="AA204" s="2">
        <v>5</v>
      </c>
      <c r="AB204" s="2">
        <v>148.28</v>
      </c>
      <c r="AC204" s="2">
        <v>3113.83</v>
      </c>
      <c r="AD204" s="2">
        <v>1845</v>
      </c>
      <c r="AE204" s="2">
        <f t="shared" si="6"/>
        <v>1120.55</v>
      </c>
      <c r="AF204" s="2" t="s">
        <v>69</v>
      </c>
      <c r="AG204" s="42">
        <f>IFERROR(Table2[[#This Row],[Profit]]/Table2[[#This Row],[Sales Amount]],0)</f>
        <v>0.35986229177572315</v>
      </c>
      <c r="AH204" s="2" t="str">
        <f>TRIM(Table2[[#This Row],[Payment Modee]])</f>
        <v>Cash</v>
      </c>
      <c r="AI204" s="2" t="s">
        <v>26</v>
      </c>
      <c r="AJ204" s="2" t="s">
        <v>27</v>
      </c>
      <c r="AK204" s="2" t="s">
        <v>863</v>
      </c>
      <c r="AL204" s="16" t="str">
        <f>IF(HOUR(Table2[[#This Row],[Order Time]])&lt;12,"Morning",IF(HOUR(Table2[[#This Row],[Order Time]])&lt;17,"Afternoon",IF(HOUR(Table2[[#This Row],[Order Time]])&lt;21,"Evening","Night")))</f>
        <v>Morning</v>
      </c>
      <c r="AM204" s="16" t="s">
        <v>29</v>
      </c>
    </row>
    <row r="205" spans="1:39" x14ac:dyDescent="0.25">
      <c r="A205" s="13" t="s">
        <v>864</v>
      </c>
      <c r="B205" s="4">
        <v>45702</v>
      </c>
      <c r="C205" s="2">
        <f>YEAR(Table2[[#This Row],[Invoice Date]])</f>
        <v>2025</v>
      </c>
      <c r="D205" s="2" t="str">
        <f>TEXT(Table2[[#This Row],[Invoice Date]],"mmm")</f>
        <v>Feb</v>
      </c>
      <c r="E205" s="2" t="str">
        <f>Table2[[#This Row],[Store_ID]]&amp;"-"&amp;Table2[[#This Row],[Year]]&amp;"-"&amp;Table2[[#This Row],[Month]]</f>
        <v>STR004-2025-Feb</v>
      </c>
      <c r="F205" s="2" t="s">
        <v>865</v>
      </c>
      <c r="G205" s="2" t="str">
        <f>_xlfn.XLOOKUP(Table2[[#This Row],[Customer_ID]],Table3[Customer_ID],Table3[Customer Name],"Not Found")</f>
        <v>Bhagya Yadav</v>
      </c>
      <c r="H205" s="2" t="str">
        <f>_xlfn.XLOOKUP(Table2[[#This Row],[Customer_ID]],Table3[Customer_ID],Table3[Gender],"Female")</f>
        <v>Female</v>
      </c>
      <c r="I205" s="2" t="str">
        <f>_xlfn.XLOOKUP(Table2[[#This Row],[Customer_ID]],Table3[Customer_ID],Table3[City],"Missing Memebership")</f>
        <v>Dindigul</v>
      </c>
      <c r="J205" s="2" t="str">
        <f>_xlfn.XLOOKUP(Table2[[#This Row],[Customer_ID]],Table3[Customer_ID],Table3[State],"Karnataka")</f>
        <v>Tamil Nadu</v>
      </c>
      <c r="K205" s="2" t="str">
        <f>_xlfn.XLOOKUP(Table2[[#This Row],[Customer_ID]],Table3[Customer_ID],Table3[Membership],"Regular")</f>
        <v>Gold</v>
      </c>
      <c r="L205" s="2" t="s">
        <v>416</v>
      </c>
      <c r="M205" s="2" t="str">
        <f>_xlfn.XLOOKUP(Table2[[#This Row],[Product_ID]],Table4[Product_ID],Table4[Product_Name],"Not Found")</f>
        <v>GRT Jewellers Sling Bag Olive</v>
      </c>
      <c r="N205" s="2" t="str">
        <f>_xlfn.XLOOKUP(Table2[[#This Row],[Product_ID]],Table4[Product_ID],Table4[Category],"Not Found")</f>
        <v>Handbags</v>
      </c>
      <c r="O205" s="2" t="str">
        <f>_xlfn.XLOOKUP(Table2[[#This Row],[Product_ID]],Table4[Product_ID],Table4[Subcategory],"Not Found")</f>
        <v>Sling Bag</v>
      </c>
      <c r="P205" s="2" t="str">
        <f>_xlfn.XLOOKUP(Table2[[#This Row],[Product_ID]],Table4[Product_ID],Table4[Brand],"Missing Brand")</f>
        <v>GRT Jewellers</v>
      </c>
      <c r="Q205" s="2" t="s">
        <v>91</v>
      </c>
      <c r="R205" s="2" t="str">
        <f>_xlfn.XLOOKUP(Table2[[#This Row],[Store_ID]],Table6[Store_ID],Table6[Store Name],"Not Found")</f>
        <v>TrendMart Kalaburagi Mall Kiosk</v>
      </c>
      <c r="S205" s="2">
        <f>_xlfn.XLOOKUP(Table2[[#This Row],[Store_ID]],Table6[Store_ID],Table6[Monthly Target],"Missing Target")</f>
        <v>800000</v>
      </c>
      <c r="T205" s="2" t="str">
        <f>_xlfn.XLOOKUP(Table2[[#This Row],[Store_ID]],Table6[Store_ID],Table6[Region],"Not Found")</f>
        <v>South Zone 2</v>
      </c>
      <c r="U205" s="2" t="s">
        <v>435</v>
      </c>
      <c r="V205" s="2" t="str">
        <f>_xlfn.XLOOKUP(Table2[[#This Row],[Employee_ID]],Table5[Employee_ID],Table5[Employee Name],"Not Found")</f>
        <v>Gopal Prasad</v>
      </c>
      <c r="W205" s="2">
        <v>3</v>
      </c>
      <c r="X205" s="2">
        <v>3097.39</v>
      </c>
      <c r="Y205" s="2">
        <v>25</v>
      </c>
      <c r="Z205" s="2">
        <v>2323.04</v>
      </c>
      <c r="AA205" s="2">
        <v>12</v>
      </c>
      <c r="AB205" s="2">
        <v>836.3</v>
      </c>
      <c r="AC205" s="2">
        <v>7805.43</v>
      </c>
      <c r="AD205" s="2">
        <v>6102.03</v>
      </c>
      <c r="AE205" s="2">
        <f t="shared" si="6"/>
        <v>867.10000000000059</v>
      </c>
      <c r="AF205" s="2" t="s">
        <v>69</v>
      </c>
      <c r="AG205" s="42">
        <f>IFERROR(Table2[[#This Row],[Profit]]/Table2[[#This Row],[Sales Amount]],0)</f>
        <v>0.11108933140134503</v>
      </c>
      <c r="AH205" s="2" t="str">
        <f>TRIM(Table2[[#This Row],[Payment Modee]])</f>
        <v>Cash</v>
      </c>
      <c r="AI205" s="2" t="s">
        <v>26</v>
      </c>
      <c r="AJ205" s="2" t="s">
        <v>197</v>
      </c>
      <c r="AK205" s="2" t="s">
        <v>278</v>
      </c>
      <c r="AL205" s="16" t="str">
        <f>IF(HOUR(Table2[[#This Row],[Order Time]])&lt;12,"Morning",IF(HOUR(Table2[[#This Row],[Order Time]])&lt;17,"Afternoon",IF(HOUR(Table2[[#This Row],[Order Time]])&lt;21,"Evening","Night")))</f>
        <v>Evening</v>
      </c>
      <c r="AM205" s="16" t="s">
        <v>29</v>
      </c>
    </row>
    <row r="206" spans="1:39" x14ac:dyDescent="0.25">
      <c r="A206" s="13" t="s">
        <v>866</v>
      </c>
      <c r="B206" s="4">
        <v>45453</v>
      </c>
      <c r="C206" s="2">
        <f>YEAR(Table2[[#This Row],[Invoice Date]])</f>
        <v>2024</v>
      </c>
      <c r="D206" s="2" t="str">
        <f>TEXT(Table2[[#This Row],[Invoice Date]],"mmm")</f>
        <v>Jun</v>
      </c>
      <c r="E206" s="2" t="str">
        <f>Table2[[#This Row],[Store_ID]]&amp;"-"&amp;Table2[[#This Row],[Year]]&amp;"-"&amp;Table2[[#This Row],[Month]]</f>
        <v>STR108-2024-Jun</v>
      </c>
      <c r="F206" s="2" t="s">
        <v>867</v>
      </c>
      <c r="G206" s="2" t="str">
        <f>_xlfn.XLOOKUP(Table2[[#This Row],[Customer_ID]],Table3[Customer_ID],Table3[Customer Name],"Not Found")</f>
        <v>Hari Reddy</v>
      </c>
      <c r="H206" s="2" t="str">
        <f>_xlfn.XLOOKUP(Table2[[#This Row],[Customer_ID]],Table3[Customer_ID],Table3[Gender],"Female")</f>
        <v>Male</v>
      </c>
      <c r="I206" s="2" t="str">
        <f>_xlfn.XLOOKUP(Table2[[#This Row],[Customer_ID]],Table3[Customer_ID],Table3[City],"Missing Memebership")</f>
        <v>Kurnool</v>
      </c>
      <c r="J206" s="2" t="str">
        <f>_xlfn.XLOOKUP(Table2[[#This Row],[Customer_ID]],Table3[Customer_ID],Table3[State],"Karnataka")</f>
        <v>Andhra Pradesh</v>
      </c>
      <c r="K206" s="2" t="str">
        <f>_xlfn.XLOOKUP(Table2[[#This Row],[Customer_ID]],Table3[Customer_ID],Table3[Membership],"Regular")</f>
        <v>Gold</v>
      </c>
      <c r="L206" s="2" t="s">
        <v>803</v>
      </c>
      <c r="M206" s="2" t="str">
        <f>_xlfn.XLOOKUP(Table2[[#This Row],[Product_ID]],Table4[Product_ID],Table4[Product_Name],"Not Found")</f>
        <v>GRT Jewellers Sports T-Shirt Cream</v>
      </c>
      <c r="N206" s="2" t="str">
        <f>_xlfn.XLOOKUP(Table2[[#This Row],[Product_ID]],Table4[Product_ID],Table4[Category],"Not Found")</f>
        <v>Sportswear</v>
      </c>
      <c r="O206" s="2" t="str">
        <f>_xlfn.XLOOKUP(Table2[[#This Row],[Product_ID]],Table4[Product_ID],Table4[Subcategory],"Not Found")</f>
        <v>Sports T-Shirt</v>
      </c>
      <c r="P206" s="2" t="str">
        <f>_xlfn.XLOOKUP(Table2[[#This Row],[Product_ID]],Table4[Product_ID],Table4[Brand],"Missing Brand")</f>
        <v>GRT Jewellers</v>
      </c>
      <c r="Q206" s="2" t="s">
        <v>236</v>
      </c>
      <c r="R206" s="2" t="str">
        <f>_xlfn.XLOOKUP(Table2[[#This Row],[Store_ID]],Table6[Store_ID],Table6[Store Name],"Not Found")</f>
        <v>TrendMart Kozhikode High Street</v>
      </c>
      <c r="S206" s="2">
        <f>_xlfn.XLOOKUP(Table2[[#This Row],[Store_ID]],Table6[Store_ID],Table6[Monthly Target],"Missing Target")</f>
        <v>2500000</v>
      </c>
      <c r="T206" s="2" t="str">
        <f>_xlfn.XLOOKUP(Table2[[#This Row],[Store_ID]],Table6[Store_ID],Table6[Region],"Not Found")</f>
        <v>South Zone 1</v>
      </c>
      <c r="U206" s="2" t="s">
        <v>321</v>
      </c>
      <c r="V206" s="2" t="str">
        <f>_xlfn.XLOOKUP(Table2[[#This Row],[Employee_ID]],Table5[Employee_ID],Table5[Employee Name],"Not Found")</f>
        <v>Sunita Ramachandran</v>
      </c>
      <c r="W206" s="2">
        <v>2</v>
      </c>
      <c r="X206" s="2">
        <v>1415.44</v>
      </c>
      <c r="Y206" s="2">
        <v>0</v>
      </c>
      <c r="Z206" s="2">
        <v>0</v>
      </c>
      <c r="AA206" s="2">
        <v>12</v>
      </c>
      <c r="AB206" s="2">
        <v>339.71</v>
      </c>
      <c r="AC206" s="2">
        <v>3170.59</v>
      </c>
      <c r="AD206" s="2">
        <v>2158.94</v>
      </c>
      <c r="AE206" s="2">
        <f t="shared" si="6"/>
        <v>671.94</v>
      </c>
      <c r="AF206" s="2" t="s">
        <v>119</v>
      </c>
      <c r="AG206" s="42">
        <f>IFERROR(Table2[[#This Row],[Profit]]/Table2[[#This Row],[Sales Amount]],0)</f>
        <v>0.21192901005806491</v>
      </c>
      <c r="AH206" s="2" t="str">
        <f>TRIM(Table2[[#This Row],[Payment Modee]])</f>
        <v>Net Banking</v>
      </c>
      <c r="AI206" s="2" t="s">
        <v>26</v>
      </c>
      <c r="AJ206" s="2" t="s">
        <v>27</v>
      </c>
      <c r="AK206" s="2" t="s">
        <v>387</v>
      </c>
      <c r="AL206" s="16" t="str">
        <f>IF(HOUR(Table2[[#This Row],[Order Time]])&lt;12,"Morning",IF(HOUR(Table2[[#This Row],[Order Time]])&lt;17,"Afternoon",IF(HOUR(Table2[[#This Row],[Order Time]])&lt;21,"Evening","Night")))</f>
        <v>Night</v>
      </c>
      <c r="AM206" s="16" t="s">
        <v>29</v>
      </c>
    </row>
    <row r="207" spans="1:39" x14ac:dyDescent="0.25">
      <c r="A207" s="13" t="s">
        <v>868</v>
      </c>
      <c r="B207" s="4">
        <v>45729</v>
      </c>
      <c r="C207" s="2">
        <f>YEAR(Table2[[#This Row],[Invoice Date]])</f>
        <v>2025</v>
      </c>
      <c r="D207" s="2" t="str">
        <f>TEXT(Table2[[#This Row],[Invoice Date]],"mmm")</f>
        <v>Mar</v>
      </c>
      <c r="E207" s="2" t="str">
        <f>Table2[[#This Row],[Store_ID]]&amp;"-"&amp;Table2[[#This Row],[Year]]&amp;"-"&amp;Table2[[#This Row],[Month]]</f>
        <v>STR020-2025-Mar</v>
      </c>
      <c r="F207" s="2" t="s">
        <v>535</v>
      </c>
      <c r="G207" s="2" t="str">
        <f>_xlfn.XLOOKUP(Table2[[#This Row],[Customer_ID]],Table3[Customer_ID],Table3[Customer Name],"Not Found")</f>
        <v>Deepak Iyengar</v>
      </c>
      <c r="H207" s="2" t="str">
        <f>_xlfn.XLOOKUP(Table2[[#This Row],[Customer_ID]],Table3[Customer_ID],Table3[Gender],"Female")</f>
        <v>Male</v>
      </c>
      <c r="I207" s="2" t="str">
        <f>_xlfn.XLOOKUP(Table2[[#This Row],[Customer_ID]],Table3[Customer_ID],Table3[City],"Missing Memebership")</f>
        <v>Thrissur</v>
      </c>
      <c r="J207" s="2" t="str">
        <f>_xlfn.XLOOKUP(Table2[[#This Row],[Customer_ID]],Table3[Customer_ID],Table3[State],"Karnataka")</f>
        <v>Kerala</v>
      </c>
      <c r="K207" s="2" t="str">
        <f>_xlfn.XLOOKUP(Table2[[#This Row],[Customer_ID]],Table3[Customer_ID],Table3[Membership],"Regular")</f>
        <v>Silver</v>
      </c>
      <c r="L207" s="2" t="s">
        <v>492</v>
      </c>
      <c r="M207" s="2" t="str">
        <f>_xlfn.XLOOKUP(Table2[[#This Row],[Product_ID]],Table4[Product_ID],Table4[Product_Name],"Not Found")</f>
        <v>Fossil Sports T-Shirt Olive</v>
      </c>
      <c r="N207" s="2" t="str">
        <f>_xlfn.XLOOKUP(Table2[[#This Row],[Product_ID]],Table4[Product_ID],Table4[Category],"Not Found")</f>
        <v>Sportswear</v>
      </c>
      <c r="O207" s="2" t="str">
        <f>_xlfn.XLOOKUP(Table2[[#This Row],[Product_ID]],Table4[Product_ID],Table4[Subcategory],"Not Found")</f>
        <v>Sports T-Shirt</v>
      </c>
      <c r="P207" s="2" t="str">
        <f>_xlfn.XLOOKUP(Table2[[#This Row],[Product_ID]],Table4[Product_ID],Table4[Brand],"Missing Brand")</f>
        <v>Fossil</v>
      </c>
      <c r="Q207" s="2" t="s">
        <v>687</v>
      </c>
      <c r="R207" s="2" t="str">
        <f>_xlfn.XLOOKUP(Table2[[#This Row],[Store_ID]],Table6[Store_ID],Table6[Store Name],"Not Found")</f>
        <v>TrendMart Guntur Standard</v>
      </c>
      <c r="S207" s="2">
        <f>_xlfn.XLOOKUP(Table2[[#This Row],[Store_ID]],Table6[Store_ID],Table6[Monthly Target],"Missing Target")</f>
        <v>2000000</v>
      </c>
      <c r="T207" s="2" t="str">
        <f>_xlfn.XLOOKUP(Table2[[#This Row],[Store_ID]],Table6[Store_ID],Table6[Region],"Not Found")</f>
        <v>South Zone 3</v>
      </c>
      <c r="U207" s="2" t="s">
        <v>113</v>
      </c>
      <c r="V207" s="2" t="str">
        <f>_xlfn.XLOOKUP(Table2[[#This Row],[Employee_ID]],Table5[Employee_ID],Table5[Employee Name],"Not Found")</f>
        <v>Eswar Prasad</v>
      </c>
      <c r="W207" s="2">
        <v>4</v>
      </c>
      <c r="X207" s="2">
        <v>1619.8</v>
      </c>
      <c r="Y207" s="2">
        <v>5</v>
      </c>
      <c r="Z207" s="2">
        <v>323.95999999999998</v>
      </c>
      <c r="AA207" s="2">
        <v>12</v>
      </c>
      <c r="AB207" s="2">
        <v>738.63</v>
      </c>
      <c r="AC207" s="2">
        <v>6893.87</v>
      </c>
      <c r="AD207" s="2">
        <v>4019.76</v>
      </c>
      <c r="AE207" s="2">
        <f t="shared" si="6"/>
        <v>2135.4799999999996</v>
      </c>
      <c r="AF207" s="2" t="s">
        <v>69</v>
      </c>
      <c r="AG207" s="42">
        <f>IFERROR(Table2[[#This Row],[Profit]]/Table2[[#This Row],[Sales Amount]],0)</f>
        <v>0.3097650521405248</v>
      </c>
      <c r="AH207" s="2" t="str">
        <f>TRIM(Table2[[#This Row],[Payment Modee]])</f>
        <v>Cash</v>
      </c>
      <c r="AI207" s="2" t="s">
        <v>26</v>
      </c>
      <c r="AJ207" s="2" t="s">
        <v>27</v>
      </c>
      <c r="AK207" s="2" t="s">
        <v>721</v>
      </c>
      <c r="AL207" s="16" t="str">
        <f>IF(HOUR(Table2[[#This Row],[Order Time]])&lt;12,"Morning",IF(HOUR(Table2[[#This Row],[Order Time]])&lt;17,"Afternoon",IF(HOUR(Table2[[#This Row],[Order Time]])&lt;21,"Evening","Night")))</f>
        <v>Afternoon</v>
      </c>
      <c r="AM207" s="16" t="s">
        <v>29</v>
      </c>
    </row>
    <row r="208" spans="1:39" x14ac:dyDescent="0.25">
      <c r="A208" s="13" t="s">
        <v>869</v>
      </c>
      <c r="B208" s="4">
        <v>45425</v>
      </c>
      <c r="C208" s="2">
        <f>YEAR(Table2[[#This Row],[Invoice Date]])</f>
        <v>2024</v>
      </c>
      <c r="D208" s="2" t="str">
        <f>TEXT(Table2[[#This Row],[Invoice Date]],"mmm")</f>
        <v>May</v>
      </c>
      <c r="E208" s="2" t="str">
        <f>Table2[[#This Row],[Store_ID]]&amp;"-"&amp;Table2[[#This Row],[Year]]&amp;"-"&amp;Table2[[#This Row],[Month]]</f>
        <v>STR060-2024-May</v>
      </c>
      <c r="F208" s="2" t="s">
        <v>729</v>
      </c>
      <c r="G208" s="2" t="str">
        <f>_xlfn.XLOOKUP(Table2[[#This Row],[Customer_ID]],Table3[Customer_ID],Table3[Customer Name],"Not Found")</f>
        <v>Anjali Nair</v>
      </c>
      <c r="H208" s="2" t="str">
        <f>_xlfn.XLOOKUP(Table2[[#This Row],[Customer_ID]],Table3[Customer_ID],Table3[Gender],"Female")</f>
        <v>Female</v>
      </c>
      <c r="I208" s="2" t="str">
        <f>_xlfn.XLOOKUP(Table2[[#This Row],[Customer_ID]],Table3[Customer_ID],Table3[City],"Missing Memebership")</f>
        <v>Thoothukudi</v>
      </c>
      <c r="J208" s="2" t="str">
        <f>_xlfn.XLOOKUP(Table2[[#This Row],[Customer_ID]],Table3[Customer_ID],Table3[State],"Karnataka")</f>
        <v>Tamil Nadu</v>
      </c>
      <c r="K208" s="2" t="str">
        <f>_xlfn.XLOOKUP(Table2[[#This Row],[Customer_ID]],Table3[Customer_ID],Table3[Membership],"Regular")</f>
        <v>Platinum</v>
      </c>
      <c r="L208" s="2" t="s">
        <v>145</v>
      </c>
      <c r="M208" s="2" t="str">
        <f>_xlfn.XLOOKUP(Table2[[#This Row],[Product_ID]],Table4[Product_ID],Table4[Product_Name],"Not Found")</f>
        <v>Woodland Straight Kurti White</v>
      </c>
      <c r="N208" s="2" t="str">
        <f>_xlfn.XLOOKUP(Table2[[#This Row],[Product_ID]],Table4[Product_ID],Table4[Category],"Not Found")</f>
        <v>Women Kurtis</v>
      </c>
      <c r="O208" s="2" t="str">
        <f>_xlfn.XLOOKUP(Table2[[#This Row],[Product_ID]],Table4[Product_ID],Table4[Subcategory],"Not Found")</f>
        <v>Straight Kurti</v>
      </c>
      <c r="P208" s="2" t="str">
        <f>_xlfn.XLOOKUP(Table2[[#This Row],[Product_ID]],Table4[Product_ID],Table4[Brand],"Missing Brand")</f>
        <v>Woodland</v>
      </c>
      <c r="Q208" s="2" t="s">
        <v>316</v>
      </c>
      <c r="R208" s="2" t="str">
        <f>_xlfn.XLOOKUP(Table2[[#This Row],[Store_ID]],Table6[Store_ID],Table6[Store Name],"Not Found")</f>
        <v>TrendMart Tirunelveli Flagship</v>
      </c>
      <c r="S208" s="2">
        <f>_xlfn.XLOOKUP(Table2[[#This Row],[Store_ID]],Table6[Store_ID],Table6[Monthly Target],"Missing Target")</f>
        <v>1000000</v>
      </c>
      <c r="T208" s="2" t="str">
        <f>_xlfn.XLOOKUP(Table2[[#This Row],[Store_ID]],Table6[Store_ID],Table6[Region],"Not Found")</f>
        <v>South Zone 1</v>
      </c>
      <c r="U208" s="2" t="s">
        <v>81</v>
      </c>
      <c r="V208" s="2" t="str">
        <f>_xlfn.XLOOKUP(Table2[[#This Row],[Employee_ID]],Table5[Employee_ID],Table5[Employee Name],"Not Found")</f>
        <v>Charulatha Kumar</v>
      </c>
      <c r="W208" s="2">
        <v>1</v>
      </c>
      <c r="X208" s="2">
        <v>1216.52</v>
      </c>
      <c r="Y208" s="2">
        <v>5</v>
      </c>
      <c r="Z208" s="2">
        <v>60.83</v>
      </c>
      <c r="AA208" s="2">
        <v>12</v>
      </c>
      <c r="AB208" s="2">
        <v>138.68</v>
      </c>
      <c r="AC208" s="2">
        <v>1294.3699999999999</v>
      </c>
      <c r="AD208" s="2">
        <v>844.65</v>
      </c>
      <c r="AE208" s="2">
        <f t="shared" si="6"/>
        <v>311.03999999999991</v>
      </c>
      <c r="AF208" s="2" t="s">
        <v>56</v>
      </c>
      <c r="AG208" s="42">
        <f>IFERROR(Table2[[#This Row],[Profit]]/Table2[[#This Row],[Sales Amount]],0)</f>
        <v>0.24030223197385595</v>
      </c>
      <c r="AH208" s="2" t="str">
        <f>TRIM(Table2[[#This Row],[Payment Modee]])</f>
        <v>Credit Card</v>
      </c>
      <c r="AI208" s="2" t="s">
        <v>36</v>
      </c>
      <c r="AJ208" s="2" t="s">
        <v>27</v>
      </c>
      <c r="AK208" s="2" t="s">
        <v>870</v>
      </c>
      <c r="AL208" s="16" t="str">
        <f>IF(HOUR(Table2[[#This Row],[Order Time]])&lt;12,"Morning",IF(HOUR(Table2[[#This Row],[Order Time]])&lt;17,"Afternoon",IF(HOUR(Table2[[#This Row],[Order Time]])&lt;21,"Evening","Night")))</f>
        <v>Morning</v>
      </c>
      <c r="AM208" s="16" t="s">
        <v>29</v>
      </c>
    </row>
    <row r="209" spans="1:39" x14ac:dyDescent="0.25">
      <c r="A209" s="13" t="s">
        <v>871</v>
      </c>
      <c r="B209" s="4">
        <v>45652</v>
      </c>
      <c r="C209" s="2">
        <f>YEAR(Table2[[#This Row],[Invoice Date]])</f>
        <v>2024</v>
      </c>
      <c r="D209" s="2" t="str">
        <f>TEXT(Table2[[#This Row],[Invoice Date]],"mmm")</f>
        <v>Dec</v>
      </c>
      <c r="E209" s="2" t="str">
        <f>Table2[[#This Row],[Store_ID]]&amp;"-"&amp;Table2[[#This Row],[Year]]&amp;"-"&amp;Table2[[#This Row],[Month]]</f>
        <v>STR071-2024-Dec</v>
      </c>
      <c r="F209" s="2" t="s">
        <v>872</v>
      </c>
      <c r="G209" s="2" t="str">
        <f>_xlfn.XLOOKUP(Table2[[#This Row],[Customer_ID]],Table3[Customer_ID],Table3[Customer Name],"Not Found")</f>
        <v>Janani Murthy</v>
      </c>
      <c r="H209" s="2" t="str">
        <f>_xlfn.XLOOKUP(Table2[[#This Row],[Customer_ID]],Table3[Customer_ID],Table3[Gender],"Female")</f>
        <v>Female</v>
      </c>
      <c r="I209" s="2" t="str">
        <f>_xlfn.XLOOKUP(Table2[[#This Row],[Customer_ID]],Table3[Customer_ID],Table3[City],"Missing Memebership")</f>
        <v>Nizamabad</v>
      </c>
      <c r="J209" s="2" t="str">
        <f>_xlfn.XLOOKUP(Table2[[#This Row],[Customer_ID]],Table3[Customer_ID],Table3[State],"Karnataka")</f>
        <v>Telangana</v>
      </c>
      <c r="K209" s="2" t="str">
        <f>_xlfn.XLOOKUP(Table2[[#This Row],[Customer_ID]],Table3[Customer_ID],Table3[Membership],"Regular")</f>
        <v>Regular</v>
      </c>
      <c r="L209" s="2" t="s">
        <v>416</v>
      </c>
      <c r="M209" s="2" t="str">
        <f>_xlfn.XLOOKUP(Table2[[#This Row],[Product_ID]],Table4[Product_ID],Table4[Product_Name],"Not Found")</f>
        <v>GRT Jewellers Sling Bag Olive</v>
      </c>
      <c r="N209" s="2" t="str">
        <f>_xlfn.XLOOKUP(Table2[[#This Row],[Product_ID]],Table4[Product_ID],Table4[Category],"Not Found")</f>
        <v>Handbags</v>
      </c>
      <c r="O209" s="2" t="str">
        <f>_xlfn.XLOOKUP(Table2[[#This Row],[Product_ID]],Table4[Product_ID],Table4[Subcategory],"Not Found")</f>
        <v>Sling Bag</v>
      </c>
      <c r="P209" s="2" t="str">
        <f>_xlfn.XLOOKUP(Table2[[#This Row],[Product_ID]],Table4[Product_ID],Table4[Brand],"Missing Brand")</f>
        <v>GRT Jewellers</v>
      </c>
      <c r="Q209" s="2" t="s">
        <v>288</v>
      </c>
      <c r="R209" s="2" t="str">
        <f>_xlfn.XLOOKUP(Table2[[#This Row],[Store_ID]],Table6[Store_ID],Table6[Store Name],"Not Found")</f>
        <v>TrendMart Kannur Standard</v>
      </c>
      <c r="S209" s="2">
        <f>_xlfn.XLOOKUP(Table2[[#This Row],[Store_ID]],Table6[Store_ID],Table6[Monthly Target],"Missing Target")</f>
        <v>2000000</v>
      </c>
      <c r="T209" s="2" t="str">
        <f>_xlfn.XLOOKUP(Table2[[#This Row],[Store_ID]],Table6[Store_ID],Table6[Region],"Not Found")</f>
        <v>South Zone 1</v>
      </c>
      <c r="U209" s="2" t="s">
        <v>220</v>
      </c>
      <c r="V209" s="2" t="str">
        <f>_xlfn.XLOOKUP(Table2[[#This Row],[Employee_ID]],Table5[Employee_ID],Table5[Employee Name],"Not Found")</f>
        <v>Vasanthi Kamath</v>
      </c>
      <c r="W209" s="2">
        <v>3</v>
      </c>
      <c r="X209" s="2">
        <v>3007.58</v>
      </c>
      <c r="Y209" s="2">
        <v>25</v>
      </c>
      <c r="Z209" s="2">
        <v>2255.6799999999998</v>
      </c>
      <c r="AA209" s="2">
        <v>12</v>
      </c>
      <c r="AB209" s="2">
        <v>812.05</v>
      </c>
      <c r="AC209" s="2">
        <v>7579.11</v>
      </c>
      <c r="AD209" s="2">
        <v>6102.03</v>
      </c>
      <c r="AE209" s="2">
        <f t="shared" ref="AE209:AE272" si="7">(AC209-AD209-AB209)</f>
        <v>665.03</v>
      </c>
      <c r="AF209" s="2" t="s">
        <v>69</v>
      </c>
      <c r="AG209" s="42">
        <f>IFERROR(Table2[[#This Row],[Profit]]/Table2[[#This Row],[Sales Amount]],0)</f>
        <v>8.7745131024618991E-2</v>
      </c>
      <c r="AH209" s="2" t="str">
        <f>TRIM(Table2[[#This Row],[Payment Modee]])</f>
        <v>Cash</v>
      </c>
      <c r="AI209" s="2" t="s">
        <v>26</v>
      </c>
      <c r="AJ209" s="2" t="s">
        <v>197</v>
      </c>
      <c r="AK209" s="2" t="s">
        <v>873</v>
      </c>
      <c r="AL209" s="16" t="str">
        <f>IF(HOUR(Table2[[#This Row],[Order Time]])&lt;12,"Morning",IF(HOUR(Table2[[#This Row],[Order Time]])&lt;17,"Afternoon",IF(HOUR(Table2[[#This Row],[Order Time]])&lt;21,"Evening","Night")))</f>
        <v>Evening</v>
      </c>
      <c r="AM209" s="16" t="s">
        <v>29</v>
      </c>
    </row>
    <row r="210" spans="1:39" x14ac:dyDescent="0.25">
      <c r="A210" s="13" t="s">
        <v>874</v>
      </c>
      <c r="B210" s="4">
        <v>45711</v>
      </c>
      <c r="C210" s="2">
        <f>YEAR(Table2[[#This Row],[Invoice Date]])</f>
        <v>2025</v>
      </c>
      <c r="D210" s="2" t="str">
        <f>TEXT(Table2[[#This Row],[Invoice Date]],"mmm")</f>
        <v>Feb</v>
      </c>
      <c r="E210" s="2" t="str">
        <f>Table2[[#This Row],[Store_ID]]&amp;"-"&amp;Table2[[#This Row],[Year]]&amp;"-"&amp;Table2[[#This Row],[Month]]</f>
        <v>STR102-2025-Feb</v>
      </c>
      <c r="F210" s="2" t="s">
        <v>875</v>
      </c>
      <c r="G210" s="2" t="str">
        <f>_xlfn.XLOOKUP(Table2[[#This Row],[Customer_ID]],Table3[Customer_ID],Table3[Customer Name],"Not Found")</f>
        <v>Balaji Nair</v>
      </c>
      <c r="H210" s="2" t="str">
        <f>_xlfn.XLOOKUP(Table2[[#This Row],[Customer_ID]],Table3[Customer_ID],Table3[Gender],"Female")</f>
        <v>Male</v>
      </c>
      <c r="I210" s="2" t="str">
        <f>_xlfn.XLOOKUP(Table2[[#This Row],[Customer_ID]],Table3[Customer_ID],Table3[City],"Missing Memebership")</f>
        <v>Vijayawada</v>
      </c>
      <c r="J210" s="2" t="str">
        <f>_xlfn.XLOOKUP(Table2[[#This Row],[Customer_ID]],Table3[Customer_ID],Table3[State],"Karnataka")</f>
        <v>Andhra Pradesh</v>
      </c>
      <c r="K210" s="2" t="str">
        <f>_xlfn.XLOOKUP(Table2[[#This Row],[Customer_ID]],Table3[Customer_ID],Table3[Membership],"Regular")</f>
        <v>Gold</v>
      </c>
      <c r="L210" s="2" t="s">
        <v>252</v>
      </c>
      <c r="M210" s="2" t="str">
        <f>_xlfn.XLOOKUP(Table2[[#This Row],[Product_ID]],Table4[Product_ID],Table4[Product_Name],"Not Found")</f>
        <v>Aurelia Necklace Grey</v>
      </c>
      <c r="N210" s="2" t="str">
        <f>_xlfn.XLOOKUP(Table2[[#This Row],[Product_ID]],Table4[Product_ID],Table4[Category],"Not Found")</f>
        <v>Jewellery</v>
      </c>
      <c r="O210" s="2" t="str">
        <f>_xlfn.XLOOKUP(Table2[[#This Row],[Product_ID]],Table4[Product_ID],Table4[Subcategory],"Not Found")</f>
        <v>Necklace</v>
      </c>
      <c r="P210" s="2" t="str">
        <f>_xlfn.XLOOKUP(Table2[[#This Row],[Product_ID]],Table4[Product_ID],Table4[Brand],"Missing Brand")</f>
        <v>Aurelia</v>
      </c>
      <c r="Q210" s="2" t="s">
        <v>33</v>
      </c>
      <c r="R210" s="2" t="str">
        <f>_xlfn.XLOOKUP(Table2[[#This Row],[Store_ID]],Table6[Store_ID],Table6[Store Name],"Not Found")</f>
        <v>TrendMart Tirunelveli High Street</v>
      </c>
      <c r="S210" s="2">
        <f>_xlfn.XLOOKUP(Table2[[#This Row],[Store_ID]],Table6[Store_ID],Table6[Monthly Target],"Missing Target")</f>
        <v>1000000</v>
      </c>
      <c r="T210" s="2" t="str">
        <f>_xlfn.XLOOKUP(Table2[[#This Row],[Store_ID]],Table6[Store_ID],Table6[Region],"Not Found")</f>
        <v>South Zone 1</v>
      </c>
      <c r="U210" s="2" t="s">
        <v>49</v>
      </c>
      <c r="V210" s="2" t="str">
        <f>_xlfn.XLOOKUP(Table2[[#This Row],[Employee_ID]],Table5[Employee_ID],Table5[Employee Name],"Not Found")</f>
        <v>Jyothi Prasad</v>
      </c>
      <c r="W210" s="2">
        <v>2</v>
      </c>
      <c r="X210" s="2">
        <v>814.68</v>
      </c>
      <c r="Y210" s="2">
        <v>0</v>
      </c>
      <c r="Z210" s="2">
        <v>0</v>
      </c>
      <c r="AA210" s="2">
        <v>3</v>
      </c>
      <c r="AB210" s="2">
        <v>48.88</v>
      </c>
      <c r="AC210" s="2">
        <v>1678.24</v>
      </c>
      <c r="AD210" s="2">
        <v>1113.98</v>
      </c>
      <c r="AE210" s="2">
        <f t="shared" si="7"/>
        <v>515.38</v>
      </c>
      <c r="AF210" s="2" t="s">
        <v>25</v>
      </c>
      <c r="AG210" s="42">
        <f>IFERROR(Table2[[#This Row],[Profit]]/Table2[[#This Row],[Sales Amount]],0)</f>
        <v>0.30709552864906092</v>
      </c>
      <c r="AH210" s="2" t="str">
        <f>TRIM(Table2[[#This Row],[Payment Modee]])</f>
        <v>UPI</v>
      </c>
      <c r="AI210" s="2" t="s">
        <v>26</v>
      </c>
      <c r="AJ210" s="2" t="s">
        <v>27</v>
      </c>
      <c r="AK210" s="2" t="s">
        <v>876</v>
      </c>
      <c r="AL210" s="16" t="str">
        <f>IF(HOUR(Table2[[#This Row],[Order Time]])&lt;12,"Morning",IF(HOUR(Table2[[#This Row],[Order Time]])&lt;17,"Afternoon",IF(HOUR(Table2[[#This Row],[Order Time]])&lt;21,"Evening","Night")))</f>
        <v>Morning</v>
      </c>
      <c r="AM210" s="16" t="s">
        <v>38</v>
      </c>
    </row>
    <row r="211" spans="1:39" x14ac:dyDescent="0.25">
      <c r="A211" s="13" t="s">
        <v>877</v>
      </c>
      <c r="B211" s="4">
        <v>45645</v>
      </c>
      <c r="C211" s="2">
        <f>YEAR(Table2[[#This Row],[Invoice Date]])</f>
        <v>2024</v>
      </c>
      <c r="D211" s="2" t="str">
        <f>TEXT(Table2[[#This Row],[Invoice Date]],"mmm")</f>
        <v>Dec</v>
      </c>
      <c r="E211" s="2" t="str">
        <f>Table2[[#This Row],[Store_ID]]&amp;"-"&amp;Table2[[#This Row],[Year]]&amp;"-"&amp;Table2[[#This Row],[Month]]</f>
        <v>STR001-2024-Dec</v>
      </c>
      <c r="F211" s="2" t="s">
        <v>878</v>
      </c>
      <c r="G211" s="2" t="str">
        <f>_xlfn.XLOOKUP(Table2[[#This Row],[Customer_ID]],Table3[Customer_ID],Table3[Customer Name],"Not Found")</f>
        <v>Lavanya Hegde</v>
      </c>
      <c r="H211" s="2" t="str">
        <f>_xlfn.XLOOKUP(Table2[[#This Row],[Customer_ID]],Table3[Customer_ID],Table3[Gender],"Female")</f>
        <v>Female</v>
      </c>
      <c r="I211" s="2" t="str">
        <f>_xlfn.XLOOKUP(Table2[[#This Row],[Customer_ID]],Table3[Customer_ID],Table3[City],"Missing Memebership")</f>
        <v>Visakhapatnam</v>
      </c>
      <c r="J211" s="2" t="str">
        <f>_xlfn.XLOOKUP(Table2[[#This Row],[Customer_ID]],Table3[Customer_ID],Table3[State],"Karnataka")</f>
        <v>Andhra Pradesh</v>
      </c>
      <c r="K211" s="2" t="str">
        <f>_xlfn.XLOOKUP(Table2[[#This Row],[Customer_ID]],Table3[Customer_ID],Table3[Membership],"Regular")</f>
        <v>Regular</v>
      </c>
      <c r="L211" s="2" t="s">
        <v>301</v>
      </c>
      <c r="M211" s="2" t="str">
        <f>_xlfn.XLOOKUP(Table2[[#This Row],[Product_ID]],Table4[Product_ID],Table4[Product_Name],"Not Found")</f>
        <v>Killer Jeans Skinny Fit Mustard</v>
      </c>
      <c r="N211" s="2" t="str">
        <f>_xlfn.XLOOKUP(Table2[[#This Row],[Product_ID]],Table4[Product_ID],Table4[Category],"Not Found")</f>
        <v>Women Jeans</v>
      </c>
      <c r="O211" s="2" t="str">
        <f>_xlfn.XLOOKUP(Table2[[#This Row],[Product_ID]],Table4[Product_ID],Table4[Subcategory],"Not Found")</f>
        <v>Skinny Fit</v>
      </c>
      <c r="P211" s="2" t="str">
        <f>_xlfn.XLOOKUP(Table2[[#This Row],[Product_ID]],Table4[Product_ID],Table4[Brand],"Missing Brand")</f>
        <v>Killer Jeans</v>
      </c>
      <c r="Q211" s="2" t="s">
        <v>409</v>
      </c>
      <c r="R211" s="2" t="str">
        <f>_xlfn.XLOOKUP(Table2[[#This Row],[Store_ID]],Table6[Store_ID],Table6[Store Name],"Not Found")</f>
        <v>TrendMart Kollam Standard</v>
      </c>
      <c r="S211" s="2">
        <f>_xlfn.XLOOKUP(Table2[[#This Row],[Store_ID]],Table6[Store_ID],Table6[Monthly Target],"Missing Target")</f>
        <v>2500000</v>
      </c>
      <c r="T211" s="2" t="str">
        <f>_xlfn.XLOOKUP(Table2[[#This Row],[Store_ID]],Table6[Store_ID],Table6[Region],"Not Found")</f>
        <v>South Zone 1</v>
      </c>
      <c r="U211" s="2" t="s">
        <v>482</v>
      </c>
      <c r="V211" s="2" t="str">
        <f>_xlfn.XLOOKUP(Table2[[#This Row],[Employee_ID]],Table5[Employee_ID],Table5[Employee Name],"Not Found")</f>
        <v>Swathi Achari</v>
      </c>
      <c r="W211" s="2">
        <v>1</v>
      </c>
      <c r="X211" s="2">
        <v>1560.74</v>
      </c>
      <c r="Y211" s="2">
        <v>10</v>
      </c>
      <c r="Z211" s="2">
        <v>156.07</v>
      </c>
      <c r="AA211" s="2">
        <v>12</v>
      </c>
      <c r="AB211" s="2">
        <v>168.56</v>
      </c>
      <c r="AC211" s="2">
        <v>1573.23</v>
      </c>
      <c r="AD211" s="2">
        <v>1047.48</v>
      </c>
      <c r="AE211" s="2">
        <f t="shared" si="7"/>
        <v>357.19</v>
      </c>
      <c r="AF211" s="2" t="s">
        <v>35</v>
      </c>
      <c r="AG211" s="42">
        <f>IFERROR(Table2[[#This Row],[Profit]]/Table2[[#This Row],[Sales Amount]],0)</f>
        <v>0.22704245405948273</v>
      </c>
      <c r="AH211" s="2" t="str">
        <f>TRIM(Table2[[#This Row],[Payment Modee]])</f>
        <v>Debit Card</v>
      </c>
      <c r="AI211" s="2" t="s">
        <v>36</v>
      </c>
      <c r="AJ211" s="2" t="s">
        <v>27</v>
      </c>
      <c r="AK211" s="2" t="s">
        <v>879</v>
      </c>
      <c r="AL211" s="16" t="str">
        <f>IF(HOUR(Table2[[#This Row],[Order Time]])&lt;12,"Morning",IF(HOUR(Table2[[#This Row],[Order Time]])&lt;17,"Afternoon",IF(HOUR(Table2[[#This Row],[Order Time]])&lt;21,"Evening","Night")))</f>
        <v>Morning</v>
      </c>
      <c r="AM211" s="16" t="s">
        <v>29</v>
      </c>
    </row>
    <row r="212" spans="1:39" x14ac:dyDescent="0.25">
      <c r="A212" s="13" t="s">
        <v>880</v>
      </c>
      <c r="B212" s="4">
        <v>45741</v>
      </c>
      <c r="C212" s="2">
        <f>YEAR(Table2[[#This Row],[Invoice Date]])</f>
        <v>2025</v>
      </c>
      <c r="D212" s="2" t="str">
        <f>TEXT(Table2[[#This Row],[Invoice Date]],"mmm")</f>
        <v>Mar</v>
      </c>
      <c r="E212" s="2" t="str">
        <f>Table2[[#This Row],[Store_ID]]&amp;"-"&amp;Table2[[#This Row],[Year]]&amp;"-"&amp;Table2[[#This Row],[Month]]</f>
        <v>STR028-2025-Mar</v>
      </c>
      <c r="F212" s="2" t="s">
        <v>881</v>
      </c>
      <c r="G212" s="2" t="str">
        <f>_xlfn.XLOOKUP(Table2[[#This Row],[Customer_ID]],Table3[Customer_ID],Table3[Customer Name],"Not Found")</f>
        <v>Sowmya Ramachandran</v>
      </c>
      <c r="H212" s="2" t="str">
        <f>_xlfn.XLOOKUP(Table2[[#This Row],[Customer_ID]],Table3[Customer_ID],Table3[Gender],"Female")</f>
        <v>Female</v>
      </c>
      <c r="I212" s="2" t="str">
        <f>_xlfn.XLOOKUP(Table2[[#This Row],[Customer_ID]],Table3[Customer_ID],Table3[City],"Missing Memebership")</f>
        <v>Bengaluru</v>
      </c>
      <c r="J212" s="2" t="str">
        <f>_xlfn.XLOOKUP(Table2[[#This Row],[Customer_ID]],Table3[Customer_ID],Table3[State],"Karnataka")</f>
        <v>Karnataka</v>
      </c>
      <c r="K212" s="2" t="str">
        <f>_xlfn.XLOOKUP(Table2[[#This Row],[Customer_ID]],Table3[Customer_ID],Table3[Membership],"Regular")</f>
        <v>Silver</v>
      </c>
      <c r="L212" s="2" t="s">
        <v>394</v>
      </c>
      <c r="M212" s="2" t="str">
        <f>_xlfn.XLOOKUP(Table2[[#This Row],[Product_ID]],Table4[Product_ID],Table4[Product_Name],"Not Found")</f>
        <v>Liberty Sports T-Shirt Peach</v>
      </c>
      <c r="N212" s="2" t="str">
        <f>_xlfn.XLOOKUP(Table2[[#This Row],[Product_ID]],Table4[Product_ID],Table4[Category],"Not Found")</f>
        <v>Sportswear</v>
      </c>
      <c r="O212" s="2" t="str">
        <f>_xlfn.XLOOKUP(Table2[[#This Row],[Product_ID]],Table4[Product_ID],Table4[Subcategory],"Not Found")</f>
        <v>Sports T-Shirt</v>
      </c>
      <c r="P212" s="2" t="str">
        <f>_xlfn.XLOOKUP(Table2[[#This Row],[Product_ID]],Table4[Product_ID],Table4[Brand],"Missing Brand")</f>
        <v>Liberty</v>
      </c>
      <c r="Q212" s="2" t="s">
        <v>737</v>
      </c>
      <c r="R212" s="2" t="str">
        <f>_xlfn.XLOOKUP(Table2[[#This Row],[Store_ID]],Table6[Store_ID],Table6[Store Name],"Not Found")</f>
        <v>TrendMart Shivamogga Standard</v>
      </c>
      <c r="S212" s="2">
        <f>_xlfn.XLOOKUP(Table2[[#This Row],[Store_ID]],Table6[Store_ID],Table6[Monthly Target],"Missing Target")</f>
        <v>2500000</v>
      </c>
      <c r="T212" s="2" t="str">
        <f>_xlfn.XLOOKUP(Table2[[#This Row],[Store_ID]],Table6[Store_ID],Table6[Region],"Not Found")</f>
        <v>South Zone 2</v>
      </c>
      <c r="U212" s="2" t="s">
        <v>192</v>
      </c>
      <c r="V212" s="2" t="str">
        <f>_xlfn.XLOOKUP(Table2[[#This Row],[Employee_ID]],Table5[Employee_ID],Table5[Employee Name],"Not Found")</f>
        <v>Hari Nair</v>
      </c>
      <c r="W212" s="2">
        <v>1</v>
      </c>
      <c r="X212" s="2">
        <v>1202.28</v>
      </c>
      <c r="Y212" s="2">
        <v>0</v>
      </c>
      <c r="Z212" s="2">
        <v>0</v>
      </c>
      <c r="AA212" s="2">
        <v>12</v>
      </c>
      <c r="AB212" s="2">
        <v>144.27000000000001</v>
      </c>
      <c r="AC212" s="2">
        <v>1346.55</v>
      </c>
      <c r="AD212" s="2">
        <v>914.72</v>
      </c>
      <c r="AE212" s="2">
        <f t="shared" si="7"/>
        <v>287.55999999999995</v>
      </c>
      <c r="AF212" s="2" t="s">
        <v>119</v>
      </c>
      <c r="AG212" s="42">
        <f>IFERROR(Table2[[#This Row],[Profit]]/Table2[[#This Row],[Sales Amount]],0)</f>
        <v>0.21355315435743191</v>
      </c>
      <c r="AH212" s="2" t="str">
        <f>TRIM(Table2[[#This Row],[Payment Modee]])</f>
        <v>Net Banking</v>
      </c>
      <c r="AI212" s="2" t="s">
        <v>36</v>
      </c>
      <c r="AJ212" s="2" t="s">
        <v>27</v>
      </c>
      <c r="AK212" s="2" t="s">
        <v>533</v>
      </c>
      <c r="AL212" s="16" t="str">
        <f>IF(HOUR(Table2[[#This Row],[Order Time]])&lt;12,"Morning",IF(HOUR(Table2[[#This Row],[Order Time]])&lt;17,"Afternoon",IF(HOUR(Table2[[#This Row],[Order Time]])&lt;21,"Evening","Night")))</f>
        <v>Afternoon</v>
      </c>
      <c r="AM212" s="16" t="s">
        <v>29</v>
      </c>
    </row>
    <row r="213" spans="1:39" x14ac:dyDescent="0.25">
      <c r="A213" s="13" t="s">
        <v>882</v>
      </c>
      <c r="B213" s="4">
        <v>45408</v>
      </c>
      <c r="C213" s="2">
        <f>YEAR(Table2[[#This Row],[Invoice Date]])</f>
        <v>2024</v>
      </c>
      <c r="D213" s="2" t="str">
        <f>TEXT(Table2[[#This Row],[Invoice Date]],"mmm")</f>
        <v>Apr</v>
      </c>
      <c r="E213" s="2" t="str">
        <f>Table2[[#This Row],[Store_ID]]&amp;"-"&amp;Table2[[#This Row],[Year]]&amp;"-"&amp;Table2[[#This Row],[Month]]</f>
        <v>STR077-2024-Apr</v>
      </c>
      <c r="F213" s="2" t="s">
        <v>883</v>
      </c>
      <c r="G213" s="2" t="str">
        <f>_xlfn.XLOOKUP(Table2[[#This Row],[Customer_ID]],Table3[Customer_ID],Table3[Customer Name],"Not Found")</f>
        <v>Tara Singh</v>
      </c>
      <c r="H213" s="2" t="str">
        <f>_xlfn.XLOOKUP(Table2[[#This Row],[Customer_ID]],Table3[Customer_ID],Table3[Gender],"Female")</f>
        <v>Female</v>
      </c>
      <c r="I213" s="2" t="str">
        <f>_xlfn.XLOOKUP(Table2[[#This Row],[Customer_ID]],Table3[Customer_ID],Table3[City],"Missing Memebership")</f>
        <v>Vijayawada</v>
      </c>
      <c r="J213" s="2" t="str">
        <f>_xlfn.XLOOKUP(Table2[[#This Row],[Customer_ID]],Table3[Customer_ID],Table3[State],"Karnataka")</f>
        <v>Andhra Pradesh</v>
      </c>
      <c r="K213" s="2" t="str">
        <f>_xlfn.XLOOKUP(Table2[[#This Row],[Customer_ID]],Table3[Customer_ID],Table3[Membership],"Regular")</f>
        <v>Regular</v>
      </c>
      <c r="L213" s="2" t="s">
        <v>884</v>
      </c>
      <c r="M213" s="2" t="str">
        <f>_xlfn.XLOOKUP(Table2[[#This Row],[Product_ID]],Table4[Product_ID],Table4[Product_Name],"Not Found")</f>
        <v>Louis Philippe Slim Fit Cream</v>
      </c>
      <c r="N213" s="2" t="str">
        <f>_xlfn.XLOOKUP(Table2[[#This Row],[Product_ID]],Table4[Product_ID],Table4[Category],"Not Found")</f>
        <v>Men Jeans</v>
      </c>
      <c r="O213" s="2" t="str">
        <f>_xlfn.XLOOKUP(Table2[[#This Row],[Product_ID]],Table4[Product_ID],Table4[Subcategory],"Not Found")</f>
        <v>Slim Fit</v>
      </c>
      <c r="P213" s="2" t="str">
        <f>_xlfn.XLOOKUP(Table2[[#This Row],[Product_ID]],Table4[Product_ID],Table4[Brand],"Missing Brand")</f>
        <v>Louis Philippe</v>
      </c>
      <c r="Q213" s="2" t="s">
        <v>557</v>
      </c>
      <c r="R213" s="2" t="str">
        <f>_xlfn.XLOOKUP(Table2[[#This Row],[Store_ID]],Table6[Store_ID],Table6[Store Name],"Not Found")</f>
        <v>TrendMart Hyderabad Mall Kiosk</v>
      </c>
      <c r="S213" s="2">
        <f>_xlfn.XLOOKUP(Table2[[#This Row],[Store_ID]],Table6[Store_ID],Table6[Monthly Target],"Missing Target")</f>
        <v>2500000</v>
      </c>
      <c r="T213" s="2" t="str">
        <f>_xlfn.XLOOKUP(Table2[[#This Row],[Store_ID]],Table6[Store_ID],Table6[Region],"Not Found")</f>
        <v>South Zone 2</v>
      </c>
      <c r="U213" s="2" t="s">
        <v>34</v>
      </c>
      <c r="V213" s="2" t="str">
        <f>_xlfn.XLOOKUP(Table2[[#This Row],[Employee_ID]],Table5[Employee_ID],Table5[Employee Name],"Not Found")</f>
        <v>Deepthi Iyengar</v>
      </c>
      <c r="W213" s="2">
        <v>3</v>
      </c>
      <c r="X213" s="2">
        <v>1053.67</v>
      </c>
      <c r="Y213" s="2">
        <v>10</v>
      </c>
      <c r="Z213" s="2">
        <v>316.10000000000002</v>
      </c>
      <c r="AA213" s="2">
        <v>12</v>
      </c>
      <c r="AB213" s="2">
        <v>341.39</v>
      </c>
      <c r="AC213" s="2">
        <v>3186.3</v>
      </c>
      <c r="AD213" s="2">
        <v>2163.87</v>
      </c>
      <c r="AE213" s="2">
        <f t="shared" si="7"/>
        <v>681.0400000000003</v>
      </c>
      <c r="AF213" s="2" t="s">
        <v>56</v>
      </c>
      <c r="AG213" s="42">
        <f>IFERROR(Table2[[#This Row],[Profit]]/Table2[[#This Row],[Sales Amount]],0)</f>
        <v>0.21374007469478715</v>
      </c>
      <c r="AH213" s="2" t="str">
        <f>TRIM(Table2[[#This Row],[Payment Modee]])</f>
        <v>Credit Card</v>
      </c>
      <c r="AI213" s="2" t="s">
        <v>26</v>
      </c>
      <c r="AJ213" s="2" t="s">
        <v>27</v>
      </c>
      <c r="AK213" s="2" t="s">
        <v>456</v>
      </c>
      <c r="AL213" s="16" t="str">
        <f>IF(HOUR(Table2[[#This Row],[Order Time]])&lt;12,"Morning",IF(HOUR(Table2[[#This Row],[Order Time]])&lt;17,"Afternoon",IF(HOUR(Table2[[#This Row],[Order Time]])&lt;21,"Evening","Night")))</f>
        <v>Afternoon</v>
      </c>
      <c r="AM213" s="16" t="s">
        <v>29</v>
      </c>
    </row>
    <row r="214" spans="1:39" x14ac:dyDescent="0.25">
      <c r="A214" s="13" t="s">
        <v>885</v>
      </c>
      <c r="B214" s="4">
        <v>45394</v>
      </c>
      <c r="C214" s="2">
        <f>YEAR(Table2[[#This Row],[Invoice Date]])</f>
        <v>2024</v>
      </c>
      <c r="D214" s="2" t="str">
        <f>TEXT(Table2[[#This Row],[Invoice Date]],"mmm")</f>
        <v>Apr</v>
      </c>
      <c r="E214" s="2" t="str">
        <f>Table2[[#This Row],[Store_ID]]&amp;"-"&amp;Table2[[#This Row],[Year]]&amp;"-"&amp;Table2[[#This Row],[Month]]</f>
        <v>STR118-2024-Apr</v>
      </c>
      <c r="F214" s="2" t="s">
        <v>886</v>
      </c>
      <c r="G214" s="2" t="str">
        <f>_xlfn.XLOOKUP(Table2[[#This Row],[Customer_ID]],Table3[Customer_ID],Table3[Customer Name],"Not Found")</f>
        <v>Revathi Sharma</v>
      </c>
      <c r="H214" s="2" t="str">
        <f>_xlfn.XLOOKUP(Table2[[#This Row],[Customer_ID]],Table3[Customer_ID],Table3[Gender],"Female")</f>
        <v>Female</v>
      </c>
      <c r="I214" s="2" t="str">
        <f>_xlfn.XLOOKUP(Table2[[#This Row],[Customer_ID]],Table3[Customer_ID],Table3[City],"Missing Memebership")</f>
        <v>Chennai</v>
      </c>
      <c r="J214" s="2" t="str">
        <f>_xlfn.XLOOKUP(Table2[[#This Row],[Customer_ID]],Table3[Customer_ID],Table3[State],"Karnataka")</f>
        <v>Tamil Nadu</v>
      </c>
      <c r="K214" s="2" t="str">
        <f>_xlfn.XLOOKUP(Table2[[#This Row],[Customer_ID]],Table3[Customer_ID],Table3[Membership],"Regular")</f>
        <v>Silver</v>
      </c>
      <c r="L214" s="2" t="s">
        <v>887</v>
      </c>
      <c r="M214" s="2" t="str">
        <f>_xlfn.XLOOKUP(Table2[[#This Row],[Product_ID]],Table4[Product_ID],Table4[Product_Name],"Not Found")</f>
        <v>Liberty Nehru Jacket Sky Blue</v>
      </c>
      <c r="N214" s="2" t="str">
        <f>_xlfn.XLOOKUP(Table2[[#This Row],[Product_ID]],Table4[Product_ID],Table4[Category],"Not Found")</f>
        <v>Men Ethnic</v>
      </c>
      <c r="O214" s="2" t="str">
        <f>_xlfn.XLOOKUP(Table2[[#This Row],[Product_ID]],Table4[Product_ID],Table4[Subcategory],"Not Found")</f>
        <v>Nehru Jacket</v>
      </c>
      <c r="P214" s="2" t="str">
        <f>_xlfn.XLOOKUP(Table2[[#This Row],[Product_ID]],Table4[Product_ID],Table4[Brand],"Missing Brand")</f>
        <v>Liberty</v>
      </c>
      <c r="Q214" s="2" t="s">
        <v>630</v>
      </c>
      <c r="R214" s="2" t="str">
        <f>_xlfn.XLOOKUP(Table2[[#This Row],[Store_ID]],Table6[Store_ID],Table6[Store Name],"Not Found")</f>
        <v>TrendMart Nellore Mall Kiosk</v>
      </c>
      <c r="S214" s="2">
        <f>_xlfn.XLOOKUP(Table2[[#This Row],[Store_ID]],Table6[Store_ID],Table6[Monthly Target],"Missing Target")</f>
        <v>1000000</v>
      </c>
      <c r="T214" s="2" t="str">
        <f>_xlfn.XLOOKUP(Table2[[#This Row],[Store_ID]],Table6[Store_ID],Table6[Region],"Not Found")</f>
        <v>South Zone 3</v>
      </c>
      <c r="U214" s="2" t="s">
        <v>55</v>
      </c>
      <c r="V214" s="2" t="str">
        <f>_xlfn.XLOOKUP(Table2[[#This Row],[Employee_ID]],Table5[Employee_ID],Table5[Employee Name],"Not Found")</f>
        <v>Padma Gounder</v>
      </c>
      <c r="W214" s="2">
        <v>2</v>
      </c>
      <c r="X214" s="2">
        <v>1956.39</v>
      </c>
      <c r="Y214" s="2">
        <v>0</v>
      </c>
      <c r="Z214" s="2">
        <v>0</v>
      </c>
      <c r="AA214" s="2">
        <v>12</v>
      </c>
      <c r="AB214" s="2">
        <v>469.53</v>
      </c>
      <c r="AC214" s="2">
        <v>4382.3100000000004</v>
      </c>
      <c r="AD214" s="2">
        <v>2861.14</v>
      </c>
      <c r="AE214" s="2">
        <f t="shared" si="7"/>
        <v>1051.6400000000006</v>
      </c>
      <c r="AF214" s="2" t="s">
        <v>56</v>
      </c>
      <c r="AG214" s="42">
        <f>IFERROR(Table2[[#This Row],[Profit]]/Table2[[#This Row],[Sales Amount]],0)</f>
        <v>0.23997389504622002</v>
      </c>
      <c r="AH214" s="2" t="str">
        <f>TRIM(Table2[[#This Row],[Payment Modee]])</f>
        <v>Credit Card</v>
      </c>
      <c r="AI214" s="2" t="s">
        <v>26</v>
      </c>
      <c r="AJ214" s="2" t="s">
        <v>27</v>
      </c>
      <c r="AK214" s="2" t="s">
        <v>888</v>
      </c>
      <c r="AL214" s="16" t="str">
        <f>IF(HOUR(Table2[[#This Row],[Order Time]])&lt;12,"Morning",IF(HOUR(Table2[[#This Row],[Order Time]])&lt;17,"Afternoon",IF(HOUR(Table2[[#This Row],[Order Time]])&lt;21,"Evening","Night")))</f>
        <v>Afternoon</v>
      </c>
      <c r="AM214" s="16" t="s">
        <v>29</v>
      </c>
    </row>
    <row r="215" spans="1:39" x14ac:dyDescent="0.25">
      <c r="A215" s="13" t="s">
        <v>889</v>
      </c>
      <c r="B215" s="4">
        <v>45570</v>
      </c>
      <c r="C215" s="2">
        <f>YEAR(Table2[[#This Row],[Invoice Date]])</f>
        <v>2024</v>
      </c>
      <c r="D215" s="2" t="str">
        <f>TEXT(Table2[[#This Row],[Invoice Date]],"mmm")</f>
        <v>Oct</v>
      </c>
      <c r="E215" s="2" t="str">
        <f>Table2[[#This Row],[Store_ID]]&amp;"-"&amp;Table2[[#This Row],[Year]]&amp;"-"&amp;Table2[[#This Row],[Month]]</f>
        <v>STR038-2024-Oct</v>
      </c>
      <c r="F215" s="2" t="s">
        <v>848</v>
      </c>
      <c r="G215" s="2" t="str">
        <f>_xlfn.XLOOKUP(Table2[[#This Row],[Customer_ID]],Table3[Customer_ID],Table3[Customer Name],"Not Found")</f>
        <v>Elango Subramaniam</v>
      </c>
      <c r="H215" s="2" t="str">
        <f>_xlfn.XLOOKUP(Table2[[#This Row],[Customer_ID]],Table3[Customer_ID],Table3[Gender],"Female")</f>
        <v>Male</v>
      </c>
      <c r="I215" s="2" t="str">
        <f>_xlfn.XLOOKUP(Table2[[#This Row],[Customer_ID]],Table3[Customer_ID],Table3[City],"Missing Memebership")</f>
        <v>Karimnagar</v>
      </c>
      <c r="J215" s="2" t="str">
        <f>_xlfn.XLOOKUP(Table2[[#This Row],[Customer_ID]],Table3[Customer_ID],Table3[State],"Karnataka")</f>
        <v>Telangana</v>
      </c>
      <c r="K215" s="2" t="str">
        <f>_xlfn.XLOOKUP(Table2[[#This Row],[Customer_ID]],Table3[Customer_ID],Table3[Membership],"Regular")</f>
        <v>Regular</v>
      </c>
      <c r="L215" s="2" t="s">
        <v>257</v>
      </c>
      <c r="M215" s="2" t="str">
        <f>_xlfn.XLOOKUP(Table2[[#This Row],[Product_ID]],Table4[Product_ID],Table4[Product_Name],"Not Found")</f>
        <v>Sonata Girls Frock Cream</v>
      </c>
      <c r="N215" s="2" t="str">
        <f>_xlfn.XLOOKUP(Table2[[#This Row],[Product_ID]],Table4[Product_ID],Table4[Category],"Not Found")</f>
        <v>Kids Wear</v>
      </c>
      <c r="O215" s="2" t="str">
        <f>_xlfn.XLOOKUP(Table2[[#This Row],[Product_ID]],Table4[Product_ID],Table4[Subcategory],"Not Found")</f>
        <v>Kids T-Shirt</v>
      </c>
      <c r="P215" s="2" t="str">
        <f>_xlfn.XLOOKUP(Table2[[#This Row],[Product_ID]],Table4[Product_ID],Table4[Brand],"Missing Brand")</f>
        <v>Jack &amp; Jones</v>
      </c>
      <c r="Q215" s="2" t="s">
        <v>890</v>
      </c>
      <c r="R215" s="2" t="str">
        <f>_xlfn.XLOOKUP(Table2[[#This Row],[Store_ID]],Table6[Store_ID],Table6[Store Name],"Not Found")</f>
        <v>TrendMart Tumakuru Standard</v>
      </c>
      <c r="S215" s="2">
        <f>_xlfn.XLOOKUP(Table2[[#This Row],[Store_ID]],Table6[Store_ID],Table6[Monthly Target],"Missing Target")</f>
        <v>1500000</v>
      </c>
      <c r="T215" s="2" t="str">
        <f>_xlfn.XLOOKUP(Table2[[#This Row],[Store_ID]],Table6[Store_ID],Table6[Region],"Not Found")</f>
        <v>South Zone 2</v>
      </c>
      <c r="U215" s="2" t="s">
        <v>176</v>
      </c>
      <c r="V215" s="2" t="str">
        <f>_xlfn.XLOOKUP(Table2[[#This Row],[Employee_ID]],Table5[Employee_ID],Table5[Employee Name],"Not Found")</f>
        <v>Malathi Varma</v>
      </c>
      <c r="W215" s="2">
        <v>4</v>
      </c>
      <c r="X215" s="2">
        <v>676.04</v>
      </c>
      <c r="Y215" s="2">
        <v>15</v>
      </c>
      <c r="Z215" s="2">
        <v>405.62</v>
      </c>
      <c r="AA215" s="2">
        <v>5</v>
      </c>
      <c r="AB215" s="2">
        <v>114.93</v>
      </c>
      <c r="AC215" s="2">
        <v>2413.4699999999998</v>
      </c>
      <c r="AD215" s="2">
        <v>1653.56</v>
      </c>
      <c r="AE215" s="2">
        <f t="shared" si="7"/>
        <v>644.97999999999979</v>
      </c>
      <c r="AF215" s="2" t="s">
        <v>69</v>
      </c>
      <c r="AG215" s="42">
        <f>IFERROR(Table2[[#This Row],[Profit]]/Table2[[#This Row],[Sales Amount]],0)</f>
        <v>0.26724177222008139</v>
      </c>
      <c r="AH215" s="2" t="str">
        <f>TRIM(Table2[[#This Row],[Payment Modee]])</f>
        <v>Cash</v>
      </c>
      <c r="AI215" s="2" t="s">
        <v>26</v>
      </c>
      <c r="AJ215" s="2" t="s">
        <v>27</v>
      </c>
      <c r="AK215" s="2" t="s">
        <v>863</v>
      </c>
      <c r="AL215" s="16" t="str">
        <f>IF(HOUR(Table2[[#This Row],[Order Time]])&lt;12,"Morning",IF(HOUR(Table2[[#This Row],[Order Time]])&lt;17,"Afternoon",IF(HOUR(Table2[[#This Row],[Order Time]])&lt;21,"Evening","Night")))</f>
        <v>Morning</v>
      </c>
      <c r="AM215" s="16" t="s">
        <v>38</v>
      </c>
    </row>
    <row r="216" spans="1:39" x14ac:dyDescent="0.25">
      <c r="A216" s="13" t="s">
        <v>891</v>
      </c>
      <c r="B216" s="4">
        <v>45558</v>
      </c>
      <c r="C216" s="2">
        <f>YEAR(Table2[[#This Row],[Invoice Date]])</f>
        <v>2024</v>
      </c>
      <c r="D216" s="2" t="str">
        <f>TEXT(Table2[[#This Row],[Invoice Date]],"mmm")</f>
        <v>Sep</v>
      </c>
      <c r="E216" s="2" t="str">
        <f>Table2[[#This Row],[Store_ID]]&amp;"-"&amp;Table2[[#This Row],[Year]]&amp;"-"&amp;Table2[[#This Row],[Month]]</f>
        <v>STR105-2024-Sep</v>
      </c>
      <c r="F216" s="2" t="s">
        <v>892</v>
      </c>
      <c r="G216" s="2" t="str">
        <f>_xlfn.XLOOKUP(Table2[[#This Row],[Customer_ID]],Table3[Customer_ID],Table3[Customer Name],"Not Found")</f>
        <v>Padma Pillai</v>
      </c>
      <c r="H216" s="2" t="str">
        <f>_xlfn.XLOOKUP(Table2[[#This Row],[Customer_ID]],Table3[Customer_ID],Table3[Gender],"Female")</f>
        <v>Female</v>
      </c>
      <c r="I216" s="2" t="str">
        <f>_xlfn.XLOOKUP(Table2[[#This Row],[Customer_ID]],Table3[Customer_ID],Table3[City],"Missing Memebership")</f>
        <v>Nizamabad</v>
      </c>
      <c r="J216" s="2" t="str">
        <f>_xlfn.XLOOKUP(Table2[[#This Row],[Customer_ID]],Table3[Customer_ID],Table3[State],"Karnataka")</f>
        <v>Telangana</v>
      </c>
      <c r="K216" s="2" t="str">
        <f>_xlfn.XLOOKUP(Table2[[#This Row],[Customer_ID]],Table3[Customer_ID],Table3[Membership],"Regular")</f>
        <v>Silver</v>
      </c>
      <c r="L216" s="2" t="s">
        <v>469</v>
      </c>
      <c r="M216" s="2" t="str">
        <f>_xlfn.XLOOKUP(Table2[[#This Row],[Product_ID]],Table4[Product_ID],Table4[Product_Name],"Not Found")</f>
        <v>Ramraj Cotton Crop Top Pink</v>
      </c>
      <c r="N216" s="2" t="str">
        <f>_xlfn.XLOOKUP(Table2[[#This Row],[Product_ID]],Table4[Product_ID],Table4[Category],"Not Found")</f>
        <v>Women Tops</v>
      </c>
      <c r="O216" s="2" t="str">
        <f>_xlfn.XLOOKUP(Table2[[#This Row],[Product_ID]],Table4[Product_ID],Table4[Subcategory],"Not Found")</f>
        <v>Crop Top</v>
      </c>
      <c r="P216" s="2" t="str">
        <f>_xlfn.XLOOKUP(Table2[[#This Row],[Product_ID]],Table4[Product_ID],Table4[Brand],"Missing Brand")</f>
        <v>Ramraj Cotton</v>
      </c>
      <c r="Q216" s="2" t="s">
        <v>893</v>
      </c>
      <c r="R216" s="2" t="str">
        <f>_xlfn.XLOOKUP(Table2[[#This Row],[Store_ID]],Table6[Store_ID],Table6[Store Name],"Not Found")</f>
        <v>TrendMart Coimbatore Mall Kiosk</v>
      </c>
      <c r="S216" s="2">
        <f>_xlfn.XLOOKUP(Table2[[#This Row],[Store_ID]],Table6[Store_ID],Table6[Monthly Target],"Missing Target")</f>
        <v>2500000</v>
      </c>
      <c r="T216" s="2" t="str">
        <f>_xlfn.XLOOKUP(Table2[[#This Row],[Store_ID]],Table6[Store_ID],Table6[Region],"Not Found")</f>
        <v>South Zone 1</v>
      </c>
      <c r="U216" s="2" t="s">
        <v>43</v>
      </c>
      <c r="V216" s="2" t="str">
        <f>_xlfn.XLOOKUP(Table2[[#This Row],[Employee_ID]],Table5[Employee_ID],Table5[Employee Name],"Not Found")</f>
        <v>Meena Krishnan</v>
      </c>
      <c r="W216" s="2">
        <v>4</v>
      </c>
      <c r="X216" s="2">
        <v>865.86</v>
      </c>
      <c r="Y216" s="2">
        <v>20</v>
      </c>
      <c r="Z216" s="2">
        <v>692.69</v>
      </c>
      <c r="AA216" s="2">
        <v>5</v>
      </c>
      <c r="AB216" s="2">
        <v>138.54</v>
      </c>
      <c r="AC216" s="2">
        <v>2909.29</v>
      </c>
      <c r="AD216" s="2">
        <v>2518.88</v>
      </c>
      <c r="AE216" s="2">
        <f t="shared" si="7"/>
        <v>251.86999999999986</v>
      </c>
      <c r="AF216" s="2" t="s">
        <v>35</v>
      </c>
      <c r="AG216" s="42">
        <f>IFERROR(Table2[[#This Row],[Profit]]/Table2[[#This Row],[Sales Amount]],0)</f>
        <v>8.6574387565350949E-2</v>
      </c>
      <c r="AH216" s="2" t="str">
        <f>TRIM(Table2[[#This Row],[Payment Modee]])</f>
        <v>Debit Card</v>
      </c>
      <c r="AI216" s="2" t="s">
        <v>26</v>
      </c>
      <c r="AJ216" s="2" t="s">
        <v>27</v>
      </c>
      <c r="AK216" s="2" t="s">
        <v>894</v>
      </c>
      <c r="AL216" s="16" t="str">
        <f>IF(HOUR(Table2[[#This Row],[Order Time]])&lt;12,"Morning",IF(HOUR(Table2[[#This Row],[Order Time]])&lt;17,"Afternoon",IF(HOUR(Table2[[#This Row],[Order Time]])&lt;21,"Evening","Night")))</f>
        <v>Evening</v>
      </c>
      <c r="AM216" s="16" t="s">
        <v>29</v>
      </c>
    </row>
    <row r="217" spans="1:39" x14ac:dyDescent="0.25">
      <c r="A217" s="13" t="s">
        <v>895</v>
      </c>
      <c r="B217" s="4">
        <v>45507</v>
      </c>
      <c r="C217" s="2">
        <f>YEAR(Table2[[#This Row],[Invoice Date]])</f>
        <v>2024</v>
      </c>
      <c r="D217" s="2" t="str">
        <f>TEXT(Table2[[#This Row],[Invoice Date]],"mmm")</f>
        <v>Aug</v>
      </c>
      <c r="E217" s="2" t="str">
        <f>Table2[[#This Row],[Store_ID]]&amp;"-"&amp;Table2[[#This Row],[Year]]&amp;"-"&amp;Table2[[#This Row],[Month]]</f>
        <v>STR056-2024-Aug</v>
      </c>
      <c r="F217" s="2" t="s">
        <v>528</v>
      </c>
      <c r="G217" s="2" t="str">
        <f>_xlfn.XLOOKUP(Table2[[#This Row],[Customer_ID]],Table3[Customer_ID],Table3[Customer Name],"Not Found")</f>
        <v>Ramesh Venkatesan</v>
      </c>
      <c r="H217" s="2" t="str">
        <f>_xlfn.XLOOKUP(Table2[[#This Row],[Customer_ID]],Table3[Customer_ID],Table3[Gender],"Female")</f>
        <v>Male</v>
      </c>
      <c r="I217" s="2" t="str">
        <f>_xlfn.XLOOKUP(Table2[[#This Row],[Customer_ID]],Table3[Customer_ID],Table3[City],"Missing Memebership")</f>
        <v>Kurnool</v>
      </c>
      <c r="J217" s="2" t="str">
        <f>_xlfn.XLOOKUP(Table2[[#This Row],[Customer_ID]],Table3[Customer_ID],Table3[State],"Karnataka")</f>
        <v>Andhra Pradesh</v>
      </c>
      <c r="K217" s="2" t="str">
        <f>_xlfn.XLOOKUP(Table2[[#This Row],[Customer_ID]],Table3[Customer_ID],Table3[Membership],"Regular")</f>
        <v>Regular</v>
      </c>
      <c r="L217" s="2" t="s">
        <v>817</v>
      </c>
      <c r="M217" s="2" t="str">
        <f>_xlfn.XLOOKUP(Table2[[#This Row],[Product_ID]],Table4[Product_ID],Table4[Product_Name],"Not Found")</f>
        <v>Fabindia Shirt Dress Navy Blue</v>
      </c>
      <c r="N217" s="2" t="str">
        <f>_xlfn.XLOOKUP(Table2[[#This Row],[Product_ID]],Table4[Product_ID],Table4[Category],"Not Found")</f>
        <v>Women Dresses</v>
      </c>
      <c r="O217" s="2" t="str">
        <f>_xlfn.XLOOKUP(Table2[[#This Row],[Product_ID]],Table4[Product_ID],Table4[Subcategory],"Not Found")</f>
        <v>Shirt Dress</v>
      </c>
      <c r="P217" s="2" t="str">
        <f>_xlfn.XLOOKUP(Table2[[#This Row],[Product_ID]],Table4[Product_ID],Table4[Brand],"Missing Brand")</f>
        <v>Fabindia</v>
      </c>
      <c r="Q217" s="2" t="s">
        <v>474</v>
      </c>
      <c r="R217" s="2" t="str">
        <f>_xlfn.XLOOKUP(Table2[[#This Row],[Store_ID]],Table6[Store_ID],Table6[Store Name],"Not Found")</f>
        <v>TrendMart Nizamabad Standard</v>
      </c>
      <c r="S217" s="2">
        <f>_xlfn.XLOOKUP(Table2[[#This Row],[Store_ID]],Table6[Store_ID],Table6[Monthly Target],"Missing Target")</f>
        <v>1200000</v>
      </c>
      <c r="T217" s="2" t="str">
        <f>_xlfn.XLOOKUP(Table2[[#This Row],[Store_ID]],Table6[Store_ID],Table6[Region],"Not Found")</f>
        <v>South Zone 2</v>
      </c>
      <c r="U217" s="2" t="s">
        <v>92</v>
      </c>
      <c r="V217" s="2" t="str">
        <f>_xlfn.XLOOKUP(Table2[[#This Row],[Employee_ID]],Table5[Employee_ID],Table5[Employee Name],"Not Found")</f>
        <v>Preethi Singh</v>
      </c>
      <c r="W217" s="2">
        <v>1</v>
      </c>
      <c r="X217" s="2">
        <v>1209.8699999999999</v>
      </c>
      <c r="Y217" s="2">
        <v>30</v>
      </c>
      <c r="Z217" s="2">
        <v>362.96</v>
      </c>
      <c r="AA217" s="2">
        <v>12</v>
      </c>
      <c r="AB217" s="2">
        <v>101.63</v>
      </c>
      <c r="AC217" s="2">
        <v>948.54</v>
      </c>
      <c r="AD217" s="2">
        <v>810.62</v>
      </c>
      <c r="AE217" s="2">
        <f t="shared" si="7"/>
        <v>36.289999999999964</v>
      </c>
      <c r="AF217" s="2" t="s">
        <v>35</v>
      </c>
      <c r="AG217" s="42">
        <f>IFERROR(Table2[[#This Row],[Profit]]/Table2[[#This Row],[Sales Amount]],0)</f>
        <v>3.8258797731250092E-2</v>
      </c>
      <c r="AH217" s="2" t="str">
        <f>TRIM(Table2[[#This Row],[Payment Modee]])</f>
        <v>Debit Card</v>
      </c>
      <c r="AI217" s="2" t="s">
        <v>26</v>
      </c>
      <c r="AJ217" s="2" t="s">
        <v>27</v>
      </c>
      <c r="AK217" s="2" t="s">
        <v>371</v>
      </c>
      <c r="AL217" s="16" t="str">
        <f>IF(HOUR(Table2[[#This Row],[Order Time]])&lt;12,"Morning",IF(HOUR(Table2[[#This Row],[Order Time]])&lt;17,"Afternoon",IF(HOUR(Table2[[#This Row],[Order Time]])&lt;21,"Evening","Night")))</f>
        <v>Evening</v>
      </c>
      <c r="AM217" s="16" t="s">
        <v>38</v>
      </c>
    </row>
    <row r="218" spans="1:39" x14ac:dyDescent="0.25">
      <c r="A218" s="13" t="s">
        <v>896</v>
      </c>
      <c r="B218" s="4">
        <v>45548</v>
      </c>
      <c r="C218" s="2">
        <f>YEAR(Table2[[#This Row],[Invoice Date]])</f>
        <v>2024</v>
      </c>
      <c r="D218" s="2" t="str">
        <f>TEXT(Table2[[#This Row],[Invoice Date]],"mmm")</f>
        <v>Sep</v>
      </c>
      <c r="E218" s="2" t="str">
        <f>Table2[[#This Row],[Store_ID]]&amp;"-"&amp;Table2[[#This Row],[Year]]&amp;"-"&amp;Table2[[#This Row],[Month]]</f>
        <v>STR023-2024-Sep</v>
      </c>
      <c r="F218" s="2" t="s">
        <v>897</v>
      </c>
      <c r="G218" s="2" t="str">
        <f>_xlfn.XLOOKUP(Table2[[#This Row],[Customer_ID]],Table3[Customer_ID],Table3[Customer Name],"Not Found")</f>
        <v>Preethi Naicker</v>
      </c>
      <c r="H218" s="2" t="str">
        <f>_xlfn.XLOOKUP(Table2[[#This Row],[Customer_ID]],Table3[Customer_ID],Table3[Gender],"Female")</f>
        <v>Female</v>
      </c>
      <c r="I218" s="2" t="str">
        <f>_xlfn.XLOOKUP(Table2[[#This Row],[Customer_ID]],Table3[Customer_ID],Table3[City],"Missing Memebership")</f>
        <v>Thiruvananthapuram</v>
      </c>
      <c r="J218" s="2" t="str">
        <f>_xlfn.XLOOKUP(Table2[[#This Row],[Customer_ID]],Table3[Customer_ID],Table3[State],"Karnataka")</f>
        <v>Kerala</v>
      </c>
      <c r="K218" s="2" t="str">
        <f>_xlfn.XLOOKUP(Table2[[#This Row],[Customer_ID]],Table3[Customer_ID],Table3[Membership],"Regular")</f>
        <v>Regular</v>
      </c>
      <c r="L218" s="2" t="s">
        <v>367</v>
      </c>
      <c r="M218" s="2" t="str">
        <f>_xlfn.XLOOKUP(Table2[[#This Row],[Product_ID]],Table4[Product_ID],Table4[Product_Name],"Not Found")</f>
        <v>Jack &amp; Jones Maxi Dress Maroon</v>
      </c>
      <c r="N218" s="2" t="str">
        <f>_xlfn.XLOOKUP(Table2[[#This Row],[Product_ID]],Table4[Product_ID],Table4[Category],"Not Found")</f>
        <v>Women Dresses</v>
      </c>
      <c r="O218" s="2" t="str">
        <f>_xlfn.XLOOKUP(Table2[[#This Row],[Product_ID]],Table4[Product_ID],Table4[Subcategory],"Not Found")</f>
        <v>Maxi Dress</v>
      </c>
      <c r="P218" s="2" t="str">
        <f>_xlfn.XLOOKUP(Table2[[#This Row],[Product_ID]],Table4[Product_ID],Table4[Brand],"Missing Brand")</f>
        <v>Jack &amp; Jones</v>
      </c>
      <c r="Q218" s="2" t="s">
        <v>338</v>
      </c>
      <c r="R218" s="2" t="str">
        <f>_xlfn.XLOOKUP(Table2[[#This Row],[Store_ID]],Table6[Store_ID],Table6[Store Name],"Not Found")</f>
        <v>TrendMart Thoothukudi High Street</v>
      </c>
      <c r="S218" s="2">
        <f>_xlfn.XLOOKUP(Table2[[#This Row],[Store_ID]],Table6[Store_ID],Table6[Monthly Target],"Missing Target")</f>
        <v>2000000</v>
      </c>
      <c r="T218" s="2" t="str">
        <f>_xlfn.XLOOKUP(Table2[[#This Row],[Store_ID]],Table6[Store_ID],Table6[Region],"Not Found")</f>
        <v>South Zone 1</v>
      </c>
      <c r="U218" s="2" t="s">
        <v>176</v>
      </c>
      <c r="V218" s="2" t="str">
        <f>_xlfn.XLOOKUP(Table2[[#This Row],[Employee_ID]],Table5[Employee_ID],Table5[Employee Name],"Not Found")</f>
        <v>Malathi Varma</v>
      </c>
      <c r="W218" s="2">
        <v>2</v>
      </c>
      <c r="X218" s="2">
        <v>910.48</v>
      </c>
      <c r="Y218" s="2">
        <v>0</v>
      </c>
      <c r="Z218" s="2">
        <v>0</v>
      </c>
      <c r="AA218" s="2">
        <v>5</v>
      </c>
      <c r="AB218" s="2">
        <v>91.05</v>
      </c>
      <c r="AC218" s="2">
        <v>1912.01</v>
      </c>
      <c r="AD218" s="2">
        <v>1396.16</v>
      </c>
      <c r="AE218" s="2">
        <f t="shared" si="7"/>
        <v>424.7999999999999</v>
      </c>
      <c r="AF218" s="2" t="s">
        <v>56</v>
      </c>
      <c r="AG218" s="42">
        <f>IFERROR(Table2[[#This Row],[Profit]]/Table2[[#This Row],[Sales Amount]],0)</f>
        <v>0.22217457021668291</v>
      </c>
      <c r="AH218" s="2" t="str">
        <f>TRIM(Table2[[#This Row],[Payment Modee]])</f>
        <v>Credit Card</v>
      </c>
      <c r="AI218" s="2" t="s">
        <v>26</v>
      </c>
      <c r="AJ218" s="2" t="s">
        <v>27</v>
      </c>
      <c r="AK218" s="2" t="s">
        <v>775</v>
      </c>
      <c r="AL218" s="16" t="str">
        <f>IF(HOUR(Table2[[#This Row],[Order Time]])&lt;12,"Morning",IF(HOUR(Table2[[#This Row],[Order Time]])&lt;17,"Afternoon",IF(HOUR(Table2[[#This Row],[Order Time]])&lt;21,"Evening","Night")))</f>
        <v>Afternoon</v>
      </c>
      <c r="AM218" s="16" t="s">
        <v>29</v>
      </c>
    </row>
    <row r="219" spans="1:39" x14ac:dyDescent="0.25">
      <c r="A219" s="13" t="s">
        <v>898</v>
      </c>
      <c r="B219" s="4">
        <v>45570</v>
      </c>
      <c r="C219" s="2">
        <f>YEAR(Table2[[#This Row],[Invoice Date]])</f>
        <v>2024</v>
      </c>
      <c r="D219" s="2" t="str">
        <f>TEXT(Table2[[#This Row],[Invoice Date]],"mmm")</f>
        <v>Oct</v>
      </c>
      <c r="E219" s="2" t="str">
        <f>Table2[[#This Row],[Store_ID]]&amp;"-"&amp;Table2[[#This Row],[Year]]&amp;"-"&amp;Table2[[#This Row],[Month]]</f>
        <v>STR019-2024-Oct</v>
      </c>
      <c r="F219" s="2" t="s">
        <v>899</v>
      </c>
      <c r="G219" s="2" t="str">
        <f>_xlfn.XLOOKUP(Table2[[#This Row],[Customer_ID]],Table3[Customer_ID],Table3[Customer Name],"Not Found")</f>
        <v>Bhavani Sundaram</v>
      </c>
      <c r="H219" s="2" t="str">
        <f>_xlfn.XLOOKUP(Table2[[#This Row],[Customer_ID]],Table3[Customer_ID],Table3[Gender],"Female")</f>
        <v>Female</v>
      </c>
      <c r="I219" s="2" t="str">
        <f>_xlfn.XLOOKUP(Table2[[#This Row],[Customer_ID]],Table3[Customer_ID],Table3[City],"Missing Memebership")</f>
        <v>Mangaluru</v>
      </c>
      <c r="J219" s="2" t="str">
        <f>_xlfn.XLOOKUP(Table2[[#This Row],[Customer_ID]],Table3[Customer_ID],Table3[State],"Karnataka")</f>
        <v>Karnataka</v>
      </c>
      <c r="K219" s="2" t="str">
        <f>_xlfn.XLOOKUP(Table2[[#This Row],[Customer_ID]],Table3[Customer_ID],Table3[Membership],"Regular")</f>
        <v>Regular</v>
      </c>
      <c r="L219" s="2" t="s">
        <v>747</v>
      </c>
      <c r="M219" s="2" t="str">
        <f>_xlfn.XLOOKUP(Table2[[#This Row],[Product_ID]],Table4[Product_ID],Table4[Product_Name],"Not Found")</f>
        <v>Sonata Girls Frock Cream</v>
      </c>
      <c r="N219" s="2" t="str">
        <f>_xlfn.XLOOKUP(Table2[[#This Row],[Product_ID]],Table4[Product_ID],Table4[Category],"Not Found")</f>
        <v>Kids Wear</v>
      </c>
      <c r="O219" s="2" t="str">
        <f>_xlfn.XLOOKUP(Table2[[#This Row],[Product_ID]],Table4[Product_ID],Table4[Subcategory],"Not Found")</f>
        <v>Girls Frock</v>
      </c>
      <c r="P219" s="2" t="str">
        <f>_xlfn.XLOOKUP(Table2[[#This Row],[Product_ID]],Table4[Product_ID],Table4[Brand],"Missing Brand")</f>
        <v>Sonata</v>
      </c>
      <c r="Q219" s="2" t="s">
        <v>158</v>
      </c>
      <c r="R219" s="2" t="str">
        <f>_xlfn.XLOOKUP(Table2[[#This Row],[Store_ID]],Table6[Store_ID],Table6[Store Name],"Not Found")</f>
        <v>TrendMart Mangaluru Standard</v>
      </c>
      <c r="S219" s="2">
        <f>_xlfn.XLOOKUP(Table2[[#This Row],[Store_ID]],Table6[Store_ID],Table6[Monthly Target],"Missing Target")</f>
        <v>1000000</v>
      </c>
      <c r="T219" s="2" t="str">
        <f>_xlfn.XLOOKUP(Table2[[#This Row],[Store_ID]],Table6[Store_ID],Table6[Region],"Not Found")</f>
        <v>South Zone 2</v>
      </c>
      <c r="U219" s="2" t="s">
        <v>176</v>
      </c>
      <c r="V219" s="2" t="str">
        <f>_xlfn.XLOOKUP(Table2[[#This Row],[Employee_ID]],Table5[Employee_ID],Table5[Employee Name],"Not Found")</f>
        <v>Malathi Varma</v>
      </c>
      <c r="W219" s="2">
        <v>1</v>
      </c>
      <c r="X219" s="2">
        <v>717.93</v>
      </c>
      <c r="Y219" s="2">
        <v>10</v>
      </c>
      <c r="Z219" s="2">
        <v>71.790000000000006</v>
      </c>
      <c r="AA219" s="2">
        <v>5</v>
      </c>
      <c r="AB219" s="2">
        <v>32.31</v>
      </c>
      <c r="AC219" s="2">
        <v>678.45</v>
      </c>
      <c r="AD219" s="2">
        <v>525.45000000000005</v>
      </c>
      <c r="AE219" s="2">
        <f t="shared" si="7"/>
        <v>120.69</v>
      </c>
      <c r="AF219" s="2" t="s">
        <v>25</v>
      </c>
      <c r="AG219" s="42">
        <f>IFERROR(Table2[[#This Row],[Profit]]/Table2[[#This Row],[Sales Amount]],0)</f>
        <v>0.1778907804554499</v>
      </c>
      <c r="AH219" s="2" t="str">
        <f>TRIM(Table2[[#This Row],[Payment Modee]])</f>
        <v>UPI</v>
      </c>
      <c r="AI219" s="2" t="s">
        <v>26</v>
      </c>
      <c r="AJ219" s="2" t="s">
        <v>27</v>
      </c>
      <c r="AK219" s="2" t="s">
        <v>241</v>
      </c>
      <c r="AL219" s="16" t="str">
        <f>IF(HOUR(Table2[[#This Row],[Order Time]])&lt;12,"Morning",IF(HOUR(Table2[[#This Row],[Order Time]])&lt;17,"Afternoon",IF(HOUR(Table2[[#This Row],[Order Time]])&lt;21,"Evening","Night")))</f>
        <v>Night</v>
      </c>
      <c r="AM219" s="16" t="s">
        <v>38</v>
      </c>
    </row>
    <row r="220" spans="1:39" x14ac:dyDescent="0.25">
      <c r="A220" s="13" t="s">
        <v>900</v>
      </c>
      <c r="B220" s="4">
        <v>45385</v>
      </c>
      <c r="C220" s="2">
        <f>YEAR(Table2[[#This Row],[Invoice Date]])</f>
        <v>2024</v>
      </c>
      <c r="D220" s="2" t="str">
        <f>TEXT(Table2[[#This Row],[Invoice Date]],"mmm")</f>
        <v>Apr</v>
      </c>
      <c r="E220" s="2" t="str">
        <f>Table2[[#This Row],[Store_ID]]&amp;"-"&amp;Table2[[#This Row],[Year]]&amp;"-"&amp;Table2[[#This Row],[Month]]</f>
        <v>STR093-2024-Apr</v>
      </c>
      <c r="F220" s="2" t="s">
        <v>901</v>
      </c>
      <c r="G220" s="2" t="str">
        <f>_xlfn.XLOOKUP(Table2[[#This Row],[Customer_ID]],Table3[Customer_ID],Table3[Customer Name],"Not Found")</f>
        <v>Jagan Balasubramaniam</v>
      </c>
      <c r="H220" s="2" t="str">
        <f>_xlfn.XLOOKUP(Table2[[#This Row],[Customer_ID]],Table3[Customer_ID],Table3[Gender],"Female")</f>
        <v>Male</v>
      </c>
      <c r="I220" s="2" t="str">
        <f>_xlfn.XLOOKUP(Table2[[#This Row],[Customer_ID]],Table3[Customer_ID],Table3[City],"Missing Memebership")</f>
        <v>Vellore</v>
      </c>
      <c r="J220" s="2" t="str">
        <f>_xlfn.XLOOKUP(Table2[[#This Row],[Customer_ID]],Table3[Customer_ID],Table3[State],"Karnataka")</f>
        <v>Tamil Nadu</v>
      </c>
      <c r="K220" s="2" t="str">
        <f>_xlfn.XLOOKUP(Table2[[#This Row],[Customer_ID]],Table3[Customer_ID],Table3[Membership],"Regular")</f>
        <v>Silver</v>
      </c>
      <c r="L220" s="2" t="s">
        <v>101</v>
      </c>
      <c r="M220" s="2" t="str">
        <f>_xlfn.XLOOKUP(Table2[[#This Row],[Product_ID]],Table4[Product_ID],Table4[Product_Name],"Not Found")</f>
        <v>Global Desi Analog Watch Cream</v>
      </c>
      <c r="N220" s="2" t="str">
        <f>_xlfn.XLOOKUP(Table2[[#This Row],[Product_ID]],Table4[Product_ID],Table4[Category],"Not Found")</f>
        <v>Watches</v>
      </c>
      <c r="O220" s="2" t="str">
        <f>_xlfn.XLOOKUP(Table2[[#This Row],[Product_ID]],Table4[Product_ID],Table4[Subcategory],"Not Found")</f>
        <v>Analog Watch</v>
      </c>
      <c r="P220" s="2" t="str">
        <f>_xlfn.XLOOKUP(Table2[[#This Row],[Product_ID]],Table4[Product_ID],Table4[Brand],"Missing Brand")</f>
        <v>Global Desi</v>
      </c>
      <c r="Q220" s="2" t="s">
        <v>357</v>
      </c>
      <c r="R220" s="2" t="str">
        <f>_xlfn.XLOOKUP(Table2[[#This Row],[Store_ID]],Table6[Store_ID],Table6[Store Name],"Not Found")</f>
        <v>TrendMart Thiruvananthapuram High Street</v>
      </c>
      <c r="S220" s="2">
        <f>_xlfn.XLOOKUP(Table2[[#This Row],[Store_ID]],Table6[Store_ID],Table6[Monthly Target],"Missing Target")</f>
        <v>1000000</v>
      </c>
      <c r="T220" s="2" t="str">
        <f>_xlfn.XLOOKUP(Table2[[#This Row],[Store_ID]],Table6[Store_ID],Table6[Region],"Not Found")</f>
        <v>South Zone 1</v>
      </c>
      <c r="U220" s="2" t="s">
        <v>49</v>
      </c>
      <c r="V220" s="2" t="str">
        <f>_xlfn.XLOOKUP(Table2[[#This Row],[Employee_ID]],Table5[Employee_ID],Table5[Employee Name],"Not Found")</f>
        <v>Jyothi Prasad</v>
      </c>
      <c r="W220" s="2">
        <v>2</v>
      </c>
      <c r="X220" s="2">
        <v>5513.74</v>
      </c>
      <c r="Y220" s="2">
        <v>10</v>
      </c>
      <c r="Z220" s="2">
        <v>1102.75</v>
      </c>
      <c r="AA220" s="2">
        <v>12</v>
      </c>
      <c r="AB220" s="2">
        <v>1190.97</v>
      </c>
      <c r="AC220" s="2">
        <v>11115.7</v>
      </c>
      <c r="AD220" s="2">
        <v>7941.72</v>
      </c>
      <c r="AE220" s="2">
        <f t="shared" si="7"/>
        <v>1983.0100000000004</v>
      </c>
      <c r="AF220" s="2" t="s">
        <v>119</v>
      </c>
      <c r="AG220" s="42">
        <f>IFERROR(Table2[[#This Row],[Profit]]/Table2[[#This Row],[Sales Amount]],0)</f>
        <v>0.17839722194733579</v>
      </c>
      <c r="AH220" s="2" t="str">
        <f>TRIM(Table2[[#This Row],[Payment Modee]])</f>
        <v>Net Banking</v>
      </c>
      <c r="AI220" s="2" t="s">
        <v>26</v>
      </c>
      <c r="AJ220" s="2" t="s">
        <v>27</v>
      </c>
      <c r="AK220" s="2" t="s">
        <v>902</v>
      </c>
      <c r="AL220" s="16" t="str">
        <f>IF(HOUR(Table2[[#This Row],[Order Time]])&lt;12,"Morning",IF(HOUR(Table2[[#This Row],[Order Time]])&lt;17,"Afternoon",IF(HOUR(Table2[[#This Row],[Order Time]])&lt;21,"Evening","Night")))</f>
        <v>Afternoon</v>
      </c>
      <c r="AM220" s="16" t="s">
        <v>29</v>
      </c>
    </row>
    <row r="221" spans="1:39" x14ac:dyDescent="0.25">
      <c r="A221" s="13" t="s">
        <v>903</v>
      </c>
      <c r="B221" s="4">
        <v>45716</v>
      </c>
      <c r="C221" s="2">
        <f>YEAR(Table2[[#This Row],[Invoice Date]])</f>
        <v>2025</v>
      </c>
      <c r="D221" s="2" t="str">
        <f>TEXT(Table2[[#This Row],[Invoice Date]],"mmm")</f>
        <v>Feb</v>
      </c>
      <c r="E221" s="2" t="str">
        <f>Table2[[#This Row],[Store_ID]]&amp;"-"&amp;Table2[[#This Row],[Year]]&amp;"-"&amp;Table2[[#This Row],[Month]]</f>
        <v>STR054-2025-Feb</v>
      </c>
      <c r="F221" s="2" t="s">
        <v>904</v>
      </c>
      <c r="G221" s="2" t="str">
        <f>_xlfn.XLOOKUP(Table2[[#This Row],[Customer_ID]],Table3[Customer_ID],Table3[Customer Name],"Not Found")</f>
        <v>Kavya Balasubramaniam</v>
      </c>
      <c r="H221" s="2" t="str">
        <f>_xlfn.XLOOKUP(Table2[[#This Row],[Customer_ID]],Table3[Customer_ID],Table3[Gender],"Female")</f>
        <v>Female</v>
      </c>
      <c r="I221" s="2" t="str">
        <f>_xlfn.XLOOKUP(Table2[[#This Row],[Customer_ID]],Table3[Customer_ID],Table3[City],"Missing Memebership")</f>
        <v>Mangaluru</v>
      </c>
      <c r="J221" s="2" t="str">
        <f>_xlfn.XLOOKUP(Table2[[#This Row],[Customer_ID]],Table3[Customer_ID],Table3[State],"Karnataka")</f>
        <v>Karnataka</v>
      </c>
      <c r="K221" s="2" t="str">
        <f>_xlfn.XLOOKUP(Table2[[#This Row],[Customer_ID]],Table3[Customer_ID],Table3[Membership],"Regular")</f>
        <v>Regular</v>
      </c>
      <c r="L221" s="2" t="s">
        <v>386</v>
      </c>
      <c r="M221" s="2" t="str">
        <f>_xlfn.XLOOKUP(Table2[[#This Row],[Product_ID]],Table4[Product_ID],Table4[Product_Name],"Not Found")</f>
        <v>Libas Sling Bag Green</v>
      </c>
      <c r="N221" s="2" t="str">
        <f>_xlfn.XLOOKUP(Table2[[#This Row],[Product_ID]],Table4[Product_ID],Table4[Category],"Not Found")</f>
        <v>Handbags</v>
      </c>
      <c r="O221" s="2" t="str">
        <f>_xlfn.XLOOKUP(Table2[[#This Row],[Product_ID]],Table4[Product_ID],Table4[Subcategory],"Not Found")</f>
        <v>Sling Bag</v>
      </c>
      <c r="P221" s="2" t="str">
        <f>_xlfn.XLOOKUP(Table2[[#This Row],[Product_ID]],Table4[Product_ID],Table4[Brand],"Missing Brand")</f>
        <v>Libas</v>
      </c>
      <c r="Q221" s="2" t="s">
        <v>712</v>
      </c>
      <c r="R221" s="2" t="str">
        <f>_xlfn.XLOOKUP(Table2[[#This Row],[Store_ID]],Table6[Store_ID],Table6[Store Name],"Not Found")</f>
        <v>TrendMart Thoothukudi Mall Kiosk</v>
      </c>
      <c r="S221" s="2">
        <f>_xlfn.XLOOKUP(Table2[[#This Row],[Store_ID]],Table6[Store_ID],Table6[Monthly Target],"Missing Target")</f>
        <v>2000000</v>
      </c>
      <c r="T221" s="2" t="str">
        <f>_xlfn.XLOOKUP(Table2[[#This Row],[Store_ID]],Table6[Store_ID],Table6[Region],"Not Found")</f>
        <v>South Zone 1</v>
      </c>
      <c r="U221" s="2" t="s">
        <v>181</v>
      </c>
      <c r="V221" s="2" t="str">
        <f>_xlfn.XLOOKUP(Table2[[#This Row],[Employee_ID]],Table5[Employee_ID],Table5[Employee Name],"Not Found")</f>
        <v>Dhruv Mishra</v>
      </c>
      <c r="W221" s="2">
        <v>1</v>
      </c>
      <c r="X221" s="2">
        <v>2950.31</v>
      </c>
      <c r="Y221" s="2">
        <v>15</v>
      </c>
      <c r="Z221" s="2">
        <v>442.55</v>
      </c>
      <c r="AA221" s="2">
        <v>12</v>
      </c>
      <c r="AB221" s="2">
        <v>300.93</v>
      </c>
      <c r="AC221" s="2">
        <v>2808.69</v>
      </c>
      <c r="AD221" s="2">
        <v>2151.34</v>
      </c>
      <c r="AE221" s="2">
        <f t="shared" si="7"/>
        <v>356.4199999999999</v>
      </c>
      <c r="AF221" s="2" t="s">
        <v>25</v>
      </c>
      <c r="AG221" s="42">
        <f>IFERROR(Table2[[#This Row],[Profit]]/Table2[[#This Row],[Sales Amount]],0)</f>
        <v>0.12689901697944589</v>
      </c>
      <c r="AH221" s="2" t="str">
        <f>TRIM(Table2[[#This Row],[Payment Modee]])</f>
        <v>UPI</v>
      </c>
      <c r="AI221" s="2" t="s">
        <v>26</v>
      </c>
      <c r="AJ221" s="2" t="s">
        <v>197</v>
      </c>
      <c r="AK221" s="2" t="s">
        <v>905</v>
      </c>
      <c r="AL221" s="16" t="str">
        <f>IF(HOUR(Table2[[#This Row],[Order Time]])&lt;12,"Morning",IF(HOUR(Table2[[#This Row],[Order Time]])&lt;17,"Afternoon",IF(HOUR(Table2[[#This Row],[Order Time]])&lt;21,"Evening","Night")))</f>
        <v>Evening</v>
      </c>
      <c r="AM221" s="16" t="s">
        <v>29</v>
      </c>
    </row>
    <row r="222" spans="1:39" x14ac:dyDescent="0.25">
      <c r="A222" s="13" t="s">
        <v>906</v>
      </c>
      <c r="B222" s="4">
        <v>45586</v>
      </c>
      <c r="C222" s="2">
        <f>YEAR(Table2[[#This Row],[Invoice Date]])</f>
        <v>2024</v>
      </c>
      <c r="D222" s="2" t="str">
        <f>TEXT(Table2[[#This Row],[Invoice Date]],"mmm")</f>
        <v>Oct</v>
      </c>
      <c r="E222" s="2" t="str">
        <f>Table2[[#This Row],[Store_ID]]&amp;"-"&amp;Table2[[#This Row],[Year]]&amp;"-"&amp;Table2[[#This Row],[Month]]</f>
        <v>STR043-2024-Oct</v>
      </c>
      <c r="F222" s="2" t="s">
        <v>867</v>
      </c>
      <c r="G222" s="2" t="str">
        <f>_xlfn.XLOOKUP(Table2[[#This Row],[Customer_ID]],Table3[Customer_ID],Table3[Customer Name],"Not Found")</f>
        <v>Hari Reddy</v>
      </c>
      <c r="H222" s="2" t="str">
        <f>_xlfn.XLOOKUP(Table2[[#This Row],[Customer_ID]],Table3[Customer_ID],Table3[Gender],"Female")</f>
        <v>Male</v>
      </c>
      <c r="I222" s="2" t="str">
        <f>_xlfn.XLOOKUP(Table2[[#This Row],[Customer_ID]],Table3[Customer_ID],Table3[City],"Missing Memebership")</f>
        <v>Kurnool</v>
      </c>
      <c r="J222" s="2" t="str">
        <f>_xlfn.XLOOKUP(Table2[[#This Row],[Customer_ID]],Table3[Customer_ID],Table3[State],"Karnataka")</f>
        <v>Andhra Pradesh</v>
      </c>
      <c r="K222" s="2" t="str">
        <f>_xlfn.XLOOKUP(Table2[[#This Row],[Customer_ID]],Table3[Customer_ID],Table3[Membership],"Regular")</f>
        <v>Gold</v>
      </c>
      <c r="L222" s="2" t="s">
        <v>907</v>
      </c>
      <c r="M222" s="2" t="str">
        <f>_xlfn.XLOOKUP(Table2[[#This Row],[Product_ID]],Table4[Product_ID],Table4[Product_Name],"Not Found")</f>
        <v>Westside Straight Fit Charcoal</v>
      </c>
      <c r="N222" s="2" t="str">
        <f>_xlfn.XLOOKUP(Table2[[#This Row],[Product_ID]],Table4[Product_ID],Table4[Category],"Not Found")</f>
        <v>Watches</v>
      </c>
      <c r="O222" s="2" t="str">
        <f>_xlfn.XLOOKUP(Table2[[#This Row],[Product_ID]],Table4[Product_ID],Table4[Subcategory],"Not Found")</f>
        <v>Smart Watch</v>
      </c>
      <c r="P222" s="2" t="str">
        <f>_xlfn.XLOOKUP(Table2[[#This Row],[Product_ID]],Table4[Product_ID],Table4[Brand],"Missing Brand")</f>
        <v>Pantaloons</v>
      </c>
      <c r="Q222" s="2" t="s">
        <v>908</v>
      </c>
      <c r="R222" s="2" t="str">
        <f>_xlfn.XLOOKUP(Table2[[#This Row],[Store_ID]],Table6[Store_ID],Table6[Store Name],"Not Found")</f>
        <v>TrendMart Mangaluru Standard</v>
      </c>
      <c r="S222" s="2">
        <f>_xlfn.XLOOKUP(Table2[[#This Row],[Store_ID]],Table6[Store_ID],Table6[Monthly Target],"Missing Target")</f>
        <v>1500000</v>
      </c>
      <c r="T222" s="2" t="str">
        <f>_xlfn.XLOOKUP(Table2[[#This Row],[Store_ID]],Table6[Store_ID],Table6[Region],"Not Found")</f>
        <v>South Zone 2</v>
      </c>
      <c r="U222" s="2" t="s">
        <v>465</v>
      </c>
      <c r="V222" s="2" t="str">
        <f>_xlfn.XLOOKUP(Table2[[#This Row],[Employee_ID]],Table5[Employee_ID],Table5[Employee Name],"Not Found")</f>
        <v>Vinod Hegde</v>
      </c>
      <c r="W222" s="2">
        <v>2</v>
      </c>
      <c r="X222" s="2">
        <v>5469.15</v>
      </c>
      <c r="Y222" s="2">
        <v>10</v>
      </c>
      <c r="Z222" s="2">
        <v>1093.83</v>
      </c>
      <c r="AA222" s="2">
        <v>12</v>
      </c>
      <c r="AB222" s="2">
        <v>1181.3399999999999</v>
      </c>
      <c r="AC222" s="2">
        <v>11025.81</v>
      </c>
      <c r="AD222" s="2">
        <v>7324.74</v>
      </c>
      <c r="AE222" s="2">
        <f t="shared" si="7"/>
        <v>2519.7299999999996</v>
      </c>
      <c r="AF222" s="2" t="s">
        <v>35</v>
      </c>
      <c r="AG222" s="42">
        <f>IFERROR(Table2[[#This Row],[Profit]]/Table2[[#This Row],[Sales Amount]],0)</f>
        <v>0.22853014880539385</v>
      </c>
      <c r="AH222" s="2" t="str">
        <f>TRIM(Table2[[#This Row],[Payment Modee]])</f>
        <v>Debit Card</v>
      </c>
      <c r="AI222" s="2" t="s">
        <v>36</v>
      </c>
      <c r="AJ222" s="2" t="s">
        <v>27</v>
      </c>
      <c r="AK222" s="2" t="s">
        <v>909</v>
      </c>
      <c r="AL222" s="16" t="str">
        <f>IF(HOUR(Table2[[#This Row],[Order Time]])&lt;12,"Morning",IF(HOUR(Table2[[#This Row],[Order Time]])&lt;17,"Afternoon",IF(HOUR(Table2[[#This Row],[Order Time]])&lt;21,"Evening","Night")))</f>
        <v>Afternoon</v>
      </c>
      <c r="AM222" s="16" t="s">
        <v>29</v>
      </c>
    </row>
    <row r="223" spans="1:39" x14ac:dyDescent="0.25">
      <c r="A223" s="13" t="s">
        <v>910</v>
      </c>
      <c r="B223" s="4">
        <v>45399</v>
      </c>
      <c r="C223" s="2">
        <f>YEAR(Table2[[#This Row],[Invoice Date]])</f>
        <v>2024</v>
      </c>
      <c r="D223" s="2" t="str">
        <f>TEXT(Table2[[#This Row],[Invoice Date]],"mmm")</f>
        <v>Apr</v>
      </c>
      <c r="E223" s="2" t="str">
        <f>Table2[[#This Row],[Store_ID]]&amp;"-"&amp;Table2[[#This Row],[Year]]&amp;"-"&amp;Table2[[#This Row],[Month]]</f>
        <v>STR021-2024-Apr</v>
      </c>
      <c r="F223" s="2" t="s">
        <v>223</v>
      </c>
      <c r="G223" s="2" t="str">
        <f>_xlfn.XLOOKUP(Table2[[#This Row],[Customer_ID]],Table3[Customer_ID],Table3[Customer Name],"Not Found")</f>
        <v>Charulatha Ramachandran</v>
      </c>
      <c r="H223" s="2" t="str">
        <f>_xlfn.XLOOKUP(Table2[[#This Row],[Customer_ID]],Table3[Customer_ID],Table3[Gender],"Female")</f>
        <v>Female</v>
      </c>
      <c r="I223" s="2" t="str">
        <f>_xlfn.XLOOKUP(Table2[[#This Row],[Customer_ID]],Table3[Customer_ID],Table3[City],"Missing Memebership")</f>
        <v>Kannur</v>
      </c>
      <c r="J223" s="2" t="str">
        <f>_xlfn.XLOOKUP(Table2[[#This Row],[Customer_ID]],Table3[Customer_ID],Table3[State],"Karnataka")</f>
        <v>Kerala</v>
      </c>
      <c r="K223" s="2" t="str">
        <f>_xlfn.XLOOKUP(Table2[[#This Row],[Customer_ID]],Table3[Customer_ID],Table3[Membership],"Regular")</f>
        <v>Platinum</v>
      </c>
      <c r="L223" s="2" t="s">
        <v>747</v>
      </c>
      <c r="M223" s="2" t="str">
        <f>_xlfn.XLOOKUP(Table2[[#This Row],[Product_ID]],Table4[Product_ID],Table4[Product_Name],"Not Found")</f>
        <v>Sonata Girls Frock Cream</v>
      </c>
      <c r="N223" s="2" t="str">
        <f>_xlfn.XLOOKUP(Table2[[#This Row],[Product_ID]],Table4[Product_ID],Table4[Category],"Not Found")</f>
        <v>Kids Wear</v>
      </c>
      <c r="O223" s="2" t="str">
        <f>_xlfn.XLOOKUP(Table2[[#This Row],[Product_ID]],Table4[Product_ID],Table4[Subcategory],"Not Found")</f>
        <v>Girls Frock</v>
      </c>
      <c r="P223" s="2" t="str">
        <f>_xlfn.XLOOKUP(Table2[[#This Row],[Product_ID]],Table4[Product_ID],Table4[Brand],"Missing Brand")</f>
        <v>Sonata</v>
      </c>
      <c r="Q223" s="2" t="s">
        <v>80</v>
      </c>
      <c r="R223" s="2" t="str">
        <f>_xlfn.XLOOKUP(Table2[[#This Row],[Store_ID]],Table6[Store_ID],Table6[Store Name],"Not Found")</f>
        <v>TrendMart Kozhikode Standard</v>
      </c>
      <c r="S223" s="2">
        <f>_xlfn.XLOOKUP(Table2[[#This Row],[Store_ID]],Table6[Store_ID],Table6[Monthly Target],"Missing Target")</f>
        <v>2000000</v>
      </c>
      <c r="T223" s="2" t="str">
        <f>_xlfn.XLOOKUP(Table2[[#This Row],[Store_ID]],Table6[Store_ID],Table6[Region],"Not Found")</f>
        <v>South Zone 1</v>
      </c>
      <c r="U223" s="2" t="s">
        <v>124</v>
      </c>
      <c r="V223" s="2" t="str">
        <f>_xlfn.XLOOKUP(Table2[[#This Row],[Employee_ID]],Table5[Employee_ID],Table5[Employee Name],"Not Found")</f>
        <v>Girish Sundaram</v>
      </c>
      <c r="W223" s="2">
        <v>2</v>
      </c>
      <c r="X223" s="2">
        <v>685.18</v>
      </c>
      <c r="Y223" s="2">
        <v>15</v>
      </c>
      <c r="Z223" s="2">
        <v>205.55</v>
      </c>
      <c r="AA223" s="2">
        <v>5</v>
      </c>
      <c r="AB223" s="2">
        <v>58.24</v>
      </c>
      <c r="AC223" s="2">
        <v>1223.05</v>
      </c>
      <c r="AD223" s="2">
        <v>1050.9000000000001</v>
      </c>
      <c r="AE223" s="2">
        <f t="shared" si="7"/>
        <v>113.90999999999985</v>
      </c>
      <c r="AF223" s="2" t="s">
        <v>25</v>
      </c>
      <c r="AG223" s="42">
        <f>IFERROR(Table2[[#This Row],[Profit]]/Table2[[#This Row],[Sales Amount]],0)</f>
        <v>9.3136012427946419E-2</v>
      </c>
      <c r="AH223" s="2" t="str">
        <f>TRIM(Table2[[#This Row],[Payment Modee]])</f>
        <v>UPI</v>
      </c>
      <c r="AI223" s="2" t="s">
        <v>36</v>
      </c>
      <c r="AJ223" s="2" t="s">
        <v>27</v>
      </c>
      <c r="AK223" s="2" t="s">
        <v>911</v>
      </c>
      <c r="AL223" s="16" t="str">
        <f>IF(HOUR(Table2[[#This Row],[Order Time]])&lt;12,"Morning",IF(HOUR(Table2[[#This Row],[Order Time]])&lt;17,"Afternoon",IF(HOUR(Table2[[#This Row],[Order Time]])&lt;21,"Evening","Night")))</f>
        <v>Afternoon</v>
      </c>
      <c r="AM223" s="16" t="s">
        <v>29</v>
      </c>
    </row>
    <row r="224" spans="1:39" x14ac:dyDescent="0.25">
      <c r="A224" s="13" t="s">
        <v>912</v>
      </c>
      <c r="B224" s="4">
        <v>45592</v>
      </c>
      <c r="C224" s="2">
        <f>YEAR(Table2[[#This Row],[Invoice Date]])</f>
        <v>2024</v>
      </c>
      <c r="D224" s="2" t="str">
        <f>TEXT(Table2[[#This Row],[Invoice Date]],"mmm")</f>
        <v>Oct</v>
      </c>
      <c r="E224" s="2" t="str">
        <f>Table2[[#This Row],[Store_ID]]&amp;"-"&amp;Table2[[#This Row],[Year]]&amp;"-"&amp;Table2[[#This Row],[Month]]</f>
        <v>STR107-2024-Oct</v>
      </c>
      <c r="F224" s="2" t="s">
        <v>913</v>
      </c>
      <c r="G224" s="2" t="str">
        <f>_xlfn.XLOOKUP(Table2[[#This Row],[Customer_ID]],Table3[Customer_ID],Table3[Customer Name],"Not Found")</f>
        <v>Bhagya Sharma</v>
      </c>
      <c r="H224" s="2" t="str">
        <f>_xlfn.XLOOKUP(Table2[[#This Row],[Customer_ID]],Table3[Customer_ID],Table3[Gender],"Female")</f>
        <v>Female</v>
      </c>
      <c r="I224" s="2" t="str">
        <f>_xlfn.XLOOKUP(Table2[[#This Row],[Customer_ID]],Table3[Customer_ID],Table3[City],"Missing Memebership")</f>
        <v>Nellore</v>
      </c>
      <c r="J224" s="2" t="str">
        <f>_xlfn.XLOOKUP(Table2[[#This Row],[Customer_ID]],Table3[Customer_ID],Table3[State],"Karnataka")</f>
        <v>Andhra Pradesh</v>
      </c>
      <c r="K224" s="2" t="str">
        <f>_xlfn.XLOOKUP(Table2[[#This Row],[Customer_ID]],Table3[Customer_ID],Table3[Membership],"Regular")</f>
        <v>Gold</v>
      </c>
      <c r="L224" s="2" t="s">
        <v>169</v>
      </c>
      <c r="M224" s="2" t="str">
        <f>_xlfn.XLOOKUP(Table2[[#This Row],[Product_ID]],Table4[Product_ID],Table4[Product_Name],"Not Found")</f>
        <v>Global Desi Kids Shorts Charcoal</v>
      </c>
      <c r="N224" s="2" t="str">
        <f>_xlfn.XLOOKUP(Table2[[#This Row],[Product_ID]],Table4[Product_ID],Table4[Category],"Not Found")</f>
        <v>Kids Wear</v>
      </c>
      <c r="O224" s="2" t="str">
        <f>_xlfn.XLOOKUP(Table2[[#This Row],[Product_ID]],Table4[Product_ID],Table4[Subcategory],"Not Found")</f>
        <v>Kids Shorts</v>
      </c>
      <c r="P224" s="2" t="str">
        <f>_xlfn.XLOOKUP(Table2[[#This Row],[Product_ID]],Table4[Product_ID],Table4[Brand],"Missing Brand")</f>
        <v>Global Desi</v>
      </c>
      <c r="Q224" s="2" t="s">
        <v>914</v>
      </c>
      <c r="R224" s="2" t="str">
        <f>_xlfn.XLOOKUP(Table2[[#This Row],[Store_ID]],Table6[Store_ID],Table6[Store Name],"Not Found")</f>
        <v>TrendMart Kochi High Street</v>
      </c>
      <c r="S224" s="2">
        <f>_xlfn.XLOOKUP(Table2[[#This Row],[Store_ID]],Table6[Store_ID],Table6[Monthly Target],"Missing Target")</f>
        <v>1500000</v>
      </c>
      <c r="T224" s="2" t="str">
        <f>_xlfn.XLOOKUP(Table2[[#This Row],[Store_ID]],Table6[Store_ID],Table6[Region],"Not Found")</f>
        <v>South Zone 1</v>
      </c>
      <c r="U224" s="2" t="s">
        <v>417</v>
      </c>
      <c r="V224" s="2" t="str">
        <f>_xlfn.XLOOKUP(Table2[[#This Row],[Employee_ID]],Table5[Employee_ID],Table5[Employee Name],"Not Found")</f>
        <v>Arjun Krishnan</v>
      </c>
      <c r="W224" s="2">
        <v>2</v>
      </c>
      <c r="X224" s="2">
        <v>847.41</v>
      </c>
      <c r="Y224" s="2">
        <v>10</v>
      </c>
      <c r="Z224" s="2">
        <v>169.48</v>
      </c>
      <c r="AA224" s="2">
        <v>5</v>
      </c>
      <c r="AB224" s="2">
        <v>76.27</v>
      </c>
      <c r="AC224" s="2">
        <v>1601.61</v>
      </c>
      <c r="AD224" s="2">
        <v>998.62</v>
      </c>
      <c r="AE224" s="2">
        <f t="shared" si="7"/>
        <v>526.71999999999991</v>
      </c>
      <c r="AF224" s="2" t="s">
        <v>56</v>
      </c>
      <c r="AG224" s="42">
        <f>IFERROR(Table2[[#This Row],[Profit]]/Table2[[#This Row],[Sales Amount]],0)</f>
        <v>0.32886907549278538</v>
      </c>
      <c r="AH224" s="2" t="str">
        <f>TRIM(Table2[[#This Row],[Payment Modee]])</f>
        <v>Credit Card</v>
      </c>
      <c r="AI224" s="2" t="s">
        <v>26</v>
      </c>
      <c r="AJ224" s="2" t="s">
        <v>27</v>
      </c>
      <c r="AK224" s="2" t="s">
        <v>915</v>
      </c>
      <c r="AL224" s="16" t="str">
        <f>IF(HOUR(Table2[[#This Row],[Order Time]])&lt;12,"Morning",IF(HOUR(Table2[[#This Row],[Order Time]])&lt;17,"Afternoon",IF(HOUR(Table2[[#This Row],[Order Time]])&lt;21,"Evening","Night")))</f>
        <v>Evening</v>
      </c>
      <c r="AM224" s="16" t="s">
        <v>38</v>
      </c>
    </row>
    <row r="225" spans="1:39" x14ac:dyDescent="0.25">
      <c r="A225" s="13" t="s">
        <v>916</v>
      </c>
      <c r="B225" s="4">
        <v>45499</v>
      </c>
      <c r="C225" s="2">
        <f>YEAR(Table2[[#This Row],[Invoice Date]])</f>
        <v>2024</v>
      </c>
      <c r="D225" s="2" t="str">
        <f>TEXT(Table2[[#This Row],[Invoice Date]],"mmm")</f>
        <v>Jul</v>
      </c>
      <c r="E225" s="2" t="str">
        <f>Table2[[#This Row],[Store_ID]]&amp;"-"&amp;Table2[[#This Row],[Year]]&amp;"-"&amp;Table2[[#This Row],[Month]]</f>
        <v>STR088-2024-Jul</v>
      </c>
      <c r="F225" s="2" t="s">
        <v>190</v>
      </c>
      <c r="G225" s="2" t="str">
        <f>_xlfn.XLOOKUP(Table2[[#This Row],[Customer_ID]],Table3[Customer_ID],Table3[Customer Name],"Not Found")</f>
        <v>Padma Krishnan</v>
      </c>
      <c r="H225" s="2" t="str">
        <f>_xlfn.XLOOKUP(Table2[[#This Row],[Customer_ID]],Table3[Customer_ID],Table3[Gender],"Female")</f>
        <v>Female</v>
      </c>
      <c r="I225" s="2" t="str">
        <f>_xlfn.XLOOKUP(Table2[[#This Row],[Customer_ID]],Table3[Customer_ID],Table3[City],"Missing Memebership")</f>
        <v>Thrissur</v>
      </c>
      <c r="J225" s="2" t="str">
        <f>_xlfn.XLOOKUP(Table2[[#This Row],[Customer_ID]],Table3[Customer_ID],Table3[State],"Karnataka")</f>
        <v>Kerala</v>
      </c>
      <c r="K225" s="2" t="str">
        <f>_xlfn.XLOOKUP(Table2[[#This Row],[Customer_ID]],Table3[Customer_ID],Table3[Membership],"Regular")</f>
        <v>Gold</v>
      </c>
      <c r="L225" s="2" t="s">
        <v>917</v>
      </c>
      <c r="M225" s="2" t="str">
        <f>_xlfn.XLOOKUP(Table2[[#This Row],[Product_ID]],Table4[Product_ID],Table4[Product_Name],"Not Found")</f>
        <v>Spykar Cotton Saree Black</v>
      </c>
      <c r="N225" s="2" t="str">
        <f>_xlfn.XLOOKUP(Table2[[#This Row],[Product_ID]],Table4[Product_ID],Table4[Category],"Not Found")</f>
        <v>Women Sarees</v>
      </c>
      <c r="O225" s="2" t="str">
        <f>_xlfn.XLOOKUP(Table2[[#This Row],[Product_ID]],Table4[Product_ID],Table4[Subcategory],"Not Found")</f>
        <v>Cotton Saree</v>
      </c>
      <c r="P225" s="2" t="str">
        <f>_xlfn.XLOOKUP(Table2[[#This Row],[Product_ID]],Table4[Product_ID],Table4[Brand],"Missing Brand")</f>
        <v>Spykar</v>
      </c>
      <c r="Q225" s="2" t="s">
        <v>141</v>
      </c>
      <c r="R225" s="2" t="str">
        <f>_xlfn.XLOOKUP(Table2[[#This Row],[Store_ID]],Table6[Store_ID],Table6[Store Name],"Not Found")</f>
        <v>TrendMart Warangal High Street</v>
      </c>
      <c r="S225" s="2">
        <f>_xlfn.XLOOKUP(Table2[[#This Row],[Store_ID]],Table6[Store_ID],Table6[Monthly Target],"Missing Target")</f>
        <v>2000000</v>
      </c>
      <c r="T225" s="2" t="str">
        <f>_xlfn.XLOOKUP(Table2[[#This Row],[Store_ID]],Table6[Store_ID],Table6[Region],"Not Found")</f>
        <v>South Zone 2</v>
      </c>
      <c r="U225" s="2" t="s">
        <v>124</v>
      </c>
      <c r="V225" s="2" t="str">
        <f>_xlfn.XLOOKUP(Table2[[#This Row],[Employee_ID]],Table5[Employee_ID],Table5[Employee Name],"Not Found")</f>
        <v>Girish Sundaram</v>
      </c>
      <c r="W225" s="2">
        <v>2</v>
      </c>
      <c r="X225" s="2">
        <v>1385.84</v>
      </c>
      <c r="Y225" s="2">
        <v>0</v>
      </c>
      <c r="Z225" s="2">
        <v>0</v>
      </c>
      <c r="AA225" s="2">
        <v>12</v>
      </c>
      <c r="AB225" s="2">
        <v>332.6</v>
      </c>
      <c r="AC225" s="2">
        <v>3104.28</v>
      </c>
      <c r="AD225" s="2">
        <v>1924.34</v>
      </c>
      <c r="AE225" s="2">
        <f t="shared" si="7"/>
        <v>847.34000000000026</v>
      </c>
      <c r="AF225" s="2" t="s">
        <v>119</v>
      </c>
      <c r="AG225" s="42">
        <f>IFERROR(Table2[[#This Row],[Profit]]/Table2[[#This Row],[Sales Amount]],0)</f>
        <v>0.27295862486631367</v>
      </c>
      <c r="AH225" s="2" t="str">
        <f>TRIM(Table2[[#This Row],[Payment Modee]])</f>
        <v>Net Banking</v>
      </c>
      <c r="AI225" s="2" t="s">
        <v>26</v>
      </c>
      <c r="AJ225" s="2" t="s">
        <v>27</v>
      </c>
      <c r="AK225" s="2" t="s">
        <v>918</v>
      </c>
      <c r="AL225" s="16" t="str">
        <f>IF(HOUR(Table2[[#This Row],[Order Time]])&lt;12,"Morning",IF(HOUR(Table2[[#This Row],[Order Time]])&lt;17,"Afternoon",IF(HOUR(Table2[[#This Row],[Order Time]])&lt;21,"Evening","Night")))</f>
        <v>Afternoon</v>
      </c>
      <c r="AM225" s="16" t="s">
        <v>29</v>
      </c>
    </row>
    <row r="226" spans="1:39" x14ac:dyDescent="0.25">
      <c r="A226" s="13" t="s">
        <v>919</v>
      </c>
      <c r="B226" s="4">
        <v>45728</v>
      </c>
      <c r="C226" s="2">
        <f>YEAR(Table2[[#This Row],[Invoice Date]])</f>
        <v>2025</v>
      </c>
      <c r="D226" s="2" t="str">
        <f>TEXT(Table2[[#This Row],[Invoice Date]],"mmm")</f>
        <v>Mar</v>
      </c>
      <c r="E226" s="2" t="str">
        <f>Table2[[#This Row],[Store_ID]]&amp;"-"&amp;Table2[[#This Row],[Year]]&amp;"-"&amp;Table2[[#This Row],[Month]]</f>
        <v>STR032-2025-Mar</v>
      </c>
      <c r="F226" s="2" t="s">
        <v>920</v>
      </c>
      <c r="G226" s="2" t="str">
        <f>_xlfn.XLOOKUP(Table2[[#This Row],[Customer_ID]],Table3[Customer_ID],Table3[Customer Name],"Not Found")</f>
        <v>Akhila Kamath</v>
      </c>
      <c r="H226" s="2" t="str">
        <f>_xlfn.XLOOKUP(Table2[[#This Row],[Customer_ID]],Table3[Customer_ID],Table3[Gender],"Female")</f>
        <v>Female</v>
      </c>
      <c r="I226" s="2" t="str">
        <f>_xlfn.XLOOKUP(Table2[[#This Row],[Customer_ID]],Table3[Customer_ID],Table3[City],"Missing Memebership")</f>
        <v>Thiruvananthapuram</v>
      </c>
      <c r="J226" s="2" t="str">
        <f>_xlfn.XLOOKUP(Table2[[#This Row],[Customer_ID]],Table3[Customer_ID],Table3[State],"Karnataka")</f>
        <v>Kerala</v>
      </c>
      <c r="K226" s="2" t="str">
        <f>_xlfn.XLOOKUP(Table2[[#This Row],[Customer_ID]],Table3[Customer_ID],Table3[Membership],"Regular")</f>
        <v>Gold</v>
      </c>
      <c r="L226" s="2" t="s">
        <v>657</v>
      </c>
      <c r="M226" s="2" t="str">
        <f>_xlfn.XLOOKUP(Table2[[#This Row],[Product_ID]],Table4[Product_ID],Table4[Product_Name],"Not Found")</f>
        <v>Allen Solly Sports T-Shirt Cream</v>
      </c>
      <c r="N226" s="2" t="str">
        <f>_xlfn.XLOOKUP(Table2[[#This Row],[Product_ID]],Table4[Product_ID],Table4[Category],"Not Found")</f>
        <v>Sportswear</v>
      </c>
      <c r="O226" s="2" t="str">
        <f>_xlfn.XLOOKUP(Table2[[#This Row],[Product_ID]],Table4[Product_ID],Table4[Subcategory],"Not Found")</f>
        <v>Sports T-Shirt</v>
      </c>
      <c r="P226" s="2" t="str">
        <f>_xlfn.XLOOKUP(Table2[[#This Row],[Product_ID]],Table4[Product_ID],Table4[Brand],"Missing Brand")</f>
        <v>Allen Solly</v>
      </c>
      <c r="Q226" s="2" t="s">
        <v>413</v>
      </c>
      <c r="R226" s="2" t="str">
        <f>_xlfn.XLOOKUP(Table2[[#This Row],[Store_ID]],Table6[Store_ID],Table6[Store Name],"Not Found")</f>
        <v>TrendMart Kochi Standard</v>
      </c>
      <c r="S226" s="2">
        <f>_xlfn.XLOOKUP(Table2[[#This Row],[Store_ID]],Table6[Store_ID],Table6[Monthly Target],"Missing Target")</f>
        <v>2500000</v>
      </c>
      <c r="T226" s="2" t="str">
        <f>_xlfn.XLOOKUP(Table2[[#This Row],[Store_ID]],Table6[Store_ID],Table6[Region],"Not Found")</f>
        <v>South Zone 1</v>
      </c>
      <c r="U226" s="2" t="s">
        <v>482</v>
      </c>
      <c r="V226" s="2" t="str">
        <f>_xlfn.XLOOKUP(Table2[[#This Row],[Employee_ID]],Table5[Employee_ID],Table5[Employee Name],"Not Found")</f>
        <v>Swathi Achari</v>
      </c>
      <c r="W226" s="2">
        <v>4</v>
      </c>
      <c r="X226" s="2">
        <v>1638.03</v>
      </c>
      <c r="Y226" s="2">
        <v>10</v>
      </c>
      <c r="Z226" s="2">
        <v>655.21</v>
      </c>
      <c r="AA226" s="2">
        <v>12</v>
      </c>
      <c r="AB226" s="2">
        <v>707.63</v>
      </c>
      <c r="AC226" s="2">
        <v>6604.54</v>
      </c>
      <c r="AD226" s="2">
        <v>4460.76</v>
      </c>
      <c r="AE226" s="2">
        <f t="shared" si="7"/>
        <v>1436.1499999999996</v>
      </c>
      <c r="AF226" s="2" t="s">
        <v>69</v>
      </c>
      <c r="AG226" s="42">
        <f>IFERROR(Table2[[#This Row],[Profit]]/Table2[[#This Row],[Sales Amount]],0)</f>
        <v>0.21744890635835346</v>
      </c>
      <c r="AH226" s="2" t="str">
        <f>TRIM(Table2[[#This Row],[Payment Modee]])</f>
        <v>Cash</v>
      </c>
      <c r="AI226" s="2" t="s">
        <v>36</v>
      </c>
      <c r="AJ226" s="2" t="s">
        <v>27</v>
      </c>
      <c r="AK226" s="2" t="s">
        <v>137</v>
      </c>
      <c r="AL226" s="16" t="str">
        <f>IF(HOUR(Table2[[#This Row],[Order Time]])&lt;12,"Morning",IF(HOUR(Table2[[#This Row],[Order Time]])&lt;17,"Afternoon",IF(HOUR(Table2[[#This Row],[Order Time]])&lt;21,"Evening","Night")))</f>
        <v>Afternoon</v>
      </c>
      <c r="AM226" s="16" t="s">
        <v>29</v>
      </c>
    </row>
    <row r="227" spans="1:39" x14ac:dyDescent="0.25">
      <c r="A227" s="13" t="s">
        <v>921</v>
      </c>
      <c r="B227" s="4">
        <v>45494</v>
      </c>
      <c r="C227" s="2">
        <f>YEAR(Table2[[#This Row],[Invoice Date]])</f>
        <v>2024</v>
      </c>
      <c r="D227" s="2" t="str">
        <f>TEXT(Table2[[#This Row],[Invoice Date]],"mmm")</f>
        <v>Jul</v>
      </c>
      <c r="E227" s="2" t="str">
        <f>Table2[[#This Row],[Store_ID]]&amp;"-"&amp;Table2[[#This Row],[Year]]&amp;"-"&amp;Table2[[#This Row],[Month]]</f>
        <v>STR112-2024-Jul</v>
      </c>
      <c r="F227" s="2" t="s">
        <v>438</v>
      </c>
      <c r="G227" s="2" t="str">
        <f>_xlfn.XLOOKUP(Table2[[#This Row],[Customer_ID]],Table3[Customer_ID],Table3[Customer Name],"Not Found")</f>
        <v>Yashoda Sundaram</v>
      </c>
      <c r="H227" s="2" t="str">
        <f>_xlfn.XLOOKUP(Table2[[#This Row],[Customer_ID]],Table3[Customer_ID],Table3[Gender],"Female")</f>
        <v>Female</v>
      </c>
      <c r="I227" s="2" t="str">
        <f>_xlfn.XLOOKUP(Table2[[#This Row],[Customer_ID]],Table3[Customer_ID],Table3[City],"Missing Memebership")</f>
        <v>Mysuru</v>
      </c>
      <c r="J227" s="2" t="str">
        <f>_xlfn.XLOOKUP(Table2[[#This Row],[Customer_ID]],Table3[Customer_ID],Table3[State],"Karnataka")</f>
        <v>Karnataka</v>
      </c>
      <c r="K227" s="2" t="str">
        <f>_xlfn.XLOOKUP(Table2[[#This Row],[Customer_ID]],Table3[Customer_ID],Table3[Membership],"Regular")</f>
        <v>Silver</v>
      </c>
      <c r="L227" s="2" t="s">
        <v>459</v>
      </c>
      <c r="M227" s="2" t="str">
        <f>_xlfn.XLOOKUP(Table2[[#This Row],[Product_ID]],Table4[Product_ID],Table4[Product_Name],"Not Found")</f>
        <v>Sonata Straight Fit Cream</v>
      </c>
      <c r="N227" s="2" t="str">
        <f>_xlfn.XLOOKUP(Table2[[#This Row],[Product_ID]],Table4[Product_ID],Table4[Category],"Not Found")</f>
        <v>Women Jeans</v>
      </c>
      <c r="O227" s="2" t="str">
        <f>_xlfn.XLOOKUP(Table2[[#This Row],[Product_ID]],Table4[Product_ID],Table4[Subcategory],"Not Found")</f>
        <v>Straight Fit</v>
      </c>
      <c r="P227" s="2" t="str">
        <f>_xlfn.XLOOKUP(Table2[[#This Row],[Product_ID]],Table4[Product_ID],Table4[Brand],"Missing Brand")</f>
        <v>Sonata</v>
      </c>
      <c r="Q227" s="2" t="s">
        <v>202</v>
      </c>
      <c r="R227" s="2" t="str">
        <f>_xlfn.XLOOKUP(Table2[[#This Row],[Store_ID]],Table6[Store_ID],Table6[Store Name],"Not Found")</f>
        <v>TrendMart Guntur Outlet</v>
      </c>
      <c r="S227" s="2">
        <f>_xlfn.XLOOKUP(Table2[[#This Row],[Store_ID]],Table6[Store_ID],Table6[Monthly Target],"Missing Target")</f>
        <v>1500000</v>
      </c>
      <c r="T227" s="2" t="str">
        <f>_xlfn.XLOOKUP(Table2[[#This Row],[Store_ID]],Table6[Store_ID],Table6[Region],"Not Found")</f>
        <v>South Zone 3</v>
      </c>
      <c r="U227" s="2" t="s">
        <v>102</v>
      </c>
      <c r="V227" s="2" t="str">
        <f>_xlfn.XLOOKUP(Table2[[#This Row],[Employee_ID]],Table5[Employee_ID],Table5[Employee Name],"Not Found")</f>
        <v>Chandra Reddy</v>
      </c>
      <c r="W227" s="2">
        <v>3</v>
      </c>
      <c r="X227" s="2">
        <v>1123.56</v>
      </c>
      <c r="Y227" s="2">
        <v>10</v>
      </c>
      <c r="Z227" s="2">
        <v>337.07</v>
      </c>
      <c r="AA227" s="2">
        <v>12</v>
      </c>
      <c r="AB227" s="2">
        <v>364.03</v>
      </c>
      <c r="AC227" s="2">
        <v>3397.64</v>
      </c>
      <c r="AD227" s="2">
        <v>2161.59</v>
      </c>
      <c r="AE227" s="2">
        <f t="shared" si="7"/>
        <v>872.01999999999975</v>
      </c>
      <c r="AF227" s="2" t="s">
        <v>119</v>
      </c>
      <c r="AG227" s="42">
        <f>IFERROR(Table2[[#This Row],[Profit]]/Table2[[#This Row],[Sales Amount]],0)</f>
        <v>0.25665461908854376</v>
      </c>
      <c r="AH227" s="2" t="str">
        <f>TRIM(Table2[[#This Row],[Payment Modee]])</f>
        <v>Net Banking</v>
      </c>
      <c r="AI227" s="2" t="s">
        <v>26</v>
      </c>
      <c r="AJ227" s="2" t="s">
        <v>27</v>
      </c>
      <c r="AK227" s="2" t="s">
        <v>922</v>
      </c>
      <c r="AL227" s="16" t="str">
        <f>IF(HOUR(Table2[[#This Row],[Order Time]])&lt;12,"Morning",IF(HOUR(Table2[[#This Row],[Order Time]])&lt;17,"Afternoon",IF(HOUR(Table2[[#This Row],[Order Time]])&lt;21,"Evening","Night")))</f>
        <v>Evening</v>
      </c>
      <c r="AM227" s="16" t="s">
        <v>38</v>
      </c>
    </row>
    <row r="228" spans="1:39" x14ac:dyDescent="0.25">
      <c r="A228" s="13" t="s">
        <v>923</v>
      </c>
      <c r="B228" s="4">
        <v>45624</v>
      </c>
      <c r="C228" s="2">
        <f>YEAR(Table2[[#This Row],[Invoice Date]])</f>
        <v>2024</v>
      </c>
      <c r="D228" s="2" t="str">
        <f>TEXT(Table2[[#This Row],[Invoice Date]],"mmm")</f>
        <v>Nov</v>
      </c>
      <c r="E228" s="2" t="str">
        <f>Table2[[#This Row],[Store_ID]]&amp;"-"&amp;Table2[[#This Row],[Year]]&amp;"-"&amp;Table2[[#This Row],[Month]]</f>
        <v>STR100-2024-Nov</v>
      </c>
      <c r="F228" s="2" t="s">
        <v>924</v>
      </c>
      <c r="G228" s="2" t="str">
        <f>_xlfn.XLOOKUP(Table2[[#This Row],[Customer_ID]],Table3[Customer_ID],Table3[Customer Name],"Not Found")</f>
        <v>Balaji Reddy</v>
      </c>
      <c r="H228" s="2" t="str">
        <f>_xlfn.XLOOKUP(Table2[[#This Row],[Customer_ID]],Table3[Customer_ID],Table3[Gender],"Female")</f>
        <v>Male</v>
      </c>
      <c r="I228" s="2" t="str">
        <f>_xlfn.XLOOKUP(Table2[[#This Row],[Customer_ID]],Table3[Customer_ID],Table3[City],"Missing Memebership")</f>
        <v>Mysuru</v>
      </c>
      <c r="J228" s="2" t="str">
        <f>_xlfn.XLOOKUP(Table2[[#This Row],[Customer_ID]],Table3[Customer_ID],Table3[State],"Karnataka")</f>
        <v>Karnataka</v>
      </c>
      <c r="K228" s="2" t="str">
        <f>_xlfn.XLOOKUP(Table2[[#This Row],[Customer_ID]],Table3[Customer_ID],Table3[Membership],"Regular")</f>
        <v>Platinum</v>
      </c>
      <c r="L228" s="2" t="s">
        <v>459</v>
      </c>
      <c r="M228" s="2" t="str">
        <f>_xlfn.XLOOKUP(Table2[[#This Row],[Product_ID]],Table4[Product_ID],Table4[Product_Name],"Not Found")</f>
        <v>Sonata Straight Fit Cream</v>
      </c>
      <c r="N228" s="2" t="str">
        <f>_xlfn.XLOOKUP(Table2[[#This Row],[Product_ID]],Table4[Product_ID],Table4[Category],"Not Found")</f>
        <v>Women Jeans</v>
      </c>
      <c r="O228" s="2" t="str">
        <f>_xlfn.XLOOKUP(Table2[[#This Row],[Product_ID]],Table4[Product_ID],Table4[Subcategory],"Not Found")</f>
        <v>Straight Fit</v>
      </c>
      <c r="P228" s="2" t="str">
        <f>_xlfn.XLOOKUP(Table2[[#This Row],[Product_ID]],Table4[Product_ID],Table4[Brand],"Missing Brand")</f>
        <v>Sonata</v>
      </c>
      <c r="Q228" s="2" t="s">
        <v>364</v>
      </c>
      <c r="R228" s="2" t="str">
        <f>_xlfn.XLOOKUP(Table2[[#This Row],[Store_ID]],Table6[Store_ID],Table6[Store Name],"Not Found")</f>
        <v>TrendMart Hubballi Standard</v>
      </c>
      <c r="S228" s="2">
        <f>_xlfn.XLOOKUP(Table2[[#This Row],[Store_ID]],Table6[Store_ID],Table6[Monthly Target],"Missing Target")</f>
        <v>2500000</v>
      </c>
      <c r="T228" s="2" t="str">
        <f>_xlfn.XLOOKUP(Table2[[#This Row],[Store_ID]],Table6[Store_ID],Table6[Region],"Not Found")</f>
        <v>South Zone 2</v>
      </c>
      <c r="U228" s="2" t="s">
        <v>283</v>
      </c>
      <c r="V228" s="2" t="str">
        <f>_xlfn.XLOOKUP(Table2[[#This Row],[Employee_ID]],Table5[Employee_ID],Table5[Employee Name],"Not Found")</f>
        <v>Priya Balasubramaniam</v>
      </c>
      <c r="W228" s="2">
        <v>3</v>
      </c>
      <c r="X228" s="2">
        <v>999.78</v>
      </c>
      <c r="Y228" s="2">
        <v>25</v>
      </c>
      <c r="Z228" s="2">
        <v>749.84</v>
      </c>
      <c r="AA228" s="2">
        <v>5</v>
      </c>
      <c r="AB228" s="2">
        <v>112.47</v>
      </c>
      <c r="AC228" s="2">
        <v>2361.9699999999998</v>
      </c>
      <c r="AD228" s="2">
        <v>2161.59</v>
      </c>
      <c r="AE228" s="2">
        <f t="shared" si="7"/>
        <v>87.909999999999656</v>
      </c>
      <c r="AF228" s="2" t="s">
        <v>35</v>
      </c>
      <c r="AG228" s="42">
        <f>IFERROR(Table2[[#This Row],[Profit]]/Table2[[#This Row],[Sales Amount]],0)</f>
        <v>3.7218931654508597E-2</v>
      </c>
      <c r="AH228" s="2" t="str">
        <f>TRIM(Table2[[#This Row],[Payment Modee]])</f>
        <v>Debit Card</v>
      </c>
      <c r="AI228" s="2" t="s">
        <v>26</v>
      </c>
      <c r="AJ228" s="2" t="s">
        <v>27</v>
      </c>
      <c r="AK228" s="2" t="s">
        <v>114</v>
      </c>
      <c r="AL228" s="16" t="str">
        <f>IF(HOUR(Table2[[#This Row],[Order Time]])&lt;12,"Morning",IF(HOUR(Table2[[#This Row],[Order Time]])&lt;17,"Afternoon",IF(HOUR(Table2[[#This Row],[Order Time]])&lt;21,"Evening","Night")))</f>
        <v>Morning</v>
      </c>
      <c r="AM228" s="16" t="s">
        <v>29</v>
      </c>
    </row>
    <row r="229" spans="1:39" x14ac:dyDescent="0.25">
      <c r="A229" s="13" t="s">
        <v>925</v>
      </c>
      <c r="B229" s="4">
        <v>45573</v>
      </c>
      <c r="C229" s="2">
        <f>YEAR(Table2[[#This Row],[Invoice Date]])</f>
        <v>2024</v>
      </c>
      <c r="D229" s="2" t="str">
        <f>TEXT(Table2[[#This Row],[Invoice Date]],"mmm")</f>
        <v>Oct</v>
      </c>
      <c r="E229" s="2" t="str">
        <f>Table2[[#This Row],[Store_ID]]&amp;"-"&amp;Table2[[#This Row],[Year]]&amp;"-"&amp;Table2[[#This Row],[Month]]</f>
        <v>STR097-2024-Oct</v>
      </c>
      <c r="F229" s="2" t="s">
        <v>926</v>
      </c>
      <c r="G229" s="2" t="str">
        <f>_xlfn.XLOOKUP(Table2[[#This Row],[Customer_ID]],Table3[Customer_ID],Table3[Customer Name],"Not Found")</f>
        <v>Yamini Gowda</v>
      </c>
      <c r="H229" s="2" t="str">
        <f>_xlfn.XLOOKUP(Table2[[#This Row],[Customer_ID]],Table3[Customer_ID],Table3[Gender],"Female")</f>
        <v>Female</v>
      </c>
      <c r="I229" s="2" t="str">
        <f>_xlfn.XLOOKUP(Table2[[#This Row],[Customer_ID]],Table3[Customer_ID],Table3[City],"Missing Memebership")</f>
        <v>Karimnagar</v>
      </c>
      <c r="J229" s="2" t="str">
        <f>_xlfn.XLOOKUP(Table2[[#This Row],[Customer_ID]],Table3[Customer_ID],Table3[State],"Karnataka")</f>
        <v>Telangana</v>
      </c>
      <c r="K229" s="2" t="str">
        <f>_xlfn.XLOOKUP(Table2[[#This Row],[Customer_ID]],Table3[Customer_ID],Table3[Membership],"Regular")</f>
        <v>Regular</v>
      </c>
      <c r="L229" s="2" t="s">
        <v>927</v>
      </c>
      <c r="M229" s="2" t="str">
        <f>_xlfn.XLOOKUP(Table2[[#This Row],[Product_ID]],Table4[Product_ID],Table4[Product_Name],"Not Found")</f>
        <v>Skechers Casual Belt Sky Blue</v>
      </c>
      <c r="N229" s="2" t="str">
        <f>_xlfn.XLOOKUP(Table2[[#This Row],[Product_ID]],Table4[Product_ID],Table4[Category],"Not Found")</f>
        <v>Belts</v>
      </c>
      <c r="O229" s="2" t="str">
        <f>_xlfn.XLOOKUP(Table2[[#This Row],[Product_ID]],Table4[Product_ID],Table4[Subcategory],"Not Found")</f>
        <v>Casual Belt</v>
      </c>
      <c r="P229" s="2" t="str">
        <f>_xlfn.XLOOKUP(Table2[[#This Row],[Product_ID]],Table4[Product_ID],Table4[Brand],"Missing Brand")</f>
        <v>Skechers</v>
      </c>
      <c r="Q229" s="2" t="s">
        <v>240</v>
      </c>
      <c r="R229" s="2" t="str">
        <f>_xlfn.XLOOKUP(Table2[[#This Row],[Store_ID]],Table6[Store_ID],Table6[Store Name],"Not Found")</f>
        <v>TrendMart Thiruvananthapuram High Street</v>
      </c>
      <c r="S229" s="2">
        <f>_xlfn.XLOOKUP(Table2[[#This Row],[Store_ID]],Table6[Store_ID],Table6[Monthly Target],"Missing Target")</f>
        <v>1500000</v>
      </c>
      <c r="T229" s="2" t="str">
        <f>_xlfn.XLOOKUP(Table2[[#This Row],[Store_ID]],Table6[Store_ID],Table6[Region],"Not Found")</f>
        <v>South Zone 1</v>
      </c>
      <c r="U229" s="2" t="s">
        <v>75</v>
      </c>
      <c r="V229" s="2" t="str">
        <f>_xlfn.XLOOKUP(Table2[[#This Row],[Employee_ID]],Table5[Employee_ID],Table5[Employee Name],"Not Found")</f>
        <v>Chandran Krishnan</v>
      </c>
      <c r="W229" s="2">
        <v>1</v>
      </c>
      <c r="X229" s="2">
        <v>840.15</v>
      </c>
      <c r="Y229" s="2">
        <v>20</v>
      </c>
      <c r="Z229" s="2">
        <v>168.03</v>
      </c>
      <c r="AA229" s="2">
        <v>5</v>
      </c>
      <c r="AB229" s="2">
        <v>33.61</v>
      </c>
      <c r="AC229" s="2">
        <v>705.73</v>
      </c>
      <c r="AD229" s="2">
        <v>590.02</v>
      </c>
      <c r="AE229" s="2">
        <f t="shared" si="7"/>
        <v>82.100000000000037</v>
      </c>
      <c r="AF229" s="2" t="s">
        <v>56</v>
      </c>
      <c r="AG229" s="42">
        <f>IFERROR(Table2[[#This Row],[Profit]]/Table2[[#This Row],[Sales Amount]],0)</f>
        <v>0.11633344196789146</v>
      </c>
      <c r="AH229" s="2" t="str">
        <f>TRIM(Table2[[#This Row],[Payment Modee]])</f>
        <v>Credit Card</v>
      </c>
      <c r="AI229" s="2" t="s">
        <v>26</v>
      </c>
      <c r="AJ229" s="2" t="s">
        <v>27</v>
      </c>
      <c r="AK229" s="2" t="s">
        <v>130</v>
      </c>
      <c r="AL229" s="16" t="str">
        <f>IF(HOUR(Table2[[#This Row],[Order Time]])&lt;12,"Morning",IF(HOUR(Table2[[#This Row],[Order Time]])&lt;17,"Afternoon",IF(HOUR(Table2[[#This Row],[Order Time]])&lt;21,"Evening","Night")))</f>
        <v>Evening</v>
      </c>
      <c r="AM229" s="16" t="s">
        <v>29</v>
      </c>
    </row>
    <row r="230" spans="1:39" x14ac:dyDescent="0.25">
      <c r="A230" s="13" t="s">
        <v>928</v>
      </c>
      <c r="B230" s="4">
        <v>45652</v>
      </c>
      <c r="C230" s="2">
        <f>YEAR(Table2[[#This Row],[Invoice Date]])</f>
        <v>2024</v>
      </c>
      <c r="D230" s="2" t="str">
        <f>TEXT(Table2[[#This Row],[Invoice Date]],"mmm")</f>
        <v>Dec</v>
      </c>
      <c r="E230" s="2" t="str">
        <f>Table2[[#This Row],[Store_ID]]&amp;"-"&amp;Table2[[#This Row],[Year]]&amp;"-"&amp;Table2[[#This Row],[Month]]</f>
        <v>STR004-2024-Dec</v>
      </c>
      <c r="F230" s="2" t="s">
        <v>929</v>
      </c>
      <c r="G230" s="2" t="str">
        <f>_xlfn.XLOOKUP(Table2[[#This Row],[Customer_ID]],Table3[Customer_ID],Table3[Customer Name],"Not Found")</f>
        <v>Akhila Chettiar</v>
      </c>
      <c r="H230" s="2" t="str">
        <f>_xlfn.XLOOKUP(Table2[[#This Row],[Customer_ID]],Table3[Customer_ID],Table3[Gender],"Female")</f>
        <v>Female</v>
      </c>
      <c r="I230" s="2" t="str">
        <f>_xlfn.XLOOKUP(Table2[[#This Row],[Customer_ID]],Table3[Customer_ID],Table3[City],"Missing Memebership")</f>
        <v>Warangal</v>
      </c>
      <c r="J230" s="2" t="str">
        <f>_xlfn.XLOOKUP(Table2[[#This Row],[Customer_ID]],Table3[Customer_ID],Table3[State],"Karnataka")</f>
        <v>Telangana</v>
      </c>
      <c r="K230" s="2" t="str">
        <f>_xlfn.XLOOKUP(Table2[[#This Row],[Customer_ID]],Table3[Customer_ID],Table3[Membership],"Regular")</f>
        <v>Regular</v>
      </c>
      <c r="L230" s="2" t="s">
        <v>416</v>
      </c>
      <c r="M230" s="2" t="str">
        <f>_xlfn.XLOOKUP(Table2[[#This Row],[Product_ID]],Table4[Product_ID],Table4[Product_Name],"Not Found")</f>
        <v>GRT Jewellers Sling Bag Olive</v>
      </c>
      <c r="N230" s="2" t="str">
        <f>_xlfn.XLOOKUP(Table2[[#This Row],[Product_ID]],Table4[Product_ID],Table4[Category],"Not Found")</f>
        <v>Handbags</v>
      </c>
      <c r="O230" s="2" t="str">
        <f>_xlfn.XLOOKUP(Table2[[#This Row],[Product_ID]],Table4[Product_ID],Table4[Subcategory],"Not Found")</f>
        <v>Sling Bag</v>
      </c>
      <c r="P230" s="2" t="str">
        <f>_xlfn.XLOOKUP(Table2[[#This Row],[Product_ID]],Table4[Product_ID],Table4[Brand],"Missing Brand")</f>
        <v>GRT Jewellers</v>
      </c>
      <c r="Q230" s="2" t="s">
        <v>91</v>
      </c>
      <c r="R230" s="2" t="str">
        <f>_xlfn.XLOOKUP(Table2[[#This Row],[Store_ID]],Table6[Store_ID],Table6[Store Name],"Not Found")</f>
        <v>TrendMart Kalaburagi Mall Kiosk</v>
      </c>
      <c r="S230" s="2">
        <f>_xlfn.XLOOKUP(Table2[[#This Row],[Store_ID]],Table6[Store_ID],Table6[Monthly Target],"Missing Target")</f>
        <v>800000</v>
      </c>
      <c r="T230" s="2" t="str">
        <f>_xlfn.XLOOKUP(Table2[[#This Row],[Store_ID]],Table6[Store_ID],Table6[Region],"Not Found")</f>
        <v>South Zone 2</v>
      </c>
      <c r="U230" s="2" t="s">
        <v>102</v>
      </c>
      <c r="V230" s="2" t="str">
        <f>_xlfn.XLOOKUP(Table2[[#This Row],[Employee_ID]],Table5[Employee_ID],Table5[Employee Name],"Not Found")</f>
        <v>Chandra Reddy</v>
      </c>
      <c r="W230" s="2">
        <v>1</v>
      </c>
      <c r="X230" s="2">
        <v>3044.82</v>
      </c>
      <c r="Y230" s="2">
        <v>0</v>
      </c>
      <c r="Z230" s="2">
        <v>0</v>
      </c>
      <c r="AA230" s="2">
        <v>12</v>
      </c>
      <c r="AB230" s="2">
        <v>365.38</v>
      </c>
      <c r="AC230" s="2">
        <v>3410.2</v>
      </c>
      <c r="AD230" s="2">
        <v>2034.01</v>
      </c>
      <c r="AE230" s="2">
        <f t="shared" si="7"/>
        <v>1010.8099999999998</v>
      </c>
      <c r="AF230" s="2" t="s">
        <v>136</v>
      </c>
      <c r="AG230" s="42">
        <f>IFERROR(Table2[[#This Row],[Profit]]/Table2[[#This Row],[Sales Amount]],0)</f>
        <v>0.29640783531757664</v>
      </c>
      <c r="AH230" s="2" t="str">
        <f>TRIM(Table2[[#This Row],[Payment Modee]])</f>
        <v>EMI</v>
      </c>
      <c r="AI230" s="2" t="s">
        <v>36</v>
      </c>
      <c r="AJ230" s="2" t="s">
        <v>197</v>
      </c>
      <c r="AK230" s="2" t="s">
        <v>148</v>
      </c>
      <c r="AL230" s="16" t="str">
        <f>IF(HOUR(Table2[[#This Row],[Order Time]])&lt;12,"Morning",IF(HOUR(Table2[[#This Row],[Order Time]])&lt;17,"Afternoon",IF(HOUR(Table2[[#This Row],[Order Time]])&lt;21,"Evening","Night")))</f>
        <v>Afternoon</v>
      </c>
      <c r="AM230" s="16" t="s">
        <v>29</v>
      </c>
    </row>
    <row r="231" spans="1:39" x14ac:dyDescent="0.25">
      <c r="A231" s="13" t="s">
        <v>930</v>
      </c>
      <c r="B231" s="4">
        <v>45572</v>
      </c>
      <c r="C231" s="2">
        <f>YEAR(Table2[[#This Row],[Invoice Date]])</f>
        <v>2024</v>
      </c>
      <c r="D231" s="2" t="str">
        <f>TEXT(Table2[[#This Row],[Invoice Date]],"mmm")</f>
        <v>Oct</v>
      </c>
      <c r="E231" s="2" t="str">
        <f>Table2[[#This Row],[Store_ID]]&amp;"-"&amp;Table2[[#This Row],[Year]]&amp;"-"&amp;Table2[[#This Row],[Month]]</f>
        <v>STR110-2024-Oct</v>
      </c>
      <c r="F231" s="2" t="s">
        <v>931</v>
      </c>
      <c r="G231" s="2" t="str">
        <f>_xlfn.XLOOKUP(Table2[[#This Row],[Customer_ID]],Table3[Customer_ID],Table3[Customer Name],"Not Found")</f>
        <v>Easwaran Rao</v>
      </c>
      <c r="H231" s="2" t="str">
        <f>_xlfn.XLOOKUP(Table2[[#This Row],[Customer_ID]],Table3[Customer_ID],Table3[Gender],"Female")</f>
        <v>Male</v>
      </c>
      <c r="I231" s="2" t="str">
        <f>_xlfn.XLOOKUP(Table2[[#This Row],[Customer_ID]],Table3[Customer_ID],Table3[City],"Missing Memebership")</f>
        <v>Tirunelveli</v>
      </c>
      <c r="J231" s="2" t="str">
        <f>_xlfn.XLOOKUP(Table2[[#This Row],[Customer_ID]],Table3[Customer_ID],Table3[State],"Karnataka")</f>
        <v>Tamil Nadu</v>
      </c>
      <c r="K231" s="2" t="str">
        <f>_xlfn.XLOOKUP(Table2[[#This Row],[Customer_ID]],Table3[Customer_ID],Table3[Membership],"Regular")</f>
        <v>Regular</v>
      </c>
      <c r="L231" s="2" t="s">
        <v>932</v>
      </c>
      <c r="M231" s="2" t="str">
        <f>_xlfn.XLOOKUP(Table2[[#This Row],[Product_ID]],Table4[Product_ID],Table4[Product_Name],"Not Found")</f>
        <v>Blackberrys Joggers Beige</v>
      </c>
      <c r="N231" s="2" t="str">
        <f>_xlfn.XLOOKUP(Table2[[#This Row],[Product_ID]],Table4[Product_ID],Table4[Category],"Not Found")</f>
        <v>Sportswear</v>
      </c>
      <c r="O231" s="2" t="str">
        <f>_xlfn.XLOOKUP(Table2[[#This Row],[Product_ID]],Table4[Product_ID],Table4[Subcategory],"Not Found")</f>
        <v>Joggers</v>
      </c>
      <c r="P231" s="2" t="str">
        <f>_xlfn.XLOOKUP(Table2[[#This Row],[Product_ID]],Table4[Product_ID],Table4[Brand],"Missing Brand")</f>
        <v>Blackberrys</v>
      </c>
      <c r="Q231" s="2" t="s">
        <v>146</v>
      </c>
      <c r="R231" s="2" t="str">
        <f>_xlfn.XLOOKUP(Table2[[#This Row],[Store_ID]],Table6[Store_ID],Table6[Store Name],"Not Found")</f>
        <v>TrendMart Thoothukudi Outlet</v>
      </c>
      <c r="S231" s="2">
        <f>_xlfn.XLOOKUP(Table2[[#This Row],[Store_ID]],Table6[Store_ID],Table6[Monthly Target],"Missing Target")</f>
        <v>1000000</v>
      </c>
      <c r="T231" s="2" t="str">
        <f>_xlfn.XLOOKUP(Table2[[#This Row],[Store_ID]],Table6[Store_ID],Table6[Region],"Not Found")</f>
        <v>South Zone 1</v>
      </c>
      <c r="U231" s="2" t="s">
        <v>142</v>
      </c>
      <c r="V231" s="2" t="str">
        <f>_xlfn.XLOOKUP(Table2[[#This Row],[Employee_ID]],Table5[Employee_ID],Table5[Employee Name],"Not Found")</f>
        <v>Anusuya Subramaniam</v>
      </c>
      <c r="W231" s="2">
        <v>2</v>
      </c>
      <c r="X231" s="2">
        <v>1171</v>
      </c>
      <c r="Y231" s="2">
        <v>10</v>
      </c>
      <c r="Z231" s="2">
        <v>234.2</v>
      </c>
      <c r="AA231" s="2">
        <v>12</v>
      </c>
      <c r="AB231" s="2">
        <v>252.94</v>
      </c>
      <c r="AC231" s="2">
        <v>2360.7399999999998</v>
      </c>
      <c r="AD231" s="2">
        <v>1471.7</v>
      </c>
      <c r="AE231" s="2">
        <f t="shared" si="7"/>
        <v>636.09999999999968</v>
      </c>
      <c r="AF231" s="2" t="s">
        <v>119</v>
      </c>
      <c r="AG231" s="42">
        <f>IFERROR(Table2[[#This Row],[Profit]]/Table2[[#This Row],[Sales Amount]],0)</f>
        <v>0.26944940993078431</v>
      </c>
      <c r="AH231" s="2" t="str">
        <f>TRIM(Table2[[#This Row],[Payment Modee]])</f>
        <v>Net Banking</v>
      </c>
      <c r="AI231" s="2" t="s">
        <v>26</v>
      </c>
      <c r="AJ231" s="2" t="s">
        <v>27</v>
      </c>
      <c r="AK231" s="2" t="s">
        <v>466</v>
      </c>
      <c r="AL231" s="16" t="str">
        <f>IF(HOUR(Table2[[#This Row],[Order Time]])&lt;12,"Morning",IF(HOUR(Table2[[#This Row],[Order Time]])&lt;17,"Afternoon",IF(HOUR(Table2[[#This Row],[Order Time]])&lt;21,"Evening","Night")))</f>
        <v>Evening</v>
      </c>
      <c r="AM231" s="16" t="s">
        <v>29</v>
      </c>
    </row>
    <row r="232" spans="1:39" x14ac:dyDescent="0.25">
      <c r="A232" s="13" t="s">
        <v>933</v>
      </c>
      <c r="B232" s="4">
        <v>45400</v>
      </c>
      <c r="C232" s="2">
        <f>YEAR(Table2[[#This Row],[Invoice Date]])</f>
        <v>2024</v>
      </c>
      <c r="D232" s="2" t="str">
        <f>TEXT(Table2[[#This Row],[Invoice Date]],"mmm")</f>
        <v>Apr</v>
      </c>
      <c r="E232" s="2" t="str">
        <f>Table2[[#This Row],[Store_ID]]&amp;"-"&amp;Table2[[#This Row],[Year]]&amp;"-"&amp;Table2[[#This Row],[Month]]</f>
        <v>STR068-2024-Apr</v>
      </c>
      <c r="F232" s="2" t="s">
        <v>934</v>
      </c>
      <c r="G232" s="2" t="str">
        <f>_xlfn.XLOOKUP(Table2[[#This Row],[Customer_ID]],Table3[Customer_ID],Table3[Customer Name],"Not Found")</f>
        <v>Uday Mudaliar</v>
      </c>
      <c r="H232" s="2" t="str">
        <f>_xlfn.XLOOKUP(Table2[[#This Row],[Customer_ID]],Table3[Customer_ID],Table3[Gender],"Female")</f>
        <v>Male</v>
      </c>
      <c r="I232" s="2" t="str">
        <f>_xlfn.XLOOKUP(Table2[[#This Row],[Customer_ID]],Table3[Customer_ID],Table3[City],"Missing Memebership")</f>
        <v>Salem</v>
      </c>
      <c r="J232" s="2" t="str">
        <f>_xlfn.XLOOKUP(Table2[[#This Row],[Customer_ID]],Table3[Customer_ID],Table3[State],"Karnataka")</f>
        <v>Tamil Nadu</v>
      </c>
      <c r="K232" s="2" t="str">
        <f>_xlfn.XLOOKUP(Table2[[#This Row],[Customer_ID]],Table3[Customer_ID],Table3[Membership],"Regular")</f>
        <v>Silver</v>
      </c>
      <c r="L232" s="2" t="s">
        <v>935</v>
      </c>
      <c r="M232" s="2" t="str">
        <f>_xlfn.XLOOKUP(Table2[[#This Row],[Product_ID]],Table4[Product_ID],Table4[Product_Name],"Not Found")</f>
        <v>Mufti Round Neck Olive</v>
      </c>
      <c r="N232" s="2" t="str">
        <f>_xlfn.XLOOKUP(Table2[[#This Row],[Product_ID]],Table4[Product_ID],Table4[Category],"Not Found")</f>
        <v>Men T-Shirts</v>
      </c>
      <c r="O232" s="2" t="str">
        <f>_xlfn.XLOOKUP(Table2[[#This Row],[Product_ID]],Table4[Product_ID],Table4[Subcategory],"Not Found")</f>
        <v>Round Neck</v>
      </c>
      <c r="P232" s="2" t="str">
        <f>_xlfn.XLOOKUP(Table2[[#This Row],[Product_ID]],Table4[Product_ID],Table4[Brand],"Missing Brand")</f>
        <v>Mufti</v>
      </c>
      <c r="Q232" s="2" t="s">
        <v>97</v>
      </c>
      <c r="R232" s="2" t="str">
        <f>_xlfn.XLOOKUP(Table2[[#This Row],[Store_ID]],Table6[Store_ID],Table6[Store Name],"Not Found")</f>
        <v>TrendMart Madurai Mall Kiosk</v>
      </c>
      <c r="S232" s="2">
        <f>_xlfn.XLOOKUP(Table2[[#This Row],[Store_ID]],Table6[Store_ID],Table6[Monthly Target],"Missing Target")</f>
        <v>2000000</v>
      </c>
      <c r="T232" s="2" t="str">
        <f>_xlfn.XLOOKUP(Table2[[#This Row],[Store_ID]],Table6[Store_ID],Table6[Region],"Not Found")</f>
        <v>South Zone 1</v>
      </c>
      <c r="U232" s="2" t="s">
        <v>34</v>
      </c>
      <c r="V232" s="2" t="str">
        <f>_xlfn.XLOOKUP(Table2[[#This Row],[Employee_ID]],Table5[Employee_ID],Table5[Employee Name],"Not Found")</f>
        <v>Deepthi Iyengar</v>
      </c>
      <c r="W232" s="2">
        <v>2</v>
      </c>
      <c r="X232" s="2">
        <v>544.66999999999996</v>
      </c>
      <c r="Y232" s="2">
        <v>0</v>
      </c>
      <c r="Z232" s="2">
        <v>0</v>
      </c>
      <c r="AA232" s="2">
        <v>5</v>
      </c>
      <c r="AB232" s="2">
        <v>54.47</v>
      </c>
      <c r="AC232" s="2">
        <v>1143.81</v>
      </c>
      <c r="AD232" s="2">
        <v>670.3</v>
      </c>
      <c r="AE232" s="2">
        <f t="shared" si="7"/>
        <v>419.03999999999996</v>
      </c>
      <c r="AF232" s="2" t="s">
        <v>119</v>
      </c>
      <c r="AG232" s="42">
        <f>IFERROR(Table2[[#This Row],[Profit]]/Table2[[#This Row],[Sales Amount]],0)</f>
        <v>0.36635455189235971</v>
      </c>
      <c r="AH232" s="2" t="str">
        <f>TRIM(Table2[[#This Row],[Payment Modee]])</f>
        <v>Net Banking</v>
      </c>
      <c r="AI232" s="2" t="s">
        <v>36</v>
      </c>
      <c r="AJ232" s="2" t="s">
        <v>27</v>
      </c>
      <c r="AK232" s="2" t="s">
        <v>339</v>
      </c>
      <c r="AL232" s="16" t="str">
        <f>IF(HOUR(Table2[[#This Row],[Order Time]])&lt;12,"Morning",IF(HOUR(Table2[[#This Row],[Order Time]])&lt;17,"Afternoon",IF(HOUR(Table2[[#This Row],[Order Time]])&lt;21,"Evening","Night")))</f>
        <v>Evening</v>
      </c>
      <c r="AM232" s="16" t="s">
        <v>29</v>
      </c>
    </row>
    <row r="233" spans="1:39" x14ac:dyDescent="0.25">
      <c r="A233" s="13" t="s">
        <v>936</v>
      </c>
      <c r="B233" s="4">
        <v>45419</v>
      </c>
      <c r="C233" s="2">
        <f>YEAR(Table2[[#This Row],[Invoice Date]])</f>
        <v>2024</v>
      </c>
      <c r="D233" s="2" t="str">
        <f>TEXT(Table2[[#This Row],[Invoice Date]],"mmm")</f>
        <v>May</v>
      </c>
      <c r="E233" s="2" t="str">
        <f>Table2[[#This Row],[Store_ID]]&amp;"-"&amp;Table2[[#This Row],[Year]]&amp;"-"&amp;Table2[[#This Row],[Month]]</f>
        <v>STR072-2024-May</v>
      </c>
      <c r="F233" s="2" t="s">
        <v>937</v>
      </c>
      <c r="G233" s="2" t="str">
        <f>_xlfn.XLOOKUP(Table2[[#This Row],[Customer_ID]],Table3[Customer_ID],Table3[Customer Name],"Not Found")</f>
        <v>Ashok Srinivasan</v>
      </c>
      <c r="H233" s="2" t="str">
        <f>_xlfn.XLOOKUP(Table2[[#This Row],[Customer_ID]],Table3[Customer_ID],Table3[Gender],"Female")</f>
        <v>Male</v>
      </c>
      <c r="I233" s="2" t="str">
        <f>_xlfn.XLOOKUP(Table2[[#This Row],[Customer_ID]],Table3[Customer_ID],Table3[City],"Missing Memebership")</f>
        <v>Tirunelveli</v>
      </c>
      <c r="J233" s="2" t="str">
        <f>_xlfn.XLOOKUP(Table2[[#This Row],[Customer_ID]],Table3[Customer_ID],Table3[State],"Karnataka")</f>
        <v>Tamil Nadu</v>
      </c>
      <c r="K233" s="2" t="str">
        <f>_xlfn.XLOOKUP(Table2[[#This Row],[Customer_ID]],Table3[Customer_ID],Table3[Membership],"Regular")</f>
        <v>Silver</v>
      </c>
      <c r="L233" s="2" t="s">
        <v>552</v>
      </c>
      <c r="M233" s="2" t="str">
        <f>_xlfn.XLOOKUP(Table2[[#This Row],[Product_ID]],Table4[Product_ID],Table4[Product_Name],"Not Found")</f>
        <v>Louis Philippe Leather Wallet Brown</v>
      </c>
      <c r="N233" s="2" t="str">
        <f>_xlfn.XLOOKUP(Table2[[#This Row],[Product_ID]],Table4[Product_ID],Table4[Category],"Not Found")</f>
        <v>Wallets</v>
      </c>
      <c r="O233" s="2" t="str">
        <f>_xlfn.XLOOKUP(Table2[[#This Row],[Product_ID]],Table4[Product_ID],Table4[Subcategory],"Not Found")</f>
        <v>Leather Wallet</v>
      </c>
      <c r="P233" s="2" t="str">
        <f>_xlfn.XLOOKUP(Table2[[#This Row],[Product_ID]],Table4[Product_ID],Table4[Brand],"Missing Brand")</f>
        <v>Louis Philippe</v>
      </c>
      <c r="Q233" s="2" t="s">
        <v>186</v>
      </c>
      <c r="R233" s="2" t="str">
        <f>_xlfn.XLOOKUP(Table2[[#This Row],[Store_ID]],Table6[Store_ID],Table6[Store Name],"Not Found")</f>
        <v>TrendMart Visakhapatnam Standard</v>
      </c>
      <c r="S233" s="2">
        <f>_xlfn.XLOOKUP(Table2[[#This Row],[Store_ID]],Table6[Store_ID],Table6[Monthly Target],"Missing Target")</f>
        <v>1500000</v>
      </c>
      <c r="T233" s="2" t="str">
        <f>_xlfn.XLOOKUP(Table2[[#This Row],[Store_ID]],Table6[Store_ID],Table6[Region],"Not Found")</f>
        <v>South Zone 3</v>
      </c>
      <c r="U233" s="2" t="s">
        <v>192</v>
      </c>
      <c r="V233" s="2" t="str">
        <f>_xlfn.XLOOKUP(Table2[[#This Row],[Employee_ID]],Table5[Employee_ID],Table5[Employee Name],"Not Found")</f>
        <v>Hari Nair</v>
      </c>
      <c r="W233" s="2">
        <v>2</v>
      </c>
      <c r="X233" s="2">
        <v>1387</v>
      </c>
      <c r="Y233" s="2">
        <v>15</v>
      </c>
      <c r="Z233" s="2">
        <v>416.1</v>
      </c>
      <c r="AA233" s="2">
        <v>12</v>
      </c>
      <c r="AB233" s="2">
        <v>282.95</v>
      </c>
      <c r="AC233" s="2">
        <v>2640.85</v>
      </c>
      <c r="AD233" s="2">
        <v>1808.42</v>
      </c>
      <c r="AE233" s="2">
        <f t="shared" si="7"/>
        <v>549.47999999999979</v>
      </c>
      <c r="AF233" s="2" t="s">
        <v>25</v>
      </c>
      <c r="AG233" s="42">
        <f>IFERROR(Table2[[#This Row],[Profit]]/Table2[[#This Row],[Sales Amount]],0)</f>
        <v>0.20806937160383959</v>
      </c>
      <c r="AH233" s="2" t="str">
        <f>TRIM(Table2[[#This Row],[Payment Modee]])</f>
        <v>UPI</v>
      </c>
      <c r="AI233" s="2" t="s">
        <v>36</v>
      </c>
      <c r="AJ233" s="2" t="s">
        <v>27</v>
      </c>
      <c r="AK233" s="2" t="s">
        <v>938</v>
      </c>
      <c r="AL233" s="16" t="str">
        <f>IF(HOUR(Table2[[#This Row],[Order Time]])&lt;12,"Morning",IF(HOUR(Table2[[#This Row],[Order Time]])&lt;17,"Afternoon",IF(HOUR(Table2[[#This Row],[Order Time]])&lt;21,"Evening","Night")))</f>
        <v>Night</v>
      </c>
      <c r="AM233" s="16" t="s">
        <v>29</v>
      </c>
    </row>
    <row r="234" spans="1:39" x14ac:dyDescent="0.25">
      <c r="A234" s="13" t="s">
        <v>939</v>
      </c>
      <c r="B234" s="4">
        <v>45434</v>
      </c>
      <c r="C234" s="2">
        <f>YEAR(Table2[[#This Row],[Invoice Date]])</f>
        <v>2024</v>
      </c>
      <c r="D234" s="2" t="str">
        <f>TEXT(Table2[[#This Row],[Invoice Date]],"mmm")</f>
        <v>May</v>
      </c>
      <c r="E234" s="2" t="str">
        <f>Table2[[#This Row],[Store_ID]]&amp;"-"&amp;Table2[[#This Row],[Year]]&amp;"-"&amp;Table2[[#This Row],[Month]]</f>
        <v>STR044-2024-May</v>
      </c>
      <c r="F234" s="2" t="s">
        <v>940</v>
      </c>
      <c r="G234" s="2" t="str">
        <f>_xlfn.XLOOKUP(Table2[[#This Row],[Customer_ID]],Table3[Customer_ID],Table3[Customer Name],"Not Found")</f>
        <v>Dhruv Yadav</v>
      </c>
      <c r="H234" s="2" t="str">
        <f>_xlfn.XLOOKUP(Table2[[#This Row],[Customer_ID]],Table3[Customer_ID],Table3[Gender],"Female")</f>
        <v>Male</v>
      </c>
      <c r="I234" s="2" t="str">
        <f>_xlfn.XLOOKUP(Table2[[#This Row],[Customer_ID]],Table3[Customer_ID],Table3[City],"Missing Memebership")</f>
        <v>Vellore</v>
      </c>
      <c r="J234" s="2" t="str">
        <f>_xlfn.XLOOKUP(Table2[[#This Row],[Customer_ID]],Table3[Customer_ID],Table3[State],"Karnataka")</f>
        <v>Tamil Nadu</v>
      </c>
      <c r="K234" s="2" t="str">
        <f>_xlfn.XLOOKUP(Table2[[#This Row],[Customer_ID]],Table3[Customer_ID],Table3[Membership],"Regular")</f>
        <v>Silver</v>
      </c>
      <c r="L234" s="2" t="s">
        <v>140</v>
      </c>
      <c r="M234" s="2" t="str">
        <f>_xlfn.XLOOKUP(Table2[[#This Row],[Product_ID]],Table4[Product_ID],Table4[Product_Name],"Not Found")</f>
        <v>Indian Terrain Denim Shirt Wine</v>
      </c>
      <c r="N234" s="2" t="str">
        <f>_xlfn.XLOOKUP(Table2[[#This Row],[Product_ID]],Table4[Product_ID],Table4[Category],"Not Found")</f>
        <v>Men Shirts</v>
      </c>
      <c r="O234" s="2" t="str">
        <f>_xlfn.XLOOKUP(Table2[[#This Row],[Product_ID]],Table4[Product_ID],Table4[Subcategory],"Not Found")</f>
        <v>Denim Shirt</v>
      </c>
      <c r="P234" s="2" t="str">
        <f>_xlfn.XLOOKUP(Table2[[#This Row],[Product_ID]],Table4[Product_ID],Table4[Brand],"Missing Brand")</f>
        <v>Indian Terrain</v>
      </c>
      <c r="Q234" s="2" t="s">
        <v>277</v>
      </c>
      <c r="R234" s="2" t="str">
        <f>_xlfn.XLOOKUP(Table2[[#This Row],[Store_ID]],Table6[Store_ID],Table6[Store Name],"Not Found")</f>
        <v>TrendMart Warangal High Street</v>
      </c>
      <c r="S234" s="2">
        <f>_xlfn.XLOOKUP(Table2[[#This Row],[Store_ID]],Table6[Store_ID],Table6[Monthly Target],"Missing Target")</f>
        <v>1200000</v>
      </c>
      <c r="T234" s="2" t="str">
        <f>_xlfn.XLOOKUP(Table2[[#This Row],[Store_ID]],Table6[Store_ID],Table6[Region],"Not Found")</f>
        <v>South Zone 2</v>
      </c>
      <c r="U234" s="2" t="s">
        <v>135</v>
      </c>
      <c r="V234" s="2" t="str">
        <f>_xlfn.XLOOKUP(Table2[[#This Row],[Employee_ID]],Table5[Employee_ID],Table5[Employee Name],"Not Found")</f>
        <v>Yamini Pandian</v>
      </c>
      <c r="W234" s="2">
        <v>1</v>
      </c>
      <c r="X234" s="2">
        <v>948.25</v>
      </c>
      <c r="Y234" s="2">
        <v>20</v>
      </c>
      <c r="Z234" s="2">
        <v>189.65</v>
      </c>
      <c r="AA234" s="2">
        <v>5</v>
      </c>
      <c r="AB234" s="2">
        <v>37.93</v>
      </c>
      <c r="AC234" s="2">
        <v>796.53</v>
      </c>
      <c r="AD234" s="2">
        <v>721.22</v>
      </c>
      <c r="AE234" s="2">
        <f t="shared" si="7"/>
        <v>37.379999999999946</v>
      </c>
      <c r="AF234" s="2" t="s">
        <v>35</v>
      </c>
      <c r="AG234" s="42">
        <f>IFERROR(Table2[[#This Row],[Profit]]/Table2[[#This Row],[Sales Amount]],0)</f>
        <v>4.6928552596888939E-2</v>
      </c>
      <c r="AH234" s="2" t="str">
        <f>TRIM(Table2[[#This Row],[Payment Modee]])</f>
        <v>Debit Card</v>
      </c>
      <c r="AI234" s="2" t="s">
        <v>26</v>
      </c>
      <c r="AJ234" s="2" t="s">
        <v>27</v>
      </c>
      <c r="AK234" s="2" t="s">
        <v>941</v>
      </c>
      <c r="AL234" s="16" t="str">
        <f>IF(HOUR(Table2[[#This Row],[Order Time]])&lt;12,"Morning",IF(HOUR(Table2[[#This Row],[Order Time]])&lt;17,"Afternoon",IF(HOUR(Table2[[#This Row],[Order Time]])&lt;21,"Evening","Night")))</f>
        <v>Afternoon</v>
      </c>
      <c r="AM234" s="16" t="s">
        <v>29</v>
      </c>
    </row>
    <row r="235" spans="1:39" x14ac:dyDescent="0.25">
      <c r="A235" s="13" t="s">
        <v>942</v>
      </c>
      <c r="B235" s="4">
        <v>45581</v>
      </c>
      <c r="C235" s="2">
        <f>YEAR(Table2[[#This Row],[Invoice Date]])</f>
        <v>2024</v>
      </c>
      <c r="D235" s="2" t="str">
        <f>TEXT(Table2[[#This Row],[Invoice Date]],"mmm")</f>
        <v>Oct</v>
      </c>
      <c r="E235" s="2" t="str">
        <f>Table2[[#This Row],[Store_ID]]&amp;"-"&amp;Table2[[#This Row],[Year]]&amp;"-"&amp;Table2[[#This Row],[Month]]</f>
        <v>STR043-2024-Oct</v>
      </c>
      <c r="F235" s="2" t="s">
        <v>757</v>
      </c>
      <c r="G235" s="2" t="str">
        <f>_xlfn.XLOOKUP(Table2[[#This Row],[Customer_ID]],Table3[Customer_ID],Table3[Customer Name],"Not Found")</f>
        <v>Sowmya Rao</v>
      </c>
      <c r="H235" s="2" t="str">
        <f>_xlfn.XLOOKUP(Table2[[#This Row],[Customer_ID]],Table3[Customer_ID],Table3[Gender],"Female")</f>
        <v>Female</v>
      </c>
      <c r="I235" s="2" t="str">
        <f>_xlfn.XLOOKUP(Table2[[#This Row],[Customer_ID]],Table3[Customer_ID],Table3[City],"Missing Memebership")</f>
        <v>Kollam</v>
      </c>
      <c r="J235" s="2" t="str">
        <f>_xlfn.XLOOKUP(Table2[[#This Row],[Customer_ID]],Table3[Customer_ID],Table3[State],"Karnataka")</f>
        <v>Kerala</v>
      </c>
      <c r="K235" s="2" t="str">
        <f>_xlfn.XLOOKUP(Table2[[#This Row],[Customer_ID]],Table3[Customer_ID],Table3[Membership],"Regular")</f>
        <v>Silver</v>
      </c>
      <c r="L235" s="2" t="s">
        <v>943</v>
      </c>
      <c r="M235" s="2" t="str">
        <f>_xlfn.XLOOKUP(Table2[[#This Row],[Product_ID]],Table4[Product_ID],Table4[Product_Name],"Not Found")</f>
        <v>Blackberrys Nehru Jacket Pink</v>
      </c>
      <c r="N235" s="2" t="str">
        <f>_xlfn.XLOOKUP(Table2[[#This Row],[Product_ID]],Table4[Product_ID],Table4[Category],"Not Found")</f>
        <v>Men Ethnic</v>
      </c>
      <c r="O235" s="2" t="str">
        <f>_xlfn.XLOOKUP(Table2[[#This Row],[Product_ID]],Table4[Product_ID],Table4[Subcategory],"Not Found")</f>
        <v>Nehru Jacket</v>
      </c>
      <c r="P235" s="2" t="str">
        <f>_xlfn.XLOOKUP(Table2[[#This Row],[Product_ID]],Table4[Product_ID],Table4[Brand],"Missing Brand")</f>
        <v>Blackberrys</v>
      </c>
      <c r="Q235" s="2" t="s">
        <v>908</v>
      </c>
      <c r="R235" s="2" t="str">
        <f>_xlfn.XLOOKUP(Table2[[#This Row],[Store_ID]],Table6[Store_ID],Table6[Store Name],"Not Found")</f>
        <v>TrendMart Mangaluru Standard</v>
      </c>
      <c r="S235" s="2">
        <f>_xlfn.XLOOKUP(Table2[[#This Row],[Store_ID]],Table6[Store_ID],Table6[Monthly Target],"Missing Target")</f>
        <v>1500000</v>
      </c>
      <c r="T235" s="2" t="str">
        <f>_xlfn.XLOOKUP(Table2[[#This Row],[Store_ID]],Table6[Store_ID],Table6[Region],"Not Found")</f>
        <v>South Zone 2</v>
      </c>
      <c r="U235" s="2" t="s">
        <v>113</v>
      </c>
      <c r="V235" s="2" t="str">
        <f>_xlfn.XLOOKUP(Table2[[#This Row],[Employee_ID]],Table5[Employee_ID],Table5[Employee Name],"Not Found")</f>
        <v>Eswar Prasad</v>
      </c>
      <c r="W235" s="2">
        <v>2</v>
      </c>
      <c r="X235" s="2">
        <v>2468.6</v>
      </c>
      <c r="Y235" s="2">
        <v>0</v>
      </c>
      <c r="Z235" s="2">
        <v>0</v>
      </c>
      <c r="AA235" s="2">
        <v>12</v>
      </c>
      <c r="AB235" s="2">
        <v>592.46</v>
      </c>
      <c r="AC235" s="2">
        <v>5529.66</v>
      </c>
      <c r="AD235" s="2">
        <v>3760.28</v>
      </c>
      <c r="AE235" s="2">
        <f t="shared" si="7"/>
        <v>1176.9199999999996</v>
      </c>
      <c r="AF235" s="2" t="s">
        <v>35</v>
      </c>
      <c r="AG235" s="42">
        <f>IFERROR(Table2[[#This Row],[Profit]]/Table2[[#This Row],[Sales Amount]],0)</f>
        <v>0.21283767898930489</v>
      </c>
      <c r="AH235" s="2" t="str">
        <f>TRIM(Table2[[#This Row],[Payment Modee]])</f>
        <v>Debit Card</v>
      </c>
      <c r="AI235" s="2" t="s">
        <v>26</v>
      </c>
      <c r="AJ235" s="2" t="s">
        <v>27</v>
      </c>
      <c r="AK235" s="2" t="s">
        <v>944</v>
      </c>
      <c r="AL235" s="16" t="str">
        <f>IF(HOUR(Table2[[#This Row],[Order Time]])&lt;12,"Morning",IF(HOUR(Table2[[#This Row],[Order Time]])&lt;17,"Afternoon",IF(HOUR(Table2[[#This Row],[Order Time]])&lt;21,"Evening","Night")))</f>
        <v>Evening</v>
      </c>
      <c r="AM235" s="16" t="s">
        <v>29</v>
      </c>
    </row>
    <row r="236" spans="1:39" x14ac:dyDescent="0.25">
      <c r="A236" s="13" t="s">
        <v>945</v>
      </c>
      <c r="B236" s="4">
        <v>45507</v>
      </c>
      <c r="C236" s="2">
        <f>YEAR(Table2[[#This Row],[Invoice Date]])</f>
        <v>2024</v>
      </c>
      <c r="D236" s="2" t="str">
        <f>TEXT(Table2[[#This Row],[Invoice Date]],"mmm")</f>
        <v>Aug</v>
      </c>
      <c r="E236" s="2" t="str">
        <f>Table2[[#This Row],[Store_ID]]&amp;"-"&amp;Table2[[#This Row],[Year]]&amp;"-"&amp;Table2[[#This Row],[Month]]</f>
        <v>STR100-2024-Aug</v>
      </c>
      <c r="F236" s="2" t="s">
        <v>632</v>
      </c>
      <c r="G236" s="2" t="str">
        <f>_xlfn.XLOOKUP(Table2[[#This Row],[Customer_ID]],Table3[Customer_ID],Table3[Customer Name],"Not Found")</f>
        <v>Gayathri Gowda</v>
      </c>
      <c r="H236" s="2" t="str">
        <f>_xlfn.XLOOKUP(Table2[[#This Row],[Customer_ID]],Table3[Customer_ID],Table3[Gender],"Female")</f>
        <v>Female</v>
      </c>
      <c r="I236" s="2" t="str">
        <f>_xlfn.XLOOKUP(Table2[[#This Row],[Customer_ID]],Table3[Customer_ID],Table3[City],"Missing Memebership")</f>
        <v>Vellore</v>
      </c>
      <c r="J236" s="2" t="str">
        <f>_xlfn.XLOOKUP(Table2[[#This Row],[Customer_ID]],Table3[Customer_ID],Table3[State],"Karnataka")</f>
        <v>Tamil Nadu</v>
      </c>
      <c r="K236" s="2" t="str">
        <f>_xlfn.XLOOKUP(Table2[[#This Row],[Customer_ID]],Table3[Customer_ID],Table3[Membership],"Regular")</f>
        <v>Silver</v>
      </c>
      <c r="L236" s="2" t="s">
        <v>946</v>
      </c>
      <c r="M236" s="2" t="str">
        <f>_xlfn.XLOOKUP(Table2[[#This Row],[Product_ID]],Table4[Product_ID],Table4[Product_Name],"Not Found")</f>
        <v>Nalli Silks Card Holder Beige</v>
      </c>
      <c r="N236" s="2" t="str">
        <f>_xlfn.XLOOKUP(Table2[[#This Row],[Product_ID]],Table4[Product_ID],Table4[Category],"Not Found")</f>
        <v>Wallets</v>
      </c>
      <c r="O236" s="2" t="str">
        <f>_xlfn.XLOOKUP(Table2[[#This Row],[Product_ID]],Table4[Product_ID],Table4[Subcategory],"Not Found")</f>
        <v>Card Holder</v>
      </c>
      <c r="P236" s="2" t="str">
        <f>_xlfn.XLOOKUP(Table2[[#This Row],[Product_ID]],Table4[Product_ID],Table4[Brand],"Missing Brand")</f>
        <v>Nalli Silks</v>
      </c>
      <c r="Q236" s="2" t="s">
        <v>364</v>
      </c>
      <c r="R236" s="2" t="str">
        <f>_xlfn.XLOOKUP(Table2[[#This Row],[Store_ID]],Table6[Store_ID],Table6[Store Name],"Not Found")</f>
        <v>TrendMart Hubballi Standard</v>
      </c>
      <c r="S236" s="2">
        <f>_xlfn.XLOOKUP(Table2[[#This Row],[Store_ID]],Table6[Store_ID],Table6[Monthly Target],"Missing Target")</f>
        <v>2500000</v>
      </c>
      <c r="T236" s="2" t="str">
        <f>_xlfn.XLOOKUP(Table2[[#This Row],[Store_ID]],Table6[Store_ID],Table6[Region],"Not Found")</f>
        <v>South Zone 2</v>
      </c>
      <c r="U236" s="2" t="s">
        <v>192</v>
      </c>
      <c r="V236" s="2" t="str">
        <f>_xlfn.XLOOKUP(Table2[[#This Row],[Employee_ID]],Table5[Employee_ID],Table5[Employee Name],"Not Found")</f>
        <v>Hari Nair</v>
      </c>
      <c r="W236" s="2">
        <v>2</v>
      </c>
      <c r="X236" s="2">
        <v>1736.54</v>
      </c>
      <c r="Y236" s="2">
        <v>20</v>
      </c>
      <c r="Z236" s="2">
        <v>694.62</v>
      </c>
      <c r="AA236" s="2">
        <v>12</v>
      </c>
      <c r="AB236" s="2">
        <v>333.42</v>
      </c>
      <c r="AC236" s="2">
        <v>3111.88</v>
      </c>
      <c r="AD236" s="2">
        <v>2232.66</v>
      </c>
      <c r="AE236" s="2">
        <f t="shared" si="7"/>
        <v>545.80000000000018</v>
      </c>
      <c r="AF236" s="2" t="s">
        <v>56</v>
      </c>
      <c r="AG236" s="42">
        <f>IFERROR(Table2[[#This Row],[Profit]]/Table2[[#This Row],[Sales Amount]],0)</f>
        <v>0.17539236731493507</v>
      </c>
      <c r="AH236" s="2" t="str">
        <f>TRIM(Table2[[#This Row],[Payment Modee]])</f>
        <v>Credit Card</v>
      </c>
      <c r="AI236" s="2" t="s">
        <v>36</v>
      </c>
      <c r="AJ236" s="2" t="s">
        <v>27</v>
      </c>
      <c r="AK236" s="2" t="s">
        <v>358</v>
      </c>
      <c r="AL236" s="16" t="str">
        <f>IF(HOUR(Table2[[#This Row],[Order Time]])&lt;12,"Morning",IF(HOUR(Table2[[#This Row],[Order Time]])&lt;17,"Afternoon",IF(HOUR(Table2[[#This Row],[Order Time]])&lt;21,"Evening","Night")))</f>
        <v>Morning</v>
      </c>
      <c r="AM236" s="16" t="s">
        <v>38</v>
      </c>
    </row>
    <row r="237" spans="1:39" x14ac:dyDescent="0.25">
      <c r="A237" s="13" t="s">
        <v>947</v>
      </c>
      <c r="B237" s="4">
        <v>45482</v>
      </c>
      <c r="C237" s="2">
        <f>YEAR(Table2[[#This Row],[Invoice Date]])</f>
        <v>2024</v>
      </c>
      <c r="D237" s="2" t="str">
        <f>TEXT(Table2[[#This Row],[Invoice Date]],"mmm")</f>
        <v>Jul</v>
      </c>
      <c r="E237" s="2" t="str">
        <f>Table2[[#This Row],[Store_ID]]&amp;"-"&amp;Table2[[#This Row],[Year]]&amp;"-"&amp;Table2[[#This Row],[Month]]</f>
        <v>STR080-2024-Jul</v>
      </c>
      <c r="F237" s="2" t="s">
        <v>872</v>
      </c>
      <c r="G237" s="2" t="str">
        <f>_xlfn.XLOOKUP(Table2[[#This Row],[Customer_ID]],Table3[Customer_ID],Table3[Customer Name],"Not Found")</f>
        <v>Janani Murthy</v>
      </c>
      <c r="H237" s="2" t="str">
        <f>_xlfn.XLOOKUP(Table2[[#This Row],[Customer_ID]],Table3[Customer_ID],Table3[Gender],"Female")</f>
        <v>Female</v>
      </c>
      <c r="I237" s="2" t="str">
        <f>_xlfn.XLOOKUP(Table2[[#This Row],[Customer_ID]],Table3[Customer_ID],Table3[City],"Missing Memebership")</f>
        <v>Nizamabad</v>
      </c>
      <c r="J237" s="2" t="str">
        <f>_xlfn.XLOOKUP(Table2[[#This Row],[Customer_ID]],Table3[Customer_ID],Table3[State],"Karnataka")</f>
        <v>Telangana</v>
      </c>
      <c r="K237" s="2" t="str">
        <f>_xlfn.XLOOKUP(Table2[[#This Row],[Customer_ID]],Table3[Customer_ID],Table3[Membership],"Regular")</f>
        <v>Regular</v>
      </c>
      <c r="L237" s="2" t="s">
        <v>778</v>
      </c>
      <c r="M237" s="2" t="str">
        <f>_xlfn.XLOOKUP(Table2[[#This Row],[Product_ID]],Table4[Product_ID],Table4[Product_Name],"Not Found")</f>
        <v>Aurelia Earrings Sky Blue</v>
      </c>
      <c r="N237" s="2" t="str">
        <f>_xlfn.XLOOKUP(Table2[[#This Row],[Product_ID]],Table4[Product_ID],Table4[Category],"Not Found")</f>
        <v>Jewellery</v>
      </c>
      <c r="O237" s="2" t="str">
        <f>_xlfn.XLOOKUP(Table2[[#This Row],[Product_ID]],Table4[Product_ID],Table4[Subcategory],"Not Found")</f>
        <v>Earrings</v>
      </c>
      <c r="P237" s="2" t="str">
        <f>_xlfn.XLOOKUP(Table2[[#This Row],[Product_ID]],Table4[Product_ID],Table4[Brand],"Missing Brand")</f>
        <v>Aurelia</v>
      </c>
      <c r="Q237" s="2" t="s">
        <v>214</v>
      </c>
      <c r="R237" s="2" t="str">
        <f>_xlfn.XLOOKUP(Table2[[#This Row],[Store_ID]],Table6[Store_ID],Table6[Store Name],"Not Found")</f>
        <v>TrendMart Kochi High Street</v>
      </c>
      <c r="S237" s="2">
        <f>_xlfn.XLOOKUP(Table2[[#This Row],[Store_ID]],Table6[Store_ID],Table6[Monthly Target],"Missing Target")</f>
        <v>2000000</v>
      </c>
      <c r="T237" s="2" t="str">
        <f>_xlfn.XLOOKUP(Table2[[#This Row],[Store_ID]],Table6[Store_ID],Table6[Region],"Not Found")</f>
        <v>South Zone 1</v>
      </c>
      <c r="U237" s="2" t="s">
        <v>268</v>
      </c>
      <c r="V237" s="2" t="str">
        <f>_xlfn.XLOOKUP(Table2[[#This Row],[Employee_ID]],Table5[Employee_ID],Table5[Employee Name],"Not Found")</f>
        <v>Ganesh Iyengar</v>
      </c>
      <c r="W237" s="2">
        <v>2</v>
      </c>
      <c r="X237" s="2">
        <v>6529.56</v>
      </c>
      <c r="Y237" s="2">
        <v>5</v>
      </c>
      <c r="Z237" s="2">
        <v>652.96</v>
      </c>
      <c r="AA237" s="2">
        <v>3</v>
      </c>
      <c r="AB237" s="2">
        <v>372.18</v>
      </c>
      <c r="AC237" s="2">
        <v>12778.34</v>
      </c>
      <c r="AD237" s="2">
        <v>9525.52</v>
      </c>
      <c r="AE237" s="2">
        <f t="shared" si="7"/>
        <v>2880.64</v>
      </c>
      <c r="AF237" s="2" t="s">
        <v>69</v>
      </c>
      <c r="AG237" s="42">
        <f>IFERROR(Table2[[#This Row],[Profit]]/Table2[[#This Row],[Sales Amount]],0)</f>
        <v>0.22543147231956576</v>
      </c>
      <c r="AH237" s="2" t="str">
        <f>TRIM(Table2[[#This Row],[Payment Modee]])</f>
        <v>Cash</v>
      </c>
      <c r="AI237" s="2" t="s">
        <v>26</v>
      </c>
      <c r="AJ237" s="2" t="s">
        <v>27</v>
      </c>
      <c r="AK237" s="2" t="s">
        <v>948</v>
      </c>
      <c r="AL237" s="16" t="str">
        <f>IF(HOUR(Table2[[#This Row],[Order Time]])&lt;12,"Morning",IF(HOUR(Table2[[#This Row],[Order Time]])&lt;17,"Afternoon",IF(HOUR(Table2[[#This Row],[Order Time]])&lt;21,"Evening","Night")))</f>
        <v>Morning</v>
      </c>
      <c r="AM237" s="16" t="s">
        <v>29</v>
      </c>
    </row>
    <row r="238" spans="1:39" x14ac:dyDescent="0.25">
      <c r="A238" s="13" t="s">
        <v>949</v>
      </c>
      <c r="B238" s="4">
        <v>45391</v>
      </c>
      <c r="C238" s="2">
        <f>YEAR(Table2[[#This Row],[Invoice Date]])</f>
        <v>2024</v>
      </c>
      <c r="D238" s="2" t="str">
        <f>TEXT(Table2[[#This Row],[Invoice Date]],"mmm")</f>
        <v>Apr</v>
      </c>
      <c r="E238" s="2" t="str">
        <f>Table2[[#This Row],[Store_ID]]&amp;"-"&amp;Table2[[#This Row],[Year]]&amp;"-"&amp;Table2[[#This Row],[Month]]</f>
        <v>STR020-2024-Apr</v>
      </c>
      <c r="F238" s="2" t="s">
        <v>924</v>
      </c>
      <c r="G238" s="2" t="str">
        <f>_xlfn.XLOOKUP(Table2[[#This Row],[Customer_ID]],Table3[Customer_ID],Table3[Customer Name],"Not Found")</f>
        <v>Balaji Reddy</v>
      </c>
      <c r="H238" s="2" t="str">
        <f>_xlfn.XLOOKUP(Table2[[#This Row],[Customer_ID]],Table3[Customer_ID],Table3[Gender],"Female")</f>
        <v>Male</v>
      </c>
      <c r="I238" s="2" t="str">
        <f>_xlfn.XLOOKUP(Table2[[#This Row],[Customer_ID]],Table3[Customer_ID],Table3[City],"Missing Memebership")</f>
        <v>Mysuru</v>
      </c>
      <c r="J238" s="2" t="str">
        <f>_xlfn.XLOOKUP(Table2[[#This Row],[Customer_ID]],Table3[Customer_ID],Table3[State],"Karnataka")</f>
        <v>Karnataka</v>
      </c>
      <c r="K238" s="2" t="str">
        <f>_xlfn.XLOOKUP(Table2[[#This Row],[Customer_ID]],Table3[Customer_ID],Table3[Membership],"Regular")</f>
        <v>Platinum</v>
      </c>
      <c r="L238" s="2" t="s">
        <v>469</v>
      </c>
      <c r="M238" s="2" t="str">
        <f>_xlfn.XLOOKUP(Table2[[#This Row],[Product_ID]],Table4[Product_ID],Table4[Product_Name],"Not Found")</f>
        <v>Ramraj Cotton Crop Top Pink</v>
      </c>
      <c r="N238" s="2" t="str">
        <f>_xlfn.XLOOKUP(Table2[[#This Row],[Product_ID]],Table4[Product_ID],Table4[Category],"Not Found")</f>
        <v>Women Tops</v>
      </c>
      <c r="O238" s="2" t="str">
        <f>_xlfn.XLOOKUP(Table2[[#This Row],[Product_ID]],Table4[Product_ID],Table4[Subcategory],"Not Found")</f>
        <v>Crop Top</v>
      </c>
      <c r="P238" s="2" t="str">
        <f>_xlfn.XLOOKUP(Table2[[#This Row],[Product_ID]],Table4[Product_ID],Table4[Brand],"Missing Brand")</f>
        <v>Ramraj Cotton</v>
      </c>
      <c r="Q238" s="2" t="s">
        <v>687</v>
      </c>
      <c r="R238" s="2" t="str">
        <f>_xlfn.XLOOKUP(Table2[[#This Row],[Store_ID]],Table6[Store_ID],Table6[Store Name],"Not Found")</f>
        <v>TrendMart Guntur Standard</v>
      </c>
      <c r="S238" s="2">
        <f>_xlfn.XLOOKUP(Table2[[#This Row],[Store_ID]],Table6[Store_ID],Table6[Monthly Target],"Missing Target")</f>
        <v>2000000</v>
      </c>
      <c r="T238" s="2" t="str">
        <f>_xlfn.XLOOKUP(Table2[[#This Row],[Store_ID]],Table6[Store_ID],Table6[Region],"Not Found")</f>
        <v>South Zone 3</v>
      </c>
      <c r="U238" s="2" t="s">
        <v>465</v>
      </c>
      <c r="V238" s="2" t="str">
        <f>_xlfn.XLOOKUP(Table2[[#This Row],[Employee_ID]],Table5[Employee_ID],Table5[Employee Name],"Not Found")</f>
        <v>Vinod Hegde</v>
      </c>
      <c r="W238" s="2">
        <v>1</v>
      </c>
      <c r="X238" s="2">
        <v>855.62</v>
      </c>
      <c r="Y238" s="2">
        <v>20</v>
      </c>
      <c r="Z238" s="2">
        <v>171.12</v>
      </c>
      <c r="AA238" s="2">
        <v>5</v>
      </c>
      <c r="AB238" s="2">
        <v>34.229999999999997</v>
      </c>
      <c r="AC238" s="2">
        <v>718.73</v>
      </c>
      <c r="AD238" s="2">
        <v>629.72</v>
      </c>
      <c r="AE238" s="2">
        <f t="shared" si="7"/>
        <v>54.779999999999994</v>
      </c>
      <c r="AF238" s="2" t="s">
        <v>35</v>
      </c>
      <c r="AG238" s="42">
        <f>IFERROR(Table2[[#This Row],[Profit]]/Table2[[#This Row],[Sales Amount]],0)</f>
        <v>7.6217773016292623E-2</v>
      </c>
      <c r="AH238" s="2" t="str">
        <f>TRIM(Table2[[#This Row],[Payment Modee]])</f>
        <v>Debit Card</v>
      </c>
      <c r="AI238" s="2" t="s">
        <v>36</v>
      </c>
      <c r="AJ238" s="2" t="s">
        <v>27</v>
      </c>
      <c r="AK238" s="2" t="s">
        <v>558</v>
      </c>
      <c r="AL238" s="16" t="str">
        <f>IF(HOUR(Table2[[#This Row],[Order Time]])&lt;12,"Morning",IF(HOUR(Table2[[#This Row],[Order Time]])&lt;17,"Afternoon",IF(HOUR(Table2[[#This Row],[Order Time]])&lt;21,"Evening","Night")))</f>
        <v>Afternoon</v>
      </c>
      <c r="AM238" s="16" t="s">
        <v>29</v>
      </c>
    </row>
    <row r="239" spans="1:39" x14ac:dyDescent="0.25">
      <c r="A239" s="13" t="s">
        <v>950</v>
      </c>
      <c r="B239" s="4">
        <v>45507</v>
      </c>
      <c r="C239" s="2">
        <f>YEAR(Table2[[#This Row],[Invoice Date]])</f>
        <v>2024</v>
      </c>
      <c r="D239" s="2" t="str">
        <f>TEXT(Table2[[#This Row],[Invoice Date]],"mmm")</f>
        <v>Aug</v>
      </c>
      <c r="E239" s="2" t="str">
        <f>Table2[[#This Row],[Store_ID]]&amp;"-"&amp;Table2[[#This Row],[Year]]&amp;"-"&amp;Table2[[#This Row],[Month]]</f>
        <v>STR041-2024-Aug</v>
      </c>
      <c r="F239" s="2" t="s">
        <v>497</v>
      </c>
      <c r="G239" s="2" t="str">
        <f>_xlfn.XLOOKUP(Table2[[#This Row],[Customer_ID]],Table3[Customer_ID],Table3[Customer Name],"Not Found")</f>
        <v>Kalyani Bhat</v>
      </c>
      <c r="H239" s="2" t="str">
        <f>_xlfn.XLOOKUP(Table2[[#This Row],[Customer_ID]],Table3[Customer_ID],Table3[Gender],"Female")</f>
        <v>Female</v>
      </c>
      <c r="I239" s="2" t="str">
        <f>_xlfn.XLOOKUP(Table2[[#This Row],[Customer_ID]],Table3[Customer_ID],Table3[City],"Missing Memebership")</f>
        <v>Karimnagar</v>
      </c>
      <c r="J239" s="2" t="str">
        <f>_xlfn.XLOOKUP(Table2[[#This Row],[Customer_ID]],Table3[Customer_ID],Table3[State],"Karnataka")</f>
        <v>Telangana</v>
      </c>
      <c r="K239" s="2" t="str">
        <f>_xlfn.XLOOKUP(Table2[[#This Row],[Customer_ID]],Table3[Customer_ID],Table3[Membership],"Regular")</f>
        <v>Regular</v>
      </c>
      <c r="L239" s="2" t="s">
        <v>117</v>
      </c>
      <c r="M239" s="2" t="str">
        <f>_xlfn.XLOOKUP(Table2[[#This Row],[Product_ID]],Table4[Product_ID],Table4[Product_Name],"Not Found")</f>
        <v>Nike Crop Top Cream</v>
      </c>
      <c r="N239" s="2" t="str">
        <f>_xlfn.XLOOKUP(Table2[[#This Row],[Product_ID]],Table4[Product_ID],Table4[Category],"Not Found")</f>
        <v>Women Tops</v>
      </c>
      <c r="O239" s="2" t="str">
        <f>_xlfn.XLOOKUP(Table2[[#This Row],[Product_ID]],Table4[Product_ID],Table4[Subcategory],"Not Found")</f>
        <v>Crop Top</v>
      </c>
      <c r="P239" s="2" t="str">
        <f>_xlfn.XLOOKUP(Table2[[#This Row],[Product_ID]],Table4[Product_ID],Table4[Brand],"Missing Brand")</f>
        <v>Nike</v>
      </c>
      <c r="Q239" s="2" t="s">
        <v>493</v>
      </c>
      <c r="R239" s="2" t="str">
        <f>_xlfn.XLOOKUP(Table2[[#This Row],[Store_ID]],Table6[Store_ID],Table6[Store Name],"Not Found")</f>
        <v>TrendMart Thiruvananthapuram Standard</v>
      </c>
      <c r="S239" s="2">
        <f>_xlfn.XLOOKUP(Table2[[#This Row],[Store_ID]],Table6[Store_ID],Table6[Monthly Target],"Missing Target")</f>
        <v>2500000</v>
      </c>
      <c r="T239" s="2" t="str">
        <f>_xlfn.XLOOKUP(Table2[[#This Row],[Store_ID]],Table6[Store_ID],Table6[Region],"Not Found")</f>
        <v>South Zone 1</v>
      </c>
      <c r="U239" s="2" t="s">
        <v>170</v>
      </c>
      <c r="V239" s="2" t="str">
        <f>_xlfn.XLOOKUP(Table2[[#This Row],[Employee_ID]],Table5[Employee_ID],Table5[Employee Name],"Not Found")</f>
        <v>Ishwarya Shetty</v>
      </c>
      <c r="W239" s="2">
        <v>2</v>
      </c>
      <c r="X239" s="2">
        <v>926.35</v>
      </c>
      <c r="Y239" s="2">
        <v>5</v>
      </c>
      <c r="Z239" s="2">
        <v>92.64</v>
      </c>
      <c r="AA239" s="2">
        <v>5</v>
      </c>
      <c r="AB239" s="2">
        <v>88</v>
      </c>
      <c r="AC239" s="2">
        <v>1848.06</v>
      </c>
      <c r="AD239" s="2">
        <v>1100.02</v>
      </c>
      <c r="AE239" s="2">
        <f t="shared" si="7"/>
        <v>660.04</v>
      </c>
      <c r="AF239" s="2" t="s">
        <v>25</v>
      </c>
      <c r="AG239" s="42">
        <f>IFERROR(Table2[[#This Row],[Profit]]/Table2[[#This Row],[Sales Amount]],0)</f>
        <v>0.35715290629092128</v>
      </c>
      <c r="AH239" s="2" t="str">
        <f>TRIM(Table2[[#This Row],[Payment Modee]])</f>
        <v>UPI</v>
      </c>
      <c r="AI239" s="2" t="s">
        <v>26</v>
      </c>
      <c r="AJ239" s="2" t="s">
        <v>27</v>
      </c>
      <c r="AK239" s="2" t="s">
        <v>951</v>
      </c>
      <c r="AL239" s="16" t="str">
        <f>IF(HOUR(Table2[[#This Row],[Order Time]])&lt;12,"Morning",IF(HOUR(Table2[[#This Row],[Order Time]])&lt;17,"Afternoon",IF(HOUR(Table2[[#This Row],[Order Time]])&lt;21,"Evening","Night")))</f>
        <v>Afternoon</v>
      </c>
      <c r="AM239" s="16" t="s">
        <v>38</v>
      </c>
    </row>
    <row r="240" spans="1:39" x14ac:dyDescent="0.25">
      <c r="A240" s="13" t="s">
        <v>952</v>
      </c>
      <c r="B240" s="4">
        <v>45657</v>
      </c>
      <c r="C240" s="2">
        <f>YEAR(Table2[[#This Row],[Invoice Date]])</f>
        <v>2024</v>
      </c>
      <c r="D240" s="2" t="str">
        <f>TEXT(Table2[[#This Row],[Invoice Date]],"mmm")</f>
        <v>Dec</v>
      </c>
      <c r="E240" s="2" t="str">
        <f>Table2[[#This Row],[Store_ID]]&amp;"-"&amp;Table2[[#This Row],[Year]]&amp;"-"&amp;Table2[[#This Row],[Month]]</f>
        <v>STR028-2024-Dec</v>
      </c>
      <c r="F240" s="2" t="s">
        <v>953</v>
      </c>
      <c r="G240" s="2" t="str">
        <f>_xlfn.XLOOKUP(Table2[[#This Row],[Customer_ID]],Table3[Customer_ID],Table3[Customer Name],"Not Found")</f>
        <v>Anusuya Yadav</v>
      </c>
      <c r="H240" s="2" t="str">
        <f>_xlfn.XLOOKUP(Table2[[#This Row],[Customer_ID]],Table3[Customer_ID],Table3[Gender],"Female")</f>
        <v>Female</v>
      </c>
      <c r="I240" s="2" t="str">
        <f>_xlfn.XLOOKUP(Table2[[#This Row],[Customer_ID]],Table3[Customer_ID],Table3[City],"Missing Memebership")</f>
        <v>Guntur</v>
      </c>
      <c r="J240" s="2" t="str">
        <f>_xlfn.XLOOKUP(Table2[[#This Row],[Customer_ID]],Table3[Customer_ID],Table3[State],"Karnataka")</f>
        <v>Andhra Pradesh</v>
      </c>
      <c r="K240" s="2" t="str">
        <f>_xlfn.XLOOKUP(Table2[[#This Row],[Customer_ID]],Table3[Customer_ID],Table3[Membership],"Regular")</f>
        <v>Gold</v>
      </c>
      <c r="L240" s="2" t="s">
        <v>954</v>
      </c>
      <c r="M240" s="2" t="str">
        <f>_xlfn.XLOOKUP(Table2[[#This Row],[Product_ID]],Table4[Product_ID],Table4[Product_Name],"Not Found")</f>
        <v>Pepe Jeans Cap Pink</v>
      </c>
      <c r="N240" s="2" t="str">
        <f>_xlfn.XLOOKUP(Table2[[#This Row],[Product_ID]],Table4[Product_ID],Table4[Category],"Not Found")</f>
        <v>Accessories</v>
      </c>
      <c r="O240" s="2" t="str">
        <f>_xlfn.XLOOKUP(Table2[[#This Row],[Product_ID]],Table4[Product_ID],Table4[Subcategory],"Not Found")</f>
        <v>Cap</v>
      </c>
      <c r="P240" s="2" t="str">
        <f>_xlfn.XLOOKUP(Table2[[#This Row],[Product_ID]],Table4[Product_ID],Table4[Brand],"Missing Brand")</f>
        <v>Pepe Jeans</v>
      </c>
      <c r="Q240" s="2" t="s">
        <v>737</v>
      </c>
      <c r="R240" s="2" t="str">
        <f>_xlfn.XLOOKUP(Table2[[#This Row],[Store_ID]],Table6[Store_ID],Table6[Store Name],"Not Found")</f>
        <v>TrendMart Shivamogga Standard</v>
      </c>
      <c r="S240" s="2">
        <f>_xlfn.XLOOKUP(Table2[[#This Row],[Store_ID]],Table6[Store_ID],Table6[Monthly Target],"Missing Target")</f>
        <v>2500000</v>
      </c>
      <c r="T240" s="2" t="str">
        <f>_xlfn.XLOOKUP(Table2[[#This Row],[Store_ID]],Table6[Store_ID],Table6[Region],"Not Found")</f>
        <v>South Zone 2</v>
      </c>
      <c r="U240" s="2" t="s">
        <v>435</v>
      </c>
      <c r="V240" s="2" t="str">
        <f>_xlfn.XLOOKUP(Table2[[#This Row],[Employee_ID]],Table5[Employee_ID],Table5[Employee Name],"Not Found")</f>
        <v>Gopal Prasad</v>
      </c>
      <c r="W240" s="2">
        <v>2</v>
      </c>
      <c r="X240" s="2">
        <v>974.04</v>
      </c>
      <c r="Y240" s="2">
        <v>15</v>
      </c>
      <c r="Z240" s="2">
        <v>292.20999999999998</v>
      </c>
      <c r="AA240" s="2">
        <v>5</v>
      </c>
      <c r="AB240" s="2">
        <v>82.79</v>
      </c>
      <c r="AC240" s="2">
        <v>1738.66</v>
      </c>
      <c r="AD240" s="2">
        <v>1153.94</v>
      </c>
      <c r="AE240" s="2">
        <f t="shared" si="7"/>
        <v>501.93</v>
      </c>
      <c r="AF240" s="2" t="s">
        <v>25</v>
      </c>
      <c r="AG240" s="42">
        <f>IFERROR(Table2[[#This Row],[Profit]]/Table2[[#This Row],[Sales Amount]],0)</f>
        <v>0.28868784006073644</v>
      </c>
      <c r="AH240" s="2" t="str">
        <f>TRIM(Table2[[#This Row],[Payment Modee]])</f>
        <v>UPI</v>
      </c>
      <c r="AI240" s="2" t="s">
        <v>26</v>
      </c>
      <c r="AJ240" s="2" t="s">
        <v>27</v>
      </c>
      <c r="AK240" s="2" t="s">
        <v>517</v>
      </c>
      <c r="AL240" s="16" t="str">
        <f>IF(HOUR(Table2[[#This Row],[Order Time]])&lt;12,"Morning",IF(HOUR(Table2[[#This Row],[Order Time]])&lt;17,"Afternoon",IF(HOUR(Table2[[#This Row],[Order Time]])&lt;21,"Evening","Night")))</f>
        <v>Afternoon</v>
      </c>
      <c r="AM240" s="16" t="s">
        <v>29</v>
      </c>
    </row>
    <row r="241" spans="1:39" x14ac:dyDescent="0.25">
      <c r="A241" s="13" t="s">
        <v>955</v>
      </c>
      <c r="B241" s="4">
        <v>45432</v>
      </c>
      <c r="C241" s="2">
        <f>YEAR(Table2[[#This Row],[Invoice Date]])</f>
        <v>2024</v>
      </c>
      <c r="D241" s="2" t="str">
        <f>TEXT(Table2[[#This Row],[Invoice Date]],"mmm")</f>
        <v>May</v>
      </c>
      <c r="E241" s="2" t="str">
        <f>Table2[[#This Row],[Store_ID]]&amp;"-"&amp;Table2[[#This Row],[Year]]&amp;"-"&amp;Table2[[#This Row],[Month]]</f>
        <v>STR104-2024-May</v>
      </c>
      <c r="F241" s="2" t="s">
        <v>956</v>
      </c>
      <c r="G241" s="2" t="str">
        <f>_xlfn.XLOOKUP(Table2[[#This Row],[Customer_ID]],Table3[Customer_ID],Table3[Customer Name],"Not Found")</f>
        <v>Janani Shetty</v>
      </c>
      <c r="H241" s="2" t="str">
        <f>_xlfn.XLOOKUP(Table2[[#This Row],[Customer_ID]],Table3[Customer_ID],Table3[Gender],"Female")</f>
        <v>Female</v>
      </c>
      <c r="I241" s="2" t="str">
        <f>_xlfn.XLOOKUP(Table2[[#This Row],[Customer_ID]],Table3[Customer_ID],Table3[City],"Missing Memebership")</f>
        <v>Thrissur</v>
      </c>
      <c r="J241" s="2" t="str">
        <f>_xlfn.XLOOKUP(Table2[[#This Row],[Customer_ID]],Table3[Customer_ID],Table3[State],"Karnataka")</f>
        <v>Kerala</v>
      </c>
      <c r="K241" s="2" t="str">
        <f>_xlfn.XLOOKUP(Table2[[#This Row],[Customer_ID]],Table3[Customer_ID],Table3[Membership],"Regular")</f>
        <v>Gold</v>
      </c>
      <c r="L241" s="2" t="s">
        <v>367</v>
      </c>
      <c r="M241" s="2" t="str">
        <f>_xlfn.XLOOKUP(Table2[[#This Row],[Product_ID]],Table4[Product_ID],Table4[Product_Name],"Not Found")</f>
        <v>Jack &amp; Jones Maxi Dress Maroon</v>
      </c>
      <c r="N241" s="2" t="str">
        <f>_xlfn.XLOOKUP(Table2[[#This Row],[Product_ID]],Table4[Product_ID],Table4[Category],"Not Found")</f>
        <v>Women Dresses</v>
      </c>
      <c r="O241" s="2" t="str">
        <f>_xlfn.XLOOKUP(Table2[[#This Row],[Product_ID]],Table4[Product_ID],Table4[Subcategory],"Not Found")</f>
        <v>Maxi Dress</v>
      </c>
      <c r="P241" s="2" t="str">
        <f>_xlfn.XLOOKUP(Table2[[#This Row],[Product_ID]],Table4[Product_ID],Table4[Brand],"Missing Brand")</f>
        <v>Jack &amp; Jones</v>
      </c>
      <c r="Q241" s="2" t="s">
        <v>399</v>
      </c>
      <c r="R241" s="2" t="str">
        <f>_xlfn.XLOOKUP(Table2[[#This Row],[Store_ID]],Table6[Store_ID],Table6[Store Name],"Not Found")</f>
        <v>TrendMart Kochi High Street</v>
      </c>
      <c r="S241" s="2">
        <f>_xlfn.XLOOKUP(Table2[[#This Row],[Store_ID]],Table6[Store_ID],Table6[Monthly Target],"Missing Target")</f>
        <v>1200000</v>
      </c>
      <c r="T241" s="2" t="str">
        <f>_xlfn.XLOOKUP(Table2[[#This Row],[Store_ID]],Table6[Store_ID],Table6[Region],"Not Found")</f>
        <v>South Zone 1</v>
      </c>
      <c r="U241" s="2" t="s">
        <v>263</v>
      </c>
      <c r="V241" s="2" t="str">
        <f>_xlfn.XLOOKUP(Table2[[#This Row],[Employee_ID]],Table5[Employee_ID],Table5[Employee Name],"Not Found")</f>
        <v>Sathish Sundaram</v>
      </c>
      <c r="W241" s="2">
        <v>1</v>
      </c>
      <c r="X241" s="2">
        <v>920.27</v>
      </c>
      <c r="Y241" s="2">
        <v>10</v>
      </c>
      <c r="Z241" s="2">
        <v>92.03</v>
      </c>
      <c r="AA241" s="2">
        <v>5</v>
      </c>
      <c r="AB241" s="2">
        <v>41.41</v>
      </c>
      <c r="AC241" s="2">
        <v>869.65</v>
      </c>
      <c r="AD241" s="2">
        <v>698.08</v>
      </c>
      <c r="AE241" s="2">
        <f t="shared" si="7"/>
        <v>130.15999999999994</v>
      </c>
      <c r="AF241" s="2" t="s">
        <v>56</v>
      </c>
      <c r="AG241" s="42">
        <f>IFERROR(Table2[[#This Row],[Profit]]/Table2[[#This Row],[Sales Amount]],0)</f>
        <v>0.14966940723279473</v>
      </c>
      <c r="AH241" s="2" t="str">
        <f>TRIM(Table2[[#This Row],[Payment Modee]])</f>
        <v>Credit Card</v>
      </c>
      <c r="AI241" s="2" t="s">
        <v>36</v>
      </c>
      <c r="AJ241" s="2" t="s">
        <v>27</v>
      </c>
      <c r="AK241" s="2" t="s">
        <v>835</v>
      </c>
      <c r="AL241" s="16" t="str">
        <f>IF(HOUR(Table2[[#This Row],[Order Time]])&lt;12,"Morning",IF(HOUR(Table2[[#This Row],[Order Time]])&lt;17,"Afternoon",IF(HOUR(Table2[[#This Row],[Order Time]])&lt;21,"Evening","Night")))</f>
        <v>Afternoon</v>
      </c>
      <c r="AM241" s="16" t="s">
        <v>29</v>
      </c>
    </row>
    <row r="242" spans="1:39" x14ac:dyDescent="0.25">
      <c r="A242" s="13" t="s">
        <v>957</v>
      </c>
      <c r="B242" s="4">
        <v>45463</v>
      </c>
      <c r="C242" s="2">
        <f>YEAR(Table2[[#This Row],[Invoice Date]])</f>
        <v>2024</v>
      </c>
      <c r="D242" s="2" t="str">
        <f>TEXT(Table2[[#This Row],[Invoice Date]],"mmm")</f>
        <v>Jun</v>
      </c>
      <c r="E242" s="2" t="str">
        <f>Table2[[#This Row],[Store_ID]]&amp;"-"&amp;Table2[[#This Row],[Year]]&amp;"-"&amp;Table2[[#This Row],[Month]]</f>
        <v>STR003-2024-Jun</v>
      </c>
      <c r="F242" s="2" t="s">
        <v>958</v>
      </c>
      <c r="G242" s="2" t="str">
        <f>_xlfn.XLOOKUP(Table2[[#This Row],[Customer_ID]],Table3[Customer_ID],Table3[Customer Name],"Not Found")</f>
        <v>Uday Chettiar</v>
      </c>
      <c r="H242" s="2" t="str">
        <f>_xlfn.XLOOKUP(Table2[[#This Row],[Customer_ID]],Table3[Customer_ID],Table3[Gender],"Female")</f>
        <v>Male</v>
      </c>
      <c r="I242" s="2" t="str">
        <f>_xlfn.XLOOKUP(Table2[[#This Row],[Customer_ID]],Table3[Customer_ID],Table3[City],"Missing Memebership")</f>
        <v>Visakhapatnam</v>
      </c>
      <c r="J242" s="2" t="str">
        <f>_xlfn.XLOOKUP(Table2[[#This Row],[Customer_ID]],Table3[Customer_ID],Table3[State],"Karnataka")</f>
        <v>Andhra Pradesh</v>
      </c>
      <c r="K242" s="2" t="str">
        <f>_xlfn.XLOOKUP(Table2[[#This Row],[Customer_ID]],Table3[Customer_ID],Table3[Membership],"Regular")</f>
        <v>Gold</v>
      </c>
      <c r="L242" s="2" t="s">
        <v>272</v>
      </c>
      <c r="M242" s="2" t="str">
        <f>_xlfn.XLOOKUP(Table2[[#This Row],[Product_ID]],Table4[Product_ID],Table4[Product_Name],"Not Found")</f>
        <v>Blackberrys Jacket Red</v>
      </c>
      <c r="N242" s="2" t="str">
        <f>_xlfn.XLOOKUP(Table2[[#This Row],[Product_ID]],Table4[Product_ID],Table4[Category],"Not Found")</f>
        <v>Winter Wear</v>
      </c>
      <c r="O242" s="2" t="str">
        <f>_xlfn.XLOOKUP(Table2[[#This Row],[Product_ID]],Table4[Product_ID],Table4[Subcategory],"Not Found")</f>
        <v>Jacket</v>
      </c>
      <c r="P242" s="2" t="str">
        <f>_xlfn.XLOOKUP(Table2[[#This Row],[Product_ID]],Table4[Product_ID],Table4[Brand],"Missing Brand")</f>
        <v>Blackberrys</v>
      </c>
      <c r="Q242" s="2" t="s">
        <v>959</v>
      </c>
      <c r="R242" s="2" t="str">
        <f>_xlfn.XLOOKUP(Table2[[#This Row],[Store_ID]],Table6[Store_ID],Table6[Store Name],"Not Found")</f>
        <v>TrendMart Tumakuru High Street</v>
      </c>
      <c r="S242" s="2">
        <f>_xlfn.XLOOKUP(Table2[[#This Row],[Store_ID]],Table6[Store_ID],Table6[Monthly Target],"Missing Target")</f>
        <v>2500000</v>
      </c>
      <c r="T242" s="2" t="str">
        <f>_xlfn.XLOOKUP(Table2[[#This Row],[Store_ID]],Table6[Store_ID],Table6[Region],"Not Found")</f>
        <v>South Zone 2</v>
      </c>
      <c r="U242" s="2" t="s">
        <v>135</v>
      </c>
      <c r="V242" s="2" t="str">
        <f>_xlfn.XLOOKUP(Table2[[#This Row],[Employee_ID]],Table5[Employee_ID],Table5[Employee Name],"Not Found")</f>
        <v>Yamini Pandian</v>
      </c>
      <c r="W242" s="2">
        <v>2</v>
      </c>
      <c r="X242" s="2">
        <v>1410.46</v>
      </c>
      <c r="Y242" s="2">
        <v>10</v>
      </c>
      <c r="Z242" s="2">
        <v>282.08999999999997</v>
      </c>
      <c r="AA242" s="2">
        <v>12</v>
      </c>
      <c r="AB242" s="2">
        <v>304.66000000000003</v>
      </c>
      <c r="AC242" s="2">
        <v>2843.49</v>
      </c>
      <c r="AD242" s="2">
        <v>2026.52</v>
      </c>
      <c r="AE242" s="2">
        <f t="shared" si="7"/>
        <v>512.30999999999972</v>
      </c>
      <c r="AF242" s="2" t="s">
        <v>25</v>
      </c>
      <c r="AG242" s="42">
        <f>IFERROR(Table2[[#This Row],[Profit]]/Table2[[#This Row],[Sales Amount]],0)</f>
        <v>0.18016943966745083</v>
      </c>
      <c r="AH242" s="2" t="str">
        <f>TRIM(Table2[[#This Row],[Payment Modee]])</f>
        <v>UPI</v>
      </c>
      <c r="AI242" s="2" t="s">
        <v>26</v>
      </c>
      <c r="AJ242" s="2" t="s">
        <v>27</v>
      </c>
      <c r="AK242" s="2" t="s">
        <v>960</v>
      </c>
      <c r="AL242" s="16" t="str">
        <f>IF(HOUR(Table2[[#This Row],[Order Time]])&lt;12,"Morning",IF(HOUR(Table2[[#This Row],[Order Time]])&lt;17,"Afternoon",IF(HOUR(Table2[[#This Row],[Order Time]])&lt;21,"Evening","Night")))</f>
        <v>Evening</v>
      </c>
      <c r="AM242" s="16" t="s">
        <v>29</v>
      </c>
    </row>
    <row r="243" spans="1:39" x14ac:dyDescent="0.25">
      <c r="A243" s="13" t="s">
        <v>961</v>
      </c>
      <c r="B243" s="4">
        <v>45655</v>
      </c>
      <c r="C243" s="2">
        <f>YEAR(Table2[[#This Row],[Invoice Date]])</f>
        <v>2024</v>
      </c>
      <c r="D243" s="2" t="str">
        <f>TEXT(Table2[[#This Row],[Invoice Date]],"mmm")</f>
        <v>Dec</v>
      </c>
      <c r="E243" s="2" t="str">
        <f>Table2[[#This Row],[Store_ID]]&amp;"-"&amp;Table2[[#This Row],[Year]]&amp;"-"&amp;Table2[[#This Row],[Month]]</f>
        <v>STR118-2024-Dec</v>
      </c>
      <c r="F243" s="2" t="s">
        <v>591</v>
      </c>
      <c r="G243" s="2" t="str">
        <f>_xlfn.XLOOKUP(Table2[[#This Row],[Customer_ID]],Table3[Customer_ID],Table3[Customer Name],"Not Found")</f>
        <v>Sangeeta Prasad</v>
      </c>
      <c r="H243" s="2" t="str">
        <f>_xlfn.XLOOKUP(Table2[[#This Row],[Customer_ID]],Table3[Customer_ID],Table3[Gender],"Female")</f>
        <v>Female</v>
      </c>
      <c r="I243" s="2" t="str">
        <f>_xlfn.XLOOKUP(Table2[[#This Row],[Customer_ID]],Table3[Customer_ID],Table3[City],"Missing Memebership")</f>
        <v>Mysuru</v>
      </c>
      <c r="J243" s="2" t="str">
        <f>_xlfn.XLOOKUP(Table2[[#This Row],[Customer_ID]],Table3[Customer_ID],Table3[State],"Karnataka")</f>
        <v>Karnataka</v>
      </c>
      <c r="K243" s="2" t="str">
        <f>_xlfn.XLOOKUP(Table2[[#This Row],[Customer_ID]],Table3[Customer_ID],Table3[Membership],"Regular")</f>
        <v>Silver</v>
      </c>
      <c r="L243" s="2" t="s">
        <v>962</v>
      </c>
      <c r="M243" s="2" t="str">
        <f>_xlfn.XLOOKUP(Table2[[#This Row],[Product_ID]],Table4[Product_ID],Table4[Product_Name],"Not Found")</f>
        <v>Max Fashion Formal Shoes Orange</v>
      </c>
      <c r="N243" s="2" t="str">
        <f>_xlfn.XLOOKUP(Table2[[#This Row],[Product_ID]],Table4[Product_ID],Table4[Category],"Not Found")</f>
        <v>Footwear</v>
      </c>
      <c r="O243" s="2" t="str">
        <f>_xlfn.XLOOKUP(Table2[[#This Row],[Product_ID]],Table4[Product_ID],Table4[Subcategory],"Not Found")</f>
        <v>Formal Shoes</v>
      </c>
      <c r="P243" s="2" t="str">
        <f>_xlfn.XLOOKUP(Table2[[#This Row],[Product_ID]],Table4[Product_ID],Table4[Brand],"Missing Brand")</f>
        <v>Max Fashion</v>
      </c>
      <c r="Q243" s="2" t="s">
        <v>630</v>
      </c>
      <c r="R243" s="2" t="str">
        <f>_xlfn.XLOOKUP(Table2[[#This Row],[Store_ID]],Table6[Store_ID],Table6[Store Name],"Not Found")</f>
        <v>TrendMart Nellore Mall Kiosk</v>
      </c>
      <c r="S243" s="2">
        <f>_xlfn.XLOOKUP(Table2[[#This Row],[Store_ID]],Table6[Store_ID],Table6[Monthly Target],"Missing Target")</f>
        <v>1000000</v>
      </c>
      <c r="T243" s="2" t="str">
        <f>_xlfn.XLOOKUP(Table2[[#This Row],[Store_ID]],Table6[Store_ID],Table6[Region],"Not Found")</f>
        <v>South Zone 3</v>
      </c>
      <c r="U243" s="2" t="s">
        <v>294</v>
      </c>
      <c r="V243" s="2" t="str">
        <f>_xlfn.XLOOKUP(Table2[[#This Row],[Employee_ID]],Table5[Employee_ID],Table5[Employee Name],"Not Found")</f>
        <v>Chitra Chettiar</v>
      </c>
      <c r="W243" s="2">
        <v>1</v>
      </c>
      <c r="X243" s="2">
        <v>2131.21</v>
      </c>
      <c r="Y243" s="2">
        <v>5</v>
      </c>
      <c r="Z243" s="2">
        <v>106.56</v>
      </c>
      <c r="AA243" s="2">
        <v>12</v>
      </c>
      <c r="AB243" s="2">
        <v>242.96</v>
      </c>
      <c r="AC243" s="2">
        <v>2267.61</v>
      </c>
      <c r="AD243" s="2">
        <v>1542.23</v>
      </c>
      <c r="AE243" s="2">
        <f t="shared" si="7"/>
        <v>482.42000000000007</v>
      </c>
      <c r="AF243" s="2" t="s">
        <v>56</v>
      </c>
      <c r="AG243" s="42">
        <f>IFERROR(Table2[[#This Row],[Profit]]/Table2[[#This Row],[Sales Amount]],0)</f>
        <v>0.21274381397153833</v>
      </c>
      <c r="AH243" s="2" t="str">
        <f>TRIM(Table2[[#This Row],[Payment Modee]])</f>
        <v>Credit Card</v>
      </c>
      <c r="AI243" s="2" t="s">
        <v>26</v>
      </c>
      <c r="AJ243" s="2" t="s">
        <v>27</v>
      </c>
      <c r="AK243" s="2" t="s">
        <v>206</v>
      </c>
      <c r="AL243" s="16" t="str">
        <f>IF(HOUR(Table2[[#This Row],[Order Time]])&lt;12,"Morning",IF(HOUR(Table2[[#This Row],[Order Time]])&lt;17,"Afternoon",IF(HOUR(Table2[[#This Row],[Order Time]])&lt;21,"Evening","Night")))</f>
        <v>Evening</v>
      </c>
      <c r="AM243" s="16" t="s">
        <v>38</v>
      </c>
    </row>
    <row r="244" spans="1:39" x14ac:dyDescent="0.25">
      <c r="A244" s="13" t="s">
        <v>963</v>
      </c>
      <c r="B244" s="4">
        <v>45441</v>
      </c>
      <c r="C244" s="2">
        <f>YEAR(Table2[[#This Row],[Invoice Date]])</f>
        <v>2024</v>
      </c>
      <c r="D244" s="2" t="str">
        <f>TEXT(Table2[[#This Row],[Invoice Date]],"mmm")</f>
        <v>May</v>
      </c>
      <c r="E244" s="2" t="str">
        <f>Table2[[#This Row],[Store_ID]]&amp;"-"&amp;Table2[[#This Row],[Year]]&amp;"-"&amp;Table2[[#This Row],[Month]]</f>
        <v>STR027-2024-May</v>
      </c>
      <c r="F244" s="2" t="s">
        <v>31</v>
      </c>
      <c r="G244" s="2" t="str">
        <f>_xlfn.XLOOKUP(Table2[[#This Row],[Customer_ID]],Table3[Customer_ID],Table3[Customer Name],"Not Found")</f>
        <v>Ashok Menon</v>
      </c>
      <c r="H244" s="2" t="str">
        <f>_xlfn.XLOOKUP(Table2[[#This Row],[Customer_ID]],Table3[Customer_ID],Table3[Gender],"Female")</f>
        <v>Male</v>
      </c>
      <c r="I244" s="2" t="str">
        <f>_xlfn.XLOOKUP(Table2[[#This Row],[Customer_ID]],Table3[Customer_ID],Table3[City],"Missing Memebership")</f>
        <v>Tumakuru</v>
      </c>
      <c r="J244" s="2" t="str">
        <f>_xlfn.XLOOKUP(Table2[[#This Row],[Customer_ID]],Table3[Customer_ID],Table3[State],"Karnataka")</f>
        <v>Karnataka</v>
      </c>
      <c r="K244" s="2" t="str">
        <f>_xlfn.XLOOKUP(Table2[[#This Row],[Customer_ID]],Table3[Customer_ID],Table3[Membership],"Regular")</f>
        <v>Regular</v>
      </c>
      <c r="L244" s="2" t="s">
        <v>964</v>
      </c>
      <c r="M244" s="2" t="str">
        <f>_xlfn.XLOOKUP(Table2[[#This Row],[Product_ID]],Table4[Product_ID],Table4[Product_Name],"Not Found")</f>
        <v>W for Woman Cotton Saree Wine</v>
      </c>
      <c r="N244" s="2" t="str">
        <f>_xlfn.XLOOKUP(Table2[[#This Row],[Product_ID]],Table4[Product_ID],Table4[Category],"Not Found")</f>
        <v>Women Sarees</v>
      </c>
      <c r="O244" s="2" t="str">
        <f>_xlfn.XLOOKUP(Table2[[#This Row],[Product_ID]],Table4[Product_ID],Table4[Subcategory],"Not Found")</f>
        <v>Cotton Saree</v>
      </c>
      <c r="P244" s="2" t="str">
        <f>_xlfn.XLOOKUP(Table2[[#This Row],[Product_ID]],Table4[Product_ID],Table4[Brand],"Missing Brand")</f>
        <v>W for Woman</v>
      </c>
      <c r="Q244" s="2" t="s">
        <v>965</v>
      </c>
      <c r="R244" s="2" t="str">
        <f>_xlfn.XLOOKUP(Table2[[#This Row],[Store_ID]],Table6[Store_ID],Table6[Store Name],"Not Found")</f>
        <v>TrendMart Hyderabad Standard</v>
      </c>
      <c r="S244" s="2">
        <f>_xlfn.XLOOKUP(Table2[[#This Row],[Store_ID]],Table6[Store_ID],Table6[Monthly Target],"Missing Target")</f>
        <v>1500000</v>
      </c>
      <c r="T244" s="2" t="str">
        <f>_xlfn.XLOOKUP(Table2[[#This Row],[Store_ID]],Table6[Store_ID],Table6[Region],"Not Found")</f>
        <v>South Zone 2</v>
      </c>
      <c r="U244" s="2" t="s">
        <v>294</v>
      </c>
      <c r="V244" s="2" t="str">
        <f>_xlfn.XLOOKUP(Table2[[#This Row],[Employee_ID]],Table5[Employee_ID],Table5[Employee Name],"Not Found")</f>
        <v>Chitra Chettiar</v>
      </c>
      <c r="W244" s="2">
        <v>1</v>
      </c>
      <c r="X244" s="2">
        <v>3293.47</v>
      </c>
      <c r="Y244" s="2">
        <v>0</v>
      </c>
      <c r="Z244" s="2">
        <v>0</v>
      </c>
      <c r="AA244" s="2">
        <v>12</v>
      </c>
      <c r="AB244" s="2">
        <v>395.22</v>
      </c>
      <c r="AC244" s="2">
        <v>3688.69</v>
      </c>
      <c r="AD244" s="2">
        <v>2340.46</v>
      </c>
      <c r="AE244" s="2">
        <f t="shared" si="7"/>
        <v>953.01</v>
      </c>
      <c r="AF244" s="2" t="s">
        <v>69</v>
      </c>
      <c r="AG244" s="42">
        <f>IFERROR(Table2[[#This Row],[Profit]]/Table2[[#This Row],[Sales Amount]],0)</f>
        <v>0.25836001398870601</v>
      </c>
      <c r="AH244" s="2" t="str">
        <f>TRIM(Table2[[#This Row],[Payment Modee]])</f>
        <v>Cash</v>
      </c>
      <c r="AI244" s="2" t="s">
        <v>26</v>
      </c>
      <c r="AJ244" s="2" t="s">
        <v>27</v>
      </c>
      <c r="AK244" s="2" t="s">
        <v>966</v>
      </c>
      <c r="AL244" s="16" t="str">
        <f>IF(HOUR(Table2[[#This Row],[Order Time]])&lt;12,"Morning",IF(HOUR(Table2[[#This Row],[Order Time]])&lt;17,"Afternoon",IF(HOUR(Table2[[#This Row],[Order Time]])&lt;21,"Evening","Night")))</f>
        <v>Evening</v>
      </c>
      <c r="AM244" s="16" t="s">
        <v>29</v>
      </c>
    </row>
    <row r="245" spans="1:39" x14ac:dyDescent="0.25">
      <c r="A245" s="13" t="s">
        <v>967</v>
      </c>
      <c r="B245" s="4">
        <v>45447</v>
      </c>
      <c r="C245" s="2">
        <f>YEAR(Table2[[#This Row],[Invoice Date]])</f>
        <v>2024</v>
      </c>
      <c r="D245" s="2" t="str">
        <f>TEXT(Table2[[#This Row],[Invoice Date]],"mmm")</f>
        <v>Jun</v>
      </c>
      <c r="E245" s="2" t="str">
        <f>Table2[[#This Row],[Store_ID]]&amp;"-"&amp;Table2[[#This Row],[Year]]&amp;"-"&amp;Table2[[#This Row],[Month]]</f>
        <v>STR039-2024-Jun</v>
      </c>
      <c r="F245" s="2" t="s">
        <v>968</v>
      </c>
      <c r="G245" s="2" t="str">
        <f>_xlfn.XLOOKUP(Table2[[#This Row],[Customer_ID]],Table3[Customer_ID],Table3[Customer Name],"Not Found")</f>
        <v>Hema Sharma</v>
      </c>
      <c r="H245" s="2" t="str">
        <f>_xlfn.XLOOKUP(Table2[[#This Row],[Customer_ID]],Table3[Customer_ID],Table3[Gender],"Female")</f>
        <v>Female</v>
      </c>
      <c r="I245" s="2" t="str">
        <f>_xlfn.XLOOKUP(Table2[[#This Row],[Customer_ID]],Table3[Customer_ID],Table3[City],"Missing Memebership")</f>
        <v>Kannur</v>
      </c>
      <c r="J245" s="2" t="str">
        <f>_xlfn.XLOOKUP(Table2[[#This Row],[Customer_ID]],Table3[Customer_ID],Table3[State],"Karnataka")</f>
        <v>Kerala</v>
      </c>
      <c r="K245" s="2" t="str">
        <f>_xlfn.XLOOKUP(Table2[[#This Row],[Customer_ID]],Table3[Customer_ID],Table3[Membership],"Regular")</f>
        <v>Gold</v>
      </c>
      <c r="L245" s="2" t="s">
        <v>439</v>
      </c>
      <c r="M245" s="2" t="str">
        <f>_xlfn.XLOOKUP(Table2[[#This Row],[Product_ID]],Table4[Product_ID],Table4[Product_Name],"Not Found")</f>
        <v>Fossil A-Line Kurti Orange</v>
      </c>
      <c r="N245" s="2" t="str">
        <f>_xlfn.XLOOKUP(Table2[[#This Row],[Product_ID]],Table4[Product_ID],Table4[Category],"Not Found")</f>
        <v>Women Kurtis</v>
      </c>
      <c r="O245" s="2" t="str">
        <f>_xlfn.XLOOKUP(Table2[[#This Row],[Product_ID]],Table4[Product_ID],Table4[Subcategory],"Not Found")</f>
        <v>A-Line Kurti</v>
      </c>
      <c r="P245" s="2" t="str">
        <f>_xlfn.XLOOKUP(Table2[[#This Row],[Product_ID]],Table4[Product_ID],Table4[Brand],"Missing Brand")</f>
        <v>Fossil</v>
      </c>
      <c r="Q245" s="2" t="s">
        <v>825</v>
      </c>
      <c r="R245" s="2" t="str">
        <f>_xlfn.XLOOKUP(Table2[[#This Row],[Store_ID]],Table6[Store_ID],Table6[Store Name],"Not Found")</f>
        <v>TrendMart Bengaluru High Street</v>
      </c>
      <c r="S245" s="2">
        <f>_xlfn.XLOOKUP(Table2[[#This Row],[Store_ID]],Table6[Store_ID],Table6[Monthly Target],"Missing Target")</f>
        <v>1500000</v>
      </c>
      <c r="T245" s="2" t="str">
        <f>_xlfn.XLOOKUP(Table2[[#This Row],[Store_ID]],Table6[Store_ID],Table6[Region],"Not Found")</f>
        <v>South Zone 2</v>
      </c>
      <c r="U245" s="2" t="s">
        <v>330</v>
      </c>
      <c r="V245" s="2" t="str">
        <f>_xlfn.XLOOKUP(Table2[[#This Row],[Employee_ID]],Table5[Employee_ID],Table5[Employee Name],"Not Found")</f>
        <v>Malini Gowda</v>
      </c>
      <c r="W245" s="2">
        <v>2</v>
      </c>
      <c r="X245" s="2">
        <v>860.09</v>
      </c>
      <c r="Y245" s="2">
        <v>15</v>
      </c>
      <c r="Z245" s="2">
        <v>258.02999999999997</v>
      </c>
      <c r="AA245" s="2">
        <v>5</v>
      </c>
      <c r="AB245" s="2">
        <v>73.11</v>
      </c>
      <c r="AC245" s="2">
        <v>1535.26</v>
      </c>
      <c r="AD245" s="2">
        <v>1294.5999999999999</v>
      </c>
      <c r="AE245" s="2">
        <f t="shared" si="7"/>
        <v>167.55000000000007</v>
      </c>
      <c r="AF245" s="2" t="s">
        <v>25</v>
      </c>
      <c r="AG245" s="42">
        <f>IFERROR(Table2[[#This Row],[Profit]]/Table2[[#This Row],[Sales Amount]],0)</f>
        <v>0.10913460912158206</v>
      </c>
      <c r="AH245" s="2" t="str">
        <f>TRIM(Table2[[#This Row],[Payment Modee]])</f>
        <v>UPI</v>
      </c>
      <c r="AI245" s="2" t="s">
        <v>36</v>
      </c>
      <c r="AJ245" s="2" t="s">
        <v>27</v>
      </c>
      <c r="AK245" s="2" t="s">
        <v>568</v>
      </c>
      <c r="AL245" s="16" t="str">
        <f>IF(HOUR(Table2[[#This Row],[Order Time]])&lt;12,"Morning",IF(HOUR(Table2[[#This Row],[Order Time]])&lt;17,"Afternoon",IF(HOUR(Table2[[#This Row],[Order Time]])&lt;21,"Evening","Night")))</f>
        <v>Evening</v>
      </c>
      <c r="AM245" s="16" t="s">
        <v>29</v>
      </c>
    </row>
    <row r="246" spans="1:39" x14ac:dyDescent="0.25">
      <c r="A246" s="13" t="s">
        <v>969</v>
      </c>
      <c r="B246" s="4">
        <v>45608</v>
      </c>
      <c r="C246" s="2">
        <f>YEAR(Table2[[#This Row],[Invoice Date]])</f>
        <v>2024</v>
      </c>
      <c r="D246" s="2" t="str">
        <f>TEXT(Table2[[#This Row],[Invoice Date]],"mmm")</f>
        <v>Nov</v>
      </c>
      <c r="E246" s="2" t="str">
        <f>Table2[[#This Row],[Store_ID]]&amp;"-"&amp;Table2[[#This Row],[Year]]&amp;"-"&amp;Table2[[#This Row],[Month]]</f>
        <v>STR045-2024-Nov</v>
      </c>
      <c r="F246" s="2" t="s">
        <v>970</v>
      </c>
      <c r="G246" s="2" t="str">
        <f>_xlfn.XLOOKUP(Table2[[#This Row],[Customer_ID]],Table3[Customer_ID],Table3[Customer Name],"Not Found")</f>
        <v>Chandrika Gowda</v>
      </c>
      <c r="H246" s="2" t="str">
        <f>_xlfn.XLOOKUP(Table2[[#This Row],[Customer_ID]],Table3[Customer_ID],Table3[Gender],"Female")</f>
        <v>Female</v>
      </c>
      <c r="I246" s="2" t="str">
        <f>_xlfn.XLOOKUP(Table2[[#This Row],[Customer_ID]],Table3[Customer_ID],Table3[City],"Missing Memebership")</f>
        <v>Kalaburagi</v>
      </c>
      <c r="J246" s="2" t="str">
        <f>_xlfn.XLOOKUP(Table2[[#This Row],[Customer_ID]],Table3[Customer_ID],Table3[State],"Karnataka")</f>
        <v>Karnataka</v>
      </c>
      <c r="K246" s="2" t="str">
        <f>_xlfn.XLOOKUP(Table2[[#This Row],[Customer_ID]],Table3[Customer_ID],Table3[Membership],"Regular")</f>
        <v>Gold</v>
      </c>
      <c r="L246" s="2" t="s">
        <v>971</v>
      </c>
      <c r="M246" s="2" t="str">
        <f>_xlfn.XLOOKUP(Table2[[#This Row],[Product_ID]],Table4[Product_ID],Table4[Product_Name],"Not Found")</f>
        <v>Max Fashion Jacket Wine</v>
      </c>
      <c r="N246" s="2" t="str">
        <f>_xlfn.XLOOKUP(Table2[[#This Row],[Product_ID]],Table4[Product_ID],Table4[Category],"Not Found")</f>
        <v>Winter Wear</v>
      </c>
      <c r="O246" s="2" t="str">
        <f>_xlfn.XLOOKUP(Table2[[#This Row],[Product_ID]],Table4[Product_ID],Table4[Subcategory],"Not Found")</f>
        <v>Jacket</v>
      </c>
      <c r="P246" s="2" t="str">
        <f>_xlfn.XLOOKUP(Table2[[#This Row],[Product_ID]],Table4[Product_ID],Table4[Brand],"Missing Brand")</f>
        <v>Max Fashion</v>
      </c>
      <c r="Q246" s="2" t="s">
        <v>395</v>
      </c>
      <c r="R246" s="2" t="str">
        <f>_xlfn.XLOOKUP(Table2[[#This Row],[Store_ID]],Table6[Store_ID],Table6[Store Name],"Not Found")</f>
        <v>TrendMart Khammam Standard</v>
      </c>
      <c r="S246" s="2">
        <f>_xlfn.XLOOKUP(Table2[[#This Row],[Store_ID]],Table6[Store_ID],Table6[Monthly Target],"Missing Target")</f>
        <v>1500000</v>
      </c>
      <c r="T246" s="2" t="str">
        <f>_xlfn.XLOOKUP(Table2[[#This Row],[Store_ID]],Table6[Store_ID],Table6[Region],"Not Found")</f>
        <v>South Zone 2</v>
      </c>
      <c r="U246" s="2" t="s">
        <v>135</v>
      </c>
      <c r="V246" s="2" t="str">
        <f>_xlfn.XLOOKUP(Table2[[#This Row],[Employee_ID]],Table5[Employee_ID],Table5[Employee Name],"Not Found")</f>
        <v>Yamini Pandian</v>
      </c>
      <c r="W246" s="2">
        <v>1</v>
      </c>
      <c r="X246" s="2">
        <v>1360.27</v>
      </c>
      <c r="Y246" s="2">
        <v>0</v>
      </c>
      <c r="Z246" s="2">
        <v>0</v>
      </c>
      <c r="AA246" s="2">
        <v>12</v>
      </c>
      <c r="AB246" s="2">
        <v>163.22999999999999</v>
      </c>
      <c r="AC246" s="2">
        <v>1523.5</v>
      </c>
      <c r="AD246" s="2">
        <v>914.35</v>
      </c>
      <c r="AE246" s="2">
        <f t="shared" si="7"/>
        <v>445.91999999999996</v>
      </c>
      <c r="AF246" s="2" t="s">
        <v>35</v>
      </c>
      <c r="AG246" s="42">
        <f>IFERROR(Table2[[#This Row],[Profit]]/Table2[[#This Row],[Sales Amount]],0)</f>
        <v>0.29269445356087953</v>
      </c>
      <c r="AH246" s="2" t="str">
        <f>TRIM(Table2[[#This Row],[Payment Modee]])</f>
        <v>Debit Card</v>
      </c>
      <c r="AI246" s="2" t="s">
        <v>36</v>
      </c>
      <c r="AJ246" s="2" t="s">
        <v>27</v>
      </c>
      <c r="AK246" s="2" t="s">
        <v>376</v>
      </c>
      <c r="AL246" s="16" t="str">
        <f>IF(HOUR(Table2[[#This Row],[Order Time]])&lt;12,"Morning",IF(HOUR(Table2[[#This Row],[Order Time]])&lt;17,"Afternoon",IF(HOUR(Table2[[#This Row],[Order Time]])&lt;21,"Evening","Night")))</f>
        <v>Night</v>
      </c>
      <c r="AM246" s="16" t="s">
        <v>29</v>
      </c>
    </row>
    <row r="247" spans="1:39" x14ac:dyDescent="0.25">
      <c r="A247" s="13" t="s">
        <v>972</v>
      </c>
      <c r="B247" s="4">
        <v>45583</v>
      </c>
      <c r="C247" s="2">
        <f>YEAR(Table2[[#This Row],[Invoice Date]])</f>
        <v>2024</v>
      </c>
      <c r="D247" s="2" t="str">
        <f>TEXT(Table2[[#This Row],[Invoice Date]],"mmm")</f>
        <v>Oct</v>
      </c>
      <c r="E247" s="2" t="str">
        <f>Table2[[#This Row],[Store_ID]]&amp;"-"&amp;Table2[[#This Row],[Year]]&amp;"-"&amp;Table2[[#This Row],[Month]]</f>
        <v>STR077-2024-Oct</v>
      </c>
      <c r="F247" s="2" t="s">
        <v>973</v>
      </c>
      <c r="G247" s="2" t="str">
        <f>_xlfn.XLOOKUP(Table2[[#This Row],[Customer_ID]],Table3[Customer_ID],Table3[Customer Name],"Not Found")</f>
        <v>Priya Mudaliar</v>
      </c>
      <c r="H247" s="2" t="str">
        <f>_xlfn.XLOOKUP(Table2[[#This Row],[Customer_ID]],Table3[Customer_ID],Table3[Gender],"Female")</f>
        <v>Female</v>
      </c>
      <c r="I247" s="2" t="str">
        <f>_xlfn.XLOOKUP(Table2[[#This Row],[Customer_ID]],Table3[Customer_ID],Table3[City],"Missing Memebership")</f>
        <v>Warangal</v>
      </c>
      <c r="J247" s="2" t="str">
        <f>_xlfn.XLOOKUP(Table2[[#This Row],[Customer_ID]],Table3[Customer_ID],Table3[State],"Karnataka")</f>
        <v>Telangana</v>
      </c>
      <c r="K247" s="2" t="str">
        <f>_xlfn.XLOOKUP(Table2[[#This Row],[Customer_ID]],Table3[Customer_ID],Table3[Membership],"Regular")</f>
        <v>Regular</v>
      </c>
      <c r="L247" s="2" t="s">
        <v>404</v>
      </c>
      <c r="M247" s="2" t="str">
        <f>_xlfn.XLOOKUP(Table2[[#This Row],[Product_ID]],Table4[Product_ID],Table4[Product_Name],"Not Found")</f>
        <v>Nike Bifold Wallet Navy Blue</v>
      </c>
      <c r="N247" s="2" t="str">
        <f>_xlfn.XLOOKUP(Table2[[#This Row],[Product_ID]],Table4[Product_ID],Table4[Category],"Not Found")</f>
        <v>Wallets</v>
      </c>
      <c r="O247" s="2" t="str">
        <f>_xlfn.XLOOKUP(Table2[[#This Row],[Product_ID]],Table4[Product_ID],Table4[Subcategory],"Not Found")</f>
        <v>Bifold Wallet</v>
      </c>
      <c r="P247" s="2" t="str">
        <f>_xlfn.XLOOKUP(Table2[[#This Row],[Product_ID]],Table4[Product_ID],Table4[Brand],"Missing Brand")</f>
        <v>Nike</v>
      </c>
      <c r="Q247" s="2" t="s">
        <v>557</v>
      </c>
      <c r="R247" s="2" t="str">
        <f>_xlfn.XLOOKUP(Table2[[#This Row],[Store_ID]],Table6[Store_ID],Table6[Store Name],"Not Found")</f>
        <v>TrendMart Hyderabad Mall Kiosk</v>
      </c>
      <c r="S247" s="2">
        <f>_xlfn.XLOOKUP(Table2[[#This Row],[Store_ID]],Table6[Store_ID],Table6[Monthly Target],"Missing Target")</f>
        <v>2500000</v>
      </c>
      <c r="T247" s="2" t="str">
        <f>_xlfn.XLOOKUP(Table2[[#This Row],[Store_ID]],Table6[Store_ID],Table6[Region],"Not Found")</f>
        <v>South Zone 2</v>
      </c>
      <c r="U247" s="2" t="s">
        <v>289</v>
      </c>
      <c r="V247" s="2" t="str">
        <f>_xlfn.XLOOKUP(Table2[[#This Row],[Employee_ID]],Table5[Employee_ID],Table5[Employee Name],"Not Found")</f>
        <v>Anitha Ramachandran</v>
      </c>
      <c r="W247" s="2">
        <v>2</v>
      </c>
      <c r="X247" s="2">
        <v>1351.4</v>
      </c>
      <c r="Y247" s="2">
        <v>25</v>
      </c>
      <c r="Z247" s="2">
        <v>675.7</v>
      </c>
      <c r="AA247" s="2">
        <v>12</v>
      </c>
      <c r="AB247" s="2">
        <v>243.25</v>
      </c>
      <c r="AC247" s="2">
        <v>2270.35</v>
      </c>
      <c r="AD247" s="2">
        <v>1806.6</v>
      </c>
      <c r="AE247" s="2">
        <f t="shared" si="7"/>
        <v>220.5</v>
      </c>
      <c r="AF247" s="2" t="s">
        <v>25</v>
      </c>
      <c r="AG247" s="42">
        <f>IFERROR(Table2[[#This Row],[Profit]]/Table2[[#This Row],[Sales Amount]],0)</f>
        <v>9.7121589182284668E-2</v>
      </c>
      <c r="AH247" s="2" t="str">
        <f>TRIM(Table2[[#This Row],[Payment Modee]])</f>
        <v>UPI</v>
      </c>
      <c r="AI247" s="2" t="s">
        <v>26</v>
      </c>
      <c r="AJ247" s="2" t="s">
        <v>27</v>
      </c>
      <c r="AK247" s="2" t="s">
        <v>269</v>
      </c>
      <c r="AL247" s="16" t="str">
        <f>IF(HOUR(Table2[[#This Row],[Order Time]])&lt;12,"Morning",IF(HOUR(Table2[[#This Row],[Order Time]])&lt;17,"Afternoon",IF(HOUR(Table2[[#This Row],[Order Time]])&lt;21,"Evening","Night")))</f>
        <v>Evening</v>
      </c>
      <c r="AM247" s="16" t="s">
        <v>29</v>
      </c>
    </row>
    <row r="248" spans="1:39" x14ac:dyDescent="0.25">
      <c r="A248" s="13" t="s">
        <v>974</v>
      </c>
      <c r="B248" s="4">
        <v>45407</v>
      </c>
      <c r="C248" s="2">
        <f>YEAR(Table2[[#This Row],[Invoice Date]])</f>
        <v>2024</v>
      </c>
      <c r="D248" s="2" t="str">
        <f>TEXT(Table2[[#This Row],[Invoice Date]],"mmm")</f>
        <v>Apr</v>
      </c>
      <c r="E248" s="2" t="str">
        <f>Table2[[#This Row],[Store_ID]]&amp;"-"&amp;Table2[[#This Row],[Year]]&amp;"-"&amp;Table2[[#This Row],[Month]]</f>
        <v>STR083-2024-Apr</v>
      </c>
      <c r="F248" s="2" t="s">
        <v>127</v>
      </c>
      <c r="G248" s="2" t="str">
        <f>_xlfn.XLOOKUP(Table2[[#This Row],[Customer_ID]],Table3[Customer_ID],Table3[Customer Name],"Not Found")</f>
        <v>Saranya Shetty</v>
      </c>
      <c r="H248" s="2" t="str">
        <f>_xlfn.XLOOKUP(Table2[[#This Row],[Customer_ID]],Table3[Customer_ID],Table3[Gender],"Female")</f>
        <v>Female</v>
      </c>
      <c r="I248" s="2" t="str">
        <f>_xlfn.XLOOKUP(Table2[[#This Row],[Customer_ID]],Table3[Customer_ID],Table3[City],"Missing Memebership")</f>
        <v>Madurai</v>
      </c>
      <c r="J248" s="2" t="str">
        <f>_xlfn.XLOOKUP(Table2[[#This Row],[Customer_ID]],Table3[Customer_ID],Table3[State],"Karnataka")</f>
        <v>Tamil Nadu</v>
      </c>
      <c r="K248" s="2" t="str">
        <f>_xlfn.XLOOKUP(Table2[[#This Row],[Customer_ID]],Table3[Customer_ID],Table3[Membership],"Regular")</f>
        <v>Regular</v>
      </c>
      <c r="L248" s="2" t="s">
        <v>244</v>
      </c>
      <c r="M248" s="2" t="str">
        <f>_xlfn.XLOOKUP(Table2[[#This Row],[Product_ID]],Table4[Product_ID],Table4[Product_Name],"Not Found")</f>
        <v>US Polo Assn Kurta Beige</v>
      </c>
      <c r="N248" s="2" t="str">
        <f>_xlfn.XLOOKUP(Table2[[#This Row],[Product_ID]],Table4[Product_ID],Table4[Category],"Not Found")</f>
        <v>Men Ethnic</v>
      </c>
      <c r="O248" s="2" t="str">
        <f>_xlfn.XLOOKUP(Table2[[#This Row],[Product_ID]],Table4[Product_ID],Table4[Subcategory],"Not Found")</f>
        <v>Kurta</v>
      </c>
      <c r="P248" s="2" t="str">
        <f>_xlfn.XLOOKUP(Table2[[#This Row],[Product_ID]],Table4[Product_ID],Table4[Brand],"Missing Brand")</f>
        <v>US Polo Assn</v>
      </c>
      <c r="Q248" s="2" t="s">
        <v>228</v>
      </c>
      <c r="R248" s="2" t="str">
        <f>_xlfn.XLOOKUP(Table2[[#This Row],[Store_ID]],Table6[Store_ID],Table6[Store Name],"Not Found")</f>
        <v>TrendMart Tumakuru Outlet</v>
      </c>
      <c r="S248" s="2">
        <f>_xlfn.XLOOKUP(Table2[[#This Row],[Store_ID]],Table6[Store_ID],Table6[Monthly Target],"Missing Target")</f>
        <v>1200000</v>
      </c>
      <c r="T248" s="2" t="str">
        <f>_xlfn.XLOOKUP(Table2[[#This Row],[Store_ID]],Table6[Store_ID],Table6[Region],"Not Found")</f>
        <v>South Zone 2</v>
      </c>
      <c r="U248" s="2" t="s">
        <v>181</v>
      </c>
      <c r="V248" s="2" t="str">
        <f>_xlfn.XLOOKUP(Table2[[#This Row],[Employee_ID]],Table5[Employee_ID],Table5[Employee Name],"Not Found")</f>
        <v>Dhruv Mishra</v>
      </c>
      <c r="W248" s="2">
        <v>2</v>
      </c>
      <c r="X248" s="2">
        <v>2420.5</v>
      </c>
      <c r="Y248" s="2">
        <v>5</v>
      </c>
      <c r="Z248" s="2">
        <v>242.05</v>
      </c>
      <c r="AA248" s="2">
        <v>12</v>
      </c>
      <c r="AB248" s="2">
        <v>551.87</v>
      </c>
      <c r="AC248" s="2">
        <v>5150.82</v>
      </c>
      <c r="AD248" s="2">
        <v>3608.74</v>
      </c>
      <c r="AE248" s="2">
        <f t="shared" si="7"/>
        <v>990.20999999999992</v>
      </c>
      <c r="AF248" s="2" t="s">
        <v>25</v>
      </c>
      <c r="AG248" s="42">
        <f>IFERROR(Table2[[#This Row],[Profit]]/Table2[[#This Row],[Sales Amount]],0)</f>
        <v>0.19224317681456543</v>
      </c>
      <c r="AH248" s="2" t="str">
        <f>TRIM(Table2[[#This Row],[Payment Modee]])</f>
        <v>UPI</v>
      </c>
      <c r="AI248" s="2" t="s">
        <v>36</v>
      </c>
      <c r="AJ248" s="2" t="s">
        <v>27</v>
      </c>
      <c r="AK248" s="2" t="s">
        <v>975</v>
      </c>
      <c r="AL248" s="16" t="str">
        <f>IF(HOUR(Table2[[#This Row],[Order Time]])&lt;12,"Morning",IF(HOUR(Table2[[#This Row],[Order Time]])&lt;17,"Afternoon",IF(HOUR(Table2[[#This Row],[Order Time]])&lt;21,"Evening","Night")))</f>
        <v>Evening</v>
      </c>
      <c r="AM248" s="16" t="s">
        <v>29</v>
      </c>
    </row>
    <row r="249" spans="1:39" x14ac:dyDescent="0.25">
      <c r="A249" s="13" t="s">
        <v>976</v>
      </c>
      <c r="B249" s="4">
        <v>45715</v>
      </c>
      <c r="C249" s="2">
        <f>YEAR(Table2[[#This Row],[Invoice Date]])</f>
        <v>2025</v>
      </c>
      <c r="D249" s="2" t="str">
        <f>TEXT(Table2[[#This Row],[Invoice Date]],"mmm")</f>
        <v>Feb</v>
      </c>
      <c r="E249" s="2" t="str">
        <f>Table2[[#This Row],[Store_ID]]&amp;"-"&amp;Table2[[#This Row],[Year]]&amp;"-"&amp;Table2[[#This Row],[Month]]</f>
        <v>STR006-2025-Feb</v>
      </c>
      <c r="F249" s="2" t="s">
        <v>977</v>
      </c>
      <c r="G249" s="2" t="str">
        <f>_xlfn.XLOOKUP(Table2[[#This Row],[Customer_ID]],Table3[Customer_ID],Table3[Customer Name],"Not Found")</f>
        <v>Jagan Venkatesan</v>
      </c>
      <c r="H249" s="2" t="str">
        <f>_xlfn.XLOOKUP(Table2[[#This Row],[Customer_ID]],Table3[Customer_ID],Table3[Gender],"Female")</f>
        <v>Male</v>
      </c>
      <c r="I249" s="2" t="str">
        <f>_xlfn.XLOOKUP(Table2[[#This Row],[Customer_ID]],Table3[Customer_ID],Table3[City],"Missing Memebership")</f>
        <v>Vijayawada</v>
      </c>
      <c r="J249" s="2" t="str">
        <f>_xlfn.XLOOKUP(Table2[[#This Row],[Customer_ID]],Table3[Customer_ID],Table3[State],"Karnataka")</f>
        <v>Andhra Pradesh</v>
      </c>
      <c r="K249" s="2" t="str">
        <f>_xlfn.XLOOKUP(Table2[[#This Row],[Customer_ID]],Table3[Customer_ID],Table3[Membership],"Regular")</f>
        <v>Gold</v>
      </c>
      <c r="L249" s="2" t="s">
        <v>884</v>
      </c>
      <c r="M249" s="2" t="str">
        <f>_xlfn.XLOOKUP(Table2[[#This Row],[Product_ID]],Table4[Product_ID],Table4[Product_Name],"Not Found")</f>
        <v>Louis Philippe Slim Fit Cream</v>
      </c>
      <c r="N249" s="2" t="str">
        <f>_xlfn.XLOOKUP(Table2[[#This Row],[Product_ID]],Table4[Product_ID],Table4[Category],"Not Found")</f>
        <v>Men Jeans</v>
      </c>
      <c r="O249" s="2" t="str">
        <f>_xlfn.XLOOKUP(Table2[[#This Row],[Product_ID]],Table4[Product_ID],Table4[Subcategory],"Not Found")</f>
        <v>Slim Fit</v>
      </c>
      <c r="P249" s="2" t="str">
        <f>_xlfn.XLOOKUP(Table2[[#This Row],[Product_ID]],Table4[Product_ID],Table4[Brand],"Missing Brand")</f>
        <v>Louis Philippe</v>
      </c>
      <c r="Q249" s="2" t="s">
        <v>720</v>
      </c>
      <c r="R249" s="2" t="str">
        <f>_xlfn.XLOOKUP(Table2[[#This Row],[Store_ID]],Table6[Store_ID],Table6[Store Name],"Not Found")</f>
        <v>TrendMart Vellore Standard</v>
      </c>
      <c r="S249" s="2">
        <f>_xlfn.XLOOKUP(Table2[[#This Row],[Store_ID]],Table6[Store_ID],Table6[Monthly Target],"Missing Target")</f>
        <v>2000000</v>
      </c>
      <c r="T249" s="2" t="str">
        <f>_xlfn.XLOOKUP(Table2[[#This Row],[Store_ID]],Table6[Store_ID],Table6[Region],"Not Found")</f>
        <v>South Zone 1</v>
      </c>
      <c r="U249" s="2" t="s">
        <v>321</v>
      </c>
      <c r="V249" s="2" t="str">
        <f>_xlfn.XLOOKUP(Table2[[#This Row],[Employee_ID]],Table5[Employee_ID],Table5[Employee Name],"Not Found")</f>
        <v>Sunita Ramachandran</v>
      </c>
      <c r="W249" s="2">
        <v>1</v>
      </c>
      <c r="X249" s="2">
        <v>991.65</v>
      </c>
      <c r="Y249" s="2">
        <v>0</v>
      </c>
      <c r="Z249" s="2">
        <v>0</v>
      </c>
      <c r="AA249" s="2">
        <v>5</v>
      </c>
      <c r="AB249" s="2">
        <v>49.58</v>
      </c>
      <c r="AC249" s="2">
        <v>1041.23</v>
      </c>
      <c r="AD249" s="2">
        <v>721.29</v>
      </c>
      <c r="AE249" s="2">
        <f t="shared" si="7"/>
        <v>270.36000000000007</v>
      </c>
      <c r="AF249" s="2" t="s">
        <v>25</v>
      </c>
      <c r="AG249" s="42">
        <f>IFERROR(Table2[[#This Row],[Profit]]/Table2[[#This Row],[Sales Amount]],0)</f>
        <v>0.25965444714424291</v>
      </c>
      <c r="AH249" s="2" t="str">
        <f>TRIM(Table2[[#This Row],[Payment Modee]])</f>
        <v>UPI</v>
      </c>
      <c r="AI249" s="2" t="s">
        <v>26</v>
      </c>
      <c r="AJ249" s="2" t="s">
        <v>27</v>
      </c>
      <c r="AK249" s="2" t="s">
        <v>108</v>
      </c>
      <c r="AL249" s="16" t="str">
        <f>IF(HOUR(Table2[[#This Row],[Order Time]])&lt;12,"Morning",IF(HOUR(Table2[[#This Row],[Order Time]])&lt;17,"Afternoon",IF(HOUR(Table2[[#This Row],[Order Time]])&lt;21,"Evening","Night")))</f>
        <v>Morning</v>
      </c>
      <c r="AM249" s="16" t="s">
        <v>29</v>
      </c>
    </row>
    <row r="250" spans="1:39" x14ac:dyDescent="0.25">
      <c r="A250" s="13" t="s">
        <v>978</v>
      </c>
      <c r="B250" s="4">
        <v>45602</v>
      </c>
      <c r="C250" s="2">
        <f>YEAR(Table2[[#This Row],[Invoice Date]])</f>
        <v>2024</v>
      </c>
      <c r="D250" s="2" t="str">
        <f>TEXT(Table2[[#This Row],[Invoice Date]],"mmm")</f>
        <v>Nov</v>
      </c>
      <c r="E250" s="2" t="str">
        <f>Table2[[#This Row],[Store_ID]]&amp;"-"&amp;Table2[[#This Row],[Year]]&amp;"-"&amp;Table2[[#This Row],[Month]]</f>
        <v>STR066-2024-Nov</v>
      </c>
      <c r="F250" s="2" t="s">
        <v>926</v>
      </c>
      <c r="G250" s="2" t="str">
        <f>_xlfn.XLOOKUP(Table2[[#This Row],[Customer_ID]],Table3[Customer_ID],Table3[Customer Name],"Not Found")</f>
        <v>Yamini Gowda</v>
      </c>
      <c r="H250" s="2" t="str">
        <f>_xlfn.XLOOKUP(Table2[[#This Row],[Customer_ID]],Table3[Customer_ID],Table3[Gender],"Female")</f>
        <v>Female</v>
      </c>
      <c r="I250" s="2" t="str">
        <f>_xlfn.XLOOKUP(Table2[[#This Row],[Customer_ID]],Table3[Customer_ID],Table3[City],"Missing Memebership")</f>
        <v>Karimnagar</v>
      </c>
      <c r="J250" s="2" t="str">
        <f>_xlfn.XLOOKUP(Table2[[#This Row],[Customer_ID]],Table3[Customer_ID],Table3[State],"Karnataka")</f>
        <v>Telangana</v>
      </c>
      <c r="K250" s="2" t="str">
        <f>_xlfn.XLOOKUP(Table2[[#This Row],[Customer_ID]],Table3[Customer_ID],Table3[Membership],"Regular")</f>
        <v>Regular</v>
      </c>
      <c r="L250" s="2" t="s">
        <v>979</v>
      </c>
      <c r="M250" s="2" t="str">
        <f>_xlfn.XLOOKUP(Table2[[#This Row],[Product_ID]],Table4[Product_ID],Table4[Product_Name],"Not Found")</f>
        <v>Metro Shoes Straight Kurti Green</v>
      </c>
      <c r="N250" s="2" t="str">
        <f>_xlfn.XLOOKUP(Table2[[#This Row],[Product_ID]],Table4[Product_ID],Table4[Category],"Not Found")</f>
        <v>Women Kurtis</v>
      </c>
      <c r="O250" s="2" t="str">
        <f>_xlfn.XLOOKUP(Table2[[#This Row],[Product_ID]],Table4[Product_ID],Table4[Subcategory],"Not Found")</f>
        <v>Straight Kurti</v>
      </c>
      <c r="P250" s="2" t="str">
        <f>_xlfn.XLOOKUP(Table2[[#This Row],[Product_ID]],Table4[Product_ID],Table4[Brand],"Missing Brand")</f>
        <v>Metro Shoes</v>
      </c>
      <c r="Q250" s="2" t="s">
        <v>302</v>
      </c>
      <c r="R250" s="2" t="str">
        <f>_xlfn.XLOOKUP(Table2[[#This Row],[Store_ID]],Table6[Store_ID],Table6[Store Name],"Not Found")</f>
        <v>TrendMart Dindigul Standard</v>
      </c>
      <c r="S250" s="2">
        <f>_xlfn.XLOOKUP(Table2[[#This Row],[Store_ID]],Table6[Store_ID],Table6[Monthly Target],"Missing Target")</f>
        <v>2500000</v>
      </c>
      <c r="T250" s="2" t="str">
        <f>_xlfn.XLOOKUP(Table2[[#This Row],[Store_ID]],Table6[Store_ID],Table6[Region],"Not Found")</f>
        <v>South Zone 1</v>
      </c>
      <c r="U250" s="2" t="s">
        <v>504</v>
      </c>
      <c r="V250" s="2" t="str">
        <f>_xlfn.XLOOKUP(Table2[[#This Row],[Employee_ID]],Table5[Employee_ID],Table5[Employee Name],"Not Found")</f>
        <v>Vikram Bhat</v>
      </c>
      <c r="W250" s="2">
        <v>2</v>
      </c>
      <c r="X250" s="2">
        <v>918.71</v>
      </c>
      <c r="Y250" s="2">
        <v>30</v>
      </c>
      <c r="Z250" s="2">
        <v>551.23</v>
      </c>
      <c r="AA250" s="2">
        <v>5</v>
      </c>
      <c r="AB250" s="2">
        <v>64.31</v>
      </c>
      <c r="AC250" s="2">
        <v>1350.5</v>
      </c>
      <c r="AD250" s="2">
        <v>1198.56</v>
      </c>
      <c r="AE250" s="2">
        <f t="shared" si="7"/>
        <v>87.630000000000052</v>
      </c>
      <c r="AF250" s="2" t="s">
        <v>56</v>
      </c>
      <c r="AG250" s="42">
        <f>IFERROR(Table2[[#This Row],[Profit]]/Table2[[#This Row],[Sales Amount]],0)</f>
        <v>6.4887078859681632E-2</v>
      </c>
      <c r="AH250" s="2" t="str">
        <f>TRIM(Table2[[#This Row],[Payment Modee]])</f>
        <v>Credit Card</v>
      </c>
      <c r="AI250" s="2" t="s">
        <v>36</v>
      </c>
      <c r="AJ250" s="2" t="s">
        <v>27</v>
      </c>
      <c r="AK250" s="2" t="s">
        <v>980</v>
      </c>
      <c r="AL250" s="16" t="str">
        <f>IF(HOUR(Table2[[#This Row],[Order Time]])&lt;12,"Morning",IF(HOUR(Table2[[#This Row],[Order Time]])&lt;17,"Afternoon",IF(HOUR(Table2[[#This Row],[Order Time]])&lt;21,"Evening","Night")))</f>
        <v>Afternoon</v>
      </c>
      <c r="AM250" s="16" t="s">
        <v>29</v>
      </c>
    </row>
    <row r="251" spans="1:39" x14ac:dyDescent="0.25">
      <c r="A251" s="13" t="s">
        <v>981</v>
      </c>
      <c r="B251" s="4">
        <v>45400</v>
      </c>
      <c r="C251" s="2">
        <f>YEAR(Table2[[#This Row],[Invoice Date]])</f>
        <v>2024</v>
      </c>
      <c r="D251" s="2" t="str">
        <f>TEXT(Table2[[#This Row],[Invoice Date]],"mmm")</f>
        <v>Apr</v>
      </c>
      <c r="E251" s="2" t="str">
        <f>Table2[[#This Row],[Store_ID]]&amp;"-"&amp;Table2[[#This Row],[Year]]&amp;"-"&amp;Table2[[#This Row],[Month]]</f>
        <v>STR113-2024-Apr</v>
      </c>
      <c r="F251" s="2" t="s">
        <v>982</v>
      </c>
      <c r="G251" s="2" t="str">
        <f>_xlfn.XLOOKUP(Table2[[#This Row],[Customer_ID]],Table3[Customer_ID],Table3[Customer Name],"Not Found")</f>
        <v>Preethi Krishnan</v>
      </c>
      <c r="H251" s="2" t="str">
        <f>_xlfn.XLOOKUP(Table2[[#This Row],[Customer_ID]],Table3[Customer_ID],Table3[Gender],"Female")</f>
        <v>Female</v>
      </c>
      <c r="I251" s="2" t="str">
        <f>_xlfn.XLOOKUP(Table2[[#This Row],[Customer_ID]],Table3[Customer_ID],Table3[City],"Missing Memebership")</f>
        <v>Hyderabad</v>
      </c>
      <c r="J251" s="2" t="str">
        <f>_xlfn.XLOOKUP(Table2[[#This Row],[Customer_ID]],Table3[Customer_ID],Table3[State],"Karnataka")</f>
        <v>Telangana</v>
      </c>
      <c r="K251" s="2" t="str">
        <f>_xlfn.XLOOKUP(Table2[[#This Row],[Customer_ID]],Table3[Customer_ID],Table3[Membership],"Regular")</f>
        <v>Platinum</v>
      </c>
      <c r="L251" s="2" t="s">
        <v>983</v>
      </c>
      <c r="M251" s="2" t="str">
        <f>_xlfn.XLOOKUP(Table2[[#This Row],[Product_ID]],Table4[Product_ID],Table4[Product_Name],"Not Found")</f>
        <v>Reebok Sandals Peach</v>
      </c>
      <c r="N251" s="2" t="str">
        <f>_xlfn.XLOOKUP(Table2[[#This Row],[Product_ID]],Table4[Product_ID],Table4[Category],"Not Found")</f>
        <v>Footwear</v>
      </c>
      <c r="O251" s="2" t="str">
        <f>_xlfn.XLOOKUP(Table2[[#This Row],[Product_ID]],Table4[Product_ID],Table4[Subcategory],"Not Found")</f>
        <v>Sandals</v>
      </c>
      <c r="P251" s="2" t="str">
        <f>_xlfn.XLOOKUP(Table2[[#This Row],[Product_ID]],Table4[Product_ID],Table4[Brand],"Missing Brand")</f>
        <v>Reebok</v>
      </c>
      <c r="Q251" s="2" t="s">
        <v>503</v>
      </c>
      <c r="R251" s="2" t="str">
        <f>_xlfn.XLOOKUP(Table2[[#This Row],[Store_ID]],Table6[Store_ID],Table6[Store Name],"Not Found")</f>
        <v>TrendMart Mangaluru High Street</v>
      </c>
      <c r="S251" s="2">
        <f>_xlfn.XLOOKUP(Table2[[#This Row],[Store_ID]],Table6[Store_ID],Table6[Monthly Target],"Missing Target")</f>
        <v>2000000</v>
      </c>
      <c r="T251" s="2" t="str">
        <f>_xlfn.XLOOKUP(Table2[[#This Row],[Store_ID]],Table6[Store_ID],Table6[Region],"Not Found")</f>
        <v>South Zone 2</v>
      </c>
      <c r="U251" s="2" t="s">
        <v>283</v>
      </c>
      <c r="V251" s="2" t="str">
        <f>_xlfn.XLOOKUP(Table2[[#This Row],[Employee_ID]],Table5[Employee_ID],Table5[Employee Name],"Not Found")</f>
        <v>Priya Balasubramaniam</v>
      </c>
      <c r="W251" s="2">
        <v>2</v>
      </c>
      <c r="X251" s="2">
        <v>3670.9</v>
      </c>
      <c r="Y251" s="2">
        <v>25</v>
      </c>
      <c r="Z251" s="2">
        <v>1835.45</v>
      </c>
      <c r="AA251" s="2">
        <v>12</v>
      </c>
      <c r="AB251" s="2">
        <v>660.76</v>
      </c>
      <c r="AC251" s="2">
        <v>6167.11</v>
      </c>
      <c r="AD251" s="2">
        <v>4934.4399999999996</v>
      </c>
      <c r="AE251" s="2">
        <f t="shared" si="7"/>
        <v>571.91000000000008</v>
      </c>
      <c r="AF251" s="2" t="s">
        <v>56</v>
      </c>
      <c r="AG251" s="42">
        <f>IFERROR(Table2[[#This Row],[Profit]]/Table2[[#This Row],[Sales Amount]],0)</f>
        <v>9.2735495231964421E-2</v>
      </c>
      <c r="AH251" s="2" t="str">
        <f>TRIM(Table2[[#This Row],[Payment Modee]])</f>
        <v>Credit Card</v>
      </c>
      <c r="AI251" s="2" t="s">
        <v>26</v>
      </c>
      <c r="AJ251" s="2" t="s">
        <v>27</v>
      </c>
      <c r="AK251" s="2" t="s">
        <v>517</v>
      </c>
      <c r="AL251" s="16" t="str">
        <f>IF(HOUR(Table2[[#This Row],[Order Time]])&lt;12,"Morning",IF(HOUR(Table2[[#This Row],[Order Time]])&lt;17,"Afternoon",IF(HOUR(Table2[[#This Row],[Order Time]])&lt;21,"Evening","Night")))</f>
        <v>Afternoon</v>
      </c>
      <c r="AM251" s="16" t="s">
        <v>29</v>
      </c>
    </row>
    <row r="252" spans="1:39" x14ac:dyDescent="0.25">
      <c r="A252" s="13" t="s">
        <v>984</v>
      </c>
      <c r="B252" s="4">
        <v>45567</v>
      </c>
      <c r="C252" s="2">
        <f>YEAR(Table2[[#This Row],[Invoice Date]])</f>
        <v>2024</v>
      </c>
      <c r="D252" s="2" t="str">
        <f>TEXT(Table2[[#This Row],[Invoice Date]],"mmm")</f>
        <v>Oct</v>
      </c>
      <c r="E252" s="2" t="str">
        <f>Table2[[#This Row],[Store_ID]]&amp;"-"&amp;Table2[[#This Row],[Year]]&amp;"-"&amp;Table2[[#This Row],[Month]]</f>
        <v>STR084-2024-Oct</v>
      </c>
      <c r="F252" s="2" t="s">
        <v>985</v>
      </c>
      <c r="G252" s="2" t="str">
        <f>_xlfn.XLOOKUP(Table2[[#This Row],[Customer_ID]],Table3[Customer_ID],Table3[Customer Name],"Not Found")</f>
        <v>Pallavi Chandran</v>
      </c>
      <c r="H252" s="2" t="str">
        <f>_xlfn.XLOOKUP(Table2[[#This Row],[Customer_ID]],Table3[Customer_ID],Table3[Gender],"Female")</f>
        <v>Female</v>
      </c>
      <c r="I252" s="2" t="str">
        <f>_xlfn.XLOOKUP(Table2[[#This Row],[Customer_ID]],Table3[Customer_ID],Table3[City],"Missing Memebership")</f>
        <v>Tirupati</v>
      </c>
      <c r="J252" s="2" t="str">
        <f>_xlfn.XLOOKUP(Table2[[#This Row],[Customer_ID]],Table3[Customer_ID],Table3[State],"Karnataka")</f>
        <v>Andhra Pradesh</v>
      </c>
      <c r="K252" s="2" t="str">
        <f>_xlfn.XLOOKUP(Table2[[#This Row],[Customer_ID]],Table3[Customer_ID],Table3[Membership],"Regular")</f>
        <v>Silver</v>
      </c>
      <c r="L252" s="2" t="s">
        <v>986</v>
      </c>
      <c r="M252" s="2" t="str">
        <f>_xlfn.XLOOKUP(Table2[[#This Row],[Product_ID]],Table4[Product_ID],Table4[Product_Name],"Not Found")</f>
        <v>Ramraj Cotton A-Line Dress Brown</v>
      </c>
      <c r="N252" s="2" t="str">
        <f>_xlfn.XLOOKUP(Table2[[#This Row],[Product_ID]],Table4[Product_ID],Table4[Category],"Not Found")</f>
        <v>Women Dresses</v>
      </c>
      <c r="O252" s="2" t="str">
        <f>_xlfn.XLOOKUP(Table2[[#This Row],[Product_ID]],Table4[Product_ID],Table4[Subcategory],"Not Found")</f>
        <v>A-Line Dress</v>
      </c>
      <c r="P252" s="2" t="str">
        <f>_xlfn.XLOOKUP(Table2[[#This Row],[Product_ID]],Table4[Product_ID],Table4[Brand],"Missing Brand")</f>
        <v>Ramraj Cotton</v>
      </c>
      <c r="Q252" s="2" t="s">
        <v>74</v>
      </c>
      <c r="R252" s="2" t="str">
        <f>_xlfn.XLOOKUP(Table2[[#This Row],[Store_ID]],Table6[Store_ID],Table6[Store Name],"Not Found")</f>
        <v>TrendMart Tirupati High Street</v>
      </c>
      <c r="S252" s="2">
        <f>_xlfn.XLOOKUP(Table2[[#This Row],[Store_ID]],Table6[Store_ID],Table6[Monthly Target],"Missing Target")</f>
        <v>2000000</v>
      </c>
      <c r="T252" s="2" t="str">
        <f>_xlfn.XLOOKUP(Table2[[#This Row],[Store_ID]],Table6[Store_ID],Table6[Region],"Not Found")</f>
        <v>South Zone 3</v>
      </c>
      <c r="U252" s="2" t="s">
        <v>465</v>
      </c>
      <c r="V252" s="2" t="str">
        <f>_xlfn.XLOOKUP(Table2[[#This Row],[Employee_ID]],Table5[Employee_ID],Table5[Employee Name],"Not Found")</f>
        <v>Vinod Hegde</v>
      </c>
      <c r="W252" s="2">
        <v>3</v>
      </c>
      <c r="X252" s="2">
        <v>1218.42</v>
      </c>
      <c r="Y252" s="2">
        <v>25</v>
      </c>
      <c r="Z252" s="2">
        <v>913.82</v>
      </c>
      <c r="AA252" s="2">
        <v>12</v>
      </c>
      <c r="AB252" s="2">
        <v>328.97</v>
      </c>
      <c r="AC252" s="2">
        <v>3070.41</v>
      </c>
      <c r="AD252" s="2">
        <v>2308.89</v>
      </c>
      <c r="AE252" s="2">
        <f t="shared" si="7"/>
        <v>432.54999999999995</v>
      </c>
      <c r="AF252" s="2" t="s">
        <v>69</v>
      </c>
      <c r="AG252" s="42">
        <f>IFERROR(Table2[[#This Row],[Profit]]/Table2[[#This Row],[Sales Amount]],0)</f>
        <v>0.14087695128663597</v>
      </c>
      <c r="AH252" s="2" t="str">
        <f>TRIM(Table2[[#This Row],[Payment Modee]])</f>
        <v>Cash</v>
      </c>
      <c r="AI252" s="2" t="s">
        <v>36</v>
      </c>
      <c r="AJ252" s="2" t="s">
        <v>27</v>
      </c>
      <c r="AK252" s="2" t="s">
        <v>844</v>
      </c>
      <c r="AL252" s="16" t="str">
        <f>IF(HOUR(Table2[[#This Row],[Order Time]])&lt;12,"Morning",IF(HOUR(Table2[[#This Row],[Order Time]])&lt;17,"Afternoon",IF(HOUR(Table2[[#This Row],[Order Time]])&lt;21,"Evening","Night")))</f>
        <v>Evening</v>
      </c>
      <c r="AM252" s="16" t="s">
        <v>29</v>
      </c>
    </row>
    <row r="253" spans="1:39" x14ac:dyDescent="0.25">
      <c r="A253" s="13" t="s">
        <v>987</v>
      </c>
      <c r="B253" s="4">
        <v>45403</v>
      </c>
      <c r="C253" s="2">
        <f>YEAR(Table2[[#This Row],[Invoice Date]])</f>
        <v>2024</v>
      </c>
      <c r="D253" s="2" t="str">
        <f>TEXT(Table2[[#This Row],[Invoice Date]],"mmm")</f>
        <v>Apr</v>
      </c>
      <c r="E253" s="2" t="str">
        <f>Table2[[#This Row],[Store_ID]]&amp;"-"&amp;Table2[[#This Row],[Year]]&amp;"-"&amp;Table2[[#This Row],[Month]]</f>
        <v>STR023-2024-Apr</v>
      </c>
      <c r="F253" s="2" t="s">
        <v>988</v>
      </c>
      <c r="G253" s="2" t="str">
        <f>_xlfn.XLOOKUP(Table2[[#This Row],[Customer_ID]],Table3[Customer_ID],Table3[Customer Name],"Not Found")</f>
        <v>Siddharth Subramaniam</v>
      </c>
      <c r="H253" s="2" t="str">
        <f>_xlfn.XLOOKUP(Table2[[#This Row],[Customer_ID]],Table3[Customer_ID],Table3[Gender],"Female")</f>
        <v>Male</v>
      </c>
      <c r="I253" s="2" t="str">
        <f>_xlfn.XLOOKUP(Table2[[#This Row],[Customer_ID]],Table3[Customer_ID],Table3[City],"Missing Memebership")</f>
        <v>Dindigul</v>
      </c>
      <c r="J253" s="2" t="str">
        <f>_xlfn.XLOOKUP(Table2[[#This Row],[Customer_ID]],Table3[Customer_ID],Table3[State],"Karnataka")</f>
        <v>Tamil Nadu</v>
      </c>
      <c r="K253" s="2" t="str">
        <f>_xlfn.XLOOKUP(Table2[[#This Row],[Customer_ID]],Table3[Customer_ID],Table3[Membership],"Regular")</f>
        <v>Regular</v>
      </c>
      <c r="L253" s="2" t="s">
        <v>416</v>
      </c>
      <c r="M253" s="2" t="str">
        <f>_xlfn.XLOOKUP(Table2[[#This Row],[Product_ID]],Table4[Product_ID],Table4[Product_Name],"Not Found")</f>
        <v>GRT Jewellers Sling Bag Olive</v>
      </c>
      <c r="N253" s="2" t="str">
        <f>_xlfn.XLOOKUP(Table2[[#This Row],[Product_ID]],Table4[Product_ID],Table4[Category],"Not Found")</f>
        <v>Handbags</v>
      </c>
      <c r="O253" s="2" t="str">
        <f>_xlfn.XLOOKUP(Table2[[#This Row],[Product_ID]],Table4[Product_ID],Table4[Subcategory],"Not Found")</f>
        <v>Sling Bag</v>
      </c>
      <c r="P253" s="2" t="str">
        <f>_xlfn.XLOOKUP(Table2[[#This Row],[Product_ID]],Table4[Product_ID],Table4[Brand],"Missing Brand")</f>
        <v>GRT Jewellers</v>
      </c>
      <c r="Q253" s="2" t="s">
        <v>338</v>
      </c>
      <c r="R253" s="2" t="str">
        <f>_xlfn.XLOOKUP(Table2[[#This Row],[Store_ID]],Table6[Store_ID],Table6[Store Name],"Not Found")</f>
        <v>TrendMart Thoothukudi High Street</v>
      </c>
      <c r="S253" s="2">
        <f>_xlfn.XLOOKUP(Table2[[#This Row],[Store_ID]],Table6[Store_ID],Table6[Monthly Target],"Missing Target")</f>
        <v>2000000</v>
      </c>
      <c r="T253" s="2" t="str">
        <f>_xlfn.XLOOKUP(Table2[[#This Row],[Store_ID]],Table6[Store_ID],Table6[Region],"Not Found")</f>
        <v>South Zone 1</v>
      </c>
      <c r="U253" s="2" t="s">
        <v>43</v>
      </c>
      <c r="V253" s="2" t="str">
        <f>_xlfn.XLOOKUP(Table2[[#This Row],[Employee_ID]],Table5[Employee_ID],Table5[Employee Name],"Not Found")</f>
        <v>Meena Krishnan</v>
      </c>
      <c r="W253" s="2">
        <v>2</v>
      </c>
      <c r="X253" s="2">
        <v>3437.43</v>
      </c>
      <c r="Y253" s="2">
        <v>0</v>
      </c>
      <c r="Z253" s="2">
        <v>0</v>
      </c>
      <c r="AA253" s="2">
        <v>12</v>
      </c>
      <c r="AB253" s="2">
        <v>824.98</v>
      </c>
      <c r="AC253" s="2">
        <v>7699.84</v>
      </c>
      <c r="AD253" s="2">
        <v>4068.02</v>
      </c>
      <c r="AE253" s="2">
        <f t="shared" si="7"/>
        <v>2806.84</v>
      </c>
      <c r="AF253" s="2" t="s">
        <v>25</v>
      </c>
      <c r="AG253" s="42">
        <f>IFERROR(Table2[[#This Row],[Profit]]/Table2[[#This Row],[Sales Amount]],0)</f>
        <v>0.36453225002077966</v>
      </c>
      <c r="AH253" s="2" t="str">
        <f>TRIM(Table2[[#This Row],[Payment Modee]])</f>
        <v>UPI</v>
      </c>
      <c r="AI253" s="2" t="s">
        <v>26</v>
      </c>
      <c r="AJ253" s="2" t="s">
        <v>27</v>
      </c>
      <c r="AK253" s="2" t="s">
        <v>989</v>
      </c>
      <c r="AL253" s="16" t="str">
        <f>IF(HOUR(Table2[[#This Row],[Order Time]])&lt;12,"Morning",IF(HOUR(Table2[[#This Row],[Order Time]])&lt;17,"Afternoon",IF(HOUR(Table2[[#This Row],[Order Time]])&lt;21,"Evening","Night")))</f>
        <v>Afternoon</v>
      </c>
      <c r="AM253" s="16" t="s">
        <v>38</v>
      </c>
    </row>
    <row r="254" spans="1:39" x14ac:dyDescent="0.25">
      <c r="A254" s="13" t="s">
        <v>990</v>
      </c>
      <c r="B254" s="4">
        <v>45524</v>
      </c>
      <c r="C254" s="2">
        <f>YEAR(Table2[[#This Row],[Invoice Date]])</f>
        <v>2024</v>
      </c>
      <c r="D254" s="2" t="str">
        <f>TEXT(Table2[[#This Row],[Invoice Date]],"mmm")</f>
        <v>Aug</v>
      </c>
      <c r="E254" s="2" t="str">
        <f>Table2[[#This Row],[Store_ID]]&amp;"-"&amp;Table2[[#This Row],[Year]]&amp;"-"&amp;Table2[[#This Row],[Month]]</f>
        <v>STR047-2024-Aug</v>
      </c>
      <c r="F254" s="2" t="s">
        <v>991</v>
      </c>
      <c r="G254" s="2" t="str">
        <f>_xlfn.XLOOKUP(Table2[[#This Row],[Customer_ID]],Table3[Customer_ID],Table3[Customer Name],"Not Found")</f>
        <v>Devi Subramaniam</v>
      </c>
      <c r="H254" s="2" t="str">
        <f>_xlfn.XLOOKUP(Table2[[#This Row],[Customer_ID]],Table3[Customer_ID],Table3[Gender],"Female")</f>
        <v>Female</v>
      </c>
      <c r="I254" s="2" t="str">
        <f>_xlfn.XLOOKUP(Table2[[#This Row],[Customer_ID]],Table3[Customer_ID],Table3[City],"Missing Memebership")</f>
        <v>Kalaburagi</v>
      </c>
      <c r="J254" s="2" t="str">
        <f>_xlfn.XLOOKUP(Table2[[#This Row],[Customer_ID]],Table3[Customer_ID],Table3[State],"Karnataka")</f>
        <v>Karnataka</v>
      </c>
      <c r="K254" s="2" t="str">
        <f>_xlfn.XLOOKUP(Table2[[#This Row],[Customer_ID]],Table3[Customer_ID],Table3[Membership],"Regular")</f>
        <v>Gold</v>
      </c>
      <c r="L254" s="2" t="s">
        <v>992</v>
      </c>
      <c r="M254" s="2" t="str">
        <f>_xlfn.XLOOKUP(Table2[[#This Row],[Product_ID]],Table4[Product_ID],Table4[Product_Name],"Not Found")</f>
        <v>Woodland Boys Shirt White</v>
      </c>
      <c r="N254" s="2" t="str">
        <f>_xlfn.XLOOKUP(Table2[[#This Row],[Product_ID]],Table4[Product_ID],Table4[Category],"Not Found")</f>
        <v>Kids Wear</v>
      </c>
      <c r="O254" s="2" t="str">
        <f>_xlfn.XLOOKUP(Table2[[#This Row],[Product_ID]],Table4[Product_ID],Table4[Subcategory],"Not Found")</f>
        <v>Boys Shirt</v>
      </c>
      <c r="P254" s="2" t="str">
        <f>_xlfn.XLOOKUP(Table2[[#This Row],[Product_ID]],Table4[Product_ID],Table4[Brand],"Missing Brand")</f>
        <v>Woodland</v>
      </c>
      <c r="Q254" s="2" t="s">
        <v>107</v>
      </c>
      <c r="R254" s="2" t="str">
        <f>_xlfn.XLOOKUP(Table2[[#This Row],[Store_ID]],Table6[Store_ID],Table6[Store Name],"Not Found")</f>
        <v>TrendMart Kurnool Standard</v>
      </c>
      <c r="S254" s="2">
        <f>_xlfn.XLOOKUP(Table2[[#This Row],[Store_ID]],Table6[Store_ID],Table6[Monthly Target],"Missing Target")</f>
        <v>800000</v>
      </c>
      <c r="T254" s="2" t="str">
        <f>_xlfn.XLOOKUP(Table2[[#This Row],[Store_ID]],Table6[Store_ID],Table6[Region],"Not Found")</f>
        <v>South Zone 3</v>
      </c>
      <c r="U254" s="2" t="s">
        <v>263</v>
      </c>
      <c r="V254" s="2" t="str">
        <f>_xlfn.XLOOKUP(Table2[[#This Row],[Employee_ID]],Table5[Employee_ID],Table5[Employee Name],"Not Found")</f>
        <v>Sathish Sundaram</v>
      </c>
      <c r="W254" s="2">
        <v>2</v>
      </c>
      <c r="X254" s="2">
        <v>820.42</v>
      </c>
      <c r="Y254" s="2">
        <v>25</v>
      </c>
      <c r="Z254" s="2">
        <v>410.21</v>
      </c>
      <c r="AA254" s="2">
        <v>5</v>
      </c>
      <c r="AB254" s="2">
        <v>61.53</v>
      </c>
      <c r="AC254" s="2">
        <v>1292.1600000000001</v>
      </c>
      <c r="AD254" s="2">
        <v>1130.9000000000001</v>
      </c>
      <c r="AE254" s="2">
        <f t="shared" si="7"/>
        <v>99.72999999999999</v>
      </c>
      <c r="AF254" s="2" t="s">
        <v>69</v>
      </c>
      <c r="AG254" s="42">
        <f>IFERROR(Table2[[#This Row],[Profit]]/Table2[[#This Row],[Sales Amount]],0)</f>
        <v>7.7180844477464081E-2</v>
      </c>
      <c r="AH254" s="2" t="str">
        <f>TRIM(Table2[[#This Row],[Payment Modee]])</f>
        <v>Cash</v>
      </c>
      <c r="AI254" s="2" t="s">
        <v>26</v>
      </c>
      <c r="AJ254" s="2" t="s">
        <v>27</v>
      </c>
      <c r="AK254" s="2" t="s">
        <v>993</v>
      </c>
      <c r="AL254" s="16" t="str">
        <f>IF(HOUR(Table2[[#This Row],[Order Time]])&lt;12,"Morning",IF(HOUR(Table2[[#This Row],[Order Time]])&lt;17,"Afternoon",IF(HOUR(Table2[[#This Row],[Order Time]])&lt;21,"Evening","Night")))</f>
        <v>Morning</v>
      </c>
      <c r="AM254" s="16" t="s">
        <v>29</v>
      </c>
    </row>
    <row r="255" spans="1:39" x14ac:dyDescent="0.25">
      <c r="A255" s="13" t="s">
        <v>994</v>
      </c>
      <c r="B255" s="4">
        <v>45579</v>
      </c>
      <c r="C255" s="2">
        <f>YEAR(Table2[[#This Row],[Invoice Date]])</f>
        <v>2024</v>
      </c>
      <c r="D255" s="2" t="str">
        <f>TEXT(Table2[[#This Row],[Invoice Date]],"mmm")</f>
        <v>Oct</v>
      </c>
      <c r="E255" s="2" t="str">
        <f>Table2[[#This Row],[Store_ID]]&amp;"-"&amp;Table2[[#This Row],[Year]]&amp;"-"&amp;Table2[[#This Row],[Month]]</f>
        <v>STR043-2024-Oct</v>
      </c>
      <c r="F255" s="2" t="s">
        <v>791</v>
      </c>
      <c r="G255" s="2" t="str">
        <f>_xlfn.XLOOKUP(Table2[[#This Row],[Customer_ID]],Table3[Customer_ID],Table3[Customer Name],"Not Found")</f>
        <v>Selvam Nair</v>
      </c>
      <c r="H255" s="2" t="str">
        <f>_xlfn.XLOOKUP(Table2[[#This Row],[Customer_ID]],Table3[Customer_ID],Table3[Gender],"Female")</f>
        <v>Male</v>
      </c>
      <c r="I255" s="2" t="str">
        <f>_xlfn.XLOOKUP(Table2[[#This Row],[Customer_ID]],Table3[Customer_ID],Table3[City],"Missing Memebership")</f>
        <v>Kochi</v>
      </c>
      <c r="J255" s="2" t="str">
        <f>_xlfn.XLOOKUP(Table2[[#This Row],[Customer_ID]],Table3[Customer_ID],Table3[State],"Karnataka")</f>
        <v>Kerala</v>
      </c>
      <c r="K255" s="2" t="str">
        <f>_xlfn.XLOOKUP(Table2[[#This Row],[Customer_ID]],Table3[Customer_ID],Table3[Membership],"Regular")</f>
        <v>Gold</v>
      </c>
      <c r="L255" s="2" t="s">
        <v>995</v>
      </c>
      <c r="M255" s="2" t="str">
        <f>_xlfn.XLOOKUP(Table2[[#This Row],[Product_ID]],Table4[Product_ID],Table4[Product_Name],"Not Found")</f>
        <v>Nalli Silks Clutch Brown</v>
      </c>
      <c r="N255" s="2" t="str">
        <f>_xlfn.XLOOKUP(Table2[[#This Row],[Product_ID]],Table4[Product_ID],Table4[Category],"Not Found")</f>
        <v>Handbags</v>
      </c>
      <c r="O255" s="2" t="str">
        <f>_xlfn.XLOOKUP(Table2[[#This Row],[Product_ID]],Table4[Product_ID],Table4[Subcategory],"Not Found")</f>
        <v>Clutch</v>
      </c>
      <c r="P255" s="2" t="str">
        <f>_xlfn.XLOOKUP(Table2[[#This Row],[Product_ID]],Table4[Product_ID],Table4[Brand],"Missing Brand")</f>
        <v>Nalli Silks</v>
      </c>
      <c r="Q255" s="2" t="s">
        <v>908</v>
      </c>
      <c r="R255" s="2" t="str">
        <f>_xlfn.XLOOKUP(Table2[[#This Row],[Store_ID]],Table6[Store_ID],Table6[Store Name],"Not Found")</f>
        <v>TrendMart Mangaluru Standard</v>
      </c>
      <c r="S255" s="2">
        <f>_xlfn.XLOOKUP(Table2[[#This Row],[Store_ID]],Table6[Store_ID],Table6[Monthly Target],"Missing Target")</f>
        <v>1500000</v>
      </c>
      <c r="T255" s="2" t="str">
        <f>_xlfn.XLOOKUP(Table2[[#This Row],[Store_ID]],Table6[Store_ID],Table6[Region],"Not Found")</f>
        <v>South Zone 2</v>
      </c>
      <c r="U255" s="2" t="s">
        <v>147</v>
      </c>
      <c r="V255" s="2" t="str">
        <f>_xlfn.XLOOKUP(Table2[[#This Row],[Employee_ID]],Table5[Employee_ID],Table5[Employee Name],"Not Found")</f>
        <v>Logesh Gopalakrishnan</v>
      </c>
      <c r="W255" s="2">
        <v>2</v>
      </c>
      <c r="X255" s="2">
        <v>3627.65</v>
      </c>
      <c r="Y255" s="2">
        <v>30</v>
      </c>
      <c r="Z255" s="2">
        <v>2176.59</v>
      </c>
      <c r="AA255" s="2">
        <v>12</v>
      </c>
      <c r="AB255" s="2">
        <v>609.45000000000005</v>
      </c>
      <c r="AC255" s="2">
        <v>5688.16</v>
      </c>
      <c r="AD255" s="2">
        <v>4748.0600000000004</v>
      </c>
      <c r="AE255" s="2">
        <f t="shared" si="7"/>
        <v>330.64999999999941</v>
      </c>
      <c r="AF255" s="2" t="s">
        <v>25</v>
      </c>
      <c r="AG255" s="42">
        <f>IFERROR(Table2[[#This Row],[Profit]]/Table2[[#This Row],[Sales Amount]],0)</f>
        <v>5.8129518157013768E-2</v>
      </c>
      <c r="AH255" s="2" t="str">
        <f>TRIM(Table2[[#This Row],[Payment Modee]])</f>
        <v>UPI</v>
      </c>
      <c r="AI255" s="2" t="s">
        <v>36</v>
      </c>
      <c r="AJ255" s="2" t="s">
        <v>197</v>
      </c>
      <c r="AK255" s="2" t="s">
        <v>996</v>
      </c>
      <c r="AL255" s="16" t="str">
        <f>IF(HOUR(Table2[[#This Row],[Order Time]])&lt;12,"Morning",IF(HOUR(Table2[[#This Row],[Order Time]])&lt;17,"Afternoon",IF(HOUR(Table2[[#This Row],[Order Time]])&lt;21,"Evening","Night")))</f>
        <v>Afternoon</v>
      </c>
      <c r="AM255" s="16" t="s">
        <v>29</v>
      </c>
    </row>
    <row r="256" spans="1:39" x14ac:dyDescent="0.25">
      <c r="A256" s="13" t="s">
        <v>997</v>
      </c>
      <c r="B256" s="4">
        <v>45430</v>
      </c>
      <c r="C256" s="2">
        <f>YEAR(Table2[[#This Row],[Invoice Date]])</f>
        <v>2024</v>
      </c>
      <c r="D256" s="2" t="str">
        <f>TEXT(Table2[[#This Row],[Invoice Date]],"mmm")</f>
        <v>May</v>
      </c>
      <c r="E256" s="2" t="str">
        <f>Table2[[#This Row],[Store_ID]]&amp;"-"&amp;Table2[[#This Row],[Year]]&amp;"-"&amp;Table2[[#This Row],[Month]]</f>
        <v>STR120-2024-May</v>
      </c>
      <c r="F256" s="2" t="s">
        <v>998</v>
      </c>
      <c r="G256" s="2" t="str">
        <f>_xlfn.XLOOKUP(Table2[[#This Row],[Customer_ID]],Table3[Customer_ID],Table3[Customer Name],"Not Found")</f>
        <v>Ramesh Subramaniam</v>
      </c>
      <c r="H256" s="2" t="str">
        <f>_xlfn.XLOOKUP(Table2[[#This Row],[Customer_ID]],Table3[Customer_ID],Table3[Gender],"Female")</f>
        <v>Male</v>
      </c>
      <c r="I256" s="2" t="str">
        <f>_xlfn.XLOOKUP(Table2[[#This Row],[Customer_ID]],Table3[Customer_ID],Table3[City],"Missing Memebership")</f>
        <v>Karimnagar</v>
      </c>
      <c r="J256" s="2" t="str">
        <f>_xlfn.XLOOKUP(Table2[[#This Row],[Customer_ID]],Table3[Customer_ID],Table3[State],"Karnataka")</f>
        <v>Telangana</v>
      </c>
      <c r="K256" s="2" t="str">
        <f>_xlfn.XLOOKUP(Table2[[#This Row],[Customer_ID]],Table3[Customer_ID],Table3[Membership],"Regular")</f>
        <v>Silver</v>
      </c>
      <c r="L256" s="2" t="s">
        <v>430</v>
      </c>
      <c r="M256" s="2" t="str">
        <f>_xlfn.XLOOKUP(Table2[[#This Row],[Product_ID]],Table4[Product_ID],Table4[Product_Name],"Not Found")</f>
        <v>US Polo Assn Bootcut Black</v>
      </c>
      <c r="N256" s="2" t="str">
        <f>_xlfn.XLOOKUP(Table2[[#This Row],[Product_ID]],Table4[Product_ID],Table4[Category],"Not Found")</f>
        <v>Women Jeans</v>
      </c>
      <c r="O256" s="2" t="str">
        <f>_xlfn.XLOOKUP(Table2[[#This Row],[Product_ID]],Table4[Product_ID],Table4[Subcategory],"Not Found")</f>
        <v>Bootcut</v>
      </c>
      <c r="P256" s="2" t="str">
        <f>_xlfn.XLOOKUP(Table2[[#This Row],[Product_ID]],Table4[Product_ID],Table4[Brand],"Missing Brand")</f>
        <v>US Polo Assn</v>
      </c>
      <c r="Q256" s="2" t="s">
        <v>999</v>
      </c>
      <c r="R256" s="2" t="str">
        <f>_xlfn.XLOOKUP(Table2[[#This Row],[Store_ID]],Table6[Store_ID],Table6[Store Name],"Not Found")</f>
        <v>TrendMart Karimnagar Standard</v>
      </c>
      <c r="S256" s="2">
        <f>_xlfn.XLOOKUP(Table2[[#This Row],[Store_ID]],Table6[Store_ID],Table6[Monthly Target],"Missing Target")</f>
        <v>1500000</v>
      </c>
      <c r="T256" s="2" t="str">
        <f>_xlfn.XLOOKUP(Table2[[#This Row],[Store_ID]],Table6[Store_ID],Table6[Region],"Not Found")</f>
        <v>South Zone 2</v>
      </c>
      <c r="U256" s="2" t="s">
        <v>187</v>
      </c>
      <c r="V256" s="2" t="str">
        <f>_xlfn.XLOOKUP(Table2[[#This Row],[Employee_ID]],Table5[Employee_ID],Table5[Employee Name],"Not Found")</f>
        <v>Ganapathy Naidu</v>
      </c>
      <c r="W256" s="2">
        <v>2</v>
      </c>
      <c r="X256" s="2">
        <v>1391.41</v>
      </c>
      <c r="Y256" s="2">
        <v>10</v>
      </c>
      <c r="Z256" s="2">
        <v>278.27999999999997</v>
      </c>
      <c r="AA256" s="2">
        <v>12</v>
      </c>
      <c r="AB256" s="2">
        <v>300.54000000000002</v>
      </c>
      <c r="AC256" s="2">
        <v>2805.08</v>
      </c>
      <c r="AD256" s="2">
        <v>1669.92</v>
      </c>
      <c r="AE256" s="2">
        <f t="shared" si="7"/>
        <v>834.61999999999989</v>
      </c>
      <c r="AF256" s="2" t="s">
        <v>69</v>
      </c>
      <c r="AG256" s="42">
        <f>IFERROR(Table2[[#This Row],[Profit]]/Table2[[#This Row],[Sales Amount]],0)</f>
        <v>0.29753875112296257</v>
      </c>
      <c r="AH256" s="2" t="str">
        <f>TRIM(Table2[[#This Row],[Payment Modee]])</f>
        <v>Cash</v>
      </c>
      <c r="AI256" s="2" t="s">
        <v>26</v>
      </c>
      <c r="AJ256" s="2" t="s">
        <v>27</v>
      </c>
      <c r="AK256" s="2" t="s">
        <v>1000</v>
      </c>
      <c r="AL256" s="16" t="str">
        <f>IF(HOUR(Table2[[#This Row],[Order Time]])&lt;12,"Morning",IF(HOUR(Table2[[#This Row],[Order Time]])&lt;17,"Afternoon",IF(HOUR(Table2[[#This Row],[Order Time]])&lt;21,"Evening","Night")))</f>
        <v>Afternoon</v>
      </c>
      <c r="AM256" s="16" t="s">
        <v>38</v>
      </c>
    </row>
    <row r="257" spans="1:39" x14ac:dyDescent="0.25">
      <c r="A257" s="13" t="s">
        <v>1001</v>
      </c>
      <c r="B257" s="4">
        <v>45694</v>
      </c>
      <c r="C257" s="2">
        <f>YEAR(Table2[[#This Row],[Invoice Date]])</f>
        <v>2025</v>
      </c>
      <c r="D257" s="2" t="str">
        <f>TEXT(Table2[[#This Row],[Invoice Date]],"mmm")</f>
        <v>Feb</v>
      </c>
      <c r="E257" s="2" t="str">
        <f>Table2[[#This Row],[Store_ID]]&amp;"-"&amp;Table2[[#This Row],[Year]]&amp;"-"&amp;Table2[[#This Row],[Month]]</f>
        <v>STR036-2025-Feb</v>
      </c>
      <c r="F257" s="2" t="s">
        <v>816</v>
      </c>
      <c r="G257" s="2" t="str">
        <f>_xlfn.XLOOKUP(Table2[[#This Row],[Customer_ID]],Table3[Customer_ID],Table3[Customer Name],"Not Found")</f>
        <v>Yamini Krishnan</v>
      </c>
      <c r="H257" s="2" t="str">
        <f>_xlfn.XLOOKUP(Table2[[#This Row],[Customer_ID]],Table3[Customer_ID],Table3[Gender],"Female")</f>
        <v>Female</v>
      </c>
      <c r="I257" s="2" t="str">
        <f>_xlfn.XLOOKUP(Table2[[#This Row],[Customer_ID]],Table3[Customer_ID],Table3[City],"Missing Memebership")</f>
        <v>Belagavi</v>
      </c>
      <c r="J257" s="2" t="str">
        <f>_xlfn.XLOOKUP(Table2[[#This Row],[Customer_ID]],Table3[Customer_ID],Table3[State],"Karnataka")</f>
        <v>Karnataka</v>
      </c>
      <c r="K257" s="2" t="str">
        <f>_xlfn.XLOOKUP(Table2[[#This Row],[Customer_ID]],Table3[Customer_ID],Table3[Membership],"Regular")</f>
        <v>Gold</v>
      </c>
      <c r="L257" s="2" t="s">
        <v>1002</v>
      </c>
      <c r="M257" s="2" t="str">
        <f>_xlfn.XLOOKUP(Table2[[#This Row],[Product_ID]],Table4[Product_ID],Table4[Product_Name],"Not Found")</f>
        <v>Raymond Sherwani Olive</v>
      </c>
      <c r="N257" s="2" t="str">
        <f>_xlfn.XLOOKUP(Table2[[#This Row],[Product_ID]],Table4[Product_ID],Table4[Category],"Not Found")</f>
        <v>Men Ethnic</v>
      </c>
      <c r="O257" s="2" t="str">
        <f>_xlfn.XLOOKUP(Table2[[#This Row],[Product_ID]],Table4[Product_ID],Table4[Subcategory],"Not Found")</f>
        <v>Sherwani</v>
      </c>
      <c r="P257" s="2" t="str">
        <f>_xlfn.XLOOKUP(Table2[[#This Row],[Product_ID]],Table4[Product_ID],Table4[Brand],"Missing Brand")</f>
        <v>Raymond</v>
      </c>
      <c r="Q257" s="2" t="s">
        <v>634</v>
      </c>
      <c r="R257" s="2" t="str">
        <f>_xlfn.XLOOKUP(Table2[[#This Row],[Store_ID]],Table6[Store_ID],Table6[Store Name],"Not Found")</f>
        <v>TrendMart Thiruvananthapuram Outlet</v>
      </c>
      <c r="S257" s="2">
        <f>_xlfn.XLOOKUP(Table2[[#This Row],[Store_ID]],Table6[Store_ID],Table6[Monthly Target],"Missing Target")</f>
        <v>1000000</v>
      </c>
      <c r="T257" s="2" t="str">
        <f>_xlfn.XLOOKUP(Table2[[#This Row],[Store_ID]],Table6[Store_ID],Table6[Region],"Not Found")</f>
        <v>South Zone 1</v>
      </c>
      <c r="U257" s="2" t="s">
        <v>504</v>
      </c>
      <c r="V257" s="2" t="str">
        <f>_xlfn.XLOOKUP(Table2[[#This Row],[Employee_ID]],Table5[Employee_ID],Table5[Employee Name],"Not Found")</f>
        <v>Vikram Bhat</v>
      </c>
      <c r="W257" s="2">
        <v>1</v>
      </c>
      <c r="X257" s="2">
        <v>2213.3000000000002</v>
      </c>
      <c r="Y257" s="2">
        <v>10</v>
      </c>
      <c r="Z257" s="2">
        <v>221.33</v>
      </c>
      <c r="AA257" s="2">
        <v>12</v>
      </c>
      <c r="AB257" s="2">
        <v>239.04</v>
      </c>
      <c r="AC257" s="2">
        <v>2231.0100000000002</v>
      </c>
      <c r="AD257" s="2">
        <v>1676.92</v>
      </c>
      <c r="AE257" s="2">
        <f t="shared" si="7"/>
        <v>315.05000000000018</v>
      </c>
      <c r="AF257" s="2" t="s">
        <v>25</v>
      </c>
      <c r="AG257" s="42">
        <f>IFERROR(Table2[[#This Row],[Profit]]/Table2[[#This Row],[Sales Amount]],0)</f>
        <v>0.14121406896428082</v>
      </c>
      <c r="AH257" s="2" t="str">
        <f>TRIM(Table2[[#This Row],[Payment Modee]])</f>
        <v>UPI</v>
      </c>
      <c r="AI257" s="2" t="s">
        <v>36</v>
      </c>
      <c r="AJ257" s="2" t="s">
        <v>27</v>
      </c>
      <c r="AK257" s="2" t="s">
        <v>1003</v>
      </c>
      <c r="AL257" s="16" t="str">
        <f>IF(HOUR(Table2[[#This Row],[Order Time]])&lt;12,"Morning",IF(HOUR(Table2[[#This Row],[Order Time]])&lt;17,"Afternoon",IF(HOUR(Table2[[#This Row],[Order Time]])&lt;21,"Evening","Night")))</f>
        <v>Afternoon</v>
      </c>
      <c r="AM257" s="16" t="s">
        <v>29</v>
      </c>
    </row>
    <row r="258" spans="1:39" x14ac:dyDescent="0.25">
      <c r="A258" s="13" t="s">
        <v>1004</v>
      </c>
      <c r="B258" s="4">
        <v>45493</v>
      </c>
      <c r="C258" s="2">
        <f>YEAR(Table2[[#This Row],[Invoice Date]])</f>
        <v>2024</v>
      </c>
      <c r="D258" s="2" t="str">
        <f>TEXT(Table2[[#This Row],[Invoice Date]],"mmm")</f>
        <v>Jul</v>
      </c>
      <c r="E258" s="2" t="str">
        <f>Table2[[#This Row],[Store_ID]]&amp;"-"&amp;Table2[[#This Row],[Year]]&amp;"-"&amp;Table2[[#This Row],[Month]]</f>
        <v>STR107-2024-Jul</v>
      </c>
      <c r="F258" s="2" t="s">
        <v>1005</v>
      </c>
      <c r="G258" s="2" t="str">
        <f>_xlfn.XLOOKUP(Table2[[#This Row],[Customer_ID]],Table3[Customer_ID],Table3[Customer Name],"Not Found")</f>
        <v>Balaji Bhat</v>
      </c>
      <c r="H258" s="2" t="str">
        <f>_xlfn.XLOOKUP(Table2[[#This Row],[Customer_ID]],Table3[Customer_ID],Table3[Gender],"Female")</f>
        <v>Male</v>
      </c>
      <c r="I258" s="2" t="str">
        <f>_xlfn.XLOOKUP(Table2[[#This Row],[Customer_ID]],Table3[Customer_ID],Table3[City],"Missing Memebership")</f>
        <v>Thiruvananthapuram</v>
      </c>
      <c r="J258" s="2" t="str">
        <f>_xlfn.XLOOKUP(Table2[[#This Row],[Customer_ID]],Table3[Customer_ID],Table3[State],"Karnataka")</f>
        <v>Kerala</v>
      </c>
      <c r="K258" s="2" t="str">
        <f>_xlfn.XLOOKUP(Table2[[#This Row],[Customer_ID]],Table3[Customer_ID],Table3[Membership],"Regular")</f>
        <v>Silver</v>
      </c>
      <c r="L258" s="2" t="s">
        <v>459</v>
      </c>
      <c r="M258" s="2" t="str">
        <f>_xlfn.XLOOKUP(Table2[[#This Row],[Product_ID]],Table4[Product_ID],Table4[Product_Name],"Not Found")</f>
        <v>Sonata Straight Fit Cream</v>
      </c>
      <c r="N258" s="2" t="str">
        <f>_xlfn.XLOOKUP(Table2[[#This Row],[Product_ID]],Table4[Product_ID],Table4[Category],"Not Found")</f>
        <v>Women Jeans</v>
      </c>
      <c r="O258" s="2" t="str">
        <f>_xlfn.XLOOKUP(Table2[[#This Row],[Product_ID]],Table4[Product_ID],Table4[Subcategory],"Not Found")</f>
        <v>Straight Fit</v>
      </c>
      <c r="P258" s="2" t="str">
        <f>_xlfn.XLOOKUP(Table2[[#This Row],[Product_ID]],Table4[Product_ID],Table4[Brand],"Missing Brand")</f>
        <v>Sonata</v>
      </c>
      <c r="Q258" s="2" t="s">
        <v>914</v>
      </c>
      <c r="R258" s="2" t="str">
        <f>_xlfn.XLOOKUP(Table2[[#This Row],[Store_ID]],Table6[Store_ID],Table6[Store Name],"Not Found")</f>
        <v>TrendMart Kochi High Street</v>
      </c>
      <c r="S258" s="2">
        <f>_xlfn.XLOOKUP(Table2[[#This Row],[Store_ID]],Table6[Store_ID],Table6[Monthly Target],"Missing Target")</f>
        <v>1500000</v>
      </c>
      <c r="T258" s="2" t="str">
        <f>_xlfn.XLOOKUP(Table2[[#This Row],[Store_ID]],Table6[Store_ID],Table6[Region],"Not Found")</f>
        <v>South Zone 1</v>
      </c>
      <c r="U258" s="2" t="s">
        <v>417</v>
      </c>
      <c r="V258" s="2" t="str">
        <f>_xlfn.XLOOKUP(Table2[[#This Row],[Employee_ID]],Table5[Employee_ID],Table5[Employee Name],"Not Found")</f>
        <v>Arjun Krishnan</v>
      </c>
      <c r="W258" s="2">
        <v>1</v>
      </c>
      <c r="X258" s="2">
        <v>1032.97</v>
      </c>
      <c r="Y258" s="2">
        <v>30</v>
      </c>
      <c r="Z258" s="2">
        <v>309.89</v>
      </c>
      <c r="AA258" s="2">
        <v>12</v>
      </c>
      <c r="AB258" s="2">
        <v>86.77</v>
      </c>
      <c r="AC258" s="2">
        <v>809.85</v>
      </c>
      <c r="AD258" s="2">
        <v>720.53</v>
      </c>
      <c r="AE258" s="2">
        <f t="shared" si="7"/>
        <v>2.550000000000054</v>
      </c>
      <c r="AF258" s="2" t="s">
        <v>56</v>
      </c>
      <c r="AG258" s="42">
        <f>IFERROR(Table2[[#This Row],[Profit]]/Table2[[#This Row],[Sales Amount]],0)</f>
        <v>3.1487312465272011E-3</v>
      </c>
      <c r="AH258" s="2" t="str">
        <f>TRIM(Table2[[#This Row],[Payment Modee]])</f>
        <v>Credit Card</v>
      </c>
      <c r="AI258" s="2" t="s">
        <v>26</v>
      </c>
      <c r="AJ258" s="2" t="s">
        <v>27</v>
      </c>
      <c r="AK258" s="2" t="s">
        <v>894</v>
      </c>
      <c r="AL258" s="16" t="str">
        <f>IF(HOUR(Table2[[#This Row],[Order Time]])&lt;12,"Morning",IF(HOUR(Table2[[#This Row],[Order Time]])&lt;17,"Afternoon",IF(HOUR(Table2[[#This Row],[Order Time]])&lt;21,"Evening","Night")))</f>
        <v>Evening</v>
      </c>
      <c r="AM258" s="16" t="s">
        <v>38</v>
      </c>
    </row>
    <row r="259" spans="1:39" x14ac:dyDescent="0.25">
      <c r="A259" s="13" t="s">
        <v>1006</v>
      </c>
      <c r="B259" s="4">
        <v>45395</v>
      </c>
      <c r="C259" s="2">
        <f>YEAR(Table2[[#This Row],[Invoice Date]])</f>
        <v>2024</v>
      </c>
      <c r="D259" s="2" t="str">
        <f>TEXT(Table2[[#This Row],[Invoice Date]],"mmm")</f>
        <v>Apr</v>
      </c>
      <c r="E259" s="2" t="str">
        <f>Table2[[#This Row],[Store_ID]]&amp;"-"&amp;Table2[[#This Row],[Year]]&amp;"-"&amp;Table2[[#This Row],[Month]]</f>
        <v>STR004-2024-Apr</v>
      </c>
      <c r="F259" s="2" t="s">
        <v>1007</v>
      </c>
      <c r="G259" s="2" t="str">
        <f>_xlfn.XLOOKUP(Table2[[#This Row],[Customer_ID]],Table3[Customer_ID],Table3[Customer Name],"Not Found")</f>
        <v>Bindu Varma</v>
      </c>
      <c r="H259" s="2" t="str">
        <f>_xlfn.XLOOKUP(Table2[[#This Row],[Customer_ID]],Table3[Customer_ID],Table3[Gender],"Female")</f>
        <v>Female</v>
      </c>
      <c r="I259" s="2" t="str">
        <f>_xlfn.XLOOKUP(Table2[[#This Row],[Customer_ID]],Table3[Customer_ID],Table3[City],"Missing Memebership")</f>
        <v>Nellore</v>
      </c>
      <c r="J259" s="2" t="str">
        <f>_xlfn.XLOOKUP(Table2[[#This Row],[Customer_ID]],Table3[Customer_ID],Table3[State],"Karnataka")</f>
        <v>Andhra Pradesh</v>
      </c>
      <c r="K259" s="2" t="str">
        <f>_xlfn.XLOOKUP(Table2[[#This Row],[Customer_ID]],Table3[Customer_ID],Table3[Membership],"Regular")</f>
        <v>Silver</v>
      </c>
      <c r="L259" s="2" t="s">
        <v>694</v>
      </c>
      <c r="M259" s="2" t="str">
        <f>_xlfn.XLOOKUP(Table2[[#This Row],[Product_ID]],Table4[Product_ID],Table4[Product_Name],"Not Found")</f>
        <v>Indian Terrain Denim Shirt Wine</v>
      </c>
      <c r="N259" s="2" t="str">
        <f>_xlfn.XLOOKUP(Table2[[#This Row],[Product_ID]],Table4[Product_ID],Table4[Category],"Not Found")</f>
        <v>Accessories</v>
      </c>
      <c r="O259" s="2" t="str">
        <f>_xlfn.XLOOKUP(Table2[[#This Row],[Product_ID]],Table4[Product_ID],Table4[Subcategory],"Not Found")</f>
        <v>Tie</v>
      </c>
      <c r="P259" s="2" t="str">
        <f>_xlfn.XLOOKUP(Table2[[#This Row],[Product_ID]],Table4[Product_ID],Table4[Brand],"Missing Brand")</f>
        <v>Being Human</v>
      </c>
      <c r="Q259" s="2" t="s">
        <v>91</v>
      </c>
      <c r="R259" s="2" t="str">
        <f>_xlfn.XLOOKUP(Table2[[#This Row],[Store_ID]],Table6[Store_ID],Table6[Store Name],"Not Found")</f>
        <v>TrendMart Kalaburagi Mall Kiosk</v>
      </c>
      <c r="S259" s="2">
        <f>_xlfn.XLOOKUP(Table2[[#This Row],[Store_ID]],Table6[Store_ID],Table6[Monthly Target],"Missing Target")</f>
        <v>800000</v>
      </c>
      <c r="T259" s="2" t="str">
        <f>_xlfn.XLOOKUP(Table2[[#This Row],[Store_ID]],Table6[Store_ID],Table6[Region],"Not Found")</f>
        <v>South Zone 2</v>
      </c>
      <c r="U259" s="2" t="s">
        <v>349</v>
      </c>
      <c r="V259" s="2" t="str">
        <f>_xlfn.XLOOKUP(Table2[[#This Row],[Employee_ID]],Table5[Employee_ID],Table5[Employee Name],"Not Found")</f>
        <v>Chitra Bhat</v>
      </c>
      <c r="W259" s="2">
        <v>4</v>
      </c>
      <c r="X259" s="2">
        <v>1118.2</v>
      </c>
      <c r="Y259" s="2">
        <v>10</v>
      </c>
      <c r="Z259" s="2">
        <v>447.28</v>
      </c>
      <c r="AA259" s="2">
        <v>12</v>
      </c>
      <c r="AB259" s="2">
        <v>483.06</v>
      </c>
      <c r="AC259" s="2">
        <v>4508.58</v>
      </c>
      <c r="AD259" s="2">
        <v>2335.44</v>
      </c>
      <c r="AE259" s="2">
        <f t="shared" si="7"/>
        <v>1690.08</v>
      </c>
      <c r="AF259" s="2" t="s">
        <v>136</v>
      </c>
      <c r="AG259" s="42">
        <f>IFERROR(Table2[[#This Row],[Profit]]/Table2[[#This Row],[Sales Amount]],0)</f>
        <v>0.37485860293041268</v>
      </c>
      <c r="AH259" s="2" t="str">
        <f>TRIM(Table2[[#This Row],[Payment Modee]])</f>
        <v>EMI</v>
      </c>
      <c r="AI259" s="2" t="s">
        <v>26</v>
      </c>
      <c r="AJ259" s="2" t="s">
        <v>27</v>
      </c>
      <c r="AK259" s="2" t="s">
        <v>1008</v>
      </c>
      <c r="AL259" s="16" t="str">
        <f>IF(HOUR(Table2[[#This Row],[Order Time]])&lt;12,"Morning",IF(HOUR(Table2[[#This Row],[Order Time]])&lt;17,"Afternoon",IF(HOUR(Table2[[#This Row],[Order Time]])&lt;21,"Evening","Night")))</f>
        <v>Afternoon</v>
      </c>
      <c r="AM259" s="16" t="s">
        <v>38</v>
      </c>
    </row>
    <row r="260" spans="1:39" x14ac:dyDescent="0.25">
      <c r="A260" s="13" t="s">
        <v>1009</v>
      </c>
      <c r="B260" s="4">
        <v>45631</v>
      </c>
      <c r="C260" s="2">
        <f>YEAR(Table2[[#This Row],[Invoice Date]])</f>
        <v>2024</v>
      </c>
      <c r="D260" s="2" t="str">
        <f>TEXT(Table2[[#This Row],[Invoice Date]],"mmm")</f>
        <v>Dec</v>
      </c>
      <c r="E260" s="2" t="str">
        <f>Table2[[#This Row],[Store_ID]]&amp;"-"&amp;Table2[[#This Row],[Year]]&amp;"-"&amp;Table2[[#This Row],[Month]]</f>
        <v>STR080-2024-Dec</v>
      </c>
      <c r="F260" s="2" t="s">
        <v>1010</v>
      </c>
      <c r="G260" s="2" t="str">
        <f>_xlfn.XLOOKUP(Table2[[#This Row],[Customer_ID]],Table3[Customer_ID],Table3[Customer Name],"Not Found")</f>
        <v>Jyothi Achari</v>
      </c>
      <c r="H260" s="2" t="str">
        <f>_xlfn.XLOOKUP(Table2[[#This Row],[Customer_ID]],Table3[Customer_ID],Table3[Gender],"Female")</f>
        <v>Female</v>
      </c>
      <c r="I260" s="2" t="str">
        <f>_xlfn.XLOOKUP(Table2[[#This Row],[Customer_ID]],Table3[Customer_ID],Table3[City],"Missing Memebership")</f>
        <v>Tumakuru</v>
      </c>
      <c r="J260" s="2" t="str">
        <f>_xlfn.XLOOKUP(Table2[[#This Row],[Customer_ID]],Table3[Customer_ID],Table3[State],"Karnataka")</f>
        <v>Karnataka</v>
      </c>
      <c r="K260" s="2" t="str">
        <f>_xlfn.XLOOKUP(Table2[[#This Row],[Customer_ID]],Table3[Customer_ID],Table3[Membership],"Regular")</f>
        <v>Silver</v>
      </c>
      <c r="L260" s="2" t="s">
        <v>394</v>
      </c>
      <c r="M260" s="2" t="str">
        <f>_xlfn.XLOOKUP(Table2[[#This Row],[Product_ID]],Table4[Product_ID],Table4[Product_Name],"Not Found")</f>
        <v>Liberty Sports T-Shirt Peach</v>
      </c>
      <c r="N260" s="2" t="str">
        <f>_xlfn.XLOOKUP(Table2[[#This Row],[Product_ID]],Table4[Product_ID],Table4[Category],"Not Found")</f>
        <v>Sportswear</v>
      </c>
      <c r="O260" s="2" t="str">
        <f>_xlfn.XLOOKUP(Table2[[#This Row],[Product_ID]],Table4[Product_ID],Table4[Subcategory],"Not Found")</f>
        <v>Sports T-Shirt</v>
      </c>
      <c r="P260" s="2" t="str">
        <f>_xlfn.XLOOKUP(Table2[[#This Row],[Product_ID]],Table4[Product_ID],Table4[Brand],"Missing Brand")</f>
        <v>Liberty</v>
      </c>
      <c r="Q260" s="2" t="s">
        <v>214</v>
      </c>
      <c r="R260" s="2" t="str">
        <f>_xlfn.XLOOKUP(Table2[[#This Row],[Store_ID]],Table6[Store_ID],Table6[Store Name],"Not Found")</f>
        <v>TrendMart Kochi High Street</v>
      </c>
      <c r="S260" s="2">
        <f>_xlfn.XLOOKUP(Table2[[#This Row],[Store_ID]],Table6[Store_ID],Table6[Monthly Target],"Missing Target")</f>
        <v>2000000</v>
      </c>
      <c r="T260" s="2" t="str">
        <f>_xlfn.XLOOKUP(Table2[[#This Row],[Store_ID]],Table6[Store_ID],Table6[Region],"Not Found")</f>
        <v>South Zone 1</v>
      </c>
      <c r="U260" s="2" t="s">
        <v>465</v>
      </c>
      <c r="V260" s="2" t="str">
        <f>_xlfn.XLOOKUP(Table2[[#This Row],[Employee_ID]],Table5[Employee_ID],Table5[Employee Name],"Not Found")</f>
        <v>Vinod Hegde</v>
      </c>
      <c r="W260" s="2">
        <v>2</v>
      </c>
      <c r="X260" s="2">
        <v>1172.6099999999999</v>
      </c>
      <c r="Y260" s="2">
        <v>10</v>
      </c>
      <c r="Z260" s="2">
        <v>234.52</v>
      </c>
      <c r="AA260" s="2">
        <v>12</v>
      </c>
      <c r="AB260" s="2">
        <v>253.28</v>
      </c>
      <c r="AC260" s="2">
        <v>2363.98</v>
      </c>
      <c r="AD260" s="2">
        <v>1829.44</v>
      </c>
      <c r="AE260" s="2">
        <f t="shared" si="7"/>
        <v>281.26</v>
      </c>
      <c r="AF260" s="2" t="s">
        <v>69</v>
      </c>
      <c r="AG260" s="42">
        <f>IFERROR(Table2[[#This Row],[Profit]]/Table2[[#This Row],[Sales Amount]],0)</f>
        <v>0.11897731791301111</v>
      </c>
      <c r="AH260" s="2" t="str">
        <f>TRIM(Table2[[#This Row],[Payment Modee]])</f>
        <v>Cash</v>
      </c>
      <c r="AI260" s="2" t="s">
        <v>36</v>
      </c>
      <c r="AJ260" s="2" t="s">
        <v>27</v>
      </c>
      <c r="AK260" s="2" t="s">
        <v>63</v>
      </c>
      <c r="AL260" s="16" t="str">
        <f>IF(HOUR(Table2[[#This Row],[Order Time]])&lt;12,"Morning",IF(HOUR(Table2[[#This Row],[Order Time]])&lt;17,"Afternoon",IF(HOUR(Table2[[#This Row],[Order Time]])&lt;21,"Evening","Night")))</f>
        <v>Morning</v>
      </c>
      <c r="AM260" s="16" t="s">
        <v>29</v>
      </c>
    </row>
    <row r="261" spans="1:39" x14ac:dyDescent="0.25">
      <c r="A261" s="13" t="s">
        <v>1011</v>
      </c>
      <c r="B261" s="4">
        <v>45615</v>
      </c>
      <c r="C261" s="2">
        <f>YEAR(Table2[[#This Row],[Invoice Date]])</f>
        <v>2024</v>
      </c>
      <c r="D261" s="2" t="str">
        <f>TEXT(Table2[[#This Row],[Invoice Date]],"mmm")</f>
        <v>Nov</v>
      </c>
      <c r="E261" s="2" t="str">
        <f>Table2[[#This Row],[Store_ID]]&amp;"-"&amp;Table2[[#This Row],[Year]]&amp;"-"&amp;Table2[[#This Row],[Month]]</f>
        <v>STR062-2024-Nov</v>
      </c>
      <c r="F261" s="2" t="s">
        <v>1012</v>
      </c>
      <c r="G261" s="2" t="str">
        <f>_xlfn.XLOOKUP(Table2[[#This Row],[Customer_ID]],Table3[Customer_ID],Table3[Customer Name],"Not Found")</f>
        <v>Anusuya Gounder</v>
      </c>
      <c r="H261" s="2" t="str">
        <f>_xlfn.XLOOKUP(Table2[[#This Row],[Customer_ID]],Table3[Customer_ID],Table3[Gender],"Female")</f>
        <v>Female</v>
      </c>
      <c r="I261" s="2" t="str">
        <f>_xlfn.XLOOKUP(Table2[[#This Row],[Customer_ID]],Table3[Customer_ID],Table3[City],"Missing Memebership")</f>
        <v>Mangaluru</v>
      </c>
      <c r="J261" s="2" t="str">
        <f>_xlfn.XLOOKUP(Table2[[#This Row],[Customer_ID]],Table3[Customer_ID],Table3[State],"Karnataka")</f>
        <v>Karnataka</v>
      </c>
      <c r="K261" s="2" t="str">
        <f>_xlfn.XLOOKUP(Table2[[#This Row],[Customer_ID]],Table3[Customer_ID],Table3[Membership],"Regular")</f>
        <v>Platinum</v>
      </c>
      <c r="L261" s="2" t="s">
        <v>334</v>
      </c>
      <c r="M261" s="2" t="str">
        <f>_xlfn.XLOOKUP(Table2[[#This Row],[Product_ID]],Table4[Product_ID],Table4[Product_Name],"Not Found")</f>
        <v>Biba Bootcut Maroon</v>
      </c>
      <c r="N261" s="2" t="str">
        <f>_xlfn.XLOOKUP(Table2[[#This Row],[Product_ID]],Table4[Product_ID],Table4[Category],"Not Found")</f>
        <v>Women Jeans</v>
      </c>
      <c r="O261" s="2" t="str">
        <f>_xlfn.XLOOKUP(Table2[[#This Row],[Product_ID]],Table4[Product_ID],Table4[Subcategory],"Not Found")</f>
        <v>Bootcut</v>
      </c>
      <c r="P261" s="2" t="str">
        <f>_xlfn.XLOOKUP(Table2[[#This Row],[Product_ID]],Table4[Product_ID],Table4[Brand],"Missing Brand")</f>
        <v>Biba</v>
      </c>
      <c r="Q261" s="2" t="s">
        <v>67</v>
      </c>
      <c r="R261" s="2" t="str">
        <f>_xlfn.XLOOKUP(Table2[[#This Row],[Store_ID]],Table6[Store_ID],Table6[Store Name],"Not Found")</f>
        <v>TrendMart Vijayawada Standard</v>
      </c>
      <c r="S261" s="2">
        <f>_xlfn.XLOOKUP(Table2[[#This Row],[Store_ID]],Table6[Store_ID],Table6[Monthly Target],"Missing Target")</f>
        <v>1000000</v>
      </c>
      <c r="T261" s="2" t="str">
        <f>_xlfn.XLOOKUP(Table2[[#This Row],[Store_ID]],Table6[Store_ID],Table6[Region],"Not Found")</f>
        <v>South Zone 3</v>
      </c>
      <c r="U261" s="2" t="s">
        <v>294</v>
      </c>
      <c r="V261" s="2" t="str">
        <f>_xlfn.XLOOKUP(Table2[[#This Row],[Employee_ID]],Table5[Employee_ID],Table5[Employee Name],"Not Found")</f>
        <v>Chitra Chettiar</v>
      </c>
      <c r="W261" s="2">
        <v>1</v>
      </c>
      <c r="X261" s="2">
        <v>1368.17</v>
      </c>
      <c r="Y261" s="2">
        <v>30</v>
      </c>
      <c r="Z261" s="2">
        <v>410.45</v>
      </c>
      <c r="AA261" s="2">
        <v>12</v>
      </c>
      <c r="AB261" s="2">
        <v>114.93</v>
      </c>
      <c r="AC261" s="2">
        <v>1072.6500000000001</v>
      </c>
      <c r="AD261" s="2">
        <v>1073.45</v>
      </c>
      <c r="AE261" s="2">
        <f t="shared" si="7"/>
        <v>-115.72999999999996</v>
      </c>
      <c r="AF261" s="2" t="s">
        <v>25</v>
      </c>
      <c r="AG261" s="42">
        <f>IFERROR(Table2[[#This Row],[Profit]]/Table2[[#This Row],[Sales Amount]],0)</f>
        <v>-0.10789167016268117</v>
      </c>
      <c r="AH261" s="2" t="str">
        <f>TRIM(Table2[[#This Row],[Payment Modee]])</f>
        <v>UPI</v>
      </c>
      <c r="AI261" s="2" t="s">
        <v>36</v>
      </c>
      <c r="AJ261" s="2" t="s">
        <v>27</v>
      </c>
      <c r="AK261" s="2" t="s">
        <v>1013</v>
      </c>
      <c r="AL261" s="16" t="str">
        <f>IF(HOUR(Table2[[#This Row],[Order Time]])&lt;12,"Morning",IF(HOUR(Table2[[#This Row],[Order Time]])&lt;17,"Afternoon",IF(HOUR(Table2[[#This Row],[Order Time]])&lt;21,"Evening","Night")))</f>
        <v>Afternoon</v>
      </c>
      <c r="AM261" s="16" t="s">
        <v>29</v>
      </c>
    </row>
    <row r="262" spans="1:39" x14ac:dyDescent="0.25">
      <c r="A262" s="13" t="s">
        <v>1014</v>
      </c>
      <c r="B262" s="4">
        <v>45668</v>
      </c>
      <c r="C262" s="2">
        <f>YEAR(Table2[[#This Row],[Invoice Date]])</f>
        <v>2025</v>
      </c>
      <c r="D262" s="2" t="str">
        <f>TEXT(Table2[[#This Row],[Invoice Date]],"mmm")</f>
        <v>Jan</v>
      </c>
      <c r="E262" s="2" t="str">
        <f>Table2[[#This Row],[Store_ID]]&amp;"-"&amp;Table2[[#This Row],[Year]]&amp;"-"&amp;Table2[[#This Row],[Month]]</f>
        <v>STR058-2025-Jan</v>
      </c>
      <c r="F262" s="2" t="s">
        <v>1015</v>
      </c>
      <c r="G262" s="2" t="str">
        <f>_xlfn.XLOOKUP(Table2[[#This Row],[Customer_ID]],Table3[Customer_ID],Table3[Customer Name],"Not Found")</f>
        <v>Feroz Gupta</v>
      </c>
      <c r="H262" s="2" t="str">
        <f>_xlfn.XLOOKUP(Table2[[#This Row],[Customer_ID]],Table3[Customer_ID],Table3[Gender],"Female")</f>
        <v>Male</v>
      </c>
      <c r="I262" s="2" t="str">
        <f>_xlfn.XLOOKUP(Table2[[#This Row],[Customer_ID]],Table3[Customer_ID],Table3[City],"Missing Memebership")</f>
        <v>Bengaluru</v>
      </c>
      <c r="J262" s="2" t="str">
        <f>_xlfn.XLOOKUP(Table2[[#This Row],[Customer_ID]],Table3[Customer_ID],Table3[State],"Karnataka")</f>
        <v>Karnataka</v>
      </c>
      <c r="K262" s="2" t="str">
        <f>_xlfn.XLOOKUP(Table2[[#This Row],[Customer_ID]],Table3[Customer_ID],Table3[Membership],"Regular")</f>
        <v>Gold</v>
      </c>
      <c r="L262" s="2" t="s">
        <v>374</v>
      </c>
      <c r="M262" s="2" t="str">
        <f>_xlfn.XLOOKUP(Table2[[#This Row],[Product_ID]],Table4[Product_ID],Table4[Product_Name],"Not Found")</f>
        <v>Woodland Bootcut Peach</v>
      </c>
      <c r="N262" s="2" t="str">
        <f>_xlfn.XLOOKUP(Table2[[#This Row],[Product_ID]],Table4[Product_ID],Table4[Category],"Not Found")</f>
        <v>Women Jeans</v>
      </c>
      <c r="O262" s="2" t="str">
        <f>_xlfn.XLOOKUP(Table2[[#This Row],[Product_ID]],Table4[Product_ID],Table4[Subcategory],"Not Found")</f>
        <v>Bootcut</v>
      </c>
      <c r="P262" s="2" t="str">
        <f>_xlfn.XLOOKUP(Table2[[#This Row],[Product_ID]],Table4[Product_ID],Table4[Brand],"Missing Brand")</f>
        <v>Woodland</v>
      </c>
      <c r="Q262" s="2" t="s">
        <v>54</v>
      </c>
      <c r="R262" s="2" t="str">
        <f>_xlfn.XLOOKUP(Table2[[#This Row],[Store_ID]],Table6[Store_ID],Table6[Store Name],"Not Found")</f>
        <v>TrendMart Thoothukudi Flagship</v>
      </c>
      <c r="S262" s="2">
        <f>_xlfn.XLOOKUP(Table2[[#This Row],[Store_ID]],Table6[Store_ID],Table6[Monthly Target],"Missing Target")</f>
        <v>1200000</v>
      </c>
      <c r="T262" s="2" t="str">
        <f>_xlfn.XLOOKUP(Table2[[#This Row],[Store_ID]],Table6[Store_ID],Table6[Region],"Not Found")</f>
        <v>South Zone 1</v>
      </c>
      <c r="U262" s="2" t="s">
        <v>170</v>
      </c>
      <c r="V262" s="2" t="str">
        <f>_xlfn.XLOOKUP(Table2[[#This Row],[Employee_ID]],Table5[Employee_ID],Table5[Employee Name],"Not Found")</f>
        <v>Ishwarya Shetty</v>
      </c>
      <c r="W262" s="2">
        <v>3</v>
      </c>
      <c r="X262" s="2">
        <v>1430.46</v>
      </c>
      <c r="Y262" s="2">
        <v>5</v>
      </c>
      <c r="Z262" s="2">
        <v>214.57</v>
      </c>
      <c r="AA262" s="2">
        <v>12</v>
      </c>
      <c r="AB262" s="2">
        <v>489.22</v>
      </c>
      <c r="AC262" s="2">
        <v>4566.03</v>
      </c>
      <c r="AD262" s="2">
        <v>3146.13</v>
      </c>
      <c r="AE262" s="2">
        <f t="shared" si="7"/>
        <v>930.67999999999961</v>
      </c>
      <c r="AF262" s="2" t="s">
        <v>69</v>
      </c>
      <c r="AG262" s="42">
        <f>IFERROR(Table2[[#This Row],[Profit]]/Table2[[#This Row],[Sales Amount]],0)</f>
        <v>0.20382695689691038</v>
      </c>
      <c r="AH262" s="2" t="str">
        <f>TRIM(Table2[[#This Row],[Payment Modee]])</f>
        <v>Cash</v>
      </c>
      <c r="AI262" s="2" t="s">
        <v>36</v>
      </c>
      <c r="AJ262" s="2" t="s">
        <v>27</v>
      </c>
      <c r="AK262" s="2" t="s">
        <v>1016</v>
      </c>
      <c r="AL262" s="16" t="str">
        <f>IF(HOUR(Table2[[#This Row],[Order Time]])&lt;12,"Morning",IF(HOUR(Table2[[#This Row],[Order Time]])&lt;17,"Afternoon",IF(HOUR(Table2[[#This Row],[Order Time]])&lt;21,"Evening","Night")))</f>
        <v>Afternoon</v>
      </c>
      <c r="AM262" s="16" t="s">
        <v>38</v>
      </c>
    </row>
    <row r="263" spans="1:39" x14ac:dyDescent="0.25">
      <c r="A263" s="13" t="s">
        <v>1017</v>
      </c>
      <c r="B263" s="4">
        <v>45640</v>
      </c>
      <c r="C263" s="2">
        <f>YEAR(Table2[[#This Row],[Invoice Date]])</f>
        <v>2024</v>
      </c>
      <c r="D263" s="2" t="str">
        <f>TEXT(Table2[[#This Row],[Invoice Date]],"mmm")</f>
        <v>Dec</v>
      </c>
      <c r="E263" s="2" t="str">
        <f>Table2[[#This Row],[Store_ID]]&amp;"-"&amp;Table2[[#This Row],[Year]]&amp;"-"&amp;Table2[[#This Row],[Month]]</f>
        <v>STR065-2024-Dec</v>
      </c>
      <c r="F263" s="2" t="s">
        <v>1018</v>
      </c>
      <c r="G263" s="2" t="str">
        <f>_xlfn.XLOOKUP(Table2[[#This Row],[Customer_ID]],Table3[Customer_ID],Table3[Customer Name],"Not Found")</f>
        <v>Jagan Bhat</v>
      </c>
      <c r="H263" s="2" t="str">
        <f>_xlfn.XLOOKUP(Table2[[#This Row],[Customer_ID]],Table3[Customer_ID],Table3[Gender],"Female")</f>
        <v>Male</v>
      </c>
      <c r="I263" s="2" t="str">
        <f>_xlfn.XLOOKUP(Table2[[#This Row],[Customer_ID]],Table3[Customer_ID],Table3[City],"Missing Memebership")</f>
        <v>Tumakuru</v>
      </c>
      <c r="J263" s="2" t="str">
        <f>_xlfn.XLOOKUP(Table2[[#This Row],[Customer_ID]],Table3[Customer_ID],Table3[State],"Karnataka")</f>
        <v>Karnataka</v>
      </c>
      <c r="K263" s="2" t="str">
        <f>_xlfn.XLOOKUP(Table2[[#This Row],[Customer_ID]],Table3[Customer_ID],Table3[Membership],"Regular")</f>
        <v>Regular</v>
      </c>
      <c r="L263" s="2" t="s">
        <v>1019</v>
      </c>
      <c r="M263" s="2" t="str">
        <f>_xlfn.XLOOKUP(Table2[[#This Row],[Product_ID]],Table4[Product_ID],Table4[Product_Name],"Not Found")</f>
        <v>Libas Jacket Olive</v>
      </c>
      <c r="N263" s="2" t="str">
        <f>_xlfn.XLOOKUP(Table2[[#This Row],[Product_ID]],Table4[Product_ID],Table4[Category],"Not Found")</f>
        <v>Winter Wear</v>
      </c>
      <c r="O263" s="2" t="str">
        <f>_xlfn.XLOOKUP(Table2[[#This Row],[Product_ID]],Table4[Product_ID],Table4[Subcategory],"Not Found")</f>
        <v>Jacket</v>
      </c>
      <c r="P263" s="2" t="str">
        <f>_xlfn.XLOOKUP(Table2[[#This Row],[Product_ID]],Table4[Product_ID],Table4[Brand],"Missing Brand")</f>
        <v>Libas</v>
      </c>
      <c r="Q263" s="2" t="s">
        <v>1020</v>
      </c>
      <c r="R263" s="2" t="str">
        <f>_xlfn.XLOOKUP(Table2[[#This Row],[Store_ID]],Table6[Store_ID],Table6[Store Name],"Not Found")</f>
        <v>TrendMart Guntur Flagship</v>
      </c>
      <c r="S263" s="2">
        <f>_xlfn.XLOOKUP(Table2[[#This Row],[Store_ID]],Table6[Store_ID],Table6[Monthly Target],"Missing Target")</f>
        <v>1200000</v>
      </c>
      <c r="T263" s="2" t="str">
        <f>_xlfn.XLOOKUP(Table2[[#This Row],[Store_ID]],Table6[Store_ID],Table6[Region],"Not Found")</f>
        <v>South Zone 3</v>
      </c>
      <c r="U263" s="2" t="s">
        <v>81</v>
      </c>
      <c r="V263" s="2" t="str">
        <f>_xlfn.XLOOKUP(Table2[[#This Row],[Employee_ID]],Table5[Employee_ID],Table5[Employee Name],"Not Found")</f>
        <v>Charulatha Kumar</v>
      </c>
      <c r="W263" s="2">
        <v>2</v>
      </c>
      <c r="X263" s="2">
        <v>1817.51</v>
      </c>
      <c r="Y263" s="2">
        <v>15</v>
      </c>
      <c r="Z263" s="2">
        <v>545.25</v>
      </c>
      <c r="AA263" s="2">
        <v>12</v>
      </c>
      <c r="AB263" s="2">
        <v>370.77</v>
      </c>
      <c r="AC263" s="2">
        <v>3460.54</v>
      </c>
      <c r="AD263" s="2">
        <v>2231.84</v>
      </c>
      <c r="AE263" s="2">
        <f t="shared" si="7"/>
        <v>857.92999999999984</v>
      </c>
      <c r="AF263" s="2" t="s">
        <v>69</v>
      </c>
      <c r="AG263" s="42">
        <f>IFERROR(Table2[[#This Row],[Profit]]/Table2[[#This Row],[Sales Amount]],0)</f>
        <v>0.24791795500124253</v>
      </c>
      <c r="AH263" s="2" t="str">
        <f>TRIM(Table2[[#This Row],[Payment Modee]])</f>
        <v>Cash</v>
      </c>
      <c r="AI263" s="2" t="s">
        <v>26</v>
      </c>
      <c r="AJ263" s="2" t="s">
        <v>27</v>
      </c>
      <c r="AK263" s="2" t="s">
        <v>663</v>
      </c>
      <c r="AL263" s="16" t="str">
        <f>IF(HOUR(Table2[[#This Row],[Order Time]])&lt;12,"Morning",IF(HOUR(Table2[[#This Row],[Order Time]])&lt;17,"Afternoon",IF(HOUR(Table2[[#This Row],[Order Time]])&lt;21,"Evening","Night")))</f>
        <v>Afternoon</v>
      </c>
      <c r="AM263" s="16" t="s">
        <v>38</v>
      </c>
    </row>
    <row r="264" spans="1:39" x14ac:dyDescent="0.25">
      <c r="A264" s="13" t="s">
        <v>1021</v>
      </c>
      <c r="B264" s="4">
        <v>45458</v>
      </c>
      <c r="C264" s="2">
        <f>YEAR(Table2[[#This Row],[Invoice Date]])</f>
        <v>2024</v>
      </c>
      <c r="D264" s="2" t="str">
        <f>TEXT(Table2[[#This Row],[Invoice Date]],"mmm")</f>
        <v>Jun</v>
      </c>
      <c r="E264" s="2" t="str">
        <f>Table2[[#This Row],[Store_ID]]&amp;"-"&amp;Table2[[#This Row],[Year]]&amp;"-"&amp;Table2[[#This Row],[Month]]</f>
        <v>STR099-2024-Jun</v>
      </c>
      <c r="F264" s="2" t="s">
        <v>677</v>
      </c>
      <c r="G264" s="2" t="str">
        <f>_xlfn.XLOOKUP(Table2[[#This Row],[Customer_ID]],Table3[Customer_ID],Table3[Customer Name],"Not Found")</f>
        <v>Ramesh Singh</v>
      </c>
      <c r="H264" s="2" t="str">
        <f>_xlfn.XLOOKUP(Table2[[#This Row],[Customer_ID]],Table3[Customer_ID],Table3[Gender],"Female")</f>
        <v>Male</v>
      </c>
      <c r="I264" s="2" t="str">
        <f>_xlfn.XLOOKUP(Table2[[#This Row],[Customer_ID]],Table3[Customer_ID],Table3[City],"Missing Memebership")</f>
        <v>Visakhapatnam</v>
      </c>
      <c r="J264" s="2" t="str">
        <f>_xlfn.XLOOKUP(Table2[[#This Row],[Customer_ID]],Table3[Customer_ID],Table3[State],"Karnataka")</f>
        <v>Andhra Pradesh</v>
      </c>
      <c r="K264" s="2" t="str">
        <f>_xlfn.XLOOKUP(Table2[[#This Row],[Customer_ID]],Table3[Customer_ID],Table3[Membership],"Regular")</f>
        <v>Silver</v>
      </c>
      <c r="L264" s="2" t="s">
        <v>1022</v>
      </c>
      <c r="M264" s="2" t="str">
        <f>_xlfn.XLOOKUP(Table2[[#This Row],[Product_ID]],Table4[Product_ID],Table4[Product_Name],"Not Found")</f>
        <v>Sparx Georgette Saree Purple</v>
      </c>
      <c r="N264" s="2" t="str">
        <f>_xlfn.XLOOKUP(Table2[[#This Row],[Product_ID]],Table4[Product_ID],Table4[Category],"Not Found")</f>
        <v>Women Sarees</v>
      </c>
      <c r="O264" s="2" t="str">
        <f>_xlfn.XLOOKUP(Table2[[#This Row],[Product_ID]],Table4[Product_ID],Table4[Subcategory],"Not Found")</f>
        <v>Georgette Saree</v>
      </c>
      <c r="P264" s="2" t="str">
        <f>_xlfn.XLOOKUP(Table2[[#This Row],[Product_ID]],Table4[Product_ID],Table4[Brand],"Missing Brand")</f>
        <v>Sparx</v>
      </c>
      <c r="Q264" s="2" t="s">
        <v>175</v>
      </c>
      <c r="R264" s="2" t="str">
        <f>_xlfn.XLOOKUP(Table2[[#This Row],[Store_ID]],Table6[Store_ID],Table6[Store Name],"Not Found")</f>
        <v>TrendMart Khammam Standard</v>
      </c>
      <c r="S264" s="2">
        <f>_xlfn.XLOOKUP(Table2[[#This Row],[Store_ID]],Table6[Store_ID],Table6[Monthly Target],"Missing Target")</f>
        <v>1500000</v>
      </c>
      <c r="T264" s="2" t="str">
        <f>_xlfn.XLOOKUP(Table2[[#This Row],[Store_ID]],Table6[Store_ID],Table6[Region],"Not Found")</f>
        <v>South Zone 2</v>
      </c>
      <c r="U264" s="2" t="s">
        <v>460</v>
      </c>
      <c r="V264" s="2" t="str">
        <f>_xlfn.XLOOKUP(Table2[[#This Row],[Employee_ID]],Table5[Employee_ID],Table5[Employee Name],"Not Found")</f>
        <v>Pranav Reddy</v>
      </c>
      <c r="W264" s="2">
        <v>2</v>
      </c>
      <c r="X264" s="2">
        <v>3756.23</v>
      </c>
      <c r="Y264" s="2">
        <v>10</v>
      </c>
      <c r="Z264" s="2">
        <v>751.25</v>
      </c>
      <c r="AA264" s="2">
        <v>12</v>
      </c>
      <c r="AB264" s="2">
        <v>811.35</v>
      </c>
      <c r="AC264" s="2">
        <v>7572.56</v>
      </c>
      <c r="AD264" s="2">
        <v>5464.62</v>
      </c>
      <c r="AE264" s="2">
        <f t="shared" si="7"/>
        <v>1296.5900000000006</v>
      </c>
      <c r="AF264" s="2" t="s">
        <v>35</v>
      </c>
      <c r="AG264" s="42">
        <f>IFERROR(Table2[[#This Row],[Profit]]/Table2[[#This Row],[Sales Amount]],0)</f>
        <v>0.17122214944483774</v>
      </c>
      <c r="AH264" s="2" t="str">
        <f>TRIM(Table2[[#This Row],[Payment Modee]])</f>
        <v>Debit Card</v>
      </c>
      <c r="AI264" s="2" t="s">
        <v>26</v>
      </c>
      <c r="AJ264" s="2" t="s">
        <v>27</v>
      </c>
      <c r="AK264" s="2" t="s">
        <v>1023</v>
      </c>
      <c r="AL264" s="16" t="str">
        <f>IF(HOUR(Table2[[#This Row],[Order Time]])&lt;12,"Morning",IF(HOUR(Table2[[#This Row],[Order Time]])&lt;17,"Afternoon",IF(HOUR(Table2[[#This Row],[Order Time]])&lt;21,"Evening","Night")))</f>
        <v>Morning</v>
      </c>
      <c r="AM264" s="16" t="s">
        <v>38</v>
      </c>
    </row>
    <row r="265" spans="1:39" x14ac:dyDescent="0.25">
      <c r="A265" s="13" t="s">
        <v>1024</v>
      </c>
      <c r="B265" s="4">
        <v>45705</v>
      </c>
      <c r="C265" s="2">
        <f>YEAR(Table2[[#This Row],[Invoice Date]])</f>
        <v>2025</v>
      </c>
      <c r="D265" s="2" t="str">
        <f>TEXT(Table2[[#This Row],[Invoice Date]],"mmm")</f>
        <v>Feb</v>
      </c>
      <c r="E265" s="2" t="str">
        <f>Table2[[#This Row],[Store_ID]]&amp;"-"&amp;Table2[[#This Row],[Year]]&amp;"-"&amp;Table2[[#This Row],[Month]]</f>
        <v>STR107-2025-Feb</v>
      </c>
      <c r="F265" s="2" t="s">
        <v>468</v>
      </c>
      <c r="G265" s="2" t="str">
        <f>_xlfn.XLOOKUP(Table2[[#This Row],[Customer_ID]],Table3[Customer_ID],Table3[Customer Name],"Not Found")</f>
        <v>Revathi Natarajan</v>
      </c>
      <c r="H265" s="2" t="str">
        <f>_xlfn.XLOOKUP(Table2[[#This Row],[Customer_ID]],Table3[Customer_ID],Table3[Gender],"Female")</f>
        <v>Female</v>
      </c>
      <c r="I265" s="2" t="str">
        <f>_xlfn.XLOOKUP(Table2[[#This Row],[Customer_ID]],Table3[Customer_ID],Table3[City],"Missing Memebership")</f>
        <v>Thoothukudi</v>
      </c>
      <c r="J265" s="2" t="str">
        <f>_xlfn.XLOOKUP(Table2[[#This Row],[Customer_ID]],Table3[Customer_ID],Table3[State],"Karnataka")</f>
        <v>Tamil Nadu</v>
      </c>
      <c r="K265" s="2" t="str">
        <f>_xlfn.XLOOKUP(Table2[[#This Row],[Customer_ID]],Table3[Customer_ID],Table3[Membership],"Regular")</f>
        <v>Silver</v>
      </c>
      <c r="L265" s="2" t="s">
        <v>1025</v>
      </c>
      <c r="M265" s="2" t="str">
        <f>_xlfn.XLOOKUP(Table2[[#This Row],[Product_ID]],Table4[Product_ID],Table4[Product_Name],"Not Found")</f>
        <v>Numero Uno Shorts Sky Blue</v>
      </c>
      <c r="N265" s="2" t="str">
        <f>_xlfn.XLOOKUP(Table2[[#This Row],[Product_ID]],Table4[Product_ID],Table4[Category],"Not Found")</f>
        <v>Sportswear</v>
      </c>
      <c r="O265" s="2" t="str">
        <f>_xlfn.XLOOKUP(Table2[[#This Row],[Product_ID]],Table4[Product_ID],Table4[Subcategory],"Not Found")</f>
        <v>Shorts</v>
      </c>
      <c r="P265" s="2" t="str">
        <f>_xlfn.XLOOKUP(Table2[[#This Row],[Product_ID]],Table4[Product_ID],Table4[Brand],"Missing Brand")</f>
        <v>Numero Uno</v>
      </c>
      <c r="Q265" s="2" t="s">
        <v>914</v>
      </c>
      <c r="R265" s="2" t="str">
        <f>_xlfn.XLOOKUP(Table2[[#This Row],[Store_ID]],Table6[Store_ID],Table6[Store Name],"Not Found")</f>
        <v>TrendMart Kochi High Street</v>
      </c>
      <c r="S265" s="2">
        <f>_xlfn.XLOOKUP(Table2[[#This Row],[Store_ID]],Table6[Store_ID],Table6[Monthly Target],"Missing Target")</f>
        <v>1500000</v>
      </c>
      <c r="T265" s="2" t="str">
        <f>_xlfn.XLOOKUP(Table2[[#This Row],[Store_ID]],Table6[Store_ID],Table6[Region],"Not Found")</f>
        <v>South Zone 1</v>
      </c>
      <c r="U265" s="2" t="s">
        <v>43</v>
      </c>
      <c r="V265" s="2" t="str">
        <f>_xlfn.XLOOKUP(Table2[[#This Row],[Employee_ID]],Table5[Employee_ID],Table5[Employee Name],"Not Found")</f>
        <v>Meena Krishnan</v>
      </c>
      <c r="W265" s="2">
        <v>1</v>
      </c>
      <c r="X265" s="2">
        <v>569.91</v>
      </c>
      <c r="Y265" s="2">
        <v>0</v>
      </c>
      <c r="Z265" s="2">
        <v>0</v>
      </c>
      <c r="AA265" s="2">
        <v>5</v>
      </c>
      <c r="AB265" s="2">
        <v>28.5</v>
      </c>
      <c r="AC265" s="2">
        <v>598.41</v>
      </c>
      <c r="AD265" s="2">
        <v>410.37</v>
      </c>
      <c r="AE265" s="2">
        <f t="shared" si="7"/>
        <v>159.53999999999996</v>
      </c>
      <c r="AF265" s="2" t="s">
        <v>25</v>
      </c>
      <c r="AG265" s="42">
        <f>IFERROR(Table2[[#This Row],[Profit]]/Table2[[#This Row],[Sales Amount]],0)</f>
        <v>0.2666065072441971</v>
      </c>
      <c r="AH265" s="2" t="str">
        <f>TRIM(Table2[[#This Row],[Payment Modee]])</f>
        <v>UPI</v>
      </c>
      <c r="AI265" s="2" t="s">
        <v>36</v>
      </c>
      <c r="AJ265" s="2" t="s">
        <v>27</v>
      </c>
      <c r="AK265" s="2" t="s">
        <v>1026</v>
      </c>
      <c r="AL265" s="16" t="str">
        <f>IF(HOUR(Table2[[#This Row],[Order Time]])&lt;12,"Morning",IF(HOUR(Table2[[#This Row],[Order Time]])&lt;17,"Afternoon",IF(HOUR(Table2[[#This Row],[Order Time]])&lt;21,"Evening","Night")))</f>
        <v>Morning</v>
      </c>
      <c r="AM265" s="16" t="s">
        <v>29</v>
      </c>
    </row>
    <row r="266" spans="1:39" x14ac:dyDescent="0.25">
      <c r="A266" s="13" t="s">
        <v>1027</v>
      </c>
      <c r="B266" s="4">
        <v>45728</v>
      </c>
      <c r="C266" s="2">
        <f>YEAR(Table2[[#This Row],[Invoice Date]])</f>
        <v>2025</v>
      </c>
      <c r="D266" s="2" t="str">
        <f>TEXT(Table2[[#This Row],[Invoice Date]],"mmm")</f>
        <v>Mar</v>
      </c>
      <c r="E266" s="2" t="str">
        <f>Table2[[#This Row],[Store_ID]]&amp;"-"&amp;Table2[[#This Row],[Year]]&amp;"-"&amp;Table2[[#This Row],[Month]]</f>
        <v>STR047-2025-Mar</v>
      </c>
      <c r="F266" s="2" t="s">
        <v>1028</v>
      </c>
      <c r="G266" s="2" t="str">
        <f>_xlfn.XLOOKUP(Table2[[#This Row],[Customer_ID]],Table3[Customer_ID],Table3[Customer Name],"Not Found")</f>
        <v>Hema Iyengar</v>
      </c>
      <c r="H266" s="2" t="str">
        <f>_xlfn.XLOOKUP(Table2[[#This Row],[Customer_ID]],Table3[Customer_ID],Table3[Gender],"Female")</f>
        <v>Female</v>
      </c>
      <c r="I266" s="2" t="str">
        <f>_xlfn.XLOOKUP(Table2[[#This Row],[Customer_ID]],Table3[Customer_ID],Table3[City],"Missing Memebership")</f>
        <v>Kochi</v>
      </c>
      <c r="J266" s="2" t="str">
        <f>_xlfn.XLOOKUP(Table2[[#This Row],[Customer_ID]],Table3[Customer_ID],Table3[State],"Karnataka")</f>
        <v>Kerala</v>
      </c>
      <c r="K266" s="2" t="str">
        <f>_xlfn.XLOOKUP(Table2[[#This Row],[Customer_ID]],Table3[Customer_ID],Table3[Membership],"Regular")</f>
        <v>Platinum</v>
      </c>
      <c r="L266" s="2" t="s">
        <v>66</v>
      </c>
      <c r="M266" s="2" t="str">
        <f>_xlfn.XLOOKUP(Table2[[#This Row],[Product_ID]],Table4[Product_ID],Table4[Product_Name],"Not Found")</f>
        <v>US Polo Assn Track Suit Maroon</v>
      </c>
      <c r="N266" s="2" t="str">
        <f>_xlfn.XLOOKUP(Table2[[#This Row],[Product_ID]],Table4[Product_ID],Table4[Category],"Not Found")</f>
        <v>Sportswear</v>
      </c>
      <c r="O266" s="2" t="str">
        <f>_xlfn.XLOOKUP(Table2[[#This Row],[Product_ID]],Table4[Product_ID],Table4[Subcategory],"Not Found")</f>
        <v>Track Suit</v>
      </c>
      <c r="P266" s="2" t="str">
        <f>_xlfn.XLOOKUP(Table2[[#This Row],[Product_ID]],Table4[Product_ID],Table4[Brand],"Missing Brand")</f>
        <v>US Polo Assn</v>
      </c>
      <c r="Q266" s="2" t="s">
        <v>107</v>
      </c>
      <c r="R266" s="2" t="str">
        <f>_xlfn.XLOOKUP(Table2[[#This Row],[Store_ID]],Table6[Store_ID],Table6[Store Name],"Not Found")</f>
        <v>TrendMart Kurnool Standard</v>
      </c>
      <c r="S266" s="2">
        <f>_xlfn.XLOOKUP(Table2[[#This Row],[Store_ID]],Table6[Store_ID],Table6[Monthly Target],"Missing Target")</f>
        <v>800000</v>
      </c>
      <c r="T266" s="2" t="str">
        <f>_xlfn.XLOOKUP(Table2[[#This Row],[Store_ID]],Table6[Store_ID],Table6[Region],"Not Found")</f>
        <v>South Zone 3</v>
      </c>
      <c r="U266" s="2" t="s">
        <v>400</v>
      </c>
      <c r="V266" s="2" t="str">
        <f>_xlfn.XLOOKUP(Table2[[#This Row],[Employee_ID]],Table5[Employee_ID],Table5[Employee Name],"Not Found")</f>
        <v>Anil Reddy</v>
      </c>
      <c r="W266" s="2">
        <v>1</v>
      </c>
      <c r="X266" s="2">
        <v>1426.9</v>
      </c>
      <c r="Y266" s="2">
        <v>10</v>
      </c>
      <c r="Z266" s="2">
        <v>142.69</v>
      </c>
      <c r="AA266" s="2">
        <v>12</v>
      </c>
      <c r="AB266" s="2">
        <v>154.11000000000001</v>
      </c>
      <c r="AC266" s="2">
        <v>1438.32</v>
      </c>
      <c r="AD266" s="2">
        <v>1148.6600000000001</v>
      </c>
      <c r="AE266" s="2">
        <f t="shared" si="7"/>
        <v>135.54999999999984</v>
      </c>
      <c r="AF266" s="2" t="s">
        <v>25</v>
      </c>
      <c r="AG266" s="42">
        <f>IFERROR(Table2[[#This Row],[Profit]]/Table2[[#This Row],[Sales Amount]],0)</f>
        <v>9.4241893319984324E-2</v>
      </c>
      <c r="AH266" s="2" t="str">
        <f>TRIM(Table2[[#This Row],[Payment Modee]])</f>
        <v>UPI</v>
      </c>
      <c r="AI266" s="2" t="s">
        <v>36</v>
      </c>
      <c r="AJ266" s="2" t="s">
        <v>27</v>
      </c>
      <c r="AK266" s="2" t="s">
        <v>1029</v>
      </c>
      <c r="AL266" s="16" t="str">
        <f>IF(HOUR(Table2[[#This Row],[Order Time]])&lt;12,"Morning",IF(HOUR(Table2[[#This Row],[Order Time]])&lt;17,"Afternoon",IF(HOUR(Table2[[#This Row],[Order Time]])&lt;21,"Evening","Night")))</f>
        <v>Evening</v>
      </c>
      <c r="AM266" s="16" t="s">
        <v>29</v>
      </c>
    </row>
    <row r="267" spans="1:39" x14ac:dyDescent="0.25">
      <c r="A267" s="13" t="s">
        <v>1030</v>
      </c>
      <c r="B267" s="4">
        <v>45410</v>
      </c>
      <c r="C267" s="2">
        <f>YEAR(Table2[[#This Row],[Invoice Date]])</f>
        <v>2024</v>
      </c>
      <c r="D267" s="2" t="str">
        <f>TEXT(Table2[[#This Row],[Invoice Date]],"mmm")</f>
        <v>Apr</v>
      </c>
      <c r="E267" s="2" t="str">
        <f>Table2[[#This Row],[Store_ID]]&amp;"-"&amp;Table2[[#This Row],[Year]]&amp;"-"&amp;Table2[[#This Row],[Month]]</f>
        <v>STR030-2024-Apr</v>
      </c>
      <c r="F267" s="2" t="s">
        <v>1031</v>
      </c>
      <c r="G267" s="2" t="str">
        <f>_xlfn.XLOOKUP(Table2[[#This Row],[Customer_ID]],Table3[Customer_ID],Table3[Customer Name],"Not Found")</f>
        <v>Gopal Subramaniam</v>
      </c>
      <c r="H267" s="2" t="str">
        <f>_xlfn.XLOOKUP(Table2[[#This Row],[Customer_ID]],Table3[Customer_ID],Table3[Gender],"Female")</f>
        <v>Male</v>
      </c>
      <c r="I267" s="2" t="str">
        <f>_xlfn.XLOOKUP(Table2[[#This Row],[Customer_ID]],Table3[Customer_ID],Table3[City],"Missing Memebership")</f>
        <v>Nellore</v>
      </c>
      <c r="J267" s="2" t="str">
        <f>_xlfn.XLOOKUP(Table2[[#This Row],[Customer_ID]],Table3[Customer_ID],Table3[State],"Karnataka")</f>
        <v>Andhra Pradesh</v>
      </c>
      <c r="K267" s="2" t="str">
        <f>_xlfn.XLOOKUP(Table2[[#This Row],[Customer_ID]],Table3[Customer_ID],Table3[Membership],"Regular")</f>
        <v>Silver</v>
      </c>
      <c r="L267" s="2" t="s">
        <v>1032</v>
      </c>
      <c r="M267" s="2" t="str">
        <f>_xlfn.XLOOKUP(Table2[[#This Row],[Product_ID]],Table4[Product_ID],Table4[Product_Name],"Not Found")</f>
        <v>Bata Track Suit Black</v>
      </c>
      <c r="N267" s="2" t="str">
        <f>_xlfn.XLOOKUP(Table2[[#This Row],[Product_ID]],Table4[Product_ID],Table4[Category],"Not Found")</f>
        <v>Sportswear</v>
      </c>
      <c r="O267" s="2" t="str">
        <f>_xlfn.XLOOKUP(Table2[[#This Row],[Product_ID]],Table4[Product_ID],Table4[Subcategory],"Not Found")</f>
        <v>Track Suit</v>
      </c>
      <c r="P267" s="2" t="str">
        <f>_xlfn.XLOOKUP(Table2[[#This Row],[Product_ID]],Table4[Product_ID],Table4[Brand],"Missing Brand")</f>
        <v>Bata</v>
      </c>
      <c r="Q267" s="2" t="s">
        <v>1033</v>
      </c>
      <c r="R267" s="2" t="str">
        <f>_xlfn.XLOOKUP(Table2[[#This Row],[Store_ID]],Table6[Store_ID],Table6[Store Name],"Not Found")</f>
        <v>TrendMart Kochi Standard</v>
      </c>
      <c r="S267" s="2">
        <f>_xlfn.XLOOKUP(Table2[[#This Row],[Store_ID]],Table6[Store_ID],Table6[Monthly Target],"Missing Target")</f>
        <v>2000000</v>
      </c>
      <c r="T267" s="2" t="str">
        <f>_xlfn.XLOOKUP(Table2[[#This Row],[Store_ID]],Table6[Store_ID],Table6[Region],"Not Found")</f>
        <v>South Zone 1</v>
      </c>
      <c r="U267" s="2" t="s">
        <v>176</v>
      </c>
      <c r="V267" s="2" t="str">
        <f>_xlfn.XLOOKUP(Table2[[#This Row],[Employee_ID]],Table5[Employee_ID],Table5[Employee Name],"Not Found")</f>
        <v>Malathi Varma</v>
      </c>
      <c r="W267" s="2">
        <v>1</v>
      </c>
      <c r="X267" s="2">
        <v>1403.17</v>
      </c>
      <c r="Y267" s="2">
        <v>15</v>
      </c>
      <c r="Z267" s="2">
        <v>210.48</v>
      </c>
      <c r="AA267" s="2">
        <v>12</v>
      </c>
      <c r="AB267" s="2">
        <v>143.12</v>
      </c>
      <c r="AC267" s="2">
        <v>1335.81</v>
      </c>
      <c r="AD267" s="2">
        <v>894.68</v>
      </c>
      <c r="AE267" s="2">
        <f t="shared" si="7"/>
        <v>298.01</v>
      </c>
      <c r="AF267" s="2" t="s">
        <v>119</v>
      </c>
      <c r="AG267" s="42">
        <f>IFERROR(Table2[[#This Row],[Profit]]/Table2[[#This Row],[Sales Amount]],0)</f>
        <v>0.22309310455828299</v>
      </c>
      <c r="AH267" s="2" t="str">
        <f>TRIM(Table2[[#This Row],[Payment Modee]])</f>
        <v>Net Banking</v>
      </c>
      <c r="AI267" s="2" t="s">
        <v>26</v>
      </c>
      <c r="AJ267" s="2" t="s">
        <v>27</v>
      </c>
      <c r="AK267" s="2" t="s">
        <v>1034</v>
      </c>
      <c r="AL267" s="16" t="str">
        <f>IF(HOUR(Table2[[#This Row],[Order Time]])&lt;12,"Morning",IF(HOUR(Table2[[#This Row],[Order Time]])&lt;17,"Afternoon",IF(HOUR(Table2[[#This Row],[Order Time]])&lt;21,"Evening","Night")))</f>
        <v>Afternoon</v>
      </c>
      <c r="AM267" s="16" t="s">
        <v>38</v>
      </c>
    </row>
    <row r="268" spans="1:39" x14ac:dyDescent="0.25">
      <c r="A268" s="13" t="s">
        <v>1035</v>
      </c>
      <c r="B268" s="4">
        <v>45710</v>
      </c>
      <c r="C268" s="2">
        <f>YEAR(Table2[[#This Row],[Invoice Date]])</f>
        <v>2025</v>
      </c>
      <c r="D268" s="2" t="str">
        <f>TEXT(Table2[[#This Row],[Invoice Date]],"mmm")</f>
        <v>Feb</v>
      </c>
      <c r="E268" s="2" t="str">
        <f>Table2[[#This Row],[Store_ID]]&amp;"-"&amp;Table2[[#This Row],[Year]]&amp;"-"&amp;Table2[[#This Row],[Month]]</f>
        <v>STR058-2025-Feb</v>
      </c>
      <c r="F268" s="2" t="s">
        <v>1036</v>
      </c>
      <c r="G268" s="2" t="str">
        <f>_xlfn.XLOOKUP(Table2[[#This Row],[Customer_ID]],Table3[Customer_ID],Table3[Customer Name],"Not Found")</f>
        <v>Neelam Srinivasan</v>
      </c>
      <c r="H268" s="2" t="str">
        <f>_xlfn.XLOOKUP(Table2[[#This Row],[Customer_ID]],Table3[Customer_ID],Table3[Gender],"Female")</f>
        <v>Female</v>
      </c>
      <c r="I268" s="2" t="str">
        <f>_xlfn.XLOOKUP(Table2[[#This Row],[Customer_ID]],Table3[Customer_ID],Table3[City],"Missing Memebership")</f>
        <v>Madurai</v>
      </c>
      <c r="J268" s="2" t="str">
        <f>_xlfn.XLOOKUP(Table2[[#This Row],[Customer_ID]],Table3[Customer_ID],Table3[State],"Karnataka")</f>
        <v>Tamil Nadu</v>
      </c>
      <c r="K268" s="2" t="str">
        <f>_xlfn.XLOOKUP(Table2[[#This Row],[Customer_ID]],Table3[Customer_ID],Table3[Membership],"Regular")</f>
        <v>Gold</v>
      </c>
      <c r="L268" s="2" t="s">
        <v>301</v>
      </c>
      <c r="M268" s="2" t="str">
        <f>_xlfn.XLOOKUP(Table2[[#This Row],[Product_ID]],Table4[Product_ID],Table4[Product_Name],"Not Found")</f>
        <v>Killer Jeans Skinny Fit Mustard</v>
      </c>
      <c r="N268" s="2" t="str">
        <f>_xlfn.XLOOKUP(Table2[[#This Row],[Product_ID]],Table4[Product_ID],Table4[Category],"Not Found")</f>
        <v>Women Jeans</v>
      </c>
      <c r="O268" s="2" t="str">
        <f>_xlfn.XLOOKUP(Table2[[#This Row],[Product_ID]],Table4[Product_ID],Table4[Subcategory],"Not Found")</f>
        <v>Skinny Fit</v>
      </c>
      <c r="P268" s="2" t="str">
        <f>_xlfn.XLOOKUP(Table2[[#This Row],[Product_ID]],Table4[Product_ID],Table4[Brand],"Missing Brand")</f>
        <v>Killer Jeans</v>
      </c>
      <c r="Q268" s="2" t="s">
        <v>54</v>
      </c>
      <c r="R268" s="2" t="str">
        <f>_xlfn.XLOOKUP(Table2[[#This Row],[Store_ID]],Table6[Store_ID],Table6[Store Name],"Not Found")</f>
        <v>TrendMart Thoothukudi Flagship</v>
      </c>
      <c r="S268" s="2">
        <f>_xlfn.XLOOKUP(Table2[[#This Row],[Store_ID]],Table6[Store_ID],Table6[Monthly Target],"Missing Target")</f>
        <v>1200000</v>
      </c>
      <c r="T268" s="2" t="str">
        <f>_xlfn.XLOOKUP(Table2[[#This Row],[Store_ID]],Table6[Store_ID],Table6[Region],"Not Found")</f>
        <v>South Zone 1</v>
      </c>
      <c r="U268" s="2" t="s">
        <v>55</v>
      </c>
      <c r="V268" s="2" t="str">
        <f>_xlfn.XLOOKUP(Table2[[#This Row],[Employee_ID]],Table5[Employee_ID],Table5[Employee Name],"Not Found")</f>
        <v>Padma Gounder</v>
      </c>
      <c r="W268" s="2">
        <v>2</v>
      </c>
      <c r="X268" s="2">
        <v>1682.18</v>
      </c>
      <c r="Y268" s="2">
        <v>15</v>
      </c>
      <c r="Z268" s="2">
        <v>504.65</v>
      </c>
      <c r="AA268" s="2">
        <v>12</v>
      </c>
      <c r="AB268" s="2">
        <v>343.17</v>
      </c>
      <c r="AC268" s="2">
        <v>3202.88</v>
      </c>
      <c r="AD268" s="2">
        <v>2094.96</v>
      </c>
      <c r="AE268" s="2">
        <f t="shared" si="7"/>
        <v>764.75</v>
      </c>
      <c r="AF268" s="2" t="s">
        <v>35</v>
      </c>
      <c r="AG268" s="42">
        <f>IFERROR(Table2[[#This Row],[Profit]]/Table2[[#This Row],[Sales Amount]],0)</f>
        <v>0.23876948246578078</v>
      </c>
      <c r="AH268" s="2" t="str">
        <f>TRIM(Table2[[#This Row],[Payment Modee]])</f>
        <v>Debit Card</v>
      </c>
      <c r="AI268" s="2" t="s">
        <v>36</v>
      </c>
      <c r="AJ268" s="2" t="s">
        <v>27</v>
      </c>
      <c r="AK268" s="2" t="s">
        <v>1037</v>
      </c>
      <c r="AL268" s="16" t="str">
        <f>IF(HOUR(Table2[[#This Row],[Order Time]])&lt;12,"Morning",IF(HOUR(Table2[[#This Row],[Order Time]])&lt;17,"Afternoon",IF(HOUR(Table2[[#This Row],[Order Time]])&lt;21,"Evening","Night")))</f>
        <v>Morning</v>
      </c>
      <c r="AM268" s="16" t="s">
        <v>38</v>
      </c>
    </row>
    <row r="269" spans="1:39" x14ac:dyDescent="0.25">
      <c r="A269" s="13" t="s">
        <v>1038</v>
      </c>
      <c r="B269" s="4">
        <v>45637</v>
      </c>
      <c r="C269" s="2">
        <f>YEAR(Table2[[#This Row],[Invoice Date]])</f>
        <v>2024</v>
      </c>
      <c r="D269" s="2" t="str">
        <f>TEXT(Table2[[#This Row],[Invoice Date]],"mmm")</f>
        <v>Dec</v>
      </c>
      <c r="E269" s="2" t="str">
        <f>Table2[[#This Row],[Store_ID]]&amp;"-"&amp;Table2[[#This Row],[Year]]&amp;"-"&amp;Table2[[#This Row],[Month]]</f>
        <v>STR105-2024-Dec</v>
      </c>
      <c r="F269" s="2" t="s">
        <v>1039</v>
      </c>
      <c r="G269" s="2" t="str">
        <f>_xlfn.XLOOKUP(Table2[[#This Row],[Customer_ID]],Table3[Customer_ID],Table3[Customer Name],"Not Found")</f>
        <v>Deepthi Gopalakrishnan</v>
      </c>
      <c r="H269" s="2" t="str">
        <f>_xlfn.XLOOKUP(Table2[[#This Row],[Customer_ID]],Table3[Customer_ID],Table3[Gender],"Female")</f>
        <v>Female</v>
      </c>
      <c r="I269" s="2" t="str">
        <f>_xlfn.XLOOKUP(Table2[[#This Row],[Customer_ID]],Table3[Customer_ID],Table3[City],"Missing Memebership")</f>
        <v>Vellore</v>
      </c>
      <c r="J269" s="2" t="str">
        <f>_xlfn.XLOOKUP(Table2[[#This Row],[Customer_ID]],Table3[Customer_ID],Table3[State],"Karnataka")</f>
        <v>Tamil Nadu</v>
      </c>
      <c r="K269" s="2" t="str">
        <f>_xlfn.XLOOKUP(Table2[[#This Row],[Customer_ID]],Table3[Customer_ID],Table3[Membership],"Regular")</f>
        <v>Gold</v>
      </c>
      <c r="L269" s="2" t="s">
        <v>681</v>
      </c>
      <c r="M269" s="2" t="str">
        <f>_xlfn.XLOOKUP(Table2[[#This Row],[Product_ID]],Table4[Product_ID],Table4[Product_Name],"Not Found")</f>
        <v>Wrangler Formal Belt Brown</v>
      </c>
      <c r="N269" s="2" t="str">
        <f>_xlfn.XLOOKUP(Table2[[#This Row],[Product_ID]],Table4[Product_ID],Table4[Category],"Not Found")</f>
        <v>Belts</v>
      </c>
      <c r="O269" s="2" t="str">
        <f>_xlfn.XLOOKUP(Table2[[#This Row],[Product_ID]],Table4[Product_ID],Table4[Subcategory],"Not Found")</f>
        <v>Formal Belt</v>
      </c>
      <c r="P269" s="2" t="str">
        <f>_xlfn.XLOOKUP(Table2[[#This Row],[Product_ID]],Table4[Product_ID],Table4[Brand],"Missing Brand")</f>
        <v>Wrangler</v>
      </c>
      <c r="Q269" s="2" t="s">
        <v>893</v>
      </c>
      <c r="R269" s="2" t="str">
        <f>_xlfn.XLOOKUP(Table2[[#This Row],[Store_ID]],Table6[Store_ID],Table6[Store Name],"Not Found")</f>
        <v>TrendMart Coimbatore Mall Kiosk</v>
      </c>
      <c r="S269" s="2">
        <f>_xlfn.XLOOKUP(Table2[[#This Row],[Store_ID]],Table6[Store_ID],Table6[Monthly Target],"Missing Target")</f>
        <v>2500000</v>
      </c>
      <c r="T269" s="2" t="str">
        <f>_xlfn.XLOOKUP(Table2[[#This Row],[Store_ID]],Table6[Store_ID],Table6[Region],"Not Found")</f>
        <v>South Zone 1</v>
      </c>
      <c r="U269" s="2" t="s">
        <v>321</v>
      </c>
      <c r="V269" s="2" t="str">
        <f>_xlfn.XLOOKUP(Table2[[#This Row],[Employee_ID]],Table5[Employee_ID],Table5[Employee Name],"Not Found")</f>
        <v>Sunita Ramachandran</v>
      </c>
      <c r="W269" s="2">
        <v>5</v>
      </c>
      <c r="X269" s="2">
        <v>1150.45</v>
      </c>
      <c r="Y269" s="2">
        <v>10</v>
      </c>
      <c r="Z269" s="2">
        <v>575.23</v>
      </c>
      <c r="AA269" s="2">
        <v>12</v>
      </c>
      <c r="AB269" s="2">
        <v>621.24</v>
      </c>
      <c r="AC269" s="2">
        <v>5798.26</v>
      </c>
      <c r="AD269" s="2">
        <v>3686.75</v>
      </c>
      <c r="AE269" s="2">
        <f t="shared" si="7"/>
        <v>1490.2700000000002</v>
      </c>
      <c r="AF269" s="2" t="s">
        <v>56</v>
      </c>
      <c r="AG269" s="42">
        <f>IFERROR(Table2[[#This Row],[Profit]]/Table2[[#This Row],[Sales Amount]],0)</f>
        <v>0.25702020951112925</v>
      </c>
      <c r="AH269" s="2" t="str">
        <f>TRIM(Table2[[#This Row],[Payment Modee]])</f>
        <v>Credit Card</v>
      </c>
      <c r="AI269" s="2" t="s">
        <v>26</v>
      </c>
      <c r="AJ269" s="2" t="s">
        <v>27</v>
      </c>
      <c r="AK269" s="2" t="s">
        <v>241</v>
      </c>
      <c r="AL269" s="16" t="str">
        <f>IF(HOUR(Table2[[#This Row],[Order Time]])&lt;12,"Morning",IF(HOUR(Table2[[#This Row],[Order Time]])&lt;17,"Afternoon",IF(HOUR(Table2[[#This Row],[Order Time]])&lt;21,"Evening","Night")))</f>
        <v>Night</v>
      </c>
      <c r="AM269" s="16" t="s">
        <v>29</v>
      </c>
    </row>
    <row r="270" spans="1:39" x14ac:dyDescent="0.25">
      <c r="A270" s="13" t="s">
        <v>1040</v>
      </c>
      <c r="B270" s="4">
        <v>45574</v>
      </c>
      <c r="C270" s="2">
        <f>YEAR(Table2[[#This Row],[Invoice Date]])</f>
        <v>2024</v>
      </c>
      <c r="D270" s="2" t="str">
        <f>TEXT(Table2[[#This Row],[Invoice Date]],"mmm")</f>
        <v>Oct</v>
      </c>
      <c r="E270" s="2" t="str">
        <f>Table2[[#This Row],[Store_ID]]&amp;"-"&amp;Table2[[#This Row],[Year]]&amp;"-"&amp;Table2[[#This Row],[Month]]</f>
        <v>STR093-2024-Oct</v>
      </c>
      <c r="F270" s="2" t="s">
        <v>1041</v>
      </c>
      <c r="G270" s="2" t="str">
        <f>_xlfn.XLOOKUP(Table2[[#This Row],[Customer_ID]],Table3[Customer_ID],Table3[Customer Name],"Not Found")</f>
        <v>Radha Chetty</v>
      </c>
      <c r="H270" s="2" t="str">
        <f>_xlfn.XLOOKUP(Table2[[#This Row],[Customer_ID]],Table3[Customer_ID],Table3[Gender],"Female")</f>
        <v>Female</v>
      </c>
      <c r="I270" s="2" t="str">
        <f>_xlfn.XLOOKUP(Table2[[#This Row],[Customer_ID]],Table3[Customer_ID],Table3[City],"Missing Memebership")</f>
        <v>Kollam</v>
      </c>
      <c r="J270" s="2" t="str">
        <f>_xlfn.XLOOKUP(Table2[[#This Row],[Customer_ID]],Table3[Customer_ID],Table3[State],"Karnataka")</f>
        <v>Kerala</v>
      </c>
      <c r="K270" s="2" t="str">
        <f>_xlfn.XLOOKUP(Table2[[#This Row],[Customer_ID]],Table3[Customer_ID],Table3[Membership],"Regular")</f>
        <v>Silver</v>
      </c>
      <c r="L270" s="2" t="s">
        <v>213</v>
      </c>
      <c r="M270" s="2" t="str">
        <f>_xlfn.XLOOKUP(Table2[[#This Row],[Product_ID]],Table4[Product_ID],Table4[Product_Name],"Not Found")</f>
        <v>Peter England Round Neck Sky Blue</v>
      </c>
      <c r="N270" s="2" t="str">
        <f>_xlfn.XLOOKUP(Table2[[#This Row],[Product_ID]],Table4[Product_ID],Table4[Category],"Not Found")</f>
        <v>Men T-Shirts</v>
      </c>
      <c r="O270" s="2" t="str">
        <f>_xlfn.XLOOKUP(Table2[[#This Row],[Product_ID]],Table4[Product_ID],Table4[Subcategory],"Not Found")</f>
        <v>Round Neck</v>
      </c>
      <c r="P270" s="2" t="str">
        <f>_xlfn.XLOOKUP(Table2[[#This Row],[Product_ID]],Table4[Product_ID],Table4[Brand],"Missing Brand")</f>
        <v>Peter England</v>
      </c>
      <c r="Q270" s="2" t="s">
        <v>357</v>
      </c>
      <c r="R270" s="2" t="str">
        <f>_xlfn.XLOOKUP(Table2[[#This Row],[Store_ID]],Table6[Store_ID],Table6[Store Name],"Not Found")</f>
        <v>TrendMart Thiruvananthapuram High Street</v>
      </c>
      <c r="S270" s="2">
        <f>_xlfn.XLOOKUP(Table2[[#This Row],[Store_ID]],Table6[Store_ID],Table6[Monthly Target],"Missing Target")</f>
        <v>1000000</v>
      </c>
      <c r="T270" s="2" t="str">
        <f>_xlfn.XLOOKUP(Table2[[#This Row],[Store_ID]],Table6[Store_ID],Table6[Region],"Not Found")</f>
        <v>South Zone 1</v>
      </c>
      <c r="U270" s="2" t="s">
        <v>192</v>
      </c>
      <c r="V270" s="2" t="str">
        <f>_xlfn.XLOOKUP(Table2[[#This Row],[Employee_ID]],Table5[Employee_ID],Table5[Employee Name],"Not Found")</f>
        <v>Hari Nair</v>
      </c>
      <c r="W270" s="2">
        <v>3</v>
      </c>
      <c r="X270" s="2">
        <v>636.71</v>
      </c>
      <c r="Y270" s="2">
        <v>0</v>
      </c>
      <c r="Z270" s="2">
        <v>0</v>
      </c>
      <c r="AA270" s="2">
        <v>5</v>
      </c>
      <c r="AB270" s="2">
        <v>95.51</v>
      </c>
      <c r="AC270" s="2">
        <v>2005.64</v>
      </c>
      <c r="AD270" s="2">
        <v>1257.8399999999999</v>
      </c>
      <c r="AE270" s="2">
        <f t="shared" si="7"/>
        <v>652.29000000000019</v>
      </c>
      <c r="AF270" s="2" t="s">
        <v>56</v>
      </c>
      <c r="AG270" s="42">
        <f>IFERROR(Table2[[#This Row],[Profit]]/Table2[[#This Row],[Sales Amount]],0)</f>
        <v>0.3252278574420136</v>
      </c>
      <c r="AH270" s="2" t="str">
        <f>TRIM(Table2[[#This Row],[Payment Modee]])</f>
        <v>Credit Card</v>
      </c>
      <c r="AI270" s="2" t="s">
        <v>26</v>
      </c>
      <c r="AJ270" s="2" t="s">
        <v>197</v>
      </c>
      <c r="AK270" s="2" t="s">
        <v>1042</v>
      </c>
      <c r="AL270" s="16" t="str">
        <f>IF(HOUR(Table2[[#This Row],[Order Time]])&lt;12,"Morning",IF(HOUR(Table2[[#This Row],[Order Time]])&lt;17,"Afternoon",IF(HOUR(Table2[[#This Row],[Order Time]])&lt;21,"Evening","Night")))</f>
        <v>Evening</v>
      </c>
      <c r="AM270" s="16" t="s">
        <v>29</v>
      </c>
    </row>
    <row r="271" spans="1:39" x14ac:dyDescent="0.25">
      <c r="A271" s="13" t="s">
        <v>1043</v>
      </c>
      <c r="B271" s="4">
        <v>45607</v>
      </c>
      <c r="C271" s="2">
        <f>YEAR(Table2[[#This Row],[Invoice Date]])</f>
        <v>2024</v>
      </c>
      <c r="D271" s="2" t="str">
        <f>TEXT(Table2[[#This Row],[Invoice Date]],"mmm")</f>
        <v>Nov</v>
      </c>
      <c r="E271" s="2" t="str">
        <f>Table2[[#This Row],[Store_ID]]&amp;"-"&amp;Table2[[#This Row],[Year]]&amp;"-"&amp;Table2[[#This Row],[Month]]</f>
        <v>STR080-2024-Nov</v>
      </c>
      <c r="F271" s="2" t="s">
        <v>1044</v>
      </c>
      <c r="G271" s="2" t="str">
        <f>_xlfn.XLOOKUP(Table2[[#This Row],[Customer_ID]],Table3[Customer_ID],Table3[Customer Name],"Not Found")</f>
        <v>Rahul Nair</v>
      </c>
      <c r="H271" s="2" t="str">
        <f>_xlfn.XLOOKUP(Table2[[#This Row],[Customer_ID]],Table3[Customer_ID],Table3[Gender],"Female")</f>
        <v>Male</v>
      </c>
      <c r="I271" s="2" t="str">
        <f>_xlfn.XLOOKUP(Table2[[#This Row],[Customer_ID]],Table3[Customer_ID],Table3[City],"Missing Memebership")</f>
        <v>Khammam</v>
      </c>
      <c r="J271" s="2" t="str">
        <f>_xlfn.XLOOKUP(Table2[[#This Row],[Customer_ID]],Table3[Customer_ID],Table3[State],"Karnataka")</f>
        <v>Telangana</v>
      </c>
      <c r="K271" s="2" t="str">
        <f>_xlfn.XLOOKUP(Table2[[#This Row],[Customer_ID]],Table3[Customer_ID],Table3[Membership],"Regular")</f>
        <v>Silver</v>
      </c>
      <c r="L271" s="2" t="s">
        <v>169</v>
      </c>
      <c r="M271" s="2" t="str">
        <f>_xlfn.XLOOKUP(Table2[[#This Row],[Product_ID]],Table4[Product_ID],Table4[Product_Name],"Not Found")</f>
        <v>Global Desi Kids Shorts Charcoal</v>
      </c>
      <c r="N271" s="2" t="str">
        <f>_xlfn.XLOOKUP(Table2[[#This Row],[Product_ID]],Table4[Product_ID],Table4[Category],"Not Found")</f>
        <v>Kids Wear</v>
      </c>
      <c r="O271" s="2" t="str">
        <f>_xlfn.XLOOKUP(Table2[[#This Row],[Product_ID]],Table4[Product_ID],Table4[Subcategory],"Not Found")</f>
        <v>Kids Shorts</v>
      </c>
      <c r="P271" s="2" t="str">
        <f>_xlfn.XLOOKUP(Table2[[#This Row],[Product_ID]],Table4[Product_ID],Table4[Brand],"Missing Brand")</f>
        <v>Global Desi</v>
      </c>
      <c r="Q271" s="2" t="s">
        <v>214</v>
      </c>
      <c r="R271" s="2" t="str">
        <f>_xlfn.XLOOKUP(Table2[[#This Row],[Store_ID]],Table6[Store_ID],Table6[Store Name],"Not Found")</f>
        <v>TrendMart Kochi High Street</v>
      </c>
      <c r="S271" s="2">
        <f>_xlfn.XLOOKUP(Table2[[#This Row],[Store_ID]],Table6[Store_ID],Table6[Monthly Target],"Missing Target")</f>
        <v>2000000</v>
      </c>
      <c r="T271" s="2" t="str">
        <f>_xlfn.XLOOKUP(Table2[[#This Row],[Store_ID]],Table6[Store_ID],Table6[Region],"Not Found")</f>
        <v>South Zone 1</v>
      </c>
      <c r="U271" s="2" t="s">
        <v>92</v>
      </c>
      <c r="V271" s="2" t="str">
        <f>_xlfn.XLOOKUP(Table2[[#This Row],[Employee_ID]],Table5[Employee_ID],Table5[Employee Name],"Not Found")</f>
        <v>Preethi Singh</v>
      </c>
      <c r="W271" s="2">
        <v>1</v>
      </c>
      <c r="X271" s="2">
        <v>713.25</v>
      </c>
      <c r="Y271" s="2">
        <v>10</v>
      </c>
      <c r="Z271" s="2">
        <v>71.33</v>
      </c>
      <c r="AA271" s="2">
        <v>5</v>
      </c>
      <c r="AB271" s="2">
        <v>32.1</v>
      </c>
      <c r="AC271" s="2">
        <v>674.02</v>
      </c>
      <c r="AD271" s="2">
        <v>499.31</v>
      </c>
      <c r="AE271" s="2">
        <f t="shared" si="7"/>
        <v>142.60999999999999</v>
      </c>
      <c r="AF271" s="2" t="s">
        <v>35</v>
      </c>
      <c r="AG271" s="42">
        <f>IFERROR(Table2[[#This Row],[Profit]]/Table2[[#This Row],[Sales Amount]],0)</f>
        <v>0.21158125871635855</v>
      </c>
      <c r="AH271" s="2" t="str">
        <f>TRIM(Table2[[#This Row],[Payment Modee]])</f>
        <v>Debit Card</v>
      </c>
      <c r="AI271" s="2" t="s">
        <v>26</v>
      </c>
      <c r="AJ271" s="2" t="s">
        <v>27</v>
      </c>
      <c r="AK271" s="2" t="s">
        <v>1045</v>
      </c>
      <c r="AL271" s="16" t="str">
        <f>IF(HOUR(Table2[[#This Row],[Order Time]])&lt;12,"Morning",IF(HOUR(Table2[[#This Row],[Order Time]])&lt;17,"Afternoon",IF(HOUR(Table2[[#This Row],[Order Time]])&lt;21,"Evening","Night")))</f>
        <v>Night</v>
      </c>
      <c r="AM271" s="16" t="s">
        <v>29</v>
      </c>
    </row>
    <row r="272" spans="1:39" x14ac:dyDescent="0.25">
      <c r="A272" s="13" t="s">
        <v>1046</v>
      </c>
      <c r="B272" s="4">
        <v>45447</v>
      </c>
      <c r="C272" s="2">
        <f>YEAR(Table2[[#This Row],[Invoice Date]])</f>
        <v>2024</v>
      </c>
      <c r="D272" s="2" t="str">
        <f>TEXT(Table2[[#This Row],[Invoice Date]],"mmm")</f>
        <v>Jun</v>
      </c>
      <c r="E272" s="2" t="str">
        <f>Table2[[#This Row],[Store_ID]]&amp;"-"&amp;Table2[[#This Row],[Year]]&amp;"-"&amp;Table2[[#This Row],[Month]]</f>
        <v>STR078-2024-Jun</v>
      </c>
      <c r="F272" s="2" t="s">
        <v>1047</v>
      </c>
      <c r="G272" s="2" t="str">
        <f>_xlfn.XLOOKUP(Table2[[#This Row],[Customer_ID]],Table3[Customer_ID],Table3[Customer Name],"Not Found")</f>
        <v>Akhila Iyengar</v>
      </c>
      <c r="H272" s="2" t="str">
        <f>_xlfn.XLOOKUP(Table2[[#This Row],[Customer_ID]],Table3[Customer_ID],Table3[Gender],"Female")</f>
        <v>Female</v>
      </c>
      <c r="I272" s="2" t="str">
        <f>_xlfn.XLOOKUP(Table2[[#This Row],[Customer_ID]],Table3[Customer_ID],Table3[City],"Missing Memebership")</f>
        <v>Warangal</v>
      </c>
      <c r="J272" s="2" t="str">
        <f>_xlfn.XLOOKUP(Table2[[#This Row],[Customer_ID]],Table3[Customer_ID],Table3[State],"Karnataka")</f>
        <v>Telangana</v>
      </c>
      <c r="K272" s="2" t="str">
        <f>_xlfn.XLOOKUP(Table2[[#This Row],[Customer_ID]],Table3[Customer_ID],Table3[Membership],"Regular")</f>
        <v>Silver</v>
      </c>
      <c r="L272" s="2" t="s">
        <v>1048</v>
      </c>
      <c r="M272" s="2" t="str">
        <f>_xlfn.XLOOKUP(Table2[[#This Row],[Product_ID]],Table4[Product_ID],Table4[Product_Name],"Not Found")</f>
        <v>Allen Solly Kids Shorts Teal</v>
      </c>
      <c r="N272" s="2" t="str">
        <f>_xlfn.XLOOKUP(Table2[[#This Row],[Product_ID]],Table4[Product_ID],Table4[Category],"Not Found")</f>
        <v>Kids Wear</v>
      </c>
      <c r="O272" s="2" t="str">
        <f>_xlfn.XLOOKUP(Table2[[#This Row],[Product_ID]],Table4[Product_ID],Table4[Subcategory],"Not Found")</f>
        <v>Kids Shorts</v>
      </c>
      <c r="P272" s="2" t="str">
        <f>_xlfn.XLOOKUP(Table2[[#This Row],[Product_ID]],Table4[Product_ID],Table4[Brand],"Missing Brand")</f>
        <v>Allen Solly</v>
      </c>
      <c r="Q272" s="2" t="s">
        <v>48</v>
      </c>
      <c r="R272" s="2" t="str">
        <f>_xlfn.XLOOKUP(Table2[[#This Row],[Store_ID]],Table6[Store_ID],Table6[Store Name],"Not Found")</f>
        <v>TrendMart Vellore Standard</v>
      </c>
      <c r="S272" s="2">
        <f>_xlfn.XLOOKUP(Table2[[#This Row],[Store_ID]],Table6[Store_ID],Table6[Monthly Target],"Missing Target")</f>
        <v>1200000</v>
      </c>
      <c r="T272" s="2" t="str">
        <f>_xlfn.XLOOKUP(Table2[[#This Row],[Store_ID]],Table6[Store_ID],Table6[Region],"Not Found")</f>
        <v>South Zone 1</v>
      </c>
      <c r="U272" s="2" t="s">
        <v>113</v>
      </c>
      <c r="V272" s="2" t="str">
        <f>_xlfn.XLOOKUP(Table2[[#This Row],[Employee_ID]],Table5[Employee_ID],Table5[Employee Name],"Not Found")</f>
        <v>Eswar Prasad</v>
      </c>
      <c r="W272" s="2">
        <v>2</v>
      </c>
      <c r="X272" s="2">
        <v>634.07000000000005</v>
      </c>
      <c r="Y272" s="2">
        <v>0</v>
      </c>
      <c r="Z272" s="2">
        <v>0</v>
      </c>
      <c r="AA272" s="2">
        <v>5</v>
      </c>
      <c r="AB272" s="2">
        <v>63.41</v>
      </c>
      <c r="AC272" s="2">
        <v>1331.55</v>
      </c>
      <c r="AD272" s="2">
        <v>1018.88</v>
      </c>
      <c r="AE272" s="2">
        <f t="shared" si="7"/>
        <v>249.25999999999996</v>
      </c>
      <c r="AF272" s="2" t="s">
        <v>25</v>
      </c>
      <c r="AG272" s="42">
        <f>IFERROR(Table2[[#This Row],[Profit]]/Table2[[#This Row],[Sales Amount]],0)</f>
        <v>0.18719537381247417</v>
      </c>
      <c r="AH272" s="2" t="str">
        <f>TRIM(Table2[[#This Row],[Payment Modee]])</f>
        <v>UPI</v>
      </c>
      <c r="AI272" s="2" t="s">
        <v>26</v>
      </c>
      <c r="AJ272" s="2" t="s">
        <v>27</v>
      </c>
      <c r="AK272" s="2" t="s">
        <v>1049</v>
      </c>
      <c r="AL272" s="16" t="str">
        <f>IF(HOUR(Table2[[#This Row],[Order Time]])&lt;12,"Morning",IF(HOUR(Table2[[#This Row],[Order Time]])&lt;17,"Afternoon",IF(HOUR(Table2[[#This Row],[Order Time]])&lt;21,"Evening","Night")))</f>
        <v>Evening</v>
      </c>
      <c r="AM272" s="16" t="s">
        <v>29</v>
      </c>
    </row>
    <row r="273" spans="1:39" x14ac:dyDescent="0.25">
      <c r="A273" s="13" t="s">
        <v>1050</v>
      </c>
      <c r="B273" s="4">
        <v>45536</v>
      </c>
      <c r="C273" s="2">
        <f>YEAR(Table2[[#This Row],[Invoice Date]])</f>
        <v>2024</v>
      </c>
      <c r="D273" s="2" t="str">
        <f>TEXT(Table2[[#This Row],[Invoice Date]],"mmm")</f>
        <v>Sep</v>
      </c>
      <c r="E273" s="2" t="str">
        <f>Table2[[#This Row],[Store_ID]]&amp;"-"&amp;Table2[[#This Row],[Year]]&amp;"-"&amp;Table2[[#This Row],[Month]]</f>
        <v>STR028-2024-Sep</v>
      </c>
      <c r="F273" s="2" t="s">
        <v>1051</v>
      </c>
      <c r="G273" s="2" t="str">
        <f>_xlfn.XLOOKUP(Table2[[#This Row],[Customer_ID]],Table3[Customer_ID],Table3[Customer Name],"Not Found")</f>
        <v>Haritha Murthy</v>
      </c>
      <c r="H273" s="2" t="str">
        <f>_xlfn.XLOOKUP(Table2[[#This Row],[Customer_ID]],Table3[Customer_ID],Table3[Gender],"Female")</f>
        <v>Female</v>
      </c>
      <c r="I273" s="2" t="str">
        <f>_xlfn.XLOOKUP(Table2[[#This Row],[Customer_ID]],Table3[Customer_ID],Table3[City],"Missing Memebership")</f>
        <v>Nellore</v>
      </c>
      <c r="J273" s="2" t="str">
        <f>_xlfn.XLOOKUP(Table2[[#This Row],[Customer_ID]],Table3[Customer_ID],Table3[State],"Karnataka")</f>
        <v>Andhra Pradesh</v>
      </c>
      <c r="K273" s="2" t="str">
        <f>_xlfn.XLOOKUP(Table2[[#This Row],[Customer_ID]],Table3[Customer_ID],Table3[Membership],"Regular")</f>
        <v>Silver</v>
      </c>
      <c r="L273" s="2" t="s">
        <v>1052</v>
      </c>
      <c r="M273" s="2" t="str">
        <f>_xlfn.XLOOKUP(Table2[[#This Row],[Product_ID]],Table4[Product_ID],Table4[Product_Name],"Not Found")</f>
        <v>Skechers Skinny Fit Grey</v>
      </c>
      <c r="N273" s="2" t="str">
        <f>_xlfn.XLOOKUP(Table2[[#This Row],[Product_ID]],Table4[Product_ID],Table4[Category],"Not Found")</f>
        <v>Men Jeans</v>
      </c>
      <c r="O273" s="2" t="str">
        <f>_xlfn.XLOOKUP(Table2[[#This Row],[Product_ID]],Table4[Product_ID],Table4[Subcategory],"Not Found")</f>
        <v>Skinny Fit</v>
      </c>
      <c r="P273" s="2" t="str">
        <f>_xlfn.XLOOKUP(Table2[[#This Row],[Product_ID]],Table4[Product_ID],Table4[Brand],"Missing Brand")</f>
        <v>Skechers</v>
      </c>
      <c r="Q273" s="2" t="s">
        <v>737</v>
      </c>
      <c r="R273" s="2" t="str">
        <f>_xlfn.XLOOKUP(Table2[[#This Row],[Store_ID]],Table6[Store_ID],Table6[Store Name],"Not Found")</f>
        <v>TrendMart Shivamogga Standard</v>
      </c>
      <c r="S273" s="2">
        <f>_xlfn.XLOOKUP(Table2[[#This Row],[Store_ID]],Table6[Store_ID],Table6[Monthly Target],"Missing Target")</f>
        <v>2500000</v>
      </c>
      <c r="T273" s="2" t="str">
        <f>_xlfn.XLOOKUP(Table2[[#This Row],[Store_ID]],Table6[Store_ID],Table6[Region],"Not Found")</f>
        <v>South Zone 2</v>
      </c>
      <c r="U273" s="2" t="s">
        <v>81</v>
      </c>
      <c r="V273" s="2" t="str">
        <f>_xlfn.XLOOKUP(Table2[[#This Row],[Employee_ID]],Table5[Employee_ID],Table5[Employee Name],"Not Found")</f>
        <v>Charulatha Kumar</v>
      </c>
      <c r="W273" s="2">
        <v>1</v>
      </c>
      <c r="X273" s="2">
        <v>1490.23</v>
      </c>
      <c r="Y273" s="2">
        <v>5</v>
      </c>
      <c r="Z273" s="2">
        <v>74.510000000000005</v>
      </c>
      <c r="AA273" s="2">
        <v>12</v>
      </c>
      <c r="AB273" s="2">
        <v>169.89</v>
      </c>
      <c r="AC273" s="2">
        <v>1585.61</v>
      </c>
      <c r="AD273" s="2">
        <v>975.36</v>
      </c>
      <c r="AE273" s="2">
        <f t="shared" ref="AE273:AE336" si="8">(AC273-AD273-AB273)</f>
        <v>440.3599999999999</v>
      </c>
      <c r="AF273" s="2" t="s">
        <v>35</v>
      </c>
      <c r="AG273" s="42">
        <f>IFERROR(Table2[[#This Row],[Profit]]/Table2[[#This Row],[Sales Amount]],0)</f>
        <v>0.27772276915508853</v>
      </c>
      <c r="AH273" s="2" t="str">
        <f>TRIM(Table2[[#This Row],[Payment Modee]])</f>
        <v>Debit Card</v>
      </c>
      <c r="AI273" s="2" t="s">
        <v>26</v>
      </c>
      <c r="AJ273" s="2" t="s">
        <v>27</v>
      </c>
      <c r="AK273" s="2" t="s">
        <v>1053</v>
      </c>
      <c r="AL273" s="16" t="str">
        <f>IF(HOUR(Table2[[#This Row],[Order Time]])&lt;12,"Morning",IF(HOUR(Table2[[#This Row],[Order Time]])&lt;17,"Afternoon",IF(HOUR(Table2[[#This Row],[Order Time]])&lt;21,"Evening","Night")))</f>
        <v>Afternoon</v>
      </c>
      <c r="AM273" s="16" t="s">
        <v>38</v>
      </c>
    </row>
    <row r="274" spans="1:39" x14ac:dyDescent="0.25">
      <c r="A274" s="13" t="s">
        <v>1054</v>
      </c>
      <c r="B274" s="4">
        <v>45591</v>
      </c>
      <c r="C274" s="2">
        <f>YEAR(Table2[[#This Row],[Invoice Date]])</f>
        <v>2024</v>
      </c>
      <c r="D274" s="2" t="str">
        <f>TEXT(Table2[[#This Row],[Invoice Date]],"mmm")</f>
        <v>Oct</v>
      </c>
      <c r="E274" s="2" t="str">
        <f>Table2[[#This Row],[Store_ID]]&amp;"-"&amp;Table2[[#This Row],[Year]]&amp;"-"&amp;Table2[[#This Row],[Month]]</f>
        <v>STR081-2024-Oct</v>
      </c>
      <c r="F274" s="2" t="s">
        <v>370</v>
      </c>
      <c r="G274" s="2" t="str">
        <f>_xlfn.XLOOKUP(Table2[[#This Row],[Customer_ID]],Table3[Customer_ID],Table3[Customer Name],"Not Found")</f>
        <v>Malathi Shetty</v>
      </c>
      <c r="H274" s="2" t="str">
        <f>_xlfn.XLOOKUP(Table2[[#This Row],[Customer_ID]],Table3[Customer_ID],Table3[Gender],"Female")</f>
        <v>Female</v>
      </c>
      <c r="I274" s="2" t="str">
        <f>_xlfn.XLOOKUP(Table2[[#This Row],[Customer_ID]],Table3[Customer_ID],Table3[City],"Missing Memebership")</f>
        <v>Nellore</v>
      </c>
      <c r="J274" s="2" t="str">
        <f>_xlfn.XLOOKUP(Table2[[#This Row],[Customer_ID]],Table3[Customer_ID],Table3[State],"Karnataka")</f>
        <v>Andhra Pradesh</v>
      </c>
      <c r="K274" s="2" t="str">
        <f>_xlfn.XLOOKUP(Table2[[#This Row],[Customer_ID]],Table3[Customer_ID],Table3[Membership],"Regular")</f>
        <v>Silver</v>
      </c>
      <c r="L274" s="2" t="s">
        <v>979</v>
      </c>
      <c r="M274" s="2" t="str">
        <f>_xlfn.XLOOKUP(Table2[[#This Row],[Product_ID]],Table4[Product_ID],Table4[Product_Name],"Not Found")</f>
        <v>Metro Shoes Straight Kurti Green</v>
      </c>
      <c r="N274" s="2" t="str">
        <f>_xlfn.XLOOKUP(Table2[[#This Row],[Product_ID]],Table4[Product_ID],Table4[Category],"Not Found")</f>
        <v>Women Kurtis</v>
      </c>
      <c r="O274" s="2" t="str">
        <f>_xlfn.XLOOKUP(Table2[[#This Row],[Product_ID]],Table4[Product_ID],Table4[Subcategory],"Not Found")</f>
        <v>Straight Kurti</v>
      </c>
      <c r="P274" s="2" t="str">
        <f>_xlfn.XLOOKUP(Table2[[#This Row],[Product_ID]],Table4[Product_ID],Table4[Brand],"Missing Brand")</f>
        <v>Metro Shoes</v>
      </c>
      <c r="Q274" s="2" t="s">
        <v>1055</v>
      </c>
      <c r="R274" s="2" t="str">
        <f>_xlfn.XLOOKUP(Table2[[#This Row],[Store_ID]],Table6[Store_ID],Table6[Store Name],"Not Found")</f>
        <v>TrendMart Alappuzha Outlet</v>
      </c>
      <c r="S274" s="2">
        <f>_xlfn.XLOOKUP(Table2[[#This Row],[Store_ID]],Table6[Store_ID],Table6[Monthly Target],"Missing Target")</f>
        <v>2500000</v>
      </c>
      <c r="T274" s="2" t="str">
        <f>_xlfn.XLOOKUP(Table2[[#This Row],[Store_ID]],Table6[Store_ID],Table6[Region],"Not Found")</f>
        <v>South Zone 1</v>
      </c>
      <c r="U274" s="2" t="s">
        <v>283</v>
      </c>
      <c r="V274" s="2" t="str">
        <f>_xlfn.XLOOKUP(Table2[[#This Row],[Employee_ID]],Table5[Employee_ID],Table5[Employee Name],"Not Found")</f>
        <v>Priya Balasubramaniam</v>
      </c>
      <c r="W274" s="2">
        <v>1</v>
      </c>
      <c r="X274" s="2">
        <v>881</v>
      </c>
      <c r="Y274" s="2">
        <v>30</v>
      </c>
      <c r="Z274" s="2">
        <v>264.3</v>
      </c>
      <c r="AA274" s="2">
        <v>5</v>
      </c>
      <c r="AB274" s="2">
        <v>30.84</v>
      </c>
      <c r="AC274" s="2">
        <v>647.54</v>
      </c>
      <c r="AD274" s="2">
        <v>599.28</v>
      </c>
      <c r="AE274" s="2">
        <f t="shared" si="8"/>
        <v>17.419999999999991</v>
      </c>
      <c r="AF274" s="2" t="s">
        <v>25</v>
      </c>
      <c r="AG274" s="42">
        <f>IFERROR(Table2[[#This Row],[Profit]]/Table2[[#This Row],[Sales Amount]],0)</f>
        <v>2.6901813015412165E-2</v>
      </c>
      <c r="AH274" s="2" t="str">
        <f>TRIM(Table2[[#This Row],[Payment Modee]])</f>
        <v>UPI</v>
      </c>
      <c r="AI274" s="2" t="s">
        <v>36</v>
      </c>
      <c r="AJ274" s="2" t="s">
        <v>27</v>
      </c>
      <c r="AK274" s="2" t="s">
        <v>436</v>
      </c>
      <c r="AL274" s="16" t="str">
        <f>IF(HOUR(Table2[[#This Row],[Order Time]])&lt;12,"Morning",IF(HOUR(Table2[[#This Row],[Order Time]])&lt;17,"Afternoon",IF(HOUR(Table2[[#This Row],[Order Time]])&lt;21,"Evening","Night")))</f>
        <v>Afternoon</v>
      </c>
      <c r="AM274" s="16" t="s">
        <v>38</v>
      </c>
    </row>
    <row r="275" spans="1:39" x14ac:dyDescent="0.25">
      <c r="A275" s="13" t="s">
        <v>1056</v>
      </c>
      <c r="B275" s="4">
        <v>45644</v>
      </c>
      <c r="C275" s="2">
        <f>YEAR(Table2[[#This Row],[Invoice Date]])</f>
        <v>2024</v>
      </c>
      <c r="D275" s="2" t="str">
        <f>TEXT(Table2[[#This Row],[Invoice Date]],"mmm")</f>
        <v>Dec</v>
      </c>
      <c r="E275" s="2" t="str">
        <f>Table2[[#This Row],[Store_ID]]&amp;"-"&amp;Table2[[#This Row],[Year]]&amp;"-"&amp;Table2[[#This Row],[Month]]</f>
        <v>STR083-2024-Dec</v>
      </c>
      <c r="F275" s="2" t="s">
        <v>89</v>
      </c>
      <c r="G275" s="2" t="str">
        <f>_xlfn.XLOOKUP(Table2[[#This Row],[Customer_ID]],Table3[Customer_ID],Table3[Customer Name],"Not Found")</f>
        <v>Tanvi Balasubramaniam</v>
      </c>
      <c r="H275" s="2" t="str">
        <f>_xlfn.XLOOKUP(Table2[[#This Row],[Customer_ID]],Table3[Customer_ID],Table3[Gender],"Female")</f>
        <v>Female</v>
      </c>
      <c r="I275" s="2" t="str">
        <f>_xlfn.XLOOKUP(Table2[[#This Row],[Customer_ID]],Table3[Customer_ID],Table3[City],"Missing Memebership")</f>
        <v>Kannur</v>
      </c>
      <c r="J275" s="2" t="str">
        <f>_xlfn.XLOOKUP(Table2[[#This Row],[Customer_ID]],Table3[Customer_ID],Table3[State],"Karnataka")</f>
        <v>Kerala</v>
      </c>
      <c r="K275" s="2" t="str">
        <f>_xlfn.XLOOKUP(Table2[[#This Row],[Customer_ID]],Table3[Customer_ID],Table3[Membership],"Regular")</f>
        <v>Silver</v>
      </c>
      <c r="L275" s="2" t="s">
        <v>53</v>
      </c>
      <c r="M275" s="2" t="str">
        <f>_xlfn.XLOOKUP(Table2[[#This Row],[Product_ID]],Table4[Product_ID],Table4[Product_Name],"Not Found")</f>
        <v>Reebok Printed Kurti Wine</v>
      </c>
      <c r="N275" s="2" t="str">
        <f>_xlfn.XLOOKUP(Table2[[#This Row],[Product_ID]],Table4[Product_ID],Table4[Category],"Not Found")</f>
        <v>Women Kurtis</v>
      </c>
      <c r="O275" s="2" t="str">
        <f>_xlfn.XLOOKUP(Table2[[#This Row],[Product_ID]],Table4[Product_ID],Table4[Subcategory],"Not Found")</f>
        <v>Printed Kurti</v>
      </c>
      <c r="P275" s="2" t="str">
        <f>_xlfn.XLOOKUP(Table2[[#This Row],[Product_ID]],Table4[Product_ID],Table4[Brand],"Missing Brand")</f>
        <v>Reebok</v>
      </c>
      <c r="Q275" s="2" t="s">
        <v>228</v>
      </c>
      <c r="R275" s="2" t="str">
        <f>_xlfn.XLOOKUP(Table2[[#This Row],[Store_ID]],Table6[Store_ID],Table6[Store Name],"Not Found")</f>
        <v>TrendMart Tumakuru Outlet</v>
      </c>
      <c r="S275" s="2">
        <f>_xlfn.XLOOKUP(Table2[[#This Row],[Store_ID]],Table6[Store_ID],Table6[Monthly Target],"Missing Target")</f>
        <v>1200000</v>
      </c>
      <c r="T275" s="2" t="str">
        <f>_xlfn.XLOOKUP(Table2[[#This Row],[Store_ID]],Table6[Store_ID],Table6[Region],"Not Found")</f>
        <v>South Zone 2</v>
      </c>
      <c r="U275" s="2" t="s">
        <v>268</v>
      </c>
      <c r="V275" s="2" t="str">
        <f>_xlfn.XLOOKUP(Table2[[#This Row],[Employee_ID]],Table5[Employee_ID],Table5[Employee Name],"Not Found")</f>
        <v>Ganesh Iyengar</v>
      </c>
      <c r="W275" s="2">
        <v>2</v>
      </c>
      <c r="X275" s="2">
        <v>789.85</v>
      </c>
      <c r="Y275" s="2">
        <v>25</v>
      </c>
      <c r="Z275" s="2">
        <v>394.93</v>
      </c>
      <c r="AA275" s="2">
        <v>5</v>
      </c>
      <c r="AB275" s="2">
        <v>59.24</v>
      </c>
      <c r="AC275" s="2">
        <v>1244.01</v>
      </c>
      <c r="AD275" s="2">
        <v>1079.52</v>
      </c>
      <c r="AE275" s="2">
        <f t="shared" si="8"/>
        <v>105.25</v>
      </c>
      <c r="AF275" s="2" t="s">
        <v>35</v>
      </c>
      <c r="AG275" s="42">
        <f>IFERROR(Table2[[#This Row],[Profit]]/Table2[[#This Row],[Sales Amount]],0)</f>
        <v>8.4605429216806943E-2</v>
      </c>
      <c r="AH275" s="2" t="str">
        <f>TRIM(Table2[[#This Row],[Payment Modee]])</f>
        <v>Debit Card</v>
      </c>
      <c r="AI275" s="2" t="s">
        <v>26</v>
      </c>
      <c r="AJ275" s="2" t="s">
        <v>27</v>
      </c>
      <c r="AK275" s="2" t="s">
        <v>1057</v>
      </c>
      <c r="AL275" s="16" t="str">
        <f>IF(HOUR(Table2[[#This Row],[Order Time]])&lt;12,"Morning",IF(HOUR(Table2[[#This Row],[Order Time]])&lt;17,"Afternoon",IF(HOUR(Table2[[#This Row],[Order Time]])&lt;21,"Evening","Night")))</f>
        <v>Morning</v>
      </c>
      <c r="AM275" s="16" t="s">
        <v>29</v>
      </c>
    </row>
    <row r="276" spans="1:39" x14ac:dyDescent="0.25">
      <c r="A276" s="13" t="s">
        <v>1058</v>
      </c>
      <c r="B276" s="4">
        <v>45587</v>
      </c>
      <c r="C276" s="2">
        <f>YEAR(Table2[[#This Row],[Invoice Date]])</f>
        <v>2024</v>
      </c>
      <c r="D276" s="2" t="str">
        <f>TEXT(Table2[[#This Row],[Invoice Date]],"mmm")</f>
        <v>Oct</v>
      </c>
      <c r="E276" s="2" t="str">
        <f>Table2[[#This Row],[Store_ID]]&amp;"-"&amp;Table2[[#This Row],[Year]]&amp;"-"&amp;Table2[[#This Row],[Month]]</f>
        <v>STR074-2024-Oct</v>
      </c>
      <c r="F276" s="2" t="s">
        <v>1059</v>
      </c>
      <c r="G276" s="2" t="str">
        <f>_xlfn.XLOOKUP(Table2[[#This Row],[Customer_ID]],Table3[Customer_ID],Table3[Customer Name],"Not Found")</f>
        <v>Rajesh Srinivasan</v>
      </c>
      <c r="H276" s="2" t="str">
        <f>_xlfn.XLOOKUP(Table2[[#This Row],[Customer_ID]],Table3[Customer_ID],Table3[Gender],"Female")</f>
        <v>Male</v>
      </c>
      <c r="I276" s="2" t="str">
        <f>_xlfn.XLOOKUP(Table2[[#This Row],[Customer_ID]],Table3[Customer_ID],Table3[City],"Missing Memebership")</f>
        <v>Tirunelveli</v>
      </c>
      <c r="J276" s="2" t="str">
        <f>_xlfn.XLOOKUP(Table2[[#This Row],[Customer_ID]],Table3[Customer_ID],Table3[State],"Karnataka")</f>
        <v>Tamil Nadu</v>
      </c>
      <c r="K276" s="2" t="str">
        <f>_xlfn.XLOOKUP(Table2[[#This Row],[Customer_ID]],Table3[Customer_ID],Table3[Membership],"Regular")</f>
        <v>Regular</v>
      </c>
      <c r="L276" s="2" t="s">
        <v>41</v>
      </c>
      <c r="M276" s="2" t="str">
        <f>_xlfn.XLOOKUP(Table2[[#This Row],[Product_ID]],Table4[Product_ID],Table4[Product_Name],"Not Found")</f>
        <v>Westside Georgette Saree White</v>
      </c>
      <c r="N276" s="2" t="str">
        <f>_xlfn.XLOOKUP(Table2[[#This Row],[Product_ID]],Table4[Product_ID],Table4[Category],"Not Found")</f>
        <v>Women Sarees</v>
      </c>
      <c r="O276" s="2" t="str">
        <f>_xlfn.XLOOKUP(Table2[[#This Row],[Product_ID]],Table4[Product_ID],Table4[Subcategory],"Not Found")</f>
        <v>Georgette Saree</v>
      </c>
      <c r="P276" s="2" t="str">
        <f>_xlfn.XLOOKUP(Table2[[#This Row],[Product_ID]],Table4[Product_ID],Table4[Brand],"Missing Brand")</f>
        <v>Westside</v>
      </c>
      <c r="Q276" s="2" t="s">
        <v>61</v>
      </c>
      <c r="R276" s="2" t="str">
        <f>_xlfn.XLOOKUP(Table2[[#This Row],[Store_ID]],Table6[Store_ID],Table6[Store Name],"Not Found")</f>
        <v>TrendMart Kurnool High Street</v>
      </c>
      <c r="S276" s="2">
        <f>_xlfn.XLOOKUP(Table2[[#This Row],[Store_ID]],Table6[Store_ID],Table6[Monthly Target],"Missing Target")</f>
        <v>1200000</v>
      </c>
      <c r="T276" s="2" t="str">
        <f>_xlfn.XLOOKUP(Table2[[#This Row],[Store_ID]],Table6[Store_ID],Table6[Region],"Not Found")</f>
        <v>South Zone 3</v>
      </c>
      <c r="U276" s="2" t="s">
        <v>321</v>
      </c>
      <c r="V276" s="2" t="str">
        <f>_xlfn.XLOOKUP(Table2[[#This Row],[Employee_ID]],Table5[Employee_ID],Table5[Employee Name],"Not Found")</f>
        <v>Sunita Ramachandran</v>
      </c>
      <c r="W276" s="2">
        <v>1</v>
      </c>
      <c r="X276" s="2">
        <v>3706.83</v>
      </c>
      <c r="Y276" s="2">
        <v>30</v>
      </c>
      <c r="Z276" s="2">
        <v>1112.05</v>
      </c>
      <c r="AA276" s="2">
        <v>12</v>
      </c>
      <c r="AB276" s="2">
        <v>311.37</v>
      </c>
      <c r="AC276" s="2">
        <v>2906.15</v>
      </c>
      <c r="AD276" s="2">
        <v>2633.56</v>
      </c>
      <c r="AE276" s="2">
        <f t="shared" si="8"/>
        <v>-38.779999999999859</v>
      </c>
      <c r="AF276" s="2" t="s">
        <v>25</v>
      </c>
      <c r="AG276" s="42">
        <f>IFERROR(Table2[[#This Row],[Profit]]/Table2[[#This Row],[Sales Amount]],0)</f>
        <v>-1.3344115066324814E-2</v>
      </c>
      <c r="AH276" s="2" t="str">
        <f>TRIM(Table2[[#This Row],[Payment Modee]])</f>
        <v>UPI</v>
      </c>
      <c r="AI276" s="2" t="s">
        <v>26</v>
      </c>
      <c r="AJ276" s="2" t="s">
        <v>27</v>
      </c>
      <c r="AK276" s="2" t="s">
        <v>1060</v>
      </c>
      <c r="AL276" s="16" t="str">
        <f>IF(HOUR(Table2[[#This Row],[Order Time]])&lt;12,"Morning",IF(HOUR(Table2[[#This Row],[Order Time]])&lt;17,"Afternoon",IF(HOUR(Table2[[#This Row],[Order Time]])&lt;21,"Evening","Night")))</f>
        <v>Afternoon</v>
      </c>
      <c r="AM276" s="16" t="s">
        <v>29</v>
      </c>
    </row>
    <row r="277" spans="1:39" x14ac:dyDescent="0.25">
      <c r="A277" s="13" t="s">
        <v>1061</v>
      </c>
      <c r="B277" s="4">
        <v>45525</v>
      </c>
      <c r="C277" s="2">
        <f>YEAR(Table2[[#This Row],[Invoice Date]])</f>
        <v>2024</v>
      </c>
      <c r="D277" s="2" t="str">
        <f>TEXT(Table2[[#This Row],[Invoice Date]],"mmm")</f>
        <v>Aug</v>
      </c>
      <c r="E277" s="2" t="str">
        <f>Table2[[#This Row],[Store_ID]]&amp;"-"&amp;Table2[[#This Row],[Year]]&amp;"-"&amp;Table2[[#This Row],[Month]]</f>
        <v>STR076-2024-Aug</v>
      </c>
      <c r="F277" s="2" t="s">
        <v>1062</v>
      </c>
      <c r="G277" s="2" t="str">
        <f>_xlfn.XLOOKUP(Table2[[#This Row],[Customer_ID]],Table3[Customer_ID],Table3[Customer Name],"Not Found")</f>
        <v>Chandra Pillai</v>
      </c>
      <c r="H277" s="2" t="str">
        <f>_xlfn.XLOOKUP(Table2[[#This Row],[Customer_ID]],Table3[Customer_ID],Table3[Gender],"Female")</f>
        <v>Male</v>
      </c>
      <c r="I277" s="2" t="str">
        <f>_xlfn.XLOOKUP(Table2[[#This Row],[Customer_ID]],Table3[Customer_ID],Table3[City],"Missing Memebership")</f>
        <v>Khammam</v>
      </c>
      <c r="J277" s="2" t="str">
        <f>_xlfn.XLOOKUP(Table2[[#This Row],[Customer_ID]],Table3[Customer_ID],Table3[State],"Karnataka")</f>
        <v>Telangana</v>
      </c>
      <c r="K277" s="2" t="str">
        <f>_xlfn.XLOOKUP(Table2[[#This Row],[Customer_ID]],Table3[Customer_ID],Table3[Membership],"Regular")</f>
        <v>Gold</v>
      </c>
      <c r="L277" s="2" t="s">
        <v>382</v>
      </c>
      <c r="M277" s="2" t="str">
        <f>_xlfn.XLOOKUP(Table2[[#This Row],[Product_ID]],Table4[Product_ID],Table4[Product_Name],"Not Found")</f>
        <v>Nike Casual Belt Olive</v>
      </c>
      <c r="N277" s="2" t="str">
        <f>_xlfn.XLOOKUP(Table2[[#This Row],[Product_ID]],Table4[Product_ID],Table4[Category],"Not Found")</f>
        <v>Belts</v>
      </c>
      <c r="O277" s="2" t="str">
        <f>_xlfn.XLOOKUP(Table2[[#This Row],[Product_ID]],Table4[Product_ID],Table4[Subcategory],"Not Found")</f>
        <v>Casual Belt</v>
      </c>
      <c r="P277" s="2" t="str">
        <f>_xlfn.XLOOKUP(Table2[[#This Row],[Product_ID]],Table4[Product_ID],Table4[Brand],"Missing Brand")</f>
        <v>Nike</v>
      </c>
      <c r="Q277" s="2" t="s">
        <v>1063</v>
      </c>
      <c r="R277" s="2" t="str">
        <f>_xlfn.XLOOKUP(Table2[[#This Row],[Store_ID]],Table6[Store_ID],Table6[Store Name],"Not Found")</f>
        <v>TrendMart Chennai Standard</v>
      </c>
      <c r="S277" s="2">
        <f>_xlfn.XLOOKUP(Table2[[#This Row],[Store_ID]],Table6[Store_ID],Table6[Monthly Target],"Missing Target")</f>
        <v>1500000</v>
      </c>
      <c r="T277" s="2" t="str">
        <f>_xlfn.XLOOKUP(Table2[[#This Row],[Store_ID]],Table6[Store_ID],Table6[Region],"Not Found")</f>
        <v>South Zone 1</v>
      </c>
      <c r="U277" s="2" t="s">
        <v>263</v>
      </c>
      <c r="V277" s="2" t="str">
        <f>_xlfn.XLOOKUP(Table2[[#This Row],[Employee_ID]],Table5[Employee_ID],Table5[Employee Name],"Not Found")</f>
        <v>Sathish Sundaram</v>
      </c>
      <c r="W277" s="2">
        <v>1</v>
      </c>
      <c r="X277" s="2">
        <v>420.27</v>
      </c>
      <c r="Y277" s="2">
        <v>0</v>
      </c>
      <c r="Z277" s="2">
        <v>0</v>
      </c>
      <c r="AA277" s="2">
        <v>5</v>
      </c>
      <c r="AB277" s="2">
        <v>21.01</v>
      </c>
      <c r="AC277" s="2">
        <v>441.28</v>
      </c>
      <c r="AD277" s="2">
        <v>315.13</v>
      </c>
      <c r="AE277" s="2">
        <f t="shared" si="8"/>
        <v>105.13999999999997</v>
      </c>
      <c r="AF277" s="2" t="s">
        <v>25</v>
      </c>
      <c r="AG277" s="42">
        <f>IFERROR(Table2[[#This Row],[Profit]]/Table2[[#This Row],[Sales Amount]],0)</f>
        <v>0.23826142131979691</v>
      </c>
      <c r="AH277" s="2" t="str">
        <f>TRIM(Table2[[#This Row],[Payment Modee]])</f>
        <v>UPI</v>
      </c>
      <c r="AI277" s="2" t="s">
        <v>26</v>
      </c>
      <c r="AJ277" s="2" t="s">
        <v>27</v>
      </c>
      <c r="AK277" s="2" t="s">
        <v>361</v>
      </c>
      <c r="AL277" s="16" t="str">
        <f>IF(HOUR(Table2[[#This Row],[Order Time]])&lt;12,"Morning",IF(HOUR(Table2[[#This Row],[Order Time]])&lt;17,"Afternoon",IF(HOUR(Table2[[#This Row],[Order Time]])&lt;21,"Evening","Night")))</f>
        <v>Afternoon</v>
      </c>
      <c r="AM277" s="16" t="s">
        <v>29</v>
      </c>
    </row>
    <row r="278" spans="1:39" x14ac:dyDescent="0.25">
      <c r="A278" s="13" t="s">
        <v>1064</v>
      </c>
      <c r="B278" s="4">
        <v>45645</v>
      </c>
      <c r="C278" s="2">
        <f>YEAR(Table2[[#This Row],[Invoice Date]])</f>
        <v>2024</v>
      </c>
      <c r="D278" s="2" t="str">
        <f>TEXT(Table2[[#This Row],[Invoice Date]],"mmm")</f>
        <v>Dec</v>
      </c>
      <c r="E278" s="2" t="str">
        <f>Table2[[#This Row],[Store_ID]]&amp;"-"&amp;Table2[[#This Row],[Year]]&amp;"-"&amp;Table2[[#This Row],[Month]]</f>
        <v>STR058-2024-Dec</v>
      </c>
      <c r="F278" s="2" t="s">
        <v>1065</v>
      </c>
      <c r="G278" s="2" t="str">
        <f>_xlfn.XLOOKUP(Table2[[#This Row],[Customer_ID]],Table3[Customer_ID],Table3[Customer Name],"Not Found")</f>
        <v>Selvam Reddy</v>
      </c>
      <c r="H278" s="2" t="str">
        <f>_xlfn.XLOOKUP(Table2[[#This Row],[Customer_ID]],Table3[Customer_ID],Table3[Gender],"Female")</f>
        <v>Male</v>
      </c>
      <c r="I278" s="2" t="str">
        <f>_xlfn.XLOOKUP(Table2[[#This Row],[Customer_ID]],Table3[Customer_ID],Table3[City],"Missing Memebership")</f>
        <v>Dindigul</v>
      </c>
      <c r="J278" s="2" t="str">
        <f>_xlfn.XLOOKUP(Table2[[#This Row],[Customer_ID]],Table3[Customer_ID],Table3[State],"Karnataka")</f>
        <v>Tamil Nadu</v>
      </c>
      <c r="K278" s="2" t="str">
        <f>_xlfn.XLOOKUP(Table2[[#This Row],[Customer_ID]],Table3[Customer_ID],Table3[Membership],"Regular")</f>
        <v>Regular</v>
      </c>
      <c r="L278" s="2" t="s">
        <v>140</v>
      </c>
      <c r="M278" s="2" t="str">
        <f>_xlfn.XLOOKUP(Table2[[#This Row],[Product_ID]],Table4[Product_ID],Table4[Product_Name],"Not Found")</f>
        <v>Indian Terrain Denim Shirt Wine</v>
      </c>
      <c r="N278" s="2" t="str">
        <f>_xlfn.XLOOKUP(Table2[[#This Row],[Product_ID]],Table4[Product_ID],Table4[Category],"Not Found")</f>
        <v>Men Shirts</v>
      </c>
      <c r="O278" s="2" t="str">
        <f>_xlfn.XLOOKUP(Table2[[#This Row],[Product_ID]],Table4[Product_ID],Table4[Subcategory],"Not Found")</f>
        <v>Denim Shirt</v>
      </c>
      <c r="P278" s="2" t="str">
        <f>_xlfn.XLOOKUP(Table2[[#This Row],[Product_ID]],Table4[Product_ID],Table4[Brand],"Missing Brand")</f>
        <v>Indian Terrain</v>
      </c>
      <c r="Q278" s="2" t="s">
        <v>54</v>
      </c>
      <c r="R278" s="2" t="str">
        <f>_xlfn.XLOOKUP(Table2[[#This Row],[Store_ID]],Table6[Store_ID],Table6[Store Name],"Not Found")</f>
        <v>TrendMart Thoothukudi Flagship</v>
      </c>
      <c r="S278" s="2">
        <f>_xlfn.XLOOKUP(Table2[[#This Row],[Store_ID]],Table6[Store_ID],Table6[Monthly Target],"Missing Target")</f>
        <v>1200000</v>
      </c>
      <c r="T278" s="2" t="str">
        <f>_xlfn.XLOOKUP(Table2[[#This Row],[Store_ID]],Table6[Store_ID],Table6[Region],"Not Found")</f>
        <v>South Zone 1</v>
      </c>
      <c r="U278" s="2" t="s">
        <v>153</v>
      </c>
      <c r="V278" s="2" t="str">
        <f>_xlfn.XLOOKUP(Table2[[#This Row],[Employee_ID]],Table5[Employee_ID],Table5[Employee Name],"Not Found")</f>
        <v>Rani Mishra</v>
      </c>
      <c r="W278" s="2">
        <v>4</v>
      </c>
      <c r="X278" s="2">
        <v>990.92</v>
      </c>
      <c r="Y278" s="2">
        <v>20</v>
      </c>
      <c r="Z278" s="2">
        <v>792.74</v>
      </c>
      <c r="AA278" s="2">
        <v>5</v>
      </c>
      <c r="AB278" s="2">
        <v>158.55000000000001</v>
      </c>
      <c r="AC278" s="2">
        <v>3329.49</v>
      </c>
      <c r="AD278" s="2">
        <v>2884.88</v>
      </c>
      <c r="AE278" s="2">
        <f t="shared" si="8"/>
        <v>286.05999999999966</v>
      </c>
      <c r="AF278" s="2" t="s">
        <v>25</v>
      </c>
      <c r="AG278" s="42">
        <f>IFERROR(Table2[[#This Row],[Profit]]/Table2[[#This Row],[Sales Amount]],0)</f>
        <v>8.5917062372915881E-2</v>
      </c>
      <c r="AH278" s="2" t="str">
        <f>TRIM(Table2[[#This Row],[Payment Modee]])</f>
        <v>UPI</v>
      </c>
      <c r="AI278" s="2" t="s">
        <v>26</v>
      </c>
      <c r="AJ278" s="2" t="s">
        <v>27</v>
      </c>
      <c r="AK278" s="2" t="s">
        <v>1066</v>
      </c>
      <c r="AL278" s="16" t="str">
        <f>IF(HOUR(Table2[[#This Row],[Order Time]])&lt;12,"Morning",IF(HOUR(Table2[[#This Row],[Order Time]])&lt;17,"Afternoon",IF(HOUR(Table2[[#This Row],[Order Time]])&lt;21,"Evening","Night")))</f>
        <v>Evening</v>
      </c>
      <c r="AM278" s="16" t="s">
        <v>29</v>
      </c>
    </row>
    <row r="279" spans="1:39" x14ac:dyDescent="0.25">
      <c r="A279" s="13" t="s">
        <v>1067</v>
      </c>
      <c r="B279" s="4">
        <v>45568</v>
      </c>
      <c r="C279" s="2">
        <f>YEAR(Table2[[#This Row],[Invoice Date]])</f>
        <v>2024</v>
      </c>
      <c r="D279" s="2" t="str">
        <f>TEXT(Table2[[#This Row],[Invoice Date]],"mmm")</f>
        <v>Oct</v>
      </c>
      <c r="E279" s="2" t="str">
        <f>Table2[[#This Row],[Store_ID]]&amp;"-"&amp;Table2[[#This Row],[Year]]&amp;"-"&amp;Table2[[#This Row],[Month]]</f>
        <v>STR099-2024-Oct</v>
      </c>
      <c r="F279" s="2" t="s">
        <v>601</v>
      </c>
      <c r="G279" s="2" t="str">
        <f>_xlfn.XLOOKUP(Table2[[#This Row],[Customer_ID]],Table3[Customer_ID],Table3[Customer Name],"Not Found")</f>
        <v>Muthu Mishra</v>
      </c>
      <c r="H279" s="2" t="str">
        <f>_xlfn.XLOOKUP(Table2[[#This Row],[Customer_ID]],Table3[Customer_ID],Table3[Gender],"Female")</f>
        <v>Male</v>
      </c>
      <c r="I279" s="2" t="str">
        <f>_xlfn.XLOOKUP(Table2[[#This Row],[Customer_ID]],Table3[Customer_ID],Table3[City],"Missing Memebership")</f>
        <v>Nizamabad</v>
      </c>
      <c r="J279" s="2" t="str">
        <f>_xlfn.XLOOKUP(Table2[[#This Row],[Customer_ID]],Table3[Customer_ID],Table3[State],"Karnataka")</f>
        <v>Telangana</v>
      </c>
      <c r="K279" s="2" t="str">
        <f>_xlfn.XLOOKUP(Table2[[#This Row],[Customer_ID]],Table3[Customer_ID],Table3[Membership],"Regular")</f>
        <v>Regular</v>
      </c>
      <c r="L279" s="2" t="s">
        <v>498</v>
      </c>
      <c r="M279" s="2" t="str">
        <f>_xlfn.XLOOKUP(Table2[[#This Row],[Product_ID]],Table4[Product_ID],Table4[Product_Name],"Not Found")</f>
        <v>Killer Jeans Round Neck Green</v>
      </c>
      <c r="N279" s="2" t="str">
        <f>_xlfn.XLOOKUP(Table2[[#This Row],[Product_ID]],Table4[Product_ID],Table4[Category],"Not Found")</f>
        <v>Men T-Shirts</v>
      </c>
      <c r="O279" s="2" t="str">
        <f>_xlfn.XLOOKUP(Table2[[#This Row],[Product_ID]],Table4[Product_ID],Table4[Subcategory],"Not Found")</f>
        <v>Round Neck</v>
      </c>
      <c r="P279" s="2" t="str">
        <f>_xlfn.XLOOKUP(Table2[[#This Row],[Product_ID]],Table4[Product_ID],Table4[Brand],"Missing Brand")</f>
        <v>Killer Jeans</v>
      </c>
      <c r="Q279" s="2" t="s">
        <v>175</v>
      </c>
      <c r="R279" s="2" t="str">
        <f>_xlfn.XLOOKUP(Table2[[#This Row],[Store_ID]],Table6[Store_ID],Table6[Store Name],"Not Found")</f>
        <v>TrendMart Khammam Standard</v>
      </c>
      <c r="S279" s="2">
        <f>_xlfn.XLOOKUP(Table2[[#This Row],[Store_ID]],Table6[Store_ID],Table6[Monthly Target],"Missing Target")</f>
        <v>1500000</v>
      </c>
      <c r="T279" s="2" t="str">
        <f>_xlfn.XLOOKUP(Table2[[#This Row],[Store_ID]],Table6[Store_ID],Table6[Region],"Not Found")</f>
        <v>South Zone 2</v>
      </c>
      <c r="U279" s="2" t="s">
        <v>400</v>
      </c>
      <c r="V279" s="2" t="str">
        <f>_xlfn.XLOOKUP(Table2[[#This Row],[Employee_ID]],Table5[Employee_ID],Table5[Employee Name],"Not Found")</f>
        <v>Anil Reddy</v>
      </c>
      <c r="W279" s="2">
        <v>1</v>
      </c>
      <c r="X279" s="2">
        <v>625.67999999999995</v>
      </c>
      <c r="Y279" s="2">
        <v>10</v>
      </c>
      <c r="Z279" s="2">
        <v>62.57</v>
      </c>
      <c r="AA279" s="2">
        <v>5</v>
      </c>
      <c r="AB279" s="2">
        <v>28.16</v>
      </c>
      <c r="AC279" s="2">
        <v>591.27</v>
      </c>
      <c r="AD279" s="2">
        <v>369</v>
      </c>
      <c r="AE279" s="2">
        <f t="shared" si="8"/>
        <v>194.10999999999999</v>
      </c>
      <c r="AF279" s="2" t="s">
        <v>35</v>
      </c>
      <c r="AG279" s="42">
        <f>IFERROR(Table2[[#This Row],[Profit]]/Table2[[#This Row],[Sales Amount]],0)</f>
        <v>0.32829333468635308</v>
      </c>
      <c r="AH279" s="2" t="str">
        <f>TRIM(Table2[[#This Row],[Payment Modee]])</f>
        <v>Debit Card</v>
      </c>
      <c r="AI279" s="2" t="s">
        <v>26</v>
      </c>
      <c r="AJ279" s="2" t="s">
        <v>27</v>
      </c>
      <c r="AK279" s="2" t="s">
        <v>517</v>
      </c>
      <c r="AL279" s="16" t="str">
        <f>IF(HOUR(Table2[[#This Row],[Order Time]])&lt;12,"Morning",IF(HOUR(Table2[[#This Row],[Order Time]])&lt;17,"Afternoon",IF(HOUR(Table2[[#This Row],[Order Time]])&lt;21,"Evening","Night")))</f>
        <v>Afternoon</v>
      </c>
      <c r="AM279" s="16" t="s">
        <v>29</v>
      </c>
    </row>
    <row r="280" spans="1:39" x14ac:dyDescent="0.25">
      <c r="A280" s="13" t="s">
        <v>1068</v>
      </c>
      <c r="B280" s="4">
        <v>45413</v>
      </c>
      <c r="C280" s="2">
        <f>YEAR(Table2[[#This Row],[Invoice Date]])</f>
        <v>2024</v>
      </c>
      <c r="D280" s="2" t="str">
        <f>TEXT(Table2[[#This Row],[Invoice Date]],"mmm")</f>
        <v>May</v>
      </c>
      <c r="E280" s="2" t="str">
        <f>Table2[[#This Row],[Store_ID]]&amp;"-"&amp;Table2[[#This Row],[Year]]&amp;"-"&amp;Table2[[#This Row],[Month]]</f>
        <v>STR023-2024-May</v>
      </c>
      <c r="F280" s="2" t="s">
        <v>1069</v>
      </c>
      <c r="G280" s="2" t="str">
        <f>_xlfn.XLOOKUP(Table2[[#This Row],[Customer_ID]],Table3[Customer_ID],Table3[Customer Name],"Not Found")</f>
        <v>Thiru Srinivasan</v>
      </c>
      <c r="H280" s="2" t="str">
        <f>_xlfn.XLOOKUP(Table2[[#This Row],[Customer_ID]],Table3[Customer_ID],Table3[Gender],"Female")</f>
        <v>Male</v>
      </c>
      <c r="I280" s="2" t="str">
        <f>_xlfn.XLOOKUP(Table2[[#This Row],[Customer_ID]],Table3[Customer_ID],Table3[City],"Missing Memebership")</f>
        <v>Kozhikode</v>
      </c>
      <c r="J280" s="2" t="str">
        <f>_xlfn.XLOOKUP(Table2[[#This Row],[Customer_ID]],Table3[Customer_ID],Table3[State],"Karnataka")</f>
        <v>Kerala</v>
      </c>
      <c r="K280" s="2" t="str">
        <f>_xlfn.XLOOKUP(Table2[[#This Row],[Customer_ID]],Table3[Customer_ID],Table3[Membership],"Regular")</f>
        <v>Silver</v>
      </c>
      <c r="L280" s="2" t="s">
        <v>1070</v>
      </c>
      <c r="M280" s="2" t="str">
        <f>_xlfn.XLOOKUP(Table2[[#This Row],[Product_ID]],Table4[Product_ID],Table4[Product_Name],"Not Found")</f>
        <v>Sparx Slippers Red</v>
      </c>
      <c r="N280" s="2" t="str">
        <f>_xlfn.XLOOKUP(Table2[[#This Row],[Product_ID]],Table4[Product_ID],Table4[Category],"Not Found")</f>
        <v>Footwear</v>
      </c>
      <c r="O280" s="2" t="str">
        <f>_xlfn.XLOOKUP(Table2[[#This Row],[Product_ID]],Table4[Product_ID],Table4[Subcategory],"Not Found")</f>
        <v>Slippers</v>
      </c>
      <c r="P280" s="2" t="str">
        <f>_xlfn.XLOOKUP(Table2[[#This Row],[Product_ID]],Table4[Product_ID],Table4[Brand],"Missing Brand")</f>
        <v>Sparx</v>
      </c>
      <c r="Q280" s="2" t="s">
        <v>338</v>
      </c>
      <c r="R280" s="2" t="str">
        <f>_xlfn.XLOOKUP(Table2[[#This Row],[Store_ID]],Table6[Store_ID],Table6[Store Name],"Not Found")</f>
        <v>TrendMart Thoothukudi High Street</v>
      </c>
      <c r="S280" s="2">
        <f>_xlfn.XLOOKUP(Table2[[#This Row],[Store_ID]],Table6[Store_ID],Table6[Monthly Target],"Missing Target")</f>
        <v>2000000</v>
      </c>
      <c r="T280" s="2" t="str">
        <f>_xlfn.XLOOKUP(Table2[[#This Row],[Store_ID]],Table6[Store_ID],Table6[Region],"Not Found")</f>
        <v>South Zone 1</v>
      </c>
      <c r="U280" s="2" t="s">
        <v>400</v>
      </c>
      <c r="V280" s="2" t="str">
        <f>_xlfn.XLOOKUP(Table2[[#This Row],[Employee_ID]],Table5[Employee_ID],Table5[Employee Name],"Not Found")</f>
        <v>Anil Reddy</v>
      </c>
      <c r="W280" s="2">
        <v>2</v>
      </c>
      <c r="X280" s="2">
        <v>1820.84</v>
      </c>
      <c r="Y280" s="2">
        <v>30</v>
      </c>
      <c r="Z280" s="2">
        <v>1092.5</v>
      </c>
      <c r="AA280" s="2">
        <v>12</v>
      </c>
      <c r="AB280" s="2">
        <v>305.89999999999998</v>
      </c>
      <c r="AC280" s="2">
        <v>2855.08</v>
      </c>
      <c r="AD280" s="2">
        <v>2290.42</v>
      </c>
      <c r="AE280" s="2">
        <f t="shared" si="8"/>
        <v>258.75999999999988</v>
      </c>
      <c r="AF280" s="2" t="s">
        <v>56</v>
      </c>
      <c r="AG280" s="42">
        <f>IFERROR(Table2[[#This Row],[Profit]]/Table2[[#This Row],[Sales Amount]],0)</f>
        <v>9.0631435896717391E-2</v>
      </c>
      <c r="AH280" s="2" t="str">
        <f>TRIM(Table2[[#This Row],[Payment Modee]])</f>
        <v>Credit Card</v>
      </c>
      <c r="AI280" s="2" t="s">
        <v>26</v>
      </c>
      <c r="AJ280" s="2" t="s">
        <v>27</v>
      </c>
      <c r="AK280" s="2" t="s">
        <v>1071</v>
      </c>
      <c r="AL280" s="16" t="str">
        <f>IF(HOUR(Table2[[#This Row],[Order Time]])&lt;12,"Morning",IF(HOUR(Table2[[#This Row],[Order Time]])&lt;17,"Afternoon",IF(HOUR(Table2[[#This Row],[Order Time]])&lt;21,"Evening","Night")))</f>
        <v>Afternoon</v>
      </c>
      <c r="AM280" s="16" t="s">
        <v>29</v>
      </c>
    </row>
    <row r="281" spans="1:39" x14ac:dyDescent="0.25">
      <c r="A281" s="13" t="s">
        <v>1072</v>
      </c>
      <c r="B281" s="4">
        <v>45443</v>
      </c>
      <c r="C281" s="2">
        <f>YEAR(Table2[[#This Row],[Invoice Date]])</f>
        <v>2024</v>
      </c>
      <c r="D281" s="2" t="str">
        <f>TEXT(Table2[[#This Row],[Invoice Date]],"mmm")</f>
        <v>May</v>
      </c>
      <c r="E281" s="2" t="str">
        <f>Table2[[#This Row],[Store_ID]]&amp;"-"&amp;Table2[[#This Row],[Year]]&amp;"-"&amp;Table2[[#This Row],[Month]]</f>
        <v>STR088-2024-May</v>
      </c>
      <c r="F281" s="2" t="s">
        <v>1073</v>
      </c>
      <c r="G281" s="2" t="str">
        <f>_xlfn.XLOOKUP(Table2[[#This Row],[Customer_ID]],Table3[Customer_ID],Table3[Customer Name],"Not Found")</f>
        <v>Tejaswini Kamath</v>
      </c>
      <c r="H281" s="2" t="str">
        <f>_xlfn.XLOOKUP(Table2[[#This Row],[Customer_ID]],Table3[Customer_ID],Table3[Gender],"Female")</f>
        <v>Female</v>
      </c>
      <c r="I281" s="2" t="str">
        <f>_xlfn.XLOOKUP(Table2[[#This Row],[Customer_ID]],Table3[Customer_ID],Table3[City],"Missing Memebership")</f>
        <v>Thrissur</v>
      </c>
      <c r="J281" s="2" t="str">
        <f>_xlfn.XLOOKUP(Table2[[#This Row],[Customer_ID]],Table3[Customer_ID],Table3[State],"Karnataka")</f>
        <v>Kerala</v>
      </c>
      <c r="K281" s="2" t="str">
        <f>_xlfn.XLOOKUP(Table2[[#This Row],[Customer_ID]],Table3[Customer_ID],Table3[Membership],"Regular")</f>
        <v>Gold</v>
      </c>
      <c r="L281" s="2" t="s">
        <v>128</v>
      </c>
      <c r="M281" s="2" t="str">
        <f>_xlfn.XLOOKUP(Table2[[#This Row],[Product_ID]],Table4[Product_ID],Table4[Product_Name],"Not Found")</f>
        <v>Tanishq A-Line Dress Green</v>
      </c>
      <c r="N281" s="2" t="str">
        <f>_xlfn.XLOOKUP(Table2[[#This Row],[Product_ID]],Table4[Product_ID],Table4[Category],"Not Found")</f>
        <v>Women Dresses</v>
      </c>
      <c r="O281" s="2" t="str">
        <f>_xlfn.XLOOKUP(Table2[[#This Row],[Product_ID]],Table4[Product_ID],Table4[Subcategory],"Not Found")</f>
        <v>A-Line Dress</v>
      </c>
      <c r="P281" s="2" t="str">
        <f>_xlfn.XLOOKUP(Table2[[#This Row],[Product_ID]],Table4[Product_ID],Table4[Brand],"Missing Brand")</f>
        <v>Tanishq</v>
      </c>
      <c r="Q281" s="2" t="s">
        <v>141</v>
      </c>
      <c r="R281" s="2" t="str">
        <f>_xlfn.XLOOKUP(Table2[[#This Row],[Store_ID]],Table6[Store_ID],Table6[Store Name],"Not Found")</f>
        <v>TrendMart Warangal High Street</v>
      </c>
      <c r="S281" s="2">
        <f>_xlfn.XLOOKUP(Table2[[#This Row],[Store_ID]],Table6[Store_ID],Table6[Monthly Target],"Missing Target")</f>
        <v>2000000</v>
      </c>
      <c r="T281" s="2" t="str">
        <f>_xlfn.XLOOKUP(Table2[[#This Row],[Store_ID]],Table6[Store_ID],Table6[Region],"Not Found")</f>
        <v>South Zone 2</v>
      </c>
      <c r="U281" s="2" t="s">
        <v>268</v>
      </c>
      <c r="V281" s="2" t="str">
        <f>_xlfn.XLOOKUP(Table2[[#This Row],[Employee_ID]],Table5[Employee_ID],Table5[Employee Name],"Not Found")</f>
        <v>Ganesh Iyengar</v>
      </c>
      <c r="W281" s="2">
        <v>1</v>
      </c>
      <c r="X281" s="2">
        <v>1285.3599999999999</v>
      </c>
      <c r="Y281" s="2">
        <v>30</v>
      </c>
      <c r="Z281" s="2">
        <v>385.61</v>
      </c>
      <c r="AA281" s="2">
        <v>12</v>
      </c>
      <c r="AB281" s="2">
        <v>107.97</v>
      </c>
      <c r="AC281" s="2">
        <v>1007.72</v>
      </c>
      <c r="AD281" s="2">
        <v>865.48</v>
      </c>
      <c r="AE281" s="2">
        <f t="shared" si="8"/>
        <v>34.27000000000001</v>
      </c>
      <c r="AF281" s="2" t="s">
        <v>56</v>
      </c>
      <c r="AG281" s="42">
        <f>IFERROR(Table2[[#This Row],[Profit]]/Table2[[#This Row],[Sales Amount]],0)</f>
        <v>3.4007462390346535E-2</v>
      </c>
      <c r="AH281" s="2" t="str">
        <f>TRIM(Table2[[#This Row],[Payment Modee]])</f>
        <v>Credit Card</v>
      </c>
      <c r="AI281" s="2" t="s">
        <v>36</v>
      </c>
      <c r="AJ281" s="2" t="s">
        <v>27</v>
      </c>
      <c r="AK281" s="2" t="s">
        <v>427</v>
      </c>
      <c r="AL281" s="16" t="str">
        <f>IF(HOUR(Table2[[#This Row],[Order Time]])&lt;12,"Morning",IF(HOUR(Table2[[#This Row],[Order Time]])&lt;17,"Afternoon",IF(HOUR(Table2[[#This Row],[Order Time]])&lt;21,"Evening","Night")))</f>
        <v>Afternoon</v>
      </c>
      <c r="AM281" s="16" t="s">
        <v>29</v>
      </c>
    </row>
    <row r="282" spans="1:39" x14ac:dyDescent="0.25">
      <c r="A282" s="13" t="s">
        <v>1074</v>
      </c>
      <c r="B282" s="4">
        <v>45391</v>
      </c>
      <c r="C282" s="2">
        <f>YEAR(Table2[[#This Row],[Invoice Date]])</f>
        <v>2024</v>
      </c>
      <c r="D282" s="2" t="str">
        <f>TEXT(Table2[[#This Row],[Invoice Date]],"mmm")</f>
        <v>Apr</v>
      </c>
      <c r="E282" s="2" t="str">
        <f>Table2[[#This Row],[Store_ID]]&amp;"-"&amp;Table2[[#This Row],[Year]]&amp;"-"&amp;Table2[[#This Row],[Month]]</f>
        <v>STR104-2024-Apr</v>
      </c>
      <c r="F282" s="2" t="s">
        <v>1075</v>
      </c>
      <c r="G282" s="2" t="str">
        <f>_xlfn.XLOOKUP(Table2[[#This Row],[Customer_ID]],Table3[Customer_ID],Table3[Customer Name],"Not Found")</f>
        <v>Kiran Chandran</v>
      </c>
      <c r="H282" s="2" t="str">
        <f>_xlfn.XLOOKUP(Table2[[#This Row],[Customer_ID]],Table3[Customer_ID],Table3[Gender],"Female")</f>
        <v>Male</v>
      </c>
      <c r="I282" s="2" t="str">
        <f>_xlfn.XLOOKUP(Table2[[#This Row],[Customer_ID]],Table3[Customer_ID],Table3[City],"Missing Memebership")</f>
        <v>Tirupati</v>
      </c>
      <c r="J282" s="2" t="str">
        <f>_xlfn.XLOOKUP(Table2[[#This Row],[Customer_ID]],Table3[Customer_ID],Table3[State],"Karnataka")</f>
        <v>Andhra Pradesh</v>
      </c>
      <c r="K282" s="2" t="str">
        <f>_xlfn.XLOOKUP(Table2[[#This Row],[Customer_ID]],Table3[Customer_ID],Table3[Membership],"Regular")</f>
        <v>Silver</v>
      </c>
      <c r="L282" s="2" t="s">
        <v>201</v>
      </c>
      <c r="M282" s="2" t="str">
        <f>_xlfn.XLOOKUP(Table2[[#This Row],[Product_ID]],Table4[Product_ID],Table4[Product_Name],"Not Found")</f>
        <v>Titan Sling Bag Green</v>
      </c>
      <c r="N282" s="2" t="str">
        <f>_xlfn.XLOOKUP(Table2[[#This Row],[Product_ID]],Table4[Product_ID],Table4[Category],"Not Found")</f>
        <v>Handbags</v>
      </c>
      <c r="O282" s="2" t="str">
        <f>_xlfn.XLOOKUP(Table2[[#This Row],[Product_ID]],Table4[Product_ID],Table4[Subcategory],"Not Found")</f>
        <v>Sling Bag</v>
      </c>
      <c r="P282" s="2" t="str">
        <f>_xlfn.XLOOKUP(Table2[[#This Row],[Product_ID]],Table4[Product_ID],Table4[Brand],"Missing Brand")</f>
        <v>Titan</v>
      </c>
      <c r="Q282" s="2" t="s">
        <v>399</v>
      </c>
      <c r="R282" s="2" t="str">
        <f>_xlfn.XLOOKUP(Table2[[#This Row],[Store_ID]],Table6[Store_ID],Table6[Store Name],"Not Found")</f>
        <v>TrendMart Kochi High Street</v>
      </c>
      <c r="S282" s="2">
        <f>_xlfn.XLOOKUP(Table2[[#This Row],[Store_ID]],Table6[Store_ID],Table6[Monthly Target],"Missing Target")</f>
        <v>1200000</v>
      </c>
      <c r="T282" s="2" t="str">
        <f>_xlfn.XLOOKUP(Table2[[#This Row],[Store_ID]],Table6[Store_ID],Table6[Region],"Not Found")</f>
        <v>South Zone 1</v>
      </c>
      <c r="U282" s="2" t="s">
        <v>435</v>
      </c>
      <c r="V282" s="2" t="str">
        <f>_xlfn.XLOOKUP(Table2[[#This Row],[Employee_ID]],Table5[Employee_ID],Table5[Employee Name],"Not Found")</f>
        <v>Gopal Prasad</v>
      </c>
      <c r="W282" s="2">
        <v>4</v>
      </c>
      <c r="X282" s="2">
        <v>2157.58</v>
      </c>
      <c r="Y282" s="2">
        <v>15</v>
      </c>
      <c r="Z282" s="2">
        <v>1294.55</v>
      </c>
      <c r="AA282" s="2">
        <v>12</v>
      </c>
      <c r="AB282" s="2">
        <v>880.29</v>
      </c>
      <c r="AC282" s="2">
        <v>8216.06</v>
      </c>
      <c r="AD282" s="2">
        <v>5846.92</v>
      </c>
      <c r="AE282" s="2">
        <f t="shared" si="8"/>
        <v>1488.8499999999995</v>
      </c>
      <c r="AF282" s="2" t="s">
        <v>35</v>
      </c>
      <c r="AG282" s="42">
        <f>IFERROR(Table2[[#This Row],[Profit]]/Table2[[#This Row],[Sales Amount]],0)</f>
        <v>0.18121216252072156</v>
      </c>
      <c r="AH282" s="2" t="str">
        <f>TRIM(Table2[[#This Row],[Payment Modee]])</f>
        <v>Debit Card</v>
      </c>
      <c r="AI282" s="2" t="s">
        <v>26</v>
      </c>
      <c r="AJ282" s="2" t="s">
        <v>27</v>
      </c>
      <c r="AK282" s="2" t="s">
        <v>1076</v>
      </c>
      <c r="AL282" s="16" t="str">
        <f>IF(HOUR(Table2[[#This Row],[Order Time]])&lt;12,"Morning",IF(HOUR(Table2[[#This Row],[Order Time]])&lt;17,"Afternoon",IF(HOUR(Table2[[#This Row],[Order Time]])&lt;21,"Evening","Night")))</f>
        <v>Evening</v>
      </c>
      <c r="AM282" s="16" t="s">
        <v>29</v>
      </c>
    </row>
    <row r="283" spans="1:39" x14ac:dyDescent="0.25">
      <c r="A283" s="13" t="s">
        <v>1077</v>
      </c>
      <c r="B283" s="4">
        <v>45401</v>
      </c>
      <c r="C283" s="2">
        <f>YEAR(Table2[[#This Row],[Invoice Date]])</f>
        <v>2024</v>
      </c>
      <c r="D283" s="2" t="str">
        <f>TEXT(Table2[[#This Row],[Invoice Date]],"mmm")</f>
        <v>Apr</v>
      </c>
      <c r="E283" s="2" t="str">
        <f>Table2[[#This Row],[Store_ID]]&amp;"-"&amp;Table2[[#This Row],[Year]]&amp;"-"&amp;Table2[[#This Row],[Month]]</f>
        <v>STR035-2024-Apr</v>
      </c>
      <c r="F283" s="2" t="s">
        <v>831</v>
      </c>
      <c r="G283" s="2" t="str">
        <f>_xlfn.XLOOKUP(Table2[[#This Row],[Customer_ID]],Table3[Customer_ID],Table3[Customer Name],"Not Found")</f>
        <v>Kavya Rao</v>
      </c>
      <c r="H283" s="2" t="str">
        <f>_xlfn.XLOOKUP(Table2[[#This Row],[Customer_ID]],Table3[Customer_ID],Table3[Gender],"Female")</f>
        <v>Female</v>
      </c>
      <c r="I283" s="2" t="str">
        <f>_xlfn.XLOOKUP(Table2[[#This Row],[Customer_ID]],Table3[Customer_ID],Table3[City],"Missing Memebership")</f>
        <v>Warangal</v>
      </c>
      <c r="J283" s="2" t="str">
        <f>_xlfn.XLOOKUP(Table2[[#This Row],[Customer_ID]],Table3[Customer_ID],Table3[State],"Karnataka")</f>
        <v>Telangana</v>
      </c>
      <c r="K283" s="2" t="str">
        <f>_xlfn.XLOOKUP(Table2[[#This Row],[Customer_ID]],Table3[Customer_ID],Table3[Membership],"Regular")</f>
        <v>Regular</v>
      </c>
      <c r="L283" s="2" t="s">
        <v>1078</v>
      </c>
      <c r="M283" s="2" t="str">
        <f>_xlfn.XLOOKUP(Table2[[#This Row],[Product_ID]],Table4[Product_ID],Table4[Product_Name],"Not Found")</f>
        <v>Levi's Card Holder White</v>
      </c>
      <c r="N283" s="2" t="str">
        <f>_xlfn.XLOOKUP(Table2[[#This Row],[Product_ID]],Table4[Product_ID],Table4[Category],"Not Found")</f>
        <v>Wallets</v>
      </c>
      <c r="O283" s="2" t="str">
        <f>_xlfn.XLOOKUP(Table2[[#This Row],[Product_ID]],Table4[Product_ID],Table4[Subcategory],"Not Found")</f>
        <v>Card Holder</v>
      </c>
      <c r="P283" s="2" t="str">
        <f>_xlfn.XLOOKUP(Table2[[#This Row],[Product_ID]],Table4[Product_ID],Table4[Brand],"Missing Brand")</f>
        <v>Levi's</v>
      </c>
      <c r="Q283" s="2" t="s">
        <v>1079</v>
      </c>
      <c r="R283" s="2" t="str">
        <f>_xlfn.XLOOKUP(Table2[[#This Row],[Store_ID]],Table6[Store_ID],Table6[Store Name],"Not Found")</f>
        <v>TrendMart Vijayawada Mall Kiosk</v>
      </c>
      <c r="S283" s="2">
        <f>_xlfn.XLOOKUP(Table2[[#This Row],[Store_ID]],Table6[Store_ID],Table6[Monthly Target],"Missing Target")</f>
        <v>1200000</v>
      </c>
      <c r="T283" s="2" t="str">
        <f>_xlfn.XLOOKUP(Table2[[#This Row],[Store_ID]],Table6[Store_ID],Table6[Region],"Not Found")</f>
        <v>South Zone 3</v>
      </c>
      <c r="U283" s="2" t="s">
        <v>176</v>
      </c>
      <c r="V283" s="2" t="str">
        <f>_xlfn.XLOOKUP(Table2[[#This Row],[Employee_ID]],Table5[Employee_ID],Table5[Employee Name],"Not Found")</f>
        <v>Malathi Varma</v>
      </c>
      <c r="W283" s="2">
        <v>3</v>
      </c>
      <c r="X283" s="2">
        <v>1070.6600000000001</v>
      </c>
      <c r="Y283" s="2">
        <v>20</v>
      </c>
      <c r="Z283" s="2">
        <v>642.4</v>
      </c>
      <c r="AA283" s="2">
        <v>12</v>
      </c>
      <c r="AB283" s="2">
        <v>308.35000000000002</v>
      </c>
      <c r="AC283" s="2">
        <v>2877.93</v>
      </c>
      <c r="AD283" s="2">
        <v>2446.35</v>
      </c>
      <c r="AE283" s="2">
        <f t="shared" si="8"/>
        <v>123.2299999999999</v>
      </c>
      <c r="AF283" s="2" t="s">
        <v>35</v>
      </c>
      <c r="AG283" s="42">
        <f>IFERROR(Table2[[#This Row],[Profit]]/Table2[[#This Row],[Sales Amount]],0)</f>
        <v>4.2818970579548463E-2</v>
      </c>
      <c r="AH283" s="2" t="str">
        <f>TRIM(Table2[[#This Row],[Payment Modee]])</f>
        <v>Debit Card</v>
      </c>
      <c r="AI283" s="2" t="s">
        <v>36</v>
      </c>
      <c r="AJ283" s="2" t="s">
        <v>27</v>
      </c>
      <c r="AK283" s="2" t="s">
        <v>762</v>
      </c>
      <c r="AL283" s="16" t="str">
        <f>IF(HOUR(Table2[[#This Row],[Order Time]])&lt;12,"Morning",IF(HOUR(Table2[[#This Row],[Order Time]])&lt;17,"Afternoon",IF(HOUR(Table2[[#This Row],[Order Time]])&lt;21,"Evening","Night")))</f>
        <v>Morning</v>
      </c>
      <c r="AM283" s="16" t="s">
        <v>29</v>
      </c>
    </row>
    <row r="284" spans="1:39" x14ac:dyDescent="0.25">
      <c r="A284" s="13" t="s">
        <v>1080</v>
      </c>
      <c r="B284" s="4">
        <v>45445</v>
      </c>
      <c r="C284" s="2">
        <f>YEAR(Table2[[#This Row],[Invoice Date]])</f>
        <v>2024</v>
      </c>
      <c r="D284" s="2" t="str">
        <f>TEXT(Table2[[#This Row],[Invoice Date]],"mmm")</f>
        <v>Jun</v>
      </c>
      <c r="E284" s="2" t="str">
        <f>Table2[[#This Row],[Store_ID]]&amp;"-"&amp;Table2[[#This Row],[Year]]&amp;"-"&amp;Table2[[#This Row],[Month]]</f>
        <v>STR017-2024-Jun</v>
      </c>
      <c r="F284" s="2" t="s">
        <v>1081</v>
      </c>
      <c r="G284" s="2" t="str">
        <f>_xlfn.XLOOKUP(Table2[[#This Row],[Customer_ID]],Table3[Customer_ID],Table3[Customer Name],"Not Found")</f>
        <v>Lakshmi Singh</v>
      </c>
      <c r="H284" s="2" t="str">
        <f>_xlfn.XLOOKUP(Table2[[#This Row],[Customer_ID]],Table3[Customer_ID],Table3[Gender],"Female")</f>
        <v>Female</v>
      </c>
      <c r="I284" s="2" t="str">
        <f>_xlfn.XLOOKUP(Table2[[#This Row],[Customer_ID]],Table3[Customer_ID],Table3[City],"Missing Memebership")</f>
        <v>Alappuzha</v>
      </c>
      <c r="J284" s="2" t="str">
        <f>_xlfn.XLOOKUP(Table2[[#This Row],[Customer_ID]],Table3[Customer_ID],Table3[State],"Karnataka")</f>
        <v>Kerala</v>
      </c>
      <c r="K284" s="2" t="str">
        <f>_xlfn.XLOOKUP(Table2[[#This Row],[Customer_ID]],Table3[Customer_ID],Table3[Membership],"Regular")</f>
        <v>Gold</v>
      </c>
      <c r="L284" s="2" t="s">
        <v>1082</v>
      </c>
      <c r="M284" s="2" t="str">
        <f>_xlfn.XLOOKUP(Table2[[#This Row],[Product_ID]],Table4[Product_ID],Table4[Product_Name],"Not Found")</f>
        <v>Pantaloons Sunglasses Black</v>
      </c>
      <c r="N284" s="2" t="str">
        <f>_xlfn.XLOOKUP(Table2[[#This Row],[Product_ID]],Table4[Product_ID],Table4[Category],"Not Found")</f>
        <v>Accessories</v>
      </c>
      <c r="O284" s="2" t="str">
        <f>_xlfn.XLOOKUP(Table2[[#This Row],[Product_ID]],Table4[Product_ID],Table4[Subcategory],"Not Found")</f>
        <v>Sunglasses</v>
      </c>
      <c r="P284" s="2" t="str">
        <f>_xlfn.XLOOKUP(Table2[[#This Row],[Product_ID]],Table4[Product_ID],Table4[Brand],"Missing Brand")</f>
        <v>Pantaloons</v>
      </c>
      <c r="Q284" s="2" t="s">
        <v>1083</v>
      </c>
      <c r="R284" s="2" t="str">
        <f>_xlfn.XLOOKUP(Table2[[#This Row],[Store_ID]],Table6[Store_ID],Table6[Store Name],"Not Found")</f>
        <v>TrendMart Kurnool Standard</v>
      </c>
      <c r="S284" s="2">
        <f>_xlfn.XLOOKUP(Table2[[#This Row],[Store_ID]],Table6[Store_ID],Table6[Monthly Target],"Missing Target")</f>
        <v>2500000</v>
      </c>
      <c r="T284" s="2" t="str">
        <f>_xlfn.XLOOKUP(Table2[[#This Row],[Store_ID]],Table6[Store_ID],Table6[Region],"Not Found")</f>
        <v>South Zone 3</v>
      </c>
      <c r="U284" s="2" t="s">
        <v>330</v>
      </c>
      <c r="V284" s="2" t="str">
        <f>_xlfn.XLOOKUP(Table2[[#This Row],[Employee_ID]],Table5[Employee_ID],Table5[Employee Name],"Not Found")</f>
        <v>Malini Gowda</v>
      </c>
      <c r="W284" s="2">
        <v>2</v>
      </c>
      <c r="X284" s="2">
        <v>362.29</v>
      </c>
      <c r="Y284" s="2">
        <v>20</v>
      </c>
      <c r="Z284" s="2">
        <v>144.91999999999999</v>
      </c>
      <c r="AA284" s="2">
        <v>5</v>
      </c>
      <c r="AB284" s="2">
        <v>28.98</v>
      </c>
      <c r="AC284" s="2">
        <v>608.64</v>
      </c>
      <c r="AD284" s="2">
        <v>394.1</v>
      </c>
      <c r="AE284" s="2">
        <f t="shared" si="8"/>
        <v>185.55999999999997</v>
      </c>
      <c r="AF284" s="2" t="s">
        <v>56</v>
      </c>
      <c r="AG284" s="42">
        <f>IFERROR(Table2[[#This Row],[Profit]]/Table2[[#This Row],[Sales Amount]],0)</f>
        <v>0.30487644584647733</v>
      </c>
      <c r="AH284" s="2" t="str">
        <f>TRIM(Table2[[#This Row],[Payment Modee]])</f>
        <v>Credit Card</v>
      </c>
      <c r="AI284" s="2" t="s">
        <v>26</v>
      </c>
      <c r="AJ284" s="2" t="s">
        <v>27</v>
      </c>
      <c r="AK284" s="2" t="s">
        <v>1084</v>
      </c>
      <c r="AL284" s="16" t="str">
        <f>IF(HOUR(Table2[[#This Row],[Order Time]])&lt;12,"Morning",IF(HOUR(Table2[[#This Row],[Order Time]])&lt;17,"Afternoon",IF(HOUR(Table2[[#This Row],[Order Time]])&lt;21,"Evening","Night")))</f>
        <v>Afternoon</v>
      </c>
      <c r="AM284" s="16" t="s">
        <v>38</v>
      </c>
    </row>
    <row r="285" spans="1:39" x14ac:dyDescent="0.25">
      <c r="A285" s="13" t="s">
        <v>1085</v>
      </c>
      <c r="B285" s="4">
        <v>45584</v>
      </c>
      <c r="C285" s="2">
        <f>YEAR(Table2[[#This Row],[Invoice Date]])</f>
        <v>2024</v>
      </c>
      <c r="D285" s="2" t="str">
        <f>TEXT(Table2[[#This Row],[Invoice Date]],"mmm")</f>
        <v>Oct</v>
      </c>
      <c r="E285" s="2" t="str">
        <f>Table2[[#This Row],[Store_ID]]&amp;"-"&amp;Table2[[#This Row],[Year]]&amp;"-"&amp;Table2[[#This Row],[Month]]</f>
        <v>STR084-2024-Oct</v>
      </c>
      <c r="F285" s="2" t="s">
        <v>1086</v>
      </c>
      <c r="G285" s="2" t="str">
        <f>_xlfn.XLOOKUP(Table2[[#This Row],[Customer_ID]],Table3[Customer_ID],Table3[Customer Name],"Not Found")</f>
        <v>Gayathri Kumar</v>
      </c>
      <c r="H285" s="2" t="str">
        <f>_xlfn.XLOOKUP(Table2[[#This Row],[Customer_ID]],Table3[Customer_ID],Table3[Gender],"Female")</f>
        <v>Female</v>
      </c>
      <c r="I285" s="2" t="str">
        <f>_xlfn.XLOOKUP(Table2[[#This Row],[Customer_ID]],Table3[Customer_ID],Table3[City],"Missing Memebership")</f>
        <v>Nellore</v>
      </c>
      <c r="J285" s="2" t="str">
        <f>_xlfn.XLOOKUP(Table2[[#This Row],[Customer_ID]],Table3[Customer_ID],Table3[State],"Karnataka")</f>
        <v>Andhra Pradesh</v>
      </c>
      <c r="K285" s="2" t="str">
        <f>_xlfn.XLOOKUP(Table2[[#This Row],[Customer_ID]],Table3[Customer_ID],Table3[Membership],"Regular")</f>
        <v>Platinum</v>
      </c>
      <c r="L285" s="2" t="s">
        <v>719</v>
      </c>
      <c r="M285" s="2" t="str">
        <f>_xlfn.XLOOKUP(Table2[[#This Row],[Product_ID]],Table4[Product_ID],Table4[Product_Name],"Not Found")</f>
        <v>AND Denim Shirt Teal</v>
      </c>
      <c r="N285" s="2" t="str">
        <f>_xlfn.XLOOKUP(Table2[[#This Row],[Product_ID]],Table4[Product_ID],Table4[Category],"Not Found")</f>
        <v>Men Shirts</v>
      </c>
      <c r="O285" s="2" t="str">
        <f>_xlfn.XLOOKUP(Table2[[#This Row],[Product_ID]],Table4[Product_ID],Table4[Subcategory],"Not Found")</f>
        <v>Denim Shirt</v>
      </c>
      <c r="P285" s="2" t="str">
        <f>_xlfn.XLOOKUP(Table2[[#This Row],[Product_ID]],Table4[Product_ID],Table4[Brand],"Missing Brand")</f>
        <v>AND</v>
      </c>
      <c r="Q285" s="2" t="s">
        <v>74</v>
      </c>
      <c r="R285" s="2" t="str">
        <f>_xlfn.XLOOKUP(Table2[[#This Row],[Store_ID]],Table6[Store_ID],Table6[Store Name],"Not Found")</f>
        <v>TrendMart Tirupati High Street</v>
      </c>
      <c r="S285" s="2">
        <f>_xlfn.XLOOKUP(Table2[[#This Row],[Store_ID]],Table6[Store_ID],Table6[Monthly Target],"Missing Target")</f>
        <v>2000000</v>
      </c>
      <c r="T285" s="2" t="str">
        <f>_xlfn.XLOOKUP(Table2[[#This Row],[Store_ID]],Table6[Store_ID],Table6[Region],"Not Found")</f>
        <v>South Zone 3</v>
      </c>
      <c r="U285" s="2" t="s">
        <v>124</v>
      </c>
      <c r="V285" s="2" t="str">
        <f>_xlfn.XLOOKUP(Table2[[#This Row],[Employee_ID]],Table5[Employee_ID],Table5[Employee Name],"Not Found")</f>
        <v>Girish Sundaram</v>
      </c>
      <c r="W285" s="2">
        <v>3</v>
      </c>
      <c r="X285" s="2">
        <v>949.09</v>
      </c>
      <c r="Y285" s="2">
        <v>0</v>
      </c>
      <c r="Z285" s="2">
        <v>0</v>
      </c>
      <c r="AA285" s="2">
        <v>5</v>
      </c>
      <c r="AB285" s="2">
        <v>142.36000000000001</v>
      </c>
      <c r="AC285" s="2">
        <v>2989.63</v>
      </c>
      <c r="AD285" s="2">
        <v>1710.6</v>
      </c>
      <c r="AE285" s="2">
        <f t="shared" si="8"/>
        <v>1136.67</v>
      </c>
      <c r="AF285" s="2" t="s">
        <v>25</v>
      </c>
      <c r="AG285" s="42">
        <f>IFERROR(Table2[[#This Row],[Profit]]/Table2[[#This Row],[Sales Amount]],0)</f>
        <v>0.38020423932058484</v>
      </c>
      <c r="AH285" s="2" t="str">
        <f>TRIM(Table2[[#This Row],[Payment Modee]])</f>
        <v>UPI</v>
      </c>
      <c r="AI285" s="2" t="s">
        <v>36</v>
      </c>
      <c r="AJ285" s="2" t="s">
        <v>27</v>
      </c>
      <c r="AK285" s="2" t="s">
        <v>1087</v>
      </c>
      <c r="AL285" s="16" t="str">
        <f>IF(HOUR(Table2[[#This Row],[Order Time]])&lt;12,"Morning",IF(HOUR(Table2[[#This Row],[Order Time]])&lt;17,"Afternoon",IF(HOUR(Table2[[#This Row],[Order Time]])&lt;21,"Evening","Night")))</f>
        <v>Evening</v>
      </c>
      <c r="AM285" s="16" t="s">
        <v>38</v>
      </c>
    </row>
    <row r="286" spans="1:39" x14ac:dyDescent="0.25">
      <c r="A286" s="13" t="s">
        <v>1088</v>
      </c>
      <c r="B286" s="4">
        <v>45407</v>
      </c>
      <c r="C286" s="2">
        <f>YEAR(Table2[[#This Row],[Invoice Date]])</f>
        <v>2024</v>
      </c>
      <c r="D286" s="2" t="str">
        <f>TEXT(Table2[[#This Row],[Invoice Date]],"mmm")</f>
        <v>Apr</v>
      </c>
      <c r="E286" s="2" t="str">
        <f>Table2[[#This Row],[Store_ID]]&amp;"-"&amp;Table2[[#This Row],[Year]]&amp;"-"&amp;Table2[[#This Row],[Month]]</f>
        <v>STR041-2024-Apr</v>
      </c>
      <c r="F286" s="2" t="s">
        <v>1089</v>
      </c>
      <c r="G286" s="2" t="str">
        <f>_xlfn.XLOOKUP(Table2[[#This Row],[Customer_ID]],Table3[Customer_ID],Table3[Customer Name],"Not Found")</f>
        <v>Chandrika Gopalakrishnan</v>
      </c>
      <c r="H286" s="2" t="str">
        <f>_xlfn.XLOOKUP(Table2[[#This Row],[Customer_ID]],Table3[Customer_ID],Table3[Gender],"Female")</f>
        <v>Female</v>
      </c>
      <c r="I286" s="2" t="str">
        <f>_xlfn.XLOOKUP(Table2[[#This Row],[Customer_ID]],Table3[Customer_ID],Table3[City],"Missing Memebership")</f>
        <v>Guntur</v>
      </c>
      <c r="J286" s="2" t="str">
        <f>_xlfn.XLOOKUP(Table2[[#This Row],[Customer_ID]],Table3[Customer_ID],Table3[State],"Karnataka")</f>
        <v>Andhra Pradesh</v>
      </c>
      <c r="K286" s="2" t="str">
        <f>_xlfn.XLOOKUP(Table2[[#This Row],[Customer_ID]],Table3[Customer_ID],Table3[Membership],"Regular")</f>
        <v>Silver</v>
      </c>
      <c r="L286" s="2" t="s">
        <v>1090</v>
      </c>
      <c r="M286" s="2" t="str">
        <f>_xlfn.XLOOKUP(Table2[[#This Row],[Product_ID]],Table4[Product_ID],Table4[Product_Name],"Not Found")</f>
        <v>Van Heusen Jeggings Charcoal</v>
      </c>
      <c r="N286" s="2" t="str">
        <f>_xlfn.XLOOKUP(Table2[[#This Row],[Product_ID]],Table4[Product_ID],Table4[Category],"Not Found")</f>
        <v>Women Jeans</v>
      </c>
      <c r="O286" s="2" t="str">
        <f>_xlfn.XLOOKUP(Table2[[#This Row],[Product_ID]],Table4[Product_ID],Table4[Subcategory],"Not Found")</f>
        <v>Jeggings</v>
      </c>
      <c r="P286" s="2" t="str">
        <f>_xlfn.XLOOKUP(Table2[[#This Row],[Product_ID]],Table4[Product_ID],Table4[Brand],"Missing Brand")</f>
        <v>Van Heusen</v>
      </c>
      <c r="Q286" s="2" t="s">
        <v>493</v>
      </c>
      <c r="R286" s="2" t="str">
        <f>_xlfn.XLOOKUP(Table2[[#This Row],[Store_ID]],Table6[Store_ID],Table6[Store Name],"Not Found")</f>
        <v>TrendMart Thiruvananthapuram Standard</v>
      </c>
      <c r="S286" s="2">
        <f>_xlfn.XLOOKUP(Table2[[#This Row],[Store_ID]],Table6[Store_ID],Table6[Monthly Target],"Missing Target")</f>
        <v>2500000</v>
      </c>
      <c r="T286" s="2" t="str">
        <f>_xlfn.XLOOKUP(Table2[[#This Row],[Store_ID]],Table6[Store_ID],Table6[Region],"Not Found")</f>
        <v>South Zone 1</v>
      </c>
      <c r="U286" s="2" t="s">
        <v>34</v>
      </c>
      <c r="V286" s="2" t="str">
        <f>_xlfn.XLOOKUP(Table2[[#This Row],[Employee_ID]],Table5[Employee_ID],Table5[Employee Name],"Not Found")</f>
        <v>Deepthi Iyengar</v>
      </c>
      <c r="W286" s="2">
        <v>2</v>
      </c>
      <c r="X286" s="2">
        <v>1040.33</v>
      </c>
      <c r="Y286" s="2">
        <v>0</v>
      </c>
      <c r="Z286" s="2">
        <v>0</v>
      </c>
      <c r="AA286" s="2">
        <v>12</v>
      </c>
      <c r="AB286" s="2">
        <v>249.68</v>
      </c>
      <c r="AC286" s="2">
        <v>2330.34</v>
      </c>
      <c r="AD286" s="2">
        <v>1657.04</v>
      </c>
      <c r="AE286" s="2">
        <f t="shared" si="8"/>
        <v>423.62000000000018</v>
      </c>
      <c r="AF286" s="2" t="s">
        <v>56</v>
      </c>
      <c r="AG286" s="42">
        <f>IFERROR(Table2[[#This Row],[Profit]]/Table2[[#This Row],[Sales Amount]],0)</f>
        <v>0.18178463228541764</v>
      </c>
      <c r="AH286" s="2" t="str">
        <f>TRIM(Table2[[#This Row],[Payment Modee]])</f>
        <v>Credit Card</v>
      </c>
      <c r="AI286" s="2" t="s">
        <v>26</v>
      </c>
      <c r="AJ286" s="2" t="s">
        <v>27</v>
      </c>
      <c r="AK286" s="2" t="s">
        <v>387</v>
      </c>
      <c r="AL286" s="16" t="str">
        <f>IF(HOUR(Table2[[#This Row],[Order Time]])&lt;12,"Morning",IF(HOUR(Table2[[#This Row],[Order Time]])&lt;17,"Afternoon",IF(HOUR(Table2[[#This Row],[Order Time]])&lt;21,"Evening","Night")))</f>
        <v>Night</v>
      </c>
      <c r="AM286" s="16" t="s">
        <v>29</v>
      </c>
    </row>
    <row r="287" spans="1:39" x14ac:dyDescent="0.25">
      <c r="A287" s="13" t="s">
        <v>1091</v>
      </c>
      <c r="B287" s="4">
        <v>45386</v>
      </c>
      <c r="C287" s="2">
        <f>YEAR(Table2[[#This Row],[Invoice Date]])</f>
        <v>2024</v>
      </c>
      <c r="D287" s="2" t="str">
        <f>TEXT(Table2[[#This Row],[Invoice Date]],"mmm")</f>
        <v>Apr</v>
      </c>
      <c r="E287" s="2" t="str">
        <f>Table2[[#This Row],[Store_ID]]&amp;"-"&amp;Table2[[#This Row],[Year]]&amp;"-"&amp;Table2[[#This Row],[Month]]</f>
        <v>STR107-2024-Apr</v>
      </c>
      <c r="F287" s="2" t="s">
        <v>1092</v>
      </c>
      <c r="G287" s="2" t="str">
        <f>_xlfn.XLOOKUP(Table2[[#This Row],[Customer_ID]],Table3[Customer_ID],Table3[Customer Name],"Not Found")</f>
        <v>Baskar Balasubramaniam</v>
      </c>
      <c r="H287" s="2" t="str">
        <f>_xlfn.XLOOKUP(Table2[[#This Row],[Customer_ID]],Table3[Customer_ID],Table3[Gender],"Female")</f>
        <v>Male</v>
      </c>
      <c r="I287" s="2" t="str">
        <f>_xlfn.XLOOKUP(Table2[[#This Row],[Customer_ID]],Table3[Customer_ID],Table3[City],"Missing Memebership")</f>
        <v>Karimnagar</v>
      </c>
      <c r="J287" s="2" t="str">
        <f>_xlfn.XLOOKUP(Table2[[#This Row],[Customer_ID]],Table3[Customer_ID],Table3[State],"Karnataka")</f>
        <v>Telangana</v>
      </c>
      <c r="K287" s="2" t="str">
        <f>_xlfn.XLOOKUP(Table2[[#This Row],[Customer_ID]],Table3[Customer_ID],Table3[Membership],"Regular")</f>
        <v>Silver</v>
      </c>
      <c r="L287" s="2" t="s">
        <v>1093</v>
      </c>
      <c r="M287" s="2" t="str">
        <f>_xlfn.XLOOKUP(Table2[[#This Row],[Product_ID]],Table4[Product_ID],Table4[Product_Name],"Not Found")</f>
        <v>Kalyan Silks Slippers Sky Blue</v>
      </c>
      <c r="N287" s="2" t="str">
        <f>_xlfn.XLOOKUP(Table2[[#This Row],[Product_ID]],Table4[Product_ID],Table4[Category],"Not Found")</f>
        <v>Footwear</v>
      </c>
      <c r="O287" s="2" t="str">
        <f>_xlfn.XLOOKUP(Table2[[#This Row],[Product_ID]],Table4[Product_ID],Table4[Subcategory],"Not Found")</f>
        <v>Slippers</v>
      </c>
      <c r="P287" s="2" t="str">
        <f>_xlfn.XLOOKUP(Table2[[#This Row],[Product_ID]],Table4[Product_ID],Table4[Brand],"Missing Brand")</f>
        <v>Kalyan Silks</v>
      </c>
      <c r="Q287" s="2" t="s">
        <v>914</v>
      </c>
      <c r="R287" s="2" t="str">
        <f>_xlfn.XLOOKUP(Table2[[#This Row],[Store_ID]],Table6[Store_ID],Table6[Store Name],"Not Found")</f>
        <v>TrendMart Kochi High Street</v>
      </c>
      <c r="S287" s="2">
        <f>_xlfn.XLOOKUP(Table2[[#This Row],[Store_ID]],Table6[Store_ID],Table6[Monthly Target],"Missing Target")</f>
        <v>1500000</v>
      </c>
      <c r="T287" s="2" t="str">
        <f>_xlfn.XLOOKUP(Table2[[#This Row],[Store_ID]],Table6[Store_ID],Table6[Region],"Not Found")</f>
        <v>South Zone 1</v>
      </c>
      <c r="U287" s="2" t="s">
        <v>55</v>
      </c>
      <c r="V287" s="2" t="str">
        <f>_xlfn.XLOOKUP(Table2[[#This Row],[Employee_ID]],Table5[Employee_ID],Table5[Employee Name],"Not Found")</f>
        <v>Padma Gounder</v>
      </c>
      <c r="W287" s="2">
        <v>1</v>
      </c>
      <c r="X287" s="2">
        <v>3293.34</v>
      </c>
      <c r="Y287" s="2">
        <v>15</v>
      </c>
      <c r="Z287" s="2">
        <v>494</v>
      </c>
      <c r="AA287" s="2">
        <v>12</v>
      </c>
      <c r="AB287" s="2">
        <v>335.92</v>
      </c>
      <c r="AC287" s="2">
        <v>3135.26</v>
      </c>
      <c r="AD287" s="2">
        <v>2237.8200000000002</v>
      </c>
      <c r="AE287" s="2">
        <f t="shared" si="8"/>
        <v>561.52</v>
      </c>
      <c r="AF287" s="2" t="s">
        <v>35</v>
      </c>
      <c r="AG287" s="42">
        <f>IFERROR(Table2[[#This Row],[Profit]]/Table2[[#This Row],[Sales Amount]],0)</f>
        <v>0.17909838418504365</v>
      </c>
      <c r="AH287" s="2" t="str">
        <f>TRIM(Table2[[#This Row],[Payment Modee]])</f>
        <v>Debit Card</v>
      </c>
      <c r="AI287" s="2" t="s">
        <v>26</v>
      </c>
      <c r="AJ287" s="2" t="s">
        <v>27</v>
      </c>
      <c r="AK287" s="2" t="s">
        <v>1094</v>
      </c>
      <c r="AL287" s="16" t="str">
        <f>IF(HOUR(Table2[[#This Row],[Order Time]])&lt;12,"Morning",IF(HOUR(Table2[[#This Row],[Order Time]])&lt;17,"Afternoon",IF(HOUR(Table2[[#This Row],[Order Time]])&lt;21,"Evening","Night")))</f>
        <v>Afternoon</v>
      </c>
      <c r="AM287" s="16" t="s">
        <v>29</v>
      </c>
    </row>
    <row r="288" spans="1:39" x14ac:dyDescent="0.25">
      <c r="A288" s="13" t="s">
        <v>1095</v>
      </c>
      <c r="B288" s="4">
        <v>45412</v>
      </c>
      <c r="C288" s="2">
        <f>YEAR(Table2[[#This Row],[Invoice Date]])</f>
        <v>2024</v>
      </c>
      <c r="D288" s="2" t="str">
        <f>TEXT(Table2[[#This Row],[Invoice Date]],"mmm")</f>
        <v>Apr</v>
      </c>
      <c r="E288" s="2" t="str">
        <f>Table2[[#This Row],[Store_ID]]&amp;"-"&amp;Table2[[#This Row],[Year]]&amp;"-"&amp;Table2[[#This Row],[Month]]</f>
        <v>STR041-2024-Apr</v>
      </c>
      <c r="F288" s="2" t="s">
        <v>1096</v>
      </c>
      <c r="G288" s="2" t="str">
        <f>_xlfn.XLOOKUP(Table2[[#This Row],[Customer_ID]],Table3[Customer_ID],Table3[Customer Name],"Not Found")</f>
        <v>Anand Natarajan</v>
      </c>
      <c r="H288" s="2" t="str">
        <f>_xlfn.XLOOKUP(Table2[[#This Row],[Customer_ID]],Table3[Customer_ID],Table3[Gender],"Female")</f>
        <v>Male</v>
      </c>
      <c r="I288" s="2" t="str">
        <f>_xlfn.XLOOKUP(Table2[[#This Row],[Customer_ID]],Table3[Customer_ID],Table3[City],"Missing Memebership")</f>
        <v>Vijayawada</v>
      </c>
      <c r="J288" s="2" t="str">
        <f>_xlfn.XLOOKUP(Table2[[#This Row],[Customer_ID]],Table3[Customer_ID],Table3[State],"Karnataka")</f>
        <v>Andhra Pradesh</v>
      </c>
      <c r="K288" s="2" t="str">
        <f>_xlfn.XLOOKUP(Table2[[#This Row],[Customer_ID]],Table3[Customer_ID],Table3[Membership],"Regular")</f>
        <v>Silver</v>
      </c>
      <c r="L288" s="2" t="s">
        <v>1097</v>
      </c>
      <c r="M288" s="2" t="str">
        <f>_xlfn.XLOOKUP(Table2[[#This Row],[Product_ID]],Table4[Product_ID],Table4[Product_Name],"Not Found")</f>
        <v>Pepe Jeans Scarf Cream</v>
      </c>
      <c r="N288" s="2" t="str">
        <f>_xlfn.XLOOKUP(Table2[[#This Row],[Product_ID]],Table4[Product_ID],Table4[Category],"Not Found")</f>
        <v>Accessories</v>
      </c>
      <c r="O288" s="2" t="str">
        <f>_xlfn.XLOOKUP(Table2[[#This Row],[Product_ID]],Table4[Product_ID],Table4[Subcategory],"Not Found")</f>
        <v>Scarf</v>
      </c>
      <c r="P288" s="2" t="str">
        <f>_xlfn.XLOOKUP(Table2[[#This Row],[Product_ID]],Table4[Product_ID],Table4[Brand],"Missing Brand")</f>
        <v>Pepe Jeans</v>
      </c>
      <c r="Q288" s="2" t="s">
        <v>493</v>
      </c>
      <c r="R288" s="2" t="str">
        <f>_xlfn.XLOOKUP(Table2[[#This Row],[Store_ID]],Table6[Store_ID],Table6[Store Name],"Not Found")</f>
        <v>TrendMart Thiruvananthapuram Standard</v>
      </c>
      <c r="S288" s="2">
        <f>_xlfn.XLOOKUP(Table2[[#This Row],[Store_ID]],Table6[Store_ID],Table6[Monthly Target],"Missing Target")</f>
        <v>2500000</v>
      </c>
      <c r="T288" s="2" t="str">
        <f>_xlfn.XLOOKUP(Table2[[#This Row],[Store_ID]],Table6[Store_ID],Table6[Region],"Not Found")</f>
        <v>South Zone 1</v>
      </c>
      <c r="U288" s="2" t="s">
        <v>159</v>
      </c>
      <c r="V288" s="2" t="str">
        <f>_xlfn.XLOOKUP(Table2[[#This Row],[Employee_ID]],Table5[Employee_ID],Table5[Employee Name],"Not Found")</f>
        <v>Venkat Sharma</v>
      </c>
      <c r="W288" s="2">
        <v>1</v>
      </c>
      <c r="X288" s="2">
        <v>764.37</v>
      </c>
      <c r="Y288" s="2">
        <v>15</v>
      </c>
      <c r="Z288" s="2">
        <v>114.66</v>
      </c>
      <c r="AA288" s="2">
        <v>5</v>
      </c>
      <c r="AB288" s="2">
        <v>32.49</v>
      </c>
      <c r="AC288" s="2">
        <v>682.2</v>
      </c>
      <c r="AD288" s="2">
        <v>414.5</v>
      </c>
      <c r="AE288" s="2">
        <f t="shared" si="8"/>
        <v>235.21000000000004</v>
      </c>
      <c r="AF288" s="2" t="s">
        <v>119</v>
      </c>
      <c r="AG288" s="42">
        <f>IFERROR(Table2[[#This Row],[Profit]]/Table2[[#This Row],[Sales Amount]],0)</f>
        <v>0.34478158897683969</v>
      </c>
      <c r="AH288" s="2" t="str">
        <f>TRIM(Table2[[#This Row],[Payment Modee]])</f>
        <v>Net Banking</v>
      </c>
      <c r="AI288" s="2" t="s">
        <v>36</v>
      </c>
      <c r="AJ288" s="2" t="s">
        <v>27</v>
      </c>
      <c r="AK288" s="2" t="s">
        <v>1098</v>
      </c>
      <c r="AL288" s="16" t="str">
        <f>IF(HOUR(Table2[[#This Row],[Order Time]])&lt;12,"Morning",IF(HOUR(Table2[[#This Row],[Order Time]])&lt;17,"Afternoon",IF(HOUR(Table2[[#This Row],[Order Time]])&lt;21,"Evening","Night")))</f>
        <v>Night</v>
      </c>
      <c r="AM288" s="16" t="s">
        <v>29</v>
      </c>
    </row>
    <row r="289" spans="1:39" x14ac:dyDescent="0.25">
      <c r="A289" s="13" t="s">
        <v>1099</v>
      </c>
      <c r="B289" s="4">
        <v>45714</v>
      </c>
      <c r="C289" s="2">
        <f>YEAR(Table2[[#This Row],[Invoice Date]])</f>
        <v>2025</v>
      </c>
      <c r="D289" s="2" t="str">
        <f>TEXT(Table2[[#This Row],[Invoice Date]],"mmm")</f>
        <v>Feb</v>
      </c>
      <c r="E289" s="2" t="str">
        <f>Table2[[#This Row],[Store_ID]]&amp;"-"&amp;Table2[[#This Row],[Year]]&amp;"-"&amp;Table2[[#This Row],[Month]]</f>
        <v>STR071-2025-Feb</v>
      </c>
      <c r="F289" s="2" t="s">
        <v>1100</v>
      </c>
      <c r="G289" s="2" t="str">
        <f>_xlfn.XLOOKUP(Table2[[#This Row],[Customer_ID]],Table3[Customer_ID],Table3[Customer Name],"Not Found")</f>
        <v>Suresh Rao</v>
      </c>
      <c r="H289" s="2" t="str">
        <f>_xlfn.XLOOKUP(Table2[[#This Row],[Customer_ID]],Table3[Customer_ID],Table3[Gender],"Female")</f>
        <v>Male</v>
      </c>
      <c r="I289" s="2" t="str">
        <f>_xlfn.XLOOKUP(Table2[[#This Row],[Customer_ID]],Table3[Customer_ID],Table3[City],"Missing Memebership")</f>
        <v>Vellore</v>
      </c>
      <c r="J289" s="2" t="str">
        <f>_xlfn.XLOOKUP(Table2[[#This Row],[Customer_ID]],Table3[Customer_ID],Table3[State],"Karnataka")</f>
        <v>Tamil Nadu</v>
      </c>
      <c r="K289" s="2" t="str">
        <f>_xlfn.XLOOKUP(Table2[[#This Row],[Customer_ID]],Table3[Customer_ID],Table3[Membership],"Regular")</f>
        <v>Silver</v>
      </c>
      <c r="L289" s="2" t="s">
        <v>519</v>
      </c>
      <c r="M289" s="2" t="str">
        <f>_xlfn.XLOOKUP(Table2[[#This Row],[Product_ID]],Table4[Product_ID],Table4[Product_Name],"Not Found")</f>
        <v>Reebok Graphic Tee Cream</v>
      </c>
      <c r="N289" s="2" t="str">
        <f>_xlfn.XLOOKUP(Table2[[#This Row],[Product_ID]],Table4[Product_ID],Table4[Category],"Not Found")</f>
        <v>Men T-Shirts</v>
      </c>
      <c r="O289" s="2" t="str">
        <f>_xlfn.XLOOKUP(Table2[[#This Row],[Product_ID]],Table4[Product_ID],Table4[Subcategory],"Not Found")</f>
        <v>Graphic Tee</v>
      </c>
      <c r="P289" s="2" t="str">
        <f>_xlfn.XLOOKUP(Table2[[#This Row],[Product_ID]],Table4[Product_ID],Table4[Brand],"Missing Brand")</f>
        <v>Reebok</v>
      </c>
      <c r="Q289" s="2" t="s">
        <v>288</v>
      </c>
      <c r="R289" s="2" t="str">
        <f>_xlfn.XLOOKUP(Table2[[#This Row],[Store_ID]],Table6[Store_ID],Table6[Store Name],"Not Found")</f>
        <v>TrendMart Kannur Standard</v>
      </c>
      <c r="S289" s="2">
        <f>_xlfn.XLOOKUP(Table2[[#This Row],[Store_ID]],Table6[Store_ID],Table6[Monthly Target],"Missing Target")</f>
        <v>2000000</v>
      </c>
      <c r="T289" s="2" t="str">
        <f>_xlfn.XLOOKUP(Table2[[#This Row],[Store_ID]],Table6[Store_ID],Table6[Region],"Not Found")</f>
        <v>South Zone 1</v>
      </c>
      <c r="U289" s="2" t="s">
        <v>62</v>
      </c>
      <c r="V289" s="2" t="str">
        <f>_xlfn.XLOOKUP(Table2[[#This Row],[Employee_ID]],Table5[Employee_ID],Table5[Employee Name],"Not Found")</f>
        <v>Rahul Krishnan</v>
      </c>
      <c r="W289" s="2">
        <v>5</v>
      </c>
      <c r="X289" s="2">
        <v>643.61</v>
      </c>
      <c r="Y289" s="2">
        <v>5</v>
      </c>
      <c r="Z289" s="2">
        <v>160.9</v>
      </c>
      <c r="AA289" s="2">
        <v>5</v>
      </c>
      <c r="AB289" s="2">
        <v>152.86000000000001</v>
      </c>
      <c r="AC289" s="2">
        <v>3210.01</v>
      </c>
      <c r="AD289" s="2">
        <v>2089.6</v>
      </c>
      <c r="AE289" s="2">
        <f t="shared" si="8"/>
        <v>967.5500000000003</v>
      </c>
      <c r="AF289" s="2" t="s">
        <v>25</v>
      </c>
      <c r="AG289" s="42">
        <f>IFERROR(Table2[[#This Row],[Profit]]/Table2[[#This Row],[Sales Amount]],0)</f>
        <v>0.30141650649063406</v>
      </c>
      <c r="AH289" s="2" t="str">
        <f>TRIM(Table2[[#This Row],[Payment Modee]])</f>
        <v>UPI</v>
      </c>
      <c r="AI289" s="2" t="s">
        <v>36</v>
      </c>
      <c r="AJ289" s="2" t="s">
        <v>27</v>
      </c>
      <c r="AK289" s="2" t="s">
        <v>1101</v>
      </c>
      <c r="AL289" s="16" t="str">
        <f>IF(HOUR(Table2[[#This Row],[Order Time]])&lt;12,"Morning",IF(HOUR(Table2[[#This Row],[Order Time]])&lt;17,"Afternoon",IF(HOUR(Table2[[#This Row],[Order Time]])&lt;21,"Evening","Night")))</f>
        <v>Evening</v>
      </c>
      <c r="AM289" s="16" t="s">
        <v>29</v>
      </c>
    </row>
    <row r="290" spans="1:39" x14ac:dyDescent="0.25">
      <c r="A290" s="13" t="s">
        <v>1102</v>
      </c>
      <c r="B290" s="4">
        <v>45527</v>
      </c>
      <c r="C290" s="2">
        <f>YEAR(Table2[[#This Row],[Invoice Date]])</f>
        <v>2024</v>
      </c>
      <c r="D290" s="2" t="str">
        <f>TEXT(Table2[[#This Row],[Invoice Date]],"mmm")</f>
        <v>Aug</v>
      </c>
      <c r="E290" s="2" t="str">
        <f>Table2[[#This Row],[Store_ID]]&amp;"-"&amp;Table2[[#This Row],[Year]]&amp;"-"&amp;Table2[[#This Row],[Month]]</f>
        <v>STR046-2024-Aug</v>
      </c>
      <c r="F290" s="2" t="s">
        <v>1103</v>
      </c>
      <c r="G290" s="2" t="str">
        <f>_xlfn.XLOOKUP(Table2[[#This Row],[Customer_ID]],Table3[Customer_ID],Table3[Customer Name],"Not Found")</f>
        <v>Easwaran Natarajan</v>
      </c>
      <c r="H290" s="2" t="str">
        <f>_xlfn.XLOOKUP(Table2[[#This Row],[Customer_ID]],Table3[Customer_ID],Table3[Gender],"Female")</f>
        <v>Male</v>
      </c>
      <c r="I290" s="2" t="str">
        <f>_xlfn.XLOOKUP(Table2[[#This Row],[Customer_ID]],Table3[Customer_ID],Table3[City],"Missing Memebership")</f>
        <v>Karimnagar</v>
      </c>
      <c r="J290" s="2" t="str">
        <f>_xlfn.XLOOKUP(Table2[[#This Row],[Customer_ID]],Table3[Customer_ID],Table3[State],"Karnataka")</f>
        <v>Telangana</v>
      </c>
      <c r="K290" s="2" t="str">
        <f>_xlfn.XLOOKUP(Table2[[#This Row],[Customer_ID]],Table3[Customer_ID],Table3[Membership],"Regular")</f>
        <v>Gold</v>
      </c>
      <c r="L290" s="2" t="s">
        <v>637</v>
      </c>
      <c r="M290" s="2" t="str">
        <f>_xlfn.XLOOKUP(Table2[[#This Row],[Product_ID]],Table4[Product_ID],Table4[Product_Name],"Not Found")</f>
        <v>Kalyan Silks Shirt Dress Maroon</v>
      </c>
      <c r="N290" s="2" t="str">
        <f>_xlfn.XLOOKUP(Table2[[#This Row],[Product_ID]],Table4[Product_ID],Table4[Category],"Not Found")</f>
        <v>Women Dresses</v>
      </c>
      <c r="O290" s="2" t="str">
        <f>_xlfn.XLOOKUP(Table2[[#This Row],[Product_ID]],Table4[Product_ID],Table4[Subcategory],"Not Found")</f>
        <v>Shirt Dress</v>
      </c>
      <c r="P290" s="2" t="str">
        <f>_xlfn.XLOOKUP(Table2[[#This Row],[Product_ID]],Table4[Product_ID],Table4[Brand],"Missing Brand")</f>
        <v>Kalyan Silks</v>
      </c>
      <c r="Q290" s="2" t="s">
        <v>553</v>
      </c>
      <c r="R290" s="2" t="str">
        <f>_xlfn.XLOOKUP(Table2[[#This Row],[Store_ID]],Table6[Store_ID],Table6[Store Name],"Not Found")</f>
        <v>TrendMart Hyderabad High Street</v>
      </c>
      <c r="S290" s="2">
        <f>_xlfn.XLOOKUP(Table2[[#This Row],[Store_ID]],Table6[Store_ID],Table6[Monthly Target],"Missing Target")</f>
        <v>800000</v>
      </c>
      <c r="T290" s="2" t="str">
        <f>_xlfn.XLOOKUP(Table2[[#This Row],[Store_ID]],Table6[Store_ID],Table6[Region],"Not Found")</f>
        <v>South Zone 2</v>
      </c>
      <c r="U290" s="2" t="s">
        <v>68</v>
      </c>
      <c r="V290" s="2" t="str">
        <f>_xlfn.XLOOKUP(Table2[[#This Row],[Employee_ID]],Table5[Employee_ID],Table5[Employee Name],"Not Found")</f>
        <v>Praveen Gupta</v>
      </c>
      <c r="W290" s="2">
        <v>2</v>
      </c>
      <c r="X290" s="2">
        <v>1213.93</v>
      </c>
      <c r="Y290" s="2">
        <v>10</v>
      </c>
      <c r="Z290" s="2">
        <v>242.79</v>
      </c>
      <c r="AA290" s="2">
        <v>12</v>
      </c>
      <c r="AB290" s="2">
        <v>262.20999999999998</v>
      </c>
      <c r="AC290" s="2">
        <v>2447.2800000000002</v>
      </c>
      <c r="AD290" s="2">
        <v>1683.7</v>
      </c>
      <c r="AE290" s="2">
        <f t="shared" si="8"/>
        <v>501.37000000000018</v>
      </c>
      <c r="AF290" s="2" t="s">
        <v>69</v>
      </c>
      <c r="AG290" s="42">
        <f>IFERROR(Table2[[#This Row],[Profit]]/Table2[[#This Row],[Sales Amount]],0)</f>
        <v>0.20486826190709692</v>
      </c>
      <c r="AH290" s="2" t="str">
        <f>TRIM(Table2[[#This Row],[Payment Modee]])</f>
        <v>Cash</v>
      </c>
      <c r="AI290" s="2" t="s">
        <v>26</v>
      </c>
      <c r="AJ290" s="2" t="s">
        <v>27</v>
      </c>
      <c r="AK290" s="2" t="s">
        <v>1104</v>
      </c>
      <c r="AL290" s="16" t="str">
        <f>IF(HOUR(Table2[[#This Row],[Order Time]])&lt;12,"Morning",IF(HOUR(Table2[[#This Row],[Order Time]])&lt;17,"Afternoon",IF(HOUR(Table2[[#This Row],[Order Time]])&lt;21,"Evening","Night")))</f>
        <v>Afternoon</v>
      </c>
      <c r="AM290" s="16" t="s">
        <v>29</v>
      </c>
    </row>
    <row r="291" spans="1:39" x14ac:dyDescent="0.25">
      <c r="A291" s="13" t="s">
        <v>1105</v>
      </c>
      <c r="B291" s="4">
        <v>45716</v>
      </c>
      <c r="C291" s="2">
        <f>YEAR(Table2[[#This Row],[Invoice Date]])</f>
        <v>2025</v>
      </c>
      <c r="D291" s="2" t="str">
        <f>TEXT(Table2[[#This Row],[Invoice Date]],"mmm")</f>
        <v>Feb</v>
      </c>
      <c r="E291" s="2" t="str">
        <f>Table2[[#This Row],[Store_ID]]&amp;"-"&amp;Table2[[#This Row],[Year]]&amp;"-"&amp;Table2[[#This Row],[Month]]</f>
        <v>STR043-2025-Feb</v>
      </c>
      <c r="F291" s="2" t="s">
        <v>1106</v>
      </c>
      <c r="G291" s="2" t="str">
        <f>_xlfn.XLOOKUP(Table2[[#This Row],[Customer_ID]],Table3[Customer_ID],Table3[Customer Name],"Not Found")</f>
        <v>Kannan Yadav</v>
      </c>
      <c r="H291" s="2" t="str">
        <f>_xlfn.XLOOKUP(Table2[[#This Row],[Customer_ID]],Table3[Customer_ID],Table3[Gender],"Female")</f>
        <v>Male</v>
      </c>
      <c r="I291" s="2" t="str">
        <f>_xlfn.XLOOKUP(Table2[[#This Row],[Customer_ID]],Table3[Customer_ID],Table3[City],"Missing Memebership")</f>
        <v>Mysuru</v>
      </c>
      <c r="J291" s="2" t="str">
        <f>_xlfn.XLOOKUP(Table2[[#This Row],[Customer_ID]],Table3[Customer_ID],Table3[State],"Karnataka")</f>
        <v>Karnataka</v>
      </c>
      <c r="K291" s="2" t="str">
        <f>_xlfn.XLOOKUP(Table2[[#This Row],[Customer_ID]],Table3[Customer_ID],Table3[Membership],"Regular")</f>
        <v>Silver</v>
      </c>
      <c r="L291" s="2" t="s">
        <v>367</v>
      </c>
      <c r="M291" s="2" t="str">
        <f>_xlfn.XLOOKUP(Table2[[#This Row],[Product_ID]],Table4[Product_ID],Table4[Product_Name],"Not Found")</f>
        <v>Jack &amp; Jones Maxi Dress Maroon</v>
      </c>
      <c r="N291" s="2" t="str">
        <f>_xlfn.XLOOKUP(Table2[[#This Row],[Product_ID]],Table4[Product_ID],Table4[Category],"Not Found")</f>
        <v>Women Dresses</v>
      </c>
      <c r="O291" s="2" t="str">
        <f>_xlfn.XLOOKUP(Table2[[#This Row],[Product_ID]],Table4[Product_ID],Table4[Subcategory],"Not Found")</f>
        <v>Maxi Dress</v>
      </c>
      <c r="P291" s="2" t="str">
        <f>_xlfn.XLOOKUP(Table2[[#This Row],[Product_ID]],Table4[Product_ID],Table4[Brand],"Missing Brand")</f>
        <v>Jack &amp; Jones</v>
      </c>
      <c r="Q291" s="2" t="s">
        <v>908</v>
      </c>
      <c r="R291" s="2" t="str">
        <f>_xlfn.XLOOKUP(Table2[[#This Row],[Store_ID]],Table6[Store_ID],Table6[Store Name],"Not Found")</f>
        <v>TrendMart Mangaluru Standard</v>
      </c>
      <c r="S291" s="2">
        <f>_xlfn.XLOOKUP(Table2[[#This Row],[Store_ID]],Table6[Store_ID],Table6[Monthly Target],"Missing Target")</f>
        <v>1500000</v>
      </c>
      <c r="T291" s="2" t="str">
        <f>_xlfn.XLOOKUP(Table2[[#This Row],[Store_ID]],Table6[Store_ID],Table6[Region],"Not Found")</f>
        <v>South Zone 2</v>
      </c>
      <c r="U291" s="2" t="s">
        <v>417</v>
      </c>
      <c r="V291" s="2" t="str">
        <f>_xlfn.XLOOKUP(Table2[[#This Row],[Employee_ID]],Table5[Employee_ID],Table5[Employee Name],"Not Found")</f>
        <v>Arjun Krishnan</v>
      </c>
      <c r="W291" s="2">
        <v>1</v>
      </c>
      <c r="X291" s="2">
        <v>925.14</v>
      </c>
      <c r="Y291" s="2">
        <v>0</v>
      </c>
      <c r="Z291" s="2">
        <v>0</v>
      </c>
      <c r="AA291" s="2">
        <v>5</v>
      </c>
      <c r="AB291" s="2">
        <v>46.26</v>
      </c>
      <c r="AC291" s="2">
        <v>971.4</v>
      </c>
      <c r="AD291" s="2">
        <v>698.08</v>
      </c>
      <c r="AE291" s="2">
        <f t="shared" si="8"/>
        <v>227.05999999999995</v>
      </c>
      <c r="AF291" s="2" t="s">
        <v>56</v>
      </c>
      <c r="AG291" s="42">
        <f>IFERROR(Table2[[#This Row],[Profit]]/Table2[[#This Row],[Sales Amount]],0)</f>
        <v>0.23374511015029847</v>
      </c>
      <c r="AH291" s="2" t="str">
        <f>TRIM(Table2[[#This Row],[Payment Modee]])</f>
        <v>Credit Card</v>
      </c>
      <c r="AI291" s="2" t="s">
        <v>26</v>
      </c>
      <c r="AJ291" s="2" t="s">
        <v>27</v>
      </c>
      <c r="AK291" s="2" t="s">
        <v>1107</v>
      </c>
      <c r="AL291" s="16" t="str">
        <f>IF(HOUR(Table2[[#This Row],[Order Time]])&lt;12,"Morning",IF(HOUR(Table2[[#This Row],[Order Time]])&lt;17,"Afternoon",IF(HOUR(Table2[[#This Row],[Order Time]])&lt;21,"Evening","Night")))</f>
        <v>Evening</v>
      </c>
      <c r="AM291" s="16" t="s">
        <v>29</v>
      </c>
    </row>
    <row r="292" spans="1:39" x14ac:dyDescent="0.25">
      <c r="A292" s="13" t="s">
        <v>1108</v>
      </c>
      <c r="B292" s="4">
        <v>45535</v>
      </c>
      <c r="C292" s="2">
        <f>YEAR(Table2[[#This Row],[Invoice Date]])</f>
        <v>2024</v>
      </c>
      <c r="D292" s="2" t="str">
        <f>TEXT(Table2[[#This Row],[Invoice Date]],"mmm")</f>
        <v>Aug</v>
      </c>
      <c r="E292" s="2" t="str">
        <f>Table2[[#This Row],[Store_ID]]&amp;"-"&amp;Table2[[#This Row],[Year]]&amp;"-"&amp;Table2[[#This Row],[Month]]</f>
        <v>STR036-2024-Aug</v>
      </c>
      <c r="F292" s="2" t="s">
        <v>702</v>
      </c>
      <c r="G292" s="2" t="str">
        <f>_xlfn.XLOOKUP(Table2[[#This Row],[Customer_ID]],Table3[Customer_ID],Table3[Customer Name],"Not Found")</f>
        <v>Deepak Prasad</v>
      </c>
      <c r="H292" s="2" t="str">
        <f>_xlfn.XLOOKUP(Table2[[#This Row],[Customer_ID]],Table3[Customer_ID],Table3[Gender],"Female")</f>
        <v>Male</v>
      </c>
      <c r="I292" s="2" t="str">
        <f>_xlfn.XLOOKUP(Table2[[#This Row],[Customer_ID]],Table3[Customer_ID],Table3[City],"Missing Memebership")</f>
        <v>Warangal</v>
      </c>
      <c r="J292" s="2" t="str">
        <f>_xlfn.XLOOKUP(Table2[[#This Row],[Customer_ID]],Table3[Customer_ID],Table3[State],"Karnataka")</f>
        <v>Telangana</v>
      </c>
      <c r="K292" s="2" t="str">
        <f>_xlfn.XLOOKUP(Table2[[#This Row],[Customer_ID]],Table3[Customer_ID],Table3[Membership],"Regular")</f>
        <v>Regular</v>
      </c>
      <c r="L292" s="2" t="s">
        <v>1109</v>
      </c>
      <c r="M292" s="2" t="str">
        <f>_xlfn.XLOOKUP(Table2[[#This Row],[Product_ID]],Table4[Product_ID],Table4[Product_Name],"Not Found")</f>
        <v>Biba Formal Shoes Brown</v>
      </c>
      <c r="N292" s="2" t="str">
        <f>_xlfn.XLOOKUP(Table2[[#This Row],[Product_ID]],Table4[Product_ID],Table4[Category],"Not Found")</f>
        <v>Footwear</v>
      </c>
      <c r="O292" s="2" t="str">
        <f>_xlfn.XLOOKUP(Table2[[#This Row],[Product_ID]],Table4[Product_ID],Table4[Subcategory],"Not Found")</f>
        <v>Formal Shoes</v>
      </c>
      <c r="P292" s="2" t="str">
        <f>_xlfn.XLOOKUP(Table2[[#This Row],[Product_ID]],Table4[Product_ID],Table4[Brand],"Missing Brand")</f>
        <v>Biba</v>
      </c>
      <c r="Q292" s="2" t="s">
        <v>634</v>
      </c>
      <c r="R292" s="2" t="str">
        <f>_xlfn.XLOOKUP(Table2[[#This Row],[Store_ID]],Table6[Store_ID],Table6[Store Name],"Not Found")</f>
        <v>TrendMart Thiruvananthapuram Outlet</v>
      </c>
      <c r="S292" s="2">
        <f>_xlfn.XLOOKUP(Table2[[#This Row],[Store_ID]],Table6[Store_ID],Table6[Monthly Target],"Missing Target")</f>
        <v>1000000</v>
      </c>
      <c r="T292" s="2" t="str">
        <f>_xlfn.XLOOKUP(Table2[[#This Row],[Store_ID]],Table6[Store_ID],Table6[Region],"Not Found")</f>
        <v>South Zone 1</v>
      </c>
      <c r="U292" s="2" t="s">
        <v>268</v>
      </c>
      <c r="V292" s="2" t="str">
        <f>_xlfn.XLOOKUP(Table2[[#This Row],[Employee_ID]],Table5[Employee_ID],Table5[Employee Name],"Not Found")</f>
        <v>Ganesh Iyengar</v>
      </c>
      <c r="W292" s="2">
        <v>3</v>
      </c>
      <c r="X292" s="2">
        <v>2278.4</v>
      </c>
      <c r="Y292" s="2">
        <v>25</v>
      </c>
      <c r="Z292" s="2">
        <v>1708.8</v>
      </c>
      <c r="AA292" s="2">
        <v>12</v>
      </c>
      <c r="AB292" s="2">
        <v>615.16999999999996</v>
      </c>
      <c r="AC292" s="2">
        <v>5741.57</v>
      </c>
      <c r="AD292" s="2">
        <v>4296.03</v>
      </c>
      <c r="AE292" s="2">
        <f t="shared" si="8"/>
        <v>830.37</v>
      </c>
      <c r="AF292" s="2" t="s">
        <v>69</v>
      </c>
      <c r="AG292" s="42">
        <f>IFERROR(Table2[[#This Row],[Profit]]/Table2[[#This Row],[Sales Amount]],0)</f>
        <v>0.14462420557443348</v>
      </c>
      <c r="AH292" s="2" t="str">
        <f>TRIM(Table2[[#This Row],[Payment Modee]])</f>
        <v>Cash</v>
      </c>
      <c r="AI292" s="2" t="s">
        <v>26</v>
      </c>
      <c r="AJ292" s="2" t="s">
        <v>27</v>
      </c>
      <c r="AK292" s="2" t="s">
        <v>1110</v>
      </c>
      <c r="AL292" s="16" t="str">
        <f>IF(HOUR(Table2[[#This Row],[Order Time]])&lt;12,"Morning",IF(HOUR(Table2[[#This Row],[Order Time]])&lt;17,"Afternoon",IF(HOUR(Table2[[#This Row],[Order Time]])&lt;21,"Evening","Night")))</f>
        <v>Evening</v>
      </c>
      <c r="AM292" s="16" t="s">
        <v>38</v>
      </c>
    </row>
    <row r="293" spans="1:39" x14ac:dyDescent="0.25">
      <c r="A293" s="13" t="s">
        <v>1111</v>
      </c>
      <c r="B293" s="4">
        <v>45549</v>
      </c>
      <c r="C293" s="2">
        <f>YEAR(Table2[[#This Row],[Invoice Date]])</f>
        <v>2024</v>
      </c>
      <c r="D293" s="2" t="str">
        <f>TEXT(Table2[[#This Row],[Invoice Date]],"mmm")</f>
        <v>Sep</v>
      </c>
      <c r="E293" s="2" t="str">
        <f>Table2[[#This Row],[Store_ID]]&amp;"-"&amp;Table2[[#This Row],[Year]]&amp;"-"&amp;Table2[[#This Row],[Month]]</f>
        <v>STR027-2024-Sep</v>
      </c>
      <c r="F293" s="2" t="s">
        <v>831</v>
      </c>
      <c r="G293" s="2" t="str">
        <f>_xlfn.XLOOKUP(Table2[[#This Row],[Customer_ID]],Table3[Customer_ID],Table3[Customer Name],"Not Found")</f>
        <v>Kavya Rao</v>
      </c>
      <c r="H293" s="2" t="str">
        <f>_xlfn.XLOOKUP(Table2[[#This Row],[Customer_ID]],Table3[Customer_ID],Table3[Gender],"Female")</f>
        <v>Female</v>
      </c>
      <c r="I293" s="2" t="str">
        <f>_xlfn.XLOOKUP(Table2[[#This Row],[Customer_ID]],Table3[Customer_ID],Table3[City],"Missing Memebership")</f>
        <v>Warangal</v>
      </c>
      <c r="J293" s="2" t="str">
        <f>_xlfn.XLOOKUP(Table2[[#This Row],[Customer_ID]],Table3[Customer_ID],Table3[State],"Karnataka")</f>
        <v>Telangana</v>
      </c>
      <c r="K293" s="2" t="str">
        <f>_xlfn.XLOOKUP(Table2[[#This Row],[Customer_ID]],Table3[Customer_ID],Table3[Membership],"Regular")</f>
        <v>Regular</v>
      </c>
      <c r="L293" s="2" t="s">
        <v>1112</v>
      </c>
      <c r="M293" s="2" t="str">
        <f>_xlfn.XLOOKUP(Table2[[#This Row],[Product_ID]],Table4[Product_ID],Table4[Product_Name],"Not Found")</f>
        <v>Fossil Digital Watch Maroon</v>
      </c>
      <c r="N293" s="2" t="str">
        <f>_xlfn.XLOOKUP(Table2[[#This Row],[Product_ID]],Table4[Product_ID],Table4[Category],"Not Found")</f>
        <v>Watches</v>
      </c>
      <c r="O293" s="2" t="str">
        <f>_xlfn.XLOOKUP(Table2[[#This Row],[Product_ID]],Table4[Product_ID],Table4[Subcategory],"Not Found")</f>
        <v>Digital Watch</v>
      </c>
      <c r="P293" s="2" t="str">
        <f>_xlfn.XLOOKUP(Table2[[#This Row],[Product_ID]],Table4[Product_ID],Table4[Brand],"Missing Brand")</f>
        <v>Fossil</v>
      </c>
      <c r="Q293" s="2" t="s">
        <v>965</v>
      </c>
      <c r="R293" s="2" t="str">
        <f>_xlfn.XLOOKUP(Table2[[#This Row],[Store_ID]],Table6[Store_ID],Table6[Store Name],"Not Found")</f>
        <v>TrendMart Hyderabad Standard</v>
      </c>
      <c r="S293" s="2">
        <f>_xlfn.XLOOKUP(Table2[[#This Row],[Store_ID]],Table6[Store_ID],Table6[Monthly Target],"Missing Target")</f>
        <v>1500000</v>
      </c>
      <c r="T293" s="2" t="str">
        <f>_xlfn.XLOOKUP(Table2[[#This Row],[Store_ID]],Table6[Store_ID],Table6[Region],"Not Found")</f>
        <v>South Zone 2</v>
      </c>
      <c r="U293" s="2" t="s">
        <v>165</v>
      </c>
      <c r="V293" s="2" t="str">
        <f>_xlfn.XLOOKUP(Table2[[#This Row],[Employee_ID]],Table5[Employee_ID],Table5[Employee Name],"Not Found")</f>
        <v>Vasanthi Gupta</v>
      </c>
      <c r="W293" s="2">
        <v>2</v>
      </c>
      <c r="X293" s="2">
        <v>3004.12</v>
      </c>
      <c r="Y293" s="2">
        <v>20</v>
      </c>
      <c r="Z293" s="2">
        <v>1201.6500000000001</v>
      </c>
      <c r="AA293" s="2">
        <v>12</v>
      </c>
      <c r="AB293" s="2">
        <v>576.79</v>
      </c>
      <c r="AC293" s="2">
        <v>5383.38</v>
      </c>
      <c r="AD293" s="2">
        <v>4079.4</v>
      </c>
      <c r="AE293" s="2">
        <f t="shared" si="8"/>
        <v>727.19</v>
      </c>
      <c r="AF293" s="2" t="s">
        <v>35</v>
      </c>
      <c r="AG293" s="42">
        <f>IFERROR(Table2[[#This Row],[Profit]]/Table2[[#This Row],[Sales Amount]],0)</f>
        <v>0.13508056276911531</v>
      </c>
      <c r="AH293" s="2" t="str">
        <f>TRIM(Table2[[#This Row],[Payment Modee]])</f>
        <v>Debit Card</v>
      </c>
      <c r="AI293" s="2" t="s">
        <v>26</v>
      </c>
      <c r="AJ293" s="2" t="s">
        <v>27</v>
      </c>
      <c r="AK293" s="2" t="s">
        <v>1113</v>
      </c>
      <c r="AL293" s="16" t="str">
        <f>IF(HOUR(Table2[[#This Row],[Order Time]])&lt;12,"Morning",IF(HOUR(Table2[[#This Row],[Order Time]])&lt;17,"Afternoon",IF(HOUR(Table2[[#This Row],[Order Time]])&lt;21,"Evening","Night")))</f>
        <v>Afternoon</v>
      </c>
      <c r="AM293" s="16" t="s">
        <v>38</v>
      </c>
    </row>
    <row r="294" spans="1:39" x14ac:dyDescent="0.25">
      <c r="A294" s="13" t="s">
        <v>1114</v>
      </c>
      <c r="B294" s="4">
        <v>45601</v>
      </c>
      <c r="C294" s="2">
        <f>YEAR(Table2[[#This Row],[Invoice Date]])</f>
        <v>2024</v>
      </c>
      <c r="D294" s="2" t="str">
        <f>TEXT(Table2[[#This Row],[Invoice Date]],"mmm")</f>
        <v>Nov</v>
      </c>
      <c r="E294" s="2" t="str">
        <f>Table2[[#This Row],[Store_ID]]&amp;"-"&amp;Table2[[#This Row],[Year]]&amp;"-"&amp;Table2[[#This Row],[Month]]</f>
        <v>STR011-2024-Nov</v>
      </c>
      <c r="F294" s="2" t="s">
        <v>132</v>
      </c>
      <c r="G294" s="2" t="str">
        <f>_xlfn.XLOOKUP(Table2[[#This Row],[Customer_ID]],Table3[Customer_ID],Table3[Customer Name],"Not Found")</f>
        <v>Siddharth Singh</v>
      </c>
      <c r="H294" s="2" t="str">
        <f>_xlfn.XLOOKUP(Table2[[#This Row],[Customer_ID]],Table3[Customer_ID],Table3[Gender],"Female")</f>
        <v>Male</v>
      </c>
      <c r="I294" s="2" t="str">
        <f>_xlfn.XLOOKUP(Table2[[#This Row],[Customer_ID]],Table3[Customer_ID],Table3[City],"Missing Memebership")</f>
        <v>Kozhikode</v>
      </c>
      <c r="J294" s="2" t="str">
        <f>_xlfn.XLOOKUP(Table2[[#This Row],[Customer_ID]],Table3[Customer_ID],Table3[State],"Karnataka")</f>
        <v>Kerala</v>
      </c>
      <c r="K294" s="2" t="str">
        <f>_xlfn.XLOOKUP(Table2[[#This Row],[Customer_ID]],Table3[Customer_ID],Table3[Membership],"Regular")</f>
        <v>Regular</v>
      </c>
      <c r="L294" s="2" t="s">
        <v>817</v>
      </c>
      <c r="M294" s="2" t="str">
        <f>_xlfn.XLOOKUP(Table2[[#This Row],[Product_ID]],Table4[Product_ID],Table4[Product_Name],"Not Found")</f>
        <v>Fabindia Shirt Dress Navy Blue</v>
      </c>
      <c r="N294" s="2" t="str">
        <f>_xlfn.XLOOKUP(Table2[[#This Row],[Product_ID]],Table4[Product_ID],Table4[Category],"Not Found")</f>
        <v>Women Dresses</v>
      </c>
      <c r="O294" s="2" t="str">
        <f>_xlfn.XLOOKUP(Table2[[#This Row],[Product_ID]],Table4[Product_ID],Table4[Subcategory],"Not Found")</f>
        <v>Shirt Dress</v>
      </c>
      <c r="P294" s="2" t="str">
        <f>_xlfn.XLOOKUP(Table2[[#This Row],[Product_ID]],Table4[Product_ID],Table4[Brand],"Missing Brand")</f>
        <v>Fabindia</v>
      </c>
      <c r="Q294" s="2" t="s">
        <v>42</v>
      </c>
      <c r="R294" s="2" t="str">
        <f>_xlfn.XLOOKUP(Table2[[#This Row],[Store_ID]],Table6[Store_ID],Table6[Store Name],"Not Found")</f>
        <v>TrendMart Tirupati Standard</v>
      </c>
      <c r="S294" s="2">
        <f>_xlfn.XLOOKUP(Table2[[#This Row],[Store_ID]],Table6[Store_ID],Table6[Monthly Target],"Missing Target")</f>
        <v>2000000</v>
      </c>
      <c r="T294" s="2" t="str">
        <f>_xlfn.XLOOKUP(Table2[[#This Row],[Store_ID]],Table6[Store_ID],Table6[Region],"Not Found")</f>
        <v>South Zone 3</v>
      </c>
      <c r="U294" s="2" t="s">
        <v>465</v>
      </c>
      <c r="V294" s="2" t="str">
        <f>_xlfn.XLOOKUP(Table2[[#This Row],[Employee_ID]],Table5[Employee_ID],Table5[Employee Name],"Not Found")</f>
        <v>Vinod Hegde</v>
      </c>
      <c r="W294" s="2">
        <v>1</v>
      </c>
      <c r="X294" s="2">
        <v>1169.81</v>
      </c>
      <c r="Y294" s="2">
        <v>0</v>
      </c>
      <c r="Z294" s="2">
        <v>0</v>
      </c>
      <c r="AA294" s="2">
        <v>12</v>
      </c>
      <c r="AB294" s="2">
        <v>140.38</v>
      </c>
      <c r="AC294" s="2">
        <v>1310.19</v>
      </c>
      <c r="AD294" s="2">
        <v>810.62</v>
      </c>
      <c r="AE294" s="2">
        <f t="shared" si="8"/>
        <v>359.19000000000005</v>
      </c>
      <c r="AF294" s="2" t="s">
        <v>56</v>
      </c>
      <c r="AG294" s="42">
        <f>IFERROR(Table2[[#This Row],[Profit]]/Table2[[#This Row],[Sales Amount]],0)</f>
        <v>0.27415107732466287</v>
      </c>
      <c r="AH294" s="2" t="str">
        <f>TRIM(Table2[[#This Row],[Payment Modee]])</f>
        <v>Credit Card</v>
      </c>
      <c r="AI294" s="2" t="s">
        <v>26</v>
      </c>
      <c r="AJ294" s="2" t="s">
        <v>27</v>
      </c>
      <c r="AK294" s="2" t="s">
        <v>1115</v>
      </c>
      <c r="AL294" s="16" t="str">
        <f>IF(HOUR(Table2[[#This Row],[Order Time]])&lt;12,"Morning",IF(HOUR(Table2[[#This Row],[Order Time]])&lt;17,"Afternoon",IF(HOUR(Table2[[#This Row],[Order Time]])&lt;21,"Evening","Night")))</f>
        <v>Afternoon</v>
      </c>
      <c r="AM294" s="16" t="s">
        <v>29</v>
      </c>
    </row>
    <row r="295" spans="1:39" x14ac:dyDescent="0.25">
      <c r="A295" s="13" t="s">
        <v>1116</v>
      </c>
      <c r="B295" s="4">
        <v>45557</v>
      </c>
      <c r="C295" s="2">
        <f>YEAR(Table2[[#This Row],[Invoice Date]])</f>
        <v>2024</v>
      </c>
      <c r="D295" s="2" t="str">
        <f>TEXT(Table2[[#This Row],[Invoice Date]],"mmm")</f>
        <v>Sep</v>
      </c>
      <c r="E295" s="2" t="str">
        <f>Table2[[#This Row],[Store_ID]]&amp;"-"&amp;Table2[[#This Row],[Year]]&amp;"-"&amp;Table2[[#This Row],[Month]]</f>
        <v>STR054-2024-Sep</v>
      </c>
      <c r="F295" s="2" t="s">
        <v>924</v>
      </c>
      <c r="G295" s="2" t="str">
        <f>_xlfn.XLOOKUP(Table2[[#This Row],[Customer_ID]],Table3[Customer_ID],Table3[Customer Name],"Not Found")</f>
        <v>Balaji Reddy</v>
      </c>
      <c r="H295" s="2" t="str">
        <f>_xlfn.XLOOKUP(Table2[[#This Row],[Customer_ID]],Table3[Customer_ID],Table3[Gender],"Female")</f>
        <v>Male</v>
      </c>
      <c r="I295" s="2" t="str">
        <f>_xlfn.XLOOKUP(Table2[[#This Row],[Customer_ID]],Table3[Customer_ID],Table3[City],"Missing Memebership")</f>
        <v>Mysuru</v>
      </c>
      <c r="J295" s="2" t="str">
        <f>_xlfn.XLOOKUP(Table2[[#This Row],[Customer_ID]],Table3[Customer_ID],Table3[State],"Karnataka")</f>
        <v>Karnataka</v>
      </c>
      <c r="K295" s="2" t="str">
        <f>_xlfn.XLOOKUP(Table2[[#This Row],[Customer_ID]],Table3[Customer_ID],Table3[Membership],"Regular")</f>
        <v>Platinum</v>
      </c>
      <c r="L295" s="2" t="s">
        <v>1117</v>
      </c>
      <c r="M295" s="2" t="str">
        <f>_xlfn.XLOOKUP(Table2[[#This Row],[Product_ID]],Table4[Product_ID],Table4[Product_Name],"Not Found")</f>
        <v>Killer Jeans Skinny Fit Orange</v>
      </c>
      <c r="N295" s="2" t="str">
        <f>_xlfn.XLOOKUP(Table2[[#This Row],[Product_ID]],Table4[Product_ID],Table4[Category],"Not Found")</f>
        <v>Men Jeans</v>
      </c>
      <c r="O295" s="2" t="str">
        <f>_xlfn.XLOOKUP(Table2[[#This Row],[Product_ID]],Table4[Product_ID],Table4[Subcategory],"Not Found")</f>
        <v>Skinny Fit</v>
      </c>
      <c r="P295" s="2" t="str">
        <f>_xlfn.XLOOKUP(Table2[[#This Row],[Product_ID]],Table4[Product_ID],Table4[Brand],"Missing Brand")</f>
        <v>Killer Jeans</v>
      </c>
      <c r="Q295" s="2" t="s">
        <v>712</v>
      </c>
      <c r="R295" s="2" t="str">
        <f>_xlfn.XLOOKUP(Table2[[#This Row],[Store_ID]],Table6[Store_ID],Table6[Store Name],"Not Found")</f>
        <v>TrendMart Thoothukudi Mall Kiosk</v>
      </c>
      <c r="S295" s="2">
        <f>_xlfn.XLOOKUP(Table2[[#This Row],[Store_ID]],Table6[Store_ID],Table6[Monthly Target],"Missing Target")</f>
        <v>2000000</v>
      </c>
      <c r="T295" s="2" t="str">
        <f>_xlfn.XLOOKUP(Table2[[#This Row],[Store_ID]],Table6[Store_ID],Table6[Region],"Not Found")</f>
        <v>South Zone 1</v>
      </c>
      <c r="U295" s="2" t="s">
        <v>118</v>
      </c>
      <c r="V295" s="2" t="str">
        <f>_xlfn.XLOOKUP(Table2[[#This Row],[Employee_ID]],Table5[Employee_ID],Table5[Employee Name],"Not Found")</f>
        <v>Deepak Kamath</v>
      </c>
      <c r="W295" s="2">
        <v>3</v>
      </c>
      <c r="X295" s="2">
        <v>1706.03</v>
      </c>
      <c r="Y295" s="2">
        <v>25</v>
      </c>
      <c r="Z295" s="2">
        <v>1279.52</v>
      </c>
      <c r="AA295" s="2">
        <v>12</v>
      </c>
      <c r="AB295" s="2">
        <v>460.63</v>
      </c>
      <c r="AC295" s="2">
        <v>4299.2</v>
      </c>
      <c r="AD295" s="2">
        <v>3582.42</v>
      </c>
      <c r="AE295" s="2">
        <f t="shared" si="8"/>
        <v>256.14999999999975</v>
      </c>
      <c r="AF295" s="2" t="s">
        <v>69</v>
      </c>
      <c r="AG295" s="42">
        <f>IFERROR(Table2[[#This Row],[Profit]]/Table2[[#This Row],[Sales Amount]],0)</f>
        <v>5.9580852251581634E-2</v>
      </c>
      <c r="AH295" s="2" t="str">
        <f>TRIM(Table2[[#This Row],[Payment Modee]])</f>
        <v>Cash</v>
      </c>
      <c r="AI295" s="2" t="s">
        <v>26</v>
      </c>
      <c r="AJ295" s="2" t="s">
        <v>27</v>
      </c>
      <c r="AK295" s="2" t="s">
        <v>1118</v>
      </c>
      <c r="AL295" s="16" t="str">
        <f>IF(HOUR(Table2[[#This Row],[Order Time]])&lt;12,"Morning",IF(HOUR(Table2[[#This Row],[Order Time]])&lt;17,"Afternoon",IF(HOUR(Table2[[#This Row],[Order Time]])&lt;21,"Evening","Night")))</f>
        <v>Evening</v>
      </c>
      <c r="AM295" s="16" t="s">
        <v>38</v>
      </c>
    </row>
    <row r="296" spans="1:39" x14ac:dyDescent="0.25">
      <c r="A296" s="13" t="s">
        <v>1119</v>
      </c>
      <c r="B296" s="4">
        <v>45587</v>
      </c>
      <c r="C296" s="2">
        <f>YEAR(Table2[[#This Row],[Invoice Date]])</f>
        <v>2024</v>
      </c>
      <c r="D296" s="2" t="str">
        <f>TEXT(Table2[[#This Row],[Invoice Date]],"mmm")</f>
        <v>Oct</v>
      </c>
      <c r="E296" s="2" t="str">
        <f>Table2[[#This Row],[Store_ID]]&amp;"-"&amp;Table2[[#This Row],[Year]]&amp;"-"&amp;Table2[[#This Row],[Month]]</f>
        <v>STR086-2024-Oct</v>
      </c>
      <c r="F296" s="2" t="s">
        <v>1120</v>
      </c>
      <c r="G296" s="2" t="str">
        <f>_xlfn.XLOOKUP(Table2[[#This Row],[Customer_ID]],Table3[Customer_ID],Table3[Customer Name],"Not Found")</f>
        <v>Saranya Hegde</v>
      </c>
      <c r="H296" s="2" t="str">
        <f>_xlfn.XLOOKUP(Table2[[#This Row],[Customer_ID]],Table3[Customer_ID],Table3[Gender],"Female")</f>
        <v>Female</v>
      </c>
      <c r="I296" s="2" t="str">
        <f>_xlfn.XLOOKUP(Table2[[#This Row],[Customer_ID]],Table3[Customer_ID],Table3[City],"Missing Memebership")</f>
        <v>Kochi</v>
      </c>
      <c r="J296" s="2" t="str">
        <f>_xlfn.XLOOKUP(Table2[[#This Row],[Customer_ID]],Table3[Customer_ID],Table3[State],"Karnataka")</f>
        <v>Kerala</v>
      </c>
      <c r="K296" s="2" t="str">
        <f>_xlfn.XLOOKUP(Table2[[#This Row],[Customer_ID]],Table3[Customer_ID],Table3[Membership],"Regular")</f>
        <v>Gold</v>
      </c>
      <c r="L296" s="2" t="s">
        <v>224</v>
      </c>
      <c r="M296" s="2" t="str">
        <f>_xlfn.XLOOKUP(Table2[[#This Row],[Product_ID]],Table4[Product_ID],Table4[Product_Name],"Not Found")</f>
        <v>Allen Solly Printed Kurti Mustard</v>
      </c>
      <c r="N296" s="2" t="str">
        <f>_xlfn.XLOOKUP(Table2[[#This Row],[Product_ID]],Table4[Product_ID],Table4[Category],"Not Found")</f>
        <v>Women Kurtis</v>
      </c>
      <c r="O296" s="2" t="str">
        <f>_xlfn.XLOOKUP(Table2[[#This Row],[Product_ID]],Table4[Product_ID],Table4[Subcategory],"Not Found")</f>
        <v>Printed Kurti</v>
      </c>
      <c r="P296" s="2" t="str">
        <f>_xlfn.XLOOKUP(Table2[[#This Row],[Product_ID]],Table4[Product_ID],Table4[Brand],"Missing Brand")</f>
        <v>Allen Solly</v>
      </c>
      <c r="Q296" s="2" t="s">
        <v>804</v>
      </c>
      <c r="R296" s="2" t="str">
        <f>_xlfn.XLOOKUP(Table2[[#This Row],[Store_ID]],Table6[Store_ID],Table6[Store Name],"Not Found")</f>
        <v>TrendMart Thiruvananthapuram Outlet</v>
      </c>
      <c r="S296" s="2">
        <f>_xlfn.XLOOKUP(Table2[[#This Row],[Store_ID]],Table6[Store_ID],Table6[Monthly Target],"Missing Target")</f>
        <v>800000</v>
      </c>
      <c r="T296" s="2" t="str">
        <f>_xlfn.XLOOKUP(Table2[[#This Row],[Store_ID]],Table6[Store_ID],Table6[Region],"Not Found")</f>
        <v>South Zone 1</v>
      </c>
      <c r="U296" s="2" t="s">
        <v>34</v>
      </c>
      <c r="V296" s="2" t="str">
        <f>_xlfn.XLOOKUP(Table2[[#This Row],[Employee_ID]],Table5[Employee_ID],Table5[Employee Name],"Not Found")</f>
        <v>Deepthi Iyengar</v>
      </c>
      <c r="W296" s="2">
        <v>2</v>
      </c>
      <c r="X296" s="2">
        <v>883.17</v>
      </c>
      <c r="Y296" s="2">
        <v>10</v>
      </c>
      <c r="Z296" s="2">
        <v>176.63</v>
      </c>
      <c r="AA296" s="2">
        <v>5</v>
      </c>
      <c r="AB296" s="2">
        <v>79.489999999999995</v>
      </c>
      <c r="AC296" s="2">
        <v>1669.2</v>
      </c>
      <c r="AD296" s="2">
        <v>1137.06</v>
      </c>
      <c r="AE296" s="2">
        <f t="shared" si="8"/>
        <v>452.65000000000009</v>
      </c>
      <c r="AF296" s="2" t="s">
        <v>56</v>
      </c>
      <c r="AG296" s="42">
        <f>IFERROR(Table2[[#This Row],[Profit]]/Table2[[#This Row],[Sales Amount]],0)</f>
        <v>0.27117780972921163</v>
      </c>
      <c r="AH296" s="2" t="str">
        <f>TRIM(Table2[[#This Row],[Payment Modee]])</f>
        <v>Credit Card</v>
      </c>
      <c r="AI296" s="2" t="s">
        <v>26</v>
      </c>
      <c r="AJ296" s="2" t="s">
        <v>27</v>
      </c>
      <c r="AK296" s="2" t="s">
        <v>1121</v>
      </c>
      <c r="AL296" s="16" t="str">
        <f>IF(HOUR(Table2[[#This Row],[Order Time]])&lt;12,"Morning",IF(HOUR(Table2[[#This Row],[Order Time]])&lt;17,"Afternoon",IF(HOUR(Table2[[#This Row],[Order Time]])&lt;21,"Evening","Night")))</f>
        <v>Afternoon</v>
      </c>
      <c r="AM296" s="16" t="s">
        <v>29</v>
      </c>
    </row>
    <row r="297" spans="1:39" x14ac:dyDescent="0.25">
      <c r="A297" s="13" t="s">
        <v>1122</v>
      </c>
      <c r="B297" s="4">
        <v>45551</v>
      </c>
      <c r="C297" s="2">
        <f>YEAR(Table2[[#This Row],[Invoice Date]])</f>
        <v>2024</v>
      </c>
      <c r="D297" s="2" t="str">
        <f>TEXT(Table2[[#This Row],[Invoice Date]],"mmm")</f>
        <v>Sep</v>
      </c>
      <c r="E297" s="2" t="str">
        <f>Table2[[#This Row],[Store_ID]]&amp;"-"&amp;Table2[[#This Row],[Year]]&amp;"-"&amp;Table2[[#This Row],[Month]]</f>
        <v>STR116-2024-Sep</v>
      </c>
      <c r="F297" s="2" t="s">
        <v>810</v>
      </c>
      <c r="G297" s="2" t="str">
        <f>_xlfn.XLOOKUP(Table2[[#This Row],[Customer_ID]],Table3[Customer_ID],Table3[Customer Name],"Not Found")</f>
        <v>Bhagya Chetty</v>
      </c>
      <c r="H297" s="2" t="str">
        <f>_xlfn.XLOOKUP(Table2[[#This Row],[Customer_ID]],Table3[Customer_ID],Table3[Gender],"Female")</f>
        <v>Female</v>
      </c>
      <c r="I297" s="2" t="str">
        <f>_xlfn.XLOOKUP(Table2[[#This Row],[Customer_ID]],Table3[Customer_ID],Table3[City],"Missing Memebership")</f>
        <v>Davanagere</v>
      </c>
      <c r="J297" s="2" t="str">
        <f>_xlfn.XLOOKUP(Table2[[#This Row],[Customer_ID]],Table3[Customer_ID],Table3[State],"Karnataka")</f>
        <v>Karnataka</v>
      </c>
      <c r="K297" s="2" t="str">
        <f>_xlfn.XLOOKUP(Table2[[#This Row],[Customer_ID]],Table3[Customer_ID],Table3[Membership],"Regular")</f>
        <v>Regular</v>
      </c>
      <c r="L297" s="2" t="s">
        <v>356</v>
      </c>
      <c r="M297" s="2" t="str">
        <f>_xlfn.XLOOKUP(Table2[[#This Row],[Product_ID]],Table4[Product_ID],Table4[Product_Name],"Not Found")</f>
        <v>Westside Cap Beige</v>
      </c>
      <c r="N297" s="2" t="str">
        <f>_xlfn.XLOOKUP(Table2[[#This Row],[Product_ID]],Table4[Product_ID],Table4[Category],"Not Found")</f>
        <v>Women Kurtis</v>
      </c>
      <c r="O297" s="2" t="str">
        <f>_xlfn.XLOOKUP(Table2[[#This Row],[Product_ID]],Table4[Product_ID],Table4[Subcategory],"Not Found")</f>
        <v>Anarkali Kurti</v>
      </c>
      <c r="P297" s="2" t="str">
        <f>_xlfn.XLOOKUP(Table2[[#This Row],[Product_ID]],Table4[Product_ID],Table4[Brand],"Missing Brand")</f>
        <v>Libas</v>
      </c>
      <c r="Q297" s="2" t="s">
        <v>219</v>
      </c>
      <c r="R297" s="2" t="str">
        <f>_xlfn.XLOOKUP(Table2[[#This Row],[Store_ID]],Table6[Store_ID],Table6[Store Name],"Not Found")</f>
        <v>TrendMart Madurai High Street</v>
      </c>
      <c r="S297" s="2">
        <f>_xlfn.XLOOKUP(Table2[[#This Row],[Store_ID]],Table6[Store_ID],Table6[Monthly Target],"Missing Target")</f>
        <v>2000000</v>
      </c>
      <c r="T297" s="2" t="str">
        <f>_xlfn.XLOOKUP(Table2[[#This Row],[Store_ID]],Table6[Store_ID],Table6[Region],"Not Found")</f>
        <v>South Zone 1</v>
      </c>
      <c r="U297" s="2" t="s">
        <v>330</v>
      </c>
      <c r="V297" s="2" t="str">
        <f>_xlfn.XLOOKUP(Table2[[#This Row],[Employee_ID]],Table5[Employee_ID],Table5[Employee Name],"Not Found")</f>
        <v>Malini Gowda</v>
      </c>
      <c r="W297" s="2">
        <v>1</v>
      </c>
      <c r="X297" s="2">
        <v>844.63</v>
      </c>
      <c r="Y297" s="2">
        <v>25</v>
      </c>
      <c r="Z297" s="2">
        <v>211.16</v>
      </c>
      <c r="AA297" s="2">
        <v>5</v>
      </c>
      <c r="AB297" s="2">
        <v>31.67</v>
      </c>
      <c r="AC297" s="2">
        <v>665.14</v>
      </c>
      <c r="AD297" s="2">
        <v>568.05999999999995</v>
      </c>
      <c r="AE297" s="2">
        <f t="shared" si="8"/>
        <v>65.410000000000039</v>
      </c>
      <c r="AF297" s="2" t="s">
        <v>69</v>
      </c>
      <c r="AG297" s="42">
        <f>IFERROR(Table2[[#This Row],[Profit]]/Table2[[#This Row],[Sales Amount]],0)</f>
        <v>9.8340199055837935E-2</v>
      </c>
      <c r="AH297" s="2" t="str">
        <f>TRIM(Table2[[#This Row],[Payment Modee]])</f>
        <v>Cash</v>
      </c>
      <c r="AI297" s="2" t="s">
        <v>26</v>
      </c>
      <c r="AJ297" s="2" t="s">
        <v>27</v>
      </c>
      <c r="AK297" s="2" t="s">
        <v>1123</v>
      </c>
      <c r="AL297" s="16" t="str">
        <f>IF(HOUR(Table2[[#This Row],[Order Time]])&lt;12,"Morning",IF(HOUR(Table2[[#This Row],[Order Time]])&lt;17,"Afternoon",IF(HOUR(Table2[[#This Row],[Order Time]])&lt;21,"Evening","Night")))</f>
        <v>Morning</v>
      </c>
      <c r="AM297" s="16" t="s">
        <v>29</v>
      </c>
    </row>
    <row r="298" spans="1:39" x14ac:dyDescent="0.25">
      <c r="A298" s="13" t="s">
        <v>1124</v>
      </c>
      <c r="B298" s="4">
        <v>45647</v>
      </c>
      <c r="C298" s="2">
        <f>YEAR(Table2[[#This Row],[Invoice Date]])</f>
        <v>2024</v>
      </c>
      <c r="D298" s="2" t="str">
        <f>TEXT(Table2[[#This Row],[Invoice Date]],"mmm")</f>
        <v>Dec</v>
      </c>
      <c r="E298" s="2" t="str">
        <f>Table2[[#This Row],[Store_ID]]&amp;"-"&amp;Table2[[#This Row],[Year]]&amp;"-"&amp;Table2[[#This Row],[Month]]</f>
        <v>STR095-2024-Dec</v>
      </c>
      <c r="F298" s="2" t="s">
        <v>674</v>
      </c>
      <c r="G298" s="2" t="str">
        <f>_xlfn.XLOOKUP(Table2[[#This Row],[Customer_ID]],Table3[Customer_ID],Table3[Customer Name],"Not Found")</f>
        <v>Karunakaran Yadav</v>
      </c>
      <c r="H298" s="2" t="str">
        <f>_xlfn.XLOOKUP(Table2[[#This Row],[Customer_ID]],Table3[Customer_ID],Table3[Gender],"Female")</f>
        <v>Male</v>
      </c>
      <c r="I298" s="2" t="str">
        <f>_xlfn.XLOOKUP(Table2[[#This Row],[Customer_ID]],Table3[Customer_ID],Table3[City],"Missing Memebership")</f>
        <v>Kochi</v>
      </c>
      <c r="J298" s="2" t="str">
        <f>_xlfn.XLOOKUP(Table2[[#This Row],[Customer_ID]],Table3[Customer_ID],Table3[State],"Karnataka")</f>
        <v>Kerala</v>
      </c>
      <c r="K298" s="2" t="str">
        <f>_xlfn.XLOOKUP(Table2[[#This Row],[Customer_ID]],Table3[Customer_ID],Table3[Membership],"Regular")</f>
        <v>Regular</v>
      </c>
      <c r="L298" s="2" t="s">
        <v>656</v>
      </c>
      <c r="M298" s="2" t="str">
        <f>_xlfn.XLOOKUP(Table2[[#This Row],[Product_ID]],Table4[Product_ID],Table4[Product_Name],"Not Found")</f>
        <v>Skechers Round Neck Red</v>
      </c>
      <c r="N298" s="2" t="str">
        <f>_xlfn.XLOOKUP(Table2[[#This Row],[Product_ID]],Table4[Product_ID],Table4[Category],"Not Found")</f>
        <v>Men T-Shirts</v>
      </c>
      <c r="O298" s="2" t="str">
        <f>_xlfn.XLOOKUP(Table2[[#This Row],[Product_ID]],Table4[Product_ID],Table4[Subcategory],"Not Found")</f>
        <v>Round Neck</v>
      </c>
      <c r="P298" s="2" t="str">
        <f>_xlfn.XLOOKUP(Table2[[#This Row],[Product_ID]],Table4[Product_ID],Table4[Brand],"Missing Brand")</f>
        <v>Skechers</v>
      </c>
      <c r="Q298" s="2" t="s">
        <v>447</v>
      </c>
      <c r="R298" s="2" t="str">
        <f>_xlfn.XLOOKUP(Table2[[#This Row],[Store_ID]],Table6[Store_ID],Table6[Store Name],"Not Found")</f>
        <v>TrendMart Kurnool Standard</v>
      </c>
      <c r="S298" s="2">
        <f>_xlfn.XLOOKUP(Table2[[#This Row],[Store_ID]],Table6[Store_ID],Table6[Monthly Target],"Missing Target")</f>
        <v>1500000</v>
      </c>
      <c r="T298" s="2" t="str">
        <f>_xlfn.XLOOKUP(Table2[[#This Row],[Store_ID]],Table6[Store_ID],Table6[Region],"Not Found")</f>
        <v>South Zone 3</v>
      </c>
      <c r="U298" s="2" t="s">
        <v>118</v>
      </c>
      <c r="V298" s="2" t="str">
        <f>_xlfn.XLOOKUP(Table2[[#This Row],[Employee_ID]],Table5[Employee_ID],Table5[Employee Name],"Not Found")</f>
        <v>Deepak Kamath</v>
      </c>
      <c r="W298" s="2">
        <v>2</v>
      </c>
      <c r="X298" s="2">
        <v>417.28</v>
      </c>
      <c r="Y298" s="2">
        <v>20</v>
      </c>
      <c r="Z298" s="2">
        <v>166.91</v>
      </c>
      <c r="AA298" s="2">
        <v>5</v>
      </c>
      <c r="AB298" s="2">
        <v>33.380000000000003</v>
      </c>
      <c r="AC298" s="2">
        <v>701.03</v>
      </c>
      <c r="AD298" s="2">
        <v>524.12</v>
      </c>
      <c r="AE298" s="2">
        <f t="shared" si="8"/>
        <v>143.52999999999997</v>
      </c>
      <c r="AF298" s="2" t="s">
        <v>25</v>
      </c>
      <c r="AG298" s="42">
        <f>IFERROR(Table2[[#This Row],[Profit]]/Table2[[#This Row],[Sales Amount]],0)</f>
        <v>0.20474159451093388</v>
      </c>
      <c r="AH298" s="2" t="str">
        <f>TRIM(Table2[[#This Row],[Payment Modee]])</f>
        <v>UPI</v>
      </c>
      <c r="AI298" s="2" t="s">
        <v>26</v>
      </c>
      <c r="AJ298" s="2" t="s">
        <v>27</v>
      </c>
      <c r="AK298" s="2" t="s">
        <v>1125</v>
      </c>
      <c r="AL298" s="16" t="str">
        <f>IF(HOUR(Table2[[#This Row],[Order Time]])&lt;12,"Morning",IF(HOUR(Table2[[#This Row],[Order Time]])&lt;17,"Afternoon",IF(HOUR(Table2[[#This Row],[Order Time]])&lt;21,"Evening","Night")))</f>
        <v>Evening</v>
      </c>
      <c r="AM298" s="16" t="s">
        <v>38</v>
      </c>
    </row>
    <row r="299" spans="1:39" x14ac:dyDescent="0.25">
      <c r="A299" s="13" t="s">
        <v>1126</v>
      </c>
      <c r="B299" s="4">
        <v>45482</v>
      </c>
      <c r="C299" s="2">
        <f>YEAR(Table2[[#This Row],[Invoice Date]])</f>
        <v>2024</v>
      </c>
      <c r="D299" s="2" t="str">
        <f>TEXT(Table2[[#This Row],[Invoice Date]],"mmm")</f>
        <v>Jul</v>
      </c>
      <c r="E299" s="2" t="str">
        <f>Table2[[#This Row],[Store_ID]]&amp;"-"&amp;Table2[[#This Row],[Year]]&amp;"-"&amp;Table2[[#This Row],[Month]]</f>
        <v>STR079-2024-Jul</v>
      </c>
      <c r="F299" s="2" t="s">
        <v>1127</v>
      </c>
      <c r="G299" s="2" t="str">
        <f>_xlfn.XLOOKUP(Table2[[#This Row],[Customer_ID]],Table3[Customer_ID],Table3[Customer Name],"Not Found")</f>
        <v>Rajesh Sundaram</v>
      </c>
      <c r="H299" s="2" t="str">
        <f>_xlfn.XLOOKUP(Table2[[#This Row],[Customer_ID]],Table3[Customer_ID],Table3[Gender],"Female")</f>
        <v>Male</v>
      </c>
      <c r="I299" s="2" t="str">
        <f>_xlfn.XLOOKUP(Table2[[#This Row],[Customer_ID]],Table3[Customer_ID],Table3[City],"Missing Memebership")</f>
        <v>Khammam</v>
      </c>
      <c r="J299" s="2" t="str">
        <f>_xlfn.XLOOKUP(Table2[[#This Row],[Customer_ID]],Table3[Customer_ID],Table3[State],"Karnataka")</f>
        <v>Telangana</v>
      </c>
      <c r="K299" s="2" t="str">
        <f>_xlfn.XLOOKUP(Table2[[#This Row],[Customer_ID]],Table3[Customer_ID],Table3[Membership],"Regular")</f>
        <v>Regular</v>
      </c>
      <c r="L299" s="2" t="s">
        <v>209</v>
      </c>
      <c r="M299" s="2" t="str">
        <f>_xlfn.XLOOKUP(Table2[[#This Row],[Product_ID]],Table4[Product_ID],Table4[Product_Name],"Not Found")</f>
        <v>Nalli Silks Jeggings Wine</v>
      </c>
      <c r="N299" s="2" t="str">
        <f>_xlfn.XLOOKUP(Table2[[#This Row],[Product_ID]],Table4[Product_ID],Table4[Category],"Not Found")</f>
        <v>Women Jeans</v>
      </c>
      <c r="O299" s="2" t="str">
        <f>_xlfn.XLOOKUP(Table2[[#This Row],[Product_ID]],Table4[Product_ID],Table4[Subcategory],"Not Found")</f>
        <v>Jeggings</v>
      </c>
      <c r="P299" s="2" t="str">
        <f>_xlfn.XLOOKUP(Table2[[#This Row],[Product_ID]],Table4[Product_ID],Table4[Brand],"Missing Brand")</f>
        <v>Nalli Silks</v>
      </c>
      <c r="Q299" s="2" t="s">
        <v>641</v>
      </c>
      <c r="R299" s="2" t="str">
        <f>_xlfn.XLOOKUP(Table2[[#This Row],[Store_ID]],Table6[Store_ID],Table6[Store Name],"Not Found")</f>
        <v>TrendMart Dindigul High Street</v>
      </c>
      <c r="S299" s="2">
        <f>_xlfn.XLOOKUP(Table2[[#This Row],[Store_ID]],Table6[Store_ID],Table6[Monthly Target],"Missing Target")</f>
        <v>2500000</v>
      </c>
      <c r="T299" s="2" t="str">
        <f>_xlfn.XLOOKUP(Table2[[#This Row],[Store_ID]],Table6[Store_ID],Table6[Region],"Not Found")</f>
        <v>South Zone 1</v>
      </c>
      <c r="U299" s="2" t="s">
        <v>220</v>
      </c>
      <c r="V299" s="2" t="str">
        <f>_xlfn.XLOOKUP(Table2[[#This Row],[Employee_ID]],Table5[Employee_ID],Table5[Employee Name],"Not Found")</f>
        <v>Vasanthi Kamath</v>
      </c>
      <c r="W299" s="2">
        <v>3</v>
      </c>
      <c r="X299" s="2">
        <v>1144.5899999999999</v>
      </c>
      <c r="Y299" s="2">
        <v>5</v>
      </c>
      <c r="Z299" s="2">
        <v>171.69</v>
      </c>
      <c r="AA299" s="2">
        <v>12</v>
      </c>
      <c r="AB299" s="2">
        <v>391.45</v>
      </c>
      <c r="AC299" s="2">
        <v>3653.53</v>
      </c>
      <c r="AD299" s="2">
        <v>2277</v>
      </c>
      <c r="AE299" s="2">
        <f t="shared" si="8"/>
        <v>985.08000000000015</v>
      </c>
      <c r="AF299" s="2" t="s">
        <v>35</v>
      </c>
      <c r="AG299" s="42">
        <f>IFERROR(Table2[[#This Row],[Profit]]/Table2[[#This Row],[Sales Amount]],0)</f>
        <v>0.26962417169148745</v>
      </c>
      <c r="AH299" s="2" t="str">
        <f>TRIM(Table2[[#This Row],[Payment Modee]])</f>
        <v>Debit Card</v>
      </c>
      <c r="AI299" s="2" t="s">
        <v>26</v>
      </c>
      <c r="AJ299" s="2" t="s">
        <v>27</v>
      </c>
      <c r="AK299" s="2" t="s">
        <v>1128</v>
      </c>
      <c r="AL299" s="16" t="str">
        <f>IF(HOUR(Table2[[#This Row],[Order Time]])&lt;12,"Morning",IF(HOUR(Table2[[#This Row],[Order Time]])&lt;17,"Afternoon",IF(HOUR(Table2[[#This Row],[Order Time]])&lt;21,"Evening","Night")))</f>
        <v>Morning</v>
      </c>
      <c r="AM299" s="16" t="s">
        <v>29</v>
      </c>
    </row>
    <row r="300" spans="1:39" x14ac:dyDescent="0.25">
      <c r="A300" s="13" t="s">
        <v>1129</v>
      </c>
      <c r="B300" s="4">
        <v>45713</v>
      </c>
      <c r="C300" s="2">
        <f>YEAR(Table2[[#This Row],[Invoice Date]])</f>
        <v>2025</v>
      </c>
      <c r="D300" s="2" t="str">
        <f>TEXT(Table2[[#This Row],[Invoice Date]],"mmm")</f>
        <v>Feb</v>
      </c>
      <c r="E300" s="2" t="str">
        <f>Table2[[#This Row],[Store_ID]]&amp;"-"&amp;Table2[[#This Row],[Year]]&amp;"-"&amp;Table2[[#This Row],[Month]]</f>
        <v>STR032-2025-Feb</v>
      </c>
      <c r="F300" s="2" t="s">
        <v>886</v>
      </c>
      <c r="G300" s="2" t="str">
        <f>_xlfn.XLOOKUP(Table2[[#This Row],[Customer_ID]],Table3[Customer_ID],Table3[Customer Name],"Not Found")</f>
        <v>Revathi Sharma</v>
      </c>
      <c r="H300" s="2" t="str">
        <f>_xlfn.XLOOKUP(Table2[[#This Row],[Customer_ID]],Table3[Customer_ID],Table3[Gender],"Female")</f>
        <v>Female</v>
      </c>
      <c r="I300" s="2" t="str">
        <f>_xlfn.XLOOKUP(Table2[[#This Row],[Customer_ID]],Table3[Customer_ID],Table3[City],"Missing Memebership")</f>
        <v>Chennai</v>
      </c>
      <c r="J300" s="2" t="str">
        <f>_xlfn.XLOOKUP(Table2[[#This Row],[Customer_ID]],Table3[Customer_ID],Table3[State],"Karnataka")</f>
        <v>Tamil Nadu</v>
      </c>
      <c r="K300" s="2" t="str">
        <f>_xlfn.XLOOKUP(Table2[[#This Row],[Customer_ID]],Table3[Customer_ID],Table3[Membership],"Regular")</f>
        <v>Silver</v>
      </c>
      <c r="L300" s="2" t="s">
        <v>416</v>
      </c>
      <c r="M300" s="2" t="str">
        <f>_xlfn.XLOOKUP(Table2[[#This Row],[Product_ID]],Table4[Product_ID],Table4[Product_Name],"Not Found")</f>
        <v>GRT Jewellers Sling Bag Olive</v>
      </c>
      <c r="N300" s="2" t="str">
        <f>_xlfn.XLOOKUP(Table2[[#This Row],[Product_ID]],Table4[Product_ID],Table4[Category],"Not Found")</f>
        <v>Handbags</v>
      </c>
      <c r="O300" s="2" t="str">
        <f>_xlfn.XLOOKUP(Table2[[#This Row],[Product_ID]],Table4[Product_ID],Table4[Subcategory],"Not Found")</f>
        <v>Sling Bag</v>
      </c>
      <c r="P300" s="2" t="str">
        <f>_xlfn.XLOOKUP(Table2[[#This Row],[Product_ID]],Table4[Product_ID],Table4[Brand],"Missing Brand")</f>
        <v>GRT Jewellers</v>
      </c>
      <c r="Q300" s="2" t="s">
        <v>413</v>
      </c>
      <c r="R300" s="2" t="str">
        <f>_xlfn.XLOOKUP(Table2[[#This Row],[Store_ID]],Table6[Store_ID],Table6[Store Name],"Not Found")</f>
        <v>TrendMart Kochi Standard</v>
      </c>
      <c r="S300" s="2">
        <f>_xlfn.XLOOKUP(Table2[[#This Row],[Store_ID]],Table6[Store_ID],Table6[Monthly Target],"Missing Target")</f>
        <v>2500000</v>
      </c>
      <c r="T300" s="2" t="str">
        <f>_xlfn.XLOOKUP(Table2[[#This Row],[Store_ID]],Table6[Store_ID],Table6[Region],"Not Found")</f>
        <v>South Zone 1</v>
      </c>
      <c r="U300" s="2" t="s">
        <v>417</v>
      </c>
      <c r="V300" s="2" t="str">
        <f>_xlfn.XLOOKUP(Table2[[#This Row],[Employee_ID]],Table5[Employee_ID],Table5[Employee Name],"Not Found")</f>
        <v>Arjun Krishnan</v>
      </c>
      <c r="W300" s="2">
        <v>2</v>
      </c>
      <c r="X300" s="2">
        <v>3228.92</v>
      </c>
      <c r="Y300" s="2">
        <v>0</v>
      </c>
      <c r="Z300" s="2">
        <v>0</v>
      </c>
      <c r="AA300" s="2">
        <v>12</v>
      </c>
      <c r="AB300" s="2">
        <v>774.94</v>
      </c>
      <c r="AC300" s="2">
        <v>7232.78</v>
      </c>
      <c r="AD300" s="2">
        <v>4068.02</v>
      </c>
      <c r="AE300" s="2">
        <f t="shared" si="8"/>
        <v>2389.8199999999997</v>
      </c>
      <c r="AF300" s="2" t="s">
        <v>136</v>
      </c>
      <c r="AG300" s="42">
        <f>IFERROR(Table2[[#This Row],[Profit]]/Table2[[#This Row],[Sales Amount]],0)</f>
        <v>0.33041513774786457</v>
      </c>
      <c r="AH300" s="2" t="str">
        <f>TRIM(Table2[[#This Row],[Payment Modee]])</f>
        <v>EMI</v>
      </c>
      <c r="AI300" s="2" t="s">
        <v>36</v>
      </c>
      <c r="AJ300" s="2" t="s">
        <v>197</v>
      </c>
      <c r="AK300" s="2" t="s">
        <v>1130</v>
      </c>
      <c r="AL300" s="16" t="str">
        <f>IF(HOUR(Table2[[#This Row],[Order Time]])&lt;12,"Morning",IF(HOUR(Table2[[#This Row],[Order Time]])&lt;17,"Afternoon",IF(HOUR(Table2[[#This Row],[Order Time]])&lt;21,"Evening","Night")))</f>
        <v>Afternoon</v>
      </c>
      <c r="AM300" s="16" t="s">
        <v>29</v>
      </c>
    </row>
    <row r="301" spans="1:39" x14ac:dyDescent="0.25">
      <c r="A301" s="13" t="s">
        <v>1131</v>
      </c>
      <c r="B301" s="4">
        <v>45623</v>
      </c>
      <c r="C301" s="2">
        <f>YEAR(Table2[[#This Row],[Invoice Date]])</f>
        <v>2024</v>
      </c>
      <c r="D301" s="2" t="str">
        <f>TEXT(Table2[[#This Row],[Invoice Date]],"mmm")</f>
        <v>Nov</v>
      </c>
      <c r="E301" s="2" t="str">
        <f>Table2[[#This Row],[Store_ID]]&amp;"-"&amp;Table2[[#This Row],[Year]]&amp;"-"&amp;Table2[[#This Row],[Month]]</f>
        <v>STR072-2024-Nov</v>
      </c>
      <c r="F301" s="2" t="s">
        <v>1132</v>
      </c>
      <c r="G301" s="2" t="str">
        <f>_xlfn.XLOOKUP(Table2[[#This Row],[Customer_ID]],Table3[Customer_ID],Table3[Customer Name],"Not Found")</f>
        <v>Srinivas Hegde</v>
      </c>
      <c r="H301" s="2" t="str">
        <f>_xlfn.XLOOKUP(Table2[[#This Row],[Customer_ID]],Table3[Customer_ID],Table3[Gender],"Female")</f>
        <v>Male</v>
      </c>
      <c r="I301" s="2" t="str">
        <f>_xlfn.XLOOKUP(Table2[[#This Row],[Customer_ID]],Table3[Customer_ID],Table3[City],"Missing Memebership")</f>
        <v>Kalaburagi</v>
      </c>
      <c r="J301" s="2" t="str">
        <f>_xlfn.XLOOKUP(Table2[[#This Row],[Customer_ID]],Table3[Customer_ID],Table3[State],"Karnataka")</f>
        <v>Karnataka</v>
      </c>
      <c r="K301" s="2" t="str">
        <f>_xlfn.XLOOKUP(Table2[[#This Row],[Customer_ID]],Table3[Customer_ID],Table3[Membership],"Regular")</f>
        <v>Silver</v>
      </c>
      <c r="L301" s="2" t="s">
        <v>519</v>
      </c>
      <c r="M301" s="2" t="str">
        <f>_xlfn.XLOOKUP(Table2[[#This Row],[Product_ID]],Table4[Product_ID],Table4[Product_Name],"Not Found")</f>
        <v>Reebok Graphic Tee Cream</v>
      </c>
      <c r="N301" s="2" t="str">
        <f>_xlfn.XLOOKUP(Table2[[#This Row],[Product_ID]],Table4[Product_ID],Table4[Category],"Not Found")</f>
        <v>Men T-Shirts</v>
      </c>
      <c r="O301" s="2" t="str">
        <f>_xlfn.XLOOKUP(Table2[[#This Row],[Product_ID]],Table4[Product_ID],Table4[Subcategory],"Not Found")</f>
        <v>Graphic Tee</v>
      </c>
      <c r="P301" s="2" t="str">
        <f>_xlfn.XLOOKUP(Table2[[#This Row],[Product_ID]],Table4[Product_ID],Table4[Brand],"Missing Brand")</f>
        <v>Reebok</v>
      </c>
      <c r="Q301" s="2" t="s">
        <v>186</v>
      </c>
      <c r="R301" s="2" t="str">
        <f>_xlfn.XLOOKUP(Table2[[#This Row],[Store_ID]],Table6[Store_ID],Table6[Store Name],"Not Found")</f>
        <v>TrendMart Visakhapatnam Standard</v>
      </c>
      <c r="S301" s="2">
        <f>_xlfn.XLOOKUP(Table2[[#This Row],[Store_ID]],Table6[Store_ID],Table6[Monthly Target],"Missing Target")</f>
        <v>1500000</v>
      </c>
      <c r="T301" s="2" t="str">
        <f>_xlfn.XLOOKUP(Table2[[#This Row],[Store_ID]],Table6[Store_ID],Table6[Region],"Not Found")</f>
        <v>South Zone 3</v>
      </c>
      <c r="U301" s="2" t="s">
        <v>147</v>
      </c>
      <c r="V301" s="2" t="str">
        <f>_xlfn.XLOOKUP(Table2[[#This Row],[Employee_ID]],Table5[Employee_ID],Table5[Employee Name],"Not Found")</f>
        <v>Logesh Gopalakrishnan</v>
      </c>
      <c r="W301" s="2">
        <v>5</v>
      </c>
      <c r="X301" s="2">
        <v>691.04</v>
      </c>
      <c r="Y301" s="2">
        <v>0</v>
      </c>
      <c r="Z301" s="2">
        <v>0</v>
      </c>
      <c r="AA301" s="2">
        <v>5</v>
      </c>
      <c r="AB301" s="2">
        <v>172.76</v>
      </c>
      <c r="AC301" s="2">
        <v>3627.96</v>
      </c>
      <c r="AD301" s="2">
        <v>2089.6</v>
      </c>
      <c r="AE301" s="2">
        <f t="shared" si="8"/>
        <v>1365.6000000000001</v>
      </c>
      <c r="AF301" s="2" t="s">
        <v>25</v>
      </c>
      <c r="AG301" s="42">
        <f>IFERROR(Table2[[#This Row],[Profit]]/Table2[[#This Row],[Sales Amount]],0)</f>
        <v>0.37640988324016805</v>
      </c>
      <c r="AH301" s="2" t="str">
        <f>TRIM(Table2[[#This Row],[Payment Modee]])</f>
        <v>UPI</v>
      </c>
      <c r="AI301" s="2" t="s">
        <v>26</v>
      </c>
      <c r="AJ301" s="2" t="s">
        <v>27</v>
      </c>
      <c r="AK301" s="2" t="s">
        <v>233</v>
      </c>
      <c r="AL301" s="16" t="str">
        <f>IF(HOUR(Table2[[#This Row],[Order Time]])&lt;12,"Morning",IF(HOUR(Table2[[#This Row],[Order Time]])&lt;17,"Afternoon",IF(HOUR(Table2[[#This Row],[Order Time]])&lt;21,"Evening","Night")))</f>
        <v>Afternoon</v>
      </c>
      <c r="AM301" s="16" t="s">
        <v>29</v>
      </c>
    </row>
    <row r="302" spans="1:39" x14ac:dyDescent="0.25">
      <c r="A302" s="13" t="s">
        <v>1133</v>
      </c>
      <c r="B302" s="4">
        <v>45742</v>
      </c>
      <c r="C302" s="2">
        <f>YEAR(Table2[[#This Row],[Invoice Date]])</f>
        <v>2025</v>
      </c>
      <c r="D302" s="2" t="str">
        <f>TEXT(Table2[[#This Row],[Invoice Date]],"mmm")</f>
        <v>Mar</v>
      </c>
      <c r="E302" s="2" t="str">
        <f>Table2[[#This Row],[Store_ID]]&amp;"-"&amp;Table2[[#This Row],[Year]]&amp;"-"&amp;Table2[[#This Row],[Month]]</f>
        <v>STR088-2025-Mar</v>
      </c>
      <c r="F302" s="2" t="s">
        <v>1134</v>
      </c>
      <c r="G302" s="2" t="str">
        <f>_xlfn.XLOOKUP(Table2[[#This Row],[Customer_ID]],Table3[Customer_ID],Table3[Customer Name],"Not Found")</f>
        <v>Arun Pillai</v>
      </c>
      <c r="H302" s="2" t="str">
        <f>_xlfn.XLOOKUP(Table2[[#This Row],[Customer_ID]],Table3[Customer_ID],Table3[Gender],"Female")</f>
        <v>Male</v>
      </c>
      <c r="I302" s="2" t="str">
        <f>_xlfn.XLOOKUP(Table2[[#This Row],[Customer_ID]],Table3[Customer_ID],Table3[City],"Missing Memebership")</f>
        <v>Coimbatore</v>
      </c>
      <c r="J302" s="2" t="str">
        <f>_xlfn.XLOOKUP(Table2[[#This Row],[Customer_ID]],Table3[Customer_ID],Table3[State],"Karnataka")</f>
        <v>Tamil Nadu</v>
      </c>
      <c r="K302" s="2" t="str">
        <f>_xlfn.XLOOKUP(Table2[[#This Row],[Customer_ID]],Table3[Customer_ID],Table3[Membership],"Regular")</f>
        <v>Silver</v>
      </c>
      <c r="L302" s="2" t="s">
        <v>986</v>
      </c>
      <c r="M302" s="2" t="str">
        <f>_xlfn.XLOOKUP(Table2[[#This Row],[Product_ID]],Table4[Product_ID],Table4[Product_Name],"Not Found")</f>
        <v>Ramraj Cotton A-Line Dress Brown</v>
      </c>
      <c r="N302" s="2" t="str">
        <f>_xlfn.XLOOKUP(Table2[[#This Row],[Product_ID]],Table4[Product_ID],Table4[Category],"Not Found")</f>
        <v>Women Dresses</v>
      </c>
      <c r="O302" s="2" t="str">
        <f>_xlfn.XLOOKUP(Table2[[#This Row],[Product_ID]],Table4[Product_ID],Table4[Subcategory],"Not Found")</f>
        <v>A-Line Dress</v>
      </c>
      <c r="P302" s="2" t="str">
        <f>_xlfn.XLOOKUP(Table2[[#This Row],[Product_ID]],Table4[Product_ID],Table4[Brand],"Missing Brand")</f>
        <v>Ramraj Cotton</v>
      </c>
      <c r="Q302" s="2" t="s">
        <v>141</v>
      </c>
      <c r="R302" s="2" t="str">
        <f>_xlfn.XLOOKUP(Table2[[#This Row],[Store_ID]],Table6[Store_ID],Table6[Store Name],"Not Found")</f>
        <v>TrendMart Warangal High Street</v>
      </c>
      <c r="S302" s="2">
        <f>_xlfn.XLOOKUP(Table2[[#This Row],[Store_ID]],Table6[Store_ID],Table6[Monthly Target],"Missing Target")</f>
        <v>2000000</v>
      </c>
      <c r="T302" s="2" t="str">
        <f>_xlfn.XLOOKUP(Table2[[#This Row],[Store_ID]],Table6[Store_ID],Table6[Region],"Not Found")</f>
        <v>South Zone 2</v>
      </c>
      <c r="U302" s="2" t="s">
        <v>153</v>
      </c>
      <c r="V302" s="2" t="str">
        <f>_xlfn.XLOOKUP(Table2[[#This Row],[Employee_ID]],Table5[Employee_ID],Table5[Employee Name],"Not Found")</f>
        <v>Rani Mishra</v>
      </c>
      <c r="W302" s="2">
        <v>2</v>
      </c>
      <c r="X302" s="2">
        <v>1213.3900000000001</v>
      </c>
      <c r="Y302" s="2">
        <v>20</v>
      </c>
      <c r="Z302" s="2">
        <v>485.36</v>
      </c>
      <c r="AA302" s="2">
        <v>12</v>
      </c>
      <c r="AB302" s="2">
        <v>232.97</v>
      </c>
      <c r="AC302" s="2">
        <v>2174.39</v>
      </c>
      <c r="AD302" s="2">
        <v>1539.26</v>
      </c>
      <c r="AE302" s="2">
        <f t="shared" si="8"/>
        <v>402.15999999999985</v>
      </c>
      <c r="AF302" s="2" t="s">
        <v>56</v>
      </c>
      <c r="AG302" s="42">
        <f>IFERROR(Table2[[#This Row],[Profit]]/Table2[[#This Row],[Sales Amount]],0)</f>
        <v>0.18495302130712515</v>
      </c>
      <c r="AH302" s="2" t="str">
        <f>TRIM(Table2[[#This Row],[Payment Modee]])</f>
        <v>Credit Card</v>
      </c>
      <c r="AI302" s="2" t="s">
        <v>26</v>
      </c>
      <c r="AJ302" s="2" t="s">
        <v>27</v>
      </c>
      <c r="AK302" s="2" t="s">
        <v>705</v>
      </c>
      <c r="AL302" s="16" t="str">
        <f>IF(HOUR(Table2[[#This Row],[Order Time]])&lt;12,"Morning",IF(HOUR(Table2[[#This Row],[Order Time]])&lt;17,"Afternoon",IF(HOUR(Table2[[#This Row],[Order Time]])&lt;21,"Evening","Night")))</f>
        <v>Afternoon</v>
      </c>
      <c r="AM302" s="16" t="s">
        <v>29</v>
      </c>
    </row>
    <row r="303" spans="1:39" x14ac:dyDescent="0.25">
      <c r="A303" s="13" t="s">
        <v>1135</v>
      </c>
      <c r="B303" s="4">
        <v>45578</v>
      </c>
      <c r="C303" s="2">
        <f>YEAR(Table2[[#This Row],[Invoice Date]])</f>
        <v>2024</v>
      </c>
      <c r="D303" s="2" t="str">
        <f>TEXT(Table2[[#This Row],[Invoice Date]],"mmm")</f>
        <v>Oct</v>
      </c>
      <c r="E303" s="2" t="str">
        <f>Table2[[#This Row],[Store_ID]]&amp;"-"&amp;Table2[[#This Row],[Year]]&amp;"-"&amp;Table2[[#This Row],[Month]]</f>
        <v>STR107-2024-Oct</v>
      </c>
      <c r="F303" s="2" t="s">
        <v>328</v>
      </c>
      <c r="G303" s="2" t="str">
        <f>_xlfn.XLOOKUP(Table2[[#This Row],[Customer_ID]],Table3[Customer_ID],Table3[Customer Name],"Not Found")</f>
        <v>Indira Naidu</v>
      </c>
      <c r="H303" s="2" t="str">
        <f>_xlfn.XLOOKUP(Table2[[#This Row],[Customer_ID]],Table3[Customer_ID],Table3[Gender],"Female")</f>
        <v>Female</v>
      </c>
      <c r="I303" s="2" t="str">
        <f>_xlfn.XLOOKUP(Table2[[#This Row],[Customer_ID]],Table3[Customer_ID],Table3[City],"Missing Memebership")</f>
        <v>Khammam</v>
      </c>
      <c r="J303" s="2" t="str">
        <f>_xlfn.XLOOKUP(Table2[[#This Row],[Customer_ID]],Table3[Customer_ID],Table3[State],"Karnataka")</f>
        <v>Telangana</v>
      </c>
      <c r="K303" s="2" t="str">
        <f>_xlfn.XLOOKUP(Table2[[#This Row],[Customer_ID]],Table3[Customer_ID],Table3[Membership],"Regular")</f>
        <v>Gold</v>
      </c>
      <c r="L303" s="2" t="s">
        <v>927</v>
      </c>
      <c r="M303" s="2" t="str">
        <f>_xlfn.XLOOKUP(Table2[[#This Row],[Product_ID]],Table4[Product_ID],Table4[Product_Name],"Not Found")</f>
        <v>Skechers Casual Belt Sky Blue</v>
      </c>
      <c r="N303" s="2" t="str">
        <f>_xlfn.XLOOKUP(Table2[[#This Row],[Product_ID]],Table4[Product_ID],Table4[Category],"Not Found")</f>
        <v>Belts</v>
      </c>
      <c r="O303" s="2" t="str">
        <f>_xlfn.XLOOKUP(Table2[[#This Row],[Product_ID]],Table4[Product_ID],Table4[Subcategory],"Not Found")</f>
        <v>Casual Belt</v>
      </c>
      <c r="P303" s="2" t="str">
        <f>_xlfn.XLOOKUP(Table2[[#This Row],[Product_ID]],Table4[Product_ID],Table4[Brand],"Missing Brand")</f>
        <v>Skechers</v>
      </c>
      <c r="Q303" s="2" t="s">
        <v>914</v>
      </c>
      <c r="R303" s="2" t="str">
        <f>_xlfn.XLOOKUP(Table2[[#This Row],[Store_ID]],Table6[Store_ID],Table6[Store Name],"Not Found")</f>
        <v>TrendMart Kochi High Street</v>
      </c>
      <c r="S303" s="2">
        <f>_xlfn.XLOOKUP(Table2[[#This Row],[Store_ID]],Table6[Store_ID],Table6[Monthly Target],"Missing Target")</f>
        <v>1500000</v>
      </c>
      <c r="T303" s="2" t="str">
        <f>_xlfn.XLOOKUP(Table2[[#This Row],[Store_ID]],Table6[Store_ID],Table6[Region],"Not Found")</f>
        <v>South Zone 1</v>
      </c>
      <c r="U303" s="2" t="s">
        <v>124</v>
      </c>
      <c r="V303" s="2" t="str">
        <f>_xlfn.XLOOKUP(Table2[[#This Row],[Employee_ID]],Table5[Employee_ID],Table5[Employee Name],"Not Found")</f>
        <v>Girish Sundaram</v>
      </c>
      <c r="W303" s="2">
        <v>3</v>
      </c>
      <c r="X303" s="2">
        <v>935.72</v>
      </c>
      <c r="Y303" s="2">
        <v>15</v>
      </c>
      <c r="Z303" s="2">
        <v>421.07</v>
      </c>
      <c r="AA303" s="2">
        <v>5</v>
      </c>
      <c r="AB303" s="2">
        <v>119.3</v>
      </c>
      <c r="AC303" s="2">
        <v>2505.39</v>
      </c>
      <c r="AD303" s="2">
        <v>1770.06</v>
      </c>
      <c r="AE303" s="2">
        <f t="shared" si="8"/>
        <v>616.03</v>
      </c>
      <c r="AF303" s="2" t="s">
        <v>69</v>
      </c>
      <c r="AG303" s="42">
        <f>IFERROR(Table2[[#This Row],[Profit]]/Table2[[#This Row],[Sales Amount]],0)</f>
        <v>0.24588187866958838</v>
      </c>
      <c r="AH303" s="2" t="str">
        <f>TRIM(Table2[[#This Row],[Payment Modee]])</f>
        <v>Cash</v>
      </c>
      <c r="AI303" s="2" t="s">
        <v>36</v>
      </c>
      <c r="AJ303" s="2" t="s">
        <v>27</v>
      </c>
      <c r="AK303" s="2" t="s">
        <v>1136</v>
      </c>
      <c r="AL303" s="16" t="str">
        <f>IF(HOUR(Table2[[#This Row],[Order Time]])&lt;12,"Morning",IF(HOUR(Table2[[#This Row],[Order Time]])&lt;17,"Afternoon",IF(HOUR(Table2[[#This Row],[Order Time]])&lt;21,"Evening","Night")))</f>
        <v>Morning</v>
      </c>
      <c r="AM303" s="16" t="s">
        <v>38</v>
      </c>
    </row>
    <row r="304" spans="1:39" x14ac:dyDescent="0.25">
      <c r="A304" s="13" t="s">
        <v>1137</v>
      </c>
      <c r="B304" s="4">
        <v>45619</v>
      </c>
      <c r="C304" s="2">
        <f>YEAR(Table2[[#This Row],[Invoice Date]])</f>
        <v>2024</v>
      </c>
      <c r="D304" s="2" t="str">
        <f>TEXT(Table2[[#This Row],[Invoice Date]],"mmm")</f>
        <v>Nov</v>
      </c>
      <c r="E304" s="2" t="str">
        <f>Table2[[#This Row],[Store_ID]]&amp;"-"&amp;Table2[[#This Row],[Year]]&amp;"-"&amp;Table2[[#This Row],[Month]]</f>
        <v>STR023-2024-Nov</v>
      </c>
      <c r="F304" s="2" t="s">
        <v>1138</v>
      </c>
      <c r="G304" s="2" t="str">
        <f>_xlfn.XLOOKUP(Table2[[#This Row],[Customer_ID]],Table3[Customer_ID],Table3[Customer Name],"Not Found")</f>
        <v>Hariharan Yadav</v>
      </c>
      <c r="H304" s="2" t="str">
        <f>_xlfn.XLOOKUP(Table2[[#This Row],[Customer_ID]],Table3[Customer_ID],Table3[Gender],"Female")</f>
        <v>Male</v>
      </c>
      <c r="I304" s="2" t="str">
        <f>_xlfn.XLOOKUP(Table2[[#This Row],[Customer_ID]],Table3[Customer_ID],Table3[City],"Missing Memebership")</f>
        <v>Kollam</v>
      </c>
      <c r="J304" s="2" t="str">
        <f>_xlfn.XLOOKUP(Table2[[#This Row],[Customer_ID]],Table3[Customer_ID],Table3[State],"Karnataka")</f>
        <v>Kerala</v>
      </c>
      <c r="K304" s="2" t="str">
        <f>_xlfn.XLOOKUP(Table2[[#This Row],[Customer_ID]],Table3[Customer_ID],Table3[Membership],"Regular")</f>
        <v>Regular</v>
      </c>
      <c r="L304" s="2" t="s">
        <v>394</v>
      </c>
      <c r="M304" s="2" t="str">
        <f>_xlfn.XLOOKUP(Table2[[#This Row],[Product_ID]],Table4[Product_ID],Table4[Product_Name],"Not Found")</f>
        <v>Liberty Sports T-Shirt Peach</v>
      </c>
      <c r="N304" s="2" t="str">
        <f>_xlfn.XLOOKUP(Table2[[#This Row],[Product_ID]],Table4[Product_ID],Table4[Category],"Not Found")</f>
        <v>Sportswear</v>
      </c>
      <c r="O304" s="2" t="str">
        <f>_xlfn.XLOOKUP(Table2[[#This Row],[Product_ID]],Table4[Product_ID],Table4[Subcategory],"Not Found")</f>
        <v>Sports T-Shirt</v>
      </c>
      <c r="P304" s="2" t="str">
        <f>_xlfn.XLOOKUP(Table2[[#This Row],[Product_ID]],Table4[Product_ID],Table4[Brand],"Missing Brand")</f>
        <v>Liberty</v>
      </c>
      <c r="Q304" s="2" t="s">
        <v>338</v>
      </c>
      <c r="R304" s="2" t="str">
        <f>_xlfn.XLOOKUP(Table2[[#This Row],[Store_ID]],Table6[Store_ID],Table6[Store Name],"Not Found")</f>
        <v>TrendMart Thoothukudi High Street</v>
      </c>
      <c r="S304" s="2">
        <f>_xlfn.XLOOKUP(Table2[[#This Row],[Store_ID]],Table6[Store_ID],Table6[Monthly Target],"Missing Target")</f>
        <v>2000000</v>
      </c>
      <c r="T304" s="2" t="str">
        <f>_xlfn.XLOOKUP(Table2[[#This Row],[Store_ID]],Table6[Store_ID],Table6[Region],"Not Found")</f>
        <v>South Zone 1</v>
      </c>
      <c r="U304" s="2" t="s">
        <v>165</v>
      </c>
      <c r="V304" s="2" t="str">
        <f>_xlfn.XLOOKUP(Table2[[#This Row],[Employee_ID]],Table5[Employee_ID],Table5[Employee Name],"Not Found")</f>
        <v>Vasanthi Gupta</v>
      </c>
      <c r="W304" s="2">
        <v>1</v>
      </c>
      <c r="X304" s="2">
        <v>1383.09</v>
      </c>
      <c r="Y304" s="2">
        <v>10</v>
      </c>
      <c r="Z304" s="2">
        <v>138.31</v>
      </c>
      <c r="AA304" s="2">
        <v>12</v>
      </c>
      <c r="AB304" s="2">
        <v>149.37</v>
      </c>
      <c r="AC304" s="2">
        <v>1394.15</v>
      </c>
      <c r="AD304" s="2">
        <v>914.72</v>
      </c>
      <c r="AE304" s="2">
        <f t="shared" si="8"/>
        <v>330.06000000000006</v>
      </c>
      <c r="AF304" s="2" t="s">
        <v>25</v>
      </c>
      <c r="AG304" s="42">
        <f>IFERROR(Table2[[#This Row],[Profit]]/Table2[[#This Row],[Sales Amount]],0)</f>
        <v>0.2367464046193021</v>
      </c>
      <c r="AH304" s="2" t="str">
        <f>TRIM(Table2[[#This Row],[Payment Modee]])</f>
        <v>UPI</v>
      </c>
      <c r="AI304" s="2" t="s">
        <v>26</v>
      </c>
      <c r="AJ304" s="2" t="s">
        <v>27</v>
      </c>
      <c r="AK304" s="2" t="s">
        <v>1139</v>
      </c>
      <c r="AL304" s="16" t="str">
        <f>IF(HOUR(Table2[[#This Row],[Order Time]])&lt;12,"Morning",IF(HOUR(Table2[[#This Row],[Order Time]])&lt;17,"Afternoon",IF(HOUR(Table2[[#This Row],[Order Time]])&lt;21,"Evening","Night")))</f>
        <v>Afternoon</v>
      </c>
      <c r="AM304" s="16" t="s">
        <v>38</v>
      </c>
    </row>
    <row r="305" spans="1:39" x14ac:dyDescent="0.25">
      <c r="A305" s="13" t="s">
        <v>1140</v>
      </c>
      <c r="B305" s="4">
        <v>45511</v>
      </c>
      <c r="C305" s="2">
        <f>YEAR(Table2[[#This Row],[Invoice Date]])</f>
        <v>2024</v>
      </c>
      <c r="D305" s="2" t="str">
        <f>TEXT(Table2[[#This Row],[Invoice Date]],"mmm")</f>
        <v>Aug</v>
      </c>
      <c r="E305" s="2" t="str">
        <f>Table2[[#This Row],[Store_ID]]&amp;"-"&amp;Table2[[#This Row],[Year]]&amp;"-"&amp;Table2[[#This Row],[Month]]</f>
        <v>STR038-2024-Aug</v>
      </c>
      <c r="F305" s="2" t="s">
        <v>1141</v>
      </c>
      <c r="G305" s="2" t="str">
        <f>_xlfn.XLOOKUP(Table2[[#This Row],[Customer_ID]],Table3[Customer_ID],Table3[Customer Name],"Not Found")</f>
        <v>Bhagya Sundaram</v>
      </c>
      <c r="H305" s="2" t="str">
        <f>_xlfn.XLOOKUP(Table2[[#This Row],[Customer_ID]],Table3[Customer_ID],Table3[Gender],"Female")</f>
        <v>Female</v>
      </c>
      <c r="I305" s="2" t="str">
        <f>_xlfn.XLOOKUP(Table2[[#This Row],[Customer_ID]],Table3[Customer_ID],Table3[City],"Missing Memebership")</f>
        <v>Kochi</v>
      </c>
      <c r="J305" s="2" t="str">
        <f>_xlfn.XLOOKUP(Table2[[#This Row],[Customer_ID]],Table3[Customer_ID],Table3[State],"Karnataka")</f>
        <v>Kerala</v>
      </c>
      <c r="K305" s="2" t="str">
        <f>_xlfn.XLOOKUP(Table2[[#This Row],[Customer_ID]],Table3[Customer_ID],Table3[Membership],"Regular")</f>
        <v>Gold</v>
      </c>
      <c r="L305" s="2" t="s">
        <v>325</v>
      </c>
      <c r="M305" s="2" t="str">
        <f>_xlfn.XLOOKUP(Table2[[#This Row],[Product_ID]],Table4[Product_ID],Table4[Product_Name],"Not Found")</f>
        <v>Ramraj Cotton Straight Fit White</v>
      </c>
      <c r="N305" s="2" t="str">
        <f>_xlfn.XLOOKUP(Table2[[#This Row],[Product_ID]],Table4[Product_ID],Table4[Category],"Not Found")</f>
        <v>Women Jeans</v>
      </c>
      <c r="O305" s="2" t="str">
        <f>_xlfn.XLOOKUP(Table2[[#This Row],[Product_ID]],Table4[Product_ID],Table4[Subcategory],"Not Found")</f>
        <v>Straight Fit</v>
      </c>
      <c r="P305" s="2" t="str">
        <f>_xlfn.XLOOKUP(Table2[[#This Row],[Product_ID]],Table4[Product_ID],Table4[Brand],"Missing Brand")</f>
        <v>Ramraj Cotton</v>
      </c>
      <c r="Q305" s="2" t="s">
        <v>890</v>
      </c>
      <c r="R305" s="2" t="str">
        <f>_xlfn.XLOOKUP(Table2[[#This Row],[Store_ID]],Table6[Store_ID],Table6[Store Name],"Not Found")</f>
        <v>TrendMart Tumakuru Standard</v>
      </c>
      <c r="S305" s="2">
        <f>_xlfn.XLOOKUP(Table2[[#This Row],[Store_ID]],Table6[Store_ID],Table6[Monthly Target],"Missing Target")</f>
        <v>1500000</v>
      </c>
      <c r="T305" s="2" t="str">
        <f>_xlfn.XLOOKUP(Table2[[#This Row],[Store_ID]],Table6[Store_ID],Table6[Region],"Not Found")</f>
        <v>South Zone 2</v>
      </c>
      <c r="U305" s="2" t="s">
        <v>283</v>
      </c>
      <c r="V305" s="2" t="str">
        <f>_xlfn.XLOOKUP(Table2[[#This Row],[Employee_ID]],Table5[Employee_ID],Table5[Employee Name],"Not Found")</f>
        <v>Priya Balasubramaniam</v>
      </c>
      <c r="W305" s="2">
        <v>2</v>
      </c>
      <c r="X305" s="2">
        <v>1644.54</v>
      </c>
      <c r="Y305" s="2">
        <v>10</v>
      </c>
      <c r="Z305" s="2">
        <v>328.91</v>
      </c>
      <c r="AA305" s="2">
        <v>12</v>
      </c>
      <c r="AB305" s="2">
        <v>355.22</v>
      </c>
      <c r="AC305" s="2">
        <v>3315.39</v>
      </c>
      <c r="AD305" s="2">
        <v>2248.96</v>
      </c>
      <c r="AE305" s="2">
        <f t="shared" si="8"/>
        <v>711.20999999999981</v>
      </c>
      <c r="AF305" s="2" t="s">
        <v>25</v>
      </c>
      <c r="AG305" s="42">
        <f>IFERROR(Table2[[#This Row],[Profit]]/Table2[[#This Row],[Sales Amount]],0)</f>
        <v>0.21451774904309895</v>
      </c>
      <c r="AH305" s="2" t="str">
        <f>TRIM(Table2[[#This Row],[Payment Modee]])</f>
        <v>UPI</v>
      </c>
      <c r="AI305" s="2" t="s">
        <v>26</v>
      </c>
      <c r="AJ305" s="2" t="s">
        <v>27</v>
      </c>
      <c r="AK305" s="2" t="s">
        <v>1142</v>
      </c>
      <c r="AL305" s="16" t="str">
        <f>IF(HOUR(Table2[[#This Row],[Order Time]])&lt;12,"Morning",IF(HOUR(Table2[[#This Row],[Order Time]])&lt;17,"Afternoon",IF(HOUR(Table2[[#This Row],[Order Time]])&lt;21,"Evening","Night")))</f>
        <v>Afternoon</v>
      </c>
      <c r="AM305" s="16" t="s">
        <v>29</v>
      </c>
    </row>
    <row r="306" spans="1:39" x14ac:dyDescent="0.25">
      <c r="A306" s="13" t="s">
        <v>1143</v>
      </c>
      <c r="B306" s="4">
        <v>45514</v>
      </c>
      <c r="C306" s="2">
        <f>YEAR(Table2[[#This Row],[Invoice Date]])</f>
        <v>2024</v>
      </c>
      <c r="D306" s="2" t="str">
        <f>TEXT(Table2[[#This Row],[Invoice Date]],"mmm")</f>
        <v>Aug</v>
      </c>
      <c r="E306" s="2" t="str">
        <f>Table2[[#This Row],[Store_ID]]&amp;"-"&amp;Table2[[#This Row],[Year]]&amp;"-"&amp;Table2[[#This Row],[Month]]</f>
        <v>STR032-2024-Aug</v>
      </c>
      <c r="F306" s="2" t="s">
        <v>1144</v>
      </c>
      <c r="G306" s="2" t="str">
        <f>_xlfn.XLOOKUP(Table2[[#This Row],[Customer_ID]],Table3[Customer_ID],Table3[Customer Name],"Not Found")</f>
        <v>Bhavani Iyer</v>
      </c>
      <c r="H306" s="2" t="str">
        <f>_xlfn.XLOOKUP(Table2[[#This Row],[Customer_ID]],Table3[Customer_ID],Table3[Gender],"Female")</f>
        <v>Female</v>
      </c>
      <c r="I306" s="2" t="str">
        <f>_xlfn.XLOOKUP(Table2[[#This Row],[Customer_ID]],Table3[Customer_ID],Table3[City],"Missing Memebership")</f>
        <v>Warangal</v>
      </c>
      <c r="J306" s="2" t="str">
        <f>_xlfn.XLOOKUP(Table2[[#This Row],[Customer_ID]],Table3[Customer_ID],Table3[State],"Karnataka")</f>
        <v>Telangana</v>
      </c>
      <c r="K306" s="2" t="str">
        <f>_xlfn.XLOOKUP(Table2[[#This Row],[Customer_ID]],Table3[Customer_ID],Table3[Membership],"Regular")</f>
        <v>Regular</v>
      </c>
      <c r="L306" s="2" t="s">
        <v>481</v>
      </c>
      <c r="M306" s="2" t="str">
        <f>_xlfn.XLOOKUP(Table2[[#This Row],[Product_ID]],Table4[Product_ID],Table4[Product_Name],"Not Found")</f>
        <v>Nalli Silks Casual Shirt Navy Blue</v>
      </c>
      <c r="N306" s="2" t="str">
        <f>_xlfn.XLOOKUP(Table2[[#This Row],[Product_ID]],Table4[Product_ID],Table4[Category],"Not Found")</f>
        <v>Men Shirts</v>
      </c>
      <c r="O306" s="2" t="str">
        <f>_xlfn.XLOOKUP(Table2[[#This Row],[Product_ID]],Table4[Product_ID],Table4[Subcategory],"Not Found")</f>
        <v>Casual Shirt</v>
      </c>
      <c r="P306" s="2" t="str">
        <f>_xlfn.XLOOKUP(Table2[[#This Row],[Product_ID]],Table4[Product_ID],Table4[Brand],"Missing Brand")</f>
        <v>Nalli Silks</v>
      </c>
      <c r="Q306" s="2" t="s">
        <v>413</v>
      </c>
      <c r="R306" s="2" t="str">
        <f>_xlfn.XLOOKUP(Table2[[#This Row],[Store_ID]],Table6[Store_ID],Table6[Store Name],"Not Found")</f>
        <v>TrendMart Kochi Standard</v>
      </c>
      <c r="S306" s="2">
        <f>_xlfn.XLOOKUP(Table2[[#This Row],[Store_ID]],Table6[Store_ID],Table6[Monthly Target],"Missing Target")</f>
        <v>2500000</v>
      </c>
      <c r="T306" s="2" t="str">
        <f>_xlfn.XLOOKUP(Table2[[#This Row],[Store_ID]],Table6[Store_ID],Table6[Region],"Not Found")</f>
        <v>South Zone 1</v>
      </c>
      <c r="U306" s="2" t="s">
        <v>289</v>
      </c>
      <c r="V306" s="2" t="str">
        <f>_xlfn.XLOOKUP(Table2[[#This Row],[Employee_ID]],Table5[Employee_ID],Table5[Employee Name],"Not Found")</f>
        <v>Anitha Ramachandran</v>
      </c>
      <c r="W306" s="2">
        <v>1</v>
      </c>
      <c r="X306" s="2">
        <v>961.97</v>
      </c>
      <c r="Y306" s="2">
        <v>10</v>
      </c>
      <c r="Z306" s="2">
        <v>96.2</v>
      </c>
      <c r="AA306" s="2">
        <v>5</v>
      </c>
      <c r="AB306" s="2">
        <v>43.29</v>
      </c>
      <c r="AC306" s="2">
        <v>909.06</v>
      </c>
      <c r="AD306" s="2">
        <v>590.48</v>
      </c>
      <c r="AE306" s="2">
        <f t="shared" si="8"/>
        <v>275.28999999999991</v>
      </c>
      <c r="AF306" s="2" t="s">
        <v>69</v>
      </c>
      <c r="AG306" s="42">
        <f>IFERROR(Table2[[#This Row],[Profit]]/Table2[[#This Row],[Sales Amount]],0)</f>
        <v>0.30282929619607057</v>
      </c>
      <c r="AH306" s="2" t="str">
        <f>TRIM(Table2[[#This Row],[Payment Modee]])</f>
        <v>Cash</v>
      </c>
      <c r="AI306" s="2" t="s">
        <v>26</v>
      </c>
      <c r="AJ306" s="2" t="s">
        <v>27</v>
      </c>
      <c r="AK306" s="2" t="s">
        <v>278</v>
      </c>
      <c r="AL306" s="16" t="str">
        <f>IF(HOUR(Table2[[#This Row],[Order Time]])&lt;12,"Morning",IF(HOUR(Table2[[#This Row],[Order Time]])&lt;17,"Afternoon",IF(HOUR(Table2[[#This Row],[Order Time]])&lt;21,"Evening","Night")))</f>
        <v>Evening</v>
      </c>
      <c r="AM306" s="16" t="s">
        <v>38</v>
      </c>
    </row>
    <row r="307" spans="1:39" x14ac:dyDescent="0.25">
      <c r="A307" s="13" t="s">
        <v>1145</v>
      </c>
      <c r="B307" s="4">
        <v>45624</v>
      </c>
      <c r="C307" s="2">
        <f>YEAR(Table2[[#This Row],[Invoice Date]])</f>
        <v>2024</v>
      </c>
      <c r="D307" s="2" t="str">
        <f>TEXT(Table2[[#This Row],[Invoice Date]],"mmm")</f>
        <v>Nov</v>
      </c>
      <c r="E307" s="2" t="str">
        <f>Table2[[#This Row],[Store_ID]]&amp;"-"&amp;Table2[[#This Row],[Year]]&amp;"-"&amp;Table2[[#This Row],[Month]]</f>
        <v>STR037-2024-Nov</v>
      </c>
      <c r="F307" s="2" t="s">
        <v>1146</v>
      </c>
      <c r="G307" s="2" t="str">
        <f>_xlfn.XLOOKUP(Table2[[#This Row],[Customer_ID]],Table3[Customer_ID],Table3[Customer Name],"Not Found")</f>
        <v>Jyothi Sundaram</v>
      </c>
      <c r="H307" s="2" t="str">
        <f>_xlfn.XLOOKUP(Table2[[#This Row],[Customer_ID]],Table3[Customer_ID],Table3[Gender],"Female")</f>
        <v>Female</v>
      </c>
      <c r="I307" s="2" t="str">
        <f>_xlfn.XLOOKUP(Table2[[#This Row],[Customer_ID]],Table3[Customer_ID],Table3[City],"Missing Memebership")</f>
        <v>Kochi</v>
      </c>
      <c r="J307" s="2" t="str">
        <f>_xlfn.XLOOKUP(Table2[[#This Row],[Customer_ID]],Table3[Customer_ID],Table3[State],"Karnataka")</f>
        <v>Kerala</v>
      </c>
      <c r="K307" s="2" t="str">
        <f>_xlfn.XLOOKUP(Table2[[#This Row],[Customer_ID]],Table3[Customer_ID],Table3[Membership],"Regular")</f>
        <v>Gold</v>
      </c>
      <c r="L307" s="2" t="s">
        <v>917</v>
      </c>
      <c r="M307" s="2" t="str">
        <f>_xlfn.XLOOKUP(Table2[[#This Row],[Product_ID]],Table4[Product_ID],Table4[Product_Name],"Not Found")</f>
        <v>Spykar Cotton Saree Black</v>
      </c>
      <c r="N307" s="2" t="str">
        <f>_xlfn.XLOOKUP(Table2[[#This Row],[Product_ID]],Table4[Product_ID],Table4[Category],"Not Found")</f>
        <v>Women Sarees</v>
      </c>
      <c r="O307" s="2" t="str">
        <f>_xlfn.XLOOKUP(Table2[[#This Row],[Product_ID]],Table4[Product_ID],Table4[Subcategory],"Not Found")</f>
        <v>Cotton Saree</v>
      </c>
      <c r="P307" s="2" t="str">
        <f>_xlfn.XLOOKUP(Table2[[#This Row],[Product_ID]],Table4[Product_ID],Table4[Brand],"Missing Brand")</f>
        <v>Spykar</v>
      </c>
      <c r="Q307" s="2" t="s">
        <v>23</v>
      </c>
      <c r="R307" s="2" t="str">
        <f>_xlfn.XLOOKUP(Table2[[#This Row],[Store_ID]],Table6[Store_ID],Table6[Store Name],"Not Found")</f>
        <v>TrendMart Vijayawada High Street</v>
      </c>
      <c r="S307" s="2">
        <f>_xlfn.XLOOKUP(Table2[[#This Row],[Store_ID]],Table6[Store_ID],Table6[Monthly Target],"Missing Target")</f>
        <v>1000000</v>
      </c>
      <c r="T307" s="2" t="str">
        <f>_xlfn.XLOOKUP(Table2[[#This Row],[Store_ID]],Table6[Store_ID],Table6[Region],"Not Found")</f>
        <v>South Zone 3</v>
      </c>
      <c r="U307" s="2" t="s">
        <v>55</v>
      </c>
      <c r="V307" s="2" t="str">
        <f>_xlfn.XLOOKUP(Table2[[#This Row],[Employee_ID]],Table5[Employee_ID],Table5[Employee Name],"Not Found")</f>
        <v>Padma Gounder</v>
      </c>
      <c r="W307" s="2">
        <v>2</v>
      </c>
      <c r="X307" s="2">
        <v>1415.93</v>
      </c>
      <c r="Y307" s="2">
        <v>10</v>
      </c>
      <c r="Z307" s="2">
        <v>283.19</v>
      </c>
      <c r="AA307" s="2">
        <v>12</v>
      </c>
      <c r="AB307" s="2">
        <v>305.83999999999997</v>
      </c>
      <c r="AC307" s="2">
        <v>2854.51</v>
      </c>
      <c r="AD307" s="2">
        <v>1924.34</v>
      </c>
      <c r="AE307" s="2">
        <f t="shared" si="8"/>
        <v>624.33000000000038</v>
      </c>
      <c r="AF307" s="2" t="s">
        <v>25</v>
      </c>
      <c r="AG307" s="42">
        <f>IFERROR(Table2[[#This Row],[Profit]]/Table2[[#This Row],[Sales Amount]],0)</f>
        <v>0.21871704775951051</v>
      </c>
      <c r="AH307" s="2" t="str">
        <f>TRIM(Table2[[#This Row],[Payment Modee]])</f>
        <v>UPI</v>
      </c>
      <c r="AI307" s="2" t="s">
        <v>36</v>
      </c>
      <c r="AJ307" s="2" t="s">
        <v>27</v>
      </c>
      <c r="AK307" s="2" t="s">
        <v>313</v>
      </c>
      <c r="AL307" s="16" t="str">
        <f>IF(HOUR(Table2[[#This Row],[Order Time]])&lt;12,"Morning",IF(HOUR(Table2[[#This Row],[Order Time]])&lt;17,"Afternoon",IF(HOUR(Table2[[#This Row],[Order Time]])&lt;21,"Evening","Night")))</f>
        <v>Afternoon</v>
      </c>
      <c r="AM307" s="16" t="s">
        <v>29</v>
      </c>
    </row>
    <row r="308" spans="1:39" x14ac:dyDescent="0.25">
      <c r="A308" s="13" t="s">
        <v>1147</v>
      </c>
      <c r="B308" s="4">
        <v>45730</v>
      </c>
      <c r="C308" s="2">
        <f>YEAR(Table2[[#This Row],[Invoice Date]])</f>
        <v>2025</v>
      </c>
      <c r="D308" s="2" t="str">
        <f>TEXT(Table2[[#This Row],[Invoice Date]],"mmm")</f>
        <v>Mar</v>
      </c>
      <c r="E308" s="2" t="str">
        <f>Table2[[#This Row],[Store_ID]]&amp;"-"&amp;Table2[[#This Row],[Year]]&amp;"-"&amp;Table2[[#This Row],[Month]]</f>
        <v>STR026-2025-Mar</v>
      </c>
      <c r="F308" s="2" t="s">
        <v>1148</v>
      </c>
      <c r="G308" s="2" t="str">
        <f>_xlfn.XLOOKUP(Table2[[#This Row],[Customer_ID]],Table3[Customer_ID],Table3[Customer Name],"Not Found")</f>
        <v>Rohit Kumar</v>
      </c>
      <c r="H308" s="2" t="str">
        <f>_xlfn.XLOOKUP(Table2[[#This Row],[Customer_ID]],Table3[Customer_ID],Table3[Gender],"Female")</f>
        <v>Male</v>
      </c>
      <c r="I308" s="2" t="str">
        <f>_xlfn.XLOOKUP(Table2[[#This Row],[Customer_ID]],Table3[Customer_ID],Table3[City],"Missing Memebership")</f>
        <v>Mysuru</v>
      </c>
      <c r="J308" s="2" t="str">
        <f>_xlfn.XLOOKUP(Table2[[#This Row],[Customer_ID]],Table3[Customer_ID],Table3[State],"Karnataka")</f>
        <v>Karnataka</v>
      </c>
      <c r="K308" s="2" t="str">
        <f>_xlfn.XLOOKUP(Table2[[#This Row],[Customer_ID]],Table3[Customer_ID],Table3[Membership],"Regular")</f>
        <v>Regular</v>
      </c>
      <c r="L308" s="2" t="s">
        <v>1149</v>
      </c>
      <c r="M308" s="2" t="str">
        <f>_xlfn.XLOOKUP(Table2[[#This Row],[Product_ID]],Table4[Product_ID],Table4[Product_Name],"Not Found")</f>
        <v>Biba Skinny Fit Brown</v>
      </c>
      <c r="N308" s="2" t="str">
        <f>_xlfn.XLOOKUP(Table2[[#This Row],[Product_ID]],Table4[Product_ID],Table4[Category],"Not Found")</f>
        <v>Women Jeans</v>
      </c>
      <c r="O308" s="2" t="str">
        <f>_xlfn.XLOOKUP(Table2[[#This Row],[Product_ID]],Table4[Product_ID],Table4[Subcategory],"Not Found")</f>
        <v>Skinny Fit</v>
      </c>
      <c r="P308" s="2" t="str">
        <f>_xlfn.XLOOKUP(Table2[[#This Row],[Product_ID]],Table4[Product_ID],Table4[Brand],"Missing Brand")</f>
        <v>Biba</v>
      </c>
      <c r="Q308" s="2" t="s">
        <v>516</v>
      </c>
      <c r="R308" s="2" t="str">
        <f>_xlfn.XLOOKUP(Table2[[#This Row],[Store_ID]],Table6[Store_ID],Table6[Store Name],"Not Found")</f>
        <v>TrendMart Guntur Standard</v>
      </c>
      <c r="S308" s="2">
        <f>_xlfn.XLOOKUP(Table2[[#This Row],[Store_ID]],Table6[Store_ID],Table6[Monthly Target],"Missing Target")</f>
        <v>2500000</v>
      </c>
      <c r="T308" s="2" t="str">
        <f>_xlfn.XLOOKUP(Table2[[#This Row],[Store_ID]],Table6[Store_ID],Table6[Region],"Not Found")</f>
        <v>South Zone 3</v>
      </c>
      <c r="U308" s="2" t="s">
        <v>43</v>
      </c>
      <c r="V308" s="2" t="str">
        <f>_xlfn.XLOOKUP(Table2[[#This Row],[Employee_ID]],Table5[Employee_ID],Table5[Employee Name],"Not Found")</f>
        <v>Meena Krishnan</v>
      </c>
      <c r="W308" s="2">
        <v>1</v>
      </c>
      <c r="X308" s="2">
        <v>841.78</v>
      </c>
      <c r="Y308" s="2">
        <v>5</v>
      </c>
      <c r="Z308" s="2">
        <v>42.09</v>
      </c>
      <c r="AA308" s="2">
        <v>5</v>
      </c>
      <c r="AB308" s="2">
        <v>39.979999999999997</v>
      </c>
      <c r="AC308" s="2">
        <v>839.67</v>
      </c>
      <c r="AD308" s="2">
        <v>637.27</v>
      </c>
      <c r="AE308" s="2">
        <f t="shared" si="8"/>
        <v>162.41999999999999</v>
      </c>
      <c r="AF308" s="2" t="s">
        <v>56</v>
      </c>
      <c r="AG308" s="42">
        <f>IFERROR(Table2[[#This Row],[Profit]]/Table2[[#This Row],[Sales Amount]],0)</f>
        <v>0.19343313444567509</v>
      </c>
      <c r="AH308" s="2" t="str">
        <f>TRIM(Table2[[#This Row],[Payment Modee]])</f>
        <v>Credit Card</v>
      </c>
      <c r="AI308" s="2" t="s">
        <v>26</v>
      </c>
      <c r="AJ308" s="2" t="s">
        <v>27</v>
      </c>
      <c r="AK308" s="2" t="s">
        <v>1150</v>
      </c>
      <c r="AL308" s="16" t="str">
        <f>IF(HOUR(Table2[[#This Row],[Order Time]])&lt;12,"Morning",IF(HOUR(Table2[[#This Row],[Order Time]])&lt;17,"Afternoon",IF(HOUR(Table2[[#This Row],[Order Time]])&lt;21,"Evening","Night")))</f>
        <v>Evening</v>
      </c>
      <c r="AM308" s="16" t="s">
        <v>29</v>
      </c>
    </row>
    <row r="309" spans="1:39" x14ac:dyDescent="0.25">
      <c r="A309" s="13" t="s">
        <v>1151</v>
      </c>
      <c r="B309" s="4">
        <v>45616</v>
      </c>
      <c r="C309" s="2">
        <f>YEAR(Table2[[#This Row],[Invoice Date]])</f>
        <v>2024</v>
      </c>
      <c r="D309" s="2" t="str">
        <f>TEXT(Table2[[#This Row],[Invoice Date]],"mmm")</f>
        <v>Nov</v>
      </c>
      <c r="E309" s="2" t="str">
        <f>Table2[[#This Row],[Store_ID]]&amp;"-"&amp;Table2[[#This Row],[Year]]&amp;"-"&amp;Table2[[#This Row],[Month]]</f>
        <v>STR107-2024-Nov</v>
      </c>
      <c r="F309" s="2" t="s">
        <v>1152</v>
      </c>
      <c r="G309" s="2" t="str">
        <f>_xlfn.XLOOKUP(Table2[[#This Row],[Customer_ID]],Table3[Customer_ID],Table3[Customer Name],"Not Found")</f>
        <v>Prakash Venkatesan</v>
      </c>
      <c r="H309" s="2" t="str">
        <f>_xlfn.XLOOKUP(Table2[[#This Row],[Customer_ID]],Table3[Customer_ID],Table3[Gender],"Female")</f>
        <v>Male</v>
      </c>
      <c r="I309" s="2" t="str">
        <f>_xlfn.XLOOKUP(Table2[[#This Row],[Customer_ID]],Table3[Customer_ID],Table3[City],"Missing Memebership")</f>
        <v>Tirupati</v>
      </c>
      <c r="J309" s="2" t="str">
        <f>_xlfn.XLOOKUP(Table2[[#This Row],[Customer_ID]],Table3[Customer_ID],Table3[State],"Karnataka")</f>
        <v>Andhra Pradesh</v>
      </c>
      <c r="K309" s="2" t="str">
        <f>_xlfn.XLOOKUP(Table2[[#This Row],[Customer_ID]],Table3[Customer_ID],Table3[Membership],"Regular")</f>
        <v>Gold</v>
      </c>
      <c r="L309" s="2" t="s">
        <v>690</v>
      </c>
      <c r="M309" s="2" t="str">
        <f>_xlfn.XLOOKUP(Table2[[#This Row],[Product_ID]],Table4[Product_ID],Table4[Product_Name],"Not Found")</f>
        <v>Being Human Girls Frock Teal</v>
      </c>
      <c r="N309" s="2" t="str">
        <f>_xlfn.XLOOKUP(Table2[[#This Row],[Product_ID]],Table4[Product_ID],Table4[Category],"Not Found")</f>
        <v>Kids Wear</v>
      </c>
      <c r="O309" s="2" t="str">
        <f>_xlfn.XLOOKUP(Table2[[#This Row],[Product_ID]],Table4[Product_ID],Table4[Subcategory],"Not Found")</f>
        <v>Girls Frock</v>
      </c>
      <c r="P309" s="2" t="str">
        <f>_xlfn.XLOOKUP(Table2[[#This Row],[Product_ID]],Table4[Product_ID],Table4[Brand],"Missing Brand")</f>
        <v>Being Human</v>
      </c>
      <c r="Q309" s="2" t="s">
        <v>914</v>
      </c>
      <c r="R309" s="2" t="str">
        <f>_xlfn.XLOOKUP(Table2[[#This Row],[Store_ID]],Table6[Store_ID],Table6[Store Name],"Not Found")</f>
        <v>TrendMart Kochi High Street</v>
      </c>
      <c r="S309" s="2">
        <f>_xlfn.XLOOKUP(Table2[[#This Row],[Store_ID]],Table6[Store_ID],Table6[Monthly Target],"Missing Target")</f>
        <v>1500000</v>
      </c>
      <c r="T309" s="2" t="str">
        <f>_xlfn.XLOOKUP(Table2[[#This Row],[Store_ID]],Table6[Store_ID],Table6[Region],"Not Found")</f>
        <v>South Zone 1</v>
      </c>
      <c r="U309" s="2" t="s">
        <v>504</v>
      </c>
      <c r="V309" s="2" t="str">
        <f>_xlfn.XLOOKUP(Table2[[#This Row],[Employee_ID]],Table5[Employee_ID],Table5[Employee Name],"Not Found")</f>
        <v>Vikram Bhat</v>
      </c>
      <c r="W309" s="2">
        <v>5</v>
      </c>
      <c r="X309" s="2">
        <v>639.97</v>
      </c>
      <c r="Y309" s="2">
        <v>20</v>
      </c>
      <c r="Z309" s="2">
        <v>639.97</v>
      </c>
      <c r="AA309" s="2">
        <v>5</v>
      </c>
      <c r="AB309" s="2">
        <v>127.99</v>
      </c>
      <c r="AC309" s="2">
        <v>2687.87</v>
      </c>
      <c r="AD309" s="2">
        <v>2123.8000000000002</v>
      </c>
      <c r="AE309" s="2">
        <f t="shared" si="8"/>
        <v>436.0799999999997</v>
      </c>
      <c r="AF309" s="2" t="s">
        <v>56</v>
      </c>
      <c r="AG309" s="42">
        <f>IFERROR(Table2[[#This Row],[Profit]]/Table2[[#This Row],[Sales Amount]],0)</f>
        <v>0.16223998928519598</v>
      </c>
      <c r="AH309" s="2" t="str">
        <f>TRIM(Table2[[#This Row],[Payment Modee]])</f>
        <v>Credit Card</v>
      </c>
      <c r="AI309" s="2" t="s">
        <v>36</v>
      </c>
      <c r="AJ309" s="2" t="s">
        <v>27</v>
      </c>
      <c r="AK309" s="2" t="s">
        <v>401</v>
      </c>
      <c r="AL309" s="16" t="str">
        <f>IF(HOUR(Table2[[#This Row],[Order Time]])&lt;12,"Morning",IF(HOUR(Table2[[#This Row],[Order Time]])&lt;17,"Afternoon",IF(HOUR(Table2[[#This Row],[Order Time]])&lt;21,"Evening","Night")))</f>
        <v>Morning</v>
      </c>
      <c r="AM309" s="16" t="s">
        <v>29</v>
      </c>
    </row>
    <row r="310" spans="1:39" x14ac:dyDescent="0.25">
      <c r="A310" s="13" t="s">
        <v>1153</v>
      </c>
      <c r="B310" s="4">
        <v>45632</v>
      </c>
      <c r="C310" s="2">
        <f>YEAR(Table2[[#This Row],[Invoice Date]])</f>
        <v>2024</v>
      </c>
      <c r="D310" s="2" t="str">
        <f>TEXT(Table2[[#This Row],[Invoice Date]],"mmm")</f>
        <v>Dec</v>
      </c>
      <c r="E310" s="2" t="str">
        <f>Table2[[#This Row],[Store_ID]]&amp;"-"&amp;Table2[[#This Row],[Year]]&amp;"-"&amp;Table2[[#This Row],[Month]]</f>
        <v>STR027-2024-Dec</v>
      </c>
      <c r="F310" s="2" t="s">
        <v>723</v>
      </c>
      <c r="G310" s="2" t="str">
        <f>_xlfn.XLOOKUP(Table2[[#This Row],[Customer_ID]],Table3[Customer_ID],Table3[Customer Name],"Not Found")</f>
        <v>Vasu Srinivasan</v>
      </c>
      <c r="H310" s="2" t="str">
        <f>_xlfn.XLOOKUP(Table2[[#This Row],[Customer_ID]],Table3[Customer_ID],Table3[Gender],"Female")</f>
        <v>Male</v>
      </c>
      <c r="I310" s="2" t="str">
        <f>_xlfn.XLOOKUP(Table2[[#This Row],[Customer_ID]],Table3[Customer_ID],Table3[City],"Missing Memebership")</f>
        <v>Kollam</v>
      </c>
      <c r="J310" s="2" t="str">
        <f>_xlfn.XLOOKUP(Table2[[#This Row],[Customer_ID]],Table3[Customer_ID],Table3[State],"Karnataka")</f>
        <v>Kerala</v>
      </c>
      <c r="K310" s="2" t="str">
        <f>_xlfn.XLOOKUP(Table2[[#This Row],[Customer_ID]],Table3[Customer_ID],Table3[Membership],"Regular")</f>
        <v>Platinum</v>
      </c>
      <c r="L310" s="2" t="s">
        <v>887</v>
      </c>
      <c r="M310" s="2" t="str">
        <f>_xlfn.XLOOKUP(Table2[[#This Row],[Product_ID]],Table4[Product_ID],Table4[Product_Name],"Not Found")</f>
        <v>Liberty Nehru Jacket Sky Blue</v>
      </c>
      <c r="N310" s="2" t="str">
        <f>_xlfn.XLOOKUP(Table2[[#This Row],[Product_ID]],Table4[Product_ID],Table4[Category],"Not Found")</f>
        <v>Men Ethnic</v>
      </c>
      <c r="O310" s="2" t="str">
        <f>_xlfn.XLOOKUP(Table2[[#This Row],[Product_ID]],Table4[Product_ID],Table4[Subcategory],"Not Found")</f>
        <v>Nehru Jacket</v>
      </c>
      <c r="P310" s="2" t="str">
        <f>_xlfn.XLOOKUP(Table2[[#This Row],[Product_ID]],Table4[Product_ID],Table4[Brand],"Missing Brand")</f>
        <v>Liberty</v>
      </c>
      <c r="Q310" s="2" t="s">
        <v>965</v>
      </c>
      <c r="R310" s="2" t="str">
        <f>_xlfn.XLOOKUP(Table2[[#This Row],[Store_ID]],Table6[Store_ID],Table6[Store Name],"Not Found")</f>
        <v>TrendMart Hyderabad Standard</v>
      </c>
      <c r="S310" s="2">
        <f>_xlfn.XLOOKUP(Table2[[#This Row],[Store_ID]],Table6[Store_ID],Table6[Monthly Target],"Missing Target")</f>
        <v>1500000</v>
      </c>
      <c r="T310" s="2" t="str">
        <f>_xlfn.XLOOKUP(Table2[[#This Row],[Store_ID]],Table6[Store_ID],Table6[Region],"Not Found")</f>
        <v>South Zone 2</v>
      </c>
      <c r="U310" s="2" t="s">
        <v>159</v>
      </c>
      <c r="V310" s="2" t="str">
        <f>_xlfn.XLOOKUP(Table2[[#This Row],[Employee_ID]],Table5[Employee_ID],Table5[Employee Name],"Not Found")</f>
        <v>Venkat Sharma</v>
      </c>
      <c r="W310" s="2">
        <v>3</v>
      </c>
      <c r="X310" s="2">
        <v>1844.36</v>
      </c>
      <c r="Y310" s="2">
        <v>0</v>
      </c>
      <c r="Z310" s="2">
        <v>0</v>
      </c>
      <c r="AA310" s="2">
        <v>12</v>
      </c>
      <c r="AB310" s="2">
        <v>663.97</v>
      </c>
      <c r="AC310" s="2">
        <v>6197.05</v>
      </c>
      <c r="AD310" s="2">
        <v>4291.71</v>
      </c>
      <c r="AE310" s="2">
        <f t="shared" si="8"/>
        <v>1241.3700000000001</v>
      </c>
      <c r="AF310" s="2" t="s">
        <v>69</v>
      </c>
      <c r="AG310" s="42">
        <f>IFERROR(Table2[[#This Row],[Profit]]/Table2[[#This Row],[Sales Amount]],0)</f>
        <v>0.20031627952009426</v>
      </c>
      <c r="AH310" s="2" t="str">
        <f>TRIM(Table2[[#This Row],[Payment Modee]])</f>
        <v>Cash</v>
      </c>
      <c r="AI310" s="2" t="s">
        <v>26</v>
      </c>
      <c r="AJ310" s="2" t="s">
        <v>27</v>
      </c>
      <c r="AK310" s="2" t="s">
        <v>1154</v>
      </c>
      <c r="AL310" s="16" t="str">
        <f>IF(HOUR(Table2[[#This Row],[Order Time]])&lt;12,"Morning",IF(HOUR(Table2[[#This Row],[Order Time]])&lt;17,"Afternoon",IF(HOUR(Table2[[#This Row],[Order Time]])&lt;21,"Evening","Night")))</f>
        <v>Evening</v>
      </c>
      <c r="AM310" s="16" t="s">
        <v>29</v>
      </c>
    </row>
    <row r="311" spans="1:39" x14ac:dyDescent="0.25">
      <c r="A311" s="13" t="s">
        <v>1155</v>
      </c>
      <c r="B311" s="4">
        <v>45695</v>
      </c>
      <c r="C311" s="2">
        <f>YEAR(Table2[[#This Row],[Invoice Date]])</f>
        <v>2025</v>
      </c>
      <c r="D311" s="2" t="str">
        <f>TEXT(Table2[[#This Row],[Invoice Date]],"mmm")</f>
        <v>Feb</v>
      </c>
      <c r="E311" s="2" t="str">
        <f>Table2[[#This Row],[Store_ID]]&amp;"-"&amp;Table2[[#This Row],[Year]]&amp;"-"&amp;Table2[[#This Row],[Month]]</f>
        <v>STR038-2025-Feb</v>
      </c>
      <c r="F311" s="2" t="s">
        <v>1156</v>
      </c>
      <c r="G311" s="2" t="str">
        <f>_xlfn.XLOOKUP(Table2[[#This Row],[Customer_ID]],Table3[Customer_ID],Table3[Customer Name],"Not Found")</f>
        <v>Srinivas Gowda</v>
      </c>
      <c r="H311" s="2" t="str">
        <f>_xlfn.XLOOKUP(Table2[[#This Row],[Customer_ID]],Table3[Customer_ID],Table3[Gender],"Female")</f>
        <v>Male</v>
      </c>
      <c r="I311" s="2" t="str">
        <f>_xlfn.XLOOKUP(Table2[[#This Row],[Customer_ID]],Table3[Customer_ID],Table3[City],"Missing Memebership")</f>
        <v>Alappuzha</v>
      </c>
      <c r="J311" s="2" t="str">
        <f>_xlfn.XLOOKUP(Table2[[#This Row],[Customer_ID]],Table3[Customer_ID],Table3[State],"Karnataka")</f>
        <v>Kerala</v>
      </c>
      <c r="K311" s="2" t="str">
        <f>_xlfn.XLOOKUP(Table2[[#This Row],[Customer_ID]],Table3[Customer_ID],Table3[Membership],"Regular")</f>
        <v>Silver</v>
      </c>
      <c r="L311" s="2" t="s">
        <v>1032</v>
      </c>
      <c r="M311" s="2" t="str">
        <f>_xlfn.XLOOKUP(Table2[[#This Row],[Product_ID]],Table4[Product_ID],Table4[Product_Name],"Not Found")</f>
        <v>Bata Track Suit Black</v>
      </c>
      <c r="N311" s="2" t="str">
        <f>_xlfn.XLOOKUP(Table2[[#This Row],[Product_ID]],Table4[Product_ID],Table4[Category],"Not Found")</f>
        <v>Sportswear</v>
      </c>
      <c r="O311" s="2" t="str">
        <f>_xlfn.XLOOKUP(Table2[[#This Row],[Product_ID]],Table4[Product_ID],Table4[Subcategory],"Not Found")</f>
        <v>Track Suit</v>
      </c>
      <c r="P311" s="2" t="str">
        <f>_xlfn.XLOOKUP(Table2[[#This Row],[Product_ID]],Table4[Product_ID],Table4[Brand],"Missing Brand")</f>
        <v>Bata</v>
      </c>
      <c r="Q311" s="2" t="s">
        <v>890</v>
      </c>
      <c r="R311" s="2" t="str">
        <f>_xlfn.XLOOKUP(Table2[[#This Row],[Store_ID]],Table6[Store_ID],Table6[Store Name],"Not Found")</f>
        <v>TrendMart Tumakuru Standard</v>
      </c>
      <c r="S311" s="2">
        <f>_xlfn.XLOOKUP(Table2[[#This Row],[Store_ID]],Table6[Store_ID],Table6[Monthly Target],"Missing Target")</f>
        <v>1500000</v>
      </c>
      <c r="T311" s="2" t="str">
        <f>_xlfn.XLOOKUP(Table2[[#This Row],[Store_ID]],Table6[Store_ID],Table6[Region],"Not Found")</f>
        <v>South Zone 2</v>
      </c>
      <c r="U311" s="2" t="s">
        <v>176</v>
      </c>
      <c r="V311" s="2" t="str">
        <f>_xlfn.XLOOKUP(Table2[[#This Row],[Employee_ID]],Table5[Employee_ID],Table5[Employee Name],"Not Found")</f>
        <v>Malathi Varma</v>
      </c>
      <c r="W311" s="2">
        <v>2</v>
      </c>
      <c r="X311" s="2">
        <v>1370.97</v>
      </c>
      <c r="Y311" s="2">
        <v>10</v>
      </c>
      <c r="Z311" s="2">
        <v>274.19</v>
      </c>
      <c r="AA311" s="2">
        <v>12</v>
      </c>
      <c r="AB311" s="2">
        <v>296.13</v>
      </c>
      <c r="AC311" s="2">
        <v>2763.88</v>
      </c>
      <c r="AD311" s="2">
        <v>1789.36</v>
      </c>
      <c r="AE311" s="2">
        <f t="shared" si="8"/>
        <v>678.39000000000021</v>
      </c>
      <c r="AF311" s="2" t="s">
        <v>119</v>
      </c>
      <c r="AG311" s="42">
        <f>IFERROR(Table2[[#This Row],[Profit]]/Table2[[#This Row],[Sales Amount]],0)</f>
        <v>0.24544842757283247</v>
      </c>
      <c r="AH311" s="2" t="str">
        <f>TRIM(Table2[[#This Row],[Payment Modee]])</f>
        <v>Net Banking</v>
      </c>
      <c r="AI311" s="2" t="s">
        <v>26</v>
      </c>
      <c r="AJ311" s="2" t="s">
        <v>27</v>
      </c>
      <c r="AK311" s="2" t="s">
        <v>1157</v>
      </c>
      <c r="AL311" s="16" t="str">
        <f>IF(HOUR(Table2[[#This Row],[Order Time]])&lt;12,"Morning",IF(HOUR(Table2[[#This Row],[Order Time]])&lt;17,"Afternoon",IF(HOUR(Table2[[#This Row],[Order Time]])&lt;21,"Evening","Night")))</f>
        <v>Evening</v>
      </c>
      <c r="AM311" s="16" t="s">
        <v>29</v>
      </c>
    </row>
    <row r="312" spans="1:39" x14ac:dyDescent="0.25">
      <c r="A312" s="13" t="s">
        <v>1158</v>
      </c>
      <c r="B312" s="4">
        <v>45460</v>
      </c>
      <c r="C312" s="2">
        <f>YEAR(Table2[[#This Row],[Invoice Date]])</f>
        <v>2024</v>
      </c>
      <c r="D312" s="2" t="str">
        <f>TEXT(Table2[[#This Row],[Invoice Date]],"mmm")</f>
        <v>Jun</v>
      </c>
      <c r="E312" s="2" t="str">
        <f>Table2[[#This Row],[Store_ID]]&amp;"-"&amp;Table2[[#This Row],[Year]]&amp;"-"&amp;Table2[[#This Row],[Month]]</f>
        <v>STR011-2024-Jun</v>
      </c>
      <c r="F312" s="2" t="s">
        <v>297</v>
      </c>
      <c r="G312" s="2" t="str">
        <f>_xlfn.XLOOKUP(Table2[[#This Row],[Customer_ID]],Table3[Customer_ID],Table3[Customer Name],"Not Found")</f>
        <v>Malathi Balasubramaniam</v>
      </c>
      <c r="H312" s="2" t="str">
        <f>_xlfn.XLOOKUP(Table2[[#This Row],[Customer_ID]],Table3[Customer_ID],Table3[Gender],"Female")</f>
        <v>Female</v>
      </c>
      <c r="I312" s="2" t="str">
        <f>_xlfn.XLOOKUP(Table2[[#This Row],[Customer_ID]],Table3[Customer_ID],Table3[City],"Missing Memebership")</f>
        <v>Kollam</v>
      </c>
      <c r="J312" s="2" t="str">
        <f>_xlfn.XLOOKUP(Table2[[#This Row],[Customer_ID]],Table3[Customer_ID],Table3[State],"Karnataka")</f>
        <v>Kerala</v>
      </c>
      <c r="K312" s="2" t="str">
        <f>_xlfn.XLOOKUP(Table2[[#This Row],[Customer_ID]],Table3[Customer_ID],Table3[Membership],"Regular")</f>
        <v>Gold</v>
      </c>
      <c r="L312" s="2" t="s">
        <v>645</v>
      </c>
      <c r="M312" s="2" t="str">
        <f>_xlfn.XLOOKUP(Table2[[#This Row],[Product_ID]],Table4[Product_ID],Table4[Product_Name],"Not Found")</f>
        <v>Peter England Crop Top Green</v>
      </c>
      <c r="N312" s="2" t="str">
        <f>_xlfn.XLOOKUP(Table2[[#This Row],[Product_ID]],Table4[Product_ID],Table4[Category],"Not Found")</f>
        <v>Women Tops</v>
      </c>
      <c r="O312" s="2" t="str">
        <f>_xlfn.XLOOKUP(Table2[[#This Row],[Product_ID]],Table4[Product_ID],Table4[Subcategory],"Not Found")</f>
        <v>Crop Top</v>
      </c>
      <c r="P312" s="2" t="str">
        <f>_xlfn.XLOOKUP(Table2[[#This Row],[Product_ID]],Table4[Product_ID],Table4[Brand],"Missing Brand")</f>
        <v>Peter England</v>
      </c>
      <c r="Q312" s="2" t="s">
        <v>42</v>
      </c>
      <c r="R312" s="2" t="str">
        <f>_xlfn.XLOOKUP(Table2[[#This Row],[Store_ID]],Table6[Store_ID],Table6[Store Name],"Not Found")</f>
        <v>TrendMart Tirupati Standard</v>
      </c>
      <c r="S312" s="2">
        <f>_xlfn.XLOOKUP(Table2[[#This Row],[Store_ID]],Table6[Store_ID],Table6[Monthly Target],"Missing Target")</f>
        <v>2000000</v>
      </c>
      <c r="T312" s="2" t="str">
        <f>_xlfn.XLOOKUP(Table2[[#This Row],[Store_ID]],Table6[Store_ID],Table6[Region],"Not Found")</f>
        <v>South Zone 3</v>
      </c>
      <c r="U312" s="2" t="s">
        <v>147</v>
      </c>
      <c r="V312" s="2" t="str">
        <f>_xlfn.XLOOKUP(Table2[[#This Row],[Employee_ID]],Table5[Employee_ID],Table5[Employee Name],"Not Found")</f>
        <v>Logesh Gopalakrishnan</v>
      </c>
      <c r="W312" s="2">
        <v>2</v>
      </c>
      <c r="X312" s="2">
        <v>708.74</v>
      </c>
      <c r="Y312" s="2">
        <v>15</v>
      </c>
      <c r="Z312" s="2">
        <v>212.62</v>
      </c>
      <c r="AA312" s="2">
        <v>5</v>
      </c>
      <c r="AB312" s="2">
        <v>60.24</v>
      </c>
      <c r="AC312" s="2">
        <v>1265.0999999999999</v>
      </c>
      <c r="AD312" s="2">
        <v>1044.76</v>
      </c>
      <c r="AE312" s="2">
        <f t="shared" si="8"/>
        <v>160.09999999999991</v>
      </c>
      <c r="AF312" s="2" t="s">
        <v>25</v>
      </c>
      <c r="AG312" s="42">
        <f>IFERROR(Table2[[#This Row],[Profit]]/Table2[[#This Row],[Sales Amount]],0)</f>
        <v>0.12655126076989956</v>
      </c>
      <c r="AH312" s="2" t="str">
        <f>TRIM(Table2[[#This Row],[Payment Modee]])</f>
        <v>UPI</v>
      </c>
      <c r="AI312" s="2" t="s">
        <v>26</v>
      </c>
      <c r="AJ312" s="2" t="s">
        <v>27</v>
      </c>
      <c r="AK312" s="2" t="s">
        <v>1123</v>
      </c>
      <c r="AL312" s="16" t="str">
        <f>IF(HOUR(Table2[[#This Row],[Order Time]])&lt;12,"Morning",IF(HOUR(Table2[[#This Row],[Order Time]])&lt;17,"Afternoon",IF(HOUR(Table2[[#This Row],[Order Time]])&lt;21,"Evening","Night")))</f>
        <v>Morning</v>
      </c>
      <c r="AM312" s="16" t="s">
        <v>29</v>
      </c>
    </row>
    <row r="313" spans="1:39" x14ac:dyDescent="0.25">
      <c r="A313" s="13" t="s">
        <v>1159</v>
      </c>
      <c r="B313" s="4">
        <v>45469</v>
      </c>
      <c r="C313" s="2">
        <f>YEAR(Table2[[#This Row],[Invoice Date]])</f>
        <v>2024</v>
      </c>
      <c r="D313" s="2" t="str">
        <f>TEXT(Table2[[#This Row],[Invoice Date]],"mmm")</f>
        <v>Jun</v>
      </c>
      <c r="E313" s="2" t="str">
        <f>Table2[[#This Row],[Store_ID]]&amp;"-"&amp;Table2[[#This Row],[Year]]&amp;"-"&amp;Table2[[#This Row],[Month]]</f>
        <v>STR011-2024-Jun</v>
      </c>
      <c r="F313" s="2" t="s">
        <v>904</v>
      </c>
      <c r="G313" s="2" t="str">
        <f>_xlfn.XLOOKUP(Table2[[#This Row],[Customer_ID]],Table3[Customer_ID],Table3[Customer Name],"Not Found")</f>
        <v>Kavya Balasubramaniam</v>
      </c>
      <c r="H313" s="2" t="str">
        <f>_xlfn.XLOOKUP(Table2[[#This Row],[Customer_ID]],Table3[Customer_ID],Table3[Gender],"Female")</f>
        <v>Female</v>
      </c>
      <c r="I313" s="2" t="str">
        <f>_xlfn.XLOOKUP(Table2[[#This Row],[Customer_ID]],Table3[Customer_ID],Table3[City],"Missing Memebership")</f>
        <v>Mangaluru</v>
      </c>
      <c r="J313" s="2" t="str">
        <f>_xlfn.XLOOKUP(Table2[[#This Row],[Customer_ID]],Table3[Customer_ID],Table3[State],"Karnataka")</f>
        <v>Karnataka</v>
      </c>
      <c r="K313" s="2" t="str">
        <f>_xlfn.XLOOKUP(Table2[[#This Row],[Customer_ID]],Table3[Customer_ID],Table3[Membership],"Regular")</f>
        <v>Regular</v>
      </c>
      <c r="L313" s="2" t="s">
        <v>485</v>
      </c>
      <c r="M313" s="2" t="str">
        <f>_xlfn.XLOOKUP(Table2[[#This Row],[Product_ID]],Table4[Product_ID],Table4[Product_Name],"Not Found")</f>
        <v>Van Heusen Formal Shirt Olive</v>
      </c>
      <c r="N313" s="2" t="str">
        <f>_xlfn.XLOOKUP(Table2[[#This Row],[Product_ID]],Table4[Product_ID],Table4[Category],"Not Found")</f>
        <v>Men Shirts</v>
      </c>
      <c r="O313" s="2" t="str">
        <f>_xlfn.XLOOKUP(Table2[[#This Row],[Product_ID]],Table4[Product_ID],Table4[Subcategory],"Not Found")</f>
        <v>Formal Shirt</v>
      </c>
      <c r="P313" s="2" t="str">
        <f>_xlfn.XLOOKUP(Table2[[#This Row],[Product_ID]],Table4[Product_ID],Table4[Brand],"Missing Brand")</f>
        <v>Van Heusen</v>
      </c>
      <c r="Q313" s="2" t="s">
        <v>42</v>
      </c>
      <c r="R313" s="2" t="str">
        <f>_xlfn.XLOOKUP(Table2[[#This Row],[Store_ID]],Table6[Store_ID],Table6[Store Name],"Not Found")</f>
        <v>TrendMart Tirupati Standard</v>
      </c>
      <c r="S313" s="2">
        <f>_xlfn.XLOOKUP(Table2[[#This Row],[Store_ID]],Table6[Store_ID],Table6[Monthly Target],"Missing Target")</f>
        <v>2000000</v>
      </c>
      <c r="T313" s="2" t="str">
        <f>_xlfn.XLOOKUP(Table2[[#This Row],[Store_ID]],Table6[Store_ID],Table6[Region],"Not Found")</f>
        <v>South Zone 3</v>
      </c>
      <c r="U313" s="2" t="s">
        <v>465</v>
      </c>
      <c r="V313" s="2" t="str">
        <f>_xlfn.XLOOKUP(Table2[[#This Row],[Employee_ID]],Table5[Employee_ID],Table5[Employee Name],"Not Found")</f>
        <v>Vinod Hegde</v>
      </c>
      <c r="W313" s="2">
        <v>3</v>
      </c>
      <c r="X313" s="2">
        <v>996.7</v>
      </c>
      <c r="Y313" s="2">
        <v>20</v>
      </c>
      <c r="Z313" s="2">
        <v>598.02</v>
      </c>
      <c r="AA313" s="2">
        <v>5</v>
      </c>
      <c r="AB313" s="2">
        <v>119.6</v>
      </c>
      <c r="AC313" s="2">
        <v>2511.6799999999998</v>
      </c>
      <c r="AD313" s="2">
        <v>1936.77</v>
      </c>
      <c r="AE313" s="2">
        <f t="shared" si="8"/>
        <v>455.30999999999983</v>
      </c>
      <c r="AF313" s="2" t="s">
        <v>56</v>
      </c>
      <c r="AG313" s="42">
        <f>IFERROR(Table2[[#This Row],[Profit]]/Table2[[#This Row],[Sales Amount]],0)</f>
        <v>0.18127707351254932</v>
      </c>
      <c r="AH313" s="2" t="str">
        <f>TRIM(Table2[[#This Row],[Payment Modee]])</f>
        <v>Credit Card</v>
      </c>
      <c r="AI313" s="2" t="s">
        <v>26</v>
      </c>
      <c r="AJ313" s="2" t="s">
        <v>27</v>
      </c>
      <c r="AK313" s="2" t="s">
        <v>269</v>
      </c>
      <c r="AL313" s="16" t="str">
        <f>IF(HOUR(Table2[[#This Row],[Order Time]])&lt;12,"Morning",IF(HOUR(Table2[[#This Row],[Order Time]])&lt;17,"Afternoon",IF(HOUR(Table2[[#This Row],[Order Time]])&lt;21,"Evening","Night")))</f>
        <v>Evening</v>
      </c>
      <c r="AM313" s="16" t="s">
        <v>29</v>
      </c>
    </row>
    <row r="314" spans="1:39" x14ac:dyDescent="0.25">
      <c r="A314" s="13" t="s">
        <v>1160</v>
      </c>
      <c r="B314" s="4">
        <v>45589</v>
      </c>
      <c r="C314" s="2">
        <f>YEAR(Table2[[#This Row],[Invoice Date]])</f>
        <v>2024</v>
      </c>
      <c r="D314" s="2" t="str">
        <f>TEXT(Table2[[#This Row],[Invoice Date]],"mmm")</f>
        <v>Oct</v>
      </c>
      <c r="E314" s="2" t="str">
        <f>Table2[[#This Row],[Store_ID]]&amp;"-"&amp;Table2[[#This Row],[Year]]&amp;"-"&amp;Table2[[#This Row],[Month]]</f>
        <v>STR119-2024-Oct</v>
      </c>
      <c r="F314" s="2" t="s">
        <v>1161</v>
      </c>
      <c r="G314" s="2" t="str">
        <f>_xlfn.XLOOKUP(Table2[[#This Row],[Customer_ID]],Table3[Customer_ID],Table3[Customer Name],"Not Found")</f>
        <v>Selvam Gounder</v>
      </c>
      <c r="H314" s="2" t="str">
        <f>_xlfn.XLOOKUP(Table2[[#This Row],[Customer_ID]],Table3[Customer_ID],Table3[Gender],"Female")</f>
        <v>Male</v>
      </c>
      <c r="I314" s="2" t="str">
        <f>_xlfn.XLOOKUP(Table2[[#This Row],[Customer_ID]],Table3[Customer_ID],Table3[City],"Missing Memebership")</f>
        <v>Mysuru</v>
      </c>
      <c r="J314" s="2" t="str">
        <f>_xlfn.XLOOKUP(Table2[[#This Row],[Customer_ID]],Table3[Customer_ID],Table3[State],"Karnataka")</f>
        <v>Karnataka</v>
      </c>
      <c r="K314" s="2" t="str">
        <f>_xlfn.XLOOKUP(Table2[[#This Row],[Customer_ID]],Table3[Customer_ID],Table3[Membership],"Regular")</f>
        <v>Regular</v>
      </c>
      <c r="L314" s="2" t="s">
        <v>408</v>
      </c>
      <c r="M314" s="2" t="str">
        <f>_xlfn.XLOOKUP(Table2[[#This Row],[Product_ID]],Table4[Product_ID],Table4[Product_Name],"Not Found")</f>
        <v>Indian Terrain Formal Top Maroon</v>
      </c>
      <c r="N314" s="2" t="str">
        <f>_xlfn.XLOOKUP(Table2[[#This Row],[Product_ID]],Table4[Product_ID],Table4[Category],"Not Found")</f>
        <v>Women Tops</v>
      </c>
      <c r="O314" s="2" t="str">
        <f>_xlfn.XLOOKUP(Table2[[#This Row],[Product_ID]],Table4[Product_ID],Table4[Subcategory],"Not Found")</f>
        <v>Formal Top</v>
      </c>
      <c r="P314" s="2" t="str">
        <f>_xlfn.XLOOKUP(Table2[[#This Row],[Product_ID]],Table4[Product_ID],Table4[Brand],"Missing Brand")</f>
        <v>Indian Terrain</v>
      </c>
      <c r="Q314" s="2" t="s">
        <v>796</v>
      </c>
      <c r="R314" s="2" t="str">
        <f>_xlfn.XLOOKUP(Table2[[#This Row],[Store_ID]],Table6[Store_ID],Table6[Store Name],"Not Found")</f>
        <v>TrendMart Vijayawada Standard</v>
      </c>
      <c r="S314" s="2">
        <f>_xlfn.XLOOKUP(Table2[[#This Row],[Store_ID]],Table6[Store_ID],Table6[Monthly Target],"Missing Target")</f>
        <v>1000000</v>
      </c>
      <c r="T314" s="2" t="str">
        <f>_xlfn.XLOOKUP(Table2[[#This Row],[Store_ID]],Table6[Store_ID],Table6[Region],"Not Found")</f>
        <v>South Zone 3</v>
      </c>
      <c r="U314" s="2" t="s">
        <v>435</v>
      </c>
      <c r="V314" s="2" t="str">
        <f>_xlfn.XLOOKUP(Table2[[#This Row],[Employee_ID]],Table5[Employee_ID],Table5[Employee Name],"Not Found")</f>
        <v>Gopal Prasad</v>
      </c>
      <c r="W314" s="2">
        <v>1</v>
      </c>
      <c r="X314" s="2">
        <v>742.51</v>
      </c>
      <c r="Y314" s="2">
        <v>0</v>
      </c>
      <c r="Z314" s="2">
        <v>0</v>
      </c>
      <c r="AA314" s="2">
        <v>5</v>
      </c>
      <c r="AB314" s="2">
        <v>37.130000000000003</v>
      </c>
      <c r="AC314" s="2">
        <v>779.64</v>
      </c>
      <c r="AD314" s="2">
        <v>547.66999999999996</v>
      </c>
      <c r="AE314" s="2">
        <f t="shared" si="8"/>
        <v>194.84000000000003</v>
      </c>
      <c r="AF314" s="2" t="s">
        <v>56</v>
      </c>
      <c r="AG314" s="42">
        <f>IFERROR(Table2[[#This Row],[Profit]]/Table2[[#This Row],[Sales Amount]],0)</f>
        <v>0.24991021497101232</v>
      </c>
      <c r="AH314" s="2" t="str">
        <f>TRIM(Table2[[#This Row],[Payment Modee]])</f>
        <v>Credit Card</v>
      </c>
      <c r="AI314" s="2" t="s">
        <v>36</v>
      </c>
      <c r="AJ314" s="2" t="s">
        <v>27</v>
      </c>
      <c r="AK314" s="2" t="s">
        <v>396</v>
      </c>
      <c r="AL314" s="16" t="str">
        <f>IF(HOUR(Table2[[#This Row],[Order Time]])&lt;12,"Morning",IF(HOUR(Table2[[#This Row],[Order Time]])&lt;17,"Afternoon",IF(HOUR(Table2[[#This Row],[Order Time]])&lt;21,"Evening","Night")))</f>
        <v>Evening</v>
      </c>
      <c r="AM314" s="16" t="s">
        <v>29</v>
      </c>
    </row>
    <row r="315" spans="1:39" x14ac:dyDescent="0.25">
      <c r="A315" s="13" t="s">
        <v>1162</v>
      </c>
      <c r="B315" s="4">
        <v>45392</v>
      </c>
      <c r="C315" s="2">
        <f>YEAR(Table2[[#This Row],[Invoice Date]])</f>
        <v>2024</v>
      </c>
      <c r="D315" s="2" t="str">
        <f>TEXT(Table2[[#This Row],[Invoice Date]],"mmm")</f>
        <v>Apr</v>
      </c>
      <c r="E315" s="2" t="str">
        <f>Table2[[#This Row],[Store_ID]]&amp;"-"&amp;Table2[[#This Row],[Year]]&amp;"-"&amp;Table2[[#This Row],[Month]]</f>
        <v>STR097-2024-Apr</v>
      </c>
      <c r="F315" s="2" t="s">
        <v>1163</v>
      </c>
      <c r="G315" s="2" t="str">
        <f>_xlfn.XLOOKUP(Table2[[#This Row],[Customer_ID]],Table3[Customer_ID],Table3[Customer Name],"Not Found")</f>
        <v>Hariharan Iyer</v>
      </c>
      <c r="H315" s="2" t="str">
        <f>_xlfn.XLOOKUP(Table2[[#This Row],[Customer_ID]],Table3[Customer_ID],Table3[Gender],"Female")</f>
        <v>Male</v>
      </c>
      <c r="I315" s="2" t="str">
        <f>_xlfn.XLOOKUP(Table2[[#This Row],[Customer_ID]],Table3[Customer_ID],Table3[City],"Missing Memebership")</f>
        <v>Vijayawada</v>
      </c>
      <c r="J315" s="2" t="str">
        <f>_xlfn.XLOOKUP(Table2[[#This Row],[Customer_ID]],Table3[Customer_ID],Table3[State],"Karnataka")</f>
        <v>Andhra Pradesh</v>
      </c>
      <c r="K315" s="2" t="str">
        <f>_xlfn.XLOOKUP(Table2[[#This Row],[Customer_ID]],Table3[Customer_ID],Table3[Membership],"Regular")</f>
        <v>Silver</v>
      </c>
      <c r="L315" s="2" t="s">
        <v>227</v>
      </c>
      <c r="M315" s="2" t="str">
        <f>_xlfn.XLOOKUP(Table2[[#This Row],[Product_ID]],Table4[Product_ID],Table4[Product_Name],"Not Found")</f>
        <v>Pepe Jeans Digital Watch Charcoal</v>
      </c>
      <c r="N315" s="2" t="str">
        <f>_xlfn.XLOOKUP(Table2[[#This Row],[Product_ID]],Table4[Product_ID],Table4[Category],"Not Found")</f>
        <v>Watches</v>
      </c>
      <c r="O315" s="2" t="str">
        <f>_xlfn.XLOOKUP(Table2[[#This Row],[Product_ID]],Table4[Product_ID],Table4[Subcategory],"Not Found")</f>
        <v>Digital Watch</v>
      </c>
      <c r="P315" s="2" t="str">
        <f>_xlfn.XLOOKUP(Table2[[#This Row],[Product_ID]],Table4[Product_ID],Table4[Brand],"Missing Brand")</f>
        <v>Pepe Jeans</v>
      </c>
      <c r="Q315" s="2" t="s">
        <v>240</v>
      </c>
      <c r="R315" s="2" t="str">
        <f>_xlfn.XLOOKUP(Table2[[#This Row],[Store_ID]],Table6[Store_ID],Table6[Store Name],"Not Found")</f>
        <v>TrendMart Thiruvananthapuram High Street</v>
      </c>
      <c r="S315" s="2">
        <f>_xlfn.XLOOKUP(Table2[[#This Row],[Store_ID]],Table6[Store_ID],Table6[Monthly Target],"Missing Target")</f>
        <v>1500000</v>
      </c>
      <c r="T315" s="2" t="str">
        <f>_xlfn.XLOOKUP(Table2[[#This Row],[Store_ID]],Table6[Store_ID],Table6[Region],"Not Found")</f>
        <v>South Zone 1</v>
      </c>
      <c r="U315" s="2" t="s">
        <v>417</v>
      </c>
      <c r="V315" s="2" t="str">
        <f>_xlfn.XLOOKUP(Table2[[#This Row],[Employee_ID]],Table5[Employee_ID],Table5[Employee Name],"Not Found")</f>
        <v>Arjun Krishnan</v>
      </c>
      <c r="W315" s="2">
        <v>3</v>
      </c>
      <c r="X315" s="2">
        <v>4946.8599999999997</v>
      </c>
      <c r="Y315" s="2">
        <v>20</v>
      </c>
      <c r="Z315" s="2">
        <v>2968.12</v>
      </c>
      <c r="AA315" s="2">
        <v>12</v>
      </c>
      <c r="AB315" s="2">
        <v>1424.7</v>
      </c>
      <c r="AC315" s="2">
        <v>13297.16</v>
      </c>
      <c r="AD315" s="2">
        <v>10951.65</v>
      </c>
      <c r="AE315" s="2">
        <f t="shared" si="8"/>
        <v>920.81000000000017</v>
      </c>
      <c r="AF315" s="2" t="s">
        <v>25</v>
      </c>
      <c r="AG315" s="42">
        <f>IFERROR(Table2[[#This Row],[Profit]]/Table2[[#This Row],[Sales Amount]],0)</f>
        <v>6.9248621510157066E-2</v>
      </c>
      <c r="AH315" s="2" t="str">
        <f>TRIM(Table2[[#This Row],[Payment Modee]])</f>
        <v>UPI</v>
      </c>
      <c r="AI315" s="2" t="s">
        <v>26</v>
      </c>
      <c r="AJ315" s="2" t="s">
        <v>27</v>
      </c>
      <c r="AK315" s="2" t="s">
        <v>82</v>
      </c>
      <c r="AL315" s="16" t="str">
        <f>IF(HOUR(Table2[[#This Row],[Order Time]])&lt;12,"Morning",IF(HOUR(Table2[[#This Row],[Order Time]])&lt;17,"Afternoon",IF(HOUR(Table2[[#This Row],[Order Time]])&lt;21,"Evening","Night")))</f>
        <v>Evening</v>
      </c>
      <c r="AM315" s="16" t="s">
        <v>29</v>
      </c>
    </row>
    <row r="316" spans="1:39" x14ac:dyDescent="0.25">
      <c r="A316" s="13" t="s">
        <v>1164</v>
      </c>
      <c r="B316" s="4">
        <v>45715</v>
      </c>
      <c r="C316" s="2">
        <f>YEAR(Table2[[#This Row],[Invoice Date]])</f>
        <v>2025</v>
      </c>
      <c r="D316" s="2" t="str">
        <f>TEXT(Table2[[#This Row],[Invoice Date]],"mmm")</f>
        <v>Feb</v>
      </c>
      <c r="E316" s="2" t="str">
        <f>Table2[[#This Row],[Store_ID]]&amp;"-"&amp;Table2[[#This Row],[Year]]&amp;"-"&amp;Table2[[#This Row],[Month]]</f>
        <v>STR020-2025-Feb</v>
      </c>
      <c r="F316" s="2" t="s">
        <v>195</v>
      </c>
      <c r="G316" s="2" t="str">
        <f>_xlfn.XLOOKUP(Table2[[#This Row],[Customer_ID]],Table3[Customer_ID],Table3[Customer Name],"Not Found")</f>
        <v>Latha Gounder</v>
      </c>
      <c r="H316" s="2" t="str">
        <f>_xlfn.XLOOKUP(Table2[[#This Row],[Customer_ID]],Table3[Customer_ID],Table3[Gender],"Female")</f>
        <v>Female</v>
      </c>
      <c r="I316" s="2" t="str">
        <f>_xlfn.XLOOKUP(Table2[[#This Row],[Customer_ID]],Table3[Customer_ID],Table3[City],"Missing Memebership")</f>
        <v>Tirupati</v>
      </c>
      <c r="J316" s="2" t="str">
        <f>_xlfn.XLOOKUP(Table2[[#This Row],[Customer_ID]],Table3[Customer_ID],Table3[State],"Karnataka")</f>
        <v>Andhra Pradesh</v>
      </c>
      <c r="K316" s="2" t="str">
        <f>_xlfn.XLOOKUP(Table2[[#This Row],[Customer_ID]],Table3[Customer_ID],Table3[Membership],"Regular")</f>
        <v>Gold</v>
      </c>
      <c r="L316" s="2" t="s">
        <v>218</v>
      </c>
      <c r="M316" s="2" t="str">
        <f>_xlfn.XLOOKUP(Table2[[#This Row],[Product_ID]],Table4[Product_ID],Table4[Product_Name],"Not Found")</f>
        <v>GRT Jewellers Muffler Charcoal</v>
      </c>
      <c r="N316" s="2" t="str">
        <f>_xlfn.XLOOKUP(Table2[[#This Row],[Product_ID]],Table4[Product_ID],Table4[Category],"Not Found")</f>
        <v>Winter Wear</v>
      </c>
      <c r="O316" s="2" t="str">
        <f>_xlfn.XLOOKUP(Table2[[#This Row],[Product_ID]],Table4[Product_ID],Table4[Subcategory],"Not Found")</f>
        <v>Muffler</v>
      </c>
      <c r="P316" s="2" t="str">
        <f>_xlfn.XLOOKUP(Table2[[#This Row],[Product_ID]],Table4[Product_ID],Table4[Brand],"Missing Brand")</f>
        <v>GRT Jewellers</v>
      </c>
      <c r="Q316" s="2" t="s">
        <v>687</v>
      </c>
      <c r="R316" s="2" t="str">
        <f>_xlfn.XLOOKUP(Table2[[#This Row],[Store_ID]],Table6[Store_ID],Table6[Store Name],"Not Found")</f>
        <v>TrendMart Guntur Standard</v>
      </c>
      <c r="S316" s="2">
        <f>_xlfn.XLOOKUP(Table2[[#This Row],[Store_ID]],Table6[Store_ID],Table6[Monthly Target],"Missing Target")</f>
        <v>2000000</v>
      </c>
      <c r="T316" s="2" t="str">
        <f>_xlfn.XLOOKUP(Table2[[#This Row],[Store_ID]],Table6[Store_ID],Table6[Region],"Not Found")</f>
        <v>South Zone 3</v>
      </c>
      <c r="U316" s="2" t="s">
        <v>294</v>
      </c>
      <c r="V316" s="2" t="str">
        <f>_xlfn.XLOOKUP(Table2[[#This Row],[Employee_ID]],Table5[Employee_ID],Table5[Employee Name],"Not Found")</f>
        <v>Chitra Chettiar</v>
      </c>
      <c r="W316" s="2">
        <v>2</v>
      </c>
      <c r="X316" s="2">
        <v>2458.63</v>
      </c>
      <c r="Y316" s="2">
        <v>5</v>
      </c>
      <c r="Z316" s="2">
        <v>245.86</v>
      </c>
      <c r="AA316" s="2">
        <v>12</v>
      </c>
      <c r="AB316" s="2">
        <v>560.57000000000005</v>
      </c>
      <c r="AC316" s="2">
        <v>5231.97</v>
      </c>
      <c r="AD316" s="2">
        <v>3534.64</v>
      </c>
      <c r="AE316" s="2">
        <f t="shared" si="8"/>
        <v>1136.7600000000002</v>
      </c>
      <c r="AF316" s="2" t="s">
        <v>119</v>
      </c>
      <c r="AG316" s="42">
        <f>IFERROR(Table2[[#This Row],[Profit]]/Table2[[#This Row],[Sales Amount]],0)</f>
        <v>0.21727188802688091</v>
      </c>
      <c r="AH316" s="2" t="str">
        <f>TRIM(Table2[[#This Row],[Payment Modee]])</f>
        <v>Net Banking</v>
      </c>
      <c r="AI316" s="2" t="s">
        <v>36</v>
      </c>
      <c r="AJ316" s="2" t="s">
        <v>27</v>
      </c>
      <c r="AK316" s="2" t="s">
        <v>1165</v>
      </c>
      <c r="AL316" s="16" t="str">
        <f>IF(HOUR(Table2[[#This Row],[Order Time]])&lt;12,"Morning",IF(HOUR(Table2[[#This Row],[Order Time]])&lt;17,"Afternoon",IF(HOUR(Table2[[#This Row],[Order Time]])&lt;21,"Evening","Night")))</f>
        <v>Evening</v>
      </c>
      <c r="AM316" s="16" t="s">
        <v>29</v>
      </c>
    </row>
    <row r="317" spans="1:39" x14ac:dyDescent="0.25">
      <c r="A317" s="13" t="s">
        <v>1166</v>
      </c>
      <c r="B317" s="4">
        <v>45556</v>
      </c>
      <c r="C317" s="2">
        <f>YEAR(Table2[[#This Row],[Invoice Date]])</f>
        <v>2024</v>
      </c>
      <c r="D317" s="2" t="str">
        <f>TEXT(Table2[[#This Row],[Invoice Date]],"mmm")</f>
        <v>Sep</v>
      </c>
      <c r="E317" s="2" t="str">
        <f>Table2[[#This Row],[Store_ID]]&amp;"-"&amp;Table2[[#This Row],[Year]]&amp;"-"&amp;Table2[[#This Row],[Month]]</f>
        <v>STR046-2024-Sep</v>
      </c>
      <c r="F317" s="2" t="s">
        <v>1167</v>
      </c>
      <c r="G317" s="2" t="str">
        <f>_xlfn.XLOOKUP(Table2[[#This Row],[Customer_ID]],Table3[Customer_ID],Table3[Customer Name],"Not Found")</f>
        <v>Jayaram Rao</v>
      </c>
      <c r="H317" s="2" t="str">
        <f>_xlfn.XLOOKUP(Table2[[#This Row],[Customer_ID]],Table3[Customer_ID],Table3[Gender],"Female")</f>
        <v>Male</v>
      </c>
      <c r="I317" s="2" t="str">
        <f>_xlfn.XLOOKUP(Table2[[#This Row],[Customer_ID]],Table3[Customer_ID],Table3[City],"Missing Memebership")</f>
        <v>Thoothukudi</v>
      </c>
      <c r="J317" s="2" t="str">
        <f>_xlfn.XLOOKUP(Table2[[#This Row],[Customer_ID]],Table3[Customer_ID],Table3[State],"Karnataka")</f>
        <v>Tamil Nadu</v>
      </c>
      <c r="K317" s="2" t="str">
        <f>_xlfn.XLOOKUP(Table2[[#This Row],[Customer_ID]],Table3[Customer_ID],Table3[Membership],"Regular")</f>
        <v>Regular</v>
      </c>
      <c r="L317" s="2" t="s">
        <v>163</v>
      </c>
      <c r="M317" s="2" t="str">
        <f>_xlfn.XLOOKUP(Table2[[#This Row],[Product_ID]],Table4[Product_ID],Table4[Product_Name],"Not Found")</f>
        <v>Westside Sling Bag Grey</v>
      </c>
      <c r="N317" s="2" t="str">
        <f>_xlfn.XLOOKUP(Table2[[#This Row],[Product_ID]],Table4[Product_ID],Table4[Category],"Not Found")</f>
        <v>Handbags</v>
      </c>
      <c r="O317" s="2" t="str">
        <f>_xlfn.XLOOKUP(Table2[[#This Row],[Product_ID]],Table4[Product_ID],Table4[Subcategory],"Not Found")</f>
        <v>Sling Bag</v>
      </c>
      <c r="P317" s="2" t="str">
        <f>_xlfn.XLOOKUP(Table2[[#This Row],[Product_ID]],Table4[Product_ID],Table4[Brand],"Missing Brand")</f>
        <v>Westside</v>
      </c>
      <c r="Q317" s="2" t="s">
        <v>553</v>
      </c>
      <c r="R317" s="2" t="str">
        <f>_xlfn.XLOOKUP(Table2[[#This Row],[Store_ID]],Table6[Store_ID],Table6[Store Name],"Not Found")</f>
        <v>TrendMart Hyderabad High Street</v>
      </c>
      <c r="S317" s="2">
        <f>_xlfn.XLOOKUP(Table2[[#This Row],[Store_ID]],Table6[Store_ID],Table6[Monthly Target],"Missing Target")</f>
        <v>800000</v>
      </c>
      <c r="T317" s="2" t="str">
        <f>_xlfn.XLOOKUP(Table2[[#This Row],[Store_ID]],Table6[Store_ID],Table6[Region],"Not Found")</f>
        <v>South Zone 2</v>
      </c>
      <c r="U317" s="2" t="s">
        <v>43</v>
      </c>
      <c r="V317" s="2" t="str">
        <f>_xlfn.XLOOKUP(Table2[[#This Row],[Employee_ID]],Table5[Employee_ID],Table5[Employee Name],"Not Found")</f>
        <v>Meena Krishnan</v>
      </c>
      <c r="W317" s="2">
        <v>1</v>
      </c>
      <c r="X317" s="2">
        <v>3307.27</v>
      </c>
      <c r="Y317" s="2">
        <v>0</v>
      </c>
      <c r="Z317" s="2">
        <v>0</v>
      </c>
      <c r="AA317" s="2">
        <v>12</v>
      </c>
      <c r="AB317" s="2">
        <v>396.87</v>
      </c>
      <c r="AC317" s="2">
        <v>3704.14</v>
      </c>
      <c r="AD317" s="2">
        <v>2069.33</v>
      </c>
      <c r="AE317" s="2">
        <f t="shared" si="8"/>
        <v>1237.94</v>
      </c>
      <c r="AF317" s="2" t="s">
        <v>25</v>
      </c>
      <c r="AG317" s="42">
        <f>IFERROR(Table2[[#This Row],[Profit]]/Table2[[#This Row],[Sales Amount]],0)</f>
        <v>0.33420443071806144</v>
      </c>
      <c r="AH317" s="2" t="str">
        <f>TRIM(Table2[[#This Row],[Payment Modee]])</f>
        <v>UPI</v>
      </c>
      <c r="AI317" s="2" t="s">
        <v>26</v>
      </c>
      <c r="AJ317" s="2" t="s">
        <v>197</v>
      </c>
      <c r="AK317" s="2" t="s">
        <v>1168</v>
      </c>
      <c r="AL317" s="16" t="str">
        <f>IF(HOUR(Table2[[#This Row],[Order Time]])&lt;12,"Morning",IF(HOUR(Table2[[#This Row],[Order Time]])&lt;17,"Afternoon",IF(HOUR(Table2[[#This Row],[Order Time]])&lt;21,"Evening","Night")))</f>
        <v>Evening</v>
      </c>
      <c r="AM317" s="16" t="s">
        <v>38</v>
      </c>
    </row>
    <row r="318" spans="1:39" x14ac:dyDescent="0.25">
      <c r="A318" s="13" t="s">
        <v>1169</v>
      </c>
      <c r="B318" s="4">
        <v>45647</v>
      </c>
      <c r="C318" s="2">
        <f>YEAR(Table2[[#This Row],[Invoice Date]])</f>
        <v>2024</v>
      </c>
      <c r="D318" s="2" t="str">
        <f>TEXT(Table2[[#This Row],[Invoice Date]],"mmm")</f>
        <v>Dec</v>
      </c>
      <c r="E318" s="2" t="str">
        <f>Table2[[#This Row],[Store_ID]]&amp;"-"&amp;Table2[[#This Row],[Year]]&amp;"-"&amp;Table2[[#This Row],[Month]]</f>
        <v>STR016-2024-Dec</v>
      </c>
      <c r="F318" s="2" t="s">
        <v>1170</v>
      </c>
      <c r="G318" s="2" t="str">
        <f>_xlfn.XLOOKUP(Table2[[#This Row],[Customer_ID]],Table3[Customer_ID],Table3[Customer Name],"Not Found")</f>
        <v>Kannan Achari</v>
      </c>
      <c r="H318" s="2" t="str">
        <f>_xlfn.XLOOKUP(Table2[[#This Row],[Customer_ID]],Table3[Customer_ID],Table3[Gender],"Female")</f>
        <v>Male</v>
      </c>
      <c r="I318" s="2" t="str">
        <f>_xlfn.XLOOKUP(Table2[[#This Row],[Customer_ID]],Table3[Customer_ID],Table3[City],"Missing Memebership")</f>
        <v>Thiruvananthapuram</v>
      </c>
      <c r="J318" s="2" t="str">
        <f>_xlfn.XLOOKUP(Table2[[#This Row],[Customer_ID]],Table3[Customer_ID],Table3[State],"Karnataka")</f>
        <v>Kerala</v>
      </c>
      <c r="K318" s="2" t="str">
        <f>_xlfn.XLOOKUP(Table2[[#This Row],[Customer_ID]],Table3[Customer_ID],Table3[Membership],"Regular")</f>
        <v>Regular</v>
      </c>
      <c r="L318" s="2" t="s">
        <v>1171</v>
      </c>
      <c r="M318" s="2" t="str">
        <f>_xlfn.XLOOKUP(Table2[[#This Row],[Product_ID]],Table4[Product_ID],Table4[Product_Name],"Not Found")</f>
        <v>Aurelia Analog Watch Purple</v>
      </c>
      <c r="N318" s="2" t="str">
        <f>_xlfn.XLOOKUP(Table2[[#This Row],[Product_ID]],Table4[Product_ID],Table4[Category],"Not Found")</f>
        <v>Watches</v>
      </c>
      <c r="O318" s="2" t="str">
        <f>_xlfn.XLOOKUP(Table2[[#This Row],[Product_ID]],Table4[Product_ID],Table4[Subcategory],"Not Found")</f>
        <v>Analog Watch</v>
      </c>
      <c r="P318" s="2" t="str">
        <f>_xlfn.XLOOKUP(Table2[[#This Row],[Product_ID]],Table4[Product_ID],Table4[Brand],"Missing Brand")</f>
        <v>Aurelia</v>
      </c>
      <c r="Q318" s="2" t="s">
        <v>380</v>
      </c>
      <c r="R318" s="2" t="str">
        <f>_xlfn.XLOOKUP(Table2[[#This Row],[Store_ID]],Table6[Store_ID],Table6[Store Name],"Not Found")</f>
        <v>TrendMart Visakhapatnam Flagship</v>
      </c>
      <c r="S318" s="2">
        <f>_xlfn.XLOOKUP(Table2[[#This Row],[Store_ID]],Table6[Store_ID],Table6[Monthly Target],"Missing Target")</f>
        <v>1200000</v>
      </c>
      <c r="T318" s="2" t="str">
        <f>_xlfn.XLOOKUP(Table2[[#This Row],[Store_ID]],Table6[Store_ID],Table6[Region],"Not Found")</f>
        <v>South Zone 3</v>
      </c>
      <c r="U318" s="2" t="s">
        <v>24</v>
      </c>
      <c r="V318" s="2" t="str">
        <f>_xlfn.XLOOKUP(Table2[[#This Row],[Employee_ID]],Table5[Employee_ID],Table5[Employee Name],"Not Found")</f>
        <v>Manoj Ramachandran</v>
      </c>
      <c r="W318" s="2">
        <v>2</v>
      </c>
      <c r="X318" s="2">
        <v>5186.96</v>
      </c>
      <c r="Y318" s="2">
        <v>0</v>
      </c>
      <c r="Z318" s="2">
        <v>0</v>
      </c>
      <c r="AA318" s="2">
        <v>12</v>
      </c>
      <c r="AB318" s="2">
        <v>1244.8699999999999</v>
      </c>
      <c r="AC318" s="2">
        <v>11618.79</v>
      </c>
      <c r="AD318" s="2">
        <v>7701.94</v>
      </c>
      <c r="AE318" s="2">
        <f t="shared" si="8"/>
        <v>2671.9800000000014</v>
      </c>
      <c r="AF318" s="2" t="s">
        <v>69</v>
      </c>
      <c r="AG318" s="42">
        <f>IFERROR(Table2[[#This Row],[Profit]]/Table2[[#This Row],[Sales Amount]],0)</f>
        <v>0.2299705907413768</v>
      </c>
      <c r="AH318" s="2" t="str">
        <f>TRIM(Table2[[#This Row],[Payment Modee]])</f>
        <v>Cash</v>
      </c>
      <c r="AI318" s="2" t="s">
        <v>36</v>
      </c>
      <c r="AJ318" s="2" t="s">
        <v>27</v>
      </c>
      <c r="AK318" s="2" t="s">
        <v>1087</v>
      </c>
      <c r="AL318" s="16" t="str">
        <f>IF(HOUR(Table2[[#This Row],[Order Time]])&lt;12,"Morning",IF(HOUR(Table2[[#This Row],[Order Time]])&lt;17,"Afternoon",IF(HOUR(Table2[[#This Row],[Order Time]])&lt;21,"Evening","Night")))</f>
        <v>Evening</v>
      </c>
      <c r="AM318" s="16" t="s">
        <v>38</v>
      </c>
    </row>
    <row r="319" spans="1:39" x14ac:dyDescent="0.25">
      <c r="A319" s="13" t="s">
        <v>1172</v>
      </c>
      <c r="B319" s="4">
        <v>45585</v>
      </c>
      <c r="C319" s="2">
        <f>YEAR(Table2[[#This Row],[Invoice Date]])</f>
        <v>2024</v>
      </c>
      <c r="D319" s="2" t="str">
        <f>TEXT(Table2[[#This Row],[Invoice Date]],"mmm")</f>
        <v>Oct</v>
      </c>
      <c r="E319" s="2" t="str">
        <f>Table2[[#This Row],[Store_ID]]&amp;"-"&amp;Table2[[#This Row],[Year]]&amp;"-"&amp;Table2[[#This Row],[Month]]</f>
        <v>STR067-2024-Oct</v>
      </c>
      <c r="F319" s="2" t="s">
        <v>491</v>
      </c>
      <c r="G319" s="2" t="str">
        <f>_xlfn.XLOOKUP(Table2[[#This Row],[Customer_ID]],Table3[Customer_ID],Table3[Customer Name],"Not Found")</f>
        <v>Rahul Achari</v>
      </c>
      <c r="H319" s="2" t="str">
        <f>_xlfn.XLOOKUP(Table2[[#This Row],[Customer_ID]],Table3[Customer_ID],Table3[Gender],"Female")</f>
        <v>Male</v>
      </c>
      <c r="I319" s="2" t="str">
        <f>_xlfn.XLOOKUP(Table2[[#This Row],[Customer_ID]],Table3[Customer_ID],Table3[City],"Missing Memebership")</f>
        <v>Karimnagar</v>
      </c>
      <c r="J319" s="2" t="str">
        <f>_xlfn.XLOOKUP(Table2[[#This Row],[Customer_ID]],Table3[Customer_ID],Table3[State],"Karnataka")</f>
        <v>Telangana</v>
      </c>
      <c r="K319" s="2" t="str">
        <f>_xlfn.XLOOKUP(Table2[[#This Row],[Customer_ID]],Table3[Customer_ID],Table3[Membership],"Regular")</f>
        <v>Regular</v>
      </c>
      <c r="L319" s="2" t="s">
        <v>1173</v>
      </c>
      <c r="M319" s="2" t="str">
        <f>_xlfn.XLOOKUP(Table2[[#This Row],[Product_ID]],Table4[Product_ID],Table4[Product_Name],"Not Found")</f>
        <v>Jack &amp; Jones Straight Fit Maroon</v>
      </c>
      <c r="N319" s="2" t="str">
        <f>_xlfn.XLOOKUP(Table2[[#This Row],[Product_ID]],Table4[Product_ID],Table4[Category],"Not Found")</f>
        <v>Men Jeans</v>
      </c>
      <c r="O319" s="2" t="str">
        <f>_xlfn.XLOOKUP(Table2[[#This Row],[Product_ID]],Table4[Product_ID],Table4[Subcategory],"Not Found")</f>
        <v>Straight Fit</v>
      </c>
      <c r="P319" s="2" t="str">
        <f>_xlfn.XLOOKUP(Table2[[#This Row],[Product_ID]],Table4[Product_ID],Table4[Brand],"Missing Brand")</f>
        <v>Jack &amp; Jones</v>
      </c>
      <c r="Q319" s="2" t="s">
        <v>1174</v>
      </c>
      <c r="R319" s="2" t="str">
        <f>_xlfn.XLOOKUP(Table2[[#This Row],[Store_ID]],Table6[Store_ID],Table6[Store Name],"Not Found")</f>
        <v>TrendMart Visakhapatnam Standard</v>
      </c>
      <c r="S319" s="2">
        <f>_xlfn.XLOOKUP(Table2[[#This Row],[Store_ID]],Table6[Store_ID],Table6[Monthly Target],"Missing Target")</f>
        <v>2500000</v>
      </c>
      <c r="T319" s="2" t="str">
        <f>_xlfn.XLOOKUP(Table2[[#This Row],[Store_ID]],Table6[Store_ID],Table6[Region],"Not Found")</f>
        <v>South Zone 3</v>
      </c>
      <c r="U319" s="2" t="s">
        <v>142</v>
      </c>
      <c r="V319" s="2" t="str">
        <f>_xlfn.XLOOKUP(Table2[[#This Row],[Employee_ID]],Table5[Employee_ID],Table5[Employee Name],"Not Found")</f>
        <v>Anusuya Subramaniam</v>
      </c>
      <c r="W319" s="2">
        <v>1</v>
      </c>
      <c r="X319" s="2">
        <v>1220.6400000000001</v>
      </c>
      <c r="Y319" s="2">
        <v>0</v>
      </c>
      <c r="Z319" s="2">
        <v>0</v>
      </c>
      <c r="AA319" s="2">
        <v>12</v>
      </c>
      <c r="AB319" s="2">
        <v>146.47999999999999</v>
      </c>
      <c r="AC319" s="2">
        <v>1367.12</v>
      </c>
      <c r="AD319" s="2">
        <v>754.73</v>
      </c>
      <c r="AE319" s="2">
        <f t="shared" si="8"/>
        <v>465.90999999999985</v>
      </c>
      <c r="AF319" s="2" t="s">
        <v>69</v>
      </c>
      <c r="AG319" s="42">
        <f>IFERROR(Table2[[#This Row],[Profit]]/Table2[[#This Row],[Sales Amount]],0)</f>
        <v>0.34079671133477668</v>
      </c>
      <c r="AH319" s="2" t="str">
        <f>TRIM(Table2[[#This Row],[Payment Modee]])</f>
        <v>Cash</v>
      </c>
      <c r="AI319" s="2" t="s">
        <v>36</v>
      </c>
      <c r="AJ319" s="2" t="s">
        <v>27</v>
      </c>
      <c r="AK319" s="2" t="s">
        <v>1175</v>
      </c>
      <c r="AL319" s="16" t="str">
        <f>IF(HOUR(Table2[[#This Row],[Order Time]])&lt;12,"Morning",IF(HOUR(Table2[[#This Row],[Order Time]])&lt;17,"Afternoon",IF(HOUR(Table2[[#This Row],[Order Time]])&lt;21,"Evening","Night")))</f>
        <v>Evening</v>
      </c>
      <c r="AM319" s="16" t="s">
        <v>38</v>
      </c>
    </row>
    <row r="320" spans="1:39" x14ac:dyDescent="0.25">
      <c r="A320" s="13" t="s">
        <v>1176</v>
      </c>
      <c r="B320" s="4">
        <v>45433</v>
      </c>
      <c r="C320" s="2">
        <f>YEAR(Table2[[#This Row],[Invoice Date]])</f>
        <v>2024</v>
      </c>
      <c r="D320" s="2" t="str">
        <f>TEXT(Table2[[#This Row],[Invoice Date]],"mmm")</f>
        <v>May</v>
      </c>
      <c r="E320" s="2" t="str">
        <f>Table2[[#This Row],[Store_ID]]&amp;"-"&amp;Table2[[#This Row],[Year]]&amp;"-"&amp;Table2[[#This Row],[Month]]</f>
        <v>STR035-2024-May</v>
      </c>
      <c r="F320" s="2" t="s">
        <v>1177</v>
      </c>
      <c r="G320" s="2" t="str">
        <f>_xlfn.XLOOKUP(Table2[[#This Row],[Customer_ID]],Table3[Customer_ID],Table3[Customer Name],"Not Found")</f>
        <v>Yamini Prasad</v>
      </c>
      <c r="H320" s="2" t="str">
        <f>_xlfn.XLOOKUP(Table2[[#This Row],[Customer_ID]],Table3[Customer_ID],Table3[Gender],"Female")</f>
        <v>Female</v>
      </c>
      <c r="I320" s="2" t="str">
        <f>_xlfn.XLOOKUP(Table2[[#This Row],[Customer_ID]],Table3[Customer_ID],Table3[City],"Missing Memebership")</f>
        <v>Davanagere</v>
      </c>
      <c r="J320" s="2" t="str">
        <f>_xlfn.XLOOKUP(Table2[[#This Row],[Customer_ID]],Table3[Customer_ID],Table3[State],"Karnataka")</f>
        <v>Karnataka</v>
      </c>
      <c r="K320" s="2" t="str">
        <f>_xlfn.XLOOKUP(Table2[[#This Row],[Customer_ID]],Table3[Customer_ID],Table3[Membership],"Regular")</f>
        <v>Regular</v>
      </c>
      <c r="L320" s="2" t="s">
        <v>605</v>
      </c>
      <c r="M320" s="2" t="str">
        <f>_xlfn.XLOOKUP(Table2[[#This Row],[Product_ID]],Table4[Product_ID],Table4[Product_Name],"Not Found")</f>
        <v>Pantaloons Shirt Dress Grey</v>
      </c>
      <c r="N320" s="2" t="str">
        <f>_xlfn.XLOOKUP(Table2[[#This Row],[Product_ID]],Table4[Product_ID],Table4[Category],"Not Found")</f>
        <v>Women Dresses</v>
      </c>
      <c r="O320" s="2" t="str">
        <f>_xlfn.XLOOKUP(Table2[[#This Row],[Product_ID]],Table4[Product_ID],Table4[Subcategory],"Not Found")</f>
        <v>Shirt Dress</v>
      </c>
      <c r="P320" s="2" t="str">
        <f>_xlfn.XLOOKUP(Table2[[#This Row],[Product_ID]],Table4[Product_ID],Table4[Brand],"Missing Brand")</f>
        <v>Pantaloons</v>
      </c>
      <c r="Q320" s="2" t="s">
        <v>1079</v>
      </c>
      <c r="R320" s="2" t="str">
        <f>_xlfn.XLOOKUP(Table2[[#This Row],[Store_ID]],Table6[Store_ID],Table6[Store Name],"Not Found")</f>
        <v>TrendMart Vijayawada Mall Kiosk</v>
      </c>
      <c r="S320" s="2">
        <f>_xlfn.XLOOKUP(Table2[[#This Row],[Store_ID]],Table6[Store_ID],Table6[Monthly Target],"Missing Target")</f>
        <v>1200000</v>
      </c>
      <c r="T320" s="2" t="str">
        <f>_xlfn.XLOOKUP(Table2[[#This Row],[Store_ID]],Table6[Store_ID],Table6[Region],"Not Found")</f>
        <v>South Zone 3</v>
      </c>
      <c r="U320" s="2" t="s">
        <v>417</v>
      </c>
      <c r="V320" s="2" t="str">
        <f>_xlfn.XLOOKUP(Table2[[#This Row],[Employee_ID]],Table5[Employee_ID],Table5[Employee Name],"Not Found")</f>
        <v>Arjun Krishnan</v>
      </c>
      <c r="W320" s="2">
        <v>3</v>
      </c>
      <c r="X320" s="2">
        <v>1739.93</v>
      </c>
      <c r="Y320" s="2">
        <v>10</v>
      </c>
      <c r="Z320" s="2">
        <v>521.98</v>
      </c>
      <c r="AA320" s="2">
        <v>12</v>
      </c>
      <c r="AB320" s="2">
        <v>563.74</v>
      </c>
      <c r="AC320" s="2">
        <v>5261.55</v>
      </c>
      <c r="AD320" s="2">
        <v>3399.81</v>
      </c>
      <c r="AE320" s="2">
        <f t="shared" si="8"/>
        <v>1298.0000000000002</v>
      </c>
      <c r="AF320" s="2" t="s">
        <v>56</v>
      </c>
      <c r="AG320" s="42">
        <f>IFERROR(Table2[[#This Row],[Profit]]/Table2[[#This Row],[Sales Amount]],0)</f>
        <v>0.24669536543414017</v>
      </c>
      <c r="AH320" s="2" t="str">
        <f>TRIM(Table2[[#This Row],[Payment Modee]])</f>
        <v>Credit Card</v>
      </c>
      <c r="AI320" s="2" t="s">
        <v>36</v>
      </c>
      <c r="AJ320" s="2" t="s">
        <v>27</v>
      </c>
      <c r="AK320" s="2" t="s">
        <v>560</v>
      </c>
      <c r="AL320" s="16" t="str">
        <f>IF(HOUR(Table2[[#This Row],[Order Time]])&lt;12,"Morning",IF(HOUR(Table2[[#This Row],[Order Time]])&lt;17,"Afternoon",IF(HOUR(Table2[[#This Row],[Order Time]])&lt;21,"Evening","Night")))</f>
        <v>Afternoon</v>
      </c>
      <c r="AM320" s="16" t="s">
        <v>29</v>
      </c>
    </row>
    <row r="321" spans="1:39" x14ac:dyDescent="0.25">
      <c r="A321" s="13" t="s">
        <v>1178</v>
      </c>
      <c r="B321" s="4">
        <v>45561</v>
      </c>
      <c r="C321" s="2">
        <f>YEAR(Table2[[#This Row],[Invoice Date]])</f>
        <v>2024</v>
      </c>
      <c r="D321" s="2" t="str">
        <f>TEXT(Table2[[#This Row],[Invoice Date]],"mmm")</f>
        <v>Sep</v>
      </c>
      <c r="E321" s="2" t="str">
        <f>Table2[[#This Row],[Store_ID]]&amp;"-"&amp;Table2[[#This Row],[Year]]&amp;"-"&amp;Table2[[#This Row],[Month]]</f>
        <v>STR086-2024-Sep</v>
      </c>
      <c r="F321" s="2" t="s">
        <v>1179</v>
      </c>
      <c r="G321" s="2" t="str">
        <f>_xlfn.XLOOKUP(Table2[[#This Row],[Customer_ID]],Table3[Customer_ID],Table3[Customer Name],"Not Found")</f>
        <v>Suresh Shetty</v>
      </c>
      <c r="H321" s="2" t="str">
        <f>_xlfn.XLOOKUP(Table2[[#This Row],[Customer_ID]],Table3[Customer_ID],Table3[Gender],"Female")</f>
        <v>Male</v>
      </c>
      <c r="I321" s="2" t="str">
        <f>_xlfn.XLOOKUP(Table2[[#This Row],[Customer_ID]],Table3[Customer_ID],Table3[City],"Missing Memebership")</f>
        <v>Karimnagar</v>
      </c>
      <c r="J321" s="2" t="str">
        <f>_xlfn.XLOOKUP(Table2[[#This Row],[Customer_ID]],Table3[Customer_ID],Table3[State],"Karnataka")</f>
        <v>Telangana</v>
      </c>
      <c r="K321" s="2" t="str">
        <f>_xlfn.XLOOKUP(Table2[[#This Row],[Customer_ID]],Table3[Customer_ID],Table3[Membership],"Regular")</f>
        <v>Regular</v>
      </c>
      <c r="L321" s="2" t="s">
        <v>252</v>
      </c>
      <c r="M321" s="2" t="str">
        <f>_xlfn.XLOOKUP(Table2[[#This Row],[Product_ID]],Table4[Product_ID],Table4[Product_Name],"Not Found")</f>
        <v>Aurelia Necklace Grey</v>
      </c>
      <c r="N321" s="2" t="str">
        <f>_xlfn.XLOOKUP(Table2[[#This Row],[Product_ID]],Table4[Product_ID],Table4[Category],"Not Found")</f>
        <v>Jewellery</v>
      </c>
      <c r="O321" s="2" t="str">
        <f>_xlfn.XLOOKUP(Table2[[#This Row],[Product_ID]],Table4[Product_ID],Table4[Subcategory],"Not Found")</f>
        <v>Necklace</v>
      </c>
      <c r="P321" s="2" t="str">
        <f>_xlfn.XLOOKUP(Table2[[#This Row],[Product_ID]],Table4[Product_ID],Table4[Brand],"Missing Brand")</f>
        <v>Aurelia</v>
      </c>
      <c r="Q321" s="2" t="s">
        <v>804</v>
      </c>
      <c r="R321" s="2" t="str">
        <f>_xlfn.XLOOKUP(Table2[[#This Row],[Store_ID]],Table6[Store_ID],Table6[Store Name],"Not Found")</f>
        <v>TrendMart Thiruvananthapuram Outlet</v>
      </c>
      <c r="S321" s="2">
        <f>_xlfn.XLOOKUP(Table2[[#This Row],[Store_ID]],Table6[Store_ID],Table6[Monthly Target],"Missing Target")</f>
        <v>800000</v>
      </c>
      <c r="T321" s="2" t="str">
        <f>_xlfn.XLOOKUP(Table2[[#This Row],[Store_ID]],Table6[Store_ID],Table6[Region],"Not Found")</f>
        <v>South Zone 1</v>
      </c>
      <c r="U321" s="2" t="s">
        <v>417</v>
      </c>
      <c r="V321" s="2" t="str">
        <f>_xlfn.XLOOKUP(Table2[[#This Row],[Employee_ID]],Table5[Employee_ID],Table5[Employee Name],"Not Found")</f>
        <v>Arjun Krishnan</v>
      </c>
      <c r="W321" s="2">
        <v>2</v>
      </c>
      <c r="X321" s="2">
        <v>745.82</v>
      </c>
      <c r="Y321" s="2">
        <v>30</v>
      </c>
      <c r="Z321" s="2">
        <v>447.49</v>
      </c>
      <c r="AA321" s="2">
        <v>3</v>
      </c>
      <c r="AB321" s="2">
        <v>31.32</v>
      </c>
      <c r="AC321" s="2">
        <v>1075.47</v>
      </c>
      <c r="AD321" s="2">
        <v>1113.98</v>
      </c>
      <c r="AE321" s="2">
        <f t="shared" si="8"/>
        <v>-69.829999999999984</v>
      </c>
      <c r="AF321" s="2" t="s">
        <v>25</v>
      </c>
      <c r="AG321" s="42">
        <f>IFERROR(Table2[[#This Row],[Profit]]/Table2[[#This Row],[Sales Amount]],0)</f>
        <v>-6.4929751643467495E-2</v>
      </c>
      <c r="AH321" s="2" t="str">
        <f>TRIM(Table2[[#This Row],[Payment Modee]])</f>
        <v>UPI</v>
      </c>
      <c r="AI321" s="2" t="s">
        <v>36</v>
      </c>
      <c r="AJ321" s="2" t="s">
        <v>27</v>
      </c>
      <c r="AK321" s="2" t="s">
        <v>642</v>
      </c>
      <c r="AL321" s="16" t="str">
        <f>IF(HOUR(Table2[[#This Row],[Order Time]])&lt;12,"Morning",IF(HOUR(Table2[[#This Row],[Order Time]])&lt;17,"Afternoon",IF(HOUR(Table2[[#This Row],[Order Time]])&lt;21,"Evening","Night")))</f>
        <v>Night</v>
      </c>
      <c r="AM321" s="16" t="s">
        <v>29</v>
      </c>
    </row>
    <row r="322" spans="1:39" x14ac:dyDescent="0.25">
      <c r="A322" s="13" t="s">
        <v>1180</v>
      </c>
      <c r="B322" s="4">
        <v>45425</v>
      </c>
      <c r="C322" s="2">
        <f>YEAR(Table2[[#This Row],[Invoice Date]])</f>
        <v>2024</v>
      </c>
      <c r="D322" s="2" t="str">
        <f>TEXT(Table2[[#This Row],[Invoice Date]],"mmm")</f>
        <v>May</v>
      </c>
      <c r="E322" s="2" t="str">
        <f>Table2[[#This Row],[Store_ID]]&amp;"-"&amp;Table2[[#This Row],[Year]]&amp;"-"&amp;Table2[[#This Row],[Month]]</f>
        <v>STR016-2024-May</v>
      </c>
      <c r="F322" s="2" t="s">
        <v>1181</v>
      </c>
      <c r="G322" s="2" t="str">
        <f>_xlfn.XLOOKUP(Table2[[#This Row],[Customer_ID]],Table3[Customer_ID],Table3[Customer Name],"Not Found")</f>
        <v>Vani Prasad</v>
      </c>
      <c r="H322" s="2" t="str">
        <f>_xlfn.XLOOKUP(Table2[[#This Row],[Customer_ID]],Table3[Customer_ID],Table3[Gender],"Female")</f>
        <v>Female</v>
      </c>
      <c r="I322" s="2" t="str">
        <f>_xlfn.XLOOKUP(Table2[[#This Row],[Customer_ID]],Table3[Customer_ID],Table3[City],"Missing Memebership")</f>
        <v>Bengaluru</v>
      </c>
      <c r="J322" s="2" t="str">
        <f>_xlfn.XLOOKUP(Table2[[#This Row],[Customer_ID]],Table3[Customer_ID],Table3[State],"Karnataka")</f>
        <v>Karnataka</v>
      </c>
      <c r="K322" s="2" t="str">
        <f>_xlfn.XLOOKUP(Table2[[#This Row],[Customer_ID]],Table3[Customer_ID],Table3[Membership],"Regular")</f>
        <v>Silver</v>
      </c>
      <c r="L322" s="2" t="s">
        <v>927</v>
      </c>
      <c r="M322" s="2" t="str">
        <f>_xlfn.XLOOKUP(Table2[[#This Row],[Product_ID]],Table4[Product_ID],Table4[Product_Name],"Not Found")</f>
        <v>Skechers Casual Belt Sky Blue</v>
      </c>
      <c r="N322" s="2" t="str">
        <f>_xlfn.XLOOKUP(Table2[[#This Row],[Product_ID]],Table4[Product_ID],Table4[Category],"Not Found")</f>
        <v>Belts</v>
      </c>
      <c r="O322" s="2" t="str">
        <f>_xlfn.XLOOKUP(Table2[[#This Row],[Product_ID]],Table4[Product_ID],Table4[Subcategory],"Not Found")</f>
        <v>Casual Belt</v>
      </c>
      <c r="P322" s="2" t="str">
        <f>_xlfn.XLOOKUP(Table2[[#This Row],[Product_ID]],Table4[Product_ID],Table4[Brand],"Missing Brand")</f>
        <v>Skechers</v>
      </c>
      <c r="Q322" s="2" t="s">
        <v>380</v>
      </c>
      <c r="R322" s="2" t="str">
        <f>_xlfn.XLOOKUP(Table2[[#This Row],[Store_ID]],Table6[Store_ID],Table6[Store Name],"Not Found")</f>
        <v>TrendMart Visakhapatnam Flagship</v>
      </c>
      <c r="S322" s="2">
        <f>_xlfn.XLOOKUP(Table2[[#This Row],[Store_ID]],Table6[Store_ID],Table6[Monthly Target],"Missing Target")</f>
        <v>1200000</v>
      </c>
      <c r="T322" s="2" t="str">
        <f>_xlfn.XLOOKUP(Table2[[#This Row],[Store_ID]],Table6[Store_ID],Table6[Region],"Not Found")</f>
        <v>South Zone 3</v>
      </c>
      <c r="U322" s="2" t="s">
        <v>349</v>
      </c>
      <c r="V322" s="2" t="str">
        <f>_xlfn.XLOOKUP(Table2[[#This Row],[Employee_ID]],Table5[Employee_ID],Table5[Employee Name],"Not Found")</f>
        <v>Chitra Bhat</v>
      </c>
      <c r="W322" s="2">
        <v>4</v>
      </c>
      <c r="X322" s="2">
        <v>864.19</v>
      </c>
      <c r="Y322" s="2">
        <v>25</v>
      </c>
      <c r="Z322" s="2">
        <v>864.19</v>
      </c>
      <c r="AA322" s="2">
        <v>5</v>
      </c>
      <c r="AB322" s="2">
        <v>129.63</v>
      </c>
      <c r="AC322" s="2">
        <v>2722.2</v>
      </c>
      <c r="AD322" s="2">
        <v>2360.08</v>
      </c>
      <c r="AE322" s="2">
        <f t="shared" si="8"/>
        <v>232.4899999999999</v>
      </c>
      <c r="AF322" s="2" t="s">
        <v>136</v>
      </c>
      <c r="AG322" s="42">
        <f>IFERROR(Table2[[#This Row],[Profit]]/Table2[[#This Row],[Sales Amount]],0)</f>
        <v>8.5405186981118181E-2</v>
      </c>
      <c r="AH322" s="2" t="str">
        <f>TRIM(Table2[[#This Row],[Payment Modee]])</f>
        <v>EMI</v>
      </c>
      <c r="AI322" s="2" t="s">
        <v>26</v>
      </c>
      <c r="AJ322" s="2" t="s">
        <v>27</v>
      </c>
      <c r="AK322" s="2" t="s">
        <v>1182</v>
      </c>
      <c r="AL322" s="16" t="str">
        <f>IF(HOUR(Table2[[#This Row],[Order Time]])&lt;12,"Morning",IF(HOUR(Table2[[#This Row],[Order Time]])&lt;17,"Afternoon",IF(HOUR(Table2[[#This Row],[Order Time]])&lt;21,"Evening","Night")))</f>
        <v>Afternoon</v>
      </c>
      <c r="AM322" s="16" t="s">
        <v>29</v>
      </c>
    </row>
    <row r="323" spans="1:39" x14ac:dyDescent="0.25">
      <c r="A323" s="13" t="s">
        <v>1183</v>
      </c>
      <c r="B323" s="4">
        <v>45736</v>
      </c>
      <c r="C323" s="2">
        <f>YEAR(Table2[[#This Row],[Invoice Date]])</f>
        <v>2025</v>
      </c>
      <c r="D323" s="2" t="str">
        <f>TEXT(Table2[[#This Row],[Invoice Date]],"mmm")</f>
        <v>Mar</v>
      </c>
      <c r="E323" s="2" t="str">
        <f>Table2[[#This Row],[Store_ID]]&amp;"-"&amp;Table2[[#This Row],[Year]]&amp;"-"&amp;Table2[[#This Row],[Month]]</f>
        <v>STR116-2025-Mar</v>
      </c>
      <c r="F323" s="2" t="s">
        <v>1184</v>
      </c>
      <c r="G323" s="2" t="str">
        <f>_xlfn.XLOOKUP(Table2[[#This Row],[Customer_ID]],Table3[Customer_ID],Table3[Customer Name],"Not Found")</f>
        <v>Nisha Murthy</v>
      </c>
      <c r="H323" s="2" t="str">
        <f>_xlfn.XLOOKUP(Table2[[#This Row],[Customer_ID]],Table3[Customer_ID],Table3[Gender],"Female")</f>
        <v>Female</v>
      </c>
      <c r="I323" s="2" t="str">
        <f>_xlfn.XLOOKUP(Table2[[#This Row],[Customer_ID]],Table3[Customer_ID],Table3[City],"Missing Memebership")</f>
        <v>Nizamabad</v>
      </c>
      <c r="J323" s="2" t="str">
        <f>_xlfn.XLOOKUP(Table2[[#This Row],[Customer_ID]],Table3[Customer_ID],Table3[State],"Karnataka")</f>
        <v>Telangana</v>
      </c>
      <c r="K323" s="2" t="str">
        <f>_xlfn.XLOOKUP(Table2[[#This Row],[Customer_ID]],Table3[Customer_ID],Table3[Membership],"Regular")</f>
        <v>Gold</v>
      </c>
      <c r="L323" s="2" t="s">
        <v>1185</v>
      </c>
      <c r="M323" s="2" t="str">
        <f>_xlfn.XLOOKUP(Table2[[#This Row],[Product_ID]],Table4[Product_ID],Table4[Product_Name],"Not Found")</f>
        <v>Metro Shoes Polo Purple</v>
      </c>
      <c r="N323" s="2" t="str">
        <f>_xlfn.XLOOKUP(Table2[[#This Row],[Product_ID]],Table4[Product_ID],Table4[Category],"Not Found")</f>
        <v>Men T-Shirts</v>
      </c>
      <c r="O323" s="2" t="str">
        <f>_xlfn.XLOOKUP(Table2[[#This Row],[Product_ID]],Table4[Product_ID],Table4[Subcategory],"Not Found")</f>
        <v>Polo</v>
      </c>
      <c r="P323" s="2" t="str">
        <f>_xlfn.XLOOKUP(Table2[[#This Row],[Product_ID]],Table4[Product_ID],Table4[Brand],"Missing Brand")</f>
        <v>Metro Shoes</v>
      </c>
      <c r="Q323" s="2" t="s">
        <v>219</v>
      </c>
      <c r="R323" s="2" t="str">
        <f>_xlfn.XLOOKUP(Table2[[#This Row],[Store_ID]],Table6[Store_ID],Table6[Store Name],"Not Found")</f>
        <v>TrendMart Madurai High Street</v>
      </c>
      <c r="S323" s="2">
        <f>_xlfn.XLOOKUP(Table2[[#This Row],[Store_ID]],Table6[Store_ID],Table6[Monthly Target],"Missing Target")</f>
        <v>2000000</v>
      </c>
      <c r="T323" s="2" t="str">
        <f>_xlfn.XLOOKUP(Table2[[#This Row],[Store_ID]],Table6[Store_ID],Table6[Region],"Not Found")</f>
        <v>South Zone 1</v>
      </c>
      <c r="U323" s="2" t="s">
        <v>187</v>
      </c>
      <c r="V323" s="2" t="str">
        <f>_xlfn.XLOOKUP(Table2[[#This Row],[Employee_ID]],Table5[Employee_ID],Table5[Employee Name],"Not Found")</f>
        <v>Ganapathy Naidu</v>
      </c>
      <c r="W323" s="2">
        <v>3</v>
      </c>
      <c r="X323" s="2">
        <v>563.51</v>
      </c>
      <c r="Y323" s="2">
        <v>0</v>
      </c>
      <c r="Z323" s="2">
        <v>0</v>
      </c>
      <c r="AA323" s="2">
        <v>5</v>
      </c>
      <c r="AB323" s="2">
        <v>84.53</v>
      </c>
      <c r="AC323" s="2">
        <v>1775.06</v>
      </c>
      <c r="AD323" s="2">
        <v>1046.25</v>
      </c>
      <c r="AE323" s="2">
        <f t="shared" si="8"/>
        <v>644.28</v>
      </c>
      <c r="AF323" s="2" t="s">
        <v>25</v>
      </c>
      <c r="AG323" s="42">
        <f>IFERROR(Table2[[#This Row],[Profit]]/Table2[[#This Row],[Sales Amount]],0)</f>
        <v>0.3629623787364934</v>
      </c>
      <c r="AH323" s="2" t="str">
        <f>TRIM(Table2[[#This Row],[Payment Modee]])</f>
        <v>UPI</v>
      </c>
      <c r="AI323" s="2" t="s">
        <v>26</v>
      </c>
      <c r="AJ323" s="2" t="s">
        <v>27</v>
      </c>
      <c r="AK323" s="2" t="s">
        <v>1186</v>
      </c>
      <c r="AL323" s="16" t="str">
        <f>IF(HOUR(Table2[[#This Row],[Order Time]])&lt;12,"Morning",IF(HOUR(Table2[[#This Row],[Order Time]])&lt;17,"Afternoon",IF(HOUR(Table2[[#This Row],[Order Time]])&lt;21,"Evening","Night")))</f>
        <v>Night</v>
      </c>
      <c r="AM323" s="16" t="s">
        <v>29</v>
      </c>
    </row>
    <row r="324" spans="1:39" x14ac:dyDescent="0.25">
      <c r="A324" s="13" t="s">
        <v>1187</v>
      </c>
      <c r="B324" s="4">
        <v>45565</v>
      </c>
      <c r="C324" s="2">
        <f>YEAR(Table2[[#This Row],[Invoice Date]])</f>
        <v>2024</v>
      </c>
      <c r="D324" s="2" t="str">
        <f>TEXT(Table2[[#This Row],[Invoice Date]],"mmm")</f>
        <v>Sep</v>
      </c>
      <c r="E324" s="2" t="str">
        <f>Table2[[#This Row],[Store_ID]]&amp;"-"&amp;Table2[[#This Row],[Year]]&amp;"-"&amp;Table2[[#This Row],[Month]]</f>
        <v>STR091-2024-Sep</v>
      </c>
      <c r="F324" s="2" t="s">
        <v>1188</v>
      </c>
      <c r="G324" s="2" t="str">
        <f>_xlfn.XLOOKUP(Table2[[#This Row],[Customer_ID]],Table3[Customer_ID],Table3[Customer Name],"Not Found")</f>
        <v>Vasanthi Menon</v>
      </c>
      <c r="H324" s="2" t="str">
        <f>_xlfn.XLOOKUP(Table2[[#This Row],[Customer_ID]],Table3[Customer_ID],Table3[Gender],"Female")</f>
        <v>Female</v>
      </c>
      <c r="I324" s="2" t="str">
        <f>_xlfn.XLOOKUP(Table2[[#This Row],[Customer_ID]],Table3[Customer_ID],Table3[City],"Missing Memebership")</f>
        <v>Belagavi</v>
      </c>
      <c r="J324" s="2" t="str">
        <f>_xlfn.XLOOKUP(Table2[[#This Row],[Customer_ID]],Table3[Customer_ID],Table3[State],"Karnataka")</f>
        <v>Karnataka</v>
      </c>
      <c r="K324" s="2" t="str">
        <f>_xlfn.XLOOKUP(Table2[[#This Row],[Customer_ID]],Table3[Customer_ID],Table3[Membership],"Regular")</f>
        <v>Regular</v>
      </c>
      <c r="L324" s="2" t="s">
        <v>1189</v>
      </c>
      <c r="M324" s="2" t="str">
        <f>_xlfn.XLOOKUP(Table2[[#This Row],[Product_ID]],Table4[Product_ID],Table4[Product_Name],"Not Found")</f>
        <v>Tanishq Sling Bag Pink</v>
      </c>
      <c r="N324" s="2" t="str">
        <f>_xlfn.XLOOKUP(Table2[[#This Row],[Product_ID]],Table4[Product_ID],Table4[Category],"Not Found")</f>
        <v>Handbags</v>
      </c>
      <c r="O324" s="2" t="str">
        <f>_xlfn.XLOOKUP(Table2[[#This Row],[Product_ID]],Table4[Product_ID],Table4[Subcategory],"Not Found")</f>
        <v>Sling Bag</v>
      </c>
      <c r="P324" s="2" t="str">
        <f>_xlfn.XLOOKUP(Table2[[#This Row],[Product_ID]],Table4[Product_ID],Table4[Brand],"Missing Brand")</f>
        <v>Tanishq</v>
      </c>
      <c r="Q324" s="2" t="s">
        <v>699</v>
      </c>
      <c r="R324" s="2" t="str">
        <f>_xlfn.XLOOKUP(Table2[[#This Row],[Store_ID]],Table6[Store_ID],Table6[Store Name],"Not Found")</f>
        <v>TrendMart Nizamabad Standard</v>
      </c>
      <c r="S324" s="2">
        <f>_xlfn.XLOOKUP(Table2[[#This Row],[Store_ID]],Table6[Store_ID],Table6[Monthly Target],"Missing Target")</f>
        <v>1500000</v>
      </c>
      <c r="T324" s="2" t="str">
        <f>_xlfn.XLOOKUP(Table2[[#This Row],[Store_ID]],Table6[Store_ID],Table6[Region],"Not Found")</f>
        <v>South Zone 2</v>
      </c>
      <c r="U324" s="2" t="s">
        <v>113</v>
      </c>
      <c r="V324" s="2" t="str">
        <f>_xlfn.XLOOKUP(Table2[[#This Row],[Employee_ID]],Table5[Employee_ID],Table5[Employee Name],"Not Found")</f>
        <v>Eswar Prasad</v>
      </c>
      <c r="W324" s="2">
        <v>2</v>
      </c>
      <c r="X324" s="2">
        <v>921.88</v>
      </c>
      <c r="Y324" s="2">
        <v>10</v>
      </c>
      <c r="Z324" s="2">
        <v>184.38</v>
      </c>
      <c r="AA324" s="2">
        <v>5</v>
      </c>
      <c r="AB324" s="2">
        <v>82.97</v>
      </c>
      <c r="AC324" s="2">
        <v>1742.35</v>
      </c>
      <c r="AD324" s="2">
        <v>1342.38</v>
      </c>
      <c r="AE324" s="2">
        <f t="shared" si="8"/>
        <v>316.99999999999977</v>
      </c>
      <c r="AF324" s="2" t="s">
        <v>69</v>
      </c>
      <c r="AG324" s="42">
        <f>IFERROR(Table2[[#This Row],[Profit]]/Table2[[#This Row],[Sales Amount]],0)</f>
        <v>0.18193818693144304</v>
      </c>
      <c r="AH324" s="2" t="str">
        <f>TRIM(Table2[[#This Row],[Payment Modee]])</f>
        <v>Cash</v>
      </c>
      <c r="AI324" s="2" t="s">
        <v>26</v>
      </c>
      <c r="AJ324" s="2" t="s">
        <v>27</v>
      </c>
      <c r="AK324" s="2" t="s">
        <v>1190</v>
      </c>
      <c r="AL324" s="16" t="str">
        <f>IF(HOUR(Table2[[#This Row],[Order Time]])&lt;12,"Morning",IF(HOUR(Table2[[#This Row],[Order Time]])&lt;17,"Afternoon",IF(HOUR(Table2[[#This Row],[Order Time]])&lt;21,"Evening","Night")))</f>
        <v>Morning</v>
      </c>
      <c r="AM324" s="16" t="s">
        <v>29</v>
      </c>
    </row>
    <row r="325" spans="1:39" x14ac:dyDescent="0.25">
      <c r="A325" s="13" t="s">
        <v>1191</v>
      </c>
      <c r="B325" s="4">
        <v>45490</v>
      </c>
      <c r="C325" s="2">
        <f>YEAR(Table2[[#This Row],[Invoice Date]])</f>
        <v>2024</v>
      </c>
      <c r="D325" s="2" t="str">
        <f>TEXT(Table2[[#This Row],[Invoice Date]],"mmm")</f>
        <v>Jul</v>
      </c>
      <c r="E325" s="2" t="str">
        <f>Table2[[#This Row],[Store_ID]]&amp;"-"&amp;Table2[[#This Row],[Year]]&amp;"-"&amp;Table2[[#This Row],[Month]]</f>
        <v>STR030-2024-Jul</v>
      </c>
      <c r="F325" s="2" t="s">
        <v>360</v>
      </c>
      <c r="G325" s="2" t="str">
        <f>_xlfn.XLOOKUP(Table2[[#This Row],[Customer_ID]],Table3[Customer_ID],Table3[Customer Name],"Not Found")</f>
        <v>Dinesh Bhat</v>
      </c>
      <c r="H325" s="2" t="str">
        <f>_xlfn.XLOOKUP(Table2[[#This Row],[Customer_ID]],Table3[Customer_ID],Table3[Gender],"Female")</f>
        <v>Male</v>
      </c>
      <c r="I325" s="2" t="str">
        <f>_xlfn.XLOOKUP(Table2[[#This Row],[Customer_ID]],Table3[Customer_ID],Table3[City],"Missing Memebership")</f>
        <v>Bengaluru</v>
      </c>
      <c r="J325" s="2" t="str">
        <f>_xlfn.XLOOKUP(Table2[[#This Row],[Customer_ID]],Table3[Customer_ID],Table3[State],"Karnataka")</f>
        <v>Karnataka</v>
      </c>
      <c r="K325" s="2" t="str">
        <f>_xlfn.XLOOKUP(Table2[[#This Row],[Customer_ID]],Table3[Customer_ID],Table3[Membership],"Regular")</f>
        <v>Regular</v>
      </c>
      <c r="L325" s="2" t="s">
        <v>252</v>
      </c>
      <c r="M325" s="2" t="str">
        <f>_xlfn.XLOOKUP(Table2[[#This Row],[Product_ID]],Table4[Product_ID],Table4[Product_Name],"Not Found")</f>
        <v>Aurelia Necklace Grey</v>
      </c>
      <c r="N325" s="2" t="str">
        <f>_xlfn.XLOOKUP(Table2[[#This Row],[Product_ID]],Table4[Product_ID],Table4[Category],"Not Found")</f>
        <v>Jewellery</v>
      </c>
      <c r="O325" s="2" t="str">
        <f>_xlfn.XLOOKUP(Table2[[#This Row],[Product_ID]],Table4[Product_ID],Table4[Subcategory],"Not Found")</f>
        <v>Necklace</v>
      </c>
      <c r="P325" s="2" t="str">
        <f>_xlfn.XLOOKUP(Table2[[#This Row],[Product_ID]],Table4[Product_ID],Table4[Brand],"Missing Brand")</f>
        <v>Aurelia</v>
      </c>
      <c r="Q325" s="2" t="s">
        <v>1033</v>
      </c>
      <c r="R325" s="2" t="str">
        <f>_xlfn.XLOOKUP(Table2[[#This Row],[Store_ID]],Table6[Store_ID],Table6[Store Name],"Not Found")</f>
        <v>TrendMart Kochi Standard</v>
      </c>
      <c r="S325" s="2">
        <f>_xlfn.XLOOKUP(Table2[[#This Row],[Store_ID]],Table6[Store_ID],Table6[Monthly Target],"Missing Target")</f>
        <v>2000000</v>
      </c>
      <c r="T325" s="2" t="str">
        <f>_xlfn.XLOOKUP(Table2[[#This Row],[Store_ID]],Table6[Store_ID],Table6[Region],"Not Found")</f>
        <v>South Zone 1</v>
      </c>
      <c r="U325" s="2" t="s">
        <v>159</v>
      </c>
      <c r="V325" s="2" t="str">
        <f>_xlfn.XLOOKUP(Table2[[#This Row],[Employee_ID]],Table5[Employee_ID],Table5[Employee Name],"Not Found")</f>
        <v>Venkat Sharma</v>
      </c>
      <c r="W325" s="2">
        <v>1</v>
      </c>
      <c r="X325" s="2">
        <v>704.06</v>
      </c>
      <c r="Y325" s="2">
        <v>0</v>
      </c>
      <c r="Z325" s="2">
        <v>0</v>
      </c>
      <c r="AA325" s="2">
        <v>3</v>
      </c>
      <c r="AB325" s="2">
        <v>21.12</v>
      </c>
      <c r="AC325" s="2">
        <v>725.18</v>
      </c>
      <c r="AD325" s="2">
        <v>556.99</v>
      </c>
      <c r="AE325" s="2">
        <f t="shared" si="8"/>
        <v>147.06999999999994</v>
      </c>
      <c r="AF325" s="2" t="s">
        <v>119</v>
      </c>
      <c r="AG325" s="42">
        <f>IFERROR(Table2[[#This Row],[Profit]]/Table2[[#This Row],[Sales Amount]],0)</f>
        <v>0.20280482087205928</v>
      </c>
      <c r="AH325" s="2" t="str">
        <f>TRIM(Table2[[#This Row],[Payment Modee]])</f>
        <v>Net Banking</v>
      </c>
      <c r="AI325" s="2" t="s">
        <v>36</v>
      </c>
      <c r="AJ325" s="2" t="s">
        <v>27</v>
      </c>
      <c r="AK325" s="2" t="s">
        <v>1192</v>
      </c>
      <c r="AL325" s="16" t="str">
        <f>IF(HOUR(Table2[[#This Row],[Order Time]])&lt;12,"Morning",IF(HOUR(Table2[[#This Row],[Order Time]])&lt;17,"Afternoon",IF(HOUR(Table2[[#This Row],[Order Time]])&lt;21,"Evening","Night")))</f>
        <v>Night</v>
      </c>
      <c r="AM325" s="16" t="s">
        <v>29</v>
      </c>
    </row>
    <row r="326" spans="1:39" x14ac:dyDescent="0.25">
      <c r="A326" s="13" t="s">
        <v>1193</v>
      </c>
      <c r="B326" s="4">
        <v>45488</v>
      </c>
      <c r="C326" s="2">
        <f>YEAR(Table2[[#This Row],[Invoice Date]])</f>
        <v>2024</v>
      </c>
      <c r="D326" s="2" t="str">
        <f>TEXT(Table2[[#This Row],[Invoice Date]],"mmm")</f>
        <v>Jul</v>
      </c>
      <c r="E326" s="2" t="str">
        <f>Table2[[#This Row],[Store_ID]]&amp;"-"&amp;Table2[[#This Row],[Year]]&amp;"-"&amp;Table2[[#This Row],[Month]]</f>
        <v>STR115-2024-Jul</v>
      </c>
      <c r="F326" s="2" t="s">
        <v>1194</v>
      </c>
      <c r="G326" s="2" t="str">
        <f>_xlfn.XLOOKUP(Table2[[#This Row],[Customer_ID]],Table3[Customer_ID],Table3[Customer Name],"Not Found")</f>
        <v>Tara Gopalakrishnan</v>
      </c>
      <c r="H326" s="2" t="str">
        <f>_xlfn.XLOOKUP(Table2[[#This Row],[Customer_ID]],Table3[Customer_ID],Table3[Gender],"Female")</f>
        <v>Female</v>
      </c>
      <c r="I326" s="2" t="str">
        <f>_xlfn.XLOOKUP(Table2[[#This Row],[Customer_ID]],Table3[Customer_ID],Table3[City],"Missing Memebership")</f>
        <v>Belagavi</v>
      </c>
      <c r="J326" s="2" t="str">
        <f>_xlfn.XLOOKUP(Table2[[#This Row],[Customer_ID]],Table3[Customer_ID],Table3[State],"Karnataka")</f>
        <v>Karnataka</v>
      </c>
      <c r="K326" s="2" t="str">
        <f>_xlfn.XLOOKUP(Table2[[#This Row],[Customer_ID]],Table3[Customer_ID],Table3[Membership],"Regular")</f>
        <v>Regular</v>
      </c>
      <c r="L326" s="2" t="s">
        <v>1195</v>
      </c>
      <c r="M326" s="2" t="str">
        <f>_xlfn.XLOOKUP(Table2[[#This Row],[Product_ID]],Table4[Product_ID],Table4[Product_Name],"Not Found")</f>
        <v>Fabindia A-Line Kurti Mustard</v>
      </c>
      <c r="N326" s="2" t="str">
        <f>_xlfn.XLOOKUP(Table2[[#This Row],[Product_ID]],Table4[Product_ID],Table4[Category],"Not Found")</f>
        <v>Women Kurtis</v>
      </c>
      <c r="O326" s="2" t="str">
        <f>_xlfn.XLOOKUP(Table2[[#This Row],[Product_ID]],Table4[Product_ID],Table4[Subcategory],"Not Found")</f>
        <v>A-Line Kurti</v>
      </c>
      <c r="P326" s="2" t="str">
        <f>_xlfn.XLOOKUP(Table2[[#This Row],[Product_ID]],Table4[Product_ID],Table4[Brand],"Missing Brand")</f>
        <v>Fabindia</v>
      </c>
      <c r="Q326" s="2" t="s">
        <v>329</v>
      </c>
      <c r="R326" s="2" t="str">
        <f>_xlfn.XLOOKUP(Table2[[#This Row],[Store_ID]],Table6[Store_ID],Table6[Store Name],"Not Found")</f>
        <v>TrendMart Bengaluru Standard</v>
      </c>
      <c r="S326" s="2">
        <f>_xlfn.XLOOKUP(Table2[[#This Row],[Store_ID]],Table6[Store_ID],Table6[Monthly Target],"Missing Target")</f>
        <v>1500000</v>
      </c>
      <c r="T326" s="2" t="str">
        <f>_xlfn.XLOOKUP(Table2[[#This Row],[Store_ID]],Table6[Store_ID],Table6[Region],"Not Found")</f>
        <v>South Zone 2</v>
      </c>
      <c r="U326" s="2" t="s">
        <v>55</v>
      </c>
      <c r="V326" s="2" t="str">
        <f>_xlfn.XLOOKUP(Table2[[#This Row],[Employee_ID]],Table5[Employee_ID],Table5[Employee Name],"Not Found")</f>
        <v>Padma Gounder</v>
      </c>
      <c r="W326" s="2">
        <v>3</v>
      </c>
      <c r="X326" s="2">
        <v>1143.17</v>
      </c>
      <c r="Y326" s="2">
        <v>15</v>
      </c>
      <c r="Z326" s="2">
        <v>514.42999999999995</v>
      </c>
      <c r="AA326" s="2">
        <v>12</v>
      </c>
      <c r="AB326" s="2">
        <v>349.81</v>
      </c>
      <c r="AC326" s="2">
        <v>3264.89</v>
      </c>
      <c r="AD326" s="2">
        <v>2312.19</v>
      </c>
      <c r="AE326" s="2">
        <f t="shared" si="8"/>
        <v>602.88999999999987</v>
      </c>
      <c r="AF326" s="2" t="s">
        <v>56</v>
      </c>
      <c r="AG326" s="42">
        <f>IFERROR(Table2[[#This Row],[Profit]]/Table2[[#This Row],[Sales Amount]],0)</f>
        <v>0.18465859492969133</v>
      </c>
      <c r="AH326" s="2" t="str">
        <f>TRIM(Table2[[#This Row],[Payment Modee]])</f>
        <v>Credit Card</v>
      </c>
      <c r="AI326" s="2" t="s">
        <v>26</v>
      </c>
      <c r="AJ326" s="2" t="s">
        <v>27</v>
      </c>
      <c r="AK326" s="2" t="s">
        <v>1196</v>
      </c>
      <c r="AL326" s="16" t="str">
        <f>IF(HOUR(Table2[[#This Row],[Order Time]])&lt;12,"Morning",IF(HOUR(Table2[[#This Row],[Order Time]])&lt;17,"Afternoon",IF(HOUR(Table2[[#This Row],[Order Time]])&lt;21,"Evening","Night")))</f>
        <v>Night</v>
      </c>
      <c r="AM326" s="16" t="s">
        <v>29</v>
      </c>
    </row>
    <row r="327" spans="1:39" x14ac:dyDescent="0.25">
      <c r="A327" s="13" t="s">
        <v>1197</v>
      </c>
      <c r="B327" s="4">
        <v>45635</v>
      </c>
      <c r="C327" s="2">
        <f>YEAR(Table2[[#This Row],[Invoice Date]])</f>
        <v>2024</v>
      </c>
      <c r="D327" s="2" t="str">
        <f>TEXT(Table2[[#This Row],[Invoice Date]],"mmm")</f>
        <v>Dec</v>
      </c>
      <c r="E327" s="2" t="str">
        <f>Table2[[#This Row],[Store_ID]]&amp;"-"&amp;Table2[[#This Row],[Year]]&amp;"-"&amp;Table2[[#This Row],[Month]]</f>
        <v>STR076-2024-Dec</v>
      </c>
      <c r="F327" s="2" t="s">
        <v>1198</v>
      </c>
      <c r="G327" s="2" t="str">
        <f>_xlfn.XLOOKUP(Table2[[#This Row],[Customer_ID]],Table3[Customer_ID],Table3[Customer Name],"Not Found")</f>
        <v>Latha Iyer</v>
      </c>
      <c r="H327" s="2" t="str">
        <f>_xlfn.XLOOKUP(Table2[[#This Row],[Customer_ID]],Table3[Customer_ID],Table3[Gender],"Female")</f>
        <v>Female</v>
      </c>
      <c r="I327" s="2" t="str">
        <f>_xlfn.XLOOKUP(Table2[[#This Row],[Customer_ID]],Table3[Customer_ID],Table3[City],"Missing Memebership")</f>
        <v>Thrissur</v>
      </c>
      <c r="J327" s="2" t="str">
        <f>_xlfn.XLOOKUP(Table2[[#This Row],[Customer_ID]],Table3[Customer_ID],Table3[State],"Karnataka")</f>
        <v>Kerala</v>
      </c>
      <c r="K327" s="2" t="str">
        <f>_xlfn.XLOOKUP(Table2[[#This Row],[Customer_ID]],Table3[Customer_ID],Table3[Membership],"Regular")</f>
        <v>Gold</v>
      </c>
      <c r="L327" s="2" t="s">
        <v>79</v>
      </c>
      <c r="M327" s="2" t="str">
        <f>_xlfn.XLOOKUP(Table2[[#This Row],[Product_ID]],Table4[Product_ID],Table4[Product_Name],"Not Found")</f>
        <v>Arrow Sunglasses Red</v>
      </c>
      <c r="N327" s="2" t="str">
        <f>_xlfn.XLOOKUP(Table2[[#This Row],[Product_ID]],Table4[Product_ID],Table4[Category],"Not Found")</f>
        <v>Accessories</v>
      </c>
      <c r="O327" s="2" t="str">
        <f>_xlfn.XLOOKUP(Table2[[#This Row],[Product_ID]],Table4[Product_ID],Table4[Subcategory],"Not Found")</f>
        <v>Sunglasses</v>
      </c>
      <c r="P327" s="2" t="str">
        <f>_xlfn.XLOOKUP(Table2[[#This Row],[Product_ID]],Table4[Product_ID],Table4[Brand],"Missing Brand")</f>
        <v>Arrow</v>
      </c>
      <c r="Q327" s="2" t="s">
        <v>1063</v>
      </c>
      <c r="R327" s="2" t="str">
        <f>_xlfn.XLOOKUP(Table2[[#This Row],[Store_ID]],Table6[Store_ID],Table6[Store Name],"Not Found")</f>
        <v>TrendMart Chennai Standard</v>
      </c>
      <c r="S327" s="2">
        <f>_xlfn.XLOOKUP(Table2[[#This Row],[Store_ID]],Table6[Store_ID],Table6[Monthly Target],"Missing Target")</f>
        <v>1500000</v>
      </c>
      <c r="T327" s="2" t="str">
        <f>_xlfn.XLOOKUP(Table2[[#This Row],[Store_ID]],Table6[Store_ID],Table6[Region],"Not Found")</f>
        <v>South Zone 1</v>
      </c>
      <c r="U327" s="2" t="s">
        <v>460</v>
      </c>
      <c r="V327" s="2" t="str">
        <f>_xlfn.XLOOKUP(Table2[[#This Row],[Employee_ID]],Table5[Employee_ID],Table5[Employee Name],"Not Found")</f>
        <v>Pranav Reddy</v>
      </c>
      <c r="W327" s="2">
        <v>2</v>
      </c>
      <c r="X327" s="2">
        <v>882.36</v>
      </c>
      <c r="Y327" s="2">
        <v>5</v>
      </c>
      <c r="Z327" s="2">
        <v>88.24</v>
      </c>
      <c r="AA327" s="2">
        <v>5</v>
      </c>
      <c r="AB327" s="2">
        <v>83.82</v>
      </c>
      <c r="AC327" s="2">
        <v>1760.3</v>
      </c>
      <c r="AD327" s="2">
        <v>977.2</v>
      </c>
      <c r="AE327" s="2">
        <f t="shared" si="8"/>
        <v>699.28</v>
      </c>
      <c r="AF327" s="2" t="s">
        <v>35</v>
      </c>
      <c r="AG327" s="42">
        <f>IFERROR(Table2[[#This Row],[Profit]]/Table2[[#This Row],[Sales Amount]],0)</f>
        <v>0.39725046867011304</v>
      </c>
      <c r="AH327" s="2" t="str">
        <f>TRIM(Table2[[#This Row],[Payment Modee]])</f>
        <v>Debit Card</v>
      </c>
      <c r="AI327" s="2" t="s">
        <v>26</v>
      </c>
      <c r="AJ327" s="2" t="s">
        <v>27</v>
      </c>
      <c r="AK327" s="2" t="s">
        <v>646</v>
      </c>
      <c r="AL327" s="16" t="str">
        <f>IF(HOUR(Table2[[#This Row],[Order Time]])&lt;12,"Morning",IF(HOUR(Table2[[#This Row],[Order Time]])&lt;17,"Afternoon",IF(HOUR(Table2[[#This Row],[Order Time]])&lt;21,"Evening","Night")))</f>
        <v>Evening</v>
      </c>
      <c r="AM327" s="16" t="s">
        <v>29</v>
      </c>
    </row>
    <row r="328" spans="1:39" x14ac:dyDescent="0.25">
      <c r="A328" s="13" t="s">
        <v>1199</v>
      </c>
      <c r="B328" s="4">
        <v>45472</v>
      </c>
      <c r="C328" s="2">
        <f>YEAR(Table2[[#This Row],[Invoice Date]])</f>
        <v>2024</v>
      </c>
      <c r="D328" s="2" t="str">
        <f>TEXT(Table2[[#This Row],[Invoice Date]],"mmm")</f>
        <v>Jun</v>
      </c>
      <c r="E328" s="2" t="str">
        <f>Table2[[#This Row],[Store_ID]]&amp;"-"&amp;Table2[[#This Row],[Year]]&amp;"-"&amp;Table2[[#This Row],[Month]]</f>
        <v>STR109-2024-Jun</v>
      </c>
      <c r="F328" s="2" t="s">
        <v>1100</v>
      </c>
      <c r="G328" s="2" t="str">
        <f>_xlfn.XLOOKUP(Table2[[#This Row],[Customer_ID]],Table3[Customer_ID],Table3[Customer Name],"Not Found")</f>
        <v>Suresh Rao</v>
      </c>
      <c r="H328" s="2" t="str">
        <f>_xlfn.XLOOKUP(Table2[[#This Row],[Customer_ID]],Table3[Customer_ID],Table3[Gender],"Female")</f>
        <v>Male</v>
      </c>
      <c r="I328" s="2" t="str">
        <f>_xlfn.XLOOKUP(Table2[[#This Row],[Customer_ID]],Table3[Customer_ID],Table3[City],"Missing Memebership")</f>
        <v>Vellore</v>
      </c>
      <c r="J328" s="2" t="str">
        <f>_xlfn.XLOOKUP(Table2[[#This Row],[Customer_ID]],Table3[Customer_ID],Table3[State],"Karnataka")</f>
        <v>Tamil Nadu</v>
      </c>
      <c r="K328" s="2" t="str">
        <f>_xlfn.XLOOKUP(Table2[[#This Row],[Customer_ID]],Table3[Customer_ID],Table3[Membership],"Regular")</f>
        <v>Silver</v>
      </c>
      <c r="L328" s="2" t="s">
        <v>404</v>
      </c>
      <c r="M328" s="2" t="str">
        <f>_xlfn.XLOOKUP(Table2[[#This Row],[Product_ID]],Table4[Product_ID],Table4[Product_Name],"Not Found")</f>
        <v>Nike Bifold Wallet Navy Blue</v>
      </c>
      <c r="N328" s="2" t="str">
        <f>_xlfn.XLOOKUP(Table2[[#This Row],[Product_ID]],Table4[Product_ID],Table4[Category],"Not Found")</f>
        <v>Wallets</v>
      </c>
      <c r="O328" s="2" t="str">
        <f>_xlfn.XLOOKUP(Table2[[#This Row],[Product_ID]],Table4[Product_ID],Table4[Subcategory],"Not Found")</f>
        <v>Bifold Wallet</v>
      </c>
      <c r="P328" s="2" t="str">
        <f>_xlfn.XLOOKUP(Table2[[#This Row],[Product_ID]],Table4[Product_ID],Table4[Brand],"Missing Brand")</f>
        <v>Nike</v>
      </c>
      <c r="Q328" s="2" t="s">
        <v>112</v>
      </c>
      <c r="R328" s="2" t="str">
        <f>_xlfn.XLOOKUP(Table2[[#This Row],[Store_ID]],Table6[Store_ID],Table6[Store Name],"Not Found")</f>
        <v>TrendMart Warangal Outlet</v>
      </c>
      <c r="S328" s="2">
        <f>_xlfn.XLOOKUP(Table2[[#This Row],[Store_ID]],Table6[Store_ID],Table6[Monthly Target],"Missing Target")</f>
        <v>1200000</v>
      </c>
      <c r="T328" s="2" t="str">
        <f>_xlfn.XLOOKUP(Table2[[#This Row],[Store_ID]],Table6[Store_ID],Table6[Region],"Not Found")</f>
        <v>South Zone 2</v>
      </c>
      <c r="U328" s="2" t="s">
        <v>294</v>
      </c>
      <c r="V328" s="2" t="str">
        <f>_xlfn.XLOOKUP(Table2[[#This Row],[Employee_ID]],Table5[Employee_ID],Table5[Employee Name],"Not Found")</f>
        <v>Chitra Chettiar</v>
      </c>
      <c r="W328" s="2">
        <v>1</v>
      </c>
      <c r="X328" s="2">
        <v>1417.58</v>
      </c>
      <c r="Y328" s="2">
        <v>0</v>
      </c>
      <c r="Z328" s="2">
        <v>0</v>
      </c>
      <c r="AA328" s="2">
        <v>12</v>
      </c>
      <c r="AB328" s="2">
        <v>170.11</v>
      </c>
      <c r="AC328" s="2">
        <v>1587.69</v>
      </c>
      <c r="AD328" s="2">
        <v>903.3</v>
      </c>
      <c r="AE328" s="2">
        <f t="shared" si="8"/>
        <v>514.28000000000009</v>
      </c>
      <c r="AF328" s="2" t="s">
        <v>35</v>
      </c>
      <c r="AG328" s="42">
        <f>IFERROR(Table2[[#This Row],[Profit]]/Table2[[#This Row],[Sales Amount]],0)</f>
        <v>0.32391713747645956</v>
      </c>
      <c r="AH328" s="2" t="str">
        <f>TRIM(Table2[[#This Row],[Payment Modee]])</f>
        <v>Debit Card</v>
      </c>
      <c r="AI328" s="2" t="s">
        <v>26</v>
      </c>
      <c r="AJ328" s="2" t="s">
        <v>27</v>
      </c>
      <c r="AK328" s="2" t="s">
        <v>1200</v>
      </c>
      <c r="AL328" s="16" t="str">
        <f>IF(HOUR(Table2[[#This Row],[Order Time]])&lt;12,"Morning",IF(HOUR(Table2[[#This Row],[Order Time]])&lt;17,"Afternoon",IF(HOUR(Table2[[#This Row],[Order Time]])&lt;21,"Evening","Night")))</f>
        <v>Afternoon</v>
      </c>
      <c r="AM328" s="16" t="s">
        <v>38</v>
      </c>
    </row>
    <row r="329" spans="1:39" x14ac:dyDescent="0.25">
      <c r="A329" s="13" t="s">
        <v>1201</v>
      </c>
      <c r="B329" s="4">
        <v>45535</v>
      </c>
      <c r="C329" s="2">
        <f>YEAR(Table2[[#This Row],[Invoice Date]])</f>
        <v>2024</v>
      </c>
      <c r="D329" s="2" t="str">
        <f>TEXT(Table2[[#This Row],[Invoice Date]],"mmm")</f>
        <v>Aug</v>
      </c>
      <c r="E329" s="2" t="str">
        <f>Table2[[#This Row],[Store_ID]]&amp;"-"&amp;Table2[[#This Row],[Year]]&amp;"-"&amp;Table2[[#This Row],[Month]]</f>
        <v>STR060-2024-Aug</v>
      </c>
      <c r="F329" s="2" t="s">
        <v>1202</v>
      </c>
      <c r="G329" s="2" t="str">
        <f>_xlfn.XLOOKUP(Table2[[#This Row],[Customer_ID]],Table3[Customer_ID],Table3[Customer Name],"Not Found")</f>
        <v>Sanjay Bhat</v>
      </c>
      <c r="H329" s="2" t="str">
        <f>_xlfn.XLOOKUP(Table2[[#This Row],[Customer_ID]],Table3[Customer_ID],Table3[Gender],"Female")</f>
        <v>Male</v>
      </c>
      <c r="I329" s="2" t="str">
        <f>_xlfn.XLOOKUP(Table2[[#This Row],[Customer_ID]],Table3[Customer_ID],Table3[City],"Missing Memebership")</f>
        <v>Kurnool</v>
      </c>
      <c r="J329" s="2" t="str">
        <f>_xlfn.XLOOKUP(Table2[[#This Row],[Customer_ID]],Table3[Customer_ID],Table3[State],"Karnataka")</f>
        <v>Andhra Pradesh</v>
      </c>
      <c r="K329" s="2" t="str">
        <f>_xlfn.XLOOKUP(Table2[[#This Row],[Customer_ID]],Table3[Customer_ID],Table3[Membership],"Regular")</f>
        <v>Regular</v>
      </c>
      <c r="L329" s="2" t="s">
        <v>443</v>
      </c>
      <c r="M329" s="2" t="str">
        <f>_xlfn.XLOOKUP(Table2[[#This Row],[Product_ID]],Table4[Product_ID],Table4[Product_Name],"Not Found")</f>
        <v>Aurelia Formal Top Olive</v>
      </c>
      <c r="N329" s="2" t="str">
        <f>_xlfn.XLOOKUP(Table2[[#This Row],[Product_ID]],Table4[Product_ID],Table4[Category],"Not Found")</f>
        <v>Women Tops</v>
      </c>
      <c r="O329" s="2" t="str">
        <f>_xlfn.XLOOKUP(Table2[[#This Row],[Product_ID]],Table4[Product_ID],Table4[Subcategory],"Not Found")</f>
        <v>Formal Top</v>
      </c>
      <c r="P329" s="2" t="str">
        <f>_xlfn.XLOOKUP(Table2[[#This Row],[Product_ID]],Table4[Product_ID],Table4[Brand],"Missing Brand")</f>
        <v>Aurelia</v>
      </c>
      <c r="Q329" s="2" t="s">
        <v>316</v>
      </c>
      <c r="R329" s="2" t="str">
        <f>_xlfn.XLOOKUP(Table2[[#This Row],[Store_ID]],Table6[Store_ID],Table6[Store Name],"Not Found")</f>
        <v>TrendMart Tirunelveli Flagship</v>
      </c>
      <c r="S329" s="2">
        <f>_xlfn.XLOOKUP(Table2[[#This Row],[Store_ID]],Table6[Store_ID],Table6[Monthly Target],"Missing Target")</f>
        <v>1000000</v>
      </c>
      <c r="T329" s="2" t="str">
        <f>_xlfn.XLOOKUP(Table2[[#This Row],[Store_ID]],Table6[Store_ID],Table6[Region],"Not Found")</f>
        <v>South Zone 1</v>
      </c>
      <c r="U329" s="2" t="s">
        <v>417</v>
      </c>
      <c r="V329" s="2" t="str">
        <f>_xlfn.XLOOKUP(Table2[[#This Row],[Employee_ID]],Table5[Employee_ID],Table5[Employee Name],"Not Found")</f>
        <v>Arjun Krishnan</v>
      </c>
      <c r="W329" s="2">
        <v>1</v>
      </c>
      <c r="X329" s="2">
        <v>757.17</v>
      </c>
      <c r="Y329" s="2">
        <v>10</v>
      </c>
      <c r="Z329" s="2">
        <v>75.72</v>
      </c>
      <c r="AA329" s="2">
        <v>5</v>
      </c>
      <c r="AB329" s="2">
        <v>34.07</v>
      </c>
      <c r="AC329" s="2">
        <v>715.52</v>
      </c>
      <c r="AD329" s="2">
        <v>457.16</v>
      </c>
      <c r="AE329" s="2">
        <f t="shared" si="8"/>
        <v>224.28999999999996</v>
      </c>
      <c r="AF329" s="2" t="s">
        <v>56</v>
      </c>
      <c r="AG329" s="42">
        <f>IFERROR(Table2[[#This Row],[Profit]]/Table2[[#This Row],[Sales Amount]],0)</f>
        <v>0.31346433363148474</v>
      </c>
      <c r="AH329" s="2" t="str">
        <f>TRIM(Table2[[#This Row],[Payment Modee]])</f>
        <v>Credit Card</v>
      </c>
      <c r="AI329" s="2" t="s">
        <v>26</v>
      </c>
      <c r="AJ329" s="2" t="s">
        <v>27</v>
      </c>
      <c r="AK329" s="2" t="s">
        <v>1203</v>
      </c>
      <c r="AL329" s="16" t="str">
        <f>IF(HOUR(Table2[[#This Row],[Order Time]])&lt;12,"Morning",IF(HOUR(Table2[[#This Row],[Order Time]])&lt;17,"Afternoon",IF(HOUR(Table2[[#This Row],[Order Time]])&lt;21,"Evening","Night")))</f>
        <v>Afternoon</v>
      </c>
      <c r="AM329" s="16" t="s">
        <v>38</v>
      </c>
    </row>
    <row r="330" spans="1:39" x14ac:dyDescent="0.25">
      <c r="A330" s="13" t="s">
        <v>1204</v>
      </c>
      <c r="B330" s="4">
        <v>45576</v>
      </c>
      <c r="C330" s="2">
        <f>YEAR(Table2[[#This Row],[Invoice Date]])</f>
        <v>2024</v>
      </c>
      <c r="D330" s="2" t="str">
        <f>TEXT(Table2[[#This Row],[Invoice Date]],"mmm")</f>
        <v>Oct</v>
      </c>
      <c r="E330" s="2" t="str">
        <f>Table2[[#This Row],[Store_ID]]&amp;"-"&amp;Table2[[#This Row],[Year]]&amp;"-"&amp;Table2[[#This Row],[Month]]</f>
        <v>STR113-2024-Oct</v>
      </c>
      <c r="F330" s="2" t="s">
        <v>59</v>
      </c>
      <c r="G330" s="2" t="str">
        <f>_xlfn.XLOOKUP(Table2[[#This Row],[Customer_ID]],Table3[Customer_ID],Table3[Customer Name],"Not Found")</f>
        <v>Hari Kamath</v>
      </c>
      <c r="H330" s="2" t="str">
        <f>_xlfn.XLOOKUP(Table2[[#This Row],[Customer_ID]],Table3[Customer_ID],Table3[Gender],"Female")</f>
        <v>Male</v>
      </c>
      <c r="I330" s="2" t="str">
        <f>_xlfn.XLOOKUP(Table2[[#This Row],[Customer_ID]],Table3[Customer_ID],Table3[City],"Missing Memebership")</f>
        <v>Tirupati</v>
      </c>
      <c r="J330" s="2" t="str">
        <f>_xlfn.XLOOKUP(Table2[[#This Row],[Customer_ID]],Table3[Customer_ID],Table3[State],"Karnataka")</f>
        <v>Andhra Pradesh</v>
      </c>
      <c r="K330" s="2" t="str">
        <f>_xlfn.XLOOKUP(Table2[[#This Row],[Customer_ID]],Table3[Customer_ID],Table3[Membership],"Regular")</f>
        <v>Platinum</v>
      </c>
      <c r="L330" s="2" t="s">
        <v>1205</v>
      </c>
      <c r="M330" s="2" t="str">
        <f>_xlfn.XLOOKUP(Table2[[#This Row],[Product_ID]],Table4[Product_ID],Table4[Product_Name],"Not Found")</f>
        <v>Louis Philippe Anarkali Kurti Black</v>
      </c>
      <c r="N330" s="2" t="str">
        <f>_xlfn.XLOOKUP(Table2[[#This Row],[Product_ID]],Table4[Product_ID],Table4[Category],"Not Found")</f>
        <v>Women Kurtis</v>
      </c>
      <c r="O330" s="2" t="str">
        <f>_xlfn.XLOOKUP(Table2[[#This Row],[Product_ID]],Table4[Product_ID],Table4[Subcategory],"Not Found")</f>
        <v>Anarkali Kurti</v>
      </c>
      <c r="P330" s="2" t="str">
        <f>_xlfn.XLOOKUP(Table2[[#This Row],[Product_ID]],Table4[Product_ID],Table4[Brand],"Missing Brand")</f>
        <v>Louis Philippe</v>
      </c>
      <c r="Q330" s="2" t="s">
        <v>503</v>
      </c>
      <c r="R330" s="2" t="str">
        <f>_xlfn.XLOOKUP(Table2[[#This Row],[Store_ID]],Table6[Store_ID],Table6[Store Name],"Not Found")</f>
        <v>TrendMart Mangaluru High Street</v>
      </c>
      <c r="S330" s="2">
        <f>_xlfn.XLOOKUP(Table2[[#This Row],[Store_ID]],Table6[Store_ID],Table6[Monthly Target],"Missing Target")</f>
        <v>2000000</v>
      </c>
      <c r="T330" s="2" t="str">
        <f>_xlfn.XLOOKUP(Table2[[#This Row],[Store_ID]],Table6[Store_ID],Table6[Region],"Not Found")</f>
        <v>South Zone 2</v>
      </c>
      <c r="U330" s="2" t="s">
        <v>34</v>
      </c>
      <c r="V330" s="2" t="str">
        <f>_xlfn.XLOOKUP(Table2[[#This Row],[Employee_ID]],Table5[Employee_ID],Table5[Employee Name],"Not Found")</f>
        <v>Deepthi Iyengar</v>
      </c>
      <c r="W330" s="2">
        <v>2</v>
      </c>
      <c r="X330" s="2">
        <v>1009.7</v>
      </c>
      <c r="Y330" s="2">
        <v>5</v>
      </c>
      <c r="Z330" s="2">
        <v>100.97</v>
      </c>
      <c r="AA330" s="2">
        <v>12</v>
      </c>
      <c r="AB330" s="2">
        <v>230.21</v>
      </c>
      <c r="AC330" s="2">
        <v>2148.64</v>
      </c>
      <c r="AD330" s="2">
        <v>1534.22</v>
      </c>
      <c r="AE330" s="2">
        <f t="shared" si="8"/>
        <v>384.20999999999981</v>
      </c>
      <c r="AF330" s="2" t="s">
        <v>35</v>
      </c>
      <c r="AG330" s="42">
        <f>IFERROR(Table2[[#This Row],[Profit]]/Table2[[#This Row],[Sales Amount]],0)</f>
        <v>0.17881543674138051</v>
      </c>
      <c r="AH330" s="2" t="str">
        <f>TRIM(Table2[[#This Row],[Payment Modee]])</f>
        <v>Debit Card</v>
      </c>
      <c r="AI330" s="2" t="s">
        <v>26</v>
      </c>
      <c r="AJ330" s="2" t="s">
        <v>27</v>
      </c>
      <c r="AK330" s="2" t="s">
        <v>1206</v>
      </c>
      <c r="AL330" s="16" t="str">
        <f>IF(HOUR(Table2[[#This Row],[Order Time]])&lt;12,"Morning",IF(HOUR(Table2[[#This Row],[Order Time]])&lt;17,"Afternoon",IF(HOUR(Table2[[#This Row],[Order Time]])&lt;21,"Evening","Night")))</f>
        <v>Evening</v>
      </c>
      <c r="AM330" s="16" t="s">
        <v>29</v>
      </c>
    </row>
    <row r="331" spans="1:39" x14ac:dyDescent="0.25">
      <c r="A331" s="13" t="s">
        <v>1207</v>
      </c>
      <c r="B331" s="4">
        <v>45574</v>
      </c>
      <c r="C331" s="2">
        <f>YEAR(Table2[[#This Row],[Invoice Date]])</f>
        <v>2024</v>
      </c>
      <c r="D331" s="2" t="str">
        <f>TEXT(Table2[[#This Row],[Invoice Date]],"mmm")</f>
        <v>Oct</v>
      </c>
      <c r="E331" s="2" t="str">
        <f>Table2[[#This Row],[Store_ID]]&amp;"-"&amp;Table2[[#This Row],[Year]]&amp;"-"&amp;Table2[[#This Row],[Month]]</f>
        <v>STR036-2024-Oct</v>
      </c>
      <c r="F331" s="2" t="s">
        <v>1208</v>
      </c>
      <c r="G331" s="2" t="str">
        <f>_xlfn.XLOOKUP(Table2[[#This Row],[Customer_ID]],Table3[Customer_ID],Table3[Customer Name],"Not Found")</f>
        <v>Baskar Menon</v>
      </c>
      <c r="H331" s="2" t="str">
        <f>_xlfn.XLOOKUP(Table2[[#This Row],[Customer_ID]],Table3[Customer_ID],Table3[Gender],"Female")</f>
        <v>Male</v>
      </c>
      <c r="I331" s="2" t="str">
        <f>_xlfn.XLOOKUP(Table2[[#This Row],[Customer_ID]],Table3[Customer_ID],Table3[City],"Missing Memebership")</f>
        <v>Vijayawada</v>
      </c>
      <c r="J331" s="2" t="str">
        <f>_xlfn.XLOOKUP(Table2[[#This Row],[Customer_ID]],Table3[Customer_ID],Table3[State],"Karnataka")</f>
        <v>Andhra Pradesh</v>
      </c>
      <c r="K331" s="2" t="str">
        <f>_xlfn.XLOOKUP(Table2[[#This Row],[Customer_ID]],Table3[Customer_ID],Table3[Membership],"Regular")</f>
        <v>Platinum</v>
      </c>
      <c r="L331" s="2" t="s">
        <v>711</v>
      </c>
      <c r="M331" s="2" t="str">
        <f>_xlfn.XLOOKUP(Table2[[#This Row],[Product_ID]],Table4[Product_ID],Table4[Product_Name],"Not Found")</f>
        <v>AND Slippers Grey</v>
      </c>
      <c r="N331" s="2" t="str">
        <f>_xlfn.XLOOKUP(Table2[[#This Row],[Product_ID]],Table4[Product_ID],Table4[Category],"Not Found")</f>
        <v>Footwear</v>
      </c>
      <c r="O331" s="2" t="str">
        <f>_xlfn.XLOOKUP(Table2[[#This Row],[Product_ID]],Table4[Product_ID],Table4[Subcategory],"Not Found")</f>
        <v>Slippers</v>
      </c>
      <c r="P331" s="2" t="str">
        <f>_xlfn.XLOOKUP(Table2[[#This Row],[Product_ID]],Table4[Product_ID],Table4[Brand],"Missing Brand")</f>
        <v>AND</v>
      </c>
      <c r="Q331" s="2" t="s">
        <v>634</v>
      </c>
      <c r="R331" s="2" t="str">
        <f>_xlfn.XLOOKUP(Table2[[#This Row],[Store_ID]],Table6[Store_ID],Table6[Store Name],"Not Found")</f>
        <v>TrendMart Thiruvananthapuram Outlet</v>
      </c>
      <c r="S331" s="2">
        <f>_xlfn.XLOOKUP(Table2[[#This Row],[Store_ID]],Table6[Store_ID],Table6[Monthly Target],"Missing Target")</f>
        <v>1000000</v>
      </c>
      <c r="T331" s="2" t="str">
        <f>_xlfn.XLOOKUP(Table2[[#This Row],[Store_ID]],Table6[Store_ID],Table6[Region],"Not Found")</f>
        <v>South Zone 1</v>
      </c>
      <c r="U331" s="2" t="s">
        <v>289</v>
      </c>
      <c r="V331" s="2" t="str">
        <f>_xlfn.XLOOKUP(Table2[[#This Row],[Employee_ID]],Table5[Employee_ID],Table5[Employee Name],"Not Found")</f>
        <v>Anitha Ramachandran</v>
      </c>
      <c r="W331" s="2">
        <v>1</v>
      </c>
      <c r="X331" s="2">
        <v>1944.9</v>
      </c>
      <c r="Y331" s="2">
        <v>0</v>
      </c>
      <c r="Z331" s="2">
        <v>0</v>
      </c>
      <c r="AA331" s="2">
        <v>12</v>
      </c>
      <c r="AB331" s="2">
        <v>233.39</v>
      </c>
      <c r="AC331" s="2">
        <v>2178.29</v>
      </c>
      <c r="AD331" s="2">
        <v>1492.71</v>
      </c>
      <c r="AE331" s="2">
        <f t="shared" si="8"/>
        <v>452.18999999999994</v>
      </c>
      <c r="AF331" s="2" t="s">
        <v>56</v>
      </c>
      <c r="AG331" s="42">
        <f>IFERROR(Table2[[#This Row],[Profit]]/Table2[[#This Row],[Sales Amount]],0)</f>
        <v>0.20758943942266639</v>
      </c>
      <c r="AH331" s="2" t="str">
        <f>TRIM(Table2[[#This Row],[Payment Modee]])</f>
        <v>Credit Card</v>
      </c>
      <c r="AI331" s="2" t="s">
        <v>26</v>
      </c>
      <c r="AJ331" s="2" t="s">
        <v>27</v>
      </c>
      <c r="AK331" s="2" t="s">
        <v>724</v>
      </c>
      <c r="AL331" s="16" t="str">
        <f>IF(HOUR(Table2[[#This Row],[Order Time]])&lt;12,"Morning",IF(HOUR(Table2[[#This Row],[Order Time]])&lt;17,"Afternoon",IF(HOUR(Table2[[#This Row],[Order Time]])&lt;21,"Evening","Night")))</f>
        <v>Evening</v>
      </c>
      <c r="AM331" s="16" t="s">
        <v>29</v>
      </c>
    </row>
    <row r="332" spans="1:39" x14ac:dyDescent="0.25">
      <c r="A332" s="13" t="s">
        <v>1209</v>
      </c>
      <c r="B332" s="4">
        <v>45481</v>
      </c>
      <c r="C332" s="2">
        <f>YEAR(Table2[[#This Row],[Invoice Date]])</f>
        <v>2024</v>
      </c>
      <c r="D332" s="2" t="str">
        <f>TEXT(Table2[[#This Row],[Invoice Date]],"mmm")</f>
        <v>Jul</v>
      </c>
      <c r="E332" s="2" t="str">
        <f>Table2[[#This Row],[Store_ID]]&amp;"-"&amp;Table2[[#This Row],[Year]]&amp;"-"&amp;Table2[[#This Row],[Month]]</f>
        <v>STR092-2024-Jul</v>
      </c>
      <c r="F332" s="2" t="s">
        <v>977</v>
      </c>
      <c r="G332" s="2" t="str">
        <f>_xlfn.XLOOKUP(Table2[[#This Row],[Customer_ID]],Table3[Customer_ID],Table3[Customer Name],"Not Found")</f>
        <v>Jagan Venkatesan</v>
      </c>
      <c r="H332" s="2" t="str">
        <f>_xlfn.XLOOKUP(Table2[[#This Row],[Customer_ID]],Table3[Customer_ID],Table3[Gender],"Female")</f>
        <v>Male</v>
      </c>
      <c r="I332" s="2" t="str">
        <f>_xlfn.XLOOKUP(Table2[[#This Row],[Customer_ID]],Table3[Customer_ID],Table3[City],"Missing Memebership")</f>
        <v>Vijayawada</v>
      </c>
      <c r="J332" s="2" t="str">
        <f>_xlfn.XLOOKUP(Table2[[#This Row],[Customer_ID]],Table3[Customer_ID],Table3[State],"Karnataka")</f>
        <v>Andhra Pradesh</v>
      </c>
      <c r="K332" s="2" t="str">
        <f>_xlfn.XLOOKUP(Table2[[#This Row],[Customer_ID]],Table3[Customer_ID],Table3[Membership],"Regular")</f>
        <v>Gold</v>
      </c>
      <c r="L332" s="2" t="s">
        <v>367</v>
      </c>
      <c r="M332" s="2" t="str">
        <f>_xlfn.XLOOKUP(Table2[[#This Row],[Product_ID]],Table4[Product_ID],Table4[Product_Name],"Not Found")</f>
        <v>Jack &amp; Jones Maxi Dress Maroon</v>
      </c>
      <c r="N332" s="2" t="str">
        <f>_xlfn.XLOOKUP(Table2[[#This Row],[Product_ID]],Table4[Product_ID],Table4[Category],"Not Found")</f>
        <v>Women Dresses</v>
      </c>
      <c r="O332" s="2" t="str">
        <f>_xlfn.XLOOKUP(Table2[[#This Row],[Product_ID]],Table4[Product_ID],Table4[Subcategory],"Not Found")</f>
        <v>Maxi Dress</v>
      </c>
      <c r="P332" s="2" t="str">
        <f>_xlfn.XLOOKUP(Table2[[#This Row],[Product_ID]],Table4[Product_ID],Table4[Brand],"Missing Brand")</f>
        <v>Jack &amp; Jones</v>
      </c>
      <c r="Q332" s="2" t="s">
        <v>245</v>
      </c>
      <c r="R332" s="2" t="str">
        <f>_xlfn.XLOOKUP(Table2[[#This Row],[Store_ID]],Table6[Store_ID],Table6[Store Name],"Not Found")</f>
        <v>TrendMart Kochi Standard</v>
      </c>
      <c r="S332" s="2">
        <f>_xlfn.XLOOKUP(Table2[[#This Row],[Store_ID]],Table6[Store_ID],Table6[Monthly Target],"Missing Target")</f>
        <v>1500000</v>
      </c>
      <c r="T332" s="2" t="str">
        <f>_xlfn.XLOOKUP(Table2[[#This Row],[Store_ID]],Table6[Store_ID],Table6[Region],"Not Found")</f>
        <v>South Zone 1</v>
      </c>
      <c r="U332" s="2" t="s">
        <v>153</v>
      </c>
      <c r="V332" s="2" t="str">
        <f>_xlfn.XLOOKUP(Table2[[#This Row],[Employee_ID]],Table5[Employee_ID],Table5[Employee Name],"Not Found")</f>
        <v>Rani Mishra</v>
      </c>
      <c r="W332" s="2">
        <v>2</v>
      </c>
      <c r="X332" s="2">
        <v>877.79</v>
      </c>
      <c r="Y332" s="2">
        <v>25</v>
      </c>
      <c r="Z332" s="2">
        <v>438.89</v>
      </c>
      <c r="AA332" s="2">
        <v>5</v>
      </c>
      <c r="AB332" s="2">
        <v>65.83</v>
      </c>
      <c r="AC332" s="2">
        <v>1382.52</v>
      </c>
      <c r="AD332" s="2">
        <v>1396.16</v>
      </c>
      <c r="AE332" s="2">
        <f t="shared" si="8"/>
        <v>-79.470000000000098</v>
      </c>
      <c r="AF332" s="2" t="s">
        <v>119</v>
      </c>
      <c r="AG332" s="42">
        <f>IFERROR(Table2[[#This Row],[Profit]]/Table2[[#This Row],[Sales Amount]],0)</f>
        <v>-5.7481989410641511E-2</v>
      </c>
      <c r="AH332" s="2" t="str">
        <f>TRIM(Table2[[#This Row],[Payment Modee]])</f>
        <v>Net Banking</v>
      </c>
      <c r="AI332" s="2" t="s">
        <v>26</v>
      </c>
      <c r="AJ332" s="2" t="s">
        <v>27</v>
      </c>
      <c r="AK332" s="2" t="s">
        <v>344</v>
      </c>
      <c r="AL332" s="16" t="str">
        <f>IF(HOUR(Table2[[#This Row],[Order Time]])&lt;12,"Morning",IF(HOUR(Table2[[#This Row],[Order Time]])&lt;17,"Afternoon",IF(HOUR(Table2[[#This Row],[Order Time]])&lt;21,"Evening","Night")))</f>
        <v>Night</v>
      </c>
      <c r="AM332" s="16" t="s">
        <v>29</v>
      </c>
    </row>
    <row r="333" spans="1:39" x14ac:dyDescent="0.25">
      <c r="A333" s="13" t="s">
        <v>1210</v>
      </c>
      <c r="B333" s="4">
        <v>45389</v>
      </c>
      <c r="C333" s="2">
        <f>YEAR(Table2[[#This Row],[Invoice Date]])</f>
        <v>2024</v>
      </c>
      <c r="D333" s="2" t="str">
        <f>TEXT(Table2[[#This Row],[Invoice Date]],"mmm")</f>
        <v>Apr</v>
      </c>
      <c r="E333" s="2" t="str">
        <f>Table2[[#This Row],[Store_ID]]&amp;"-"&amp;Table2[[#This Row],[Year]]&amp;"-"&amp;Table2[[#This Row],[Month]]</f>
        <v>STR101-2024-Apr</v>
      </c>
      <c r="F333" s="2" t="s">
        <v>1211</v>
      </c>
      <c r="G333" s="2" t="str">
        <f>_xlfn.XLOOKUP(Table2[[#This Row],[Customer_ID]],Table3[Customer_ID],Table3[Customer Name],"Not Found")</f>
        <v>Karunakaran Yadav</v>
      </c>
      <c r="H333" s="2" t="str">
        <f>_xlfn.XLOOKUP(Table2[[#This Row],[Customer_ID]],Table3[Customer_ID],Table3[Gender],"Female")</f>
        <v>Male</v>
      </c>
      <c r="I333" s="2" t="str">
        <f>_xlfn.XLOOKUP(Table2[[#This Row],[Customer_ID]],Table3[Customer_ID],Table3[City],"Missing Memebership")</f>
        <v>Visakhapatnam</v>
      </c>
      <c r="J333" s="2" t="str">
        <f>_xlfn.XLOOKUP(Table2[[#This Row],[Customer_ID]],Table3[Customer_ID],Table3[State],"Karnataka")</f>
        <v>Andhra Pradesh</v>
      </c>
      <c r="K333" s="2" t="str">
        <f>_xlfn.XLOOKUP(Table2[[#This Row],[Customer_ID]],Table3[Customer_ID],Table3[Membership],"Regular")</f>
        <v>Regular</v>
      </c>
      <c r="L333" s="2" t="s">
        <v>133</v>
      </c>
      <c r="M333" s="2" t="str">
        <f>_xlfn.XLOOKUP(Table2[[#This Row],[Product_ID]],Table4[Product_ID],Table4[Product_Name],"Not Found")</f>
        <v>US Polo Assn Casual Top Sky Blue</v>
      </c>
      <c r="N333" s="2" t="str">
        <f>_xlfn.XLOOKUP(Table2[[#This Row],[Product_ID]],Table4[Product_ID],Table4[Category],"Not Found")</f>
        <v>Women Tops</v>
      </c>
      <c r="O333" s="2" t="str">
        <f>_xlfn.XLOOKUP(Table2[[#This Row],[Product_ID]],Table4[Product_ID],Table4[Subcategory],"Not Found")</f>
        <v>Casual Top</v>
      </c>
      <c r="P333" s="2" t="str">
        <f>_xlfn.XLOOKUP(Table2[[#This Row],[Product_ID]],Table4[Product_ID],Table4[Brand],"Missing Brand")</f>
        <v>US Polo Assn</v>
      </c>
      <c r="Q333" s="2" t="s">
        <v>258</v>
      </c>
      <c r="R333" s="2" t="str">
        <f>_xlfn.XLOOKUP(Table2[[#This Row],[Store_ID]],Table6[Store_ID],Table6[Store Name],"Not Found")</f>
        <v>TrendMart Thiruvananthapuram Standard</v>
      </c>
      <c r="S333" s="2">
        <f>_xlfn.XLOOKUP(Table2[[#This Row],[Store_ID]],Table6[Store_ID],Table6[Monthly Target],"Missing Target")</f>
        <v>1200000</v>
      </c>
      <c r="T333" s="2" t="str">
        <f>_xlfn.XLOOKUP(Table2[[#This Row],[Store_ID]],Table6[Store_ID],Table6[Region],"Not Found")</f>
        <v>South Zone 1</v>
      </c>
      <c r="U333" s="2" t="s">
        <v>400</v>
      </c>
      <c r="V333" s="2" t="str">
        <f>_xlfn.XLOOKUP(Table2[[#This Row],[Employee_ID]],Table5[Employee_ID],Table5[Employee Name],"Not Found")</f>
        <v>Anil Reddy</v>
      </c>
      <c r="W333" s="2">
        <v>1</v>
      </c>
      <c r="X333" s="2">
        <v>905.94</v>
      </c>
      <c r="Y333" s="2">
        <v>25</v>
      </c>
      <c r="Z333" s="2">
        <v>226.49</v>
      </c>
      <c r="AA333" s="2">
        <v>5</v>
      </c>
      <c r="AB333" s="2">
        <v>33.97</v>
      </c>
      <c r="AC333" s="2">
        <v>713.42</v>
      </c>
      <c r="AD333" s="2">
        <v>534.80999999999995</v>
      </c>
      <c r="AE333" s="2">
        <f t="shared" si="8"/>
        <v>144.64000000000001</v>
      </c>
      <c r="AF333" s="2" t="s">
        <v>25</v>
      </c>
      <c r="AG333" s="42">
        <f>IFERROR(Table2[[#This Row],[Profit]]/Table2[[#This Row],[Sales Amount]],0)</f>
        <v>0.20274172296823753</v>
      </c>
      <c r="AH333" s="2" t="str">
        <f>TRIM(Table2[[#This Row],[Payment Modee]])</f>
        <v>UPI</v>
      </c>
      <c r="AI333" s="2" t="s">
        <v>26</v>
      </c>
      <c r="AJ333" s="2" t="s">
        <v>27</v>
      </c>
      <c r="AK333" s="2" t="s">
        <v>1212</v>
      </c>
      <c r="AL333" s="16" t="str">
        <f>IF(HOUR(Table2[[#This Row],[Order Time]])&lt;12,"Morning",IF(HOUR(Table2[[#This Row],[Order Time]])&lt;17,"Afternoon",IF(HOUR(Table2[[#This Row],[Order Time]])&lt;21,"Evening","Night")))</f>
        <v>Afternoon</v>
      </c>
      <c r="AM333" s="16" t="s">
        <v>38</v>
      </c>
    </row>
    <row r="334" spans="1:39" x14ac:dyDescent="0.25">
      <c r="A334" s="13" t="s">
        <v>1213</v>
      </c>
      <c r="B334" s="4">
        <v>45491</v>
      </c>
      <c r="C334" s="2">
        <f>YEAR(Table2[[#This Row],[Invoice Date]])</f>
        <v>2024</v>
      </c>
      <c r="D334" s="2" t="str">
        <f>TEXT(Table2[[#This Row],[Invoice Date]],"mmm")</f>
        <v>Jul</v>
      </c>
      <c r="E334" s="2" t="str">
        <f>Table2[[#This Row],[Store_ID]]&amp;"-"&amp;Table2[[#This Row],[Year]]&amp;"-"&amp;Table2[[#This Row],[Month]]</f>
        <v>STR072-2024-Jul</v>
      </c>
      <c r="F334" s="2" t="s">
        <v>488</v>
      </c>
      <c r="G334" s="2" t="str">
        <f>_xlfn.XLOOKUP(Table2[[#This Row],[Customer_ID]],Table3[Customer_ID],Table3[Customer Name],"Not Found")</f>
        <v>Vijay Nair</v>
      </c>
      <c r="H334" s="2" t="str">
        <f>_xlfn.XLOOKUP(Table2[[#This Row],[Customer_ID]],Table3[Customer_ID],Table3[Gender],"Female")</f>
        <v>Male</v>
      </c>
      <c r="I334" s="2" t="str">
        <f>_xlfn.XLOOKUP(Table2[[#This Row],[Customer_ID]],Table3[Customer_ID],Table3[City],"Missing Memebership")</f>
        <v>Khammam</v>
      </c>
      <c r="J334" s="2" t="str">
        <f>_xlfn.XLOOKUP(Table2[[#This Row],[Customer_ID]],Table3[Customer_ID],Table3[State],"Karnataka")</f>
        <v>Telangana</v>
      </c>
      <c r="K334" s="2" t="str">
        <f>_xlfn.XLOOKUP(Table2[[#This Row],[Customer_ID]],Table3[Customer_ID],Table3[Membership],"Regular")</f>
        <v>Gold</v>
      </c>
      <c r="L334" s="2" t="s">
        <v>1214</v>
      </c>
      <c r="M334" s="2" t="str">
        <f>_xlfn.XLOOKUP(Table2[[#This Row],[Product_ID]],Table4[Product_ID],Table4[Product_Name],"Not Found")</f>
        <v>Nalli Silks Dhoti Orange</v>
      </c>
      <c r="N334" s="2" t="str">
        <f>_xlfn.XLOOKUP(Table2[[#This Row],[Product_ID]],Table4[Product_ID],Table4[Category],"Not Found")</f>
        <v>Men Ethnic</v>
      </c>
      <c r="O334" s="2" t="str">
        <f>_xlfn.XLOOKUP(Table2[[#This Row],[Product_ID]],Table4[Product_ID],Table4[Subcategory],"Not Found")</f>
        <v>Dhoti</v>
      </c>
      <c r="P334" s="2" t="str">
        <f>_xlfn.XLOOKUP(Table2[[#This Row],[Product_ID]],Table4[Product_ID],Table4[Brand],"Missing Brand")</f>
        <v>Nalli Silks</v>
      </c>
      <c r="Q334" s="2" t="s">
        <v>186</v>
      </c>
      <c r="R334" s="2" t="str">
        <f>_xlfn.XLOOKUP(Table2[[#This Row],[Store_ID]],Table6[Store_ID],Table6[Store Name],"Not Found")</f>
        <v>TrendMart Visakhapatnam Standard</v>
      </c>
      <c r="S334" s="2">
        <f>_xlfn.XLOOKUP(Table2[[#This Row],[Store_ID]],Table6[Store_ID],Table6[Monthly Target],"Missing Target")</f>
        <v>1500000</v>
      </c>
      <c r="T334" s="2" t="str">
        <f>_xlfn.XLOOKUP(Table2[[#This Row],[Store_ID]],Table6[Store_ID],Table6[Region],"Not Found")</f>
        <v>South Zone 3</v>
      </c>
      <c r="U334" s="2" t="s">
        <v>460</v>
      </c>
      <c r="V334" s="2" t="str">
        <f>_xlfn.XLOOKUP(Table2[[#This Row],[Employee_ID]],Table5[Employee_ID],Table5[Employee Name],"Not Found")</f>
        <v>Pranav Reddy</v>
      </c>
      <c r="W334" s="2">
        <v>3</v>
      </c>
      <c r="X334" s="2">
        <v>2427.7199999999998</v>
      </c>
      <c r="Y334" s="2">
        <v>10</v>
      </c>
      <c r="Z334" s="2">
        <v>728.32</v>
      </c>
      <c r="AA334" s="2">
        <v>12</v>
      </c>
      <c r="AB334" s="2">
        <v>786.58</v>
      </c>
      <c r="AC334" s="2">
        <v>7341.42</v>
      </c>
      <c r="AD334" s="2">
        <v>5189.16</v>
      </c>
      <c r="AE334" s="2">
        <f t="shared" si="8"/>
        <v>1365.6800000000003</v>
      </c>
      <c r="AF334" s="2" t="s">
        <v>35</v>
      </c>
      <c r="AG334" s="42">
        <f>IFERROR(Table2[[#This Row],[Profit]]/Table2[[#This Row],[Sales Amount]],0)</f>
        <v>0.1860239572180859</v>
      </c>
      <c r="AH334" s="2" t="str">
        <f>TRIM(Table2[[#This Row],[Payment Modee]])</f>
        <v>Debit Card</v>
      </c>
      <c r="AI334" s="2" t="s">
        <v>26</v>
      </c>
      <c r="AJ334" s="2" t="s">
        <v>197</v>
      </c>
      <c r="AK334" s="2" t="s">
        <v>762</v>
      </c>
      <c r="AL334" s="16" t="str">
        <f>IF(HOUR(Table2[[#This Row],[Order Time]])&lt;12,"Morning",IF(HOUR(Table2[[#This Row],[Order Time]])&lt;17,"Afternoon",IF(HOUR(Table2[[#This Row],[Order Time]])&lt;21,"Evening","Night")))</f>
        <v>Morning</v>
      </c>
      <c r="AM334" s="16" t="s">
        <v>29</v>
      </c>
    </row>
    <row r="335" spans="1:39" x14ac:dyDescent="0.25">
      <c r="A335" s="13" t="s">
        <v>1215</v>
      </c>
      <c r="B335" s="4">
        <v>45567</v>
      </c>
      <c r="C335" s="2">
        <f>YEAR(Table2[[#This Row],[Invoice Date]])</f>
        <v>2024</v>
      </c>
      <c r="D335" s="2" t="str">
        <f>TEXT(Table2[[#This Row],[Invoice Date]],"mmm")</f>
        <v>Oct</v>
      </c>
      <c r="E335" s="2" t="str">
        <f>Table2[[#This Row],[Store_ID]]&amp;"-"&amp;Table2[[#This Row],[Year]]&amp;"-"&amp;Table2[[#This Row],[Month]]</f>
        <v>STR067-2024-Oct</v>
      </c>
      <c r="F335" s="2" t="s">
        <v>562</v>
      </c>
      <c r="G335" s="2" t="str">
        <f>_xlfn.XLOOKUP(Table2[[#This Row],[Customer_ID]],Table3[Customer_ID],Table3[Customer Name],"Not Found")</f>
        <v>Kalpana Kamath</v>
      </c>
      <c r="H335" s="2" t="str">
        <f>_xlfn.XLOOKUP(Table2[[#This Row],[Customer_ID]],Table3[Customer_ID],Table3[Gender],"Female")</f>
        <v>Female</v>
      </c>
      <c r="I335" s="2" t="str">
        <f>_xlfn.XLOOKUP(Table2[[#This Row],[Customer_ID]],Table3[Customer_ID],Table3[City],"Missing Memebership")</f>
        <v>Tirupati</v>
      </c>
      <c r="J335" s="2" t="str">
        <f>_xlfn.XLOOKUP(Table2[[#This Row],[Customer_ID]],Table3[Customer_ID],Table3[State],"Karnataka")</f>
        <v>Andhra Pradesh</v>
      </c>
      <c r="K335" s="2" t="str">
        <f>_xlfn.XLOOKUP(Table2[[#This Row],[Customer_ID]],Table3[Customer_ID],Table3[Membership],"Regular")</f>
        <v>Silver</v>
      </c>
      <c r="L335" s="2" t="s">
        <v>694</v>
      </c>
      <c r="M335" s="2" t="str">
        <f>_xlfn.XLOOKUP(Table2[[#This Row],[Product_ID]],Table4[Product_ID],Table4[Product_Name],"Not Found")</f>
        <v>Indian Terrain Denim Shirt Wine</v>
      </c>
      <c r="N335" s="2" t="str">
        <f>_xlfn.XLOOKUP(Table2[[#This Row],[Product_ID]],Table4[Product_ID],Table4[Category],"Not Found")</f>
        <v>Accessories</v>
      </c>
      <c r="O335" s="2" t="str">
        <f>_xlfn.XLOOKUP(Table2[[#This Row],[Product_ID]],Table4[Product_ID],Table4[Subcategory],"Not Found")</f>
        <v>Tie</v>
      </c>
      <c r="P335" s="2" t="str">
        <f>_xlfn.XLOOKUP(Table2[[#This Row],[Product_ID]],Table4[Product_ID],Table4[Brand],"Missing Brand")</f>
        <v>Being Human</v>
      </c>
      <c r="Q335" s="2" t="s">
        <v>1174</v>
      </c>
      <c r="R335" s="2" t="str">
        <f>_xlfn.XLOOKUP(Table2[[#This Row],[Store_ID]],Table6[Store_ID],Table6[Store Name],"Not Found")</f>
        <v>TrendMart Visakhapatnam Standard</v>
      </c>
      <c r="S335" s="2">
        <f>_xlfn.XLOOKUP(Table2[[#This Row],[Store_ID]],Table6[Store_ID],Table6[Monthly Target],"Missing Target")</f>
        <v>2500000</v>
      </c>
      <c r="T335" s="2" t="str">
        <f>_xlfn.XLOOKUP(Table2[[#This Row],[Store_ID]],Table6[Store_ID],Table6[Region],"Not Found")</f>
        <v>South Zone 3</v>
      </c>
      <c r="U335" s="2" t="s">
        <v>220</v>
      </c>
      <c r="V335" s="2" t="str">
        <f>_xlfn.XLOOKUP(Table2[[#This Row],[Employee_ID]],Table5[Employee_ID],Table5[Employee Name],"Not Found")</f>
        <v>Vasanthi Kamath</v>
      </c>
      <c r="W335" s="2">
        <v>1</v>
      </c>
      <c r="X335" s="2">
        <v>1101.17</v>
      </c>
      <c r="Y335" s="2">
        <v>10</v>
      </c>
      <c r="Z335" s="2">
        <v>110.12</v>
      </c>
      <c r="AA335" s="2">
        <v>12</v>
      </c>
      <c r="AB335" s="2">
        <v>118.93</v>
      </c>
      <c r="AC335" s="2">
        <v>1109.98</v>
      </c>
      <c r="AD335" s="2">
        <v>583.86</v>
      </c>
      <c r="AE335" s="2">
        <f t="shared" si="8"/>
        <v>407.19</v>
      </c>
      <c r="AF335" s="2" t="s">
        <v>136</v>
      </c>
      <c r="AG335" s="42">
        <f>IFERROR(Table2[[#This Row],[Profit]]/Table2[[#This Row],[Sales Amount]],0)</f>
        <v>0.36684444764770535</v>
      </c>
      <c r="AH335" s="2" t="str">
        <f>TRIM(Table2[[#This Row],[Payment Modee]])</f>
        <v>EMI</v>
      </c>
      <c r="AI335" s="2" t="s">
        <v>26</v>
      </c>
      <c r="AJ335" s="2" t="s">
        <v>27</v>
      </c>
      <c r="AK335" s="2" t="s">
        <v>779</v>
      </c>
      <c r="AL335" s="16" t="str">
        <f>IF(HOUR(Table2[[#This Row],[Order Time]])&lt;12,"Morning",IF(HOUR(Table2[[#This Row],[Order Time]])&lt;17,"Afternoon",IF(HOUR(Table2[[#This Row],[Order Time]])&lt;21,"Evening","Night")))</f>
        <v>Afternoon</v>
      </c>
      <c r="AM335" s="16" t="s">
        <v>29</v>
      </c>
    </row>
    <row r="336" spans="1:39" x14ac:dyDescent="0.25">
      <c r="A336" s="13" t="s">
        <v>1216</v>
      </c>
      <c r="B336" s="4">
        <v>45595</v>
      </c>
      <c r="C336" s="2">
        <f>YEAR(Table2[[#This Row],[Invoice Date]])</f>
        <v>2024</v>
      </c>
      <c r="D336" s="2" t="str">
        <f>TEXT(Table2[[#This Row],[Invoice Date]],"mmm")</f>
        <v>Oct</v>
      </c>
      <c r="E336" s="2" t="str">
        <f>Table2[[#This Row],[Store_ID]]&amp;"-"&amp;Table2[[#This Row],[Year]]&amp;"-"&amp;Table2[[#This Row],[Month]]</f>
        <v>STR042-2024-Oct</v>
      </c>
      <c r="F336" s="2" t="s">
        <v>1217</v>
      </c>
      <c r="G336" s="2" t="str">
        <f>_xlfn.XLOOKUP(Table2[[#This Row],[Customer_ID]],Table3[Customer_ID],Table3[Customer Name],"Not Found")</f>
        <v>Varsha Subramaniam</v>
      </c>
      <c r="H336" s="2" t="str">
        <f>_xlfn.XLOOKUP(Table2[[#This Row],[Customer_ID]],Table3[Customer_ID],Table3[Gender],"Female")</f>
        <v>Female</v>
      </c>
      <c r="I336" s="2" t="str">
        <f>_xlfn.XLOOKUP(Table2[[#This Row],[Customer_ID]],Table3[Customer_ID],Table3[City],"Missing Memebership")</f>
        <v>Vijayawada</v>
      </c>
      <c r="J336" s="2" t="str">
        <f>_xlfn.XLOOKUP(Table2[[#This Row],[Customer_ID]],Table3[Customer_ID],Table3[State],"Karnataka")</f>
        <v>Andhra Pradesh</v>
      </c>
      <c r="K336" s="2" t="str">
        <f>_xlfn.XLOOKUP(Table2[[#This Row],[Customer_ID]],Table3[Customer_ID],Table3[Membership],"Regular")</f>
        <v>Silver</v>
      </c>
      <c r="L336" s="2" t="s">
        <v>22</v>
      </c>
      <c r="M336" s="2" t="str">
        <f>_xlfn.XLOOKUP(Table2[[#This Row],[Product_ID]],Table4[Product_ID],Table4[Product_Name],"Not Found")</f>
        <v>Pepe Jeans A-Line Kurti White</v>
      </c>
      <c r="N336" s="2" t="str">
        <f>_xlfn.XLOOKUP(Table2[[#This Row],[Product_ID]],Table4[Product_ID],Table4[Category],"Not Found")</f>
        <v>Women Kurtis</v>
      </c>
      <c r="O336" s="2" t="str">
        <f>_xlfn.XLOOKUP(Table2[[#This Row],[Product_ID]],Table4[Product_ID],Table4[Subcategory],"Not Found")</f>
        <v>A-Line Kurti</v>
      </c>
      <c r="P336" s="2" t="str">
        <f>_xlfn.XLOOKUP(Table2[[#This Row],[Product_ID]],Table4[Product_ID],Table4[Brand],"Missing Brand")</f>
        <v>Pepe Jeans</v>
      </c>
      <c r="Q336" s="2" t="s">
        <v>1218</v>
      </c>
      <c r="R336" s="2" t="str">
        <f>_xlfn.XLOOKUP(Table2[[#This Row],[Store_ID]],Table6[Store_ID],Table6[Store Name],"Not Found")</f>
        <v>TrendMart Thrissur Standard</v>
      </c>
      <c r="S336" s="2">
        <f>_xlfn.XLOOKUP(Table2[[#This Row],[Store_ID]],Table6[Store_ID],Table6[Monthly Target],"Missing Target")</f>
        <v>800000</v>
      </c>
      <c r="T336" s="2" t="str">
        <f>_xlfn.XLOOKUP(Table2[[#This Row],[Store_ID]],Table6[Store_ID],Table6[Region],"Not Found")</f>
        <v>South Zone 1</v>
      </c>
      <c r="U336" s="2" t="s">
        <v>147</v>
      </c>
      <c r="V336" s="2" t="str">
        <f>_xlfn.XLOOKUP(Table2[[#This Row],[Employee_ID]],Table5[Employee_ID],Table5[Employee Name],"Not Found")</f>
        <v>Logesh Gopalakrishnan</v>
      </c>
      <c r="W336" s="2">
        <v>3</v>
      </c>
      <c r="X336" s="2">
        <v>721.87</v>
      </c>
      <c r="Y336" s="2">
        <v>25</v>
      </c>
      <c r="Z336" s="2">
        <v>541.4</v>
      </c>
      <c r="AA336" s="2">
        <v>5</v>
      </c>
      <c r="AB336" s="2">
        <v>81.209999999999994</v>
      </c>
      <c r="AC336" s="2">
        <v>1705.42</v>
      </c>
      <c r="AD336" s="2">
        <v>1490.01</v>
      </c>
      <c r="AE336" s="2">
        <f t="shared" si="8"/>
        <v>134.2000000000001</v>
      </c>
      <c r="AF336" s="2" t="s">
        <v>69</v>
      </c>
      <c r="AG336" s="42">
        <f>IFERROR(Table2[[#This Row],[Profit]]/Table2[[#This Row],[Sales Amount]],0)</f>
        <v>7.8690293300184178E-2</v>
      </c>
      <c r="AH336" s="2" t="str">
        <f>TRIM(Table2[[#This Row],[Payment Modee]])</f>
        <v>Cash</v>
      </c>
      <c r="AI336" s="2" t="s">
        <v>26</v>
      </c>
      <c r="AJ336" s="2" t="s">
        <v>27</v>
      </c>
      <c r="AK336" s="2" t="s">
        <v>1219</v>
      </c>
      <c r="AL336" s="16" t="str">
        <f>IF(HOUR(Table2[[#This Row],[Order Time]])&lt;12,"Morning",IF(HOUR(Table2[[#This Row],[Order Time]])&lt;17,"Afternoon",IF(HOUR(Table2[[#This Row],[Order Time]])&lt;21,"Evening","Night")))</f>
        <v>Afternoon</v>
      </c>
      <c r="AM336" s="16" t="s">
        <v>29</v>
      </c>
    </row>
    <row r="337" spans="1:39" x14ac:dyDescent="0.25">
      <c r="A337" s="13" t="s">
        <v>1220</v>
      </c>
      <c r="B337" s="4">
        <v>45567</v>
      </c>
      <c r="C337" s="2">
        <f>YEAR(Table2[[#This Row],[Invoice Date]])</f>
        <v>2024</v>
      </c>
      <c r="D337" s="2" t="str">
        <f>TEXT(Table2[[#This Row],[Invoice Date]],"mmm")</f>
        <v>Oct</v>
      </c>
      <c r="E337" s="2" t="str">
        <f>Table2[[#This Row],[Store_ID]]&amp;"-"&amp;Table2[[#This Row],[Year]]&amp;"-"&amp;Table2[[#This Row],[Month]]</f>
        <v>STR103-2024-Oct</v>
      </c>
      <c r="F337" s="2" t="s">
        <v>65</v>
      </c>
      <c r="G337" s="2" t="str">
        <f>_xlfn.XLOOKUP(Table2[[#This Row],[Customer_ID]],Table3[Customer_ID],Table3[Customer Name],"Not Found")</f>
        <v>Yamini Srinivasan</v>
      </c>
      <c r="H337" s="2" t="str">
        <f>_xlfn.XLOOKUP(Table2[[#This Row],[Customer_ID]],Table3[Customer_ID],Table3[Gender],"Female")</f>
        <v>Female</v>
      </c>
      <c r="I337" s="2" t="str">
        <f>_xlfn.XLOOKUP(Table2[[#This Row],[Customer_ID]],Table3[Customer_ID],Table3[City],"Missing Memebership")</f>
        <v>Alappuzha</v>
      </c>
      <c r="J337" s="2" t="str">
        <f>_xlfn.XLOOKUP(Table2[[#This Row],[Customer_ID]],Table3[Customer_ID],Table3[State],"Karnataka")</f>
        <v>Kerala</v>
      </c>
      <c r="K337" s="2" t="str">
        <f>_xlfn.XLOOKUP(Table2[[#This Row],[Customer_ID]],Table3[Customer_ID],Table3[Membership],"Regular")</f>
        <v>Silver</v>
      </c>
      <c r="L337" s="2" t="s">
        <v>1221</v>
      </c>
      <c r="M337" s="2" t="str">
        <f>_xlfn.XLOOKUP(Table2[[#This Row],[Product_ID]],Table4[Product_ID],Table4[Product_Name],"Not Found")</f>
        <v>Fastrack Jacket Maroon</v>
      </c>
      <c r="N337" s="2" t="str">
        <f>_xlfn.XLOOKUP(Table2[[#This Row],[Product_ID]],Table4[Product_ID],Table4[Category],"Not Found")</f>
        <v>Winter Wear</v>
      </c>
      <c r="O337" s="2" t="str">
        <f>_xlfn.XLOOKUP(Table2[[#This Row],[Product_ID]],Table4[Product_ID],Table4[Subcategory],"Not Found")</f>
        <v>Jacket</v>
      </c>
      <c r="P337" s="2" t="str">
        <f>_xlfn.XLOOKUP(Table2[[#This Row],[Product_ID]],Table4[Product_ID],Table4[Brand],"Missing Brand")</f>
        <v>Fastrack</v>
      </c>
      <c r="Q337" s="2" t="s">
        <v>253</v>
      </c>
      <c r="R337" s="2" t="str">
        <f>_xlfn.XLOOKUP(Table2[[#This Row],[Store_ID]],Table6[Store_ID],Table6[Store Name],"Not Found")</f>
        <v>TrendMart Alappuzha Outlet</v>
      </c>
      <c r="S337" s="2">
        <f>_xlfn.XLOOKUP(Table2[[#This Row],[Store_ID]],Table6[Store_ID],Table6[Monthly Target],"Missing Target")</f>
        <v>2500000</v>
      </c>
      <c r="T337" s="2" t="str">
        <f>_xlfn.XLOOKUP(Table2[[#This Row],[Store_ID]],Table6[Store_ID],Table6[Region],"Not Found")</f>
        <v>South Zone 1</v>
      </c>
      <c r="U337" s="2" t="s">
        <v>159</v>
      </c>
      <c r="V337" s="2" t="str">
        <f>_xlfn.XLOOKUP(Table2[[#This Row],[Employee_ID]],Table5[Employee_ID],Table5[Employee Name],"Not Found")</f>
        <v>Venkat Sharma</v>
      </c>
      <c r="W337" s="2">
        <v>2</v>
      </c>
      <c r="X337" s="2">
        <v>1579.91</v>
      </c>
      <c r="Y337" s="2">
        <v>5</v>
      </c>
      <c r="Z337" s="2">
        <v>157.99</v>
      </c>
      <c r="AA337" s="2">
        <v>12</v>
      </c>
      <c r="AB337" s="2">
        <v>360.22</v>
      </c>
      <c r="AC337" s="2">
        <v>3362.05</v>
      </c>
      <c r="AD337" s="2">
        <v>2184.86</v>
      </c>
      <c r="AE337" s="2">
        <f t="shared" ref="AE337:AE356" si="9">(AC337-AD337-AB337)</f>
        <v>816.97</v>
      </c>
      <c r="AF337" s="2" t="s">
        <v>56</v>
      </c>
      <c r="AG337" s="42">
        <f>IFERROR(Table2[[#This Row],[Profit]]/Table2[[#This Row],[Sales Amount]],0)</f>
        <v>0.24299757588376139</v>
      </c>
      <c r="AH337" s="2" t="str">
        <f>TRIM(Table2[[#This Row],[Payment Modee]])</f>
        <v>Credit Card</v>
      </c>
      <c r="AI337" s="2" t="s">
        <v>26</v>
      </c>
      <c r="AJ337" s="2" t="s">
        <v>27</v>
      </c>
      <c r="AK337" s="2" t="s">
        <v>1222</v>
      </c>
      <c r="AL337" s="16" t="str">
        <f>IF(HOUR(Table2[[#This Row],[Order Time]])&lt;12,"Morning",IF(HOUR(Table2[[#This Row],[Order Time]])&lt;17,"Afternoon",IF(HOUR(Table2[[#This Row],[Order Time]])&lt;21,"Evening","Night")))</f>
        <v>Afternoon</v>
      </c>
      <c r="AM337" s="16" t="s">
        <v>29</v>
      </c>
    </row>
    <row r="338" spans="1:39" x14ac:dyDescent="0.25">
      <c r="A338" s="13" t="s">
        <v>1223</v>
      </c>
      <c r="B338" s="4">
        <v>45618</v>
      </c>
      <c r="C338" s="2">
        <f>YEAR(Table2[[#This Row],[Invoice Date]])</f>
        <v>2024</v>
      </c>
      <c r="D338" s="2" t="str">
        <f>TEXT(Table2[[#This Row],[Invoice Date]],"mmm")</f>
        <v>Nov</v>
      </c>
      <c r="E338" s="2" t="str">
        <f>Table2[[#This Row],[Store_ID]]&amp;"-"&amp;Table2[[#This Row],[Year]]&amp;"-"&amp;Table2[[#This Row],[Month]]</f>
        <v>STR118-2024-Nov</v>
      </c>
      <c r="F338" s="2" t="s">
        <v>1224</v>
      </c>
      <c r="G338" s="2" t="str">
        <f>_xlfn.XLOOKUP(Table2[[#This Row],[Customer_ID]],Table3[Customer_ID],Table3[Customer Name],"Not Found")</f>
        <v>Akhila Naicker</v>
      </c>
      <c r="H338" s="2" t="str">
        <f>_xlfn.XLOOKUP(Table2[[#This Row],[Customer_ID]],Table3[Customer_ID],Table3[Gender],"Female")</f>
        <v>Female</v>
      </c>
      <c r="I338" s="2" t="str">
        <f>_xlfn.XLOOKUP(Table2[[#This Row],[Customer_ID]],Table3[Customer_ID],Table3[City],"Missing Memebership")</f>
        <v>Nellore</v>
      </c>
      <c r="J338" s="2" t="str">
        <f>_xlfn.XLOOKUP(Table2[[#This Row],[Customer_ID]],Table3[Customer_ID],Table3[State],"Karnataka")</f>
        <v>Andhra Pradesh</v>
      </c>
      <c r="K338" s="2" t="str">
        <f>_xlfn.XLOOKUP(Table2[[#This Row],[Customer_ID]],Table3[Customer_ID],Table3[Membership],"Regular")</f>
        <v>Regular</v>
      </c>
      <c r="L338" s="2" t="s">
        <v>262</v>
      </c>
      <c r="M338" s="2" t="str">
        <f>_xlfn.XLOOKUP(Table2[[#This Row],[Product_ID]],Table4[Product_ID],Table4[Product_Name],"Not Found")</f>
        <v>Pothys Straight Fit Charcoal</v>
      </c>
      <c r="N338" s="2" t="str">
        <f>_xlfn.XLOOKUP(Table2[[#This Row],[Product_ID]],Table4[Product_ID],Table4[Category],"Not Found")</f>
        <v>Women Jeans</v>
      </c>
      <c r="O338" s="2" t="str">
        <f>_xlfn.XLOOKUP(Table2[[#This Row],[Product_ID]],Table4[Product_ID],Table4[Subcategory],"Not Found")</f>
        <v>Straight Fit</v>
      </c>
      <c r="P338" s="2" t="str">
        <f>_xlfn.XLOOKUP(Table2[[#This Row],[Product_ID]],Table4[Product_ID],Table4[Brand],"Missing Brand")</f>
        <v>Pothys</v>
      </c>
      <c r="Q338" s="2" t="s">
        <v>630</v>
      </c>
      <c r="R338" s="2" t="str">
        <f>_xlfn.XLOOKUP(Table2[[#This Row],[Store_ID]],Table6[Store_ID],Table6[Store Name],"Not Found")</f>
        <v>TrendMart Nellore Mall Kiosk</v>
      </c>
      <c r="S338" s="2">
        <f>_xlfn.XLOOKUP(Table2[[#This Row],[Store_ID]],Table6[Store_ID],Table6[Monthly Target],"Missing Target")</f>
        <v>1000000</v>
      </c>
      <c r="T338" s="2" t="str">
        <f>_xlfn.XLOOKUP(Table2[[#This Row],[Store_ID]],Table6[Store_ID],Table6[Region],"Not Found")</f>
        <v>South Zone 3</v>
      </c>
      <c r="U338" s="2" t="s">
        <v>34</v>
      </c>
      <c r="V338" s="2" t="str">
        <f>_xlfn.XLOOKUP(Table2[[#This Row],[Employee_ID]],Table5[Employee_ID],Table5[Employee Name],"Not Found")</f>
        <v>Deepthi Iyengar</v>
      </c>
      <c r="W338" s="2">
        <v>2</v>
      </c>
      <c r="X338" s="2">
        <v>1438.31</v>
      </c>
      <c r="Y338" s="2">
        <v>10</v>
      </c>
      <c r="Z338" s="2">
        <v>287.66000000000003</v>
      </c>
      <c r="AA338" s="2">
        <v>12</v>
      </c>
      <c r="AB338" s="2">
        <v>310.68</v>
      </c>
      <c r="AC338" s="2">
        <v>2899.64</v>
      </c>
      <c r="AD338" s="2">
        <v>2050.48</v>
      </c>
      <c r="AE338" s="2">
        <f t="shared" si="9"/>
        <v>538.47999999999979</v>
      </c>
      <c r="AF338" s="2" t="s">
        <v>56</v>
      </c>
      <c r="AG338" s="42">
        <f>IFERROR(Table2[[#This Row],[Profit]]/Table2[[#This Row],[Sales Amount]],0)</f>
        <v>0.18570581175594206</v>
      </c>
      <c r="AH338" s="2" t="str">
        <f>TRIM(Table2[[#This Row],[Payment Modee]])</f>
        <v>Credit Card</v>
      </c>
      <c r="AI338" s="2" t="s">
        <v>26</v>
      </c>
      <c r="AJ338" s="2" t="s">
        <v>27</v>
      </c>
      <c r="AK338" s="2" t="s">
        <v>1225</v>
      </c>
      <c r="AL338" s="16" t="str">
        <f>IF(HOUR(Table2[[#This Row],[Order Time]])&lt;12,"Morning",IF(HOUR(Table2[[#This Row],[Order Time]])&lt;17,"Afternoon",IF(HOUR(Table2[[#This Row],[Order Time]])&lt;21,"Evening","Night")))</f>
        <v>Evening</v>
      </c>
      <c r="AM338" s="16" t="s">
        <v>29</v>
      </c>
    </row>
    <row r="339" spans="1:39" x14ac:dyDescent="0.25">
      <c r="A339" s="13" t="s">
        <v>1226</v>
      </c>
      <c r="B339" s="4">
        <v>45706</v>
      </c>
      <c r="C339" s="2">
        <f>YEAR(Table2[[#This Row],[Invoice Date]])</f>
        <v>2025</v>
      </c>
      <c r="D339" s="2" t="str">
        <f>TEXT(Table2[[#This Row],[Invoice Date]],"mmm")</f>
        <v>Feb</v>
      </c>
      <c r="E339" s="2" t="str">
        <f>Table2[[#This Row],[Store_ID]]&amp;"-"&amp;Table2[[#This Row],[Year]]&amp;"-"&amp;Table2[[#This Row],[Month]]</f>
        <v>STR051-2025-Feb</v>
      </c>
      <c r="F339" s="2" t="s">
        <v>1227</v>
      </c>
      <c r="G339" s="2" t="str">
        <f>_xlfn.XLOOKUP(Table2[[#This Row],[Customer_ID]],Table3[Customer_ID],Table3[Customer Name],"Not Found")</f>
        <v>Vani Nair</v>
      </c>
      <c r="H339" s="2" t="str">
        <f>_xlfn.XLOOKUP(Table2[[#This Row],[Customer_ID]],Table3[Customer_ID],Table3[Gender],"Female")</f>
        <v>Female</v>
      </c>
      <c r="I339" s="2" t="str">
        <f>_xlfn.XLOOKUP(Table2[[#This Row],[Customer_ID]],Table3[Customer_ID],Table3[City],"Missing Memebership")</f>
        <v>Karimnagar</v>
      </c>
      <c r="J339" s="2" t="str">
        <f>_xlfn.XLOOKUP(Table2[[#This Row],[Customer_ID]],Table3[Customer_ID],Table3[State],"Karnataka")</f>
        <v>Telangana</v>
      </c>
      <c r="K339" s="2" t="str">
        <f>_xlfn.XLOOKUP(Table2[[#This Row],[Customer_ID]],Table3[Customer_ID],Table3[Membership],"Regular")</f>
        <v>Regular</v>
      </c>
      <c r="L339" s="2" t="s">
        <v>640</v>
      </c>
      <c r="M339" s="2" t="str">
        <f>_xlfn.XLOOKUP(Table2[[#This Row],[Product_ID]],Table4[Product_ID],Table4[Product_Name],"Not Found")</f>
        <v>Numero Uno Leather Wallet Wine</v>
      </c>
      <c r="N339" s="2" t="str">
        <f>_xlfn.XLOOKUP(Table2[[#This Row],[Product_ID]],Table4[Product_ID],Table4[Category],"Not Found")</f>
        <v>Wallets</v>
      </c>
      <c r="O339" s="2" t="str">
        <f>_xlfn.XLOOKUP(Table2[[#This Row],[Product_ID]],Table4[Product_ID],Table4[Subcategory],"Not Found")</f>
        <v>Leather Wallet</v>
      </c>
      <c r="P339" s="2" t="str">
        <f>_xlfn.XLOOKUP(Table2[[#This Row],[Product_ID]],Table4[Product_ID],Table4[Brand],"Missing Brand")</f>
        <v>Numero Uno</v>
      </c>
      <c r="Q339" s="2" t="s">
        <v>312</v>
      </c>
      <c r="R339" s="2" t="str">
        <f>_xlfn.XLOOKUP(Table2[[#This Row],[Store_ID]],Table6[Store_ID],Table6[Store Name],"Not Found")</f>
        <v>TrendMart Kozhikode Outlet</v>
      </c>
      <c r="S339" s="2">
        <f>_xlfn.XLOOKUP(Table2[[#This Row],[Store_ID]],Table6[Store_ID],Table6[Monthly Target],"Missing Target")</f>
        <v>2000000</v>
      </c>
      <c r="T339" s="2" t="str">
        <f>_xlfn.XLOOKUP(Table2[[#This Row],[Store_ID]],Table6[Store_ID],Table6[Region],"Not Found")</f>
        <v>South Zone 1</v>
      </c>
      <c r="U339" s="2" t="s">
        <v>176</v>
      </c>
      <c r="V339" s="2" t="str">
        <f>_xlfn.XLOOKUP(Table2[[#This Row],[Employee_ID]],Table5[Employee_ID],Table5[Employee Name],"Not Found")</f>
        <v>Malathi Varma</v>
      </c>
      <c r="W339" s="2">
        <v>2</v>
      </c>
      <c r="X339" s="2">
        <v>1282.17</v>
      </c>
      <c r="Y339" s="2">
        <v>30</v>
      </c>
      <c r="Z339" s="2">
        <v>769.3</v>
      </c>
      <c r="AA339" s="2">
        <v>12</v>
      </c>
      <c r="AB339" s="2">
        <v>215.4</v>
      </c>
      <c r="AC339" s="2">
        <v>2010.44</v>
      </c>
      <c r="AD339" s="2">
        <v>1878.26</v>
      </c>
      <c r="AE339" s="2">
        <f t="shared" si="9"/>
        <v>-83.219999999999942</v>
      </c>
      <c r="AF339" s="2" t="s">
        <v>35</v>
      </c>
      <c r="AG339" s="42">
        <f>IFERROR(Table2[[#This Row],[Profit]]/Table2[[#This Row],[Sales Amount]],0)</f>
        <v>-4.1393923718191013E-2</v>
      </c>
      <c r="AH339" s="2" t="str">
        <f>TRIM(Table2[[#This Row],[Payment Modee]])</f>
        <v>Debit Card</v>
      </c>
      <c r="AI339" s="2" t="s">
        <v>36</v>
      </c>
      <c r="AJ339" s="2" t="s">
        <v>27</v>
      </c>
      <c r="AK339" s="2" t="s">
        <v>1228</v>
      </c>
      <c r="AL339" s="16" t="str">
        <f>IF(HOUR(Table2[[#This Row],[Order Time]])&lt;12,"Morning",IF(HOUR(Table2[[#This Row],[Order Time]])&lt;17,"Afternoon",IF(HOUR(Table2[[#This Row],[Order Time]])&lt;21,"Evening","Night")))</f>
        <v>Morning</v>
      </c>
      <c r="AM339" s="16" t="s">
        <v>29</v>
      </c>
    </row>
    <row r="340" spans="1:39" x14ac:dyDescent="0.25">
      <c r="A340" s="13" t="s">
        <v>1229</v>
      </c>
      <c r="B340" s="4">
        <v>45627</v>
      </c>
      <c r="C340" s="2">
        <f>YEAR(Table2[[#This Row],[Invoice Date]])</f>
        <v>2024</v>
      </c>
      <c r="D340" s="2" t="str">
        <f>TEXT(Table2[[#This Row],[Invoice Date]],"mmm")</f>
        <v>Dec</v>
      </c>
      <c r="E340" s="2" t="str">
        <f>Table2[[#This Row],[Store_ID]]&amp;"-"&amp;Table2[[#This Row],[Year]]&amp;"-"&amp;Table2[[#This Row],[Month]]</f>
        <v>STR094-2024-Dec</v>
      </c>
      <c r="F340" s="2" t="s">
        <v>1230</v>
      </c>
      <c r="G340" s="2" t="str">
        <f>_xlfn.XLOOKUP(Table2[[#This Row],[Customer_ID]],Table3[Customer_ID],Table3[Customer Name],"Not Found")</f>
        <v>Rohit Iyengar</v>
      </c>
      <c r="H340" s="2" t="str">
        <f>_xlfn.XLOOKUP(Table2[[#This Row],[Customer_ID]],Table3[Customer_ID],Table3[Gender],"Female")</f>
        <v>Male</v>
      </c>
      <c r="I340" s="2" t="str">
        <f>_xlfn.XLOOKUP(Table2[[#This Row],[Customer_ID]],Table3[Customer_ID],Table3[City],"Missing Memebership")</f>
        <v>Shivamogga</v>
      </c>
      <c r="J340" s="2" t="str">
        <f>_xlfn.XLOOKUP(Table2[[#This Row],[Customer_ID]],Table3[Customer_ID],Table3[State],"Karnataka")</f>
        <v>Karnataka</v>
      </c>
      <c r="K340" s="2" t="str">
        <f>_xlfn.XLOOKUP(Table2[[#This Row],[Customer_ID]],Table3[Customer_ID],Table3[Membership],"Regular")</f>
        <v>Regular</v>
      </c>
      <c r="L340" s="2" t="s">
        <v>1231</v>
      </c>
      <c r="M340" s="2" t="str">
        <f>_xlfn.XLOOKUP(Table2[[#This Row],[Product_ID]],Table4[Product_ID],Table4[Product_Name],"Not Found")</f>
        <v>Spykar Backpack Peach</v>
      </c>
      <c r="N340" s="2" t="str">
        <f>_xlfn.XLOOKUP(Table2[[#This Row],[Product_ID]],Table4[Product_ID],Table4[Category],"Not Found")</f>
        <v>Handbags</v>
      </c>
      <c r="O340" s="2" t="str">
        <f>_xlfn.XLOOKUP(Table2[[#This Row],[Product_ID]],Table4[Product_ID],Table4[Subcategory],"Not Found")</f>
        <v>Backpack</v>
      </c>
      <c r="P340" s="2" t="str">
        <f>_xlfn.XLOOKUP(Table2[[#This Row],[Product_ID]],Table4[Product_ID],Table4[Brand],"Missing Brand")</f>
        <v>Spykar</v>
      </c>
      <c r="Q340" s="2" t="s">
        <v>610</v>
      </c>
      <c r="R340" s="2" t="str">
        <f>_xlfn.XLOOKUP(Table2[[#This Row],[Store_ID]],Table6[Store_ID],Table6[Store Name],"Not Found")</f>
        <v>TrendMart Kollam Flagship</v>
      </c>
      <c r="S340" s="2">
        <f>_xlfn.XLOOKUP(Table2[[#This Row],[Store_ID]],Table6[Store_ID],Table6[Monthly Target],"Missing Target")</f>
        <v>1200000</v>
      </c>
      <c r="T340" s="2" t="str">
        <f>_xlfn.XLOOKUP(Table2[[#This Row],[Store_ID]],Table6[Store_ID],Table6[Region],"Not Found")</f>
        <v>South Zone 1</v>
      </c>
      <c r="U340" s="2" t="s">
        <v>159</v>
      </c>
      <c r="V340" s="2" t="str">
        <f>_xlfn.XLOOKUP(Table2[[#This Row],[Employee_ID]],Table5[Employee_ID],Table5[Employee Name],"Not Found")</f>
        <v>Venkat Sharma</v>
      </c>
      <c r="W340" s="2">
        <v>2</v>
      </c>
      <c r="X340" s="2">
        <v>2244.62</v>
      </c>
      <c r="Y340" s="2">
        <v>25</v>
      </c>
      <c r="Z340" s="2">
        <v>1122.31</v>
      </c>
      <c r="AA340" s="2">
        <v>12</v>
      </c>
      <c r="AB340" s="2">
        <v>404.03</v>
      </c>
      <c r="AC340" s="2">
        <v>3770.96</v>
      </c>
      <c r="AD340" s="2">
        <v>3158.92</v>
      </c>
      <c r="AE340" s="2">
        <f t="shared" si="9"/>
        <v>208.01</v>
      </c>
      <c r="AF340" s="2" t="s">
        <v>35</v>
      </c>
      <c r="AG340" s="42">
        <f>IFERROR(Table2[[#This Row],[Profit]]/Table2[[#This Row],[Sales Amount]],0)</f>
        <v>5.5161020005515836E-2</v>
      </c>
      <c r="AH340" s="2" t="str">
        <f>TRIM(Table2[[#This Row],[Payment Modee]])</f>
        <v>Debit Card</v>
      </c>
      <c r="AI340" s="2" t="s">
        <v>26</v>
      </c>
      <c r="AJ340" s="2" t="s">
        <v>27</v>
      </c>
      <c r="AK340" s="2" t="s">
        <v>1232</v>
      </c>
      <c r="AL340" s="16" t="str">
        <f>IF(HOUR(Table2[[#This Row],[Order Time]])&lt;12,"Morning",IF(HOUR(Table2[[#This Row],[Order Time]])&lt;17,"Afternoon",IF(HOUR(Table2[[#This Row],[Order Time]])&lt;21,"Evening","Night")))</f>
        <v>Evening</v>
      </c>
      <c r="AM340" s="16" t="s">
        <v>38</v>
      </c>
    </row>
    <row r="341" spans="1:39" x14ac:dyDescent="0.25">
      <c r="A341" s="13" t="s">
        <v>1233</v>
      </c>
      <c r="B341" s="4">
        <v>45530</v>
      </c>
      <c r="C341" s="2">
        <f>YEAR(Table2[[#This Row],[Invoice Date]])</f>
        <v>2024</v>
      </c>
      <c r="D341" s="2" t="str">
        <f>TEXT(Table2[[#This Row],[Invoice Date]],"mmm")</f>
        <v>Aug</v>
      </c>
      <c r="E341" s="2" t="str">
        <f>Table2[[#This Row],[Store_ID]]&amp;"-"&amp;Table2[[#This Row],[Year]]&amp;"-"&amp;Table2[[#This Row],[Month]]</f>
        <v>STR081-2024-Aug</v>
      </c>
      <c r="F341" s="2" t="s">
        <v>1234</v>
      </c>
      <c r="G341" s="2" t="str">
        <f>_xlfn.XLOOKUP(Table2[[#This Row],[Customer_ID]],Table3[Customer_ID],Table3[Customer Name],"Not Found")</f>
        <v>Ramya Iyer</v>
      </c>
      <c r="H341" s="2" t="str">
        <f>_xlfn.XLOOKUP(Table2[[#This Row],[Customer_ID]],Table3[Customer_ID],Table3[Gender],"Female")</f>
        <v>Female</v>
      </c>
      <c r="I341" s="2" t="str">
        <f>_xlfn.XLOOKUP(Table2[[#This Row],[Customer_ID]],Table3[Customer_ID],Table3[City],"Missing Memebership")</f>
        <v>Belagavi</v>
      </c>
      <c r="J341" s="2" t="str">
        <f>_xlfn.XLOOKUP(Table2[[#This Row],[Customer_ID]],Table3[Customer_ID],Table3[State],"Karnataka")</f>
        <v>Karnataka</v>
      </c>
      <c r="K341" s="2" t="str">
        <f>_xlfn.XLOOKUP(Table2[[#This Row],[Customer_ID]],Table3[Customer_ID],Table3[Membership],"Regular")</f>
        <v>Silver</v>
      </c>
      <c r="L341" s="2" t="s">
        <v>1082</v>
      </c>
      <c r="M341" s="2" t="str">
        <f>_xlfn.XLOOKUP(Table2[[#This Row],[Product_ID]],Table4[Product_ID],Table4[Product_Name],"Not Found")</f>
        <v>Pantaloons Sunglasses Black</v>
      </c>
      <c r="N341" s="2" t="str">
        <f>_xlfn.XLOOKUP(Table2[[#This Row],[Product_ID]],Table4[Product_ID],Table4[Category],"Not Found")</f>
        <v>Accessories</v>
      </c>
      <c r="O341" s="2" t="str">
        <f>_xlfn.XLOOKUP(Table2[[#This Row],[Product_ID]],Table4[Product_ID],Table4[Subcategory],"Not Found")</f>
        <v>Sunglasses</v>
      </c>
      <c r="P341" s="2" t="str">
        <f>_xlfn.XLOOKUP(Table2[[#This Row],[Product_ID]],Table4[Product_ID],Table4[Brand],"Missing Brand")</f>
        <v>Pantaloons</v>
      </c>
      <c r="Q341" s="2" t="s">
        <v>1055</v>
      </c>
      <c r="R341" s="2" t="str">
        <f>_xlfn.XLOOKUP(Table2[[#This Row],[Store_ID]],Table6[Store_ID],Table6[Store Name],"Not Found")</f>
        <v>TrendMart Alappuzha Outlet</v>
      </c>
      <c r="S341" s="2">
        <f>_xlfn.XLOOKUP(Table2[[#This Row],[Store_ID]],Table6[Store_ID],Table6[Monthly Target],"Missing Target")</f>
        <v>2500000</v>
      </c>
      <c r="T341" s="2" t="str">
        <f>_xlfn.XLOOKUP(Table2[[#This Row],[Store_ID]],Table6[Store_ID],Table6[Region],"Not Found")</f>
        <v>South Zone 1</v>
      </c>
      <c r="U341" s="2" t="s">
        <v>102</v>
      </c>
      <c r="V341" s="2" t="str">
        <f>_xlfn.XLOOKUP(Table2[[#This Row],[Employee_ID]],Table5[Employee_ID],Table5[Employee Name],"Not Found")</f>
        <v>Chandra Reddy</v>
      </c>
      <c r="W341" s="2">
        <v>1</v>
      </c>
      <c r="X341" s="2">
        <v>339.8</v>
      </c>
      <c r="Y341" s="2">
        <v>10</v>
      </c>
      <c r="Z341" s="2">
        <v>33.979999999999997</v>
      </c>
      <c r="AA341" s="2">
        <v>5</v>
      </c>
      <c r="AB341" s="2">
        <v>15.29</v>
      </c>
      <c r="AC341" s="2">
        <v>321.11</v>
      </c>
      <c r="AD341" s="2">
        <v>197.05</v>
      </c>
      <c r="AE341" s="2">
        <f t="shared" si="9"/>
        <v>108.77000000000001</v>
      </c>
      <c r="AF341" s="2" t="s">
        <v>56</v>
      </c>
      <c r="AG341" s="42">
        <f>IFERROR(Table2[[#This Row],[Profit]]/Table2[[#This Row],[Sales Amount]],0)</f>
        <v>0.33873127588676777</v>
      </c>
      <c r="AH341" s="2" t="str">
        <f>TRIM(Table2[[#This Row],[Payment Modee]])</f>
        <v>Credit Card</v>
      </c>
      <c r="AI341" s="2" t="s">
        <v>26</v>
      </c>
      <c r="AJ341" s="2" t="s">
        <v>27</v>
      </c>
      <c r="AK341" s="2" t="s">
        <v>1235</v>
      </c>
      <c r="AL341" s="16" t="str">
        <f>IF(HOUR(Table2[[#This Row],[Order Time]])&lt;12,"Morning",IF(HOUR(Table2[[#This Row],[Order Time]])&lt;17,"Afternoon",IF(HOUR(Table2[[#This Row],[Order Time]])&lt;21,"Evening","Night")))</f>
        <v>Evening</v>
      </c>
      <c r="AM341" s="16" t="s">
        <v>29</v>
      </c>
    </row>
    <row r="342" spans="1:39" x14ac:dyDescent="0.25">
      <c r="A342" s="13" t="s">
        <v>1236</v>
      </c>
      <c r="B342" s="4">
        <v>45549</v>
      </c>
      <c r="C342" s="2">
        <f>YEAR(Table2[[#This Row],[Invoice Date]])</f>
        <v>2024</v>
      </c>
      <c r="D342" s="2" t="str">
        <f>TEXT(Table2[[#This Row],[Invoice Date]],"mmm")</f>
        <v>Sep</v>
      </c>
      <c r="E342" s="2" t="str">
        <f>Table2[[#This Row],[Store_ID]]&amp;"-"&amp;Table2[[#This Row],[Year]]&amp;"-"&amp;Table2[[#This Row],[Month]]</f>
        <v>STR058-2024-Sep</v>
      </c>
      <c r="F342" s="2" t="s">
        <v>886</v>
      </c>
      <c r="G342" s="2" t="str">
        <f>_xlfn.XLOOKUP(Table2[[#This Row],[Customer_ID]],Table3[Customer_ID],Table3[Customer Name],"Not Found")</f>
        <v>Revathi Sharma</v>
      </c>
      <c r="H342" s="2" t="str">
        <f>_xlfn.XLOOKUP(Table2[[#This Row],[Customer_ID]],Table3[Customer_ID],Table3[Gender],"Female")</f>
        <v>Female</v>
      </c>
      <c r="I342" s="2" t="str">
        <f>_xlfn.XLOOKUP(Table2[[#This Row],[Customer_ID]],Table3[Customer_ID],Table3[City],"Missing Memebership")</f>
        <v>Chennai</v>
      </c>
      <c r="J342" s="2" t="str">
        <f>_xlfn.XLOOKUP(Table2[[#This Row],[Customer_ID]],Table3[Customer_ID],Table3[State],"Karnataka")</f>
        <v>Tamil Nadu</v>
      </c>
      <c r="K342" s="2" t="str">
        <f>_xlfn.XLOOKUP(Table2[[#This Row],[Customer_ID]],Table3[Customer_ID],Table3[Membership],"Regular")</f>
        <v>Silver</v>
      </c>
      <c r="L342" s="2" t="s">
        <v>859</v>
      </c>
      <c r="M342" s="2" t="str">
        <f>_xlfn.XLOOKUP(Table2[[#This Row],[Product_ID]],Table4[Product_ID],Table4[Product_Name],"Not Found")</f>
        <v>Blackberrys Cap Olive</v>
      </c>
      <c r="N342" s="2" t="str">
        <f>_xlfn.XLOOKUP(Table2[[#This Row],[Product_ID]],Table4[Product_ID],Table4[Category],"Not Found")</f>
        <v>Accessories</v>
      </c>
      <c r="O342" s="2" t="str">
        <f>_xlfn.XLOOKUP(Table2[[#This Row],[Product_ID]],Table4[Product_ID],Table4[Subcategory],"Not Found")</f>
        <v>Cap</v>
      </c>
      <c r="P342" s="2" t="str">
        <f>_xlfn.XLOOKUP(Table2[[#This Row],[Product_ID]],Table4[Product_ID],Table4[Brand],"Missing Brand")</f>
        <v>Blackberrys</v>
      </c>
      <c r="Q342" s="2" t="s">
        <v>54</v>
      </c>
      <c r="R342" s="2" t="str">
        <f>_xlfn.XLOOKUP(Table2[[#This Row],[Store_ID]],Table6[Store_ID],Table6[Store Name],"Not Found")</f>
        <v>TrendMart Thoothukudi Flagship</v>
      </c>
      <c r="S342" s="2">
        <f>_xlfn.XLOOKUP(Table2[[#This Row],[Store_ID]],Table6[Store_ID],Table6[Monthly Target],"Missing Target")</f>
        <v>1200000</v>
      </c>
      <c r="T342" s="2" t="str">
        <f>_xlfn.XLOOKUP(Table2[[#This Row],[Store_ID]],Table6[Store_ID],Table6[Region],"Not Found")</f>
        <v>South Zone 1</v>
      </c>
      <c r="U342" s="2" t="s">
        <v>181</v>
      </c>
      <c r="V342" s="2" t="str">
        <f>_xlfn.XLOOKUP(Table2[[#This Row],[Employee_ID]],Table5[Employee_ID],Table5[Employee Name],"Not Found")</f>
        <v>Dhruv Mishra</v>
      </c>
      <c r="W342" s="2">
        <v>1</v>
      </c>
      <c r="X342" s="2">
        <v>627.94000000000005</v>
      </c>
      <c r="Y342" s="2">
        <v>10</v>
      </c>
      <c r="Z342" s="2">
        <v>62.79</v>
      </c>
      <c r="AA342" s="2">
        <v>5</v>
      </c>
      <c r="AB342" s="2">
        <v>28.26</v>
      </c>
      <c r="AC342" s="2">
        <v>593.41</v>
      </c>
      <c r="AD342" s="2">
        <v>303.61</v>
      </c>
      <c r="AE342" s="2">
        <f t="shared" si="9"/>
        <v>261.53999999999996</v>
      </c>
      <c r="AF342" s="2" t="s">
        <v>56</v>
      </c>
      <c r="AG342" s="42">
        <f>IFERROR(Table2[[#This Row],[Profit]]/Table2[[#This Row],[Sales Amount]],0)</f>
        <v>0.44074080315464853</v>
      </c>
      <c r="AH342" s="2" t="str">
        <f>TRIM(Table2[[#This Row],[Payment Modee]])</f>
        <v>Credit Card</v>
      </c>
      <c r="AI342" s="2" t="s">
        <v>26</v>
      </c>
      <c r="AJ342" s="2" t="s">
        <v>27</v>
      </c>
      <c r="AK342" s="2" t="s">
        <v>1237</v>
      </c>
      <c r="AL342" s="16" t="str">
        <f>IF(HOUR(Table2[[#This Row],[Order Time]])&lt;12,"Morning",IF(HOUR(Table2[[#This Row],[Order Time]])&lt;17,"Afternoon",IF(HOUR(Table2[[#This Row],[Order Time]])&lt;21,"Evening","Night")))</f>
        <v>Afternoon</v>
      </c>
      <c r="AM342" s="16" t="s">
        <v>38</v>
      </c>
    </row>
    <row r="343" spans="1:39" x14ac:dyDescent="0.25">
      <c r="A343" s="13" t="s">
        <v>1238</v>
      </c>
      <c r="B343" s="4">
        <v>45576</v>
      </c>
      <c r="C343" s="2">
        <f>YEAR(Table2[[#This Row],[Invoice Date]])</f>
        <v>2024</v>
      </c>
      <c r="D343" s="2" t="str">
        <f>TEXT(Table2[[#This Row],[Invoice Date]],"mmm")</f>
        <v>Oct</v>
      </c>
      <c r="E343" s="2" t="str">
        <f>Table2[[#This Row],[Store_ID]]&amp;"-"&amp;Table2[[#This Row],[Year]]&amp;"-"&amp;Table2[[#This Row],[Month]]</f>
        <v>STR087-2024-Oct</v>
      </c>
      <c r="F343" s="2" t="s">
        <v>1239</v>
      </c>
      <c r="G343" s="2" t="str">
        <f>_xlfn.XLOOKUP(Table2[[#This Row],[Customer_ID]],Table3[Customer_ID],Table3[Customer Name],"Not Found")</f>
        <v>Bhavani Gopalakrishnan</v>
      </c>
      <c r="H343" s="2" t="str">
        <f>_xlfn.XLOOKUP(Table2[[#This Row],[Customer_ID]],Table3[Customer_ID],Table3[Gender],"Female")</f>
        <v>Female</v>
      </c>
      <c r="I343" s="2" t="str">
        <f>_xlfn.XLOOKUP(Table2[[#This Row],[Customer_ID]],Table3[Customer_ID],Table3[City],"Missing Memebership")</f>
        <v>Kurnool</v>
      </c>
      <c r="J343" s="2" t="str">
        <f>_xlfn.XLOOKUP(Table2[[#This Row],[Customer_ID]],Table3[Customer_ID],Table3[State],"Karnataka")</f>
        <v>Andhra Pradesh</v>
      </c>
      <c r="K343" s="2" t="str">
        <f>_xlfn.XLOOKUP(Table2[[#This Row],[Customer_ID]],Table3[Customer_ID],Table3[Membership],"Regular")</f>
        <v>Regular</v>
      </c>
      <c r="L343" s="2" t="s">
        <v>544</v>
      </c>
      <c r="M343" s="2" t="str">
        <f>_xlfn.XLOOKUP(Table2[[#This Row],[Product_ID]],Table4[Product_ID],Table4[Product_Name],"Not Found")</f>
        <v>Flying Machine Sunglasses Teal</v>
      </c>
      <c r="N343" s="2" t="str">
        <f>_xlfn.XLOOKUP(Table2[[#This Row],[Product_ID]],Table4[Product_ID],Table4[Category],"Not Found")</f>
        <v>Accessories</v>
      </c>
      <c r="O343" s="2" t="str">
        <f>_xlfn.XLOOKUP(Table2[[#This Row],[Product_ID]],Table4[Product_ID],Table4[Subcategory],"Not Found")</f>
        <v>Sunglasses</v>
      </c>
      <c r="P343" s="2" t="str">
        <f>_xlfn.XLOOKUP(Table2[[#This Row],[Product_ID]],Table4[Product_ID],Table4[Brand],"Missing Brand")</f>
        <v>Flying Machine</v>
      </c>
      <c r="Q343" s="2" t="s">
        <v>343</v>
      </c>
      <c r="R343" s="2" t="str">
        <f>_xlfn.XLOOKUP(Table2[[#This Row],[Store_ID]],Table6[Store_ID],Table6[Store Name],"Not Found")</f>
        <v>TrendMart Salem Outlet</v>
      </c>
      <c r="S343" s="2">
        <f>_xlfn.XLOOKUP(Table2[[#This Row],[Store_ID]],Table6[Store_ID],Table6[Monthly Target],"Missing Target")</f>
        <v>2000000</v>
      </c>
      <c r="T343" s="2" t="str">
        <f>_xlfn.XLOOKUP(Table2[[#This Row],[Store_ID]],Table6[Store_ID],Table6[Region],"Not Found")</f>
        <v>South Zone 1</v>
      </c>
      <c r="U343" s="2" t="s">
        <v>102</v>
      </c>
      <c r="V343" s="2" t="str">
        <f>_xlfn.XLOOKUP(Table2[[#This Row],[Employee_ID]],Table5[Employee_ID],Table5[Employee Name],"Not Found")</f>
        <v>Chandra Reddy</v>
      </c>
      <c r="W343" s="2">
        <v>3</v>
      </c>
      <c r="X343" s="2">
        <v>294.82</v>
      </c>
      <c r="Y343" s="2">
        <v>0</v>
      </c>
      <c r="Z343" s="2">
        <v>0</v>
      </c>
      <c r="AA343" s="2">
        <v>5</v>
      </c>
      <c r="AB343" s="2">
        <v>44.22</v>
      </c>
      <c r="AC343" s="2">
        <v>928.68</v>
      </c>
      <c r="AD343" s="2">
        <v>515.70000000000005</v>
      </c>
      <c r="AE343" s="2">
        <f t="shared" si="9"/>
        <v>368.75999999999988</v>
      </c>
      <c r="AF343" s="2" t="s">
        <v>25</v>
      </c>
      <c r="AG343" s="42">
        <f>IFERROR(Table2[[#This Row],[Profit]]/Table2[[#This Row],[Sales Amount]],0)</f>
        <v>0.39707972606279868</v>
      </c>
      <c r="AH343" s="2" t="str">
        <f>TRIM(Table2[[#This Row],[Payment Modee]])</f>
        <v>UPI</v>
      </c>
      <c r="AI343" s="2" t="s">
        <v>26</v>
      </c>
      <c r="AJ343" s="2" t="s">
        <v>27</v>
      </c>
      <c r="AK343" s="2" t="s">
        <v>1240</v>
      </c>
      <c r="AL343" s="16" t="str">
        <f>IF(HOUR(Table2[[#This Row],[Order Time]])&lt;12,"Morning",IF(HOUR(Table2[[#This Row],[Order Time]])&lt;17,"Afternoon",IF(HOUR(Table2[[#This Row],[Order Time]])&lt;21,"Evening","Night")))</f>
        <v>Night</v>
      </c>
      <c r="AM343" s="16" t="s">
        <v>29</v>
      </c>
    </row>
    <row r="344" spans="1:39" x14ac:dyDescent="0.25">
      <c r="A344" s="13" t="s">
        <v>1241</v>
      </c>
      <c r="B344" s="4">
        <v>45419</v>
      </c>
      <c r="C344" s="2">
        <f>YEAR(Table2[[#This Row],[Invoice Date]])</f>
        <v>2024</v>
      </c>
      <c r="D344" s="2" t="str">
        <f>TEXT(Table2[[#This Row],[Invoice Date]],"mmm")</f>
        <v>May</v>
      </c>
      <c r="E344" s="2" t="str">
        <f>Table2[[#This Row],[Store_ID]]&amp;"-"&amp;Table2[[#This Row],[Year]]&amp;"-"&amp;Table2[[#This Row],[Month]]</f>
        <v>STR080-2024-May</v>
      </c>
      <c r="F344" s="2" t="s">
        <v>1242</v>
      </c>
      <c r="G344" s="2" t="str">
        <f>_xlfn.XLOOKUP(Table2[[#This Row],[Customer_ID]],Table3[Customer_ID],Table3[Customer Name],"Not Found")</f>
        <v>Girish Kamath</v>
      </c>
      <c r="H344" s="2" t="str">
        <f>_xlfn.XLOOKUP(Table2[[#This Row],[Customer_ID]],Table3[Customer_ID],Table3[Gender],"Female")</f>
        <v>Male</v>
      </c>
      <c r="I344" s="2" t="str">
        <f>_xlfn.XLOOKUP(Table2[[#This Row],[Customer_ID]],Table3[Customer_ID],Table3[City],"Missing Memebership")</f>
        <v>Erode</v>
      </c>
      <c r="J344" s="2" t="str">
        <f>_xlfn.XLOOKUP(Table2[[#This Row],[Customer_ID]],Table3[Customer_ID],Table3[State],"Karnataka")</f>
        <v>Tamil Nadu</v>
      </c>
      <c r="K344" s="2" t="str">
        <f>_xlfn.XLOOKUP(Table2[[#This Row],[Customer_ID]],Table3[Customer_ID],Table3[Membership],"Regular")</f>
        <v>Platinum</v>
      </c>
      <c r="L344" s="2" t="s">
        <v>1243</v>
      </c>
      <c r="M344" s="2" t="str">
        <f>_xlfn.XLOOKUP(Table2[[#This Row],[Product_ID]],Table4[Product_ID],Table4[Product_Name],"Not Found")</f>
        <v>Jack &amp; Jones Tunic Olive</v>
      </c>
      <c r="N344" s="2" t="str">
        <f>_xlfn.XLOOKUP(Table2[[#This Row],[Product_ID]],Table4[Product_ID],Table4[Category],"Not Found")</f>
        <v>Women Tops</v>
      </c>
      <c r="O344" s="2" t="str">
        <f>_xlfn.XLOOKUP(Table2[[#This Row],[Product_ID]],Table4[Product_ID],Table4[Subcategory],"Not Found")</f>
        <v>Tunic</v>
      </c>
      <c r="P344" s="2" t="str">
        <f>_xlfn.XLOOKUP(Table2[[#This Row],[Product_ID]],Table4[Product_ID],Table4[Brand],"Missing Brand")</f>
        <v>Jack &amp; Jones</v>
      </c>
      <c r="Q344" s="2" t="s">
        <v>214</v>
      </c>
      <c r="R344" s="2" t="str">
        <f>_xlfn.XLOOKUP(Table2[[#This Row],[Store_ID]],Table6[Store_ID],Table6[Store Name],"Not Found")</f>
        <v>TrendMart Kochi High Street</v>
      </c>
      <c r="S344" s="2">
        <f>_xlfn.XLOOKUP(Table2[[#This Row],[Store_ID]],Table6[Store_ID],Table6[Monthly Target],"Missing Target")</f>
        <v>2000000</v>
      </c>
      <c r="T344" s="2" t="str">
        <f>_xlfn.XLOOKUP(Table2[[#This Row],[Store_ID]],Table6[Store_ID],Table6[Region],"Not Found")</f>
        <v>South Zone 1</v>
      </c>
      <c r="U344" s="2" t="s">
        <v>220</v>
      </c>
      <c r="V344" s="2" t="str">
        <f>_xlfn.XLOOKUP(Table2[[#This Row],[Employee_ID]],Table5[Employee_ID],Table5[Employee Name],"Not Found")</f>
        <v>Vasanthi Kamath</v>
      </c>
      <c r="W344" s="2">
        <v>1</v>
      </c>
      <c r="X344" s="2">
        <v>651.92999999999995</v>
      </c>
      <c r="Y344" s="2">
        <v>10</v>
      </c>
      <c r="Z344" s="2">
        <v>65.19</v>
      </c>
      <c r="AA344" s="2">
        <v>5</v>
      </c>
      <c r="AB344" s="2">
        <v>29.34</v>
      </c>
      <c r="AC344" s="2">
        <v>616.08000000000004</v>
      </c>
      <c r="AD344" s="2">
        <v>419.4</v>
      </c>
      <c r="AE344" s="2">
        <f t="shared" si="9"/>
        <v>167.34000000000006</v>
      </c>
      <c r="AF344" s="2" t="s">
        <v>35</v>
      </c>
      <c r="AG344" s="42">
        <f>IFERROR(Table2[[#This Row],[Profit]]/Table2[[#This Row],[Sales Amount]],0)</f>
        <v>0.27162056875730434</v>
      </c>
      <c r="AH344" s="2" t="str">
        <f>TRIM(Table2[[#This Row],[Payment Modee]])</f>
        <v>Debit Card</v>
      </c>
      <c r="AI344" s="2" t="s">
        <v>26</v>
      </c>
      <c r="AJ344" s="2" t="s">
        <v>27</v>
      </c>
      <c r="AK344" s="2" t="s">
        <v>1244</v>
      </c>
      <c r="AL344" s="16" t="str">
        <f>IF(HOUR(Table2[[#This Row],[Order Time]])&lt;12,"Morning",IF(HOUR(Table2[[#This Row],[Order Time]])&lt;17,"Afternoon",IF(HOUR(Table2[[#This Row],[Order Time]])&lt;21,"Evening","Night")))</f>
        <v>Afternoon</v>
      </c>
      <c r="AM344" s="16" t="s">
        <v>29</v>
      </c>
    </row>
    <row r="345" spans="1:39" x14ac:dyDescent="0.25">
      <c r="A345" s="13" t="s">
        <v>1245</v>
      </c>
      <c r="B345" s="4">
        <v>45648</v>
      </c>
      <c r="C345" s="2">
        <f>YEAR(Table2[[#This Row],[Invoice Date]])</f>
        <v>2024</v>
      </c>
      <c r="D345" s="2" t="str">
        <f>TEXT(Table2[[#This Row],[Invoice Date]],"mmm")</f>
        <v>Dec</v>
      </c>
      <c r="E345" s="2" t="str">
        <f>Table2[[#This Row],[Store_ID]]&amp;"-"&amp;Table2[[#This Row],[Year]]&amp;"-"&amp;Table2[[#This Row],[Month]]</f>
        <v>STR043-2024-Dec</v>
      </c>
      <c r="F345" s="2" t="s">
        <v>1156</v>
      </c>
      <c r="G345" s="2" t="str">
        <f>_xlfn.XLOOKUP(Table2[[#This Row],[Customer_ID]],Table3[Customer_ID],Table3[Customer Name],"Not Found")</f>
        <v>Srinivas Gowda</v>
      </c>
      <c r="H345" s="2" t="str">
        <f>_xlfn.XLOOKUP(Table2[[#This Row],[Customer_ID]],Table3[Customer_ID],Table3[Gender],"Female")</f>
        <v>Male</v>
      </c>
      <c r="I345" s="2" t="str">
        <f>_xlfn.XLOOKUP(Table2[[#This Row],[Customer_ID]],Table3[Customer_ID],Table3[City],"Missing Memebership")</f>
        <v>Alappuzha</v>
      </c>
      <c r="J345" s="2" t="str">
        <f>_xlfn.XLOOKUP(Table2[[#This Row],[Customer_ID]],Table3[Customer_ID],Table3[State],"Karnataka")</f>
        <v>Kerala</v>
      </c>
      <c r="K345" s="2" t="str">
        <f>_xlfn.XLOOKUP(Table2[[#This Row],[Customer_ID]],Table3[Customer_ID],Table3[Membership],"Regular")</f>
        <v>Silver</v>
      </c>
      <c r="L345" s="2" t="s">
        <v>85</v>
      </c>
      <c r="M345" s="2" t="str">
        <f>_xlfn.XLOOKUP(Table2[[#This Row],[Product_ID]],Table4[Product_ID],Table4[Product_Name],"Not Found")</f>
        <v>Sonata Bootcut Navy Blue</v>
      </c>
      <c r="N345" s="2" t="str">
        <f>_xlfn.XLOOKUP(Table2[[#This Row],[Product_ID]],Table4[Product_ID],Table4[Category],"Not Found")</f>
        <v>Women Jeans</v>
      </c>
      <c r="O345" s="2" t="str">
        <f>_xlfn.XLOOKUP(Table2[[#This Row],[Product_ID]],Table4[Product_ID],Table4[Subcategory],"Not Found")</f>
        <v>Bootcut</v>
      </c>
      <c r="P345" s="2" t="str">
        <f>_xlfn.XLOOKUP(Table2[[#This Row],[Product_ID]],Table4[Product_ID],Table4[Brand],"Missing Brand")</f>
        <v>Sonata</v>
      </c>
      <c r="Q345" s="2" t="s">
        <v>908</v>
      </c>
      <c r="R345" s="2" t="str">
        <f>_xlfn.XLOOKUP(Table2[[#This Row],[Store_ID]],Table6[Store_ID],Table6[Store Name],"Not Found")</f>
        <v>TrendMart Mangaluru Standard</v>
      </c>
      <c r="S345" s="2">
        <f>_xlfn.XLOOKUP(Table2[[#This Row],[Store_ID]],Table6[Store_ID],Table6[Monthly Target],"Missing Target")</f>
        <v>1500000</v>
      </c>
      <c r="T345" s="2" t="str">
        <f>_xlfn.XLOOKUP(Table2[[#This Row],[Store_ID]],Table6[Store_ID],Table6[Region],"Not Found")</f>
        <v>South Zone 2</v>
      </c>
      <c r="U345" s="2" t="s">
        <v>68</v>
      </c>
      <c r="V345" s="2" t="str">
        <f>_xlfn.XLOOKUP(Table2[[#This Row],[Employee_ID]],Table5[Employee_ID],Table5[Employee Name],"Not Found")</f>
        <v>Praveen Gupta</v>
      </c>
      <c r="W345" s="2">
        <v>1</v>
      </c>
      <c r="X345" s="2">
        <v>1030.3699999999999</v>
      </c>
      <c r="Y345" s="2">
        <v>10</v>
      </c>
      <c r="Z345" s="2">
        <v>103.04</v>
      </c>
      <c r="AA345" s="2">
        <v>12</v>
      </c>
      <c r="AB345" s="2">
        <v>111.28</v>
      </c>
      <c r="AC345" s="2">
        <v>1038.6099999999999</v>
      </c>
      <c r="AD345" s="2">
        <v>692.53</v>
      </c>
      <c r="AE345" s="2">
        <f t="shared" si="9"/>
        <v>234.79999999999993</v>
      </c>
      <c r="AF345" s="2" t="s">
        <v>25</v>
      </c>
      <c r="AG345" s="42">
        <f>IFERROR(Table2[[#This Row],[Profit]]/Table2[[#This Row],[Sales Amount]],0)</f>
        <v>0.22607138386882464</v>
      </c>
      <c r="AH345" s="2" t="str">
        <f>TRIM(Table2[[#This Row],[Payment Modee]])</f>
        <v>UPI</v>
      </c>
      <c r="AI345" s="2" t="s">
        <v>26</v>
      </c>
      <c r="AJ345" s="2" t="s">
        <v>27</v>
      </c>
      <c r="AK345" s="2" t="s">
        <v>1246</v>
      </c>
      <c r="AL345" s="16" t="str">
        <f>IF(HOUR(Table2[[#This Row],[Order Time]])&lt;12,"Morning",IF(HOUR(Table2[[#This Row],[Order Time]])&lt;17,"Afternoon",IF(HOUR(Table2[[#This Row],[Order Time]])&lt;21,"Evening","Night")))</f>
        <v>Evening</v>
      </c>
      <c r="AM345" s="16" t="s">
        <v>38</v>
      </c>
    </row>
    <row r="346" spans="1:39" x14ac:dyDescent="0.25">
      <c r="A346" s="13" t="s">
        <v>1247</v>
      </c>
      <c r="B346" s="4">
        <v>45594</v>
      </c>
      <c r="C346" s="2">
        <f>YEAR(Table2[[#This Row],[Invoice Date]])</f>
        <v>2024</v>
      </c>
      <c r="D346" s="2" t="str">
        <f>TEXT(Table2[[#This Row],[Invoice Date]],"mmm")</f>
        <v>Oct</v>
      </c>
      <c r="E346" s="2" t="str">
        <f>Table2[[#This Row],[Store_ID]]&amp;"-"&amp;Table2[[#This Row],[Year]]&amp;"-"&amp;Table2[[#This Row],[Month]]</f>
        <v>STR029-2024-Oct</v>
      </c>
      <c r="F346" s="2" t="s">
        <v>1248</v>
      </c>
      <c r="G346" s="2" t="str">
        <f>_xlfn.XLOOKUP(Table2[[#This Row],[Customer_ID]],Table3[Customer_ID],Table3[Customer Name],"Not Found")</f>
        <v>Rohit Srinivasan</v>
      </c>
      <c r="H346" s="2" t="str">
        <f>_xlfn.XLOOKUP(Table2[[#This Row],[Customer_ID]],Table3[Customer_ID],Table3[Gender],"Female")</f>
        <v>Male</v>
      </c>
      <c r="I346" s="2" t="str">
        <f>_xlfn.XLOOKUP(Table2[[#This Row],[Customer_ID]],Table3[Customer_ID],Table3[City],"Missing Memebership")</f>
        <v>Vijayawada</v>
      </c>
      <c r="J346" s="2" t="str">
        <f>_xlfn.XLOOKUP(Table2[[#This Row],[Customer_ID]],Table3[Customer_ID],Table3[State],"Karnataka")</f>
        <v>Andhra Pradesh</v>
      </c>
      <c r="K346" s="2" t="str">
        <f>_xlfn.XLOOKUP(Table2[[#This Row],[Customer_ID]],Table3[Customer_ID],Table3[Membership],"Regular")</f>
        <v>Silver</v>
      </c>
      <c r="L346" s="2" t="s">
        <v>584</v>
      </c>
      <c r="M346" s="2" t="str">
        <f>_xlfn.XLOOKUP(Table2[[#This Row],[Product_ID]],Table4[Product_ID],Table4[Product_Name],"Not Found")</f>
        <v>Nalli Silks Casual Top Charcoal</v>
      </c>
      <c r="N346" s="2" t="str">
        <f>_xlfn.XLOOKUP(Table2[[#This Row],[Product_ID]],Table4[Product_ID],Table4[Category],"Not Found")</f>
        <v>Women Tops</v>
      </c>
      <c r="O346" s="2" t="str">
        <f>_xlfn.XLOOKUP(Table2[[#This Row],[Product_ID]],Table4[Product_ID],Table4[Subcategory],"Not Found")</f>
        <v>Casual Top</v>
      </c>
      <c r="P346" s="2" t="str">
        <f>_xlfn.XLOOKUP(Table2[[#This Row],[Product_ID]],Table4[Product_ID],Table4[Brand],"Missing Brand")</f>
        <v>Nalli Silks</v>
      </c>
      <c r="Q346" s="2" t="s">
        <v>282</v>
      </c>
      <c r="R346" s="2" t="str">
        <f>_xlfn.XLOOKUP(Table2[[#This Row],[Store_ID]],Table6[Store_ID],Table6[Store Name],"Not Found")</f>
        <v>TrendMart Davanagere High Street</v>
      </c>
      <c r="S346" s="2">
        <f>_xlfn.XLOOKUP(Table2[[#This Row],[Store_ID]],Table6[Store_ID],Table6[Monthly Target],"Missing Target")</f>
        <v>800000</v>
      </c>
      <c r="T346" s="2" t="str">
        <f>_xlfn.XLOOKUP(Table2[[#This Row],[Store_ID]],Table6[Store_ID],Table6[Region],"Not Found")</f>
        <v>South Zone 2</v>
      </c>
      <c r="U346" s="2" t="s">
        <v>268</v>
      </c>
      <c r="V346" s="2" t="str">
        <f>_xlfn.XLOOKUP(Table2[[#This Row],[Employee_ID]],Table5[Employee_ID],Table5[Employee Name],"Not Found")</f>
        <v>Ganesh Iyengar</v>
      </c>
      <c r="W346" s="2">
        <v>1</v>
      </c>
      <c r="X346" s="2">
        <v>1129.6600000000001</v>
      </c>
      <c r="Y346" s="2">
        <v>0</v>
      </c>
      <c r="Z346" s="2">
        <v>0</v>
      </c>
      <c r="AA346" s="2">
        <v>12</v>
      </c>
      <c r="AB346" s="2">
        <v>135.56</v>
      </c>
      <c r="AC346" s="2">
        <v>1265.22</v>
      </c>
      <c r="AD346" s="2">
        <v>699.84</v>
      </c>
      <c r="AE346" s="2">
        <f t="shared" si="9"/>
        <v>429.82</v>
      </c>
      <c r="AF346" s="2" t="s">
        <v>119</v>
      </c>
      <c r="AG346" s="42">
        <f>IFERROR(Table2[[#This Row],[Profit]]/Table2[[#This Row],[Sales Amount]],0)</f>
        <v>0.33971957446135848</v>
      </c>
      <c r="AH346" s="2" t="str">
        <f>TRIM(Table2[[#This Row],[Payment Modee]])</f>
        <v>Net Banking</v>
      </c>
      <c r="AI346" s="2" t="s">
        <v>26</v>
      </c>
      <c r="AJ346" s="2" t="s">
        <v>27</v>
      </c>
      <c r="AK346" s="2" t="s">
        <v>1249</v>
      </c>
      <c r="AL346" s="16" t="str">
        <f>IF(HOUR(Table2[[#This Row],[Order Time]])&lt;12,"Morning",IF(HOUR(Table2[[#This Row],[Order Time]])&lt;17,"Afternoon",IF(HOUR(Table2[[#This Row],[Order Time]])&lt;21,"Evening","Night")))</f>
        <v>Evening</v>
      </c>
      <c r="AM346" s="16" t="s">
        <v>29</v>
      </c>
    </row>
    <row r="347" spans="1:39" x14ac:dyDescent="0.25">
      <c r="A347" s="13" t="s">
        <v>1250</v>
      </c>
      <c r="B347" s="4">
        <v>45528</v>
      </c>
      <c r="C347" s="2">
        <f>YEAR(Table2[[#This Row],[Invoice Date]])</f>
        <v>2024</v>
      </c>
      <c r="D347" s="2" t="str">
        <f>TEXT(Table2[[#This Row],[Invoice Date]],"mmm")</f>
        <v>Aug</v>
      </c>
      <c r="E347" s="2" t="str">
        <f>Table2[[#This Row],[Store_ID]]&amp;"-"&amp;Table2[[#This Row],[Year]]&amp;"-"&amp;Table2[[#This Row],[Month]]</f>
        <v>STR012-2024-Aug</v>
      </c>
      <c r="F347" s="2" t="s">
        <v>1251</v>
      </c>
      <c r="G347" s="2" t="str">
        <f>_xlfn.XLOOKUP(Table2[[#This Row],[Customer_ID]],Table3[Customer_ID],Table3[Customer Name],"Not Found")</f>
        <v>Deepika Naicker</v>
      </c>
      <c r="H347" s="2" t="str">
        <f>_xlfn.XLOOKUP(Table2[[#This Row],[Customer_ID]],Table3[Customer_ID],Table3[Gender],"Female")</f>
        <v>Female</v>
      </c>
      <c r="I347" s="2" t="str">
        <f>_xlfn.XLOOKUP(Table2[[#This Row],[Customer_ID]],Table3[Customer_ID],Table3[City],"Missing Memebership")</f>
        <v>Thrissur</v>
      </c>
      <c r="J347" s="2" t="str">
        <f>_xlfn.XLOOKUP(Table2[[#This Row],[Customer_ID]],Table3[Customer_ID],Table3[State],"Karnataka")</f>
        <v>Kerala</v>
      </c>
      <c r="K347" s="2" t="str">
        <f>_xlfn.XLOOKUP(Table2[[#This Row],[Customer_ID]],Table3[Customer_ID],Table3[Membership],"Regular")</f>
        <v>Gold</v>
      </c>
      <c r="L347" s="2" t="s">
        <v>416</v>
      </c>
      <c r="M347" s="2" t="str">
        <f>_xlfn.XLOOKUP(Table2[[#This Row],[Product_ID]],Table4[Product_ID],Table4[Product_Name],"Not Found")</f>
        <v>GRT Jewellers Sling Bag Olive</v>
      </c>
      <c r="N347" s="2" t="str">
        <f>_xlfn.XLOOKUP(Table2[[#This Row],[Product_ID]],Table4[Product_ID],Table4[Category],"Not Found")</f>
        <v>Handbags</v>
      </c>
      <c r="O347" s="2" t="str">
        <f>_xlfn.XLOOKUP(Table2[[#This Row],[Product_ID]],Table4[Product_ID],Table4[Subcategory],"Not Found")</f>
        <v>Sling Bag</v>
      </c>
      <c r="P347" s="2" t="str">
        <f>_xlfn.XLOOKUP(Table2[[#This Row],[Product_ID]],Table4[Product_ID],Table4[Brand],"Missing Brand")</f>
        <v>GRT Jewellers</v>
      </c>
      <c r="Q347" s="2" t="s">
        <v>588</v>
      </c>
      <c r="R347" s="2" t="str">
        <f>_xlfn.XLOOKUP(Table2[[#This Row],[Store_ID]],Table6[Store_ID],Table6[Store Name],"Not Found")</f>
        <v>TrendMart Vijayawada Mall Kiosk</v>
      </c>
      <c r="S347" s="2">
        <f>_xlfn.XLOOKUP(Table2[[#This Row],[Store_ID]],Table6[Store_ID],Table6[Monthly Target],"Missing Target")</f>
        <v>2000000</v>
      </c>
      <c r="T347" s="2" t="str">
        <f>_xlfn.XLOOKUP(Table2[[#This Row],[Store_ID]],Table6[Store_ID],Table6[Region],"Not Found")</f>
        <v>South Zone 3</v>
      </c>
      <c r="U347" s="2" t="s">
        <v>118</v>
      </c>
      <c r="V347" s="2" t="str">
        <f>_xlfn.XLOOKUP(Table2[[#This Row],[Employee_ID]],Table5[Employee_ID],Table5[Employee Name],"Not Found")</f>
        <v>Deepak Kamath</v>
      </c>
      <c r="W347" s="2">
        <v>4</v>
      </c>
      <c r="X347" s="2">
        <v>3313.8</v>
      </c>
      <c r="Y347" s="2">
        <v>10</v>
      </c>
      <c r="Z347" s="2">
        <v>1325.52</v>
      </c>
      <c r="AA347" s="2">
        <v>12</v>
      </c>
      <c r="AB347" s="2">
        <v>1431.56</v>
      </c>
      <c r="AC347" s="2">
        <v>13361.24</v>
      </c>
      <c r="AD347" s="2">
        <v>8136.04</v>
      </c>
      <c r="AE347" s="2">
        <f t="shared" si="9"/>
        <v>3793.64</v>
      </c>
      <c r="AF347" s="2" t="s">
        <v>25</v>
      </c>
      <c r="AG347" s="42">
        <f>IFERROR(Table2[[#This Row],[Profit]]/Table2[[#This Row],[Sales Amount]],0)</f>
        <v>0.28392873715313849</v>
      </c>
      <c r="AH347" s="2" t="str">
        <f>TRIM(Table2[[#This Row],[Payment Modee]])</f>
        <v>UPI</v>
      </c>
      <c r="AI347" s="2" t="s">
        <v>26</v>
      </c>
      <c r="AJ347" s="2" t="s">
        <v>197</v>
      </c>
      <c r="AK347" s="2" t="s">
        <v>1252</v>
      </c>
      <c r="AL347" s="16" t="str">
        <f>IF(HOUR(Table2[[#This Row],[Order Time]])&lt;12,"Morning",IF(HOUR(Table2[[#This Row],[Order Time]])&lt;17,"Afternoon",IF(HOUR(Table2[[#This Row],[Order Time]])&lt;21,"Evening","Night")))</f>
        <v>Afternoon</v>
      </c>
      <c r="AM347" s="16" t="s">
        <v>38</v>
      </c>
    </row>
    <row r="348" spans="1:39" x14ac:dyDescent="0.25">
      <c r="A348" s="13" t="s">
        <v>1253</v>
      </c>
      <c r="B348" s="4">
        <v>45467</v>
      </c>
      <c r="C348" s="2">
        <f>YEAR(Table2[[#This Row],[Invoice Date]])</f>
        <v>2024</v>
      </c>
      <c r="D348" s="2" t="str">
        <f>TEXT(Table2[[#This Row],[Invoice Date]],"mmm")</f>
        <v>Jun</v>
      </c>
      <c r="E348" s="2" t="str">
        <f>Table2[[#This Row],[Store_ID]]&amp;"-"&amp;Table2[[#This Row],[Year]]&amp;"-"&amp;Table2[[#This Row],[Month]]</f>
        <v>STR001-2024-Jun</v>
      </c>
      <c r="F348" s="2" t="s">
        <v>1254</v>
      </c>
      <c r="G348" s="2" t="str">
        <f>_xlfn.XLOOKUP(Table2[[#This Row],[Customer_ID]],Table3[Customer_ID],Table3[Customer Name],"Not Found")</f>
        <v>Prakash Bhat</v>
      </c>
      <c r="H348" s="2" t="str">
        <f>_xlfn.XLOOKUP(Table2[[#This Row],[Customer_ID]],Table3[Customer_ID],Table3[Gender],"Female")</f>
        <v>Male</v>
      </c>
      <c r="I348" s="2" t="str">
        <f>_xlfn.XLOOKUP(Table2[[#This Row],[Customer_ID]],Table3[Customer_ID],Table3[City],"Missing Memebership")</f>
        <v>Kurnool</v>
      </c>
      <c r="J348" s="2" t="str">
        <f>_xlfn.XLOOKUP(Table2[[#This Row],[Customer_ID]],Table3[Customer_ID],Table3[State],"Karnataka")</f>
        <v>Andhra Pradesh</v>
      </c>
      <c r="K348" s="2" t="str">
        <f>_xlfn.XLOOKUP(Table2[[#This Row],[Customer_ID]],Table3[Customer_ID],Table3[Membership],"Regular")</f>
        <v>Regular</v>
      </c>
      <c r="L348" s="2" t="s">
        <v>252</v>
      </c>
      <c r="M348" s="2" t="str">
        <f>_xlfn.XLOOKUP(Table2[[#This Row],[Product_ID]],Table4[Product_ID],Table4[Product_Name],"Not Found")</f>
        <v>Aurelia Necklace Grey</v>
      </c>
      <c r="N348" s="2" t="str">
        <f>_xlfn.XLOOKUP(Table2[[#This Row],[Product_ID]],Table4[Product_ID],Table4[Category],"Not Found")</f>
        <v>Jewellery</v>
      </c>
      <c r="O348" s="2" t="str">
        <f>_xlfn.XLOOKUP(Table2[[#This Row],[Product_ID]],Table4[Product_ID],Table4[Subcategory],"Not Found")</f>
        <v>Necklace</v>
      </c>
      <c r="P348" s="2" t="str">
        <f>_xlfn.XLOOKUP(Table2[[#This Row],[Product_ID]],Table4[Product_ID],Table4[Brand],"Missing Brand")</f>
        <v>Aurelia</v>
      </c>
      <c r="Q348" s="2" t="s">
        <v>409</v>
      </c>
      <c r="R348" s="2" t="str">
        <f>_xlfn.XLOOKUP(Table2[[#This Row],[Store_ID]],Table6[Store_ID],Table6[Store Name],"Not Found")</f>
        <v>TrendMart Kollam Standard</v>
      </c>
      <c r="S348" s="2">
        <f>_xlfn.XLOOKUP(Table2[[#This Row],[Store_ID]],Table6[Store_ID],Table6[Monthly Target],"Missing Target")</f>
        <v>2500000</v>
      </c>
      <c r="T348" s="2" t="str">
        <f>_xlfn.XLOOKUP(Table2[[#This Row],[Store_ID]],Table6[Store_ID],Table6[Region],"Not Found")</f>
        <v>South Zone 1</v>
      </c>
      <c r="U348" s="2" t="s">
        <v>417</v>
      </c>
      <c r="V348" s="2" t="str">
        <f>_xlfn.XLOOKUP(Table2[[#This Row],[Employee_ID]],Table5[Employee_ID],Table5[Employee Name],"Not Found")</f>
        <v>Arjun Krishnan</v>
      </c>
      <c r="W348" s="2">
        <v>1</v>
      </c>
      <c r="X348" s="2">
        <v>690.53</v>
      </c>
      <c r="Y348" s="2">
        <v>25</v>
      </c>
      <c r="Z348" s="2">
        <v>172.63</v>
      </c>
      <c r="AA348" s="2">
        <v>3</v>
      </c>
      <c r="AB348" s="2">
        <v>15.54</v>
      </c>
      <c r="AC348" s="2">
        <v>533.44000000000005</v>
      </c>
      <c r="AD348" s="2">
        <v>556.99</v>
      </c>
      <c r="AE348" s="2">
        <f t="shared" si="9"/>
        <v>-39.089999999999954</v>
      </c>
      <c r="AF348" s="2" t="s">
        <v>35</v>
      </c>
      <c r="AG348" s="42">
        <f>IFERROR(Table2[[#This Row],[Profit]]/Table2[[#This Row],[Sales Amount]],0)</f>
        <v>-7.327909418116367E-2</v>
      </c>
      <c r="AH348" s="2" t="str">
        <f>TRIM(Table2[[#This Row],[Payment Modee]])</f>
        <v>Debit Card</v>
      </c>
      <c r="AI348" s="2" t="s">
        <v>26</v>
      </c>
      <c r="AJ348" s="2" t="s">
        <v>27</v>
      </c>
      <c r="AK348" s="2" t="s">
        <v>789</v>
      </c>
      <c r="AL348" s="16" t="str">
        <f>IF(HOUR(Table2[[#This Row],[Order Time]])&lt;12,"Morning",IF(HOUR(Table2[[#This Row],[Order Time]])&lt;17,"Afternoon",IF(HOUR(Table2[[#This Row],[Order Time]])&lt;21,"Evening","Night")))</f>
        <v>Night</v>
      </c>
      <c r="AM348" s="16" t="s">
        <v>29</v>
      </c>
    </row>
    <row r="349" spans="1:39" x14ac:dyDescent="0.25">
      <c r="A349" s="13" t="s">
        <v>1255</v>
      </c>
      <c r="B349" s="4">
        <v>45591</v>
      </c>
      <c r="C349" s="2">
        <f>YEAR(Table2[[#This Row],[Invoice Date]])</f>
        <v>2024</v>
      </c>
      <c r="D349" s="2" t="str">
        <f>TEXT(Table2[[#This Row],[Invoice Date]],"mmm")</f>
        <v>Oct</v>
      </c>
      <c r="E349" s="2" t="str">
        <f>Table2[[#This Row],[Store_ID]]&amp;"-"&amp;Table2[[#This Row],[Year]]&amp;"-"&amp;Table2[[#This Row],[Month]]</f>
        <v>STR067-2024-Oct</v>
      </c>
      <c r="F349" s="2" t="s">
        <v>901</v>
      </c>
      <c r="G349" s="2" t="str">
        <f>_xlfn.XLOOKUP(Table2[[#This Row],[Customer_ID]],Table3[Customer_ID],Table3[Customer Name],"Not Found")</f>
        <v>Jagan Balasubramaniam</v>
      </c>
      <c r="H349" s="2" t="str">
        <f>_xlfn.XLOOKUP(Table2[[#This Row],[Customer_ID]],Table3[Customer_ID],Table3[Gender],"Female")</f>
        <v>Male</v>
      </c>
      <c r="I349" s="2" t="str">
        <f>_xlfn.XLOOKUP(Table2[[#This Row],[Customer_ID]],Table3[Customer_ID],Table3[City],"Missing Memebership")</f>
        <v>Vellore</v>
      </c>
      <c r="J349" s="2" t="str">
        <f>_xlfn.XLOOKUP(Table2[[#This Row],[Customer_ID]],Table3[Customer_ID],Table3[State],"Karnataka")</f>
        <v>Tamil Nadu</v>
      </c>
      <c r="K349" s="2" t="str">
        <f>_xlfn.XLOOKUP(Table2[[#This Row],[Customer_ID]],Table3[Customer_ID],Table3[Membership],"Regular")</f>
        <v>Silver</v>
      </c>
      <c r="L349" s="2" t="s">
        <v>1093</v>
      </c>
      <c r="M349" s="2" t="str">
        <f>_xlfn.XLOOKUP(Table2[[#This Row],[Product_ID]],Table4[Product_ID],Table4[Product_Name],"Not Found")</f>
        <v>Kalyan Silks Slippers Sky Blue</v>
      </c>
      <c r="N349" s="2" t="str">
        <f>_xlfn.XLOOKUP(Table2[[#This Row],[Product_ID]],Table4[Product_ID],Table4[Category],"Not Found")</f>
        <v>Footwear</v>
      </c>
      <c r="O349" s="2" t="str">
        <f>_xlfn.XLOOKUP(Table2[[#This Row],[Product_ID]],Table4[Product_ID],Table4[Subcategory],"Not Found")</f>
        <v>Slippers</v>
      </c>
      <c r="P349" s="2" t="str">
        <f>_xlfn.XLOOKUP(Table2[[#This Row],[Product_ID]],Table4[Product_ID],Table4[Brand],"Missing Brand")</f>
        <v>Kalyan Silks</v>
      </c>
      <c r="Q349" s="2" t="s">
        <v>1174</v>
      </c>
      <c r="R349" s="2" t="str">
        <f>_xlfn.XLOOKUP(Table2[[#This Row],[Store_ID]],Table6[Store_ID],Table6[Store Name],"Not Found")</f>
        <v>TrendMart Visakhapatnam Standard</v>
      </c>
      <c r="S349" s="2">
        <f>_xlfn.XLOOKUP(Table2[[#This Row],[Store_ID]],Table6[Store_ID],Table6[Monthly Target],"Missing Target")</f>
        <v>2500000</v>
      </c>
      <c r="T349" s="2" t="str">
        <f>_xlfn.XLOOKUP(Table2[[#This Row],[Store_ID]],Table6[Store_ID],Table6[Region],"Not Found")</f>
        <v>South Zone 3</v>
      </c>
      <c r="U349" s="2" t="s">
        <v>159</v>
      </c>
      <c r="V349" s="2" t="str">
        <f>_xlfn.XLOOKUP(Table2[[#This Row],[Employee_ID]],Table5[Employee_ID],Table5[Employee Name],"Not Found")</f>
        <v>Venkat Sharma</v>
      </c>
      <c r="W349" s="2">
        <v>1</v>
      </c>
      <c r="X349" s="2">
        <v>3666.35</v>
      </c>
      <c r="Y349" s="2">
        <v>25</v>
      </c>
      <c r="Z349" s="2">
        <v>916.59</v>
      </c>
      <c r="AA349" s="2">
        <v>12</v>
      </c>
      <c r="AB349" s="2">
        <v>329.97</v>
      </c>
      <c r="AC349" s="2">
        <v>3079.73</v>
      </c>
      <c r="AD349" s="2">
        <v>2237.8200000000002</v>
      </c>
      <c r="AE349" s="2">
        <f t="shared" si="9"/>
        <v>511.93999999999983</v>
      </c>
      <c r="AF349" s="2" t="s">
        <v>25</v>
      </c>
      <c r="AG349" s="42">
        <f>IFERROR(Table2[[#This Row],[Profit]]/Table2[[#This Row],[Sales Amount]],0)</f>
        <v>0.16622885772454074</v>
      </c>
      <c r="AH349" s="2" t="str">
        <f>TRIM(Table2[[#This Row],[Payment Modee]])</f>
        <v>UPI</v>
      </c>
      <c r="AI349" s="2" t="s">
        <v>26</v>
      </c>
      <c r="AJ349" s="2" t="s">
        <v>27</v>
      </c>
      <c r="AK349" s="2" t="s">
        <v>1256</v>
      </c>
      <c r="AL349" s="16" t="str">
        <f>IF(HOUR(Table2[[#This Row],[Order Time]])&lt;12,"Morning",IF(HOUR(Table2[[#This Row],[Order Time]])&lt;17,"Afternoon",IF(HOUR(Table2[[#This Row],[Order Time]])&lt;21,"Evening","Night")))</f>
        <v>Afternoon</v>
      </c>
      <c r="AM349" s="16" t="s">
        <v>38</v>
      </c>
    </row>
    <row r="350" spans="1:39" x14ac:dyDescent="0.25">
      <c r="A350" s="13" t="s">
        <v>1257</v>
      </c>
      <c r="B350" s="4">
        <v>45402</v>
      </c>
      <c r="C350" s="2">
        <f>YEAR(Table2[[#This Row],[Invoice Date]])</f>
        <v>2024</v>
      </c>
      <c r="D350" s="2" t="str">
        <f>TEXT(Table2[[#This Row],[Invoice Date]],"mmm")</f>
        <v>Apr</v>
      </c>
      <c r="E350" s="2" t="str">
        <f>Table2[[#This Row],[Store_ID]]&amp;"-"&amp;Table2[[#This Row],[Year]]&amp;"-"&amp;Table2[[#This Row],[Month]]</f>
        <v>STR042-2024-Apr</v>
      </c>
      <c r="F350" s="2" t="s">
        <v>442</v>
      </c>
      <c r="G350" s="2" t="str">
        <f>_xlfn.XLOOKUP(Table2[[#This Row],[Customer_ID]],Table3[Customer_ID],Table3[Customer Name],"Not Found")</f>
        <v>Vidya Kumar</v>
      </c>
      <c r="H350" s="2" t="str">
        <f>_xlfn.XLOOKUP(Table2[[#This Row],[Customer_ID]],Table3[Customer_ID],Table3[Gender],"Female")</f>
        <v>Female</v>
      </c>
      <c r="I350" s="2" t="str">
        <f>_xlfn.XLOOKUP(Table2[[#This Row],[Customer_ID]],Table3[Customer_ID],Table3[City],"Missing Memebership")</f>
        <v>Tirupati</v>
      </c>
      <c r="J350" s="2" t="str">
        <f>_xlfn.XLOOKUP(Table2[[#This Row],[Customer_ID]],Table3[Customer_ID],Table3[State],"Karnataka")</f>
        <v>Andhra Pradesh</v>
      </c>
      <c r="K350" s="2" t="str">
        <f>_xlfn.XLOOKUP(Table2[[#This Row],[Customer_ID]],Table3[Customer_ID],Table3[Membership],"Regular")</f>
        <v>Regular</v>
      </c>
      <c r="L350" s="2" t="s">
        <v>498</v>
      </c>
      <c r="M350" s="2" t="str">
        <f>_xlfn.XLOOKUP(Table2[[#This Row],[Product_ID]],Table4[Product_ID],Table4[Product_Name],"Not Found")</f>
        <v>Killer Jeans Round Neck Green</v>
      </c>
      <c r="N350" s="2" t="str">
        <f>_xlfn.XLOOKUP(Table2[[#This Row],[Product_ID]],Table4[Product_ID],Table4[Category],"Not Found")</f>
        <v>Men T-Shirts</v>
      </c>
      <c r="O350" s="2" t="str">
        <f>_xlfn.XLOOKUP(Table2[[#This Row],[Product_ID]],Table4[Product_ID],Table4[Subcategory],"Not Found")</f>
        <v>Round Neck</v>
      </c>
      <c r="P350" s="2" t="str">
        <f>_xlfn.XLOOKUP(Table2[[#This Row],[Product_ID]],Table4[Product_ID],Table4[Brand],"Missing Brand")</f>
        <v>Killer Jeans</v>
      </c>
      <c r="Q350" s="2" t="s">
        <v>1218</v>
      </c>
      <c r="R350" s="2" t="str">
        <f>_xlfn.XLOOKUP(Table2[[#This Row],[Store_ID]],Table6[Store_ID],Table6[Store Name],"Not Found")</f>
        <v>TrendMart Thrissur Standard</v>
      </c>
      <c r="S350" s="2">
        <f>_xlfn.XLOOKUP(Table2[[#This Row],[Store_ID]],Table6[Store_ID],Table6[Monthly Target],"Missing Target")</f>
        <v>800000</v>
      </c>
      <c r="T350" s="2" t="str">
        <f>_xlfn.XLOOKUP(Table2[[#This Row],[Store_ID]],Table6[Store_ID],Table6[Region],"Not Found")</f>
        <v>South Zone 1</v>
      </c>
      <c r="U350" s="2" t="s">
        <v>118</v>
      </c>
      <c r="V350" s="2" t="str">
        <f>_xlfn.XLOOKUP(Table2[[#This Row],[Employee_ID]],Table5[Employee_ID],Table5[Employee Name],"Not Found")</f>
        <v>Deepak Kamath</v>
      </c>
      <c r="W350" s="2">
        <v>3</v>
      </c>
      <c r="X350" s="2">
        <v>638.27</v>
      </c>
      <c r="Y350" s="2">
        <v>20</v>
      </c>
      <c r="Z350" s="2">
        <v>382.96</v>
      </c>
      <c r="AA350" s="2">
        <v>5</v>
      </c>
      <c r="AB350" s="2">
        <v>76.59</v>
      </c>
      <c r="AC350" s="2">
        <v>1608.44</v>
      </c>
      <c r="AD350" s="2">
        <v>1107</v>
      </c>
      <c r="AE350" s="2">
        <f t="shared" si="9"/>
        <v>424.85</v>
      </c>
      <c r="AF350" s="2" t="s">
        <v>25</v>
      </c>
      <c r="AG350" s="42">
        <f>IFERROR(Table2[[#This Row],[Profit]]/Table2[[#This Row],[Sales Amount]],0)</f>
        <v>0.26413792245902862</v>
      </c>
      <c r="AH350" s="2" t="str">
        <f>TRIM(Table2[[#This Row],[Payment Modee]])</f>
        <v>UPI</v>
      </c>
      <c r="AI350" s="2" t="s">
        <v>26</v>
      </c>
      <c r="AJ350" s="2" t="s">
        <v>27</v>
      </c>
      <c r="AK350" s="2" t="s">
        <v>1203</v>
      </c>
      <c r="AL350" s="16" t="str">
        <f>IF(HOUR(Table2[[#This Row],[Order Time]])&lt;12,"Morning",IF(HOUR(Table2[[#This Row],[Order Time]])&lt;17,"Afternoon",IF(HOUR(Table2[[#This Row],[Order Time]])&lt;21,"Evening","Night")))</f>
        <v>Afternoon</v>
      </c>
      <c r="AM350" s="16" t="s">
        <v>38</v>
      </c>
    </row>
    <row r="351" spans="1:39" x14ac:dyDescent="0.25">
      <c r="A351" s="13" t="s">
        <v>1258</v>
      </c>
      <c r="B351" s="4">
        <v>45588</v>
      </c>
      <c r="C351" s="2">
        <f>YEAR(Table2[[#This Row],[Invoice Date]])</f>
        <v>2024</v>
      </c>
      <c r="D351" s="2" t="str">
        <f>TEXT(Table2[[#This Row],[Invoice Date]],"mmm")</f>
        <v>Oct</v>
      </c>
      <c r="E351" s="2" t="str">
        <f>Table2[[#This Row],[Store_ID]]&amp;"-"&amp;Table2[[#This Row],[Year]]&amp;"-"&amp;Table2[[#This Row],[Month]]</f>
        <v>STR082-2024-Oct</v>
      </c>
      <c r="F351" s="2" t="s">
        <v>1259</v>
      </c>
      <c r="G351" s="2" t="str">
        <f>_xlfn.XLOOKUP(Table2[[#This Row],[Customer_ID]],Table3[Customer_ID],Table3[Customer Name],"Not Found")</f>
        <v>Devraj Kamath</v>
      </c>
      <c r="H351" s="2" t="str">
        <f>_xlfn.XLOOKUP(Table2[[#This Row],[Customer_ID]],Table3[Customer_ID],Table3[Gender],"Female")</f>
        <v>Male</v>
      </c>
      <c r="I351" s="2" t="str">
        <f>_xlfn.XLOOKUP(Table2[[#This Row],[Customer_ID]],Table3[Customer_ID],Table3[City],"Missing Memebership")</f>
        <v>Tiruchirappalli</v>
      </c>
      <c r="J351" s="2" t="str">
        <f>_xlfn.XLOOKUP(Table2[[#This Row],[Customer_ID]],Table3[Customer_ID],Table3[State],"Karnataka")</f>
        <v>Tamil Nadu</v>
      </c>
      <c r="K351" s="2" t="str">
        <f>_xlfn.XLOOKUP(Table2[[#This Row],[Customer_ID]],Table3[Customer_ID],Table3[Membership],"Regular")</f>
        <v>Gold</v>
      </c>
      <c r="L351" s="2" t="s">
        <v>1171</v>
      </c>
      <c r="M351" s="2" t="str">
        <f>_xlfn.XLOOKUP(Table2[[#This Row],[Product_ID]],Table4[Product_ID],Table4[Product_Name],"Not Found")</f>
        <v>Aurelia Analog Watch Purple</v>
      </c>
      <c r="N351" s="2" t="str">
        <f>_xlfn.XLOOKUP(Table2[[#This Row],[Product_ID]],Table4[Product_ID],Table4[Category],"Not Found")</f>
        <v>Watches</v>
      </c>
      <c r="O351" s="2" t="str">
        <f>_xlfn.XLOOKUP(Table2[[#This Row],[Product_ID]],Table4[Product_ID],Table4[Subcategory],"Not Found")</f>
        <v>Analog Watch</v>
      </c>
      <c r="P351" s="2" t="str">
        <f>_xlfn.XLOOKUP(Table2[[#This Row],[Product_ID]],Table4[Product_ID],Table4[Brand],"Missing Brand")</f>
        <v>Aurelia</v>
      </c>
      <c r="Q351" s="2" t="s">
        <v>405</v>
      </c>
      <c r="R351" s="2" t="str">
        <f>_xlfn.XLOOKUP(Table2[[#This Row],[Store_ID]],Table6[Store_ID],Table6[Store Name],"Not Found")</f>
        <v>TrendMart Tirupati Standard</v>
      </c>
      <c r="S351" s="2">
        <f>_xlfn.XLOOKUP(Table2[[#This Row],[Store_ID]],Table6[Store_ID],Table6[Monthly Target],"Missing Target")</f>
        <v>1000000</v>
      </c>
      <c r="T351" s="2" t="str">
        <f>_xlfn.XLOOKUP(Table2[[#This Row],[Store_ID]],Table6[Store_ID],Table6[Region],"Not Found")</f>
        <v>South Zone 3</v>
      </c>
      <c r="U351" s="2" t="s">
        <v>142</v>
      </c>
      <c r="V351" s="2" t="str">
        <f>_xlfn.XLOOKUP(Table2[[#This Row],[Employee_ID]],Table5[Employee_ID],Table5[Employee Name],"Not Found")</f>
        <v>Anusuya Subramaniam</v>
      </c>
      <c r="W351" s="2">
        <v>4</v>
      </c>
      <c r="X351" s="2">
        <v>4890.84</v>
      </c>
      <c r="Y351" s="2">
        <v>10</v>
      </c>
      <c r="Z351" s="2">
        <v>1956.34</v>
      </c>
      <c r="AA351" s="2">
        <v>12</v>
      </c>
      <c r="AB351" s="2">
        <v>2112.84</v>
      </c>
      <c r="AC351" s="2">
        <v>19719.86</v>
      </c>
      <c r="AD351" s="2">
        <v>15403.88</v>
      </c>
      <c r="AE351" s="2">
        <f t="shared" si="9"/>
        <v>2203.1400000000012</v>
      </c>
      <c r="AF351" s="2" t="s">
        <v>56</v>
      </c>
      <c r="AG351" s="42">
        <f>IFERROR(Table2[[#This Row],[Profit]]/Table2[[#This Row],[Sales Amount]],0)</f>
        <v>0.11172188849210903</v>
      </c>
      <c r="AH351" s="2" t="str">
        <f>TRIM(Table2[[#This Row],[Payment Modee]])</f>
        <v>Credit Card</v>
      </c>
      <c r="AI351" s="2" t="s">
        <v>26</v>
      </c>
      <c r="AJ351" s="2" t="s">
        <v>27</v>
      </c>
      <c r="AK351" s="2" t="s">
        <v>855</v>
      </c>
      <c r="AL351" s="16" t="str">
        <f>IF(HOUR(Table2[[#This Row],[Order Time]])&lt;12,"Morning",IF(HOUR(Table2[[#This Row],[Order Time]])&lt;17,"Afternoon",IF(HOUR(Table2[[#This Row],[Order Time]])&lt;21,"Evening","Night")))</f>
        <v>Evening</v>
      </c>
      <c r="AM351" s="16" t="s">
        <v>29</v>
      </c>
    </row>
    <row r="352" spans="1:39" x14ac:dyDescent="0.25">
      <c r="A352" s="13" t="s">
        <v>1260</v>
      </c>
      <c r="B352" s="4">
        <v>45608</v>
      </c>
      <c r="C352" s="2">
        <f>YEAR(Table2[[#This Row],[Invoice Date]])</f>
        <v>2024</v>
      </c>
      <c r="D352" s="2" t="str">
        <f>TEXT(Table2[[#This Row],[Invoice Date]],"mmm")</f>
        <v>Nov</v>
      </c>
      <c r="E352" s="2" t="str">
        <f>Table2[[#This Row],[Store_ID]]&amp;"-"&amp;Table2[[#This Row],[Year]]&amp;"-"&amp;Table2[[#This Row],[Month]]</f>
        <v>STR045-2024-Nov</v>
      </c>
      <c r="F352" s="2" t="s">
        <v>1261</v>
      </c>
      <c r="G352" s="2" t="str">
        <f>_xlfn.XLOOKUP(Table2[[#This Row],[Customer_ID]],Table3[Customer_ID],Table3[Customer Name],"Not Found")</f>
        <v>Gokul Sharma</v>
      </c>
      <c r="H352" s="2" t="str">
        <f>_xlfn.XLOOKUP(Table2[[#This Row],[Customer_ID]],Table3[Customer_ID],Table3[Gender],"Female")</f>
        <v>Male</v>
      </c>
      <c r="I352" s="2" t="str">
        <f>_xlfn.XLOOKUP(Table2[[#This Row],[Customer_ID]],Table3[Customer_ID],Table3[City],"Missing Memebership")</f>
        <v>Guntur</v>
      </c>
      <c r="J352" s="2" t="str">
        <f>_xlfn.XLOOKUP(Table2[[#This Row],[Customer_ID]],Table3[Customer_ID],Table3[State],"Karnataka")</f>
        <v>Andhra Pradesh</v>
      </c>
      <c r="K352" s="2" t="str">
        <f>_xlfn.XLOOKUP(Table2[[#This Row],[Customer_ID]],Table3[Customer_ID],Table3[Membership],"Regular")</f>
        <v>Regular</v>
      </c>
      <c r="L352" s="2" t="s">
        <v>566</v>
      </c>
      <c r="M352" s="2" t="str">
        <f>_xlfn.XLOOKUP(Table2[[#This Row],[Product_ID]],Table4[Product_ID],Table4[Product_Name],"Not Found")</f>
        <v>Westside Cap Beige</v>
      </c>
      <c r="N352" s="2" t="str">
        <f>_xlfn.XLOOKUP(Table2[[#This Row],[Product_ID]],Table4[Product_ID],Table4[Category],"Not Found")</f>
        <v>Accessories</v>
      </c>
      <c r="O352" s="2" t="str">
        <f>_xlfn.XLOOKUP(Table2[[#This Row],[Product_ID]],Table4[Product_ID],Table4[Subcategory],"Not Found")</f>
        <v>Cap</v>
      </c>
      <c r="P352" s="2" t="str">
        <f>_xlfn.XLOOKUP(Table2[[#This Row],[Product_ID]],Table4[Product_ID],Table4[Brand],"Missing Brand")</f>
        <v>Westside</v>
      </c>
      <c r="Q352" s="2" t="s">
        <v>395</v>
      </c>
      <c r="R352" s="2" t="str">
        <f>_xlfn.XLOOKUP(Table2[[#This Row],[Store_ID]],Table6[Store_ID],Table6[Store Name],"Not Found")</f>
        <v>TrendMart Khammam Standard</v>
      </c>
      <c r="S352" s="2">
        <f>_xlfn.XLOOKUP(Table2[[#This Row],[Store_ID]],Table6[Store_ID],Table6[Monthly Target],"Missing Target")</f>
        <v>1500000</v>
      </c>
      <c r="T352" s="2" t="str">
        <f>_xlfn.XLOOKUP(Table2[[#This Row],[Store_ID]],Table6[Store_ID],Table6[Region],"Not Found")</f>
        <v>South Zone 2</v>
      </c>
      <c r="U352" s="2" t="s">
        <v>34</v>
      </c>
      <c r="V352" s="2" t="str">
        <f>_xlfn.XLOOKUP(Table2[[#This Row],[Employee_ID]],Table5[Employee_ID],Table5[Employee Name],"Not Found")</f>
        <v>Deepthi Iyengar</v>
      </c>
      <c r="W352" s="2">
        <v>2</v>
      </c>
      <c r="X352" s="2">
        <v>690.36</v>
      </c>
      <c r="Y352" s="2">
        <v>0</v>
      </c>
      <c r="Z352" s="2">
        <v>0</v>
      </c>
      <c r="AA352" s="2">
        <v>5</v>
      </c>
      <c r="AB352" s="2">
        <v>69.040000000000006</v>
      </c>
      <c r="AC352" s="2">
        <v>1449.76</v>
      </c>
      <c r="AD352" s="2">
        <v>807.42</v>
      </c>
      <c r="AE352" s="2">
        <f t="shared" si="9"/>
        <v>573.30000000000007</v>
      </c>
      <c r="AF352" s="2" t="s">
        <v>35</v>
      </c>
      <c r="AG352" s="42">
        <f>IFERROR(Table2[[#This Row],[Profit]]/Table2[[#This Row],[Sales Amount]],0)</f>
        <v>0.39544476327116218</v>
      </c>
      <c r="AH352" s="2" t="str">
        <f>TRIM(Table2[[#This Row],[Payment Modee]])</f>
        <v>Debit Card</v>
      </c>
      <c r="AI352" s="2" t="s">
        <v>26</v>
      </c>
      <c r="AJ352" s="2" t="s">
        <v>27</v>
      </c>
      <c r="AK352" s="2" t="s">
        <v>533</v>
      </c>
      <c r="AL352" s="16" t="str">
        <f>IF(HOUR(Table2[[#This Row],[Order Time]])&lt;12,"Morning",IF(HOUR(Table2[[#This Row],[Order Time]])&lt;17,"Afternoon",IF(HOUR(Table2[[#This Row],[Order Time]])&lt;21,"Evening","Night")))</f>
        <v>Afternoon</v>
      </c>
      <c r="AM352" s="16" t="s">
        <v>29</v>
      </c>
    </row>
    <row r="353" spans="1:39" x14ac:dyDescent="0.25">
      <c r="A353" s="13" t="s">
        <v>1262</v>
      </c>
      <c r="B353" s="4">
        <v>45476</v>
      </c>
      <c r="C353" s="2">
        <f>YEAR(Table2[[#This Row],[Invoice Date]])</f>
        <v>2024</v>
      </c>
      <c r="D353" s="2" t="str">
        <f>TEXT(Table2[[#This Row],[Invoice Date]],"mmm")</f>
        <v>Jul</v>
      </c>
      <c r="E353" s="2" t="str">
        <f>Table2[[#This Row],[Store_ID]]&amp;"-"&amp;Table2[[#This Row],[Year]]&amp;"-"&amp;Table2[[#This Row],[Month]]</f>
        <v>STR013-2024-Jul</v>
      </c>
      <c r="F353" s="2" t="s">
        <v>1263</v>
      </c>
      <c r="G353" s="2" t="str">
        <f>_xlfn.XLOOKUP(Table2[[#This Row],[Customer_ID]],Table3[Customer_ID],Table3[Customer Name],"Not Found")</f>
        <v>Srinivas Chandran</v>
      </c>
      <c r="H353" s="2" t="str">
        <f>_xlfn.XLOOKUP(Table2[[#This Row],[Customer_ID]],Table3[Customer_ID],Table3[Gender],"Female")</f>
        <v>Male</v>
      </c>
      <c r="I353" s="2" t="str">
        <f>_xlfn.XLOOKUP(Table2[[#This Row],[Customer_ID]],Table3[Customer_ID],Table3[City],"Missing Memebership")</f>
        <v>Dindigul</v>
      </c>
      <c r="J353" s="2" t="str">
        <f>_xlfn.XLOOKUP(Table2[[#This Row],[Customer_ID]],Table3[Customer_ID],Table3[State],"Karnataka")</f>
        <v>Tamil Nadu</v>
      </c>
      <c r="K353" s="2" t="str">
        <f>_xlfn.XLOOKUP(Table2[[#This Row],[Customer_ID]],Table3[Customer_ID],Table3[Membership],"Regular")</f>
        <v>Regular</v>
      </c>
      <c r="L353" s="2" t="s">
        <v>1195</v>
      </c>
      <c r="M353" s="2" t="str">
        <f>_xlfn.XLOOKUP(Table2[[#This Row],[Product_ID]],Table4[Product_ID],Table4[Product_Name],"Not Found")</f>
        <v>Fabindia A-Line Kurti Mustard</v>
      </c>
      <c r="N353" s="2" t="str">
        <f>_xlfn.XLOOKUP(Table2[[#This Row],[Product_ID]],Table4[Product_ID],Table4[Category],"Not Found")</f>
        <v>Women Kurtis</v>
      </c>
      <c r="O353" s="2" t="str">
        <f>_xlfn.XLOOKUP(Table2[[#This Row],[Product_ID]],Table4[Product_ID],Table4[Subcategory],"Not Found")</f>
        <v>A-Line Kurti</v>
      </c>
      <c r="P353" s="2" t="str">
        <f>_xlfn.XLOOKUP(Table2[[#This Row],[Product_ID]],Table4[Product_ID],Table4[Brand],"Missing Brand")</f>
        <v>Fabindia</v>
      </c>
      <c r="Q353" s="2" t="s">
        <v>616</v>
      </c>
      <c r="R353" s="2" t="str">
        <f>_xlfn.XLOOKUP(Table2[[#This Row],[Store_ID]],Table6[Store_ID],Table6[Store Name],"Not Found")</f>
        <v>TrendMart Nizamabad Standard</v>
      </c>
      <c r="S353" s="2">
        <f>_xlfn.XLOOKUP(Table2[[#This Row],[Store_ID]],Table6[Store_ID],Table6[Monthly Target],"Missing Target")</f>
        <v>2500000</v>
      </c>
      <c r="T353" s="2" t="str">
        <f>_xlfn.XLOOKUP(Table2[[#This Row],[Store_ID]],Table6[Store_ID],Table6[Region],"Not Found")</f>
        <v>South Zone 2</v>
      </c>
      <c r="U353" s="2" t="s">
        <v>81</v>
      </c>
      <c r="V353" s="2" t="str">
        <f>_xlfn.XLOOKUP(Table2[[#This Row],[Employee_ID]],Table5[Employee_ID],Table5[Employee Name],"Not Found")</f>
        <v>Charulatha Kumar</v>
      </c>
      <c r="W353" s="2">
        <v>1</v>
      </c>
      <c r="X353" s="2">
        <v>1079.45</v>
      </c>
      <c r="Y353" s="2">
        <v>25</v>
      </c>
      <c r="Z353" s="2">
        <v>269.86</v>
      </c>
      <c r="AA353" s="2">
        <v>12</v>
      </c>
      <c r="AB353" s="2">
        <v>97.15</v>
      </c>
      <c r="AC353" s="2">
        <v>906.74</v>
      </c>
      <c r="AD353" s="2">
        <v>770.73</v>
      </c>
      <c r="AE353" s="2">
        <f t="shared" si="9"/>
        <v>38.859999999999985</v>
      </c>
      <c r="AF353" s="2" t="s">
        <v>56</v>
      </c>
      <c r="AG353" s="42">
        <f>IFERROR(Table2[[#This Row],[Profit]]/Table2[[#This Row],[Sales Amount]],0)</f>
        <v>4.2856827756578494E-2</v>
      </c>
      <c r="AH353" s="2" t="str">
        <f>TRIM(Table2[[#This Row],[Payment Modee]])</f>
        <v>Credit Card</v>
      </c>
      <c r="AI353" s="2" t="s">
        <v>26</v>
      </c>
      <c r="AJ353" s="2" t="s">
        <v>27</v>
      </c>
      <c r="AK353" s="2" t="s">
        <v>1264</v>
      </c>
      <c r="AL353" s="16" t="str">
        <f>IF(HOUR(Table2[[#This Row],[Order Time]])&lt;12,"Morning",IF(HOUR(Table2[[#This Row],[Order Time]])&lt;17,"Afternoon",IF(HOUR(Table2[[#This Row],[Order Time]])&lt;21,"Evening","Night")))</f>
        <v>Evening</v>
      </c>
      <c r="AM353" s="16" t="s">
        <v>29</v>
      </c>
    </row>
    <row r="354" spans="1:39" x14ac:dyDescent="0.25">
      <c r="A354" s="13" t="s">
        <v>1265</v>
      </c>
      <c r="B354" s="4">
        <v>45579</v>
      </c>
      <c r="C354" s="2">
        <f>YEAR(Table2[[#This Row],[Invoice Date]])</f>
        <v>2024</v>
      </c>
      <c r="D354" s="2" t="str">
        <f>TEXT(Table2[[#This Row],[Invoice Date]],"mmm")</f>
        <v>Oct</v>
      </c>
      <c r="E354" s="2" t="str">
        <f>Table2[[#This Row],[Store_ID]]&amp;"-"&amp;Table2[[#This Row],[Year]]&amp;"-"&amp;Table2[[#This Row],[Month]]</f>
        <v>STR058-2024-Oct</v>
      </c>
      <c r="F354" s="2" t="s">
        <v>1259</v>
      </c>
      <c r="G354" s="2" t="str">
        <f>_xlfn.XLOOKUP(Table2[[#This Row],[Customer_ID]],Table3[Customer_ID],Table3[Customer Name],"Not Found")</f>
        <v>Devraj Kamath</v>
      </c>
      <c r="H354" s="2" t="str">
        <f>_xlfn.XLOOKUP(Table2[[#This Row],[Customer_ID]],Table3[Customer_ID],Table3[Gender],"Female")</f>
        <v>Male</v>
      </c>
      <c r="I354" s="2" t="str">
        <f>_xlfn.XLOOKUP(Table2[[#This Row],[Customer_ID]],Table3[Customer_ID],Table3[City],"Missing Memebership")</f>
        <v>Tiruchirappalli</v>
      </c>
      <c r="J354" s="2" t="str">
        <f>_xlfn.XLOOKUP(Table2[[#This Row],[Customer_ID]],Table3[Customer_ID],Table3[State],"Karnataka")</f>
        <v>Tamil Nadu</v>
      </c>
      <c r="K354" s="2" t="str">
        <f>_xlfn.XLOOKUP(Table2[[#This Row],[Customer_ID]],Table3[Customer_ID],Table3[Membership],"Regular")</f>
        <v>Gold</v>
      </c>
      <c r="L354" s="2" t="s">
        <v>1266</v>
      </c>
      <c r="M354" s="2" t="str">
        <f>_xlfn.XLOOKUP(Table2[[#This Row],[Product_ID]],Table4[Product_ID],Table4[Product_Name],"Not Found")</f>
        <v>Puma Formal Shoes Cream</v>
      </c>
      <c r="N354" s="2" t="str">
        <f>_xlfn.XLOOKUP(Table2[[#This Row],[Product_ID]],Table4[Product_ID],Table4[Category],"Not Found")</f>
        <v>Footwear</v>
      </c>
      <c r="O354" s="2" t="str">
        <f>_xlfn.XLOOKUP(Table2[[#This Row],[Product_ID]],Table4[Product_ID],Table4[Subcategory],"Not Found")</f>
        <v>Formal Shoes</v>
      </c>
      <c r="P354" s="2" t="str">
        <f>_xlfn.XLOOKUP(Table2[[#This Row],[Product_ID]],Table4[Product_ID],Table4[Brand],"Missing Brand")</f>
        <v>Missing Brand Name</v>
      </c>
      <c r="Q354" s="2" t="s">
        <v>54</v>
      </c>
      <c r="R354" s="2" t="str">
        <f>_xlfn.XLOOKUP(Table2[[#This Row],[Store_ID]],Table6[Store_ID],Table6[Store Name],"Not Found")</f>
        <v>TrendMart Thoothukudi Flagship</v>
      </c>
      <c r="S354" s="2">
        <f>_xlfn.XLOOKUP(Table2[[#This Row],[Store_ID]],Table6[Store_ID],Table6[Monthly Target],"Missing Target")</f>
        <v>1200000</v>
      </c>
      <c r="T354" s="2" t="str">
        <f>_xlfn.XLOOKUP(Table2[[#This Row],[Store_ID]],Table6[Store_ID],Table6[Region],"Not Found")</f>
        <v>South Zone 1</v>
      </c>
      <c r="U354" s="2" t="s">
        <v>159</v>
      </c>
      <c r="V354" s="2" t="str">
        <f>_xlfn.XLOOKUP(Table2[[#This Row],[Employee_ID]],Table5[Employee_ID],Table5[Employee Name],"Not Found")</f>
        <v>Venkat Sharma</v>
      </c>
      <c r="W354" s="2">
        <v>2</v>
      </c>
      <c r="X354" s="2">
        <v>3260.03</v>
      </c>
      <c r="Y354" s="2">
        <v>10</v>
      </c>
      <c r="Z354" s="2">
        <v>652.01</v>
      </c>
      <c r="AA354" s="2">
        <v>12</v>
      </c>
      <c r="AB354" s="2">
        <v>704.17</v>
      </c>
      <c r="AC354" s="2">
        <v>6572.22</v>
      </c>
      <c r="AD354" s="2">
        <v>4916</v>
      </c>
      <c r="AE354" s="2">
        <f t="shared" si="9"/>
        <v>952.0500000000003</v>
      </c>
      <c r="AF354" s="2" t="s">
        <v>69</v>
      </c>
      <c r="AG354" s="42">
        <f>IFERROR(Table2[[#This Row],[Profit]]/Table2[[#This Row],[Sales Amount]],0)</f>
        <v>0.14485972776322159</v>
      </c>
      <c r="AH354" s="2" t="str">
        <f>TRIM(Table2[[#This Row],[Payment Modee]])</f>
        <v>Cash</v>
      </c>
      <c r="AI354" s="2" t="s">
        <v>26</v>
      </c>
      <c r="AJ354" s="2" t="s">
        <v>197</v>
      </c>
      <c r="AK354" s="2" t="s">
        <v>1267</v>
      </c>
      <c r="AL354" s="16" t="str">
        <f>IF(HOUR(Table2[[#This Row],[Order Time]])&lt;12,"Morning",IF(HOUR(Table2[[#This Row],[Order Time]])&lt;17,"Afternoon",IF(HOUR(Table2[[#This Row],[Order Time]])&lt;21,"Evening","Night")))</f>
        <v>Night</v>
      </c>
      <c r="AM354" s="16" t="s">
        <v>29</v>
      </c>
    </row>
    <row r="355" spans="1:39" x14ac:dyDescent="0.25">
      <c r="A355" s="13" t="s">
        <v>1268</v>
      </c>
      <c r="B355" s="4">
        <v>45689</v>
      </c>
      <c r="C355" s="2">
        <f>YEAR(Table2[[#This Row],[Invoice Date]])</f>
        <v>2025</v>
      </c>
      <c r="D355" s="2" t="str">
        <f>TEXT(Table2[[#This Row],[Invoice Date]],"mmm")</f>
        <v>Feb</v>
      </c>
      <c r="E355" s="2" t="str">
        <f>Table2[[#This Row],[Store_ID]]&amp;"-"&amp;Table2[[#This Row],[Year]]&amp;"-"&amp;Table2[[#This Row],[Month]]</f>
        <v>STR028-2025-Feb</v>
      </c>
      <c r="F355" s="2" t="s">
        <v>929</v>
      </c>
      <c r="G355" s="2" t="str">
        <f>_xlfn.XLOOKUP(Table2[[#This Row],[Customer_ID]],Table3[Customer_ID],Table3[Customer Name],"Not Found")</f>
        <v>Akhila Chettiar</v>
      </c>
      <c r="H355" s="2" t="str">
        <f>_xlfn.XLOOKUP(Table2[[#This Row],[Customer_ID]],Table3[Customer_ID],Table3[Gender],"Female")</f>
        <v>Female</v>
      </c>
      <c r="I355" s="2" t="str">
        <f>_xlfn.XLOOKUP(Table2[[#This Row],[Customer_ID]],Table3[Customer_ID],Table3[City],"Missing Memebership")</f>
        <v>Warangal</v>
      </c>
      <c r="J355" s="2" t="str">
        <f>_xlfn.XLOOKUP(Table2[[#This Row],[Customer_ID]],Table3[Customer_ID],Table3[State],"Karnataka")</f>
        <v>Telangana</v>
      </c>
      <c r="K355" s="2" t="str">
        <f>_xlfn.XLOOKUP(Table2[[#This Row],[Customer_ID]],Table3[Customer_ID],Table3[Membership],"Regular")</f>
        <v>Regular</v>
      </c>
      <c r="L355" s="2" t="s">
        <v>267</v>
      </c>
      <c r="M355" s="2" t="str">
        <f>_xlfn.XLOOKUP(Table2[[#This Row],[Product_ID]],Table4[Product_ID],Table4[Product_Name],"Not Found")</f>
        <v>Tanishq Card Holder Cream</v>
      </c>
      <c r="N355" s="2" t="str">
        <f>_xlfn.XLOOKUP(Table2[[#This Row],[Product_ID]],Table4[Product_ID],Table4[Category],"Not Found")</f>
        <v>Wallets</v>
      </c>
      <c r="O355" s="2" t="str">
        <f>_xlfn.XLOOKUP(Table2[[#This Row],[Product_ID]],Table4[Product_ID],Table4[Subcategory],"Not Found")</f>
        <v>Card Holder</v>
      </c>
      <c r="P355" s="2" t="str">
        <f>_xlfn.XLOOKUP(Table2[[#This Row],[Product_ID]],Table4[Product_ID],Table4[Brand],"Missing Brand")</f>
        <v>Tanishq</v>
      </c>
      <c r="Q355" s="2" t="s">
        <v>737</v>
      </c>
      <c r="R355" s="2" t="str">
        <f>_xlfn.XLOOKUP(Table2[[#This Row],[Store_ID]],Table6[Store_ID],Table6[Store Name],"Not Found")</f>
        <v>TrendMart Shivamogga Standard</v>
      </c>
      <c r="S355" s="2">
        <f>_xlfn.XLOOKUP(Table2[[#This Row],[Store_ID]],Table6[Store_ID],Table6[Monthly Target],"Missing Target")</f>
        <v>2500000</v>
      </c>
      <c r="T355" s="2" t="str">
        <f>_xlfn.XLOOKUP(Table2[[#This Row],[Store_ID]],Table6[Store_ID],Table6[Region],"Not Found")</f>
        <v>South Zone 2</v>
      </c>
      <c r="U355" s="2" t="s">
        <v>24</v>
      </c>
      <c r="V355" s="2" t="str">
        <f>_xlfn.XLOOKUP(Table2[[#This Row],[Employee_ID]],Table5[Employee_ID],Table5[Employee Name],"Not Found")</f>
        <v>Manoj Ramachandran</v>
      </c>
      <c r="W355" s="2">
        <v>1</v>
      </c>
      <c r="X355" s="2">
        <v>850.96</v>
      </c>
      <c r="Y355" s="2">
        <v>20</v>
      </c>
      <c r="Z355" s="2">
        <v>170.19</v>
      </c>
      <c r="AA355" s="2">
        <v>5</v>
      </c>
      <c r="AB355" s="2">
        <v>34.04</v>
      </c>
      <c r="AC355" s="2">
        <v>714.81</v>
      </c>
      <c r="AD355" s="2">
        <v>513.84</v>
      </c>
      <c r="AE355" s="2">
        <f t="shared" si="9"/>
        <v>166.92999999999992</v>
      </c>
      <c r="AF355" s="2" t="s">
        <v>119</v>
      </c>
      <c r="AG355" s="42">
        <f>IFERROR(Table2[[#This Row],[Profit]]/Table2[[#This Row],[Sales Amount]],0)</f>
        <v>0.23353058854800568</v>
      </c>
      <c r="AH355" s="2" t="str">
        <f>TRIM(Table2[[#This Row],[Payment Modee]])</f>
        <v>Net Banking</v>
      </c>
      <c r="AI355" s="2" t="s">
        <v>26</v>
      </c>
      <c r="AJ355" s="2" t="s">
        <v>27</v>
      </c>
      <c r="AK355" s="2" t="s">
        <v>1003</v>
      </c>
      <c r="AL355" s="16" t="str">
        <f>IF(HOUR(Table2[[#This Row],[Order Time]])&lt;12,"Morning",IF(HOUR(Table2[[#This Row],[Order Time]])&lt;17,"Afternoon",IF(HOUR(Table2[[#This Row],[Order Time]])&lt;21,"Evening","Night")))</f>
        <v>Afternoon</v>
      </c>
      <c r="AM355" s="16" t="s">
        <v>38</v>
      </c>
    </row>
    <row r="356" spans="1:39" x14ac:dyDescent="0.25">
      <c r="A356" s="13" t="s">
        <v>1269</v>
      </c>
      <c r="B356" s="4">
        <v>45604</v>
      </c>
      <c r="C356" s="2">
        <f>YEAR(Table2[[#This Row],[Invoice Date]])</f>
        <v>2024</v>
      </c>
      <c r="D356" s="2" t="str">
        <f>TEXT(Table2[[#This Row],[Invoice Date]],"mmm")</f>
        <v>Nov</v>
      </c>
      <c r="E356" s="2" t="str">
        <f>Table2[[#This Row],[Store_ID]]&amp;"-"&amp;Table2[[#This Row],[Year]]&amp;"-"&amp;Table2[[#This Row],[Month]]</f>
        <v>STR094-2024-Nov</v>
      </c>
      <c r="F356" s="2" t="s">
        <v>1270</v>
      </c>
      <c r="G356" s="2" t="str">
        <f>_xlfn.XLOOKUP(Table2[[#This Row],[Customer_ID]],Table3[Customer_ID],Table3[Customer Name],"Not Found")</f>
        <v>Padma Gopalakrishnan</v>
      </c>
      <c r="H356" s="2" t="str">
        <f>_xlfn.XLOOKUP(Table2[[#This Row],[Customer_ID]],Table3[Customer_ID],Table3[Gender],"Female")</f>
        <v>Female</v>
      </c>
      <c r="I356" s="2" t="str">
        <f>_xlfn.XLOOKUP(Table2[[#This Row],[Customer_ID]],Table3[Customer_ID],Table3[City],"Missing Memebership")</f>
        <v>Chennai</v>
      </c>
      <c r="J356" s="2" t="str">
        <f>_xlfn.XLOOKUP(Table2[[#This Row],[Customer_ID]],Table3[Customer_ID],Table3[State],"Karnataka")</f>
        <v>Tamil Nadu</v>
      </c>
      <c r="K356" s="2" t="str">
        <f>_xlfn.XLOOKUP(Table2[[#This Row],[Customer_ID]],Table3[Customer_ID],Table3[Membership],"Regular")</f>
        <v>Silver</v>
      </c>
      <c r="L356" s="2" t="s">
        <v>408</v>
      </c>
      <c r="M356" s="2" t="str">
        <f>_xlfn.XLOOKUP(Table2[[#This Row],[Product_ID]],Table4[Product_ID],Table4[Product_Name],"Not Found")</f>
        <v>Indian Terrain Formal Top Maroon</v>
      </c>
      <c r="N356" s="2" t="str">
        <f>_xlfn.XLOOKUP(Table2[[#This Row],[Product_ID]],Table4[Product_ID],Table4[Category],"Not Found")</f>
        <v>Women Tops</v>
      </c>
      <c r="O356" s="2" t="str">
        <f>_xlfn.XLOOKUP(Table2[[#This Row],[Product_ID]],Table4[Product_ID],Table4[Subcategory],"Not Found")</f>
        <v>Formal Top</v>
      </c>
      <c r="P356" s="2" t="str">
        <f>_xlfn.XLOOKUP(Table2[[#This Row],[Product_ID]],Table4[Product_ID],Table4[Brand],"Missing Brand")</f>
        <v>Indian Terrain</v>
      </c>
      <c r="Q356" s="2" t="s">
        <v>610</v>
      </c>
      <c r="R356" s="2" t="str">
        <f>_xlfn.XLOOKUP(Table2[[#This Row],[Store_ID]],Table6[Store_ID],Table6[Store Name],"Not Found")</f>
        <v>TrendMart Kollam Flagship</v>
      </c>
      <c r="S356" s="2">
        <f>_xlfn.XLOOKUP(Table2[[#This Row],[Store_ID]],Table6[Store_ID],Table6[Monthly Target],"Missing Target")</f>
        <v>1200000</v>
      </c>
      <c r="T356" s="2" t="str">
        <f>_xlfn.XLOOKUP(Table2[[#This Row],[Store_ID]],Table6[Store_ID],Table6[Region],"Not Found")</f>
        <v>South Zone 1</v>
      </c>
      <c r="U356" s="2" t="s">
        <v>68</v>
      </c>
      <c r="V356" s="2" t="str">
        <f>_xlfn.XLOOKUP(Table2[[#This Row],[Employee_ID]],Table5[Employee_ID],Table5[Employee Name],"Not Found")</f>
        <v>Praveen Gupta</v>
      </c>
      <c r="W356" s="2">
        <v>2</v>
      </c>
      <c r="X356" s="2">
        <v>751.36</v>
      </c>
      <c r="Y356" s="2">
        <v>20</v>
      </c>
      <c r="Z356" s="2">
        <v>300.54000000000002</v>
      </c>
      <c r="AA356" s="2">
        <v>5</v>
      </c>
      <c r="AB356" s="2">
        <v>60.11</v>
      </c>
      <c r="AC356" s="2">
        <v>1262.29</v>
      </c>
      <c r="AD356" s="2">
        <v>1095.3399999999999</v>
      </c>
      <c r="AE356" s="2">
        <f t="shared" si="9"/>
        <v>106.84000000000005</v>
      </c>
      <c r="AF356" s="2" t="s">
        <v>25</v>
      </c>
      <c r="AG356" s="42">
        <f>IFERROR(Table2[[#This Row],[Profit]]/Table2[[#This Row],[Sales Amount]],0)</f>
        <v>8.4639821277202584E-2</v>
      </c>
      <c r="AH356" s="2" t="str">
        <f>TRIM(Table2[[#This Row],[Payment Modee]])</f>
        <v>UPI</v>
      </c>
      <c r="AI356" s="2" t="s">
        <v>26</v>
      </c>
      <c r="AJ356" s="2" t="s">
        <v>27</v>
      </c>
      <c r="AK356" s="2" t="s">
        <v>1271</v>
      </c>
      <c r="AL356" s="16" t="str">
        <f>IF(HOUR(Table2[[#This Row],[Order Time]])&lt;12,"Morning",IF(HOUR(Table2[[#This Row],[Order Time]])&lt;17,"Afternoon",IF(HOUR(Table2[[#This Row],[Order Time]])&lt;21,"Evening","Night")))</f>
        <v>Afternoon</v>
      </c>
      <c r="AM356" s="16" t="s">
        <v>29</v>
      </c>
    </row>
    <row r="357" spans="1:39" x14ac:dyDescent="0.25">
      <c r="A357" s="14" t="s">
        <v>1269</v>
      </c>
      <c r="B357" s="8">
        <v>45447</v>
      </c>
      <c r="C357" s="7">
        <f>YEAR(Table2[[#This Row],[Invoice Date]])</f>
        <v>2024</v>
      </c>
      <c r="D357" s="7" t="str">
        <f>TEXT(Table2[[#This Row],[Invoice Date]],"mmm")</f>
        <v>Jun</v>
      </c>
      <c r="E357" s="7" t="str">
        <f>Table2[[#This Row],[Store_ID]]&amp;"-"&amp;Table2[[#This Row],[Year]]&amp;"-"&amp;Table2[[#This Row],[Month]]</f>
        <v>STR047-2024-Jun</v>
      </c>
      <c r="F357" s="7" t="s">
        <v>59</v>
      </c>
      <c r="G357" s="7" t="str">
        <f>_xlfn.XLOOKUP(Table2[[#This Row],[Customer_ID]],Table3[Customer_ID],Table3[Customer Name],"Not Found")</f>
        <v>Hari Kamath</v>
      </c>
      <c r="H357" s="7" t="str">
        <f>_xlfn.XLOOKUP(Table2[[#This Row],[Customer_ID]],Table3[Customer_ID],Table3[Gender],"Female")</f>
        <v>Male</v>
      </c>
      <c r="I357" s="7" t="str">
        <f>_xlfn.XLOOKUP(Table2[[#This Row],[Customer_ID]],Table3[Customer_ID],Table3[City],"Missing Memebership")</f>
        <v>Tirupati</v>
      </c>
      <c r="J357" s="7" t="str">
        <f>_xlfn.XLOOKUP(Table2[[#This Row],[Customer_ID]],Table3[Customer_ID],Table3[State],"Karnataka")</f>
        <v>Andhra Pradesh</v>
      </c>
      <c r="K357" s="7" t="str">
        <f>_xlfn.XLOOKUP(Table2[[#This Row],[Customer_ID]],Table3[Customer_ID],Table3[Membership],"Regular")</f>
        <v>Platinum</v>
      </c>
      <c r="L357" s="7" t="s">
        <v>803</v>
      </c>
      <c r="M357" s="7" t="str">
        <f>_xlfn.XLOOKUP(Table2[[#This Row],[Product_ID]],Table4[Product_ID],Table4[Product_Name],"Not Found")</f>
        <v>GRT Jewellers Sports T-Shirt Cream</v>
      </c>
      <c r="N357" s="7" t="str">
        <f>_xlfn.XLOOKUP(Table2[[#This Row],[Product_ID]],Table4[Product_ID],Table4[Category],"Not Found")</f>
        <v>Sportswear</v>
      </c>
      <c r="O357" s="7" t="str">
        <f>_xlfn.XLOOKUP(Table2[[#This Row],[Product_ID]],Table4[Product_ID],Table4[Subcategory],"Not Found")</f>
        <v>Sports T-Shirt</v>
      </c>
      <c r="P357" s="7" t="str">
        <f>_xlfn.XLOOKUP(Table2[[#This Row],[Product_ID]],Table4[Product_ID],Table4[Brand],"Missing Brand")</f>
        <v>GRT Jewellers</v>
      </c>
      <c r="Q357" s="7" t="s">
        <v>107</v>
      </c>
      <c r="R357" s="7" t="str">
        <f>_xlfn.XLOOKUP(Table2[[#This Row],[Store_ID]],Table6[Store_ID],Table6[Store Name],"Not Found")</f>
        <v>TrendMart Kurnool Standard</v>
      </c>
      <c r="S357" s="7">
        <f>_xlfn.XLOOKUP(Table2[[#This Row],[Store_ID]],Table6[Store_ID],Table6[Monthly Target],"Missing Target")</f>
        <v>800000</v>
      </c>
      <c r="T357" s="7" t="str">
        <f>_xlfn.XLOOKUP(Table2[[#This Row],[Store_ID]],Table6[Store_ID],Table6[Region],"Not Found")</f>
        <v>South Zone 3</v>
      </c>
      <c r="U357" s="7" t="s">
        <v>321</v>
      </c>
      <c r="V357" s="7" t="str">
        <f>_xlfn.XLOOKUP(Table2[[#This Row],[Employee_ID]],Table5[Employee_ID],Table5[Employee Name],"Not Found")</f>
        <v>Sunita Ramachandran</v>
      </c>
      <c r="W357" s="7">
        <v>0</v>
      </c>
      <c r="X357" s="7">
        <v>1453.56</v>
      </c>
      <c r="Y357" s="7">
        <v>15</v>
      </c>
      <c r="Z357" s="7">
        <v>0</v>
      </c>
      <c r="AA357" s="7">
        <v>12</v>
      </c>
      <c r="AB357" s="7">
        <v>0</v>
      </c>
      <c r="AC357" s="7">
        <v>0</v>
      </c>
      <c r="AD357" s="7">
        <v>0</v>
      </c>
      <c r="AE357" s="7">
        <v>0</v>
      </c>
      <c r="AF357" s="2" t="s">
        <v>69</v>
      </c>
      <c r="AG357" s="42">
        <f>IFERROR(Table2[[#This Row],[Profit]]/Table2[[#This Row],[Sales Amount]],0)</f>
        <v>0</v>
      </c>
      <c r="AH357" s="2" t="str">
        <f>TRIM(Table2[[#This Row],[Payment Modee]])</f>
        <v>Cash</v>
      </c>
      <c r="AI357" s="7" t="s">
        <v>36</v>
      </c>
      <c r="AJ357" s="2" t="s">
        <v>197</v>
      </c>
      <c r="AK357" s="7" t="s">
        <v>2045</v>
      </c>
      <c r="AL357" s="17" t="str">
        <f>IF(HOUR(Table2[[#This Row],[Order Time]])&lt;12,"Morning",IF(HOUR(Table2[[#This Row],[Order Time]])&lt;17,"Afternoon",IF(HOUR(Table2[[#This Row],[Order Time]])&lt;21,"Evening","Night")))</f>
        <v>Evening</v>
      </c>
      <c r="AM357" s="17" t="s">
        <v>29</v>
      </c>
    </row>
    <row r="358" spans="1:39" x14ac:dyDescent="0.25">
      <c r="A358" s="13" t="s">
        <v>1272</v>
      </c>
      <c r="B358" s="4">
        <v>45469</v>
      </c>
      <c r="C358" s="2">
        <f>YEAR(Table2[[#This Row],[Invoice Date]])</f>
        <v>2024</v>
      </c>
      <c r="D358" s="2" t="str">
        <f>TEXT(Table2[[#This Row],[Invoice Date]],"mmm")</f>
        <v>Jun</v>
      </c>
      <c r="E358" s="2" t="str">
        <f>Table2[[#This Row],[Store_ID]]&amp;"-"&amp;Table2[[#This Row],[Year]]&amp;"-"&amp;Table2[[#This Row],[Month]]</f>
        <v>STR105-2024-Jun</v>
      </c>
      <c r="F358" s="2" t="s">
        <v>1273</v>
      </c>
      <c r="G358" s="2" t="str">
        <f>_xlfn.XLOOKUP(Table2[[#This Row],[Customer_ID]],Table3[Customer_ID],Table3[Customer Name],"Not Found")</f>
        <v>Anjali Bhat</v>
      </c>
      <c r="H358" s="2" t="str">
        <f>_xlfn.XLOOKUP(Table2[[#This Row],[Customer_ID]],Table3[Customer_ID],Table3[Gender],"Female")</f>
        <v>Female</v>
      </c>
      <c r="I358" s="2" t="str">
        <f>_xlfn.XLOOKUP(Table2[[#This Row],[Customer_ID]],Table3[Customer_ID],Table3[City],"Missing Memebership")</f>
        <v>Alappuzha</v>
      </c>
      <c r="J358" s="2" t="str">
        <f>_xlfn.XLOOKUP(Table2[[#This Row],[Customer_ID]],Table3[Customer_ID],Table3[State],"Karnataka")</f>
        <v>Kerala</v>
      </c>
      <c r="K358" s="2" t="str">
        <f>_xlfn.XLOOKUP(Table2[[#This Row],[Customer_ID]],Table3[Customer_ID],Table3[Membership],"Regular")</f>
        <v>Silver</v>
      </c>
      <c r="L358" s="2" t="s">
        <v>145</v>
      </c>
      <c r="M358" s="2" t="str">
        <f>_xlfn.XLOOKUP(Table2[[#This Row],[Product_ID]],Table4[Product_ID],Table4[Product_Name],"Not Found")</f>
        <v>Woodland Straight Kurti White</v>
      </c>
      <c r="N358" s="2" t="str">
        <f>_xlfn.XLOOKUP(Table2[[#This Row],[Product_ID]],Table4[Product_ID],Table4[Category],"Not Found")</f>
        <v>Women Kurtis</v>
      </c>
      <c r="O358" s="2" t="str">
        <f>_xlfn.XLOOKUP(Table2[[#This Row],[Product_ID]],Table4[Product_ID],Table4[Subcategory],"Not Found")</f>
        <v>Straight Kurti</v>
      </c>
      <c r="P358" s="2" t="str">
        <f>_xlfn.XLOOKUP(Table2[[#This Row],[Product_ID]],Table4[Product_ID],Table4[Brand],"Missing Brand")</f>
        <v>Woodland</v>
      </c>
      <c r="Q358" s="2" t="s">
        <v>893</v>
      </c>
      <c r="R358" s="2" t="str">
        <f>_xlfn.XLOOKUP(Table2[[#This Row],[Store_ID]],Table6[Store_ID],Table6[Store Name],"Not Found")</f>
        <v>TrendMart Coimbatore Mall Kiosk</v>
      </c>
      <c r="S358" s="2">
        <f>_xlfn.XLOOKUP(Table2[[#This Row],[Store_ID]],Table6[Store_ID],Table6[Monthly Target],"Missing Target")</f>
        <v>2500000</v>
      </c>
      <c r="T358" s="2" t="str">
        <f>_xlfn.XLOOKUP(Table2[[#This Row],[Store_ID]],Table6[Store_ID],Table6[Region],"Not Found")</f>
        <v>South Zone 1</v>
      </c>
      <c r="U358" s="2" t="s">
        <v>113</v>
      </c>
      <c r="V358" s="2" t="str">
        <f>_xlfn.XLOOKUP(Table2[[#This Row],[Employee_ID]],Table5[Employee_ID],Table5[Employee Name],"Not Found")</f>
        <v>Eswar Prasad</v>
      </c>
      <c r="W358" s="2">
        <v>2</v>
      </c>
      <c r="X358" s="2">
        <v>1329.24</v>
      </c>
      <c r="Y358" s="2">
        <v>30</v>
      </c>
      <c r="Z358" s="2">
        <v>797.54</v>
      </c>
      <c r="AA358" s="2">
        <v>12</v>
      </c>
      <c r="AB358" s="2">
        <v>223.31</v>
      </c>
      <c r="AC358" s="2">
        <v>2084.25</v>
      </c>
      <c r="AD358" s="2">
        <v>1689.3</v>
      </c>
      <c r="AE358" s="2">
        <f t="shared" ref="AE358:AE387" si="10">(AC358-AD358-AB358)</f>
        <v>171.64000000000004</v>
      </c>
      <c r="AF358" s="2" t="s">
        <v>35</v>
      </c>
      <c r="AG358" s="42">
        <f>IFERROR(Table2[[#This Row],[Profit]]/Table2[[#This Row],[Sales Amount]],0)</f>
        <v>8.2350965575146956E-2</v>
      </c>
      <c r="AH358" s="2" t="str">
        <f>TRIM(Table2[[#This Row],[Payment Modee]])</f>
        <v>Debit Card</v>
      </c>
      <c r="AI358" s="2" t="s">
        <v>26</v>
      </c>
      <c r="AJ358" s="2" t="s">
        <v>27</v>
      </c>
      <c r="AK358" s="2" t="s">
        <v>1274</v>
      </c>
      <c r="AL358" s="16" t="str">
        <f>IF(HOUR(Table2[[#This Row],[Order Time]])&lt;12,"Morning",IF(HOUR(Table2[[#This Row],[Order Time]])&lt;17,"Afternoon",IF(HOUR(Table2[[#This Row],[Order Time]])&lt;21,"Evening","Night")))</f>
        <v>Afternoon</v>
      </c>
      <c r="AM358" s="16" t="s">
        <v>29</v>
      </c>
    </row>
    <row r="359" spans="1:39" x14ac:dyDescent="0.25">
      <c r="A359" s="13" t="s">
        <v>1275</v>
      </c>
      <c r="B359" s="4">
        <v>45529</v>
      </c>
      <c r="C359" s="2">
        <f>YEAR(Table2[[#This Row],[Invoice Date]])</f>
        <v>2024</v>
      </c>
      <c r="D359" s="2" t="str">
        <f>TEXT(Table2[[#This Row],[Invoice Date]],"mmm")</f>
        <v>Aug</v>
      </c>
      <c r="E359" s="2" t="str">
        <f>Table2[[#This Row],[Store_ID]]&amp;"-"&amp;Table2[[#This Row],[Year]]&amp;"-"&amp;Table2[[#This Row],[Month]]</f>
        <v>STR076-2024-Aug</v>
      </c>
      <c r="F359" s="2" t="s">
        <v>1276</v>
      </c>
      <c r="G359" s="2" t="str">
        <f>_xlfn.XLOOKUP(Table2[[#This Row],[Customer_ID]],Table3[Customer_ID],Table3[Customer Name],"Not Found")</f>
        <v>Ganapathy Hegde</v>
      </c>
      <c r="H359" s="2" t="str">
        <f>_xlfn.XLOOKUP(Table2[[#This Row],[Customer_ID]],Table3[Customer_ID],Table3[Gender],"Female")</f>
        <v>Male</v>
      </c>
      <c r="I359" s="2" t="str">
        <f>_xlfn.XLOOKUP(Table2[[#This Row],[Customer_ID]],Table3[Customer_ID],Table3[City],"Missing Memebership")</f>
        <v>Tiruchirappalli</v>
      </c>
      <c r="J359" s="2" t="str">
        <f>_xlfn.XLOOKUP(Table2[[#This Row],[Customer_ID]],Table3[Customer_ID],Table3[State],"Karnataka")</f>
        <v>Tamil Nadu</v>
      </c>
      <c r="K359" s="2" t="str">
        <f>_xlfn.XLOOKUP(Table2[[#This Row],[Customer_ID]],Table3[Customer_ID],Table3[Membership],"Regular")</f>
        <v>Silver</v>
      </c>
      <c r="L359" s="2" t="s">
        <v>408</v>
      </c>
      <c r="M359" s="2" t="str">
        <f>_xlfn.XLOOKUP(Table2[[#This Row],[Product_ID]],Table4[Product_ID],Table4[Product_Name],"Not Found")</f>
        <v>Indian Terrain Formal Top Maroon</v>
      </c>
      <c r="N359" s="2" t="str">
        <f>_xlfn.XLOOKUP(Table2[[#This Row],[Product_ID]],Table4[Product_ID],Table4[Category],"Not Found")</f>
        <v>Women Tops</v>
      </c>
      <c r="O359" s="2" t="str">
        <f>_xlfn.XLOOKUP(Table2[[#This Row],[Product_ID]],Table4[Product_ID],Table4[Subcategory],"Not Found")</f>
        <v>Formal Top</v>
      </c>
      <c r="P359" s="2" t="str">
        <f>_xlfn.XLOOKUP(Table2[[#This Row],[Product_ID]],Table4[Product_ID],Table4[Brand],"Missing Brand")</f>
        <v>Indian Terrain</v>
      </c>
      <c r="Q359" s="2" t="s">
        <v>1063</v>
      </c>
      <c r="R359" s="2" t="str">
        <f>_xlfn.XLOOKUP(Table2[[#This Row],[Store_ID]],Table6[Store_ID],Table6[Store Name],"Not Found")</f>
        <v>TrendMart Chennai Standard</v>
      </c>
      <c r="S359" s="2">
        <f>_xlfn.XLOOKUP(Table2[[#This Row],[Store_ID]],Table6[Store_ID],Table6[Monthly Target],"Missing Target")</f>
        <v>1500000</v>
      </c>
      <c r="T359" s="2" t="str">
        <f>_xlfn.XLOOKUP(Table2[[#This Row],[Store_ID]],Table6[Store_ID],Table6[Region],"Not Found")</f>
        <v>South Zone 1</v>
      </c>
      <c r="U359" s="2" t="s">
        <v>268</v>
      </c>
      <c r="V359" s="2" t="str">
        <f>_xlfn.XLOOKUP(Table2[[#This Row],[Employee_ID]],Table5[Employee_ID],Table5[Employee Name],"Not Found")</f>
        <v>Ganesh Iyengar</v>
      </c>
      <c r="W359" s="2">
        <v>1</v>
      </c>
      <c r="X359" s="2">
        <v>815.61</v>
      </c>
      <c r="Y359" s="2">
        <v>15</v>
      </c>
      <c r="Z359" s="2">
        <v>122.34</v>
      </c>
      <c r="AA359" s="2">
        <v>5</v>
      </c>
      <c r="AB359" s="2">
        <v>34.659999999999997</v>
      </c>
      <c r="AC359" s="2">
        <v>727.93</v>
      </c>
      <c r="AD359" s="2">
        <v>547.66999999999996</v>
      </c>
      <c r="AE359" s="2">
        <f t="shared" si="10"/>
        <v>145.6</v>
      </c>
      <c r="AF359" s="2" t="s">
        <v>25</v>
      </c>
      <c r="AG359" s="42">
        <f>IFERROR(Table2[[#This Row],[Profit]]/Table2[[#This Row],[Sales Amount]],0)</f>
        <v>0.20001923261852103</v>
      </c>
      <c r="AH359" s="2" t="str">
        <f>TRIM(Table2[[#This Row],[Payment Modee]])</f>
        <v>UPI</v>
      </c>
      <c r="AI359" s="2" t="s">
        <v>36</v>
      </c>
      <c r="AJ359" s="2" t="s">
        <v>27</v>
      </c>
      <c r="AK359" s="2" t="s">
        <v>1277</v>
      </c>
      <c r="AL359" s="16" t="str">
        <f>IF(HOUR(Table2[[#This Row],[Order Time]])&lt;12,"Morning",IF(HOUR(Table2[[#This Row],[Order Time]])&lt;17,"Afternoon",IF(HOUR(Table2[[#This Row],[Order Time]])&lt;21,"Evening","Night")))</f>
        <v>Morning</v>
      </c>
      <c r="AM359" s="16" t="s">
        <v>38</v>
      </c>
    </row>
    <row r="360" spans="1:39" x14ac:dyDescent="0.25">
      <c r="A360" s="13" t="s">
        <v>1278</v>
      </c>
      <c r="B360" s="4">
        <v>45644</v>
      </c>
      <c r="C360" s="2">
        <f>YEAR(Table2[[#This Row],[Invoice Date]])</f>
        <v>2024</v>
      </c>
      <c r="D360" s="2" t="str">
        <f>TEXT(Table2[[#This Row],[Invoice Date]],"mmm")</f>
        <v>Dec</v>
      </c>
      <c r="E360" s="2" t="str">
        <f>Table2[[#This Row],[Store_ID]]&amp;"-"&amp;Table2[[#This Row],[Year]]&amp;"-"&amp;Table2[[#This Row],[Month]]</f>
        <v>STR011-2024-Dec</v>
      </c>
      <c r="F360" s="2" t="s">
        <v>1279</v>
      </c>
      <c r="G360" s="2" t="str">
        <f>_xlfn.XLOOKUP(Table2[[#This Row],[Customer_ID]],Table3[Customer_ID],Table3[Customer Name],"Not Found")</f>
        <v>Tara Subramaniam</v>
      </c>
      <c r="H360" s="2" t="str">
        <f>_xlfn.XLOOKUP(Table2[[#This Row],[Customer_ID]],Table3[Customer_ID],Table3[Gender],"Female")</f>
        <v>Female</v>
      </c>
      <c r="I360" s="2" t="str">
        <f>_xlfn.XLOOKUP(Table2[[#This Row],[Customer_ID]],Table3[Customer_ID],Table3[City],"Missing Memebership")</f>
        <v>Guntur</v>
      </c>
      <c r="J360" s="2" t="str">
        <f>_xlfn.XLOOKUP(Table2[[#This Row],[Customer_ID]],Table3[Customer_ID],Table3[State],"Karnataka")</f>
        <v>Andhra Pradesh</v>
      </c>
      <c r="K360" s="2" t="str">
        <f>_xlfn.XLOOKUP(Table2[[#This Row],[Customer_ID]],Table3[Customer_ID],Table3[Membership],"Regular")</f>
        <v>Platinum</v>
      </c>
      <c r="L360" s="2" t="s">
        <v>151</v>
      </c>
      <c r="M360" s="2" t="str">
        <f>_xlfn.XLOOKUP(Table2[[#This Row],[Product_ID]],Table4[Product_ID],Table4[Product_Name],"Not Found")</f>
        <v>Allen Solly Tie Pink</v>
      </c>
      <c r="N360" s="2" t="str">
        <f>_xlfn.XLOOKUP(Table2[[#This Row],[Product_ID]],Table4[Product_ID],Table4[Category],"Not Found")</f>
        <v>Accessories</v>
      </c>
      <c r="O360" s="2" t="str">
        <f>_xlfn.XLOOKUP(Table2[[#This Row],[Product_ID]],Table4[Product_ID],Table4[Subcategory],"Not Found")</f>
        <v>Tie</v>
      </c>
      <c r="P360" s="2" t="str">
        <f>_xlfn.XLOOKUP(Table2[[#This Row],[Product_ID]],Table4[Product_ID],Table4[Brand],"Missing Brand")</f>
        <v>Allen Solly</v>
      </c>
      <c r="Q360" s="2" t="s">
        <v>42</v>
      </c>
      <c r="R360" s="2" t="str">
        <f>_xlfn.XLOOKUP(Table2[[#This Row],[Store_ID]],Table6[Store_ID],Table6[Store Name],"Not Found")</f>
        <v>TrendMart Tirupati Standard</v>
      </c>
      <c r="S360" s="2">
        <f>_xlfn.XLOOKUP(Table2[[#This Row],[Store_ID]],Table6[Store_ID],Table6[Monthly Target],"Missing Target")</f>
        <v>2000000</v>
      </c>
      <c r="T360" s="2" t="str">
        <f>_xlfn.XLOOKUP(Table2[[#This Row],[Store_ID]],Table6[Store_ID],Table6[Region],"Not Found")</f>
        <v>South Zone 3</v>
      </c>
      <c r="U360" s="2" t="s">
        <v>62</v>
      </c>
      <c r="V360" s="2" t="str">
        <f>_xlfn.XLOOKUP(Table2[[#This Row],[Employee_ID]],Table5[Employee_ID],Table5[Employee Name],"Not Found")</f>
        <v>Rahul Krishnan</v>
      </c>
      <c r="W360" s="2">
        <v>4</v>
      </c>
      <c r="X360" s="2">
        <v>721.33</v>
      </c>
      <c r="Y360" s="2">
        <v>15</v>
      </c>
      <c r="Z360" s="2">
        <v>432.8</v>
      </c>
      <c r="AA360" s="2">
        <v>5</v>
      </c>
      <c r="AB360" s="2">
        <v>122.63</v>
      </c>
      <c r="AC360" s="2">
        <v>2575.15</v>
      </c>
      <c r="AD360" s="2">
        <v>1772.76</v>
      </c>
      <c r="AE360" s="2">
        <f t="shared" si="10"/>
        <v>679.7600000000001</v>
      </c>
      <c r="AF360" s="2" t="s">
        <v>35</v>
      </c>
      <c r="AG360" s="42">
        <f>IFERROR(Table2[[#This Row],[Profit]]/Table2[[#This Row],[Sales Amount]],0)</f>
        <v>0.26396908917927114</v>
      </c>
      <c r="AH360" s="2" t="str">
        <f>TRIM(Table2[[#This Row],[Payment Modee]])</f>
        <v>Debit Card</v>
      </c>
      <c r="AI360" s="2" t="s">
        <v>36</v>
      </c>
      <c r="AJ360" s="2" t="s">
        <v>27</v>
      </c>
      <c r="AK360" s="2" t="s">
        <v>1280</v>
      </c>
      <c r="AL360" s="16" t="str">
        <f>IF(HOUR(Table2[[#This Row],[Order Time]])&lt;12,"Morning",IF(HOUR(Table2[[#This Row],[Order Time]])&lt;17,"Afternoon",IF(HOUR(Table2[[#This Row],[Order Time]])&lt;21,"Evening","Night")))</f>
        <v>Evening</v>
      </c>
      <c r="AM360" s="16" t="s">
        <v>29</v>
      </c>
    </row>
    <row r="361" spans="1:39" x14ac:dyDescent="0.25">
      <c r="A361" s="13" t="s">
        <v>1281</v>
      </c>
      <c r="B361" s="4">
        <v>45603</v>
      </c>
      <c r="C361" s="2">
        <f>YEAR(Table2[[#This Row],[Invoice Date]])</f>
        <v>2024</v>
      </c>
      <c r="D361" s="2" t="str">
        <f>TEXT(Table2[[#This Row],[Invoice Date]],"mmm")</f>
        <v>Nov</v>
      </c>
      <c r="E361" s="2" t="str">
        <f>Table2[[#This Row],[Store_ID]]&amp;"-"&amp;Table2[[#This Row],[Year]]&amp;"-"&amp;Table2[[#This Row],[Month]]</f>
        <v>STR037-2024-Nov</v>
      </c>
      <c r="F361" s="2" t="s">
        <v>1282</v>
      </c>
      <c r="G361" s="2" t="str">
        <f>_xlfn.XLOOKUP(Table2[[#This Row],[Customer_ID]],Table3[Customer_ID],Table3[Customer Name],"Not Found")</f>
        <v>Manikandan Chettiar</v>
      </c>
      <c r="H361" s="2" t="str">
        <f>_xlfn.XLOOKUP(Table2[[#This Row],[Customer_ID]],Table3[Customer_ID],Table3[Gender],"Female")</f>
        <v>Male</v>
      </c>
      <c r="I361" s="2" t="str">
        <f>_xlfn.XLOOKUP(Table2[[#This Row],[Customer_ID]],Table3[Customer_ID],Table3[City],"Missing Memebership")</f>
        <v>Vijayawada</v>
      </c>
      <c r="J361" s="2" t="str">
        <f>_xlfn.XLOOKUP(Table2[[#This Row],[Customer_ID]],Table3[Customer_ID],Table3[State],"Karnataka")</f>
        <v>Andhra Pradesh</v>
      </c>
      <c r="K361" s="2" t="str">
        <f>_xlfn.XLOOKUP(Table2[[#This Row],[Customer_ID]],Table3[Customer_ID],Table3[Membership],"Regular")</f>
        <v>Regular</v>
      </c>
      <c r="L361" s="2" t="s">
        <v>1283</v>
      </c>
      <c r="M361" s="2" t="str">
        <f>_xlfn.XLOOKUP(Table2[[#This Row],[Product_ID]],Table4[Product_ID],Table4[Product_Name],"Not Found")</f>
        <v>Metro Shoes Digital Watch Beige</v>
      </c>
      <c r="N361" s="2" t="str">
        <f>_xlfn.XLOOKUP(Table2[[#This Row],[Product_ID]],Table4[Product_ID],Table4[Category],"Not Found")</f>
        <v>Watches</v>
      </c>
      <c r="O361" s="2" t="str">
        <f>_xlfn.XLOOKUP(Table2[[#This Row],[Product_ID]],Table4[Product_ID],Table4[Subcategory],"Not Found")</f>
        <v>Digital Watch</v>
      </c>
      <c r="P361" s="2" t="str">
        <f>_xlfn.XLOOKUP(Table2[[#This Row],[Product_ID]],Table4[Product_ID],Table4[Brand],"Missing Brand")</f>
        <v>Metro Shoes</v>
      </c>
      <c r="Q361" s="2" t="s">
        <v>23</v>
      </c>
      <c r="R361" s="2" t="str">
        <f>_xlfn.XLOOKUP(Table2[[#This Row],[Store_ID]],Table6[Store_ID],Table6[Store Name],"Not Found")</f>
        <v>TrendMart Vijayawada High Street</v>
      </c>
      <c r="S361" s="2">
        <f>_xlfn.XLOOKUP(Table2[[#This Row],[Store_ID]],Table6[Store_ID],Table6[Monthly Target],"Missing Target")</f>
        <v>1000000</v>
      </c>
      <c r="T361" s="2" t="str">
        <f>_xlfn.XLOOKUP(Table2[[#This Row],[Store_ID]],Table6[Store_ID],Table6[Region],"Not Found")</f>
        <v>South Zone 3</v>
      </c>
      <c r="U361" s="2" t="s">
        <v>102</v>
      </c>
      <c r="V361" s="2" t="str">
        <f>_xlfn.XLOOKUP(Table2[[#This Row],[Employee_ID]],Table5[Employee_ID],Table5[Employee Name],"Not Found")</f>
        <v>Chandra Reddy</v>
      </c>
      <c r="W361" s="2">
        <v>4</v>
      </c>
      <c r="X361" s="2">
        <v>6217</v>
      </c>
      <c r="Y361" s="2">
        <v>10</v>
      </c>
      <c r="Z361" s="2">
        <v>2486.8000000000002</v>
      </c>
      <c r="AA361" s="2">
        <v>12</v>
      </c>
      <c r="AB361" s="2">
        <v>2685.74</v>
      </c>
      <c r="AC361" s="2">
        <v>25066.94</v>
      </c>
      <c r="AD361" s="2">
        <v>15846.48</v>
      </c>
      <c r="AE361" s="2">
        <f t="shared" si="10"/>
        <v>6534.7199999999993</v>
      </c>
      <c r="AF361" s="2" t="s">
        <v>25</v>
      </c>
      <c r="AG361" s="42">
        <f>IFERROR(Table2[[#This Row],[Profit]]/Table2[[#This Row],[Sales Amount]],0)</f>
        <v>0.26069077438251337</v>
      </c>
      <c r="AH361" s="2" t="str">
        <f>TRIM(Table2[[#This Row],[Payment Modee]])</f>
        <v>UPI</v>
      </c>
      <c r="AI361" s="2" t="s">
        <v>26</v>
      </c>
      <c r="AJ361" s="2" t="s">
        <v>27</v>
      </c>
      <c r="AK361" s="2" t="s">
        <v>1284</v>
      </c>
      <c r="AL361" s="16" t="str">
        <f>IF(HOUR(Table2[[#This Row],[Order Time]])&lt;12,"Morning",IF(HOUR(Table2[[#This Row],[Order Time]])&lt;17,"Afternoon",IF(HOUR(Table2[[#This Row],[Order Time]])&lt;21,"Evening","Night")))</f>
        <v>Morning</v>
      </c>
      <c r="AM361" s="16" t="s">
        <v>29</v>
      </c>
    </row>
    <row r="362" spans="1:39" x14ac:dyDescent="0.25">
      <c r="A362" s="13" t="s">
        <v>1285</v>
      </c>
      <c r="B362" s="4">
        <v>45572</v>
      </c>
      <c r="C362" s="2">
        <f>YEAR(Table2[[#This Row],[Invoice Date]])</f>
        <v>2024</v>
      </c>
      <c r="D362" s="2" t="str">
        <f>TEXT(Table2[[#This Row],[Invoice Date]],"mmm")</f>
        <v>Oct</v>
      </c>
      <c r="E362" s="2" t="str">
        <f>Table2[[#This Row],[Store_ID]]&amp;"-"&amp;Table2[[#This Row],[Year]]&amp;"-"&amp;Table2[[#This Row],[Month]]</f>
        <v>STR014-2024-Oct</v>
      </c>
      <c r="F362" s="2" t="s">
        <v>1286</v>
      </c>
      <c r="G362" s="2" t="str">
        <f>_xlfn.XLOOKUP(Table2[[#This Row],[Customer_ID]],Table3[Customer_ID],Table3[Customer Name],"Not Found")</f>
        <v>Chidambaram Rao</v>
      </c>
      <c r="H362" s="2" t="str">
        <f>_xlfn.XLOOKUP(Table2[[#This Row],[Customer_ID]],Table3[Customer_ID],Table3[Gender],"Female")</f>
        <v>Male</v>
      </c>
      <c r="I362" s="2" t="str">
        <f>_xlfn.XLOOKUP(Table2[[#This Row],[Customer_ID]],Table3[Customer_ID],Table3[City],"Missing Memebership")</f>
        <v>Bengaluru</v>
      </c>
      <c r="J362" s="2" t="str">
        <f>_xlfn.XLOOKUP(Table2[[#This Row],[Customer_ID]],Table3[Customer_ID],Table3[State],"Karnataka")</f>
        <v>Karnataka</v>
      </c>
      <c r="K362" s="2" t="str">
        <f>_xlfn.XLOOKUP(Table2[[#This Row],[Customer_ID]],Table3[Customer_ID],Table3[Membership],"Regular")</f>
        <v>Platinum</v>
      </c>
      <c r="L362" s="2" t="s">
        <v>979</v>
      </c>
      <c r="M362" s="2" t="str">
        <f>_xlfn.XLOOKUP(Table2[[#This Row],[Product_ID]],Table4[Product_ID],Table4[Product_Name],"Not Found")</f>
        <v>Metro Shoes Straight Kurti Green</v>
      </c>
      <c r="N362" s="2" t="str">
        <f>_xlfn.XLOOKUP(Table2[[#This Row],[Product_ID]],Table4[Product_ID],Table4[Category],"Not Found")</f>
        <v>Women Kurtis</v>
      </c>
      <c r="O362" s="2" t="str">
        <f>_xlfn.XLOOKUP(Table2[[#This Row],[Product_ID]],Table4[Product_ID],Table4[Subcategory],"Not Found")</f>
        <v>Straight Kurti</v>
      </c>
      <c r="P362" s="2" t="str">
        <f>_xlfn.XLOOKUP(Table2[[#This Row],[Product_ID]],Table4[Product_ID],Table4[Brand],"Missing Brand")</f>
        <v>Metro Shoes</v>
      </c>
      <c r="Q362" s="2" t="s">
        <v>129</v>
      </c>
      <c r="R362" s="2" t="str">
        <f>_xlfn.XLOOKUP(Table2[[#This Row],[Store_ID]],Table6[Store_ID],Table6[Store Name],"Not Found")</f>
        <v>TrendMart Tirupati Outlet</v>
      </c>
      <c r="S362" s="2">
        <f>_xlfn.XLOOKUP(Table2[[#This Row],[Store_ID]],Table6[Store_ID],Table6[Monthly Target],"Missing Target")</f>
        <v>1000000</v>
      </c>
      <c r="T362" s="2" t="str">
        <f>_xlfn.XLOOKUP(Table2[[#This Row],[Store_ID]],Table6[Store_ID],Table6[Region],"Not Found")</f>
        <v>South Zone 3</v>
      </c>
      <c r="U362" s="2" t="s">
        <v>482</v>
      </c>
      <c r="V362" s="2" t="str">
        <f>_xlfn.XLOOKUP(Table2[[#This Row],[Employee_ID]],Table5[Employee_ID],Table5[Employee Name],"Not Found")</f>
        <v>Swathi Achari</v>
      </c>
      <c r="W362" s="2">
        <v>1</v>
      </c>
      <c r="X362" s="2">
        <v>859.03</v>
      </c>
      <c r="Y362" s="2">
        <v>10</v>
      </c>
      <c r="Z362" s="2">
        <v>85.9</v>
      </c>
      <c r="AA362" s="2">
        <v>5</v>
      </c>
      <c r="AB362" s="2">
        <v>38.659999999999997</v>
      </c>
      <c r="AC362" s="2">
        <v>811.79</v>
      </c>
      <c r="AD362" s="2">
        <v>599.28</v>
      </c>
      <c r="AE362" s="2">
        <f t="shared" si="10"/>
        <v>173.85</v>
      </c>
      <c r="AF362" s="2" t="s">
        <v>25</v>
      </c>
      <c r="AG362" s="42">
        <f>IFERROR(Table2[[#This Row],[Profit]]/Table2[[#This Row],[Sales Amount]],0)</f>
        <v>0.21415637048990502</v>
      </c>
      <c r="AH362" s="2" t="str">
        <f>TRIM(Table2[[#This Row],[Payment Modee]])</f>
        <v>UPI</v>
      </c>
      <c r="AI362" s="2" t="s">
        <v>36</v>
      </c>
      <c r="AJ362" s="2" t="s">
        <v>27</v>
      </c>
      <c r="AK362" s="2" t="s">
        <v>541</v>
      </c>
      <c r="AL362" s="16" t="str">
        <f>IF(HOUR(Table2[[#This Row],[Order Time]])&lt;12,"Morning",IF(HOUR(Table2[[#This Row],[Order Time]])&lt;17,"Afternoon",IF(HOUR(Table2[[#This Row],[Order Time]])&lt;21,"Evening","Night")))</f>
        <v>Afternoon</v>
      </c>
      <c r="AM362" s="16" t="s">
        <v>29</v>
      </c>
    </row>
    <row r="363" spans="1:39" x14ac:dyDescent="0.25">
      <c r="A363" s="13" t="s">
        <v>1287</v>
      </c>
      <c r="B363" s="4">
        <v>45690</v>
      </c>
      <c r="C363" s="2">
        <f>YEAR(Table2[[#This Row],[Invoice Date]])</f>
        <v>2025</v>
      </c>
      <c r="D363" s="2" t="str">
        <f>TEXT(Table2[[#This Row],[Invoice Date]],"mmm")</f>
        <v>Feb</v>
      </c>
      <c r="E363" s="2" t="str">
        <f>Table2[[#This Row],[Store_ID]]&amp;"-"&amp;Table2[[#This Row],[Year]]&amp;"-"&amp;Table2[[#This Row],[Month]]</f>
        <v>STR080-2025-Feb</v>
      </c>
      <c r="F363" s="2" t="s">
        <v>1288</v>
      </c>
      <c r="G363" s="2" t="str">
        <f>_xlfn.XLOOKUP(Table2[[#This Row],[Customer_ID]],Table3[Customer_ID],Table3[Customer Name],"Not Found")</f>
        <v>Ganesh Kamath</v>
      </c>
      <c r="H363" s="2" t="str">
        <f>_xlfn.XLOOKUP(Table2[[#This Row],[Customer_ID]],Table3[Customer_ID],Table3[Gender],"Female")</f>
        <v>Male</v>
      </c>
      <c r="I363" s="2" t="str">
        <f>_xlfn.XLOOKUP(Table2[[#This Row],[Customer_ID]],Table3[Customer_ID],Table3[City],"Missing Memebership")</f>
        <v>Visakhapatnam</v>
      </c>
      <c r="J363" s="2" t="str">
        <f>_xlfn.XLOOKUP(Table2[[#This Row],[Customer_ID]],Table3[Customer_ID],Table3[State],"Karnataka")</f>
        <v>Andhra Pradesh</v>
      </c>
      <c r="K363" s="2" t="str">
        <f>_xlfn.XLOOKUP(Table2[[#This Row],[Customer_ID]],Table3[Customer_ID],Table3[Membership],"Regular")</f>
        <v>Gold</v>
      </c>
      <c r="L363" s="2" t="s">
        <v>485</v>
      </c>
      <c r="M363" s="2" t="str">
        <f>_xlfn.XLOOKUP(Table2[[#This Row],[Product_ID]],Table4[Product_ID],Table4[Product_Name],"Not Found")</f>
        <v>Van Heusen Formal Shirt Olive</v>
      </c>
      <c r="N363" s="2" t="str">
        <f>_xlfn.XLOOKUP(Table2[[#This Row],[Product_ID]],Table4[Product_ID],Table4[Category],"Not Found")</f>
        <v>Men Shirts</v>
      </c>
      <c r="O363" s="2" t="str">
        <f>_xlfn.XLOOKUP(Table2[[#This Row],[Product_ID]],Table4[Product_ID],Table4[Subcategory],"Not Found")</f>
        <v>Formal Shirt</v>
      </c>
      <c r="P363" s="2" t="str">
        <f>_xlfn.XLOOKUP(Table2[[#This Row],[Product_ID]],Table4[Product_ID],Table4[Brand],"Missing Brand")</f>
        <v>Van Heusen</v>
      </c>
      <c r="Q363" s="2" t="s">
        <v>214</v>
      </c>
      <c r="R363" s="2" t="str">
        <f>_xlfn.XLOOKUP(Table2[[#This Row],[Store_ID]],Table6[Store_ID],Table6[Store Name],"Not Found")</f>
        <v>TrendMart Kochi High Street</v>
      </c>
      <c r="S363" s="2">
        <f>_xlfn.XLOOKUP(Table2[[#This Row],[Store_ID]],Table6[Store_ID],Table6[Monthly Target],"Missing Target")</f>
        <v>2000000</v>
      </c>
      <c r="T363" s="2" t="str">
        <f>_xlfn.XLOOKUP(Table2[[#This Row],[Store_ID]],Table6[Store_ID],Table6[Region],"Not Found")</f>
        <v>South Zone 1</v>
      </c>
      <c r="U363" s="2" t="s">
        <v>482</v>
      </c>
      <c r="V363" s="2" t="str">
        <f>_xlfn.XLOOKUP(Table2[[#This Row],[Employee_ID]],Table5[Employee_ID],Table5[Employee Name],"Not Found")</f>
        <v>Swathi Achari</v>
      </c>
      <c r="W363" s="2">
        <v>1</v>
      </c>
      <c r="X363" s="2">
        <v>1065.8699999999999</v>
      </c>
      <c r="Y363" s="2">
        <v>15</v>
      </c>
      <c r="Z363" s="2">
        <v>159.88</v>
      </c>
      <c r="AA363" s="2">
        <v>12</v>
      </c>
      <c r="AB363" s="2">
        <v>108.72</v>
      </c>
      <c r="AC363" s="2">
        <v>1014.71</v>
      </c>
      <c r="AD363" s="2">
        <v>645.59</v>
      </c>
      <c r="AE363" s="2">
        <f t="shared" si="10"/>
        <v>260.39999999999998</v>
      </c>
      <c r="AF363" s="2" t="s">
        <v>69</v>
      </c>
      <c r="AG363" s="42">
        <f>IFERROR(Table2[[#This Row],[Profit]]/Table2[[#This Row],[Sales Amount]],0)</f>
        <v>0.25662504557952515</v>
      </c>
      <c r="AH363" s="2" t="str">
        <f>TRIM(Table2[[#This Row],[Payment Modee]])</f>
        <v>Cash</v>
      </c>
      <c r="AI363" s="2" t="s">
        <v>36</v>
      </c>
      <c r="AJ363" s="2" t="s">
        <v>27</v>
      </c>
      <c r="AK363" s="2" t="s">
        <v>1289</v>
      </c>
      <c r="AL363" s="16" t="str">
        <f>IF(HOUR(Table2[[#This Row],[Order Time]])&lt;12,"Morning",IF(HOUR(Table2[[#This Row],[Order Time]])&lt;17,"Afternoon",IF(HOUR(Table2[[#This Row],[Order Time]])&lt;21,"Evening","Night")))</f>
        <v>Evening</v>
      </c>
      <c r="AM363" s="16" t="s">
        <v>38</v>
      </c>
    </row>
    <row r="364" spans="1:39" x14ac:dyDescent="0.25">
      <c r="A364" s="13" t="s">
        <v>1290</v>
      </c>
      <c r="B364" s="4">
        <v>45602</v>
      </c>
      <c r="C364" s="2">
        <f>YEAR(Table2[[#This Row],[Invoice Date]])</f>
        <v>2024</v>
      </c>
      <c r="D364" s="2" t="str">
        <f>TEXT(Table2[[#This Row],[Invoice Date]],"mmm")</f>
        <v>Nov</v>
      </c>
      <c r="E364" s="2" t="str">
        <f>Table2[[#This Row],[Store_ID]]&amp;"-"&amp;Table2[[#This Row],[Year]]&amp;"-"&amp;Table2[[#This Row],[Month]]</f>
        <v>STR066-2024-Nov</v>
      </c>
      <c r="F364" s="2" t="s">
        <v>1291</v>
      </c>
      <c r="G364" s="2" t="str">
        <f>_xlfn.XLOOKUP(Table2[[#This Row],[Customer_ID]],Table3[Customer_ID],Table3[Customer Name],"Not Found")</f>
        <v>Balaji Kumar</v>
      </c>
      <c r="H364" s="2" t="str">
        <f>_xlfn.XLOOKUP(Table2[[#This Row],[Customer_ID]],Table3[Customer_ID],Table3[Gender],"Female")</f>
        <v>Male</v>
      </c>
      <c r="I364" s="2" t="str">
        <f>_xlfn.XLOOKUP(Table2[[#This Row],[Customer_ID]],Table3[Customer_ID],Table3[City],"Missing Memebership")</f>
        <v>Warangal</v>
      </c>
      <c r="J364" s="2" t="str">
        <f>_xlfn.XLOOKUP(Table2[[#This Row],[Customer_ID]],Table3[Customer_ID],Table3[State],"Karnataka")</f>
        <v>Telangana</v>
      </c>
      <c r="K364" s="2" t="str">
        <f>_xlfn.XLOOKUP(Table2[[#This Row],[Customer_ID]],Table3[Customer_ID],Table3[Membership],"Regular")</f>
        <v>Silver</v>
      </c>
      <c r="L364" s="2" t="s">
        <v>262</v>
      </c>
      <c r="M364" s="2" t="str">
        <f>_xlfn.XLOOKUP(Table2[[#This Row],[Product_ID]],Table4[Product_ID],Table4[Product_Name],"Not Found")</f>
        <v>Pothys Straight Fit Charcoal</v>
      </c>
      <c r="N364" s="2" t="str">
        <f>_xlfn.XLOOKUP(Table2[[#This Row],[Product_ID]],Table4[Product_ID],Table4[Category],"Not Found")</f>
        <v>Women Jeans</v>
      </c>
      <c r="O364" s="2" t="str">
        <f>_xlfn.XLOOKUP(Table2[[#This Row],[Product_ID]],Table4[Product_ID],Table4[Subcategory],"Not Found")</f>
        <v>Straight Fit</v>
      </c>
      <c r="P364" s="2" t="str">
        <f>_xlfn.XLOOKUP(Table2[[#This Row],[Product_ID]],Table4[Product_ID],Table4[Brand],"Missing Brand")</f>
        <v>Pothys</v>
      </c>
      <c r="Q364" s="2" t="s">
        <v>302</v>
      </c>
      <c r="R364" s="2" t="str">
        <f>_xlfn.XLOOKUP(Table2[[#This Row],[Store_ID]],Table6[Store_ID],Table6[Store Name],"Not Found")</f>
        <v>TrendMart Dindigul Standard</v>
      </c>
      <c r="S364" s="2">
        <f>_xlfn.XLOOKUP(Table2[[#This Row],[Store_ID]],Table6[Store_ID],Table6[Monthly Target],"Missing Target")</f>
        <v>2500000</v>
      </c>
      <c r="T364" s="2" t="str">
        <f>_xlfn.XLOOKUP(Table2[[#This Row],[Store_ID]],Table6[Store_ID],Table6[Region],"Not Found")</f>
        <v>South Zone 1</v>
      </c>
      <c r="U364" s="2" t="s">
        <v>147</v>
      </c>
      <c r="V364" s="2" t="str">
        <f>_xlfn.XLOOKUP(Table2[[#This Row],[Employee_ID]],Table5[Employee_ID],Table5[Employee Name],"Not Found")</f>
        <v>Logesh Gopalakrishnan</v>
      </c>
      <c r="W364" s="2">
        <v>2</v>
      </c>
      <c r="X364" s="2">
        <v>1382.13</v>
      </c>
      <c r="Y364" s="2">
        <v>0</v>
      </c>
      <c r="Z364" s="2">
        <v>0</v>
      </c>
      <c r="AA364" s="2">
        <v>12</v>
      </c>
      <c r="AB364" s="2">
        <v>331.71</v>
      </c>
      <c r="AC364" s="2">
        <v>3095.97</v>
      </c>
      <c r="AD364" s="2">
        <v>2050.48</v>
      </c>
      <c r="AE364" s="2">
        <f t="shared" si="10"/>
        <v>713.77999999999975</v>
      </c>
      <c r="AF364" s="2" t="s">
        <v>25</v>
      </c>
      <c r="AG364" s="42">
        <f>IFERROR(Table2[[#This Row],[Profit]]/Table2[[#This Row],[Sales Amount]],0)</f>
        <v>0.23055132963174702</v>
      </c>
      <c r="AH364" s="2" t="str">
        <f>TRIM(Table2[[#This Row],[Payment Modee]])</f>
        <v>UPI</v>
      </c>
      <c r="AI364" s="2" t="s">
        <v>26</v>
      </c>
      <c r="AJ364" s="2" t="s">
        <v>27</v>
      </c>
      <c r="AK364" s="2" t="s">
        <v>418</v>
      </c>
      <c r="AL364" s="16" t="str">
        <f>IF(HOUR(Table2[[#This Row],[Order Time]])&lt;12,"Morning",IF(HOUR(Table2[[#This Row],[Order Time]])&lt;17,"Afternoon",IF(HOUR(Table2[[#This Row],[Order Time]])&lt;21,"Evening","Night")))</f>
        <v>Afternoon</v>
      </c>
      <c r="AM364" s="16" t="s">
        <v>29</v>
      </c>
    </row>
    <row r="365" spans="1:39" x14ac:dyDescent="0.25">
      <c r="A365" s="13" t="s">
        <v>1292</v>
      </c>
      <c r="B365" s="4">
        <v>45663</v>
      </c>
      <c r="C365" s="2">
        <f>YEAR(Table2[[#This Row],[Invoice Date]])</f>
        <v>2025</v>
      </c>
      <c r="D365" s="2" t="str">
        <f>TEXT(Table2[[#This Row],[Invoice Date]],"mmm")</f>
        <v>Jan</v>
      </c>
      <c r="E365" s="2" t="str">
        <f>Table2[[#This Row],[Store_ID]]&amp;"-"&amp;Table2[[#This Row],[Year]]&amp;"-"&amp;Table2[[#This Row],[Month]]</f>
        <v>STR049-2025-Jan</v>
      </c>
      <c r="F365" s="2" t="s">
        <v>1293</v>
      </c>
      <c r="G365" s="2" t="str">
        <f>_xlfn.XLOOKUP(Table2[[#This Row],[Customer_ID]],Table3[Customer_ID],Table3[Customer Name],"Not Found")</f>
        <v>Varsha Chandran</v>
      </c>
      <c r="H365" s="2" t="str">
        <f>_xlfn.XLOOKUP(Table2[[#This Row],[Customer_ID]],Table3[Customer_ID],Table3[Gender],"Female")</f>
        <v>Female</v>
      </c>
      <c r="I365" s="2" t="str">
        <f>_xlfn.XLOOKUP(Table2[[#This Row],[Customer_ID]],Table3[Customer_ID],Table3[City],"Missing Memebership")</f>
        <v>Nellore</v>
      </c>
      <c r="J365" s="2" t="str">
        <f>_xlfn.XLOOKUP(Table2[[#This Row],[Customer_ID]],Table3[Customer_ID],Table3[State],"Karnataka")</f>
        <v>Andhra Pradesh</v>
      </c>
      <c r="K365" s="2" t="str">
        <f>_xlfn.XLOOKUP(Table2[[#This Row],[Customer_ID]],Table3[Customer_ID],Table3[Membership],"Regular")</f>
        <v>Regular</v>
      </c>
      <c r="L365" s="2" t="s">
        <v>353</v>
      </c>
      <c r="M365" s="2" t="str">
        <f>_xlfn.XLOOKUP(Table2[[#This Row],[Product_ID]],Table4[Product_ID],Table4[Product_Name],"Not Found")</f>
        <v>Fabindia Straight Kurti Olive</v>
      </c>
      <c r="N365" s="2" t="str">
        <f>_xlfn.XLOOKUP(Table2[[#This Row],[Product_ID]],Table4[Product_ID],Table4[Category],"Not Found")</f>
        <v>Women Kurtis</v>
      </c>
      <c r="O365" s="2" t="str">
        <f>_xlfn.XLOOKUP(Table2[[#This Row],[Product_ID]],Table4[Product_ID],Table4[Subcategory],"Not Found")</f>
        <v>Straight Kurti</v>
      </c>
      <c r="P365" s="2" t="str">
        <f>_xlfn.XLOOKUP(Table2[[#This Row],[Product_ID]],Table4[Product_ID],Table4[Brand],"Missing Brand")</f>
        <v>Fabindia</v>
      </c>
      <c r="Q365" s="2" t="s">
        <v>1294</v>
      </c>
      <c r="R365" s="2" t="str">
        <f>_xlfn.XLOOKUP(Table2[[#This Row],[Store_ID]],Table6[Store_ID],Table6[Store Name],"Not Found")</f>
        <v>TrendMart Bengaluru Flagship</v>
      </c>
      <c r="S365" s="2">
        <f>_xlfn.XLOOKUP(Table2[[#This Row],[Store_ID]],Table6[Store_ID],Table6[Monthly Target],"Missing Target")</f>
        <v>1200000</v>
      </c>
      <c r="T365" s="2" t="str">
        <f>_xlfn.XLOOKUP(Table2[[#This Row],[Store_ID]],Table6[Store_ID],Table6[Region],"Not Found")</f>
        <v>South Zone 2</v>
      </c>
      <c r="U365" s="2" t="s">
        <v>330</v>
      </c>
      <c r="V365" s="2" t="str">
        <f>_xlfn.XLOOKUP(Table2[[#This Row],[Employee_ID]],Table5[Employee_ID],Table5[Employee Name],"Not Found")</f>
        <v>Malini Gowda</v>
      </c>
      <c r="W365" s="2">
        <v>2</v>
      </c>
      <c r="X365" s="2">
        <v>768.22</v>
      </c>
      <c r="Y365" s="2">
        <v>0</v>
      </c>
      <c r="Z365" s="2">
        <v>0</v>
      </c>
      <c r="AA365" s="2">
        <v>5</v>
      </c>
      <c r="AB365" s="2">
        <v>76.819999999999993</v>
      </c>
      <c r="AC365" s="2">
        <v>1613.26</v>
      </c>
      <c r="AD365" s="2">
        <v>1142.18</v>
      </c>
      <c r="AE365" s="2">
        <f t="shared" si="10"/>
        <v>394.25999999999993</v>
      </c>
      <c r="AF365" s="2" t="s">
        <v>25</v>
      </c>
      <c r="AG365" s="42">
        <f>IFERROR(Table2[[#This Row],[Profit]]/Table2[[#This Row],[Sales Amount]],0)</f>
        <v>0.24438714156428595</v>
      </c>
      <c r="AH365" s="2" t="str">
        <f>TRIM(Table2[[#This Row],[Payment Modee]])</f>
        <v>UPI</v>
      </c>
      <c r="AI365" s="2" t="s">
        <v>26</v>
      </c>
      <c r="AJ365" s="2" t="s">
        <v>27</v>
      </c>
      <c r="AK365" s="2" t="s">
        <v>1295</v>
      </c>
      <c r="AL365" s="16" t="str">
        <f>IF(HOUR(Table2[[#This Row],[Order Time]])&lt;12,"Morning",IF(HOUR(Table2[[#This Row],[Order Time]])&lt;17,"Afternoon",IF(HOUR(Table2[[#This Row],[Order Time]])&lt;21,"Evening","Night")))</f>
        <v>Evening</v>
      </c>
      <c r="AM365" s="16" t="s">
        <v>29</v>
      </c>
    </row>
    <row r="366" spans="1:39" x14ac:dyDescent="0.25">
      <c r="A366" s="13" t="s">
        <v>1296</v>
      </c>
      <c r="B366" s="4">
        <v>45609</v>
      </c>
      <c r="C366" s="2">
        <f>YEAR(Table2[[#This Row],[Invoice Date]])</f>
        <v>2024</v>
      </c>
      <c r="D366" s="2" t="str">
        <f>TEXT(Table2[[#This Row],[Invoice Date]],"mmm")</f>
        <v>Nov</v>
      </c>
      <c r="E366" s="2" t="str">
        <f>Table2[[#This Row],[Store_ID]]&amp;"-"&amp;Table2[[#This Row],[Year]]&amp;"-"&amp;Table2[[#This Row],[Month]]</f>
        <v>STR087-2024-Nov</v>
      </c>
      <c r="F366" s="2" t="s">
        <v>1297</v>
      </c>
      <c r="G366" s="2" t="str">
        <f>_xlfn.XLOOKUP(Table2[[#This Row],[Customer_ID]],Table3[Customer_ID],Table3[Customer Name],"Not Found")</f>
        <v>Meena Rao</v>
      </c>
      <c r="H366" s="2" t="str">
        <f>_xlfn.XLOOKUP(Table2[[#This Row],[Customer_ID]],Table3[Customer_ID],Table3[Gender],"Female")</f>
        <v>Female</v>
      </c>
      <c r="I366" s="2" t="str">
        <f>_xlfn.XLOOKUP(Table2[[#This Row],[Customer_ID]],Table3[Customer_ID],Table3[City],"Missing Memebership")</f>
        <v>Khammam</v>
      </c>
      <c r="J366" s="2" t="str">
        <f>_xlfn.XLOOKUP(Table2[[#This Row],[Customer_ID]],Table3[Customer_ID],Table3[State],"Karnataka")</f>
        <v>Telangana</v>
      </c>
      <c r="K366" s="2" t="str">
        <f>_xlfn.XLOOKUP(Table2[[#This Row],[Customer_ID]],Table3[Customer_ID],Table3[Membership],"Regular")</f>
        <v>Platinum</v>
      </c>
      <c r="L366" s="2" t="s">
        <v>979</v>
      </c>
      <c r="M366" s="2" t="str">
        <f>_xlfn.XLOOKUP(Table2[[#This Row],[Product_ID]],Table4[Product_ID],Table4[Product_Name],"Not Found")</f>
        <v>Metro Shoes Straight Kurti Green</v>
      </c>
      <c r="N366" s="2" t="str">
        <f>_xlfn.XLOOKUP(Table2[[#This Row],[Product_ID]],Table4[Product_ID],Table4[Category],"Not Found")</f>
        <v>Women Kurtis</v>
      </c>
      <c r="O366" s="2" t="str">
        <f>_xlfn.XLOOKUP(Table2[[#This Row],[Product_ID]],Table4[Product_ID],Table4[Subcategory],"Not Found")</f>
        <v>Straight Kurti</v>
      </c>
      <c r="P366" s="2" t="str">
        <f>_xlfn.XLOOKUP(Table2[[#This Row],[Product_ID]],Table4[Product_ID],Table4[Brand],"Missing Brand")</f>
        <v>Metro Shoes</v>
      </c>
      <c r="Q366" s="2" t="s">
        <v>343</v>
      </c>
      <c r="R366" s="2" t="str">
        <f>_xlfn.XLOOKUP(Table2[[#This Row],[Store_ID]],Table6[Store_ID],Table6[Store Name],"Not Found")</f>
        <v>TrendMart Salem Outlet</v>
      </c>
      <c r="S366" s="2">
        <f>_xlfn.XLOOKUP(Table2[[#This Row],[Store_ID]],Table6[Store_ID],Table6[Monthly Target],"Missing Target")</f>
        <v>2000000</v>
      </c>
      <c r="T366" s="2" t="str">
        <f>_xlfn.XLOOKUP(Table2[[#This Row],[Store_ID]],Table6[Store_ID],Table6[Region],"Not Found")</f>
        <v>South Zone 1</v>
      </c>
      <c r="U366" s="2" t="s">
        <v>75</v>
      </c>
      <c r="V366" s="2" t="str">
        <f>_xlfn.XLOOKUP(Table2[[#This Row],[Employee_ID]],Table5[Employee_ID],Table5[Employee Name],"Not Found")</f>
        <v>Chandran Krishnan</v>
      </c>
      <c r="W366" s="2">
        <v>1</v>
      </c>
      <c r="X366" s="2">
        <v>842.07</v>
      </c>
      <c r="Y366" s="2">
        <v>15</v>
      </c>
      <c r="Z366" s="2">
        <v>126.31</v>
      </c>
      <c r="AA366" s="2">
        <v>5</v>
      </c>
      <c r="AB366" s="2">
        <v>35.79</v>
      </c>
      <c r="AC366" s="2">
        <v>751.55</v>
      </c>
      <c r="AD366" s="2">
        <v>599.28</v>
      </c>
      <c r="AE366" s="2">
        <f t="shared" si="10"/>
        <v>116.47999999999999</v>
      </c>
      <c r="AF366" s="2" t="s">
        <v>56</v>
      </c>
      <c r="AG366" s="42">
        <f>IFERROR(Table2[[#This Row],[Profit]]/Table2[[#This Row],[Sales Amount]],0)</f>
        <v>0.1549863615195263</v>
      </c>
      <c r="AH366" s="2" t="str">
        <f>TRIM(Table2[[#This Row],[Payment Modee]])</f>
        <v>Credit Card</v>
      </c>
      <c r="AI366" s="2" t="s">
        <v>26</v>
      </c>
      <c r="AJ366" s="2" t="s">
        <v>27</v>
      </c>
      <c r="AK366" s="2" t="s">
        <v>1298</v>
      </c>
      <c r="AL366" s="16" t="str">
        <f>IF(HOUR(Table2[[#This Row],[Order Time]])&lt;12,"Morning",IF(HOUR(Table2[[#This Row],[Order Time]])&lt;17,"Afternoon",IF(HOUR(Table2[[#This Row],[Order Time]])&lt;21,"Evening","Night")))</f>
        <v>Night</v>
      </c>
      <c r="AM366" s="16" t="s">
        <v>29</v>
      </c>
    </row>
    <row r="367" spans="1:39" x14ac:dyDescent="0.25">
      <c r="A367" s="13" t="s">
        <v>1299</v>
      </c>
      <c r="B367" s="4">
        <v>45400</v>
      </c>
      <c r="C367" s="2">
        <f>YEAR(Table2[[#This Row],[Invoice Date]])</f>
        <v>2024</v>
      </c>
      <c r="D367" s="2" t="str">
        <f>TEXT(Table2[[#This Row],[Invoice Date]],"mmm")</f>
        <v>Apr</v>
      </c>
      <c r="E367" s="2" t="str">
        <f>Table2[[#This Row],[Store_ID]]&amp;"-"&amp;Table2[[#This Row],[Year]]&amp;"-"&amp;Table2[[#This Row],[Month]]</f>
        <v>STR012-2024-Apr</v>
      </c>
      <c r="F367" s="2" t="s">
        <v>1300</v>
      </c>
      <c r="G367" s="2" t="str">
        <f>_xlfn.XLOOKUP(Table2[[#This Row],[Customer_ID]],Table3[Customer_ID],Table3[Customer Name],"Not Found")</f>
        <v>Nisha Achari</v>
      </c>
      <c r="H367" s="2" t="str">
        <f>_xlfn.XLOOKUP(Table2[[#This Row],[Customer_ID]],Table3[Customer_ID],Table3[Gender],"Female")</f>
        <v>Female</v>
      </c>
      <c r="I367" s="2" t="str">
        <f>_xlfn.XLOOKUP(Table2[[#This Row],[Customer_ID]],Table3[Customer_ID],Table3[City],"Missing Memebership")</f>
        <v>Hyderabad</v>
      </c>
      <c r="J367" s="2" t="str">
        <f>_xlfn.XLOOKUP(Table2[[#This Row],[Customer_ID]],Table3[Customer_ID],Table3[State],"Karnataka")</f>
        <v>Telangana</v>
      </c>
      <c r="K367" s="2" t="str">
        <f>_xlfn.XLOOKUP(Table2[[#This Row],[Customer_ID]],Table3[Customer_ID],Table3[Membership],"Regular")</f>
        <v>Silver</v>
      </c>
      <c r="L367" s="2" t="s">
        <v>1301</v>
      </c>
      <c r="M367" s="2" t="str">
        <f>_xlfn.XLOOKUP(Table2[[#This Row],[Product_ID]],Table4[Product_ID],Table4[Product_Name],"Not Found")</f>
        <v>Pantaloons Braided Belt Brown</v>
      </c>
      <c r="N367" s="2" t="str">
        <f>_xlfn.XLOOKUP(Table2[[#This Row],[Product_ID]],Table4[Product_ID],Table4[Category],"Not Found")</f>
        <v>Belts</v>
      </c>
      <c r="O367" s="2" t="str">
        <f>_xlfn.XLOOKUP(Table2[[#This Row],[Product_ID]],Table4[Product_ID],Table4[Subcategory],"Not Found")</f>
        <v>Braided Belt</v>
      </c>
      <c r="P367" s="2" t="str">
        <f>_xlfn.XLOOKUP(Table2[[#This Row],[Product_ID]],Table4[Product_ID],Table4[Brand],"Missing Brand")</f>
        <v>Pantaloons</v>
      </c>
      <c r="Q367" s="2" t="s">
        <v>588</v>
      </c>
      <c r="R367" s="2" t="str">
        <f>_xlfn.XLOOKUP(Table2[[#This Row],[Store_ID]],Table6[Store_ID],Table6[Store Name],"Not Found")</f>
        <v>TrendMart Vijayawada Mall Kiosk</v>
      </c>
      <c r="S367" s="2">
        <f>_xlfn.XLOOKUP(Table2[[#This Row],[Store_ID]],Table6[Store_ID],Table6[Monthly Target],"Missing Target")</f>
        <v>2000000</v>
      </c>
      <c r="T367" s="2" t="str">
        <f>_xlfn.XLOOKUP(Table2[[#This Row],[Store_ID]],Table6[Store_ID],Table6[Region],"Not Found")</f>
        <v>South Zone 3</v>
      </c>
      <c r="U367" s="2" t="s">
        <v>482</v>
      </c>
      <c r="V367" s="2" t="str">
        <f>_xlfn.XLOOKUP(Table2[[#This Row],[Employee_ID]],Table5[Employee_ID],Table5[Employee Name],"Not Found")</f>
        <v>Swathi Achari</v>
      </c>
      <c r="W367" s="2">
        <v>1</v>
      </c>
      <c r="X367" s="2">
        <v>1118.69</v>
      </c>
      <c r="Y367" s="2">
        <v>0</v>
      </c>
      <c r="Z367" s="2">
        <v>0</v>
      </c>
      <c r="AA367" s="2">
        <v>12</v>
      </c>
      <c r="AB367" s="2">
        <v>134.24</v>
      </c>
      <c r="AC367" s="2">
        <v>1252.93</v>
      </c>
      <c r="AD367" s="2">
        <v>765.23</v>
      </c>
      <c r="AE367" s="2">
        <f t="shared" si="10"/>
        <v>353.46000000000004</v>
      </c>
      <c r="AF367" s="2" t="s">
        <v>25</v>
      </c>
      <c r="AG367" s="42">
        <f>IFERROR(Table2[[#This Row],[Profit]]/Table2[[#This Row],[Sales Amount]],0)</f>
        <v>0.28210674179722733</v>
      </c>
      <c r="AH367" s="2" t="str">
        <f>TRIM(Table2[[#This Row],[Payment Modee]])</f>
        <v>UPI</v>
      </c>
      <c r="AI367" s="2" t="s">
        <v>26</v>
      </c>
      <c r="AJ367" s="2" t="s">
        <v>27</v>
      </c>
      <c r="AK367" s="2" t="s">
        <v>1302</v>
      </c>
      <c r="AL367" s="16" t="str">
        <f>IF(HOUR(Table2[[#This Row],[Order Time]])&lt;12,"Morning",IF(HOUR(Table2[[#This Row],[Order Time]])&lt;17,"Afternoon",IF(HOUR(Table2[[#This Row],[Order Time]])&lt;21,"Evening","Night")))</f>
        <v>Afternoon</v>
      </c>
      <c r="AM367" s="16" t="s">
        <v>29</v>
      </c>
    </row>
    <row r="368" spans="1:39" x14ac:dyDescent="0.25">
      <c r="A368" s="13" t="s">
        <v>1303</v>
      </c>
      <c r="B368" s="4">
        <v>45586</v>
      </c>
      <c r="C368" s="2">
        <f>YEAR(Table2[[#This Row],[Invoice Date]])</f>
        <v>2024</v>
      </c>
      <c r="D368" s="2" t="str">
        <f>TEXT(Table2[[#This Row],[Invoice Date]],"mmm")</f>
        <v>Oct</v>
      </c>
      <c r="E368" s="2" t="str">
        <f>Table2[[#This Row],[Store_ID]]&amp;"-"&amp;Table2[[#This Row],[Year]]&amp;"-"&amp;Table2[[#This Row],[Month]]</f>
        <v>STR115-2024-Oct</v>
      </c>
      <c r="F368" s="2" t="s">
        <v>1304</v>
      </c>
      <c r="G368" s="2" t="str">
        <f>_xlfn.XLOOKUP(Table2[[#This Row],[Customer_ID]],Table3[Customer_ID],Table3[Customer Name],"Not Found")</f>
        <v>Sanjay Chandran</v>
      </c>
      <c r="H368" s="2" t="str">
        <f>_xlfn.XLOOKUP(Table2[[#This Row],[Customer_ID]],Table3[Customer_ID],Table3[Gender],"Female")</f>
        <v>Male</v>
      </c>
      <c r="I368" s="2" t="str">
        <f>_xlfn.XLOOKUP(Table2[[#This Row],[Customer_ID]],Table3[Customer_ID],Table3[City],"Missing Memebership")</f>
        <v>Kozhikode</v>
      </c>
      <c r="J368" s="2" t="str">
        <f>_xlfn.XLOOKUP(Table2[[#This Row],[Customer_ID]],Table3[Customer_ID],Table3[State],"Karnataka")</f>
        <v>Kerala</v>
      </c>
      <c r="K368" s="2" t="str">
        <f>_xlfn.XLOOKUP(Table2[[#This Row],[Customer_ID]],Table3[Customer_ID],Table3[Membership],"Regular")</f>
        <v>Gold</v>
      </c>
      <c r="L368" s="2" t="s">
        <v>571</v>
      </c>
      <c r="M368" s="2" t="str">
        <f>_xlfn.XLOOKUP(Table2[[#This Row],[Product_ID]],Table4[Product_ID],Table4[Product_Name],"Not Found")</f>
        <v>Being Human Track Suit Mustard</v>
      </c>
      <c r="N368" s="2" t="str">
        <f>_xlfn.XLOOKUP(Table2[[#This Row],[Product_ID]],Table4[Product_ID],Table4[Category],"Not Found")</f>
        <v>Sportswear</v>
      </c>
      <c r="O368" s="2" t="str">
        <f>_xlfn.XLOOKUP(Table2[[#This Row],[Product_ID]],Table4[Product_ID],Table4[Subcategory],"Not Found")</f>
        <v>Track Suit</v>
      </c>
      <c r="P368" s="2" t="str">
        <f>_xlfn.XLOOKUP(Table2[[#This Row],[Product_ID]],Table4[Product_ID],Table4[Brand],"Missing Brand")</f>
        <v>Being Human</v>
      </c>
      <c r="Q368" s="2" t="s">
        <v>329</v>
      </c>
      <c r="R368" s="2" t="str">
        <f>_xlfn.XLOOKUP(Table2[[#This Row],[Store_ID]],Table6[Store_ID],Table6[Store Name],"Not Found")</f>
        <v>TrendMart Bengaluru Standard</v>
      </c>
      <c r="S368" s="2">
        <f>_xlfn.XLOOKUP(Table2[[#This Row],[Store_ID]],Table6[Store_ID],Table6[Monthly Target],"Missing Target")</f>
        <v>1500000</v>
      </c>
      <c r="T368" s="2" t="str">
        <f>_xlfn.XLOOKUP(Table2[[#This Row],[Store_ID]],Table6[Store_ID],Table6[Region],"Not Found")</f>
        <v>South Zone 2</v>
      </c>
      <c r="U368" s="2" t="s">
        <v>81</v>
      </c>
      <c r="V368" s="2" t="str">
        <f>_xlfn.XLOOKUP(Table2[[#This Row],[Employee_ID]],Table5[Employee_ID],Table5[Employee Name],"Not Found")</f>
        <v>Charulatha Kumar</v>
      </c>
      <c r="W368" s="2">
        <v>2</v>
      </c>
      <c r="X368" s="2">
        <v>919.75</v>
      </c>
      <c r="Y368" s="2">
        <v>0</v>
      </c>
      <c r="Z368" s="2">
        <v>0</v>
      </c>
      <c r="AA368" s="2">
        <v>5</v>
      </c>
      <c r="AB368" s="2">
        <v>91.97</v>
      </c>
      <c r="AC368" s="2">
        <v>1931.47</v>
      </c>
      <c r="AD368" s="2">
        <v>1252.52</v>
      </c>
      <c r="AE368" s="2">
        <f t="shared" si="10"/>
        <v>586.98</v>
      </c>
      <c r="AF368" s="2" t="s">
        <v>25</v>
      </c>
      <c r="AG368" s="42">
        <f>IFERROR(Table2[[#This Row],[Profit]]/Table2[[#This Row],[Sales Amount]],0)</f>
        <v>0.30390324467892332</v>
      </c>
      <c r="AH368" s="2" t="str">
        <f>TRIM(Table2[[#This Row],[Payment Modee]])</f>
        <v>UPI</v>
      </c>
      <c r="AI368" s="2" t="s">
        <v>26</v>
      </c>
      <c r="AJ368" s="2" t="s">
        <v>27</v>
      </c>
      <c r="AK368" s="2" t="s">
        <v>1305</v>
      </c>
      <c r="AL368" s="16" t="str">
        <f>IF(HOUR(Table2[[#This Row],[Order Time]])&lt;12,"Morning",IF(HOUR(Table2[[#This Row],[Order Time]])&lt;17,"Afternoon",IF(HOUR(Table2[[#This Row],[Order Time]])&lt;21,"Evening","Night")))</f>
        <v>Afternoon</v>
      </c>
      <c r="AM368" s="16" t="s">
        <v>29</v>
      </c>
    </row>
    <row r="369" spans="1:39" x14ac:dyDescent="0.25">
      <c r="A369" s="13" t="s">
        <v>1306</v>
      </c>
      <c r="B369" s="4">
        <v>45410</v>
      </c>
      <c r="C369" s="2">
        <f>YEAR(Table2[[#This Row],[Invoice Date]])</f>
        <v>2024</v>
      </c>
      <c r="D369" s="2" t="str">
        <f>TEXT(Table2[[#This Row],[Invoice Date]],"mmm")</f>
        <v>Apr</v>
      </c>
      <c r="E369" s="2" t="str">
        <f>Table2[[#This Row],[Store_ID]]&amp;"-"&amp;Table2[[#This Row],[Year]]&amp;"-"&amp;Table2[[#This Row],[Month]]</f>
        <v>STR120-2024-Apr</v>
      </c>
      <c r="F369" s="2" t="s">
        <v>1307</v>
      </c>
      <c r="G369" s="2" t="str">
        <f>_xlfn.XLOOKUP(Table2[[#This Row],[Customer_ID]],Table3[Customer_ID],Table3[Customer Name],"Not Found")</f>
        <v>Varsha Kamath</v>
      </c>
      <c r="H369" s="2" t="str">
        <f>_xlfn.XLOOKUP(Table2[[#This Row],[Customer_ID]],Table3[Customer_ID],Table3[Gender],"Female")</f>
        <v>Female</v>
      </c>
      <c r="I369" s="2" t="str">
        <f>_xlfn.XLOOKUP(Table2[[#This Row],[Customer_ID]],Table3[Customer_ID],Table3[City],"Missing Memebership")</f>
        <v>Thoothukudi</v>
      </c>
      <c r="J369" s="2" t="str">
        <f>_xlfn.XLOOKUP(Table2[[#This Row],[Customer_ID]],Table3[Customer_ID],Table3[State],"Karnataka")</f>
        <v>Tamil Nadu</v>
      </c>
      <c r="K369" s="2" t="str">
        <f>_xlfn.XLOOKUP(Table2[[#This Row],[Customer_ID]],Table3[Customer_ID],Table3[Membership],"Regular")</f>
        <v>Gold</v>
      </c>
      <c r="L369" s="2" t="s">
        <v>1048</v>
      </c>
      <c r="M369" s="2" t="str">
        <f>_xlfn.XLOOKUP(Table2[[#This Row],[Product_ID]],Table4[Product_ID],Table4[Product_Name],"Not Found")</f>
        <v>Allen Solly Kids Shorts Teal</v>
      </c>
      <c r="N369" s="2" t="str">
        <f>_xlfn.XLOOKUP(Table2[[#This Row],[Product_ID]],Table4[Product_ID],Table4[Category],"Not Found")</f>
        <v>Kids Wear</v>
      </c>
      <c r="O369" s="2" t="str">
        <f>_xlfn.XLOOKUP(Table2[[#This Row],[Product_ID]],Table4[Product_ID],Table4[Subcategory],"Not Found")</f>
        <v>Kids Shorts</v>
      </c>
      <c r="P369" s="2" t="str">
        <f>_xlfn.XLOOKUP(Table2[[#This Row],[Product_ID]],Table4[Product_ID],Table4[Brand],"Missing Brand")</f>
        <v>Allen Solly</v>
      </c>
      <c r="Q369" s="2" t="s">
        <v>999</v>
      </c>
      <c r="R369" s="2" t="str">
        <f>_xlfn.XLOOKUP(Table2[[#This Row],[Store_ID]],Table6[Store_ID],Table6[Store Name],"Not Found")</f>
        <v>TrendMart Karimnagar Standard</v>
      </c>
      <c r="S369" s="2">
        <f>_xlfn.XLOOKUP(Table2[[#This Row],[Store_ID]],Table6[Store_ID],Table6[Monthly Target],"Missing Target")</f>
        <v>1500000</v>
      </c>
      <c r="T369" s="2" t="str">
        <f>_xlfn.XLOOKUP(Table2[[#This Row],[Store_ID]],Table6[Store_ID],Table6[Region],"Not Found")</f>
        <v>South Zone 2</v>
      </c>
      <c r="U369" s="2" t="s">
        <v>68</v>
      </c>
      <c r="V369" s="2" t="str">
        <f>_xlfn.XLOOKUP(Table2[[#This Row],[Employee_ID]],Table5[Employee_ID],Table5[Employee Name],"Not Found")</f>
        <v>Praveen Gupta</v>
      </c>
      <c r="W369" s="2">
        <v>2</v>
      </c>
      <c r="X369" s="2">
        <v>723.48</v>
      </c>
      <c r="Y369" s="2">
        <v>0</v>
      </c>
      <c r="Z369" s="2">
        <v>0</v>
      </c>
      <c r="AA369" s="2">
        <v>5</v>
      </c>
      <c r="AB369" s="2">
        <v>72.349999999999994</v>
      </c>
      <c r="AC369" s="2">
        <v>1519.31</v>
      </c>
      <c r="AD369" s="2">
        <v>1018.88</v>
      </c>
      <c r="AE369" s="2">
        <f t="shared" si="10"/>
        <v>428.07999999999993</v>
      </c>
      <c r="AF369" s="2" t="s">
        <v>25</v>
      </c>
      <c r="AG369" s="42">
        <f>IFERROR(Table2[[#This Row],[Profit]]/Table2[[#This Row],[Sales Amount]],0)</f>
        <v>0.28175948292316905</v>
      </c>
      <c r="AH369" s="2" t="str">
        <f>TRIM(Table2[[#This Row],[Payment Modee]])</f>
        <v>UPI</v>
      </c>
      <c r="AI369" s="2" t="s">
        <v>26</v>
      </c>
      <c r="AJ369" s="2" t="s">
        <v>27</v>
      </c>
      <c r="AK369" s="2" t="s">
        <v>500</v>
      </c>
      <c r="AL369" s="16" t="str">
        <f>IF(HOUR(Table2[[#This Row],[Order Time]])&lt;12,"Morning",IF(HOUR(Table2[[#This Row],[Order Time]])&lt;17,"Afternoon",IF(HOUR(Table2[[#This Row],[Order Time]])&lt;21,"Evening","Night")))</f>
        <v>Afternoon</v>
      </c>
      <c r="AM369" s="16" t="s">
        <v>38</v>
      </c>
    </row>
    <row r="370" spans="1:39" x14ac:dyDescent="0.25">
      <c r="A370" s="13" t="s">
        <v>1308</v>
      </c>
      <c r="B370" s="4">
        <v>45534</v>
      </c>
      <c r="C370" s="2">
        <f>YEAR(Table2[[#This Row],[Invoice Date]])</f>
        <v>2024</v>
      </c>
      <c r="D370" s="2" t="str">
        <f>TEXT(Table2[[#This Row],[Invoice Date]],"mmm")</f>
        <v>Aug</v>
      </c>
      <c r="E370" s="2" t="str">
        <f>Table2[[#This Row],[Store_ID]]&amp;"-"&amp;Table2[[#This Row],[Year]]&amp;"-"&amp;Table2[[#This Row],[Month]]</f>
        <v>STR004-2024-Aug</v>
      </c>
      <c r="F370" s="2" t="s">
        <v>628</v>
      </c>
      <c r="G370" s="2" t="str">
        <f>_xlfn.XLOOKUP(Table2[[#This Row],[Customer_ID]],Table3[Customer_ID],Table3[Customer Name],"Not Found")</f>
        <v>Naveen Bhat</v>
      </c>
      <c r="H370" s="2" t="str">
        <f>_xlfn.XLOOKUP(Table2[[#This Row],[Customer_ID]],Table3[Customer_ID],Table3[Gender],"Female")</f>
        <v>Male</v>
      </c>
      <c r="I370" s="2" t="str">
        <f>_xlfn.XLOOKUP(Table2[[#This Row],[Customer_ID]],Table3[Customer_ID],Table3[City],"Missing Memebership")</f>
        <v>Nizamabad</v>
      </c>
      <c r="J370" s="2" t="str">
        <f>_xlfn.XLOOKUP(Table2[[#This Row],[Customer_ID]],Table3[Customer_ID],Table3[State],"Karnataka")</f>
        <v>Telangana</v>
      </c>
      <c r="K370" s="2" t="str">
        <f>_xlfn.XLOOKUP(Table2[[#This Row],[Customer_ID]],Table3[Customer_ID],Table3[Membership],"Regular")</f>
        <v>Silver</v>
      </c>
      <c r="L370" s="2" t="s">
        <v>9158</v>
      </c>
      <c r="M370" s="2" t="str">
        <f>_xlfn.XLOOKUP(Table2[[#This Row],[Product_ID]],Table4[Product_ID],Table4[Product_Name],"Not Found")</f>
        <v>Not Found</v>
      </c>
      <c r="N370" s="2" t="str">
        <f>_xlfn.XLOOKUP(Table2[[#This Row],[Product_ID]],Table4[Product_ID],Table4[Category],"Not Found")</f>
        <v>Not Found</v>
      </c>
      <c r="O370" s="2" t="str">
        <f>_xlfn.XLOOKUP(Table2[[#This Row],[Product_ID]],Table4[Product_ID],Table4[Subcategory],"Not Found")</f>
        <v>Not Found</v>
      </c>
      <c r="P370" s="2" t="str">
        <f>_xlfn.XLOOKUP(Table2[[#This Row],[Product_ID]],Table4[Product_ID],Table4[Brand],"Missing Brand")</f>
        <v>Missing Brand</v>
      </c>
      <c r="Q370" s="2" t="s">
        <v>91</v>
      </c>
      <c r="R370" s="2" t="str">
        <f>_xlfn.XLOOKUP(Table2[[#This Row],[Store_ID]],Table6[Store_ID],Table6[Store Name],"Not Found")</f>
        <v>TrendMart Kalaburagi Mall Kiosk</v>
      </c>
      <c r="S370" s="2">
        <f>_xlfn.XLOOKUP(Table2[[#This Row],[Store_ID]],Table6[Store_ID],Table6[Monthly Target],"Missing Target")</f>
        <v>800000</v>
      </c>
      <c r="T370" s="2" t="str">
        <f>_xlfn.XLOOKUP(Table2[[#This Row],[Store_ID]],Table6[Store_ID],Table6[Region],"Not Found")</f>
        <v>South Zone 2</v>
      </c>
      <c r="U370" s="2" t="s">
        <v>113</v>
      </c>
      <c r="V370" s="2" t="str">
        <f>_xlfn.XLOOKUP(Table2[[#This Row],[Employee_ID]],Table5[Employee_ID],Table5[Employee Name],"Not Found")</f>
        <v>Eswar Prasad</v>
      </c>
      <c r="W370" s="2">
        <v>3</v>
      </c>
      <c r="X370" s="2">
        <v>1666.89</v>
      </c>
      <c r="Y370" s="2">
        <v>0</v>
      </c>
      <c r="Z370" s="2">
        <v>0</v>
      </c>
      <c r="AA370" s="2">
        <v>12</v>
      </c>
      <c r="AB370" s="2">
        <v>600.08000000000004</v>
      </c>
      <c r="AC370" s="2">
        <v>5600.75</v>
      </c>
      <c r="AD370" s="2">
        <v>3419.43</v>
      </c>
      <c r="AE370" s="2">
        <f t="shared" si="10"/>
        <v>1581.2400000000002</v>
      </c>
      <c r="AF370" s="2" t="s">
        <v>35</v>
      </c>
      <c r="AG370" s="42">
        <f>IFERROR(Table2[[#This Row],[Profit]]/Table2[[#This Row],[Sales Amount]],0)</f>
        <v>0.28232647413292866</v>
      </c>
      <c r="AH370" s="2" t="str">
        <f>TRIM(Table2[[#This Row],[Payment Modee]])</f>
        <v>Debit Card</v>
      </c>
      <c r="AI370" s="2" t="s">
        <v>36</v>
      </c>
      <c r="AJ370" s="2" t="s">
        <v>27</v>
      </c>
      <c r="AK370" s="2" t="s">
        <v>1309</v>
      </c>
      <c r="AL370" s="16" t="str">
        <f>IF(HOUR(Table2[[#This Row],[Order Time]])&lt;12,"Morning",IF(HOUR(Table2[[#This Row],[Order Time]])&lt;17,"Afternoon",IF(HOUR(Table2[[#This Row],[Order Time]])&lt;21,"Evening","Night")))</f>
        <v>Afternoon</v>
      </c>
      <c r="AM370" s="16" t="s">
        <v>29</v>
      </c>
    </row>
    <row r="371" spans="1:39" x14ac:dyDescent="0.25">
      <c r="A371" s="13" t="s">
        <v>1310</v>
      </c>
      <c r="B371" s="4">
        <v>45556</v>
      </c>
      <c r="C371" s="2">
        <f>YEAR(Table2[[#This Row],[Invoice Date]])</f>
        <v>2024</v>
      </c>
      <c r="D371" s="2" t="str">
        <f>TEXT(Table2[[#This Row],[Invoice Date]],"mmm")</f>
        <v>Sep</v>
      </c>
      <c r="E371" s="2" t="str">
        <f>Table2[[#This Row],[Store_ID]]&amp;"-"&amp;Table2[[#This Row],[Year]]&amp;"-"&amp;Table2[[#This Row],[Month]]</f>
        <v>STR041-2024-Sep</v>
      </c>
      <c r="F371" s="2" t="s">
        <v>1311</v>
      </c>
      <c r="G371" s="2" t="str">
        <f>_xlfn.XLOOKUP(Table2[[#This Row],[Customer_ID]],Table3[Customer_ID],Table3[Customer Name],"Not Found")</f>
        <v>Hariharan Kamath</v>
      </c>
      <c r="H371" s="2" t="str">
        <f>_xlfn.XLOOKUP(Table2[[#This Row],[Customer_ID]],Table3[Customer_ID],Table3[Gender],"Female")</f>
        <v>Male</v>
      </c>
      <c r="I371" s="2" t="str">
        <f>_xlfn.XLOOKUP(Table2[[#This Row],[Customer_ID]],Table3[Customer_ID],Table3[City],"Missing Memebership")</f>
        <v>Vellore</v>
      </c>
      <c r="J371" s="2" t="str">
        <f>_xlfn.XLOOKUP(Table2[[#This Row],[Customer_ID]],Table3[Customer_ID],Table3[State],"Karnataka")</f>
        <v>Tamil Nadu</v>
      </c>
      <c r="K371" s="2" t="str">
        <f>_xlfn.XLOOKUP(Table2[[#This Row],[Customer_ID]],Table3[Customer_ID],Table3[Membership],"Regular")</f>
        <v>Regular</v>
      </c>
      <c r="L371" s="2" t="s">
        <v>117</v>
      </c>
      <c r="M371" s="2" t="str">
        <f>_xlfn.XLOOKUP(Table2[[#This Row],[Product_ID]],Table4[Product_ID],Table4[Product_Name],"Not Found")</f>
        <v>Nike Crop Top Cream</v>
      </c>
      <c r="N371" s="2" t="str">
        <f>_xlfn.XLOOKUP(Table2[[#This Row],[Product_ID]],Table4[Product_ID],Table4[Category],"Not Found")</f>
        <v>Women Tops</v>
      </c>
      <c r="O371" s="2" t="str">
        <f>_xlfn.XLOOKUP(Table2[[#This Row],[Product_ID]],Table4[Product_ID],Table4[Subcategory],"Not Found")</f>
        <v>Crop Top</v>
      </c>
      <c r="P371" s="2" t="str">
        <f>_xlfn.XLOOKUP(Table2[[#This Row],[Product_ID]],Table4[Product_ID],Table4[Brand],"Missing Brand")</f>
        <v>Nike</v>
      </c>
      <c r="Q371" s="2" t="s">
        <v>493</v>
      </c>
      <c r="R371" s="2" t="str">
        <f>_xlfn.XLOOKUP(Table2[[#This Row],[Store_ID]],Table6[Store_ID],Table6[Store Name],"Not Found")</f>
        <v>TrendMart Thiruvananthapuram Standard</v>
      </c>
      <c r="S371" s="2">
        <f>_xlfn.XLOOKUP(Table2[[#This Row],[Store_ID]],Table6[Store_ID],Table6[Monthly Target],"Missing Target")</f>
        <v>2500000</v>
      </c>
      <c r="T371" s="2" t="str">
        <f>_xlfn.XLOOKUP(Table2[[#This Row],[Store_ID]],Table6[Store_ID],Table6[Region],"Not Found")</f>
        <v>South Zone 1</v>
      </c>
      <c r="U371" s="2" t="s">
        <v>176</v>
      </c>
      <c r="V371" s="2" t="str">
        <f>_xlfn.XLOOKUP(Table2[[#This Row],[Employee_ID]],Table5[Employee_ID],Table5[Employee Name],"Not Found")</f>
        <v>Malathi Varma</v>
      </c>
      <c r="W371" s="2">
        <v>2</v>
      </c>
      <c r="X371" s="2">
        <v>843.31</v>
      </c>
      <c r="Y371" s="2">
        <v>25</v>
      </c>
      <c r="Z371" s="2">
        <v>421.65</v>
      </c>
      <c r="AA371" s="2">
        <v>5</v>
      </c>
      <c r="AB371" s="2">
        <v>63.25</v>
      </c>
      <c r="AC371" s="2">
        <v>1328.22</v>
      </c>
      <c r="AD371" s="2">
        <v>1100.02</v>
      </c>
      <c r="AE371" s="2">
        <f t="shared" si="10"/>
        <v>164.95000000000005</v>
      </c>
      <c r="AF371" s="2" t="s">
        <v>35</v>
      </c>
      <c r="AG371" s="42">
        <f>IFERROR(Table2[[#This Row],[Profit]]/Table2[[#This Row],[Sales Amount]],0)</f>
        <v>0.12418876390959332</v>
      </c>
      <c r="AH371" s="2" t="str">
        <f>TRIM(Table2[[#This Row],[Payment Modee]])</f>
        <v>Debit Card</v>
      </c>
      <c r="AI371" s="2" t="s">
        <v>26</v>
      </c>
      <c r="AJ371" s="2" t="s">
        <v>27</v>
      </c>
      <c r="AK371" s="2" t="s">
        <v>1222</v>
      </c>
      <c r="AL371" s="16" t="str">
        <f>IF(HOUR(Table2[[#This Row],[Order Time]])&lt;12,"Morning",IF(HOUR(Table2[[#This Row],[Order Time]])&lt;17,"Afternoon",IF(HOUR(Table2[[#This Row],[Order Time]])&lt;21,"Evening","Night")))</f>
        <v>Afternoon</v>
      </c>
      <c r="AM371" s="16" t="s">
        <v>38</v>
      </c>
    </row>
    <row r="372" spans="1:39" x14ac:dyDescent="0.25">
      <c r="A372" s="13" t="s">
        <v>1312</v>
      </c>
      <c r="B372" s="4">
        <v>45707</v>
      </c>
      <c r="C372" s="2">
        <f>YEAR(Table2[[#This Row],[Invoice Date]])</f>
        <v>2025</v>
      </c>
      <c r="D372" s="2" t="str">
        <f>TEXT(Table2[[#This Row],[Invoice Date]],"mmm")</f>
        <v>Feb</v>
      </c>
      <c r="E372" s="2" t="str">
        <f>Table2[[#This Row],[Store_ID]]&amp;"-"&amp;Table2[[#This Row],[Year]]&amp;"-"&amp;Table2[[#This Row],[Month]]</f>
        <v>STR047-2025-Feb</v>
      </c>
      <c r="F372" s="2" t="s">
        <v>1313</v>
      </c>
      <c r="G372" s="2" t="str">
        <f>_xlfn.XLOOKUP(Table2[[#This Row],[Customer_ID]],Table3[Customer_ID],Table3[Customer Name],"Not Found")</f>
        <v>Indira Krishnan</v>
      </c>
      <c r="H372" s="2" t="str">
        <f>_xlfn.XLOOKUP(Table2[[#This Row],[Customer_ID]],Table3[Customer_ID],Table3[Gender],"Female")</f>
        <v>Female</v>
      </c>
      <c r="I372" s="2" t="str">
        <f>_xlfn.XLOOKUP(Table2[[#This Row],[Customer_ID]],Table3[Customer_ID],Table3[City],"Missing Memebership")</f>
        <v>Belagavi</v>
      </c>
      <c r="J372" s="2" t="str">
        <f>_xlfn.XLOOKUP(Table2[[#This Row],[Customer_ID]],Table3[Customer_ID],Table3[State],"Karnataka")</f>
        <v>Karnataka</v>
      </c>
      <c r="K372" s="2" t="str">
        <f>_xlfn.XLOOKUP(Table2[[#This Row],[Customer_ID]],Table3[Customer_ID],Table3[Membership],"Regular")</f>
        <v>Regular</v>
      </c>
      <c r="L372" s="2" t="s">
        <v>1314</v>
      </c>
      <c r="M372" s="2" t="str">
        <f>_xlfn.XLOOKUP(Table2[[#This Row],[Product_ID]],Table4[Product_ID],Table4[Product_Name],"Not Found")</f>
        <v>Flying Machine Skinny Fit Maroon</v>
      </c>
      <c r="N372" s="2" t="str">
        <f>_xlfn.XLOOKUP(Table2[[#This Row],[Product_ID]],Table4[Product_ID],Table4[Category],"Not Found")</f>
        <v>Men Jeans</v>
      </c>
      <c r="O372" s="2" t="str">
        <f>_xlfn.XLOOKUP(Table2[[#This Row],[Product_ID]],Table4[Product_ID],Table4[Subcategory],"Not Found")</f>
        <v>Skinny Fit</v>
      </c>
      <c r="P372" s="2" t="str">
        <f>_xlfn.XLOOKUP(Table2[[#This Row],[Product_ID]],Table4[Product_ID],Table4[Brand],"Missing Brand")</f>
        <v>Flying Machine</v>
      </c>
      <c r="Q372" s="2" t="s">
        <v>107</v>
      </c>
      <c r="R372" s="2" t="str">
        <f>_xlfn.XLOOKUP(Table2[[#This Row],[Store_ID]],Table6[Store_ID],Table6[Store Name],"Not Found")</f>
        <v>TrendMart Kurnool Standard</v>
      </c>
      <c r="S372" s="2">
        <f>_xlfn.XLOOKUP(Table2[[#This Row],[Store_ID]],Table6[Store_ID],Table6[Monthly Target],"Missing Target")</f>
        <v>800000</v>
      </c>
      <c r="T372" s="2" t="str">
        <f>_xlfn.XLOOKUP(Table2[[#This Row],[Store_ID]],Table6[Store_ID],Table6[Region],"Not Found")</f>
        <v>South Zone 3</v>
      </c>
      <c r="U372" s="2" t="s">
        <v>147</v>
      </c>
      <c r="V372" s="2" t="str">
        <f>_xlfn.XLOOKUP(Table2[[#This Row],[Employee_ID]],Table5[Employee_ID],Table5[Employee Name],"Not Found")</f>
        <v>Logesh Gopalakrishnan</v>
      </c>
      <c r="W372" s="2">
        <v>3</v>
      </c>
      <c r="X372" s="2">
        <v>1168.01</v>
      </c>
      <c r="Y372" s="2">
        <v>30</v>
      </c>
      <c r="Z372" s="2">
        <v>1051.21</v>
      </c>
      <c r="AA372" s="2">
        <v>12</v>
      </c>
      <c r="AB372" s="2">
        <v>294.33999999999997</v>
      </c>
      <c r="AC372" s="2">
        <v>2747.16</v>
      </c>
      <c r="AD372" s="2">
        <v>2451.9899999999998</v>
      </c>
      <c r="AE372" s="2">
        <f t="shared" si="10"/>
        <v>0.83000000000009777</v>
      </c>
      <c r="AF372" s="2" t="s">
        <v>35</v>
      </c>
      <c r="AG372" s="42">
        <f>IFERROR(Table2[[#This Row],[Profit]]/Table2[[#This Row],[Sales Amount]],0)</f>
        <v>3.0213019991558475E-4</v>
      </c>
      <c r="AH372" s="2" t="str">
        <f>TRIM(Table2[[#This Row],[Payment Modee]])</f>
        <v>Debit Card</v>
      </c>
      <c r="AI372" s="2" t="s">
        <v>26</v>
      </c>
      <c r="AJ372" s="2" t="s">
        <v>27</v>
      </c>
      <c r="AK372" s="2" t="s">
        <v>1315</v>
      </c>
      <c r="AL372" s="16" t="str">
        <f>IF(HOUR(Table2[[#This Row],[Order Time]])&lt;12,"Morning",IF(HOUR(Table2[[#This Row],[Order Time]])&lt;17,"Afternoon",IF(HOUR(Table2[[#This Row],[Order Time]])&lt;21,"Evening","Night")))</f>
        <v>Evening</v>
      </c>
      <c r="AM372" s="16" t="s">
        <v>29</v>
      </c>
    </row>
    <row r="373" spans="1:39" x14ac:dyDescent="0.25">
      <c r="A373" s="13" t="s">
        <v>1316</v>
      </c>
      <c r="B373" s="4">
        <v>45430</v>
      </c>
      <c r="C373" s="2">
        <f>YEAR(Table2[[#This Row],[Invoice Date]])</f>
        <v>2024</v>
      </c>
      <c r="D373" s="2" t="str">
        <f>TEXT(Table2[[#This Row],[Invoice Date]],"mmm")</f>
        <v>May</v>
      </c>
      <c r="E373" s="2" t="str">
        <f>Table2[[#This Row],[Store_ID]]&amp;"-"&amp;Table2[[#This Row],[Year]]&amp;"-"&amp;Table2[[#This Row],[Month]]</f>
        <v>STR105-2024-May</v>
      </c>
      <c r="F373" s="2" t="s">
        <v>937</v>
      </c>
      <c r="G373" s="2" t="str">
        <f>_xlfn.XLOOKUP(Table2[[#This Row],[Customer_ID]],Table3[Customer_ID],Table3[Customer Name],"Not Found")</f>
        <v>Ashok Srinivasan</v>
      </c>
      <c r="H373" s="2" t="str">
        <f>_xlfn.XLOOKUP(Table2[[#This Row],[Customer_ID]],Table3[Customer_ID],Table3[Gender],"Female")</f>
        <v>Male</v>
      </c>
      <c r="I373" s="2" t="str">
        <f>_xlfn.XLOOKUP(Table2[[#This Row],[Customer_ID]],Table3[Customer_ID],Table3[City],"Missing Memebership")</f>
        <v>Tirunelveli</v>
      </c>
      <c r="J373" s="2" t="str">
        <f>_xlfn.XLOOKUP(Table2[[#This Row],[Customer_ID]],Table3[Customer_ID],Table3[State],"Karnataka")</f>
        <v>Tamil Nadu</v>
      </c>
      <c r="K373" s="2" t="str">
        <f>_xlfn.XLOOKUP(Table2[[#This Row],[Customer_ID]],Table3[Customer_ID],Table3[Membership],"Regular")</f>
        <v>Silver</v>
      </c>
      <c r="L373" s="2" t="s">
        <v>196</v>
      </c>
      <c r="M373" s="2" t="str">
        <f>_xlfn.XLOOKUP(Table2[[#This Row],[Product_ID]],Table4[Product_ID],Table4[Product_Name],"Not Found")</f>
        <v>Wrangler Backpack Brown</v>
      </c>
      <c r="N373" s="2" t="str">
        <f>_xlfn.XLOOKUP(Table2[[#This Row],[Product_ID]],Table4[Product_ID],Table4[Category],"Not Found")</f>
        <v>Handbags</v>
      </c>
      <c r="O373" s="2" t="str">
        <f>_xlfn.XLOOKUP(Table2[[#This Row],[Product_ID]],Table4[Product_ID],Table4[Subcategory],"Not Found")</f>
        <v>Backpack</v>
      </c>
      <c r="P373" s="2" t="str">
        <f>_xlfn.XLOOKUP(Table2[[#This Row],[Product_ID]],Table4[Product_ID],Table4[Brand],"Missing Brand")</f>
        <v>Wrangler</v>
      </c>
      <c r="Q373" s="2" t="s">
        <v>893</v>
      </c>
      <c r="R373" s="2" t="str">
        <f>_xlfn.XLOOKUP(Table2[[#This Row],[Store_ID]],Table6[Store_ID],Table6[Store Name],"Not Found")</f>
        <v>TrendMart Coimbatore Mall Kiosk</v>
      </c>
      <c r="S373" s="2">
        <f>_xlfn.XLOOKUP(Table2[[#This Row],[Store_ID]],Table6[Store_ID],Table6[Monthly Target],"Missing Target")</f>
        <v>2500000</v>
      </c>
      <c r="T373" s="2" t="str">
        <f>_xlfn.XLOOKUP(Table2[[#This Row],[Store_ID]],Table6[Store_ID],Table6[Region],"Not Found")</f>
        <v>South Zone 1</v>
      </c>
      <c r="U373" s="2" t="s">
        <v>465</v>
      </c>
      <c r="V373" s="2" t="str">
        <f>_xlfn.XLOOKUP(Table2[[#This Row],[Employee_ID]],Table5[Employee_ID],Table5[Employee Name],"Not Found")</f>
        <v>Vinod Hegde</v>
      </c>
      <c r="W373" s="2">
        <v>1</v>
      </c>
      <c r="X373" s="2">
        <v>1218.48</v>
      </c>
      <c r="Y373" s="2">
        <v>25</v>
      </c>
      <c r="Z373" s="2">
        <v>304.62</v>
      </c>
      <c r="AA373" s="2">
        <v>12</v>
      </c>
      <c r="AB373" s="2">
        <v>109.66</v>
      </c>
      <c r="AC373" s="2">
        <v>1023.52</v>
      </c>
      <c r="AD373" s="2">
        <v>865.92</v>
      </c>
      <c r="AE373" s="2">
        <f t="shared" si="10"/>
        <v>47.940000000000026</v>
      </c>
      <c r="AF373" s="2" t="s">
        <v>25</v>
      </c>
      <c r="AG373" s="42">
        <f>IFERROR(Table2[[#This Row],[Profit]]/Table2[[#This Row],[Sales Amount]],0)</f>
        <v>4.6838361732061927E-2</v>
      </c>
      <c r="AH373" s="2" t="str">
        <f>TRIM(Table2[[#This Row],[Payment Modee]])</f>
        <v>UPI</v>
      </c>
      <c r="AI373" s="2" t="s">
        <v>26</v>
      </c>
      <c r="AJ373" s="2" t="s">
        <v>27</v>
      </c>
      <c r="AK373" s="2" t="s">
        <v>1317</v>
      </c>
      <c r="AL373" s="16" t="str">
        <f>IF(HOUR(Table2[[#This Row],[Order Time]])&lt;12,"Morning",IF(HOUR(Table2[[#This Row],[Order Time]])&lt;17,"Afternoon",IF(HOUR(Table2[[#This Row],[Order Time]])&lt;21,"Evening","Night")))</f>
        <v>Afternoon</v>
      </c>
      <c r="AM373" s="16" t="s">
        <v>38</v>
      </c>
    </row>
    <row r="374" spans="1:39" x14ac:dyDescent="0.25">
      <c r="A374" s="13" t="s">
        <v>1318</v>
      </c>
      <c r="B374" s="4">
        <v>45651</v>
      </c>
      <c r="C374" s="2">
        <f>YEAR(Table2[[#This Row],[Invoice Date]])</f>
        <v>2024</v>
      </c>
      <c r="D374" s="2" t="str">
        <f>TEXT(Table2[[#This Row],[Invoice Date]],"mmm")</f>
        <v>Dec</v>
      </c>
      <c r="E374" s="2" t="str">
        <f>Table2[[#This Row],[Store_ID]]&amp;"-"&amp;Table2[[#This Row],[Year]]&amp;"-"&amp;Table2[[#This Row],[Month]]</f>
        <v>STR070-2024-Dec</v>
      </c>
      <c r="F374" s="2" t="s">
        <v>319</v>
      </c>
      <c r="G374" s="2" t="str">
        <f>_xlfn.XLOOKUP(Table2[[#This Row],[Customer_ID]],Table3[Customer_ID],Table3[Customer Name],"Not Found")</f>
        <v>Swathi Chettiar</v>
      </c>
      <c r="H374" s="2" t="str">
        <f>_xlfn.XLOOKUP(Table2[[#This Row],[Customer_ID]],Table3[Customer_ID],Table3[Gender],"Female")</f>
        <v>Female</v>
      </c>
      <c r="I374" s="2" t="str">
        <f>_xlfn.XLOOKUP(Table2[[#This Row],[Customer_ID]],Table3[Customer_ID],Table3[City],"Missing Memebership")</f>
        <v>Hyderabad</v>
      </c>
      <c r="J374" s="2" t="str">
        <f>_xlfn.XLOOKUP(Table2[[#This Row],[Customer_ID]],Table3[Customer_ID],Table3[State],"Karnataka")</f>
        <v>Telangana</v>
      </c>
      <c r="K374" s="2" t="str">
        <f>_xlfn.XLOOKUP(Table2[[#This Row],[Customer_ID]],Table3[Customer_ID],Table3[Membership],"Regular")</f>
        <v>Regular</v>
      </c>
      <c r="L374" s="2" t="s">
        <v>145</v>
      </c>
      <c r="M374" s="2" t="str">
        <f>_xlfn.XLOOKUP(Table2[[#This Row],[Product_ID]],Table4[Product_ID],Table4[Product_Name],"Not Found")</f>
        <v>Woodland Straight Kurti White</v>
      </c>
      <c r="N374" s="2" t="str">
        <f>_xlfn.XLOOKUP(Table2[[#This Row],[Product_ID]],Table4[Product_ID],Table4[Category],"Not Found")</f>
        <v>Women Kurtis</v>
      </c>
      <c r="O374" s="2" t="str">
        <f>_xlfn.XLOOKUP(Table2[[#This Row],[Product_ID]],Table4[Product_ID],Table4[Subcategory],"Not Found")</f>
        <v>Straight Kurti</v>
      </c>
      <c r="P374" s="2" t="str">
        <f>_xlfn.XLOOKUP(Table2[[#This Row],[Product_ID]],Table4[Product_ID],Table4[Brand],"Missing Brand")</f>
        <v>Woodland</v>
      </c>
      <c r="Q374" s="2" t="s">
        <v>1319</v>
      </c>
      <c r="R374" s="2" t="str">
        <f>_xlfn.XLOOKUP(Table2[[#This Row],[Store_ID]],Table6[Store_ID],Table6[Store Name],"Not Found")</f>
        <v>TrendMart Alappuzha Mall Kiosk</v>
      </c>
      <c r="S374" s="2">
        <f>_xlfn.XLOOKUP(Table2[[#This Row],[Store_ID]],Table6[Store_ID],Table6[Monthly Target],"Missing Target")</f>
        <v>1000000</v>
      </c>
      <c r="T374" s="2" t="str">
        <f>_xlfn.XLOOKUP(Table2[[#This Row],[Store_ID]],Table6[Store_ID],Table6[Region],"Not Found")</f>
        <v>South Zone 1</v>
      </c>
      <c r="U374" s="2" t="s">
        <v>62</v>
      </c>
      <c r="V374" s="2" t="str">
        <f>_xlfn.XLOOKUP(Table2[[#This Row],[Employee_ID]],Table5[Employee_ID],Table5[Employee Name],"Not Found")</f>
        <v>Rahul Krishnan</v>
      </c>
      <c r="W374" s="2">
        <v>2</v>
      </c>
      <c r="X374" s="2">
        <v>1254.01</v>
      </c>
      <c r="Y374" s="2">
        <v>25</v>
      </c>
      <c r="Z374" s="2">
        <v>627</v>
      </c>
      <c r="AA374" s="2">
        <v>12</v>
      </c>
      <c r="AB374" s="2">
        <v>225.72</v>
      </c>
      <c r="AC374" s="2">
        <v>2106.7399999999998</v>
      </c>
      <c r="AD374" s="2">
        <v>1689.3</v>
      </c>
      <c r="AE374" s="2">
        <f t="shared" si="10"/>
        <v>191.71999999999983</v>
      </c>
      <c r="AF374" s="2" t="s">
        <v>69</v>
      </c>
      <c r="AG374" s="42">
        <f>IFERROR(Table2[[#This Row],[Profit]]/Table2[[#This Row],[Sales Amount]],0)</f>
        <v>9.1003161282360356E-2</v>
      </c>
      <c r="AH374" s="2" t="str">
        <f>TRIM(Table2[[#This Row],[Payment Modee]])</f>
        <v>Cash</v>
      </c>
      <c r="AI374" s="2" t="s">
        <v>26</v>
      </c>
      <c r="AJ374" s="2" t="s">
        <v>27</v>
      </c>
      <c r="AK374" s="2" t="s">
        <v>941</v>
      </c>
      <c r="AL374" s="16" t="str">
        <f>IF(HOUR(Table2[[#This Row],[Order Time]])&lt;12,"Morning",IF(HOUR(Table2[[#This Row],[Order Time]])&lt;17,"Afternoon",IF(HOUR(Table2[[#This Row],[Order Time]])&lt;21,"Evening","Night")))</f>
        <v>Afternoon</v>
      </c>
      <c r="AM374" s="16" t="s">
        <v>29</v>
      </c>
    </row>
    <row r="375" spans="1:39" x14ac:dyDescent="0.25">
      <c r="A375" s="13" t="s">
        <v>1320</v>
      </c>
      <c r="B375" s="4">
        <v>45513</v>
      </c>
      <c r="C375" s="2">
        <f>YEAR(Table2[[#This Row],[Invoice Date]])</f>
        <v>2024</v>
      </c>
      <c r="D375" s="2" t="str">
        <f>TEXT(Table2[[#This Row],[Invoice Date]],"mmm")</f>
        <v>Aug</v>
      </c>
      <c r="E375" s="2" t="str">
        <f>Table2[[#This Row],[Store_ID]]&amp;"-"&amp;Table2[[#This Row],[Year]]&amp;"-"&amp;Table2[[#This Row],[Month]]</f>
        <v>STR105-2024-Aug</v>
      </c>
      <c r="F375" s="2" t="s">
        <v>1321</v>
      </c>
      <c r="G375" s="2" t="str">
        <f>_xlfn.XLOOKUP(Table2[[#This Row],[Customer_ID]],Table3[Customer_ID],Table3[Customer Name],"Not Found")</f>
        <v>Vasu Murthy</v>
      </c>
      <c r="H375" s="2" t="str">
        <f>_xlfn.XLOOKUP(Table2[[#This Row],[Customer_ID]],Table3[Customer_ID],Table3[Gender],"Female")</f>
        <v>Male</v>
      </c>
      <c r="I375" s="2" t="str">
        <f>_xlfn.XLOOKUP(Table2[[#This Row],[Customer_ID]],Table3[Customer_ID],Table3[City],"Missing Memebership")</f>
        <v>Kozhikode</v>
      </c>
      <c r="J375" s="2" t="str">
        <f>_xlfn.XLOOKUP(Table2[[#This Row],[Customer_ID]],Table3[Customer_ID],Table3[State],"Karnataka")</f>
        <v>Kerala</v>
      </c>
      <c r="K375" s="2" t="str">
        <f>_xlfn.XLOOKUP(Table2[[#This Row],[Customer_ID]],Table3[Customer_ID],Table3[Membership],"Regular")</f>
        <v>Gold</v>
      </c>
      <c r="L375" s="2" t="s">
        <v>681</v>
      </c>
      <c r="M375" s="2" t="str">
        <f>_xlfn.XLOOKUP(Table2[[#This Row],[Product_ID]],Table4[Product_ID],Table4[Product_Name],"Not Found")</f>
        <v>Wrangler Formal Belt Brown</v>
      </c>
      <c r="N375" s="2" t="str">
        <f>_xlfn.XLOOKUP(Table2[[#This Row],[Product_ID]],Table4[Product_ID],Table4[Category],"Not Found")</f>
        <v>Belts</v>
      </c>
      <c r="O375" s="2" t="str">
        <f>_xlfn.XLOOKUP(Table2[[#This Row],[Product_ID]],Table4[Product_ID],Table4[Subcategory],"Not Found")</f>
        <v>Formal Belt</v>
      </c>
      <c r="P375" s="2" t="str">
        <f>_xlfn.XLOOKUP(Table2[[#This Row],[Product_ID]],Table4[Product_ID],Table4[Brand],"Missing Brand")</f>
        <v>Wrangler</v>
      </c>
      <c r="Q375" s="2" t="s">
        <v>893</v>
      </c>
      <c r="R375" s="2" t="str">
        <f>_xlfn.XLOOKUP(Table2[[#This Row],[Store_ID]],Table6[Store_ID],Table6[Store Name],"Not Found")</f>
        <v>TrendMart Coimbatore Mall Kiosk</v>
      </c>
      <c r="S375" s="2">
        <f>_xlfn.XLOOKUP(Table2[[#This Row],[Store_ID]],Table6[Store_ID],Table6[Monthly Target],"Missing Target")</f>
        <v>2500000</v>
      </c>
      <c r="T375" s="2" t="str">
        <f>_xlfn.XLOOKUP(Table2[[#This Row],[Store_ID]],Table6[Store_ID],Table6[Region],"Not Found")</f>
        <v>South Zone 1</v>
      </c>
      <c r="U375" s="2" t="s">
        <v>55</v>
      </c>
      <c r="V375" s="2" t="str">
        <f>_xlfn.XLOOKUP(Table2[[#This Row],[Employee_ID]],Table5[Employee_ID],Table5[Employee Name],"Not Found")</f>
        <v>Padma Gounder</v>
      </c>
      <c r="W375" s="2">
        <v>3</v>
      </c>
      <c r="X375" s="2">
        <v>1153.22</v>
      </c>
      <c r="Y375" s="2">
        <v>20</v>
      </c>
      <c r="Z375" s="2">
        <v>691.93</v>
      </c>
      <c r="AA375" s="2">
        <v>12</v>
      </c>
      <c r="AB375" s="2">
        <v>332.13</v>
      </c>
      <c r="AC375" s="2">
        <v>3099.86</v>
      </c>
      <c r="AD375" s="2">
        <v>2212.0500000000002</v>
      </c>
      <c r="AE375" s="2">
        <f t="shared" si="10"/>
        <v>555.67999999999995</v>
      </c>
      <c r="AF375" s="2" t="s">
        <v>56</v>
      </c>
      <c r="AG375" s="42">
        <f>IFERROR(Table2[[#This Row],[Profit]]/Table2[[#This Row],[Sales Amount]],0)</f>
        <v>0.17925970850296463</v>
      </c>
      <c r="AH375" s="2" t="str">
        <f>TRIM(Table2[[#This Row],[Payment Modee]])</f>
        <v>Credit Card</v>
      </c>
      <c r="AI375" s="2" t="s">
        <v>36</v>
      </c>
      <c r="AJ375" s="2" t="s">
        <v>27</v>
      </c>
      <c r="AK375" s="2" t="s">
        <v>738</v>
      </c>
      <c r="AL375" s="16" t="str">
        <f>IF(HOUR(Table2[[#This Row],[Order Time]])&lt;12,"Morning",IF(HOUR(Table2[[#This Row],[Order Time]])&lt;17,"Afternoon",IF(HOUR(Table2[[#This Row],[Order Time]])&lt;21,"Evening","Night")))</f>
        <v>Afternoon</v>
      </c>
      <c r="AM375" s="16" t="s">
        <v>29</v>
      </c>
    </row>
    <row r="376" spans="1:39" x14ac:dyDescent="0.25">
      <c r="A376" s="13" t="s">
        <v>1322</v>
      </c>
      <c r="B376" s="4">
        <v>45590</v>
      </c>
      <c r="C376" s="2">
        <f>YEAR(Table2[[#This Row],[Invoice Date]])</f>
        <v>2024</v>
      </c>
      <c r="D376" s="2" t="str">
        <f>TEXT(Table2[[#This Row],[Invoice Date]],"mmm")</f>
        <v>Oct</v>
      </c>
      <c r="E376" s="2" t="str">
        <f>Table2[[#This Row],[Store_ID]]&amp;"-"&amp;Table2[[#This Row],[Year]]&amp;"-"&amp;Table2[[#This Row],[Month]]</f>
        <v>STR070-2024-Oct</v>
      </c>
      <c r="F376" s="2" t="s">
        <v>1323</v>
      </c>
      <c r="G376" s="2" t="str">
        <f>_xlfn.XLOOKUP(Table2[[#This Row],[Customer_ID]],Table3[Customer_ID],Table3[Customer Name],"Not Found")</f>
        <v>Siddharth Subramaniam</v>
      </c>
      <c r="H376" s="2" t="str">
        <f>_xlfn.XLOOKUP(Table2[[#This Row],[Customer_ID]],Table3[Customer_ID],Table3[Gender],"Female")</f>
        <v>Male</v>
      </c>
      <c r="I376" s="2" t="str">
        <f>_xlfn.XLOOKUP(Table2[[#This Row],[Customer_ID]],Table3[Customer_ID],Table3[City],"Missing Memebership")</f>
        <v>Hyderabad</v>
      </c>
      <c r="J376" s="2" t="str">
        <f>_xlfn.XLOOKUP(Table2[[#This Row],[Customer_ID]],Table3[Customer_ID],Table3[State],"Karnataka")</f>
        <v>Telangana</v>
      </c>
      <c r="K376" s="2" t="str">
        <f>_xlfn.XLOOKUP(Table2[[#This Row],[Customer_ID]],Table3[Customer_ID],Table3[Membership],"Regular")</f>
        <v>Regular</v>
      </c>
      <c r="L376" s="2" t="s">
        <v>1324</v>
      </c>
      <c r="M376" s="2" t="str">
        <f>_xlfn.XLOOKUP(Table2[[#This Row],[Product_ID]],Table4[Product_ID],Table4[Product_Name],"Not Found")</f>
        <v>Van Heusen Leather Wallet Black</v>
      </c>
      <c r="N376" s="2" t="str">
        <f>_xlfn.XLOOKUP(Table2[[#This Row],[Product_ID]],Table4[Product_ID],Table4[Category],"Not Found")</f>
        <v>Wallets</v>
      </c>
      <c r="O376" s="2" t="str">
        <f>_xlfn.XLOOKUP(Table2[[#This Row],[Product_ID]],Table4[Product_ID],Table4[Subcategory],"Not Found")</f>
        <v>Leather Wallet</v>
      </c>
      <c r="P376" s="2" t="str">
        <f>_xlfn.XLOOKUP(Table2[[#This Row],[Product_ID]],Table4[Product_ID],Table4[Brand],"Missing Brand")</f>
        <v>Van Heusen</v>
      </c>
      <c r="Q376" s="2" t="s">
        <v>1319</v>
      </c>
      <c r="R376" s="2" t="str">
        <f>_xlfn.XLOOKUP(Table2[[#This Row],[Store_ID]],Table6[Store_ID],Table6[Store Name],"Not Found")</f>
        <v>TrendMart Alappuzha Mall Kiosk</v>
      </c>
      <c r="S376" s="2">
        <f>_xlfn.XLOOKUP(Table2[[#This Row],[Store_ID]],Table6[Store_ID],Table6[Monthly Target],"Missing Target")</f>
        <v>1000000</v>
      </c>
      <c r="T376" s="2" t="str">
        <f>_xlfn.XLOOKUP(Table2[[#This Row],[Store_ID]],Table6[Store_ID],Table6[Region],"Not Found")</f>
        <v>South Zone 1</v>
      </c>
      <c r="U376" s="2" t="s">
        <v>417</v>
      </c>
      <c r="V376" s="2" t="str">
        <f>_xlfn.XLOOKUP(Table2[[#This Row],[Employee_ID]],Table5[Employee_ID],Table5[Employee Name],"Not Found")</f>
        <v>Arjun Krishnan</v>
      </c>
      <c r="W376" s="2">
        <v>1</v>
      </c>
      <c r="X376" s="2">
        <v>1328.56</v>
      </c>
      <c r="Y376" s="2">
        <v>0</v>
      </c>
      <c r="Z376" s="2">
        <v>0</v>
      </c>
      <c r="AA376" s="2">
        <v>12</v>
      </c>
      <c r="AB376" s="2">
        <v>159.43</v>
      </c>
      <c r="AC376" s="2">
        <v>1487.99</v>
      </c>
      <c r="AD376" s="2">
        <v>949.97</v>
      </c>
      <c r="AE376" s="2">
        <f t="shared" si="10"/>
        <v>378.59</v>
      </c>
      <c r="AF376" s="2" t="s">
        <v>56</v>
      </c>
      <c r="AG376" s="42">
        <f>IFERROR(Table2[[#This Row],[Profit]]/Table2[[#This Row],[Sales Amount]],0)</f>
        <v>0.25443047332307339</v>
      </c>
      <c r="AH376" s="2" t="str">
        <f>TRIM(Table2[[#This Row],[Payment Modee]])</f>
        <v>Credit Card</v>
      </c>
      <c r="AI376" s="2" t="s">
        <v>36</v>
      </c>
      <c r="AJ376" s="2" t="s">
        <v>27</v>
      </c>
      <c r="AK376" s="2" t="s">
        <v>1049</v>
      </c>
      <c r="AL376" s="16" t="str">
        <f>IF(HOUR(Table2[[#This Row],[Order Time]])&lt;12,"Morning",IF(HOUR(Table2[[#This Row],[Order Time]])&lt;17,"Afternoon",IF(HOUR(Table2[[#This Row],[Order Time]])&lt;21,"Evening","Night")))</f>
        <v>Evening</v>
      </c>
      <c r="AM376" s="16" t="s">
        <v>29</v>
      </c>
    </row>
    <row r="377" spans="1:39" x14ac:dyDescent="0.25">
      <c r="A377" s="13" t="s">
        <v>1325</v>
      </c>
      <c r="B377" s="4">
        <v>45700</v>
      </c>
      <c r="C377" s="2">
        <f>YEAR(Table2[[#This Row],[Invoice Date]])</f>
        <v>2025</v>
      </c>
      <c r="D377" s="2" t="str">
        <f>TEXT(Table2[[#This Row],[Invoice Date]],"mmm")</f>
        <v>Feb</v>
      </c>
      <c r="E377" s="2" t="str">
        <f>Table2[[#This Row],[Store_ID]]&amp;"-"&amp;Table2[[#This Row],[Year]]&amp;"-"&amp;Table2[[#This Row],[Month]]</f>
        <v>STR056-2025-Feb</v>
      </c>
      <c r="F377" s="2" t="s">
        <v>1304</v>
      </c>
      <c r="G377" s="2" t="str">
        <f>_xlfn.XLOOKUP(Table2[[#This Row],[Customer_ID]],Table3[Customer_ID],Table3[Customer Name],"Not Found")</f>
        <v>Sanjay Chandran</v>
      </c>
      <c r="H377" s="2" t="str">
        <f>_xlfn.XLOOKUP(Table2[[#This Row],[Customer_ID]],Table3[Customer_ID],Table3[Gender],"Female")</f>
        <v>Male</v>
      </c>
      <c r="I377" s="2" t="str">
        <f>_xlfn.XLOOKUP(Table2[[#This Row],[Customer_ID]],Table3[Customer_ID],Table3[City],"Missing Memebership")</f>
        <v>Kozhikode</v>
      </c>
      <c r="J377" s="2" t="str">
        <f>_xlfn.XLOOKUP(Table2[[#This Row],[Customer_ID]],Table3[Customer_ID],Table3[State],"Karnataka")</f>
        <v>Kerala</v>
      </c>
      <c r="K377" s="2" t="str">
        <f>_xlfn.XLOOKUP(Table2[[#This Row],[Customer_ID]],Table3[Customer_ID],Table3[Membership],"Regular")</f>
        <v>Gold</v>
      </c>
      <c r="L377" s="2" t="s">
        <v>1221</v>
      </c>
      <c r="M377" s="2" t="str">
        <f>_xlfn.XLOOKUP(Table2[[#This Row],[Product_ID]],Table4[Product_ID],Table4[Product_Name],"Not Found")</f>
        <v>Fastrack Jacket Maroon</v>
      </c>
      <c r="N377" s="2" t="str">
        <f>_xlfn.XLOOKUP(Table2[[#This Row],[Product_ID]],Table4[Product_ID],Table4[Category],"Not Found")</f>
        <v>Winter Wear</v>
      </c>
      <c r="O377" s="2" t="str">
        <f>_xlfn.XLOOKUP(Table2[[#This Row],[Product_ID]],Table4[Product_ID],Table4[Subcategory],"Not Found")</f>
        <v>Jacket</v>
      </c>
      <c r="P377" s="2" t="str">
        <f>_xlfn.XLOOKUP(Table2[[#This Row],[Product_ID]],Table4[Product_ID],Table4[Brand],"Missing Brand")</f>
        <v>Fastrack</v>
      </c>
      <c r="Q377" s="2" t="s">
        <v>474</v>
      </c>
      <c r="R377" s="2" t="str">
        <f>_xlfn.XLOOKUP(Table2[[#This Row],[Store_ID]],Table6[Store_ID],Table6[Store Name],"Not Found")</f>
        <v>TrendMart Nizamabad Standard</v>
      </c>
      <c r="S377" s="2">
        <f>_xlfn.XLOOKUP(Table2[[#This Row],[Store_ID]],Table6[Store_ID],Table6[Monthly Target],"Missing Target")</f>
        <v>1200000</v>
      </c>
      <c r="T377" s="2" t="str">
        <f>_xlfn.XLOOKUP(Table2[[#This Row],[Store_ID]],Table6[Store_ID],Table6[Region],"Not Found")</f>
        <v>South Zone 2</v>
      </c>
      <c r="U377" s="2" t="s">
        <v>330</v>
      </c>
      <c r="V377" s="2" t="str">
        <f>_xlfn.XLOOKUP(Table2[[#This Row],[Employee_ID]],Table5[Employee_ID],Table5[Employee Name],"Not Found")</f>
        <v>Malini Gowda</v>
      </c>
      <c r="W377" s="2">
        <v>2</v>
      </c>
      <c r="X377" s="2">
        <v>1594.57</v>
      </c>
      <c r="Y377" s="2">
        <v>10</v>
      </c>
      <c r="Z377" s="2">
        <v>318.91000000000003</v>
      </c>
      <c r="AA377" s="2">
        <v>12</v>
      </c>
      <c r="AB377" s="2">
        <v>344.43</v>
      </c>
      <c r="AC377" s="2">
        <v>3214.66</v>
      </c>
      <c r="AD377" s="2">
        <v>2184.86</v>
      </c>
      <c r="AE377" s="2">
        <f t="shared" si="10"/>
        <v>685.36999999999966</v>
      </c>
      <c r="AF377" s="2" t="s">
        <v>69</v>
      </c>
      <c r="AG377" s="42">
        <f>IFERROR(Table2[[#This Row],[Profit]]/Table2[[#This Row],[Sales Amount]],0)</f>
        <v>0.213201396104098</v>
      </c>
      <c r="AH377" s="2" t="str">
        <f>TRIM(Table2[[#This Row],[Payment Modee]])</f>
        <v>Cash</v>
      </c>
      <c r="AI377" s="2" t="s">
        <v>36</v>
      </c>
      <c r="AJ377" s="2" t="s">
        <v>27</v>
      </c>
      <c r="AK377" s="2" t="s">
        <v>1175</v>
      </c>
      <c r="AL377" s="16" t="str">
        <f>IF(HOUR(Table2[[#This Row],[Order Time]])&lt;12,"Morning",IF(HOUR(Table2[[#This Row],[Order Time]])&lt;17,"Afternoon",IF(HOUR(Table2[[#This Row],[Order Time]])&lt;21,"Evening","Night")))</f>
        <v>Evening</v>
      </c>
      <c r="AM377" s="16" t="s">
        <v>29</v>
      </c>
    </row>
    <row r="378" spans="1:39" x14ac:dyDescent="0.25">
      <c r="A378" s="13" t="s">
        <v>1326</v>
      </c>
      <c r="B378" s="4">
        <v>45585</v>
      </c>
      <c r="C378" s="2">
        <f>YEAR(Table2[[#This Row],[Invoice Date]])</f>
        <v>2024</v>
      </c>
      <c r="D378" s="2" t="str">
        <f>TEXT(Table2[[#This Row],[Invoice Date]],"mmm")</f>
        <v>Oct</v>
      </c>
      <c r="E378" s="2" t="str">
        <f>Table2[[#This Row],[Store_ID]]&amp;"-"&amp;Table2[[#This Row],[Year]]&amp;"-"&amp;Table2[[#This Row],[Month]]</f>
        <v>STR104-2024-Oct</v>
      </c>
      <c r="F378" s="2" t="s">
        <v>1327</v>
      </c>
      <c r="G378" s="2" t="str">
        <f>_xlfn.XLOOKUP(Table2[[#This Row],[Customer_ID]],Table3[Customer_ID],Table3[Customer Name],"Not Found")</f>
        <v>Karunakaran Iyengar</v>
      </c>
      <c r="H378" s="2" t="str">
        <f>_xlfn.XLOOKUP(Table2[[#This Row],[Customer_ID]],Table3[Customer_ID],Table3[Gender],"Female")</f>
        <v>Male</v>
      </c>
      <c r="I378" s="2" t="str">
        <f>_xlfn.XLOOKUP(Table2[[#This Row],[Customer_ID]],Table3[Customer_ID],Table3[City],"Missing Memebership")</f>
        <v>Alappuzha</v>
      </c>
      <c r="J378" s="2" t="str">
        <f>_xlfn.XLOOKUP(Table2[[#This Row],[Customer_ID]],Table3[Customer_ID],Table3[State],"Karnataka")</f>
        <v>Kerala</v>
      </c>
      <c r="K378" s="2" t="str">
        <f>_xlfn.XLOOKUP(Table2[[#This Row],[Customer_ID]],Table3[Customer_ID],Table3[Membership],"Regular")</f>
        <v>Gold</v>
      </c>
      <c r="L378" s="2" t="s">
        <v>1283</v>
      </c>
      <c r="M378" s="2" t="str">
        <f>_xlfn.XLOOKUP(Table2[[#This Row],[Product_ID]],Table4[Product_ID],Table4[Product_Name],"Not Found")</f>
        <v>Metro Shoes Digital Watch Beige</v>
      </c>
      <c r="N378" s="2" t="str">
        <f>_xlfn.XLOOKUP(Table2[[#This Row],[Product_ID]],Table4[Product_ID],Table4[Category],"Not Found")</f>
        <v>Watches</v>
      </c>
      <c r="O378" s="2" t="str">
        <f>_xlfn.XLOOKUP(Table2[[#This Row],[Product_ID]],Table4[Product_ID],Table4[Subcategory],"Not Found")</f>
        <v>Digital Watch</v>
      </c>
      <c r="P378" s="2" t="str">
        <f>_xlfn.XLOOKUP(Table2[[#This Row],[Product_ID]],Table4[Product_ID],Table4[Brand],"Missing Brand")</f>
        <v>Metro Shoes</v>
      </c>
      <c r="Q378" s="2" t="s">
        <v>399</v>
      </c>
      <c r="R378" s="2" t="str">
        <f>_xlfn.XLOOKUP(Table2[[#This Row],[Store_ID]],Table6[Store_ID],Table6[Store Name],"Not Found")</f>
        <v>TrendMart Kochi High Street</v>
      </c>
      <c r="S378" s="2">
        <f>_xlfn.XLOOKUP(Table2[[#This Row],[Store_ID]],Table6[Store_ID],Table6[Monthly Target],"Missing Target")</f>
        <v>1200000</v>
      </c>
      <c r="T378" s="2" t="str">
        <f>_xlfn.XLOOKUP(Table2[[#This Row],[Store_ID]],Table6[Store_ID],Table6[Region],"Not Found")</f>
        <v>South Zone 1</v>
      </c>
      <c r="U378" s="2" t="s">
        <v>81</v>
      </c>
      <c r="V378" s="2" t="str">
        <f>_xlfn.XLOOKUP(Table2[[#This Row],[Employee_ID]],Table5[Employee_ID],Table5[Employee Name],"Not Found")</f>
        <v>Charulatha Kumar</v>
      </c>
      <c r="W378" s="2">
        <v>2</v>
      </c>
      <c r="X378" s="2">
        <v>6884.02</v>
      </c>
      <c r="Y378" s="2">
        <v>5</v>
      </c>
      <c r="Z378" s="2">
        <v>688.4</v>
      </c>
      <c r="AA378" s="2">
        <v>12</v>
      </c>
      <c r="AB378" s="2">
        <v>1569.56</v>
      </c>
      <c r="AC378" s="2">
        <v>14649.2</v>
      </c>
      <c r="AD378" s="2">
        <v>7923.24</v>
      </c>
      <c r="AE378" s="2">
        <f t="shared" si="10"/>
        <v>5156.4000000000015</v>
      </c>
      <c r="AF378" s="2" t="s">
        <v>56</v>
      </c>
      <c r="AG378" s="42">
        <f>IFERROR(Table2[[#This Row],[Profit]]/Table2[[#This Row],[Sales Amount]],0)</f>
        <v>0.35199191764738014</v>
      </c>
      <c r="AH378" s="2" t="str">
        <f>TRIM(Table2[[#This Row],[Payment Modee]])</f>
        <v>Credit Card</v>
      </c>
      <c r="AI378" s="2" t="s">
        <v>26</v>
      </c>
      <c r="AJ378" s="2" t="s">
        <v>27</v>
      </c>
      <c r="AK378" s="2" t="s">
        <v>1186</v>
      </c>
      <c r="AL378" s="16" t="str">
        <f>IF(HOUR(Table2[[#This Row],[Order Time]])&lt;12,"Morning",IF(HOUR(Table2[[#This Row],[Order Time]])&lt;17,"Afternoon",IF(HOUR(Table2[[#This Row],[Order Time]])&lt;21,"Evening","Night")))</f>
        <v>Night</v>
      </c>
      <c r="AM378" s="16" t="s">
        <v>38</v>
      </c>
    </row>
    <row r="379" spans="1:39" x14ac:dyDescent="0.25">
      <c r="A379" s="13" t="s">
        <v>1328</v>
      </c>
      <c r="B379" s="4">
        <v>45448</v>
      </c>
      <c r="C379" s="2">
        <f>YEAR(Table2[[#This Row],[Invoice Date]])</f>
        <v>2024</v>
      </c>
      <c r="D379" s="2" t="str">
        <f>TEXT(Table2[[#This Row],[Invoice Date]],"mmm")</f>
        <v>Jun</v>
      </c>
      <c r="E379" s="2" t="str">
        <f>Table2[[#This Row],[Store_ID]]&amp;"-"&amp;Table2[[#This Row],[Year]]&amp;"-"&amp;Table2[[#This Row],[Month]]</f>
        <v>STR075-2024-Jun</v>
      </c>
      <c r="F379" s="2" t="s">
        <v>204</v>
      </c>
      <c r="G379" s="2" t="str">
        <f>_xlfn.XLOOKUP(Table2[[#This Row],[Customer_ID]],Table3[Customer_ID],Table3[Customer Name],"Not Found")</f>
        <v>Sunita Rao</v>
      </c>
      <c r="H379" s="2" t="str">
        <f>_xlfn.XLOOKUP(Table2[[#This Row],[Customer_ID]],Table3[Customer_ID],Table3[Gender],"Female")</f>
        <v>Female</v>
      </c>
      <c r="I379" s="2" t="str">
        <f>_xlfn.XLOOKUP(Table2[[#This Row],[Customer_ID]],Table3[Customer_ID],Table3[City],"Missing Memebership")</f>
        <v>Kannur</v>
      </c>
      <c r="J379" s="2" t="str">
        <f>_xlfn.XLOOKUP(Table2[[#This Row],[Customer_ID]],Table3[Customer_ID],Table3[State],"Karnataka")</f>
        <v>Kerala</v>
      </c>
      <c r="K379" s="2" t="str">
        <f>_xlfn.XLOOKUP(Table2[[#This Row],[Customer_ID]],Table3[Customer_ID],Table3[Membership],"Regular")</f>
        <v>Regular</v>
      </c>
      <c r="L379" s="2" t="s">
        <v>566</v>
      </c>
      <c r="M379" s="2" t="str">
        <f>_xlfn.XLOOKUP(Table2[[#This Row],[Product_ID]],Table4[Product_ID],Table4[Product_Name],"Not Found")</f>
        <v>Westside Cap Beige</v>
      </c>
      <c r="N379" s="2" t="str">
        <f>_xlfn.XLOOKUP(Table2[[#This Row],[Product_ID]],Table4[Product_ID],Table4[Category],"Not Found")</f>
        <v>Accessories</v>
      </c>
      <c r="O379" s="2" t="str">
        <f>_xlfn.XLOOKUP(Table2[[#This Row],[Product_ID]],Table4[Product_ID],Table4[Subcategory],"Not Found")</f>
        <v>Cap</v>
      </c>
      <c r="P379" s="2" t="str">
        <f>_xlfn.XLOOKUP(Table2[[#This Row],[Product_ID]],Table4[Product_ID],Table4[Brand],"Missing Brand")</f>
        <v>Westside</v>
      </c>
      <c r="Q379" s="2" t="s">
        <v>164</v>
      </c>
      <c r="R379" s="2" t="str">
        <f>_xlfn.XLOOKUP(Table2[[#This Row],[Store_ID]],Table6[Store_ID],Table6[Store Name],"Not Found")</f>
        <v>TrendMart Chennai Standard</v>
      </c>
      <c r="S379" s="2">
        <f>_xlfn.XLOOKUP(Table2[[#This Row],[Store_ID]],Table6[Store_ID],Table6[Monthly Target],"Missing Target")</f>
        <v>1000000</v>
      </c>
      <c r="T379" s="2" t="str">
        <f>_xlfn.XLOOKUP(Table2[[#This Row],[Store_ID]],Table6[Store_ID],Table6[Region],"Not Found")</f>
        <v>South Zone 1</v>
      </c>
      <c r="U379" s="2" t="s">
        <v>62</v>
      </c>
      <c r="V379" s="2" t="str">
        <f>_xlfn.XLOOKUP(Table2[[#This Row],[Employee_ID]],Table5[Employee_ID],Table5[Employee Name],"Not Found")</f>
        <v>Rahul Krishnan</v>
      </c>
      <c r="W379" s="2">
        <v>1</v>
      </c>
      <c r="X379" s="2">
        <v>703.02</v>
      </c>
      <c r="Y379" s="2">
        <v>15</v>
      </c>
      <c r="Z379" s="2">
        <v>105.45</v>
      </c>
      <c r="AA379" s="2">
        <v>5</v>
      </c>
      <c r="AB379" s="2">
        <v>29.88</v>
      </c>
      <c r="AC379" s="2">
        <v>627.45000000000005</v>
      </c>
      <c r="AD379" s="2">
        <v>403.71</v>
      </c>
      <c r="AE379" s="2">
        <f t="shared" si="10"/>
        <v>193.86000000000007</v>
      </c>
      <c r="AF379" s="2" t="s">
        <v>35</v>
      </c>
      <c r="AG379" s="42">
        <f>IFERROR(Table2[[#This Row],[Profit]]/Table2[[#This Row],[Sales Amount]],0)</f>
        <v>0.30896485775759036</v>
      </c>
      <c r="AH379" s="2" t="str">
        <f>TRIM(Table2[[#This Row],[Payment Modee]])</f>
        <v>Debit Card</v>
      </c>
      <c r="AI379" s="2" t="s">
        <v>26</v>
      </c>
      <c r="AJ379" s="2" t="s">
        <v>27</v>
      </c>
      <c r="AK379" s="2" t="s">
        <v>1329</v>
      </c>
      <c r="AL379" s="16" t="str">
        <f>IF(HOUR(Table2[[#This Row],[Order Time]])&lt;12,"Morning",IF(HOUR(Table2[[#This Row],[Order Time]])&lt;17,"Afternoon",IF(HOUR(Table2[[#This Row],[Order Time]])&lt;21,"Evening","Night")))</f>
        <v>Afternoon</v>
      </c>
      <c r="AM379" s="16" t="s">
        <v>29</v>
      </c>
    </row>
    <row r="380" spans="1:39" x14ac:dyDescent="0.25">
      <c r="A380" s="13" t="s">
        <v>1330</v>
      </c>
      <c r="B380" s="4">
        <v>45662</v>
      </c>
      <c r="C380" s="2">
        <f>YEAR(Table2[[#This Row],[Invoice Date]])</f>
        <v>2025</v>
      </c>
      <c r="D380" s="2" t="str">
        <f>TEXT(Table2[[#This Row],[Invoice Date]],"mmm")</f>
        <v>Jan</v>
      </c>
      <c r="E380" s="2" t="str">
        <f>Table2[[#This Row],[Store_ID]]&amp;"-"&amp;Table2[[#This Row],[Year]]&amp;"-"&amp;Table2[[#This Row],[Month]]</f>
        <v>STR098-2025-Jan</v>
      </c>
      <c r="F380" s="2" t="s">
        <v>1331</v>
      </c>
      <c r="G380" s="2" t="str">
        <f>_xlfn.XLOOKUP(Table2[[#This Row],[Customer_ID]],Table3[Customer_ID],Table3[Customer Name],"Not Found")</f>
        <v>Ramesh Ramachandran</v>
      </c>
      <c r="H380" s="2" t="str">
        <f>_xlfn.XLOOKUP(Table2[[#This Row],[Customer_ID]],Table3[Customer_ID],Table3[Gender],"Female")</f>
        <v>Male</v>
      </c>
      <c r="I380" s="2" t="str">
        <f>_xlfn.XLOOKUP(Table2[[#This Row],[Customer_ID]],Table3[Customer_ID],Table3[City],"Missing Memebership")</f>
        <v>Mysuru</v>
      </c>
      <c r="J380" s="2" t="str">
        <f>_xlfn.XLOOKUP(Table2[[#This Row],[Customer_ID]],Table3[Customer_ID],Table3[State],"Karnataka")</f>
        <v>Karnataka</v>
      </c>
      <c r="K380" s="2" t="str">
        <f>_xlfn.XLOOKUP(Table2[[#This Row],[Customer_ID]],Table3[Customer_ID],Table3[Membership],"Regular")</f>
        <v>Silver</v>
      </c>
      <c r="L380" s="2" t="s">
        <v>133</v>
      </c>
      <c r="M380" s="2" t="str">
        <f>_xlfn.XLOOKUP(Table2[[#This Row],[Product_ID]],Table4[Product_ID],Table4[Product_Name],"Not Found")</f>
        <v>US Polo Assn Casual Top Sky Blue</v>
      </c>
      <c r="N380" s="2" t="str">
        <f>_xlfn.XLOOKUP(Table2[[#This Row],[Product_ID]],Table4[Product_ID],Table4[Category],"Not Found")</f>
        <v>Women Tops</v>
      </c>
      <c r="O380" s="2" t="str">
        <f>_xlfn.XLOOKUP(Table2[[#This Row],[Product_ID]],Table4[Product_ID],Table4[Subcategory],"Not Found")</f>
        <v>Casual Top</v>
      </c>
      <c r="P380" s="2" t="str">
        <f>_xlfn.XLOOKUP(Table2[[#This Row],[Product_ID]],Table4[Product_ID],Table4[Brand],"Missing Brand")</f>
        <v>US Polo Assn</v>
      </c>
      <c r="Q380" s="2" t="s">
        <v>606</v>
      </c>
      <c r="R380" s="2" t="str">
        <f>_xlfn.XLOOKUP(Table2[[#This Row],[Store_ID]],Table6[Store_ID],Table6[Store Name],"Not Found")</f>
        <v>TrendMart Guntur High Street</v>
      </c>
      <c r="S380" s="2">
        <f>_xlfn.XLOOKUP(Table2[[#This Row],[Store_ID]],Table6[Store_ID],Table6[Monthly Target],"Missing Target")</f>
        <v>1200000</v>
      </c>
      <c r="T380" s="2" t="str">
        <f>_xlfn.XLOOKUP(Table2[[#This Row],[Store_ID]],Table6[Store_ID],Table6[Region],"Not Found")</f>
        <v>South Zone 3</v>
      </c>
      <c r="U380" s="2" t="s">
        <v>504</v>
      </c>
      <c r="V380" s="2" t="str">
        <f>_xlfn.XLOOKUP(Table2[[#This Row],[Employee_ID]],Table5[Employee_ID],Table5[Employee Name],"Not Found")</f>
        <v>Vikram Bhat</v>
      </c>
      <c r="W380" s="2">
        <v>1</v>
      </c>
      <c r="X380" s="2">
        <v>916.57</v>
      </c>
      <c r="Y380" s="2">
        <v>10</v>
      </c>
      <c r="Z380" s="2">
        <v>91.66</v>
      </c>
      <c r="AA380" s="2">
        <v>5</v>
      </c>
      <c r="AB380" s="2">
        <v>41.25</v>
      </c>
      <c r="AC380" s="2">
        <v>866.16</v>
      </c>
      <c r="AD380" s="2">
        <v>534.80999999999995</v>
      </c>
      <c r="AE380" s="2">
        <f t="shared" si="10"/>
        <v>290.10000000000002</v>
      </c>
      <c r="AF380" s="2" t="s">
        <v>56</v>
      </c>
      <c r="AG380" s="42">
        <f>IFERROR(Table2[[#This Row],[Profit]]/Table2[[#This Row],[Sales Amount]],0)</f>
        <v>0.33492657245774454</v>
      </c>
      <c r="AH380" s="2" t="str">
        <f>TRIM(Table2[[#This Row],[Payment Modee]])</f>
        <v>Credit Card</v>
      </c>
      <c r="AI380" s="2" t="s">
        <v>26</v>
      </c>
      <c r="AJ380" s="2" t="s">
        <v>27</v>
      </c>
      <c r="AK380" s="2" t="s">
        <v>1332</v>
      </c>
      <c r="AL380" s="16" t="str">
        <f>IF(HOUR(Table2[[#This Row],[Order Time]])&lt;12,"Morning",IF(HOUR(Table2[[#This Row],[Order Time]])&lt;17,"Afternoon",IF(HOUR(Table2[[#This Row],[Order Time]])&lt;21,"Evening","Night")))</f>
        <v>Evening</v>
      </c>
      <c r="AM380" s="16" t="s">
        <v>38</v>
      </c>
    </row>
    <row r="381" spans="1:39" x14ac:dyDescent="0.25">
      <c r="A381" s="13" t="s">
        <v>1333</v>
      </c>
      <c r="B381" s="4">
        <v>45469</v>
      </c>
      <c r="C381" s="2">
        <f>YEAR(Table2[[#This Row],[Invoice Date]])</f>
        <v>2024</v>
      </c>
      <c r="D381" s="2" t="str">
        <f>TEXT(Table2[[#This Row],[Invoice Date]],"mmm")</f>
        <v>Jun</v>
      </c>
      <c r="E381" s="2" t="str">
        <f>Table2[[#This Row],[Store_ID]]&amp;"-"&amp;Table2[[#This Row],[Year]]&amp;"-"&amp;Table2[[#This Row],[Month]]</f>
        <v>STR025-2024-Jun</v>
      </c>
      <c r="F381" s="2" t="s">
        <v>1334</v>
      </c>
      <c r="G381" s="2" t="str">
        <f>_xlfn.XLOOKUP(Table2[[#This Row],[Customer_ID]],Table3[Customer_ID],Table3[Customer Name],"Not Found")</f>
        <v>Anil Mudaliar</v>
      </c>
      <c r="H381" s="2" t="str">
        <f>_xlfn.XLOOKUP(Table2[[#This Row],[Customer_ID]],Table3[Customer_ID],Table3[Gender],"Female")</f>
        <v>Male</v>
      </c>
      <c r="I381" s="2" t="str">
        <f>_xlfn.XLOOKUP(Table2[[#This Row],[Customer_ID]],Table3[Customer_ID],Table3[City],"Missing Memebership")</f>
        <v>Vijayawada</v>
      </c>
      <c r="J381" s="2" t="str">
        <f>_xlfn.XLOOKUP(Table2[[#This Row],[Customer_ID]],Table3[Customer_ID],Table3[State],"Karnataka")</f>
        <v>Andhra Pradesh</v>
      </c>
      <c r="K381" s="2" t="str">
        <f>_xlfn.XLOOKUP(Table2[[#This Row],[Customer_ID]],Table3[Customer_ID],Table3[Membership],"Regular")</f>
        <v>Platinum</v>
      </c>
      <c r="L381" s="2" t="s">
        <v>334</v>
      </c>
      <c r="M381" s="2" t="str">
        <f>_xlfn.XLOOKUP(Table2[[#This Row],[Product_ID]],Table4[Product_ID],Table4[Product_Name],"Not Found")</f>
        <v>Biba Bootcut Maroon</v>
      </c>
      <c r="N381" s="2" t="str">
        <f>_xlfn.XLOOKUP(Table2[[#This Row],[Product_ID]],Table4[Product_ID],Table4[Category],"Not Found")</f>
        <v>Women Jeans</v>
      </c>
      <c r="O381" s="2" t="str">
        <f>_xlfn.XLOOKUP(Table2[[#This Row],[Product_ID]],Table4[Product_ID],Table4[Subcategory],"Not Found")</f>
        <v>Bootcut</v>
      </c>
      <c r="P381" s="2" t="str">
        <f>_xlfn.XLOOKUP(Table2[[#This Row],[Product_ID]],Table4[Product_ID],Table4[Brand],"Missing Brand")</f>
        <v>Biba</v>
      </c>
      <c r="Q381" s="2" t="s">
        <v>1335</v>
      </c>
      <c r="R381" s="2" t="str">
        <f>_xlfn.XLOOKUP(Table2[[#This Row],[Store_ID]],Table6[Store_ID],Table6[Store Name],"Not Found")</f>
        <v>TrendMart Vellore High Street</v>
      </c>
      <c r="S381" s="2">
        <f>_xlfn.XLOOKUP(Table2[[#This Row],[Store_ID]],Table6[Store_ID],Table6[Monthly Target],"Missing Target")</f>
        <v>1500000</v>
      </c>
      <c r="T381" s="2" t="str">
        <f>_xlfn.XLOOKUP(Table2[[#This Row],[Store_ID]],Table6[Store_ID],Table6[Region],"Not Found")</f>
        <v>South Zone 1</v>
      </c>
      <c r="U381" s="2" t="s">
        <v>283</v>
      </c>
      <c r="V381" s="2" t="str">
        <f>_xlfn.XLOOKUP(Table2[[#This Row],[Employee_ID]],Table5[Employee_ID],Table5[Employee Name],"Not Found")</f>
        <v>Priya Balasubramaniam</v>
      </c>
      <c r="W381" s="2">
        <v>1</v>
      </c>
      <c r="X381" s="2">
        <v>1304.43</v>
      </c>
      <c r="Y381" s="2">
        <v>10</v>
      </c>
      <c r="Z381" s="2">
        <v>130.44</v>
      </c>
      <c r="AA381" s="2">
        <v>12</v>
      </c>
      <c r="AB381" s="2">
        <v>140.88</v>
      </c>
      <c r="AC381" s="2">
        <v>1314.87</v>
      </c>
      <c r="AD381" s="2">
        <v>1073.45</v>
      </c>
      <c r="AE381" s="2">
        <f t="shared" si="10"/>
        <v>100.53999999999985</v>
      </c>
      <c r="AF381" s="2" t="s">
        <v>69</v>
      </c>
      <c r="AG381" s="42">
        <f>IFERROR(Table2[[#This Row],[Profit]]/Table2[[#This Row],[Sales Amount]],0)</f>
        <v>7.6463832926448899E-2</v>
      </c>
      <c r="AH381" s="2" t="str">
        <f>TRIM(Table2[[#This Row],[Payment Modee]])</f>
        <v>Cash</v>
      </c>
      <c r="AI381" s="2" t="s">
        <v>36</v>
      </c>
      <c r="AJ381" s="2" t="s">
        <v>27</v>
      </c>
      <c r="AK381" s="2" t="s">
        <v>1336</v>
      </c>
      <c r="AL381" s="16" t="str">
        <f>IF(HOUR(Table2[[#This Row],[Order Time]])&lt;12,"Morning",IF(HOUR(Table2[[#This Row],[Order Time]])&lt;17,"Afternoon",IF(HOUR(Table2[[#This Row],[Order Time]])&lt;21,"Evening","Night")))</f>
        <v>Afternoon</v>
      </c>
      <c r="AM381" s="16" t="s">
        <v>29</v>
      </c>
    </row>
    <row r="382" spans="1:39" x14ac:dyDescent="0.25">
      <c r="A382" s="13" t="s">
        <v>1337</v>
      </c>
      <c r="B382" s="4">
        <v>45410</v>
      </c>
      <c r="C382" s="2">
        <f>YEAR(Table2[[#This Row],[Invoice Date]])</f>
        <v>2024</v>
      </c>
      <c r="D382" s="2" t="str">
        <f>TEXT(Table2[[#This Row],[Invoice Date]],"mmm")</f>
        <v>Apr</v>
      </c>
      <c r="E382" s="2" t="str">
        <f>Table2[[#This Row],[Store_ID]]&amp;"-"&amp;Table2[[#This Row],[Year]]&amp;"-"&amp;Table2[[#This Row],[Month]]</f>
        <v>STR028-2024-Apr</v>
      </c>
      <c r="F382" s="2" t="s">
        <v>1270</v>
      </c>
      <c r="G382" s="2" t="str">
        <f>_xlfn.XLOOKUP(Table2[[#This Row],[Customer_ID]],Table3[Customer_ID],Table3[Customer Name],"Not Found")</f>
        <v>Padma Gopalakrishnan</v>
      </c>
      <c r="H382" s="2" t="str">
        <f>_xlfn.XLOOKUP(Table2[[#This Row],[Customer_ID]],Table3[Customer_ID],Table3[Gender],"Female")</f>
        <v>Female</v>
      </c>
      <c r="I382" s="2" t="str">
        <f>_xlfn.XLOOKUP(Table2[[#This Row],[Customer_ID]],Table3[Customer_ID],Table3[City],"Missing Memebership")</f>
        <v>Chennai</v>
      </c>
      <c r="J382" s="2" t="str">
        <f>_xlfn.XLOOKUP(Table2[[#This Row],[Customer_ID]],Table3[Customer_ID],Table3[State],"Karnataka")</f>
        <v>Tamil Nadu</v>
      </c>
      <c r="K382" s="2" t="str">
        <f>_xlfn.XLOOKUP(Table2[[#This Row],[Customer_ID]],Table3[Customer_ID],Table3[Membership],"Regular")</f>
        <v>Silver</v>
      </c>
      <c r="L382" s="2" t="s">
        <v>90</v>
      </c>
      <c r="M382" s="2" t="str">
        <f>_xlfn.XLOOKUP(Table2[[#This Row],[Product_ID]],Table4[Product_ID],Table4[Product_Name],"Not Found")</f>
        <v>Nike Shirt Dress Peach</v>
      </c>
      <c r="N382" s="2" t="str">
        <f>_xlfn.XLOOKUP(Table2[[#This Row],[Product_ID]],Table4[Product_ID],Table4[Category],"Not Found")</f>
        <v>Women Dresses</v>
      </c>
      <c r="O382" s="2" t="str">
        <f>_xlfn.XLOOKUP(Table2[[#This Row],[Product_ID]],Table4[Product_ID],Table4[Subcategory],"Not Found")</f>
        <v>Shirt Dress</v>
      </c>
      <c r="P382" s="2" t="str">
        <f>_xlfn.XLOOKUP(Table2[[#This Row],[Product_ID]],Table4[Product_ID],Table4[Brand],"Missing Brand")</f>
        <v>Nike</v>
      </c>
      <c r="Q382" s="2" t="s">
        <v>737</v>
      </c>
      <c r="R382" s="2" t="str">
        <f>_xlfn.XLOOKUP(Table2[[#This Row],[Store_ID]],Table6[Store_ID],Table6[Store Name],"Not Found")</f>
        <v>TrendMart Shivamogga Standard</v>
      </c>
      <c r="S382" s="2">
        <f>_xlfn.XLOOKUP(Table2[[#This Row],[Store_ID]],Table6[Store_ID],Table6[Monthly Target],"Missing Target")</f>
        <v>2500000</v>
      </c>
      <c r="T382" s="2" t="str">
        <f>_xlfn.XLOOKUP(Table2[[#This Row],[Store_ID]],Table6[Store_ID],Table6[Region],"Not Found")</f>
        <v>South Zone 2</v>
      </c>
      <c r="U382" s="2" t="s">
        <v>147</v>
      </c>
      <c r="V382" s="2" t="str">
        <f>_xlfn.XLOOKUP(Table2[[#This Row],[Employee_ID]],Table5[Employee_ID],Table5[Employee Name],"Not Found")</f>
        <v>Logesh Gopalakrishnan</v>
      </c>
      <c r="W382" s="2">
        <v>2</v>
      </c>
      <c r="X382" s="2">
        <v>1825.3</v>
      </c>
      <c r="Y382" s="2">
        <v>25</v>
      </c>
      <c r="Z382" s="2">
        <v>912.65</v>
      </c>
      <c r="AA382" s="2">
        <v>12</v>
      </c>
      <c r="AB382" s="2">
        <v>328.55</v>
      </c>
      <c r="AC382" s="2">
        <v>3066.5</v>
      </c>
      <c r="AD382" s="2">
        <v>2799.7</v>
      </c>
      <c r="AE382" s="2">
        <f t="shared" si="10"/>
        <v>-61.749999999999829</v>
      </c>
      <c r="AF382" s="2" t="s">
        <v>56</v>
      </c>
      <c r="AG382" s="42">
        <f>IFERROR(Table2[[#This Row],[Profit]]/Table2[[#This Row],[Sales Amount]],0)</f>
        <v>-2.0136963965432849E-2</v>
      </c>
      <c r="AH382" s="2" t="str">
        <f>TRIM(Table2[[#This Row],[Payment Modee]])</f>
        <v>Credit Card</v>
      </c>
      <c r="AI382" s="2" t="s">
        <v>26</v>
      </c>
      <c r="AJ382" s="2" t="s">
        <v>27</v>
      </c>
      <c r="AK382" s="2" t="s">
        <v>120</v>
      </c>
      <c r="AL382" s="16" t="str">
        <f>IF(HOUR(Table2[[#This Row],[Order Time]])&lt;12,"Morning",IF(HOUR(Table2[[#This Row],[Order Time]])&lt;17,"Afternoon",IF(HOUR(Table2[[#This Row],[Order Time]])&lt;21,"Evening","Night")))</f>
        <v>Afternoon</v>
      </c>
      <c r="AM382" s="16" t="s">
        <v>38</v>
      </c>
    </row>
    <row r="383" spans="1:39" x14ac:dyDescent="0.25">
      <c r="A383" s="13" t="s">
        <v>1338</v>
      </c>
      <c r="B383" s="4">
        <v>45423</v>
      </c>
      <c r="C383" s="2">
        <f>YEAR(Table2[[#This Row],[Invoice Date]])</f>
        <v>2024</v>
      </c>
      <c r="D383" s="2" t="str">
        <f>TEXT(Table2[[#This Row],[Invoice Date]],"mmm")</f>
        <v>May</v>
      </c>
      <c r="E383" s="2" t="str">
        <f>Table2[[#This Row],[Store_ID]]&amp;"-"&amp;Table2[[#This Row],[Year]]&amp;"-"&amp;Table2[[#This Row],[Month]]</f>
        <v>STR094-2024-May</v>
      </c>
      <c r="F383" s="2" t="s">
        <v>1141</v>
      </c>
      <c r="G383" s="2" t="str">
        <f>_xlfn.XLOOKUP(Table2[[#This Row],[Customer_ID]],Table3[Customer_ID],Table3[Customer Name],"Not Found")</f>
        <v>Bhagya Sundaram</v>
      </c>
      <c r="H383" s="2" t="str">
        <f>_xlfn.XLOOKUP(Table2[[#This Row],[Customer_ID]],Table3[Customer_ID],Table3[Gender],"Female")</f>
        <v>Female</v>
      </c>
      <c r="I383" s="2" t="str">
        <f>_xlfn.XLOOKUP(Table2[[#This Row],[Customer_ID]],Table3[Customer_ID],Table3[City],"Missing Memebership")</f>
        <v>Kochi</v>
      </c>
      <c r="J383" s="2" t="str">
        <f>_xlfn.XLOOKUP(Table2[[#This Row],[Customer_ID]],Table3[Customer_ID],Table3[State],"Karnataka")</f>
        <v>Kerala</v>
      </c>
      <c r="K383" s="2" t="str">
        <f>_xlfn.XLOOKUP(Table2[[#This Row],[Customer_ID]],Table3[Customer_ID],Table3[Membership],"Regular")</f>
        <v>Gold</v>
      </c>
      <c r="L383" s="2" t="s">
        <v>716</v>
      </c>
      <c r="M383" s="2" t="str">
        <f>_xlfn.XLOOKUP(Table2[[#This Row],[Product_ID]],Table4[Product_ID],Table4[Product_Name],"Not Found")</f>
        <v>Max Fashion Joggers Cream</v>
      </c>
      <c r="N383" s="2" t="str">
        <f>_xlfn.XLOOKUP(Table2[[#This Row],[Product_ID]],Table4[Product_ID],Table4[Category],"Not Found")</f>
        <v>Sportswear</v>
      </c>
      <c r="O383" s="2" t="str">
        <f>_xlfn.XLOOKUP(Table2[[#This Row],[Product_ID]],Table4[Product_ID],Table4[Subcategory],"Not Found")</f>
        <v>Joggers</v>
      </c>
      <c r="P383" s="2" t="str">
        <f>_xlfn.XLOOKUP(Table2[[#This Row],[Product_ID]],Table4[Product_ID],Table4[Brand],"Missing Brand")</f>
        <v>Max Fashion</v>
      </c>
      <c r="Q383" s="2" t="s">
        <v>610</v>
      </c>
      <c r="R383" s="2" t="str">
        <f>_xlfn.XLOOKUP(Table2[[#This Row],[Store_ID]],Table6[Store_ID],Table6[Store Name],"Not Found")</f>
        <v>TrendMart Kollam Flagship</v>
      </c>
      <c r="S383" s="2">
        <f>_xlfn.XLOOKUP(Table2[[#This Row],[Store_ID]],Table6[Store_ID],Table6[Monthly Target],"Missing Target")</f>
        <v>1200000</v>
      </c>
      <c r="T383" s="2" t="str">
        <f>_xlfn.XLOOKUP(Table2[[#This Row],[Store_ID]],Table6[Store_ID],Table6[Region],"Not Found")</f>
        <v>South Zone 1</v>
      </c>
      <c r="U383" s="2" t="s">
        <v>135</v>
      </c>
      <c r="V383" s="2" t="str">
        <f>_xlfn.XLOOKUP(Table2[[#This Row],[Employee_ID]],Table5[Employee_ID],Table5[Employee Name],"Not Found")</f>
        <v>Yamini Pandian</v>
      </c>
      <c r="W383" s="2">
        <v>4</v>
      </c>
      <c r="X383" s="2">
        <v>803.77</v>
      </c>
      <c r="Y383" s="2">
        <v>30</v>
      </c>
      <c r="Z383" s="2">
        <v>964.52</v>
      </c>
      <c r="AA383" s="2">
        <v>5</v>
      </c>
      <c r="AB383" s="2">
        <v>112.53</v>
      </c>
      <c r="AC383" s="2">
        <v>2363.09</v>
      </c>
      <c r="AD383" s="2">
        <v>2237</v>
      </c>
      <c r="AE383" s="2">
        <f t="shared" si="10"/>
        <v>13.560000000000144</v>
      </c>
      <c r="AF383" s="2" t="s">
        <v>25</v>
      </c>
      <c r="AG383" s="42">
        <f>IFERROR(Table2[[#This Row],[Profit]]/Table2[[#This Row],[Sales Amount]],0)</f>
        <v>5.7382494953641811E-3</v>
      </c>
      <c r="AH383" s="2" t="str">
        <f>TRIM(Table2[[#This Row],[Payment Modee]])</f>
        <v>UPI</v>
      </c>
      <c r="AI383" s="2" t="s">
        <v>26</v>
      </c>
      <c r="AJ383" s="2" t="s">
        <v>27</v>
      </c>
      <c r="AK383" s="2" t="s">
        <v>1113</v>
      </c>
      <c r="AL383" s="16" t="str">
        <f>IF(HOUR(Table2[[#This Row],[Order Time]])&lt;12,"Morning",IF(HOUR(Table2[[#This Row],[Order Time]])&lt;17,"Afternoon",IF(HOUR(Table2[[#This Row],[Order Time]])&lt;21,"Evening","Night")))</f>
        <v>Afternoon</v>
      </c>
      <c r="AM383" s="16" t="s">
        <v>38</v>
      </c>
    </row>
    <row r="384" spans="1:39" x14ac:dyDescent="0.25">
      <c r="A384" s="13" t="s">
        <v>1339</v>
      </c>
      <c r="B384" s="4">
        <v>45590</v>
      </c>
      <c r="C384" s="2">
        <f>YEAR(Table2[[#This Row],[Invoice Date]])</f>
        <v>2024</v>
      </c>
      <c r="D384" s="2" t="str">
        <f>TEXT(Table2[[#This Row],[Invoice Date]],"mmm")</f>
        <v>Oct</v>
      </c>
      <c r="E384" s="2" t="str">
        <f>Table2[[#This Row],[Store_ID]]&amp;"-"&amp;Table2[[#This Row],[Year]]&amp;"-"&amp;Table2[[#This Row],[Month]]</f>
        <v>STR021-2024-Oct</v>
      </c>
      <c r="F384" s="2" t="s">
        <v>1340</v>
      </c>
      <c r="G384" s="2" t="str">
        <f>_xlfn.XLOOKUP(Table2[[#This Row],[Customer_ID]],Table3[Customer_ID],Table3[Customer Name],"Not Found")</f>
        <v>Lavanya Kumar</v>
      </c>
      <c r="H384" s="2" t="str">
        <f>_xlfn.XLOOKUP(Table2[[#This Row],[Customer_ID]],Table3[Customer_ID],Table3[Gender],"Female")</f>
        <v>Female</v>
      </c>
      <c r="I384" s="2" t="str">
        <f>_xlfn.XLOOKUP(Table2[[#This Row],[Customer_ID]],Table3[Customer_ID],Table3[City],"Missing Memebership")</f>
        <v>Salem</v>
      </c>
      <c r="J384" s="2" t="str">
        <f>_xlfn.XLOOKUP(Table2[[#This Row],[Customer_ID]],Table3[Customer_ID],Table3[State],"Karnataka")</f>
        <v>Tamil Nadu</v>
      </c>
      <c r="K384" s="2" t="str">
        <f>_xlfn.XLOOKUP(Table2[[#This Row],[Customer_ID]],Table3[Customer_ID],Table3[Membership],"Regular")</f>
        <v>Regular</v>
      </c>
      <c r="L384" s="2" t="s">
        <v>287</v>
      </c>
      <c r="M384" s="2" t="str">
        <f>_xlfn.XLOOKUP(Table2[[#This Row],[Product_ID]],Table4[Product_ID],Table4[Product_Name],"Not Found")</f>
        <v>Being Human Skinny Fit Charcoal</v>
      </c>
      <c r="N384" s="2" t="str">
        <f>_xlfn.XLOOKUP(Table2[[#This Row],[Product_ID]],Table4[Product_ID],Table4[Category],"Not Found")</f>
        <v>Women Jeans</v>
      </c>
      <c r="O384" s="2" t="str">
        <f>_xlfn.XLOOKUP(Table2[[#This Row],[Product_ID]],Table4[Product_ID],Table4[Subcategory],"Not Found")</f>
        <v>Skinny Fit</v>
      </c>
      <c r="P384" s="2" t="str">
        <f>_xlfn.XLOOKUP(Table2[[#This Row],[Product_ID]],Table4[Product_ID],Table4[Brand],"Missing Brand")</f>
        <v>Being Human</v>
      </c>
      <c r="Q384" s="2" t="s">
        <v>80</v>
      </c>
      <c r="R384" s="2" t="str">
        <f>_xlfn.XLOOKUP(Table2[[#This Row],[Store_ID]],Table6[Store_ID],Table6[Store Name],"Not Found")</f>
        <v>TrendMart Kozhikode Standard</v>
      </c>
      <c r="S384" s="2">
        <f>_xlfn.XLOOKUP(Table2[[#This Row],[Store_ID]],Table6[Store_ID],Table6[Monthly Target],"Missing Target")</f>
        <v>2000000</v>
      </c>
      <c r="T384" s="2" t="str">
        <f>_xlfn.XLOOKUP(Table2[[#This Row],[Store_ID]],Table6[Store_ID],Table6[Region],"Not Found")</f>
        <v>South Zone 1</v>
      </c>
      <c r="U384" s="2" t="s">
        <v>181</v>
      </c>
      <c r="V384" s="2" t="str">
        <f>_xlfn.XLOOKUP(Table2[[#This Row],[Employee_ID]],Table5[Employee_ID],Table5[Employee Name],"Not Found")</f>
        <v>Dhruv Mishra</v>
      </c>
      <c r="W384" s="2">
        <v>2</v>
      </c>
      <c r="X384" s="2">
        <v>1235.6600000000001</v>
      </c>
      <c r="Y384" s="2">
        <v>0</v>
      </c>
      <c r="Z384" s="2">
        <v>0</v>
      </c>
      <c r="AA384" s="2">
        <v>12</v>
      </c>
      <c r="AB384" s="2">
        <v>296.56</v>
      </c>
      <c r="AC384" s="2">
        <v>2767.88</v>
      </c>
      <c r="AD384" s="2">
        <v>1535.66</v>
      </c>
      <c r="AE384" s="2">
        <f t="shared" si="10"/>
        <v>935.66000000000008</v>
      </c>
      <c r="AF384" s="2" t="s">
        <v>136</v>
      </c>
      <c r="AG384" s="42">
        <f>IFERROR(Table2[[#This Row],[Profit]]/Table2[[#This Row],[Sales Amount]],0)</f>
        <v>0.3380421116522393</v>
      </c>
      <c r="AH384" s="2" t="str">
        <f>TRIM(Table2[[#This Row],[Payment Modee]])</f>
        <v>EMI</v>
      </c>
      <c r="AI384" s="2" t="s">
        <v>36</v>
      </c>
      <c r="AJ384" s="2" t="s">
        <v>27</v>
      </c>
      <c r="AK384" s="2" t="s">
        <v>1341</v>
      </c>
      <c r="AL384" s="16" t="str">
        <f>IF(HOUR(Table2[[#This Row],[Order Time]])&lt;12,"Morning",IF(HOUR(Table2[[#This Row],[Order Time]])&lt;17,"Afternoon",IF(HOUR(Table2[[#This Row],[Order Time]])&lt;21,"Evening","Night")))</f>
        <v>Afternoon</v>
      </c>
      <c r="AM384" s="16" t="s">
        <v>29</v>
      </c>
    </row>
    <row r="385" spans="1:39" x14ac:dyDescent="0.25">
      <c r="A385" s="13" t="s">
        <v>1342</v>
      </c>
      <c r="B385" s="4">
        <v>45728</v>
      </c>
      <c r="C385" s="2">
        <f>YEAR(Table2[[#This Row],[Invoice Date]])</f>
        <v>2025</v>
      </c>
      <c r="D385" s="2" t="str">
        <f>TEXT(Table2[[#This Row],[Invoice Date]],"mmm")</f>
        <v>Mar</v>
      </c>
      <c r="E385" s="2" t="str">
        <f>Table2[[#This Row],[Store_ID]]&amp;"-"&amp;Table2[[#This Row],[Year]]&amp;"-"&amp;Table2[[#This Row],[Month]]</f>
        <v>STR067-2025-Mar</v>
      </c>
      <c r="F385" s="2" t="s">
        <v>1343</v>
      </c>
      <c r="G385" s="2" t="str">
        <f>_xlfn.XLOOKUP(Table2[[#This Row],[Customer_ID]],Table3[Customer_ID],Table3[Customer Name],"Not Found")</f>
        <v>Jagan Reddy</v>
      </c>
      <c r="H385" s="2" t="str">
        <f>_xlfn.XLOOKUP(Table2[[#This Row],[Customer_ID]],Table3[Customer_ID],Table3[Gender],"Female")</f>
        <v>Male</v>
      </c>
      <c r="I385" s="2" t="str">
        <f>_xlfn.XLOOKUP(Table2[[#This Row],[Customer_ID]],Table3[Customer_ID],Table3[City],"Missing Memebership")</f>
        <v>Tirunelveli</v>
      </c>
      <c r="J385" s="2" t="str">
        <f>_xlfn.XLOOKUP(Table2[[#This Row],[Customer_ID]],Table3[Customer_ID],Table3[State],"Karnataka")</f>
        <v>Tamil Nadu</v>
      </c>
      <c r="K385" s="2" t="str">
        <f>_xlfn.XLOOKUP(Table2[[#This Row],[Customer_ID]],Table3[Customer_ID],Table3[Membership],"Regular")</f>
        <v>Silver</v>
      </c>
      <c r="L385" s="2" t="s">
        <v>828</v>
      </c>
      <c r="M385" s="2" t="str">
        <f>_xlfn.XLOOKUP(Table2[[#This Row],[Product_ID]],Table4[Product_ID],Table4[Product_Name],"Not Found")</f>
        <v>Skechers Formal Shirt Brown</v>
      </c>
      <c r="N385" s="2" t="str">
        <f>_xlfn.XLOOKUP(Table2[[#This Row],[Product_ID]],Table4[Product_ID],Table4[Category],"Not Found")</f>
        <v>Men Shirts</v>
      </c>
      <c r="O385" s="2" t="str">
        <f>_xlfn.XLOOKUP(Table2[[#This Row],[Product_ID]],Table4[Product_ID],Table4[Subcategory],"Not Found")</f>
        <v>Formal Shirt</v>
      </c>
      <c r="P385" s="2" t="str">
        <f>_xlfn.XLOOKUP(Table2[[#This Row],[Product_ID]],Table4[Product_ID],Table4[Brand],"Missing Brand")</f>
        <v>Skechers</v>
      </c>
      <c r="Q385" s="2" t="s">
        <v>1174</v>
      </c>
      <c r="R385" s="2" t="str">
        <f>_xlfn.XLOOKUP(Table2[[#This Row],[Store_ID]],Table6[Store_ID],Table6[Store Name],"Not Found")</f>
        <v>TrendMart Visakhapatnam Standard</v>
      </c>
      <c r="S385" s="2">
        <f>_xlfn.XLOOKUP(Table2[[#This Row],[Store_ID]],Table6[Store_ID],Table6[Monthly Target],"Missing Target")</f>
        <v>2500000</v>
      </c>
      <c r="T385" s="2" t="str">
        <f>_xlfn.XLOOKUP(Table2[[#This Row],[Store_ID]],Table6[Store_ID],Table6[Region],"Not Found")</f>
        <v>South Zone 3</v>
      </c>
      <c r="U385" s="2" t="s">
        <v>62</v>
      </c>
      <c r="V385" s="2" t="str">
        <f>_xlfn.XLOOKUP(Table2[[#This Row],[Employee_ID]],Table5[Employee_ID],Table5[Employee Name],"Not Found")</f>
        <v>Rahul Krishnan</v>
      </c>
      <c r="W385" s="2">
        <v>1</v>
      </c>
      <c r="X385" s="2">
        <v>1241.4000000000001</v>
      </c>
      <c r="Y385" s="2">
        <v>5</v>
      </c>
      <c r="Z385" s="2">
        <v>62.07</v>
      </c>
      <c r="AA385" s="2">
        <v>12</v>
      </c>
      <c r="AB385" s="2">
        <v>141.52000000000001</v>
      </c>
      <c r="AC385" s="2">
        <v>1320.85</v>
      </c>
      <c r="AD385" s="2">
        <v>861.8</v>
      </c>
      <c r="AE385" s="2">
        <f t="shared" si="10"/>
        <v>317.52999999999997</v>
      </c>
      <c r="AF385" s="2" t="s">
        <v>25</v>
      </c>
      <c r="AG385" s="42">
        <f>IFERROR(Table2[[#This Row],[Profit]]/Table2[[#This Row],[Sales Amount]],0)</f>
        <v>0.2403982284135216</v>
      </c>
      <c r="AH385" s="2" t="str">
        <f>TRIM(Table2[[#This Row],[Payment Modee]])</f>
        <v>UPI</v>
      </c>
      <c r="AI385" s="2" t="s">
        <v>36</v>
      </c>
      <c r="AJ385" s="2" t="s">
        <v>27</v>
      </c>
      <c r="AK385" s="2" t="s">
        <v>1344</v>
      </c>
      <c r="AL385" s="16" t="str">
        <f>IF(HOUR(Table2[[#This Row],[Order Time]])&lt;12,"Morning",IF(HOUR(Table2[[#This Row],[Order Time]])&lt;17,"Afternoon",IF(HOUR(Table2[[#This Row],[Order Time]])&lt;21,"Evening","Night")))</f>
        <v>Afternoon</v>
      </c>
      <c r="AM385" s="16" t="s">
        <v>29</v>
      </c>
    </row>
    <row r="386" spans="1:39" x14ac:dyDescent="0.25">
      <c r="A386" s="13" t="s">
        <v>1345</v>
      </c>
      <c r="B386" s="4">
        <v>45704</v>
      </c>
      <c r="C386" s="2">
        <f>YEAR(Table2[[#This Row],[Invoice Date]])</f>
        <v>2025</v>
      </c>
      <c r="D386" s="2" t="str">
        <f>TEXT(Table2[[#This Row],[Invoice Date]],"mmm")</f>
        <v>Feb</v>
      </c>
      <c r="E386" s="2" t="str">
        <f>Table2[[#This Row],[Store_ID]]&amp;"-"&amp;Table2[[#This Row],[Year]]&amp;"-"&amp;Table2[[#This Row],[Month]]</f>
        <v>STR109-2025-Feb</v>
      </c>
      <c r="F386" s="2" t="s">
        <v>1346</v>
      </c>
      <c r="G386" s="2" t="str">
        <f>_xlfn.XLOOKUP(Table2[[#This Row],[Customer_ID]],Table3[Customer_ID],Table3[Customer Name],"Not Found")</f>
        <v>Nandini Iyer</v>
      </c>
      <c r="H386" s="2" t="str">
        <f>_xlfn.XLOOKUP(Table2[[#This Row],[Customer_ID]],Table3[Customer_ID],Table3[Gender],"Female")</f>
        <v>Female</v>
      </c>
      <c r="I386" s="2" t="str">
        <f>_xlfn.XLOOKUP(Table2[[#This Row],[Customer_ID]],Table3[Customer_ID],Table3[City],"Missing Memebership")</f>
        <v>Thrissur</v>
      </c>
      <c r="J386" s="2" t="str">
        <f>_xlfn.XLOOKUP(Table2[[#This Row],[Customer_ID]],Table3[Customer_ID],Table3[State],"Karnataka")</f>
        <v>Kerala</v>
      </c>
      <c r="K386" s="2" t="str">
        <f>_xlfn.XLOOKUP(Table2[[#This Row],[Customer_ID]],Table3[Customer_ID],Table3[Membership],"Regular")</f>
        <v>Silver</v>
      </c>
      <c r="L386" s="2" t="s">
        <v>1347</v>
      </c>
      <c r="M386" s="2" t="str">
        <f>_xlfn.XLOOKUP(Table2[[#This Row],[Product_ID]],Table4[Product_ID],Table4[Product_Name],"Not Found")</f>
        <v>Skechers Leather Wallet Brown</v>
      </c>
      <c r="N386" s="2" t="str">
        <f>_xlfn.XLOOKUP(Table2[[#This Row],[Product_ID]],Table4[Product_ID],Table4[Category],"Not Found")</f>
        <v>Wallets</v>
      </c>
      <c r="O386" s="2" t="str">
        <f>_xlfn.XLOOKUP(Table2[[#This Row],[Product_ID]],Table4[Product_ID],Table4[Subcategory],"Not Found")</f>
        <v>Leather Wallet</v>
      </c>
      <c r="P386" s="2" t="str">
        <f>_xlfn.XLOOKUP(Table2[[#This Row],[Product_ID]],Table4[Product_ID],Table4[Brand],"Missing Brand")</f>
        <v>Skechers</v>
      </c>
      <c r="Q386" s="2" t="s">
        <v>112</v>
      </c>
      <c r="R386" s="2" t="str">
        <f>_xlfn.XLOOKUP(Table2[[#This Row],[Store_ID]],Table6[Store_ID],Table6[Store Name],"Not Found")</f>
        <v>TrendMart Warangal Outlet</v>
      </c>
      <c r="S386" s="2">
        <f>_xlfn.XLOOKUP(Table2[[#This Row],[Store_ID]],Table6[Store_ID],Table6[Monthly Target],"Missing Target")</f>
        <v>1200000</v>
      </c>
      <c r="T386" s="2" t="str">
        <f>_xlfn.XLOOKUP(Table2[[#This Row],[Store_ID]],Table6[Store_ID],Table6[Region],"Not Found")</f>
        <v>South Zone 2</v>
      </c>
      <c r="U386" s="2" t="s">
        <v>460</v>
      </c>
      <c r="V386" s="2" t="str">
        <f>_xlfn.XLOOKUP(Table2[[#This Row],[Employee_ID]],Table5[Employee_ID],Table5[Employee Name],"Not Found")</f>
        <v>Pranav Reddy</v>
      </c>
      <c r="W386" s="2">
        <v>4</v>
      </c>
      <c r="X386" s="2">
        <v>863.1</v>
      </c>
      <c r="Y386" s="2">
        <v>5</v>
      </c>
      <c r="Z386" s="2">
        <v>172.62</v>
      </c>
      <c r="AA386" s="2">
        <v>5</v>
      </c>
      <c r="AB386" s="2">
        <v>163.99</v>
      </c>
      <c r="AC386" s="2">
        <v>3443.77</v>
      </c>
      <c r="AD386" s="2">
        <v>2280.7199999999998</v>
      </c>
      <c r="AE386" s="2">
        <f t="shared" si="10"/>
        <v>999.06000000000017</v>
      </c>
      <c r="AF386" s="2" t="s">
        <v>56</v>
      </c>
      <c r="AG386" s="42">
        <f>IFERROR(Table2[[#This Row],[Profit]]/Table2[[#This Row],[Sales Amount]],0)</f>
        <v>0.29010648214021267</v>
      </c>
      <c r="AH386" s="2" t="str">
        <f>TRIM(Table2[[#This Row],[Payment Modee]])</f>
        <v>Credit Card</v>
      </c>
      <c r="AI386" s="2" t="s">
        <v>26</v>
      </c>
      <c r="AJ386" s="2" t="s">
        <v>27</v>
      </c>
      <c r="AK386" s="2" t="s">
        <v>1348</v>
      </c>
      <c r="AL386" s="16" t="str">
        <f>IF(HOUR(Table2[[#This Row],[Order Time]])&lt;12,"Morning",IF(HOUR(Table2[[#This Row],[Order Time]])&lt;17,"Afternoon",IF(HOUR(Table2[[#This Row],[Order Time]])&lt;21,"Evening","Night")))</f>
        <v>Evening</v>
      </c>
      <c r="AM386" s="16" t="s">
        <v>38</v>
      </c>
    </row>
    <row r="387" spans="1:39" x14ac:dyDescent="0.25">
      <c r="A387" s="13" t="s">
        <v>1349</v>
      </c>
      <c r="B387" s="4">
        <v>45705</v>
      </c>
      <c r="C387" s="2">
        <f>YEAR(Table2[[#This Row],[Invoice Date]])</f>
        <v>2025</v>
      </c>
      <c r="D387" s="2" t="str">
        <f>TEXT(Table2[[#This Row],[Invoice Date]],"mmm")</f>
        <v>Feb</v>
      </c>
      <c r="E387" s="2" t="str">
        <f>Table2[[#This Row],[Store_ID]]&amp;"-"&amp;Table2[[#This Row],[Year]]&amp;"-"&amp;Table2[[#This Row],[Month]]</f>
        <v>STR031-2025-Feb</v>
      </c>
      <c r="F387" s="2" t="s">
        <v>1350</v>
      </c>
      <c r="G387" s="2" t="str">
        <f>_xlfn.XLOOKUP(Table2[[#This Row],[Customer_ID]],Table3[Customer_ID],Table3[Customer Name],"Not Found")</f>
        <v>Dhruv Natarajan</v>
      </c>
      <c r="H387" s="2" t="str">
        <f>_xlfn.XLOOKUP(Table2[[#This Row],[Customer_ID]],Table3[Customer_ID],Table3[Gender],"Female")</f>
        <v>Male</v>
      </c>
      <c r="I387" s="2" t="str">
        <f>_xlfn.XLOOKUP(Table2[[#This Row],[Customer_ID]],Table3[Customer_ID],Table3[City],"Missing Memebership")</f>
        <v>Nellore</v>
      </c>
      <c r="J387" s="2" t="str">
        <f>_xlfn.XLOOKUP(Table2[[#This Row],[Customer_ID]],Table3[Customer_ID],Table3[State],"Karnataka")</f>
        <v>Andhra Pradesh</v>
      </c>
      <c r="K387" s="2" t="str">
        <f>_xlfn.XLOOKUP(Table2[[#This Row],[Customer_ID]],Table3[Customer_ID],Table3[Membership],"Regular")</f>
        <v>Platinum</v>
      </c>
      <c r="L387" s="2" t="s">
        <v>473</v>
      </c>
      <c r="M387" s="2" t="str">
        <f>_xlfn.XLOOKUP(Table2[[#This Row],[Product_ID]],Table4[Product_ID],Table4[Product_Name],"Not Found")</f>
        <v>Tanishq Sling Bag Mustard</v>
      </c>
      <c r="N387" s="2" t="str">
        <f>_xlfn.XLOOKUP(Table2[[#This Row],[Product_ID]],Table4[Product_ID],Table4[Category],"Not Found")</f>
        <v>Handbags</v>
      </c>
      <c r="O387" s="2" t="str">
        <f>_xlfn.XLOOKUP(Table2[[#This Row],[Product_ID]],Table4[Product_ID],Table4[Subcategory],"Not Found")</f>
        <v>Sling Bag</v>
      </c>
      <c r="P387" s="2" t="str">
        <f>_xlfn.XLOOKUP(Table2[[#This Row],[Product_ID]],Table4[Product_ID],Table4[Brand],"Missing Brand")</f>
        <v>Tanishq</v>
      </c>
      <c r="Q387" s="2" t="s">
        <v>1351</v>
      </c>
      <c r="R387" s="2" t="str">
        <f>_xlfn.XLOOKUP(Table2[[#This Row],[Store_ID]],Table6[Store_ID],Table6[Store Name],"Not Found")</f>
        <v>TrendMart Kozhikode Mall Kiosk</v>
      </c>
      <c r="S387" s="2">
        <f>_xlfn.XLOOKUP(Table2[[#This Row],[Store_ID]],Table6[Store_ID],Table6[Monthly Target],"Missing Target")</f>
        <v>2000000</v>
      </c>
      <c r="T387" s="2" t="str">
        <f>_xlfn.XLOOKUP(Table2[[#This Row],[Store_ID]],Table6[Store_ID],Table6[Region],"Not Found")</f>
        <v>South Zone 1</v>
      </c>
      <c r="U387" s="2" t="s">
        <v>181</v>
      </c>
      <c r="V387" s="2" t="str">
        <f>_xlfn.XLOOKUP(Table2[[#This Row],[Employee_ID]],Table5[Employee_ID],Table5[Employee Name],"Not Found")</f>
        <v>Dhruv Mishra</v>
      </c>
      <c r="W387" s="2">
        <v>3</v>
      </c>
      <c r="X387" s="2">
        <v>3179.94</v>
      </c>
      <c r="Y387" s="2">
        <v>5</v>
      </c>
      <c r="Z387" s="2">
        <v>476.99</v>
      </c>
      <c r="AA387" s="2">
        <v>12</v>
      </c>
      <c r="AB387" s="2">
        <v>1087.54</v>
      </c>
      <c r="AC387" s="2">
        <v>10150.370000000001</v>
      </c>
      <c r="AD387" s="2">
        <v>6407.55</v>
      </c>
      <c r="AE387" s="2">
        <f t="shared" si="10"/>
        <v>2655.2800000000007</v>
      </c>
      <c r="AF387" s="2" t="s">
        <v>56</v>
      </c>
      <c r="AG387" s="42">
        <f>IFERROR(Table2[[#This Row],[Profit]]/Table2[[#This Row],[Sales Amount]],0)</f>
        <v>0.26159440493302222</v>
      </c>
      <c r="AH387" s="2" t="str">
        <f>TRIM(Table2[[#This Row],[Payment Modee]])</f>
        <v>Credit Card</v>
      </c>
      <c r="AI387" s="2" t="s">
        <v>26</v>
      </c>
      <c r="AJ387" s="2" t="s">
        <v>27</v>
      </c>
      <c r="AK387" s="2" t="s">
        <v>1235</v>
      </c>
      <c r="AL387" s="16" t="str">
        <f>IF(HOUR(Table2[[#This Row],[Order Time]])&lt;12,"Morning",IF(HOUR(Table2[[#This Row],[Order Time]])&lt;17,"Afternoon",IF(HOUR(Table2[[#This Row],[Order Time]])&lt;21,"Evening","Night")))</f>
        <v>Evening</v>
      </c>
      <c r="AM387" s="16" t="s">
        <v>29</v>
      </c>
    </row>
    <row r="388" spans="1:39" x14ac:dyDescent="0.25">
      <c r="A388" s="14" t="s">
        <v>9170</v>
      </c>
      <c r="B388" s="8">
        <v>45518</v>
      </c>
      <c r="C388" s="7">
        <f>YEAR(Table2[[#This Row],[Invoice Date]])</f>
        <v>2024</v>
      </c>
      <c r="D388" s="7" t="str">
        <f>TEXT(Table2[[#This Row],[Invoice Date]],"mmm")</f>
        <v>Aug</v>
      </c>
      <c r="E388" s="7" t="str">
        <f>Table2[[#This Row],[Store_ID]]&amp;"-"&amp;Table2[[#This Row],[Year]]&amp;"-"&amp;Table2[[#This Row],[Month]]</f>
        <v>STR091-2024-Aug</v>
      </c>
      <c r="F388" s="7" t="s">
        <v>1352</v>
      </c>
      <c r="G388" s="7" t="str">
        <f>_xlfn.XLOOKUP(Table2[[#This Row],[Customer_ID]],Table3[Customer_ID],Table3[Customer Name],"Not Found")</f>
        <v>Balaji Chettiar</v>
      </c>
      <c r="H388" s="7" t="str">
        <f>_xlfn.XLOOKUP(Table2[[#This Row],[Customer_ID]],Table3[Customer_ID],Table3[Gender],"Female")</f>
        <v>Male</v>
      </c>
      <c r="I388" s="7" t="str">
        <f>_xlfn.XLOOKUP(Table2[[#This Row],[Customer_ID]],Table3[Customer_ID],Table3[City],"Missing Memebership")</f>
        <v>Davanagere</v>
      </c>
      <c r="J388" s="7" t="str">
        <f>_xlfn.XLOOKUP(Table2[[#This Row],[Customer_ID]],Table3[Customer_ID],Table3[State],"Karnataka")</f>
        <v>Karnataka</v>
      </c>
      <c r="K388" s="7" t="str">
        <f>_xlfn.XLOOKUP(Table2[[#This Row],[Customer_ID]],Table3[Customer_ID],Table3[Membership],"Regular")</f>
        <v>Gold</v>
      </c>
      <c r="L388" s="7" t="s">
        <v>416</v>
      </c>
      <c r="M388" s="7" t="str">
        <f>_xlfn.XLOOKUP(Table2[[#This Row],[Product_ID]],Table4[Product_ID],Table4[Product_Name],"Not Found")</f>
        <v>GRT Jewellers Sling Bag Olive</v>
      </c>
      <c r="N388" s="7" t="str">
        <f>_xlfn.XLOOKUP(Table2[[#This Row],[Product_ID]],Table4[Product_ID],Table4[Category],"Not Found")</f>
        <v>Handbags</v>
      </c>
      <c r="O388" s="7" t="str">
        <f>_xlfn.XLOOKUP(Table2[[#This Row],[Product_ID]],Table4[Product_ID],Table4[Subcategory],"Not Found")</f>
        <v>Sling Bag</v>
      </c>
      <c r="P388" s="7" t="str">
        <f>_xlfn.XLOOKUP(Table2[[#This Row],[Product_ID]],Table4[Product_ID],Table4[Brand],"Missing Brand")</f>
        <v>GRT Jewellers</v>
      </c>
      <c r="Q388" s="7" t="s">
        <v>699</v>
      </c>
      <c r="R388" s="7" t="str">
        <f>_xlfn.XLOOKUP(Table2[[#This Row],[Store_ID]],Table6[Store_ID],Table6[Store Name],"Not Found")</f>
        <v>TrendMart Nizamabad Standard</v>
      </c>
      <c r="S388" s="7">
        <f>_xlfn.XLOOKUP(Table2[[#This Row],[Store_ID]],Table6[Store_ID],Table6[Monthly Target],"Missing Target")</f>
        <v>1500000</v>
      </c>
      <c r="T388" s="7" t="str">
        <f>_xlfn.XLOOKUP(Table2[[#This Row],[Store_ID]],Table6[Store_ID],Table6[Region],"Not Found")</f>
        <v>South Zone 2</v>
      </c>
      <c r="U388" s="7" t="s">
        <v>68</v>
      </c>
      <c r="V388" s="7" t="str">
        <f>_xlfn.XLOOKUP(Table2[[#This Row],[Employee_ID]],Table5[Employee_ID],Table5[Employee Name],"Not Found")</f>
        <v>Praveen Gupta</v>
      </c>
      <c r="W388" s="7">
        <v>0</v>
      </c>
      <c r="X388" s="7">
        <v>2923.57</v>
      </c>
      <c r="Y388" s="7">
        <v>15</v>
      </c>
      <c r="Z388" s="7">
        <v>0</v>
      </c>
      <c r="AA388" s="7">
        <v>12</v>
      </c>
      <c r="AB388" s="7">
        <v>0</v>
      </c>
      <c r="AC388" s="7">
        <v>0</v>
      </c>
      <c r="AD388" s="7">
        <v>0</v>
      </c>
      <c r="AE388" s="7">
        <v>0</v>
      </c>
      <c r="AF388" s="2" t="s">
        <v>56</v>
      </c>
      <c r="AG388" s="42">
        <f>IFERROR(Table2[[#This Row],[Profit]]/Table2[[#This Row],[Sales Amount]],0)</f>
        <v>0</v>
      </c>
      <c r="AH388" s="2" t="str">
        <f>TRIM(Table2[[#This Row],[Payment Modee]])</f>
        <v>Credit Card</v>
      </c>
      <c r="AI388" s="7" t="s">
        <v>36</v>
      </c>
      <c r="AJ388" s="2" t="s">
        <v>197</v>
      </c>
      <c r="AK388" s="7" t="s">
        <v>1353</v>
      </c>
      <c r="AL388" s="17" t="str">
        <f>IF(HOUR(Table2[[#This Row],[Order Time]])&lt;12,"Morning",IF(HOUR(Table2[[#This Row],[Order Time]])&lt;17,"Afternoon",IF(HOUR(Table2[[#This Row],[Order Time]])&lt;21,"Evening","Night")))</f>
        <v>Evening</v>
      </c>
      <c r="AM388" s="17" t="s">
        <v>29</v>
      </c>
    </row>
    <row r="389" spans="1:39" x14ac:dyDescent="0.25">
      <c r="A389" s="13" t="s">
        <v>1354</v>
      </c>
      <c r="B389" s="4">
        <v>45601</v>
      </c>
      <c r="C389" s="2">
        <f>YEAR(Table2[[#This Row],[Invoice Date]])</f>
        <v>2024</v>
      </c>
      <c r="D389" s="2" t="str">
        <f>TEXT(Table2[[#This Row],[Invoice Date]],"mmm")</f>
        <v>Nov</v>
      </c>
      <c r="E389" s="2" t="str">
        <f>Table2[[#This Row],[Store_ID]]&amp;"-"&amp;Table2[[#This Row],[Year]]&amp;"-"&amp;Table2[[#This Row],[Month]]</f>
        <v>STR085-2024-Nov</v>
      </c>
      <c r="F389" s="2" t="s">
        <v>1355</v>
      </c>
      <c r="G389" s="2" t="str">
        <f>_xlfn.XLOOKUP(Table2[[#This Row],[Customer_ID]],Table3[Customer_ID],Table3[Customer Name],"Not Found")</f>
        <v>Anusuya Mudaliar</v>
      </c>
      <c r="H389" s="2" t="str">
        <f>_xlfn.XLOOKUP(Table2[[#This Row],[Customer_ID]],Table3[Customer_ID],Table3[Gender],"Female")</f>
        <v>Female</v>
      </c>
      <c r="I389" s="2" t="str">
        <f>_xlfn.XLOOKUP(Table2[[#This Row],[Customer_ID]],Table3[Customer_ID],Table3[City],"Missing Memebership")</f>
        <v>Kurnool</v>
      </c>
      <c r="J389" s="2" t="str">
        <f>_xlfn.XLOOKUP(Table2[[#This Row],[Customer_ID]],Table3[Customer_ID],Table3[State],"Karnataka")</f>
        <v>Andhra Pradesh</v>
      </c>
      <c r="K389" s="2" t="str">
        <f>_xlfn.XLOOKUP(Table2[[#This Row],[Customer_ID]],Table3[Customer_ID],Table3[Membership],"Regular")</f>
        <v>Silver</v>
      </c>
      <c r="L389" s="2" t="s">
        <v>463</v>
      </c>
      <c r="M389" s="2" t="str">
        <f>_xlfn.XLOOKUP(Table2[[#This Row],[Product_ID]],Table4[Product_ID],Table4[Product_Name],"Not Found")</f>
        <v>Blackberrys Formal Trouser Mustard</v>
      </c>
      <c r="N389" s="2" t="str">
        <f>_xlfn.XLOOKUP(Table2[[#This Row],[Product_ID]],Table4[Product_ID],Table4[Category],"Not Found")</f>
        <v>Men Trousers</v>
      </c>
      <c r="O389" s="2" t="str">
        <f>_xlfn.XLOOKUP(Table2[[#This Row],[Product_ID]],Table4[Product_ID],Table4[Subcategory],"Not Found")</f>
        <v>Formal Trouser</v>
      </c>
      <c r="P389" s="2" t="str">
        <f>_xlfn.XLOOKUP(Table2[[#This Row],[Product_ID]],Table4[Product_ID],Table4[Brand],"Missing Brand")</f>
        <v>Missing Brand Name</v>
      </c>
      <c r="Q389" s="2" t="s">
        <v>86</v>
      </c>
      <c r="R389" s="2" t="str">
        <f>_xlfn.XLOOKUP(Table2[[#This Row],[Store_ID]],Table6[Store_ID],Table6[Store Name],"Not Found")</f>
        <v>TrendMart Nizamabad Outlet</v>
      </c>
      <c r="S389" s="2">
        <f>_xlfn.XLOOKUP(Table2[[#This Row],[Store_ID]],Table6[Store_ID],Table6[Monthly Target],"Missing Target")</f>
        <v>1500000</v>
      </c>
      <c r="T389" s="2" t="str">
        <f>_xlfn.XLOOKUP(Table2[[#This Row],[Store_ID]],Table6[Store_ID],Table6[Region],"Not Found")</f>
        <v>South Zone 2</v>
      </c>
      <c r="U389" s="2" t="s">
        <v>113</v>
      </c>
      <c r="V389" s="2" t="str">
        <f>_xlfn.XLOOKUP(Table2[[#This Row],[Employee_ID]],Table5[Employee_ID],Table5[Employee Name],"Not Found")</f>
        <v>Eswar Prasad</v>
      </c>
      <c r="W389" s="2">
        <v>2</v>
      </c>
      <c r="X389" s="2">
        <v>1265.6300000000001</v>
      </c>
      <c r="Y389" s="2">
        <v>10</v>
      </c>
      <c r="Z389" s="2">
        <v>253.13</v>
      </c>
      <c r="AA389" s="2">
        <v>12</v>
      </c>
      <c r="AB389" s="2">
        <v>273.38</v>
      </c>
      <c r="AC389" s="2">
        <v>2551.5100000000002</v>
      </c>
      <c r="AD389" s="2">
        <v>1746.86</v>
      </c>
      <c r="AE389" s="2">
        <f>(AC389-AD389-AB389)</f>
        <v>531.27000000000032</v>
      </c>
      <c r="AF389" s="2" t="s">
        <v>35</v>
      </c>
      <c r="AG389" s="42">
        <f>IFERROR(Table2[[#This Row],[Profit]]/Table2[[#This Row],[Sales Amount]],0)</f>
        <v>0.20821787882469608</v>
      </c>
      <c r="AH389" s="2" t="str">
        <f>TRIM(Table2[[#This Row],[Payment Modee]])</f>
        <v>Debit Card</v>
      </c>
      <c r="AI389" s="2" t="s">
        <v>26</v>
      </c>
      <c r="AJ389" s="2" t="s">
        <v>27</v>
      </c>
      <c r="AK389" s="2" t="s">
        <v>1356</v>
      </c>
      <c r="AL389" s="16" t="str">
        <f>IF(HOUR(Table2[[#This Row],[Order Time]])&lt;12,"Morning",IF(HOUR(Table2[[#This Row],[Order Time]])&lt;17,"Afternoon",IF(HOUR(Table2[[#This Row],[Order Time]])&lt;21,"Evening","Night")))</f>
        <v>Afternoon</v>
      </c>
      <c r="AM389" s="16" t="s">
        <v>29</v>
      </c>
    </row>
    <row r="390" spans="1:39" x14ac:dyDescent="0.25">
      <c r="A390" s="13" t="s">
        <v>1357</v>
      </c>
      <c r="B390" s="4">
        <v>45587</v>
      </c>
      <c r="C390" s="2">
        <f>YEAR(Table2[[#This Row],[Invoice Date]])</f>
        <v>2024</v>
      </c>
      <c r="D390" s="2" t="str">
        <f>TEXT(Table2[[#This Row],[Invoice Date]],"mmm")</f>
        <v>Oct</v>
      </c>
      <c r="E390" s="2" t="str">
        <f>Table2[[#This Row],[Store_ID]]&amp;"-"&amp;Table2[[#This Row],[Year]]&amp;"-"&amp;Table2[[#This Row],[Month]]</f>
        <v>STR050-2024-Oct</v>
      </c>
      <c r="F390" s="2" t="s">
        <v>1358</v>
      </c>
      <c r="G390" s="2" t="str">
        <f>_xlfn.XLOOKUP(Table2[[#This Row],[Customer_ID]],Table3[Customer_ID],Table3[Customer Name],"Not Found")</f>
        <v>Bharathi Prasad</v>
      </c>
      <c r="H390" s="2" t="str">
        <f>_xlfn.XLOOKUP(Table2[[#This Row],[Customer_ID]],Table3[Customer_ID],Table3[Gender],"Female")</f>
        <v>Female</v>
      </c>
      <c r="I390" s="2" t="str">
        <f>_xlfn.XLOOKUP(Table2[[#This Row],[Customer_ID]],Table3[Customer_ID],Table3[City],"Missing Memebership")</f>
        <v>Kannur</v>
      </c>
      <c r="J390" s="2" t="str">
        <f>_xlfn.XLOOKUP(Table2[[#This Row],[Customer_ID]],Table3[Customer_ID],Table3[State],"Karnataka")</f>
        <v>Kerala</v>
      </c>
      <c r="K390" s="2" t="str">
        <f>_xlfn.XLOOKUP(Table2[[#This Row],[Customer_ID]],Table3[Customer_ID],Table3[Membership],"Regular")</f>
        <v>Regular</v>
      </c>
      <c r="L390" s="2" t="s">
        <v>1359</v>
      </c>
      <c r="M390" s="2" t="str">
        <f>_xlfn.XLOOKUP(Table2[[#This Row],[Product_ID]],Table4[Product_ID],Table4[Product_Name],"Not Found")</f>
        <v>Killer Jeans Round Neck Charcoal</v>
      </c>
      <c r="N390" s="2" t="str">
        <f>_xlfn.XLOOKUP(Table2[[#This Row],[Product_ID]],Table4[Product_ID],Table4[Category],"Not Found")</f>
        <v>Men T-Shirts</v>
      </c>
      <c r="O390" s="2" t="str">
        <f>_xlfn.XLOOKUP(Table2[[#This Row],[Product_ID]],Table4[Product_ID],Table4[Subcategory],"Not Found")</f>
        <v>Round Neck</v>
      </c>
      <c r="P390" s="2" t="str">
        <f>_xlfn.XLOOKUP(Table2[[#This Row],[Product_ID]],Table4[Product_ID],Table4[Brand],"Missing Brand")</f>
        <v>Killer Jeans</v>
      </c>
      <c r="Q390" s="2" t="s">
        <v>422</v>
      </c>
      <c r="R390" s="2" t="str">
        <f>_xlfn.XLOOKUP(Table2[[#This Row],[Store_ID]],Table6[Store_ID],Table6[Store Name],"Not Found")</f>
        <v>TrendMart Thrissur High Street</v>
      </c>
      <c r="S390" s="2">
        <f>_xlfn.XLOOKUP(Table2[[#This Row],[Store_ID]],Table6[Store_ID],Table6[Monthly Target],"Missing Target")</f>
        <v>2000000</v>
      </c>
      <c r="T390" s="2" t="str">
        <f>_xlfn.XLOOKUP(Table2[[#This Row],[Store_ID]],Table6[Store_ID],Table6[Region],"Not Found")</f>
        <v>South Zone 1</v>
      </c>
      <c r="U390" s="2" t="s">
        <v>229</v>
      </c>
      <c r="V390" s="2" t="str">
        <f>_xlfn.XLOOKUP(Table2[[#This Row],[Employee_ID]],Table5[Employee_ID],Table5[Employee Name],"Not Found")</f>
        <v>Yogesh Chettiar</v>
      </c>
      <c r="W390" s="2">
        <v>1</v>
      </c>
      <c r="X390" s="2">
        <v>740.3</v>
      </c>
      <c r="Y390" s="2">
        <v>0</v>
      </c>
      <c r="Z390" s="2">
        <v>0</v>
      </c>
      <c r="AA390" s="2">
        <v>5</v>
      </c>
      <c r="AB390" s="2">
        <v>37.020000000000003</v>
      </c>
      <c r="AC390" s="2">
        <v>777.32</v>
      </c>
      <c r="AD390" s="2">
        <v>428.16</v>
      </c>
      <c r="AE390" s="2">
        <f>(AC390-AD390-AB390)</f>
        <v>312.14000000000004</v>
      </c>
      <c r="AF390" s="2" t="s">
        <v>56</v>
      </c>
      <c r="AG390" s="42">
        <f>IFERROR(Table2[[#This Row],[Profit]]/Table2[[#This Row],[Sales Amount]],0)</f>
        <v>0.40155920341686824</v>
      </c>
      <c r="AH390" s="2" t="str">
        <f>TRIM(Table2[[#This Row],[Payment Modee]])</f>
        <v>Credit Card</v>
      </c>
      <c r="AI390" s="2" t="s">
        <v>26</v>
      </c>
      <c r="AJ390" s="2" t="s">
        <v>27</v>
      </c>
      <c r="AK390" s="2" t="s">
        <v>1235</v>
      </c>
      <c r="AL390" s="16" t="str">
        <f>IF(HOUR(Table2[[#This Row],[Order Time]])&lt;12,"Morning",IF(HOUR(Table2[[#This Row],[Order Time]])&lt;17,"Afternoon",IF(HOUR(Table2[[#This Row],[Order Time]])&lt;21,"Evening","Night")))</f>
        <v>Evening</v>
      </c>
      <c r="AM390" s="16" t="s">
        <v>29</v>
      </c>
    </row>
    <row r="391" spans="1:39" x14ac:dyDescent="0.25">
      <c r="A391" s="13" t="s">
        <v>1360</v>
      </c>
      <c r="B391" s="4">
        <v>45500</v>
      </c>
      <c r="C391" s="2">
        <f>YEAR(Table2[[#This Row],[Invoice Date]])</f>
        <v>2024</v>
      </c>
      <c r="D391" s="2" t="str">
        <f>TEXT(Table2[[#This Row],[Invoice Date]],"mmm")</f>
        <v>Jul</v>
      </c>
      <c r="E391" s="2" t="str">
        <f>Table2[[#This Row],[Store_ID]]&amp;"-"&amp;Table2[[#This Row],[Year]]&amp;"-"&amp;Table2[[#This Row],[Month]]</f>
        <v>STR058-2024-Jul</v>
      </c>
      <c r="F391" s="2" t="s">
        <v>1361</v>
      </c>
      <c r="G391" s="2" t="str">
        <f>_xlfn.XLOOKUP(Table2[[#This Row],[Customer_ID]],Table3[Customer_ID],Table3[Customer Name],"Not Found")</f>
        <v>Bharathi Natarajan</v>
      </c>
      <c r="H391" s="2" t="str">
        <f>_xlfn.XLOOKUP(Table2[[#This Row],[Customer_ID]],Table3[Customer_ID],Table3[Gender],"Female")</f>
        <v>Female</v>
      </c>
      <c r="I391" s="2" t="str">
        <f>_xlfn.XLOOKUP(Table2[[#This Row],[Customer_ID]],Table3[Customer_ID],Table3[City],"Missing Memebership")</f>
        <v>Kalaburagi</v>
      </c>
      <c r="J391" s="2" t="str">
        <f>_xlfn.XLOOKUP(Table2[[#This Row],[Customer_ID]],Table3[Customer_ID],Table3[State],"Karnataka")</f>
        <v>Karnataka</v>
      </c>
      <c r="K391" s="2" t="str">
        <f>_xlfn.XLOOKUP(Table2[[#This Row],[Customer_ID]],Table3[Customer_ID],Table3[Membership],"Regular")</f>
        <v>Gold</v>
      </c>
      <c r="L391" s="2" t="s">
        <v>927</v>
      </c>
      <c r="M391" s="2" t="str">
        <f>_xlfn.XLOOKUP(Table2[[#This Row],[Product_ID]],Table4[Product_ID],Table4[Product_Name],"Not Found")</f>
        <v>Skechers Casual Belt Sky Blue</v>
      </c>
      <c r="N391" s="2" t="str">
        <f>_xlfn.XLOOKUP(Table2[[#This Row],[Product_ID]],Table4[Product_ID],Table4[Category],"Not Found")</f>
        <v>Belts</v>
      </c>
      <c r="O391" s="2" t="str">
        <f>_xlfn.XLOOKUP(Table2[[#This Row],[Product_ID]],Table4[Product_ID],Table4[Subcategory],"Not Found")</f>
        <v>Casual Belt</v>
      </c>
      <c r="P391" s="2" t="str">
        <f>_xlfn.XLOOKUP(Table2[[#This Row],[Product_ID]],Table4[Product_ID],Table4[Brand],"Missing Brand")</f>
        <v>Skechers</v>
      </c>
      <c r="Q391" s="2" t="s">
        <v>54</v>
      </c>
      <c r="R391" s="2" t="str">
        <f>_xlfn.XLOOKUP(Table2[[#This Row],[Store_ID]],Table6[Store_ID],Table6[Store Name],"Not Found")</f>
        <v>TrendMart Thoothukudi Flagship</v>
      </c>
      <c r="S391" s="2">
        <f>_xlfn.XLOOKUP(Table2[[#This Row],[Store_ID]],Table6[Store_ID],Table6[Monthly Target],"Missing Target")</f>
        <v>1200000</v>
      </c>
      <c r="T391" s="2" t="str">
        <f>_xlfn.XLOOKUP(Table2[[#This Row],[Store_ID]],Table6[Store_ID],Table6[Region],"Not Found")</f>
        <v>South Zone 1</v>
      </c>
      <c r="U391" s="2" t="s">
        <v>220</v>
      </c>
      <c r="V391" s="2" t="str">
        <f>_xlfn.XLOOKUP(Table2[[#This Row],[Employee_ID]],Table5[Employee_ID],Table5[Employee Name],"Not Found")</f>
        <v>Vasanthi Kamath</v>
      </c>
      <c r="W391" s="2">
        <v>2</v>
      </c>
      <c r="X391" s="2">
        <v>869.16</v>
      </c>
      <c r="Y391" s="2">
        <v>15</v>
      </c>
      <c r="Z391" s="2">
        <v>260.75</v>
      </c>
      <c r="AA391" s="2">
        <v>5</v>
      </c>
      <c r="AB391" s="2">
        <v>73.88</v>
      </c>
      <c r="AC391" s="2">
        <v>1551.45</v>
      </c>
      <c r="AD391" s="2">
        <v>1180.04</v>
      </c>
      <c r="AE391" s="2">
        <f>(AC391-AD391-AB391)</f>
        <v>297.53000000000009</v>
      </c>
      <c r="AF391" s="2" t="s">
        <v>35</v>
      </c>
      <c r="AG391" s="42">
        <f>IFERROR(Table2[[#This Row],[Profit]]/Table2[[#This Row],[Sales Amount]],0)</f>
        <v>0.19177543588256152</v>
      </c>
      <c r="AH391" s="2" t="str">
        <f>TRIM(Table2[[#This Row],[Payment Modee]])</f>
        <v>Debit Card</v>
      </c>
      <c r="AI391" s="2" t="s">
        <v>26</v>
      </c>
      <c r="AJ391" s="2" t="s">
        <v>27</v>
      </c>
      <c r="AK391" s="2" t="s">
        <v>1362</v>
      </c>
      <c r="AL391" s="16" t="str">
        <f>IF(HOUR(Table2[[#This Row],[Order Time]])&lt;12,"Morning",IF(HOUR(Table2[[#This Row],[Order Time]])&lt;17,"Afternoon",IF(HOUR(Table2[[#This Row],[Order Time]])&lt;21,"Evening","Night")))</f>
        <v>Afternoon</v>
      </c>
      <c r="AM391" s="16" t="s">
        <v>38</v>
      </c>
    </row>
    <row r="392" spans="1:39" x14ac:dyDescent="0.25">
      <c r="A392" s="13" t="s">
        <v>1363</v>
      </c>
      <c r="B392" s="4">
        <v>45558</v>
      </c>
      <c r="C392" s="2">
        <f>YEAR(Table2[[#This Row],[Invoice Date]])</f>
        <v>2024</v>
      </c>
      <c r="D392" s="2" t="str">
        <f>TEXT(Table2[[#This Row],[Invoice Date]],"mmm")</f>
        <v>Sep</v>
      </c>
      <c r="E392" s="2" t="str">
        <f>Table2[[#This Row],[Store_ID]]&amp;"-"&amp;Table2[[#This Row],[Year]]&amp;"-"&amp;Table2[[#This Row],[Month]]</f>
        <v>STR041-2024-Sep</v>
      </c>
      <c r="F392" s="2" t="s">
        <v>1364</v>
      </c>
      <c r="G392" s="2" t="str">
        <f>_xlfn.XLOOKUP(Table2[[#This Row],[Customer_ID]],Table3[Customer_ID],Table3[Customer Name],"Not Found")</f>
        <v>Chandra Subramaniam</v>
      </c>
      <c r="H392" s="2" t="str">
        <f>_xlfn.XLOOKUP(Table2[[#This Row],[Customer_ID]],Table3[Customer_ID],Table3[Gender],"Female")</f>
        <v>Male</v>
      </c>
      <c r="I392" s="2" t="str">
        <f>_xlfn.XLOOKUP(Table2[[#This Row],[Customer_ID]],Table3[Customer_ID],Table3[City],"Missing Memebership")</f>
        <v>Alappuzha</v>
      </c>
      <c r="J392" s="2" t="str">
        <f>_xlfn.XLOOKUP(Table2[[#This Row],[Customer_ID]],Table3[Customer_ID],Table3[State],"Karnataka")</f>
        <v>Kerala</v>
      </c>
      <c r="K392" s="2" t="str">
        <f>_xlfn.XLOOKUP(Table2[[#This Row],[Customer_ID]],Table3[Customer_ID],Table3[Membership],"Regular")</f>
        <v>Silver</v>
      </c>
      <c r="L392" s="2" t="s">
        <v>986</v>
      </c>
      <c r="M392" s="2" t="str">
        <f>_xlfn.XLOOKUP(Table2[[#This Row],[Product_ID]],Table4[Product_ID],Table4[Product_Name],"Not Found")</f>
        <v>Ramraj Cotton A-Line Dress Brown</v>
      </c>
      <c r="N392" s="2" t="str">
        <f>_xlfn.XLOOKUP(Table2[[#This Row],[Product_ID]],Table4[Product_ID],Table4[Category],"Not Found")</f>
        <v>Women Dresses</v>
      </c>
      <c r="O392" s="2" t="str">
        <f>_xlfn.XLOOKUP(Table2[[#This Row],[Product_ID]],Table4[Product_ID],Table4[Subcategory],"Not Found")</f>
        <v>A-Line Dress</v>
      </c>
      <c r="P392" s="2" t="str">
        <f>_xlfn.XLOOKUP(Table2[[#This Row],[Product_ID]],Table4[Product_ID],Table4[Brand],"Missing Brand")</f>
        <v>Ramraj Cotton</v>
      </c>
      <c r="Q392" s="2" t="s">
        <v>493</v>
      </c>
      <c r="R392" s="2" t="str">
        <f>_xlfn.XLOOKUP(Table2[[#This Row],[Store_ID]],Table6[Store_ID],Table6[Store Name],"Not Found")</f>
        <v>TrendMart Thiruvananthapuram Standard</v>
      </c>
      <c r="S392" s="2">
        <f>_xlfn.XLOOKUP(Table2[[#This Row],[Store_ID]],Table6[Store_ID],Table6[Monthly Target],"Missing Target")</f>
        <v>2500000</v>
      </c>
      <c r="T392" s="2" t="str">
        <f>_xlfn.XLOOKUP(Table2[[#This Row],[Store_ID]],Table6[Store_ID],Table6[Region],"Not Found")</f>
        <v>South Zone 1</v>
      </c>
      <c r="U392" s="2" t="s">
        <v>142</v>
      </c>
      <c r="V392" s="2" t="str">
        <f>_xlfn.XLOOKUP(Table2[[#This Row],[Employee_ID]],Table5[Employee_ID],Table5[Employee Name],"Not Found")</f>
        <v>Anusuya Subramaniam</v>
      </c>
      <c r="W392" s="2">
        <v>1</v>
      </c>
      <c r="X392" s="2">
        <v>1132.58</v>
      </c>
      <c r="Y392" s="2">
        <v>0</v>
      </c>
      <c r="Z392" s="2">
        <v>0</v>
      </c>
      <c r="AA392" s="2">
        <v>12</v>
      </c>
      <c r="AB392" s="2">
        <v>135.91</v>
      </c>
      <c r="AC392" s="2">
        <v>1268.49</v>
      </c>
      <c r="AD392" s="2">
        <v>769.63</v>
      </c>
      <c r="AE392" s="2">
        <f>(AC392-AD392-AB392)</f>
        <v>362.95000000000005</v>
      </c>
      <c r="AF392" s="2" t="s">
        <v>69</v>
      </c>
      <c r="AG392" s="42">
        <f>IFERROR(Table2[[#This Row],[Profit]]/Table2[[#This Row],[Sales Amount]],0)</f>
        <v>0.28612760053291714</v>
      </c>
      <c r="AH392" s="2" t="str">
        <f>TRIM(Table2[[#This Row],[Payment Modee]])</f>
        <v>Cash</v>
      </c>
      <c r="AI392" s="2" t="s">
        <v>36</v>
      </c>
      <c r="AJ392" s="2" t="s">
        <v>27</v>
      </c>
      <c r="AK392" s="2" t="s">
        <v>233</v>
      </c>
      <c r="AL392" s="16" t="str">
        <f>IF(HOUR(Table2[[#This Row],[Order Time]])&lt;12,"Morning",IF(HOUR(Table2[[#This Row],[Order Time]])&lt;17,"Afternoon",IF(HOUR(Table2[[#This Row],[Order Time]])&lt;21,"Evening","Night")))</f>
        <v>Afternoon</v>
      </c>
      <c r="AM392" s="16" t="s">
        <v>29</v>
      </c>
    </row>
    <row r="393" spans="1:39" x14ac:dyDescent="0.25">
      <c r="A393" s="13" t="s">
        <v>1365</v>
      </c>
      <c r="B393" s="4">
        <v>45611</v>
      </c>
      <c r="C393" s="2">
        <f>YEAR(Table2[[#This Row],[Invoice Date]])</f>
        <v>2024</v>
      </c>
      <c r="D393" s="2" t="str">
        <f>TEXT(Table2[[#This Row],[Invoice Date]],"mmm")</f>
        <v>Nov</v>
      </c>
      <c r="E393" s="2" t="str">
        <f>Table2[[#This Row],[Store_ID]]&amp;"-"&amp;Table2[[#This Row],[Year]]&amp;"-"&amp;Table2[[#This Row],[Month]]</f>
        <v>STR006-2024-Nov</v>
      </c>
      <c r="F393" s="2" t="s">
        <v>1366</v>
      </c>
      <c r="G393" s="2" t="str">
        <f>_xlfn.XLOOKUP(Table2[[#This Row],[Customer_ID]],Table3[Customer_ID],Table3[Customer Name],"Not Found")</f>
        <v>Varsha Rao</v>
      </c>
      <c r="H393" s="2" t="str">
        <f>_xlfn.XLOOKUP(Table2[[#This Row],[Customer_ID]],Table3[Customer_ID],Table3[Gender],"Female")</f>
        <v>Female</v>
      </c>
      <c r="I393" s="2" t="str">
        <f>_xlfn.XLOOKUP(Table2[[#This Row],[Customer_ID]],Table3[Customer_ID],Table3[City],"Missing Memebership")</f>
        <v>Mysuru</v>
      </c>
      <c r="J393" s="2" t="str">
        <f>_xlfn.XLOOKUP(Table2[[#This Row],[Customer_ID]],Table3[Customer_ID],Table3[State],"Karnataka")</f>
        <v>Karnataka</v>
      </c>
      <c r="K393" s="2" t="str">
        <f>_xlfn.XLOOKUP(Table2[[#This Row],[Customer_ID]],Table3[Customer_ID],Table3[Membership],"Regular")</f>
        <v>Regular</v>
      </c>
      <c r="L393" s="2" t="s">
        <v>416</v>
      </c>
      <c r="M393" s="2" t="str">
        <f>_xlfn.XLOOKUP(Table2[[#This Row],[Product_ID]],Table4[Product_ID],Table4[Product_Name],"Not Found")</f>
        <v>GRT Jewellers Sling Bag Olive</v>
      </c>
      <c r="N393" s="2" t="str">
        <f>_xlfn.XLOOKUP(Table2[[#This Row],[Product_ID]],Table4[Product_ID],Table4[Category],"Not Found")</f>
        <v>Handbags</v>
      </c>
      <c r="O393" s="2" t="str">
        <f>_xlfn.XLOOKUP(Table2[[#This Row],[Product_ID]],Table4[Product_ID],Table4[Subcategory],"Not Found")</f>
        <v>Sling Bag</v>
      </c>
      <c r="P393" s="2" t="str">
        <f>_xlfn.XLOOKUP(Table2[[#This Row],[Product_ID]],Table4[Product_ID],Table4[Brand],"Missing Brand")</f>
        <v>GRT Jewellers</v>
      </c>
      <c r="Q393" s="2" t="s">
        <v>720</v>
      </c>
      <c r="R393" s="2" t="str">
        <f>_xlfn.XLOOKUP(Table2[[#This Row],[Store_ID]],Table6[Store_ID],Table6[Store Name],"Not Found")</f>
        <v>TrendMart Vellore Standard</v>
      </c>
      <c r="S393" s="2">
        <f>_xlfn.XLOOKUP(Table2[[#This Row],[Store_ID]],Table6[Store_ID],Table6[Monthly Target],"Missing Target")</f>
        <v>2000000</v>
      </c>
      <c r="T393" s="2" t="str">
        <f>_xlfn.XLOOKUP(Table2[[#This Row],[Store_ID]],Table6[Store_ID],Table6[Region],"Not Found")</f>
        <v>South Zone 1</v>
      </c>
      <c r="U393" s="2" t="s">
        <v>153</v>
      </c>
      <c r="V393" s="2" t="str">
        <f>_xlfn.XLOOKUP(Table2[[#This Row],[Employee_ID]],Table5[Employee_ID],Table5[Employee Name],"Not Found")</f>
        <v>Rani Mishra</v>
      </c>
      <c r="W393" s="2">
        <v>4</v>
      </c>
      <c r="X393" s="2">
        <v>3074.18</v>
      </c>
      <c r="Y393" s="2">
        <v>25</v>
      </c>
      <c r="Z393" s="2">
        <v>3074.18</v>
      </c>
      <c r="AA393" s="2">
        <v>12</v>
      </c>
      <c r="AB393" s="2">
        <v>1106.7</v>
      </c>
      <c r="AC393" s="2">
        <v>10329.24</v>
      </c>
      <c r="AD393" s="2">
        <v>8136.04</v>
      </c>
      <c r="AE393" s="2">
        <f>(AC393-AD393-AB393)</f>
        <v>1086.4999999999998</v>
      </c>
      <c r="AF393" s="2" t="s">
        <v>25</v>
      </c>
      <c r="AG393" s="42">
        <f>IFERROR(Table2[[#This Row],[Profit]]/Table2[[#This Row],[Sales Amount]],0)</f>
        <v>0.10518682884704003</v>
      </c>
      <c r="AH393" s="2" t="str">
        <f>TRIM(Table2[[#This Row],[Payment Modee]])</f>
        <v>UPI</v>
      </c>
      <c r="AI393" s="2" t="s">
        <v>26</v>
      </c>
      <c r="AJ393" s="2" t="s">
        <v>197</v>
      </c>
      <c r="AK393" s="2" t="s">
        <v>1367</v>
      </c>
      <c r="AL393" s="16" t="str">
        <f>IF(HOUR(Table2[[#This Row],[Order Time]])&lt;12,"Morning",IF(HOUR(Table2[[#This Row],[Order Time]])&lt;17,"Afternoon",IF(HOUR(Table2[[#This Row],[Order Time]])&lt;21,"Evening","Night")))</f>
        <v>Afternoon</v>
      </c>
      <c r="AM393" s="16" t="s">
        <v>29</v>
      </c>
    </row>
    <row r="394" spans="1:39" x14ac:dyDescent="0.25">
      <c r="A394" s="14" t="s">
        <v>9171</v>
      </c>
      <c r="B394" s="8">
        <v>45416</v>
      </c>
      <c r="C394" s="7">
        <f>YEAR(Table2[[#This Row],[Invoice Date]])</f>
        <v>2024</v>
      </c>
      <c r="D394" s="7" t="str">
        <f>TEXT(Table2[[#This Row],[Invoice Date]],"mmm")</f>
        <v>May</v>
      </c>
      <c r="E394" s="7" t="str">
        <f>Table2[[#This Row],[Store_ID]]&amp;"-"&amp;Table2[[#This Row],[Year]]&amp;"-"&amp;Table2[[#This Row],[Month]]</f>
        <v>STR029-2024-May</v>
      </c>
      <c r="F394" s="7" t="s">
        <v>352</v>
      </c>
      <c r="G394" s="7" t="str">
        <f>_xlfn.XLOOKUP(Table2[[#This Row],[Customer_ID]],Table3[Customer_ID],Table3[Customer Name],"Not Found")</f>
        <v>Tejaswini Murthy</v>
      </c>
      <c r="H394" s="7" t="str">
        <f>_xlfn.XLOOKUP(Table2[[#This Row],[Customer_ID]],Table3[Customer_ID],Table3[Gender],"Female")</f>
        <v>Female</v>
      </c>
      <c r="I394" s="7" t="str">
        <f>_xlfn.XLOOKUP(Table2[[#This Row],[Customer_ID]],Table3[Customer_ID],Table3[City],"Missing Memebership")</f>
        <v>Guntur</v>
      </c>
      <c r="J394" s="7" t="str">
        <f>_xlfn.XLOOKUP(Table2[[#This Row],[Customer_ID]],Table3[Customer_ID],Table3[State],"Karnataka")</f>
        <v>Andhra Pradesh</v>
      </c>
      <c r="K394" s="7" t="str">
        <f>_xlfn.XLOOKUP(Table2[[#This Row],[Customer_ID]],Table3[Customer_ID],Table3[Membership],"Regular")</f>
        <v>Regular</v>
      </c>
      <c r="L394" s="7" t="s">
        <v>1368</v>
      </c>
      <c r="M394" s="7" t="str">
        <f>_xlfn.XLOOKUP(Table2[[#This Row],[Product_ID]],Table4[Product_ID],Table4[Product_Name],"Not Found")</f>
        <v>Van Heusen Formal Trouser Maroon</v>
      </c>
      <c r="N394" s="7" t="str">
        <f>_xlfn.XLOOKUP(Table2[[#This Row],[Product_ID]],Table4[Product_ID],Table4[Category],"Not Found")</f>
        <v>Men Trousers</v>
      </c>
      <c r="O394" s="7" t="str">
        <f>_xlfn.XLOOKUP(Table2[[#This Row],[Product_ID]],Table4[Product_ID],Table4[Subcategory],"Not Found")</f>
        <v>Formal Trouser</v>
      </c>
      <c r="P394" s="7" t="str">
        <f>_xlfn.XLOOKUP(Table2[[#This Row],[Product_ID]],Table4[Product_ID],Table4[Brand],"Missing Brand")</f>
        <v>Van Heusen</v>
      </c>
      <c r="Q394" s="7" t="s">
        <v>282</v>
      </c>
      <c r="R394" s="7" t="str">
        <f>_xlfn.XLOOKUP(Table2[[#This Row],[Store_ID]],Table6[Store_ID],Table6[Store Name],"Not Found")</f>
        <v>TrendMart Davanagere High Street</v>
      </c>
      <c r="S394" s="7">
        <f>_xlfn.XLOOKUP(Table2[[#This Row],[Store_ID]],Table6[Store_ID],Table6[Monthly Target],"Missing Target")</f>
        <v>800000</v>
      </c>
      <c r="T394" s="7" t="str">
        <f>_xlfn.XLOOKUP(Table2[[#This Row],[Store_ID]],Table6[Store_ID],Table6[Region],"Not Found")</f>
        <v>South Zone 2</v>
      </c>
      <c r="U394" s="7" t="s">
        <v>159</v>
      </c>
      <c r="V394" s="7" t="str">
        <f>_xlfn.XLOOKUP(Table2[[#This Row],[Employee_ID]],Table5[Employee_ID],Table5[Employee Name],"Not Found")</f>
        <v>Venkat Sharma</v>
      </c>
      <c r="W394" s="7">
        <v>0</v>
      </c>
      <c r="X394" s="7">
        <v>822.23</v>
      </c>
      <c r="Y394" s="7">
        <v>10</v>
      </c>
      <c r="Z394" s="7">
        <v>0</v>
      </c>
      <c r="AA394" s="7">
        <v>5</v>
      </c>
      <c r="AB394" s="7">
        <v>0</v>
      </c>
      <c r="AC394" s="7">
        <v>0</v>
      </c>
      <c r="AD394" s="7">
        <v>0</v>
      </c>
      <c r="AE394" s="7">
        <v>0</v>
      </c>
      <c r="AF394" s="2" t="s">
        <v>35</v>
      </c>
      <c r="AG394" s="42">
        <f>IFERROR(Table2[[#This Row],[Profit]]/Table2[[#This Row],[Sales Amount]],0)</f>
        <v>0</v>
      </c>
      <c r="AH394" s="2" t="str">
        <f>TRIM(Table2[[#This Row],[Payment Modee]])</f>
        <v>Debit Card</v>
      </c>
      <c r="AI394" s="7" t="s">
        <v>26</v>
      </c>
      <c r="AJ394" s="7" t="s">
        <v>27</v>
      </c>
      <c r="AK394" s="7" t="s">
        <v>1369</v>
      </c>
      <c r="AL394" s="17" t="str">
        <f>IF(HOUR(Table2[[#This Row],[Order Time]])&lt;12,"Morning",IF(HOUR(Table2[[#This Row],[Order Time]])&lt;17,"Afternoon",IF(HOUR(Table2[[#This Row],[Order Time]])&lt;21,"Evening","Night")))</f>
        <v>Evening</v>
      </c>
      <c r="AM394" s="17" t="s">
        <v>38</v>
      </c>
    </row>
    <row r="395" spans="1:39" x14ac:dyDescent="0.25">
      <c r="A395" s="13" t="s">
        <v>1370</v>
      </c>
      <c r="B395" s="4">
        <v>45430</v>
      </c>
      <c r="C395" s="2">
        <f>YEAR(Table2[[#This Row],[Invoice Date]])</f>
        <v>2024</v>
      </c>
      <c r="D395" s="2" t="str">
        <f>TEXT(Table2[[#This Row],[Invoice Date]],"mmm")</f>
        <v>May</v>
      </c>
      <c r="E395" s="2" t="str">
        <f>Table2[[#This Row],[Store_ID]]&amp;"-"&amp;Table2[[#This Row],[Year]]&amp;"-"&amp;Table2[[#This Row],[Month]]</f>
        <v>STR098-2024-May</v>
      </c>
      <c r="F395" s="2" t="s">
        <v>1273</v>
      </c>
      <c r="G395" s="2" t="str">
        <f>_xlfn.XLOOKUP(Table2[[#This Row],[Customer_ID]],Table3[Customer_ID],Table3[Customer Name],"Not Found")</f>
        <v>Anjali Bhat</v>
      </c>
      <c r="H395" s="2" t="str">
        <f>_xlfn.XLOOKUP(Table2[[#This Row],[Customer_ID]],Table3[Customer_ID],Table3[Gender],"Female")</f>
        <v>Female</v>
      </c>
      <c r="I395" s="2" t="str">
        <f>_xlfn.XLOOKUP(Table2[[#This Row],[Customer_ID]],Table3[Customer_ID],Table3[City],"Missing Memebership")</f>
        <v>Alappuzha</v>
      </c>
      <c r="J395" s="2" t="str">
        <f>_xlfn.XLOOKUP(Table2[[#This Row],[Customer_ID]],Table3[Customer_ID],Table3[State],"Karnataka")</f>
        <v>Kerala</v>
      </c>
      <c r="K395" s="2" t="str">
        <f>_xlfn.XLOOKUP(Table2[[#This Row],[Customer_ID]],Table3[Customer_ID],Table3[Membership],"Regular")</f>
        <v>Silver</v>
      </c>
      <c r="L395" s="2" t="s">
        <v>992</v>
      </c>
      <c r="M395" s="2" t="str">
        <f>_xlfn.XLOOKUP(Table2[[#This Row],[Product_ID]],Table4[Product_ID],Table4[Product_Name],"Not Found")</f>
        <v>Woodland Boys Shirt White</v>
      </c>
      <c r="N395" s="2" t="str">
        <f>_xlfn.XLOOKUP(Table2[[#This Row],[Product_ID]],Table4[Product_ID],Table4[Category],"Not Found")</f>
        <v>Kids Wear</v>
      </c>
      <c r="O395" s="2" t="str">
        <f>_xlfn.XLOOKUP(Table2[[#This Row],[Product_ID]],Table4[Product_ID],Table4[Subcategory],"Not Found")</f>
        <v>Boys Shirt</v>
      </c>
      <c r="P395" s="2" t="str">
        <f>_xlfn.XLOOKUP(Table2[[#This Row],[Product_ID]],Table4[Product_ID],Table4[Brand],"Missing Brand")</f>
        <v>Woodland</v>
      </c>
      <c r="Q395" s="2" t="s">
        <v>606</v>
      </c>
      <c r="R395" s="2" t="str">
        <f>_xlfn.XLOOKUP(Table2[[#This Row],[Store_ID]],Table6[Store_ID],Table6[Store Name],"Not Found")</f>
        <v>TrendMart Guntur High Street</v>
      </c>
      <c r="S395" s="2">
        <f>_xlfn.XLOOKUP(Table2[[#This Row],[Store_ID]],Table6[Store_ID],Table6[Monthly Target],"Missing Target")</f>
        <v>1200000</v>
      </c>
      <c r="T395" s="2" t="str">
        <f>_xlfn.XLOOKUP(Table2[[#This Row],[Store_ID]],Table6[Store_ID],Table6[Region],"Not Found")</f>
        <v>South Zone 3</v>
      </c>
      <c r="U395" s="2" t="s">
        <v>55</v>
      </c>
      <c r="V395" s="2" t="str">
        <f>_xlfn.XLOOKUP(Table2[[#This Row],[Employee_ID]],Table5[Employee_ID],Table5[Employee Name],"Not Found")</f>
        <v>Padma Gounder</v>
      </c>
      <c r="W395" s="2">
        <v>2</v>
      </c>
      <c r="X395" s="2">
        <v>859.76</v>
      </c>
      <c r="Y395" s="2">
        <v>5</v>
      </c>
      <c r="Z395" s="2">
        <v>85.98</v>
      </c>
      <c r="AA395" s="2">
        <v>5</v>
      </c>
      <c r="AB395" s="2">
        <v>81.680000000000007</v>
      </c>
      <c r="AC395" s="2">
        <v>1715.22</v>
      </c>
      <c r="AD395" s="2">
        <v>1130.9000000000001</v>
      </c>
      <c r="AE395" s="2">
        <f t="shared" ref="AE395:AE401" si="11">(AC395-AD395-AB395)</f>
        <v>502.63999999999993</v>
      </c>
      <c r="AF395" s="2" t="s">
        <v>69</v>
      </c>
      <c r="AG395" s="42">
        <f>IFERROR(Table2[[#This Row],[Profit]]/Table2[[#This Row],[Sales Amount]],0)</f>
        <v>0.29304695607560544</v>
      </c>
      <c r="AH395" s="2" t="str">
        <f>TRIM(Table2[[#This Row],[Payment Modee]])</f>
        <v>Cash</v>
      </c>
      <c r="AI395" s="2" t="s">
        <v>26</v>
      </c>
      <c r="AJ395" s="2" t="s">
        <v>27</v>
      </c>
      <c r="AK395" s="2" t="s">
        <v>1371</v>
      </c>
      <c r="AL395" s="16" t="str">
        <f>IF(HOUR(Table2[[#This Row],[Order Time]])&lt;12,"Morning",IF(HOUR(Table2[[#This Row],[Order Time]])&lt;17,"Afternoon",IF(HOUR(Table2[[#This Row],[Order Time]])&lt;21,"Evening","Night")))</f>
        <v>Evening</v>
      </c>
      <c r="AM395" s="16" t="s">
        <v>38</v>
      </c>
    </row>
    <row r="396" spans="1:39" x14ac:dyDescent="0.25">
      <c r="A396" s="13" t="s">
        <v>1372</v>
      </c>
      <c r="B396" s="4">
        <v>45588</v>
      </c>
      <c r="C396" s="2">
        <f>YEAR(Table2[[#This Row],[Invoice Date]])</f>
        <v>2024</v>
      </c>
      <c r="D396" s="2" t="str">
        <f>TEXT(Table2[[#This Row],[Invoice Date]],"mmm")</f>
        <v>Oct</v>
      </c>
      <c r="E396" s="2" t="str">
        <f>Table2[[#This Row],[Store_ID]]&amp;"-"&amp;Table2[[#This Row],[Year]]&amp;"-"&amp;Table2[[#This Row],[Month]]</f>
        <v>STR037-2024-Oct</v>
      </c>
      <c r="F396" s="2" t="s">
        <v>1373</v>
      </c>
      <c r="G396" s="2" t="str">
        <f>_xlfn.XLOOKUP(Table2[[#This Row],[Customer_ID]],Table3[Customer_ID],Table3[Customer Name],"Not Found")</f>
        <v>Vasanthi Srinivasan</v>
      </c>
      <c r="H396" s="2" t="str">
        <f>_xlfn.XLOOKUP(Table2[[#This Row],[Customer_ID]],Table3[Customer_ID],Table3[Gender],"Female")</f>
        <v>Female</v>
      </c>
      <c r="I396" s="2" t="str">
        <f>_xlfn.XLOOKUP(Table2[[#This Row],[Customer_ID]],Table3[Customer_ID],Table3[City],"Missing Memebership")</f>
        <v>Karimnagar</v>
      </c>
      <c r="J396" s="2" t="str">
        <f>_xlfn.XLOOKUP(Table2[[#This Row],[Customer_ID]],Table3[Customer_ID],Table3[State],"Karnataka")</f>
        <v>Telangana</v>
      </c>
      <c r="K396" s="2" t="str">
        <f>_xlfn.XLOOKUP(Table2[[#This Row],[Customer_ID]],Table3[Customer_ID],Table3[Membership],"Regular")</f>
        <v>Silver</v>
      </c>
      <c r="L396" s="2" t="s">
        <v>252</v>
      </c>
      <c r="M396" s="2" t="str">
        <f>_xlfn.XLOOKUP(Table2[[#This Row],[Product_ID]],Table4[Product_ID],Table4[Product_Name],"Not Found")</f>
        <v>Aurelia Necklace Grey</v>
      </c>
      <c r="N396" s="2" t="str">
        <f>_xlfn.XLOOKUP(Table2[[#This Row],[Product_ID]],Table4[Product_ID],Table4[Category],"Not Found")</f>
        <v>Jewellery</v>
      </c>
      <c r="O396" s="2" t="str">
        <f>_xlfn.XLOOKUP(Table2[[#This Row],[Product_ID]],Table4[Product_ID],Table4[Subcategory],"Not Found")</f>
        <v>Necklace</v>
      </c>
      <c r="P396" s="2" t="str">
        <f>_xlfn.XLOOKUP(Table2[[#This Row],[Product_ID]],Table4[Product_ID],Table4[Brand],"Missing Brand")</f>
        <v>Aurelia</v>
      </c>
      <c r="Q396" s="2" t="s">
        <v>23</v>
      </c>
      <c r="R396" s="2" t="str">
        <f>_xlfn.XLOOKUP(Table2[[#This Row],[Store_ID]],Table6[Store_ID],Table6[Store Name],"Not Found")</f>
        <v>TrendMart Vijayawada High Street</v>
      </c>
      <c r="S396" s="2">
        <f>_xlfn.XLOOKUP(Table2[[#This Row],[Store_ID]],Table6[Store_ID],Table6[Monthly Target],"Missing Target")</f>
        <v>1000000</v>
      </c>
      <c r="T396" s="2" t="str">
        <f>_xlfn.XLOOKUP(Table2[[#This Row],[Store_ID]],Table6[Store_ID],Table6[Region],"Not Found")</f>
        <v>South Zone 3</v>
      </c>
      <c r="U396" s="2" t="s">
        <v>283</v>
      </c>
      <c r="V396" s="2" t="str">
        <f>_xlfn.XLOOKUP(Table2[[#This Row],[Employee_ID]],Table5[Employee_ID],Table5[Employee Name],"Not Found")</f>
        <v>Priya Balasubramaniam</v>
      </c>
      <c r="W396" s="2">
        <v>1</v>
      </c>
      <c r="X396" s="2">
        <v>725.13</v>
      </c>
      <c r="Y396" s="2">
        <v>5</v>
      </c>
      <c r="Z396" s="2">
        <v>36.26</v>
      </c>
      <c r="AA396" s="2">
        <v>3</v>
      </c>
      <c r="AB396" s="2">
        <v>20.67</v>
      </c>
      <c r="AC396" s="2">
        <v>709.54</v>
      </c>
      <c r="AD396" s="2">
        <v>556.99</v>
      </c>
      <c r="AE396" s="2">
        <f t="shared" si="11"/>
        <v>131.87999999999994</v>
      </c>
      <c r="AF396" s="2" t="s">
        <v>35</v>
      </c>
      <c r="AG396" s="42">
        <f>IFERROR(Table2[[#This Row],[Profit]]/Table2[[#This Row],[Sales Amount]],0)</f>
        <v>0.1858668996814837</v>
      </c>
      <c r="AH396" s="2" t="str">
        <f>TRIM(Table2[[#This Row],[Payment Modee]])</f>
        <v>Debit Card</v>
      </c>
      <c r="AI396" s="2" t="s">
        <v>36</v>
      </c>
      <c r="AJ396" s="2" t="s">
        <v>27</v>
      </c>
      <c r="AK396" s="2" t="s">
        <v>1374</v>
      </c>
      <c r="AL396" s="16" t="str">
        <f>IF(HOUR(Table2[[#This Row],[Order Time]])&lt;12,"Morning",IF(HOUR(Table2[[#This Row],[Order Time]])&lt;17,"Afternoon",IF(HOUR(Table2[[#This Row],[Order Time]])&lt;21,"Evening","Night")))</f>
        <v>Evening</v>
      </c>
      <c r="AM396" s="16" t="s">
        <v>29</v>
      </c>
    </row>
    <row r="397" spans="1:39" x14ac:dyDescent="0.25">
      <c r="A397" s="13" t="s">
        <v>1375</v>
      </c>
      <c r="B397" s="4">
        <v>45464</v>
      </c>
      <c r="C397" s="2">
        <f>YEAR(Table2[[#This Row],[Invoice Date]])</f>
        <v>2024</v>
      </c>
      <c r="D397" s="2" t="str">
        <f>TEXT(Table2[[#This Row],[Invoice Date]],"mmm")</f>
        <v>Jun</v>
      </c>
      <c r="E397" s="2" t="str">
        <f>Table2[[#This Row],[Store_ID]]&amp;"-"&amp;Table2[[#This Row],[Year]]&amp;"-"&amp;Table2[[#This Row],[Month]]</f>
        <v>STR087-2024-Jun</v>
      </c>
      <c r="F397" s="2" t="s">
        <v>1376</v>
      </c>
      <c r="G397" s="2" t="str">
        <f>_xlfn.XLOOKUP(Table2[[#This Row],[Customer_ID]],Table3[Customer_ID],Table3[Customer Name],"Not Found")</f>
        <v>Suresh Mishra</v>
      </c>
      <c r="H397" s="2" t="str">
        <f>_xlfn.XLOOKUP(Table2[[#This Row],[Customer_ID]],Table3[Customer_ID],Table3[Gender],"Female")</f>
        <v>Male</v>
      </c>
      <c r="I397" s="2" t="str">
        <f>_xlfn.XLOOKUP(Table2[[#This Row],[Customer_ID]],Table3[Customer_ID],Table3[City],"Missing Memebership")</f>
        <v>Vijayawada</v>
      </c>
      <c r="J397" s="2" t="str">
        <f>_xlfn.XLOOKUP(Table2[[#This Row],[Customer_ID]],Table3[Customer_ID],Table3[State],"Karnataka")</f>
        <v>Andhra Pradesh</v>
      </c>
      <c r="K397" s="2" t="str">
        <f>_xlfn.XLOOKUP(Table2[[#This Row],[Customer_ID]],Table3[Customer_ID],Table3[Membership],"Regular")</f>
        <v>Silver</v>
      </c>
      <c r="L397" s="2" t="s">
        <v>515</v>
      </c>
      <c r="M397" s="2" t="str">
        <f>_xlfn.XLOOKUP(Table2[[#This Row],[Product_ID]],Table4[Product_ID],Table4[Product_Name],"Not Found")</f>
        <v>Global Desi Earrings Green</v>
      </c>
      <c r="N397" s="2" t="str">
        <f>_xlfn.XLOOKUP(Table2[[#This Row],[Product_ID]],Table4[Product_ID],Table4[Category],"Not Found")</f>
        <v>Jewellery</v>
      </c>
      <c r="O397" s="2" t="str">
        <f>_xlfn.XLOOKUP(Table2[[#This Row],[Product_ID]],Table4[Product_ID],Table4[Subcategory],"Not Found")</f>
        <v>Earrings</v>
      </c>
      <c r="P397" s="2" t="str">
        <f>_xlfn.XLOOKUP(Table2[[#This Row],[Product_ID]],Table4[Product_ID],Table4[Brand],"Missing Brand")</f>
        <v>Global Desi</v>
      </c>
      <c r="Q397" s="2" t="s">
        <v>343</v>
      </c>
      <c r="R397" s="2" t="str">
        <f>_xlfn.XLOOKUP(Table2[[#This Row],[Store_ID]],Table6[Store_ID],Table6[Store Name],"Not Found")</f>
        <v>TrendMart Salem Outlet</v>
      </c>
      <c r="S397" s="2">
        <f>_xlfn.XLOOKUP(Table2[[#This Row],[Store_ID]],Table6[Store_ID],Table6[Monthly Target],"Missing Target")</f>
        <v>2000000</v>
      </c>
      <c r="T397" s="2" t="str">
        <f>_xlfn.XLOOKUP(Table2[[#This Row],[Store_ID]],Table6[Store_ID],Table6[Region],"Not Found")</f>
        <v>South Zone 1</v>
      </c>
      <c r="U397" s="2" t="s">
        <v>75</v>
      </c>
      <c r="V397" s="2" t="str">
        <f>_xlfn.XLOOKUP(Table2[[#This Row],[Employee_ID]],Table5[Employee_ID],Table5[Employee Name],"Not Found")</f>
        <v>Chandran Krishnan</v>
      </c>
      <c r="W397" s="2">
        <v>3</v>
      </c>
      <c r="X397" s="2">
        <v>6700.89</v>
      </c>
      <c r="Y397" s="2">
        <v>25</v>
      </c>
      <c r="Z397" s="2">
        <v>5025.67</v>
      </c>
      <c r="AA397" s="2">
        <v>3</v>
      </c>
      <c r="AB397" s="2">
        <v>452.31</v>
      </c>
      <c r="AC397" s="2">
        <v>15529.31</v>
      </c>
      <c r="AD397" s="2">
        <v>14601.63</v>
      </c>
      <c r="AE397" s="2">
        <f t="shared" si="11"/>
        <v>475.37000000000029</v>
      </c>
      <c r="AF397" s="2" t="s">
        <v>35</v>
      </c>
      <c r="AG397" s="42">
        <f>IFERROR(Table2[[#This Row],[Profit]]/Table2[[#This Row],[Sales Amount]],0)</f>
        <v>3.0611147565474596E-2</v>
      </c>
      <c r="AH397" s="2" t="str">
        <f>TRIM(Table2[[#This Row],[Payment Modee]])</f>
        <v>Debit Card</v>
      </c>
      <c r="AI397" s="2" t="s">
        <v>36</v>
      </c>
      <c r="AJ397" s="2" t="s">
        <v>27</v>
      </c>
      <c r="AK397" s="2" t="s">
        <v>1377</v>
      </c>
      <c r="AL397" s="16" t="str">
        <f>IF(HOUR(Table2[[#This Row],[Order Time]])&lt;12,"Morning",IF(HOUR(Table2[[#This Row],[Order Time]])&lt;17,"Afternoon",IF(HOUR(Table2[[#This Row],[Order Time]])&lt;21,"Evening","Night")))</f>
        <v>Afternoon</v>
      </c>
      <c r="AM397" s="16" t="s">
        <v>29</v>
      </c>
    </row>
    <row r="398" spans="1:39" x14ac:dyDescent="0.25">
      <c r="A398" s="13" t="s">
        <v>1378</v>
      </c>
      <c r="B398" s="4">
        <v>45472</v>
      </c>
      <c r="C398" s="2">
        <f>YEAR(Table2[[#This Row],[Invoice Date]])</f>
        <v>2024</v>
      </c>
      <c r="D398" s="2" t="str">
        <f>TEXT(Table2[[#This Row],[Invoice Date]],"mmm")</f>
        <v>Jun</v>
      </c>
      <c r="E398" s="2" t="str">
        <f>Table2[[#This Row],[Store_ID]]&amp;"-"&amp;Table2[[#This Row],[Year]]&amp;"-"&amp;Table2[[#This Row],[Month]]</f>
        <v>STR060-2024-Jun</v>
      </c>
      <c r="F398" s="2" t="s">
        <v>1379</v>
      </c>
      <c r="G398" s="2" t="str">
        <f>_xlfn.XLOOKUP(Table2[[#This Row],[Customer_ID]],Table3[Customer_ID],Table3[Customer Name],"Not Found")</f>
        <v>Ravi Subramaniam</v>
      </c>
      <c r="H398" s="2" t="str">
        <f>_xlfn.XLOOKUP(Table2[[#This Row],[Customer_ID]],Table3[Customer_ID],Table3[Gender],"Female")</f>
        <v>Male</v>
      </c>
      <c r="I398" s="2" t="str">
        <f>_xlfn.XLOOKUP(Table2[[#This Row],[Customer_ID]],Table3[Customer_ID],Table3[City],"Missing Memebership")</f>
        <v>Warangal</v>
      </c>
      <c r="J398" s="2" t="str">
        <f>_xlfn.XLOOKUP(Table2[[#This Row],[Customer_ID]],Table3[Customer_ID],Table3[State],"Karnataka")</f>
        <v>Telangana</v>
      </c>
      <c r="K398" s="2" t="str">
        <f>_xlfn.XLOOKUP(Table2[[#This Row],[Customer_ID]],Table3[Customer_ID],Table3[Membership],"Regular")</f>
        <v>Regular</v>
      </c>
      <c r="L398" s="2" t="s">
        <v>917</v>
      </c>
      <c r="M398" s="2" t="str">
        <f>_xlfn.XLOOKUP(Table2[[#This Row],[Product_ID]],Table4[Product_ID],Table4[Product_Name],"Not Found")</f>
        <v>Spykar Cotton Saree Black</v>
      </c>
      <c r="N398" s="2" t="str">
        <f>_xlfn.XLOOKUP(Table2[[#This Row],[Product_ID]],Table4[Product_ID],Table4[Category],"Not Found")</f>
        <v>Women Sarees</v>
      </c>
      <c r="O398" s="2" t="str">
        <f>_xlfn.XLOOKUP(Table2[[#This Row],[Product_ID]],Table4[Product_ID],Table4[Subcategory],"Not Found")</f>
        <v>Cotton Saree</v>
      </c>
      <c r="P398" s="2" t="str">
        <f>_xlfn.XLOOKUP(Table2[[#This Row],[Product_ID]],Table4[Product_ID],Table4[Brand],"Missing Brand")</f>
        <v>Spykar</v>
      </c>
      <c r="Q398" s="2" t="s">
        <v>316</v>
      </c>
      <c r="R398" s="2" t="str">
        <f>_xlfn.XLOOKUP(Table2[[#This Row],[Store_ID]],Table6[Store_ID],Table6[Store Name],"Not Found")</f>
        <v>TrendMart Tirunelveli Flagship</v>
      </c>
      <c r="S398" s="2">
        <f>_xlfn.XLOOKUP(Table2[[#This Row],[Store_ID]],Table6[Store_ID],Table6[Monthly Target],"Missing Target")</f>
        <v>1000000</v>
      </c>
      <c r="T398" s="2" t="str">
        <f>_xlfn.XLOOKUP(Table2[[#This Row],[Store_ID]],Table6[Store_ID],Table6[Region],"Not Found")</f>
        <v>South Zone 1</v>
      </c>
      <c r="U398" s="2" t="s">
        <v>49</v>
      </c>
      <c r="V398" s="2" t="str">
        <f>_xlfn.XLOOKUP(Table2[[#This Row],[Employee_ID]],Table5[Employee_ID],Table5[Employee Name],"Not Found")</f>
        <v>Jyothi Prasad</v>
      </c>
      <c r="W398" s="2">
        <v>1</v>
      </c>
      <c r="X398" s="2">
        <v>1522</v>
      </c>
      <c r="Y398" s="2">
        <v>10</v>
      </c>
      <c r="Z398" s="2">
        <v>152.19999999999999</v>
      </c>
      <c r="AA398" s="2">
        <v>12</v>
      </c>
      <c r="AB398" s="2">
        <v>164.38</v>
      </c>
      <c r="AC398" s="2">
        <v>1534.18</v>
      </c>
      <c r="AD398" s="2">
        <v>962.17</v>
      </c>
      <c r="AE398" s="2">
        <f t="shared" si="11"/>
        <v>407.63000000000011</v>
      </c>
      <c r="AF398" s="2" t="s">
        <v>25</v>
      </c>
      <c r="AG398" s="42">
        <f>IFERROR(Table2[[#This Row],[Profit]]/Table2[[#This Row],[Sales Amount]],0)</f>
        <v>0.26569894015043871</v>
      </c>
      <c r="AH398" s="2" t="str">
        <f>TRIM(Table2[[#This Row],[Payment Modee]])</f>
        <v>UPI</v>
      </c>
      <c r="AI398" s="2" t="s">
        <v>36</v>
      </c>
      <c r="AJ398" s="2" t="s">
        <v>27</v>
      </c>
      <c r="AK398" s="2" t="s">
        <v>1280</v>
      </c>
      <c r="AL398" s="16" t="str">
        <f>IF(HOUR(Table2[[#This Row],[Order Time]])&lt;12,"Morning",IF(HOUR(Table2[[#This Row],[Order Time]])&lt;17,"Afternoon",IF(HOUR(Table2[[#This Row],[Order Time]])&lt;21,"Evening","Night")))</f>
        <v>Evening</v>
      </c>
      <c r="AM398" s="16" t="s">
        <v>38</v>
      </c>
    </row>
    <row r="399" spans="1:39" x14ac:dyDescent="0.25">
      <c r="A399" s="13" t="s">
        <v>1380</v>
      </c>
      <c r="B399" s="4">
        <v>45473</v>
      </c>
      <c r="C399" s="2">
        <f>YEAR(Table2[[#This Row],[Invoice Date]])</f>
        <v>2024</v>
      </c>
      <c r="D399" s="2" t="str">
        <f>TEXT(Table2[[#This Row],[Invoice Date]],"mmm")</f>
        <v>Jun</v>
      </c>
      <c r="E399" s="2" t="str">
        <f>Table2[[#This Row],[Store_ID]]&amp;"-"&amp;Table2[[#This Row],[Year]]&amp;"-"&amp;Table2[[#This Row],[Month]]</f>
        <v>STR112-2024-Jun</v>
      </c>
      <c r="F399" s="2" t="s">
        <v>1381</v>
      </c>
      <c r="G399" s="2" t="str">
        <f>_xlfn.XLOOKUP(Table2[[#This Row],[Customer_ID]],Table3[Customer_ID],Table3[Customer Name],"Not Found")</f>
        <v>Kiran Gupta</v>
      </c>
      <c r="H399" s="2" t="str">
        <f>_xlfn.XLOOKUP(Table2[[#This Row],[Customer_ID]],Table3[Customer_ID],Table3[Gender],"Female")</f>
        <v>Male</v>
      </c>
      <c r="I399" s="2" t="str">
        <f>_xlfn.XLOOKUP(Table2[[#This Row],[Customer_ID]],Table3[Customer_ID],Table3[City],"Missing Memebership")</f>
        <v>Guntur</v>
      </c>
      <c r="J399" s="2" t="str">
        <f>_xlfn.XLOOKUP(Table2[[#This Row],[Customer_ID]],Table3[Customer_ID],Table3[State],"Karnataka")</f>
        <v>Andhra Pradesh</v>
      </c>
      <c r="K399" s="2" t="str">
        <f>_xlfn.XLOOKUP(Table2[[#This Row],[Customer_ID]],Table3[Customer_ID],Table3[Membership],"Regular")</f>
        <v>Gold</v>
      </c>
      <c r="L399" s="2" t="s">
        <v>694</v>
      </c>
      <c r="M399" s="2" t="str">
        <f>_xlfn.XLOOKUP(Table2[[#This Row],[Product_ID]],Table4[Product_ID],Table4[Product_Name],"Not Found")</f>
        <v>Indian Terrain Denim Shirt Wine</v>
      </c>
      <c r="N399" s="2" t="str">
        <f>_xlfn.XLOOKUP(Table2[[#This Row],[Product_ID]],Table4[Product_ID],Table4[Category],"Not Found")</f>
        <v>Accessories</v>
      </c>
      <c r="O399" s="2" t="str">
        <f>_xlfn.XLOOKUP(Table2[[#This Row],[Product_ID]],Table4[Product_ID],Table4[Subcategory],"Not Found")</f>
        <v>Tie</v>
      </c>
      <c r="P399" s="2" t="str">
        <f>_xlfn.XLOOKUP(Table2[[#This Row],[Product_ID]],Table4[Product_ID],Table4[Brand],"Missing Brand")</f>
        <v>Being Human</v>
      </c>
      <c r="Q399" s="2" t="s">
        <v>202</v>
      </c>
      <c r="R399" s="2" t="str">
        <f>_xlfn.XLOOKUP(Table2[[#This Row],[Store_ID]],Table6[Store_ID],Table6[Store Name],"Not Found")</f>
        <v>TrendMart Guntur Outlet</v>
      </c>
      <c r="S399" s="2">
        <f>_xlfn.XLOOKUP(Table2[[#This Row],[Store_ID]],Table6[Store_ID],Table6[Monthly Target],"Missing Target")</f>
        <v>1500000</v>
      </c>
      <c r="T399" s="2" t="str">
        <f>_xlfn.XLOOKUP(Table2[[#This Row],[Store_ID]],Table6[Store_ID],Table6[Region],"Not Found")</f>
        <v>South Zone 3</v>
      </c>
      <c r="U399" s="2" t="s">
        <v>75</v>
      </c>
      <c r="V399" s="2" t="str">
        <f>_xlfn.XLOOKUP(Table2[[#This Row],[Employee_ID]],Table5[Employee_ID],Table5[Employee Name],"Not Found")</f>
        <v>Chandran Krishnan</v>
      </c>
      <c r="W399" s="2">
        <v>2</v>
      </c>
      <c r="X399" s="2">
        <v>1175.0999999999999</v>
      </c>
      <c r="Y399" s="2">
        <v>0</v>
      </c>
      <c r="Z399" s="2">
        <v>0</v>
      </c>
      <c r="AA399" s="2">
        <v>12</v>
      </c>
      <c r="AB399" s="2">
        <v>282.02</v>
      </c>
      <c r="AC399" s="2">
        <v>2632.22</v>
      </c>
      <c r="AD399" s="2">
        <v>1167.72</v>
      </c>
      <c r="AE399" s="2">
        <f t="shared" si="11"/>
        <v>1182.4799999999998</v>
      </c>
      <c r="AF399" s="2" t="s">
        <v>25</v>
      </c>
      <c r="AG399" s="42">
        <f>IFERROR(Table2[[#This Row],[Profit]]/Table2[[#This Row],[Sales Amount]],0)</f>
        <v>0.44923296684927549</v>
      </c>
      <c r="AH399" s="2" t="str">
        <f>TRIM(Table2[[#This Row],[Payment Modee]])</f>
        <v>UPI</v>
      </c>
      <c r="AI399" s="2" t="s">
        <v>26</v>
      </c>
      <c r="AJ399" s="2" t="s">
        <v>27</v>
      </c>
      <c r="AK399" s="2" t="s">
        <v>700</v>
      </c>
      <c r="AL399" s="16" t="str">
        <f>IF(HOUR(Table2[[#This Row],[Order Time]])&lt;12,"Morning",IF(HOUR(Table2[[#This Row],[Order Time]])&lt;17,"Afternoon",IF(HOUR(Table2[[#This Row],[Order Time]])&lt;21,"Evening","Night")))</f>
        <v>Evening</v>
      </c>
      <c r="AM399" s="16" t="s">
        <v>38</v>
      </c>
    </row>
    <row r="400" spans="1:39" x14ac:dyDescent="0.25">
      <c r="A400" s="13" t="s">
        <v>1382</v>
      </c>
      <c r="B400" s="4">
        <v>45405</v>
      </c>
      <c r="C400" s="2">
        <f>YEAR(Table2[[#This Row],[Invoice Date]])</f>
        <v>2024</v>
      </c>
      <c r="D400" s="2" t="str">
        <f>TEXT(Table2[[#This Row],[Invoice Date]],"mmm")</f>
        <v>Apr</v>
      </c>
      <c r="E400" s="2" t="str">
        <f>Table2[[#This Row],[Store_ID]]&amp;"-"&amp;Table2[[#This Row],[Year]]&amp;"-"&amp;Table2[[#This Row],[Month]]</f>
        <v>STR035-2024-Apr</v>
      </c>
      <c r="F400" s="2" t="s">
        <v>378</v>
      </c>
      <c r="G400" s="2" t="str">
        <f>_xlfn.XLOOKUP(Table2[[#This Row],[Customer_ID]],Table3[Customer_ID],Table3[Customer Name],"Not Found")</f>
        <v>Jyothi Achari</v>
      </c>
      <c r="H400" s="2" t="str">
        <f>_xlfn.XLOOKUP(Table2[[#This Row],[Customer_ID]],Table3[Customer_ID],Table3[Gender],"Female")</f>
        <v>Female</v>
      </c>
      <c r="I400" s="2" t="str">
        <f>_xlfn.XLOOKUP(Table2[[#This Row],[Customer_ID]],Table3[Customer_ID],Table3[City],"Missing Memebership")</f>
        <v>Tiruchirappalli</v>
      </c>
      <c r="J400" s="2" t="str">
        <f>_xlfn.XLOOKUP(Table2[[#This Row],[Customer_ID]],Table3[Customer_ID],Table3[State],"Karnataka")</f>
        <v>Tamil Nadu</v>
      </c>
      <c r="K400" s="2" t="str">
        <f>_xlfn.XLOOKUP(Table2[[#This Row],[Customer_ID]],Table3[Customer_ID],Table3[Membership],"Regular")</f>
        <v>Regular</v>
      </c>
      <c r="L400" s="2" t="s">
        <v>22</v>
      </c>
      <c r="M400" s="2" t="str">
        <f>_xlfn.XLOOKUP(Table2[[#This Row],[Product_ID]],Table4[Product_ID],Table4[Product_Name],"Not Found")</f>
        <v>Pepe Jeans A-Line Kurti White</v>
      </c>
      <c r="N400" s="2" t="str">
        <f>_xlfn.XLOOKUP(Table2[[#This Row],[Product_ID]],Table4[Product_ID],Table4[Category],"Not Found")</f>
        <v>Women Kurtis</v>
      </c>
      <c r="O400" s="2" t="str">
        <f>_xlfn.XLOOKUP(Table2[[#This Row],[Product_ID]],Table4[Product_ID],Table4[Subcategory],"Not Found")</f>
        <v>A-Line Kurti</v>
      </c>
      <c r="P400" s="2" t="str">
        <f>_xlfn.XLOOKUP(Table2[[#This Row],[Product_ID]],Table4[Product_ID],Table4[Brand],"Missing Brand")</f>
        <v>Pepe Jeans</v>
      </c>
      <c r="Q400" s="2" t="s">
        <v>1079</v>
      </c>
      <c r="R400" s="2" t="str">
        <f>_xlfn.XLOOKUP(Table2[[#This Row],[Store_ID]],Table6[Store_ID],Table6[Store Name],"Not Found")</f>
        <v>TrendMart Vijayawada Mall Kiosk</v>
      </c>
      <c r="S400" s="2">
        <f>_xlfn.XLOOKUP(Table2[[#This Row],[Store_ID]],Table6[Store_ID],Table6[Monthly Target],"Missing Target")</f>
        <v>1200000</v>
      </c>
      <c r="T400" s="2" t="str">
        <f>_xlfn.XLOOKUP(Table2[[#This Row],[Store_ID]],Table6[Store_ID],Table6[Region],"Not Found")</f>
        <v>South Zone 3</v>
      </c>
      <c r="U400" s="2" t="s">
        <v>49</v>
      </c>
      <c r="V400" s="2" t="str">
        <f>_xlfn.XLOOKUP(Table2[[#This Row],[Employee_ID]],Table5[Employee_ID],Table5[Employee Name],"Not Found")</f>
        <v>Jyothi Prasad</v>
      </c>
      <c r="W400" s="2">
        <v>4</v>
      </c>
      <c r="X400" s="2">
        <v>771.33</v>
      </c>
      <c r="Y400" s="2">
        <v>5</v>
      </c>
      <c r="Z400" s="2">
        <v>154.27000000000001</v>
      </c>
      <c r="AA400" s="2">
        <v>5</v>
      </c>
      <c r="AB400" s="2">
        <v>146.55000000000001</v>
      </c>
      <c r="AC400" s="2">
        <v>3077.6</v>
      </c>
      <c r="AD400" s="2">
        <v>1986.68</v>
      </c>
      <c r="AE400" s="2">
        <f t="shared" si="11"/>
        <v>944.36999999999989</v>
      </c>
      <c r="AF400" s="2" t="s">
        <v>25</v>
      </c>
      <c r="AG400" s="42">
        <f>IFERROR(Table2[[#This Row],[Profit]]/Table2[[#This Row],[Sales Amount]],0)</f>
        <v>0.30685274239667271</v>
      </c>
      <c r="AH400" s="2" t="str">
        <f>TRIM(Table2[[#This Row],[Payment Modee]])</f>
        <v>UPI</v>
      </c>
      <c r="AI400" s="2" t="s">
        <v>36</v>
      </c>
      <c r="AJ400" s="2" t="s">
        <v>27</v>
      </c>
      <c r="AK400" s="2" t="s">
        <v>734</v>
      </c>
      <c r="AL400" s="16" t="str">
        <f>IF(HOUR(Table2[[#This Row],[Order Time]])&lt;12,"Morning",IF(HOUR(Table2[[#This Row],[Order Time]])&lt;17,"Afternoon",IF(HOUR(Table2[[#This Row],[Order Time]])&lt;21,"Evening","Night")))</f>
        <v>Afternoon</v>
      </c>
      <c r="AM400" s="16" t="s">
        <v>29</v>
      </c>
    </row>
    <row r="401" spans="1:39" x14ac:dyDescent="0.25">
      <c r="A401" s="13" t="s">
        <v>1383</v>
      </c>
      <c r="B401" s="4">
        <v>45555</v>
      </c>
      <c r="C401" s="2">
        <f>YEAR(Table2[[#This Row],[Invoice Date]])</f>
        <v>2024</v>
      </c>
      <c r="D401" s="2" t="str">
        <f>TEXT(Table2[[#This Row],[Invoice Date]],"mmm")</f>
        <v>Sep</v>
      </c>
      <c r="E401" s="2" t="str">
        <f>Table2[[#This Row],[Store_ID]]&amp;"-"&amp;Table2[[#This Row],[Year]]&amp;"-"&amp;Table2[[#This Row],[Month]]</f>
        <v>STR115-2024-Sep</v>
      </c>
      <c r="F401" s="2" t="s">
        <v>300</v>
      </c>
      <c r="G401" s="2" t="str">
        <f>_xlfn.XLOOKUP(Table2[[#This Row],[Customer_ID]],Table3[Customer_ID],Table3[Customer Name],"Not Found")</f>
        <v>Yashoda Menon</v>
      </c>
      <c r="H401" s="2" t="str">
        <f>_xlfn.XLOOKUP(Table2[[#This Row],[Customer_ID]],Table3[Customer_ID],Table3[Gender],"Female")</f>
        <v>FEMALE</v>
      </c>
      <c r="I401" s="2" t="str">
        <f>_xlfn.XLOOKUP(Table2[[#This Row],[Customer_ID]],Table3[Customer_ID],Table3[City],"Missing Memebership")</f>
        <v>Kollam</v>
      </c>
      <c r="J401" s="2" t="str">
        <f>_xlfn.XLOOKUP(Table2[[#This Row],[Customer_ID]],Table3[Customer_ID],Table3[State],"Karnataka")</f>
        <v>Kerala</v>
      </c>
      <c r="K401" s="2" t="str">
        <f>_xlfn.XLOOKUP(Table2[[#This Row],[Customer_ID]],Table3[Customer_ID],Table3[Membership],"Regular")</f>
        <v>Regular</v>
      </c>
      <c r="L401" s="2" t="s">
        <v>257</v>
      </c>
      <c r="M401" s="2" t="str">
        <f>_xlfn.XLOOKUP(Table2[[#This Row],[Product_ID]],Table4[Product_ID],Table4[Product_Name],"Not Found")</f>
        <v>Sonata Girls Frock Cream</v>
      </c>
      <c r="N401" s="2" t="str">
        <f>_xlfn.XLOOKUP(Table2[[#This Row],[Product_ID]],Table4[Product_ID],Table4[Category],"Not Found")</f>
        <v>Kids Wear</v>
      </c>
      <c r="O401" s="2" t="str">
        <f>_xlfn.XLOOKUP(Table2[[#This Row],[Product_ID]],Table4[Product_ID],Table4[Subcategory],"Not Found")</f>
        <v>Kids T-Shirt</v>
      </c>
      <c r="P401" s="2" t="str">
        <f>_xlfn.XLOOKUP(Table2[[#This Row],[Product_ID]],Table4[Product_ID],Table4[Brand],"Missing Brand")</f>
        <v>Jack &amp; Jones</v>
      </c>
      <c r="Q401" s="2" t="s">
        <v>329</v>
      </c>
      <c r="R401" s="2" t="str">
        <f>_xlfn.XLOOKUP(Table2[[#This Row],[Store_ID]],Table6[Store_ID],Table6[Store Name],"Not Found")</f>
        <v>TrendMart Bengaluru Standard</v>
      </c>
      <c r="S401" s="2">
        <f>_xlfn.XLOOKUP(Table2[[#This Row],[Store_ID]],Table6[Store_ID],Table6[Monthly Target],"Missing Target")</f>
        <v>1500000</v>
      </c>
      <c r="T401" s="2" t="str">
        <f>_xlfn.XLOOKUP(Table2[[#This Row],[Store_ID]],Table6[Store_ID],Table6[Region],"Not Found")</f>
        <v>South Zone 2</v>
      </c>
      <c r="U401" s="2" t="s">
        <v>24</v>
      </c>
      <c r="V401" s="2" t="str">
        <f>_xlfn.XLOOKUP(Table2[[#This Row],[Employee_ID]],Table5[Employee_ID],Table5[Employee Name],"Not Found")</f>
        <v>Manoj Ramachandran</v>
      </c>
      <c r="W401" s="2">
        <v>3</v>
      </c>
      <c r="X401" s="2">
        <v>655.45</v>
      </c>
      <c r="Y401" s="2">
        <v>15</v>
      </c>
      <c r="Z401" s="2">
        <v>294.95</v>
      </c>
      <c r="AA401" s="2">
        <v>5</v>
      </c>
      <c r="AB401" s="2">
        <v>83.57</v>
      </c>
      <c r="AC401" s="2">
        <v>1754.97</v>
      </c>
      <c r="AD401" s="2">
        <v>1240.17</v>
      </c>
      <c r="AE401" s="2">
        <f t="shared" si="11"/>
        <v>431.22999999999996</v>
      </c>
      <c r="AF401" s="2" t="s">
        <v>69</v>
      </c>
      <c r="AG401" s="42">
        <f>IFERROR(Table2[[#This Row],[Profit]]/Table2[[#This Row],[Sales Amount]],0)</f>
        <v>0.24571930004501499</v>
      </c>
      <c r="AH401" s="2" t="str">
        <f>TRIM(Table2[[#This Row],[Payment Modee]])</f>
        <v>Cash</v>
      </c>
      <c r="AI401" s="2" t="s">
        <v>36</v>
      </c>
      <c r="AJ401" s="2" t="s">
        <v>27</v>
      </c>
      <c r="AK401" s="2" t="s">
        <v>1384</v>
      </c>
      <c r="AL401" s="16" t="str">
        <f>IF(HOUR(Table2[[#This Row],[Order Time]])&lt;12,"Morning",IF(HOUR(Table2[[#This Row],[Order Time]])&lt;17,"Afternoon",IF(HOUR(Table2[[#This Row],[Order Time]])&lt;21,"Evening","Night")))</f>
        <v>Night</v>
      </c>
      <c r="AM401" s="16" t="s">
        <v>29</v>
      </c>
    </row>
    <row r="402" spans="1:39" x14ac:dyDescent="0.25">
      <c r="A402" s="14" t="s">
        <v>9172</v>
      </c>
      <c r="B402" s="8">
        <v>45449</v>
      </c>
      <c r="C402" s="7">
        <f>YEAR(Table2[[#This Row],[Invoice Date]])</f>
        <v>2024</v>
      </c>
      <c r="D402" s="7" t="str">
        <f>TEXT(Table2[[#This Row],[Invoice Date]],"mmm")</f>
        <v>Jun</v>
      </c>
      <c r="E402" s="7" t="str">
        <f>Table2[[#This Row],[Store_ID]]&amp;"-"&amp;Table2[[#This Row],[Year]]&amp;"-"&amp;Table2[[#This Row],[Month]]</f>
        <v>STR116-2024-Jun</v>
      </c>
      <c r="F402" s="7" t="s">
        <v>867</v>
      </c>
      <c r="G402" s="7" t="str">
        <f>_xlfn.XLOOKUP(Table2[[#This Row],[Customer_ID]],Table3[Customer_ID],Table3[Customer Name],"Not Found")</f>
        <v>Hari Reddy</v>
      </c>
      <c r="H402" s="7" t="str">
        <f>_xlfn.XLOOKUP(Table2[[#This Row],[Customer_ID]],Table3[Customer_ID],Table3[Gender],"Female")</f>
        <v>Male</v>
      </c>
      <c r="I402" s="7" t="str">
        <f>_xlfn.XLOOKUP(Table2[[#This Row],[Customer_ID]],Table3[Customer_ID],Table3[City],"Missing Memebership")</f>
        <v>Kurnool</v>
      </c>
      <c r="J402" s="7" t="str">
        <f>_xlfn.XLOOKUP(Table2[[#This Row],[Customer_ID]],Table3[Customer_ID],Table3[State],"Karnataka")</f>
        <v>Andhra Pradesh</v>
      </c>
      <c r="K402" s="7" t="str">
        <f>_xlfn.XLOOKUP(Table2[[#This Row],[Customer_ID]],Table3[Customer_ID],Table3[Membership],"Regular")</f>
        <v>Gold</v>
      </c>
      <c r="L402" s="7" t="s">
        <v>946</v>
      </c>
      <c r="M402" s="7" t="str">
        <f>_xlfn.XLOOKUP(Table2[[#This Row],[Product_ID]],Table4[Product_ID],Table4[Product_Name],"Not Found")</f>
        <v>Nalli Silks Card Holder Beige</v>
      </c>
      <c r="N402" s="7" t="str">
        <f>_xlfn.XLOOKUP(Table2[[#This Row],[Product_ID]],Table4[Product_ID],Table4[Category],"Not Found")</f>
        <v>Wallets</v>
      </c>
      <c r="O402" s="7" t="str">
        <f>_xlfn.XLOOKUP(Table2[[#This Row],[Product_ID]],Table4[Product_ID],Table4[Subcategory],"Not Found")</f>
        <v>Card Holder</v>
      </c>
      <c r="P402" s="7" t="str">
        <f>_xlfn.XLOOKUP(Table2[[#This Row],[Product_ID]],Table4[Product_ID],Table4[Brand],"Missing Brand")</f>
        <v>Nalli Silks</v>
      </c>
      <c r="Q402" s="7" t="s">
        <v>219</v>
      </c>
      <c r="R402" s="7" t="str">
        <f>_xlfn.XLOOKUP(Table2[[#This Row],[Store_ID]],Table6[Store_ID],Table6[Store Name],"Not Found")</f>
        <v>TrendMart Madurai High Street</v>
      </c>
      <c r="S402" s="7">
        <f>_xlfn.XLOOKUP(Table2[[#This Row],[Store_ID]],Table6[Store_ID],Table6[Monthly Target],"Missing Target")</f>
        <v>2000000</v>
      </c>
      <c r="T402" s="7" t="str">
        <f>_xlfn.XLOOKUP(Table2[[#This Row],[Store_ID]],Table6[Store_ID],Table6[Region],"Not Found")</f>
        <v>South Zone 1</v>
      </c>
      <c r="U402" s="7" t="s">
        <v>159</v>
      </c>
      <c r="V402" s="7" t="str">
        <f>_xlfn.XLOOKUP(Table2[[#This Row],[Employee_ID]],Table5[Employee_ID],Table5[Employee Name],"Not Found")</f>
        <v>Venkat Sharma</v>
      </c>
      <c r="W402" s="7">
        <v>0</v>
      </c>
      <c r="X402" s="7">
        <v>1567.26</v>
      </c>
      <c r="Y402" s="7">
        <v>0</v>
      </c>
      <c r="Z402" s="7">
        <v>0</v>
      </c>
      <c r="AA402" s="7">
        <v>12</v>
      </c>
      <c r="AB402" s="7">
        <v>0</v>
      </c>
      <c r="AC402" s="7">
        <v>0</v>
      </c>
      <c r="AD402" s="7">
        <v>0</v>
      </c>
      <c r="AE402" s="7">
        <v>0</v>
      </c>
      <c r="AF402" s="2" t="s">
        <v>35</v>
      </c>
      <c r="AG402" s="42">
        <f>IFERROR(Table2[[#This Row],[Profit]]/Table2[[#This Row],[Sales Amount]],0)</f>
        <v>0</v>
      </c>
      <c r="AH402" s="2" t="str">
        <f>TRIM(Table2[[#This Row],[Payment Modee]])</f>
        <v>Debit Card</v>
      </c>
      <c r="AI402" s="7" t="s">
        <v>26</v>
      </c>
      <c r="AJ402" s="7" t="s">
        <v>27</v>
      </c>
      <c r="AK402" s="7" t="s">
        <v>148</v>
      </c>
      <c r="AL402" s="17" t="str">
        <f>IF(HOUR(Table2[[#This Row],[Order Time]])&lt;12,"Morning",IF(HOUR(Table2[[#This Row],[Order Time]])&lt;17,"Afternoon",IF(HOUR(Table2[[#This Row],[Order Time]])&lt;21,"Evening","Night")))</f>
        <v>Afternoon</v>
      </c>
      <c r="AM402" s="17" t="s">
        <v>29</v>
      </c>
    </row>
    <row r="403" spans="1:39" x14ac:dyDescent="0.25">
      <c r="A403" s="13" t="s">
        <v>1385</v>
      </c>
      <c r="B403" s="4">
        <v>45454</v>
      </c>
      <c r="C403" s="2">
        <f>YEAR(Table2[[#This Row],[Invoice Date]])</f>
        <v>2024</v>
      </c>
      <c r="D403" s="2" t="str">
        <f>TEXT(Table2[[#This Row],[Invoice Date]],"mmm")</f>
        <v>Jun</v>
      </c>
      <c r="E403" s="2" t="str">
        <f>Table2[[#This Row],[Store_ID]]&amp;"-"&amp;Table2[[#This Row],[Year]]&amp;"-"&amp;Table2[[#This Row],[Month]]</f>
        <v>STR097-2024-Jun</v>
      </c>
      <c r="F403" s="2" t="s">
        <v>677</v>
      </c>
      <c r="G403" s="2" t="str">
        <f>_xlfn.XLOOKUP(Table2[[#This Row],[Customer_ID]],Table3[Customer_ID],Table3[Customer Name],"Not Found")</f>
        <v>Ramesh Singh</v>
      </c>
      <c r="H403" s="2" t="str">
        <f>_xlfn.XLOOKUP(Table2[[#This Row],[Customer_ID]],Table3[Customer_ID],Table3[Gender],"Female")</f>
        <v>Male</v>
      </c>
      <c r="I403" s="2" t="str">
        <f>_xlfn.XLOOKUP(Table2[[#This Row],[Customer_ID]],Table3[Customer_ID],Table3[City],"Missing Memebership")</f>
        <v>Visakhapatnam</v>
      </c>
      <c r="J403" s="2" t="str">
        <f>_xlfn.XLOOKUP(Table2[[#This Row],[Customer_ID]],Table3[Customer_ID],Table3[State],"Karnataka")</f>
        <v>Andhra Pradesh</v>
      </c>
      <c r="K403" s="2" t="str">
        <f>_xlfn.XLOOKUP(Table2[[#This Row],[Customer_ID]],Table3[Customer_ID],Table3[Membership],"Regular")</f>
        <v>Silver</v>
      </c>
      <c r="L403" s="2" t="s">
        <v>252</v>
      </c>
      <c r="M403" s="2" t="str">
        <f>_xlfn.XLOOKUP(Table2[[#This Row],[Product_ID]],Table4[Product_ID],Table4[Product_Name],"Not Found")</f>
        <v>Aurelia Necklace Grey</v>
      </c>
      <c r="N403" s="2" t="str">
        <f>_xlfn.XLOOKUP(Table2[[#This Row],[Product_ID]],Table4[Product_ID],Table4[Category],"Not Found")</f>
        <v>Jewellery</v>
      </c>
      <c r="O403" s="2" t="str">
        <f>_xlfn.XLOOKUP(Table2[[#This Row],[Product_ID]],Table4[Product_ID],Table4[Subcategory],"Not Found")</f>
        <v>Necklace</v>
      </c>
      <c r="P403" s="2" t="str">
        <f>_xlfn.XLOOKUP(Table2[[#This Row],[Product_ID]],Table4[Product_ID],Table4[Brand],"Missing Brand")</f>
        <v>Aurelia</v>
      </c>
      <c r="Q403" s="2" t="s">
        <v>240</v>
      </c>
      <c r="R403" s="2" t="str">
        <f>_xlfn.XLOOKUP(Table2[[#This Row],[Store_ID]],Table6[Store_ID],Table6[Store Name],"Not Found")</f>
        <v>TrendMart Thiruvananthapuram High Street</v>
      </c>
      <c r="S403" s="2">
        <f>_xlfn.XLOOKUP(Table2[[#This Row],[Store_ID]],Table6[Store_ID],Table6[Monthly Target],"Missing Target")</f>
        <v>1500000</v>
      </c>
      <c r="T403" s="2" t="str">
        <f>_xlfn.XLOOKUP(Table2[[#This Row],[Store_ID]],Table6[Store_ID],Table6[Region],"Not Found")</f>
        <v>South Zone 1</v>
      </c>
      <c r="U403" s="2" t="s">
        <v>159</v>
      </c>
      <c r="V403" s="2" t="str">
        <f>_xlfn.XLOOKUP(Table2[[#This Row],[Employee_ID]],Table5[Employee_ID],Table5[Employee Name],"Not Found")</f>
        <v>Venkat Sharma</v>
      </c>
      <c r="W403" s="2">
        <v>1</v>
      </c>
      <c r="X403" s="2">
        <v>721.95</v>
      </c>
      <c r="Y403" s="2">
        <v>15</v>
      </c>
      <c r="Z403" s="2">
        <v>108.29</v>
      </c>
      <c r="AA403" s="2">
        <v>3</v>
      </c>
      <c r="AB403" s="2">
        <v>18.41</v>
      </c>
      <c r="AC403" s="2">
        <v>632.07000000000005</v>
      </c>
      <c r="AD403" s="2">
        <v>556.99</v>
      </c>
      <c r="AE403" s="2">
        <f t="shared" ref="AE403:AE466" si="12">(AC403-AD403-AB403)</f>
        <v>56.670000000000044</v>
      </c>
      <c r="AF403" s="2" t="s">
        <v>69</v>
      </c>
      <c r="AG403" s="42">
        <f>IFERROR(Table2[[#This Row],[Profit]]/Table2[[#This Row],[Sales Amount]],0)</f>
        <v>8.965779106744512E-2</v>
      </c>
      <c r="AH403" s="2" t="str">
        <f>TRIM(Table2[[#This Row],[Payment Modee]])</f>
        <v>Cash</v>
      </c>
      <c r="AI403" s="2" t="s">
        <v>26</v>
      </c>
      <c r="AJ403" s="2" t="s">
        <v>27</v>
      </c>
      <c r="AK403" s="2" t="s">
        <v>177</v>
      </c>
      <c r="AL403" s="16" t="str">
        <f>IF(HOUR(Table2[[#This Row],[Order Time]])&lt;12,"Morning",IF(HOUR(Table2[[#This Row],[Order Time]])&lt;17,"Afternoon",IF(HOUR(Table2[[#This Row],[Order Time]])&lt;21,"Evening","Night")))</f>
        <v>Night</v>
      </c>
      <c r="AM403" s="16" t="s">
        <v>29</v>
      </c>
    </row>
    <row r="404" spans="1:39" x14ac:dyDescent="0.25">
      <c r="A404" s="13" t="s">
        <v>1386</v>
      </c>
      <c r="B404" s="4">
        <v>45629</v>
      </c>
      <c r="C404" s="2">
        <f>YEAR(Table2[[#This Row],[Invoice Date]])</f>
        <v>2024</v>
      </c>
      <c r="D404" s="2" t="str">
        <f>TEXT(Table2[[#This Row],[Invoice Date]],"mmm")</f>
        <v>Dec</v>
      </c>
      <c r="E404" s="2" t="str">
        <f>Table2[[#This Row],[Store_ID]]&amp;"-"&amp;Table2[[#This Row],[Year]]&amp;"-"&amp;Table2[[#This Row],[Month]]</f>
        <v>STR021-2024-Dec</v>
      </c>
      <c r="F404" s="2" t="s">
        <v>1387</v>
      </c>
      <c r="G404" s="2" t="str">
        <f>_xlfn.XLOOKUP(Table2[[#This Row],[Customer_ID]],Table3[Customer_ID],Table3[Customer Name],"Not Found")</f>
        <v>Ganesh Gupta</v>
      </c>
      <c r="H404" s="2" t="str">
        <f>_xlfn.XLOOKUP(Table2[[#This Row],[Customer_ID]],Table3[Customer_ID],Table3[Gender],"Female")</f>
        <v>Male</v>
      </c>
      <c r="I404" s="2" t="str">
        <f>_xlfn.XLOOKUP(Table2[[#This Row],[Customer_ID]],Table3[Customer_ID],Table3[City],"Missing Memebership")</f>
        <v>Tirunelveli</v>
      </c>
      <c r="J404" s="2" t="str">
        <f>_xlfn.XLOOKUP(Table2[[#This Row],[Customer_ID]],Table3[Customer_ID],Table3[State],"Karnataka")</f>
        <v>Tamil Nadu</v>
      </c>
      <c r="K404" s="2" t="str">
        <f>_xlfn.XLOOKUP(Table2[[#This Row],[Customer_ID]],Table3[Customer_ID],Table3[Membership],"Regular")</f>
        <v>Gold</v>
      </c>
      <c r="L404" s="2" t="s">
        <v>53</v>
      </c>
      <c r="M404" s="2" t="str">
        <f>_xlfn.XLOOKUP(Table2[[#This Row],[Product_ID]],Table4[Product_ID],Table4[Product_Name],"Not Found")</f>
        <v>Reebok Printed Kurti Wine</v>
      </c>
      <c r="N404" s="2" t="str">
        <f>_xlfn.XLOOKUP(Table2[[#This Row],[Product_ID]],Table4[Product_ID],Table4[Category],"Not Found")</f>
        <v>Women Kurtis</v>
      </c>
      <c r="O404" s="2" t="str">
        <f>_xlfn.XLOOKUP(Table2[[#This Row],[Product_ID]],Table4[Product_ID],Table4[Subcategory],"Not Found")</f>
        <v>Printed Kurti</v>
      </c>
      <c r="P404" s="2" t="str">
        <f>_xlfn.XLOOKUP(Table2[[#This Row],[Product_ID]],Table4[Product_ID],Table4[Brand],"Missing Brand")</f>
        <v>Reebok</v>
      </c>
      <c r="Q404" s="2" t="s">
        <v>80</v>
      </c>
      <c r="R404" s="2" t="str">
        <f>_xlfn.XLOOKUP(Table2[[#This Row],[Store_ID]],Table6[Store_ID],Table6[Store Name],"Not Found")</f>
        <v>TrendMart Kozhikode Standard</v>
      </c>
      <c r="S404" s="2">
        <f>_xlfn.XLOOKUP(Table2[[#This Row],[Store_ID]],Table6[Store_ID],Table6[Monthly Target],"Missing Target")</f>
        <v>2000000</v>
      </c>
      <c r="T404" s="2" t="str">
        <f>_xlfn.XLOOKUP(Table2[[#This Row],[Store_ID]],Table6[Store_ID],Table6[Region],"Not Found")</f>
        <v>South Zone 1</v>
      </c>
      <c r="U404" s="2" t="s">
        <v>289</v>
      </c>
      <c r="V404" s="2" t="str">
        <f>_xlfn.XLOOKUP(Table2[[#This Row],[Employee_ID]],Table5[Employee_ID],Table5[Employee Name],"Not Found")</f>
        <v>Anitha Ramachandran</v>
      </c>
      <c r="W404" s="2">
        <v>1</v>
      </c>
      <c r="X404" s="2">
        <v>850.86</v>
      </c>
      <c r="Y404" s="2">
        <v>20</v>
      </c>
      <c r="Z404" s="2">
        <v>170.17</v>
      </c>
      <c r="AA404" s="2">
        <v>5</v>
      </c>
      <c r="AB404" s="2">
        <v>34.03</v>
      </c>
      <c r="AC404" s="2">
        <v>714.72</v>
      </c>
      <c r="AD404" s="2">
        <v>539.76</v>
      </c>
      <c r="AE404" s="2">
        <f t="shared" si="12"/>
        <v>140.93000000000004</v>
      </c>
      <c r="AF404" s="2" t="s">
        <v>35</v>
      </c>
      <c r="AG404" s="42">
        <f>IFERROR(Table2[[#This Row],[Profit]]/Table2[[#This Row],[Sales Amount]],0)</f>
        <v>0.19718211327512877</v>
      </c>
      <c r="AH404" s="2" t="str">
        <f>TRIM(Table2[[#This Row],[Payment Modee]])</f>
        <v>Debit Card</v>
      </c>
      <c r="AI404" s="2" t="s">
        <v>36</v>
      </c>
      <c r="AJ404" s="2" t="s">
        <v>27</v>
      </c>
      <c r="AK404" s="2" t="s">
        <v>1388</v>
      </c>
      <c r="AL404" s="16" t="str">
        <f>IF(HOUR(Table2[[#This Row],[Order Time]])&lt;12,"Morning",IF(HOUR(Table2[[#This Row],[Order Time]])&lt;17,"Afternoon",IF(HOUR(Table2[[#This Row],[Order Time]])&lt;21,"Evening","Night")))</f>
        <v>Afternoon</v>
      </c>
      <c r="AM404" s="16" t="s">
        <v>29</v>
      </c>
    </row>
    <row r="405" spans="1:39" x14ac:dyDescent="0.25">
      <c r="A405" s="13" t="s">
        <v>1389</v>
      </c>
      <c r="B405" s="4">
        <v>45384</v>
      </c>
      <c r="C405" s="2">
        <f>YEAR(Table2[[#This Row],[Invoice Date]])</f>
        <v>2024</v>
      </c>
      <c r="D405" s="2" t="str">
        <f>TEXT(Table2[[#This Row],[Invoice Date]],"mmm")</f>
        <v>Apr</v>
      </c>
      <c r="E405" s="2" t="str">
        <f>Table2[[#This Row],[Store_ID]]&amp;"-"&amp;Table2[[#This Row],[Year]]&amp;"-"&amp;Table2[[#This Row],[Month]]</f>
        <v>STR102-2024-Apr</v>
      </c>
      <c r="F405" s="2" t="s">
        <v>562</v>
      </c>
      <c r="G405" s="2" t="str">
        <f>_xlfn.XLOOKUP(Table2[[#This Row],[Customer_ID]],Table3[Customer_ID],Table3[Customer Name],"Not Found")</f>
        <v>Kalpana Kamath</v>
      </c>
      <c r="H405" s="2" t="str">
        <f>_xlfn.XLOOKUP(Table2[[#This Row],[Customer_ID]],Table3[Customer_ID],Table3[Gender],"Female")</f>
        <v>Female</v>
      </c>
      <c r="I405" s="2" t="str">
        <f>_xlfn.XLOOKUP(Table2[[#This Row],[Customer_ID]],Table3[Customer_ID],Table3[City],"Missing Memebership")</f>
        <v>Tirupati</v>
      </c>
      <c r="J405" s="2" t="str">
        <f>_xlfn.XLOOKUP(Table2[[#This Row],[Customer_ID]],Table3[Customer_ID],Table3[State],"Karnataka")</f>
        <v>Andhra Pradesh</v>
      </c>
      <c r="K405" s="2" t="str">
        <f>_xlfn.XLOOKUP(Table2[[#This Row],[Customer_ID]],Table3[Customer_ID],Table3[Membership],"Regular")</f>
        <v>Silver</v>
      </c>
      <c r="L405" s="2" t="s">
        <v>169</v>
      </c>
      <c r="M405" s="2" t="str">
        <f>_xlfn.XLOOKUP(Table2[[#This Row],[Product_ID]],Table4[Product_ID],Table4[Product_Name],"Not Found")</f>
        <v>Global Desi Kids Shorts Charcoal</v>
      </c>
      <c r="N405" s="2" t="str">
        <f>_xlfn.XLOOKUP(Table2[[#This Row],[Product_ID]],Table4[Product_ID],Table4[Category],"Not Found")</f>
        <v>Kids Wear</v>
      </c>
      <c r="O405" s="2" t="str">
        <f>_xlfn.XLOOKUP(Table2[[#This Row],[Product_ID]],Table4[Product_ID],Table4[Subcategory],"Not Found")</f>
        <v>Kids Shorts</v>
      </c>
      <c r="P405" s="2" t="str">
        <f>_xlfn.XLOOKUP(Table2[[#This Row],[Product_ID]],Table4[Product_ID],Table4[Brand],"Missing Brand")</f>
        <v>Global Desi</v>
      </c>
      <c r="Q405" s="2" t="s">
        <v>33</v>
      </c>
      <c r="R405" s="2" t="str">
        <f>_xlfn.XLOOKUP(Table2[[#This Row],[Store_ID]],Table6[Store_ID],Table6[Store Name],"Not Found")</f>
        <v>TrendMart Tirunelveli High Street</v>
      </c>
      <c r="S405" s="2">
        <f>_xlfn.XLOOKUP(Table2[[#This Row],[Store_ID]],Table6[Store_ID],Table6[Monthly Target],"Missing Target")</f>
        <v>1000000</v>
      </c>
      <c r="T405" s="2" t="str">
        <f>_xlfn.XLOOKUP(Table2[[#This Row],[Store_ID]],Table6[Store_ID],Table6[Region],"Not Found")</f>
        <v>South Zone 1</v>
      </c>
      <c r="U405" s="2" t="s">
        <v>75</v>
      </c>
      <c r="V405" s="2" t="str">
        <f>_xlfn.XLOOKUP(Table2[[#This Row],[Employee_ID]],Table5[Employee_ID],Table5[Employee Name],"Not Found")</f>
        <v>Chandran Krishnan</v>
      </c>
      <c r="W405" s="2">
        <v>1</v>
      </c>
      <c r="X405" s="2">
        <v>697.15</v>
      </c>
      <c r="Y405" s="2">
        <v>30</v>
      </c>
      <c r="Z405" s="2">
        <v>209.15</v>
      </c>
      <c r="AA405" s="2">
        <v>5</v>
      </c>
      <c r="AB405" s="2">
        <v>24.4</v>
      </c>
      <c r="AC405" s="2">
        <v>512.4</v>
      </c>
      <c r="AD405" s="2">
        <v>499.31</v>
      </c>
      <c r="AE405" s="2">
        <f t="shared" si="12"/>
        <v>-11.310000000000024</v>
      </c>
      <c r="AF405" s="2" t="s">
        <v>56</v>
      </c>
      <c r="AG405" s="42">
        <f>IFERROR(Table2[[#This Row],[Profit]]/Table2[[#This Row],[Sales Amount]],0)</f>
        <v>-2.2072599531615972E-2</v>
      </c>
      <c r="AH405" s="2" t="str">
        <f>TRIM(Table2[[#This Row],[Payment Modee]])</f>
        <v>Credit Card</v>
      </c>
      <c r="AI405" s="2" t="s">
        <v>26</v>
      </c>
      <c r="AJ405" s="2" t="s">
        <v>27</v>
      </c>
      <c r="AK405" s="2" t="s">
        <v>1390</v>
      </c>
      <c r="AL405" s="16" t="str">
        <f>IF(HOUR(Table2[[#This Row],[Order Time]])&lt;12,"Morning",IF(HOUR(Table2[[#This Row],[Order Time]])&lt;17,"Afternoon",IF(HOUR(Table2[[#This Row],[Order Time]])&lt;21,"Evening","Night")))</f>
        <v>Night</v>
      </c>
      <c r="AM405" s="16" t="s">
        <v>29</v>
      </c>
    </row>
    <row r="406" spans="1:39" x14ac:dyDescent="0.25">
      <c r="A406" s="13" t="s">
        <v>1391</v>
      </c>
      <c r="B406" s="4">
        <v>45598</v>
      </c>
      <c r="C406" s="2">
        <f>YEAR(Table2[[#This Row],[Invoice Date]])</f>
        <v>2024</v>
      </c>
      <c r="D406" s="2" t="str">
        <f>TEXT(Table2[[#This Row],[Invoice Date]],"mmm")</f>
        <v>Nov</v>
      </c>
      <c r="E406" s="2" t="str">
        <f>Table2[[#This Row],[Store_ID]]&amp;"-"&amp;Table2[[#This Row],[Year]]&amp;"-"&amp;Table2[[#This Row],[Month]]</f>
        <v>STR015-2024-Nov</v>
      </c>
      <c r="F406" s="2" t="s">
        <v>1392</v>
      </c>
      <c r="G406" s="2" t="str">
        <f>_xlfn.XLOOKUP(Table2[[#This Row],[Customer_ID]],Table3[Customer_ID],Table3[Customer Name],"Not Found")</f>
        <v>Akhila Sundaram</v>
      </c>
      <c r="H406" s="2" t="str">
        <f>_xlfn.XLOOKUP(Table2[[#This Row],[Customer_ID]],Table3[Customer_ID],Table3[Gender],"Female")</f>
        <v>Female</v>
      </c>
      <c r="I406" s="2" t="str">
        <f>_xlfn.XLOOKUP(Table2[[#This Row],[Customer_ID]],Table3[Customer_ID],Table3[City],"Missing Memebership")</f>
        <v>Thiruvananthapuram</v>
      </c>
      <c r="J406" s="2" t="str">
        <f>_xlfn.XLOOKUP(Table2[[#This Row],[Customer_ID]],Table3[Customer_ID],Table3[State],"Karnataka")</f>
        <v>Kerala</v>
      </c>
      <c r="K406" s="2" t="str">
        <f>_xlfn.XLOOKUP(Table2[[#This Row],[Customer_ID]],Table3[Customer_ID],Table3[Membership],"Regular")</f>
        <v>Regular</v>
      </c>
      <c r="L406" s="2" t="s">
        <v>822</v>
      </c>
      <c r="M406" s="2" t="str">
        <f>_xlfn.XLOOKUP(Table2[[#This Row],[Product_ID]],Table4[Product_ID],Table4[Product_Name],"Not Found")</f>
        <v>Jack &amp; Jones Georgette Saree Sky Blue</v>
      </c>
      <c r="N406" s="2" t="str">
        <f>_xlfn.XLOOKUP(Table2[[#This Row],[Product_ID]],Table4[Product_ID],Table4[Category],"Not Found")</f>
        <v>Women Sarees</v>
      </c>
      <c r="O406" s="2" t="str">
        <f>_xlfn.XLOOKUP(Table2[[#This Row],[Product_ID]],Table4[Product_ID],Table4[Subcategory],"Not Found")</f>
        <v>Georgette Saree</v>
      </c>
      <c r="P406" s="2" t="str">
        <f>_xlfn.XLOOKUP(Table2[[#This Row],[Product_ID]],Table4[Product_ID],Table4[Brand],"Missing Brand")</f>
        <v>Jack &amp; Jones</v>
      </c>
      <c r="Q406" s="2" t="s">
        <v>704</v>
      </c>
      <c r="R406" s="2" t="str">
        <f>_xlfn.XLOOKUP(Table2[[#This Row],[Store_ID]],Table6[Store_ID],Table6[Store Name],"Not Found")</f>
        <v>TrendMart Madurai Mall Kiosk</v>
      </c>
      <c r="S406" s="2">
        <f>_xlfn.XLOOKUP(Table2[[#This Row],[Store_ID]],Table6[Store_ID],Table6[Monthly Target],"Missing Target")</f>
        <v>800000</v>
      </c>
      <c r="T406" s="2" t="str">
        <f>_xlfn.XLOOKUP(Table2[[#This Row],[Store_ID]],Table6[Store_ID],Table6[Region],"Not Found")</f>
        <v>South Zone 1</v>
      </c>
      <c r="U406" s="2" t="s">
        <v>176</v>
      </c>
      <c r="V406" s="2" t="str">
        <f>_xlfn.XLOOKUP(Table2[[#This Row],[Employee_ID]],Table5[Employee_ID],Table5[Employee Name],"Not Found")</f>
        <v>Malathi Varma</v>
      </c>
      <c r="W406" s="2">
        <v>2</v>
      </c>
      <c r="X406" s="2">
        <v>1430.69</v>
      </c>
      <c r="Y406" s="2">
        <v>20</v>
      </c>
      <c r="Z406" s="2">
        <v>572.28</v>
      </c>
      <c r="AA406" s="2">
        <v>12</v>
      </c>
      <c r="AB406" s="2">
        <v>274.69</v>
      </c>
      <c r="AC406" s="2">
        <v>2563.79</v>
      </c>
      <c r="AD406" s="2">
        <v>2041.8</v>
      </c>
      <c r="AE406" s="2">
        <f t="shared" si="12"/>
        <v>247.3</v>
      </c>
      <c r="AF406" s="2" t="s">
        <v>25</v>
      </c>
      <c r="AG406" s="42">
        <f>IFERROR(Table2[[#This Row],[Profit]]/Table2[[#This Row],[Sales Amount]],0)</f>
        <v>9.6458758322639532E-2</v>
      </c>
      <c r="AH406" s="2" t="str">
        <f>TRIM(Table2[[#This Row],[Payment Modee]])</f>
        <v>UPI</v>
      </c>
      <c r="AI406" s="2" t="s">
        <v>26</v>
      </c>
      <c r="AJ406" s="2" t="s">
        <v>27</v>
      </c>
      <c r="AK406" s="2" t="s">
        <v>1203</v>
      </c>
      <c r="AL406" s="16" t="str">
        <f>IF(HOUR(Table2[[#This Row],[Order Time]])&lt;12,"Morning",IF(HOUR(Table2[[#This Row],[Order Time]])&lt;17,"Afternoon",IF(HOUR(Table2[[#This Row],[Order Time]])&lt;21,"Evening","Night")))</f>
        <v>Afternoon</v>
      </c>
      <c r="AM406" s="16" t="s">
        <v>38</v>
      </c>
    </row>
    <row r="407" spans="1:39" x14ac:dyDescent="0.25">
      <c r="A407" s="13" t="s">
        <v>1393</v>
      </c>
      <c r="B407" s="4">
        <v>45451</v>
      </c>
      <c r="C407" s="2">
        <f>YEAR(Table2[[#This Row],[Invoice Date]])</f>
        <v>2024</v>
      </c>
      <c r="D407" s="2" t="str">
        <f>TEXT(Table2[[#This Row],[Invoice Date]],"mmm")</f>
        <v>Jun</v>
      </c>
      <c r="E407" s="2" t="str">
        <f>Table2[[#This Row],[Store_ID]]&amp;"-"&amp;Table2[[#This Row],[Year]]&amp;"-"&amp;Table2[[#This Row],[Month]]</f>
        <v>STR039-2024-Jun</v>
      </c>
      <c r="F407" s="2" t="s">
        <v>1394</v>
      </c>
      <c r="G407" s="2" t="str">
        <f>_xlfn.XLOOKUP(Table2[[#This Row],[Customer_ID]],Table3[Customer_ID],Table3[Customer Name],"Not Found")</f>
        <v>Janani Krishnan</v>
      </c>
      <c r="H407" s="2" t="str">
        <f>_xlfn.XLOOKUP(Table2[[#This Row],[Customer_ID]],Table3[Customer_ID],Table3[Gender],"Female")</f>
        <v>Female</v>
      </c>
      <c r="I407" s="2" t="str">
        <f>_xlfn.XLOOKUP(Table2[[#This Row],[Customer_ID]],Table3[Customer_ID],Table3[City],"Missing Memebership")</f>
        <v>Tirupati</v>
      </c>
      <c r="J407" s="2" t="str">
        <f>_xlfn.XLOOKUP(Table2[[#This Row],[Customer_ID]],Table3[Customer_ID],Table3[State],"Karnataka")</f>
        <v>Andhra Pradesh</v>
      </c>
      <c r="K407" s="2" t="str">
        <f>_xlfn.XLOOKUP(Table2[[#This Row],[Customer_ID]],Table3[Customer_ID],Table3[Membership],"Regular")</f>
        <v>Platinum</v>
      </c>
      <c r="L407" s="2" t="s">
        <v>1395</v>
      </c>
      <c r="M407" s="2" t="str">
        <f>_xlfn.XLOOKUP(Table2[[#This Row],[Product_ID]],Table4[Product_ID],Table4[Product_Name],"Not Found")</f>
        <v>Westside Bodycon Dress Green</v>
      </c>
      <c r="N407" s="2" t="str">
        <f>_xlfn.XLOOKUP(Table2[[#This Row],[Product_ID]],Table4[Product_ID],Table4[Category],"Not Found")</f>
        <v>Women Dresses</v>
      </c>
      <c r="O407" s="2" t="str">
        <f>_xlfn.XLOOKUP(Table2[[#This Row],[Product_ID]],Table4[Product_ID],Table4[Subcategory],"Not Found")</f>
        <v>Bodycon Dress</v>
      </c>
      <c r="P407" s="2" t="str">
        <f>_xlfn.XLOOKUP(Table2[[#This Row],[Product_ID]],Table4[Product_ID],Table4[Brand],"Missing Brand")</f>
        <v>Westside</v>
      </c>
      <c r="Q407" s="2" t="s">
        <v>825</v>
      </c>
      <c r="R407" s="2" t="str">
        <f>_xlfn.XLOOKUP(Table2[[#This Row],[Store_ID]],Table6[Store_ID],Table6[Store Name],"Not Found")</f>
        <v>TrendMart Bengaluru High Street</v>
      </c>
      <c r="S407" s="2">
        <f>_xlfn.XLOOKUP(Table2[[#This Row],[Store_ID]],Table6[Store_ID],Table6[Monthly Target],"Missing Target")</f>
        <v>1500000</v>
      </c>
      <c r="T407" s="2" t="str">
        <f>_xlfn.XLOOKUP(Table2[[#This Row],[Store_ID]],Table6[Store_ID],Table6[Region],"Not Found")</f>
        <v>South Zone 2</v>
      </c>
      <c r="U407" s="2" t="s">
        <v>92</v>
      </c>
      <c r="V407" s="2" t="str">
        <f>_xlfn.XLOOKUP(Table2[[#This Row],[Employee_ID]],Table5[Employee_ID],Table5[Employee Name],"Not Found")</f>
        <v>Preethi Singh</v>
      </c>
      <c r="W407" s="2">
        <v>3</v>
      </c>
      <c r="X407" s="2">
        <v>1902.88</v>
      </c>
      <c r="Y407" s="2">
        <v>5</v>
      </c>
      <c r="Z407" s="2">
        <v>285.43</v>
      </c>
      <c r="AA407" s="2">
        <v>12</v>
      </c>
      <c r="AB407" s="2">
        <v>650.79</v>
      </c>
      <c r="AC407" s="2">
        <v>6074</v>
      </c>
      <c r="AD407" s="2">
        <v>3433.77</v>
      </c>
      <c r="AE407" s="2">
        <f t="shared" si="12"/>
        <v>1989.44</v>
      </c>
      <c r="AF407" s="2" t="s">
        <v>56</v>
      </c>
      <c r="AG407" s="42">
        <f>IFERROR(Table2[[#This Row],[Profit]]/Table2[[#This Row],[Sales Amount]],0)</f>
        <v>0.32753375041159039</v>
      </c>
      <c r="AH407" s="2" t="str">
        <f>TRIM(Table2[[#This Row],[Payment Modee]])</f>
        <v>Credit Card</v>
      </c>
      <c r="AI407" s="2" t="s">
        <v>26</v>
      </c>
      <c r="AJ407" s="2" t="s">
        <v>27</v>
      </c>
      <c r="AK407" s="2" t="s">
        <v>1396</v>
      </c>
      <c r="AL407" s="16" t="str">
        <f>IF(HOUR(Table2[[#This Row],[Order Time]])&lt;12,"Morning",IF(HOUR(Table2[[#This Row],[Order Time]])&lt;17,"Afternoon",IF(HOUR(Table2[[#This Row],[Order Time]])&lt;21,"Evening","Night")))</f>
        <v>Afternoon</v>
      </c>
      <c r="AM407" s="16" t="s">
        <v>38</v>
      </c>
    </row>
    <row r="408" spans="1:39" x14ac:dyDescent="0.25">
      <c r="A408" s="13" t="s">
        <v>1397</v>
      </c>
      <c r="B408" s="4">
        <v>45499</v>
      </c>
      <c r="C408" s="2">
        <f>YEAR(Table2[[#This Row],[Invoice Date]])</f>
        <v>2024</v>
      </c>
      <c r="D408" s="2" t="str">
        <f>TEXT(Table2[[#This Row],[Invoice Date]],"mmm")</f>
        <v>Jul</v>
      </c>
      <c r="E408" s="2" t="str">
        <f>Table2[[#This Row],[Store_ID]]&amp;"-"&amp;Table2[[#This Row],[Year]]&amp;"-"&amp;Table2[[#This Row],[Month]]</f>
        <v>STR003-2024-Jul</v>
      </c>
      <c r="F408" s="2" t="s">
        <v>1398</v>
      </c>
      <c r="G408" s="2" t="str">
        <f>_xlfn.XLOOKUP(Table2[[#This Row],[Customer_ID]],Table3[Customer_ID],Table3[Customer Name],"Not Found")</f>
        <v>Gayathri Chandran</v>
      </c>
      <c r="H408" s="2" t="str">
        <f>_xlfn.XLOOKUP(Table2[[#This Row],[Customer_ID]],Table3[Customer_ID],Table3[Gender],"Female")</f>
        <v>Female</v>
      </c>
      <c r="I408" s="2" t="str">
        <f>_xlfn.XLOOKUP(Table2[[#This Row],[Customer_ID]],Table3[Customer_ID],Table3[City],"Missing Memebership")</f>
        <v>Mangaluru</v>
      </c>
      <c r="J408" s="2" t="str">
        <f>_xlfn.XLOOKUP(Table2[[#This Row],[Customer_ID]],Table3[Customer_ID],Table3[State],"Karnataka")</f>
        <v>Karnataka</v>
      </c>
      <c r="K408" s="2" t="str">
        <f>_xlfn.XLOOKUP(Table2[[#This Row],[Customer_ID]],Table3[Customer_ID],Table3[Membership],"Regular")</f>
        <v>Gold</v>
      </c>
      <c r="L408" s="2" t="s">
        <v>213</v>
      </c>
      <c r="M408" s="2" t="str">
        <f>_xlfn.XLOOKUP(Table2[[#This Row],[Product_ID]],Table4[Product_ID],Table4[Product_Name],"Not Found")</f>
        <v>Peter England Round Neck Sky Blue</v>
      </c>
      <c r="N408" s="2" t="str">
        <f>_xlfn.XLOOKUP(Table2[[#This Row],[Product_ID]],Table4[Product_ID],Table4[Category],"Not Found")</f>
        <v>Men T-Shirts</v>
      </c>
      <c r="O408" s="2" t="str">
        <f>_xlfn.XLOOKUP(Table2[[#This Row],[Product_ID]],Table4[Product_ID],Table4[Subcategory],"Not Found")</f>
        <v>Round Neck</v>
      </c>
      <c r="P408" s="2" t="str">
        <f>_xlfn.XLOOKUP(Table2[[#This Row],[Product_ID]],Table4[Product_ID],Table4[Brand],"Missing Brand")</f>
        <v>Peter England</v>
      </c>
      <c r="Q408" s="2" t="s">
        <v>959</v>
      </c>
      <c r="R408" s="2" t="str">
        <f>_xlfn.XLOOKUP(Table2[[#This Row],[Store_ID]],Table6[Store_ID],Table6[Store Name],"Not Found")</f>
        <v>TrendMart Tumakuru High Street</v>
      </c>
      <c r="S408" s="2">
        <f>_xlfn.XLOOKUP(Table2[[#This Row],[Store_ID]],Table6[Store_ID],Table6[Monthly Target],"Missing Target")</f>
        <v>2500000</v>
      </c>
      <c r="T408" s="2" t="str">
        <f>_xlfn.XLOOKUP(Table2[[#This Row],[Store_ID]],Table6[Store_ID],Table6[Region],"Not Found")</f>
        <v>South Zone 2</v>
      </c>
      <c r="U408" s="2" t="s">
        <v>102</v>
      </c>
      <c r="V408" s="2" t="str">
        <f>_xlfn.XLOOKUP(Table2[[#This Row],[Employee_ID]],Table5[Employee_ID],Table5[Employee Name],"Not Found")</f>
        <v>Chandra Reddy</v>
      </c>
      <c r="W408" s="2">
        <v>5</v>
      </c>
      <c r="X408" s="2">
        <v>653.08000000000004</v>
      </c>
      <c r="Y408" s="2">
        <v>10</v>
      </c>
      <c r="Z408" s="2">
        <v>326.54000000000002</v>
      </c>
      <c r="AA408" s="2">
        <v>5</v>
      </c>
      <c r="AB408" s="2">
        <v>146.94</v>
      </c>
      <c r="AC408" s="2">
        <v>3085.8</v>
      </c>
      <c r="AD408" s="2">
        <v>2096.4</v>
      </c>
      <c r="AE408" s="2">
        <f t="shared" si="12"/>
        <v>842.46</v>
      </c>
      <c r="AF408" s="2" t="s">
        <v>25</v>
      </c>
      <c r="AG408" s="42">
        <f>IFERROR(Table2[[#This Row],[Profit]]/Table2[[#This Row],[Sales Amount]],0)</f>
        <v>0.27301186078164497</v>
      </c>
      <c r="AH408" s="2" t="str">
        <f>TRIM(Table2[[#This Row],[Payment Modee]])</f>
        <v>UPI</v>
      </c>
      <c r="AI408" s="2" t="s">
        <v>36</v>
      </c>
      <c r="AJ408" s="2" t="s">
        <v>27</v>
      </c>
      <c r="AK408" s="2" t="s">
        <v>1399</v>
      </c>
      <c r="AL408" s="16" t="str">
        <f>IF(HOUR(Table2[[#This Row],[Order Time]])&lt;12,"Morning",IF(HOUR(Table2[[#This Row],[Order Time]])&lt;17,"Afternoon",IF(HOUR(Table2[[#This Row],[Order Time]])&lt;21,"Evening","Night")))</f>
        <v>Afternoon</v>
      </c>
      <c r="AM408" s="16" t="s">
        <v>29</v>
      </c>
    </row>
    <row r="409" spans="1:39" x14ac:dyDescent="0.25">
      <c r="A409" s="13" t="s">
        <v>1400</v>
      </c>
      <c r="B409" s="4">
        <v>45453</v>
      </c>
      <c r="C409" s="2">
        <f>YEAR(Table2[[#This Row],[Invoice Date]])</f>
        <v>2024</v>
      </c>
      <c r="D409" s="2" t="str">
        <f>TEXT(Table2[[#This Row],[Invoice Date]],"mmm")</f>
        <v>Jun</v>
      </c>
      <c r="E409" s="2" t="str">
        <f>Table2[[#This Row],[Store_ID]]&amp;"-"&amp;Table2[[#This Row],[Year]]&amp;"-"&amp;Table2[[#This Row],[Month]]</f>
        <v>STR069-2024-Jun</v>
      </c>
      <c r="F409" s="2" t="s">
        <v>1401</v>
      </c>
      <c r="G409" s="2" t="str">
        <f>_xlfn.XLOOKUP(Table2[[#This Row],[Customer_ID]],Table3[Customer_ID],Table3[Customer Name],"Not Found")</f>
        <v>Bala Mishra</v>
      </c>
      <c r="H409" s="2" t="str">
        <f>_xlfn.XLOOKUP(Table2[[#This Row],[Customer_ID]],Table3[Customer_ID],Table3[Gender],"Female")</f>
        <v>Male</v>
      </c>
      <c r="I409" s="2" t="str">
        <f>_xlfn.XLOOKUP(Table2[[#This Row],[Customer_ID]],Table3[Customer_ID],Table3[City],"Missing Memebership")</f>
        <v>Warangal</v>
      </c>
      <c r="J409" s="2" t="str">
        <f>_xlfn.XLOOKUP(Table2[[#This Row],[Customer_ID]],Table3[Customer_ID],Table3[State],"Karnataka")</f>
        <v>Telangana</v>
      </c>
      <c r="K409" s="2" t="str">
        <f>_xlfn.XLOOKUP(Table2[[#This Row],[Customer_ID]],Table3[Customer_ID],Table3[Membership],"Regular")</f>
        <v>Gold</v>
      </c>
      <c r="L409" s="2" t="s">
        <v>1402</v>
      </c>
      <c r="M409" s="2" t="str">
        <f>_xlfn.XLOOKUP(Table2[[#This Row],[Product_ID]],Table4[Product_ID],Table4[Product_Name],"Not Found")</f>
        <v>Woodland Digital Watch Brown</v>
      </c>
      <c r="N409" s="2" t="str">
        <f>_xlfn.XLOOKUP(Table2[[#This Row],[Product_ID]],Table4[Product_ID],Table4[Category],"Not Found")</f>
        <v>Watches</v>
      </c>
      <c r="O409" s="2" t="str">
        <f>_xlfn.XLOOKUP(Table2[[#This Row],[Product_ID]],Table4[Product_ID],Table4[Subcategory],"Not Found")</f>
        <v>Digital Watch</v>
      </c>
      <c r="P409" s="2" t="str">
        <f>_xlfn.XLOOKUP(Table2[[#This Row],[Product_ID]],Table4[Product_ID],Table4[Brand],"Missing Brand")</f>
        <v>Woodland</v>
      </c>
      <c r="Q409" s="2" t="s">
        <v>1403</v>
      </c>
      <c r="R409" s="2" t="str">
        <f>_xlfn.XLOOKUP(Table2[[#This Row],[Store_ID]],Table6[Store_ID],Table6[Store Name],"Not Found")</f>
        <v>TrendMart Erode Mall Kiosk</v>
      </c>
      <c r="S409" s="2">
        <f>_xlfn.XLOOKUP(Table2[[#This Row],[Store_ID]],Table6[Store_ID],Table6[Monthly Target],"Missing Target")</f>
        <v>1200000</v>
      </c>
      <c r="T409" s="2" t="str">
        <f>_xlfn.XLOOKUP(Table2[[#This Row],[Store_ID]],Table6[Store_ID],Table6[Region],"Not Found")</f>
        <v>South Zone 1</v>
      </c>
      <c r="U409" s="2" t="s">
        <v>330</v>
      </c>
      <c r="V409" s="2" t="str">
        <f>_xlfn.XLOOKUP(Table2[[#This Row],[Employee_ID]],Table5[Employee_ID],Table5[Employee Name],"Not Found")</f>
        <v>Malini Gowda</v>
      </c>
      <c r="W409" s="2">
        <v>2</v>
      </c>
      <c r="X409" s="2">
        <v>2325.9899999999998</v>
      </c>
      <c r="Y409" s="2">
        <v>0</v>
      </c>
      <c r="Z409" s="2">
        <v>0</v>
      </c>
      <c r="AA409" s="2">
        <v>12</v>
      </c>
      <c r="AB409" s="2">
        <v>558.24</v>
      </c>
      <c r="AC409" s="2">
        <v>5210.22</v>
      </c>
      <c r="AD409" s="2">
        <v>3612.06</v>
      </c>
      <c r="AE409" s="2">
        <f t="shared" si="12"/>
        <v>1039.9200000000003</v>
      </c>
      <c r="AF409" s="2" t="s">
        <v>25</v>
      </c>
      <c r="AG409" s="42">
        <f>IFERROR(Table2[[#This Row],[Profit]]/Table2[[#This Row],[Sales Amount]],0)</f>
        <v>0.19959233967087767</v>
      </c>
      <c r="AH409" s="2" t="str">
        <f>TRIM(Table2[[#This Row],[Payment Modee]])</f>
        <v>UPI</v>
      </c>
      <c r="AI409" s="2" t="s">
        <v>36</v>
      </c>
      <c r="AJ409" s="2" t="s">
        <v>27</v>
      </c>
      <c r="AK409" s="2" t="s">
        <v>1404</v>
      </c>
      <c r="AL409" s="16" t="str">
        <f>IF(HOUR(Table2[[#This Row],[Order Time]])&lt;12,"Morning",IF(HOUR(Table2[[#This Row],[Order Time]])&lt;17,"Afternoon",IF(HOUR(Table2[[#This Row],[Order Time]])&lt;21,"Evening","Night")))</f>
        <v>Morning</v>
      </c>
      <c r="AM409" s="16" t="s">
        <v>29</v>
      </c>
    </row>
    <row r="410" spans="1:39" x14ac:dyDescent="0.25">
      <c r="A410" s="13" t="s">
        <v>1405</v>
      </c>
      <c r="B410" s="4">
        <v>45416</v>
      </c>
      <c r="C410" s="2">
        <f>YEAR(Table2[[#This Row],[Invoice Date]])</f>
        <v>2024</v>
      </c>
      <c r="D410" s="2" t="str">
        <f>TEXT(Table2[[#This Row],[Invoice Date]],"mmm")</f>
        <v>May</v>
      </c>
      <c r="E410" s="2" t="str">
        <f>Table2[[#This Row],[Store_ID]]&amp;"-"&amp;Table2[[#This Row],[Year]]&amp;"-"&amp;Table2[[#This Row],[Month]]</f>
        <v>STR114-2024-May</v>
      </c>
      <c r="F410" s="2" t="s">
        <v>1406</v>
      </c>
      <c r="G410" s="2" t="str">
        <f>_xlfn.XLOOKUP(Table2[[#This Row],[Customer_ID]],Table3[Customer_ID],Table3[Customer Name],"Not Found")</f>
        <v>Venkat Pillai</v>
      </c>
      <c r="H410" s="2" t="str">
        <f>_xlfn.XLOOKUP(Table2[[#This Row],[Customer_ID]],Table3[Customer_ID],Table3[Gender],"Female")</f>
        <v>Male</v>
      </c>
      <c r="I410" s="2" t="str">
        <f>_xlfn.XLOOKUP(Table2[[#This Row],[Customer_ID]],Table3[Customer_ID],Table3[City],"Missing Memebership")</f>
        <v>Karimnagar</v>
      </c>
      <c r="J410" s="2" t="str">
        <f>_xlfn.XLOOKUP(Table2[[#This Row],[Customer_ID]],Table3[Customer_ID],Table3[State],"Karnataka")</f>
        <v>Telangana</v>
      </c>
      <c r="K410" s="2" t="str">
        <f>_xlfn.XLOOKUP(Table2[[#This Row],[Customer_ID]],Table3[Customer_ID],Table3[Membership],"Regular")</f>
        <v>Regular</v>
      </c>
      <c r="L410" s="2" t="s">
        <v>1243</v>
      </c>
      <c r="M410" s="2" t="str">
        <f>_xlfn.XLOOKUP(Table2[[#This Row],[Product_ID]],Table4[Product_ID],Table4[Product_Name],"Not Found")</f>
        <v>Jack &amp; Jones Tunic Olive</v>
      </c>
      <c r="N410" s="2" t="str">
        <f>_xlfn.XLOOKUP(Table2[[#This Row],[Product_ID]],Table4[Product_ID],Table4[Category],"Not Found")</f>
        <v>Women Tops</v>
      </c>
      <c r="O410" s="2" t="str">
        <f>_xlfn.XLOOKUP(Table2[[#This Row],[Product_ID]],Table4[Product_ID],Table4[Subcategory],"Not Found")</f>
        <v>Tunic</v>
      </c>
      <c r="P410" s="2" t="str">
        <f>_xlfn.XLOOKUP(Table2[[#This Row],[Product_ID]],Table4[Product_ID],Table4[Brand],"Missing Brand")</f>
        <v>Jack &amp; Jones</v>
      </c>
      <c r="Q410" s="2" t="s">
        <v>807</v>
      </c>
      <c r="R410" s="2" t="str">
        <f>_xlfn.XLOOKUP(Table2[[#This Row],[Store_ID]],Table6[Store_ID],Table6[Store Name],"Not Found")</f>
        <v>TrendMart Thiruvananthapuram High Street</v>
      </c>
      <c r="S410" s="2">
        <f>_xlfn.XLOOKUP(Table2[[#This Row],[Store_ID]],Table6[Store_ID],Table6[Monthly Target],"Missing Target")</f>
        <v>2000000</v>
      </c>
      <c r="T410" s="2" t="str">
        <f>_xlfn.XLOOKUP(Table2[[#This Row],[Store_ID]],Table6[Store_ID],Table6[Region],"Not Found")</f>
        <v>South Zone 1</v>
      </c>
      <c r="U410" s="2" t="s">
        <v>349</v>
      </c>
      <c r="V410" s="2" t="str">
        <f>_xlfn.XLOOKUP(Table2[[#This Row],[Employee_ID]],Table5[Employee_ID],Table5[Employee Name],"Not Found")</f>
        <v>Chitra Bhat</v>
      </c>
      <c r="W410" s="2">
        <v>2</v>
      </c>
      <c r="X410" s="2">
        <v>703.06</v>
      </c>
      <c r="Y410" s="2">
        <v>0</v>
      </c>
      <c r="Z410" s="2">
        <v>0</v>
      </c>
      <c r="AA410" s="2">
        <v>5</v>
      </c>
      <c r="AB410" s="2">
        <v>70.31</v>
      </c>
      <c r="AC410" s="2">
        <v>1476.43</v>
      </c>
      <c r="AD410" s="2">
        <v>838.8</v>
      </c>
      <c r="AE410" s="2">
        <f t="shared" si="12"/>
        <v>567.32000000000016</v>
      </c>
      <c r="AF410" s="2" t="s">
        <v>35</v>
      </c>
      <c r="AG410" s="42">
        <f>IFERROR(Table2[[#This Row],[Profit]]/Table2[[#This Row],[Sales Amount]],0)</f>
        <v>0.38425120053101069</v>
      </c>
      <c r="AH410" s="2" t="str">
        <f>TRIM(Table2[[#This Row],[Payment Modee]])</f>
        <v>Debit Card</v>
      </c>
      <c r="AI410" s="2" t="s">
        <v>36</v>
      </c>
      <c r="AJ410" s="2" t="s">
        <v>27</v>
      </c>
      <c r="AK410" s="2" t="s">
        <v>1407</v>
      </c>
      <c r="AL410" s="16" t="str">
        <f>IF(HOUR(Table2[[#This Row],[Order Time]])&lt;12,"Morning",IF(HOUR(Table2[[#This Row],[Order Time]])&lt;17,"Afternoon",IF(HOUR(Table2[[#This Row],[Order Time]])&lt;21,"Evening","Night")))</f>
        <v>Evening</v>
      </c>
      <c r="AM410" s="16" t="s">
        <v>38</v>
      </c>
    </row>
    <row r="411" spans="1:39" x14ac:dyDescent="0.25">
      <c r="A411" s="13" t="s">
        <v>1408</v>
      </c>
      <c r="B411" s="4">
        <v>45515</v>
      </c>
      <c r="C411" s="2">
        <f>YEAR(Table2[[#This Row],[Invoice Date]])</f>
        <v>2024</v>
      </c>
      <c r="D411" s="2" t="str">
        <f>TEXT(Table2[[#This Row],[Invoice Date]],"mmm")</f>
        <v>Aug</v>
      </c>
      <c r="E411" s="2" t="str">
        <f>Table2[[#This Row],[Store_ID]]&amp;"-"&amp;Table2[[#This Row],[Year]]&amp;"-"&amp;Table2[[#This Row],[Month]]</f>
        <v>STR020-2024-Aug</v>
      </c>
      <c r="F411" s="2" t="s">
        <v>398</v>
      </c>
      <c r="G411" s="2" t="str">
        <f>_xlfn.XLOOKUP(Table2[[#This Row],[Customer_ID]],Table3[Customer_ID],Table3[Customer Name],"Not Found")</f>
        <v>Gayathri Gowda</v>
      </c>
      <c r="H411" s="2" t="str">
        <f>_xlfn.XLOOKUP(Table2[[#This Row],[Customer_ID]],Table3[Customer_ID],Table3[Gender],"Female")</f>
        <v>Female</v>
      </c>
      <c r="I411" s="2" t="str">
        <f>_xlfn.XLOOKUP(Table2[[#This Row],[Customer_ID]],Table3[Customer_ID],Table3[City],"Missing Memebership")</f>
        <v>Mangaluru</v>
      </c>
      <c r="J411" s="2" t="str">
        <f>_xlfn.XLOOKUP(Table2[[#This Row],[Customer_ID]],Table3[Customer_ID],Table3[State],"Karnataka")</f>
        <v>Karnataka</v>
      </c>
      <c r="K411" s="2" t="str">
        <f>_xlfn.XLOOKUP(Table2[[#This Row],[Customer_ID]],Table3[Customer_ID],Table3[Membership],"Regular")</f>
        <v>Regular</v>
      </c>
      <c r="L411" s="2" t="s">
        <v>656</v>
      </c>
      <c r="M411" s="2" t="str">
        <f>_xlfn.XLOOKUP(Table2[[#This Row],[Product_ID]],Table4[Product_ID],Table4[Product_Name],"Not Found")</f>
        <v>Skechers Round Neck Red</v>
      </c>
      <c r="N411" s="2" t="str">
        <f>_xlfn.XLOOKUP(Table2[[#This Row],[Product_ID]],Table4[Product_ID],Table4[Category],"Not Found")</f>
        <v>Men T-Shirts</v>
      </c>
      <c r="O411" s="2" t="str">
        <f>_xlfn.XLOOKUP(Table2[[#This Row],[Product_ID]],Table4[Product_ID],Table4[Subcategory],"Not Found")</f>
        <v>Round Neck</v>
      </c>
      <c r="P411" s="2" t="str">
        <f>_xlfn.XLOOKUP(Table2[[#This Row],[Product_ID]],Table4[Product_ID],Table4[Brand],"Missing Brand")</f>
        <v>Skechers</v>
      </c>
      <c r="Q411" s="2" t="s">
        <v>687</v>
      </c>
      <c r="R411" s="2" t="str">
        <f>_xlfn.XLOOKUP(Table2[[#This Row],[Store_ID]],Table6[Store_ID],Table6[Store Name],"Not Found")</f>
        <v>TrendMart Guntur Standard</v>
      </c>
      <c r="S411" s="2">
        <f>_xlfn.XLOOKUP(Table2[[#This Row],[Store_ID]],Table6[Store_ID],Table6[Monthly Target],"Missing Target")</f>
        <v>2000000</v>
      </c>
      <c r="T411" s="2" t="str">
        <f>_xlfn.XLOOKUP(Table2[[#This Row],[Store_ID]],Table6[Store_ID],Table6[Region],"Not Found")</f>
        <v>South Zone 3</v>
      </c>
      <c r="U411" s="2" t="s">
        <v>113</v>
      </c>
      <c r="V411" s="2" t="str">
        <f>_xlfn.XLOOKUP(Table2[[#This Row],[Employee_ID]],Table5[Employee_ID],Table5[Employee Name],"Not Found")</f>
        <v>Eswar Prasad</v>
      </c>
      <c r="W411" s="2">
        <v>2</v>
      </c>
      <c r="X411" s="2">
        <v>444.77</v>
      </c>
      <c r="Y411" s="2">
        <v>0</v>
      </c>
      <c r="Z411" s="2">
        <v>0</v>
      </c>
      <c r="AA411" s="2">
        <v>5</v>
      </c>
      <c r="AB411" s="2">
        <v>44.48</v>
      </c>
      <c r="AC411" s="2">
        <v>934.02</v>
      </c>
      <c r="AD411" s="2">
        <v>524.12</v>
      </c>
      <c r="AE411" s="2">
        <f t="shared" si="12"/>
        <v>365.41999999999996</v>
      </c>
      <c r="AF411" s="2" t="s">
        <v>25</v>
      </c>
      <c r="AG411" s="42">
        <f>IFERROR(Table2[[#This Row],[Profit]]/Table2[[#This Row],[Sales Amount]],0)</f>
        <v>0.39123359242842765</v>
      </c>
      <c r="AH411" s="2" t="str">
        <f>TRIM(Table2[[#This Row],[Payment Modee]])</f>
        <v>UPI</v>
      </c>
      <c r="AI411" s="2" t="s">
        <v>26</v>
      </c>
      <c r="AJ411" s="2" t="s">
        <v>27</v>
      </c>
      <c r="AK411" s="2" t="s">
        <v>1409</v>
      </c>
      <c r="AL411" s="16" t="str">
        <f>IF(HOUR(Table2[[#This Row],[Order Time]])&lt;12,"Morning",IF(HOUR(Table2[[#This Row],[Order Time]])&lt;17,"Afternoon",IF(HOUR(Table2[[#This Row],[Order Time]])&lt;21,"Evening","Night")))</f>
        <v>Morning</v>
      </c>
      <c r="AM411" s="16" t="s">
        <v>38</v>
      </c>
    </row>
    <row r="412" spans="1:39" x14ac:dyDescent="0.25">
      <c r="A412" s="13" t="s">
        <v>1410</v>
      </c>
      <c r="B412" s="4">
        <v>45497</v>
      </c>
      <c r="C412" s="2">
        <f>YEAR(Table2[[#This Row],[Invoice Date]])</f>
        <v>2024</v>
      </c>
      <c r="D412" s="2" t="str">
        <f>TEXT(Table2[[#This Row],[Invoice Date]],"mmm")</f>
        <v>Jul</v>
      </c>
      <c r="E412" s="2" t="str">
        <f>Table2[[#This Row],[Store_ID]]&amp;"-"&amp;Table2[[#This Row],[Year]]&amp;"-"&amp;Table2[[#This Row],[Month]]</f>
        <v>STR086-2024-Jul</v>
      </c>
      <c r="F412" s="2" t="s">
        <v>1148</v>
      </c>
      <c r="G412" s="2" t="str">
        <f>_xlfn.XLOOKUP(Table2[[#This Row],[Customer_ID]],Table3[Customer_ID],Table3[Customer Name],"Not Found")</f>
        <v>Rohit Kumar</v>
      </c>
      <c r="H412" s="2" t="str">
        <f>_xlfn.XLOOKUP(Table2[[#This Row],[Customer_ID]],Table3[Customer_ID],Table3[Gender],"Female")</f>
        <v>Male</v>
      </c>
      <c r="I412" s="2" t="str">
        <f>_xlfn.XLOOKUP(Table2[[#This Row],[Customer_ID]],Table3[Customer_ID],Table3[City],"Missing Memebership")</f>
        <v>Mysuru</v>
      </c>
      <c r="J412" s="2" t="str">
        <f>_xlfn.XLOOKUP(Table2[[#This Row],[Customer_ID]],Table3[Customer_ID],Table3[State],"Karnataka")</f>
        <v>Karnataka</v>
      </c>
      <c r="K412" s="2" t="str">
        <f>_xlfn.XLOOKUP(Table2[[#This Row],[Customer_ID]],Table3[Customer_ID],Table3[Membership],"Regular")</f>
        <v>Regular</v>
      </c>
      <c r="L412" s="2" t="s">
        <v>1411</v>
      </c>
      <c r="M412" s="2" t="str">
        <f>_xlfn.XLOOKUP(Table2[[#This Row],[Product_ID]],Table4[Product_ID],Table4[Product_Name],"Not Found")</f>
        <v>Pepe Jeans Silk Saree Navy Blue</v>
      </c>
      <c r="N412" s="2" t="str">
        <f>_xlfn.XLOOKUP(Table2[[#This Row],[Product_ID]],Table4[Product_ID],Table4[Category],"Not Found")</f>
        <v>Women Sarees</v>
      </c>
      <c r="O412" s="2" t="str">
        <f>_xlfn.XLOOKUP(Table2[[#This Row],[Product_ID]],Table4[Product_ID],Table4[Subcategory],"Not Found")</f>
        <v>Silk Saree</v>
      </c>
      <c r="P412" s="2" t="str">
        <f>_xlfn.XLOOKUP(Table2[[#This Row],[Product_ID]],Table4[Product_ID],Table4[Brand],"Missing Brand")</f>
        <v>Pepe Jeans</v>
      </c>
      <c r="Q412" s="2" t="s">
        <v>804</v>
      </c>
      <c r="R412" s="2" t="str">
        <f>_xlfn.XLOOKUP(Table2[[#This Row],[Store_ID]],Table6[Store_ID],Table6[Store Name],"Not Found")</f>
        <v>TrendMart Thiruvananthapuram Outlet</v>
      </c>
      <c r="S412" s="2">
        <f>_xlfn.XLOOKUP(Table2[[#This Row],[Store_ID]],Table6[Store_ID],Table6[Monthly Target],"Missing Target")</f>
        <v>800000</v>
      </c>
      <c r="T412" s="2" t="str">
        <f>_xlfn.XLOOKUP(Table2[[#This Row],[Store_ID]],Table6[Store_ID],Table6[Region],"Not Found")</f>
        <v>South Zone 1</v>
      </c>
      <c r="U412" s="2" t="s">
        <v>181</v>
      </c>
      <c r="V412" s="2" t="str">
        <f>_xlfn.XLOOKUP(Table2[[#This Row],[Employee_ID]],Table5[Employee_ID],Table5[Employee Name],"Not Found")</f>
        <v>Dhruv Mishra</v>
      </c>
      <c r="W412" s="2">
        <v>1</v>
      </c>
      <c r="X412" s="2">
        <v>4527.71</v>
      </c>
      <c r="Y412" s="2">
        <v>0</v>
      </c>
      <c r="Z412" s="2">
        <v>0</v>
      </c>
      <c r="AA412" s="2">
        <v>12</v>
      </c>
      <c r="AB412" s="2">
        <v>543.33000000000004</v>
      </c>
      <c r="AC412" s="2">
        <v>5071.04</v>
      </c>
      <c r="AD412" s="2">
        <v>3236.57</v>
      </c>
      <c r="AE412" s="2">
        <f t="shared" si="12"/>
        <v>1291.1399999999999</v>
      </c>
      <c r="AF412" s="2" t="s">
        <v>35</v>
      </c>
      <c r="AG412" s="42">
        <f>IFERROR(Table2[[#This Row],[Profit]]/Table2[[#This Row],[Sales Amount]],0)</f>
        <v>0.25461049409982961</v>
      </c>
      <c r="AH412" s="2" t="str">
        <f>TRIM(Table2[[#This Row],[Payment Modee]])</f>
        <v>Debit Card</v>
      </c>
      <c r="AI412" s="2" t="s">
        <v>26</v>
      </c>
      <c r="AJ412" s="2" t="s">
        <v>27</v>
      </c>
      <c r="AK412" s="2" t="s">
        <v>879</v>
      </c>
      <c r="AL412" s="16" t="str">
        <f>IF(HOUR(Table2[[#This Row],[Order Time]])&lt;12,"Morning",IF(HOUR(Table2[[#This Row],[Order Time]])&lt;17,"Afternoon",IF(HOUR(Table2[[#This Row],[Order Time]])&lt;21,"Evening","Night")))</f>
        <v>Morning</v>
      </c>
      <c r="AM412" s="16" t="s">
        <v>29</v>
      </c>
    </row>
    <row r="413" spans="1:39" x14ac:dyDescent="0.25">
      <c r="A413" s="13" t="s">
        <v>1412</v>
      </c>
      <c r="B413" s="4">
        <v>45699</v>
      </c>
      <c r="C413" s="2">
        <f>YEAR(Table2[[#This Row],[Invoice Date]])</f>
        <v>2025</v>
      </c>
      <c r="D413" s="2" t="str">
        <f>TEXT(Table2[[#This Row],[Invoice Date]],"mmm")</f>
        <v>Feb</v>
      </c>
      <c r="E413" s="2" t="str">
        <f>Table2[[#This Row],[Store_ID]]&amp;"-"&amp;Table2[[#This Row],[Year]]&amp;"-"&amp;Table2[[#This Row],[Month]]</f>
        <v>STR052-2025-Feb</v>
      </c>
      <c r="F413" s="2" t="s">
        <v>924</v>
      </c>
      <c r="G413" s="2" t="str">
        <f>_xlfn.XLOOKUP(Table2[[#This Row],[Customer_ID]],Table3[Customer_ID],Table3[Customer Name],"Not Found")</f>
        <v>Balaji Reddy</v>
      </c>
      <c r="H413" s="2" t="str">
        <f>_xlfn.XLOOKUP(Table2[[#This Row],[Customer_ID]],Table3[Customer_ID],Table3[Gender],"Female")</f>
        <v>Male</v>
      </c>
      <c r="I413" s="2" t="str">
        <f>_xlfn.XLOOKUP(Table2[[#This Row],[Customer_ID]],Table3[Customer_ID],Table3[City],"Missing Memebership")</f>
        <v>Mysuru</v>
      </c>
      <c r="J413" s="2" t="str">
        <f>_xlfn.XLOOKUP(Table2[[#This Row],[Customer_ID]],Table3[Customer_ID],Table3[State],"Karnataka")</f>
        <v>Karnataka</v>
      </c>
      <c r="K413" s="2" t="str">
        <f>_xlfn.XLOOKUP(Table2[[#This Row],[Customer_ID]],Table3[Customer_ID],Table3[Membership],"Regular")</f>
        <v>Platinum</v>
      </c>
      <c r="L413" s="2" t="s">
        <v>227</v>
      </c>
      <c r="M413" s="2" t="str">
        <f>_xlfn.XLOOKUP(Table2[[#This Row],[Product_ID]],Table4[Product_ID],Table4[Product_Name],"Not Found")</f>
        <v>Pepe Jeans Digital Watch Charcoal</v>
      </c>
      <c r="N413" s="2" t="str">
        <f>_xlfn.XLOOKUP(Table2[[#This Row],[Product_ID]],Table4[Product_ID],Table4[Category],"Not Found")</f>
        <v>Watches</v>
      </c>
      <c r="O413" s="2" t="str">
        <f>_xlfn.XLOOKUP(Table2[[#This Row],[Product_ID]],Table4[Product_ID],Table4[Subcategory],"Not Found")</f>
        <v>Digital Watch</v>
      </c>
      <c r="P413" s="2" t="str">
        <f>_xlfn.XLOOKUP(Table2[[#This Row],[Product_ID]],Table4[Product_ID],Table4[Brand],"Missing Brand")</f>
        <v>Pepe Jeans</v>
      </c>
      <c r="Q413" s="2" t="s">
        <v>1413</v>
      </c>
      <c r="R413" s="2" t="str">
        <f>_xlfn.XLOOKUP(Table2[[#This Row],[Store_ID]],Table6[Store_ID],Table6[Store Name],"Not Found")</f>
        <v>TrendMart Guntur High Street</v>
      </c>
      <c r="S413" s="2">
        <f>_xlfn.XLOOKUP(Table2[[#This Row],[Store_ID]],Table6[Store_ID],Table6[Monthly Target],"Missing Target")</f>
        <v>800000</v>
      </c>
      <c r="T413" s="2" t="str">
        <f>_xlfn.XLOOKUP(Table2[[#This Row],[Store_ID]],Table6[Store_ID],Table6[Region],"Not Found")</f>
        <v>South Zone 3</v>
      </c>
      <c r="U413" s="2" t="s">
        <v>68</v>
      </c>
      <c r="V413" s="2" t="str">
        <f>_xlfn.XLOOKUP(Table2[[#This Row],[Employee_ID]],Table5[Employee_ID],Table5[Employee Name],"Not Found")</f>
        <v>Praveen Gupta</v>
      </c>
      <c r="W413" s="2">
        <v>1</v>
      </c>
      <c r="X413" s="2">
        <v>4786.29</v>
      </c>
      <c r="Y413" s="2">
        <v>10</v>
      </c>
      <c r="Z413" s="2">
        <v>478.63</v>
      </c>
      <c r="AA413" s="2">
        <v>12</v>
      </c>
      <c r="AB413" s="2">
        <v>516.91999999999996</v>
      </c>
      <c r="AC413" s="2">
        <v>4824.58</v>
      </c>
      <c r="AD413" s="2">
        <v>3650.55</v>
      </c>
      <c r="AE413" s="2">
        <f t="shared" si="12"/>
        <v>657.10999999999979</v>
      </c>
      <c r="AF413" s="2" t="s">
        <v>69</v>
      </c>
      <c r="AG413" s="42">
        <f>IFERROR(Table2[[#This Row],[Profit]]/Table2[[#This Row],[Sales Amount]],0)</f>
        <v>0.13620045682733001</v>
      </c>
      <c r="AH413" s="2" t="str">
        <f>TRIM(Table2[[#This Row],[Payment Modee]])</f>
        <v>Cash</v>
      </c>
      <c r="AI413" s="2" t="s">
        <v>26</v>
      </c>
      <c r="AJ413" s="2" t="s">
        <v>197</v>
      </c>
      <c r="AK413" s="2" t="s">
        <v>1414</v>
      </c>
      <c r="AL413" s="16" t="str">
        <f>IF(HOUR(Table2[[#This Row],[Order Time]])&lt;12,"Morning",IF(HOUR(Table2[[#This Row],[Order Time]])&lt;17,"Afternoon",IF(HOUR(Table2[[#This Row],[Order Time]])&lt;21,"Evening","Night")))</f>
        <v>Afternoon</v>
      </c>
      <c r="AM413" s="16" t="s">
        <v>29</v>
      </c>
    </row>
    <row r="414" spans="1:39" x14ac:dyDescent="0.25">
      <c r="A414" s="13" t="s">
        <v>1415</v>
      </c>
      <c r="B414" s="4">
        <v>45440</v>
      </c>
      <c r="C414" s="2">
        <f>YEAR(Table2[[#This Row],[Invoice Date]])</f>
        <v>2024</v>
      </c>
      <c r="D414" s="2" t="str">
        <f>TEXT(Table2[[#This Row],[Invoice Date]],"mmm")</f>
        <v>May</v>
      </c>
      <c r="E414" s="2" t="str">
        <f>Table2[[#This Row],[Store_ID]]&amp;"-"&amp;Table2[[#This Row],[Year]]&amp;"-"&amp;Table2[[#This Row],[Month]]</f>
        <v>STR044-2024-May</v>
      </c>
      <c r="F414" s="2" t="s">
        <v>1051</v>
      </c>
      <c r="G414" s="2" t="str">
        <f>_xlfn.XLOOKUP(Table2[[#This Row],[Customer_ID]],Table3[Customer_ID],Table3[Customer Name],"Not Found")</f>
        <v>Haritha Murthy</v>
      </c>
      <c r="H414" s="2" t="str">
        <f>_xlfn.XLOOKUP(Table2[[#This Row],[Customer_ID]],Table3[Customer_ID],Table3[Gender],"Female")</f>
        <v>Female</v>
      </c>
      <c r="I414" s="2" t="str">
        <f>_xlfn.XLOOKUP(Table2[[#This Row],[Customer_ID]],Table3[Customer_ID],Table3[City],"Missing Memebership")</f>
        <v>Nellore</v>
      </c>
      <c r="J414" s="2" t="str">
        <f>_xlfn.XLOOKUP(Table2[[#This Row],[Customer_ID]],Table3[Customer_ID],Table3[State],"Karnataka")</f>
        <v>Andhra Pradesh</v>
      </c>
      <c r="K414" s="2" t="str">
        <f>_xlfn.XLOOKUP(Table2[[#This Row],[Customer_ID]],Table3[Customer_ID],Table3[Membership],"Regular")</f>
        <v>Silver</v>
      </c>
      <c r="L414" s="2" t="s">
        <v>1070</v>
      </c>
      <c r="M414" s="2" t="str">
        <f>_xlfn.XLOOKUP(Table2[[#This Row],[Product_ID]],Table4[Product_ID],Table4[Product_Name],"Not Found")</f>
        <v>Sparx Slippers Red</v>
      </c>
      <c r="N414" s="2" t="str">
        <f>_xlfn.XLOOKUP(Table2[[#This Row],[Product_ID]],Table4[Product_ID],Table4[Category],"Not Found")</f>
        <v>Footwear</v>
      </c>
      <c r="O414" s="2" t="str">
        <f>_xlfn.XLOOKUP(Table2[[#This Row],[Product_ID]],Table4[Product_ID],Table4[Subcategory],"Not Found")</f>
        <v>Slippers</v>
      </c>
      <c r="P414" s="2" t="str">
        <f>_xlfn.XLOOKUP(Table2[[#This Row],[Product_ID]],Table4[Product_ID],Table4[Brand],"Missing Brand")</f>
        <v>Sparx</v>
      </c>
      <c r="Q414" s="2" t="s">
        <v>277</v>
      </c>
      <c r="R414" s="2" t="str">
        <f>_xlfn.XLOOKUP(Table2[[#This Row],[Store_ID]],Table6[Store_ID],Table6[Store Name],"Not Found")</f>
        <v>TrendMart Warangal High Street</v>
      </c>
      <c r="S414" s="2">
        <f>_xlfn.XLOOKUP(Table2[[#This Row],[Store_ID]],Table6[Store_ID],Table6[Monthly Target],"Missing Target")</f>
        <v>1200000</v>
      </c>
      <c r="T414" s="2" t="str">
        <f>_xlfn.XLOOKUP(Table2[[#This Row],[Store_ID]],Table6[Store_ID],Table6[Region],"Not Found")</f>
        <v>South Zone 2</v>
      </c>
      <c r="U414" s="2" t="s">
        <v>153</v>
      </c>
      <c r="V414" s="2" t="str">
        <f>_xlfn.XLOOKUP(Table2[[#This Row],[Employee_ID]],Table5[Employee_ID],Table5[Employee Name],"Not Found")</f>
        <v>Rani Mishra</v>
      </c>
      <c r="W414" s="2">
        <v>1</v>
      </c>
      <c r="X414" s="2">
        <v>1720.39</v>
      </c>
      <c r="Y414" s="2">
        <v>0</v>
      </c>
      <c r="Z414" s="2">
        <v>0</v>
      </c>
      <c r="AA414" s="2">
        <v>12</v>
      </c>
      <c r="AB414" s="2">
        <v>206.45</v>
      </c>
      <c r="AC414" s="2">
        <v>1926.84</v>
      </c>
      <c r="AD414" s="2">
        <v>1145.21</v>
      </c>
      <c r="AE414" s="2">
        <f t="shared" si="12"/>
        <v>575.17999999999984</v>
      </c>
      <c r="AF414" s="2" t="s">
        <v>25</v>
      </c>
      <c r="AG414" s="42">
        <f>IFERROR(Table2[[#This Row],[Profit]]/Table2[[#This Row],[Sales Amount]],0)</f>
        <v>0.2985094766560793</v>
      </c>
      <c r="AH414" s="2" t="str">
        <f>TRIM(Table2[[#This Row],[Payment Modee]])</f>
        <v>UPI</v>
      </c>
      <c r="AI414" s="2" t="s">
        <v>26</v>
      </c>
      <c r="AJ414" s="2" t="s">
        <v>27</v>
      </c>
      <c r="AK414" s="2" t="s">
        <v>1416</v>
      </c>
      <c r="AL414" s="16" t="str">
        <f>IF(HOUR(Table2[[#This Row],[Order Time]])&lt;12,"Morning",IF(HOUR(Table2[[#This Row],[Order Time]])&lt;17,"Afternoon",IF(HOUR(Table2[[#This Row],[Order Time]])&lt;21,"Evening","Night")))</f>
        <v>Afternoon</v>
      </c>
      <c r="AM414" s="16" t="s">
        <v>29</v>
      </c>
    </row>
    <row r="415" spans="1:39" x14ac:dyDescent="0.25">
      <c r="A415" s="13" t="s">
        <v>1417</v>
      </c>
      <c r="B415" s="4">
        <v>45402</v>
      </c>
      <c r="C415" s="2">
        <f>YEAR(Table2[[#This Row],[Invoice Date]])</f>
        <v>2024</v>
      </c>
      <c r="D415" s="2" t="str">
        <f>TEXT(Table2[[#This Row],[Invoice Date]],"mmm")</f>
        <v>Apr</v>
      </c>
      <c r="E415" s="2" t="str">
        <f>Table2[[#This Row],[Store_ID]]&amp;"-"&amp;Table2[[#This Row],[Year]]&amp;"-"&amp;Table2[[#This Row],[Month]]</f>
        <v>STR079-2024-Apr</v>
      </c>
      <c r="F415" s="2" t="s">
        <v>1418</v>
      </c>
      <c r="G415" s="2" t="str">
        <f>_xlfn.XLOOKUP(Table2[[#This Row],[Customer_ID]],Table3[Customer_ID],Table3[Customer Name],"Not Found")</f>
        <v>Meena Gowda</v>
      </c>
      <c r="H415" s="2" t="str">
        <f>_xlfn.XLOOKUP(Table2[[#This Row],[Customer_ID]],Table3[Customer_ID],Table3[Gender],"Female")</f>
        <v>Female</v>
      </c>
      <c r="I415" s="2" t="str">
        <f>_xlfn.XLOOKUP(Table2[[#This Row],[Customer_ID]],Table3[Customer_ID],Table3[City],"Missing Memebership")</f>
        <v>Vellore</v>
      </c>
      <c r="J415" s="2" t="str">
        <f>_xlfn.XLOOKUP(Table2[[#This Row],[Customer_ID]],Table3[Customer_ID],Table3[State],"Karnataka")</f>
        <v>Tamil Nadu</v>
      </c>
      <c r="K415" s="2" t="str">
        <f>_xlfn.XLOOKUP(Table2[[#This Row],[Customer_ID]],Table3[Customer_ID],Table3[Membership],"Regular")</f>
        <v>Gold</v>
      </c>
      <c r="L415" s="2" t="s">
        <v>367</v>
      </c>
      <c r="M415" s="2" t="str">
        <f>_xlfn.XLOOKUP(Table2[[#This Row],[Product_ID]],Table4[Product_ID],Table4[Product_Name],"Not Found")</f>
        <v>Jack &amp; Jones Maxi Dress Maroon</v>
      </c>
      <c r="N415" s="2" t="str">
        <f>_xlfn.XLOOKUP(Table2[[#This Row],[Product_ID]],Table4[Product_ID],Table4[Category],"Not Found")</f>
        <v>Women Dresses</v>
      </c>
      <c r="O415" s="2" t="str">
        <f>_xlfn.XLOOKUP(Table2[[#This Row],[Product_ID]],Table4[Product_ID],Table4[Subcategory],"Not Found")</f>
        <v>Maxi Dress</v>
      </c>
      <c r="P415" s="2" t="str">
        <f>_xlfn.XLOOKUP(Table2[[#This Row],[Product_ID]],Table4[Product_ID],Table4[Brand],"Missing Brand")</f>
        <v>Jack &amp; Jones</v>
      </c>
      <c r="Q415" s="2" t="s">
        <v>641</v>
      </c>
      <c r="R415" s="2" t="str">
        <f>_xlfn.XLOOKUP(Table2[[#This Row],[Store_ID]],Table6[Store_ID],Table6[Store Name],"Not Found")</f>
        <v>TrendMart Dindigul High Street</v>
      </c>
      <c r="S415" s="2">
        <f>_xlfn.XLOOKUP(Table2[[#This Row],[Store_ID]],Table6[Store_ID],Table6[Monthly Target],"Missing Target")</f>
        <v>2500000</v>
      </c>
      <c r="T415" s="2" t="str">
        <f>_xlfn.XLOOKUP(Table2[[#This Row],[Store_ID]],Table6[Store_ID],Table6[Region],"Not Found")</f>
        <v>South Zone 1</v>
      </c>
      <c r="U415" s="2" t="s">
        <v>330</v>
      </c>
      <c r="V415" s="2" t="str">
        <f>_xlfn.XLOOKUP(Table2[[#This Row],[Employee_ID]],Table5[Employee_ID],Table5[Employee Name],"Not Found")</f>
        <v>Malini Gowda</v>
      </c>
      <c r="W415" s="2">
        <v>2</v>
      </c>
      <c r="X415" s="2">
        <v>958.53</v>
      </c>
      <c r="Y415" s="2">
        <v>20</v>
      </c>
      <c r="Z415" s="2">
        <v>383.41</v>
      </c>
      <c r="AA415" s="2">
        <v>5</v>
      </c>
      <c r="AB415" s="2">
        <v>76.680000000000007</v>
      </c>
      <c r="AC415" s="2">
        <v>1610.33</v>
      </c>
      <c r="AD415" s="2">
        <v>1396.16</v>
      </c>
      <c r="AE415" s="2">
        <f t="shared" si="12"/>
        <v>137.48999999999984</v>
      </c>
      <c r="AF415" s="2" t="s">
        <v>69</v>
      </c>
      <c r="AG415" s="42">
        <f>IFERROR(Table2[[#This Row],[Profit]]/Table2[[#This Row],[Sales Amount]],0)</f>
        <v>8.5380015276371832E-2</v>
      </c>
      <c r="AH415" s="2" t="str">
        <f>TRIM(Table2[[#This Row],[Payment Modee]])</f>
        <v>Cash</v>
      </c>
      <c r="AI415" s="2" t="s">
        <v>36</v>
      </c>
      <c r="AJ415" s="2" t="s">
        <v>27</v>
      </c>
      <c r="AK415" s="2" t="s">
        <v>1419</v>
      </c>
      <c r="AL415" s="16" t="str">
        <f>IF(HOUR(Table2[[#This Row],[Order Time]])&lt;12,"Morning",IF(HOUR(Table2[[#This Row],[Order Time]])&lt;17,"Afternoon",IF(HOUR(Table2[[#This Row],[Order Time]])&lt;21,"Evening","Night")))</f>
        <v>Morning</v>
      </c>
      <c r="AM415" s="16" t="s">
        <v>38</v>
      </c>
    </row>
    <row r="416" spans="1:39" x14ac:dyDescent="0.25">
      <c r="A416" s="13" t="s">
        <v>1420</v>
      </c>
      <c r="B416" s="4">
        <v>45384</v>
      </c>
      <c r="C416" s="2">
        <f>YEAR(Table2[[#This Row],[Invoice Date]])</f>
        <v>2024</v>
      </c>
      <c r="D416" s="2" t="str">
        <f>TEXT(Table2[[#This Row],[Invoice Date]],"mmm")</f>
        <v>Apr</v>
      </c>
      <c r="E416" s="2" t="str">
        <f>Table2[[#This Row],[Store_ID]]&amp;"-"&amp;Table2[[#This Row],[Year]]&amp;"-"&amp;Table2[[#This Row],[Month]]</f>
        <v>STR012-2024-Apr</v>
      </c>
      <c r="F416" s="2" t="s">
        <v>1421</v>
      </c>
      <c r="G416" s="2" t="str">
        <f>_xlfn.XLOOKUP(Table2[[#This Row],[Customer_ID]],Table3[Customer_ID],Table3[Customer Name],"Not Found")</f>
        <v>Hemanth Pillai</v>
      </c>
      <c r="H416" s="2" t="str">
        <f>_xlfn.XLOOKUP(Table2[[#This Row],[Customer_ID]],Table3[Customer_ID],Table3[Gender],"Female")</f>
        <v>Male</v>
      </c>
      <c r="I416" s="2" t="str">
        <f>_xlfn.XLOOKUP(Table2[[#This Row],[Customer_ID]],Table3[Customer_ID],Table3[City],"Missing Memebership")</f>
        <v>Dindigul</v>
      </c>
      <c r="J416" s="2" t="str">
        <f>_xlfn.XLOOKUP(Table2[[#This Row],[Customer_ID]],Table3[Customer_ID],Table3[State],"Karnataka")</f>
        <v>Tamil Nadu</v>
      </c>
      <c r="K416" s="2" t="str">
        <f>_xlfn.XLOOKUP(Table2[[#This Row],[Customer_ID]],Table3[Customer_ID],Table3[Membership],"Regular")</f>
        <v>Regular</v>
      </c>
      <c r="L416" s="2" t="s">
        <v>22</v>
      </c>
      <c r="M416" s="2" t="str">
        <f>_xlfn.XLOOKUP(Table2[[#This Row],[Product_ID]],Table4[Product_ID],Table4[Product_Name],"Not Found")</f>
        <v>Pepe Jeans A-Line Kurti White</v>
      </c>
      <c r="N416" s="2" t="str">
        <f>_xlfn.XLOOKUP(Table2[[#This Row],[Product_ID]],Table4[Product_ID],Table4[Category],"Not Found")</f>
        <v>Women Kurtis</v>
      </c>
      <c r="O416" s="2" t="str">
        <f>_xlfn.XLOOKUP(Table2[[#This Row],[Product_ID]],Table4[Product_ID],Table4[Subcategory],"Not Found")</f>
        <v>A-Line Kurti</v>
      </c>
      <c r="P416" s="2" t="str">
        <f>_xlfn.XLOOKUP(Table2[[#This Row],[Product_ID]],Table4[Product_ID],Table4[Brand],"Missing Brand")</f>
        <v>Pepe Jeans</v>
      </c>
      <c r="Q416" s="2" t="s">
        <v>588</v>
      </c>
      <c r="R416" s="2" t="str">
        <f>_xlfn.XLOOKUP(Table2[[#This Row],[Store_ID]],Table6[Store_ID],Table6[Store Name],"Not Found")</f>
        <v>TrendMart Vijayawada Mall Kiosk</v>
      </c>
      <c r="S416" s="2">
        <f>_xlfn.XLOOKUP(Table2[[#This Row],[Store_ID]],Table6[Store_ID],Table6[Monthly Target],"Missing Target")</f>
        <v>2000000</v>
      </c>
      <c r="T416" s="2" t="str">
        <f>_xlfn.XLOOKUP(Table2[[#This Row],[Store_ID]],Table6[Store_ID],Table6[Region],"Not Found")</f>
        <v>South Zone 3</v>
      </c>
      <c r="U416" s="2" t="s">
        <v>55</v>
      </c>
      <c r="V416" s="2" t="str">
        <f>_xlfn.XLOOKUP(Table2[[#This Row],[Employee_ID]],Table5[Employee_ID],Table5[Employee Name],"Not Found")</f>
        <v>Padma Gounder</v>
      </c>
      <c r="W416" s="2">
        <v>2</v>
      </c>
      <c r="X416" s="2">
        <v>764.17</v>
      </c>
      <c r="Y416" s="2">
        <v>30</v>
      </c>
      <c r="Z416" s="2">
        <v>458.5</v>
      </c>
      <c r="AA416" s="2">
        <v>5</v>
      </c>
      <c r="AB416" s="2">
        <v>53.49</v>
      </c>
      <c r="AC416" s="2">
        <v>1123.33</v>
      </c>
      <c r="AD416" s="2">
        <v>993.34</v>
      </c>
      <c r="AE416" s="2">
        <f t="shared" si="12"/>
        <v>76.499999999999886</v>
      </c>
      <c r="AF416" s="2" t="s">
        <v>25</v>
      </c>
      <c r="AG416" s="42">
        <f>IFERROR(Table2[[#This Row],[Profit]]/Table2[[#This Row],[Sales Amount]],0)</f>
        <v>6.8101092288107581E-2</v>
      </c>
      <c r="AH416" s="2" t="str">
        <f>TRIM(Table2[[#This Row],[Payment Modee]])</f>
        <v>UPI</v>
      </c>
      <c r="AI416" s="2" t="s">
        <v>26</v>
      </c>
      <c r="AJ416" s="2" t="s">
        <v>27</v>
      </c>
      <c r="AK416" s="2" t="s">
        <v>1332</v>
      </c>
      <c r="AL416" s="16" t="str">
        <f>IF(HOUR(Table2[[#This Row],[Order Time]])&lt;12,"Morning",IF(HOUR(Table2[[#This Row],[Order Time]])&lt;17,"Afternoon",IF(HOUR(Table2[[#This Row],[Order Time]])&lt;21,"Evening","Night")))</f>
        <v>Evening</v>
      </c>
      <c r="AM416" s="16" t="s">
        <v>29</v>
      </c>
    </row>
    <row r="417" spans="1:39" x14ac:dyDescent="0.25">
      <c r="A417" s="13" t="s">
        <v>1422</v>
      </c>
      <c r="B417" s="4">
        <v>45502</v>
      </c>
      <c r="C417" s="2">
        <f>YEAR(Table2[[#This Row],[Invoice Date]])</f>
        <v>2024</v>
      </c>
      <c r="D417" s="2" t="str">
        <f>TEXT(Table2[[#This Row],[Invoice Date]],"mmm")</f>
        <v>Jul</v>
      </c>
      <c r="E417" s="2" t="str">
        <f>Table2[[#This Row],[Store_ID]]&amp;"-"&amp;Table2[[#This Row],[Year]]&amp;"-"&amp;Table2[[#This Row],[Month]]</f>
        <v>STR063-2024-Jul</v>
      </c>
      <c r="F417" s="2" t="s">
        <v>707</v>
      </c>
      <c r="G417" s="2" t="str">
        <f>_xlfn.XLOOKUP(Table2[[#This Row],[Customer_ID]],Table3[Customer_ID],Table3[Customer Name],"Not Found")</f>
        <v>Padma Balasubramaniam</v>
      </c>
      <c r="H417" s="2" t="str">
        <f>_xlfn.XLOOKUP(Table2[[#This Row],[Customer_ID]],Table3[Customer_ID],Table3[Gender],"Female")</f>
        <v>Female</v>
      </c>
      <c r="I417" s="2" t="str">
        <f>_xlfn.XLOOKUP(Table2[[#This Row],[Customer_ID]],Table3[Customer_ID],Table3[City],"Missing Memebership")</f>
        <v>Hubballi</v>
      </c>
      <c r="J417" s="2" t="str">
        <f>_xlfn.XLOOKUP(Table2[[#This Row],[Customer_ID]],Table3[Customer_ID],Table3[State],"Karnataka")</f>
        <v>Karnataka</v>
      </c>
      <c r="K417" s="2" t="str">
        <f>_xlfn.XLOOKUP(Table2[[#This Row],[Customer_ID]],Table3[Customer_ID],Table3[Membership],"Regular")</f>
        <v>Gold</v>
      </c>
      <c r="L417" s="2" t="s">
        <v>1117</v>
      </c>
      <c r="M417" s="2" t="str">
        <f>_xlfn.XLOOKUP(Table2[[#This Row],[Product_ID]],Table4[Product_ID],Table4[Product_Name],"Not Found")</f>
        <v>Killer Jeans Skinny Fit Orange</v>
      </c>
      <c r="N417" s="2" t="str">
        <f>_xlfn.XLOOKUP(Table2[[#This Row],[Product_ID]],Table4[Product_ID],Table4[Category],"Not Found")</f>
        <v>Men Jeans</v>
      </c>
      <c r="O417" s="2" t="str">
        <f>_xlfn.XLOOKUP(Table2[[#This Row],[Product_ID]],Table4[Product_ID],Table4[Subcategory],"Not Found")</f>
        <v>Skinny Fit</v>
      </c>
      <c r="P417" s="2" t="str">
        <f>_xlfn.XLOOKUP(Table2[[#This Row],[Product_ID]],Table4[Product_ID],Table4[Brand],"Missing Brand")</f>
        <v>Killer Jeans</v>
      </c>
      <c r="Q417" s="2" t="s">
        <v>567</v>
      </c>
      <c r="R417" s="2" t="str">
        <f>_xlfn.XLOOKUP(Table2[[#This Row],[Store_ID]],Table6[Store_ID],Table6[Store Name],"Not Found")</f>
        <v>TrendMart Shivamogga Mall Kiosk</v>
      </c>
      <c r="S417" s="2">
        <f>_xlfn.XLOOKUP(Table2[[#This Row],[Store_ID]],Table6[Store_ID],Table6[Monthly Target],"Missing Target")</f>
        <v>1200000</v>
      </c>
      <c r="T417" s="2" t="str">
        <f>_xlfn.XLOOKUP(Table2[[#This Row],[Store_ID]],Table6[Store_ID],Table6[Region],"Not Found")</f>
        <v>South Zone 2</v>
      </c>
      <c r="U417" s="2" t="s">
        <v>68</v>
      </c>
      <c r="V417" s="2" t="str">
        <f>_xlfn.XLOOKUP(Table2[[#This Row],[Employee_ID]],Table5[Employee_ID],Table5[Employee Name],"Not Found")</f>
        <v>Praveen Gupta</v>
      </c>
      <c r="W417" s="2">
        <v>3</v>
      </c>
      <c r="X417" s="2">
        <v>1569.36</v>
      </c>
      <c r="Y417" s="2">
        <v>0</v>
      </c>
      <c r="Z417" s="2">
        <v>0</v>
      </c>
      <c r="AA417" s="2">
        <v>12</v>
      </c>
      <c r="AB417" s="2">
        <v>564.97</v>
      </c>
      <c r="AC417" s="2">
        <v>5273.05</v>
      </c>
      <c r="AD417" s="2">
        <v>3582.42</v>
      </c>
      <c r="AE417" s="2">
        <f t="shared" si="12"/>
        <v>1125.6600000000001</v>
      </c>
      <c r="AF417" s="2" t="s">
        <v>35</v>
      </c>
      <c r="AG417" s="42">
        <f>IFERROR(Table2[[#This Row],[Profit]]/Table2[[#This Row],[Sales Amount]],0)</f>
        <v>0.21347417528754706</v>
      </c>
      <c r="AH417" s="2" t="str">
        <f>TRIM(Table2[[#This Row],[Payment Modee]])</f>
        <v>Debit Card</v>
      </c>
      <c r="AI417" s="2" t="s">
        <v>26</v>
      </c>
      <c r="AJ417" s="2" t="s">
        <v>27</v>
      </c>
      <c r="AK417" s="2" t="s">
        <v>1423</v>
      </c>
      <c r="AL417" s="16" t="str">
        <f>IF(HOUR(Table2[[#This Row],[Order Time]])&lt;12,"Morning",IF(HOUR(Table2[[#This Row],[Order Time]])&lt;17,"Afternoon",IF(HOUR(Table2[[#This Row],[Order Time]])&lt;21,"Evening","Night")))</f>
        <v>Afternoon</v>
      </c>
      <c r="AM417" s="16" t="s">
        <v>29</v>
      </c>
    </row>
    <row r="418" spans="1:39" x14ac:dyDescent="0.25">
      <c r="A418" s="13" t="s">
        <v>1424</v>
      </c>
      <c r="B418" s="4">
        <v>45737</v>
      </c>
      <c r="C418" s="2">
        <f>YEAR(Table2[[#This Row],[Invoice Date]])</f>
        <v>2025</v>
      </c>
      <c r="D418" s="2" t="str">
        <f>TEXT(Table2[[#This Row],[Invoice Date]],"mmm")</f>
        <v>Mar</v>
      </c>
      <c r="E418" s="2" t="str">
        <f>Table2[[#This Row],[Store_ID]]&amp;"-"&amp;Table2[[#This Row],[Year]]&amp;"-"&amp;Table2[[#This Row],[Month]]</f>
        <v>STR091-2025-Mar</v>
      </c>
      <c r="F418" s="2" t="s">
        <v>1425</v>
      </c>
      <c r="G418" s="2" t="str">
        <f>_xlfn.XLOOKUP(Table2[[#This Row],[Customer_ID]],Table3[Customer_ID],Table3[Customer Name],"Not Found")</f>
        <v>Vasanthi Bhat</v>
      </c>
      <c r="H418" s="2" t="str">
        <f>_xlfn.XLOOKUP(Table2[[#This Row],[Customer_ID]],Table3[Customer_ID],Table3[Gender],"Female")</f>
        <v>Female</v>
      </c>
      <c r="I418" s="2" t="str">
        <f>_xlfn.XLOOKUP(Table2[[#This Row],[Customer_ID]],Table3[Customer_ID],Table3[City],"Missing Memebership")</f>
        <v>Kalaburagi</v>
      </c>
      <c r="J418" s="2" t="str">
        <f>_xlfn.XLOOKUP(Table2[[#This Row],[Customer_ID]],Table3[Customer_ID],Table3[State],"Karnataka")</f>
        <v>Karnataka</v>
      </c>
      <c r="K418" s="2" t="str">
        <f>_xlfn.XLOOKUP(Table2[[#This Row],[Customer_ID]],Table3[Customer_ID],Table3[Membership],"Regular")</f>
        <v>Regular</v>
      </c>
      <c r="L418" s="2" t="s">
        <v>992</v>
      </c>
      <c r="M418" s="2" t="str">
        <f>_xlfn.XLOOKUP(Table2[[#This Row],[Product_ID]],Table4[Product_ID],Table4[Product_Name],"Not Found")</f>
        <v>Woodland Boys Shirt White</v>
      </c>
      <c r="N418" s="2" t="str">
        <f>_xlfn.XLOOKUP(Table2[[#This Row],[Product_ID]],Table4[Product_ID],Table4[Category],"Not Found")</f>
        <v>Kids Wear</v>
      </c>
      <c r="O418" s="2" t="str">
        <f>_xlfn.XLOOKUP(Table2[[#This Row],[Product_ID]],Table4[Product_ID],Table4[Subcategory],"Not Found")</f>
        <v>Boys Shirt</v>
      </c>
      <c r="P418" s="2" t="str">
        <f>_xlfn.XLOOKUP(Table2[[#This Row],[Product_ID]],Table4[Product_ID],Table4[Brand],"Missing Brand")</f>
        <v>Woodland</v>
      </c>
      <c r="Q418" s="2" t="s">
        <v>699</v>
      </c>
      <c r="R418" s="2" t="str">
        <f>_xlfn.XLOOKUP(Table2[[#This Row],[Store_ID]],Table6[Store_ID],Table6[Store Name],"Not Found")</f>
        <v>TrendMart Nizamabad Standard</v>
      </c>
      <c r="S418" s="2">
        <f>_xlfn.XLOOKUP(Table2[[#This Row],[Store_ID]],Table6[Store_ID],Table6[Monthly Target],"Missing Target")</f>
        <v>1500000</v>
      </c>
      <c r="T418" s="2" t="str">
        <f>_xlfn.XLOOKUP(Table2[[#This Row],[Store_ID]],Table6[Store_ID],Table6[Region],"Not Found")</f>
        <v>South Zone 2</v>
      </c>
      <c r="U418" s="2" t="s">
        <v>289</v>
      </c>
      <c r="V418" s="2" t="str">
        <f>_xlfn.XLOOKUP(Table2[[#This Row],[Employee_ID]],Table5[Employee_ID],Table5[Employee Name],"Not Found")</f>
        <v>Anitha Ramachandran</v>
      </c>
      <c r="W418" s="2">
        <v>1</v>
      </c>
      <c r="X418" s="2">
        <v>814.37</v>
      </c>
      <c r="Y418" s="2">
        <v>0</v>
      </c>
      <c r="Z418" s="2">
        <v>0</v>
      </c>
      <c r="AA418" s="2">
        <v>5</v>
      </c>
      <c r="AB418" s="2">
        <v>40.72</v>
      </c>
      <c r="AC418" s="2">
        <v>855.09</v>
      </c>
      <c r="AD418" s="2">
        <v>565.45000000000005</v>
      </c>
      <c r="AE418" s="2">
        <f t="shared" si="12"/>
        <v>248.92</v>
      </c>
      <c r="AF418" s="2" t="s">
        <v>25</v>
      </c>
      <c r="AG418" s="42">
        <f>IFERROR(Table2[[#This Row],[Profit]]/Table2[[#This Row],[Sales Amount]],0)</f>
        <v>0.29110386041235425</v>
      </c>
      <c r="AH418" s="2" t="str">
        <f>TRIM(Table2[[#This Row],[Payment Modee]])</f>
        <v>UPI</v>
      </c>
      <c r="AI418" s="2" t="s">
        <v>36</v>
      </c>
      <c r="AJ418" s="2" t="s">
        <v>27</v>
      </c>
      <c r="AK418" s="2" t="s">
        <v>789</v>
      </c>
      <c r="AL418" s="16" t="str">
        <f>IF(HOUR(Table2[[#This Row],[Order Time]])&lt;12,"Morning",IF(HOUR(Table2[[#This Row],[Order Time]])&lt;17,"Afternoon",IF(HOUR(Table2[[#This Row],[Order Time]])&lt;21,"Evening","Night")))</f>
        <v>Night</v>
      </c>
      <c r="AM418" s="16" t="s">
        <v>29</v>
      </c>
    </row>
    <row r="419" spans="1:39" x14ac:dyDescent="0.25">
      <c r="A419" s="13" t="s">
        <v>1426</v>
      </c>
      <c r="B419" s="4">
        <v>45403</v>
      </c>
      <c r="C419" s="2">
        <f>YEAR(Table2[[#This Row],[Invoice Date]])</f>
        <v>2024</v>
      </c>
      <c r="D419" s="2" t="str">
        <f>TEXT(Table2[[#This Row],[Invoice Date]],"mmm")</f>
        <v>Apr</v>
      </c>
      <c r="E419" s="2" t="str">
        <f>Table2[[#This Row],[Store_ID]]&amp;"-"&amp;Table2[[#This Row],[Year]]&amp;"-"&amp;Table2[[#This Row],[Month]]</f>
        <v>STR054-2024-Apr</v>
      </c>
      <c r="F419" s="2" t="s">
        <v>1427</v>
      </c>
      <c r="G419" s="2" t="str">
        <f>_xlfn.XLOOKUP(Table2[[#This Row],[Customer_ID]],Table3[Customer_ID],Table3[Customer Name],"Not Found")</f>
        <v>Anand Subramaniam</v>
      </c>
      <c r="H419" s="2" t="str">
        <f>_xlfn.XLOOKUP(Table2[[#This Row],[Customer_ID]],Table3[Customer_ID],Table3[Gender],"Female")</f>
        <v>Male</v>
      </c>
      <c r="I419" s="2" t="str">
        <f>_xlfn.XLOOKUP(Table2[[#This Row],[Customer_ID]],Table3[Customer_ID],Table3[City],"Missing Memebership")</f>
        <v>Warangal</v>
      </c>
      <c r="J419" s="2" t="str">
        <f>_xlfn.XLOOKUP(Table2[[#This Row],[Customer_ID]],Table3[Customer_ID],Table3[State],"Karnataka")</f>
        <v>Telangana</v>
      </c>
      <c r="K419" s="2" t="str">
        <f>_xlfn.XLOOKUP(Table2[[#This Row],[Customer_ID]],Table3[Customer_ID],Table3[Membership],"Regular")</f>
        <v>Silver</v>
      </c>
      <c r="L419" s="2" t="s">
        <v>1428</v>
      </c>
      <c r="M419" s="2" t="str">
        <f>_xlfn.XLOOKUP(Table2[[#This Row],[Product_ID]],Table4[Product_ID],Table4[Product_Name],"Not Found")</f>
        <v>Fabindia Slim Fit Peach</v>
      </c>
      <c r="N419" s="2" t="str">
        <f>_xlfn.XLOOKUP(Table2[[#This Row],[Product_ID]],Table4[Product_ID],Table4[Category],"Not Found")</f>
        <v>Men Jeans</v>
      </c>
      <c r="O419" s="2" t="str">
        <f>_xlfn.XLOOKUP(Table2[[#This Row],[Product_ID]],Table4[Product_ID],Table4[Subcategory],"Not Found")</f>
        <v>Slim Fit</v>
      </c>
      <c r="P419" s="2" t="str">
        <f>_xlfn.XLOOKUP(Table2[[#This Row],[Product_ID]],Table4[Product_ID],Table4[Brand],"Missing Brand")</f>
        <v>Fabindia</v>
      </c>
      <c r="Q419" s="2" t="s">
        <v>712</v>
      </c>
      <c r="R419" s="2" t="str">
        <f>_xlfn.XLOOKUP(Table2[[#This Row],[Store_ID]],Table6[Store_ID],Table6[Store Name],"Not Found")</f>
        <v>TrendMart Thoothukudi Mall Kiosk</v>
      </c>
      <c r="S419" s="2">
        <f>_xlfn.XLOOKUP(Table2[[#This Row],[Store_ID]],Table6[Store_ID],Table6[Monthly Target],"Missing Target")</f>
        <v>2000000</v>
      </c>
      <c r="T419" s="2" t="str">
        <f>_xlfn.XLOOKUP(Table2[[#This Row],[Store_ID]],Table6[Store_ID],Table6[Region],"Not Found")</f>
        <v>South Zone 1</v>
      </c>
      <c r="U419" s="2" t="s">
        <v>330</v>
      </c>
      <c r="V419" s="2" t="str">
        <f>_xlfn.XLOOKUP(Table2[[#This Row],[Employee_ID]],Table5[Employee_ID],Table5[Employee Name],"Not Found")</f>
        <v>Malini Gowda</v>
      </c>
      <c r="W419" s="2">
        <v>1</v>
      </c>
      <c r="X419" s="2">
        <v>1114.8699999999999</v>
      </c>
      <c r="Y419" s="2">
        <v>30</v>
      </c>
      <c r="Z419" s="2">
        <v>334.46</v>
      </c>
      <c r="AA419" s="2">
        <v>12</v>
      </c>
      <c r="AB419" s="2">
        <v>93.65</v>
      </c>
      <c r="AC419" s="2">
        <v>874.06</v>
      </c>
      <c r="AD419" s="2">
        <v>915.87</v>
      </c>
      <c r="AE419" s="2">
        <f t="shared" si="12"/>
        <v>-135.46000000000006</v>
      </c>
      <c r="AF419" s="2" t="s">
        <v>25</v>
      </c>
      <c r="AG419" s="42">
        <f>IFERROR(Table2[[#This Row],[Profit]]/Table2[[#This Row],[Sales Amount]],0)</f>
        <v>-0.15497791913598616</v>
      </c>
      <c r="AH419" s="2" t="str">
        <f>TRIM(Table2[[#This Row],[Payment Modee]])</f>
        <v>UPI</v>
      </c>
      <c r="AI419" s="2" t="s">
        <v>36</v>
      </c>
      <c r="AJ419" s="2" t="s">
        <v>27</v>
      </c>
      <c r="AK419" s="2" t="s">
        <v>87</v>
      </c>
      <c r="AL419" s="16" t="str">
        <f>IF(HOUR(Table2[[#This Row],[Order Time]])&lt;12,"Morning",IF(HOUR(Table2[[#This Row],[Order Time]])&lt;17,"Afternoon",IF(HOUR(Table2[[#This Row],[Order Time]])&lt;21,"Evening","Night")))</f>
        <v>Morning</v>
      </c>
      <c r="AM419" s="16" t="s">
        <v>38</v>
      </c>
    </row>
    <row r="420" spans="1:39" x14ac:dyDescent="0.25">
      <c r="A420" s="13" t="s">
        <v>1429</v>
      </c>
      <c r="B420" s="4">
        <v>45646</v>
      </c>
      <c r="C420" s="2">
        <f>YEAR(Table2[[#This Row],[Invoice Date]])</f>
        <v>2024</v>
      </c>
      <c r="D420" s="2" t="str">
        <f>TEXT(Table2[[#This Row],[Invoice Date]],"mmm")</f>
        <v>Dec</v>
      </c>
      <c r="E420" s="2" t="str">
        <f>Table2[[#This Row],[Store_ID]]&amp;"-"&amp;Table2[[#This Row],[Year]]&amp;"-"&amp;Table2[[#This Row],[Month]]</f>
        <v>STR070-2024-Dec</v>
      </c>
      <c r="F420" s="2" t="s">
        <v>373</v>
      </c>
      <c r="G420" s="2" t="str">
        <f>_xlfn.XLOOKUP(Table2[[#This Row],[Customer_ID]],Table3[Customer_ID],Table3[Customer Name],"Not Found")</f>
        <v>Usha Krishnan</v>
      </c>
      <c r="H420" s="2" t="str">
        <f>_xlfn.XLOOKUP(Table2[[#This Row],[Customer_ID]],Table3[Customer_ID],Table3[Gender],"Female")</f>
        <v>Female</v>
      </c>
      <c r="I420" s="2" t="str">
        <f>_xlfn.XLOOKUP(Table2[[#This Row],[Customer_ID]],Table3[Customer_ID],Table3[City],"Missing Memebership")</f>
        <v>Kalaburagi</v>
      </c>
      <c r="J420" s="2" t="str">
        <f>_xlfn.XLOOKUP(Table2[[#This Row],[Customer_ID]],Table3[Customer_ID],Table3[State],"Karnataka")</f>
        <v>Karnataka</v>
      </c>
      <c r="K420" s="2" t="str">
        <f>_xlfn.XLOOKUP(Table2[[#This Row],[Customer_ID]],Table3[Customer_ID],Table3[Membership],"Regular")</f>
        <v>Gold</v>
      </c>
      <c r="L420" s="2" t="s">
        <v>1430</v>
      </c>
      <c r="M420" s="2" t="str">
        <f>_xlfn.XLOOKUP(Table2[[#This Row],[Product_ID]],Table4[Product_ID],Table4[Product_Name],"Not Found")</f>
        <v>Reebok Leather Wallet Navy Blue</v>
      </c>
      <c r="N420" s="2" t="str">
        <f>_xlfn.XLOOKUP(Table2[[#This Row],[Product_ID]],Table4[Product_ID],Table4[Category],"Not Found")</f>
        <v>Wallets</v>
      </c>
      <c r="O420" s="2" t="str">
        <f>_xlfn.XLOOKUP(Table2[[#This Row],[Product_ID]],Table4[Product_ID],Table4[Subcategory],"Not Found")</f>
        <v>Leather Wallet</v>
      </c>
      <c r="P420" s="2" t="str">
        <f>_xlfn.XLOOKUP(Table2[[#This Row],[Product_ID]],Table4[Product_ID],Table4[Brand],"Missing Brand")</f>
        <v>Reebok</v>
      </c>
      <c r="Q420" s="2" t="s">
        <v>1319</v>
      </c>
      <c r="R420" s="2" t="str">
        <f>_xlfn.XLOOKUP(Table2[[#This Row],[Store_ID]],Table6[Store_ID],Table6[Store Name],"Not Found")</f>
        <v>TrendMart Alappuzha Mall Kiosk</v>
      </c>
      <c r="S420" s="2">
        <f>_xlfn.XLOOKUP(Table2[[#This Row],[Store_ID]],Table6[Store_ID],Table6[Monthly Target],"Missing Target")</f>
        <v>1000000</v>
      </c>
      <c r="T420" s="2" t="str">
        <f>_xlfn.XLOOKUP(Table2[[#This Row],[Store_ID]],Table6[Store_ID],Table6[Region],"Not Found")</f>
        <v>South Zone 1</v>
      </c>
      <c r="U420" s="2" t="s">
        <v>268</v>
      </c>
      <c r="V420" s="2" t="str">
        <f>_xlfn.XLOOKUP(Table2[[#This Row],[Employee_ID]],Table5[Employee_ID],Table5[Employee Name],"Not Found")</f>
        <v>Ganesh Iyengar</v>
      </c>
      <c r="W420" s="2">
        <v>2</v>
      </c>
      <c r="X420" s="2">
        <v>1107.58</v>
      </c>
      <c r="Y420" s="2">
        <v>30</v>
      </c>
      <c r="Z420" s="2">
        <v>664.55</v>
      </c>
      <c r="AA420" s="2">
        <v>12</v>
      </c>
      <c r="AB420" s="2">
        <v>186.07</v>
      </c>
      <c r="AC420" s="2">
        <v>1736.68</v>
      </c>
      <c r="AD420" s="2">
        <v>1834.88</v>
      </c>
      <c r="AE420" s="2">
        <f t="shared" si="12"/>
        <v>-284.27000000000004</v>
      </c>
      <c r="AF420" s="2" t="s">
        <v>56</v>
      </c>
      <c r="AG420" s="42">
        <f>IFERROR(Table2[[#This Row],[Profit]]/Table2[[#This Row],[Sales Amount]],0)</f>
        <v>-0.16368588340972431</v>
      </c>
      <c r="AH420" s="2" t="str">
        <f>TRIM(Table2[[#This Row],[Payment Modee]])</f>
        <v>Credit Card</v>
      </c>
      <c r="AI420" s="2" t="s">
        <v>36</v>
      </c>
      <c r="AJ420" s="2" t="s">
        <v>27</v>
      </c>
      <c r="AK420" s="2" t="s">
        <v>1431</v>
      </c>
      <c r="AL420" s="16" t="str">
        <f>IF(HOUR(Table2[[#This Row],[Order Time]])&lt;12,"Morning",IF(HOUR(Table2[[#This Row],[Order Time]])&lt;17,"Afternoon",IF(HOUR(Table2[[#This Row],[Order Time]])&lt;21,"Evening","Night")))</f>
        <v>Morning</v>
      </c>
      <c r="AM420" s="16" t="s">
        <v>29</v>
      </c>
    </row>
    <row r="421" spans="1:39" x14ac:dyDescent="0.25">
      <c r="A421" s="13" t="s">
        <v>1432</v>
      </c>
      <c r="B421" s="4">
        <v>45475</v>
      </c>
      <c r="C421" s="2">
        <f>YEAR(Table2[[#This Row],[Invoice Date]])</f>
        <v>2024</v>
      </c>
      <c r="D421" s="2" t="str">
        <f>TEXT(Table2[[#This Row],[Invoice Date]],"mmm")</f>
        <v>Jul</v>
      </c>
      <c r="E421" s="2" t="str">
        <f>Table2[[#This Row],[Store_ID]]&amp;"-"&amp;Table2[[#This Row],[Year]]&amp;"-"&amp;Table2[[#This Row],[Month]]</f>
        <v>STR051-2024-Jul</v>
      </c>
      <c r="F421" s="2" t="s">
        <v>1041</v>
      </c>
      <c r="G421" s="2" t="str">
        <f>_xlfn.XLOOKUP(Table2[[#This Row],[Customer_ID]],Table3[Customer_ID],Table3[Customer Name],"Not Found")</f>
        <v>Radha Chetty</v>
      </c>
      <c r="H421" s="2" t="str">
        <f>_xlfn.XLOOKUP(Table2[[#This Row],[Customer_ID]],Table3[Customer_ID],Table3[Gender],"Female")</f>
        <v>Female</v>
      </c>
      <c r="I421" s="2" t="str">
        <f>_xlfn.XLOOKUP(Table2[[#This Row],[Customer_ID]],Table3[Customer_ID],Table3[City],"Missing Memebership")</f>
        <v>Kollam</v>
      </c>
      <c r="J421" s="2" t="str">
        <f>_xlfn.XLOOKUP(Table2[[#This Row],[Customer_ID]],Table3[Customer_ID],Table3[State],"Karnataka")</f>
        <v>Kerala</v>
      </c>
      <c r="K421" s="2" t="str">
        <f>_xlfn.XLOOKUP(Table2[[#This Row],[Customer_ID]],Table3[Customer_ID],Table3[Membership],"Regular")</f>
        <v>Silver</v>
      </c>
      <c r="L421" s="2" t="s">
        <v>106</v>
      </c>
      <c r="M421" s="2" t="str">
        <f>_xlfn.XLOOKUP(Table2[[#This Row],[Product_ID]],Table4[Product_ID],Table4[Product_Name],"Not Found")</f>
        <v>Tanishq Maxi Dress Wine</v>
      </c>
      <c r="N421" s="2" t="str">
        <f>_xlfn.XLOOKUP(Table2[[#This Row],[Product_ID]],Table4[Product_ID],Table4[Category],"Not Found")</f>
        <v>Women Dresses</v>
      </c>
      <c r="O421" s="2" t="str">
        <f>_xlfn.XLOOKUP(Table2[[#This Row],[Product_ID]],Table4[Product_ID],Table4[Subcategory],"Not Found")</f>
        <v>Maxi Dress</v>
      </c>
      <c r="P421" s="2" t="str">
        <f>_xlfn.XLOOKUP(Table2[[#This Row],[Product_ID]],Table4[Product_ID],Table4[Brand],"Missing Brand")</f>
        <v>Tanishq</v>
      </c>
      <c r="Q421" s="2" t="s">
        <v>312</v>
      </c>
      <c r="R421" s="2" t="str">
        <f>_xlfn.XLOOKUP(Table2[[#This Row],[Store_ID]],Table6[Store_ID],Table6[Store Name],"Not Found")</f>
        <v>TrendMart Kozhikode Outlet</v>
      </c>
      <c r="S421" s="2">
        <f>_xlfn.XLOOKUP(Table2[[#This Row],[Store_ID]],Table6[Store_ID],Table6[Monthly Target],"Missing Target")</f>
        <v>2000000</v>
      </c>
      <c r="T421" s="2" t="str">
        <f>_xlfn.XLOOKUP(Table2[[#This Row],[Store_ID]],Table6[Store_ID],Table6[Region],"Not Found")</f>
        <v>South Zone 1</v>
      </c>
      <c r="U421" s="2" t="s">
        <v>435</v>
      </c>
      <c r="V421" s="2" t="str">
        <f>_xlfn.XLOOKUP(Table2[[#This Row],[Employee_ID]],Table5[Employee_ID],Table5[Employee Name],"Not Found")</f>
        <v>Gopal Prasad</v>
      </c>
      <c r="W421" s="2">
        <v>2</v>
      </c>
      <c r="X421" s="2">
        <v>1739</v>
      </c>
      <c r="Y421" s="2">
        <v>0</v>
      </c>
      <c r="Z421" s="2">
        <v>0</v>
      </c>
      <c r="AA421" s="2">
        <v>12</v>
      </c>
      <c r="AB421" s="2">
        <v>417.36</v>
      </c>
      <c r="AC421" s="2">
        <v>3895.36</v>
      </c>
      <c r="AD421" s="2">
        <v>2814.66</v>
      </c>
      <c r="AE421" s="2">
        <f t="shared" si="12"/>
        <v>663.34000000000026</v>
      </c>
      <c r="AF421" s="2" t="s">
        <v>56</v>
      </c>
      <c r="AG421" s="42">
        <f>IFERROR(Table2[[#This Row],[Profit]]/Table2[[#This Row],[Sales Amount]],0)</f>
        <v>0.17028978066212114</v>
      </c>
      <c r="AH421" s="2" t="str">
        <f>TRIM(Table2[[#This Row],[Payment Modee]])</f>
        <v>Credit Card</v>
      </c>
      <c r="AI421" s="2" t="s">
        <v>36</v>
      </c>
      <c r="AJ421" s="2" t="s">
        <v>27</v>
      </c>
      <c r="AK421" s="2" t="s">
        <v>1256</v>
      </c>
      <c r="AL421" s="16" t="str">
        <f>IF(HOUR(Table2[[#This Row],[Order Time]])&lt;12,"Morning",IF(HOUR(Table2[[#This Row],[Order Time]])&lt;17,"Afternoon",IF(HOUR(Table2[[#This Row],[Order Time]])&lt;21,"Evening","Night")))</f>
        <v>Afternoon</v>
      </c>
      <c r="AM421" s="16" t="s">
        <v>29</v>
      </c>
    </row>
    <row r="422" spans="1:39" x14ac:dyDescent="0.25">
      <c r="A422" s="13" t="s">
        <v>1433</v>
      </c>
      <c r="B422" s="4">
        <v>45577</v>
      </c>
      <c r="C422" s="2">
        <f>YEAR(Table2[[#This Row],[Invoice Date]])</f>
        <v>2024</v>
      </c>
      <c r="D422" s="2" t="str">
        <f>TEXT(Table2[[#This Row],[Invoice Date]],"mmm")</f>
        <v>Oct</v>
      </c>
      <c r="E422" s="2" t="str">
        <f>Table2[[#This Row],[Store_ID]]&amp;"-"&amp;Table2[[#This Row],[Year]]&amp;"-"&amp;Table2[[#This Row],[Month]]</f>
        <v>STR112-2024-Oct</v>
      </c>
      <c r="F422" s="2" t="s">
        <v>1392</v>
      </c>
      <c r="G422" s="2" t="str">
        <f>_xlfn.XLOOKUP(Table2[[#This Row],[Customer_ID]],Table3[Customer_ID],Table3[Customer Name],"Not Found")</f>
        <v>Akhila Sundaram</v>
      </c>
      <c r="H422" s="2" t="str">
        <f>_xlfn.XLOOKUP(Table2[[#This Row],[Customer_ID]],Table3[Customer_ID],Table3[Gender],"Female")</f>
        <v>Female</v>
      </c>
      <c r="I422" s="2" t="str">
        <f>_xlfn.XLOOKUP(Table2[[#This Row],[Customer_ID]],Table3[Customer_ID],Table3[City],"Missing Memebership")</f>
        <v>Thiruvananthapuram</v>
      </c>
      <c r="J422" s="2" t="str">
        <f>_xlfn.XLOOKUP(Table2[[#This Row],[Customer_ID]],Table3[Customer_ID],Table3[State],"Karnataka")</f>
        <v>Kerala</v>
      </c>
      <c r="K422" s="2" t="str">
        <f>_xlfn.XLOOKUP(Table2[[#This Row],[Customer_ID]],Table3[Customer_ID],Table3[Membership],"Regular")</f>
        <v>Regular</v>
      </c>
      <c r="L422" s="2" t="s">
        <v>1434</v>
      </c>
      <c r="M422" s="2" t="str">
        <f>_xlfn.XLOOKUP(Table2[[#This Row],[Product_ID]],Table4[Product_ID],Table4[Product_Name],"Not Found")</f>
        <v>Woodland Kurta Teal</v>
      </c>
      <c r="N422" s="2" t="str">
        <f>_xlfn.XLOOKUP(Table2[[#This Row],[Product_ID]],Table4[Product_ID],Table4[Category],"Not Found")</f>
        <v>Men Ethnic</v>
      </c>
      <c r="O422" s="2" t="str">
        <f>_xlfn.XLOOKUP(Table2[[#This Row],[Product_ID]],Table4[Product_ID],Table4[Subcategory],"Not Found")</f>
        <v>Kurta</v>
      </c>
      <c r="P422" s="2" t="str">
        <f>_xlfn.XLOOKUP(Table2[[#This Row],[Product_ID]],Table4[Product_ID],Table4[Brand],"Missing Brand")</f>
        <v>Woodland</v>
      </c>
      <c r="Q422" s="2" t="s">
        <v>202</v>
      </c>
      <c r="R422" s="2" t="str">
        <f>_xlfn.XLOOKUP(Table2[[#This Row],[Store_ID]],Table6[Store_ID],Table6[Store Name],"Not Found")</f>
        <v>TrendMart Guntur Outlet</v>
      </c>
      <c r="S422" s="2">
        <f>_xlfn.XLOOKUP(Table2[[#This Row],[Store_ID]],Table6[Store_ID],Table6[Monthly Target],"Missing Target")</f>
        <v>1500000</v>
      </c>
      <c r="T422" s="2" t="str">
        <f>_xlfn.XLOOKUP(Table2[[#This Row],[Store_ID]],Table6[Store_ID],Table6[Region],"Not Found")</f>
        <v>South Zone 3</v>
      </c>
      <c r="U422" s="2" t="s">
        <v>465</v>
      </c>
      <c r="V422" s="2" t="str">
        <f>_xlfn.XLOOKUP(Table2[[#This Row],[Employee_ID]],Table5[Employee_ID],Table5[Employee Name],"Not Found")</f>
        <v>Vinod Hegde</v>
      </c>
      <c r="W422" s="2">
        <v>2</v>
      </c>
      <c r="X422" s="2">
        <v>2345.9699999999998</v>
      </c>
      <c r="Y422" s="2">
        <v>5</v>
      </c>
      <c r="Z422" s="2">
        <v>234.6</v>
      </c>
      <c r="AA422" s="2">
        <v>12</v>
      </c>
      <c r="AB422" s="2">
        <v>534.88</v>
      </c>
      <c r="AC422" s="2">
        <v>4992.22</v>
      </c>
      <c r="AD422" s="2">
        <v>3160.04</v>
      </c>
      <c r="AE422" s="2">
        <f t="shared" si="12"/>
        <v>1297.3000000000002</v>
      </c>
      <c r="AF422" s="2" t="s">
        <v>69</v>
      </c>
      <c r="AG422" s="42">
        <f>IFERROR(Table2[[#This Row],[Profit]]/Table2[[#This Row],[Sales Amount]],0)</f>
        <v>0.25986434892693033</v>
      </c>
      <c r="AH422" s="2" t="str">
        <f>TRIM(Table2[[#This Row],[Payment Modee]])</f>
        <v>Cash</v>
      </c>
      <c r="AI422" s="2" t="s">
        <v>36</v>
      </c>
      <c r="AJ422" s="2" t="s">
        <v>27</v>
      </c>
      <c r="AK422" s="2" t="s">
        <v>1435</v>
      </c>
      <c r="AL422" s="16" t="str">
        <f>IF(HOUR(Table2[[#This Row],[Order Time]])&lt;12,"Morning",IF(HOUR(Table2[[#This Row],[Order Time]])&lt;17,"Afternoon",IF(HOUR(Table2[[#This Row],[Order Time]])&lt;21,"Evening","Night")))</f>
        <v>Afternoon</v>
      </c>
      <c r="AM422" s="16" t="s">
        <v>38</v>
      </c>
    </row>
    <row r="423" spans="1:39" x14ac:dyDescent="0.25">
      <c r="A423" s="13" t="s">
        <v>1436</v>
      </c>
      <c r="B423" s="4">
        <v>45515</v>
      </c>
      <c r="C423" s="2">
        <f>YEAR(Table2[[#This Row],[Invoice Date]])</f>
        <v>2024</v>
      </c>
      <c r="D423" s="2" t="str">
        <f>TEXT(Table2[[#This Row],[Invoice Date]],"mmm")</f>
        <v>Aug</v>
      </c>
      <c r="E423" s="2" t="str">
        <f>Table2[[#This Row],[Store_ID]]&amp;"-"&amp;Table2[[#This Row],[Year]]&amp;"-"&amp;Table2[[#This Row],[Month]]</f>
        <v>STR085-2024-Aug</v>
      </c>
      <c r="F423" s="2" t="s">
        <v>1437</v>
      </c>
      <c r="G423" s="2" t="str">
        <f>_xlfn.XLOOKUP(Table2[[#This Row],[Customer_ID]],Table3[Customer_ID],Table3[Customer Name],"Not Found")</f>
        <v>Devi Menon</v>
      </c>
      <c r="H423" s="2" t="str">
        <f>_xlfn.XLOOKUP(Table2[[#This Row],[Customer_ID]],Table3[Customer_ID],Table3[Gender],"Female")</f>
        <v>Female</v>
      </c>
      <c r="I423" s="2" t="str">
        <f>_xlfn.XLOOKUP(Table2[[#This Row],[Customer_ID]],Table3[Customer_ID],Table3[City],"Missing Memebership")</f>
        <v>Khammam</v>
      </c>
      <c r="J423" s="2" t="str">
        <f>_xlfn.XLOOKUP(Table2[[#This Row],[Customer_ID]],Table3[Customer_ID],Table3[State],"Karnataka")</f>
        <v>Telangana</v>
      </c>
      <c r="K423" s="2" t="str">
        <f>_xlfn.XLOOKUP(Table2[[#This Row],[Customer_ID]],Table3[Customer_ID],Table3[Membership],"Regular")</f>
        <v>Silver</v>
      </c>
      <c r="L423" s="2" t="s">
        <v>1214</v>
      </c>
      <c r="M423" s="2" t="str">
        <f>_xlfn.XLOOKUP(Table2[[#This Row],[Product_ID]],Table4[Product_ID],Table4[Product_Name],"Not Found")</f>
        <v>Nalli Silks Dhoti Orange</v>
      </c>
      <c r="N423" s="2" t="str">
        <f>_xlfn.XLOOKUP(Table2[[#This Row],[Product_ID]],Table4[Product_ID],Table4[Category],"Not Found")</f>
        <v>Men Ethnic</v>
      </c>
      <c r="O423" s="2" t="str">
        <f>_xlfn.XLOOKUP(Table2[[#This Row],[Product_ID]],Table4[Product_ID],Table4[Subcategory],"Not Found")</f>
        <v>Dhoti</v>
      </c>
      <c r="P423" s="2" t="str">
        <f>_xlfn.XLOOKUP(Table2[[#This Row],[Product_ID]],Table4[Product_ID],Table4[Brand],"Missing Brand")</f>
        <v>Nalli Silks</v>
      </c>
      <c r="Q423" s="2" t="s">
        <v>86</v>
      </c>
      <c r="R423" s="2" t="str">
        <f>_xlfn.XLOOKUP(Table2[[#This Row],[Store_ID]],Table6[Store_ID],Table6[Store Name],"Not Found")</f>
        <v>TrendMart Nizamabad Outlet</v>
      </c>
      <c r="S423" s="2">
        <f>_xlfn.XLOOKUP(Table2[[#This Row],[Store_ID]],Table6[Store_ID],Table6[Monthly Target],"Missing Target")</f>
        <v>1500000</v>
      </c>
      <c r="T423" s="2" t="str">
        <f>_xlfn.XLOOKUP(Table2[[#This Row],[Store_ID]],Table6[Store_ID],Table6[Region],"Not Found")</f>
        <v>South Zone 2</v>
      </c>
      <c r="U423" s="2" t="s">
        <v>283</v>
      </c>
      <c r="V423" s="2" t="str">
        <f>_xlfn.XLOOKUP(Table2[[#This Row],[Employee_ID]],Table5[Employee_ID],Table5[Employee Name],"Not Found")</f>
        <v>Priya Balasubramaniam</v>
      </c>
      <c r="W423" s="2">
        <v>1</v>
      </c>
      <c r="X423" s="2">
        <v>2429.0700000000002</v>
      </c>
      <c r="Y423" s="2">
        <v>30</v>
      </c>
      <c r="Z423" s="2">
        <v>728.72</v>
      </c>
      <c r="AA423" s="2">
        <v>12</v>
      </c>
      <c r="AB423" s="2">
        <v>204.04</v>
      </c>
      <c r="AC423" s="2">
        <v>1904.39</v>
      </c>
      <c r="AD423" s="2">
        <v>1729.72</v>
      </c>
      <c r="AE423" s="2">
        <f t="shared" si="12"/>
        <v>-29.369999999999919</v>
      </c>
      <c r="AF423" s="2" t="s">
        <v>56</v>
      </c>
      <c r="AG423" s="42">
        <f>IFERROR(Table2[[#This Row],[Profit]]/Table2[[#This Row],[Sales Amount]],0)</f>
        <v>-1.5422261196498574E-2</v>
      </c>
      <c r="AH423" s="2" t="str">
        <f>TRIM(Table2[[#This Row],[Payment Modee]])</f>
        <v>Credit Card</v>
      </c>
      <c r="AI423" s="2" t="s">
        <v>26</v>
      </c>
      <c r="AJ423" s="2" t="s">
        <v>27</v>
      </c>
      <c r="AK423" s="2" t="s">
        <v>749</v>
      </c>
      <c r="AL423" s="16" t="str">
        <f>IF(HOUR(Table2[[#This Row],[Order Time]])&lt;12,"Morning",IF(HOUR(Table2[[#This Row],[Order Time]])&lt;17,"Afternoon",IF(HOUR(Table2[[#This Row],[Order Time]])&lt;21,"Evening","Night")))</f>
        <v>Afternoon</v>
      </c>
      <c r="AM423" s="16" t="s">
        <v>38</v>
      </c>
    </row>
    <row r="424" spans="1:39" x14ac:dyDescent="0.25">
      <c r="A424" s="13" t="s">
        <v>1438</v>
      </c>
      <c r="B424" s="4">
        <v>45553</v>
      </c>
      <c r="C424" s="2">
        <f>YEAR(Table2[[#This Row],[Invoice Date]])</f>
        <v>2024</v>
      </c>
      <c r="D424" s="2" t="str">
        <f>TEXT(Table2[[#This Row],[Invoice Date]],"mmm")</f>
        <v>Sep</v>
      </c>
      <c r="E424" s="2" t="str">
        <f>Table2[[#This Row],[Store_ID]]&amp;"-"&amp;Table2[[#This Row],[Year]]&amp;"-"&amp;Table2[[#This Row],[Month]]</f>
        <v>STR032-2024-Sep</v>
      </c>
      <c r="F424" s="2" t="s">
        <v>1439</v>
      </c>
      <c r="G424" s="2" t="str">
        <f>_xlfn.XLOOKUP(Table2[[#This Row],[Customer_ID]],Table3[Customer_ID],Table3[Customer Name],"Not Found")</f>
        <v>Vasu Mudaliar</v>
      </c>
      <c r="H424" s="2" t="str">
        <f>_xlfn.XLOOKUP(Table2[[#This Row],[Customer_ID]],Table3[Customer_ID],Table3[Gender],"Female")</f>
        <v>Male</v>
      </c>
      <c r="I424" s="2" t="str">
        <f>_xlfn.XLOOKUP(Table2[[#This Row],[Customer_ID]],Table3[Customer_ID],Table3[City],"Missing Memebership")</f>
        <v>Nellore</v>
      </c>
      <c r="J424" s="2" t="str">
        <f>_xlfn.XLOOKUP(Table2[[#This Row],[Customer_ID]],Table3[Customer_ID],Table3[State],"Karnataka")</f>
        <v>Andhra Pradesh</v>
      </c>
      <c r="K424" s="2" t="str">
        <f>_xlfn.XLOOKUP(Table2[[#This Row],[Customer_ID]],Table3[Customer_ID],Table3[Membership],"Regular")</f>
        <v>gold</v>
      </c>
      <c r="L424" s="2" t="s">
        <v>524</v>
      </c>
      <c r="M424" s="2" t="str">
        <f>_xlfn.XLOOKUP(Table2[[#This Row],[Product_ID]],Table4[Product_ID],Table4[Product_Name],"Not Found")</f>
        <v>Westside Cargo Peach</v>
      </c>
      <c r="N424" s="2" t="str">
        <f>_xlfn.XLOOKUP(Table2[[#This Row],[Product_ID]],Table4[Product_ID],Table4[Category],"Not Found")</f>
        <v>Men Trousers</v>
      </c>
      <c r="O424" s="2" t="str">
        <f>_xlfn.XLOOKUP(Table2[[#This Row],[Product_ID]],Table4[Product_ID],Table4[Subcategory],"Not Found")</f>
        <v>Cargo</v>
      </c>
      <c r="P424" s="2" t="str">
        <f>_xlfn.XLOOKUP(Table2[[#This Row],[Product_ID]],Table4[Product_ID],Table4[Brand],"Missing Brand")</f>
        <v>Westside</v>
      </c>
      <c r="Q424" s="2" t="s">
        <v>413</v>
      </c>
      <c r="R424" s="2" t="str">
        <f>_xlfn.XLOOKUP(Table2[[#This Row],[Store_ID]],Table6[Store_ID],Table6[Store Name],"Not Found")</f>
        <v>TrendMart Kochi Standard</v>
      </c>
      <c r="S424" s="2">
        <f>_xlfn.XLOOKUP(Table2[[#This Row],[Store_ID]],Table6[Store_ID],Table6[Monthly Target],"Missing Target")</f>
        <v>2500000</v>
      </c>
      <c r="T424" s="2" t="str">
        <f>_xlfn.XLOOKUP(Table2[[#This Row],[Store_ID]],Table6[Store_ID],Table6[Region],"Not Found")</f>
        <v>South Zone 1</v>
      </c>
      <c r="U424" s="2" t="s">
        <v>268</v>
      </c>
      <c r="V424" s="2" t="str">
        <f>_xlfn.XLOOKUP(Table2[[#This Row],[Employee_ID]],Table5[Employee_ID],Table5[Employee Name],"Not Found")</f>
        <v>Ganesh Iyengar</v>
      </c>
      <c r="W424" s="2">
        <v>2</v>
      </c>
      <c r="X424" s="2">
        <v>1425.84</v>
      </c>
      <c r="Y424" s="2">
        <v>0</v>
      </c>
      <c r="Z424" s="2">
        <v>0</v>
      </c>
      <c r="AA424" s="2">
        <v>12</v>
      </c>
      <c r="AB424" s="2">
        <v>342.2</v>
      </c>
      <c r="AC424" s="2">
        <v>3193.88</v>
      </c>
      <c r="AD424" s="2">
        <v>1957.36</v>
      </c>
      <c r="AE424" s="2">
        <f t="shared" si="12"/>
        <v>894.32000000000016</v>
      </c>
      <c r="AF424" s="2" t="s">
        <v>136</v>
      </c>
      <c r="AG424" s="42">
        <f>IFERROR(Table2[[#This Row],[Profit]]/Table2[[#This Row],[Sales Amount]],0)</f>
        <v>0.28001052011972904</v>
      </c>
      <c r="AH424" s="2" t="str">
        <f>TRIM(Table2[[#This Row],[Payment Modee]])</f>
        <v>EMI</v>
      </c>
      <c r="AI424" s="2" t="s">
        <v>26</v>
      </c>
      <c r="AJ424" s="2" t="s">
        <v>27</v>
      </c>
      <c r="AK424" s="2" t="s">
        <v>1130</v>
      </c>
      <c r="AL424" s="16" t="str">
        <f>IF(HOUR(Table2[[#This Row],[Order Time]])&lt;12,"Morning",IF(HOUR(Table2[[#This Row],[Order Time]])&lt;17,"Afternoon",IF(HOUR(Table2[[#This Row],[Order Time]])&lt;21,"Evening","Night")))</f>
        <v>Afternoon</v>
      </c>
      <c r="AM424" s="16" t="s">
        <v>29</v>
      </c>
    </row>
    <row r="425" spans="1:39" x14ac:dyDescent="0.25">
      <c r="A425" s="13" t="s">
        <v>1440</v>
      </c>
      <c r="B425" s="4">
        <v>45589</v>
      </c>
      <c r="C425" s="2">
        <f>YEAR(Table2[[#This Row],[Invoice Date]])</f>
        <v>2024</v>
      </c>
      <c r="D425" s="2" t="str">
        <f>TEXT(Table2[[#This Row],[Invoice Date]],"mmm")</f>
        <v>Oct</v>
      </c>
      <c r="E425" s="2" t="str">
        <f>Table2[[#This Row],[Store_ID]]&amp;"-"&amp;Table2[[#This Row],[Year]]&amp;"-"&amp;Table2[[#This Row],[Month]]</f>
        <v>STR102-2024-Oct</v>
      </c>
      <c r="F425" s="2" t="s">
        <v>794</v>
      </c>
      <c r="G425" s="2" t="str">
        <f>_xlfn.XLOOKUP(Table2[[#This Row],[Customer_ID]],Table3[Customer_ID],Table3[Customer Name],"Not Found")</f>
        <v>Kiran Mishra</v>
      </c>
      <c r="H425" s="2" t="str">
        <f>_xlfn.XLOOKUP(Table2[[#This Row],[Customer_ID]],Table3[Customer_ID],Table3[Gender],"Female")</f>
        <v>Male</v>
      </c>
      <c r="I425" s="2" t="str">
        <f>_xlfn.XLOOKUP(Table2[[#This Row],[Customer_ID]],Table3[Customer_ID],Table3[City],"Missing Memebership")</f>
        <v>Tirunelveli</v>
      </c>
      <c r="J425" s="2" t="str">
        <f>_xlfn.XLOOKUP(Table2[[#This Row],[Customer_ID]],Table3[Customer_ID],Table3[State],"Karnataka")</f>
        <v>Tamil Nadu</v>
      </c>
      <c r="K425" s="2" t="str">
        <f>_xlfn.XLOOKUP(Table2[[#This Row],[Customer_ID]],Table3[Customer_ID],Table3[Membership],"Regular")</f>
        <v>Gold</v>
      </c>
      <c r="L425" s="2" t="s">
        <v>1441</v>
      </c>
      <c r="M425" s="2" t="str">
        <f>_xlfn.XLOOKUP(Table2[[#This Row],[Product_ID]],Table4[Product_ID],Table4[Product_Name],"Not Found")</f>
        <v>Pothys Slippers Green</v>
      </c>
      <c r="N425" s="2" t="str">
        <f>_xlfn.XLOOKUP(Table2[[#This Row],[Product_ID]],Table4[Product_ID],Table4[Category],"Not Found")</f>
        <v>Footwear</v>
      </c>
      <c r="O425" s="2" t="str">
        <f>_xlfn.XLOOKUP(Table2[[#This Row],[Product_ID]],Table4[Product_ID],Table4[Subcategory],"Not Found")</f>
        <v>Slippers</v>
      </c>
      <c r="P425" s="2" t="str">
        <f>_xlfn.XLOOKUP(Table2[[#This Row],[Product_ID]],Table4[Product_ID],Table4[Brand],"Missing Brand")</f>
        <v>Pothys</v>
      </c>
      <c r="Q425" s="2" t="s">
        <v>33</v>
      </c>
      <c r="R425" s="2" t="str">
        <f>_xlfn.XLOOKUP(Table2[[#This Row],[Store_ID]],Table6[Store_ID],Table6[Store Name],"Not Found")</f>
        <v>TrendMart Tirunelveli High Street</v>
      </c>
      <c r="S425" s="2">
        <f>_xlfn.XLOOKUP(Table2[[#This Row],[Store_ID]],Table6[Store_ID],Table6[Monthly Target],"Missing Target")</f>
        <v>1000000</v>
      </c>
      <c r="T425" s="2" t="str">
        <f>_xlfn.XLOOKUP(Table2[[#This Row],[Store_ID]],Table6[Store_ID],Table6[Region],"Not Found")</f>
        <v>South Zone 1</v>
      </c>
      <c r="U425" s="2" t="s">
        <v>349</v>
      </c>
      <c r="V425" s="2" t="str">
        <f>_xlfn.XLOOKUP(Table2[[#This Row],[Employee_ID]],Table5[Employee_ID],Table5[Employee Name],"Not Found")</f>
        <v>Chitra Bhat</v>
      </c>
      <c r="W425" s="2">
        <v>2</v>
      </c>
      <c r="X425" s="2">
        <v>2438.84</v>
      </c>
      <c r="Y425" s="2">
        <v>30</v>
      </c>
      <c r="Z425" s="2">
        <v>1463.3</v>
      </c>
      <c r="AA425" s="2">
        <v>12</v>
      </c>
      <c r="AB425" s="2">
        <v>409.73</v>
      </c>
      <c r="AC425" s="2">
        <v>3824.11</v>
      </c>
      <c r="AD425" s="2">
        <v>3724.7</v>
      </c>
      <c r="AE425" s="2">
        <f t="shared" si="12"/>
        <v>-310.31999999999971</v>
      </c>
      <c r="AF425" s="2" t="s">
        <v>25</v>
      </c>
      <c r="AG425" s="42">
        <f>IFERROR(Table2[[#This Row],[Profit]]/Table2[[#This Row],[Sales Amount]],0)</f>
        <v>-8.1148293328382207E-2</v>
      </c>
      <c r="AH425" s="2" t="str">
        <f>TRIM(Table2[[#This Row],[Payment Modee]])</f>
        <v>UPI</v>
      </c>
      <c r="AI425" s="2" t="s">
        <v>26</v>
      </c>
      <c r="AJ425" s="2" t="s">
        <v>27</v>
      </c>
      <c r="AK425" s="2" t="s">
        <v>863</v>
      </c>
      <c r="AL425" s="16" t="str">
        <f>IF(HOUR(Table2[[#This Row],[Order Time]])&lt;12,"Morning",IF(HOUR(Table2[[#This Row],[Order Time]])&lt;17,"Afternoon",IF(HOUR(Table2[[#This Row],[Order Time]])&lt;21,"Evening","Night")))</f>
        <v>Morning</v>
      </c>
      <c r="AM425" s="16" t="s">
        <v>29</v>
      </c>
    </row>
    <row r="426" spans="1:39" x14ac:dyDescent="0.25">
      <c r="A426" s="13" t="s">
        <v>1442</v>
      </c>
      <c r="B426" s="4">
        <v>45469</v>
      </c>
      <c r="C426" s="2">
        <f>YEAR(Table2[[#This Row],[Invoice Date]])</f>
        <v>2024</v>
      </c>
      <c r="D426" s="2" t="str">
        <f>TEXT(Table2[[#This Row],[Invoice Date]],"mmm")</f>
        <v>Jun</v>
      </c>
      <c r="E426" s="2" t="str">
        <f>Table2[[#This Row],[Store_ID]]&amp;"-"&amp;Table2[[#This Row],[Year]]&amp;"-"&amp;Table2[[#This Row],[Month]]</f>
        <v>STR081-2024-Jun</v>
      </c>
      <c r="F426" s="2" t="s">
        <v>1443</v>
      </c>
      <c r="G426" s="2" t="str">
        <f>_xlfn.XLOOKUP(Table2[[#This Row],[Customer_ID]],Table3[Customer_ID],Table3[Customer Name],"Not Found")</f>
        <v>Uma Murthy</v>
      </c>
      <c r="H426" s="2" t="str">
        <f>_xlfn.XLOOKUP(Table2[[#This Row],[Customer_ID]],Table3[Customer_ID],Table3[Gender],"Female")</f>
        <v>Female</v>
      </c>
      <c r="I426" s="2" t="str">
        <f>_xlfn.XLOOKUP(Table2[[#This Row],[Customer_ID]],Table3[Customer_ID],Table3[City],"Missing Memebership")</f>
        <v>Tumakuru</v>
      </c>
      <c r="J426" s="2" t="str">
        <f>_xlfn.XLOOKUP(Table2[[#This Row],[Customer_ID]],Table3[Customer_ID],Table3[State],"Karnataka")</f>
        <v>Karnataka</v>
      </c>
      <c r="K426" s="2" t="str">
        <f>_xlfn.XLOOKUP(Table2[[#This Row],[Customer_ID]],Table3[Customer_ID],Table3[Membership],"Regular")</f>
        <v>Platinum</v>
      </c>
      <c r="L426" s="2" t="s">
        <v>838</v>
      </c>
      <c r="M426" s="2" t="str">
        <f>_xlfn.XLOOKUP(Table2[[#This Row],[Product_ID]],Table4[Product_ID],Table4[Product_Name],"Not Found")</f>
        <v>Sonata A-Line Kurti Sky Blue</v>
      </c>
      <c r="N426" s="2" t="str">
        <f>_xlfn.XLOOKUP(Table2[[#This Row],[Product_ID]],Table4[Product_ID],Table4[Category],"Not Found")</f>
        <v>Women Kurtis</v>
      </c>
      <c r="O426" s="2" t="str">
        <f>_xlfn.XLOOKUP(Table2[[#This Row],[Product_ID]],Table4[Product_ID],Table4[Subcategory],"Not Found")</f>
        <v>A-Line Kurti</v>
      </c>
      <c r="P426" s="2" t="str">
        <f>_xlfn.XLOOKUP(Table2[[#This Row],[Product_ID]],Table4[Product_ID],Table4[Brand],"Missing Brand")</f>
        <v>Sonata</v>
      </c>
      <c r="Q426" s="2" t="s">
        <v>1055</v>
      </c>
      <c r="R426" s="2" t="str">
        <f>_xlfn.XLOOKUP(Table2[[#This Row],[Store_ID]],Table6[Store_ID],Table6[Store Name],"Not Found")</f>
        <v>TrendMart Alappuzha Outlet</v>
      </c>
      <c r="S426" s="2">
        <f>_xlfn.XLOOKUP(Table2[[#This Row],[Store_ID]],Table6[Store_ID],Table6[Monthly Target],"Missing Target")</f>
        <v>2500000</v>
      </c>
      <c r="T426" s="2" t="str">
        <f>_xlfn.XLOOKUP(Table2[[#This Row],[Store_ID]],Table6[Store_ID],Table6[Region],"Not Found")</f>
        <v>South Zone 1</v>
      </c>
      <c r="U426" s="2" t="s">
        <v>417</v>
      </c>
      <c r="V426" s="2" t="str">
        <f>_xlfn.XLOOKUP(Table2[[#This Row],[Employee_ID]],Table5[Employee_ID],Table5[Employee Name],"Not Found")</f>
        <v>Arjun Krishnan</v>
      </c>
      <c r="W426" s="2">
        <v>1</v>
      </c>
      <c r="X426" s="2">
        <v>760.36</v>
      </c>
      <c r="Y426" s="2">
        <v>15</v>
      </c>
      <c r="Z426" s="2">
        <v>114.05</v>
      </c>
      <c r="AA426" s="2">
        <v>5</v>
      </c>
      <c r="AB426" s="2">
        <v>32.32</v>
      </c>
      <c r="AC426" s="2">
        <v>678.63</v>
      </c>
      <c r="AD426" s="2">
        <v>569.35</v>
      </c>
      <c r="AE426" s="2">
        <f t="shared" si="12"/>
        <v>76.95999999999998</v>
      </c>
      <c r="AF426" s="2" t="s">
        <v>56</v>
      </c>
      <c r="AG426" s="42">
        <f>IFERROR(Table2[[#This Row],[Profit]]/Table2[[#This Row],[Sales Amount]],0)</f>
        <v>0.11340494820447074</v>
      </c>
      <c r="AH426" s="2" t="str">
        <f>TRIM(Table2[[#This Row],[Payment Modee]])</f>
        <v>Credit Card</v>
      </c>
      <c r="AI426" s="2" t="s">
        <v>36</v>
      </c>
      <c r="AJ426" s="2" t="s">
        <v>27</v>
      </c>
      <c r="AK426" s="2" t="s">
        <v>624</v>
      </c>
      <c r="AL426" s="16" t="str">
        <f>IF(HOUR(Table2[[#This Row],[Order Time]])&lt;12,"Morning",IF(HOUR(Table2[[#This Row],[Order Time]])&lt;17,"Afternoon",IF(HOUR(Table2[[#This Row],[Order Time]])&lt;21,"Evening","Night")))</f>
        <v>Afternoon</v>
      </c>
      <c r="AM426" s="16" t="s">
        <v>29</v>
      </c>
    </row>
    <row r="427" spans="1:39" x14ac:dyDescent="0.25">
      <c r="A427" s="13" t="s">
        <v>1444</v>
      </c>
      <c r="B427" s="4">
        <v>45725</v>
      </c>
      <c r="C427" s="2">
        <f>YEAR(Table2[[#This Row],[Invoice Date]])</f>
        <v>2025</v>
      </c>
      <c r="D427" s="2" t="str">
        <f>TEXT(Table2[[#This Row],[Invoice Date]],"mmm")</f>
        <v>Mar</v>
      </c>
      <c r="E427" s="2" t="str">
        <f>Table2[[#This Row],[Store_ID]]&amp;"-"&amp;Table2[[#This Row],[Year]]&amp;"-"&amp;Table2[[#This Row],[Month]]</f>
        <v>STR050-2025-Mar</v>
      </c>
      <c r="F427" s="2" t="s">
        <v>1445</v>
      </c>
      <c r="G427" s="2" t="str">
        <f>_xlfn.XLOOKUP(Table2[[#This Row],[Customer_ID]],Table3[Customer_ID],Table3[Customer Name],"Not Found")</f>
        <v>Bharathi Singh</v>
      </c>
      <c r="H427" s="2" t="str">
        <f>_xlfn.XLOOKUP(Table2[[#This Row],[Customer_ID]],Table3[Customer_ID],Table3[Gender],"Female")</f>
        <v>Female</v>
      </c>
      <c r="I427" s="2" t="str">
        <f>_xlfn.XLOOKUP(Table2[[#This Row],[Customer_ID]],Table3[Customer_ID],Table3[City],"Missing Memebership")</f>
        <v>Karimnagar</v>
      </c>
      <c r="J427" s="2" t="str">
        <f>_xlfn.XLOOKUP(Table2[[#This Row],[Customer_ID]],Table3[Customer_ID],Table3[State],"Karnataka")</f>
        <v>Telangana</v>
      </c>
      <c r="K427" s="2" t="str">
        <f>_xlfn.XLOOKUP(Table2[[#This Row],[Customer_ID]],Table3[Customer_ID],Table3[Membership],"Regular")</f>
        <v>Gold</v>
      </c>
      <c r="L427" s="2" t="s">
        <v>174</v>
      </c>
      <c r="M427" s="2" t="str">
        <f>_xlfn.XLOOKUP(Table2[[#This Row],[Product_ID]],Table4[Product_ID],Table4[Product_Name],"Not Found")</f>
        <v>Nike Earrings Teal</v>
      </c>
      <c r="N427" s="2" t="str">
        <f>_xlfn.XLOOKUP(Table2[[#This Row],[Product_ID]],Table4[Product_ID],Table4[Category],"Not Found")</f>
        <v>Jewellery</v>
      </c>
      <c r="O427" s="2" t="str">
        <f>_xlfn.XLOOKUP(Table2[[#This Row],[Product_ID]],Table4[Product_ID],Table4[Subcategory],"Not Found")</f>
        <v>Earrings</v>
      </c>
      <c r="P427" s="2" t="str">
        <f>_xlfn.XLOOKUP(Table2[[#This Row],[Product_ID]],Table4[Product_ID],Table4[Brand],"Missing Brand")</f>
        <v>Nike</v>
      </c>
      <c r="Q427" s="2" t="s">
        <v>422</v>
      </c>
      <c r="R427" s="2" t="str">
        <f>_xlfn.XLOOKUP(Table2[[#This Row],[Store_ID]],Table6[Store_ID],Table6[Store Name],"Not Found")</f>
        <v>TrendMart Thrissur High Street</v>
      </c>
      <c r="S427" s="2">
        <f>_xlfn.XLOOKUP(Table2[[#This Row],[Store_ID]],Table6[Store_ID],Table6[Monthly Target],"Missing Target")</f>
        <v>2000000</v>
      </c>
      <c r="T427" s="2" t="str">
        <f>_xlfn.XLOOKUP(Table2[[#This Row],[Store_ID]],Table6[Store_ID],Table6[Region],"Not Found")</f>
        <v>South Zone 1</v>
      </c>
      <c r="U427" s="2" t="s">
        <v>460</v>
      </c>
      <c r="V427" s="2" t="str">
        <f>_xlfn.XLOOKUP(Table2[[#This Row],[Employee_ID]],Table5[Employee_ID],Table5[Employee Name],"Not Found")</f>
        <v>Pranav Reddy</v>
      </c>
      <c r="W427" s="2">
        <v>2</v>
      </c>
      <c r="X427" s="2">
        <v>6713.28</v>
      </c>
      <c r="Y427" s="2">
        <v>10</v>
      </c>
      <c r="Z427" s="2">
        <v>1342.66</v>
      </c>
      <c r="AA427" s="2">
        <v>3</v>
      </c>
      <c r="AB427" s="2">
        <v>362.52</v>
      </c>
      <c r="AC427" s="2">
        <v>12446.42</v>
      </c>
      <c r="AD427" s="2">
        <v>9430.2000000000007</v>
      </c>
      <c r="AE427" s="2">
        <f t="shared" si="12"/>
        <v>2653.6999999999994</v>
      </c>
      <c r="AF427" s="2" t="s">
        <v>25</v>
      </c>
      <c r="AG427" s="42">
        <f>IFERROR(Table2[[#This Row],[Profit]]/Table2[[#This Row],[Sales Amount]],0)</f>
        <v>0.21320990292791014</v>
      </c>
      <c r="AH427" s="2" t="str">
        <f>TRIM(Table2[[#This Row],[Payment Modee]])</f>
        <v>UPI</v>
      </c>
      <c r="AI427" s="2" t="s">
        <v>26</v>
      </c>
      <c r="AJ427" s="2" t="s">
        <v>27</v>
      </c>
      <c r="AK427" s="2" t="s">
        <v>303</v>
      </c>
      <c r="AL427" s="16" t="str">
        <f>IF(HOUR(Table2[[#This Row],[Order Time]])&lt;12,"Morning",IF(HOUR(Table2[[#This Row],[Order Time]])&lt;17,"Afternoon",IF(HOUR(Table2[[#This Row],[Order Time]])&lt;21,"Evening","Night")))</f>
        <v>Afternoon</v>
      </c>
      <c r="AM427" s="16" t="s">
        <v>38</v>
      </c>
    </row>
    <row r="428" spans="1:39" x14ac:dyDescent="0.25">
      <c r="A428" s="13" t="s">
        <v>1446</v>
      </c>
      <c r="B428" s="4">
        <v>45468</v>
      </c>
      <c r="C428" s="2">
        <f>YEAR(Table2[[#This Row],[Invoice Date]])</f>
        <v>2024</v>
      </c>
      <c r="D428" s="2" t="str">
        <f>TEXT(Table2[[#This Row],[Invoice Date]],"mmm")</f>
        <v>Jun</v>
      </c>
      <c r="E428" s="2" t="str">
        <f>Table2[[#This Row],[Store_ID]]&amp;"-"&amp;Table2[[#This Row],[Year]]&amp;"-"&amp;Table2[[#This Row],[Month]]</f>
        <v>STR016-2024-Jun</v>
      </c>
      <c r="F428" s="2" t="s">
        <v>1447</v>
      </c>
      <c r="G428" s="2" t="str">
        <f>_xlfn.XLOOKUP(Table2[[#This Row],[Customer_ID]],Table3[Customer_ID],Table3[Customer Name],"Not Found")</f>
        <v>Eswar Varma</v>
      </c>
      <c r="H428" s="2" t="str">
        <f>_xlfn.XLOOKUP(Table2[[#This Row],[Customer_ID]],Table3[Customer_ID],Table3[Gender],"Female")</f>
        <v>Male</v>
      </c>
      <c r="I428" s="2" t="str">
        <f>_xlfn.XLOOKUP(Table2[[#This Row],[Customer_ID]],Table3[Customer_ID],Table3[City],"Missing Memebership")</f>
        <v>Coimbatore</v>
      </c>
      <c r="J428" s="2" t="str">
        <f>_xlfn.XLOOKUP(Table2[[#This Row],[Customer_ID]],Table3[Customer_ID],Table3[State],"Karnataka")</f>
        <v>Tamil Nadu</v>
      </c>
      <c r="K428" s="2" t="str">
        <f>_xlfn.XLOOKUP(Table2[[#This Row],[Customer_ID]],Table3[Customer_ID],Table3[Membership],"Regular")</f>
        <v>Silver</v>
      </c>
      <c r="L428" s="2" t="s">
        <v>1395</v>
      </c>
      <c r="M428" s="2" t="str">
        <f>_xlfn.XLOOKUP(Table2[[#This Row],[Product_ID]],Table4[Product_ID],Table4[Product_Name],"Not Found")</f>
        <v>Westside Bodycon Dress Green</v>
      </c>
      <c r="N428" s="2" t="str">
        <f>_xlfn.XLOOKUP(Table2[[#This Row],[Product_ID]],Table4[Product_ID],Table4[Category],"Not Found")</f>
        <v>Women Dresses</v>
      </c>
      <c r="O428" s="2" t="str">
        <f>_xlfn.XLOOKUP(Table2[[#This Row],[Product_ID]],Table4[Product_ID],Table4[Subcategory],"Not Found")</f>
        <v>Bodycon Dress</v>
      </c>
      <c r="P428" s="2" t="str">
        <f>_xlfn.XLOOKUP(Table2[[#This Row],[Product_ID]],Table4[Product_ID],Table4[Brand],"Missing Brand")</f>
        <v>Westside</v>
      </c>
      <c r="Q428" s="2" t="s">
        <v>380</v>
      </c>
      <c r="R428" s="2" t="str">
        <f>_xlfn.XLOOKUP(Table2[[#This Row],[Store_ID]],Table6[Store_ID],Table6[Store Name],"Not Found")</f>
        <v>TrendMart Visakhapatnam Flagship</v>
      </c>
      <c r="S428" s="2">
        <f>_xlfn.XLOOKUP(Table2[[#This Row],[Store_ID]],Table6[Store_ID],Table6[Monthly Target],"Missing Target")</f>
        <v>1200000</v>
      </c>
      <c r="T428" s="2" t="str">
        <f>_xlfn.XLOOKUP(Table2[[#This Row],[Store_ID]],Table6[Store_ID],Table6[Region],"Not Found")</f>
        <v>South Zone 3</v>
      </c>
      <c r="U428" s="2" t="s">
        <v>417</v>
      </c>
      <c r="V428" s="2" t="str">
        <f>_xlfn.XLOOKUP(Table2[[#This Row],[Employee_ID]],Table5[Employee_ID],Table5[Employee Name],"Not Found")</f>
        <v>Arjun Krishnan</v>
      </c>
      <c r="W428" s="2">
        <v>4</v>
      </c>
      <c r="X428" s="2">
        <v>1618.06</v>
      </c>
      <c r="Y428" s="2">
        <v>0</v>
      </c>
      <c r="Z428" s="2">
        <v>0</v>
      </c>
      <c r="AA428" s="2">
        <v>12</v>
      </c>
      <c r="AB428" s="2">
        <v>776.67</v>
      </c>
      <c r="AC428" s="2">
        <v>7248.91</v>
      </c>
      <c r="AD428" s="2">
        <v>4578.3599999999997</v>
      </c>
      <c r="AE428" s="2">
        <f t="shared" si="12"/>
        <v>1893.88</v>
      </c>
      <c r="AF428" s="2" t="s">
        <v>69</v>
      </c>
      <c r="AG428" s="42">
        <f>IFERROR(Table2[[#This Row],[Profit]]/Table2[[#This Row],[Sales Amount]],0)</f>
        <v>0.26126410729337241</v>
      </c>
      <c r="AH428" s="2" t="str">
        <f>TRIM(Table2[[#This Row],[Payment Modee]])</f>
        <v>Cash</v>
      </c>
      <c r="AI428" s="2" t="s">
        <v>26</v>
      </c>
      <c r="AJ428" s="2" t="s">
        <v>27</v>
      </c>
      <c r="AK428" s="2" t="s">
        <v>1448</v>
      </c>
      <c r="AL428" s="16" t="str">
        <f>IF(HOUR(Table2[[#This Row],[Order Time]])&lt;12,"Morning",IF(HOUR(Table2[[#This Row],[Order Time]])&lt;17,"Afternoon",IF(HOUR(Table2[[#This Row],[Order Time]])&lt;21,"Evening","Night")))</f>
        <v>Evening</v>
      </c>
      <c r="AM428" s="16" t="s">
        <v>29</v>
      </c>
    </row>
    <row r="429" spans="1:39" x14ac:dyDescent="0.25">
      <c r="A429" s="13" t="s">
        <v>1449</v>
      </c>
      <c r="B429" s="4">
        <v>45722</v>
      </c>
      <c r="C429" s="2">
        <f>YEAR(Table2[[#This Row],[Invoice Date]])</f>
        <v>2025</v>
      </c>
      <c r="D429" s="2" t="str">
        <f>TEXT(Table2[[#This Row],[Invoice Date]],"mmm")</f>
        <v>Mar</v>
      </c>
      <c r="E429" s="2" t="str">
        <f>Table2[[#This Row],[Store_ID]]&amp;"-"&amp;Table2[[#This Row],[Year]]&amp;"-"&amp;Table2[[#This Row],[Month]]</f>
        <v>STR089-2025-Mar</v>
      </c>
      <c r="F429" s="2" t="s">
        <v>1450</v>
      </c>
      <c r="G429" s="2" t="str">
        <f>_xlfn.XLOOKUP(Table2[[#This Row],[Customer_ID]],Table3[Customer_ID],Table3[Customer Name],"Not Found")</f>
        <v>Kalyani Subramaniam</v>
      </c>
      <c r="H429" s="2" t="str">
        <f>_xlfn.XLOOKUP(Table2[[#This Row],[Customer_ID]],Table3[Customer_ID],Table3[Gender],"Female")</f>
        <v>Female</v>
      </c>
      <c r="I429" s="2" t="str">
        <f>_xlfn.XLOOKUP(Table2[[#This Row],[Customer_ID]],Table3[Customer_ID],Table3[City],"Missing Memebership")</f>
        <v>Tumakuru</v>
      </c>
      <c r="J429" s="2" t="str">
        <f>_xlfn.XLOOKUP(Table2[[#This Row],[Customer_ID]],Table3[Customer_ID],Table3[State],"Karnataka")</f>
        <v>Karnataka</v>
      </c>
      <c r="K429" s="2" t="str">
        <f>_xlfn.XLOOKUP(Table2[[#This Row],[Customer_ID]],Table3[Customer_ID],Table3[Membership],"Regular")</f>
        <v>Regular</v>
      </c>
      <c r="L429" s="2" t="s">
        <v>1070</v>
      </c>
      <c r="M429" s="2" t="str">
        <f>_xlfn.XLOOKUP(Table2[[#This Row],[Product_ID]],Table4[Product_ID],Table4[Product_Name],"Not Found")</f>
        <v>Sparx Slippers Red</v>
      </c>
      <c r="N429" s="2" t="str">
        <f>_xlfn.XLOOKUP(Table2[[#This Row],[Product_ID]],Table4[Product_ID],Table4[Category],"Not Found")</f>
        <v>Footwear</v>
      </c>
      <c r="O429" s="2" t="str">
        <f>_xlfn.XLOOKUP(Table2[[#This Row],[Product_ID]],Table4[Product_ID],Table4[Subcategory],"Not Found")</f>
        <v>Slippers</v>
      </c>
      <c r="P429" s="2" t="str">
        <f>_xlfn.XLOOKUP(Table2[[#This Row],[Product_ID]],Table4[Product_ID],Table4[Brand],"Missing Brand")</f>
        <v>Sparx</v>
      </c>
      <c r="Q429" s="2" t="s">
        <v>525</v>
      </c>
      <c r="R429" s="2" t="str">
        <f>_xlfn.XLOOKUP(Table2[[#This Row],[Store_ID]],Table6[Store_ID],Table6[Store Name],"Not Found")</f>
        <v>TrendMart Kurnool Outlet</v>
      </c>
      <c r="S429" s="2">
        <f>_xlfn.XLOOKUP(Table2[[#This Row],[Store_ID]],Table6[Store_ID],Table6[Monthly Target],"Missing Target")</f>
        <v>800000</v>
      </c>
      <c r="T429" s="2" t="str">
        <f>_xlfn.XLOOKUP(Table2[[#This Row],[Store_ID]],Table6[Store_ID],Table6[Region],"Not Found")</f>
        <v>South Zone 3</v>
      </c>
      <c r="U429" s="2" t="s">
        <v>321</v>
      </c>
      <c r="V429" s="2" t="str">
        <f>_xlfn.XLOOKUP(Table2[[#This Row],[Employee_ID]],Table5[Employee_ID],Table5[Employee Name],"Not Found")</f>
        <v>Sunita Ramachandran</v>
      </c>
      <c r="W429" s="2">
        <v>3</v>
      </c>
      <c r="X429" s="2">
        <v>1841.52</v>
      </c>
      <c r="Y429" s="2">
        <v>5</v>
      </c>
      <c r="Z429" s="2">
        <v>276.23</v>
      </c>
      <c r="AA429" s="2">
        <v>12</v>
      </c>
      <c r="AB429" s="2">
        <v>629.79999999999995</v>
      </c>
      <c r="AC429" s="2">
        <v>5878.13</v>
      </c>
      <c r="AD429" s="2">
        <v>3435.63</v>
      </c>
      <c r="AE429" s="2">
        <f t="shared" si="12"/>
        <v>1812.7</v>
      </c>
      <c r="AF429" s="2" t="s">
        <v>25</v>
      </c>
      <c r="AG429" s="42">
        <f>IFERROR(Table2[[#This Row],[Profit]]/Table2[[#This Row],[Sales Amount]],0)</f>
        <v>0.30838038627930991</v>
      </c>
      <c r="AH429" s="2" t="str">
        <f>TRIM(Table2[[#This Row],[Payment Modee]])</f>
        <v>UPI</v>
      </c>
      <c r="AI429" s="2" t="s">
        <v>26</v>
      </c>
      <c r="AJ429" s="2" t="s">
        <v>27</v>
      </c>
      <c r="AK429" s="2" t="s">
        <v>1451</v>
      </c>
      <c r="AL429" s="16" t="str">
        <f>IF(HOUR(Table2[[#This Row],[Order Time]])&lt;12,"Morning",IF(HOUR(Table2[[#This Row],[Order Time]])&lt;17,"Afternoon",IF(HOUR(Table2[[#This Row],[Order Time]])&lt;21,"Evening","Night")))</f>
        <v>Morning</v>
      </c>
      <c r="AM429" s="16" t="s">
        <v>29</v>
      </c>
    </row>
    <row r="430" spans="1:39" x14ac:dyDescent="0.25">
      <c r="A430" s="13" t="s">
        <v>1452</v>
      </c>
      <c r="B430" s="4">
        <v>45537</v>
      </c>
      <c r="C430" s="2">
        <f>YEAR(Table2[[#This Row],[Invoice Date]])</f>
        <v>2024</v>
      </c>
      <c r="D430" s="2" t="str">
        <f>TEXT(Table2[[#This Row],[Invoice Date]],"mmm")</f>
        <v>Sep</v>
      </c>
      <c r="E430" s="2" t="str">
        <f>Table2[[#This Row],[Store_ID]]&amp;"-"&amp;Table2[[#This Row],[Year]]&amp;"-"&amp;Table2[[#This Row],[Month]]</f>
        <v>STR070-2024-Sep</v>
      </c>
      <c r="F430" s="2" t="s">
        <v>1453</v>
      </c>
      <c r="G430" s="2" t="str">
        <f>_xlfn.XLOOKUP(Table2[[#This Row],[Customer_ID]],Table3[Customer_ID],Table3[Customer Name],"Not Found")</f>
        <v>Yogesh Venkatesan</v>
      </c>
      <c r="H430" s="2" t="str">
        <f>_xlfn.XLOOKUP(Table2[[#This Row],[Customer_ID]],Table3[Customer_ID],Table3[Gender],"Female")</f>
        <v>Male</v>
      </c>
      <c r="I430" s="2" t="str">
        <f>_xlfn.XLOOKUP(Table2[[#This Row],[Customer_ID]],Table3[Customer_ID],Table3[City],"Missing Memebership")</f>
        <v>Thrissur</v>
      </c>
      <c r="J430" s="2" t="str">
        <f>_xlfn.XLOOKUP(Table2[[#This Row],[Customer_ID]],Table3[Customer_ID],Table3[State],"Karnataka")</f>
        <v>Kerala</v>
      </c>
      <c r="K430" s="2" t="str">
        <f>_xlfn.XLOOKUP(Table2[[#This Row],[Customer_ID]],Table3[Customer_ID],Table3[Membership],"Regular")</f>
        <v>Regular</v>
      </c>
      <c r="L430" s="2" t="s">
        <v>580</v>
      </c>
      <c r="M430" s="2" t="str">
        <f>_xlfn.XLOOKUP(Table2[[#This Row],[Product_ID]],Table4[Product_ID],Table4[Product_Name],"Not Found")</f>
        <v>Woodland Sling Bag Peach</v>
      </c>
      <c r="N430" s="2" t="str">
        <f>_xlfn.XLOOKUP(Table2[[#This Row],[Product_ID]],Table4[Product_ID],Table4[Category],"Not Found")</f>
        <v>Handbags</v>
      </c>
      <c r="O430" s="2" t="str">
        <f>_xlfn.XLOOKUP(Table2[[#This Row],[Product_ID]],Table4[Product_ID],Table4[Subcategory],"Not Found")</f>
        <v>Sling Bag</v>
      </c>
      <c r="P430" s="2" t="str">
        <f>_xlfn.XLOOKUP(Table2[[#This Row],[Product_ID]],Table4[Product_ID],Table4[Brand],"Missing Brand")</f>
        <v>Woodland</v>
      </c>
      <c r="Q430" s="2" t="s">
        <v>1319</v>
      </c>
      <c r="R430" s="2" t="str">
        <f>_xlfn.XLOOKUP(Table2[[#This Row],[Store_ID]],Table6[Store_ID],Table6[Store Name],"Not Found")</f>
        <v>TrendMart Alappuzha Mall Kiosk</v>
      </c>
      <c r="S430" s="2">
        <f>_xlfn.XLOOKUP(Table2[[#This Row],[Store_ID]],Table6[Store_ID],Table6[Monthly Target],"Missing Target")</f>
        <v>1000000</v>
      </c>
      <c r="T430" s="2" t="str">
        <f>_xlfn.XLOOKUP(Table2[[#This Row],[Store_ID]],Table6[Store_ID],Table6[Region],"Not Found")</f>
        <v>South Zone 1</v>
      </c>
      <c r="U430" s="2" t="s">
        <v>435</v>
      </c>
      <c r="V430" s="2" t="str">
        <f>_xlfn.XLOOKUP(Table2[[#This Row],[Employee_ID]],Table5[Employee_ID],Table5[Employee Name],"Not Found")</f>
        <v>Gopal Prasad</v>
      </c>
      <c r="W430" s="2">
        <v>1</v>
      </c>
      <c r="X430" s="2">
        <v>2786.59</v>
      </c>
      <c r="Y430" s="2">
        <v>0</v>
      </c>
      <c r="Z430" s="2">
        <v>0</v>
      </c>
      <c r="AA430" s="2">
        <v>12</v>
      </c>
      <c r="AB430" s="2">
        <v>334.39</v>
      </c>
      <c r="AC430" s="2">
        <v>3120.98</v>
      </c>
      <c r="AD430" s="2">
        <v>2198.2199999999998</v>
      </c>
      <c r="AE430" s="2">
        <f t="shared" si="12"/>
        <v>588.37000000000023</v>
      </c>
      <c r="AF430" s="2" t="s">
        <v>25</v>
      </c>
      <c r="AG430" s="42">
        <f>IFERROR(Table2[[#This Row],[Profit]]/Table2[[#This Row],[Sales Amount]],0)</f>
        <v>0.18852091330287288</v>
      </c>
      <c r="AH430" s="2" t="str">
        <f>TRIM(Table2[[#This Row],[Payment Modee]])</f>
        <v>UPI</v>
      </c>
      <c r="AI430" s="2" t="s">
        <v>26</v>
      </c>
      <c r="AJ430" s="2" t="s">
        <v>27</v>
      </c>
      <c r="AK430" s="2" t="s">
        <v>1252</v>
      </c>
      <c r="AL430" s="16" t="str">
        <f>IF(HOUR(Table2[[#This Row],[Order Time]])&lt;12,"Morning",IF(HOUR(Table2[[#This Row],[Order Time]])&lt;17,"Afternoon",IF(HOUR(Table2[[#This Row],[Order Time]])&lt;21,"Evening","Night")))</f>
        <v>Afternoon</v>
      </c>
      <c r="AM430" s="16" t="s">
        <v>29</v>
      </c>
    </row>
    <row r="431" spans="1:39" x14ac:dyDescent="0.25">
      <c r="A431" s="13" t="s">
        <v>1454</v>
      </c>
      <c r="B431" s="4">
        <v>45425</v>
      </c>
      <c r="C431" s="2">
        <f>YEAR(Table2[[#This Row],[Invoice Date]])</f>
        <v>2024</v>
      </c>
      <c r="D431" s="2" t="str">
        <f>TEXT(Table2[[#This Row],[Invoice Date]],"mmm")</f>
        <v>May</v>
      </c>
      <c r="E431" s="2" t="str">
        <f>Table2[[#This Row],[Store_ID]]&amp;"-"&amp;Table2[[#This Row],[Year]]&amp;"-"&amp;Table2[[#This Row],[Month]]</f>
        <v>STR103-2024-May</v>
      </c>
      <c r="F431" s="2" t="s">
        <v>535</v>
      </c>
      <c r="G431" s="2" t="str">
        <f>_xlfn.XLOOKUP(Table2[[#This Row],[Customer_ID]],Table3[Customer_ID],Table3[Customer Name],"Not Found")</f>
        <v>Deepak Iyengar</v>
      </c>
      <c r="H431" s="2" t="str">
        <f>_xlfn.XLOOKUP(Table2[[#This Row],[Customer_ID]],Table3[Customer_ID],Table3[Gender],"Female")</f>
        <v>Male</v>
      </c>
      <c r="I431" s="2" t="str">
        <f>_xlfn.XLOOKUP(Table2[[#This Row],[Customer_ID]],Table3[Customer_ID],Table3[City],"Missing Memebership")</f>
        <v>Thrissur</v>
      </c>
      <c r="J431" s="2" t="str">
        <f>_xlfn.XLOOKUP(Table2[[#This Row],[Customer_ID]],Table3[Customer_ID],Table3[State],"Karnataka")</f>
        <v>Kerala</v>
      </c>
      <c r="K431" s="2" t="str">
        <f>_xlfn.XLOOKUP(Table2[[#This Row],[Customer_ID]],Table3[Customer_ID],Table3[Membership],"Regular")</f>
        <v>Silver</v>
      </c>
      <c r="L431" s="2" t="s">
        <v>1455</v>
      </c>
      <c r="M431" s="2" t="str">
        <f>_xlfn.XLOOKUP(Table2[[#This Row],[Product_ID]],Table4[Product_ID],Table4[Product_Name],"Not Found")</f>
        <v>W for Woman Clutch Sky Blue</v>
      </c>
      <c r="N431" s="2" t="str">
        <f>_xlfn.XLOOKUP(Table2[[#This Row],[Product_ID]],Table4[Product_ID],Table4[Category],"Not Found")</f>
        <v>Handbags</v>
      </c>
      <c r="O431" s="2" t="str">
        <f>_xlfn.XLOOKUP(Table2[[#This Row],[Product_ID]],Table4[Product_ID],Table4[Subcategory],"Not Found")</f>
        <v>Clutch</v>
      </c>
      <c r="P431" s="2" t="str">
        <f>_xlfn.XLOOKUP(Table2[[#This Row],[Product_ID]],Table4[Product_ID],Table4[Brand],"Missing Brand")</f>
        <v>W for Woman</v>
      </c>
      <c r="Q431" s="2" t="s">
        <v>253</v>
      </c>
      <c r="R431" s="2" t="str">
        <f>_xlfn.XLOOKUP(Table2[[#This Row],[Store_ID]],Table6[Store_ID],Table6[Store Name],"Not Found")</f>
        <v>TrendMart Alappuzha Outlet</v>
      </c>
      <c r="S431" s="2">
        <f>_xlfn.XLOOKUP(Table2[[#This Row],[Store_ID]],Table6[Store_ID],Table6[Monthly Target],"Missing Target")</f>
        <v>2500000</v>
      </c>
      <c r="T431" s="2" t="str">
        <f>_xlfn.XLOOKUP(Table2[[#This Row],[Store_ID]],Table6[Store_ID],Table6[Region],"Not Found")</f>
        <v>South Zone 1</v>
      </c>
      <c r="U431" s="2" t="s">
        <v>181</v>
      </c>
      <c r="V431" s="2" t="str">
        <f>_xlfn.XLOOKUP(Table2[[#This Row],[Employee_ID]],Table5[Employee_ID],Table5[Employee Name],"Not Found")</f>
        <v>Dhruv Mishra</v>
      </c>
      <c r="W431" s="2">
        <v>1</v>
      </c>
      <c r="X431" s="2">
        <v>884.49</v>
      </c>
      <c r="Y431" s="2">
        <v>10</v>
      </c>
      <c r="Z431" s="2">
        <v>88.45</v>
      </c>
      <c r="AA431" s="2">
        <v>5</v>
      </c>
      <c r="AB431" s="2">
        <v>39.799999999999997</v>
      </c>
      <c r="AC431" s="2">
        <v>835.84</v>
      </c>
      <c r="AD431" s="2">
        <v>695.67</v>
      </c>
      <c r="AE431" s="2">
        <f t="shared" si="12"/>
        <v>100.37000000000008</v>
      </c>
      <c r="AF431" s="2" t="s">
        <v>69</v>
      </c>
      <c r="AG431" s="42">
        <f>IFERROR(Table2[[#This Row],[Profit]]/Table2[[#This Row],[Sales Amount]],0)</f>
        <v>0.12008279096477803</v>
      </c>
      <c r="AH431" s="2" t="str">
        <f>TRIM(Table2[[#This Row],[Payment Modee]])</f>
        <v>Cash</v>
      </c>
      <c r="AI431" s="2" t="s">
        <v>26</v>
      </c>
      <c r="AJ431" s="2" t="s">
        <v>27</v>
      </c>
      <c r="AK431" s="2" t="s">
        <v>1456</v>
      </c>
      <c r="AL431" s="16" t="str">
        <f>IF(HOUR(Table2[[#This Row],[Order Time]])&lt;12,"Morning",IF(HOUR(Table2[[#This Row],[Order Time]])&lt;17,"Afternoon",IF(HOUR(Table2[[#This Row],[Order Time]])&lt;21,"Evening","Night")))</f>
        <v>Evening</v>
      </c>
      <c r="AM431" s="16" t="s">
        <v>29</v>
      </c>
    </row>
    <row r="432" spans="1:39" x14ac:dyDescent="0.25">
      <c r="A432" s="13" t="s">
        <v>1457</v>
      </c>
      <c r="B432" s="4">
        <v>45446</v>
      </c>
      <c r="C432" s="2">
        <f>YEAR(Table2[[#This Row],[Invoice Date]])</f>
        <v>2024</v>
      </c>
      <c r="D432" s="2" t="str">
        <f>TEXT(Table2[[#This Row],[Invoice Date]],"mmm")</f>
        <v>Jun</v>
      </c>
      <c r="E432" s="2" t="str">
        <f>Table2[[#This Row],[Store_ID]]&amp;"-"&amp;Table2[[#This Row],[Year]]&amp;"-"&amp;Table2[[#This Row],[Month]]</f>
        <v>STR037-2024-Jun</v>
      </c>
      <c r="F432" s="2" t="s">
        <v>1350</v>
      </c>
      <c r="G432" s="2" t="str">
        <f>_xlfn.XLOOKUP(Table2[[#This Row],[Customer_ID]],Table3[Customer_ID],Table3[Customer Name],"Not Found")</f>
        <v>Dhruv Natarajan</v>
      </c>
      <c r="H432" s="2" t="str">
        <f>_xlfn.XLOOKUP(Table2[[#This Row],[Customer_ID]],Table3[Customer_ID],Table3[Gender],"Female")</f>
        <v>Male</v>
      </c>
      <c r="I432" s="2" t="str">
        <f>_xlfn.XLOOKUP(Table2[[#This Row],[Customer_ID]],Table3[Customer_ID],Table3[City],"Missing Memebership")</f>
        <v>Nellore</v>
      </c>
      <c r="J432" s="2" t="str">
        <f>_xlfn.XLOOKUP(Table2[[#This Row],[Customer_ID]],Table3[Customer_ID],Table3[State],"Karnataka")</f>
        <v>Andhra Pradesh</v>
      </c>
      <c r="K432" s="2" t="str">
        <f>_xlfn.XLOOKUP(Table2[[#This Row],[Customer_ID]],Table3[Customer_ID],Table3[Membership],"Regular")</f>
        <v>Platinum</v>
      </c>
      <c r="L432" s="2" t="s">
        <v>469</v>
      </c>
      <c r="M432" s="2" t="str">
        <f>_xlfn.XLOOKUP(Table2[[#This Row],[Product_ID]],Table4[Product_ID],Table4[Product_Name],"Not Found")</f>
        <v>Ramraj Cotton Crop Top Pink</v>
      </c>
      <c r="N432" s="2" t="str">
        <f>_xlfn.XLOOKUP(Table2[[#This Row],[Product_ID]],Table4[Product_ID],Table4[Category],"Not Found")</f>
        <v>Women Tops</v>
      </c>
      <c r="O432" s="2" t="str">
        <f>_xlfn.XLOOKUP(Table2[[#This Row],[Product_ID]],Table4[Product_ID],Table4[Subcategory],"Not Found")</f>
        <v>Crop Top</v>
      </c>
      <c r="P432" s="2" t="str">
        <f>_xlfn.XLOOKUP(Table2[[#This Row],[Product_ID]],Table4[Product_ID],Table4[Brand],"Missing Brand")</f>
        <v>Ramraj Cotton</v>
      </c>
      <c r="Q432" s="2" t="s">
        <v>23</v>
      </c>
      <c r="R432" s="2" t="str">
        <f>_xlfn.XLOOKUP(Table2[[#This Row],[Store_ID]],Table6[Store_ID],Table6[Store Name],"Not Found")</f>
        <v>TrendMart Vijayawada High Street</v>
      </c>
      <c r="S432" s="2">
        <f>_xlfn.XLOOKUP(Table2[[#This Row],[Store_ID]],Table6[Store_ID],Table6[Monthly Target],"Missing Target")</f>
        <v>1000000</v>
      </c>
      <c r="T432" s="2" t="str">
        <f>_xlfn.XLOOKUP(Table2[[#This Row],[Store_ID]],Table6[Store_ID],Table6[Region],"Not Found")</f>
        <v>South Zone 3</v>
      </c>
      <c r="U432" s="2" t="s">
        <v>417</v>
      </c>
      <c r="V432" s="2" t="str">
        <f>_xlfn.XLOOKUP(Table2[[#This Row],[Employee_ID]],Table5[Employee_ID],Table5[Employee Name],"Not Found")</f>
        <v>Arjun Krishnan</v>
      </c>
      <c r="W432" s="2">
        <v>3</v>
      </c>
      <c r="X432" s="2">
        <v>900.38</v>
      </c>
      <c r="Y432" s="2">
        <v>0</v>
      </c>
      <c r="Z432" s="2">
        <v>0</v>
      </c>
      <c r="AA432" s="2">
        <v>5</v>
      </c>
      <c r="AB432" s="2">
        <v>135.06</v>
      </c>
      <c r="AC432" s="2">
        <v>2836.2</v>
      </c>
      <c r="AD432" s="2">
        <v>1889.16</v>
      </c>
      <c r="AE432" s="2">
        <f t="shared" si="12"/>
        <v>811.97999999999979</v>
      </c>
      <c r="AF432" s="2" t="s">
        <v>35</v>
      </c>
      <c r="AG432" s="42">
        <f>IFERROR(Table2[[#This Row],[Profit]]/Table2[[#This Row],[Sales Amount]],0)</f>
        <v>0.28629151681827791</v>
      </c>
      <c r="AH432" s="2" t="str">
        <f>TRIM(Table2[[#This Row],[Payment Modee]])</f>
        <v>Debit Card</v>
      </c>
      <c r="AI432" s="2" t="s">
        <v>26</v>
      </c>
      <c r="AJ432" s="2" t="s">
        <v>27</v>
      </c>
      <c r="AK432" s="2" t="s">
        <v>1458</v>
      </c>
      <c r="AL432" s="16" t="str">
        <f>IF(HOUR(Table2[[#This Row],[Order Time]])&lt;12,"Morning",IF(HOUR(Table2[[#This Row],[Order Time]])&lt;17,"Afternoon",IF(HOUR(Table2[[#This Row],[Order Time]])&lt;21,"Evening","Night")))</f>
        <v>Afternoon</v>
      </c>
      <c r="AM432" s="16" t="s">
        <v>29</v>
      </c>
    </row>
    <row r="433" spans="1:39" x14ac:dyDescent="0.25">
      <c r="A433" s="13" t="s">
        <v>1459</v>
      </c>
      <c r="B433" s="4">
        <v>45622</v>
      </c>
      <c r="C433" s="2">
        <f>YEAR(Table2[[#This Row],[Invoice Date]])</f>
        <v>2024</v>
      </c>
      <c r="D433" s="2" t="str">
        <f>TEXT(Table2[[#This Row],[Invoice Date]],"mmm")</f>
        <v>Nov</v>
      </c>
      <c r="E433" s="2" t="str">
        <f>Table2[[#This Row],[Store_ID]]&amp;"-"&amp;Table2[[#This Row],[Year]]&amp;"-"&amp;Table2[[#This Row],[Month]]</f>
        <v>STR092-2024-Nov</v>
      </c>
      <c r="F433" s="2" t="s">
        <v>746</v>
      </c>
      <c r="G433" s="2" t="str">
        <f>_xlfn.XLOOKUP(Table2[[#This Row],[Customer_ID]],Table3[Customer_ID],Table3[Customer Name],"Not Found")</f>
        <v>Latha Venkatesan</v>
      </c>
      <c r="H433" s="2" t="str">
        <f>_xlfn.XLOOKUP(Table2[[#This Row],[Customer_ID]],Table3[Customer_ID],Table3[Gender],"Female")</f>
        <v>Female</v>
      </c>
      <c r="I433" s="2" t="str">
        <f>_xlfn.XLOOKUP(Table2[[#This Row],[Customer_ID]],Table3[Customer_ID],Table3[City],"Missing Memebership")</f>
        <v>Kozhikode</v>
      </c>
      <c r="J433" s="2" t="str">
        <f>_xlfn.XLOOKUP(Table2[[#This Row],[Customer_ID]],Table3[Customer_ID],Table3[State],"Karnataka")</f>
        <v>Kerala</v>
      </c>
      <c r="K433" s="2" t="str">
        <f>_xlfn.XLOOKUP(Table2[[#This Row],[Customer_ID]],Table3[Customer_ID],Table3[Membership],"Regular")</f>
        <v>Gold</v>
      </c>
      <c r="L433" s="2" t="s">
        <v>1460</v>
      </c>
      <c r="M433" s="2" t="str">
        <f>_xlfn.XLOOKUP(Table2[[#This Row],[Product_ID]],Table4[Product_ID],Table4[Product_Name],"Not Found")</f>
        <v>Liberty Anarkali Kurti Purple</v>
      </c>
      <c r="N433" s="2" t="str">
        <f>_xlfn.XLOOKUP(Table2[[#This Row],[Product_ID]],Table4[Product_ID],Table4[Category],"Not Found")</f>
        <v>Women Kurtis</v>
      </c>
      <c r="O433" s="2" t="str">
        <f>_xlfn.XLOOKUP(Table2[[#This Row],[Product_ID]],Table4[Product_ID],Table4[Subcategory],"Not Found")</f>
        <v>Anarkali Kurti</v>
      </c>
      <c r="P433" s="2" t="str">
        <f>_xlfn.XLOOKUP(Table2[[#This Row],[Product_ID]],Table4[Product_ID],Table4[Brand],"Missing Brand")</f>
        <v>Liberty</v>
      </c>
      <c r="Q433" s="2" t="s">
        <v>245</v>
      </c>
      <c r="R433" s="2" t="str">
        <f>_xlfn.XLOOKUP(Table2[[#This Row],[Store_ID]],Table6[Store_ID],Table6[Store Name],"Not Found")</f>
        <v>TrendMart Kochi Standard</v>
      </c>
      <c r="S433" s="2">
        <f>_xlfn.XLOOKUP(Table2[[#This Row],[Store_ID]],Table6[Store_ID],Table6[Monthly Target],"Missing Target")</f>
        <v>1500000</v>
      </c>
      <c r="T433" s="2" t="str">
        <f>_xlfn.XLOOKUP(Table2[[#This Row],[Store_ID]],Table6[Store_ID],Table6[Region],"Not Found")</f>
        <v>South Zone 1</v>
      </c>
      <c r="U433" s="2" t="s">
        <v>460</v>
      </c>
      <c r="V433" s="2" t="str">
        <f>_xlfn.XLOOKUP(Table2[[#This Row],[Employee_ID]],Table5[Employee_ID],Table5[Employee Name],"Not Found")</f>
        <v>Pranav Reddy</v>
      </c>
      <c r="W433" s="2">
        <v>2</v>
      </c>
      <c r="X433" s="2">
        <v>1106.6199999999999</v>
      </c>
      <c r="Y433" s="2">
        <v>25</v>
      </c>
      <c r="Z433" s="2">
        <v>553.30999999999995</v>
      </c>
      <c r="AA433" s="2">
        <v>12</v>
      </c>
      <c r="AB433" s="2">
        <v>199.19</v>
      </c>
      <c r="AC433" s="2">
        <v>1859.12</v>
      </c>
      <c r="AD433" s="2">
        <v>1617.98</v>
      </c>
      <c r="AE433" s="2">
        <f t="shared" si="12"/>
        <v>41.949999999999875</v>
      </c>
      <c r="AF433" s="2" t="s">
        <v>69</v>
      </c>
      <c r="AG433" s="42">
        <f>IFERROR(Table2[[#This Row],[Profit]]/Table2[[#This Row],[Sales Amount]],0)</f>
        <v>2.2564439089461614E-2</v>
      </c>
      <c r="AH433" s="2" t="str">
        <f>TRIM(Table2[[#This Row],[Payment Modee]])</f>
        <v>Cash</v>
      </c>
      <c r="AI433" s="2" t="s">
        <v>26</v>
      </c>
      <c r="AJ433" s="2" t="s">
        <v>27</v>
      </c>
      <c r="AK433" s="2" t="s">
        <v>1107</v>
      </c>
      <c r="AL433" s="16" t="str">
        <f>IF(HOUR(Table2[[#This Row],[Order Time]])&lt;12,"Morning",IF(HOUR(Table2[[#This Row],[Order Time]])&lt;17,"Afternoon",IF(HOUR(Table2[[#This Row],[Order Time]])&lt;21,"Evening","Night")))</f>
        <v>Evening</v>
      </c>
      <c r="AM433" s="16" t="s">
        <v>29</v>
      </c>
    </row>
    <row r="434" spans="1:39" x14ac:dyDescent="0.25">
      <c r="A434" s="13" t="s">
        <v>1461</v>
      </c>
      <c r="B434" s="4">
        <v>45416</v>
      </c>
      <c r="C434" s="2">
        <f>YEAR(Table2[[#This Row],[Invoice Date]])</f>
        <v>2024</v>
      </c>
      <c r="D434" s="2" t="str">
        <f>TEXT(Table2[[#This Row],[Invoice Date]],"mmm")</f>
        <v>May</v>
      </c>
      <c r="E434" s="2" t="str">
        <f>Table2[[#This Row],[Store_ID]]&amp;"-"&amp;Table2[[#This Row],[Year]]&amp;"-"&amp;Table2[[#This Row],[Month]]</f>
        <v>STR088-2024-May</v>
      </c>
      <c r="F434" s="2" t="s">
        <v>1462</v>
      </c>
      <c r="G434" s="2" t="str">
        <f>_xlfn.XLOOKUP(Table2[[#This Row],[Customer_ID]],Table3[Customer_ID],Table3[Customer Name],"Not Found")</f>
        <v>Gokul Nair</v>
      </c>
      <c r="H434" s="2" t="str">
        <f>_xlfn.XLOOKUP(Table2[[#This Row],[Customer_ID]],Table3[Customer_ID],Table3[Gender],"Female")</f>
        <v>Male</v>
      </c>
      <c r="I434" s="2" t="str">
        <f>_xlfn.XLOOKUP(Table2[[#This Row],[Customer_ID]],Table3[Customer_ID],Table3[City],"Missing Memebership")</f>
        <v>Kollam</v>
      </c>
      <c r="J434" s="2" t="str">
        <f>_xlfn.XLOOKUP(Table2[[#This Row],[Customer_ID]],Table3[Customer_ID],Table3[State],"Karnataka")</f>
        <v>Kerala</v>
      </c>
      <c r="K434" s="2" t="str">
        <f>_xlfn.XLOOKUP(Table2[[#This Row],[Customer_ID]],Table3[Customer_ID],Table3[Membership],"Regular")</f>
        <v>Silver</v>
      </c>
      <c r="L434" s="2" t="s">
        <v>163</v>
      </c>
      <c r="M434" s="2" t="str">
        <f>_xlfn.XLOOKUP(Table2[[#This Row],[Product_ID]],Table4[Product_ID],Table4[Product_Name],"Not Found")</f>
        <v>Westside Sling Bag Grey</v>
      </c>
      <c r="N434" s="2" t="str">
        <f>_xlfn.XLOOKUP(Table2[[#This Row],[Product_ID]],Table4[Product_ID],Table4[Category],"Not Found")</f>
        <v>Handbags</v>
      </c>
      <c r="O434" s="2" t="str">
        <f>_xlfn.XLOOKUP(Table2[[#This Row],[Product_ID]],Table4[Product_ID],Table4[Subcategory],"Not Found")</f>
        <v>Sling Bag</v>
      </c>
      <c r="P434" s="2" t="str">
        <f>_xlfn.XLOOKUP(Table2[[#This Row],[Product_ID]],Table4[Product_ID],Table4[Brand],"Missing Brand")</f>
        <v>Westside</v>
      </c>
      <c r="Q434" s="2" t="s">
        <v>141</v>
      </c>
      <c r="R434" s="2" t="str">
        <f>_xlfn.XLOOKUP(Table2[[#This Row],[Store_ID]],Table6[Store_ID],Table6[Store Name],"Not Found")</f>
        <v>TrendMart Warangal High Street</v>
      </c>
      <c r="S434" s="2">
        <f>_xlfn.XLOOKUP(Table2[[#This Row],[Store_ID]],Table6[Store_ID],Table6[Monthly Target],"Missing Target")</f>
        <v>2000000</v>
      </c>
      <c r="T434" s="2" t="str">
        <f>_xlfn.XLOOKUP(Table2[[#This Row],[Store_ID]],Table6[Store_ID],Table6[Region],"Not Found")</f>
        <v>South Zone 2</v>
      </c>
      <c r="U434" s="2" t="s">
        <v>49</v>
      </c>
      <c r="V434" s="2" t="str">
        <f>_xlfn.XLOOKUP(Table2[[#This Row],[Employee_ID]],Table5[Employee_ID],Table5[Employee Name],"Not Found")</f>
        <v>Jyothi Prasad</v>
      </c>
      <c r="W434" s="2">
        <v>2</v>
      </c>
      <c r="X434" s="2">
        <v>3355.7</v>
      </c>
      <c r="Y434" s="2">
        <v>10</v>
      </c>
      <c r="Z434" s="2">
        <v>671.14</v>
      </c>
      <c r="AA434" s="2">
        <v>12</v>
      </c>
      <c r="AB434" s="2">
        <v>724.83</v>
      </c>
      <c r="AC434" s="2">
        <v>6765.09</v>
      </c>
      <c r="AD434" s="2">
        <v>4138.66</v>
      </c>
      <c r="AE434" s="2">
        <f t="shared" si="12"/>
        <v>1901.6000000000004</v>
      </c>
      <c r="AF434" s="2" t="s">
        <v>69</v>
      </c>
      <c r="AG434" s="42">
        <f>IFERROR(Table2[[#This Row],[Profit]]/Table2[[#This Row],[Sales Amount]],0)</f>
        <v>0.28109012592589311</v>
      </c>
      <c r="AH434" s="2" t="str">
        <f>TRIM(Table2[[#This Row],[Payment Modee]])</f>
        <v>Cash</v>
      </c>
      <c r="AI434" s="2" t="s">
        <v>26</v>
      </c>
      <c r="AJ434" s="2" t="s">
        <v>27</v>
      </c>
      <c r="AK434" s="2" t="s">
        <v>368</v>
      </c>
      <c r="AL434" s="16" t="str">
        <f>IF(HOUR(Table2[[#This Row],[Order Time]])&lt;12,"Morning",IF(HOUR(Table2[[#This Row],[Order Time]])&lt;17,"Afternoon",IF(HOUR(Table2[[#This Row],[Order Time]])&lt;21,"Evening","Night")))</f>
        <v>Evening</v>
      </c>
      <c r="AM434" s="16" t="s">
        <v>38</v>
      </c>
    </row>
    <row r="435" spans="1:39" x14ac:dyDescent="0.25">
      <c r="A435" s="13" t="s">
        <v>1463</v>
      </c>
      <c r="B435" s="4">
        <v>45475</v>
      </c>
      <c r="C435" s="2">
        <f>YEAR(Table2[[#This Row],[Invoice Date]])</f>
        <v>2024</v>
      </c>
      <c r="D435" s="2" t="str">
        <f>TEXT(Table2[[#This Row],[Invoice Date]],"mmm")</f>
        <v>Jul</v>
      </c>
      <c r="E435" s="2" t="str">
        <f>Table2[[#This Row],[Store_ID]]&amp;"-"&amp;Table2[[#This Row],[Year]]&amp;"-"&amp;Table2[[#This Row],[Month]]</f>
        <v>STR091-2024-Jul</v>
      </c>
      <c r="F435" s="2" t="s">
        <v>1464</v>
      </c>
      <c r="G435" s="2" t="str">
        <f>_xlfn.XLOOKUP(Table2[[#This Row],[Customer_ID]],Table3[Customer_ID],Table3[Customer Name],"Not Found")</f>
        <v>Selvam Natarajan</v>
      </c>
      <c r="H435" s="2" t="str">
        <f>_xlfn.XLOOKUP(Table2[[#This Row],[Customer_ID]],Table3[Customer_ID],Table3[Gender],"Female")</f>
        <v>Male</v>
      </c>
      <c r="I435" s="2" t="str">
        <f>_xlfn.XLOOKUP(Table2[[#This Row],[Customer_ID]],Table3[Customer_ID],Table3[City],"Missing Memebership")</f>
        <v>Visakhapatnam</v>
      </c>
      <c r="J435" s="2" t="str">
        <f>_xlfn.XLOOKUP(Table2[[#This Row],[Customer_ID]],Table3[Customer_ID],Table3[State],"Karnataka")</f>
        <v>Andhra Pradesh</v>
      </c>
      <c r="K435" s="2" t="str">
        <f>_xlfn.XLOOKUP(Table2[[#This Row],[Customer_ID]],Table3[Customer_ID],Table3[Membership],"Regular")</f>
        <v>Silver</v>
      </c>
      <c r="L435" s="2" t="s">
        <v>498</v>
      </c>
      <c r="M435" s="2" t="str">
        <f>_xlfn.XLOOKUP(Table2[[#This Row],[Product_ID]],Table4[Product_ID],Table4[Product_Name],"Not Found")</f>
        <v>Killer Jeans Round Neck Green</v>
      </c>
      <c r="N435" s="2" t="str">
        <f>_xlfn.XLOOKUP(Table2[[#This Row],[Product_ID]],Table4[Product_ID],Table4[Category],"Not Found")</f>
        <v>Men T-Shirts</v>
      </c>
      <c r="O435" s="2" t="str">
        <f>_xlfn.XLOOKUP(Table2[[#This Row],[Product_ID]],Table4[Product_ID],Table4[Subcategory],"Not Found")</f>
        <v>Round Neck</v>
      </c>
      <c r="P435" s="2" t="str">
        <f>_xlfn.XLOOKUP(Table2[[#This Row],[Product_ID]],Table4[Product_ID],Table4[Brand],"Missing Brand")</f>
        <v>Killer Jeans</v>
      </c>
      <c r="Q435" s="2" t="s">
        <v>699</v>
      </c>
      <c r="R435" s="2" t="str">
        <f>_xlfn.XLOOKUP(Table2[[#This Row],[Store_ID]],Table6[Store_ID],Table6[Store Name],"Not Found")</f>
        <v>TrendMart Nizamabad Standard</v>
      </c>
      <c r="S435" s="2">
        <f>_xlfn.XLOOKUP(Table2[[#This Row],[Store_ID]],Table6[Store_ID],Table6[Monthly Target],"Missing Target")</f>
        <v>1500000</v>
      </c>
      <c r="T435" s="2" t="str">
        <f>_xlfn.XLOOKUP(Table2[[#This Row],[Store_ID]],Table6[Store_ID],Table6[Region],"Not Found")</f>
        <v>South Zone 2</v>
      </c>
      <c r="U435" s="2" t="s">
        <v>294</v>
      </c>
      <c r="V435" s="2" t="str">
        <f>_xlfn.XLOOKUP(Table2[[#This Row],[Employee_ID]],Table5[Employee_ID],Table5[Employee Name],"Not Found")</f>
        <v>Chitra Chettiar</v>
      </c>
      <c r="W435" s="2">
        <v>5</v>
      </c>
      <c r="X435" s="2">
        <v>646.41</v>
      </c>
      <c r="Y435" s="2">
        <v>30</v>
      </c>
      <c r="Z435" s="2">
        <v>969.62</v>
      </c>
      <c r="AA435" s="2">
        <v>5</v>
      </c>
      <c r="AB435" s="2">
        <v>113.12</v>
      </c>
      <c r="AC435" s="2">
        <v>2375.5500000000002</v>
      </c>
      <c r="AD435" s="2">
        <v>1845</v>
      </c>
      <c r="AE435" s="2">
        <f t="shared" si="12"/>
        <v>417.43000000000018</v>
      </c>
      <c r="AF435" s="2" t="s">
        <v>25</v>
      </c>
      <c r="AG435" s="42">
        <f>IFERROR(Table2[[#This Row],[Profit]]/Table2[[#This Row],[Sales Amount]],0)</f>
        <v>0.17571930710782771</v>
      </c>
      <c r="AH435" s="2" t="str">
        <f>TRIM(Table2[[#This Row],[Payment Modee]])</f>
        <v>UPI</v>
      </c>
      <c r="AI435" s="2" t="s">
        <v>26</v>
      </c>
      <c r="AJ435" s="2" t="s">
        <v>27</v>
      </c>
      <c r="AK435" s="2" t="s">
        <v>1465</v>
      </c>
      <c r="AL435" s="16" t="str">
        <f>IF(HOUR(Table2[[#This Row],[Order Time]])&lt;12,"Morning",IF(HOUR(Table2[[#This Row],[Order Time]])&lt;17,"Afternoon",IF(HOUR(Table2[[#This Row],[Order Time]])&lt;21,"Evening","Night")))</f>
        <v>Afternoon</v>
      </c>
      <c r="AM435" s="16" t="s">
        <v>29</v>
      </c>
    </row>
    <row r="436" spans="1:39" x14ac:dyDescent="0.25">
      <c r="A436" s="13" t="s">
        <v>1466</v>
      </c>
      <c r="B436" s="4">
        <v>45602</v>
      </c>
      <c r="C436" s="2">
        <f>YEAR(Table2[[#This Row],[Invoice Date]])</f>
        <v>2024</v>
      </c>
      <c r="D436" s="2" t="str">
        <f>TEXT(Table2[[#This Row],[Invoice Date]],"mmm")</f>
        <v>Nov</v>
      </c>
      <c r="E436" s="2" t="str">
        <f>Table2[[#This Row],[Store_ID]]&amp;"-"&amp;Table2[[#This Row],[Year]]&amp;"-"&amp;Table2[[#This Row],[Month]]</f>
        <v>STR080-2024-Nov</v>
      </c>
      <c r="F436" s="2" t="s">
        <v>723</v>
      </c>
      <c r="G436" s="2" t="str">
        <f>_xlfn.XLOOKUP(Table2[[#This Row],[Customer_ID]],Table3[Customer_ID],Table3[Customer Name],"Not Found")</f>
        <v>Vasu Srinivasan</v>
      </c>
      <c r="H436" s="2" t="str">
        <f>_xlfn.XLOOKUP(Table2[[#This Row],[Customer_ID]],Table3[Customer_ID],Table3[Gender],"Female")</f>
        <v>Male</v>
      </c>
      <c r="I436" s="2" t="str">
        <f>_xlfn.XLOOKUP(Table2[[#This Row],[Customer_ID]],Table3[Customer_ID],Table3[City],"Missing Memebership")</f>
        <v>Kollam</v>
      </c>
      <c r="J436" s="2" t="str">
        <f>_xlfn.XLOOKUP(Table2[[#This Row],[Customer_ID]],Table3[Customer_ID],Table3[State],"Karnataka")</f>
        <v>Kerala</v>
      </c>
      <c r="K436" s="2" t="str">
        <f>_xlfn.XLOOKUP(Table2[[#This Row],[Customer_ID]],Table3[Customer_ID],Table3[Membership],"Regular")</f>
        <v>Platinum</v>
      </c>
      <c r="L436" s="2" t="s">
        <v>73</v>
      </c>
      <c r="M436" s="2" t="str">
        <f>_xlfn.XLOOKUP(Table2[[#This Row],[Product_ID]],Table4[Product_ID],Table4[Product_Name],"Not Found")</f>
        <v>Metro Shoes Slim Fit Wine</v>
      </c>
      <c r="N436" s="2" t="str">
        <f>_xlfn.XLOOKUP(Table2[[#This Row],[Product_ID]],Table4[Product_ID],Table4[Category],"Not Found")</f>
        <v>Men Jeans</v>
      </c>
      <c r="O436" s="2" t="str">
        <f>_xlfn.XLOOKUP(Table2[[#This Row],[Product_ID]],Table4[Product_ID],Table4[Subcategory],"Not Found")</f>
        <v>Slim Fit</v>
      </c>
      <c r="P436" s="2" t="str">
        <f>_xlfn.XLOOKUP(Table2[[#This Row],[Product_ID]],Table4[Product_ID],Table4[Brand],"Missing Brand")</f>
        <v>Metro Shoes</v>
      </c>
      <c r="Q436" s="2" t="s">
        <v>214</v>
      </c>
      <c r="R436" s="2" t="str">
        <f>_xlfn.XLOOKUP(Table2[[#This Row],[Store_ID]],Table6[Store_ID],Table6[Store Name],"Not Found")</f>
        <v>TrendMart Kochi High Street</v>
      </c>
      <c r="S436" s="2">
        <f>_xlfn.XLOOKUP(Table2[[#This Row],[Store_ID]],Table6[Store_ID],Table6[Monthly Target],"Missing Target")</f>
        <v>2000000</v>
      </c>
      <c r="T436" s="2" t="str">
        <f>_xlfn.XLOOKUP(Table2[[#This Row],[Store_ID]],Table6[Store_ID],Table6[Region],"Not Found")</f>
        <v>South Zone 1</v>
      </c>
      <c r="U436" s="2" t="s">
        <v>62</v>
      </c>
      <c r="V436" s="2" t="str">
        <f>_xlfn.XLOOKUP(Table2[[#This Row],[Employee_ID]],Table5[Employee_ID],Table5[Employee Name],"Not Found")</f>
        <v>Rahul Krishnan</v>
      </c>
      <c r="W436" s="2">
        <v>1</v>
      </c>
      <c r="X436" s="2">
        <v>1295.99</v>
      </c>
      <c r="Y436" s="2">
        <v>0</v>
      </c>
      <c r="Z436" s="2">
        <v>0</v>
      </c>
      <c r="AA436" s="2">
        <v>12</v>
      </c>
      <c r="AB436" s="2">
        <v>155.52000000000001</v>
      </c>
      <c r="AC436" s="2">
        <v>1451.51</v>
      </c>
      <c r="AD436" s="2">
        <v>1067.72</v>
      </c>
      <c r="AE436" s="2">
        <f t="shared" si="12"/>
        <v>228.26999999999995</v>
      </c>
      <c r="AF436" s="2" t="s">
        <v>136</v>
      </c>
      <c r="AG436" s="42">
        <f>IFERROR(Table2[[#This Row],[Profit]]/Table2[[#This Row],[Sales Amount]],0)</f>
        <v>0.15726381492376901</v>
      </c>
      <c r="AH436" s="2" t="str">
        <f>TRIM(Table2[[#This Row],[Payment Modee]])</f>
        <v>EMI</v>
      </c>
      <c r="AI436" s="2" t="s">
        <v>26</v>
      </c>
      <c r="AJ436" s="2" t="s">
        <v>27</v>
      </c>
      <c r="AK436" s="2" t="s">
        <v>1467</v>
      </c>
      <c r="AL436" s="16" t="str">
        <f>IF(HOUR(Table2[[#This Row],[Order Time]])&lt;12,"Morning",IF(HOUR(Table2[[#This Row],[Order Time]])&lt;17,"Afternoon",IF(HOUR(Table2[[#This Row],[Order Time]])&lt;21,"Evening","Night")))</f>
        <v>Morning</v>
      </c>
      <c r="AM436" s="16" t="s">
        <v>29</v>
      </c>
    </row>
    <row r="437" spans="1:39" x14ac:dyDescent="0.25">
      <c r="A437" s="13" t="s">
        <v>1468</v>
      </c>
      <c r="B437" s="4">
        <v>45539</v>
      </c>
      <c r="C437" s="2">
        <f>YEAR(Table2[[#This Row],[Invoice Date]])</f>
        <v>2024</v>
      </c>
      <c r="D437" s="2" t="str">
        <f>TEXT(Table2[[#This Row],[Invoice Date]],"mmm")</f>
        <v>Sep</v>
      </c>
      <c r="E437" s="2" t="str">
        <f>Table2[[#This Row],[Store_ID]]&amp;"-"&amp;Table2[[#This Row],[Year]]&amp;"-"&amp;Table2[[#This Row],[Month]]</f>
        <v>STR026-2024-Sep</v>
      </c>
      <c r="F437" s="2" t="s">
        <v>122</v>
      </c>
      <c r="G437" s="2" t="str">
        <f>_xlfn.XLOOKUP(Table2[[#This Row],[Customer_ID]],Table3[Customer_ID],Table3[Customer Name],"Not Found")</f>
        <v>Kiran Naidu</v>
      </c>
      <c r="H437" s="2" t="str">
        <f>_xlfn.XLOOKUP(Table2[[#This Row],[Customer_ID]],Table3[Customer_ID],Table3[Gender],"Female")</f>
        <v>Male</v>
      </c>
      <c r="I437" s="2" t="str">
        <f>_xlfn.XLOOKUP(Table2[[#This Row],[Customer_ID]],Table3[Customer_ID],Table3[City],"Missing Memebership")</f>
        <v>Nellore</v>
      </c>
      <c r="J437" s="2" t="str">
        <f>_xlfn.XLOOKUP(Table2[[#This Row],[Customer_ID]],Table3[Customer_ID],Table3[State],"Karnataka")</f>
        <v>Andhra Pradesh</v>
      </c>
      <c r="K437" s="2" t="str">
        <f>_xlfn.XLOOKUP(Table2[[#This Row],[Customer_ID]],Table3[Customer_ID],Table3[Membership],"Regular")</f>
        <v>Silver</v>
      </c>
      <c r="L437" s="2" t="s">
        <v>196</v>
      </c>
      <c r="M437" s="2" t="str">
        <f>_xlfn.XLOOKUP(Table2[[#This Row],[Product_ID]],Table4[Product_ID],Table4[Product_Name],"Not Found")</f>
        <v>Wrangler Backpack Brown</v>
      </c>
      <c r="N437" s="2" t="str">
        <f>_xlfn.XLOOKUP(Table2[[#This Row],[Product_ID]],Table4[Product_ID],Table4[Category],"Not Found")</f>
        <v>Handbags</v>
      </c>
      <c r="O437" s="2" t="str">
        <f>_xlfn.XLOOKUP(Table2[[#This Row],[Product_ID]],Table4[Product_ID],Table4[Subcategory],"Not Found")</f>
        <v>Backpack</v>
      </c>
      <c r="P437" s="2" t="str">
        <f>_xlfn.XLOOKUP(Table2[[#This Row],[Product_ID]],Table4[Product_ID],Table4[Brand],"Missing Brand")</f>
        <v>Wrangler</v>
      </c>
      <c r="Q437" s="2" t="s">
        <v>516</v>
      </c>
      <c r="R437" s="2" t="str">
        <f>_xlfn.XLOOKUP(Table2[[#This Row],[Store_ID]],Table6[Store_ID],Table6[Store Name],"Not Found")</f>
        <v>TrendMart Guntur Standard</v>
      </c>
      <c r="S437" s="2">
        <f>_xlfn.XLOOKUP(Table2[[#This Row],[Store_ID]],Table6[Store_ID],Table6[Monthly Target],"Missing Target")</f>
        <v>2500000</v>
      </c>
      <c r="T437" s="2" t="str">
        <f>_xlfn.XLOOKUP(Table2[[#This Row],[Store_ID]],Table6[Store_ID],Table6[Region],"Not Found")</f>
        <v>South Zone 3</v>
      </c>
      <c r="U437" s="2" t="s">
        <v>417</v>
      </c>
      <c r="V437" s="2" t="str">
        <f>_xlfn.XLOOKUP(Table2[[#This Row],[Employee_ID]],Table5[Employee_ID],Table5[Employee Name],"Not Found")</f>
        <v>Arjun Krishnan</v>
      </c>
      <c r="W437" s="2">
        <v>3</v>
      </c>
      <c r="X437" s="2">
        <v>1175.96</v>
      </c>
      <c r="Y437" s="2">
        <v>15</v>
      </c>
      <c r="Z437" s="2">
        <v>529.17999999999995</v>
      </c>
      <c r="AA437" s="2">
        <v>12</v>
      </c>
      <c r="AB437" s="2">
        <v>359.84</v>
      </c>
      <c r="AC437" s="2">
        <v>3358.54</v>
      </c>
      <c r="AD437" s="2">
        <v>2597.7600000000002</v>
      </c>
      <c r="AE437" s="2">
        <f t="shared" si="12"/>
        <v>400.93999999999977</v>
      </c>
      <c r="AF437" s="2" t="s">
        <v>25</v>
      </c>
      <c r="AG437" s="42">
        <f>IFERROR(Table2[[#This Row],[Profit]]/Table2[[#This Row],[Sales Amount]],0)</f>
        <v>0.11937925408064212</v>
      </c>
      <c r="AH437" s="2" t="str">
        <f>TRIM(Table2[[#This Row],[Payment Modee]])</f>
        <v>UPI</v>
      </c>
      <c r="AI437" s="2" t="s">
        <v>26</v>
      </c>
      <c r="AJ437" s="2" t="s">
        <v>27</v>
      </c>
      <c r="AK437" s="2" t="s">
        <v>1469</v>
      </c>
      <c r="AL437" s="16" t="str">
        <f>IF(HOUR(Table2[[#This Row],[Order Time]])&lt;12,"Morning",IF(HOUR(Table2[[#This Row],[Order Time]])&lt;17,"Afternoon",IF(HOUR(Table2[[#This Row],[Order Time]])&lt;21,"Evening","Night")))</f>
        <v>Afternoon</v>
      </c>
      <c r="AM437" s="16" t="s">
        <v>29</v>
      </c>
    </row>
    <row r="438" spans="1:39" x14ac:dyDescent="0.25">
      <c r="A438" s="13" t="s">
        <v>1470</v>
      </c>
      <c r="B438" s="4">
        <v>45641</v>
      </c>
      <c r="C438" s="2">
        <f>YEAR(Table2[[#This Row],[Invoice Date]])</f>
        <v>2024</v>
      </c>
      <c r="D438" s="2" t="str">
        <f>TEXT(Table2[[#This Row],[Invoice Date]],"mmm")</f>
        <v>Dec</v>
      </c>
      <c r="E438" s="2" t="str">
        <f>Table2[[#This Row],[Store_ID]]&amp;"-"&amp;Table2[[#This Row],[Year]]&amp;"-"&amp;Table2[[#This Row],[Month]]</f>
        <v>STR096-2024-Dec</v>
      </c>
      <c r="F438" s="2" t="s">
        <v>1471</v>
      </c>
      <c r="G438" s="2" t="str">
        <f>_xlfn.XLOOKUP(Table2[[#This Row],[Customer_ID]],Table3[Customer_ID],Table3[Customer Name],"Not Found")</f>
        <v>Chandra Mishra</v>
      </c>
      <c r="H438" s="2" t="str">
        <f>_xlfn.XLOOKUP(Table2[[#This Row],[Customer_ID]],Table3[Customer_ID],Table3[Gender],"Female")</f>
        <v>Male</v>
      </c>
      <c r="I438" s="2" t="str">
        <f>_xlfn.XLOOKUP(Table2[[#This Row],[Customer_ID]],Table3[Customer_ID],Table3[City],"Missing Memebership")</f>
        <v>Coimbatore</v>
      </c>
      <c r="J438" s="2" t="str">
        <f>_xlfn.XLOOKUP(Table2[[#This Row],[Customer_ID]],Table3[Customer_ID],Table3[State],"Karnataka")</f>
        <v>Tamil Nadu</v>
      </c>
      <c r="K438" s="2" t="str">
        <f>_xlfn.XLOOKUP(Table2[[#This Row],[Customer_ID]],Table3[Customer_ID],Table3[Membership],"Regular")</f>
        <v>Regular</v>
      </c>
      <c r="L438" s="2" t="s">
        <v>174</v>
      </c>
      <c r="M438" s="2" t="str">
        <f>_xlfn.XLOOKUP(Table2[[#This Row],[Product_ID]],Table4[Product_ID],Table4[Product_Name],"Not Found")</f>
        <v>Nike Earrings Teal</v>
      </c>
      <c r="N438" s="2" t="str">
        <f>_xlfn.XLOOKUP(Table2[[#This Row],[Product_ID]],Table4[Product_ID],Table4[Category],"Not Found")</f>
        <v>Jewellery</v>
      </c>
      <c r="O438" s="2" t="str">
        <f>_xlfn.XLOOKUP(Table2[[#This Row],[Product_ID]],Table4[Product_ID],Table4[Subcategory],"Not Found")</f>
        <v>Earrings</v>
      </c>
      <c r="P438" s="2" t="str">
        <f>_xlfn.XLOOKUP(Table2[[#This Row],[Product_ID]],Table4[Product_ID],Table4[Brand],"Missing Brand")</f>
        <v>Nike</v>
      </c>
      <c r="Q438" s="2" t="s">
        <v>375</v>
      </c>
      <c r="R438" s="2" t="str">
        <f>_xlfn.XLOOKUP(Table2[[#This Row],[Store_ID]],Table6[Store_ID],Table6[Store Name],"Not Found")</f>
        <v>TrendMart Mangaluru Mall Kiosk</v>
      </c>
      <c r="S438" s="2">
        <f>_xlfn.XLOOKUP(Table2[[#This Row],[Store_ID]],Table6[Store_ID],Table6[Monthly Target],"Missing Target")</f>
        <v>1500000</v>
      </c>
      <c r="T438" s="2" t="str">
        <f>_xlfn.XLOOKUP(Table2[[#This Row],[Store_ID]],Table6[Store_ID],Table6[Region],"Not Found")</f>
        <v>South Zone 2</v>
      </c>
      <c r="U438" s="2" t="s">
        <v>102</v>
      </c>
      <c r="V438" s="2" t="str">
        <f>_xlfn.XLOOKUP(Table2[[#This Row],[Employee_ID]],Table5[Employee_ID],Table5[Employee Name],"Not Found")</f>
        <v>Chandra Reddy</v>
      </c>
      <c r="W438" s="2">
        <v>1</v>
      </c>
      <c r="X438" s="2">
        <v>6669.57</v>
      </c>
      <c r="Y438" s="2">
        <v>25</v>
      </c>
      <c r="Z438" s="2">
        <v>1667.39</v>
      </c>
      <c r="AA438" s="2">
        <v>3</v>
      </c>
      <c r="AB438" s="2">
        <v>150.07</v>
      </c>
      <c r="AC438" s="2">
        <v>5152.25</v>
      </c>
      <c r="AD438" s="2">
        <v>4715.1000000000004</v>
      </c>
      <c r="AE438" s="2">
        <f t="shared" si="12"/>
        <v>287.07999999999964</v>
      </c>
      <c r="AF438" s="2" t="s">
        <v>119</v>
      </c>
      <c r="AG438" s="42">
        <f>IFERROR(Table2[[#This Row],[Profit]]/Table2[[#This Row],[Sales Amount]],0)</f>
        <v>5.5719345916832384E-2</v>
      </c>
      <c r="AH438" s="2" t="str">
        <f>TRIM(Table2[[#This Row],[Payment Modee]])</f>
        <v>Net Banking</v>
      </c>
      <c r="AI438" s="2" t="s">
        <v>36</v>
      </c>
      <c r="AJ438" s="2" t="s">
        <v>27</v>
      </c>
      <c r="AK438" s="2" t="s">
        <v>724</v>
      </c>
      <c r="AL438" s="16" t="str">
        <f>IF(HOUR(Table2[[#This Row],[Order Time]])&lt;12,"Morning",IF(HOUR(Table2[[#This Row],[Order Time]])&lt;17,"Afternoon",IF(HOUR(Table2[[#This Row],[Order Time]])&lt;21,"Evening","Night")))</f>
        <v>Evening</v>
      </c>
      <c r="AM438" s="16" t="s">
        <v>38</v>
      </c>
    </row>
    <row r="439" spans="1:39" x14ac:dyDescent="0.25">
      <c r="A439" s="13" t="s">
        <v>1472</v>
      </c>
      <c r="B439" s="4">
        <v>45566</v>
      </c>
      <c r="C439" s="2">
        <f>YEAR(Table2[[#This Row],[Invoice Date]])</f>
        <v>2024</v>
      </c>
      <c r="D439" s="2" t="str">
        <f>TEXT(Table2[[#This Row],[Invoice Date]],"mmm")</f>
        <v>Oct</v>
      </c>
      <c r="E439" s="2" t="str">
        <f>Table2[[#This Row],[Store_ID]]&amp;"-"&amp;Table2[[#This Row],[Year]]&amp;"-"&amp;Table2[[#This Row],[Month]]</f>
        <v>STR028-2024-Oct</v>
      </c>
      <c r="F439" s="2" t="s">
        <v>1473</v>
      </c>
      <c r="G439" s="2" t="str">
        <f>_xlfn.XLOOKUP(Table2[[#This Row],[Customer_ID]],Table3[Customer_ID],Table3[Customer Name],"Not Found")</f>
        <v>Dhanya Raman</v>
      </c>
      <c r="H439" s="2" t="str">
        <f>_xlfn.XLOOKUP(Table2[[#This Row],[Customer_ID]],Table3[Customer_ID],Table3[Gender],"Female")</f>
        <v>Female</v>
      </c>
      <c r="I439" s="2" t="str">
        <f>_xlfn.XLOOKUP(Table2[[#This Row],[Customer_ID]],Table3[Customer_ID],Table3[City],"Missing Memebership")</f>
        <v>Hyderabad</v>
      </c>
      <c r="J439" s="2" t="str">
        <f>_xlfn.XLOOKUP(Table2[[#This Row],[Customer_ID]],Table3[Customer_ID],Table3[State],"Karnataka")</f>
        <v>Telangana</v>
      </c>
      <c r="K439" s="2" t="str">
        <f>_xlfn.XLOOKUP(Table2[[#This Row],[Customer_ID]],Table3[Customer_ID],Table3[Membership],"Regular")</f>
        <v>Gold</v>
      </c>
      <c r="L439" s="2" t="s">
        <v>1460</v>
      </c>
      <c r="M439" s="2" t="str">
        <f>_xlfn.XLOOKUP(Table2[[#This Row],[Product_ID]],Table4[Product_ID],Table4[Product_Name],"Not Found")</f>
        <v>Liberty Anarkali Kurti Purple</v>
      </c>
      <c r="N439" s="2" t="str">
        <f>_xlfn.XLOOKUP(Table2[[#This Row],[Product_ID]],Table4[Product_ID],Table4[Category],"Not Found")</f>
        <v>Women Kurtis</v>
      </c>
      <c r="O439" s="2" t="str">
        <f>_xlfn.XLOOKUP(Table2[[#This Row],[Product_ID]],Table4[Product_ID],Table4[Subcategory],"Not Found")</f>
        <v>Anarkali Kurti</v>
      </c>
      <c r="P439" s="2" t="str">
        <f>_xlfn.XLOOKUP(Table2[[#This Row],[Product_ID]],Table4[Product_ID],Table4[Brand],"Missing Brand")</f>
        <v>Liberty</v>
      </c>
      <c r="Q439" s="2" t="s">
        <v>737</v>
      </c>
      <c r="R439" s="2" t="str">
        <f>_xlfn.XLOOKUP(Table2[[#This Row],[Store_ID]],Table6[Store_ID],Table6[Store Name],"Not Found")</f>
        <v>TrendMart Shivamogga Standard</v>
      </c>
      <c r="S439" s="2">
        <f>_xlfn.XLOOKUP(Table2[[#This Row],[Store_ID]],Table6[Store_ID],Table6[Monthly Target],"Missing Target")</f>
        <v>2500000</v>
      </c>
      <c r="T439" s="2" t="str">
        <f>_xlfn.XLOOKUP(Table2[[#This Row],[Store_ID]],Table6[Store_ID],Table6[Region],"Not Found")</f>
        <v>South Zone 2</v>
      </c>
      <c r="U439" s="2" t="s">
        <v>170</v>
      </c>
      <c r="V439" s="2" t="str">
        <f>_xlfn.XLOOKUP(Table2[[#This Row],[Employee_ID]],Table5[Employee_ID],Table5[Employee Name],"Not Found")</f>
        <v>Ishwarya Shetty</v>
      </c>
      <c r="W439" s="2">
        <v>2</v>
      </c>
      <c r="X439" s="2">
        <v>1139.51</v>
      </c>
      <c r="Y439" s="2">
        <v>20</v>
      </c>
      <c r="Z439" s="2">
        <v>455.8</v>
      </c>
      <c r="AA439" s="2">
        <v>12</v>
      </c>
      <c r="AB439" s="2">
        <v>218.79</v>
      </c>
      <c r="AC439" s="2">
        <v>2042.01</v>
      </c>
      <c r="AD439" s="2">
        <v>1617.98</v>
      </c>
      <c r="AE439" s="2">
        <f t="shared" si="12"/>
        <v>205.23999999999998</v>
      </c>
      <c r="AF439" s="2" t="s">
        <v>25</v>
      </c>
      <c r="AG439" s="42">
        <f>IFERROR(Table2[[#This Row],[Profit]]/Table2[[#This Row],[Sales Amount]],0)</f>
        <v>0.10050881239562978</v>
      </c>
      <c r="AH439" s="2" t="str">
        <f>TRIM(Table2[[#This Row],[Payment Modee]])</f>
        <v>UPI</v>
      </c>
      <c r="AI439" s="2" t="s">
        <v>26</v>
      </c>
      <c r="AJ439" s="2" t="s">
        <v>27</v>
      </c>
      <c r="AK439" s="2" t="s">
        <v>1474</v>
      </c>
      <c r="AL439" s="16" t="str">
        <f>IF(HOUR(Table2[[#This Row],[Order Time]])&lt;12,"Morning",IF(HOUR(Table2[[#This Row],[Order Time]])&lt;17,"Afternoon",IF(HOUR(Table2[[#This Row],[Order Time]])&lt;21,"Evening","Night")))</f>
        <v>Afternoon</v>
      </c>
      <c r="AM439" s="16" t="s">
        <v>29</v>
      </c>
    </row>
    <row r="440" spans="1:39" x14ac:dyDescent="0.25">
      <c r="A440" s="13" t="s">
        <v>1475</v>
      </c>
      <c r="B440" s="4">
        <v>45561</v>
      </c>
      <c r="C440" s="2">
        <f>YEAR(Table2[[#This Row],[Invoice Date]])</f>
        <v>2024</v>
      </c>
      <c r="D440" s="2" t="str">
        <f>TEXT(Table2[[#This Row],[Invoice Date]],"mmm")</f>
        <v>Sep</v>
      </c>
      <c r="E440" s="2" t="str">
        <f>Table2[[#This Row],[Store_ID]]&amp;"-"&amp;Table2[[#This Row],[Year]]&amp;"-"&amp;Table2[[#This Row],[Month]]</f>
        <v>STR078-2024-Sep</v>
      </c>
      <c r="F440" s="2" t="s">
        <v>1476</v>
      </c>
      <c r="G440" s="2" t="str">
        <f>_xlfn.XLOOKUP(Table2[[#This Row],[Customer_ID]],Table3[Customer_ID],Table3[Customer Name],"Not Found")</f>
        <v>Yashoda Sundaram</v>
      </c>
      <c r="H440" s="2" t="str">
        <f>_xlfn.XLOOKUP(Table2[[#This Row],[Customer_ID]],Table3[Customer_ID],Table3[Gender],"Female")</f>
        <v>Female</v>
      </c>
      <c r="I440" s="2" t="str">
        <f>_xlfn.XLOOKUP(Table2[[#This Row],[Customer_ID]],Table3[Customer_ID],Table3[City],"Missing Memebership")</f>
        <v>Tirunelveli</v>
      </c>
      <c r="J440" s="2" t="str">
        <f>_xlfn.XLOOKUP(Table2[[#This Row],[Customer_ID]],Table3[Customer_ID],Table3[State],"Karnataka")</f>
        <v>Tamil Nadu</v>
      </c>
      <c r="K440" s="2" t="str">
        <f>_xlfn.XLOOKUP(Table2[[#This Row],[Customer_ID]],Table3[Customer_ID],Table3[Membership],"Regular")</f>
        <v>Regular</v>
      </c>
      <c r="L440" s="2" t="s">
        <v>439</v>
      </c>
      <c r="M440" s="2" t="str">
        <f>_xlfn.XLOOKUP(Table2[[#This Row],[Product_ID]],Table4[Product_ID],Table4[Product_Name],"Not Found")</f>
        <v>Fossil A-Line Kurti Orange</v>
      </c>
      <c r="N440" s="2" t="str">
        <f>_xlfn.XLOOKUP(Table2[[#This Row],[Product_ID]],Table4[Product_ID],Table4[Category],"Not Found")</f>
        <v>Women Kurtis</v>
      </c>
      <c r="O440" s="2" t="str">
        <f>_xlfn.XLOOKUP(Table2[[#This Row],[Product_ID]],Table4[Product_ID],Table4[Subcategory],"Not Found")</f>
        <v>A-Line Kurti</v>
      </c>
      <c r="P440" s="2" t="str">
        <f>_xlfn.XLOOKUP(Table2[[#This Row],[Product_ID]],Table4[Product_ID],Table4[Brand],"Missing Brand")</f>
        <v>Fossil</v>
      </c>
      <c r="Q440" s="2" t="s">
        <v>48</v>
      </c>
      <c r="R440" s="2" t="str">
        <f>_xlfn.XLOOKUP(Table2[[#This Row],[Store_ID]],Table6[Store_ID],Table6[Store Name],"Not Found")</f>
        <v>TrendMart Vellore Standard</v>
      </c>
      <c r="S440" s="2">
        <f>_xlfn.XLOOKUP(Table2[[#This Row],[Store_ID]],Table6[Store_ID],Table6[Monthly Target],"Missing Target")</f>
        <v>1200000</v>
      </c>
      <c r="T440" s="2" t="str">
        <f>_xlfn.XLOOKUP(Table2[[#This Row],[Store_ID]],Table6[Store_ID],Table6[Region],"Not Found")</f>
        <v>South Zone 1</v>
      </c>
      <c r="U440" s="2" t="s">
        <v>417</v>
      </c>
      <c r="V440" s="2" t="str">
        <f>_xlfn.XLOOKUP(Table2[[#This Row],[Employee_ID]],Table5[Employee_ID],Table5[Employee Name],"Not Found")</f>
        <v>Arjun Krishnan</v>
      </c>
      <c r="W440" s="2">
        <v>4</v>
      </c>
      <c r="X440" s="2">
        <v>864.74</v>
      </c>
      <c r="Y440" s="2">
        <v>10</v>
      </c>
      <c r="Z440" s="2">
        <v>345.9</v>
      </c>
      <c r="AA440" s="2">
        <v>5</v>
      </c>
      <c r="AB440" s="2">
        <v>155.65</v>
      </c>
      <c r="AC440" s="2">
        <v>3268.71</v>
      </c>
      <c r="AD440" s="2">
        <v>2589.1999999999998</v>
      </c>
      <c r="AE440" s="2">
        <f t="shared" si="12"/>
        <v>523.86000000000024</v>
      </c>
      <c r="AF440" s="2" t="s">
        <v>136</v>
      </c>
      <c r="AG440" s="42">
        <f>IFERROR(Table2[[#This Row],[Profit]]/Table2[[#This Row],[Sales Amount]],0)</f>
        <v>0.16026505869287891</v>
      </c>
      <c r="AH440" s="2" t="str">
        <f>TRIM(Table2[[#This Row],[Payment Modee]])</f>
        <v>EMI</v>
      </c>
      <c r="AI440" s="2" t="s">
        <v>36</v>
      </c>
      <c r="AJ440" s="2" t="s">
        <v>27</v>
      </c>
      <c r="AK440" s="2" t="s">
        <v>354</v>
      </c>
      <c r="AL440" s="16" t="str">
        <f>IF(HOUR(Table2[[#This Row],[Order Time]])&lt;12,"Morning",IF(HOUR(Table2[[#This Row],[Order Time]])&lt;17,"Afternoon",IF(HOUR(Table2[[#This Row],[Order Time]])&lt;21,"Evening","Night")))</f>
        <v>Morning</v>
      </c>
      <c r="AM440" s="16" t="s">
        <v>29</v>
      </c>
    </row>
    <row r="441" spans="1:39" x14ac:dyDescent="0.25">
      <c r="A441" s="13" t="s">
        <v>1477</v>
      </c>
      <c r="B441" s="4">
        <v>45586</v>
      </c>
      <c r="C441" s="2">
        <f>YEAR(Table2[[#This Row],[Invoice Date]])</f>
        <v>2024</v>
      </c>
      <c r="D441" s="2" t="str">
        <f>TEXT(Table2[[#This Row],[Invoice Date]],"mmm")</f>
        <v>Oct</v>
      </c>
      <c r="E441" s="2" t="str">
        <f>Table2[[#This Row],[Store_ID]]&amp;"-"&amp;Table2[[#This Row],[Year]]&amp;"-"&amp;Table2[[#This Row],[Month]]</f>
        <v>STR039-2024-Oct</v>
      </c>
      <c r="F441" s="2" t="s">
        <v>1447</v>
      </c>
      <c r="G441" s="2" t="str">
        <f>_xlfn.XLOOKUP(Table2[[#This Row],[Customer_ID]],Table3[Customer_ID],Table3[Customer Name],"Not Found")</f>
        <v>Eswar Varma</v>
      </c>
      <c r="H441" s="2" t="str">
        <f>_xlfn.XLOOKUP(Table2[[#This Row],[Customer_ID]],Table3[Customer_ID],Table3[Gender],"Female")</f>
        <v>Male</v>
      </c>
      <c r="I441" s="2" t="str">
        <f>_xlfn.XLOOKUP(Table2[[#This Row],[Customer_ID]],Table3[Customer_ID],Table3[City],"Missing Memebership")</f>
        <v>Coimbatore</v>
      </c>
      <c r="J441" s="2" t="str">
        <f>_xlfn.XLOOKUP(Table2[[#This Row],[Customer_ID]],Table3[Customer_ID],Table3[State],"Karnataka")</f>
        <v>Tamil Nadu</v>
      </c>
      <c r="K441" s="2" t="str">
        <f>_xlfn.XLOOKUP(Table2[[#This Row],[Customer_ID]],Table3[Customer_ID],Table3[Membership],"Regular")</f>
        <v>Silver</v>
      </c>
      <c r="L441" s="2" t="s">
        <v>986</v>
      </c>
      <c r="M441" s="2" t="str">
        <f>_xlfn.XLOOKUP(Table2[[#This Row],[Product_ID]],Table4[Product_ID],Table4[Product_Name],"Not Found")</f>
        <v>Ramraj Cotton A-Line Dress Brown</v>
      </c>
      <c r="N441" s="2" t="str">
        <f>_xlfn.XLOOKUP(Table2[[#This Row],[Product_ID]],Table4[Product_ID],Table4[Category],"Not Found")</f>
        <v>Women Dresses</v>
      </c>
      <c r="O441" s="2" t="str">
        <f>_xlfn.XLOOKUP(Table2[[#This Row],[Product_ID]],Table4[Product_ID],Table4[Subcategory],"Not Found")</f>
        <v>A-Line Dress</v>
      </c>
      <c r="P441" s="2" t="str">
        <f>_xlfn.XLOOKUP(Table2[[#This Row],[Product_ID]],Table4[Product_ID],Table4[Brand],"Missing Brand")</f>
        <v>Ramraj Cotton</v>
      </c>
      <c r="Q441" s="2" t="s">
        <v>825</v>
      </c>
      <c r="R441" s="2" t="str">
        <f>_xlfn.XLOOKUP(Table2[[#This Row],[Store_ID]],Table6[Store_ID],Table6[Store Name],"Not Found")</f>
        <v>TrendMart Bengaluru High Street</v>
      </c>
      <c r="S441" s="2">
        <f>_xlfn.XLOOKUP(Table2[[#This Row],[Store_ID]],Table6[Store_ID],Table6[Monthly Target],"Missing Target")</f>
        <v>1500000</v>
      </c>
      <c r="T441" s="2" t="str">
        <f>_xlfn.XLOOKUP(Table2[[#This Row],[Store_ID]],Table6[Store_ID],Table6[Region],"Not Found")</f>
        <v>South Zone 2</v>
      </c>
      <c r="U441" s="2" t="s">
        <v>49</v>
      </c>
      <c r="V441" s="2" t="str">
        <f>_xlfn.XLOOKUP(Table2[[#This Row],[Employee_ID]],Table5[Employee_ID],Table5[Employee Name],"Not Found")</f>
        <v>Jyothi Prasad</v>
      </c>
      <c r="W441" s="2">
        <v>1</v>
      </c>
      <c r="X441" s="2">
        <v>1214.29</v>
      </c>
      <c r="Y441" s="2">
        <v>10</v>
      </c>
      <c r="Z441" s="2">
        <v>121.43</v>
      </c>
      <c r="AA441" s="2">
        <v>12</v>
      </c>
      <c r="AB441" s="2">
        <v>131.13999999999999</v>
      </c>
      <c r="AC441" s="2">
        <v>1224</v>
      </c>
      <c r="AD441" s="2">
        <v>769.63</v>
      </c>
      <c r="AE441" s="2">
        <f t="shared" si="12"/>
        <v>323.23</v>
      </c>
      <c r="AF441" s="2" t="s">
        <v>35</v>
      </c>
      <c r="AG441" s="42">
        <f>IFERROR(Table2[[#This Row],[Profit]]/Table2[[#This Row],[Sales Amount]],0)</f>
        <v>0.26407679738562095</v>
      </c>
      <c r="AH441" s="2" t="str">
        <f>TRIM(Table2[[#This Row],[Payment Modee]])</f>
        <v>Debit Card</v>
      </c>
      <c r="AI441" s="2" t="s">
        <v>26</v>
      </c>
      <c r="AJ441" s="2" t="s">
        <v>27</v>
      </c>
      <c r="AK441" s="2" t="s">
        <v>1478</v>
      </c>
      <c r="AL441" s="16" t="str">
        <f>IF(HOUR(Table2[[#This Row],[Order Time]])&lt;12,"Morning",IF(HOUR(Table2[[#This Row],[Order Time]])&lt;17,"Afternoon",IF(HOUR(Table2[[#This Row],[Order Time]])&lt;21,"Evening","Night")))</f>
        <v>Afternoon</v>
      </c>
      <c r="AM441" s="16" t="s">
        <v>29</v>
      </c>
    </row>
    <row r="442" spans="1:39" x14ac:dyDescent="0.25">
      <c r="A442" s="13" t="s">
        <v>1479</v>
      </c>
      <c r="B442" s="4">
        <v>45701</v>
      </c>
      <c r="C442" s="2">
        <f>YEAR(Table2[[#This Row],[Invoice Date]])</f>
        <v>2025</v>
      </c>
      <c r="D442" s="2" t="str">
        <f>TEXT(Table2[[#This Row],[Invoice Date]],"mmm")</f>
        <v>Feb</v>
      </c>
      <c r="E442" s="2" t="str">
        <f>Table2[[#This Row],[Store_ID]]&amp;"-"&amp;Table2[[#This Row],[Year]]&amp;"-"&amp;Table2[[#This Row],[Month]]</f>
        <v>STR033-2025-Feb</v>
      </c>
      <c r="F442" s="2" t="s">
        <v>1480</v>
      </c>
      <c r="G442" s="2" t="str">
        <f>_xlfn.XLOOKUP(Table2[[#This Row],[Customer_ID]],Table3[Customer_ID],Table3[Customer Name],"Not Found")</f>
        <v>Gokul Achari</v>
      </c>
      <c r="H442" s="2" t="str">
        <f>_xlfn.XLOOKUP(Table2[[#This Row],[Customer_ID]],Table3[Customer_ID],Table3[Gender],"Female")</f>
        <v>Male</v>
      </c>
      <c r="I442" s="2" t="str">
        <f>_xlfn.XLOOKUP(Table2[[#This Row],[Customer_ID]],Table3[Customer_ID],Table3[City],"Missing Memebership")</f>
        <v>Karimnagar</v>
      </c>
      <c r="J442" s="2" t="str">
        <f>_xlfn.XLOOKUP(Table2[[#This Row],[Customer_ID]],Table3[Customer_ID],Table3[State],"Karnataka")</f>
        <v>Telangana</v>
      </c>
      <c r="K442" s="2" t="str">
        <f>_xlfn.XLOOKUP(Table2[[#This Row],[Customer_ID]],Table3[Customer_ID],Table3[Membership],"Regular")</f>
        <v>Silver</v>
      </c>
      <c r="L442" s="2" t="s">
        <v>1481</v>
      </c>
      <c r="M442" s="2" t="str">
        <f>_xlfn.XLOOKUP(Table2[[#This Row],[Product_ID]],Table4[Product_ID],Table4[Product_Name],"Not Found")</f>
        <v>Peter England Girls Frock Black</v>
      </c>
      <c r="N442" s="2" t="str">
        <f>_xlfn.XLOOKUP(Table2[[#This Row],[Product_ID]],Table4[Product_ID],Table4[Category],"Not Found")</f>
        <v>Kids Wear</v>
      </c>
      <c r="O442" s="2" t="str">
        <f>_xlfn.XLOOKUP(Table2[[#This Row],[Product_ID]],Table4[Product_ID],Table4[Subcategory],"Not Found")</f>
        <v>Girls Frock</v>
      </c>
      <c r="P442" s="2" t="str">
        <f>_xlfn.XLOOKUP(Table2[[#This Row],[Product_ID]],Table4[Product_ID],Table4[Brand],"Missing Brand")</f>
        <v>Peter England</v>
      </c>
      <c r="Q442" s="2" t="s">
        <v>1482</v>
      </c>
      <c r="R442" s="2" t="str">
        <f>_xlfn.XLOOKUP(Table2[[#This Row],[Store_ID]],Table6[Store_ID],Table6[Store Name],"Not Found")</f>
        <v>TrendMart Guntur Standard</v>
      </c>
      <c r="S442" s="2">
        <f>_xlfn.XLOOKUP(Table2[[#This Row],[Store_ID]],Table6[Store_ID],Table6[Monthly Target],"Missing Target")</f>
        <v>2500000</v>
      </c>
      <c r="T442" s="2" t="str">
        <f>_xlfn.XLOOKUP(Table2[[#This Row],[Store_ID]],Table6[Store_ID],Table6[Region],"Not Found")</f>
        <v>South Zone 3</v>
      </c>
      <c r="U442" s="2" t="s">
        <v>504</v>
      </c>
      <c r="V442" s="2" t="str">
        <f>_xlfn.XLOOKUP(Table2[[#This Row],[Employee_ID]],Table5[Employee_ID],Table5[Employee Name],"Not Found")</f>
        <v>Vikram Bhat</v>
      </c>
      <c r="W442" s="2">
        <v>3</v>
      </c>
      <c r="X442" s="2">
        <v>489.89</v>
      </c>
      <c r="Y442" s="2">
        <v>10</v>
      </c>
      <c r="Z442" s="2">
        <v>146.97</v>
      </c>
      <c r="AA442" s="2">
        <v>5</v>
      </c>
      <c r="AB442" s="2">
        <v>66.14</v>
      </c>
      <c r="AC442" s="2">
        <v>1388.84</v>
      </c>
      <c r="AD442" s="2">
        <v>1011.27</v>
      </c>
      <c r="AE442" s="2">
        <f t="shared" si="12"/>
        <v>311.42999999999995</v>
      </c>
      <c r="AF442" s="2" t="s">
        <v>69</v>
      </c>
      <c r="AG442" s="42">
        <f>IFERROR(Table2[[#This Row],[Profit]]/Table2[[#This Row],[Sales Amount]],0)</f>
        <v>0.22423749315975919</v>
      </c>
      <c r="AH442" s="2" t="str">
        <f>TRIM(Table2[[#This Row],[Payment Modee]])</f>
        <v>Cash</v>
      </c>
      <c r="AI442" s="2" t="s">
        <v>26</v>
      </c>
      <c r="AJ442" s="2" t="s">
        <v>27</v>
      </c>
      <c r="AK442" s="2" t="s">
        <v>1483</v>
      </c>
      <c r="AL442" s="16" t="str">
        <f>IF(HOUR(Table2[[#This Row],[Order Time]])&lt;12,"Morning",IF(HOUR(Table2[[#This Row],[Order Time]])&lt;17,"Afternoon",IF(HOUR(Table2[[#This Row],[Order Time]])&lt;21,"Evening","Night")))</f>
        <v>Morning</v>
      </c>
      <c r="AM442" s="16" t="s">
        <v>29</v>
      </c>
    </row>
    <row r="443" spans="1:39" x14ac:dyDescent="0.25">
      <c r="A443" s="13" t="s">
        <v>1484</v>
      </c>
      <c r="B443" s="4">
        <v>45627</v>
      </c>
      <c r="C443" s="2">
        <f>YEAR(Table2[[#This Row],[Invoice Date]])</f>
        <v>2024</v>
      </c>
      <c r="D443" s="2" t="str">
        <f>TEXT(Table2[[#This Row],[Invoice Date]],"mmm")</f>
        <v>Dec</v>
      </c>
      <c r="E443" s="2" t="str">
        <f>Table2[[#This Row],[Store_ID]]&amp;"-"&amp;Table2[[#This Row],[Year]]&amp;"-"&amp;Table2[[#This Row],[Month]]</f>
        <v>STR058-2024-Dec</v>
      </c>
      <c r="F443" s="2" t="s">
        <v>1485</v>
      </c>
      <c r="G443" s="2" t="str">
        <f>_xlfn.XLOOKUP(Table2[[#This Row],[Customer_ID]],Table3[Customer_ID],Table3[Customer Name],"Not Found")</f>
        <v>Sanjay Mishra</v>
      </c>
      <c r="H443" s="2" t="str">
        <f>_xlfn.XLOOKUP(Table2[[#This Row],[Customer_ID]],Table3[Customer_ID],Table3[Gender],"Female")</f>
        <v>Male</v>
      </c>
      <c r="I443" s="2" t="str">
        <f>_xlfn.XLOOKUP(Table2[[#This Row],[Customer_ID]],Table3[Customer_ID],Table3[City],"Missing Memebership")</f>
        <v>Hyderabad</v>
      </c>
      <c r="J443" s="2" t="str">
        <f>_xlfn.XLOOKUP(Table2[[#This Row],[Customer_ID]],Table3[Customer_ID],Table3[State],"Karnataka")</f>
        <v>Telangana</v>
      </c>
      <c r="K443" s="2" t="str">
        <f>_xlfn.XLOOKUP(Table2[[#This Row],[Customer_ID]],Table3[Customer_ID],Table3[Membership],"Regular")</f>
        <v>Regular</v>
      </c>
      <c r="L443" s="2" t="s">
        <v>645</v>
      </c>
      <c r="M443" s="2" t="str">
        <f>_xlfn.XLOOKUP(Table2[[#This Row],[Product_ID]],Table4[Product_ID],Table4[Product_Name],"Not Found")</f>
        <v>Peter England Crop Top Green</v>
      </c>
      <c r="N443" s="2" t="str">
        <f>_xlfn.XLOOKUP(Table2[[#This Row],[Product_ID]],Table4[Product_ID],Table4[Category],"Not Found")</f>
        <v>Women Tops</v>
      </c>
      <c r="O443" s="2" t="str">
        <f>_xlfn.XLOOKUP(Table2[[#This Row],[Product_ID]],Table4[Product_ID],Table4[Subcategory],"Not Found")</f>
        <v>Crop Top</v>
      </c>
      <c r="P443" s="2" t="str">
        <f>_xlfn.XLOOKUP(Table2[[#This Row],[Product_ID]],Table4[Product_ID],Table4[Brand],"Missing Brand")</f>
        <v>Peter England</v>
      </c>
      <c r="Q443" s="2" t="s">
        <v>54</v>
      </c>
      <c r="R443" s="2" t="str">
        <f>_xlfn.XLOOKUP(Table2[[#This Row],[Store_ID]],Table6[Store_ID],Table6[Store Name],"Not Found")</f>
        <v>TrendMart Thoothukudi Flagship</v>
      </c>
      <c r="S443" s="2">
        <f>_xlfn.XLOOKUP(Table2[[#This Row],[Store_ID]],Table6[Store_ID],Table6[Monthly Target],"Missing Target")</f>
        <v>1200000</v>
      </c>
      <c r="T443" s="2" t="str">
        <f>_xlfn.XLOOKUP(Table2[[#This Row],[Store_ID]],Table6[Store_ID],Table6[Region],"Not Found")</f>
        <v>South Zone 1</v>
      </c>
      <c r="U443" s="2" t="s">
        <v>181</v>
      </c>
      <c r="V443" s="2" t="str">
        <f>_xlfn.XLOOKUP(Table2[[#This Row],[Employee_ID]],Table5[Employee_ID],Table5[Employee Name],"Not Found")</f>
        <v>Dhruv Mishra</v>
      </c>
      <c r="W443" s="2">
        <v>3</v>
      </c>
      <c r="X443" s="2">
        <v>837.58</v>
      </c>
      <c r="Y443" s="2">
        <v>0</v>
      </c>
      <c r="Z443" s="2">
        <v>0</v>
      </c>
      <c r="AA443" s="2">
        <v>5</v>
      </c>
      <c r="AB443" s="2">
        <v>125.64</v>
      </c>
      <c r="AC443" s="2">
        <v>2638.38</v>
      </c>
      <c r="AD443" s="2">
        <v>1567.14</v>
      </c>
      <c r="AE443" s="2">
        <f t="shared" si="12"/>
        <v>945.6</v>
      </c>
      <c r="AF443" s="2" t="s">
        <v>25</v>
      </c>
      <c r="AG443" s="42">
        <f>IFERROR(Table2[[#This Row],[Profit]]/Table2[[#This Row],[Sales Amount]],0)</f>
        <v>0.35840174652627749</v>
      </c>
      <c r="AH443" s="2" t="str">
        <f>TRIM(Table2[[#This Row],[Payment Modee]])</f>
        <v>UPI</v>
      </c>
      <c r="AI443" s="2" t="s">
        <v>26</v>
      </c>
      <c r="AJ443" s="2" t="s">
        <v>27</v>
      </c>
      <c r="AK443" s="2" t="s">
        <v>1486</v>
      </c>
      <c r="AL443" s="16" t="str">
        <f>IF(HOUR(Table2[[#This Row],[Order Time]])&lt;12,"Morning",IF(HOUR(Table2[[#This Row],[Order Time]])&lt;17,"Afternoon",IF(HOUR(Table2[[#This Row],[Order Time]])&lt;21,"Evening","Night")))</f>
        <v>Morning</v>
      </c>
      <c r="AM443" s="16" t="s">
        <v>38</v>
      </c>
    </row>
    <row r="444" spans="1:39" x14ac:dyDescent="0.25">
      <c r="A444" s="13" t="s">
        <v>1487</v>
      </c>
      <c r="B444" s="4">
        <v>45610</v>
      </c>
      <c r="C444" s="2">
        <f>YEAR(Table2[[#This Row],[Invoice Date]])</f>
        <v>2024</v>
      </c>
      <c r="D444" s="2" t="str">
        <f>TEXT(Table2[[#This Row],[Invoice Date]],"mmm")</f>
        <v>Nov</v>
      </c>
      <c r="E444" s="2" t="str">
        <f>Table2[[#This Row],[Store_ID]]&amp;"-"&amp;Table2[[#This Row],[Year]]&amp;"-"&amp;Table2[[#This Row],[Month]]</f>
        <v>STR003-2024-Nov</v>
      </c>
      <c r="F444" s="2" t="s">
        <v>1488</v>
      </c>
      <c r="G444" s="2" t="str">
        <f>_xlfn.XLOOKUP(Table2[[#This Row],[Customer_ID]],Table3[Customer_ID],Table3[Customer Name],"Not Found")</f>
        <v>Akhila Prasad</v>
      </c>
      <c r="H444" s="2" t="str">
        <f>_xlfn.XLOOKUP(Table2[[#This Row],[Customer_ID]],Table3[Customer_ID],Table3[Gender],"Female")</f>
        <v>Female</v>
      </c>
      <c r="I444" s="2" t="str">
        <f>_xlfn.XLOOKUP(Table2[[#This Row],[Customer_ID]],Table3[Customer_ID],Table3[City],"Missing Memebership")</f>
        <v>Tirupati</v>
      </c>
      <c r="J444" s="2" t="str">
        <f>_xlfn.XLOOKUP(Table2[[#This Row],[Customer_ID]],Table3[Customer_ID],Table3[State],"Karnataka")</f>
        <v>Andhra Pradesh</v>
      </c>
      <c r="K444" s="2" t="str">
        <f>_xlfn.XLOOKUP(Table2[[#This Row],[Customer_ID]],Table3[Customer_ID],Table3[Membership],"Regular")</f>
        <v>Silver</v>
      </c>
      <c r="L444" s="2" t="s">
        <v>252</v>
      </c>
      <c r="M444" s="2" t="str">
        <f>_xlfn.XLOOKUP(Table2[[#This Row],[Product_ID]],Table4[Product_ID],Table4[Product_Name],"Not Found")</f>
        <v>Aurelia Necklace Grey</v>
      </c>
      <c r="N444" s="2" t="str">
        <f>_xlfn.XLOOKUP(Table2[[#This Row],[Product_ID]],Table4[Product_ID],Table4[Category],"Not Found")</f>
        <v>Jewellery</v>
      </c>
      <c r="O444" s="2" t="str">
        <f>_xlfn.XLOOKUP(Table2[[#This Row],[Product_ID]],Table4[Product_ID],Table4[Subcategory],"Not Found")</f>
        <v>Necklace</v>
      </c>
      <c r="P444" s="2" t="str">
        <f>_xlfn.XLOOKUP(Table2[[#This Row],[Product_ID]],Table4[Product_ID],Table4[Brand],"Missing Brand")</f>
        <v>Aurelia</v>
      </c>
      <c r="Q444" s="2" t="s">
        <v>959</v>
      </c>
      <c r="R444" s="2" t="str">
        <f>_xlfn.XLOOKUP(Table2[[#This Row],[Store_ID]],Table6[Store_ID],Table6[Store Name],"Not Found")</f>
        <v>TrendMart Tumakuru High Street</v>
      </c>
      <c r="S444" s="2">
        <f>_xlfn.XLOOKUP(Table2[[#This Row],[Store_ID]],Table6[Store_ID],Table6[Monthly Target],"Missing Target")</f>
        <v>2500000</v>
      </c>
      <c r="T444" s="2" t="str">
        <f>_xlfn.XLOOKUP(Table2[[#This Row],[Store_ID]],Table6[Store_ID],Table6[Region],"Not Found")</f>
        <v>South Zone 2</v>
      </c>
      <c r="U444" s="2" t="s">
        <v>102</v>
      </c>
      <c r="V444" s="2" t="str">
        <f>_xlfn.XLOOKUP(Table2[[#This Row],[Employee_ID]],Table5[Employee_ID],Table5[Employee Name],"Not Found")</f>
        <v>Chandra Reddy</v>
      </c>
      <c r="W444" s="2">
        <v>1</v>
      </c>
      <c r="X444" s="2">
        <v>703.82</v>
      </c>
      <c r="Y444" s="2">
        <v>15</v>
      </c>
      <c r="Z444" s="2">
        <v>105.57</v>
      </c>
      <c r="AA444" s="2">
        <v>3</v>
      </c>
      <c r="AB444" s="2">
        <v>17.95</v>
      </c>
      <c r="AC444" s="2">
        <v>616.20000000000005</v>
      </c>
      <c r="AD444" s="2">
        <v>556.99</v>
      </c>
      <c r="AE444" s="2">
        <f t="shared" si="12"/>
        <v>41.260000000000034</v>
      </c>
      <c r="AF444" s="2" t="s">
        <v>25</v>
      </c>
      <c r="AG444" s="42">
        <f>IFERROR(Table2[[#This Row],[Profit]]/Table2[[#This Row],[Sales Amount]],0)</f>
        <v>6.6958779617007511E-2</v>
      </c>
      <c r="AH444" s="2" t="str">
        <f>TRIM(Table2[[#This Row],[Payment Modee]])</f>
        <v>UPI</v>
      </c>
      <c r="AI444" s="2" t="s">
        <v>36</v>
      </c>
      <c r="AJ444" s="2" t="s">
        <v>27</v>
      </c>
      <c r="AK444" s="2" t="s">
        <v>1206</v>
      </c>
      <c r="AL444" s="16" t="str">
        <f>IF(HOUR(Table2[[#This Row],[Order Time]])&lt;12,"Morning",IF(HOUR(Table2[[#This Row],[Order Time]])&lt;17,"Afternoon",IF(HOUR(Table2[[#This Row],[Order Time]])&lt;21,"Evening","Night")))</f>
        <v>Evening</v>
      </c>
      <c r="AM444" s="16" t="s">
        <v>29</v>
      </c>
    </row>
    <row r="445" spans="1:39" x14ac:dyDescent="0.25">
      <c r="A445" s="13" t="s">
        <v>1489</v>
      </c>
      <c r="B445" s="4">
        <v>45495</v>
      </c>
      <c r="C445" s="2">
        <f>YEAR(Table2[[#This Row],[Invoice Date]])</f>
        <v>2024</v>
      </c>
      <c r="D445" s="2" t="str">
        <f>TEXT(Table2[[#This Row],[Invoice Date]],"mmm")</f>
        <v>Jul</v>
      </c>
      <c r="E445" s="2" t="str">
        <f>Table2[[#This Row],[Store_ID]]&amp;"-"&amp;Table2[[#This Row],[Year]]&amp;"-"&amp;Table2[[#This Row],[Month]]</f>
        <v>STR119-2024-Jul</v>
      </c>
      <c r="F445" s="2" t="s">
        <v>1490</v>
      </c>
      <c r="G445" s="2" t="str">
        <f>_xlfn.XLOOKUP(Table2[[#This Row],[Customer_ID]],Table3[Customer_ID],Table3[Customer Name],"Not Found")</f>
        <v>Sathish Gupta</v>
      </c>
      <c r="H445" s="2" t="str">
        <f>_xlfn.XLOOKUP(Table2[[#This Row],[Customer_ID]],Table3[Customer_ID],Table3[Gender],"Female")</f>
        <v>Male</v>
      </c>
      <c r="I445" s="2" t="str">
        <f>_xlfn.XLOOKUP(Table2[[#This Row],[Customer_ID]],Table3[Customer_ID],Table3[City],"Missing Memebership")</f>
        <v>Tirupati</v>
      </c>
      <c r="J445" s="2" t="str">
        <f>_xlfn.XLOOKUP(Table2[[#This Row],[Customer_ID]],Table3[Customer_ID],Table3[State],"Karnataka")</f>
        <v>Andhra Pradesh</v>
      </c>
      <c r="K445" s="2" t="str">
        <f>_xlfn.XLOOKUP(Table2[[#This Row],[Customer_ID]],Table3[Customer_ID],Table3[Membership],"Regular")</f>
        <v>Regular</v>
      </c>
      <c r="L445" s="2" t="s">
        <v>711</v>
      </c>
      <c r="M445" s="2" t="str">
        <f>_xlfn.XLOOKUP(Table2[[#This Row],[Product_ID]],Table4[Product_ID],Table4[Product_Name],"Not Found")</f>
        <v>AND Slippers Grey</v>
      </c>
      <c r="N445" s="2" t="str">
        <f>_xlfn.XLOOKUP(Table2[[#This Row],[Product_ID]],Table4[Product_ID],Table4[Category],"Not Found")</f>
        <v>Footwear</v>
      </c>
      <c r="O445" s="2" t="str">
        <f>_xlfn.XLOOKUP(Table2[[#This Row],[Product_ID]],Table4[Product_ID],Table4[Subcategory],"Not Found")</f>
        <v>Slippers</v>
      </c>
      <c r="P445" s="2" t="str">
        <f>_xlfn.XLOOKUP(Table2[[#This Row],[Product_ID]],Table4[Product_ID],Table4[Brand],"Missing Brand")</f>
        <v>AND</v>
      </c>
      <c r="Q445" s="2" t="s">
        <v>796</v>
      </c>
      <c r="R445" s="2" t="str">
        <f>_xlfn.XLOOKUP(Table2[[#This Row],[Store_ID]],Table6[Store_ID],Table6[Store Name],"Not Found")</f>
        <v>TrendMart Vijayawada Standard</v>
      </c>
      <c r="S445" s="2">
        <f>_xlfn.XLOOKUP(Table2[[#This Row],[Store_ID]],Table6[Store_ID],Table6[Monthly Target],"Missing Target")</f>
        <v>1000000</v>
      </c>
      <c r="T445" s="2" t="str">
        <f>_xlfn.XLOOKUP(Table2[[#This Row],[Store_ID]],Table6[Store_ID],Table6[Region],"Not Found")</f>
        <v>South Zone 3</v>
      </c>
      <c r="U445" s="2" t="s">
        <v>268</v>
      </c>
      <c r="V445" s="2" t="str">
        <f>_xlfn.XLOOKUP(Table2[[#This Row],[Employee_ID]],Table5[Employee_ID],Table5[Employee Name],"Not Found")</f>
        <v>Ganesh Iyengar</v>
      </c>
      <c r="W445" s="2">
        <v>1</v>
      </c>
      <c r="X445" s="2">
        <v>2045.12</v>
      </c>
      <c r="Y445" s="2">
        <v>0</v>
      </c>
      <c r="Z445" s="2">
        <v>0</v>
      </c>
      <c r="AA445" s="2">
        <v>12</v>
      </c>
      <c r="AB445" s="2">
        <v>245.41</v>
      </c>
      <c r="AC445" s="2">
        <v>2290.5300000000002</v>
      </c>
      <c r="AD445" s="2">
        <v>1492.71</v>
      </c>
      <c r="AE445" s="2">
        <f t="shared" si="12"/>
        <v>552.4100000000002</v>
      </c>
      <c r="AF445" s="2" t="s">
        <v>25</v>
      </c>
      <c r="AG445" s="42">
        <f>IFERROR(Table2[[#This Row],[Profit]]/Table2[[#This Row],[Sales Amount]],0)</f>
        <v>0.24117125730726083</v>
      </c>
      <c r="AH445" s="2" t="str">
        <f>TRIM(Table2[[#This Row],[Payment Modee]])</f>
        <v>UPI</v>
      </c>
      <c r="AI445" s="2" t="s">
        <v>26</v>
      </c>
      <c r="AJ445" s="2" t="s">
        <v>27</v>
      </c>
      <c r="AK445" s="2" t="s">
        <v>1491</v>
      </c>
      <c r="AL445" s="16" t="str">
        <f>IF(HOUR(Table2[[#This Row],[Order Time]])&lt;12,"Morning",IF(HOUR(Table2[[#This Row],[Order Time]])&lt;17,"Afternoon",IF(HOUR(Table2[[#This Row],[Order Time]])&lt;21,"Evening","Night")))</f>
        <v>Afternoon</v>
      </c>
      <c r="AM445" s="16" t="s">
        <v>29</v>
      </c>
    </row>
    <row r="446" spans="1:39" x14ac:dyDescent="0.25">
      <c r="A446" s="13" t="s">
        <v>1492</v>
      </c>
      <c r="B446" s="4">
        <v>45474</v>
      </c>
      <c r="C446" s="2">
        <f>YEAR(Table2[[#This Row],[Invoice Date]])</f>
        <v>2024</v>
      </c>
      <c r="D446" s="2" t="str">
        <f>TEXT(Table2[[#This Row],[Invoice Date]],"mmm")</f>
        <v>Jul</v>
      </c>
      <c r="E446" s="2" t="str">
        <f>Table2[[#This Row],[Store_ID]]&amp;"-"&amp;Table2[[#This Row],[Year]]&amp;"-"&amp;Table2[[#This Row],[Month]]</f>
        <v>STR084-2024-Jul</v>
      </c>
      <c r="F446" s="2" t="s">
        <v>1493</v>
      </c>
      <c r="G446" s="2" t="str">
        <f>_xlfn.XLOOKUP(Table2[[#This Row],[Customer_ID]],Table3[Customer_ID],Table3[Customer Name],"Not Found")</f>
        <v>Rani Pillai</v>
      </c>
      <c r="H446" s="2" t="str">
        <f>_xlfn.XLOOKUP(Table2[[#This Row],[Customer_ID]],Table3[Customer_ID],Table3[Gender],"Female")</f>
        <v>Female</v>
      </c>
      <c r="I446" s="2" t="str">
        <f>_xlfn.XLOOKUP(Table2[[#This Row],[Customer_ID]],Table3[Customer_ID],Table3[City],"Missing Memebership")</f>
        <v>Kurnool</v>
      </c>
      <c r="J446" s="2" t="str">
        <f>_xlfn.XLOOKUP(Table2[[#This Row],[Customer_ID]],Table3[Customer_ID],Table3[State],"Karnataka")</f>
        <v>Andhra Pradesh</v>
      </c>
      <c r="K446" s="2" t="str">
        <f>_xlfn.XLOOKUP(Table2[[#This Row],[Customer_ID]],Table3[Customer_ID],Table3[Membership],"Regular")</f>
        <v>Regular</v>
      </c>
      <c r="L446" s="2" t="s">
        <v>272</v>
      </c>
      <c r="M446" s="2" t="str">
        <f>_xlfn.XLOOKUP(Table2[[#This Row],[Product_ID]],Table4[Product_ID],Table4[Product_Name],"Not Found")</f>
        <v>Blackberrys Jacket Red</v>
      </c>
      <c r="N446" s="2" t="str">
        <f>_xlfn.XLOOKUP(Table2[[#This Row],[Product_ID]],Table4[Product_ID],Table4[Category],"Not Found")</f>
        <v>Winter Wear</v>
      </c>
      <c r="O446" s="2" t="str">
        <f>_xlfn.XLOOKUP(Table2[[#This Row],[Product_ID]],Table4[Product_ID],Table4[Subcategory],"Not Found")</f>
        <v>Jacket</v>
      </c>
      <c r="P446" s="2" t="str">
        <f>_xlfn.XLOOKUP(Table2[[#This Row],[Product_ID]],Table4[Product_ID],Table4[Brand],"Missing Brand")</f>
        <v>Blackberrys</v>
      </c>
      <c r="Q446" s="2" t="s">
        <v>74</v>
      </c>
      <c r="R446" s="2" t="str">
        <f>_xlfn.XLOOKUP(Table2[[#This Row],[Store_ID]],Table6[Store_ID],Table6[Store Name],"Not Found")</f>
        <v>TrendMart Tirupati High Street</v>
      </c>
      <c r="S446" s="2">
        <f>_xlfn.XLOOKUP(Table2[[#This Row],[Store_ID]],Table6[Store_ID],Table6[Monthly Target],"Missing Target")</f>
        <v>2000000</v>
      </c>
      <c r="T446" s="2" t="str">
        <f>_xlfn.XLOOKUP(Table2[[#This Row],[Store_ID]],Table6[Store_ID],Table6[Region],"Not Found")</f>
        <v>South Zone 3</v>
      </c>
      <c r="U446" s="2" t="s">
        <v>263</v>
      </c>
      <c r="V446" s="2" t="str">
        <f>_xlfn.XLOOKUP(Table2[[#This Row],[Employee_ID]],Table5[Employee_ID],Table5[Employee Name],"Not Found")</f>
        <v>Sathish Sundaram</v>
      </c>
      <c r="W446" s="2">
        <v>1</v>
      </c>
      <c r="X446" s="2">
        <v>1438.2</v>
      </c>
      <c r="Y446" s="2">
        <v>15</v>
      </c>
      <c r="Z446" s="2">
        <v>215.73</v>
      </c>
      <c r="AA446" s="2">
        <v>12</v>
      </c>
      <c r="AB446" s="2">
        <v>146.69999999999999</v>
      </c>
      <c r="AC446" s="2">
        <v>1369.17</v>
      </c>
      <c r="AD446" s="2">
        <v>1013.26</v>
      </c>
      <c r="AE446" s="2">
        <f t="shared" si="12"/>
        <v>209.21000000000009</v>
      </c>
      <c r="AF446" s="2" t="s">
        <v>35</v>
      </c>
      <c r="AG446" s="42">
        <f>IFERROR(Table2[[#This Row],[Profit]]/Table2[[#This Row],[Sales Amount]],0)</f>
        <v>0.15280060182446306</v>
      </c>
      <c r="AH446" s="2" t="str">
        <f>TRIM(Table2[[#This Row],[Payment Modee]])</f>
        <v>Debit Card</v>
      </c>
      <c r="AI446" s="2" t="s">
        <v>36</v>
      </c>
      <c r="AJ446" s="2" t="s">
        <v>27</v>
      </c>
      <c r="AK446" s="2" t="s">
        <v>1494</v>
      </c>
      <c r="AL446" s="16" t="str">
        <f>IF(HOUR(Table2[[#This Row],[Order Time]])&lt;12,"Morning",IF(HOUR(Table2[[#This Row],[Order Time]])&lt;17,"Afternoon",IF(HOUR(Table2[[#This Row],[Order Time]])&lt;21,"Evening","Night")))</f>
        <v>Morning</v>
      </c>
      <c r="AM446" s="16" t="s">
        <v>29</v>
      </c>
    </row>
    <row r="447" spans="1:39" x14ac:dyDescent="0.25">
      <c r="A447" s="13" t="s">
        <v>1495</v>
      </c>
      <c r="B447" s="4">
        <v>45611</v>
      </c>
      <c r="C447" s="2">
        <f>YEAR(Table2[[#This Row],[Invoice Date]])</f>
        <v>2024</v>
      </c>
      <c r="D447" s="2" t="str">
        <f>TEXT(Table2[[#This Row],[Invoice Date]],"mmm")</f>
        <v>Nov</v>
      </c>
      <c r="E447" s="2" t="str">
        <f>Table2[[#This Row],[Store_ID]]&amp;"-"&amp;Table2[[#This Row],[Year]]&amp;"-"&amp;Table2[[#This Row],[Month]]</f>
        <v>STR105-2024-Nov</v>
      </c>
      <c r="F447" s="2" t="s">
        <v>1496</v>
      </c>
      <c r="G447" s="2" t="str">
        <f>_xlfn.XLOOKUP(Table2[[#This Row],[Customer_ID]],Table3[Customer_ID],Table3[Customer Name],"Not Found")</f>
        <v>Praveen Kamath</v>
      </c>
      <c r="H447" s="2" t="str">
        <f>_xlfn.XLOOKUP(Table2[[#This Row],[Customer_ID]],Table3[Customer_ID],Table3[Gender],"Female")</f>
        <v>Male</v>
      </c>
      <c r="I447" s="2" t="str">
        <f>_xlfn.XLOOKUP(Table2[[#This Row],[Customer_ID]],Table3[Customer_ID],Table3[City],"Missing Memebership")</f>
        <v>Kozhikode</v>
      </c>
      <c r="J447" s="2" t="str">
        <f>_xlfn.XLOOKUP(Table2[[#This Row],[Customer_ID]],Table3[Customer_ID],Table3[State],"Karnataka")</f>
        <v>Kerala</v>
      </c>
      <c r="K447" s="2" t="str">
        <f>_xlfn.XLOOKUP(Table2[[#This Row],[Customer_ID]],Table3[Customer_ID],Table3[Membership],"Regular")</f>
        <v>Gold</v>
      </c>
      <c r="L447" s="2" t="s">
        <v>778</v>
      </c>
      <c r="M447" s="2" t="str">
        <f>_xlfn.XLOOKUP(Table2[[#This Row],[Product_ID]],Table4[Product_ID],Table4[Product_Name],"Not Found")</f>
        <v>Aurelia Earrings Sky Blue</v>
      </c>
      <c r="N447" s="2" t="str">
        <f>_xlfn.XLOOKUP(Table2[[#This Row],[Product_ID]],Table4[Product_ID],Table4[Category],"Not Found")</f>
        <v>Jewellery</v>
      </c>
      <c r="O447" s="2" t="str">
        <f>_xlfn.XLOOKUP(Table2[[#This Row],[Product_ID]],Table4[Product_ID],Table4[Subcategory],"Not Found")</f>
        <v>Earrings</v>
      </c>
      <c r="P447" s="2" t="str">
        <f>_xlfn.XLOOKUP(Table2[[#This Row],[Product_ID]],Table4[Product_ID],Table4[Brand],"Missing Brand")</f>
        <v>Aurelia</v>
      </c>
      <c r="Q447" s="2" t="s">
        <v>893</v>
      </c>
      <c r="R447" s="2" t="str">
        <f>_xlfn.XLOOKUP(Table2[[#This Row],[Store_ID]],Table6[Store_ID],Table6[Store Name],"Not Found")</f>
        <v>TrendMart Coimbatore Mall Kiosk</v>
      </c>
      <c r="S447" s="2">
        <f>_xlfn.XLOOKUP(Table2[[#This Row],[Store_ID]],Table6[Store_ID],Table6[Monthly Target],"Missing Target")</f>
        <v>2500000</v>
      </c>
      <c r="T447" s="2" t="str">
        <f>_xlfn.XLOOKUP(Table2[[#This Row],[Store_ID]],Table6[Store_ID],Table6[Region],"Not Found")</f>
        <v>South Zone 1</v>
      </c>
      <c r="U447" s="2" t="s">
        <v>142</v>
      </c>
      <c r="V447" s="2" t="str">
        <f>_xlfn.XLOOKUP(Table2[[#This Row],[Employee_ID]],Table5[Employee_ID],Table5[Employee Name],"Not Found")</f>
        <v>Anusuya Subramaniam</v>
      </c>
      <c r="W447" s="2">
        <v>3</v>
      </c>
      <c r="X447" s="2">
        <v>6098.8</v>
      </c>
      <c r="Y447" s="2">
        <v>5</v>
      </c>
      <c r="Z447" s="2">
        <v>914.82</v>
      </c>
      <c r="AA447" s="2">
        <v>3</v>
      </c>
      <c r="AB447" s="2">
        <v>521.45000000000005</v>
      </c>
      <c r="AC447" s="2">
        <v>17903.03</v>
      </c>
      <c r="AD447" s="2">
        <v>14288.28</v>
      </c>
      <c r="AE447" s="2">
        <f t="shared" si="12"/>
        <v>3093.2999999999984</v>
      </c>
      <c r="AF447" s="2" t="s">
        <v>35</v>
      </c>
      <c r="AG447" s="42">
        <f>IFERROR(Table2[[#This Row],[Profit]]/Table2[[#This Row],[Sales Amount]],0)</f>
        <v>0.17278080861172654</v>
      </c>
      <c r="AH447" s="2" t="str">
        <f>TRIM(Table2[[#This Row],[Payment Modee]])</f>
        <v>Debit Card</v>
      </c>
      <c r="AI447" s="2" t="s">
        <v>26</v>
      </c>
      <c r="AJ447" s="2" t="s">
        <v>27</v>
      </c>
      <c r="AK447" s="2" t="s">
        <v>376</v>
      </c>
      <c r="AL447" s="16" t="str">
        <f>IF(HOUR(Table2[[#This Row],[Order Time]])&lt;12,"Morning",IF(HOUR(Table2[[#This Row],[Order Time]])&lt;17,"Afternoon",IF(HOUR(Table2[[#This Row],[Order Time]])&lt;21,"Evening","Night")))</f>
        <v>Night</v>
      </c>
      <c r="AM447" s="16" t="s">
        <v>29</v>
      </c>
    </row>
    <row r="448" spans="1:39" x14ac:dyDescent="0.25">
      <c r="A448" s="13" t="s">
        <v>1497</v>
      </c>
      <c r="B448" s="4">
        <v>45521</v>
      </c>
      <c r="C448" s="2">
        <f>YEAR(Table2[[#This Row],[Invoice Date]])</f>
        <v>2024</v>
      </c>
      <c r="D448" s="2" t="str">
        <f>TEXT(Table2[[#This Row],[Invoice Date]],"mmm")</f>
        <v>Aug</v>
      </c>
      <c r="E448" s="2" t="str">
        <f>Table2[[#This Row],[Store_ID]]&amp;"-"&amp;Table2[[#This Row],[Year]]&amp;"-"&amp;Table2[[#This Row],[Month]]</f>
        <v>STR101-2024-Aug</v>
      </c>
      <c r="F448" s="2" t="s">
        <v>1498</v>
      </c>
      <c r="G448" s="2" t="str">
        <f>_xlfn.XLOOKUP(Table2[[#This Row],[Customer_ID]],Table3[Customer_ID],Table3[Customer Name],"Not Found")</f>
        <v>Pooja Iyer</v>
      </c>
      <c r="H448" s="2" t="str">
        <f>_xlfn.XLOOKUP(Table2[[#This Row],[Customer_ID]],Table3[Customer_ID],Table3[Gender],"Female")</f>
        <v>Female</v>
      </c>
      <c r="I448" s="2" t="str">
        <f>_xlfn.XLOOKUP(Table2[[#This Row],[Customer_ID]],Table3[Customer_ID],Table3[City],"Missing Memebership")</f>
        <v>Erode</v>
      </c>
      <c r="J448" s="2" t="str">
        <f>_xlfn.XLOOKUP(Table2[[#This Row],[Customer_ID]],Table3[Customer_ID],Table3[State],"Karnataka")</f>
        <v>Tamil Nadu</v>
      </c>
      <c r="K448" s="2" t="str">
        <f>_xlfn.XLOOKUP(Table2[[#This Row],[Customer_ID]],Table3[Customer_ID],Table3[Membership],"Regular")</f>
        <v>Regular</v>
      </c>
      <c r="L448" s="2" t="s">
        <v>822</v>
      </c>
      <c r="M448" s="2" t="str">
        <f>_xlfn.XLOOKUP(Table2[[#This Row],[Product_ID]],Table4[Product_ID],Table4[Product_Name],"Not Found")</f>
        <v>Jack &amp; Jones Georgette Saree Sky Blue</v>
      </c>
      <c r="N448" s="2" t="str">
        <f>_xlfn.XLOOKUP(Table2[[#This Row],[Product_ID]],Table4[Product_ID],Table4[Category],"Not Found")</f>
        <v>Women Sarees</v>
      </c>
      <c r="O448" s="2" t="str">
        <f>_xlfn.XLOOKUP(Table2[[#This Row],[Product_ID]],Table4[Product_ID],Table4[Subcategory],"Not Found")</f>
        <v>Georgette Saree</v>
      </c>
      <c r="P448" s="2" t="str">
        <f>_xlfn.XLOOKUP(Table2[[#This Row],[Product_ID]],Table4[Product_ID],Table4[Brand],"Missing Brand")</f>
        <v>Jack &amp; Jones</v>
      </c>
      <c r="Q448" s="2" t="s">
        <v>258</v>
      </c>
      <c r="R448" s="2" t="str">
        <f>_xlfn.XLOOKUP(Table2[[#This Row],[Store_ID]],Table6[Store_ID],Table6[Store Name],"Not Found")</f>
        <v>TrendMart Thiruvananthapuram Standard</v>
      </c>
      <c r="S448" s="2">
        <f>_xlfn.XLOOKUP(Table2[[#This Row],[Store_ID]],Table6[Store_ID],Table6[Monthly Target],"Missing Target")</f>
        <v>1200000</v>
      </c>
      <c r="T448" s="2" t="str">
        <f>_xlfn.XLOOKUP(Table2[[#This Row],[Store_ID]],Table6[Store_ID],Table6[Region],"Not Found")</f>
        <v>South Zone 1</v>
      </c>
      <c r="U448" s="2" t="s">
        <v>417</v>
      </c>
      <c r="V448" s="2" t="str">
        <f>_xlfn.XLOOKUP(Table2[[#This Row],[Employee_ID]],Table5[Employee_ID],Table5[Employee Name],"Not Found")</f>
        <v>Arjun Krishnan</v>
      </c>
      <c r="W448" s="2">
        <v>1</v>
      </c>
      <c r="X448" s="2">
        <v>1594.95</v>
      </c>
      <c r="Y448" s="2">
        <v>0</v>
      </c>
      <c r="Z448" s="2">
        <v>0</v>
      </c>
      <c r="AA448" s="2">
        <v>12</v>
      </c>
      <c r="AB448" s="2">
        <v>191.39</v>
      </c>
      <c r="AC448" s="2">
        <v>1786.34</v>
      </c>
      <c r="AD448" s="2">
        <v>1020.9</v>
      </c>
      <c r="AE448" s="2">
        <f t="shared" si="12"/>
        <v>574.04999999999995</v>
      </c>
      <c r="AF448" s="2" t="s">
        <v>35</v>
      </c>
      <c r="AG448" s="42">
        <f>IFERROR(Table2[[#This Row],[Profit]]/Table2[[#This Row],[Sales Amount]],0)</f>
        <v>0.32135539706886707</v>
      </c>
      <c r="AH448" s="2" t="str">
        <f>TRIM(Table2[[#This Row],[Payment Modee]])</f>
        <v>Debit Card</v>
      </c>
      <c r="AI448" s="2" t="s">
        <v>36</v>
      </c>
      <c r="AJ448" s="2" t="s">
        <v>27</v>
      </c>
      <c r="AK448" s="2" t="s">
        <v>1499</v>
      </c>
      <c r="AL448" s="16" t="str">
        <f>IF(HOUR(Table2[[#This Row],[Order Time]])&lt;12,"Morning",IF(HOUR(Table2[[#This Row],[Order Time]])&lt;17,"Afternoon",IF(HOUR(Table2[[#This Row],[Order Time]])&lt;21,"Evening","Night")))</f>
        <v>Afternoon</v>
      </c>
      <c r="AM448" s="16" t="s">
        <v>38</v>
      </c>
    </row>
    <row r="449" spans="1:39" x14ac:dyDescent="0.25">
      <c r="A449" s="13" t="s">
        <v>1500</v>
      </c>
      <c r="B449" s="4">
        <v>45655</v>
      </c>
      <c r="C449" s="2">
        <f>YEAR(Table2[[#This Row],[Invoice Date]])</f>
        <v>2024</v>
      </c>
      <c r="D449" s="2" t="str">
        <f>TEXT(Table2[[#This Row],[Invoice Date]],"mmm")</f>
        <v>Dec</v>
      </c>
      <c r="E449" s="2" t="str">
        <f>Table2[[#This Row],[Store_ID]]&amp;"-"&amp;Table2[[#This Row],[Year]]&amp;"-"&amp;Table2[[#This Row],[Month]]</f>
        <v>STR113-2024-Dec</v>
      </c>
      <c r="F449" s="2" t="s">
        <v>1501</v>
      </c>
      <c r="G449" s="2" t="str">
        <f>_xlfn.XLOOKUP(Table2[[#This Row],[Customer_ID]],Table3[Customer_ID],Table3[Customer Name],"Not Found")</f>
        <v>Chandran Sharma</v>
      </c>
      <c r="H449" s="2" t="str">
        <f>_xlfn.XLOOKUP(Table2[[#This Row],[Customer_ID]],Table3[Customer_ID],Table3[Gender],"Female")</f>
        <v>Male</v>
      </c>
      <c r="I449" s="2" t="str">
        <f>_xlfn.XLOOKUP(Table2[[#This Row],[Customer_ID]],Table3[Customer_ID],Table3[City],"Missing Memebership")</f>
        <v>Tumakuru</v>
      </c>
      <c r="J449" s="2" t="str">
        <f>_xlfn.XLOOKUP(Table2[[#This Row],[Customer_ID]],Table3[Customer_ID],Table3[State],"Karnataka")</f>
        <v>Karnataka</v>
      </c>
      <c r="K449" s="2" t="str">
        <f>_xlfn.XLOOKUP(Table2[[#This Row],[Customer_ID]],Table3[Customer_ID],Table3[Membership],"Regular")</f>
        <v>Gold</v>
      </c>
      <c r="L449" s="2" t="s">
        <v>640</v>
      </c>
      <c r="M449" s="2" t="str">
        <f>_xlfn.XLOOKUP(Table2[[#This Row],[Product_ID]],Table4[Product_ID],Table4[Product_Name],"Not Found")</f>
        <v>Numero Uno Leather Wallet Wine</v>
      </c>
      <c r="N449" s="2" t="str">
        <f>_xlfn.XLOOKUP(Table2[[#This Row],[Product_ID]],Table4[Product_ID],Table4[Category],"Not Found")</f>
        <v>Wallets</v>
      </c>
      <c r="O449" s="2" t="str">
        <f>_xlfn.XLOOKUP(Table2[[#This Row],[Product_ID]],Table4[Product_ID],Table4[Subcategory],"Not Found")</f>
        <v>Leather Wallet</v>
      </c>
      <c r="P449" s="2" t="str">
        <f>_xlfn.XLOOKUP(Table2[[#This Row],[Product_ID]],Table4[Product_ID],Table4[Brand],"Missing Brand")</f>
        <v>Numero Uno</v>
      </c>
      <c r="Q449" s="2" t="s">
        <v>503</v>
      </c>
      <c r="R449" s="2" t="str">
        <f>_xlfn.XLOOKUP(Table2[[#This Row],[Store_ID]],Table6[Store_ID],Table6[Store Name],"Not Found")</f>
        <v>TrendMart Mangaluru High Street</v>
      </c>
      <c r="S449" s="2">
        <f>_xlfn.XLOOKUP(Table2[[#This Row],[Store_ID]],Table6[Store_ID],Table6[Monthly Target],"Missing Target")</f>
        <v>2000000</v>
      </c>
      <c r="T449" s="2" t="str">
        <f>_xlfn.XLOOKUP(Table2[[#This Row],[Store_ID]],Table6[Store_ID],Table6[Region],"Not Found")</f>
        <v>South Zone 2</v>
      </c>
      <c r="U449" s="2" t="s">
        <v>268</v>
      </c>
      <c r="V449" s="2" t="str">
        <f>_xlfn.XLOOKUP(Table2[[#This Row],[Employee_ID]],Table5[Employee_ID],Table5[Employee Name],"Not Found")</f>
        <v>Ganesh Iyengar</v>
      </c>
      <c r="W449" s="2">
        <v>3</v>
      </c>
      <c r="X449" s="2">
        <v>1449</v>
      </c>
      <c r="Y449" s="2">
        <v>15</v>
      </c>
      <c r="Z449" s="2">
        <v>652.04999999999995</v>
      </c>
      <c r="AA449" s="2">
        <v>12</v>
      </c>
      <c r="AB449" s="2">
        <v>443.39</v>
      </c>
      <c r="AC449" s="2">
        <v>4138.34</v>
      </c>
      <c r="AD449" s="2">
        <v>2817.39</v>
      </c>
      <c r="AE449" s="2">
        <f t="shared" si="12"/>
        <v>877.56000000000029</v>
      </c>
      <c r="AF449" s="2" t="s">
        <v>56</v>
      </c>
      <c r="AG449" s="42">
        <f>IFERROR(Table2[[#This Row],[Profit]]/Table2[[#This Row],[Sales Amount]],0)</f>
        <v>0.21205604179453605</v>
      </c>
      <c r="AH449" s="2" t="str">
        <f>TRIM(Table2[[#This Row],[Payment Modee]])</f>
        <v>Credit Card</v>
      </c>
      <c r="AI449" s="2" t="s">
        <v>26</v>
      </c>
      <c r="AJ449" s="2" t="s">
        <v>27</v>
      </c>
      <c r="AK449" s="2" t="s">
        <v>1384</v>
      </c>
      <c r="AL449" s="16" t="str">
        <f>IF(HOUR(Table2[[#This Row],[Order Time]])&lt;12,"Morning",IF(HOUR(Table2[[#This Row],[Order Time]])&lt;17,"Afternoon",IF(HOUR(Table2[[#This Row],[Order Time]])&lt;21,"Evening","Night")))</f>
        <v>Night</v>
      </c>
      <c r="AM449" s="16" t="s">
        <v>38</v>
      </c>
    </row>
    <row r="450" spans="1:39" x14ac:dyDescent="0.25">
      <c r="A450" s="13" t="s">
        <v>1502</v>
      </c>
      <c r="B450" s="4">
        <v>45517</v>
      </c>
      <c r="C450" s="2">
        <f>YEAR(Table2[[#This Row],[Invoice Date]])</f>
        <v>2024</v>
      </c>
      <c r="D450" s="2" t="str">
        <f>TEXT(Table2[[#This Row],[Invoice Date]],"mmm")</f>
        <v>Aug</v>
      </c>
      <c r="E450" s="2" t="str">
        <f>Table2[[#This Row],[Store_ID]]&amp;"-"&amp;Table2[[#This Row],[Year]]&amp;"-"&amp;Table2[[#This Row],[Month]]</f>
        <v>STR090-2024-Aug</v>
      </c>
      <c r="F450" s="2" t="s">
        <v>604</v>
      </c>
      <c r="G450" s="2" t="str">
        <f>_xlfn.XLOOKUP(Table2[[#This Row],[Customer_ID]],Table3[Customer_ID],Table3[Customer Name],"Not Found")</f>
        <v>Sathish Gopalakrishnan</v>
      </c>
      <c r="H450" s="2" t="str">
        <f>_xlfn.XLOOKUP(Table2[[#This Row],[Customer_ID]],Table3[Customer_ID],Table3[Gender],"Female")</f>
        <v>Male</v>
      </c>
      <c r="I450" s="2" t="str">
        <f>_xlfn.XLOOKUP(Table2[[#This Row],[Customer_ID]],Table3[Customer_ID],Table3[City],"Missing Memebership")</f>
        <v>Mysuru</v>
      </c>
      <c r="J450" s="2" t="str">
        <f>_xlfn.XLOOKUP(Table2[[#This Row],[Customer_ID]],Table3[Customer_ID],Table3[State],"Karnataka")</f>
        <v>Karnataka</v>
      </c>
      <c r="K450" s="2" t="str">
        <f>_xlfn.XLOOKUP(Table2[[#This Row],[Customer_ID]],Table3[Customer_ID],Table3[Membership],"Regular")</f>
        <v>Silver</v>
      </c>
      <c r="L450" s="2" t="s">
        <v>185</v>
      </c>
      <c r="M450" s="2" t="str">
        <f>_xlfn.XLOOKUP(Table2[[#This Row],[Product_ID]],Table4[Product_ID],Table4[Product_Name],"Not Found")</f>
        <v>US Polo Assn Bootcut Sky Blue</v>
      </c>
      <c r="N450" s="2" t="str">
        <f>_xlfn.XLOOKUP(Table2[[#This Row],[Product_ID]],Table4[Product_ID],Table4[Category],"Not Found")</f>
        <v>Women Jeans</v>
      </c>
      <c r="O450" s="2" t="str">
        <f>_xlfn.XLOOKUP(Table2[[#This Row],[Product_ID]],Table4[Product_ID],Table4[Subcategory],"Not Found")</f>
        <v>Bootcut</v>
      </c>
      <c r="P450" s="2" t="str">
        <f>_xlfn.XLOOKUP(Table2[[#This Row],[Product_ID]],Table4[Product_ID],Table4[Brand],"Missing Brand")</f>
        <v>Missing Brand Name</v>
      </c>
      <c r="Q450" s="2" t="s">
        <v>273</v>
      </c>
      <c r="R450" s="2" t="str">
        <f>_xlfn.XLOOKUP(Table2[[#This Row],[Store_ID]],Table6[Store_ID],Table6[Store Name],"Not Found")</f>
        <v>TrendMart Kannur Outlet</v>
      </c>
      <c r="S450" s="2">
        <f>_xlfn.XLOOKUP(Table2[[#This Row],[Store_ID]],Table6[Store_ID],Table6[Monthly Target],"Missing Target")</f>
        <v>2500000</v>
      </c>
      <c r="T450" s="2" t="str">
        <f>_xlfn.XLOOKUP(Table2[[#This Row],[Store_ID]],Table6[Store_ID],Table6[Region],"Not Found")</f>
        <v>South Zone 1</v>
      </c>
      <c r="U450" s="2" t="s">
        <v>147</v>
      </c>
      <c r="V450" s="2" t="str">
        <f>_xlfn.XLOOKUP(Table2[[#This Row],[Employee_ID]],Table5[Employee_ID],Table5[Employee Name],"Not Found")</f>
        <v>Logesh Gopalakrishnan</v>
      </c>
      <c r="W450" s="2">
        <v>2</v>
      </c>
      <c r="X450" s="2">
        <v>1424.12</v>
      </c>
      <c r="Y450" s="2">
        <v>25</v>
      </c>
      <c r="Z450" s="2">
        <v>712.06</v>
      </c>
      <c r="AA450" s="2">
        <v>12</v>
      </c>
      <c r="AB450" s="2">
        <v>256.33999999999997</v>
      </c>
      <c r="AC450" s="2">
        <v>2392.52</v>
      </c>
      <c r="AD450" s="2">
        <v>1943.3</v>
      </c>
      <c r="AE450" s="2">
        <f t="shared" si="12"/>
        <v>192.88000000000005</v>
      </c>
      <c r="AF450" s="2" t="s">
        <v>35</v>
      </c>
      <c r="AG450" s="42">
        <f>IFERROR(Table2[[#This Row],[Profit]]/Table2[[#This Row],[Sales Amount]],0)</f>
        <v>8.0617925868958273E-2</v>
      </c>
      <c r="AH450" s="2" t="str">
        <f>TRIM(Table2[[#This Row],[Payment Modee]])</f>
        <v>Debit Card</v>
      </c>
      <c r="AI450" s="2" t="s">
        <v>36</v>
      </c>
      <c r="AJ450" s="2" t="s">
        <v>27</v>
      </c>
      <c r="AK450" s="2" t="s">
        <v>466</v>
      </c>
      <c r="AL450" s="16" t="str">
        <f>IF(HOUR(Table2[[#This Row],[Order Time]])&lt;12,"Morning",IF(HOUR(Table2[[#This Row],[Order Time]])&lt;17,"Afternoon",IF(HOUR(Table2[[#This Row],[Order Time]])&lt;21,"Evening","Night")))</f>
        <v>Evening</v>
      </c>
      <c r="AM450" s="16" t="s">
        <v>29</v>
      </c>
    </row>
    <row r="451" spans="1:39" x14ac:dyDescent="0.25">
      <c r="A451" s="13" t="s">
        <v>1503</v>
      </c>
      <c r="B451" s="4">
        <v>45505</v>
      </c>
      <c r="C451" s="2">
        <f>YEAR(Table2[[#This Row],[Invoice Date]])</f>
        <v>2024</v>
      </c>
      <c r="D451" s="2" t="str">
        <f>TEXT(Table2[[#This Row],[Invoice Date]],"mmm")</f>
        <v>Aug</v>
      </c>
      <c r="E451" s="2" t="str">
        <f>Table2[[#This Row],[Store_ID]]&amp;"-"&amp;Table2[[#This Row],[Year]]&amp;"-"&amp;Table2[[#This Row],[Month]]</f>
        <v>STR080-2024-Aug</v>
      </c>
      <c r="F451" s="2" t="s">
        <v>1504</v>
      </c>
      <c r="G451" s="2" t="str">
        <f>_xlfn.XLOOKUP(Table2[[#This Row],[Customer_ID]],Table3[Customer_ID],Table3[Customer Name],"Not Found")</f>
        <v>Bindu Achari</v>
      </c>
      <c r="H451" s="2" t="str">
        <f>_xlfn.XLOOKUP(Table2[[#This Row],[Customer_ID]],Table3[Customer_ID],Table3[Gender],"Female")</f>
        <v>Female</v>
      </c>
      <c r="I451" s="2" t="str">
        <f>_xlfn.XLOOKUP(Table2[[#This Row],[Customer_ID]],Table3[Customer_ID],Table3[City],"Missing Memebership")</f>
        <v>Davanagere</v>
      </c>
      <c r="J451" s="2" t="str">
        <f>_xlfn.XLOOKUP(Table2[[#This Row],[Customer_ID]],Table3[Customer_ID],Table3[State],"Karnataka")</f>
        <v>Karnataka</v>
      </c>
      <c r="K451" s="2" t="str">
        <f>_xlfn.XLOOKUP(Table2[[#This Row],[Customer_ID]],Table3[Customer_ID],Table3[Membership],"Regular")</f>
        <v>Regular</v>
      </c>
      <c r="L451" s="2" t="s">
        <v>838</v>
      </c>
      <c r="M451" s="2" t="str">
        <f>_xlfn.XLOOKUP(Table2[[#This Row],[Product_ID]],Table4[Product_ID],Table4[Product_Name],"Not Found")</f>
        <v>Sonata A-Line Kurti Sky Blue</v>
      </c>
      <c r="N451" s="2" t="str">
        <f>_xlfn.XLOOKUP(Table2[[#This Row],[Product_ID]],Table4[Product_ID],Table4[Category],"Not Found")</f>
        <v>Women Kurtis</v>
      </c>
      <c r="O451" s="2" t="str">
        <f>_xlfn.XLOOKUP(Table2[[#This Row],[Product_ID]],Table4[Product_ID],Table4[Subcategory],"Not Found")</f>
        <v>A-Line Kurti</v>
      </c>
      <c r="P451" s="2" t="str">
        <f>_xlfn.XLOOKUP(Table2[[#This Row],[Product_ID]],Table4[Product_ID],Table4[Brand],"Missing Brand")</f>
        <v>Sonata</v>
      </c>
      <c r="Q451" s="2" t="s">
        <v>214</v>
      </c>
      <c r="R451" s="2" t="str">
        <f>_xlfn.XLOOKUP(Table2[[#This Row],[Store_ID]],Table6[Store_ID],Table6[Store Name],"Not Found")</f>
        <v>TrendMart Kochi High Street</v>
      </c>
      <c r="S451" s="2">
        <f>_xlfn.XLOOKUP(Table2[[#This Row],[Store_ID]],Table6[Store_ID],Table6[Monthly Target],"Missing Target")</f>
        <v>2000000</v>
      </c>
      <c r="T451" s="2" t="str">
        <f>_xlfn.XLOOKUP(Table2[[#This Row],[Store_ID]],Table6[Store_ID],Table6[Region],"Not Found")</f>
        <v>South Zone 1</v>
      </c>
      <c r="U451" s="2" t="s">
        <v>321</v>
      </c>
      <c r="V451" s="2" t="str">
        <f>_xlfn.XLOOKUP(Table2[[#This Row],[Employee_ID]],Table5[Employee_ID],Table5[Employee Name],"Not Found")</f>
        <v>Sunita Ramachandran</v>
      </c>
      <c r="W451" s="2">
        <v>4</v>
      </c>
      <c r="X451" s="2">
        <v>771.23</v>
      </c>
      <c r="Y451" s="2">
        <v>20</v>
      </c>
      <c r="Z451" s="2">
        <v>616.98</v>
      </c>
      <c r="AA451" s="2">
        <v>5</v>
      </c>
      <c r="AB451" s="2">
        <v>123.4</v>
      </c>
      <c r="AC451" s="2">
        <v>2591.34</v>
      </c>
      <c r="AD451" s="2">
        <v>2277.4</v>
      </c>
      <c r="AE451" s="2">
        <f t="shared" si="12"/>
        <v>190.54000000000005</v>
      </c>
      <c r="AF451" s="2" t="s">
        <v>56</v>
      </c>
      <c r="AG451" s="42">
        <f>IFERROR(Table2[[#This Row],[Profit]]/Table2[[#This Row],[Sales Amount]],0)</f>
        <v>7.3529525264920861E-2</v>
      </c>
      <c r="AH451" s="2" t="str">
        <f>TRIM(Table2[[#This Row],[Payment Modee]])</f>
        <v>Credit Card</v>
      </c>
      <c r="AI451" s="2" t="s">
        <v>26</v>
      </c>
      <c r="AJ451" s="2" t="s">
        <v>27</v>
      </c>
      <c r="AK451" s="2" t="s">
        <v>1505</v>
      </c>
      <c r="AL451" s="16" t="str">
        <f>IF(HOUR(Table2[[#This Row],[Order Time]])&lt;12,"Morning",IF(HOUR(Table2[[#This Row],[Order Time]])&lt;17,"Afternoon",IF(HOUR(Table2[[#This Row],[Order Time]])&lt;21,"Evening","Night")))</f>
        <v>Afternoon</v>
      </c>
      <c r="AM451" s="16" t="s">
        <v>29</v>
      </c>
    </row>
    <row r="452" spans="1:39" x14ac:dyDescent="0.25">
      <c r="A452" s="13" t="s">
        <v>1506</v>
      </c>
      <c r="B452" s="4">
        <v>45593</v>
      </c>
      <c r="C452" s="2">
        <f>YEAR(Table2[[#This Row],[Invoice Date]])</f>
        <v>2024</v>
      </c>
      <c r="D452" s="2" t="str">
        <f>TEXT(Table2[[#This Row],[Invoice Date]],"mmm")</f>
        <v>Oct</v>
      </c>
      <c r="E452" s="2" t="str">
        <f>Table2[[#This Row],[Store_ID]]&amp;"-"&amp;Table2[[#This Row],[Year]]&amp;"-"&amp;Table2[[#This Row],[Month]]</f>
        <v>STR047-2024-Oct</v>
      </c>
      <c r="F452" s="2" t="s">
        <v>1156</v>
      </c>
      <c r="G452" s="2" t="str">
        <f>_xlfn.XLOOKUP(Table2[[#This Row],[Customer_ID]],Table3[Customer_ID],Table3[Customer Name],"Not Found")</f>
        <v>Srinivas Gowda</v>
      </c>
      <c r="H452" s="2" t="str">
        <f>_xlfn.XLOOKUP(Table2[[#This Row],[Customer_ID]],Table3[Customer_ID],Table3[Gender],"Female")</f>
        <v>Male</v>
      </c>
      <c r="I452" s="2" t="str">
        <f>_xlfn.XLOOKUP(Table2[[#This Row],[Customer_ID]],Table3[Customer_ID],Table3[City],"Missing Memebership")</f>
        <v>Alappuzha</v>
      </c>
      <c r="J452" s="2" t="str">
        <f>_xlfn.XLOOKUP(Table2[[#This Row],[Customer_ID]],Table3[Customer_ID],Table3[State],"Karnataka")</f>
        <v>Kerala</v>
      </c>
      <c r="K452" s="2" t="str">
        <f>_xlfn.XLOOKUP(Table2[[#This Row],[Customer_ID]],Table3[Customer_ID],Table3[Membership],"Regular")</f>
        <v>Silver</v>
      </c>
      <c r="L452" s="2" t="s">
        <v>1507</v>
      </c>
      <c r="M452" s="2" t="str">
        <f>_xlfn.XLOOKUP(Table2[[#This Row],[Product_ID]],Table4[Product_ID],Table4[Product_Name],"Not Found")</f>
        <v>Max Fashion Georgette Saree Brown</v>
      </c>
      <c r="N452" s="2" t="str">
        <f>_xlfn.XLOOKUP(Table2[[#This Row],[Product_ID]],Table4[Product_ID],Table4[Category],"Not Found")</f>
        <v>Women Sarees</v>
      </c>
      <c r="O452" s="2" t="str">
        <f>_xlfn.XLOOKUP(Table2[[#This Row],[Product_ID]],Table4[Product_ID],Table4[Subcategory],"Not Found")</f>
        <v>Georgette Saree</v>
      </c>
      <c r="P452" s="2" t="str">
        <f>_xlfn.XLOOKUP(Table2[[#This Row],[Product_ID]],Table4[Product_ID],Table4[Brand],"Missing Brand")</f>
        <v>Max Fashion</v>
      </c>
      <c r="Q452" s="2" t="s">
        <v>107</v>
      </c>
      <c r="R452" s="2" t="str">
        <f>_xlfn.XLOOKUP(Table2[[#This Row],[Store_ID]],Table6[Store_ID],Table6[Store Name],"Not Found")</f>
        <v>TrendMart Kurnool Standard</v>
      </c>
      <c r="S452" s="2">
        <f>_xlfn.XLOOKUP(Table2[[#This Row],[Store_ID]],Table6[Store_ID],Table6[Monthly Target],"Missing Target")</f>
        <v>800000</v>
      </c>
      <c r="T452" s="2" t="str">
        <f>_xlfn.XLOOKUP(Table2[[#This Row],[Store_ID]],Table6[Store_ID],Table6[Region],"Not Found")</f>
        <v>South Zone 3</v>
      </c>
      <c r="U452" s="2" t="s">
        <v>465</v>
      </c>
      <c r="V452" s="2" t="str">
        <f>_xlfn.XLOOKUP(Table2[[#This Row],[Employee_ID]],Table5[Employee_ID],Table5[Employee Name],"Not Found")</f>
        <v>Vinod Hegde</v>
      </c>
      <c r="W452" s="2">
        <v>3</v>
      </c>
      <c r="X452" s="2">
        <v>4620.47</v>
      </c>
      <c r="Y452" s="2">
        <v>0</v>
      </c>
      <c r="Z452" s="2">
        <v>0</v>
      </c>
      <c r="AA452" s="2">
        <v>12</v>
      </c>
      <c r="AB452" s="2">
        <v>1663.37</v>
      </c>
      <c r="AC452" s="2">
        <v>15524.78</v>
      </c>
      <c r="AD452" s="2">
        <v>9069.39</v>
      </c>
      <c r="AE452" s="2">
        <f t="shared" si="12"/>
        <v>4792.0200000000013</v>
      </c>
      <c r="AF452" s="2" t="s">
        <v>56</v>
      </c>
      <c r="AG452" s="42">
        <f>IFERROR(Table2[[#This Row],[Profit]]/Table2[[#This Row],[Sales Amount]],0)</f>
        <v>0.30866910835451461</v>
      </c>
      <c r="AH452" s="2" t="str">
        <f>TRIM(Table2[[#This Row],[Payment Modee]])</f>
        <v>Credit Card</v>
      </c>
      <c r="AI452" s="2" t="s">
        <v>26</v>
      </c>
      <c r="AJ452" s="2" t="s">
        <v>27</v>
      </c>
      <c r="AK452" s="2" t="s">
        <v>470</v>
      </c>
      <c r="AL452" s="16" t="str">
        <f>IF(HOUR(Table2[[#This Row],[Order Time]])&lt;12,"Morning",IF(HOUR(Table2[[#This Row],[Order Time]])&lt;17,"Afternoon",IF(HOUR(Table2[[#This Row],[Order Time]])&lt;21,"Evening","Night")))</f>
        <v>Morning</v>
      </c>
      <c r="AM452" s="16" t="s">
        <v>29</v>
      </c>
    </row>
    <row r="453" spans="1:39" x14ac:dyDescent="0.25">
      <c r="A453" s="13" t="s">
        <v>1508</v>
      </c>
      <c r="B453" s="4">
        <v>45415</v>
      </c>
      <c r="C453" s="2">
        <f>YEAR(Table2[[#This Row],[Invoice Date]])</f>
        <v>2024</v>
      </c>
      <c r="D453" s="2" t="str">
        <f>TEXT(Table2[[#This Row],[Invoice Date]],"mmm")</f>
        <v>May</v>
      </c>
      <c r="E453" s="2" t="str">
        <f>Table2[[#This Row],[Store_ID]]&amp;"-"&amp;Table2[[#This Row],[Year]]&amp;"-"&amp;Table2[[#This Row],[Month]]</f>
        <v>STR031-2024-May</v>
      </c>
      <c r="F453" s="2" t="s">
        <v>1509</v>
      </c>
      <c r="G453" s="2" t="str">
        <f>_xlfn.XLOOKUP(Table2[[#This Row],[Customer_ID]],Table3[Customer_ID],Table3[Customer Name],"Not Found")</f>
        <v>Nisha Rao</v>
      </c>
      <c r="H453" s="2" t="str">
        <f>_xlfn.XLOOKUP(Table2[[#This Row],[Customer_ID]],Table3[Customer_ID],Table3[Gender],"Female")</f>
        <v>Female</v>
      </c>
      <c r="I453" s="2" t="str">
        <f>_xlfn.XLOOKUP(Table2[[#This Row],[Customer_ID]],Table3[Customer_ID],Table3[City],"Missing Memebership")</f>
        <v>Davanagere</v>
      </c>
      <c r="J453" s="2" t="str">
        <f>_xlfn.XLOOKUP(Table2[[#This Row],[Customer_ID]],Table3[Customer_ID],Table3[State],"Karnataka")</f>
        <v>Karnataka</v>
      </c>
      <c r="K453" s="2" t="str">
        <f>_xlfn.XLOOKUP(Table2[[#This Row],[Customer_ID]],Table3[Customer_ID],Table3[Membership],"Regular")</f>
        <v>Regular</v>
      </c>
      <c r="L453" s="2" t="s">
        <v>408</v>
      </c>
      <c r="M453" s="2" t="str">
        <f>_xlfn.XLOOKUP(Table2[[#This Row],[Product_ID]],Table4[Product_ID],Table4[Product_Name],"Not Found")</f>
        <v>Indian Terrain Formal Top Maroon</v>
      </c>
      <c r="N453" s="2" t="str">
        <f>_xlfn.XLOOKUP(Table2[[#This Row],[Product_ID]],Table4[Product_ID],Table4[Category],"Not Found")</f>
        <v>Women Tops</v>
      </c>
      <c r="O453" s="2" t="str">
        <f>_xlfn.XLOOKUP(Table2[[#This Row],[Product_ID]],Table4[Product_ID],Table4[Subcategory],"Not Found")</f>
        <v>Formal Top</v>
      </c>
      <c r="P453" s="2" t="str">
        <f>_xlfn.XLOOKUP(Table2[[#This Row],[Product_ID]],Table4[Product_ID],Table4[Brand],"Missing Brand")</f>
        <v>Indian Terrain</v>
      </c>
      <c r="Q453" s="2" t="s">
        <v>1351</v>
      </c>
      <c r="R453" s="2" t="str">
        <f>_xlfn.XLOOKUP(Table2[[#This Row],[Store_ID]],Table6[Store_ID],Table6[Store Name],"Not Found")</f>
        <v>TrendMart Kozhikode Mall Kiosk</v>
      </c>
      <c r="S453" s="2">
        <f>_xlfn.XLOOKUP(Table2[[#This Row],[Store_ID]],Table6[Store_ID],Table6[Monthly Target],"Missing Target")</f>
        <v>2000000</v>
      </c>
      <c r="T453" s="2" t="str">
        <f>_xlfn.XLOOKUP(Table2[[#This Row],[Store_ID]],Table6[Store_ID],Table6[Region],"Not Found")</f>
        <v>South Zone 1</v>
      </c>
      <c r="U453" s="2" t="s">
        <v>170</v>
      </c>
      <c r="V453" s="2" t="str">
        <f>_xlfn.XLOOKUP(Table2[[#This Row],[Employee_ID]],Table5[Employee_ID],Table5[Employee Name],"Not Found")</f>
        <v>Ishwarya Shetty</v>
      </c>
      <c r="W453" s="2">
        <v>1</v>
      </c>
      <c r="X453" s="2">
        <v>734.16</v>
      </c>
      <c r="Y453" s="2">
        <v>0</v>
      </c>
      <c r="Z453" s="2">
        <v>0</v>
      </c>
      <c r="AA453" s="2">
        <v>5</v>
      </c>
      <c r="AB453" s="2">
        <v>36.71</v>
      </c>
      <c r="AC453" s="2">
        <v>770.87</v>
      </c>
      <c r="AD453" s="2">
        <v>547.66999999999996</v>
      </c>
      <c r="AE453" s="2">
        <f t="shared" si="12"/>
        <v>186.49000000000004</v>
      </c>
      <c r="AF453" s="2" t="s">
        <v>35</v>
      </c>
      <c r="AG453" s="42">
        <f>IFERROR(Table2[[#This Row],[Profit]]/Table2[[#This Row],[Sales Amount]],0)</f>
        <v>0.24192146535732359</v>
      </c>
      <c r="AH453" s="2" t="str">
        <f>TRIM(Table2[[#This Row],[Payment Modee]])</f>
        <v>Debit Card</v>
      </c>
      <c r="AI453" s="2" t="s">
        <v>26</v>
      </c>
      <c r="AJ453" s="2" t="s">
        <v>197</v>
      </c>
      <c r="AK453" s="2" t="s">
        <v>1510</v>
      </c>
      <c r="AL453" s="16" t="str">
        <f>IF(HOUR(Table2[[#This Row],[Order Time]])&lt;12,"Morning",IF(HOUR(Table2[[#This Row],[Order Time]])&lt;17,"Afternoon",IF(HOUR(Table2[[#This Row],[Order Time]])&lt;21,"Evening","Night")))</f>
        <v>Evening</v>
      </c>
      <c r="AM453" s="16" t="s">
        <v>29</v>
      </c>
    </row>
    <row r="454" spans="1:39" x14ac:dyDescent="0.25">
      <c r="A454" s="13" t="s">
        <v>1511</v>
      </c>
      <c r="B454" s="4">
        <v>45437</v>
      </c>
      <c r="C454" s="2">
        <f>YEAR(Table2[[#This Row],[Invoice Date]])</f>
        <v>2024</v>
      </c>
      <c r="D454" s="2" t="str">
        <f>TEXT(Table2[[#This Row],[Invoice Date]],"mmm")</f>
        <v>May</v>
      </c>
      <c r="E454" s="2" t="str">
        <f>Table2[[#This Row],[Store_ID]]&amp;"-"&amp;Table2[[#This Row],[Year]]&amp;"-"&amp;Table2[[#This Row],[Month]]</f>
        <v>STR075-2024-May</v>
      </c>
      <c r="F454" s="2" t="s">
        <v>1512</v>
      </c>
      <c r="G454" s="2" t="str">
        <f>_xlfn.XLOOKUP(Table2[[#This Row],[Customer_ID]],Table3[Customer_ID],Table3[Customer Name],"Not Found")</f>
        <v>Bhagya Mudaliar</v>
      </c>
      <c r="H454" s="2" t="str">
        <f>_xlfn.XLOOKUP(Table2[[#This Row],[Customer_ID]],Table3[Customer_ID],Table3[Gender],"Female")</f>
        <v>Female</v>
      </c>
      <c r="I454" s="2" t="str">
        <f>_xlfn.XLOOKUP(Table2[[#This Row],[Customer_ID]],Table3[Customer_ID],Table3[City],"Missing Memebership")</f>
        <v>Salem</v>
      </c>
      <c r="J454" s="2" t="str">
        <f>_xlfn.XLOOKUP(Table2[[#This Row],[Customer_ID]],Table3[Customer_ID],Table3[State],"Karnataka")</f>
        <v>Tamil Nadu</v>
      </c>
      <c r="K454" s="2" t="str">
        <f>_xlfn.XLOOKUP(Table2[[#This Row],[Customer_ID]],Table3[Customer_ID],Table3[Membership],"Regular")</f>
        <v>Gold</v>
      </c>
      <c r="L454" s="2" t="s">
        <v>927</v>
      </c>
      <c r="M454" s="2" t="str">
        <f>_xlfn.XLOOKUP(Table2[[#This Row],[Product_ID]],Table4[Product_ID],Table4[Product_Name],"Not Found")</f>
        <v>Skechers Casual Belt Sky Blue</v>
      </c>
      <c r="N454" s="2" t="str">
        <f>_xlfn.XLOOKUP(Table2[[#This Row],[Product_ID]],Table4[Product_ID],Table4[Category],"Not Found")</f>
        <v>Belts</v>
      </c>
      <c r="O454" s="2" t="str">
        <f>_xlfn.XLOOKUP(Table2[[#This Row],[Product_ID]],Table4[Product_ID],Table4[Subcategory],"Not Found")</f>
        <v>Casual Belt</v>
      </c>
      <c r="P454" s="2" t="str">
        <f>_xlfn.XLOOKUP(Table2[[#This Row],[Product_ID]],Table4[Product_ID],Table4[Brand],"Missing Brand")</f>
        <v>Skechers</v>
      </c>
      <c r="Q454" s="2" t="s">
        <v>164</v>
      </c>
      <c r="R454" s="2" t="str">
        <f>_xlfn.XLOOKUP(Table2[[#This Row],[Store_ID]],Table6[Store_ID],Table6[Store Name],"Not Found")</f>
        <v>TrendMart Chennai Standard</v>
      </c>
      <c r="S454" s="2">
        <f>_xlfn.XLOOKUP(Table2[[#This Row],[Store_ID]],Table6[Store_ID],Table6[Monthly Target],"Missing Target")</f>
        <v>1000000</v>
      </c>
      <c r="T454" s="2" t="str">
        <f>_xlfn.XLOOKUP(Table2[[#This Row],[Store_ID]],Table6[Store_ID],Table6[Region],"Not Found")</f>
        <v>South Zone 1</v>
      </c>
      <c r="U454" s="2" t="s">
        <v>435</v>
      </c>
      <c r="V454" s="2" t="str">
        <f>_xlfn.XLOOKUP(Table2[[#This Row],[Employee_ID]],Table5[Employee_ID],Table5[Employee Name],"Not Found")</f>
        <v>Gopal Prasad</v>
      </c>
      <c r="W454" s="2">
        <v>2</v>
      </c>
      <c r="X454" s="2">
        <v>982.07</v>
      </c>
      <c r="Y454" s="2">
        <v>10</v>
      </c>
      <c r="Z454" s="2">
        <v>196.41</v>
      </c>
      <c r="AA454" s="2">
        <v>5</v>
      </c>
      <c r="AB454" s="2">
        <v>88.39</v>
      </c>
      <c r="AC454" s="2">
        <v>1856.12</v>
      </c>
      <c r="AD454" s="2">
        <v>1180.04</v>
      </c>
      <c r="AE454" s="2">
        <f t="shared" si="12"/>
        <v>587.68999999999994</v>
      </c>
      <c r="AF454" s="2" t="s">
        <v>25</v>
      </c>
      <c r="AG454" s="42">
        <f>IFERROR(Table2[[#This Row],[Profit]]/Table2[[#This Row],[Sales Amount]],0)</f>
        <v>0.31662284766071158</v>
      </c>
      <c r="AH454" s="2" t="str">
        <f>TRIM(Table2[[#This Row],[Payment Modee]])</f>
        <v>UPI</v>
      </c>
      <c r="AI454" s="2" t="s">
        <v>36</v>
      </c>
      <c r="AJ454" s="2" t="s">
        <v>27</v>
      </c>
      <c r="AK454" s="2" t="s">
        <v>1513</v>
      </c>
      <c r="AL454" s="16" t="str">
        <f>IF(HOUR(Table2[[#This Row],[Order Time]])&lt;12,"Morning",IF(HOUR(Table2[[#This Row],[Order Time]])&lt;17,"Afternoon",IF(HOUR(Table2[[#This Row],[Order Time]])&lt;21,"Evening","Night")))</f>
        <v>Afternoon</v>
      </c>
      <c r="AM454" s="16" t="s">
        <v>38</v>
      </c>
    </row>
    <row r="455" spans="1:39" x14ac:dyDescent="0.25">
      <c r="A455" s="13" t="s">
        <v>1514</v>
      </c>
      <c r="B455" s="4">
        <v>45611</v>
      </c>
      <c r="C455" s="2">
        <f>YEAR(Table2[[#This Row],[Invoice Date]])</f>
        <v>2024</v>
      </c>
      <c r="D455" s="2" t="str">
        <f>TEXT(Table2[[#This Row],[Invoice Date]],"mmm")</f>
        <v>Nov</v>
      </c>
      <c r="E455" s="2" t="str">
        <f>Table2[[#This Row],[Store_ID]]&amp;"-"&amp;Table2[[#This Row],[Year]]&amp;"-"&amp;Table2[[#This Row],[Month]]</f>
        <v>STR117-2024-Nov</v>
      </c>
      <c r="F455" s="2" t="s">
        <v>1515</v>
      </c>
      <c r="G455" s="2" t="str">
        <f>_xlfn.XLOOKUP(Table2[[#This Row],[Customer_ID]],Table3[Customer_ID],Table3[Customer Name],"Not Found")</f>
        <v>Indira Prasad</v>
      </c>
      <c r="H455" s="2" t="str">
        <f>_xlfn.XLOOKUP(Table2[[#This Row],[Customer_ID]],Table3[Customer_ID],Table3[Gender],"Female")</f>
        <v>Female</v>
      </c>
      <c r="I455" s="2" t="str">
        <f>_xlfn.XLOOKUP(Table2[[#This Row],[Customer_ID]],Table3[Customer_ID],Table3[City],"Missing Memebership")</f>
        <v>Kalaburagi</v>
      </c>
      <c r="J455" s="2" t="str">
        <f>_xlfn.XLOOKUP(Table2[[#This Row],[Customer_ID]],Table3[Customer_ID],Table3[State],"Karnataka")</f>
        <v>Karnataka</v>
      </c>
      <c r="K455" s="2" t="str">
        <f>_xlfn.XLOOKUP(Table2[[#This Row],[Customer_ID]],Table3[Customer_ID],Table3[Membership],"Regular")</f>
        <v>Silver</v>
      </c>
      <c r="L455" s="2" t="s">
        <v>22</v>
      </c>
      <c r="M455" s="2" t="str">
        <f>_xlfn.XLOOKUP(Table2[[#This Row],[Product_ID]],Table4[Product_ID],Table4[Product_Name],"Not Found")</f>
        <v>Pepe Jeans A-Line Kurti White</v>
      </c>
      <c r="N455" s="2" t="str">
        <f>_xlfn.XLOOKUP(Table2[[#This Row],[Product_ID]],Table4[Product_ID],Table4[Category],"Not Found")</f>
        <v>Women Kurtis</v>
      </c>
      <c r="O455" s="2" t="str">
        <f>_xlfn.XLOOKUP(Table2[[#This Row],[Product_ID]],Table4[Product_ID],Table4[Subcategory],"Not Found")</f>
        <v>A-Line Kurti</v>
      </c>
      <c r="P455" s="2" t="str">
        <f>_xlfn.XLOOKUP(Table2[[#This Row],[Product_ID]],Table4[Product_ID],Table4[Brand],"Missing Brand")</f>
        <v>Pepe Jeans</v>
      </c>
      <c r="Q455" s="2" t="s">
        <v>695</v>
      </c>
      <c r="R455" s="2" t="str">
        <f>_xlfn.XLOOKUP(Table2[[#This Row],[Store_ID]],Table6[Store_ID],Table6[Store Name],"Not Found")</f>
        <v>TrendMart Tirunelveli Flagship</v>
      </c>
      <c r="S455" s="2">
        <f>_xlfn.XLOOKUP(Table2[[#This Row],[Store_ID]],Table6[Store_ID],Table6[Monthly Target],"Missing Target")</f>
        <v>1500000</v>
      </c>
      <c r="T455" s="2" t="str">
        <f>_xlfn.XLOOKUP(Table2[[#This Row],[Store_ID]],Table6[Store_ID],Table6[Region],"Not Found")</f>
        <v>South Zone 1</v>
      </c>
      <c r="U455" s="2" t="s">
        <v>504</v>
      </c>
      <c r="V455" s="2" t="str">
        <f>_xlfn.XLOOKUP(Table2[[#This Row],[Employee_ID]],Table5[Employee_ID],Table5[Employee Name],"Not Found")</f>
        <v>Vikram Bhat</v>
      </c>
      <c r="W455" s="2">
        <v>1</v>
      </c>
      <c r="X455" s="2">
        <v>764.62</v>
      </c>
      <c r="Y455" s="2">
        <v>0</v>
      </c>
      <c r="Z455" s="2">
        <v>0</v>
      </c>
      <c r="AA455" s="2">
        <v>5</v>
      </c>
      <c r="AB455" s="2">
        <v>38.229999999999997</v>
      </c>
      <c r="AC455" s="2">
        <v>802.85</v>
      </c>
      <c r="AD455" s="2">
        <v>496.67</v>
      </c>
      <c r="AE455" s="2">
        <f t="shared" si="12"/>
        <v>267.95</v>
      </c>
      <c r="AF455" s="2" t="s">
        <v>25</v>
      </c>
      <c r="AG455" s="42">
        <f>IFERROR(Table2[[#This Row],[Profit]]/Table2[[#This Row],[Sales Amount]],0)</f>
        <v>0.333748520894314</v>
      </c>
      <c r="AH455" s="2" t="str">
        <f>TRIM(Table2[[#This Row],[Payment Modee]])</f>
        <v>UPI</v>
      </c>
      <c r="AI455" s="2" t="s">
        <v>26</v>
      </c>
      <c r="AJ455" s="2" t="s">
        <v>27</v>
      </c>
      <c r="AK455" s="2" t="s">
        <v>1516</v>
      </c>
      <c r="AL455" s="16" t="str">
        <f>IF(HOUR(Table2[[#This Row],[Order Time]])&lt;12,"Morning",IF(HOUR(Table2[[#This Row],[Order Time]])&lt;17,"Afternoon",IF(HOUR(Table2[[#This Row],[Order Time]])&lt;21,"Evening","Night")))</f>
        <v>Afternoon</v>
      </c>
      <c r="AM455" s="16" t="s">
        <v>29</v>
      </c>
    </row>
    <row r="456" spans="1:39" x14ac:dyDescent="0.25">
      <c r="A456" s="13" t="s">
        <v>1517</v>
      </c>
      <c r="B456" s="4">
        <v>45560</v>
      </c>
      <c r="C456" s="2">
        <f>YEAR(Table2[[#This Row],[Invoice Date]])</f>
        <v>2024</v>
      </c>
      <c r="D456" s="2" t="str">
        <f>TEXT(Table2[[#This Row],[Invoice Date]],"mmm")</f>
        <v>Sep</v>
      </c>
      <c r="E456" s="2" t="str">
        <f>Table2[[#This Row],[Store_ID]]&amp;"-"&amp;Table2[[#This Row],[Year]]&amp;"-"&amp;Table2[[#This Row],[Month]]</f>
        <v>STR035-2024-Sep</v>
      </c>
      <c r="F456" s="2" t="s">
        <v>806</v>
      </c>
      <c r="G456" s="2" t="str">
        <f>_xlfn.XLOOKUP(Table2[[#This Row],[Customer_ID]],Table3[Customer_ID],Table3[Customer Name],"Not Found")</f>
        <v>Charulatha Murthy</v>
      </c>
      <c r="H456" s="2" t="str">
        <f>_xlfn.XLOOKUP(Table2[[#This Row],[Customer_ID]],Table3[Customer_ID],Table3[Gender],"Female")</f>
        <v>Female</v>
      </c>
      <c r="I456" s="2" t="str">
        <f>_xlfn.XLOOKUP(Table2[[#This Row],[Customer_ID]],Table3[Customer_ID],Table3[City],"Missing Memebership")</f>
        <v>Mangaluru</v>
      </c>
      <c r="J456" s="2" t="str">
        <f>_xlfn.XLOOKUP(Table2[[#This Row],[Customer_ID]],Table3[Customer_ID],Table3[State],"Karnataka")</f>
        <v>Karnataka</v>
      </c>
      <c r="K456" s="2" t="str">
        <f>_xlfn.XLOOKUP(Table2[[#This Row],[Customer_ID]],Table3[Customer_ID],Table3[Membership],"Regular")</f>
        <v>Silver</v>
      </c>
      <c r="L456" s="2" t="s">
        <v>1221</v>
      </c>
      <c r="M456" s="2" t="str">
        <f>_xlfn.XLOOKUP(Table2[[#This Row],[Product_ID]],Table4[Product_ID],Table4[Product_Name],"Not Found")</f>
        <v>Fastrack Jacket Maroon</v>
      </c>
      <c r="N456" s="2" t="str">
        <f>_xlfn.XLOOKUP(Table2[[#This Row],[Product_ID]],Table4[Product_ID],Table4[Category],"Not Found")</f>
        <v>Winter Wear</v>
      </c>
      <c r="O456" s="2" t="str">
        <f>_xlfn.XLOOKUP(Table2[[#This Row],[Product_ID]],Table4[Product_ID],Table4[Subcategory],"Not Found")</f>
        <v>Jacket</v>
      </c>
      <c r="P456" s="2" t="str">
        <f>_xlfn.XLOOKUP(Table2[[#This Row],[Product_ID]],Table4[Product_ID],Table4[Brand],"Missing Brand")</f>
        <v>Fastrack</v>
      </c>
      <c r="Q456" s="2" t="s">
        <v>1079</v>
      </c>
      <c r="R456" s="2" t="str">
        <f>_xlfn.XLOOKUP(Table2[[#This Row],[Store_ID]],Table6[Store_ID],Table6[Store Name],"Not Found")</f>
        <v>TrendMart Vijayawada Mall Kiosk</v>
      </c>
      <c r="S456" s="2">
        <f>_xlfn.XLOOKUP(Table2[[#This Row],[Store_ID]],Table6[Store_ID],Table6[Monthly Target],"Missing Target")</f>
        <v>1200000</v>
      </c>
      <c r="T456" s="2" t="str">
        <f>_xlfn.XLOOKUP(Table2[[#This Row],[Store_ID]],Table6[Store_ID],Table6[Region],"Not Found")</f>
        <v>South Zone 3</v>
      </c>
      <c r="U456" s="2" t="s">
        <v>504</v>
      </c>
      <c r="V456" s="2" t="str">
        <f>_xlfn.XLOOKUP(Table2[[#This Row],[Employee_ID]],Table5[Employee_ID],Table5[Employee Name],"Not Found")</f>
        <v>Vikram Bhat</v>
      </c>
      <c r="W456" s="2">
        <v>2</v>
      </c>
      <c r="X456" s="2">
        <v>1674.92</v>
      </c>
      <c r="Y456" s="2">
        <v>10</v>
      </c>
      <c r="Z456" s="2">
        <v>334.98</v>
      </c>
      <c r="AA456" s="2">
        <v>12</v>
      </c>
      <c r="AB456" s="2">
        <v>361.78</v>
      </c>
      <c r="AC456" s="2">
        <v>3376.64</v>
      </c>
      <c r="AD456" s="2">
        <v>2184.86</v>
      </c>
      <c r="AE456" s="2">
        <f t="shared" si="12"/>
        <v>829.99999999999977</v>
      </c>
      <c r="AF456" s="2" t="s">
        <v>69</v>
      </c>
      <c r="AG456" s="42">
        <f>IFERROR(Table2[[#This Row],[Profit]]/Table2[[#This Row],[Sales Amount]],0)</f>
        <v>0.24580648218347226</v>
      </c>
      <c r="AH456" s="2" t="str">
        <f>TRIM(Table2[[#This Row],[Payment Modee]])</f>
        <v>Cash</v>
      </c>
      <c r="AI456" s="2" t="s">
        <v>26</v>
      </c>
      <c r="AJ456" s="2" t="s">
        <v>27</v>
      </c>
      <c r="AK456" s="2" t="s">
        <v>1518</v>
      </c>
      <c r="AL456" s="16" t="str">
        <f>IF(HOUR(Table2[[#This Row],[Order Time]])&lt;12,"Morning",IF(HOUR(Table2[[#This Row],[Order Time]])&lt;17,"Afternoon",IF(HOUR(Table2[[#This Row],[Order Time]])&lt;21,"Evening","Night")))</f>
        <v>Afternoon</v>
      </c>
      <c r="AM456" s="16" t="s">
        <v>29</v>
      </c>
    </row>
    <row r="457" spans="1:39" x14ac:dyDescent="0.25">
      <c r="A457" s="13" t="s">
        <v>1519</v>
      </c>
      <c r="B457" s="4">
        <v>45610</v>
      </c>
      <c r="C457" s="2">
        <f>YEAR(Table2[[#This Row],[Invoice Date]])</f>
        <v>2024</v>
      </c>
      <c r="D457" s="2" t="str">
        <f>TEXT(Table2[[#This Row],[Invoice Date]],"mmm")</f>
        <v>Nov</v>
      </c>
      <c r="E457" s="2" t="str">
        <f>Table2[[#This Row],[Store_ID]]&amp;"-"&amp;Table2[[#This Row],[Year]]&amp;"-"&amp;Table2[[#This Row],[Month]]</f>
        <v>STR110-2024-Nov</v>
      </c>
      <c r="F457" s="2" t="s">
        <v>1520</v>
      </c>
      <c r="G457" s="2" t="str">
        <f>_xlfn.XLOOKUP(Table2[[#This Row],[Customer_ID]],Table3[Customer_ID],Table3[Customer Name],"Not Found")</f>
        <v>Kavya Murthy</v>
      </c>
      <c r="H457" s="2" t="str">
        <f>_xlfn.XLOOKUP(Table2[[#This Row],[Customer_ID]],Table3[Customer_ID],Table3[Gender],"Female")</f>
        <v>Female</v>
      </c>
      <c r="I457" s="2" t="str">
        <f>_xlfn.XLOOKUP(Table2[[#This Row],[Customer_ID]],Table3[Customer_ID],Table3[City],"Missing Memebership")</f>
        <v>Davanagere</v>
      </c>
      <c r="J457" s="2" t="str">
        <f>_xlfn.XLOOKUP(Table2[[#This Row],[Customer_ID]],Table3[Customer_ID],Table3[State],"Karnataka")</f>
        <v>Karnataka</v>
      </c>
      <c r="K457" s="2" t="str">
        <f>_xlfn.XLOOKUP(Table2[[#This Row],[Customer_ID]],Table3[Customer_ID],Table3[Membership],"Regular")</f>
        <v>Gold</v>
      </c>
      <c r="L457" s="2" t="s">
        <v>645</v>
      </c>
      <c r="M457" s="2" t="str">
        <f>_xlfn.XLOOKUP(Table2[[#This Row],[Product_ID]],Table4[Product_ID],Table4[Product_Name],"Not Found")</f>
        <v>Peter England Crop Top Green</v>
      </c>
      <c r="N457" s="2" t="str">
        <f>_xlfn.XLOOKUP(Table2[[#This Row],[Product_ID]],Table4[Product_ID],Table4[Category],"Not Found")</f>
        <v>Women Tops</v>
      </c>
      <c r="O457" s="2" t="str">
        <f>_xlfn.XLOOKUP(Table2[[#This Row],[Product_ID]],Table4[Product_ID],Table4[Subcategory],"Not Found")</f>
        <v>Crop Top</v>
      </c>
      <c r="P457" s="2" t="str">
        <f>_xlfn.XLOOKUP(Table2[[#This Row],[Product_ID]],Table4[Product_ID],Table4[Brand],"Missing Brand")</f>
        <v>Peter England</v>
      </c>
      <c r="Q457" s="2" t="s">
        <v>146</v>
      </c>
      <c r="R457" s="2" t="str">
        <f>_xlfn.XLOOKUP(Table2[[#This Row],[Store_ID]],Table6[Store_ID],Table6[Store Name],"Not Found")</f>
        <v>TrendMart Thoothukudi Outlet</v>
      </c>
      <c r="S457" s="2">
        <f>_xlfn.XLOOKUP(Table2[[#This Row],[Store_ID]],Table6[Store_ID],Table6[Monthly Target],"Missing Target")</f>
        <v>1000000</v>
      </c>
      <c r="T457" s="2" t="str">
        <f>_xlfn.XLOOKUP(Table2[[#This Row],[Store_ID]],Table6[Store_ID],Table6[Region],"Not Found")</f>
        <v>South Zone 1</v>
      </c>
      <c r="U457" s="2" t="s">
        <v>504</v>
      </c>
      <c r="V457" s="2" t="str">
        <f>_xlfn.XLOOKUP(Table2[[#This Row],[Employee_ID]],Table5[Employee_ID],Table5[Employee Name],"Not Found")</f>
        <v>Vikram Bhat</v>
      </c>
      <c r="W457" s="2">
        <v>2</v>
      </c>
      <c r="X457" s="2">
        <v>732.82</v>
      </c>
      <c r="Y457" s="2">
        <v>0</v>
      </c>
      <c r="Z457" s="2">
        <v>0</v>
      </c>
      <c r="AA457" s="2">
        <v>5</v>
      </c>
      <c r="AB457" s="2">
        <v>73.28</v>
      </c>
      <c r="AC457" s="2">
        <v>1538.92</v>
      </c>
      <c r="AD457" s="2">
        <v>1044.76</v>
      </c>
      <c r="AE457" s="2">
        <f t="shared" si="12"/>
        <v>420.88000000000011</v>
      </c>
      <c r="AF457" s="2" t="s">
        <v>25</v>
      </c>
      <c r="AG457" s="42">
        <f>IFERROR(Table2[[#This Row],[Profit]]/Table2[[#This Row],[Sales Amount]],0)</f>
        <v>0.27349049983105039</v>
      </c>
      <c r="AH457" s="2" t="str">
        <f>TRIM(Table2[[#This Row],[Payment Modee]])</f>
        <v>UPI</v>
      </c>
      <c r="AI457" s="2" t="s">
        <v>26</v>
      </c>
      <c r="AJ457" s="2" t="s">
        <v>27</v>
      </c>
      <c r="AK457" s="2" t="s">
        <v>1521</v>
      </c>
      <c r="AL457" s="16" t="str">
        <f>IF(HOUR(Table2[[#This Row],[Order Time]])&lt;12,"Morning",IF(HOUR(Table2[[#This Row],[Order Time]])&lt;17,"Afternoon",IF(HOUR(Table2[[#This Row],[Order Time]])&lt;21,"Evening","Night")))</f>
        <v>Evening</v>
      </c>
      <c r="AM457" s="16" t="s">
        <v>29</v>
      </c>
    </row>
    <row r="458" spans="1:39" x14ac:dyDescent="0.25">
      <c r="A458" s="13" t="s">
        <v>1522</v>
      </c>
      <c r="B458" s="4">
        <v>45573</v>
      </c>
      <c r="C458" s="2">
        <f>YEAR(Table2[[#This Row],[Invoice Date]])</f>
        <v>2024</v>
      </c>
      <c r="D458" s="2" t="str">
        <f>TEXT(Table2[[#This Row],[Invoice Date]],"mmm")</f>
        <v>Oct</v>
      </c>
      <c r="E458" s="2" t="str">
        <f>Table2[[#This Row],[Store_ID]]&amp;"-"&amp;Table2[[#This Row],[Year]]&amp;"-"&amp;Table2[[#This Row],[Month]]</f>
        <v>STR109-2024-Oct</v>
      </c>
      <c r="F458" s="2" t="s">
        <v>1523</v>
      </c>
      <c r="G458" s="2" t="str">
        <f>_xlfn.XLOOKUP(Table2[[#This Row],[Customer_ID]],Table3[Customer_ID],Table3[Customer Name],"Not Found")</f>
        <v>Devraj Iyengar</v>
      </c>
      <c r="H458" s="2" t="str">
        <f>_xlfn.XLOOKUP(Table2[[#This Row],[Customer_ID]],Table3[Customer_ID],Table3[Gender],"Female")</f>
        <v>Male</v>
      </c>
      <c r="I458" s="2" t="str">
        <f>_xlfn.XLOOKUP(Table2[[#This Row],[Customer_ID]],Table3[Customer_ID],Table3[City],"Missing Memebership")</f>
        <v>Nizamabad</v>
      </c>
      <c r="J458" s="2" t="str">
        <f>_xlfn.XLOOKUP(Table2[[#This Row],[Customer_ID]],Table3[Customer_ID],Table3[State],"Karnataka")</f>
        <v>Telangana</v>
      </c>
      <c r="K458" s="2" t="str">
        <f>_xlfn.XLOOKUP(Table2[[#This Row],[Customer_ID]],Table3[Customer_ID],Table3[Membership],"Regular")</f>
        <v>Gold</v>
      </c>
      <c r="L458" s="2" t="s">
        <v>778</v>
      </c>
      <c r="M458" s="2" t="str">
        <f>_xlfn.XLOOKUP(Table2[[#This Row],[Product_ID]],Table4[Product_ID],Table4[Product_Name],"Not Found")</f>
        <v>Aurelia Earrings Sky Blue</v>
      </c>
      <c r="N458" s="2" t="str">
        <f>_xlfn.XLOOKUP(Table2[[#This Row],[Product_ID]],Table4[Product_ID],Table4[Category],"Not Found")</f>
        <v>Jewellery</v>
      </c>
      <c r="O458" s="2" t="str">
        <f>_xlfn.XLOOKUP(Table2[[#This Row],[Product_ID]],Table4[Product_ID],Table4[Subcategory],"Not Found")</f>
        <v>Earrings</v>
      </c>
      <c r="P458" s="2" t="str">
        <f>_xlfn.XLOOKUP(Table2[[#This Row],[Product_ID]],Table4[Product_ID],Table4[Brand],"Missing Brand")</f>
        <v>Aurelia</v>
      </c>
      <c r="Q458" s="2" t="s">
        <v>112</v>
      </c>
      <c r="R458" s="2" t="str">
        <f>_xlfn.XLOOKUP(Table2[[#This Row],[Store_ID]],Table6[Store_ID],Table6[Store Name],"Not Found")</f>
        <v>TrendMart Warangal Outlet</v>
      </c>
      <c r="S458" s="2">
        <f>_xlfn.XLOOKUP(Table2[[#This Row],[Store_ID]],Table6[Store_ID],Table6[Monthly Target],"Missing Target")</f>
        <v>1200000</v>
      </c>
      <c r="T458" s="2" t="str">
        <f>_xlfn.XLOOKUP(Table2[[#This Row],[Store_ID]],Table6[Store_ID],Table6[Region],"Not Found")</f>
        <v>South Zone 2</v>
      </c>
      <c r="U458" s="2" t="s">
        <v>24</v>
      </c>
      <c r="V458" s="2" t="str">
        <f>_xlfn.XLOOKUP(Table2[[#This Row],[Employee_ID]],Table5[Employee_ID],Table5[Employee Name],"Not Found")</f>
        <v>Manoj Ramachandran</v>
      </c>
      <c r="W458" s="2">
        <v>3</v>
      </c>
      <c r="X458" s="2">
        <v>6430.79</v>
      </c>
      <c r="Y458" s="2">
        <v>5</v>
      </c>
      <c r="Z458" s="2">
        <v>964.62</v>
      </c>
      <c r="AA458" s="2">
        <v>3</v>
      </c>
      <c r="AB458" s="2">
        <v>549.83000000000004</v>
      </c>
      <c r="AC458" s="2">
        <v>18877.580000000002</v>
      </c>
      <c r="AD458" s="2">
        <v>14288.28</v>
      </c>
      <c r="AE458" s="2">
        <f t="shared" si="12"/>
        <v>4039.4700000000012</v>
      </c>
      <c r="AF458" s="2" t="s">
        <v>25</v>
      </c>
      <c r="AG458" s="42">
        <f>IFERROR(Table2[[#This Row],[Profit]]/Table2[[#This Row],[Sales Amount]],0)</f>
        <v>0.21398240664322443</v>
      </c>
      <c r="AH458" s="2" t="str">
        <f>TRIM(Table2[[#This Row],[Payment Modee]])</f>
        <v>UPI</v>
      </c>
      <c r="AI458" s="2" t="s">
        <v>26</v>
      </c>
      <c r="AJ458" s="2" t="s">
        <v>27</v>
      </c>
      <c r="AK458" s="2" t="s">
        <v>1524</v>
      </c>
      <c r="AL458" s="16" t="str">
        <f>IF(HOUR(Table2[[#This Row],[Order Time]])&lt;12,"Morning",IF(HOUR(Table2[[#This Row],[Order Time]])&lt;17,"Afternoon",IF(HOUR(Table2[[#This Row],[Order Time]])&lt;21,"Evening","Night")))</f>
        <v>Evening</v>
      </c>
      <c r="AM458" s="16" t="s">
        <v>29</v>
      </c>
    </row>
    <row r="459" spans="1:39" x14ac:dyDescent="0.25">
      <c r="A459" s="13" t="s">
        <v>1525</v>
      </c>
      <c r="B459" s="4">
        <v>45676</v>
      </c>
      <c r="C459" s="2">
        <f>YEAR(Table2[[#This Row],[Invoice Date]])</f>
        <v>2025</v>
      </c>
      <c r="D459" s="2" t="str">
        <f>TEXT(Table2[[#This Row],[Invoice Date]],"mmm")</f>
        <v>Jan</v>
      </c>
      <c r="E459" s="2" t="str">
        <f>Table2[[#This Row],[Store_ID]]&amp;"-"&amp;Table2[[#This Row],[Year]]&amp;"-"&amp;Table2[[#This Row],[Month]]</f>
        <v>STR023-2025-Jan</v>
      </c>
      <c r="F459" s="2" t="s">
        <v>1526</v>
      </c>
      <c r="G459" s="2" t="str">
        <f>_xlfn.XLOOKUP(Table2[[#This Row],[Customer_ID]],Table3[Customer_ID],Table3[Customer Name],"Not Found")</f>
        <v>Bharathi Rao</v>
      </c>
      <c r="H459" s="2" t="str">
        <f>_xlfn.XLOOKUP(Table2[[#This Row],[Customer_ID]],Table3[Customer_ID],Table3[Gender],"Female")</f>
        <v>Female</v>
      </c>
      <c r="I459" s="2" t="str">
        <f>_xlfn.XLOOKUP(Table2[[#This Row],[Customer_ID]],Table3[Customer_ID],Table3[City],"Missing Memebership")</f>
        <v>Erode</v>
      </c>
      <c r="J459" s="2" t="str">
        <f>_xlfn.XLOOKUP(Table2[[#This Row],[Customer_ID]],Table3[Customer_ID],Table3[State],"Karnataka")</f>
        <v>Tamil Nadu</v>
      </c>
      <c r="K459" s="2" t="str">
        <f>_xlfn.XLOOKUP(Table2[[#This Row],[Customer_ID]],Table3[Customer_ID],Table3[Membership],"Regular")</f>
        <v>Regular</v>
      </c>
      <c r="L459" s="2" t="s">
        <v>311</v>
      </c>
      <c r="M459" s="2" t="str">
        <f>_xlfn.XLOOKUP(Table2[[#This Row],[Product_ID]],Table4[Product_ID],Table4[Product_Name],"Not Found")</f>
        <v>Raymond Leather Belt White</v>
      </c>
      <c r="N459" s="2" t="str">
        <f>_xlfn.XLOOKUP(Table2[[#This Row],[Product_ID]],Table4[Product_ID],Table4[Category],"Not Found")</f>
        <v>Belts</v>
      </c>
      <c r="O459" s="2" t="str">
        <f>_xlfn.XLOOKUP(Table2[[#This Row],[Product_ID]],Table4[Product_ID],Table4[Subcategory],"Not Found")</f>
        <v>Leather Belt</v>
      </c>
      <c r="P459" s="2" t="str">
        <f>_xlfn.XLOOKUP(Table2[[#This Row],[Product_ID]],Table4[Product_ID],Table4[Brand],"Missing Brand")</f>
        <v>Raymond</v>
      </c>
      <c r="Q459" s="2" t="s">
        <v>338</v>
      </c>
      <c r="R459" s="2" t="str">
        <f>_xlfn.XLOOKUP(Table2[[#This Row],[Store_ID]],Table6[Store_ID],Table6[Store Name],"Not Found")</f>
        <v>TrendMart Thoothukudi High Street</v>
      </c>
      <c r="S459" s="2">
        <f>_xlfn.XLOOKUP(Table2[[#This Row],[Store_ID]],Table6[Store_ID],Table6[Monthly Target],"Missing Target")</f>
        <v>2000000</v>
      </c>
      <c r="T459" s="2" t="str">
        <f>_xlfn.XLOOKUP(Table2[[#This Row],[Store_ID]],Table6[Store_ID],Table6[Region],"Not Found")</f>
        <v>South Zone 1</v>
      </c>
      <c r="U459" s="2" t="s">
        <v>135</v>
      </c>
      <c r="V459" s="2" t="str">
        <f>_xlfn.XLOOKUP(Table2[[#This Row],[Employee_ID]],Table5[Employee_ID],Table5[Employee Name],"Not Found")</f>
        <v>Yamini Pandian</v>
      </c>
      <c r="W459" s="2">
        <v>2</v>
      </c>
      <c r="X459" s="2">
        <v>333.6</v>
      </c>
      <c r="Y459" s="2">
        <v>10</v>
      </c>
      <c r="Z459" s="2">
        <v>66.72</v>
      </c>
      <c r="AA459" s="2">
        <v>5</v>
      </c>
      <c r="AB459" s="2">
        <v>30.02</v>
      </c>
      <c r="AC459" s="2">
        <v>630.5</v>
      </c>
      <c r="AD459" s="2">
        <v>508.3</v>
      </c>
      <c r="AE459" s="2">
        <f t="shared" si="12"/>
        <v>92.179999999999993</v>
      </c>
      <c r="AF459" s="2" t="s">
        <v>69</v>
      </c>
      <c r="AG459" s="42">
        <f>IFERROR(Table2[[#This Row],[Profit]]/Table2[[#This Row],[Sales Amount]],0)</f>
        <v>0.14620142743854084</v>
      </c>
      <c r="AH459" s="2" t="str">
        <f>TRIM(Table2[[#This Row],[Payment Modee]])</f>
        <v>Cash</v>
      </c>
      <c r="AI459" s="2" t="s">
        <v>26</v>
      </c>
      <c r="AJ459" s="2" t="s">
        <v>27</v>
      </c>
      <c r="AK459" s="2" t="s">
        <v>1527</v>
      </c>
      <c r="AL459" s="16" t="str">
        <f>IF(HOUR(Table2[[#This Row],[Order Time]])&lt;12,"Morning",IF(HOUR(Table2[[#This Row],[Order Time]])&lt;17,"Afternoon",IF(HOUR(Table2[[#This Row],[Order Time]])&lt;21,"Evening","Night")))</f>
        <v>Afternoon</v>
      </c>
      <c r="AM459" s="16" t="s">
        <v>38</v>
      </c>
    </row>
    <row r="460" spans="1:39" x14ac:dyDescent="0.25">
      <c r="A460" s="13" t="s">
        <v>1528</v>
      </c>
      <c r="B460" s="4">
        <v>45582</v>
      </c>
      <c r="C460" s="2">
        <f>YEAR(Table2[[#This Row],[Invoice Date]])</f>
        <v>2024</v>
      </c>
      <c r="D460" s="2" t="str">
        <f>TEXT(Table2[[#This Row],[Invoice Date]],"mmm")</f>
        <v>Oct</v>
      </c>
      <c r="E460" s="2" t="str">
        <f>Table2[[#This Row],[Store_ID]]&amp;"-"&amp;Table2[[#This Row],[Year]]&amp;"-"&amp;Table2[[#This Row],[Month]]</f>
        <v>STR038-2024-Oct</v>
      </c>
      <c r="F460" s="2" t="s">
        <v>1529</v>
      </c>
      <c r="G460" s="2" t="str">
        <f>_xlfn.XLOOKUP(Table2[[#This Row],[Customer_ID]],Table3[Customer_ID],Table3[Customer Name],"Not Found")</f>
        <v>Selvam Hegde</v>
      </c>
      <c r="H460" s="2" t="str">
        <f>_xlfn.XLOOKUP(Table2[[#This Row],[Customer_ID]],Table3[Customer_ID],Table3[Gender],"Female")</f>
        <v>Male</v>
      </c>
      <c r="I460" s="2" t="str">
        <f>_xlfn.XLOOKUP(Table2[[#This Row],[Customer_ID]],Table3[Customer_ID],Table3[City],"Missing Memebership")</f>
        <v>Bengaluru</v>
      </c>
      <c r="J460" s="2" t="str">
        <f>_xlfn.XLOOKUP(Table2[[#This Row],[Customer_ID]],Table3[Customer_ID],Table3[State],"Karnataka")</f>
        <v>Karnataka</v>
      </c>
      <c r="K460" s="2" t="str">
        <f>_xlfn.XLOOKUP(Table2[[#This Row],[Customer_ID]],Table3[Customer_ID],Table3[Membership],"Regular")</f>
        <v>Silver</v>
      </c>
      <c r="L460" s="2" t="s">
        <v>743</v>
      </c>
      <c r="M460" s="2" t="str">
        <f>_xlfn.XLOOKUP(Table2[[#This Row],[Product_ID]],Table4[Product_ID],Table4[Product_Name],"Not Found")</f>
        <v>W for Woman Necklace Beige</v>
      </c>
      <c r="N460" s="2" t="str">
        <f>_xlfn.XLOOKUP(Table2[[#This Row],[Product_ID]],Table4[Product_ID],Table4[Category],"Not Found")</f>
        <v>Jewellery</v>
      </c>
      <c r="O460" s="2" t="str">
        <f>_xlfn.XLOOKUP(Table2[[#This Row],[Product_ID]],Table4[Product_ID],Table4[Subcategory],"Not Found")</f>
        <v>Necklace</v>
      </c>
      <c r="P460" s="2" t="str">
        <f>_xlfn.XLOOKUP(Table2[[#This Row],[Product_ID]],Table4[Product_ID],Table4[Brand],"Missing Brand")</f>
        <v>W for Woman</v>
      </c>
      <c r="Q460" s="2" t="s">
        <v>890</v>
      </c>
      <c r="R460" s="2" t="str">
        <f>_xlfn.XLOOKUP(Table2[[#This Row],[Store_ID]],Table6[Store_ID],Table6[Store Name],"Not Found")</f>
        <v>TrendMart Tumakuru Standard</v>
      </c>
      <c r="S460" s="2">
        <f>_xlfn.XLOOKUP(Table2[[#This Row],[Store_ID]],Table6[Store_ID],Table6[Monthly Target],"Missing Target")</f>
        <v>1500000</v>
      </c>
      <c r="T460" s="2" t="str">
        <f>_xlfn.XLOOKUP(Table2[[#This Row],[Store_ID]],Table6[Store_ID],Table6[Region],"Not Found")</f>
        <v>South Zone 2</v>
      </c>
      <c r="U460" s="2" t="s">
        <v>192</v>
      </c>
      <c r="V460" s="2" t="str">
        <f>_xlfn.XLOOKUP(Table2[[#This Row],[Employee_ID]],Table5[Employee_ID],Table5[Employee Name],"Not Found")</f>
        <v>Hari Nair</v>
      </c>
      <c r="W460" s="2">
        <v>1</v>
      </c>
      <c r="X460" s="2">
        <v>1147.6199999999999</v>
      </c>
      <c r="Y460" s="2">
        <v>30</v>
      </c>
      <c r="Z460" s="2">
        <v>344.29</v>
      </c>
      <c r="AA460" s="2">
        <v>3</v>
      </c>
      <c r="AB460" s="2">
        <v>24.1</v>
      </c>
      <c r="AC460" s="2">
        <v>827.43</v>
      </c>
      <c r="AD460" s="2">
        <v>954.04</v>
      </c>
      <c r="AE460" s="2">
        <f t="shared" si="12"/>
        <v>-150.71</v>
      </c>
      <c r="AF460" s="2" t="s">
        <v>69</v>
      </c>
      <c r="AG460" s="42">
        <f>IFERROR(Table2[[#This Row],[Profit]]/Table2[[#This Row],[Sales Amount]],0)</f>
        <v>-0.18214229602504142</v>
      </c>
      <c r="AH460" s="2" t="str">
        <f>TRIM(Table2[[#This Row],[Payment Modee]])</f>
        <v>Cash</v>
      </c>
      <c r="AI460" s="2" t="s">
        <v>36</v>
      </c>
      <c r="AJ460" s="2" t="s">
        <v>27</v>
      </c>
      <c r="AK460" s="2" t="s">
        <v>1530</v>
      </c>
      <c r="AL460" s="16" t="str">
        <f>IF(HOUR(Table2[[#This Row],[Order Time]])&lt;12,"Morning",IF(HOUR(Table2[[#This Row],[Order Time]])&lt;17,"Afternoon",IF(HOUR(Table2[[#This Row],[Order Time]])&lt;21,"Evening","Night")))</f>
        <v>Evening</v>
      </c>
      <c r="AM460" s="16" t="s">
        <v>29</v>
      </c>
    </row>
    <row r="461" spans="1:39" x14ac:dyDescent="0.25">
      <c r="A461" s="13" t="s">
        <v>1531</v>
      </c>
      <c r="B461" s="4">
        <v>45516</v>
      </c>
      <c r="C461" s="2">
        <f>YEAR(Table2[[#This Row],[Invoice Date]])</f>
        <v>2024</v>
      </c>
      <c r="D461" s="2" t="str">
        <f>TEXT(Table2[[#This Row],[Invoice Date]],"mmm")</f>
        <v>Aug</v>
      </c>
      <c r="E461" s="2" t="str">
        <f>Table2[[#This Row],[Store_ID]]&amp;"-"&amp;Table2[[#This Row],[Year]]&amp;"-"&amp;Table2[[#This Row],[Month]]</f>
        <v>STR093-2024-Aug</v>
      </c>
      <c r="F461" s="2" t="s">
        <v>1031</v>
      </c>
      <c r="G461" s="2" t="str">
        <f>_xlfn.XLOOKUP(Table2[[#This Row],[Customer_ID]],Table3[Customer_ID],Table3[Customer Name],"Not Found")</f>
        <v>Gopal Subramaniam</v>
      </c>
      <c r="H461" s="2" t="str">
        <f>_xlfn.XLOOKUP(Table2[[#This Row],[Customer_ID]],Table3[Customer_ID],Table3[Gender],"Female")</f>
        <v>Male</v>
      </c>
      <c r="I461" s="2" t="str">
        <f>_xlfn.XLOOKUP(Table2[[#This Row],[Customer_ID]],Table3[Customer_ID],Table3[City],"Missing Memebership")</f>
        <v>Nellore</v>
      </c>
      <c r="J461" s="2" t="str">
        <f>_xlfn.XLOOKUP(Table2[[#This Row],[Customer_ID]],Table3[Customer_ID],Table3[State],"Karnataka")</f>
        <v>Andhra Pradesh</v>
      </c>
      <c r="K461" s="2" t="str">
        <f>_xlfn.XLOOKUP(Table2[[#This Row],[Customer_ID]],Table3[Customer_ID],Table3[Membership],"Regular")</f>
        <v>Silver</v>
      </c>
      <c r="L461" s="2" t="s">
        <v>711</v>
      </c>
      <c r="M461" s="2" t="str">
        <f>_xlfn.XLOOKUP(Table2[[#This Row],[Product_ID]],Table4[Product_ID],Table4[Product_Name],"Not Found")</f>
        <v>AND Slippers Grey</v>
      </c>
      <c r="N461" s="2" t="str">
        <f>_xlfn.XLOOKUP(Table2[[#This Row],[Product_ID]],Table4[Product_ID],Table4[Category],"Not Found")</f>
        <v>Footwear</v>
      </c>
      <c r="O461" s="2" t="str">
        <f>_xlfn.XLOOKUP(Table2[[#This Row],[Product_ID]],Table4[Product_ID],Table4[Subcategory],"Not Found")</f>
        <v>Slippers</v>
      </c>
      <c r="P461" s="2" t="str">
        <f>_xlfn.XLOOKUP(Table2[[#This Row],[Product_ID]],Table4[Product_ID],Table4[Brand],"Missing Brand")</f>
        <v>AND</v>
      </c>
      <c r="Q461" s="2" t="s">
        <v>357</v>
      </c>
      <c r="R461" s="2" t="str">
        <f>_xlfn.XLOOKUP(Table2[[#This Row],[Store_ID]],Table6[Store_ID],Table6[Store Name],"Not Found")</f>
        <v>TrendMart Thiruvananthapuram High Street</v>
      </c>
      <c r="S461" s="2">
        <f>_xlfn.XLOOKUP(Table2[[#This Row],[Store_ID]],Table6[Store_ID],Table6[Monthly Target],"Missing Target")</f>
        <v>1000000</v>
      </c>
      <c r="T461" s="2" t="str">
        <f>_xlfn.XLOOKUP(Table2[[#This Row],[Store_ID]],Table6[Store_ID],Table6[Region],"Not Found")</f>
        <v>South Zone 1</v>
      </c>
      <c r="U461" s="2" t="s">
        <v>289</v>
      </c>
      <c r="V461" s="2" t="str">
        <f>_xlfn.XLOOKUP(Table2[[#This Row],[Employee_ID]],Table5[Employee_ID],Table5[Employee Name],"Not Found")</f>
        <v>Anitha Ramachandran</v>
      </c>
      <c r="W461" s="2">
        <v>2</v>
      </c>
      <c r="X461" s="2">
        <v>2013.75</v>
      </c>
      <c r="Y461" s="2">
        <v>0</v>
      </c>
      <c r="Z461" s="2">
        <v>0</v>
      </c>
      <c r="AA461" s="2">
        <v>12</v>
      </c>
      <c r="AB461" s="2">
        <v>483.3</v>
      </c>
      <c r="AC461" s="2">
        <v>4510.8</v>
      </c>
      <c r="AD461" s="2">
        <v>2985.42</v>
      </c>
      <c r="AE461" s="2">
        <f t="shared" si="12"/>
        <v>1042.0800000000002</v>
      </c>
      <c r="AF461" s="2" t="s">
        <v>25</v>
      </c>
      <c r="AG461" s="42">
        <f>IFERROR(Table2[[#This Row],[Profit]]/Table2[[#This Row],[Sales Amount]],0)</f>
        <v>0.23101888800212825</v>
      </c>
      <c r="AH461" s="2" t="str">
        <f>TRIM(Table2[[#This Row],[Payment Modee]])</f>
        <v>UPI</v>
      </c>
      <c r="AI461" s="2" t="s">
        <v>36</v>
      </c>
      <c r="AJ461" s="2" t="s">
        <v>27</v>
      </c>
      <c r="AK461" s="2" t="s">
        <v>993</v>
      </c>
      <c r="AL461" s="16" t="str">
        <f>IF(HOUR(Table2[[#This Row],[Order Time]])&lt;12,"Morning",IF(HOUR(Table2[[#This Row],[Order Time]])&lt;17,"Afternoon",IF(HOUR(Table2[[#This Row],[Order Time]])&lt;21,"Evening","Night")))</f>
        <v>Morning</v>
      </c>
      <c r="AM461" s="16" t="s">
        <v>29</v>
      </c>
    </row>
    <row r="462" spans="1:39" x14ac:dyDescent="0.25">
      <c r="A462" s="13" t="s">
        <v>1532</v>
      </c>
      <c r="B462" s="4">
        <v>45605</v>
      </c>
      <c r="C462" s="2">
        <f>YEAR(Table2[[#This Row],[Invoice Date]])</f>
        <v>2024</v>
      </c>
      <c r="D462" s="2" t="str">
        <f>TEXT(Table2[[#This Row],[Invoice Date]],"mmm")</f>
        <v>Nov</v>
      </c>
      <c r="E462" s="2" t="str">
        <f>Table2[[#This Row],[Store_ID]]&amp;"-"&amp;Table2[[#This Row],[Year]]&amp;"-"&amp;Table2[[#This Row],[Month]]</f>
        <v>STR014-2024-Nov</v>
      </c>
      <c r="F462" s="2" t="s">
        <v>913</v>
      </c>
      <c r="G462" s="2" t="str">
        <f>_xlfn.XLOOKUP(Table2[[#This Row],[Customer_ID]],Table3[Customer_ID],Table3[Customer Name],"Not Found")</f>
        <v>Bhagya Sharma</v>
      </c>
      <c r="H462" s="2" t="str">
        <f>_xlfn.XLOOKUP(Table2[[#This Row],[Customer_ID]],Table3[Customer_ID],Table3[Gender],"Female")</f>
        <v>Female</v>
      </c>
      <c r="I462" s="2" t="str">
        <f>_xlfn.XLOOKUP(Table2[[#This Row],[Customer_ID]],Table3[Customer_ID],Table3[City],"Missing Memebership")</f>
        <v>Nellore</v>
      </c>
      <c r="J462" s="2" t="str">
        <f>_xlfn.XLOOKUP(Table2[[#This Row],[Customer_ID]],Table3[Customer_ID],Table3[State],"Karnataka")</f>
        <v>Andhra Pradesh</v>
      </c>
      <c r="K462" s="2" t="str">
        <f>_xlfn.XLOOKUP(Table2[[#This Row],[Customer_ID]],Table3[Customer_ID],Table3[Membership],"Regular")</f>
        <v>Gold</v>
      </c>
      <c r="L462" s="2" t="s">
        <v>1533</v>
      </c>
      <c r="M462" s="2" t="str">
        <f>_xlfn.XLOOKUP(Table2[[#This Row],[Product_ID]],Table4[Product_ID],Table4[Product_Name],"Not Found")</f>
        <v>Levi's Digital Watch Orange</v>
      </c>
      <c r="N462" s="2" t="str">
        <f>_xlfn.XLOOKUP(Table2[[#This Row],[Product_ID]],Table4[Product_ID],Table4[Category],"Not Found")</f>
        <v>Watches</v>
      </c>
      <c r="O462" s="2" t="str">
        <f>_xlfn.XLOOKUP(Table2[[#This Row],[Product_ID]],Table4[Product_ID],Table4[Subcategory],"Not Found")</f>
        <v>Digital Watch</v>
      </c>
      <c r="P462" s="2" t="str">
        <f>_xlfn.XLOOKUP(Table2[[#This Row],[Product_ID]],Table4[Product_ID],Table4[Brand],"Missing Brand")</f>
        <v>Levi's</v>
      </c>
      <c r="Q462" s="2" t="s">
        <v>129</v>
      </c>
      <c r="R462" s="2" t="str">
        <f>_xlfn.XLOOKUP(Table2[[#This Row],[Store_ID]],Table6[Store_ID],Table6[Store Name],"Not Found")</f>
        <v>TrendMart Tirupati Outlet</v>
      </c>
      <c r="S462" s="2">
        <f>_xlfn.XLOOKUP(Table2[[#This Row],[Store_ID]],Table6[Store_ID],Table6[Monthly Target],"Missing Target")</f>
        <v>1000000</v>
      </c>
      <c r="T462" s="2" t="str">
        <f>_xlfn.XLOOKUP(Table2[[#This Row],[Store_ID]],Table6[Store_ID],Table6[Region],"Not Found")</f>
        <v>South Zone 3</v>
      </c>
      <c r="U462" s="2" t="s">
        <v>147</v>
      </c>
      <c r="V462" s="2" t="str">
        <f>_xlfn.XLOOKUP(Table2[[#This Row],[Employee_ID]],Table5[Employee_ID],Table5[Employee Name],"Not Found")</f>
        <v>Logesh Gopalakrishnan</v>
      </c>
      <c r="W462" s="2">
        <v>1</v>
      </c>
      <c r="X462" s="2">
        <v>5077.3</v>
      </c>
      <c r="Y462" s="2">
        <v>30</v>
      </c>
      <c r="Z462" s="2">
        <v>1523.19</v>
      </c>
      <c r="AA462" s="2">
        <v>12</v>
      </c>
      <c r="AB462" s="2">
        <v>426.49</v>
      </c>
      <c r="AC462" s="2">
        <v>3980.6</v>
      </c>
      <c r="AD462" s="2">
        <v>3837</v>
      </c>
      <c r="AE462" s="2">
        <f t="shared" si="12"/>
        <v>-282.8900000000001</v>
      </c>
      <c r="AF462" s="2" t="s">
        <v>35</v>
      </c>
      <c r="AG462" s="42">
        <f>IFERROR(Table2[[#This Row],[Profit]]/Table2[[#This Row],[Sales Amount]],0)</f>
        <v>-7.1067175802642851E-2</v>
      </c>
      <c r="AH462" s="2" t="str">
        <f>TRIM(Table2[[#This Row],[Payment Modee]])</f>
        <v>Debit Card</v>
      </c>
      <c r="AI462" s="2" t="s">
        <v>36</v>
      </c>
      <c r="AJ462" s="2" t="s">
        <v>27</v>
      </c>
      <c r="AK462" s="2" t="s">
        <v>1534</v>
      </c>
      <c r="AL462" s="16" t="str">
        <f>IF(HOUR(Table2[[#This Row],[Order Time]])&lt;12,"Morning",IF(HOUR(Table2[[#This Row],[Order Time]])&lt;17,"Afternoon",IF(HOUR(Table2[[#This Row],[Order Time]])&lt;21,"Evening","Night")))</f>
        <v>Morning</v>
      </c>
      <c r="AM462" s="16" t="s">
        <v>38</v>
      </c>
    </row>
    <row r="463" spans="1:39" x14ac:dyDescent="0.25">
      <c r="A463" s="13" t="s">
        <v>1535</v>
      </c>
      <c r="B463" s="4">
        <v>45524</v>
      </c>
      <c r="C463" s="2">
        <f>YEAR(Table2[[#This Row],[Invoice Date]])</f>
        <v>2024</v>
      </c>
      <c r="D463" s="2" t="str">
        <f>TEXT(Table2[[#This Row],[Invoice Date]],"mmm")</f>
        <v>Aug</v>
      </c>
      <c r="E463" s="2" t="str">
        <f>Table2[[#This Row],[Store_ID]]&amp;"-"&amp;Table2[[#This Row],[Year]]&amp;"-"&amp;Table2[[#This Row],[Month]]</f>
        <v>STR028-2024-Aug</v>
      </c>
      <c r="F463" s="2" t="s">
        <v>425</v>
      </c>
      <c r="G463" s="2" t="str">
        <f>_xlfn.XLOOKUP(Table2[[#This Row],[Customer_ID]],Table3[Customer_ID],Table3[Customer Name],"Not Found")</f>
        <v>Rohit Gupta</v>
      </c>
      <c r="H463" s="2" t="str">
        <f>_xlfn.XLOOKUP(Table2[[#This Row],[Customer_ID]],Table3[Customer_ID],Table3[Gender],"Female")</f>
        <v>Male</v>
      </c>
      <c r="I463" s="2" t="str">
        <f>_xlfn.XLOOKUP(Table2[[#This Row],[Customer_ID]],Table3[Customer_ID],Table3[City],"Missing Memebership")</f>
        <v>Kollam</v>
      </c>
      <c r="J463" s="2" t="str">
        <f>_xlfn.XLOOKUP(Table2[[#This Row],[Customer_ID]],Table3[Customer_ID],Table3[State],"Karnataka")</f>
        <v>Kerala</v>
      </c>
      <c r="K463" s="2" t="str">
        <f>_xlfn.XLOOKUP(Table2[[#This Row],[Customer_ID]],Table3[Customer_ID],Table3[Membership],"Regular")</f>
        <v>Gold</v>
      </c>
      <c r="L463" s="2" t="s">
        <v>1533</v>
      </c>
      <c r="M463" s="2" t="str">
        <f>_xlfn.XLOOKUP(Table2[[#This Row],[Product_ID]],Table4[Product_ID],Table4[Product_Name],"Not Found")</f>
        <v>Levi's Digital Watch Orange</v>
      </c>
      <c r="N463" s="2" t="str">
        <f>_xlfn.XLOOKUP(Table2[[#This Row],[Product_ID]],Table4[Product_ID],Table4[Category],"Not Found")</f>
        <v>Watches</v>
      </c>
      <c r="O463" s="2" t="str">
        <f>_xlfn.XLOOKUP(Table2[[#This Row],[Product_ID]],Table4[Product_ID],Table4[Subcategory],"Not Found")</f>
        <v>Digital Watch</v>
      </c>
      <c r="P463" s="2" t="str">
        <f>_xlfn.XLOOKUP(Table2[[#This Row],[Product_ID]],Table4[Product_ID],Table4[Brand],"Missing Brand")</f>
        <v>Levi's</v>
      </c>
      <c r="Q463" s="2" t="s">
        <v>737</v>
      </c>
      <c r="R463" s="2" t="str">
        <f>_xlfn.XLOOKUP(Table2[[#This Row],[Store_ID]],Table6[Store_ID],Table6[Store Name],"Not Found")</f>
        <v>TrendMart Shivamogga Standard</v>
      </c>
      <c r="S463" s="2">
        <f>_xlfn.XLOOKUP(Table2[[#This Row],[Store_ID]],Table6[Store_ID],Table6[Monthly Target],"Missing Target")</f>
        <v>2500000</v>
      </c>
      <c r="T463" s="2" t="str">
        <f>_xlfn.XLOOKUP(Table2[[#This Row],[Store_ID]],Table6[Store_ID],Table6[Region],"Not Found")</f>
        <v>South Zone 2</v>
      </c>
      <c r="U463" s="2" t="s">
        <v>159</v>
      </c>
      <c r="V463" s="2" t="str">
        <f>_xlfn.XLOOKUP(Table2[[#This Row],[Employee_ID]],Table5[Employee_ID],Table5[Employee Name],"Not Found")</f>
        <v>Venkat Sharma</v>
      </c>
      <c r="W463" s="2">
        <v>4</v>
      </c>
      <c r="X463" s="2">
        <v>4836.8</v>
      </c>
      <c r="Y463" s="2">
        <v>15</v>
      </c>
      <c r="Z463" s="2">
        <v>2902.08</v>
      </c>
      <c r="AA463" s="2">
        <v>12</v>
      </c>
      <c r="AB463" s="2">
        <v>1973.41</v>
      </c>
      <c r="AC463" s="2">
        <v>18418.53</v>
      </c>
      <c r="AD463" s="2">
        <v>15348</v>
      </c>
      <c r="AE463" s="2">
        <f t="shared" si="12"/>
        <v>1097.1199999999988</v>
      </c>
      <c r="AF463" s="2" t="s">
        <v>25</v>
      </c>
      <c r="AG463" s="42">
        <f>IFERROR(Table2[[#This Row],[Profit]]/Table2[[#This Row],[Sales Amount]],0)</f>
        <v>5.956610000906689E-2</v>
      </c>
      <c r="AH463" s="2" t="str">
        <f>TRIM(Table2[[#This Row],[Payment Modee]])</f>
        <v>UPI</v>
      </c>
      <c r="AI463" s="2" t="s">
        <v>26</v>
      </c>
      <c r="AJ463" s="2" t="s">
        <v>27</v>
      </c>
      <c r="AK463" s="2" t="s">
        <v>1407</v>
      </c>
      <c r="AL463" s="16" t="str">
        <f>IF(HOUR(Table2[[#This Row],[Order Time]])&lt;12,"Morning",IF(HOUR(Table2[[#This Row],[Order Time]])&lt;17,"Afternoon",IF(HOUR(Table2[[#This Row],[Order Time]])&lt;21,"Evening","Night")))</f>
        <v>Evening</v>
      </c>
      <c r="AM463" s="16" t="s">
        <v>29</v>
      </c>
    </row>
    <row r="464" spans="1:39" x14ac:dyDescent="0.25">
      <c r="A464" s="13" t="s">
        <v>1536</v>
      </c>
      <c r="B464" s="4">
        <v>45605</v>
      </c>
      <c r="C464" s="2">
        <f>YEAR(Table2[[#This Row],[Invoice Date]])</f>
        <v>2024</v>
      </c>
      <c r="D464" s="2" t="str">
        <f>TEXT(Table2[[#This Row],[Invoice Date]],"mmm")</f>
        <v>Nov</v>
      </c>
      <c r="E464" s="2" t="str">
        <f>Table2[[#This Row],[Store_ID]]&amp;"-"&amp;Table2[[#This Row],[Year]]&amp;"-"&amp;Table2[[#This Row],[Month]]</f>
        <v>STR027-2024-Nov</v>
      </c>
      <c r="F464" s="2" t="s">
        <v>1537</v>
      </c>
      <c r="G464" s="2" t="str">
        <f>_xlfn.XLOOKUP(Table2[[#This Row],[Customer_ID]],Table3[Customer_ID],Table3[Customer Name],"Not Found")</f>
        <v>Girish Chettiar</v>
      </c>
      <c r="H464" s="2" t="str">
        <f>_xlfn.XLOOKUP(Table2[[#This Row],[Customer_ID]],Table3[Customer_ID],Table3[Gender],"Female")</f>
        <v>Male</v>
      </c>
      <c r="I464" s="2" t="str">
        <f>_xlfn.XLOOKUP(Table2[[#This Row],[Customer_ID]],Table3[Customer_ID],Table3[City],"Missing Memebership")</f>
        <v>Khammam</v>
      </c>
      <c r="J464" s="2" t="str">
        <f>_xlfn.XLOOKUP(Table2[[#This Row],[Customer_ID]],Table3[Customer_ID],Table3[State],"Karnataka")</f>
        <v>Telangana</v>
      </c>
      <c r="K464" s="2" t="str">
        <f>_xlfn.XLOOKUP(Table2[[#This Row],[Customer_ID]],Table3[Customer_ID],Table3[Membership],"Regular")</f>
        <v>Regular</v>
      </c>
      <c r="L464" s="2" t="s">
        <v>548</v>
      </c>
      <c r="M464" s="2" t="str">
        <f>_xlfn.XLOOKUP(Table2[[#This Row],[Product_ID]],Table4[Product_ID],Table4[Product_Name],"Not Found")</f>
        <v>Global Desi Round Neck Green</v>
      </c>
      <c r="N464" s="2" t="str">
        <f>_xlfn.XLOOKUP(Table2[[#This Row],[Product_ID]],Table4[Product_ID],Table4[Category],"Not Found")</f>
        <v>Men T-Shirts</v>
      </c>
      <c r="O464" s="2" t="str">
        <f>_xlfn.XLOOKUP(Table2[[#This Row],[Product_ID]],Table4[Product_ID],Table4[Subcategory],"Not Found")</f>
        <v>Round Neck</v>
      </c>
      <c r="P464" s="2" t="str">
        <f>_xlfn.XLOOKUP(Table2[[#This Row],[Product_ID]],Table4[Product_ID],Table4[Brand],"Missing Brand")</f>
        <v>Global Desi</v>
      </c>
      <c r="Q464" s="2" t="s">
        <v>965</v>
      </c>
      <c r="R464" s="2" t="str">
        <f>_xlfn.XLOOKUP(Table2[[#This Row],[Store_ID]],Table6[Store_ID],Table6[Store Name],"Not Found")</f>
        <v>TrendMart Hyderabad Standard</v>
      </c>
      <c r="S464" s="2">
        <f>_xlfn.XLOOKUP(Table2[[#This Row],[Store_ID]],Table6[Store_ID],Table6[Monthly Target],"Missing Target")</f>
        <v>1500000</v>
      </c>
      <c r="T464" s="2" t="str">
        <f>_xlfn.XLOOKUP(Table2[[#This Row],[Store_ID]],Table6[Store_ID],Table6[Region],"Not Found")</f>
        <v>South Zone 2</v>
      </c>
      <c r="U464" s="2" t="s">
        <v>330</v>
      </c>
      <c r="V464" s="2" t="str">
        <f>_xlfn.XLOOKUP(Table2[[#This Row],[Employee_ID]],Table5[Employee_ID],Table5[Employee Name],"Not Found")</f>
        <v>Malini Gowda</v>
      </c>
      <c r="W464" s="2">
        <v>4</v>
      </c>
      <c r="X464" s="2">
        <v>524.01</v>
      </c>
      <c r="Y464" s="2">
        <v>15</v>
      </c>
      <c r="Z464" s="2">
        <v>314.41000000000003</v>
      </c>
      <c r="AA464" s="2">
        <v>5</v>
      </c>
      <c r="AB464" s="2">
        <v>89.08</v>
      </c>
      <c r="AC464" s="2">
        <v>1870.71</v>
      </c>
      <c r="AD464" s="2">
        <v>1199.44</v>
      </c>
      <c r="AE464" s="2">
        <f t="shared" si="12"/>
        <v>582.18999999999994</v>
      </c>
      <c r="AF464" s="2" t="s">
        <v>25</v>
      </c>
      <c r="AG464" s="42">
        <f>IFERROR(Table2[[#This Row],[Profit]]/Table2[[#This Row],[Sales Amount]],0)</f>
        <v>0.3112133895686664</v>
      </c>
      <c r="AH464" s="2" t="str">
        <f>TRIM(Table2[[#This Row],[Payment Modee]])</f>
        <v>UPI</v>
      </c>
      <c r="AI464" s="2" t="s">
        <v>26</v>
      </c>
      <c r="AJ464" s="2" t="s">
        <v>27</v>
      </c>
      <c r="AK464" s="2" t="s">
        <v>1538</v>
      </c>
      <c r="AL464" s="16" t="str">
        <f>IF(HOUR(Table2[[#This Row],[Order Time]])&lt;12,"Morning",IF(HOUR(Table2[[#This Row],[Order Time]])&lt;17,"Afternoon",IF(HOUR(Table2[[#This Row],[Order Time]])&lt;21,"Evening","Night")))</f>
        <v>Afternoon</v>
      </c>
      <c r="AM464" s="16" t="s">
        <v>38</v>
      </c>
    </row>
    <row r="465" spans="1:39" x14ac:dyDescent="0.25">
      <c r="A465" s="13" t="s">
        <v>1539</v>
      </c>
      <c r="B465" s="4">
        <v>45553</v>
      </c>
      <c r="C465" s="2">
        <f>YEAR(Table2[[#This Row],[Invoice Date]])</f>
        <v>2024</v>
      </c>
      <c r="D465" s="2" t="str">
        <f>TEXT(Table2[[#This Row],[Invoice Date]],"mmm")</f>
        <v>Sep</v>
      </c>
      <c r="E465" s="2" t="str">
        <f>Table2[[#This Row],[Store_ID]]&amp;"-"&amp;Table2[[#This Row],[Year]]&amp;"-"&amp;Table2[[#This Row],[Month]]</f>
        <v>STR004-2024-Sep</v>
      </c>
      <c r="F465" s="2" t="s">
        <v>1005</v>
      </c>
      <c r="G465" s="2" t="str">
        <f>_xlfn.XLOOKUP(Table2[[#This Row],[Customer_ID]],Table3[Customer_ID],Table3[Customer Name],"Not Found")</f>
        <v>Balaji Bhat</v>
      </c>
      <c r="H465" s="2" t="str">
        <f>_xlfn.XLOOKUP(Table2[[#This Row],[Customer_ID]],Table3[Customer_ID],Table3[Gender],"Female")</f>
        <v>Male</v>
      </c>
      <c r="I465" s="2" t="str">
        <f>_xlfn.XLOOKUP(Table2[[#This Row],[Customer_ID]],Table3[Customer_ID],Table3[City],"Missing Memebership")</f>
        <v>Thiruvananthapuram</v>
      </c>
      <c r="J465" s="2" t="str">
        <f>_xlfn.XLOOKUP(Table2[[#This Row],[Customer_ID]],Table3[Customer_ID],Table3[State],"Karnataka")</f>
        <v>Kerala</v>
      </c>
      <c r="K465" s="2" t="str">
        <f>_xlfn.XLOOKUP(Table2[[#This Row],[Customer_ID]],Table3[Customer_ID],Table3[Membership],"Regular")</f>
        <v>Silver</v>
      </c>
      <c r="L465" s="2" t="s">
        <v>1540</v>
      </c>
      <c r="M465" s="2" t="str">
        <f>_xlfn.XLOOKUP(Table2[[#This Row],[Product_ID]],Table4[Product_ID],Table4[Product_Name],"Not Found")</f>
        <v>Bata Braided Belt White</v>
      </c>
      <c r="N465" s="2" t="str">
        <f>_xlfn.XLOOKUP(Table2[[#This Row],[Product_ID]],Table4[Product_ID],Table4[Category],"Not Found")</f>
        <v>Belts</v>
      </c>
      <c r="O465" s="2" t="str">
        <f>_xlfn.XLOOKUP(Table2[[#This Row],[Product_ID]],Table4[Product_ID],Table4[Subcategory],"Not Found")</f>
        <v>Braided Belt</v>
      </c>
      <c r="P465" s="2" t="str">
        <f>_xlfn.XLOOKUP(Table2[[#This Row],[Product_ID]],Table4[Product_ID],Table4[Brand],"Missing Brand")</f>
        <v>Bata</v>
      </c>
      <c r="Q465" s="2" t="s">
        <v>91</v>
      </c>
      <c r="R465" s="2" t="str">
        <f>_xlfn.XLOOKUP(Table2[[#This Row],[Store_ID]],Table6[Store_ID],Table6[Store Name],"Not Found")</f>
        <v>TrendMart Kalaburagi Mall Kiosk</v>
      </c>
      <c r="S465" s="2">
        <f>_xlfn.XLOOKUP(Table2[[#This Row],[Store_ID]],Table6[Store_ID],Table6[Monthly Target],"Missing Target")</f>
        <v>800000</v>
      </c>
      <c r="T465" s="2" t="str">
        <f>_xlfn.XLOOKUP(Table2[[#This Row],[Store_ID]],Table6[Store_ID],Table6[Region],"Not Found")</f>
        <v>South Zone 2</v>
      </c>
      <c r="U465" s="2" t="s">
        <v>417</v>
      </c>
      <c r="V465" s="2" t="str">
        <f>_xlfn.XLOOKUP(Table2[[#This Row],[Employee_ID]],Table5[Employee_ID],Table5[Employee Name],"Not Found")</f>
        <v>Arjun Krishnan</v>
      </c>
      <c r="W465" s="2">
        <v>1</v>
      </c>
      <c r="X465" s="2">
        <v>1225.76</v>
      </c>
      <c r="Y465" s="2">
        <v>10</v>
      </c>
      <c r="Z465" s="2">
        <v>122.58</v>
      </c>
      <c r="AA465" s="2">
        <v>12</v>
      </c>
      <c r="AB465" s="2">
        <v>132.38</v>
      </c>
      <c r="AC465" s="2">
        <v>1235.56</v>
      </c>
      <c r="AD465" s="2">
        <v>879.48</v>
      </c>
      <c r="AE465" s="2">
        <f t="shared" si="12"/>
        <v>223.69999999999993</v>
      </c>
      <c r="AF465" s="2" t="s">
        <v>35</v>
      </c>
      <c r="AG465" s="42">
        <f>IFERROR(Table2[[#This Row],[Profit]]/Table2[[#This Row],[Sales Amount]],0)</f>
        <v>0.18105150700896755</v>
      </c>
      <c r="AH465" s="2" t="str">
        <f>TRIM(Table2[[#This Row],[Payment Modee]])</f>
        <v>Debit Card</v>
      </c>
      <c r="AI465" s="2" t="s">
        <v>36</v>
      </c>
      <c r="AJ465" s="2" t="s">
        <v>27</v>
      </c>
      <c r="AK465" s="2" t="s">
        <v>1541</v>
      </c>
      <c r="AL465" s="16" t="str">
        <f>IF(HOUR(Table2[[#This Row],[Order Time]])&lt;12,"Morning",IF(HOUR(Table2[[#This Row],[Order Time]])&lt;17,"Afternoon",IF(HOUR(Table2[[#This Row],[Order Time]])&lt;21,"Evening","Night")))</f>
        <v>Night</v>
      </c>
      <c r="AM465" s="16" t="s">
        <v>29</v>
      </c>
    </row>
    <row r="466" spans="1:39" x14ac:dyDescent="0.25">
      <c r="A466" s="13" t="s">
        <v>1542</v>
      </c>
      <c r="B466" s="4">
        <v>45452</v>
      </c>
      <c r="C466" s="2">
        <f>YEAR(Table2[[#This Row],[Invoice Date]])</f>
        <v>2024</v>
      </c>
      <c r="D466" s="2" t="str">
        <f>TEXT(Table2[[#This Row],[Invoice Date]],"mmm")</f>
        <v>Jun</v>
      </c>
      <c r="E466" s="2" t="str">
        <f>Table2[[#This Row],[Store_ID]]&amp;"-"&amp;Table2[[#This Row],[Year]]&amp;"-"&amp;Table2[[#This Row],[Month]]</f>
        <v>STR116-2024-Jun</v>
      </c>
      <c r="F466" s="2" t="s">
        <v>1543</v>
      </c>
      <c r="G466" s="2" t="str">
        <f>_xlfn.XLOOKUP(Table2[[#This Row],[Customer_ID]],Table3[Customer_ID],Table3[Customer Name],"Not Found")</f>
        <v>Venkat Mudaliar</v>
      </c>
      <c r="H466" s="2" t="str">
        <f>_xlfn.XLOOKUP(Table2[[#This Row],[Customer_ID]],Table3[Customer_ID],Table3[Gender],"Female")</f>
        <v>Male</v>
      </c>
      <c r="I466" s="2" t="str">
        <f>_xlfn.XLOOKUP(Table2[[#This Row],[Customer_ID]],Table3[Customer_ID],Table3[City],"Missing Memebership")</f>
        <v>Kalaburagi</v>
      </c>
      <c r="J466" s="2" t="str">
        <f>_xlfn.XLOOKUP(Table2[[#This Row],[Customer_ID]],Table3[Customer_ID],Table3[State],"Karnataka")</f>
        <v>Karnataka</v>
      </c>
      <c r="K466" s="2" t="str">
        <f>_xlfn.XLOOKUP(Table2[[#This Row],[Customer_ID]],Table3[Customer_ID],Table3[Membership],"Regular")</f>
        <v>Silver</v>
      </c>
      <c r="L466" s="2" t="s">
        <v>1090</v>
      </c>
      <c r="M466" s="2" t="str">
        <f>_xlfn.XLOOKUP(Table2[[#This Row],[Product_ID]],Table4[Product_ID],Table4[Product_Name],"Not Found")</f>
        <v>Van Heusen Jeggings Charcoal</v>
      </c>
      <c r="N466" s="2" t="str">
        <f>_xlfn.XLOOKUP(Table2[[#This Row],[Product_ID]],Table4[Product_ID],Table4[Category],"Not Found")</f>
        <v>Women Jeans</v>
      </c>
      <c r="O466" s="2" t="str">
        <f>_xlfn.XLOOKUP(Table2[[#This Row],[Product_ID]],Table4[Product_ID],Table4[Subcategory],"Not Found")</f>
        <v>Jeggings</v>
      </c>
      <c r="P466" s="2" t="str">
        <f>_xlfn.XLOOKUP(Table2[[#This Row],[Product_ID]],Table4[Product_ID],Table4[Brand],"Missing Brand")</f>
        <v>Van Heusen</v>
      </c>
      <c r="Q466" s="2" t="s">
        <v>219</v>
      </c>
      <c r="R466" s="2" t="str">
        <f>_xlfn.XLOOKUP(Table2[[#This Row],[Store_ID]],Table6[Store_ID],Table6[Store Name],"Not Found")</f>
        <v>TrendMart Madurai High Street</v>
      </c>
      <c r="S466" s="2">
        <f>_xlfn.XLOOKUP(Table2[[#This Row],[Store_ID]],Table6[Store_ID],Table6[Monthly Target],"Missing Target")</f>
        <v>2000000</v>
      </c>
      <c r="T466" s="2" t="str">
        <f>_xlfn.XLOOKUP(Table2[[#This Row],[Store_ID]],Table6[Store_ID],Table6[Region],"Not Found")</f>
        <v>South Zone 1</v>
      </c>
      <c r="U466" s="2" t="s">
        <v>289</v>
      </c>
      <c r="V466" s="2" t="str">
        <f>_xlfn.XLOOKUP(Table2[[#This Row],[Employee_ID]],Table5[Employee_ID],Table5[Employee Name],"Not Found")</f>
        <v>Anitha Ramachandran</v>
      </c>
      <c r="W466" s="2">
        <v>1</v>
      </c>
      <c r="X466" s="2">
        <v>1156.67</v>
      </c>
      <c r="Y466" s="2">
        <v>30</v>
      </c>
      <c r="Z466" s="2">
        <v>347</v>
      </c>
      <c r="AA466" s="2">
        <v>12</v>
      </c>
      <c r="AB466" s="2">
        <v>97.16</v>
      </c>
      <c r="AC466" s="2">
        <v>906.83</v>
      </c>
      <c r="AD466" s="2">
        <v>828.52</v>
      </c>
      <c r="AE466" s="2">
        <f t="shared" si="12"/>
        <v>-18.849999999999937</v>
      </c>
      <c r="AF466" s="2" t="s">
        <v>25</v>
      </c>
      <c r="AG466" s="42">
        <f>IFERROR(Table2[[#This Row],[Profit]]/Table2[[#This Row],[Sales Amount]],0)</f>
        <v>-2.0786696514230821E-2</v>
      </c>
      <c r="AH466" s="2" t="str">
        <f>TRIM(Table2[[#This Row],[Payment Modee]])</f>
        <v>UPI</v>
      </c>
      <c r="AI466" s="2" t="s">
        <v>26</v>
      </c>
      <c r="AJ466" s="2" t="s">
        <v>27</v>
      </c>
      <c r="AK466" s="2" t="s">
        <v>1544</v>
      </c>
      <c r="AL466" s="16" t="str">
        <f>IF(HOUR(Table2[[#This Row],[Order Time]])&lt;12,"Morning",IF(HOUR(Table2[[#This Row],[Order Time]])&lt;17,"Afternoon",IF(HOUR(Table2[[#This Row],[Order Time]])&lt;21,"Evening","Night")))</f>
        <v>Evening</v>
      </c>
      <c r="AM466" s="16" t="s">
        <v>38</v>
      </c>
    </row>
    <row r="467" spans="1:39" x14ac:dyDescent="0.25">
      <c r="A467" s="13" t="s">
        <v>1545</v>
      </c>
      <c r="B467" s="4">
        <v>45547</v>
      </c>
      <c r="C467" s="2">
        <f>YEAR(Table2[[#This Row],[Invoice Date]])</f>
        <v>2024</v>
      </c>
      <c r="D467" s="2" t="str">
        <f>TEXT(Table2[[#This Row],[Invoice Date]],"mmm")</f>
        <v>Sep</v>
      </c>
      <c r="E467" s="2" t="str">
        <f>Table2[[#This Row],[Store_ID]]&amp;"-"&amp;Table2[[#This Row],[Year]]&amp;"-"&amp;Table2[[#This Row],[Month]]</f>
        <v>STR023-2024-Sep</v>
      </c>
      <c r="F467" s="2" t="s">
        <v>1546</v>
      </c>
      <c r="G467" s="2" t="str">
        <f>_xlfn.XLOOKUP(Table2[[#This Row],[Customer_ID]],Table3[Customer_ID],Table3[Customer Name],"Not Found")</f>
        <v>Hema Pandian</v>
      </c>
      <c r="H467" s="2" t="str">
        <f>_xlfn.XLOOKUP(Table2[[#This Row],[Customer_ID]],Table3[Customer_ID],Table3[Gender],"Female")</f>
        <v>Female</v>
      </c>
      <c r="I467" s="2" t="str">
        <f>_xlfn.XLOOKUP(Table2[[#This Row],[Customer_ID]],Table3[Customer_ID],Table3[City],"Missing Memebership")</f>
        <v>Hyderabad</v>
      </c>
      <c r="J467" s="2" t="str">
        <f>_xlfn.XLOOKUP(Table2[[#This Row],[Customer_ID]],Table3[Customer_ID],Table3[State],"Karnataka")</f>
        <v>Telangana</v>
      </c>
      <c r="K467" s="2" t="str">
        <f>_xlfn.XLOOKUP(Table2[[#This Row],[Customer_ID]],Table3[Customer_ID],Table3[Membership],"Regular")</f>
        <v>Regular</v>
      </c>
      <c r="L467" s="2" t="s">
        <v>1195</v>
      </c>
      <c r="M467" s="2" t="str">
        <f>_xlfn.XLOOKUP(Table2[[#This Row],[Product_ID]],Table4[Product_ID],Table4[Product_Name],"Not Found")</f>
        <v>Fabindia A-Line Kurti Mustard</v>
      </c>
      <c r="N467" s="2" t="str">
        <f>_xlfn.XLOOKUP(Table2[[#This Row],[Product_ID]],Table4[Product_ID],Table4[Category],"Not Found")</f>
        <v>Women Kurtis</v>
      </c>
      <c r="O467" s="2" t="str">
        <f>_xlfn.XLOOKUP(Table2[[#This Row],[Product_ID]],Table4[Product_ID],Table4[Subcategory],"Not Found")</f>
        <v>A-Line Kurti</v>
      </c>
      <c r="P467" s="2" t="str">
        <f>_xlfn.XLOOKUP(Table2[[#This Row],[Product_ID]],Table4[Product_ID],Table4[Brand],"Missing Brand")</f>
        <v>Fabindia</v>
      </c>
      <c r="Q467" s="2" t="s">
        <v>338</v>
      </c>
      <c r="R467" s="2" t="str">
        <f>_xlfn.XLOOKUP(Table2[[#This Row],[Store_ID]],Table6[Store_ID],Table6[Store Name],"Not Found")</f>
        <v>TrendMart Thoothukudi High Street</v>
      </c>
      <c r="S467" s="2">
        <f>_xlfn.XLOOKUP(Table2[[#This Row],[Store_ID]],Table6[Store_ID],Table6[Monthly Target],"Missing Target")</f>
        <v>2000000</v>
      </c>
      <c r="T467" s="2" t="str">
        <f>_xlfn.XLOOKUP(Table2[[#This Row],[Store_ID]],Table6[Store_ID],Table6[Region],"Not Found")</f>
        <v>South Zone 1</v>
      </c>
      <c r="U467" s="2" t="s">
        <v>81</v>
      </c>
      <c r="V467" s="2" t="str">
        <f>_xlfn.XLOOKUP(Table2[[#This Row],[Employee_ID]],Table5[Employee_ID],Table5[Employee Name],"Not Found")</f>
        <v>Charulatha Kumar</v>
      </c>
      <c r="W467" s="2">
        <v>1</v>
      </c>
      <c r="X467" s="2">
        <v>1078.28</v>
      </c>
      <c r="Y467" s="2">
        <v>0</v>
      </c>
      <c r="Z467" s="2">
        <v>0</v>
      </c>
      <c r="AA467" s="2">
        <v>12</v>
      </c>
      <c r="AB467" s="2">
        <v>129.38999999999999</v>
      </c>
      <c r="AC467" s="2">
        <v>1207.67</v>
      </c>
      <c r="AD467" s="2">
        <v>770.73</v>
      </c>
      <c r="AE467" s="2">
        <f t="shared" ref="AE467:AE530" si="13">(AC467-AD467-AB467)</f>
        <v>307.55000000000007</v>
      </c>
      <c r="AF467" s="2" t="s">
        <v>69</v>
      </c>
      <c r="AG467" s="42">
        <f>IFERROR(Table2[[#This Row],[Profit]]/Table2[[#This Row],[Sales Amount]],0)</f>
        <v>0.25466393965238854</v>
      </c>
      <c r="AH467" s="2" t="str">
        <f>TRIM(Table2[[#This Row],[Payment Modee]])</f>
        <v>Cash</v>
      </c>
      <c r="AI467" s="2" t="s">
        <v>26</v>
      </c>
      <c r="AJ467" s="2" t="s">
        <v>27</v>
      </c>
      <c r="AK467" s="2" t="s">
        <v>1547</v>
      </c>
      <c r="AL467" s="16" t="str">
        <f>IF(HOUR(Table2[[#This Row],[Order Time]])&lt;12,"Morning",IF(HOUR(Table2[[#This Row],[Order Time]])&lt;17,"Afternoon",IF(HOUR(Table2[[#This Row],[Order Time]])&lt;21,"Evening","Night")))</f>
        <v>Evening</v>
      </c>
      <c r="AM467" s="16" t="s">
        <v>29</v>
      </c>
    </row>
    <row r="468" spans="1:39" x14ac:dyDescent="0.25">
      <c r="A468" s="13" t="s">
        <v>1548</v>
      </c>
      <c r="B468" s="4">
        <v>45404</v>
      </c>
      <c r="C468" s="2">
        <f>YEAR(Table2[[#This Row],[Invoice Date]])</f>
        <v>2024</v>
      </c>
      <c r="D468" s="2" t="str">
        <f>TEXT(Table2[[#This Row],[Invoice Date]],"mmm")</f>
        <v>Apr</v>
      </c>
      <c r="E468" s="2" t="str">
        <f>Table2[[#This Row],[Store_ID]]&amp;"-"&amp;Table2[[#This Row],[Year]]&amp;"-"&amp;Table2[[#This Row],[Month]]</f>
        <v>STR107-2024-Apr</v>
      </c>
      <c r="F468" s="2" t="s">
        <v>1549</v>
      </c>
      <c r="G468" s="2" t="str">
        <f>_xlfn.XLOOKUP(Table2[[#This Row],[Customer_ID]],Table3[Customer_ID],Table3[Customer Name],"Not Found")</f>
        <v>Pooja Sharma</v>
      </c>
      <c r="H468" s="2" t="str">
        <f>_xlfn.XLOOKUP(Table2[[#This Row],[Customer_ID]],Table3[Customer_ID],Table3[Gender],"Female")</f>
        <v>Female</v>
      </c>
      <c r="I468" s="2" t="str">
        <f>_xlfn.XLOOKUP(Table2[[#This Row],[Customer_ID]],Table3[Customer_ID],Table3[City],"Missing Memebership")</f>
        <v>Warangal</v>
      </c>
      <c r="J468" s="2" t="str">
        <f>_xlfn.XLOOKUP(Table2[[#This Row],[Customer_ID]],Table3[Customer_ID],Table3[State],"Karnataka")</f>
        <v>Telangana</v>
      </c>
      <c r="K468" s="2" t="str">
        <f>_xlfn.XLOOKUP(Table2[[#This Row],[Customer_ID]],Table3[Customer_ID],Table3[Membership],"Regular")</f>
        <v>Gold</v>
      </c>
      <c r="L468" s="2" t="s">
        <v>443</v>
      </c>
      <c r="M468" s="2" t="str">
        <f>_xlfn.XLOOKUP(Table2[[#This Row],[Product_ID]],Table4[Product_ID],Table4[Product_Name],"Not Found")</f>
        <v>Aurelia Formal Top Olive</v>
      </c>
      <c r="N468" s="2" t="str">
        <f>_xlfn.XLOOKUP(Table2[[#This Row],[Product_ID]],Table4[Product_ID],Table4[Category],"Not Found")</f>
        <v>Women Tops</v>
      </c>
      <c r="O468" s="2" t="str">
        <f>_xlfn.XLOOKUP(Table2[[#This Row],[Product_ID]],Table4[Product_ID],Table4[Subcategory],"Not Found")</f>
        <v>Formal Top</v>
      </c>
      <c r="P468" s="2" t="str">
        <f>_xlfn.XLOOKUP(Table2[[#This Row],[Product_ID]],Table4[Product_ID],Table4[Brand],"Missing Brand")</f>
        <v>Aurelia</v>
      </c>
      <c r="Q468" s="2" t="s">
        <v>914</v>
      </c>
      <c r="R468" s="2" t="str">
        <f>_xlfn.XLOOKUP(Table2[[#This Row],[Store_ID]],Table6[Store_ID],Table6[Store Name],"Not Found")</f>
        <v>TrendMart Kochi High Street</v>
      </c>
      <c r="S468" s="2">
        <f>_xlfn.XLOOKUP(Table2[[#This Row],[Store_ID]],Table6[Store_ID],Table6[Monthly Target],"Missing Target")</f>
        <v>1500000</v>
      </c>
      <c r="T468" s="2" t="str">
        <f>_xlfn.XLOOKUP(Table2[[#This Row],[Store_ID]],Table6[Store_ID],Table6[Region],"Not Found")</f>
        <v>South Zone 1</v>
      </c>
      <c r="U468" s="2" t="s">
        <v>229</v>
      </c>
      <c r="V468" s="2" t="str">
        <f>_xlfn.XLOOKUP(Table2[[#This Row],[Employee_ID]],Table5[Employee_ID],Table5[Employee Name],"Not Found")</f>
        <v>Yogesh Chettiar</v>
      </c>
      <c r="W468" s="2">
        <v>3</v>
      </c>
      <c r="X468" s="2">
        <v>618.78</v>
      </c>
      <c r="Y468" s="2">
        <v>15</v>
      </c>
      <c r="Z468" s="2">
        <v>278.45</v>
      </c>
      <c r="AA468" s="2">
        <v>5</v>
      </c>
      <c r="AB468" s="2">
        <v>78.89</v>
      </c>
      <c r="AC468" s="2">
        <v>1656.78</v>
      </c>
      <c r="AD468" s="2">
        <v>1371.48</v>
      </c>
      <c r="AE468" s="2">
        <f t="shared" si="13"/>
        <v>206.40999999999997</v>
      </c>
      <c r="AF468" s="2" t="s">
        <v>25</v>
      </c>
      <c r="AG468" s="42">
        <f>IFERROR(Table2[[#This Row],[Profit]]/Table2[[#This Row],[Sales Amount]],0)</f>
        <v>0.12458503844807396</v>
      </c>
      <c r="AH468" s="2" t="str">
        <f>TRIM(Table2[[#This Row],[Payment Modee]])</f>
        <v>UPI</v>
      </c>
      <c r="AI468" s="2" t="s">
        <v>26</v>
      </c>
      <c r="AJ468" s="2" t="s">
        <v>27</v>
      </c>
      <c r="AK468" s="2" t="s">
        <v>626</v>
      </c>
      <c r="AL468" s="16" t="str">
        <f>IF(HOUR(Table2[[#This Row],[Order Time]])&lt;12,"Morning",IF(HOUR(Table2[[#This Row],[Order Time]])&lt;17,"Afternoon",IF(HOUR(Table2[[#This Row],[Order Time]])&lt;21,"Evening","Night")))</f>
        <v>Night</v>
      </c>
      <c r="AM468" s="16" t="s">
        <v>29</v>
      </c>
    </row>
    <row r="469" spans="1:39" x14ac:dyDescent="0.25">
      <c r="A469" s="13" t="s">
        <v>1550</v>
      </c>
      <c r="B469" s="4">
        <v>45507</v>
      </c>
      <c r="C469" s="2">
        <f>YEAR(Table2[[#This Row],[Invoice Date]])</f>
        <v>2024</v>
      </c>
      <c r="D469" s="2" t="str">
        <f>TEXT(Table2[[#This Row],[Invoice Date]],"mmm")</f>
        <v>Aug</v>
      </c>
      <c r="E469" s="2" t="str">
        <f>Table2[[#This Row],[Store_ID]]&amp;"-"&amp;Table2[[#This Row],[Year]]&amp;"-"&amp;Table2[[#This Row],[Month]]</f>
        <v>STR065-2024-Aug</v>
      </c>
      <c r="F469" s="2" t="s">
        <v>1551</v>
      </c>
      <c r="G469" s="2" t="str">
        <f>_xlfn.XLOOKUP(Table2[[#This Row],[Customer_ID]],Table3[Customer_ID],Table3[Customer Name],"Not Found")</f>
        <v>Charulatha Bhat</v>
      </c>
      <c r="H469" s="2" t="str">
        <f>_xlfn.XLOOKUP(Table2[[#This Row],[Customer_ID]],Table3[Customer_ID],Table3[Gender],"Female")</f>
        <v>Female</v>
      </c>
      <c r="I469" s="2" t="str">
        <f>_xlfn.XLOOKUP(Table2[[#This Row],[Customer_ID]],Table3[Customer_ID],Table3[City],"Missing Memebership")</f>
        <v>Salem</v>
      </c>
      <c r="J469" s="2" t="str">
        <f>_xlfn.XLOOKUP(Table2[[#This Row],[Customer_ID]],Table3[Customer_ID],Table3[State],"Karnataka")</f>
        <v>Tamil Nadu</v>
      </c>
      <c r="K469" s="2" t="str">
        <f>_xlfn.XLOOKUP(Table2[[#This Row],[Customer_ID]],Table3[Customer_ID],Table3[Membership],"Regular")</f>
        <v>Regular</v>
      </c>
      <c r="L469" s="2" t="s">
        <v>1552</v>
      </c>
      <c r="M469" s="2" t="str">
        <f>_xlfn.XLOOKUP(Table2[[#This Row],[Product_ID]],Table4[Product_ID],Table4[Product_Name],"Not Found")</f>
        <v>Aurelia Slim Fit Orange</v>
      </c>
      <c r="N469" s="2" t="str">
        <f>_xlfn.XLOOKUP(Table2[[#This Row],[Product_ID]],Table4[Product_ID],Table4[Category],"Not Found")</f>
        <v>Men Jeans</v>
      </c>
      <c r="O469" s="2" t="str">
        <f>_xlfn.XLOOKUP(Table2[[#This Row],[Product_ID]],Table4[Product_ID],Table4[Subcategory],"Not Found")</f>
        <v>Slim Fit</v>
      </c>
      <c r="P469" s="2" t="str">
        <f>_xlfn.XLOOKUP(Table2[[#This Row],[Product_ID]],Table4[Product_ID],Table4[Brand],"Missing Brand")</f>
        <v>Aurelia</v>
      </c>
      <c r="Q469" s="2" t="s">
        <v>1020</v>
      </c>
      <c r="R469" s="2" t="str">
        <f>_xlfn.XLOOKUP(Table2[[#This Row],[Store_ID]],Table6[Store_ID],Table6[Store Name],"Not Found")</f>
        <v>TrendMart Guntur Flagship</v>
      </c>
      <c r="S469" s="2">
        <f>_xlfn.XLOOKUP(Table2[[#This Row],[Store_ID]],Table6[Store_ID],Table6[Monthly Target],"Missing Target")</f>
        <v>1200000</v>
      </c>
      <c r="T469" s="2" t="str">
        <f>_xlfn.XLOOKUP(Table2[[#This Row],[Store_ID]],Table6[Store_ID],Table6[Region],"Not Found")</f>
        <v>South Zone 3</v>
      </c>
      <c r="U469" s="2" t="s">
        <v>187</v>
      </c>
      <c r="V469" s="2" t="str">
        <f>_xlfn.XLOOKUP(Table2[[#This Row],[Employee_ID]],Table5[Employee_ID],Table5[Employee Name],"Not Found")</f>
        <v>Ganapathy Naidu</v>
      </c>
      <c r="W469" s="2">
        <v>3</v>
      </c>
      <c r="X469" s="2">
        <v>838.01</v>
      </c>
      <c r="Y469" s="2">
        <v>0</v>
      </c>
      <c r="Z469" s="2">
        <v>0</v>
      </c>
      <c r="AA469" s="2">
        <v>5</v>
      </c>
      <c r="AB469" s="2">
        <v>125.7</v>
      </c>
      <c r="AC469" s="2">
        <v>2639.73</v>
      </c>
      <c r="AD469" s="2">
        <v>1984.02</v>
      </c>
      <c r="AE469" s="2">
        <f t="shared" si="13"/>
        <v>530.01</v>
      </c>
      <c r="AF469" s="2" t="s">
        <v>25</v>
      </c>
      <c r="AG469" s="42">
        <f>IFERROR(Table2[[#This Row],[Profit]]/Table2[[#This Row],[Sales Amount]],0)</f>
        <v>0.20078189814867428</v>
      </c>
      <c r="AH469" s="2" t="str">
        <f>TRIM(Table2[[#This Row],[Payment Modee]])</f>
        <v>UPI</v>
      </c>
      <c r="AI469" s="2" t="s">
        <v>36</v>
      </c>
      <c r="AJ469" s="2" t="s">
        <v>27</v>
      </c>
      <c r="AK469" s="2" t="s">
        <v>1553</v>
      </c>
      <c r="AL469" s="16" t="str">
        <f>IF(HOUR(Table2[[#This Row],[Order Time]])&lt;12,"Morning",IF(HOUR(Table2[[#This Row],[Order Time]])&lt;17,"Afternoon",IF(HOUR(Table2[[#This Row],[Order Time]])&lt;21,"Evening","Night")))</f>
        <v>Evening</v>
      </c>
      <c r="AM469" s="16" t="s">
        <v>38</v>
      </c>
    </row>
    <row r="470" spans="1:39" x14ac:dyDescent="0.25">
      <c r="A470" s="13" t="s">
        <v>1554</v>
      </c>
      <c r="B470" s="4">
        <v>45509</v>
      </c>
      <c r="C470" s="2">
        <f>YEAR(Table2[[#This Row],[Invoice Date]])</f>
        <v>2024</v>
      </c>
      <c r="D470" s="2" t="str">
        <f>TEXT(Table2[[#This Row],[Invoice Date]],"mmm")</f>
        <v>Aug</v>
      </c>
      <c r="E470" s="2" t="str">
        <f>Table2[[#This Row],[Store_ID]]&amp;"-"&amp;Table2[[#This Row],[Year]]&amp;"-"&amp;Table2[[#This Row],[Month]]</f>
        <v>STR109-2024-Aug</v>
      </c>
      <c r="F470" s="2" t="s">
        <v>1152</v>
      </c>
      <c r="G470" s="2" t="str">
        <f>_xlfn.XLOOKUP(Table2[[#This Row],[Customer_ID]],Table3[Customer_ID],Table3[Customer Name],"Not Found")</f>
        <v>Prakash Venkatesan</v>
      </c>
      <c r="H470" s="2" t="str">
        <f>_xlfn.XLOOKUP(Table2[[#This Row],[Customer_ID]],Table3[Customer_ID],Table3[Gender],"Female")</f>
        <v>Male</v>
      </c>
      <c r="I470" s="2" t="str">
        <f>_xlfn.XLOOKUP(Table2[[#This Row],[Customer_ID]],Table3[Customer_ID],Table3[City],"Missing Memebership")</f>
        <v>Tirupati</v>
      </c>
      <c r="J470" s="2" t="str">
        <f>_xlfn.XLOOKUP(Table2[[#This Row],[Customer_ID]],Table3[Customer_ID],Table3[State],"Karnataka")</f>
        <v>Andhra Pradesh</v>
      </c>
      <c r="K470" s="2" t="str">
        <f>_xlfn.XLOOKUP(Table2[[#This Row],[Customer_ID]],Table3[Customer_ID],Table3[Membership],"Regular")</f>
        <v>Gold</v>
      </c>
      <c r="L470" s="2" t="s">
        <v>287</v>
      </c>
      <c r="M470" s="2" t="str">
        <f>_xlfn.XLOOKUP(Table2[[#This Row],[Product_ID]],Table4[Product_ID],Table4[Product_Name],"Not Found")</f>
        <v>Being Human Skinny Fit Charcoal</v>
      </c>
      <c r="N470" s="2" t="str">
        <f>_xlfn.XLOOKUP(Table2[[#This Row],[Product_ID]],Table4[Product_ID],Table4[Category],"Not Found")</f>
        <v>Women Jeans</v>
      </c>
      <c r="O470" s="2" t="str">
        <f>_xlfn.XLOOKUP(Table2[[#This Row],[Product_ID]],Table4[Product_ID],Table4[Subcategory],"Not Found")</f>
        <v>Skinny Fit</v>
      </c>
      <c r="P470" s="2" t="str">
        <f>_xlfn.XLOOKUP(Table2[[#This Row],[Product_ID]],Table4[Product_ID],Table4[Brand],"Missing Brand")</f>
        <v>Being Human</v>
      </c>
      <c r="Q470" s="2" t="s">
        <v>112</v>
      </c>
      <c r="R470" s="2" t="str">
        <f>_xlfn.XLOOKUP(Table2[[#This Row],[Store_ID]],Table6[Store_ID],Table6[Store Name],"Not Found")</f>
        <v>TrendMart Warangal Outlet</v>
      </c>
      <c r="S470" s="2">
        <f>_xlfn.XLOOKUP(Table2[[#This Row],[Store_ID]],Table6[Store_ID],Table6[Monthly Target],"Missing Target")</f>
        <v>1200000</v>
      </c>
      <c r="T470" s="2" t="str">
        <f>_xlfn.XLOOKUP(Table2[[#This Row],[Store_ID]],Table6[Store_ID],Table6[Region],"Not Found")</f>
        <v>South Zone 2</v>
      </c>
      <c r="U470" s="2" t="s">
        <v>142</v>
      </c>
      <c r="V470" s="2" t="str">
        <f>_xlfn.XLOOKUP(Table2[[#This Row],[Employee_ID]],Table5[Employee_ID],Table5[Employee Name],"Not Found")</f>
        <v>Anusuya Subramaniam</v>
      </c>
      <c r="W470" s="2">
        <v>2</v>
      </c>
      <c r="X470" s="2">
        <v>1232.4100000000001</v>
      </c>
      <c r="Y470" s="2">
        <v>25</v>
      </c>
      <c r="Z470" s="2">
        <v>616.21</v>
      </c>
      <c r="AA470" s="2">
        <v>12</v>
      </c>
      <c r="AB470" s="2">
        <v>221.83</v>
      </c>
      <c r="AC470" s="2">
        <v>2070.44</v>
      </c>
      <c r="AD470" s="2">
        <v>1535.66</v>
      </c>
      <c r="AE470" s="2">
        <f t="shared" si="13"/>
        <v>312.94999999999993</v>
      </c>
      <c r="AF470" s="2" t="s">
        <v>69</v>
      </c>
      <c r="AG470" s="42">
        <f>IFERROR(Table2[[#This Row],[Profit]]/Table2[[#This Row],[Sales Amount]],0)</f>
        <v>0.15115144606943448</v>
      </c>
      <c r="AH470" s="2" t="str">
        <f>TRIM(Table2[[#This Row],[Payment Modee]])</f>
        <v>Cash</v>
      </c>
      <c r="AI470" s="2" t="s">
        <v>36</v>
      </c>
      <c r="AJ470" s="2" t="s">
        <v>27</v>
      </c>
      <c r="AK470" s="2" t="s">
        <v>1555</v>
      </c>
      <c r="AL470" s="16" t="str">
        <f>IF(HOUR(Table2[[#This Row],[Order Time]])&lt;12,"Morning",IF(HOUR(Table2[[#This Row],[Order Time]])&lt;17,"Afternoon",IF(HOUR(Table2[[#This Row],[Order Time]])&lt;21,"Evening","Night")))</f>
        <v>Morning</v>
      </c>
      <c r="AM470" s="16" t="s">
        <v>29</v>
      </c>
    </row>
    <row r="471" spans="1:39" x14ac:dyDescent="0.25">
      <c r="A471" s="13" t="s">
        <v>1556</v>
      </c>
      <c r="B471" s="4">
        <v>45443</v>
      </c>
      <c r="C471" s="2">
        <f>YEAR(Table2[[#This Row],[Invoice Date]])</f>
        <v>2024</v>
      </c>
      <c r="D471" s="2" t="str">
        <f>TEXT(Table2[[#This Row],[Invoice Date]],"mmm")</f>
        <v>May</v>
      </c>
      <c r="E471" s="2" t="str">
        <f>Table2[[#This Row],[Store_ID]]&amp;"-"&amp;Table2[[#This Row],[Year]]&amp;"-"&amp;Table2[[#This Row],[Month]]</f>
        <v>STR085-2024-May</v>
      </c>
      <c r="F471" s="2" t="s">
        <v>622</v>
      </c>
      <c r="G471" s="2" t="str">
        <f>_xlfn.XLOOKUP(Table2[[#This Row],[Customer_ID]],Table3[Customer_ID],Table3[Customer Name],"Not Found")</f>
        <v>Uday Pillai</v>
      </c>
      <c r="H471" s="2" t="str">
        <f>_xlfn.XLOOKUP(Table2[[#This Row],[Customer_ID]],Table3[Customer_ID],Table3[Gender],"Female")</f>
        <v>Male</v>
      </c>
      <c r="I471" s="2" t="str">
        <f>_xlfn.XLOOKUP(Table2[[#This Row],[Customer_ID]],Table3[Customer_ID],Table3[City],"Missing Memebership")</f>
        <v>Salem</v>
      </c>
      <c r="J471" s="2" t="str">
        <f>_xlfn.XLOOKUP(Table2[[#This Row],[Customer_ID]],Table3[Customer_ID],Table3[State],"Karnataka")</f>
        <v>Tamil Nadu</v>
      </c>
      <c r="K471" s="2" t="str">
        <f>_xlfn.XLOOKUP(Table2[[#This Row],[Customer_ID]],Table3[Customer_ID],Table3[Membership],"Regular")</f>
        <v>Gold</v>
      </c>
      <c r="L471" s="2" t="s">
        <v>382</v>
      </c>
      <c r="M471" s="2" t="str">
        <f>_xlfn.XLOOKUP(Table2[[#This Row],[Product_ID]],Table4[Product_ID],Table4[Product_Name],"Not Found")</f>
        <v>Nike Casual Belt Olive</v>
      </c>
      <c r="N471" s="2" t="str">
        <f>_xlfn.XLOOKUP(Table2[[#This Row],[Product_ID]],Table4[Product_ID],Table4[Category],"Not Found")</f>
        <v>Belts</v>
      </c>
      <c r="O471" s="2" t="str">
        <f>_xlfn.XLOOKUP(Table2[[#This Row],[Product_ID]],Table4[Product_ID],Table4[Subcategory],"Not Found")</f>
        <v>Casual Belt</v>
      </c>
      <c r="P471" s="2" t="str">
        <f>_xlfn.XLOOKUP(Table2[[#This Row],[Product_ID]],Table4[Product_ID],Table4[Brand],"Missing Brand")</f>
        <v>Nike</v>
      </c>
      <c r="Q471" s="2" t="s">
        <v>86</v>
      </c>
      <c r="R471" s="2" t="str">
        <f>_xlfn.XLOOKUP(Table2[[#This Row],[Store_ID]],Table6[Store_ID],Table6[Store Name],"Not Found")</f>
        <v>TrendMart Nizamabad Outlet</v>
      </c>
      <c r="S471" s="2">
        <f>_xlfn.XLOOKUP(Table2[[#This Row],[Store_ID]],Table6[Store_ID],Table6[Monthly Target],"Missing Target")</f>
        <v>1500000</v>
      </c>
      <c r="T471" s="2" t="str">
        <f>_xlfn.XLOOKUP(Table2[[#This Row],[Store_ID]],Table6[Store_ID],Table6[Region],"Not Found")</f>
        <v>South Zone 2</v>
      </c>
      <c r="U471" s="2" t="s">
        <v>153</v>
      </c>
      <c r="V471" s="2" t="str">
        <f>_xlfn.XLOOKUP(Table2[[#This Row],[Employee_ID]],Table5[Employee_ID],Table5[Employee Name],"Not Found")</f>
        <v>Rani Mishra</v>
      </c>
      <c r="W471" s="2">
        <v>4</v>
      </c>
      <c r="X471" s="2">
        <v>439.6</v>
      </c>
      <c r="Y471" s="2">
        <v>20</v>
      </c>
      <c r="Z471" s="2">
        <v>351.68</v>
      </c>
      <c r="AA471" s="2">
        <v>5</v>
      </c>
      <c r="AB471" s="2">
        <v>70.34</v>
      </c>
      <c r="AC471" s="2">
        <v>1477.06</v>
      </c>
      <c r="AD471" s="2">
        <v>1260.52</v>
      </c>
      <c r="AE471" s="2">
        <f t="shared" si="13"/>
        <v>146.19999999999996</v>
      </c>
      <c r="AF471" s="2" t="s">
        <v>25</v>
      </c>
      <c r="AG471" s="42">
        <f>IFERROR(Table2[[#This Row],[Profit]]/Table2[[#This Row],[Sales Amount]],0)</f>
        <v>9.8980407024765391E-2</v>
      </c>
      <c r="AH471" s="2" t="str">
        <f>TRIM(Table2[[#This Row],[Payment Modee]])</f>
        <v>UPI</v>
      </c>
      <c r="AI471" s="2" t="s">
        <v>26</v>
      </c>
      <c r="AJ471" s="2" t="s">
        <v>27</v>
      </c>
      <c r="AK471" s="2" t="s">
        <v>1557</v>
      </c>
      <c r="AL471" s="16" t="str">
        <f>IF(HOUR(Table2[[#This Row],[Order Time]])&lt;12,"Morning",IF(HOUR(Table2[[#This Row],[Order Time]])&lt;17,"Afternoon",IF(HOUR(Table2[[#This Row],[Order Time]])&lt;21,"Evening","Night")))</f>
        <v>Evening</v>
      </c>
      <c r="AM471" s="16" t="s">
        <v>29</v>
      </c>
    </row>
    <row r="472" spans="1:39" x14ac:dyDescent="0.25">
      <c r="A472" s="13" t="s">
        <v>1558</v>
      </c>
      <c r="B472" s="4">
        <v>45444</v>
      </c>
      <c r="C472" s="2">
        <f>YEAR(Table2[[#This Row],[Invoice Date]])</f>
        <v>2024</v>
      </c>
      <c r="D472" s="2" t="str">
        <f>TEXT(Table2[[#This Row],[Invoice Date]],"mmm")</f>
        <v>Jun</v>
      </c>
      <c r="E472" s="2" t="str">
        <f>Table2[[#This Row],[Store_ID]]&amp;"-"&amp;Table2[[#This Row],[Year]]&amp;"-"&amp;Table2[[#This Row],[Month]]</f>
        <v>STR114-2024-Jun</v>
      </c>
      <c r="F472" s="2" t="s">
        <v>781</v>
      </c>
      <c r="G472" s="2" t="str">
        <f>_xlfn.XLOOKUP(Table2[[#This Row],[Customer_ID]],Table3[Customer_ID],Table3[Customer Name],"Not Found")</f>
        <v>Chandrika Bhat</v>
      </c>
      <c r="H472" s="2" t="str">
        <f>_xlfn.XLOOKUP(Table2[[#This Row],[Customer_ID]],Table3[Customer_ID],Table3[Gender],"Female")</f>
        <v>Female</v>
      </c>
      <c r="I472" s="2" t="str">
        <f>_xlfn.XLOOKUP(Table2[[#This Row],[Customer_ID]],Table3[Customer_ID],Table3[City],"Missing Memebership")</f>
        <v>Khammam</v>
      </c>
      <c r="J472" s="2" t="str">
        <f>_xlfn.XLOOKUP(Table2[[#This Row],[Customer_ID]],Table3[Customer_ID],Table3[State],"Karnataka")</f>
        <v>Telangana</v>
      </c>
      <c r="K472" s="2" t="str">
        <f>_xlfn.XLOOKUP(Table2[[#This Row],[Customer_ID]],Table3[Customer_ID],Table3[Membership],"Regular")</f>
        <v>Regular</v>
      </c>
      <c r="L472" s="2" t="s">
        <v>1559</v>
      </c>
      <c r="M472" s="2" t="str">
        <f>_xlfn.XLOOKUP(Table2[[#This Row],[Product_ID]],Table4[Product_ID],Table4[Product_Name],"Not Found")</f>
        <v>Liberty A-Line Kurti Navy Blue</v>
      </c>
      <c r="N472" s="2" t="str">
        <f>_xlfn.XLOOKUP(Table2[[#This Row],[Product_ID]],Table4[Product_ID],Table4[Category],"Not Found")</f>
        <v>Women Kurtis</v>
      </c>
      <c r="O472" s="2" t="str">
        <f>_xlfn.XLOOKUP(Table2[[#This Row],[Product_ID]],Table4[Product_ID],Table4[Subcategory],"Not Found")</f>
        <v>A-Line Kurti</v>
      </c>
      <c r="P472" s="2" t="str">
        <f>_xlfn.XLOOKUP(Table2[[#This Row],[Product_ID]],Table4[Product_ID],Table4[Brand],"Missing Brand")</f>
        <v>Liberty</v>
      </c>
      <c r="Q472" s="2" t="s">
        <v>807</v>
      </c>
      <c r="R472" s="2" t="str">
        <f>_xlfn.XLOOKUP(Table2[[#This Row],[Store_ID]],Table6[Store_ID],Table6[Store Name],"Not Found")</f>
        <v>TrendMart Thiruvananthapuram High Street</v>
      </c>
      <c r="S472" s="2">
        <f>_xlfn.XLOOKUP(Table2[[#This Row],[Store_ID]],Table6[Store_ID],Table6[Monthly Target],"Missing Target")</f>
        <v>2000000</v>
      </c>
      <c r="T472" s="2" t="str">
        <f>_xlfn.XLOOKUP(Table2[[#This Row],[Store_ID]],Table6[Store_ID],Table6[Region],"Not Found")</f>
        <v>South Zone 1</v>
      </c>
      <c r="U472" s="2" t="s">
        <v>153</v>
      </c>
      <c r="V472" s="2" t="str">
        <f>_xlfn.XLOOKUP(Table2[[#This Row],[Employee_ID]],Table5[Employee_ID],Table5[Employee Name],"Not Found")</f>
        <v>Rani Mishra</v>
      </c>
      <c r="W472" s="2">
        <v>2</v>
      </c>
      <c r="X472" s="2">
        <v>1342.18</v>
      </c>
      <c r="Y472" s="2">
        <v>30</v>
      </c>
      <c r="Z472" s="2">
        <v>805.31</v>
      </c>
      <c r="AA472" s="2">
        <v>12</v>
      </c>
      <c r="AB472" s="2">
        <v>225.49</v>
      </c>
      <c r="AC472" s="2">
        <v>2104.54</v>
      </c>
      <c r="AD472" s="2">
        <v>1786.74</v>
      </c>
      <c r="AE472" s="2">
        <f t="shared" si="13"/>
        <v>92.309999999999945</v>
      </c>
      <c r="AF472" s="2" t="s">
        <v>25</v>
      </c>
      <c r="AG472" s="42">
        <f>IFERROR(Table2[[#This Row],[Profit]]/Table2[[#This Row],[Sales Amount]],0)</f>
        <v>4.3862316705788412E-2</v>
      </c>
      <c r="AH472" s="2" t="str">
        <f>TRIM(Table2[[#This Row],[Payment Modee]])</f>
        <v>UPI</v>
      </c>
      <c r="AI472" s="2" t="s">
        <v>36</v>
      </c>
      <c r="AJ472" s="2" t="s">
        <v>27</v>
      </c>
      <c r="AK472" s="2" t="s">
        <v>1560</v>
      </c>
      <c r="AL472" s="16" t="str">
        <f>IF(HOUR(Table2[[#This Row],[Order Time]])&lt;12,"Morning",IF(HOUR(Table2[[#This Row],[Order Time]])&lt;17,"Afternoon",IF(HOUR(Table2[[#This Row],[Order Time]])&lt;21,"Evening","Night")))</f>
        <v>Afternoon</v>
      </c>
      <c r="AM472" s="16" t="s">
        <v>38</v>
      </c>
    </row>
    <row r="473" spans="1:39" x14ac:dyDescent="0.25">
      <c r="A473" s="13" t="s">
        <v>1561</v>
      </c>
      <c r="B473" s="4">
        <v>45525</v>
      </c>
      <c r="C473" s="2">
        <f>YEAR(Table2[[#This Row],[Invoice Date]])</f>
        <v>2024</v>
      </c>
      <c r="D473" s="2" t="str">
        <f>TEXT(Table2[[#This Row],[Invoice Date]],"mmm")</f>
        <v>Aug</v>
      </c>
      <c r="E473" s="2" t="str">
        <f>Table2[[#This Row],[Store_ID]]&amp;"-"&amp;Table2[[#This Row],[Year]]&amp;"-"&amp;Table2[[#This Row],[Month]]</f>
        <v>STR114-2024-Aug</v>
      </c>
      <c r="F473" s="2" t="s">
        <v>468</v>
      </c>
      <c r="G473" s="2" t="str">
        <f>_xlfn.XLOOKUP(Table2[[#This Row],[Customer_ID]],Table3[Customer_ID],Table3[Customer Name],"Not Found")</f>
        <v>Revathi Natarajan</v>
      </c>
      <c r="H473" s="2" t="str">
        <f>_xlfn.XLOOKUP(Table2[[#This Row],[Customer_ID]],Table3[Customer_ID],Table3[Gender],"Female")</f>
        <v>Female</v>
      </c>
      <c r="I473" s="2" t="str">
        <f>_xlfn.XLOOKUP(Table2[[#This Row],[Customer_ID]],Table3[Customer_ID],Table3[City],"Missing Memebership")</f>
        <v>Thoothukudi</v>
      </c>
      <c r="J473" s="2" t="str">
        <f>_xlfn.XLOOKUP(Table2[[#This Row],[Customer_ID]],Table3[Customer_ID],Table3[State],"Karnataka")</f>
        <v>Tamil Nadu</v>
      </c>
      <c r="K473" s="2" t="str">
        <f>_xlfn.XLOOKUP(Table2[[#This Row],[Customer_ID]],Table3[Customer_ID],Table3[Membership],"Regular")</f>
        <v>Silver</v>
      </c>
      <c r="L473" s="2" t="s">
        <v>637</v>
      </c>
      <c r="M473" s="2" t="str">
        <f>_xlfn.XLOOKUP(Table2[[#This Row],[Product_ID]],Table4[Product_ID],Table4[Product_Name],"Not Found")</f>
        <v>Kalyan Silks Shirt Dress Maroon</v>
      </c>
      <c r="N473" s="2" t="str">
        <f>_xlfn.XLOOKUP(Table2[[#This Row],[Product_ID]],Table4[Product_ID],Table4[Category],"Not Found")</f>
        <v>Women Dresses</v>
      </c>
      <c r="O473" s="2" t="str">
        <f>_xlfn.XLOOKUP(Table2[[#This Row],[Product_ID]],Table4[Product_ID],Table4[Subcategory],"Not Found")</f>
        <v>Shirt Dress</v>
      </c>
      <c r="P473" s="2" t="str">
        <f>_xlfn.XLOOKUP(Table2[[#This Row],[Product_ID]],Table4[Product_ID],Table4[Brand],"Missing Brand")</f>
        <v>Kalyan Silks</v>
      </c>
      <c r="Q473" s="2" t="s">
        <v>807</v>
      </c>
      <c r="R473" s="2" t="str">
        <f>_xlfn.XLOOKUP(Table2[[#This Row],[Store_ID]],Table6[Store_ID],Table6[Store Name],"Not Found")</f>
        <v>TrendMart Thiruvananthapuram High Street</v>
      </c>
      <c r="S473" s="2">
        <f>_xlfn.XLOOKUP(Table2[[#This Row],[Store_ID]],Table6[Store_ID],Table6[Monthly Target],"Missing Target")</f>
        <v>2000000</v>
      </c>
      <c r="T473" s="2" t="str">
        <f>_xlfn.XLOOKUP(Table2[[#This Row],[Store_ID]],Table6[Store_ID],Table6[Region],"Not Found")</f>
        <v>South Zone 1</v>
      </c>
      <c r="U473" s="2" t="s">
        <v>289</v>
      </c>
      <c r="V473" s="2" t="str">
        <f>_xlfn.XLOOKUP(Table2[[#This Row],[Employee_ID]],Table5[Employee_ID],Table5[Employee Name],"Not Found")</f>
        <v>Anitha Ramachandran</v>
      </c>
      <c r="W473" s="2">
        <v>2</v>
      </c>
      <c r="X473" s="2">
        <v>1158.75</v>
      </c>
      <c r="Y473" s="2">
        <v>10</v>
      </c>
      <c r="Z473" s="2">
        <v>231.75</v>
      </c>
      <c r="AA473" s="2">
        <v>12</v>
      </c>
      <c r="AB473" s="2">
        <v>250.29</v>
      </c>
      <c r="AC473" s="2">
        <v>2336.04</v>
      </c>
      <c r="AD473" s="2">
        <v>1683.7</v>
      </c>
      <c r="AE473" s="2">
        <f t="shared" si="13"/>
        <v>402.04999999999995</v>
      </c>
      <c r="AF473" s="2" t="s">
        <v>25</v>
      </c>
      <c r="AG473" s="42">
        <f>IFERROR(Table2[[#This Row],[Profit]]/Table2[[#This Row],[Sales Amount]],0)</f>
        <v>0.17210749815927809</v>
      </c>
      <c r="AH473" s="2" t="str">
        <f>TRIM(Table2[[#This Row],[Payment Modee]])</f>
        <v>UPI</v>
      </c>
      <c r="AI473" s="2" t="s">
        <v>36</v>
      </c>
      <c r="AJ473" s="2" t="s">
        <v>27</v>
      </c>
      <c r="AK473" s="2" t="s">
        <v>1562</v>
      </c>
      <c r="AL473" s="16" t="str">
        <f>IF(HOUR(Table2[[#This Row],[Order Time]])&lt;12,"Morning",IF(HOUR(Table2[[#This Row],[Order Time]])&lt;17,"Afternoon",IF(HOUR(Table2[[#This Row],[Order Time]])&lt;21,"Evening","Night")))</f>
        <v>Afternoon</v>
      </c>
      <c r="AM473" s="16" t="s">
        <v>29</v>
      </c>
    </row>
    <row r="474" spans="1:39" x14ac:dyDescent="0.25">
      <c r="A474" s="13" t="s">
        <v>1563</v>
      </c>
      <c r="B474" s="4">
        <v>45591</v>
      </c>
      <c r="C474" s="2">
        <f>YEAR(Table2[[#This Row],[Invoice Date]])</f>
        <v>2024</v>
      </c>
      <c r="D474" s="2" t="str">
        <f>TEXT(Table2[[#This Row],[Invoice Date]],"mmm")</f>
        <v>Oct</v>
      </c>
      <c r="E474" s="2" t="str">
        <f>Table2[[#This Row],[Store_ID]]&amp;"-"&amp;Table2[[#This Row],[Year]]&amp;"-"&amp;Table2[[#This Row],[Month]]</f>
        <v>STR088-2024-Oct</v>
      </c>
      <c r="F474" s="2" t="s">
        <v>1564</v>
      </c>
      <c r="G474" s="2" t="str">
        <f>_xlfn.XLOOKUP(Table2[[#This Row],[Customer_ID]],Table3[Customer_ID],Table3[Customer Name],"Not Found")</f>
        <v>Naveen Gowda</v>
      </c>
      <c r="H474" s="2" t="str">
        <f>_xlfn.XLOOKUP(Table2[[#This Row],[Customer_ID]],Table3[Customer_ID],Table3[Gender],"Female")</f>
        <v>Male</v>
      </c>
      <c r="I474" s="2" t="str">
        <f>_xlfn.XLOOKUP(Table2[[#This Row],[Customer_ID]],Table3[Customer_ID],Table3[City],"Missing Memebership")</f>
        <v>Visakhapatnam</v>
      </c>
      <c r="J474" s="2" t="str">
        <f>_xlfn.XLOOKUP(Table2[[#This Row],[Customer_ID]],Table3[Customer_ID],Table3[State],"Karnataka")</f>
        <v>Andhra Pradesh</v>
      </c>
      <c r="K474" s="2" t="str">
        <f>_xlfn.XLOOKUP(Table2[[#This Row],[Customer_ID]],Table3[Customer_ID],Table3[Membership],"Regular")</f>
        <v>Regular</v>
      </c>
      <c r="L474" s="2" t="s">
        <v>169</v>
      </c>
      <c r="M474" s="2" t="str">
        <f>_xlfn.XLOOKUP(Table2[[#This Row],[Product_ID]],Table4[Product_ID],Table4[Product_Name],"Not Found")</f>
        <v>Global Desi Kids Shorts Charcoal</v>
      </c>
      <c r="N474" s="2" t="str">
        <f>_xlfn.XLOOKUP(Table2[[#This Row],[Product_ID]],Table4[Product_ID],Table4[Category],"Not Found")</f>
        <v>Kids Wear</v>
      </c>
      <c r="O474" s="2" t="str">
        <f>_xlfn.XLOOKUP(Table2[[#This Row],[Product_ID]],Table4[Product_ID],Table4[Subcategory],"Not Found")</f>
        <v>Kids Shorts</v>
      </c>
      <c r="P474" s="2" t="str">
        <f>_xlfn.XLOOKUP(Table2[[#This Row],[Product_ID]],Table4[Product_ID],Table4[Brand],"Missing Brand")</f>
        <v>Global Desi</v>
      </c>
      <c r="Q474" s="2" t="s">
        <v>141</v>
      </c>
      <c r="R474" s="2" t="str">
        <f>_xlfn.XLOOKUP(Table2[[#This Row],[Store_ID]],Table6[Store_ID],Table6[Store Name],"Not Found")</f>
        <v>TrendMart Warangal High Street</v>
      </c>
      <c r="S474" s="2">
        <f>_xlfn.XLOOKUP(Table2[[#This Row],[Store_ID]],Table6[Store_ID],Table6[Monthly Target],"Missing Target")</f>
        <v>2000000</v>
      </c>
      <c r="T474" s="2" t="str">
        <f>_xlfn.XLOOKUP(Table2[[#This Row],[Store_ID]],Table6[Store_ID],Table6[Region],"Not Found")</f>
        <v>South Zone 2</v>
      </c>
      <c r="U474" s="2" t="s">
        <v>294</v>
      </c>
      <c r="V474" s="2" t="str">
        <f>_xlfn.XLOOKUP(Table2[[#This Row],[Employee_ID]],Table5[Employee_ID],Table5[Employee Name],"Not Found")</f>
        <v>Chitra Chettiar</v>
      </c>
      <c r="W474" s="2">
        <v>1</v>
      </c>
      <c r="X474" s="2">
        <v>733.15</v>
      </c>
      <c r="Y474" s="2">
        <v>5</v>
      </c>
      <c r="Z474" s="2">
        <v>36.659999999999997</v>
      </c>
      <c r="AA474" s="2">
        <v>5</v>
      </c>
      <c r="AB474" s="2">
        <v>34.82</v>
      </c>
      <c r="AC474" s="2">
        <v>731.31</v>
      </c>
      <c r="AD474" s="2">
        <v>499.31</v>
      </c>
      <c r="AE474" s="2">
        <f t="shared" si="13"/>
        <v>197.17999999999995</v>
      </c>
      <c r="AF474" s="2" t="s">
        <v>69</v>
      </c>
      <c r="AG474" s="42">
        <f>IFERROR(Table2[[#This Row],[Profit]]/Table2[[#This Row],[Sales Amount]],0)</f>
        <v>0.26962574011021312</v>
      </c>
      <c r="AH474" s="2" t="str">
        <f>TRIM(Table2[[#This Row],[Payment Modee]])</f>
        <v>Cash</v>
      </c>
      <c r="AI474" s="2" t="s">
        <v>26</v>
      </c>
      <c r="AJ474" s="2" t="s">
        <v>27</v>
      </c>
      <c r="AK474" s="2" t="s">
        <v>1565</v>
      </c>
      <c r="AL474" s="16" t="str">
        <f>IF(HOUR(Table2[[#This Row],[Order Time]])&lt;12,"Morning",IF(HOUR(Table2[[#This Row],[Order Time]])&lt;17,"Afternoon",IF(HOUR(Table2[[#This Row],[Order Time]])&lt;21,"Evening","Night")))</f>
        <v>Afternoon</v>
      </c>
      <c r="AM474" s="16" t="s">
        <v>38</v>
      </c>
    </row>
    <row r="475" spans="1:39" x14ac:dyDescent="0.25">
      <c r="A475" s="13" t="s">
        <v>1566</v>
      </c>
      <c r="B475" s="4">
        <v>45567</v>
      </c>
      <c r="C475" s="2">
        <f>YEAR(Table2[[#This Row],[Invoice Date]])</f>
        <v>2024</v>
      </c>
      <c r="D475" s="2" t="str">
        <f>TEXT(Table2[[#This Row],[Invoice Date]],"mmm")</f>
        <v>Oct</v>
      </c>
      <c r="E475" s="2" t="str">
        <f>Table2[[#This Row],[Store_ID]]&amp;"-"&amp;Table2[[#This Row],[Year]]&amp;"-"&amp;Table2[[#This Row],[Month]]</f>
        <v>STR078-2024-Oct</v>
      </c>
      <c r="F475" s="2" t="s">
        <v>1567</v>
      </c>
      <c r="G475" s="2" t="str">
        <f>_xlfn.XLOOKUP(Table2[[#This Row],[Customer_ID]],Table3[Customer_ID],Table3[Customer Name],"Not Found")</f>
        <v>Bharathi Shetty</v>
      </c>
      <c r="H475" s="2" t="str">
        <f>_xlfn.XLOOKUP(Table2[[#This Row],[Customer_ID]],Table3[Customer_ID],Table3[Gender],"Female")</f>
        <v>Female</v>
      </c>
      <c r="I475" s="2" t="str">
        <f>_xlfn.XLOOKUP(Table2[[#This Row],[Customer_ID]],Table3[Customer_ID],Table3[City],"Missing Memebership")</f>
        <v>Kannur</v>
      </c>
      <c r="J475" s="2" t="str">
        <f>_xlfn.XLOOKUP(Table2[[#This Row],[Customer_ID]],Table3[Customer_ID],Table3[State],"Karnataka")</f>
        <v>Kerala</v>
      </c>
      <c r="K475" s="2" t="str">
        <f>_xlfn.XLOOKUP(Table2[[#This Row],[Customer_ID]],Table3[Customer_ID],Table3[Membership],"Regular")</f>
        <v>Silver</v>
      </c>
      <c r="L475" s="2" t="s">
        <v>995</v>
      </c>
      <c r="M475" s="2" t="str">
        <f>_xlfn.XLOOKUP(Table2[[#This Row],[Product_ID]],Table4[Product_ID],Table4[Product_Name],"Not Found")</f>
        <v>Nalli Silks Clutch Brown</v>
      </c>
      <c r="N475" s="2" t="str">
        <f>_xlfn.XLOOKUP(Table2[[#This Row],[Product_ID]],Table4[Product_ID],Table4[Category],"Not Found")</f>
        <v>Handbags</v>
      </c>
      <c r="O475" s="2" t="str">
        <f>_xlfn.XLOOKUP(Table2[[#This Row],[Product_ID]],Table4[Product_ID],Table4[Subcategory],"Not Found")</f>
        <v>Clutch</v>
      </c>
      <c r="P475" s="2" t="str">
        <f>_xlfn.XLOOKUP(Table2[[#This Row],[Product_ID]],Table4[Product_ID],Table4[Brand],"Missing Brand")</f>
        <v>Nalli Silks</v>
      </c>
      <c r="Q475" s="2" t="s">
        <v>48</v>
      </c>
      <c r="R475" s="2" t="str">
        <f>_xlfn.XLOOKUP(Table2[[#This Row],[Store_ID]],Table6[Store_ID],Table6[Store Name],"Not Found")</f>
        <v>TrendMart Vellore Standard</v>
      </c>
      <c r="S475" s="2">
        <f>_xlfn.XLOOKUP(Table2[[#This Row],[Store_ID]],Table6[Store_ID],Table6[Monthly Target],"Missing Target")</f>
        <v>1200000</v>
      </c>
      <c r="T475" s="2" t="str">
        <f>_xlfn.XLOOKUP(Table2[[#This Row],[Store_ID]],Table6[Store_ID],Table6[Region],"Not Found")</f>
        <v>South Zone 1</v>
      </c>
      <c r="U475" s="2" t="s">
        <v>283</v>
      </c>
      <c r="V475" s="2" t="str">
        <f>_xlfn.XLOOKUP(Table2[[#This Row],[Employee_ID]],Table5[Employee_ID],Table5[Employee Name],"Not Found")</f>
        <v>Priya Balasubramaniam</v>
      </c>
      <c r="W475" s="2">
        <v>1</v>
      </c>
      <c r="X475" s="2">
        <v>3480.96</v>
      </c>
      <c r="Y475" s="2">
        <v>0</v>
      </c>
      <c r="Z475" s="2">
        <v>0</v>
      </c>
      <c r="AA475" s="2">
        <v>12</v>
      </c>
      <c r="AB475" s="2">
        <v>417.72</v>
      </c>
      <c r="AC475" s="2">
        <v>3898.68</v>
      </c>
      <c r="AD475" s="2">
        <v>2374.0300000000002</v>
      </c>
      <c r="AE475" s="2">
        <f t="shared" si="13"/>
        <v>1106.9299999999996</v>
      </c>
      <c r="AF475" s="2" t="s">
        <v>136</v>
      </c>
      <c r="AG475" s="42">
        <f>IFERROR(Table2[[#This Row],[Profit]]/Table2[[#This Row],[Sales Amount]],0)</f>
        <v>0.28392430258446438</v>
      </c>
      <c r="AH475" s="2" t="str">
        <f>TRIM(Table2[[#This Row],[Payment Modee]])</f>
        <v>EMI</v>
      </c>
      <c r="AI475" s="2" t="s">
        <v>26</v>
      </c>
      <c r="AJ475" s="2" t="s">
        <v>27</v>
      </c>
      <c r="AK475" s="2" t="s">
        <v>210</v>
      </c>
      <c r="AL475" s="16" t="str">
        <f>IF(HOUR(Table2[[#This Row],[Order Time]])&lt;12,"Morning",IF(HOUR(Table2[[#This Row],[Order Time]])&lt;17,"Afternoon",IF(HOUR(Table2[[#This Row],[Order Time]])&lt;21,"Evening","Night")))</f>
        <v>Afternoon</v>
      </c>
      <c r="AM475" s="16" t="s">
        <v>29</v>
      </c>
    </row>
    <row r="476" spans="1:39" x14ac:dyDescent="0.25">
      <c r="A476" s="13" t="s">
        <v>1568</v>
      </c>
      <c r="B476" s="4">
        <v>45454</v>
      </c>
      <c r="C476" s="2">
        <f>YEAR(Table2[[#This Row],[Invoice Date]])</f>
        <v>2024</v>
      </c>
      <c r="D476" s="2" t="str">
        <f>TEXT(Table2[[#This Row],[Invoice Date]],"mmm")</f>
        <v>Jun</v>
      </c>
      <c r="E476" s="2" t="str">
        <f>Table2[[#This Row],[Store_ID]]&amp;"-"&amp;Table2[[#This Row],[Year]]&amp;"-"&amp;Table2[[#This Row],[Month]]</f>
        <v>STR006-2024-Jun</v>
      </c>
      <c r="F476" s="2" t="s">
        <v>595</v>
      </c>
      <c r="G476" s="2" t="str">
        <f>_xlfn.XLOOKUP(Table2[[#This Row],[Customer_ID]],Table3[Customer_ID],Table3[Customer Name],"Not Found")</f>
        <v>Nisha Sharma</v>
      </c>
      <c r="H476" s="2" t="str">
        <f>_xlfn.XLOOKUP(Table2[[#This Row],[Customer_ID]],Table3[Customer_ID],Table3[Gender],"Female")</f>
        <v>Female</v>
      </c>
      <c r="I476" s="2" t="str">
        <f>_xlfn.XLOOKUP(Table2[[#This Row],[Customer_ID]],Table3[Customer_ID],Table3[City],"Missing Memebership")</f>
        <v>Nizamabad</v>
      </c>
      <c r="J476" s="2" t="str">
        <f>_xlfn.XLOOKUP(Table2[[#This Row],[Customer_ID]],Table3[Customer_ID],Table3[State],"Karnataka")</f>
        <v>Telangana</v>
      </c>
      <c r="K476" s="2" t="str">
        <f>_xlfn.XLOOKUP(Table2[[#This Row],[Customer_ID]],Table3[Customer_ID],Table3[Membership],"Regular")</f>
        <v>Gold</v>
      </c>
      <c r="L476" s="2" t="s">
        <v>1441</v>
      </c>
      <c r="M476" s="2" t="str">
        <f>_xlfn.XLOOKUP(Table2[[#This Row],[Product_ID]],Table4[Product_ID],Table4[Product_Name],"Not Found")</f>
        <v>Pothys Slippers Green</v>
      </c>
      <c r="N476" s="2" t="str">
        <f>_xlfn.XLOOKUP(Table2[[#This Row],[Product_ID]],Table4[Product_ID],Table4[Category],"Not Found")</f>
        <v>Footwear</v>
      </c>
      <c r="O476" s="2" t="str">
        <f>_xlfn.XLOOKUP(Table2[[#This Row],[Product_ID]],Table4[Product_ID],Table4[Subcategory],"Not Found")</f>
        <v>Slippers</v>
      </c>
      <c r="P476" s="2" t="str">
        <f>_xlfn.XLOOKUP(Table2[[#This Row],[Product_ID]],Table4[Product_ID],Table4[Brand],"Missing Brand")</f>
        <v>Pothys</v>
      </c>
      <c r="Q476" s="2" t="s">
        <v>720</v>
      </c>
      <c r="R476" s="2" t="str">
        <f>_xlfn.XLOOKUP(Table2[[#This Row],[Store_ID]],Table6[Store_ID],Table6[Store Name],"Not Found")</f>
        <v>TrendMart Vellore Standard</v>
      </c>
      <c r="S476" s="2">
        <f>_xlfn.XLOOKUP(Table2[[#This Row],[Store_ID]],Table6[Store_ID],Table6[Monthly Target],"Missing Target")</f>
        <v>2000000</v>
      </c>
      <c r="T476" s="2" t="str">
        <f>_xlfn.XLOOKUP(Table2[[#This Row],[Store_ID]],Table6[Store_ID],Table6[Region],"Not Found")</f>
        <v>South Zone 1</v>
      </c>
      <c r="U476" s="2" t="s">
        <v>294</v>
      </c>
      <c r="V476" s="2" t="str">
        <f>_xlfn.XLOOKUP(Table2[[#This Row],[Employee_ID]],Table5[Employee_ID],Table5[Employee Name],"Not Found")</f>
        <v>Chitra Chettiar</v>
      </c>
      <c r="W476" s="2">
        <v>4</v>
      </c>
      <c r="X476" s="2">
        <v>2565.2399999999998</v>
      </c>
      <c r="Y476" s="2">
        <v>15</v>
      </c>
      <c r="Z476" s="2">
        <v>1539.14</v>
      </c>
      <c r="AA476" s="2">
        <v>12</v>
      </c>
      <c r="AB476" s="2">
        <v>1046.6199999999999</v>
      </c>
      <c r="AC476" s="2">
        <v>9768.44</v>
      </c>
      <c r="AD476" s="2">
        <v>7449.4</v>
      </c>
      <c r="AE476" s="2">
        <f t="shared" si="13"/>
        <v>1272.420000000001</v>
      </c>
      <c r="AF476" s="2" t="s">
        <v>56</v>
      </c>
      <c r="AG476" s="42">
        <f>IFERROR(Table2[[#This Row],[Profit]]/Table2[[#This Row],[Sales Amount]],0)</f>
        <v>0.13025826027492629</v>
      </c>
      <c r="AH476" s="2" t="str">
        <f>TRIM(Table2[[#This Row],[Payment Modee]])</f>
        <v>Credit Card</v>
      </c>
      <c r="AI476" s="2" t="s">
        <v>26</v>
      </c>
      <c r="AJ476" s="2" t="s">
        <v>27</v>
      </c>
      <c r="AK476" s="2" t="s">
        <v>1569</v>
      </c>
      <c r="AL476" s="16" t="str">
        <f>IF(HOUR(Table2[[#This Row],[Order Time]])&lt;12,"Morning",IF(HOUR(Table2[[#This Row],[Order Time]])&lt;17,"Afternoon",IF(HOUR(Table2[[#This Row],[Order Time]])&lt;21,"Evening","Night")))</f>
        <v>Afternoon</v>
      </c>
      <c r="AM476" s="16" t="s">
        <v>29</v>
      </c>
    </row>
    <row r="477" spans="1:39" x14ac:dyDescent="0.25">
      <c r="A477" s="13" t="s">
        <v>1570</v>
      </c>
      <c r="B477" s="4">
        <v>45583</v>
      </c>
      <c r="C477" s="2">
        <f>YEAR(Table2[[#This Row],[Invoice Date]])</f>
        <v>2024</v>
      </c>
      <c r="D477" s="2" t="str">
        <f>TEXT(Table2[[#This Row],[Invoice Date]],"mmm")</f>
        <v>Oct</v>
      </c>
      <c r="E477" s="2" t="str">
        <f>Table2[[#This Row],[Store_ID]]&amp;"-"&amp;Table2[[#This Row],[Year]]&amp;"-"&amp;Table2[[#This Row],[Month]]</f>
        <v>STR034-2024-Oct</v>
      </c>
      <c r="F477" s="2" t="s">
        <v>1571</v>
      </c>
      <c r="G477" s="2" t="str">
        <f>_xlfn.XLOOKUP(Table2[[#This Row],[Customer_ID]],Table3[Customer_ID],Table3[Customer Name],"Not Found")</f>
        <v>Hemanth Naidu</v>
      </c>
      <c r="H477" s="2" t="str">
        <f>_xlfn.XLOOKUP(Table2[[#This Row],[Customer_ID]],Table3[Customer_ID],Table3[Gender],"Female")</f>
        <v>Male</v>
      </c>
      <c r="I477" s="2" t="str">
        <f>_xlfn.XLOOKUP(Table2[[#This Row],[Customer_ID]],Table3[Customer_ID],Table3[City],"Missing Memebership")</f>
        <v>Thrissur</v>
      </c>
      <c r="J477" s="2" t="str">
        <f>_xlfn.XLOOKUP(Table2[[#This Row],[Customer_ID]],Table3[Customer_ID],Table3[State],"Karnataka")</f>
        <v>Kerala</v>
      </c>
      <c r="K477" s="2" t="str">
        <f>_xlfn.XLOOKUP(Table2[[#This Row],[Customer_ID]],Table3[Customer_ID],Table3[Membership],"Regular")</f>
        <v>Regular</v>
      </c>
      <c r="L477" s="2" t="s">
        <v>498</v>
      </c>
      <c r="M477" s="2" t="str">
        <f>_xlfn.XLOOKUP(Table2[[#This Row],[Product_ID]],Table4[Product_ID],Table4[Product_Name],"Not Found")</f>
        <v>Killer Jeans Round Neck Green</v>
      </c>
      <c r="N477" s="2" t="str">
        <f>_xlfn.XLOOKUP(Table2[[#This Row],[Product_ID]],Table4[Product_ID],Table4[Category],"Not Found")</f>
        <v>Men T-Shirts</v>
      </c>
      <c r="O477" s="2" t="str">
        <f>_xlfn.XLOOKUP(Table2[[#This Row],[Product_ID]],Table4[Product_ID],Table4[Subcategory],"Not Found")</f>
        <v>Round Neck</v>
      </c>
      <c r="P477" s="2" t="str">
        <f>_xlfn.XLOOKUP(Table2[[#This Row],[Product_ID]],Table4[Product_ID],Table4[Brand],"Missing Brand")</f>
        <v>Killer Jeans</v>
      </c>
      <c r="Q477" s="2" t="s">
        <v>1572</v>
      </c>
      <c r="R477" s="2" t="str">
        <f>_xlfn.XLOOKUP(Table2[[#This Row],[Store_ID]],Table6[Store_ID],Table6[Store Name],"Not Found")</f>
        <v>TrendMart Warangal Standard</v>
      </c>
      <c r="S477" s="2">
        <f>_xlfn.XLOOKUP(Table2[[#This Row],[Store_ID]],Table6[Store_ID],Table6[Monthly Target],"Missing Target")</f>
        <v>1200000</v>
      </c>
      <c r="T477" s="2" t="str">
        <f>_xlfn.XLOOKUP(Table2[[#This Row],[Store_ID]],Table6[Store_ID],Table6[Region],"Not Found")</f>
        <v>South Zone 2</v>
      </c>
      <c r="U477" s="2" t="s">
        <v>283</v>
      </c>
      <c r="V477" s="2" t="str">
        <f>_xlfn.XLOOKUP(Table2[[#This Row],[Employee_ID]],Table5[Employee_ID],Table5[Employee Name],"Not Found")</f>
        <v>Priya Balasubramaniam</v>
      </c>
      <c r="W477" s="2">
        <v>5</v>
      </c>
      <c r="X477" s="2">
        <v>589.22</v>
      </c>
      <c r="Y477" s="2">
        <v>15</v>
      </c>
      <c r="Z477" s="2">
        <v>441.92</v>
      </c>
      <c r="AA477" s="2">
        <v>5</v>
      </c>
      <c r="AB477" s="2">
        <v>125.21</v>
      </c>
      <c r="AC477" s="2">
        <v>2629.39</v>
      </c>
      <c r="AD477" s="2">
        <v>1845</v>
      </c>
      <c r="AE477" s="2">
        <f t="shared" si="13"/>
        <v>659.17999999999984</v>
      </c>
      <c r="AF477" s="2" t="s">
        <v>69</v>
      </c>
      <c r="AG477" s="42">
        <f>IFERROR(Table2[[#This Row],[Profit]]/Table2[[#This Row],[Sales Amount]],0)</f>
        <v>0.2506969297061295</v>
      </c>
      <c r="AH477" s="2" t="str">
        <f>TRIM(Table2[[#This Row],[Payment Modee]])</f>
        <v>Cash</v>
      </c>
      <c r="AI477" s="2" t="s">
        <v>26</v>
      </c>
      <c r="AJ477" s="2" t="s">
        <v>27</v>
      </c>
      <c r="AK477" s="2" t="s">
        <v>1573</v>
      </c>
      <c r="AL477" s="16" t="str">
        <f>IF(HOUR(Table2[[#This Row],[Order Time]])&lt;12,"Morning",IF(HOUR(Table2[[#This Row],[Order Time]])&lt;17,"Afternoon",IF(HOUR(Table2[[#This Row],[Order Time]])&lt;21,"Evening","Night")))</f>
        <v>Evening</v>
      </c>
      <c r="AM477" s="16" t="s">
        <v>29</v>
      </c>
    </row>
    <row r="478" spans="1:39" x14ac:dyDescent="0.25">
      <c r="A478" s="13" t="s">
        <v>1574</v>
      </c>
      <c r="B478" s="4">
        <v>45569</v>
      </c>
      <c r="C478" s="2">
        <f>YEAR(Table2[[#This Row],[Invoice Date]])</f>
        <v>2024</v>
      </c>
      <c r="D478" s="2" t="str">
        <f>TEXT(Table2[[#This Row],[Invoice Date]],"mmm")</f>
        <v>Oct</v>
      </c>
      <c r="E478" s="2" t="str">
        <f>Table2[[#This Row],[Store_ID]]&amp;"-"&amp;Table2[[#This Row],[Year]]&amp;"-"&amp;Table2[[#This Row],[Month]]</f>
        <v>STR109-2024-Oct</v>
      </c>
      <c r="F478" s="2" t="s">
        <v>1575</v>
      </c>
      <c r="G478" s="2" t="str">
        <f>_xlfn.XLOOKUP(Table2[[#This Row],[Customer_ID]],Table3[Customer_ID],Table3[Customer Name],"Not Found")</f>
        <v>Kiran Sharma</v>
      </c>
      <c r="H478" s="2" t="str">
        <f>_xlfn.XLOOKUP(Table2[[#This Row],[Customer_ID]],Table3[Customer_ID],Table3[Gender],"Female")</f>
        <v>Male</v>
      </c>
      <c r="I478" s="2" t="str">
        <f>_xlfn.XLOOKUP(Table2[[#This Row],[Customer_ID]],Table3[Customer_ID],Table3[City],"Missing Memebership")</f>
        <v>Kollam</v>
      </c>
      <c r="J478" s="2" t="str">
        <f>_xlfn.XLOOKUP(Table2[[#This Row],[Customer_ID]],Table3[Customer_ID],Table3[State],"Karnataka")</f>
        <v>Kerala</v>
      </c>
      <c r="K478" s="2" t="str">
        <f>_xlfn.XLOOKUP(Table2[[#This Row],[Customer_ID]],Table3[Customer_ID],Table3[Membership],"Regular")</f>
        <v>Silver</v>
      </c>
      <c r="L478" s="2" t="s">
        <v>408</v>
      </c>
      <c r="M478" s="2" t="str">
        <f>_xlfn.XLOOKUP(Table2[[#This Row],[Product_ID]],Table4[Product_ID],Table4[Product_Name],"Not Found")</f>
        <v>Indian Terrain Formal Top Maroon</v>
      </c>
      <c r="N478" s="2" t="str">
        <f>_xlfn.XLOOKUP(Table2[[#This Row],[Product_ID]],Table4[Product_ID],Table4[Category],"Not Found")</f>
        <v>Women Tops</v>
      </c>
      <c r="O478" s="2" t="str">
        <f>_xlfn.XLOOKUP(Table2[[#This Row],[Product_ID]],Table4[Product_ID],Table4[Subcategory],"Not Found")</f>
        <v>Formal Top</v>
      </c>
      <c r="P478" s="2" t="str">
        <f>_xlfn.XLOOKUP(Table2[[#This Row],[Product_ID]],Table4[Product_ID],Table4[Brand],"Missing Brand")</f>
        <v>Indian Terrain</v>
      </c>
      <c r="Q478" s="2" t="s">
        <v>112</v>
      </c>
      <c r="R478" s="2" t="str">
        <f>_xlfn.XLOOKUP(Table2[[#This Row],[Store_ID]],Table6[Store_ID],Table6[Store Name],"Not Found")</f>
        <v>TrendMart Warangal Outlet</v>
      </c>
      <c r="S478" s="2">
        <f>_xlfn.XLOOKUP(Table2[[#This Row],[Store_ID]],Table6[Store_ID],Table6[Monthly Target],"Missing Target")</f>
        <v>1200000</v>
      </c>
      <c r="T478" s="2" t="str">
        <f>_xlfn.XLOOKUP(Table2[[#This Row],[Store_ID]],Table6[Store_ID],Table6[Region],"Not Found")</f>
        <v>South Zone 2</v>
      </c>
      <c r="U478" s="2" t="s">
        <v>192</v>
      </c>
      <c r="V478" s="2" t="str">
        <f>_xlfn.XLOOKUP(Table2[[#This Row],[Employee_ID]],Table5[Employee_ID],Table5[Employee Name],"Not Found")</f>
        <v>Hari Nair</v>
      </c>
      <c r="W478" s="2">
        <v>2</v>
      </c>
      <c r="X478" s="2">
        <v>715.4</v>
      </c>
      <c r="Y478" s="2">
        <v>10</v>
      </c>
      <c r="Z478" s="2">
        <v>143.08000000000001</v>
      </c>
      <c r="AA478" s="2">
        <v>5</v>
      </c>
      <c r="AB478" s="2">
        <v>64.39</v>
      </c>
      <c r="AC478" s="2">
        <v>1352.11</v>
      </c>
      <c r="AD478" s="2">
        <v>1095.3399999999999</v>
      </c>
      <c r="AE478" s="2">
        <f t="shared" si="13"/>
        <v>192.38</v>
      </c>
      <c r="AF478" s="2" t="s">
        <v>56</v>
      </c>
      <c r="AG478" s="42">
        <f>IFERROR(Table2[[#This Row],[Profit]]/Table2[[#This Row],[Sales Amount]],0)</f>
        <v>0.14228132326511897</v>
      </c>
      <c r="AH478" s="2" t="str">
        <f>TRIM(Table2[[#This Row],[Payment Modee]])</f>
        <v>Credit Card</v>
      </c>
      <c r="AI478" s="2" t="s">
        <v>26</v>
      </c>
      <c r="AJ478" s="2" t="s">
        <v>27</v>
      </c>
      <c r="AK478" s="2" t="s">
        <v>440</v>
      </c>
      <c r="AL478" s="16" t="str">
        <f>IF(HOUR(Table2[[#This Row],[Order Time]])&lt;12,"Morning",IF(HOUR(Table2[[#This Row],[Order Time]])&lt;17,"Afternoon",IF(HOUR(Table2[[#This Row],[Order Time]])&lt;21,"Evening","Night")))</f>
        <v>Afternoon</v>
      </c>
      <c r="AM478" s="16" t="s">
        <v>29</v>
      </c>
    </row>
    <row r="479" spans="1:39" x14ac:dyDescent="0.25">
      <c r="A479" s="13" t="s">
        <v>1576</v>
      </c>
      <c r="B479" s="4">
        <v>45645</v>
      </c>
      <c r="C479" s="2">
        <f>YEAR(Table2[[#This Row],[Invoice Date]])</f>
        <v>2024</v>
      </c>
      <c r="D479" s="2" t="str">
        <f>TEXT(Table2[[#This Row],[Invoice Date]],"mmm")</f>
        <v>Dec</v>
      </c>
      <c r="E479" s="2" t="str">
        <f>Table2[[#This Row],[Store_ID]]&amp;"-"&amp;Table2[[#This Row],[Year]]&amp;"-"&amp;Table2[[#This Row],[Month]]</f>
        <v>STR073-2024-Dec</v>
      </c>
      <c r="F479" s="2" t="s">
        <v>698</v>
      </c>
      <c r="G479" s="2" t="str">
        <f>_xlfn.XLOOKUP(Table2[[#This Row],[Customer_ID]],Table3[Customer_ID],Table3[Customer Name],"Not Found")</f>
        <v>Deepthi Gupta</v>
      </c>
      <c r="H479" s="2" t="str">
        <f>_xlfn.XLOOKUP(Table2[[#This Row],[Customer_ID]],Table3[Customer_ID],Table3[Gender],"Female")</f>
        <v>Female</v>
      </c>
      <c r="I479" s="2" t="str">
        <f>_xlfn.XLOOKUP(Table2[[#This Row],[Customer_ID]],Table3[Customer_ID],Table3[City],"Missing Memebership")</f>
        <v>Kozhikode</v>
      </c>
      <c r="J479" s="2" t="str">
        <f>_xlfn.XLOOKUP(Table2[[#This Row],[Customer_ID]],Table3[Customer_ID],Table3[State],"Karnataka")</f>
        <v>Kerala</v>
      </c>
      <c r="K479" s="2" t="str">
        <f>_xlfn.XLOOKUP(Table2[[#This Row],[Customer_ID]],Table3[Customer_ID],Table3[Membership],"Regular")</f>
        <v>Regular</v>
      </c>
      <c r="L479" s="2" t="s">
        <v>917</v>
      </c>
      <c r="M479" s="2" t="str">
        <f>_xlfn.XLOOKUP(Table2[[#This Row],[Product_ID]],Table4[Product_ID],Table4[Product_Name],"Not Found")</f>
        <v>Spykar Cotton Saree Black</v>
      </c>
      <c r="N479" s="2" t="str">
        <f>_xlfn.XLOOKUP(Table2[[#This Row],[Product_ID]],Table4[Product_ID],Table4[Category],"Not Found")</f>
        <v>Women Sarees</v>
      </c>
      <c r="O479" s="2" t="str">
        <f>_xlfn.XLOOKUP(Table2[[#This Row],[Product_ID]],Table4[Product_ID],Table4[Subcategory],"Not Found")</f>
        <v>Cotton Saree</v>
      </c>
      <c r="P479" s="2" t="str">
        <f>_xlfn.XLOOKUP(Table2[[#This Row],[Product_ID]],Table4[Product_ID],Table4[Brand],"Missing Brand")</f>
        <v>Spykar</v>
      </c>
      <c r="Q479" s="2" t="s">
        <v>248</v>
      </c>
      <c r="R479" s="2" t="str">
        <f>_xlfn.XLOOKUP(Table2[[#This Row],[Store_ID]],Table6[Store_ID],Table6[Store Name],"Not Found")</f>
        <v>TrendMart Thiruvananthapuram High Street</v>
      </c>
      <c r="S479" s="2">
        <f>_xlfn.XLOOKUP(Table2[[#This Row],[Store_ID]],Table6[Store_ID],Table6[Monthly Target],"Missing Target")</f>
        <v>2500000</v>
      </c>
      <c r="T479" s="2" t="str">
        <f>_xlfn.XLOOKUP(Table2[[#This Row],[Store_ID]],Table6[Store_ID],Table6[Region],"Not Found")</f>
        <v>South Zone 1</v>
      </c>
      <c r="U479" s="2" t="s">
        <v>321</v>
      </c>
      <c r="V479" s="2" t="str">
        <f>_xlfn.XLOOKUP(Table2[[#This Row],[Employee_ID]],Table5[Employee_ID],Table5[Employee Name],"Not Found")</f>
        <v>Sunita Ramachandran</v>
      </c>
      <c r="W479" s="2">
        <v>3</v>
      </c>
      <c r="X479" s="2">
        <v>1383.58</v>
      </c>
      <c r="Y479" s="2">
        <v>30</v>
      </c>
      <c r="Z479" s="2">
        <v>1245.22</v>
      </c>
      <c r="AA479" s="2">
        <v>12</v>
      </c>
      <c r="AB479" s="2">
        <v>348.66</v>
      </c>
      <c r="AC479" s="2">
        <v>3254.18</v>
      </c>
      <c r="AD479" s="2">
        <v>2886.51</v>
      </c>
      <c r="AE479" s="2">
        <f t="shared" si="13"/>
        <v>19.009999999999593</v>
      </c>
      <c r="AF479" s="2" t="s">
        <v>56</v>
      </c>
      <c r="AG479" s="42">
        <f>IFERROR(Table2[[#This Row],[Profit]]/Table2[[#This Row],[Sales Amount]],0)</f>
        <v>5.8417174219003234E-3</v>
      </c>
      <c r="AH479" s="2" t="str">
        <f>TRIM(Table2[[#This Row],[Payment Modee]])</f>
        <v>Credit Card</v>
      </c>
      <c r="AI479" s="2" t="s">
        <v>36</v>
      </c>
      <c r="AJ479" s="2" t="s">
        <v>27</v>
      </c>
      <c r="AK479" s="2" t="s">
        <v>1115</v>
      </c>
      <c r="AL479" s="16" t="str">
        <f>IF(HOUR(Table2[[#This Row],[Order Time]])&lt;12,"Morning",IF(HOUR(Table2[[#This Row],[Order Time]])&lt;17,"Afternoon",IF(HOUR(Table2[[#This Row],[Order Time]])&lt;21,"Evening","Night")))</f>
        <v>Afternoon</v>
      </c>
      <c r="AM479" s="16" t="s">
        <v>29</v>
      </c>
    </row>
    <row r="480" spans="1:39" x14ac:dyDescent="0.25">
      <c r="A480" s="13" t="s">
        <v>1577</v>
      </c>
      <c r="B480" s="4">
        <v>45440</v>
      </c>
      <c r="C480" s="2">
        <f>YEAR(Table2[[#This Row],[Invoice Date]])</f>
        <v>2024</v>
      </c>
      <c r="D480" s="2" t="str">
        <f>TEXT(Table2[[#This Row],[Invoice Date]],"mmm")</f>
        <v>May</v>
      </c>
      <c r="E480" s="2" t="str">
        <f>Table2[[#This Row],[Store_ID]]&amp;"-"&amp;Table2[[#This Row],[Year]]&amp;"-"&amp;Table2[[#This Row],[Month]]</f>
        <v>STR011-2024-May</v>
      </c>
      <c r="F480" s="2" t="s">
        <v>988</v>
      </c>
      <c r="G480" s="2" t="str">
        <f>_xlfn.XLOOKUP(Table2[[#This Row],[Customer_ID]],Table3[Customer_ID],Table3[Customer Name],"Not Found")</f>
        <v>Siddharth Subramaniam</v>
      </c>
      <c r="H480" s="2" t="str">
        <f>_xlfn.XLOOKUP(Table2[[#This Row],[Customer_ID]],Table3[Customer_ID],Table3[Gender],"Female")</f>
        <v>Male</v>
      </c>
      <c r="I480" s="2" t="str">
        <f>_xlfn.XLOOKUP(Table2[[#This Row],[Customer_ID]],Table3[Customer_ID],Table3[City],"Missing Memebership")</f>
        <v>Dindigul</v>
      </c>
      <c r="J480" s="2" t="str">
        <f>_xlfn.XLOOKUP(Table2[[#This Row],[Customer_ID]],Table3[Customer_ID],Table3[State],"Karnataka")</f>
        <v>Tamil Nadu</v>
      </c>
      <c r="K480" s="2" t="str">
        <f>_xlfn.XLOOKUP(Table2[[#This Row],[Customer_ID]],Table3[Customer_ID],Table3[Membership],"Regular")</f>
        <v>Regular</v>
      </c>
      <c r="L480" s="2" t="s">
        <v>1578</v>
      </c>
      <c r="M480" s="2" t="str">
        <f>_xlfn.XLOOKUP(Table2[[#This Row],[Product_ID]],Table4[Product_ID],Table4[Product_Name],"Not Found")</f>
        <v>Kalyan Silks Sunglasses Black</v>
      </c>
      <c r="N480" s="2" t="str">
        <f>_xlfn.XLOOKUP(Table2[[#This Row],[Product_ID]],Table4[Product_ID],Table4[Category],"Not Found")</f>
        <v>Accessories</v>
      </c>
      <c r="O480" s="2" t="str">
        <f>_xlfn.XLOOKUP(Table2[[#This Row],[Product_ID]],Table4[Product_ID],Table4[Subcategory],"Not Found")</f>
        <v>Sunglasses</v>
      </c>
      <c r="P480" s="2" t="str">
        <f>_xlfn.XLOOKUP(Table2[[#This Row],[Product_ID]],Table4[Product_ID],Table4[Brand],"Missing Brand")</f>
        <v>Missing Brand Name</v>
      </c>
      <c r="Q480" s="2" t="s">
        <v>42</v>
      </c>
      <c r="R480" s="2" t="str">
        <f>_xlfn.XLOOKUP(Table2[[#This Row],[Store_ID]],Table6[Store_ID],Table6[Store Name],"Not Found")</f>
        <v>TrendMart Tirupati Standard</v>
      </c>
      <c r="S480" s="2">
        <f>_xlfn.XLOOKUP(Table2[[#This Row],[Store_ID]],Table6[Store_ID],Table6[Monthly Target],"Missing Target")</f>
        <v>2000000</v>
      </c>
      <c r="T480" s="2" t="str">
        <f>_xlfn.XLOOKUP(Table2[[#This Row],[Store_ID]],Table6[Store_ID],Table6[Region],"Not Found")</f>
        <v>South Zone 3</v>
      </c>
      <c r="U480" s="2" t="s">
        <v>435</v>
      </c>
      <c r="V480" s="2" t="str">
        <f>_xlfn.XLOOKUP(Table2[[#This Row],[Employee_ID]],Table5[Employee_ID],Table5[Employee Name],"Not Found")</f>
        <v>Gopal Prasad</v>
      </c>
      <c r="W480" s="2">
        <v>3</v>
      </c>
      <c r="X480" s="2">
        <v>842.51</v>
      </c>
      <c r="Y480" s="2">
        <v>15</v>
      </c>
      <c r="Z480" s="2">
        <v>379.13</v>
      </c>
      <c r="AA480" s="2">
        <v>5</v>
      </c>
      <c r="AB480" s="2">
        <v>107.42</v>
      </c>
      <c r="AC480" s="2">
        <v>2255.8200000000002</v>
      </c>
      <c r="AD480" s="2">
        <v>1443.9</v>
      </c>
      <c r="AE480" s="2">
        <f t="shared" si="13"/>
        <v>704.50000000000011</v>
      </c>
      <c r="AF480" s="2" t="s">
        <v>69</v>
      </c>
      <c r="AG480" s="42">
        <f>IFERROR(Table2[[#This Row],[Profit]]/Table2[[#This Row],[Sales Amount]],0)</f>
        <v>0.31230328660974727</v>
      </c>
      <c r="AH480" s="2" t="str">
        <f>TRIM(Table2[[#This Row],[Payment Modee]])</f>
        <v>Cash</v>
      </c>
      <c r="AI480" s="2" t="s">
        <v>26</v>
      </c>
      <c r="AJ480" s="2" t="s">
        <v>27</v>
      </c>
      <c r="AK480" s="2" t="s">
        <v>1467</v>
      </c>
      <c r="AL480" s="16" t="str">
        <f>IF(HOUR(Table2[[#This Row],[Order Time]])&lt;12,"Morning",IF(HOUR(Table2[[#This Row],[Order Time]])&lt;17,"Afternoon",IF(HOUR(Table2[[#This Row],[Order Time]])&lt;21,"Evening","Night")))</f>
        <v>Morning</v>
      </c>
      <c r="AM480" s="16" t="s">
        <v>29</v>
      </c>
    </row>
    <row r="481" spans="1:39" x14ac:dyDescent="0.25">
      <c r="A481" s="13" t="s">
        <v>1579</v>
      </c>
      <c r="B481" s="4">
        <v>45710</v>
      </c>
      <c r="C481" s="2">
        <f>YEAR(Table2[[#This Row],[Invoice Date]])</f>
        <v>2025</v>
      </c>
      <c r="D481" s="2" t="str">
        <f>TEXT(Table2[[#This Row],[Invoice Date]],"mmm")</f>
        <v>Feb</v>
      </c>
      <c r="E481" s="2" t="str">
        <f>Table2[[#This Row],[Store_ID]]&amp;"-"&amp;Table2[[#This Row],[Year]]&amp;"-"&amp;Table2[[#This Row],[Month]]</f>
        <v>STR026-2025-Feb</v>
      </c>
      <c r="F481" s="2" t="s">
        <v>1580</v>
      </c>
      <c r="G481" s="2" t="str">
        <f>_xlfn.XLOOKUP(Table2[[#This Row],[Customer_ID]],Table3[Customer_ID],Table3[Customer Name],"Not Found")</f>
        <v>Sowmya Murthy</v>
      </c>
      <c r="H481" s="2" t="str">
        <f>_xlfn.XLOOKUP(Table2[[#This Row],[Customer_ID]],Table3[Customer_ID],Table3[Gender],"Female")</f>
        <v>Female</v>
      </c>
      <c r="I481" s="2" t="str">
        <f>_xlfn.XLOOKUP(Table2[[#This Row],[Customer_ID]],Table3[Customer_ID],Table3[City],"Missing Memebership")</f>
        <v>Thoothukudi</v>
      </c>
      <c r="J481" s="2" t="str">
        <f>_xlfn.XLOOKUP(Table2[[#This Row],[Customer_ID]],Table3[Customer_ID],Table3[State],"Karnataka")</f>
        <v>Tamil Nadu</v>
      </c>
      <c r="K481" s="2" t="str">
        <f>_xlfn.XLOOKUP(Table2[[#This Row],[Customer_ID]],Table3[Customer_ID],Table3[Membership],"Regular")</f>
        <v>Silver</v>
      </c>
      <c r="L481" s="2" t="s">
        <v>524</v>
      </c>
      <c r="M481" s="2" t="str">
        <f>_xlfn.XLOOKUP(Table2[[#This Row],[Product_ID]],Table4[Product_ID],Table4[Product_Name],"Not Found")</f>
        <v>Westside Cargo Peach</v>
      </c>
      <c r="N481" s="2" t="str">
        <f>_xlfn.XLOOKUP(Table2[[#This Row],[Product_ID]],Table4[Product_ID],Table4[Category],"Not Found")</f>
        <v>Men Trousers</v>
      </c>
      <c r="O481" s="2" t="str">
        <f>_xlfn.XLOOKUP(Table2[[#This Row],[Product_ID]],Table4[Product_ID],Table4[Subcategory],"Not Found")</f>
        <v>Cargo</v>
      </c>
      <c r="P481" s="2" t="str">
        <f>_xlfn.XLOOKUP(Table2[[#This Row],[Product_ID]],Table4[Product_ID],Table4[Brand],"Missing Brand")</f>
        <v>Westside</v>
      </c>
      <c r="Q481" s="2" t="s">
        <v>516</v>
      </c>
      <c r="R481" s="2" t="str">
        <f>_xlfn.XLOOKUP(Table2[[#This Row],[Store_ID]],Table6[Store_ID],Table6[Store Name],"Not Found")</f>
        <v>TrendMart Guntur Standard</v>
      </c>
      <c r="S481" s="2">
        <f>_xlfn.XLOOKUP(Table2[[#This Row],[Store_ID]],Table6[Store_ID],Table6[Monthly Target],"Missing Target")</f>
        <v>2500000</v>
      </c>
      <c r="T481" s="2" t="str">
        <f>_xlfn.XLOOKUP(Table2[[#This Row],[Store_ID]],Table6[Store_ID],Table6[Region],"Not Found")</f>
        <v>South Zone 3</v>
      </c>
      <c r="U481" s="2" t="s">
        <v>43</v>
      </c>
      <c r="V481" s="2" t="str">
        <f>_xlfn.XLOOKUP(Table2[[#This Row],[Employee_ID]],Table5[Employee_ID],Table5[Employee Name],"Not Found")</f>
        <v>Meena Krishnan</v>
      </c>
      <c r="W481" s="2">
        <v>1</v>
      </c>
      <c r="X481" s="2">
        <v>1378.32</v>
      </c>
      <c r="Y481" s="2">
        <v>30</v>
      </c>
      <c r="Z481" s="2">
        <v>413.5</v>
      </c>
      <c r="AA481" s="2">
        <v>12</v>
      </c>
      <c r="AB481" s="2">
        <v>115.78</v>
      </c>
      <c r="AC481" s="2">
        <v>1080.5999999999999</v>
      </c>
      <c r="AD481" s="2">
        <v>978.68</v>
      </c>
      <c r="AE481" s="2">
        <f t="shared" si="13"/>
        <v>-13.860000000000042</v>
      </c>
      <c r="AF481" s="2" t="s">
        <v>25</v>
      </c>
      <c r="AG481" s="42">
        <f>IFERROR(Table2[[#This Row],[Profit]]/Table2[[#This Row],[Sales Amount]],0)</f>
        <v>-1.2826207662409812E-2</v>
      </c>
      <c r="AH481" s="2" t="str">
        <f>TRIM(Table2[[#This Row],[Payment Modee]])</f>
        <v>UPI</v>
      </c>
      <c r="AI481" s="2" t="s">
        <v>36</v>
      </c>
      <c r="AJ481" s="2" t="s">
        <v>27</v>
      </c>
      <c r="AK481" s="2" t="s">
        <v>1510</v>
      </c>
      <c r="AL481" s="16" t="str">
        <f>IF(HOUR(Table2[[#This Row],[Order Time]])&lt;12,"Morning",IF(HOUR(Table2[[#This Row],[Order Time]])&lt;17,"Afternoon",IF(HOUR(Table2[[#This Row],[Order Time]])&lt;21,"Evening","Night")))</f>
        <v>Evening</v>
      </c>
      <c r="AM481" s="16" t="s">
        <v>38</v>
      </c>
    </row>
    <row r="482" spans="1:39" x14ac:dyDescent="0.25">
      <c r="A482" s="13" t="s">
        <v>1581</v>
      </c>
      <c r="B482" s="4">
        <v>45617</v>
      </c>
      <c r="C482" s="2">
        <f>YEAR(Table2[[#This Row],[Invoice Date]])</f>
        <v>2024</v>
      </c>
      <c r="D482" s="2" t="str">
        <f>TEXT(Table2[[#This Row],[Invoice Date]],"mmm")</f>
        <v>Nov</v>
      </c>
      <c r="E482" s="2" t="str">
        <f>Table2[[#This Row],[Store_ID]]&amp;"-"&amp;Table2[[#This Row],[Year]]&amp;"-"&amp;Table2[[#This Row],[Month]]</f>
        <v>STR083-2024-Nov</v>
      </c>
      <c r="F482" s="2" t="s">
        <v>266</v>
      </c>
      <c r="G482" s="2" t="str">
        <f>_xlfn.XLOOKUP(Table2[[#This Row],[Customer_ID]],Table3[Customer_ID],Table3[Customer Name],"Not Found")</f>
        <v>Deepthi Naicker</v>
      </c>
      <c r="H482" s="2" t="str">
        <f>_xlfn.XLOOKUP(Table2[[#This Row],[Customer_ID]],Table3[Customer_ID],Table3[Gender],"Female")</f>
        <v>Female</v>
      </c>
      <c r="I482" s="2" t="str">
        <f>_xlfn.XLOOKUP(Table2[[#This Row],[Customer_ID]],Table3[Customer_ID],Table3[City],"Missing Memebership")</f>
        <v>Nizamabad</v>
      </c>
      <c r="J482" s="2" t="str">
        <f>_xlfn.XLOOKUP(Table2[[#This Row],[Customer_ID]],Table3[Customer_ID],Table3[State],"Karnataka")</f>
        <v>Telangana</v>
      </c>
      <c r="K482" s="2" t="str">
        <f>_xlfn.XLOOKUP(Table2[[#This Row],[Customer_ID]],Table3[Customer_ID],Table3[Membership],"Regular")</f>
        <v>Regular</v>
      </c>
      <c r="L482" s="2" t="s">
        <v>1582</v>
      </c>
      <c r="M482" s="2" t="str">
        <f>_xlfn.XLOOKUP(Table2[[#This Row],[Product_ID]],Table4[Product_ID],Table4[Product_Name],"Not Found")</f>
        <v>Global Desi Skinny Fit Olive</v>
      </c>
      <c r="N482" s="2" t="str">
        <f>_xlfn.XLOOKUP(Table2[[#This Row],[Product_ID]],Table4[Product_ID],Table4[Category],"Not Found")</f>
        <v>Women Jeans</v>
      </c>
      <c r="O482" s="2" t="str">
        <f>_xlfn.XLOOKUP(Table2[[#This Row],[Product_ID]],Table4[Product_ID],Table4[Subcategory],"Not Found")</f>
        <v>Skinny Fit</v>
      </c>
      <c r="P482" s="2" t="str">
        <f>_xlfn.XLOOKUP(Table2[[#This Row],[Product_ID]],Table4[Product_ID],Table4[Brand],"Missing Brand")</f>
        <v>Global Desi</v>
      </c>
      <c r="Q482" s="2" t="s">
        <v>228</v>
      </c>
      <c r="R482" s="2" t="str">
        <f>_xlfn.XLOOKUP(Table2[[#This Row],[Store_ID]],Table6[Store_ID],Table6[Store Name],"Not Found")</f>
        <v>TrendMart Tumakuru Outlet</v>
      </c>
      <c r="S482" s="2">
        <f>_xlfn.XLOOKUP(Table2[[#This Row],[Store_ID]],Table6[Store_ID],Table6[Monthly Target],"Missing Target")</f>
        <v>1200000</v>
      </c>
      <c r="T482" s="2" t="str">
        <f>_xlfn.XLOOKUP(Table2[[#This Row],[Store_ID]],Table6[Store_ID],Table6[Region],"Not Found")</f>
        <v>South Zone 2</v>
      </c>
      <c r="U482" s="2" t="s">
        <v>102</v>
      </c>
      <c r="V482" s="2" t="str">
        <f>_xlfn.XLOOKUP(Table2[[#This Row],[Employee_ID]],Table5[Employee_ID],Table5[Employee Name],"Not Found")</f>
        <v>Chandra Reddy</v>
      </c>
      <c r="W482" s="2">
        <v>1</v>
      </c>
      <c r="X482" s="2">
        <v>961.67</v>
      </c>
      <c r="Y482" s="2">
        <v>0</v>
      </c>
      <c r="Z482" s="2">
        <v>0</v>
      </c>
      <c r="AA482" s="2">
        <v>5</v>
      </c>
      <c r="AB482" s="2">
        <v>48.08</v>
      </c>
      <c r="AC482" s="2">
        <v>1009.75</v>
      </c>
      <c r="AD482" s="2">
        <v>700.93</v>
      </c>
      <c r="AE482" s="2">
        <f t="shared" si="13"/>
        <v>260.74000000000007</v>
      </c>
      <c r="AF482" s="2" t="s">
        <v>69</v>
      </c>
      <c r="AG482" s="42">
        <f>IFERROR(Table2[[#This Row],[Profit]]/Table2[[#This Row],[Sales Amount]],0)</f>
        <v>0.2582223322604606</v>
      </c>
      <c r="AH482" s="2" t="str">
        <f>TRIM(Table2[[#This Row],[Payment Modee]])</f>
        <v>Cash</v>
      </c>
      <c r="AI482" s="2" t="s">
        <v>26</v>
      </c>
      <c r="AJ482" s="2" t="s">
        <v>27</v>
      </c>
      <c r="AK482" s="2" t="s">
        <v>1583</v>
      </c>
      <c r="AL482" s="16" t="str">
        <f>IF(HOUR(Table2[[#This Row],[Order Time]])&lt;12,"Morning",IF(HOUR(Table2[[#This Row],[Order Time]])&lt;17,"Afternoon",IF(HOUR(Table2[[#This Row],[Order Time]])&lt;21,"Evening","Night")))</f>
        <v>Evening</v>
      </c>
      <c r="AM482" s="16" t="s">
        <v>29</v>
      </c>
    </row>
    <row r="483" spans="1:39" x14ac:dyDescent="0.25">
      <c r="A483" s="13" t="s">
        <v>1584</v>
      </c>
      <c r="B483" s="4">
        <v>45594</v>
      </c>
      <c r="C483" s="2">
        <f>YEAR(Table2[[#This Row],[Invoice Date]])</f>
        <v>2024</v>
      </c>
      <c r="D483" s="2" t="str">
        <f>TEXT(Table2[[#This Row],[Invoice Date]],"mmm")</f>
        <v>Oct</v>
      </c>
      <c r="E483" s="2" t="str">
        <f>Table2[[#This Row],[Store_ID]]&amp;"-"&amp;Table2[[#This Row],[Year]]&amp;"-"&amp;Table2[[#This Row],[Month]]</f>
        <v>STR076-2024-Oct</v>
      </c>
      <c r="F483" s="2" t="s">
        <v>1585</v>
      </c>
      <c r="G483" s="2" t="str">
        <f>_xlfn.XLOOKUP(Table2[[#This Row],[Customer_ID]],Table3[Customer_ID],Table3[Customer Name],"Not Found")</f>
        <v>Mahesh Gounder</v>
      </c>
      <c r="H483" s="2" t="str">
        <f>_xlfn.XLOOKUP(Table2[[#This Row],[Customer_ID]],Table3[Customer_ID],Table3[Gender],"Female")</f>
        <v>Male</v>
      </c>
      <c r="I483" s="2" t="str">
        <f>_xlfn.XLOOKUP(Table2[[#This Row],[Customer_ID]],Table3[Customer_ID],Table3[City],"Missing Memebership")</f>
        <v>Salem</v>
      </c>
      <c r="J483" s="2" t="str">
        <f>_xlfn.XLOOKUP(Table2[[#This Row],[Customer_ID]],Table3[Customer_ID],Table3[State],"Karnataka")</f>
        <v>Tamil Nadu</v>
      </c>
      <c r="K483" s="2" t="str">
        <f>_xlfn.XLOOKUP(Table2[[#This Row],[Customer_ID]],Table3[Customer_ID],Table3[Membership],"Regular")</f>
        <v>Regular</v>
      </c>
      <c r="L483" s="2" t="s">
        <v>747</v>
      </c>
      <c r="M483" s="2" t="str">
        <f>_xlfn.XLOOKUP(Table2[[#This Row],[Product_ID]],Table4[Product_ID],Table4[Product_Name],"Not Found")</f>
        <v>Sonata Girls Frock Cream</v>
      </c>
      <c r="N483" s="2" t="str">
        <f>_xlfn.XLOOKUP(Table2[[#This Row],[Product_ID]],Table4[Product_ID],Table4[Category],"Not Found")</f>
        <v>Kids Wear</v>
      </c>
      <c r="O483" s="2" t="str">
        <f>_xlfn.XLOOKUP(Table2[[#This Row],[Product_ID]],Table4[Product_ID],Table4[Subcategory],"Not Found")</f>
        <v>Girls Frock</v>
      </c>
      <c r="P483" s="2" t="str">
        <f>_xlfn.XLOOKUP(Table2[[#This Row],[Product_ID]],Table4[Product_ID],Table4[Brand],"Missing Brand")</f>
        <v>Sonata</v>
      </c>
      <c r="Q483" s="2" t="s">
        <v>1063</v>
      </c>
      <c r="R483" s="2" t="str">
        <f>_xlfn.XLOOKUP(Table2[[#This Row],[Store_ID]],Table6[Store_ID],Table6[Store Name],"Not Found")</f>
        <v>TrendMart Chennai Standard</v>
      </c>
      <c r="S483" s="2">
        <f>_xlfn.XLOOKUP(Table2[[#This Row],[Store_ID]],Table6[Store_ID],Table6[Monthly Target],"Missing Target")</f>
        <v>1500000</v>
      </c>
      <c r="T483" s="2" t="str">
        <f>_xlfn.XLOOKUP(Table2[[#This Row],[Store_ID]],Table6[Store_ID],Table6[Region],"Not Found")</f>
        <v>South Zone 1</v>
      </c>
      <c r="U483" s="2" t="s">
        <v>147</v>
      </c>
      <c r="V483" s="2" t="str">
        <f>_xlfn.XLOOKUP(Table2[[#This Row],[Employee_ID]],Table5[Employee_ID],Table5[Employee Name],"Not Found")</f>
        <v>Logesh Gopalakrishnan</v>
      </c>
      <c r="W483" s="2">
        <v>3</v>
      </c>
      <c r="X483" s="2">
        <v>722.1</v>
      </c>
      <c r="Y483" s="2">
        <v>10</v>
      </c>
      <c r="Z483" s="2">
        <v>216.63</v>
      </c>
      <c r="AA483" s="2">
        <v>5</v>
      </c>
      <c r="AB483" s="2">
        <v>97.48</v>
      </c>
      <c r="AC483" s="2">
        <v>2047.15</v>
      </c>
      <c r="AD483" s="2">
        <v>1576.35</v>
      </c>
      <c r="AE483" s="2">
        <f t="shared" si="13"/>
        <v>373.32000000000016</v>
      </c>
      <c r="AF483" s="2" t="s">
        <v>69</v>
      </c>
      <c r="AG483" s="42">
        <f>IFERROR(Table2[[#This Row],[Profit]]/Table2[[#This Row],[Sales Amount]],0)</f>
        <v>0.1823608431233667</v>
      </c>
      <c r="AH483" s="2" t="str">
        <f>TRIM(Table2[[#This Row],[Payment Modee]])</f>
        <v>Cash</v>
      </c>
      <c r="AI483" s="2" t="s">
        <v>36</v>
      </c>
      <c r="AJ483" s="2" t="s">
        <v>27</v>
      </c>
      <c r="AK483" s="2" t="s">
        <v>241</v>
      </c>
      <c r="AL483" s="16" t="str">
        <f>IF(HOUR(Table2[[#This Row],[Order Time]])&lt;12,"Morning",IF(HOUR(Table2[[#This Row],[Order Time]])&lt;17,"Afternoon",IF(HOUR(Table2[[#This Row],[Order Time]])&lt;21,"Evening","Night")))</f>
        <v>Night</v>
      </c>
      <c r="AM483" s="16" t="s">
        <v>29</v>
      </c>
    </row>
    <row r="484" spans="1:39" x14ac:dyDescent="0.25">
      <c r="A484" s="13" t="s">
        <v>1586</v>
      </c>
      <c r="B484" s="4">
        <v>45625</v>
      </c>
      <c r="C484" s="2">
        <f>YEAR(Table2[[#This Row],[Invoice Date]])</f>
        <v>2024</v>
      </c>
      <c r="D484" s="2" t="str">
        <f>TEXT(Table2[[#This Row],[Invoice Date]],"mmm")</f>
        <v>Nov</v>
      </c>
      <c r="E484" s="2" t="str">
        <f>Table2[[#This Row],[Store_ID]]&amp;"-"&amp;Table2[[#This Row],[Year]]&amp;"-"&amp;Table2[[#This Row],[Month]]</f>
        <v>STR079-2024-Nov</v>
      </c>
      <c r="F484" s="2" t="s">
        <v>1106</v>
      </c>
      <c r="G484" s="2" t="str">
        <f>_xlfn.XLOOKUP(Table2[[#This Row],[Customer_ID]],Table3[Customer_ID],Table3[Customer Name],"Not Found")</f>
        <v>Kannan Yadav</v>
      </c>
      <c r="H484" s="2" t="str">
        <f>_xlfn.XLOOKUP(Table2[[#This Row],[Customer_ID]],Table3[Customer_ID],Table3[Gender],"Female")</f>
        <v>Male</v>
      </c>
      <c r="I484" s="2" t="str">
        <f>_xlfn.XLOOKUP(Table2[[#This Row],[Customer_ID]],Table3[Customer_ID],Table3[City],"Missing Memebership")</f>
        <v>Mysuru</v>
      </c>
      <c r="J484" s="2" t="str">
        <f>_xlfn.XLOOKUP(Table2[[#This Row],[Customer_ID]],Table3[Customer_ID],Table3[State],"Karnataka")</f>
        <v>Karnataka</v>
      </c>
      <c r="K484" s="2" t="str">
        <f>_xlfn.XLOOKUP(Table2[[#This Row],[Customer_ID]],Table3[Customer_ID],Table3[Membership],"Regular")</f>
        <v>Silver</v>
      </c>
      <c r="L484" s="2" t="s">
        <v>325</v>
      </c>
      <c r="M484" s="2" t="str">
        <f>_xlfn.XLOOKUP(Table2[[#This Row],[Product_ID]],Table4[Product_ID],Table4[Product_Name],"Not Found")</f>
        <v>Ramraj Cotton Straight Fit White</v>
      </c>
      <c r="N484" s="2" t="str">
        <f>_xlfn.XLOOKUP(Table2[[#This Row],[Product_ID]],Table4[Product_ID],Table4[Category],"Not Found")</f>
        <v>Women Jeans</v>
      </c>
      <c r="O484" s="2" t="str">
        <f>_xlfn.XLOOKUP(Table2[[#This Row],[Product_ID]],Table4[Product_ID],Table4[Subcategory],"Not Found")</f>
        <v>Straight Fit</v>
      </c>
      <c r="P484" s="2" t="str">
        <f>_xlfn.XLOOKUP(Table2[[#This Row],[Product_ID]],Table4[Product_ID],Table4[Brand],"Missing Brand")</f>
        <v>Ramraj Cotton</v>
      </c>
      <c r="Q484" s="2" t="s">
        <v>641</v>
      </c>
      <c r="R484" s="2" t="str">
        <f>_xlfn.XLOOKUP(Table2[[#This Row],[Store_ID]],Table6[Store_ID],Table6[Store Name],"Not Found")</f>
        <v>TrendMart Dindigul High Street</v>
      </c>
      <c r="S484" s="2">
        <f>_xlfn.XLOOKUP(Table2[[#This Row],[Store_ID]],Table6[Store_ID],Table6[Monthly Target],"Missing Target")</f>
        <v>2500000</v>
      </c>
      <c r="T484" s="2" t="str">
        <f>_xlfn.XLOOKUP(Table2[[#This Row],[Store_ID]],Table6[Store_ID],Table6[Region],"Not Found")</f>
        <v>South Zone 1</v>
      </c>
      <c r="U484" s="2" t="s">
        <v>135</v>
      </c>
      <c r="V484" s="2" t="str">
        <f>_xlfn.XLOOKUP(Table2[[#This Row],[Employee_ID]],Table5[Employee_ID],Table5[Employee Name],"Not Found")</f>
        <v>Yamini Pandian</v>
      </c>
      <c r="W484" s="2">
        <v>4</v>
      </c>
      <c r="X484" s="2">
        <v>1739.82</v>
      </c>
      <c r="Y484" s="2">
        <v>25</v>
      </c>
      <c r="Z484" s="2">
        <v>1739.82</v>
      </c>
      <c r="AA484" s="2">
        <v>12</v>
      </c>
      <c r="AB484" s="2">
        <v>626.34</v>
      </c>
      <c r="AC484" s="2">
        <v>5845.8</v>
      </c>
      <c r="AD484" s="2">
        <v>4497.92</v>
      </c>
      <c r="AE484" s="2">
        <f t="shared" si="13"/>
        <v>721.54000000000008</v>
      </c>
      <c r="AF484" s="2" t="s">
        <v>69</v>
      </c>
      <c r="AG484" s="42">
        <f>IFERROR(Table2[[#This Row],[Profit]]/Table2[[#This Row],[Sales Amount]],0)</f>
        <v>0.12342878647918164</v>
      </c>
      <c r="AH484" s="2" t="str">
        <f>TRIM(Table2[[#This Row],[Payment Modee]])</f>
        <v>Cash</v>
      </c>
      <c r="AI484" s="2" t="s">
        <v>26</v>
      </c>
      <c r="AJ484" s="2" t="s">
        <v>27</v>
      </c>
      <c r="AK484" s="2" t="s">
        <v>1587</v>
      </c>
      <c r="AL484" s="16" t="str">
        <f>IF(HOUR(Table2[[#This Row],[Order Time]])&lt;12,"Morning",IF(HOUR(Table2[[#This Row],[Order Time]])&lt;17,"Afternoon",IF(HOUR(Table2[[#This Row],[Order Time]])&lt;21,"Evening","Night")))</f>
        <v>Night</v>
      </c>
      <c r="AM484" s="16" t="s">
        <v>29</v>
      </c>
    </row>
    <row r="485" spans="1:39" x14ac:dyDescent="0.25">
      <c r="A485" s="13" t="s">
        <v>1588</v>
      </c>
      <c r="B485" s="4">
        <v>45383</v>
      </c>
      <c r="C485" s="2">
        <f>YEAR(Table2[[#This Row],[Invoice Date]])</f>
        <v>2024</v>
      </c>
      <c r="D485" s="2" t="str">
        <f>TEXT(Table2[[#This Row],[Invoice Date]],"mmm")</f>
        <v>Apr</v>
      </c>
      <c r="E485" s="2" t="str">
        <f>Table2[[#This Row],[Store_ID]]&amp;"-"&amp;Table2[[#This Row],[Year]]&amp;"-"&amp;Table2[[#This Row],[Month]]</f>
        <v>STR070-2024-Apr</v>
      </c>
      <c r="F485" s="2" t="s">
        <v>1488</v>
      </c>
      <c r="G485" s="2" t="str">
        <f>_xlfn.XLOOKUP(Table2[[#This Row],[Customer_ID]],Table3[Customer_ID],Table3[Customer Name],"Not Found")</f>
        <v>Akhila Prasad</v>
      </c>
      <c r="H485" s="2" t="str">
        <f>_xlfn.XLOOKUP(Table2[[#This Row],[Customer_ID]],Table3[Customer_ID],Table3[Gender],"Female")</f>
        <v>Female</v>
      </c>
      <c r="I485" s="2" t="str">
        <f>_xlfn.XLOOKUP(Table2[[#This Row],[Customer_ID]],Table3[Customer_ID],Table3[City],"Missing Memebership")</f>
        <v>Tirupati</v>
      </c>
      <c r="J485" s="2" t="str">
        <f>_xlfn.XLOOKUP(Table2[[#This Row],[Customer_ID]],Table3[Customer_ID],Table3[State],"Karnataka")</f>
        <v>Andhra Pradesh</v>
      </c>
      <c r="K485" s="2" t="str">
        <f>_xlfn.XLOOKUP(Table2[[#This Row],[Customer_ID]],Table3[Customer_ID],Table3[Membership],"Regular")</f>
        <v>Silver</v>
      </c>
      <c r="L485" s="2" t="s">
        <v>408</v>
      </c>
      <c r="M485" s="2" t="str">
        <f>_xlfn.XLOOKUP(Table2[[#This Row],[Product_ID]],Table4[Product_ID],Table4[Product_Name],"Not Found")</f>
        <v>Indian Terrain Formal Top Maroon</v>
      </c>
      <c r="N485" s="2" t="str">
        <f>_xlfn.XLOOKUP(Table2[[#This Row],[Product_ID]],Table4[Product_ID],Table4[Category],"Not Found")</f>
        <v>Women Tops</v>
      </c>
      <c r="O485" s="2" t="str">
        <f>_xlfn.XLOOKUP(Table2[[#This Row],[Product_ID]],Table4[Product_ID],Table4[Subcategory],"Not Found")</f>
        <v>Formal Top</v>
      </c>
      <c r="P485" s="2" t="str">
        <f>_xlfn.XLOOKUP(Table2[[#This Row],[Product_ID]],Table4[Product_ID],Table4[Brand],"Missing Brand")</f>
        <v>Indian Terrain</v>
      </c>
      <c r="Q485" s="2" t="s">
        <v>1319</v>
      </c>
      <c r="R485" s="2" t="str">
        <f>_xlfn.XLOOKUP(Table2[[#This Row],[Store_ID]],Table6[Store_ID],Table6[Store Name],"Not Found")</f>
        <v>TrendMart Alappuzha Mall Kiosk</v>
      </c>
      <c r="S485" s="2">
        <f>_xlfn.XLOOKUP(Table2[[#This Row],[Store_ID]],Table6[Store_ID],Table6[Monthly Target],"Missing Target")</f>
        <v>1000000</v>
      </c>
      <c r="T485" s="2" t="str">
        <f>_xlfn.XLOOKUP(Table2[[#This Row],[Store_ID]],Table6[Store_ID],Table6[Region],"Not Found")</f>
        <v>South Zone 1</v>
      </c>
      <c r="U485" s="2" t="s">
        <v>75</v>
      </c>
      <c r="V485" s="2" t="str">
        <f>_xlfn.XLOOKUP(Table2[[#This Row],[Employee_ID]],Table5[Employee_ID],Table5[Employee Name],"Not Found")</f>
        <v>Chandran Krishnan</v>
      </c>
      <c r="W485" s="2">
        <v>3</v>
      </c>
      <c r="X485" s="2">
        <v>748.45</v>
      </c>
      <c r="Y485" s="2">
        <v>15</v>
      </c>
      <c r="Z485" s="2">
        <v>336.8</v>
      </c>
      <c r="AA485" s="2">
        <v>5</v>
      </c>
      <c r="AB485" s="2">
        <v>95.43</v>
      </c>
      <c r="AC485" s="2">
        <v>2003.98</v>
      </c>
      <c r="AD485" s="2">
        <v>1643.01</v>
      </c>
      <c r="AE485" s="2">
        <f t="shared" si="13"/>
        <v>265.54000000000002</v>
      </c>
      <c r="AF485" s="2" t="s">
        <v>69</v>
      </c>
      <c r="AG485" s="42">
        <f>IFERROR(Table2[[#This Row],[Profit]]/Table2[[#This Row],[Sales Amount]],0)</f>
        <v>0.1325063124382479</v>
      </c>
      <c r="AH485" s="2" t="str">
        <f>TRIM(Table2[[#This Row],[Payment Modee]])</f>
        <v>Cash</v>
      </c>
      <c r="AI485" s="2" t="s">
        <v>26</v>
      </c>
      <c r="AJ485" s="2" t="s">
        <v>27</v>
      </c>
      <c r="AK485" s="2" t="s">
        <v>1589</v>
      </c>
      <c r="AL485" s="16" t="str">
        <f>IF(HOUR(Table2[[#This Row],[Order Time]])&lt;12,"Morning",IF(HOUR(Table2[[#This Row],[Order Time]])&lt;17,"Afternoon",IF(HOUR(Table2[[#This Row],[Order Time]])&lt;21,"Evening","Night")))</f>
        <v>Evening</v>
      </c>
      <c r="AM485" s="16" t="s">
        <v>29</v>
      </c>
    </row>
    <row r="486" spans="1:39" x14ac:dyDescent="0.25">
      <c r="A486" s="13" t="s">
        <v>1590</v>
      </c>
      <c r="B486" s="4">
        <v>45508</v>
      </c>
      <c r="C486" s="2">
        <f>YEAR(Table2[[#This Row],[Invoice Date]])</f>
        <v>2024</v>
      </c>
      <c r="D486" s="2" t="str">
        <f>TEXT(Table2[[#This Row],[Invoice Date]],"mmm")</f>
        <v>Aug</v>
      </c>
      <c r="E486" s="2" t="str">
        <f>Table2[[#This Row],[Store_ID]]&amp;"-"&amp;Table2[[#This Row],[Year]]&amp;"-"&amp;Table2[[#This Row],[Month]]</f>
        <v>STR109-2024-Aug</v>
      </c>
      <c r="F486" s="2" t="s">
        <v>1591</v>
      </c>
      <c r="G486" s="2" t="str">
        <f>_xlfn.XLOOKUP(Table2[[#This Row],[Customer_ID]],Table3[Customer_ID],Table3[Customer Name],"Not Found")</f>
        <v>Sangeeta Mishra</v>
      </c>
      <c r="H486" s="2" t="str">
        <f>_xlfn.XLOOKUP(Table2[[#This Row],[Customer_ID]],Table3[Customer_ID],Table3[Gender],"Female")</f>
        <v>Female</v>
      </c>
      <c r="I486" s="2" t="str">
        <f>_xlfn.XLOOKUP(Table2[[#This Row],[Customer_ID]],Table3[Customer_ID],Table3[City],"Missing Memebership")</f>
        <v>Vellore</v>
      </c>
      <c r="J486" s="2" t="str">
        <f>_xlfn.XLOOKUP(Table2[[#This Row],[Customer_ID]],Table3[Customer_ID],Table3[State],"Karnataka")</f>
        <v>Tamil Nadu</v>
      </c>
      <c r="K486" s="2" t="str">
        <f>_xlfn.XLOOKUP(Table2[[#This Row],[Customer_ID]],Table3[Customer_ID],Table3[Membership],"Regular")</f>
        <v>Silver</v>
      </c>
      <c r="L486" s="2" t="s">
        <v>1185</v>
      </c>
      <c r="M486" s="2" t="str">
        <f>_xlfn.XLOOKUP(Table2[[#This Row],[Product_ID]],Table4[Product_ID],Table4[Product_Name],"Not Found")</f>
        <v>Metro Shoes Polo Purple</v>
      </c>
      <c r="N486" s="2" t="str">
        <f>_xlfn.XLOOKUP(Table2[[#This Row],[Product_ID]],Table4[Product_ID],Table4[Category],"Not Found")</f>
        <v>Men T-Shirts</v>
      </c>
      <c r="O486" s="2" t="str">
        <f>_xlfn.XLOOKUP(Table2[[#This Row],[Product_ID]],Table4[Product_ID],Table4[Subcategory],"Not Found")</f>
        <v>Polo</v>
      </c>
      <c r="P486" s="2" t="str">
        <f>_xlfn.XLOOKUP(Table2[[#This Row],[Product_ID]],Table4[Product_ID],Table4[Brand],"Missing Brand")</f>
        <v>Metro Shoes</v>
      </c>
      <c r="Q486" s="2" t="s">
        <v>112</v>
      </c>
      <c r="R486" s="2" t="str">
        <f>_xlfn.XLOOKUP(Table2[[#This Row],[Store_ID]],Table6[Store_ID],Table6[Store Name],"Not Found")</f>
        <v>TrendMart Warangal Outlet</v>
      </c>
      <c r="S486" s="2">
        <f>_xlfn.XLOOKUP(Table2[[#This Row],[Store_ID]],Table6[Store_ID],Table6[Monthly Target],"Missing Target")</f>
        <v>1200000</v>
      </c>
      <c r="T486" s="2" t="str">
        <f>_xlfn.XLOOKUP(Table2[[#This Row],[Store_ID]],Table6[Store_ID],Table6[Region],"Not Found")</f>
        <v>South Zone 2</v>
      </c>
      <c r="U486" s="2" t="s">
        <v>153</v>
      </c>
      <c r="V486" s="2" t="str">
        <f>_xlfn.XLOOKUP(Table2[[#This Row],[Employee_ID]],Table5[Employee_ID],Table5[Employee Name],"Not Found")</f>
        <v>Rani Mishra</v>
      </c>
      <c r="W486" s="2">
        <v>4</v>
      </c>
      <c r="X486" s="2">
        <v>595.48</v>
      </c>
      <c r="Y486" s="2">
        <v>10</v>
      </c>
      <c r="Z486" s="2">
        <v>238.19</v>
      </c>
      <c r="AA486" s="2">
        <v>5</v>
      </c>
      <c r="AB486" s="2">
        <v>107.19</v>
      </c>
      <c r="AC486" s="2">
        <v>2250.92</v>
      </c>
      <c r="AD486" s="2">
        <v>1395</v>
      </c>
      <c r="AE486" s="2">
        <f t="shared" si="13"/>
        <v>748.73</v>
      </c>
      <c r="AF486" s="2" t="s">
        <v>56</v>
      </c>
      <c r="AG486" s="42">
        <f>IFERROR(Table2[[#This Row],[Profit]]/Table2[[#This Row],[Sales Amount]],0)</f>
        <v>0.33263287900058641</v>
      </c>
      <c r="AH486" s="2" t="str">
        <f>TRIM(Table2[[#This Row],[Payment Modee]])</f>
        <v>Credit Card</v>
      </c>
      <c r="AI486" s="2" t="s">
        <v>26</v>
      </c>
      <c r="AJ486" s="2" t="s">
        <v>27</v>
      </c>
      <c r="AK486" s="2" t="s">
        <v>1076</v>
      </c>
      <c r="AL486" s="16" t="str">
        <f>IF(HOUR(Table2[[#This Row],[Order Time]])&lt;12,"Morning",IF(HOUR(Table2[[#This Row],[Order Time]])&lt;17,"Afternoon",IF(HOUR(Table2[[#This Row],[Order Time]])&lt;21,"Evening","Night")))</f>
        <v>Evening</v>
      </c>
      <c r="AM486" s="16" t="s">
        <v>38</v>
      </c>
    </row>
    <row r="487" spans="1:39" x14ac:dyDescent="0.25">
      <c r="A487" s="13" t="s">
        <v>1592</v>
      </c>
      <c r="B487" s="4">
        <v>45588</v>
      </c>
      <c r="C487" s="2">
        <f>YEAR(Table2[[#This Row],[Invoice Date]])</f>
        <v>2024</v>
      </c>
      <c r="D487" s="2" t="str">
        <f>TEXT(Table2[[#This Row],[Invoice Date]],"mmm")</f>
        <v>Oct</v>
      </c>
      <c r="E487" s="2" t="str">
        <f>Table2[[#This Row],[Store_ID]]&amp;"-"&amp;Table2[[#This Row],[Year]]&amp;"-"&amp;Table2[[#This Row],[Month]]</f>
        <v>STR031-2024-Oct</v>
      </c>
      <c r="F487" s="2" t="s">
        <v>1364</v>
      </c>
      <c r="G487" s="2" t="str">
        <f>_xlfn.XLOOKUP(Table2[[#This Row],[Customer_ID]],Table3[Customer_ID],Table3[Customer Name],"Not Found")</f>
        <v>Chandra Subramaniam</v>
      </c>
      <c r="H487" s="2" t="str">
        <f>_xlfn.XLOOKUP(Table2[[#This Row],[Customer_ID]],Table3[Customer_ID],Table3[Gender],"Female")</f>
        <v>Male</v>
      </c>
      <c r="I487" s="2" t="str">
        <f>_xlfn.XLOOKUP(Table2[[#This Row],[Customer_ID]],Table3[Customer_ID],Table3[City],"Missing Memebership")</f>
        <v>Alappuzha</v>
      </c>
      <c r="J487" s="2" t="str">
        <f>_xlfn.XLOOKUP(Table2[[#This Row],[Customer_ID]],Table3[Customer_ID],Table3[State],"Karnataka")</f>
        <v>Kerala</v>
      </c>
      <c r="K487" s="2" t="str">
        <f>_xlfn.XLOOKUP(Table2[[#This Row],[Customer_ID]],Table3[Customer_ID],Table3[Membership],"Regular")</f>
        <v>Silver</v>
      </c>
      <c r="L487" s="2" t="s">
        <v>1112</v>
      </c>
      <c r="M487" s="2" t="str">
        <f>_xlfn.XLOOKUP(Table2[[#This Row],[Product_ID]],Table4[Product_ID],Table4[Product_Name],"Not Found")</f>
        <v>Fossil Digital Watch Maroon</v>
      </c>
      <c r="N487" s="2" t="str">
        <f>_xlfn.XLOOKUP(Table2[[#This Row],[Product_ID]],Table4[Product_ID],Table4[Category],"Not Found")</f>
        <v>Watches</v>
      </c>
      <c r="O487" s="2" t="str">
        <f>_xlfn.XLOOKUP(Table2[[#This Row],[Product_ID]],Table4[Product_ID],Table4[Subcategory],"Not Found")</f>
        <v>Digital Watch</v>
      </c>
      <c r="P487" s="2" t="str">
        <f>_xlfn.XLOOKUP(Table2[[#This Row],[Product_ID]],Table4[Product_ID],Table4[Brand],"Missing Brand")</f>
        <v>Fossil</v>
      </c>
      <c r="Q487" s="2" t="s">
        <v>1351</v>
      </c>
      <c r="R487" s="2" t="str">
        <f>_xlfn.XLOOKUP(Table2[[#This Row],[Store_ID]],Table6[Store_ID],Table6[Store Name],"Not Found")</f>
        <v>TrendMart Kozhikode Mall Kiosk</v>
      </c>
      <c r="S487" s="2">
        <f>_xlfn.XLOOKUP(Table2[[#This Row],[Store_ID]],Table6[Store_ID],Table6[Monthly Target],"Missing Target")</f>
        <v>2000000</v>
      </c>
      <c r="T487" s="2" t="str">
        <f>_xlfn.XLOOKUP(Table2[[#This Row],[Store_ID]],Table6[Store_ID],Table6[Region],"Not Found")</f>
        <v>South Zone 1</v>
      </c>
      <c r="U487" s="2" t="s">
        <v>68</v>
      </c>
      <c r="V487" s="2" t="str">
        <f>_xlfn.XLOOKUP(Table2[[#This Row],[Employee_ID]],Table5[Employee_ID],Table5[Employee Name],"Not Found")</f>
        <v>Praveen Gupta</v>
      </c>
      <c r="W487" s="2">
        <v>2</v>
      </c>
      <c r="X487" s="2">
        <v>2832.31</v>
      </c>
      <c r="Y487" s="2">
        <v>15</v>
      </c>
      <c r="Z487" s="2">
        <v>849.69</v>
      </c>
      <c r="AA487" s="2">
        <v>12</v>
      </c>
      <c r="AB487" s="2">
        <v>577.79</v>
      </c>
      <c r="AC487" s="2">
        <v>5392.72</v>
      </c>
      <c r="AD487" s="2">
        <v>4079.4</v>
      </c>
      <c r="AE487" s="2">
        <f t="shared" si="13"/>
        <v>735.5300000000002</v>
      </c>
      <c r="AF487" s="2" t="s">
        <v>25</v>
      </c>
      <c r="AG487" s="42">
        <f>IFERROR(Table2[[#This Row],[Profit]]/Table2[[#This Row],[Sales Amount]],0)</f>
        <v>0.13639313741488529</v>
      </c>
      <c r="AH487" s="2" t="str">
        <f>TRIM(Table2[[#This Row],[Payment Modee]])</f>
        <v>UPI</v>
      </c>
      <c r="AI487" s="2" t="s">
        <v>26</v>
      </c>
      <c r="AJ487" s="2" t="s">
        <v>27</v>
      </c>
      <c r="AK487" s="2" t="s">
        <v>1157</v>
      </c>
      <c r="AL487" s="16" t="str">
        <f>IF(HOUR(Table2[[#This Row],[Order Time]])&lt;12,"Morning",IF(HOUR(Table2[[#This Row],[Order Time]])&lt;17,"Afternoon",IF(HOUR(Table2[[#This Row],[Order Time]])&lt;21,"Evening","Night")))</f>
        <v>Evening</v>
      </c>
      <c r="AM487" s="16" t="s">
        <v>29</v>
      </c>
    </row>
    <row r="488" spans="1:39" x14ac:dyDescent="0.25">
      <c r="A488" s="13" t="s">
        <v>1593</v>
      </c>
      <c r="B488" s="4">
        <v>45649</v>
      </c>
      <c r="C488" s="2">
        <f>YEAR(Table2[[#This Row],[Invoice Date]])</f>
        <v>2024</v>
      </c>
      <c r="D488" s="2" t="str">
        <f>TEXT(Table2[[#This Row],[Invoice Date]],"mmm")</f>
        <v>Dec</v>
      </c>
      <c r="E488" s="2" t="str">
        <f>Table2[[#This Row],[Store_ID]]&amp;"-"&amp;Table2[[#This Row],[Year]]&amp;"-"&amp;Table2[[#This Row],[Month]]</f>
        <v>STR103-2024-Dec</v>
      </c>
      <c r="F488" s="2" t="s">
        <v>511</v>
      </c>
      <c r="G488" s="2" t="str">
        <f>_xlfn.XLOOKUP(Table2[[#This Row],[Customer_ID]],Table3[Customer_ID],Table3[Customer Name],"Not Found")</f>
        <v>Pranav Rao</v>
      </c>
      <c r="H488" s="2" t="str">
        <f>_xlfn.XLOOKUP(Table2[[#This Row],[Customer_ID]],Table3[Customer_ID],Table3[Gender],"Female")</f>
        <v>Male</v>
      </c>
      <c r="I488" s="2" t="str">
        <f>_xlfn.XLOOKUP(Table2[[#This Row],[Customer_ID]],Table3[Customer_ID],Table3[City],"Missing Memebership")</f>
        <v>Warangal</v>
      </c>
      <c r="J488" s="2" t="str">
        <f>_xlfn.XLOOKUP(Table2[[#This Row],[Customer_ID]],Table3[Customer_ID],Table3[State],"Karnataka")</f>
        <v>Telangana</v>
      </c>
      <c r="K488" s="2" t="str">
        <f>_xlfn.XLOOKUP(Table2[[#This Row],[Customer_ID]],Table3[Customer_ID],Table3[Membership],"Regular")</f>
        <v>Silver</v>
      </c>
      <c r="L488" s="2" t="s">
        <v>252</v>
      </c>
      <c r="M488" s="2" t="str">
        <f>_xlfn.XLOOKUP(Table2[[#This Row],[Product_ID]],Table4[Product_ID],Table4[Product_Name],"Not Found")</f>
        <v>Aurelia Necklace Grey</v>
      </c>
      <c r="N488" s="2" t="str">
        <f>_xlfn.XLOOKUP(Table2[[#This Row],[Product_ID]],Table4[Product_ID],Table4[Category],"Not Found")</f>
        <v>Jewellery</v>
      </c>
      <c r="O488" s="2" t="str">
        <f>_xlfn.XLOOKUP(Table2[[#This Row],[Product_ID]],Table4[Product_ID],Table4[Subcategory],"Not Found")</f>
        <v>Necklace</v>
      </c>
      <c r="P488" s="2" t="str">
        <f>_xlfn.XLOOKUP(Table2[[#This Row],[Product_ID]],Table4[Product_ID],Table4[Brand],"Missing Brand")</f>
        <v>Aurelia</v>
      </c>
      <c r="Q488" s="2" t="s">
        <v>253</v>
      </c>
      <c r="R488" s="2" t="str">
        <f>_xlfn.XLOOKUP(Table2[[#This Row],[Store_ID]],Table6[Store_ID],Table6[Store Name],"Not Found")</f>
        <v>TrendMart Alappuzha Outlet</v>
      </c>
      <c r="S488" s="2">
        <f>_xlfn.XLOOKUP(Table2[[#This Row],[Store_ID]],Table6[Store_ID],Table6[Monthly Target],"Missing Target")</f>
        <v>2500000</v>
      </c>
      <c r="T488" s="2" t="str">
        <f>_xlfn.XLOOKUP(Table2[[#This Row],[Store_ID]],Table6[Store_ID],Table6[Region],"Not Found")</f>
        <v>South Zone 1</v>
      </c>
      <c r="U488" s="2" t="s">
        <v>192</v>
      </c>
      <c r="V488" s="2" t="str">
        <f>_xlfn.XLOOKUP(Table2[[#This Row],[Employee_ID]],Table5[Employee_ID],Table5[Employee Name],"Not Found")</f>
        <v>Hari Nair</v>
      </c>
      <c r="W488" s="2">
        <v>2</v>
      </c>
      <c r="X488" s="2">
        <v>749.51</v>
      </c>
      <c r="Y488" s="2">
        <v>20</v>
      </c>
      <c r="Z488" s="2">
        <v>299.8</v>
      </c>
      <c r="AA488" s="2">
        <v>3</v>
      </c>
      <c r="AB488" s="2">
        <v>35.979999999999997</v>
      </c>
      <c r="AC488" s="2">
        <v>1235.2</v>
      </c>
      <c r="AD488" s="2">
        <v>1113.98</v>
      </c>
      <c r="AE488" s="2">
        <f t="shared" si="13"/>
        <v>85.240000000000038</v>
      </c>
      <c r="AF488" s="2" t="s">
        <v>56</v>
      </c>
      <c r="AG488" s="42">
        <f>IFERROR(Table2[[#This Row],[Profit]]/Table2[[#This Row],[Sales Amount]],0)</f>
        <v>6.9009067357512985E-2</v>
      </c>
      <c r="AH488" s="2" t="str">
        <f>TRIM(Table2[[#This Row],[Payment Modee]])</f>
        <v>Credit Card</v>
      </c>
      <c r="AI488" s="2" t="s">
        <v>26</v>
      </c>
      <c r="AJ488" s="2" t="s">
        <v>27</v>
      </c>
      <c r="AK488" s="2" t="s">
        <v>401</v>
      </c>
      <c r="AL488" s="16" t="str">
        <f>IF(HOUR(Table2[[#This Row],[Order Time]])&lt;12,"Morning",IF(HOUR(Table2[[#This Row],[Order Time]])&lt;17,"Afternoon",IF(HOUR(Table2[[#This Row],[Order Time]])&lt;21,"Evening","Night")))</f>
        <v>Morning</v>
      </c>
      <c r="AM488" s="16" t="s">
        <v>29</v>
      </c>
    </row>
    <row r="489" spans="1:39" x14ac:dyDescent="0.25">
      <c r="A489" s="13" t="s">
        <v>1594</v>
      </c>
      <c r="B489" s="4">
        <v>45531</v>
      </c>
      <c r="C489" s="2">
        <f>YEAR(Table2[[#This Row],[Invoice Date]])</f>
        <v>2024</v>
      </c>
      <c r="D489" s="2" t="str">
        <f>TEXT(Table2[[#This Row],[Invoice Date]],"mmm")</f>
        <v>Aug</v>
      </c>
      <c r="E489" s="2" t="str">
        <f>Table2[[#This Row],[Store_ID]]&amp;"-"&amp;Table2[[#This Row],[Year]]&amp;"-"&amp;Table2[[#This Row],[Month]]</f>
        <v>STR102-2024-Aug</v>
      </c>
      <c r="F489" s="2" t="s">
        <v>1595</v>
      </c>
      <c r="G489" s="2" t="str">
        <f>_xlfn.XLOOKUP(Table2[[#This Row],[Customer_ID]],Table3[Customer_ID],Table3[Customer Name],"Not Found")</f>
        <v>Sangeeta Chandran</v>
      </c>
      <c r="H489" s="2" t="str">
        <f>_xlfn.XLOOKUP(Table2[[#This Row],[Customer_ID]],Table3[Customer_ID],Table3[Gender],"Female")</f>
        <v>Female</v>
      </c>
      <c r="I489" s="2" t="str">
        <f>_xlfn.XLOOKUP(Table2[[#This Row],[Customer_ID]],Table3[Customer_ID],Table3[City],"Missing Memebership")</f>
        <v>Erode</v>
      </c>
      <c r="J489" s="2" t="str">
        <f>_xlfn.XLOOKUP(Table2[[#This Row],[Customer_ID]],Table3[Customer_ID],Table3[State],"Karnataka")</f>
        <v>Tamil Nadu</v>
      </c>
      <c r="K489" s="2" t="str">
        <f>_xlfn.XLOOKUP(Table2[[#This Row],[Customer_ID]],Table3[Customer_ID],Table3[Membership],"Regular")</f>
        <v>Silver</v>
      </c>
      <c r="L489" s="2" t="s">
        <v>1411</v>
      </c>
      <c r="M489" s="2" t="str">
        <f>_xlfn.XLOOKUP(Table2[[#This Row],[Product_ID]],Table4[Product_ID],Table4[Product_Name],"Not Found")</f>
        <v>Pepe Jeans Silk Saree Navy Blue</v>
      </c>
      <c r="N489" s="2" t="str">
        <f>_xlfn.XLOOKUP(Table2[[#This Row],[Product_ID]],Table4[Product_ID],Table4[Category],"Not Found")</f>
        <v>Women Sarees</v>
      </c>
      <c r="O489" s="2" t="str">
        <f>_xlfn.XLOOKUP(Table2[[#This Row],[Product_ID]],Table4[Product_ID],Table4[Subcategory],"Not Found")</f>
        <v>Silk Saree</v>
      </c>
      <c r="P489" s="2" t="str">
        <f>_xlfn.XLOOKUP(Table2[[#This Row],[Product_ID]],Table4[Product_ID],Table4[Brand],"Missing Brand")</f>
        <v>Pepe Jeans</v>
      </c>
      <c r="Q489" s="2" t="s">
        <v>33</v>
      </c>
      <c r="R489" s="2" t="str">
        <f>_xlfn.XLOOKUP(Table2[[#This Row],[Store_ID]],Table6[Store_ID],Table6[Store Name],"Not Found")</f>
        <v>TrendMart Tirunelveli High Street</v>
      </c>
      <c r="S489" s="2">
        <f>_xlfn.XLOOKUP(Table2[[#This Row],[Store_ID]],Table6[Store_ID],Table6[Monthly Target],"Missing Target")</f>
        <v>1000000</v>
      </c>
      <c r="T489" s="2" t="str">
        <f>_xlfn.XLOOKUP(Table2[[#This Row],[Store_ID]],Table6[Store_ID],Table6[Region],"Not Found")</f>
        <v>South Zone 1</v>
      </c>
      <c r="U489" s="2" t="s">
        <v>465</v>
      </c>
      <c r="V489" s="2" t="str">
        <f>_xlfn.XLOOKUP(Table2[[#This Row],[Employee_ID]],Table5[Employee_ID],Table5[Employee Name],"Not Found")</f>
        <v>Vinod Hegde</v>
      </c>
      <c r="W489" s="2">
        <v>2</v>
      </c>
      <c r="X489" s="2">
        <v>4700.04</v>
      </c>
      <c r="Y489" s="2">
        <v>0</v>
      </c>
      <c r="Z489" s="2">
        <v>0</v>
      </c>
      <c r="AA489" s="2">
        <v>12</v>
      </c>
      <c r="AB489" s="2">
        <v>1128.01</v>
      </c>
      <c r="AC489" s="2">
        <v>10528.09</v>
      </c>
      <c r="AD489" s="2">
        <v>6473.14</v>
      </c>
      <c r="AE489" s="2">
        <f t="shared" si="13"/>
        <v>2926.9399999999996</v>
      </c>
      <c r="AF489" s="2" t="s">
        <v>25</v>
      </c>
      <c r="AG489" s="42">
        <f>IFERROR(Table2[[#This Row],[Profit]]/Table2[[#This Row],[Sales Amount]],0)</f>
        <v>0.27801244100306888</v>
      </c>
      <c r="AH489" s="2" t="str">
        <f>TRIM(Table2[[#This Row],[Payment Modee]])</f>
        <v>UPI</v>
      </c>
      <c r="AI489" s="2" t="s">
        <v>26</v>
      </c>
      <c r="AJ489" s="2" t="s">
        <v>27</v>
      </c>
      <c r="AK489" s="2" t="s">
        <v>1315</v>
      </c>
      <c r="AL489" s="16" t="str">
        <f>IF(HOUR(Table2[[#This Row],[Order Time]])&lt;12,"Morning",IF(HOUR(Table2[[#This Row],[Order Time]])&lt;17,"Afternoon",IF(HOUR(Table2[[#This Row],[Order Time]])&lt;21,"Evening","Night")))</f>
        <v>Evening</v>
      </c>
      <c r="AM489" s="16" t="s">
        <v>29</v>
      </c>
    </row>
    <row r="490" spans="1:39" x14ac:dyDescent="0.25">
      <c r="A490" s="13" t="s">
        <v>1596</v>
      </c>
      <c r="B490" s="4">
        <v>45709</v>
      </c>
      <c r="C490" s="2">
        <f>YEAR(Table2[[#This Row],[Invoice Date]])</f>
        <v>2025</v>
      </c>
      <c r="D490" s="2" t="str">
        <f>TEXT(Table2[[#This Row],[Invoice Date]],"mmm")</f>
        <v>Feb</v>
      </c>
      <c r="E490" s="2" t="str">
        <f>Table2[[#This Row],[Store_ID]]&amp;"-"&amp;Table2[[#This Row],[Year]]&amp;"-"&amp;Table2[[#This Row],[Month]]</f>
        <v>STR075-2025-Feb</v>
      </c>
      <c r="F490" s="2" t="s">
        <v>393</v>
      </c>
      <c r="G490" s="2" t="str">
        <f>_xlfn.XLOOKUP(Table2[[#This Row],[Customer_ID]],Table3[Customer_ID],Table3[Customer Name],"Not Found")</f>
        <v>Kiran Gupta</v>
      </c>
      <c r="H490" s="2" t="str">
        <f>_xlfn.XLOOKUP(Table2[[#This Row],[Customer_ID]],Table3[Customer_ID],Table3[Gender],"Female")</f>
        <v>Male</v>
      </c>
      <c r="I490" s="2" t="str">
        <f>_xlfn.XLOOKUP(Table2[[#This Row],[Customer_ID]],Table3[Customer_ID],Table3[City],"Missing Memebership")</f>
        <v>Vellore</v>
      </c>
      <c r="J490" s="2" t="str">
        <f>_xlfn.XLOOKUP(Table2[[#This Row],[Customer_ID]],Table3[Customer_ID],Table3[State],"Karnataka")</f>
        <v>Tamil Nadu</v>
      </c>
      <c r="K490" s="2" t="str">
        <f>_xlfn.XLOOKUP(Table2[[#This Row],[Customer_ID]],Table3[Customer_ID],Table3[Membership],"Regular")</f>
        <v>Gold</v>
      </c>
      <c r="L490" s="2" t="s">
        <v>1411</v>
      </c>
      <c r="M490" s="2" t="str">
        <f>_xlfn.XLOOKUP(Table2[[#This Row],[Product_ID]],Table4[Product_ID],Table4[Product_Name],"Not Found")</f>
        <v>Pepe Jeans Silk Saree Navy Blue</v>
      </c>
      <c r="N490" s="2" t="str">
        <f>_xlfn.XLOOKUP(Table2[[#This Row],[Product_ID]],Table4[Product_ID],Table4[Category],"Not Found")</f>
        <v>Women Sarees</v>
      </c>
      <c r="O490" s="2" t="str">
        <f>_xlfn.XLOOKUP(Table2[[#This Row],[Product_ID]],Table4[Product_ID],Table4[Subcategory],"Not Found")</f>
        <v>Silk Saree</v>
      </c>
      <c r="P490" s="2" t="str">
        <f>_xlfn.XLOOKUP(Table2[[#This Row],[Product_ID]],Table4[Product_ID],Table4[Brand],"Missing Brand")</f>
        <v>Pepe Jeans</v>
      </c>
      <c r="Q490" s="2" t="s">
        <v>164</v>
      </c>
      <c r="R490" s="2" t="str">
        <f>_xlfn.XLOOKUP(Table2[[#This Row],[Store_ID]],Table6[Store_ID],Table6[Store Name],"Not Found")</f>
        <v>TrendMart Chennai Standard</v>
      </c>
      <c r="S490" s="2">
        <f>_xlfn.XLOOKUP(Table2[[#This Row],[Store_ID]],Table6[Store_ID],Table6[Monthly Target],"Missing Target")</f>
        <v>1000000</v>
      </c>
      <c r="T490" s="2" t="str">
        <f>_xlfn.XLOOKUP(Table2[[#This Row],[Store_ID]],Table6[Store_ID],Table6[Region],"Not Found")</f>
        <v>South Zone 1</v>
      </c>
      <c r="U490" s="2" t="s">
        <v>482</v>
      </c>
      <c r="V490" s="2" t="str">
        <f>_xlfn.XLOOKUP(Table2[[#This Row],[Employee_ID]],Table5[Employee_ID],Table5[Employee Name],"Not Found")</f>
        <v>Swathi Achari</v>
      </c>
      <c r="W490" s="2">
        <v>2</v>
      </c>
      <c r="X490" s="2">
        <v>4351.58</v>
      </c>
      <c r="Y490" s="2">
        <v>10</v>
      </c>
      <c r="Z490" s="2">
        <v>870.32</v>
      </c>
      <c r="AA490" s="2">
        <v>12</v>
      </c>
      <c r="AB490" s="2">
        <v>939.94</v>
      </c>
      <c r="AC490" s="2">
        <v>8772.7800000000007</v>
      </c>
      <c r="AD490" s="2">
        <v>6473.14</v>
      </c>
      <c r="AE490" s="2">
        <f t="shared" si="13"/>
        <v>1359.7000000000003</v>
      </c>
      <c r="AF490" s="2" t="s">
        <v>25</v>
      </c>
      <c r="AG490" s="42">
        <f>IFERROR(Table2[[#This Row],[Profit]]/Table2[[#This Row],[Sales Amount]],0)</f>
        <v>0.15499077829376778</v>
      </c>
      <c r="AH490" s="2" t="str">
        <f>TRIM(Table2[[#This Row],[Payment Modee]])</f>
        <v>UPI</v>
      </c>
      <c r="AI490" s="2" t="s">
        <v>36</v>
      </c>
      <c r="AJ490" s="2" t="s">
        <v>27</v>
      </c>
      <c r="AK490" s="2" t="s">
        <v>1597</v>
      </c>
      <c r="AL490" s="16" t="str">
        <f>IF(HOUR(Table2[[#This Row],[Order Time]])&lt;12,"Morning",IF(HOUR(Table2[[#This Row],[Order Time]])&lt;17,"Afternoon",IF(HOUR(Table2[[#This Row],[Order Time]])&lt;21,"Evening","Night")))</f>
        <v>Afternoon</v>
      </c>
      <c r="AM490" s="16" t="s">
        <v>29</v>
      </c>
    </row>
    <row r="491" spans="1:39" x14ac:dyDescent="0.25">
      <c r="A491" s="13" t="s">
        <v>1598</v>
      </c>
      <c r="B491" s="4">
        <v>45702</v>
      </c>
      <c r="C491" s="2">
        <f>YEAR(Table2[[#This Row],[Invoice Date]])</f>
        <v>2025</v>
      </c>
      <c r="D491" s="2" t="str">
        <f>TEXT(Table2[[#This Row],[Invoice Date]],"mmm")</f>
        <v>Feb</v>
      </c>
      <c r="E491" s="2" t="str">
        <f>Table2[[#This Row],[Store_ID]]&amp;"-"&amp;Table2[[#This Row],[Year]]&amp;"-"&amp;Table2[[#This Row],[Month]]</f>
        <v>STR041-2025-Feb</v>
      </c>
      <c r="F491" s="2" t="s">
        <v>1599</v>
      </c>
      <c r="G491" s="2" t="str">
        <f>_xlfn.XLOOKUP(Table2[[#This Row],[Customer_ID]],Table3[Customer_ID],Table3[Customer Name],"Not Found")</f>
        <v>Feroz Ramachandran</v>
      </c>
      <c r="H491" s="2" t="str">
        <f>_xlfn.XLOOKUP(Table2[[#This Row],[Customer_ID]],Table3[Customer_ID],Table3[Gender],"Female")</f>
        <v>Male</v>
      </c>
      <c r="I491" s="2" t="str">
        <f>_xlfn.XLOOKUP(Table2[[#This Row],[Customer_ID]],Table3[Customer_ID],Table3[City],"Missing Memebership")</f>
        <v>Kochi</v>
      </c>
      <c r="J491" s="2" t="str">
        <f>_xlfn.XLOOKUP(Table2[[#This Row],[Customer_ID]],Table3[Customer_ID],Table3[State],"Karnataka")</f>
        <v>Kerala</v>
      </c>
      <c r="K491" s="2" t="str">
        <f>_xlfn.XLOOKUP(Table2[[#This Row],[Customer_ID]],Table3[Customer_ID],Table3[Membership],"Regular")</f>
        <v>Gold</v>
      </c>
      <c r="L491" s="2" t="s">
        <v>1600</v>
      </c>
      <c r="M491" s="2" t="str">
        <f>_xlfn.XLOOKUP(Table2[[#This Row],[Product_ID]],Table4[Product_ID],Table4[Product_Name],"Not Found")</f>
        <v>Aurelia Girls Frock Maroon</v>
      </c>
      <c r="N491" s="2" t="str">
        <f>_xlfn.XLOOKUP(Table2[[#This Row],[Product_ID]],Table4[Product_ID],Table4[Category],"Not Found")</f>
        <v>Kids Wear</v>
      </c>
      <c r="O491" s="2" t="str">
        <f>_xlfn.XLOOKUP(Table2[[#This Row],[Product_ID]],Table4[Product_ID],Table4[Subcategory],"Not Found")</f>
        <v>Girls Frock</v>
      </c>
      <c r="P491" s="2" t="str">
        <f>_xlfn.XLOOKUP(Table2[[#This Row],[Product_ID]],Table4[Product_ID],Table4[Brand],"Missing Brand")</f>
        <v>Aurelia</v>
      </c>
      <c r="Q491" s="2" t="s">
        <v>493</v>
      </c>
      <c r="R491" s="2" t="str">
        <f>_xlfn.XLOOKUP(Table2[[#This Row],[Store_ID]],Table6[Store_ID],Table6[Store Name],"Not Found")</f>
        <v>TrendMart Thiruvananthapuram Standard</v>
      </c>
      <c r="S491" s="2">
        <f>_xlfn.XLOOKUP(Table2[[#This Row],[Store_ID]],Table6[Store_ID],Table6[Monthly Target],"Missing Target")</f>
        <v>2500000</v>
      </c>
      <c r="T491" s="2" t="str">
        <f>_xlfn.XLOOKUP(Table2[[#This Row],[Store_ID]],Table6[Store_ID],Table6[Region],"Not Found")</f>
        <v>South Zone 1</v>
      </c>
      <c r="U491" s="2" t="s">
        <v>263</v>
      </c>
      <c r="V491" s="2" t="str">
        <f>_xlfn.XLOOKUP(Table2[[#This Row],[Employee_ID]],Table5[Employee_ID],Table5[Employee Name],"Not Found")</f>
        <v>Sathish Sundaram</v>
      </c>
      <c r="W491" s="2">
        <v>2</v>
      </c>
      <c r="X491" s="2">
        <v>426.61</v>
      </c>
      <c r="Y491" s="2">
        <v>20</v>
      </c>
      <c r="Z491" s="2">
        <v>170.64</v>
      </c>
      <c r="AA491" s="2">
        <v>5</v>
      </c>
      <c r="AB491" s="2">
        <v>34.130000000000003</v>
      </c>
      <c r="AC491" s="2">
        <v>716.71</v>
      </c>
      <c r="AD491" s="2">
        <v>654.72</v>
      </c>
      <c r="AE491" s="2">
        <f t="shared" si="13"/>
        <v>27.860000000000007</v>
      </c>
      <c r="AF491" s="2" t="s">
        <v>35</v>
      </c>
      <c r="AG491" s="42">
        <f>IFERROR(Table2[[#This Row],[Profit]]/Table2[[#This Row],[Sales Amount]],0)</f>
        <v>3.8872068200527417E-2</v>
      </c>
      <c r="AH491" s="2" t="str">
        <f>TRIM(Table2[[#This Row],[Payment Modee]])</f>
        <v>Debit Card</v>
      </c>
      <c r="AI491" s="2" t="s">
        <v>36</v>
      </c>
      <c r="AJ491" s="2" t="s">
        <v>27</v>
      </c>
      <c r="AK491" s="2" t="s">
        <v>93</v>
      </c>
      <c r="AL491" s="16" t="str">
        <f>IF(HOUR(Table2[[#This Row],[Order Time]])&lt;12,"Morning",IF(HOUR(Table2[[#This Row],[Order Time]])&lt;17,"Afternoon",IF(HOUR(Table2[[#This Row],[Order Time]])&lt;21,"Evening","Night")))</f>
        <v>Afternoon</v>
      </c>
      <c r="AM491" s="16" t="s">
        <v>29</v>
      </c>
    </row>
    <row r="492" spans="1:39" x14ac:dyDescent="0.25">
      <c r="A492" s="13" t="s">
        <v>1601</v>
      </c>
      <c r="B492" s="4">
        <v>45622</v>
      </c>
      <c r="C492" s="2">
        <f>YEAR(Table2[[#This Row],[Invoice Date]])</f>
        <v>2024</v>
      </c>
      <c r="D492" s="2" t="str">
        <f>TEXT(Table2[[#This Row],[Invoice Date]],"mmm")</f>
        <v>Nov</v>
      </c>
      <c r="E492" s="2" t="str">
        <f>Table2[[#This Row],[Store_ID]]&amp;"-"&amp;Table2[[#This Row],[Year]]&amp;"-"&amp;Table2[[#This Row],[Month]]</f>
        <v>STR072-2024-Nov</v>
      </c>
      <c r="F492" s="2" t="s">
        <v>1602</v>
      </c>
      <c r="G492" s="2" t="str">
        <f>_xlfn.XLOOKUP(Table2[[#This Row],[Customer_ID]],Table3[Customer_ID],Table3[Customer Name],"Not Found")</f>
        <v>Ishwarya Iyengar</v>
      </c>
      <c r="H492" s="2" t="str">
        <f>_xlfn.XLOOKUP(Table2[[#This Row],[Customer_ID]],Table3[Customer_ID],Table3[Gender],"Female")</f>
        <v>Female</v>
      </c>
      <c r="I492" s="2" t="str">
        <f>_xlfn.XLOOKUP(Table2[[#This Row],[Customer_ID]],Table3[Customer_ID],Table3[City],"Missing Memebership")</f>
        <v>Tirunelveli</v>
      </c>
      <c r="J492" s="2" t="str">
        <f>_xlfn.XLOOKUP(Table2[[#This Row],[Customer_ID]],Table3[Customer_ID],Table3[State],"Karnataka")</f>
        <v>Tamil Nadu</v>
      </c>
      <c r="K492" s="2" t="str">
        <f>_xlfn.XLOOKUP(Table2[[#This Row],[Customer_ID]],Table3[Customer_ID],Table3[Membership],"Regular")</f>
        <v>Regular</v>
      </c>
      <c r="L492" s="2" t="s">
        <v>1600</v>
      </c>
      <c r="M492" s="2" t="str">
        <f>_xlfn.XLOOKUP(Table2[[#This Row],[Product_ID]],Table4[Product_ID],Table4[Product_Name],"Not Found")</f>
        <v>Aurelia Girls Frock Maroon</v>
      </c>
      <c r="N492" s="2" t="str">
        <f>_xlfn.XLOOKUP(Table2[[#This Row],[Product_ID]],Table4[Product_ID],Table4[Category],"Not Found")</f>
        <v>Kids Wear</v>
      </c>
      <c r="O492" s="2" t="str">
        <f>_xlfn.XLOOKUP(Table2[[#This Row],[Product_ID]],Table4[Product_ID],Table4[Subcategory],"Not Found")</f>
        <v>Girls Frock</v>
      </c>
      <c r="P492" s="2" t="str">
        <f>_xlfn.XLOOKUP(Table2[[#This Row],[Product_ID]],Table4[Product_ID],Table4[Brand],"Missing Brand")</f>
        <v>Aurelia</v>
      </c>
      <c r="Q492" s="2" t="s">
        <v>186</v>
      </c>
      <c r="R492" s="2" t="str">
        <f>_xlfn.XLOOKUP(Table2[[#This Row],[Store_ID]],Table6[Store_ID],Table6[Store Name],"Not Found")</f>
        <v>TrendMart Visakhapatnam Standard</v>
      </c>
      <c r="S492" s="2">
        <f>_xlfn.XLOOKUP(Table2[[#This Row],[Store_ID]],Table6[Store_ID],Table6[Monthly Target],"Missing Target")</f>
        <v>1500000</v>
      </c>
      <c r="T492" s="2" t="str">
        <f>_xlfn.XLOOKUP(Table2[[#This Row],[Store_ID]],Table6[Store_ID],Table6[Region],"Not Found")</f>
        <v>South Zone 3</v>
      </c>
      <c r="U492" s="2" t="s">
        <v>187</v>
      </c>
      <c r="V492" s="2" t="str">
        <f>_xlfn.XLOOKUP(Table2[[#This Row],[Employee_ID]],Table5[Employee_ID],Table5[Employee Name],"Not Found")</f>
        <v>Ganapathy Naidu</v>
      </c>
      <c r="W492" s="2">
        <v>1</v>
      </c>
      <c r="X492" s="2">
        <v>459.27</v>
      </c>
      <c r="Y492" s="2">
        <v>25</v>
      </c>
      <c r="Z492" s="2">
        <v>114.82</v>
      </c>
      <c r="AA492" s="2">
        <v>5</v>
      </c>
      <c r="AB492" s="2">
        <v>17.22</v>
      </c>
      <c r="AC492" s="2">
        <v>361.67</v>
      </c>
      <c r="AD492" s="2">
        <v>327.36</v>
      </c>
      <c r="AE492" s="2">
        <f t="shared" si="13"/>
        <v>17.090000000000003</v>
      </c>
      <c r="AF492" s="2" t="s">
        <v>69</v>
      </c>
      <c r="AG492" s="42">
        <f>IFERROR(Table2[[#This Row],[Profit]]/Table2[[#This Row],[Sales Amount]],0)</f>
        <v>4.7253020709486553E-2</v>
      </c>
      <c r="AH492" s="2" t="str">
        <f>TRIM(Table2[[#This Row],[Payment Modee]])</f>
        <v>Cash</v>
      </c>
      <c r="AI492" s="2" t="s">
        <v>26</v>
      </c>
      <c r="AJ492" s="2" t="s">
        <v>27</v>
      </c>
      <c r="AK492" s="2" t="s">
        <v>1603</v>
      </c>
      <c r="AL492" s="16" t="str">
        <f>IF(HOUR(Table2[[#This Row],[Order Time]])&lt;12,"Morning",IF(HOUR(Table2[[#This Row],[Order Time]])&lt;17,"Afternoon",IF(HOUR(Table2[[#This Row],[Order Time]])&lt;21,"Evening","Night")))</f>
        <v>Evening</v>
      </c>
      <c r="AM492" s="16" t="s">
        <v>29</v>
      </c>
    </row>
    <row r="493" spans="1:39" x14ac:dyDescent="0.25">
      <c r="A493" s="13" t="s">
        <v>1604</v>
      </c>
      <c r="B493" s="4">
        <v>45588</v>
      </c>
      <c r="C493" s="2">
        <f>YEAR(Table2[[#This Row],[Invoice Date]])</f>
        <v>2024</v>
      </c>
      <c r="D493" s="2" t="str">
        <f>TEXT(Table2[[#This Row],[Invoice Date]],"mmm")</f>
        <v>Oct</v>
      </c>
      <c r="E493" s="2" t="str">
        <f>Table2[[#This Row],[Store_ID]]&amp;"-"&amp;Table2[[#This Row],[Year]]&amp;"-"&amp;Table2[[#This Row],[Month]]</f>
        <v>STR110-2024-Oct</v>
      </c>
      <c r="F493" s="2" t="s">
        <v>1179</v>
      </c>
      <c r="G493" s="2" t="str">
        <f>_xlfn.XLOOKUP(Table2[[#This Row],[Customer_ID]],Table3[Customer_ID],Table3[Customer Name],"Not Found")</f>
        <v>Suresh Shetty</v>
      </c>
      <c r="H493" s="2" t="str">
        <f>_xlfn.XLOOKUP(Table2[[#This Row],[Customer_ID]],Table3[Customer_ID],Table3[Gender],"Female")</f>
        <v>Male</v>
      </c>
      <c r="I493" s="2" t="str">
        <f>_xlfn.XLOOKUP(Table2[[#This Row],[Customer_ID]],Table3[Customer_ID],Table3[City],"Missing Memebership")</f>
        <v>Karimnagar</v>
      </c>
      <c r="J493" s="2" t="str">
        <f>_xlfn.XLOOKUP(Table2[[#This Row],[Customer_ID]],Table3[Customer_ID],Table3[State],"Karnataka")</f>
        <v>Telangana</v>
      </c>
      <c r="K493" s="2" t="str">
        <f>_xlfn.XLOOKUP(Table2[[#This Row],[Customer_ID]],Table3[Customer_ID],Table3[Membership],"Regular")</f>
        <v>Regular</v>
      </c>
      <c r="L493" s="2" t="s">
        <v>540</v>
      </c>
      <c r="M493" s="2" t="str">
        <f>_xlfn.XLOOKUP(Table2[[#This Row],[Product_ID]],Table4[Product_ID],Table4[Product_Name],"Not Found")</f>
        <v>Indian Terrain A-Line Dress Navy Blue</v>
      </c>
      <c r="N493" s="2" t="str">
        <f>_xlfn.XLOOKUP(Table2[[#This Row],[Product_ID]],Table4[Product_ID],Table4[Category],"Not Found")</f>
        <v>Women Dresses</v>
      </c>
      <c r="O493" s="2" t="str">
        <f>_xlfn.XLOOKUP(Table2[[#This Row],[Product_ID]],Table4[Product_ID],Table4[Subcategory],"Not Found")</f>
        <v>A-Line Dress</v>
      </c>
      <c r="P493" s="2" t="str">
        <f>_xlfn.XLOOKUP(Table2[[#This Row],[Product_ID]],Table4[Product_ID],Table4[Brand],"Missing Brand")</f>
        <v>Indian Terrain</v>
      </c>
      <c r="Q493" s="2" t="s">
        <v>146</v>
      </c>
      <c r="R493" s="2" t="str">
        <f>_xlfn.XLOOKUP(Table2[[#This Row],[Store_ID]],Table6[Store_ID],Table6[Store Name],"Not Found")</f>
        <v>TrendMart Thoothukudi Outlet</v>
      </c>
      <c r="S493" s="2">
        <f>_xlfn.XLOOKUP(Table2[[#This Row],[Store_ID]],Table6[Store_ID],Table6[Monthly Target],"Missing Target")</f>
        <v>1000000</v>
      </c>
      <c r="T493" s="2" t="str">
        <f>_xlfn.XLOOKUP(Table2[[#This Row],[Store_ID]],Table6[Store_ID],Table6[Region],"Not Found")</f>
        <v>South Zone 1</v>
      </c>
      <c r="U493" s="2" t="s">
        <v>118</v>
      </c>
      <c r="V493" s="2" t="str">
        <f>_xlfn.XLOOKUP(Table2[[#This Row],[Employee_ID]],Table5[Employee_ID],Table5[Employee Name],"Not Found")</f>
        <v>Deepak Kamath</v>
      </c>
      <c r="W493" s="2">
        <v>2</v>
      </c>
      <c r="X493" s="2">
        <v>1154.1600000000001</v>
      </c>
      <c r="Y493" s="2">
        <v>0</v>
      </c>
      <c r="Z493" s="2">
        <v>0</v>
      </c>
      <c r="AA493" s="2">
        <v>12</v>
      </c>
      <c r="AB493" s="2">
        <v>277</v>
      </c>
      <c r="AC493" s="2">
        <v>2585.3200000000002</v>
      </c>
      <c r="AD493" s="2">
        <v>1730.84</v>
      </c>
      <c r="AE493" s="2">
        <f t="shared" si="13"/>
        <v>577.48000000000025</v>
      </c>
      <c r="AF493" s="2" t="s">
        <v>119</v>
      </c>
      <c r="AG493" s="42">
        <f>IFERROR(Table2[[#This Row],[Profit]]/Table2[[#This Row],[Sales Amount]],0)</f>
        <v>0.22336886729689176</v>
      </c>
      <c r="AH493" s="2" t="str">
        <f>TRIM(Table2[[#This Row],[Payment Modee]])</f>
        <v>Net Banking</v>
      </c>
      <c r="AI493" s="2" t="s">
        <v>36</v>
      </c>
      <c r="AJ493" s="2" t="s">
        <v>27</v>
      </c>
      <c r="AK493" s="2" t="s">
        <v>611</v>
      </c>
      <c r="AL493" s="16" t="str">
        <f>IF(HOUR(Table2[[#This Row],[Order Time]])&lt;12,"Morning",IF(HOUR(Table2[[#This Row],[Order Time]])&lt;17,"Afternoon",IF(HOUR(Table2[[#This Row],[Order Time]])&lt;21,"Evening","Night")))</f>
        <v>Afternoon</v>
      </c>
      <c r="AM493" s="16" t="s">
        <v>29</v>
      </c>
    </row>
    <row r="494" spans="1:39" x14ac:dyDescent="0.25">
      <c r="A494" s="13" t="s">
        <v>1605</v>
      </c>
      <c r="B494" s="4">
        <v>45513</v>
      </c>
      <c r="C494" s="2">
        <f>YEAR(Table2[[#This Row],[Invoice Date]])</f>
        <v>2024</v>
      </c>
      <c r="D494" s="2" t="str">
        <f>TEXT(Table2[[#This Row],[Invoice Date]],"mmm")</f>
        <v>Aug</v>
      </c>
      <c r="E494" s="2" t="str">
        <f>Table2[[#This Row],[Store_ID]]&amp;"-"&amp;Table2[[#This Row],[Year]]&amp;"-"&amp;Table2[[#This Row],[Month]]</f>
        <v>STR020-2024-Aug</v>
      </c>
      <c r="F494" s="2" t="s">
        <v>1606</v>
      </c>
      <c r="G494" s="2" t="str">
        <f>_xlfn.XLOOKUP(Table2[[#This Row],[Customer_ID]],Table3[Customer_ID],Table3[Customer Name],"Not Found")</f>
        <v>Bharathi Pandian</v>
      </c>
      <c r="H494" s="2" t="str">
        <f>_xlfn.XLOOKUP(Table2[[#This Row],[Customer_ID]],Table3[Customer_ID],Table3[Gender],"Female")</f>
        <v>Female</v>
      </c>
      <c r="I494" s="2" t="str">
        <f>_xlfn.XLOOKUP(Table2[[#This Row],[Customer_ID]],Table3[Customer_ID],Table3[City],"Missing Memebership")</f>
        <v>Salem</v>
      </c>
      <c r="J494" s="2" t="str">
        <f>_xlfn.XLOOKUP(Table2[[#This Row],[Customer_ID]],Table3[Customer_ID],Table3[State],"Karnataka")</f>
        <v>Tamil Nadu</v>
      </c>
      <c r="K494" s="2" t="str">
        <f>_xlfn.XLOOKUP(Table2[[#This Row],[Customer_ID]],Table3[Customer_ID],Table3[Membership],"Regular")</f>
        <v>Regular</v>
      </c>
      <c r="L494" s="2" t="s">
        <v>1231</v>
      </c>
      <c r="M494" s="2" t="str">
        <f>_xlfn.XLOOKUP(Table2[[#This Row],[Product_ID]],Table4[Product_ID],Table4[Product_Name],"Not Found")</f>
        <v>Spykar Backpack Peach</v>
      </c>
      <c r="N494" s="2" t="str">
        <f>_xlfn.XLOOKUP(Table2[[#This Row],[Product_ID]],Table4[Product_ID],Table4[Category],"Not Found")</f>
        <v>Handbags</v>
      </c>
      <c r="O494" s="2" t="str">
        <f>_xlfn.XLOOKUP(Table2[[#This Row],[Product_ID]],Table4[Product_ID],Table4[Subcategory],"Not Found")</f>
        <v>Backpack</v>
      </c>
      <c r="P494" s="2" t="str">
        <f>_xlfn.XLOOKUP(Table2[[#This Row],[Product_ID]],Table4[Product_ID],Table4[Brand],"Missing Brand")</f>
        <v>Spykar</v>
      </c>
      <c r="Q494" s="2" t="s">
        <v>687</v>
      </c>
      <c r="R494" s="2" t="str">
        <f>_xlfn.XLOOKUP(Table2[[#This Row],[Store_ID]],Table6[Store_ID],Table6[Store Name],"Not Found")</f>
        <v>TrendMart Guntur Standard</v>
      </c>
      <c r="S494" s="2">
        <f>_xlfn.XLOOKUP(Table2[[#This Row],[Store_ID]],Table6[Store_ID],Table6[Monthly Target],"Missing Target")</f>
        <v>2000000</v>
      </c>
      <c r="T494" s="2" t="str">
        <f>_xlfn.XLOOKUP(Table2[[#This Row],[Store_ID]],Table6[Store_ID],Table6[Region],"Not Found")</f>
        <v>South Zone 3</v>
      </c>
      <c r="U494" s="2" t="s">
        <v>283</v>
      </c>
      <c r="V494" s="2" t="str">
        <f>_xlfn.XLOOKUP(Table2[[#This Row],[Employee_ID]],Table5[Employee_ID],Table5[Employee Name],"Not Found")</f>
        <v>Priya Balasubramaniam</v>
      </c>
      <c r="W494" s="2">
        <v>2</v>
      </c>
      <c r="X494" s="2">
        <v>2220.71</v>
      </c>
      <c r="Y494" s="2">
        <v>5</v>
      </c>
      <c r="Z494" s="2">
        <v>222.07</v>
      </c>
      <c r="AA494" s="2">
        <v>12</v>
      </c>
      <c r="AB494" s="2">
        <v>506.32</v>
      </c>
      <c r="AC494" s="2">
        <v>4725.67</v>
      </c>
      <c r="AD494" s="2">
        <v>3158.92</v>
      </c>
      <c r="AE494" s="2">
        <f t="shared" si="13"/>
        <v>1060.43</v>
      </c>
      <c r="AF494" s="2" t="s">
        <v>56</v>
      </c>
      <c r="AG494" s="42">
        <f>IFERROR(Table2[[#This Row],[Profit]]/Table2[[#This Row],[Sales Amount]],0)</f>
        <v>0.22439781025759312</v>
      </c>
      <c r="AH494" s="2" t="str">
        <f>TRIM(Table2[[#This Row],[Payment Modee]])</f>
        <v>Credit Card</v>
      </c>
      <c r="AI494" s="2" t="s">
        <v>26</v>
      </c>
      <c r="AJ494" s="2" t="s">
        <v>27</v>
      </c>
      <c r="AK494" s="2" t="s">
        <v>1607</v>
      </c>
      <c r="AL494" s="16" t="str">
        <f>IF(HOUR(Table2[[#This Row],[Order Time]])&lt;12,"Morning",IF(HOUR(Table2[[#This Row],[Order Time]])&lt;17,"Afternoon",IF(HOUR(Table2[[#This Row],[Order Time]])&lt;21,"Evening","Night")))</f>
        <v>Morning</v>
      </c>
      <c r="AM494" s="16" t="s">
        <v>29</v>
      </c>
    </row>
    <row r="495" spans="1:39" x14ac:dyDescent="0.25">
      <c r="A495" s="13" t="s">
        <v>1608</v>
      </c>
      <c r="B495" s="4">
        <v>45406</v>
      </c>
      <c r="C495" s="2">
        <f>YEAR(Table2[[#This Row],[Invoice Date]])</f>
        <v>2024</v>
      </c>
      <c r="D495" s="2" t="str">
        <f>TEXT(Table2[[#This Row],[Invoice Date]],"mmm")</f>
        <v>Apr</v>
      </c>
      <c r="E495" s="2" t="str">
        <f>Table2[[#This Row],[Store_ID]]&amp;"-"&amp;Table2[[#This Row],[Year]]&amp;"-"&amp;Table2[[#This Row],[Month]]</f>
        <v>STR109-2024-Apr</v>
      </c>
      <c r="F495" s="2" t="s">
        <v>1609</v>
      </c>
      <c r="G495" s="2" t="str">
        <f>_xlfn.XLOOKUP(Table2[[#This Row],[Customer_ID]],Table3[Customer_ID],Table3[Customer Name],"Not Found")</f>
        <v>Suresh Gupta</v>
      </c>
      <c r="H495" s="2" t="str">
        <f>_xlfn.XLOOKUP(Table2[[#This Row],[Customer_ID]],Table3[Customer_ID],Table3[Gender],"Female")</f>
        <v>Male</v>
      </c>
      <c r="I495" s="2" t="str">
        <f>_xlfn.XLOOKUP(Table2[[#This Row],[Customer_ID]],Table3[Customer_ID],Table3[City],"Missing Memebership")</f>
        <v>Visakhapatnam</v>
      </c>
      <c r="J495" s="2" t="str">
        <f>_xlfn.XLOOKUP(Table2[[#This Row],[Customer_ID]],Table3[Customer_ID],Table3[State],"Karnataka")</f>
        <v>Andhra Pradesh</v>
      </c>
      <c r="K495" s="2" t="str">
        <f>_xlfn.XLOOKUP(Table2[[#This Row],[Customer_ID]],Table3[Customer_ID],Table3[Membership],"Regular")</f>
        <v>Regular</v>
      </c>
      <c r="L495" s="2" t="s">
        <v>552</v>
      </c>
      <c r="M495" s="2" t="str">
        <f>_xlfn.XLOOKUP(Table2[[#This Row],[Product_ID]],Table4[Product_ID],Table4[Product_Name],"Not Found")</f>
        <v>Louis Philippe Leather Wallet Brown</v>
      </c>
      <c r="N495" s="2" t="str">
        <f>_xlfn.XLOOKUP(Table2[[#This Row],[Product_ID]],Table4[Product_ID],Table4[Category],"Not Found")</f>
        <v>Wallets</v>
      </c>
      <c r="O495" s="2" t="str">
        <f>_xlfn.XLOOKUP(Table2[[#This Row],[Product_ID]],Table4[Product_ID],Table4[Subcategory],"Not Found")</f>
        <v>Leather Wallet</v>
      </c>
      <c r="P495" s="2" t="str">
        <f>_xlfn.XLOOKUP(Table2[[#This Row],[Product_ID]],Table4[Product_ID],Table4[Brand],"Missing Brand")</f>
        <v>Louis Philippe</v>
      </c>
      <c r="Q495" s="2" t="s">
        <v>112</v>
      </c>
      <c r="R495" s="2" t="str">
        <f>_xlfn.XLOOKUP(Table2[[#This Row],[Store_ID]],Table6[Store_ID],Table6[Store Name],"Not Found")</f>
        <v>TrendMart Warangal Outlet</v>
      </c>
      <c r="S495" s="2">
        <f>_xlfn.XLOOKUP(Table2[[#This Row],[Store_ID]],Table6[Store_ID],Table6[Monthly Target],"Missing Target")</f>
        <v>1200000</v>
      </c>
      <c r="T495" s="2" t="str">
        <f>_xlfn.XLOOKUP(Table2[[#This Row],[Store_ID]],Table6[Store_ID],Table6[Region],"Not Found")</f>
        <v>South Zone 2</v>
      </c>
      <c r="U495" s="2" t="s">
        <v>283</v>
      </c>
      <c r="V495" s="2" t="str">
        <f>_xlfn.XLOOKUP(Table2[[#This Row],[Employee_ID]],Table5[Employee_ID],Table5[Employee Name],"Not Found")</f>
        <v>Priya Balasubramaniam</v>
      </c>
      <c r="W495" s="2">
        <v>2</v>
      </c>
      <c r="X495" s="2">
        <v>1364.41</v>
      </c>
      <c r="Y495" s="2">
        <v>15</v>
      </c>
      <c r="Z495" s="2">
        <v>409.32</v>
      </c>
      <c r="AA495" s="2">
        <v>12</v>
      </c>
      <c r="AB495" s="2">
        <v>278.33999999999997</v>
      </c>
      <c r="AC495" s="2">
        <v>2597.84</v>
      </c>
      <c r="AD495" s="2">
        <v>1808.42</v>
      </c>
      <c r="AE495" s="2">
        <f t="shared" si="13"/>
        <v>511.0800000000001</v>
      </c>
      <c r="AF495" s="2" t="s">
        <v>56</v>
      </c>
      <c r="AG495" s="42">
        <f>IFERROR(Table2[[#This Row],[Profit]]/Table2[[#This Row],[Sales Amount]],0)</f>
        <v>0.19673267021833526</v>
      </c>
      <c r="AH495" s="2" t="str">
        <f>TRIM(Table2[[#This Row],[Payment Modee]])</f>
        <v>Credit Card</v>
      </c>
      <c r="AI495" s="2" t="s">
        <v>26</v>
      </c>
      <c r="AJ495" s="2" t="s">
        <v>27</v>
      </c>
      <c r="AK495" s="2" t="s">
        <v>1610</v>
      </c>
      <c r="AL495" s="16" t="str">
        <f>IF(HOUR(Table2[[#This Row],[Order Time]])&lt;12,"Morning",IF(HOUR(Table2[[#This Row],[Order Time]])&lt;17,"Afternoon",IF(HOUR(Table2[[#This Row],[Order Time]])&lt;21,"Evening","Night")))</f>
        <v>Evening</v>
      </c>
      <c r="AM495" s="16" t="s">
        <v>29</v>
      </c>
    </row>
    <row r="496" spans="1:39" x14ac:dyDescent="0.25">
      <c r="A496" s="13" t="s">
        <v>1611</v>
      </c>
      <c r="B496" s="4">
        <v>45626</v>
      </c>
      <c r="C496" s="2">
        <f>YEAR(Table2[[#This Row],[Invoice Date]])</f>
        <v>2024</v>
      </c>
      <c r="D496" s="2" t="str">
        <f>TEXT(Table2[[#This Row],[Invoice Date]],"mmm")</f>
        <v>Nov</v>
      </c>
      <c r="E496" s="2" t="str">
        <f>Table2[[#This Row],[Store_ID]]&amp;"-"&amp;Table2[[#This Row],[Year]]&amp;"-"&amp;Table2[[#This Row],[Month]]</f>
        <v>STR041-2024-Nov</v>
      </c>
      <c r="F496" s="2" t="s">
        <v>468</v>
      </c>
      <c r="G496" s="2" t="str">
        <f>_xlfn.XLOOKUP(Table2[[#This Row],[Customer_ID]],Table3[Customer_ID],Table3[Customer Name],"Not Found")</f>
        <v>Revathi Natarajan</v>
      </c>
      <c r="H496" s="2" t="str">
        <f>_xlfn.XLOOKUP(Table2[[#This Row],[Customer_ID]],Table3[Customer_ID],Table3[Gender],"Female")</f>
        <v>Female</v>
      </c>
      <c r="I496" s="2" t="str">
        <f>_xlfn.XLOOKUP(Table2[[#This Row],[Customer_ID]],Table3[Customer_ID],Table3[City],"Missing Memebership")</f>
        <v>Thoothukudi</v>
      </c>
      <c r="J496" s="2" t="str">
        <f>_xlfn.XLOOKUP(Table2[[#This Row],[Customer_ID]],Table3[Customer_ID],Table3[State],"Karnataka")</f>
        <v>Tamil Nadu</v>
      </c>
      <c r="K496" s="2" t="str">
        <f>_xlfn.XLOOKUP(Table2[[#This Row],[Customer_ID]],Table3[Customer_ID],Table3[Membership],"Regular")</f>
        <v>Silver</v>
      </c>
      <c r="L496" s="2" t="s">
        <v>367</v>
      </c>
      <c r="M496" s="2" t="str">
        <f>_xlfn.XLOOKUP(Table2[[#This Row],[Product_ID]],Table4[Product_ID],Table4[Product_Name],"Not Found")</f>
        <v>Jack &amp; Jones Maxi Dress Maroon</v>
      </c>
      <c r="N496" s="2" t="str">
        <f>_xlfn.XLOOKUP(Table2[[#This Row],[Product_ID]],Table4[Product_ID],Table4[Category],"Not Found")</f>
        <v>Women Dresses</v>
      </c>
      <c r="O496" s="2" t="str">
        <f>_xlfn.XLOOKUP(Table2[[#This Row],[Product_ID]],Table4[Product_ID],Table4[Subcategory],"Not Found")</f>
        <v>Maxi Dress</v>
      </c>
      <c r="P496" s="2" t="str">
        <f>_xlfn.XLOOKUP(Table2[[#This Row],[Product_ID]],Table4[Product_ID],Table4[Brand],"Missing Brand")</f>
        <v>Jack &amp; Jones</v>
      </c>
      <c r="Q496" s="2" t="s">
        <v>493</v>
      </c>
      <c r="R496" s="2" t="str">
        <f>_xlfn.XLOOKUP(Table2[[#This Row],[Store_ID]],Table6[Store_ID],Table6[Store Name],"Not Found")</f>
        <v>TrendMart Thiruvananthapuram Standard</v>
      </c>
      <c r="S496" s="2">
        <f>_xlfn.XLOOKUP(Table2[[#This Row],[Store_ID]],Table6[Store_ID],Table6[Monthly Target],"Missing Target")</f>
        <v>2500000</v>
      </c>
      <c r="T496" s="2" t="str">
        <f>_xlfn.XLOOKUP(Table2[[#This Row],[Store_ID]],Table6[Store_ID],Table6[Region],"Not Found")</f>
        <v>South Zone 1</v>
      </c>
      <c r="U496" s="2" t="s">
        <v>460</v>
      </c>
      <c r="V496" s="2" t="str">
        <f>_xlfn.XLOOKUP(Table2[[#This Row],[Employee_ID]],Table5[Employee_ID],Table5[Employee Name],"Not Found")</f>
        <v>Pranav Reddy</v>
      </c>
      <c r="W496" s="2">
        <v>1</v>
      </c>
      <c r="X496" s="2">
        <v>869.84</v>
      </c>
      <c r="Y496" s="2">
        <v>25</v>
      </c>
      <c r="Z496" s="2">
        <v>217.46</v>
      </c>
      <c r="AA496" s="2">
        <v>5</v>
      </c>
      <c r="AB496" s="2">
        <v>32.619999999999997</v>
      </c>
      <c r="AC496" s="2">
        <v>685</v>
      </c>
      <c r="AD496" s="2">
        <v>698.08</v>
      </c>
      <c r="AE496" s="2">
        <f t="shared" si="13"/>
        <v>-45.700000000000038</v>
      </c>
      <c r="AF496" s="2" t="s">
        <v>119</v>
      </c>
      <c r="AG496" s="42">
        <f>IFERROR(Table2[[#This Row],[Profit]]/Table2[[#This Row],[Sales Amount]],0)</f>
        <v>-6.6715328467153334E-2</v>
      </c>
      <c r="AH496" s="2" t="str">
        <f>TRIM(Table2[[#This Row],[Payment Modee]])</f>
        <v>Net Banking</v>
      </c>
      <c r="AI496" s="2" t="s">
        <v>26</v>
      </c>
      <c r="AJ496" s="2" t="s">
        <v>27</v>
      </c>
      <c r="AK496" s="2" t="s">
        <v>1557</v>
      </c>
      <c r="AL496" s="16" t="str">
        <f>IF(HOUR(Table2[[#This Row],[Order Time]])&lt;12,"Morning",IF(HOUR(Table2[[#This Row],[Order Time]])&lt;17,"Afternoon",IF(HOUR(Table2[[#This Row],[Order Time]])&lt;21,"Evening","Night")))</f>
        <v>Evening</v>
      </c>
      <c r="AM496" s="16" t="s">
        <v>38</v>
      </c>
    </row>
    <row r="497" spans="1:39" x14ac:dyDescent="0.25">
      <c r="A497" s="13" t="s">
        <v>1612</v>
      </c>
      <c r="B497" s="4">
        <v>45464</v>
      </c>
      <c r="C497" s="2">
        <f>YEAR(Table2[[#This Row],[Invoice Date]])</f>
        <v>2024</v>
      </c>
      <c r="D497" s="2" t="str">
        <f>TEXT(Table2[[#This Row],[Invoice Date]],"mmm")</f>
        <v>Jun</v>
      </c>
      <c r="E497" s="2" t="str">
        <f>Table2[[#This Row],[Store_ID]]&amp;"-"&amp;Table2[[#This Row],[Year]]&amp;"-"&amp;Table2[[#This Row],[Month]]</f>
        <v>STR087-2024-Jun</v>
      </c>
      <c r="F497" s="2" t="s">
        <v>1015</v>
      </c>
      <c r="G497" s="2" t="str">
        <f>_xlfn.XLOOKUP(Table2[[#This Row],[Customer_ID]],Table3[Customer_ID],Table3[Customer Name],"Not Found")</f>
        <v>Feroz Gupta</v>
      </c>
      <c r="H497" s="2" t="str">
        <f>_xlfn.XLOOKUP(Table2[[#This Row],[Customer_ID]],Table3[Customer_ID],Table3[Gender],"Female")</f>
        <v>Male</v>
      </c>
      <c r="I497" s="2" t="str">
        <f>_xlfn.XLOOKUP(Table2[[#This Row],[Customer_ID]],Table3[Customer_ID],Table3[City],"Missing Memebership")</f>
        <v>Bengaluru</v>
      </c>
      <c r="J497" s="2" t="str">
        <f>_xlfn.XLOOKUP(Table2[[#This Row],[Customer_ID]],Table3[Customer_ID],Table3[State],"Karnataka")</f>
        <v>Karnataka</v>
      </c>
      <c r="K497" s="2" t="str">
        <f>_xlfn.XLOOKUP(Table2[[#This Row],[Customer_ID]],Table3[Customer_ID],Table3[Membership],"Regular")</f>
        <v>Gold</v>
      </c>
      <c r="L497" s="2" t="s">
        <v>379</v>
      </c>
      <c r="M497" s="2" t="str">
        <f>_xlfn.XLOOKUP(Table2[[#This Row],[Product_ID]],Table4[Product_ID],Table4[Product_Name],"Not Found")</f>
        <v>Reebok Bodycon Dress Navy Blue</v>
      </c>
      <c r="N497" s="2" t="str">
        <f>_xlfn.XLOOKUP(Table2[[#This Row],[Product_ID]],Table4[Product_ID],Table4[Category],"Not Found")</f>
        <v>Women Dresses</v>
      </c>
      <c r="O497" s="2" t="str">
        <f>_xlfn.XLOOKUP(Table2[[#This Row],[Product_ID]],Table4[Product_ID],Table4[Subcategory],"Not Found")</f>
        <v>Bodycon Dress</v>
      </c>
      <c r="P497" s="2" t="str">
        <f>_xlfn.XLOOKUP(Table2[[#This Row],[Product_ID]],Table4[Product_ID],Table4[Brand],"Missing Brand")</f>
        <v>Reebok</v>
      </c>
      <c r="Q497" s="2" t="s">
        <v>343</v>
      </c>
      <c r="R497" s="2" t="str">
        <f>_xlfn.XLOOKUP(Table2[[#This Row],[Store_ID]],Table6[Store_ID],Table6[Store Name],"Not Found")</f>
        <v>TrendMart Salem Outlet</v>
      </c>
      <c r="S497" s="2">
        <f>_xlfn.XLOOKUP(Table2[[#This Row],[Store_ID]],Table6[Store_ID],Table6[Monthly Target],"Missing Target")</f>
        <v>2000000</v>
      </c>
      <c r="T497" s="2" t="str">
        <f>_xlfn.XLOOKUP(Table2[[#This Row],[Store_ID]],Table6[Store_ID],Table6[Region],"Not Found")</f>
        <v>South Zone 1</v>
      </c>
      <c r="U497" s="2" t="s">
        <v>460</v>
      </c>
      <c r="V497" s="2" t="str">
        <f>_xlfn.XLOOKUP(Table2[[#This Row],[Employee_ID]],Table5[Employee_ID],Table5[Employee Name],"Not Found")</f>
        <v>Pranav Reddy</v>
      </c>
      <c r="W497" s="2">
        <v>3</v>
      </c>
      <c r="X497" s="2">
        <v>1595.23</v>
      </c>
      <c r="Y497" s="2">
        <v>10</v>
      </c>
      <c r="Z497" s="2">
        <v>478.57</v>
      </c>
      <c r="AA497" s="2">
        <v>12</v>
      </c>
      <c r="AB497" s="2">
        <v>516.85</v>
      </c>
      <c r="AC497" s="2">
        <v>4823.97</v>
      </c>
      <c r="AD497" s="2">
        <v>3422.7</v>
      </c>
      <c r="AE497" s="2">
        <f t="shared" si="13"/>
        <v>884.42000000000041</v>
      </c>
      <c r="AF497" s="2" t="s">
        <v>69</v>
      </c>
      <c r="AG497" s="42">
        <f>IFERROR(Table2[[#This Row],[Profit]]/Table2[[#This Row],[Sales Amount]],0)</f>
        <v>0.18333861943585891</v>
      </c>
      <c r="AH497" s="2" t="str">
        <f>TRIM(Table2[[#This Row],[Payment Modee]])</f>
        <v>Cash</v>
      </c>
      <c r="AI497" s="2" t="s">
        <v>26</v>
      </c>
      <c r="AJ497" s="2" t="s">
        <v>27</v>
      </c>
      <c r="AK497" s="2" t="s">
        <v>1407</v>
      </c>
      <c r="AL497" s="16" t="str">
        <f>IF(HOUR(Table2[[#This Row],[Order Time]])&lt;12,"Morning",IF(HOUR(Table2[[#This Row],[Order Time]])&lt;17,"Afternoon",IF(HOUR(Table2[[#This Row],[Order Time]])&lt;21,"Evening","Night")))</f>
        <v>Evening</v>
      </c>
      <c r="AM497" s="16" t="s">
        <v>29</v>
      </c>
    </row>
    <row r="498" spans="1:39" x14ac:dyDescent="0.25">
      <c r="A498" s="13" t="s">
        <v>1613</v>
      </c>
      <c r="B498" s="4">
        <v>45730</v>
      </c>
      <c r="C498" s="2">
        <f>YEAR(Table2[[#This Row],[Invoice Date]])</f>
        <v>2025</v>
      </c>
      <c r="D498" s="2" t="str">
        <f>TEXT(Table2[[#This Row],[Invoice Date]],"mmm")</f>
        <v>Mar</v>
      </c>
      <c r="E498" s="2" t="str">
        <f>Table2[[#This Row],[Store_ID]]&amp;"-"&amp;Table2[[#This Row],[Year]]&amp;"-"&amp;Table2[[#This Row],[Month]]</f>
        <v>STR023-2025-Mar</v>
      </c>
      <c r="F498" s="2" t="s">
        <v>1614</v>
      </c>
      <c r="G498" s="2" t="str">
        <f>_xlfn.XLOOKUP(Table2[[#This Row],[Customer_ID]],Table3[Customer_ID],Table3[Customer Name],"Not Found")</f>
        <v>Baskar Sundaram</v>
      </c>
      <c r="H498" s="2" t="str">
        <f>_xlfn.XLOOKUP(Table2[[#This Row],[Customer_ID]],Table3[Customer_ID],Table3[Gender],"Female")</f>
        <v>Male</v>
      </c>
      <c r="I498" s="2" t="str">
        <f>_xlfn.XLOOKUP(Table2[[#This Row],[Customer_ID]],Table3[Customer_ID],Table3[City],"Missing Memebership")</f>
        <v>Coimbatore</v>
      </c>
      <c r="J498" s="2" t="str">
        <f>_xlfn.XLOOKUP(Table2[[#This Row],[Customer_ID]],Table3[Customer_ID],Table3[State],"Karnataka")</f>
        <v>Tamil Nadu</v>
      </c>
      <c r="K498" s="2" t="str">
        <f>_xlfn.XLOOKUP(Table2[[#This Row],[Customer_ID]],Table3[Customer_ID],Table3[Membership],"Regular")</f>
        <v>Regular</v>
      </c>
      <c r="L498" s="2" t="s">
        <v>334</v>
      </c>
      <c r="M498" s="2" t="str">
        <f>_xlfn.XLOOKUP(Table2[[#This Row],[Product_ID]],Table4[Product_ID],Table4[Product_Name],"Not Found")</f>
        <v>Biba Bootcut Maroon</v>
      </c>
      <c r="N498" s="2" t="str">
        <f>_xlfn.XLOOKUP(Table2[[#This Row],[Product_ID]],Table4[Product_ID],Table4[Category],"Not Found")</f>
        <v>Women Jeans</v>
      </c>
      <c r="O498" s="2" t="str">
        <f>_xlfn.XLOOKUP(Table2[[#This Row],[Product_ID]],Table4[Product_ID],Table4[Subcategory],"Not Found")</f>
        <v>Bootcut</v>
      </c>
      <c r="P498" s="2" t="str">
        <f>_xlfn.XLOOKUP(Table2[[#This Row],[Product_ID]],Table4[Product_ID],Table4[Brand],"Missing Brand")</f>
        <v>Biba</v>
      </c>
      <c r="Q498" s="2" t="s">
        <v>338</v>
      </c>
      <c r="R498" s="2" t="str">
        <f>_xlfn.XLOOKUP(Table2[[#This Row],[Store_ID]],Table6[Store_ID],Table6[Store Name],"Not Found")</f>
        <v>TrendMart Thoothukudi High Street</v>
      </c>
      <c r="S498" s="2">
        <f>_xlfn.XLOOKUP(Table2[[#This Row],[Store_ID]],Table6[Store_ID],Table6[Monthly Target],"Missing Target")</f>
        <v>2000000</v>
      </c>
      <c r="T498" s="2" t="str">
        <f>_xlfn.XLOOKUP(Table2[[#This Row],[Store_ID]],Table6[Store_ID],Table6[Region],"Not Found")</f>
        <v>South Zone 1</v>
      </c>
      <c r="U498" s="2" t="s">
        <v>62</v>
      </c>
      <c r="V498" s="2" t="str">
        <f>_xlfn.XLOOKUP(Table2[[#This Row],[Employee_ID]],Table5[Employee_ID],Table5[Employee Name],"Not Found")</f>
        <v>Rahul Krishnan</v>
      </c>
      <c r="W498" s="2">
        <v>1</v>
      </c>
      <c r="X498" s="2">
        <v>1348.49</v>
      </c>
      <c r="Y498" s="2">
        <v>0</v>
      </c>
      <c r="Z498" s="2">
        <v>0</v>
      </c>
      <c r="AA498" s="2">
        <v>12</v>
      </c>
      <c r="AB498" s="2">
        <v>161.82</v>
      </c>
      <c r="AC498" s="2">
        <v>1510.31</v>
      </c>
      <c r="AD498" s="2">
        <v>1073.45</v>
      </c>
      <c r="AE498" s="2">
        <f t="shared" si="13"/>
        <v>275.03999999999991</v>
      </c>
      <c r="AF498" s="2" t="s">
        <v>56</v>
      </c>
      <c r="AG498" s="42">
        <f>IFERROR(Table2[[#This Row],[Profit]]/Table2[[#This Row],[Sales Amount]],0)</f>
        <v>0.18210830889022778</v>
      </c>
      <c r="AH498" s="2" t="str">
        <f>TRIM(Table2[[#This Row],[Payment Modee]])</f>
        <v>Credit Card</v>
      </c>
      <c r="AI498" s="2" t="s">
        <v>26</v>
      </c>
      <c r="AJ498" s="2" t="s">
        <v>27</v>
      </c>
      <c r="AK498" s="2" t="s">
        <v>1615</v>
      </c>
      <c r="AL498" s="16" t="str">
        <f>IF(HOUR(Table2[[#This Row],[Order Time]])&lt;12,"Morning",IF(HOUR(Table2[[#This Row],[Order Time]])&lt;17,"Afternoon",IF(HOUR(Table2[[#This Row],[Order Time]])&lt;21,"Evening","Night")))</f>
        <v>Evening</v>
      </c>
      <c r="AM498" s="16" t="s">
        <v>29</v>
      </c>
    </row>
    <row r="499" spans="1:39" x14ac:dyDescent="0.25">
      <c r="A499" s="13" t="s">
        <v>1616</v>
      </c>
      <c r="B499" s="4">
        <v>45731</v>
      </c>
      <c r="C499" s="2">
        <f>YEAR(Table2[[#This Row],[Invoice Date]])</f>
        <v>2025</v>
      </c>
      <c r="D499" s="2" t="str">
        <f>TEXT(Table2[[#This Row],[Invoice Date]],"mmm")</f>
        <v>Mar</v>
      </c>
      <c r="E499" s="2" t="str">
        <f>Table2[[#This Row],[Store_ID]]&amp;"-"&amp;Table2[[#This Row],[Year]]&amp;"-"&amp;Table2[[#This Row],[Month]]</f>
        <v>STR013-2025-Mar</v>
      </c>
      <c r="F499" s="2" t="s">
        <v>1617</v>
      </c>
      <c r="G499" s="2" t="str">
        <f>_xlfn.XLOOKUP(Table2[[#This Row],[Customer_ID]],Table3[Customer_ID],Table3[Customer Name],"Not Found")</f>
        <v>Vidya Achari</v>
      </c>
      <c r="H499" s="2" t="str">
        <f>_xlfn.XLOOKUP(Table2[[#This Row],[Customer_ID]],Table3[Customer_ID],Table3[Gender],"Female")</f>
        <v>Female</v>
      </c>
      <c r="I499" s="2" t="str">
        <f>_xlfn.XLOOKUP(Table2[[#This Row],[Customer_ID]],Table3[Customer_ID],Table3[City],"Missing Memebership")</f>
        <v>Vijayawada</v>
      </c>
      <c r="J499" s="2" t="str">
        <f>_xlfn.XLOOKUP(Table2[[#This Row],[Customer_ID]],Table3[Customer_ID],Table3[State],"Karnataka")</f>
        <v>Andhra Pradesh</v>
      </c>
      <c r="K499" s="2" t="str">
        <f>_xlfn.XLOOKUP(Table2[[#This Row],[Customer_ID]],Table3[Customer_ID],Table3[Membership],"Regular")</f>
        <v>Silver</v>
      </c>
      <c r="L499" s="2" t="s">
        <v>451</v>
      </c>
      <c r="M499" s="2" t="str">
        <f>_xlfn.XLOOKUP(Table2[[#This Row],[Product_ID]],Table4[Product_ID],Table4[Product_Name],"Not Found")</f>
        <v>Numero Uno Hoodie Pink</v>
      </c>
      <c r="N499" s="2" t="str">
        <f>_xlfn.XLOOKUP(Table2[[#This Row],[Product_ID]],Table4[Product_ID],Table4[Category],"Not Found")</f>
        <v>Winter Wear</v>
      </c>
      <c r="O499" s="2" t="str">
        <f>_xlfn.XLOOKUP(Table2[[#This Row],[Product_ID]],Table4[Product_ID],Table4[Subcategory],"Not Found")</f>
        <v>Hoodie</v>
      </c>
      <c r="P499" s="2" t="str">
        <f>_xlfn.XLOOKUP(Table2[[#This Row],[Product_ID]],Table4[Product_ID],Table4[Brand],"Missing Brand")</f>
        <v>Numero Uno</v>
      </c>
      <c r="Q499" s="2" t="s">
        <v>616</v>
      </c>
      <c r="R499" s="2" t="str">
        <f>_xlfn.XLOOKUP(Table2[[#This Row],[Store_ID]],Table6[Store_ID],Table6[Store Name],"Not Found")</f>
        <v>TrendMart Nizamabad Standard</v>
      </c>
      <c r="S499" s="2">
        <f>_xlfn.XLOOKUP(Table2[[#This Row],[Store_ID]],Table6[Store_ID],Table6[Monthly Target],"Missing Target")</f>
        <v>2500000</v>
      </c>
      <c r="T499" s="2" t="str">
        <f>_xlfn.XLOOKUP(Table2[[#This Row],[Store_ID]],Table6[Store_ID],Table6[Region],"Not Found")</f>
        <v>South Zone 2</v>
      </c>
      <c r="U499" s="2" t="s">
        <v>417</v>
      </c>
      <c r="V499" s="2" t="str">
        <f>_xlfn.XLOOKUP(Table2[[#This Row],[Employee_ID]],Table5[Employee_ID],Table5[Employee Name],"Not Found")</f>
        <v>Arjun Krishnan</v>
      </c>
      <c r="W499" s="2">
        <v>3</v>
      </c>
      <c r="X499" s="2">
        <v>1806.61</v>
      </c>
      <c r="Y499" s="2">
        <v>0</v>
      </c>
      <c r="Z499" s="2">
        <v>0</v>
      </c>
      <c r="AA499" s="2">
        <v>12</v>
      </c>
      <c r="AB499" s="2">
        <v>650.38</v>
      </c>
      <c r="AC499" s="2">
        <v>6070.21</v>
      </c>
      <c r="AD499" s="2">
        <v>3508.38</v>
      </c>
      <c r="AE499" s="2">
        <f t="shared" si="13"/>
        <v>1911.4499999999998</v>
      </c>
      <c r="AF499" s="2" t="s">
        <v>25</v>
      </c>
      <c r="AG499" s="42">
        <f>IFERROR(Table2[[#This Row],[Profit]]/Table2[[#This Row],[Sales Amount]],0)</f>
        <v>0.31489025915083657</v>
      </c>
      <c r="AH499" s="2" t="str">
        <f>TRIM(Table2[[#This Row],[Payment Modee]])</f>
        <v>UPI</v>
      </c>
      <c r="AI499" s="2" t="s">
        <v>26</v>
      </c>
      <c r="AJ499" s="2" t="s">
        <v>27</v>
      </c>
      <c r="AK499" s="2" t="s">
        <v>148</v>
      </c>
      <c r="AL499" s="16" t="str">
        <f>IF(HOUR(Table2[[#This Row],[Order Time]])&lt;12,"Morning",IF(HOUR(Table2[[#This Row],[Order Time]])&lt;17,"Afternoon",IF(HOUR(Table2[[#This Row],[Order Time]])&lt;21,"Evening","Night")))</f>
        <v>Afternoon</v>
      </c>
      <c r="AM499" s="16" t="s">
        <v>38</v>
      </c>
    </row>
    <row r="500" spans="1:39" x14ac:dyDescent="0.25">
      <c r="A500" s="13" t="s">
        <v>1618</v>
      </c>
      <c r="B500" s="4">
        <v>45446</v>
      </c>
      <c r="C500" s="2">
        <f>YEAR(Table2[[#This Row],[Invoice Date]])</f>
        <v>2024</v>
      </c>
      <c r="D500" s="2" t="str">
        <f>TEXT(Table2[[#This Row],[Invoice Date]],"mmm")</f>
        <v>Jun</v>
      </c>
      <c r="E500" s="2" t="str">
        <f>Table2[[#This Row],[Store_ID]]&amp;"-"&amp;Table2[[#This Row],[Year]]&amp;"-"&amp;Table2[[#This Row],[Month]]</f>
        <v>STR083-2024-Jun</v>
      </c>
      <c r="F500" s="2" t="s">
        <v>1103</v>
      </c>
      <c r="G500" s="2" t="str">
        <f>_xlfn.XLOOKUP(Table2[[#This Row],[Customer_ID]],Table3[Customer_ID],Table3[Customer Name],"Not Found")</f>
        <v>Easwaran Natarajan</v>
      </c>
      <c r="H500" s="2" t="str">
        <f>_xlfn.XLOOKUP(Table2[[#This Row],[Customer_ID]],Table3[Customer_ID],Table3[Gender],"Female")</f>
        <v>Male</v>
      </c>
      <c r="I500" s="2" t="str">
        <f>_xlfn.XLOOKUP(Table2[[#This Row],[Customer_ID]],Table3[Customer_ID],Table3[City],"Missing Memebership")</f>
        <v>Karimnagar</v>
      </c>
      <c r="J500" s="2" t="str">
        <f>_xlfn.XLOOKUP(Table2[[#This Row],[Customer_ID]],Table3[Customer_ID],Table3[State],"Karnataka")</f>
        <v>Telangana</v>
      </c>
      <c r="K500" s="2" t="str">
        <f>_xlfn.XLOOKUP(Table2[[#This Row],[Customer_ID]],Table3[Customer_ID],Table3[Membership],"Regular")</f>
        <v>Gold</v>
      </c>
      <c r="L500" s="2" t="s">
        <v>1002</v>
      </c>
      <c r="M500" s="2" t="str">
        <f>_xlfn.XLOOKUP(Table2[[#This Row],[Product_ID]],Table4[Product_ID],Table4[Product_Name],"Not Found")</f>
        <v>Raymond Sherwani Olive</v>
      </c>
      <c r="N500" s="2" t="str">
        <f>_xlfn.XLOOKUP(Table2[[#This Row],[Product_ID]],Table4[Product_ID],Table4[Category],"Not Found")</f>
        <v>Men Ethnic</v>
      </c>
      <c r="O500" s="2" t="str">
        <f>_xlfn.XLOOKUP(Table2[[#This Row],[Product_ID]],Table4[Product_ID],Table4[Subcategory],"Not Found")</f>
        <v>Sherwani</v>
      </c>
      <c r="P500" s="2" t="str">
        <f>_xlfn.XLOOKUP(Table2[[#This Row],[Product_ID]],Table4[Product_ID],Table4[Brand],"Missing Brand")</f>
        <v>Raymond</v>
      </c>
      <c r="Q500" s="2" t="s">
        <v>228</v>
      </c>
      <c r="R500" s="2" t="str">
        <f>_xlfn.XLOOKUP(Table2[[#This Row],[Store_ID]],Table6[Store_ID],Table6[Store Name],"Not Found")</f>
        <v>TrendMart Tumakuru Outlet</v>
      </c>
      <c r="S500" s="2">
        <f>_xlfn.XLOOKUP(Table2[[#This Row],[Store_ID]],Table6[Store_ID],Table6[Monthly Target],"Missing Target")</f>
        <v>1200000</v>
      </c>
      <c r="T500" s="2" t="str">
        <f>_xlfn.XLOOKUP(Table2[[#This Row],[Store_ID]],Table6[Store_ID],Table6[Region],"Not Found")</f>
        <v>South Zone 2</v>
      </c>
      <c r="U500" s="2" t="s">
        <v>24</v>
      </c>
      <c r="V500" s="2" t="str">
        <f>_xlfn.XLOOKUP(Table2[[#This Row],[Employee_ID]],Table5[Employee_ID],Table5[Employee Name],"Not Found")</f>
        <v>Manoj Ramachandran</v>
      </c>
      <c r="W500" s="2">
        <v>2</v>
      </c>
      <c r="X500" s="2">
        <v>2223.96</v>
      </c>
      <c r="Y500" s="2">
        <v>5</v>
      </c>
      <c r="Z500" s="2">
        <v>222.4</v>
      </c>
      <c r="AA500" s="2">
        <v>12</v>
      </c>
      <c r="AB500" s="2">
        <v>507.06</v>
      </c>
      <c r="AC500" s="2">
        <v>4732.58</v>
      </c>
      <c r="AD500" s="2">
        <v>3353.84</v>
      </c>
      <c r="AE500" s="2">
        <f t="shared" si="13"/>
        <v>871.67999999999984</v>
      </c>
      <c r="AF500" s="2" t="s">
        <v>25</v>
      </c>
      <c r="AG500" s="42">
        <f>IFERROR(Table2[[#This Row],[Profit]]/Table2[[#This Row],[Sales Amount]],0)</f>
        <v>0.18418706075755717</v>
      </c>
      <c r="AH500" s="2" t="str">
        <f>TRIM(Table2[[#This Row],[Payment Modee]])</f>
        <v>UPI</v>
      </c>
      <c r="AI500" s="2" t="s">
        <v>26</v>
      </c>
      <c r="AJ500" s="2" t="s">
        <v>27</v>
      </c>
      <c r="AK500" s="2" t="s">
        <v>1619</v>
      </c>
      <c r="AL500" s="16" t="str">
        <f>IF(HOUR(Table2[[#This Row],[Order Time]])&lt;12,"Morning",IF(HOUR(Table2[[#This Row],[Order Time]])&lt;17,"Afternoon",IF(HOUR(Table2[[#This Row],[Order Time]])&lt;21,"Evening","Night")))</f>
        <v>Evening</v>
      </c>
      <c r="AM500" s="16" t="s">
        <v>29</v>
      </c>
    </row>
    <row r="501" spans="1:39" x14ac:dyDescent="0.25">
      <c r="A501" s="13" t="s">
        <v>1620</v>
      </c>
      <c r="B501" s="4">
        <v>45393</v>
      </c>
      <c r="C501" s="2">
        <f>YEAR(Table2[[#This Row],[Invoice Date]])</f>
        <v>2024</v>
      </c>
      <c r="D501" s="2" t="str">
        <f>TEXT(Table2[[#This Row],[Invoice Date]],"mmm")</f>
        <v>Apr</v>
      </c>
      <c r="E501" s="2" t="str">
        <f>Table2[[#This Row],[Store_ID]]&amp;"-"&amp;Table2[[#This Row],[Year]]&amp;"-"&amp;Table2[[#This Row],[Month]]</f>
        <v>STR111-2024-Apr</v>
      </c>
      <c r="F501" s="2" t="s">
        <v>1156</v>
      </c>
      <c r="G501" s="2" t="str">
        <f>_xlfn.XLOOKUP(Table2[[#This Row],[Customer_ID]],Table3[Customer_ID],Table3[Customer Name],"Not Found")</f>
        <v>Srinivas Gowda</v>
      </c>
      <c r="H501" s="2" t="str">
        <f>_xlfn.XLOOKUP(Table2[[#This Row],[Customer_ID]],Table3[Customer_ID],Table3[Gender],"Female")</f>
        <v>Male</v>
      </c>
      <c r="I501" s="2" t="str">
        <f>_xlfn.XLOOKUP(Table2[[#This Row],[Customer_ID]],Table3[Customer_ID],Table3[City],"Missing Memebership")</f>
        <v>Alappuzha</v>
      </c>
      <c r="J501" s="2" t="str">
        <f>_xlfn.XLOOKUP(Table2[[#This Row],[Customer_ID]],Table3[Customer_ID],Table3[State],"Karnataka")</f>
        <v>Kerala</v>
      </c>
      <c r="K501" s="2" t="str">
        <f>_xlfn.XLOOKUP(Table2[[#This Row],[Customer_ID]],Table3[Customer_ID],Table3[Membership],"Regular")</f>
        <v>Silver</v>
      </c>
      <c r="L501" s="2" t="s">
        <v>133</v>
      </c>
      <c r="M501" s="2" t="str">
        <f>_xlfn.XLOOKUP(Table2[[#This Row],[Product_ID]],Table4[Product_ID],Table4[Product_Name],"Not Found")</f>
        <v>US Polo Assn Casual Top Sky Blue</v>
      </c>
      <c r="N501" s="2" t="str">
        <f>_xlfn.XLOOKUP(Table2[[#This Row],[Product_ID]],Table4[Product_ID],Table4[Category],"Not Found")</f>
        <v>Women Tops</v>
      </c>
      <c r="O501" s="2" t="str">
        <f>_xlfn.XLOOKUP(Table2[[#This Row],[Product_ID]],Table4[Product_ID],Table4[Subcategory],"Not Found")</f>
        <v>Casual Top</v>
      </c>
      <c r="P501" s="2" t="str">
        <f>_xlfn.XLOOKUP(Table2[[#This Row],[Product_ID]],Table4[Product_ID],Table4[Brand],"Missing Brand")</f>
        <v>US Polo Assn</v>
      </c>
      <c r="Q501" s="2" t="s">
        <v>180</v>
      </c>
      <c r="R501" s="2" t="str">
        <f>_xlfn.XLOOKUP(Table2[[#This Row],[Store_ID]],Table6[Store_ID],Table6[Store Name],"Not Found")</f>
        <v>TrendMart Kurnool Outlet</v>
      </c>
      <c r="S501" s="2">
        <f>_xlfn.XLOOKUP(Table2[[#This Row],[Store_ID]],Table6[Store_ID],Table6[Monthly Target],"Missing Target")</f>
        <v>2500000</v>
      </c>
      <c r="T501" s="2" t="str">
        <f>_xlfn.XLOOKUP(Table2[[#This Row],[Store_ID]],Table6[Store_ID],Table6[Region],"Not Found")</f>
        <v>South Zone 3</v>
      </c>
      <c r="U501" s="2" t="s">
        <v>417</v>
      </c>
      <c r="V501" s="2" t="str">
        <f>_xlfn.XLOOKUP(Table2[[#This Row],[Employee_ID]],Table5[Employee_ID],Table5[Employee Name],"Not Found")</f>
        <v>Arjun Krishnan</v>
      </c>
      <c r="W501" s="2">
        <v>2</v>
      </c>
      <c r="X501" s="2">
        <v>754.14</v>
      </c>
      <c r="Y501" s="2">
        <v>5</v>
      </c>
      <c r="Z501" s="2">
        <v>75.41</v>
      </c>
      <c r="AA501" s="2">
        <v>5</v>
      </c>
      <c r="AB501" s="2">
        <v>71.64</v>
      </c>
      <c r="AC501" s="2">
        <v>1504.51</v>
      </c>
      <c r="AD501" s="2">
        <v>1069.6199999999999</v>
      </c>
      <c r="AE501" s="2">
        <f t="shared" si="13"/>
        <v>363.25000000000011</v>
      </c>
      <c r="AF501" s="2" t="s">
        <v>25</v>
      </c>
      <c r="AG501" s="42">
        <f>IFERROR(Table2[[#This Row],[Profit]]/Table2[[#This Row],[Sales Amount]],0)</f>
        <v>0.24144073485719611</v>
      </c>
      <c r="AH501" s="2" t="str">
        <f>TRIM(Table2[[#This Row],[Payment Modee]])</f>
        <v>UPI</v>
      </c>
      <c r="AI501" s="2" t="s">
        <v>26</v>
      </c>
      <c r="AJ501" s="2" t="s">
        <v>27</v>
      </c>
      <c r="AK501" s="2" t="s">
        <v>1621</v>
      </c>
      <c r="AL501" s="16" t="str">
        <f>IF(HOUR(Table2[[#This Row],[Order Time]])&lt;12,"Morning",IF(HOUR(Table2[[#This Row],[Order Time]])&lt;17,"Afternoon",IF(HOUR(Table2[[#This Row],[Order Time]])&lt;21,"Evening","Night")))</f>
        <v>Evening</v>
      </c>
      <c r="AM501" s="16" t="s">
        <v>29</v>
      </c>
    </row>
    <row r="502" spans="1:39" x14ac:dyDescent="0.25">
      <c r="A502" s="13" t="s">
        <v>1622</v>
      </c>
      <c r="B502" s="4">
        <v>45567</v>
      </c>
      <c r="C502" s="2">
        <f>YEAR(Table2[[#This Row],[Invoice Date]])</f>
        <v>2024</v>
      </c>
      <c r="D502" s="2" t="str">
        <f>TEXT(Table2[[#This Row],[Invoice Date]],"mmm")</f>
        <v>Oct</v>
      </c>
      <c r="E502" s="2" t="str">
        <f>Table2[[#This Row],[Store_ID]]&amp;"-"&amp;Table2[[#This Row],[Year]]&amp;"-"&amp;Table2[[#This Row],[Month]]</f>
        <v>STR088-2024-Oct</v>
      </c>
      <c r="F502" s="2" t="s">
        <v>1623</v>
      </c>
      <c r="G502" s="2" t="str">
        <f>_xlfn.XLOOKUP(Table2[[#This Row],[Customer_ID]],Table3[Customer_ID],Table3[Customer Name],"Not Found")</f>
        <v>Karunakaran Menon</v>
      </c>
      <c r="H502" s="2" t="str">
        <f>_xlfn.XLOOKUP(Table2[[#This Row],[Customer_ID]],Table3[Customer_ID],Table3[Gender],"Female")</f>
        <v>Male</v>
      </c>
      <c r="I502" s="2" t="str">
        <f>_xlfn.XLOOKUP(Table2[[#This Row],[Customer_ID]],Table3[Customer_ID],Table3[City],"Missing Memebership")</f>
        <v>Vijayawada</v>
      </c>
      <c r="J502" s="2" t="str">
        <f>_xlfn.XLOOKUP(Table2[[#This Row],[Customer_ID]],Table3[Customer_ID],Table3[State],"Karnataka")</f>
        <v>Andhra Pradesh</v>
      </c>
      <c r="K502" s="2" t="str">
        <f>_xlfn.XLOOKUP(Table2[[#This Row],[Customer_ID]],Table3[Customer_ID],Table3[Membership],"Regular")</f>
        <v>Regular</v>
      </c>
      <c r="L502" s="2" t="s">
        <v>992</v>
      </c>
      <c r="M502" s="2" t="str">
        <f>_xlfn.XLOOKUP(Table2[[#This Row],[Product_ID]],Table4[Product_ID],Table4[Product_Name],"Not Found")</f>
        <v>Woodland Boys Shirt White</v>
      </c>
      <c r="N502" s="2" t="str">
        <f>_xlfn.XLOOKUP(Table2[[#This Row],[Product_ID]],Table4[Product_ID],Table4[Category],"Not Found")</f>
        <v>Kids Wear</v>
      </c>
      <c r="O502" s="2" t="str">
        <f>_xlfn.XLOOKUP(Table2[[#This Row],[Product_ID]],Table4[Product_ID],Table4[Subcategory],"Not Found")</f>
        <v>Boys Shirt</v>
      </c>
      <c r="P502" s="2" t="str">
        <f>_xlfn.XLOOKUP(Table2[[#This Row],[Product_ID]],Table4[Product_ID],Table4[Brand],"Missing Brand")</f>
        <v>Woodland</v>
      </c>
      <c r="Q502" s="2" t="s">
        <v>141</v>
      </c>
      <c r="R502" s="2" t="str">
        <f>_xlfn.XLOOKUP(Table2[[#This Row],[Store_ID]],Table6[Store_ID],Table6[Store Name],"Not Found")</f>
        <v>TrendMart Warangal High Street</v>
      </c>
      <c r="S502" s="2">
        <f>_xlfn.XLOOKUP(Table2[[#This Row],[Store_ID]],Table6[Store_ID],Table6[Monthly Target],"Missing Target")</f>
        <v>2000000</v>
      </c>
      <c r="T502" s="2" t="str">
        <f>_xlfn.XLOOKUP(Table2[[#This Row],[Store_ID]],Table6[Store_ID],Table6[Region],"Not Found")</f>
        <v>South Zone 2</v>
      </c>
      <c r="U502" s="2" t="s">
        <v>62</v>
      </c>
      <c r="V502" s="2" t="str">
        <f>_xlfn.XLOOKUP(Table2[[#This Row],[Employee_ID]],Table5[Employee_ID],Table5[Employee Name],"Not Found")</f>
        <v>Rahul Krishnan</v>
      </c>
      <c r="W502" s="2">
        <v>3</v>
      </c>
      <c r="X502" s="2">
        <v>848.09</v>
      </c>
      <c r="Y502" s="2">
        <v>5</v>
      </c>
      <c r="Z502" s="2">
        <v>127.21</v>
      </c>
      <c r="AA502" s="2">
        <v>5</v>
      </c>
      <c r="AB502" s="2">
        <v>120.85</v>
      </c>
      <c r="AC502" s="2">
        <v>2537.91</v>
      </c>
      <c r="AD502" s="2">
        <v>1696.35</v>
      </c>
      <c r="AE502" s="2">
        <f t="shared" si="13"/>
        <v>720.70999999999992</v>
      </c>
      <c r="AF502" s="2" t="s">
        <v>35</v>
      </c>
      <c r="AG502" s="42">
        <f>IFERROR(Table2[[#This Row],[Profit]]/Table2[[#This Row],[Sales Amount]],0)</f>
        <v>0.28397776122872759</v>
      </c>
      <c r="AH502" s="2" t="str">
        <f>TRIM(Table2[[#This Row],[Payment Modee]])</f>
        <v>Debit Card</v>
      </c>
      <c r="AI502" s="2" t="s">
        <v>36</v>
      </c>
      <c r="AJ502" s="2" t="s">
        <v>27</v>
      </c>
      <c r="AK502" s="2" t="s">
        <v>1624</v>
      </c>
      <c r="AL502" s="16" t="str">
        <f>IF(HOUR(Table2[[#This Row],[Order Time]])&lt;12,"Morning",IF(HOUR(Table2[[#This Row],[Order Time]])&lt;17,"Afternoon",IF(HOUR(Table2[[#This Row],[Order Time]])&lt;21,"Evening","Night")))</f>
        <v>Afternoon</v>
      </c>
      <c r="AM502" s="16" t="s">
        <v>29</v>
      </c>
    </row>
    <row r="503" spans="1:39" x14ac:dyDescent="0.25">
      <c r="A503" s="13" t="s">
        <v>1625</v>
      </c>
      <c r="B503" s="4">
        <v>45681</v>
      </c>
      <c r="C503" s="2">
        <f>YEAR(Table2[[#This Row],[Invoice Date]])</f>
        <v>2025</v>
      </c>
      <c r="D503" s="2" t="str">
        <f>TEXT(Table2[[#This Row],[Invoice Date]],"mmm")</f>
        <v>Jan</v>
      </c>
      <c r="E503" s="2" t="str">
        <f>Table2[[#This Row],[Store_ID]]&amp;"-"&amp;Table2[[#This Row],[Year]]&amp;"-"&amp;Table2[[#This Row],[Month]]</f>
        <v>STR118-2025-Jan</v>
      </c>
      <c r="F503" s="2" t="s">
        <v>132</v>
      </c>
      <c r="G503" s="2" t="str">
        <f>_xlfn.XLOOKUP(Table2[[#This Row],[Customer_ID]],Table3[Customer_ID],Table3[Customer Name],"Not Found")</f>
        <v>Siddharth Singh</v>
      </c>
      <c r="H503" s="2" t="str">
        <f>_xlfn.XLOOKUP(Table2[[#This Row],[Customer_ID]],Table3[Customer_ID],Table3[Gender],"Female")</f>
        <v>Male</v>
      </c>
      <c r="I503" s="2" t="str">
        <f>_xlfn.XLOOKUP(Table2[[#This Row],[Customer_ID]],Table3[Customer_ID],Table3[City],"Missing Memebership")</f>
        <v>Kozhikode</v>
      </c>
      <c r="J503" s="2" t="str">
        <f>_xlfn.XLOOKUP(Table2[[#This Row],[Customer_ID]],Table3[Customer_ID],Table3[State],"Karnataka")</f>
        <v>Kerala</v>
      </c>
      <c r="K503" s="2" t="str">
        <f>_xlfn.XLOOKUP(Table2[[#This Row],[Customer_ID]],Table3[Customer_ID],Table3[Membership],"Regular")</f>
        <v>Regular</v>
      </c>
      <c r="L503" s="2" t="s">
        <v>778</v>
      </c>
      <c r="M503" s="2" t="str">
        <f>_xlfn.XLOOKUP(Table2[[#This Row],[Product_ID]],Table4[Product_ID],Table4[Product_Name],"Not Found")</f>
        <v>Aurelia Earrings Sky Blue</v>
      </c>
      <c r="N503" s="2" t="str">
        <f>_xlfn.XLOOKUP(Table2[[#This Row],[Product_ID]],Table4[Product_ID],Table4[Category],"Not Found")</f>
        <v>Jewellery</v>
      </c>
      <c r="O503" s="2" t="str">
        <f>_xlfn.XLOOKUP(Table2[[#This Row],[Product_ID]],Table4[Product_ID],Table4[Subcategory],"Not Found")</f>
        <v>Earrings</v>
      </c>
      <c r="P503" s="2" t="str">
        <f>_xlfn.XLOOKUP(Table2[[#This Row],[Product_ID]],Table4[Product_ID],Table4[Brand],"Missing Brand")</f>
        <v>Aurelia</v>
      </c>
      <c r="Q503" s="2" t="s">
        <v>630</v>
      </c>
      <c r="R503" s="2" t="str">
        <f>_xlfn.XLOOKUP(Table2[[#This Row],[Store_ID]],Table6[Store_ID],Table6[Store Name],"Not Found")</f>
        <v>TrendMart Nellore Mall Kiosk</v>
      </c>
      <c r="S503" s="2">
        <f>_xlfn.XLOOKUP(Table2[[#This Row],[Store_ID]],Table6[Store_ID],Table6[Monthly Target],"Missing Target")</f>
        <v>1000000</v>
      </c>
      <c r="T503" s="2" t="str">
        <f>_xlfn.XLOOKUP(Table2[[#This Row],[Store_ID]],Table6[Store_ID],Table6[Region],"Not Found")</f>
        <v>South Zone 3</v>
      </c>
      <c r="U503" s="2" t="s">
        <v>165</v>
      </c>
      <c r="V503" s="2" t="str">
        <f>_xlfn.XLOOKUP(Table2[[#This Row],[Employee_ID]],Table5[Employee_ID],Table5[Employee Name],"Not Found")</f>
        <v>Vasanthi Gupta</v>
      </c>
      <c r="W503" s="2">
        <v>2</v>
      </c>
      <c r="X503" s="2">
        <v>6089.84</v>
      </c>
      <c r="Y503" s="2">
        <v>15</v>
      </c>
      <c r="Z503" s="2">
        <v>1826.95</v>
      </c>
      <c r="AA503" s="2">
        <v>3</v>
      </c>
      <c r="AB503" s="2">
        <v>310.58</v>
      </c>
      <c r="AC503" s="2">
        <v>10663.31</v>
      </c>
      <c r="AD503" s="2">
        <v>9525.52</v>
      </c>
      <c r="AE503" s="2">
        <f t="shared" si="13"/>
        <v>827.20999999999913</v>
      </c>
      <c r="AF503" s="2" t="s">
        <v>25</v>
      </c>
      <c r="AG503" s="42">
        <f>IFERROR(Table2[[#This Row],[Profit]]/Table2[[#This Row],[Sales Amount]],0)</f>
        <v>7.7575349492793433E-2</v>
      </c>
      <c r="AH503" s="2" t="str">
        <f>TRIM(Table2[[#This Row],[Payment Modee]])</f>
        <v>UPI</v>
      </c>
      <c r="AI503" s="2" t="s">
        <v>26</v>
      </c>
      <c r="AJ503" s="2" t="s">
        <v>27</v>
      </c>
      <c r="AK503" s="2" t="s">
        <v>1626</v>
      </c>
      <c r="AL503" s="16" t="str">
        <f>IF(HOUR(Table2[[#This Row],[Order Time]])&lt;12,"Morning",IF(HOUR(Table2[[#This Row],[Order Time]])&lt;17,"Afternoon",IF(HOUR(Table2[[#This Row],[Order Time]])&lt;21,"Evening","Night")))</f>
        <v>Night</v>
      </c>
      <c r="AM503" s="16" t="s">
        <v>29</v>
      </c>
    </row>
    <row r="504" spans="1:39" x14ac:dyDescent="0.25">
      <c r="A504" s="13" t="s">
        <v>1627</v>
      </c>
      <c r="B504" s="4">
        <v>45563</v>
      </c>
      <c r="C504" s="2">
        <f>YEAR(Table2[[#This Row],[Invoice Date]])</f>
        <v>2024</v>
      </c>
      <c r="D504" s="2" t="str">
        <f>TEXT(Table2[[#This Row],[Invoice Date]],"mmm")</f>
        <v>Sep</v>
      </c>
      <c r="E504" s="2" t="str">
        <f>Table2[[#This Row],[Store_ID]]&amp;"-"&amp;Table2[[#This Row],[Year]]&amp;"-"&amp;Table2[[#This Row],[Month]]</f>
        <v>STR052-2024-Sep</v>
      </c>
      <c r="F504" s="2" t="s">
        <v>583</v>
      </c>
      <c r="G504" s="2" t="str">
        <f>_xlfn.XLOOKUP(Table2[[#This Row],[Customer_ID]],Table3[Customer_ID],Table3[Customer Name],"Not Found")</f>
        <v>Nandakumar Naidu</v>
      </c>
      <c r="H504" s="2" t="str">
        <f>_xlfn.XLOOKUP(Table2[[#This Row],[Customer_ID]],Table3[Customer_ID],Table3[Gender],"Female")</f>
        <v>Male</v>
      </c>
      <c r="I504" s="2" t="str">
        <f>_xlfn.XLOOKUP(Table2[[#This Row],[Customer_ID]],Table3[Customer_ID],Table3[City],"Missing Memebership")</f>
        <v>Kozhikode</v>
      </c>
      <c r="J504" s="2" t="str">
        <f>_xlfn.XLOOKUP(Table2[[#This Row],[Customer_ID]],Table3[Customer_ID],Table3[State],"Karnataka")</f>
        <v>Kerala</v>
      </c>
      <c r="K504" s="2" t="str">
        <f>_xlfn.XLOOKUP(Table2[[#This Row],[Customer_ID]],Table3[Customer_ID],Table3[Membership],"Regular")</f>
        <v>Silver</v>
      </c>
      <c r="L504" s="2" t="s">
        <v>201</v>
      </c>
      <c r="M504" s="2" t="str">
        <f>_xlfn.XLOOKUP(Table2[[#This Row],[Product_ID]],Table4[Product_ID],Table4[Product_Name],"Not Found")</f>
        <v>Titan Sling Bag Green</v>
      </c>
      <c r="N504" s="2" t="str">
        <f>_xlfn.XLOOKUP(Table2[[#This Row],[Product_ID]],Table4[Product_ID],Table4[Category],"Not Found")</f>
        <v>Handbags</v>
      </c>
      <c r="O504" s="2" t="str">
        <f>_xlfn.XLOOKUP(Table2[[#This Row],[Product_ID]],Table4[Product_ID],Table4[Subcategory],"Not Found")</f>
        <v>Sling Bag</v>
      </c>
      <c r="P504" s="2" t="str">
        <f>_xlfn.XLOOKUP(Table2[[#This Row],[Product_ID]],Table4[Product_ID],Table4[Brand],"Missing Brand")</f>
        <v>Titan</v>
      </c>
      <c r="Q504" s="2" t="s">
        <v>1413</v>
      </c>
      <c r="R504" s="2" t="str">
        <f>_xlfn.XLOOKUP(Table2[[#This Row],[Store_ID]],Table6[Store_ID],Table6[Store Name],"Not Found")</f>
        <v>TrendMart Guntur High Street</v>
      </c>
      <c r="S504" s="2">
        <f>_xlfn.XLOOKUP(Table2[[#This Row],[Store_ID]],Table6[Store_ID],Table6[Monthly Target],"Missing Target")</f>
        <v>800000</v>
      </c>
      <c r="T504" s="2" t="str">
        <f>_xlfn.XLOOKUP(Table2[[#This Row],[Store_ID]],Table6[Store_ID],Table6[Region],"Not Found")</f>
        <v>South Zone 3</v>
      </c>
      <c r="U504" s="2" t="s">
        <v>135</v>
      </c>
      <c r="V504" s="2" t="str">
        <f>_xlfn.XLOOKUP(Table2[[#This Row],[Employee_ID]],Table5[Employee_ID],Table5[Employee Name],"Not Found")</f>
        <v>Yamini Pandian</v>
      </c>
      <c r="W504" s="2">
        <v>2</v>
      </c>
      <c r="X504" s="2">
        <v>2197.96</v>
      </c>
      <c r="Y504" s="2">
        <v>15</v>
      </c>
      <c r="Z504" s="2">
        <v>659.39</v>
      </c>
      <c r="AA504" s="2">
        <v>12</v>
      </c>
      <c r="AB504" s="2">
        <v>448.38</v>
      </c>
      <c r="AC504" s="2">
        <v>4184.91</v>
      </c>
      <c r="AD504" s="2">
        <v>2923.46</v>
      </c>
      <c r="AE504" s="2">
        <f t="shared" si="13"/>
        <v>813.06999999999982</v>
      </c>
      <c r="AF504" s="2" t="s">
        <v>56</v>
      </c>
      <c r="AG504" s="42">
        <f>IFERROR(Table2[[#This Row],[Profit]]/Table2[[#This Row],[Sales Amount]],0)</f>
        <v>0.19428613757524052</v>
      </c>
      <c r="AH504" s="2" t="str">
        <f>TRIM(Table2[[#This Row],[Payment Modee]])</f>
        <v>Credit Card</v>
      </c>
      <c r="AI504" s="2" t="s">
        <v>36</v>
      </c>
      <c r="AJ504" s="2" t="s">
        <v>27</v>
      </c>
      <c r="AK504" s="2" t="s">
        <v>1628</v>
      </c>
      <c r="AL504" s="16" t="str">
        <f>IF(HOUR(Table2[[#This Row],[Order Time]])&lt;12,"Morning",IF(HOUR(Table2[[#This Row],[Order Time]])&lt;17,"Afternoon",IF(HOUR(Table2[[#This Row],[Order Time]])&lt;21,"Evening","Night")))</f>
        <v>Evening</v>
      </c>
      <c r="AM504" s="16" t="s">
        <v>38</v>
      </c>
    </row>
    <row r="505" spans="1:39" x14ac:dyDescent="0.25">
      <c r="A505" s="13" t="s">
        <v>1629</v>
      </c>
      <c r="B505" s="4">
        <v>45489</v>
      </c>
      <c r="C505" s="2">
        <f>YEAR(Table2[[#This Row],[Invoice Date]])</f>
        <v>2024</v>
      </c>
      <c r="D505" s="2" t="str">
        <f>TEXT(Table2[[#This Row],[Invoice Date]],"mmm")</f>
        <v>Jul</v>
      </c>
      <c r="E505" s="2" t="str">
        <f>Table2[[#This Row],[Store_ID]]&amp;"-"&amp;Table2[[#This Row],[Year]]&amp;"-"&amp;Table2[[#This Row],[Month]]</f>
        <v>STR001-2024-Jul</v>
      </c>
      <c r="F505" s="2" t="s">
        <v>1630</v>
      </c>
      <c r="G505" s="2" t="str">
        <f>_xlfn.XLOOKUP(Table2[[#This Row],[Customer_ID]],Table3[Customer_ID],Table3[Customer Name],"Not Found")</f>
        <v>Thiru Iyer</v>
      </c>
      <c r="H505" s="2" t="str">
        <f>_xlfn.XLOOKUP(Table2[[#This Row],[Customer_ID]],Table3[Customer_ID],Table3[Gender],"Female")</f>
        <v>Male</v>
      </c>
      <c r="I505" s="2" t="str">
        <f>_xlfn.XLOOKUP(Table2[[#This Row],[Customer_ID]],Table3[Customer_ID],Table3[City],"Missing Memebership")</f>
        <v>Mangaluru</v>
      </c>
      <c r="J505" s="2" t="str">
        <f>_xlfn.XLOOKUP(Table2[[#This Row],[Customer_ID]],Table3[Customer_ID],Table3[State],"Karnataka")</f>
        <v>Karnataka</v>
      </c>
      <c r="K505" s="2" t="str">
        <f>_xlfn.XLOOKUP(Table2[[#This Row],[Customer_ID]],Table3[Customer_ID],Table3[Membership],"Regular")</f>
        <v>Silver</v>
      </c>
      <c r="L505" s="2" t="s">
        <v>287</v>
      </c>
      <c r="M505" s="2" t="str">
        <f>_xlfn.XLOOKUP(Table2[[#This Row],[Product_ID]],Table4[Product_ID],Table4[Product_Name],"Not Found")</f>
        <v>Being Human Skinny Fit Charcoal</v>
      </c>
      <c r="N505" s="2" t="str">
        <f>_xlfn.XLOOKUP(Table2[[#This Row],[Product_ID]],Table4[Product_ID],Table4[Category],"Not Found")</f>
        <v>Women Jeans</v>
      </c>
      <c r="O505" s="2" t="str">
        <f>_xlfn.XLOOKUP(Table2[[#This Row],[Product_ID]],Table4[Product_ID],Table4[Subcategory],"Not Found")</f>
        <v>Skinny Fit</v>
      </c>
      <c r="P505" s="2" t="str">
        <f>_xlfn.XLOOKUP(Table2[[#This Row],[Product_ID]],Table4[Product_ID],Table4[Brand],"Missing Brand")</f>
        <v>Being Human</v>
      </c>
      <c r="Q505" s="2" t="s">
        <v>409</v>
      </c>
      <c r="R505" s="2" t="str">
        <f>_xlfn.XLOOKUP(Table2[[#This Row],[Store_ID]],Table6[Store_ID],Table6[Store Name],"Not Found")</f>
        <v>TrendMart Kollam Standard</v>
      </c>
      <c r="S505" s="2">
        <f>_xlfn.XLOOKUP(Table2[[#This Row],[Store_ID]],Table6[Store_ID],Table6[Monthly Target],"Missing Target")</f>
        <v>2500000</v>
      </c>
      <c r="T505" s="2" t="str">
        <f>_xlfn.XLOOKUP(Table2[[#This Row],[Store_ID]],Table6[Store_ID],Table6[Region],"Not Found")</f>
        <v>South Zone 1</v>
      </c>
      <c r="U505" s="2" t="s">
        <v>176</v>
      </c>
      <c r="V505" s="2" t="str">
        <f>_xlfn.XLOOKUP(Table2[[#This Row],[Employee_ID]],Table5[Employee_ID],Table5[Employee Name],"Not Found")</f>
        <v>Malathi Varma</v>
      </c>
      <c r="W505" s="2">
        <v>1</v>
      </c>
      <c r="X505" s="2">
        <v>1160.6099999999999</v>
      </c>
      <c r="Y505" s="2">
        <v>25</v>
      </c>
      <c r="Z505" s="2">
        <v>290.14999999999998</v>
      </c>
      <c r="AA505" s="2">
        <v>12</v>
      </c>
      <c r="AB505" s="2">
        <v>104.46</v>
      </c>
      <c r="AC505" s="2">
        <v>974.92</v>
      </c>
      <c r="AD505" s="2">
        <v>767.83</v>
      </c>
      <c r="AE505" s="2">
        <f t="shared" si="13"/>
        <v>102.62999999999992</v>
      </c>
      <c r="AF505" s="2" t="s">
        <v>25</v>
      </c>
      <c r="AG505" s="42">
        <f>IFERROR(Table2[[#This Row],[Profit]]/Table2[[#This Row],[Sales Amount]],0)</f>
        <v>0.10527017601444214</v>
      </c>
      <c r="AH505" s="2" t="str">
        <f>TRIM(Table2[[#This Row],[Payment Modee]])</f>
        <v>UPI</v>
      </c>
      <c r="AI505" s="2" t="s">
        <v>26</v>
      </c>
      <c r="AJ505" s="2" t="s">
        <v>27</v>
      </c>
      <c r="AK505" s="2" t="s">
        <v>1631</v>
      </c>
      <c r="AL505" s="16" t="str">
        <f>IF(HOUR(Table2[[#This Row],[Order Time]])&lt;12,"Morning",IF(HOUR(Table2[[#This Row],[Order Time]])&lt;17,"Afternoon",IF(HOUR(Table2[[#This Row],[Order Time]])&lt;21,"Evening","Night")))</f>
        <v>Afternoon</v>
      </c>
      <c r="AM505" s="16" t="s">
        <v>29</v>
      </c>
    </row>
    <row r="506" spans="1:39" x14ac:dyDescent="0.25">
      <c r="A506" s="13" t="s">
        <v>1632</v>
      </c>
      <c r="B506" s="4">
        <v>45582</v>
      </c>
      <c r="C506" s="2">
        <f>YEAR(Table2[[#This Row],[Invoice Date]])</f>
        <v>2024</v>
      </c>
      <c r="D506" s="2" t="str">
        <f>TEXT(Table2[[#This Row],[Invoice Date]],"mmm")</f>
        <v>Oct</v>
      </c>
      <c r="E506" s="2" t="str">
        <f>Table2[[#This Row],[Store_ID]]&amp;"-"&amp;Table2[[#This Row],[Year]]&amp;"-"&amp;Table2[[#This Row],[Month]]</f>
        <v>STR038-2024-Oct</v>
      </c>
      <c r="F506" s="2" t="s">
        <v>1633</v>
      </c>
      <c r="G506" s="2" t="str">
        <f>_xlfn.XLOOKUP(Table2[[#This Row],[Customer_ID]],Table3[Customer_ID],Table3[Customer Name],"Not Found")</f>
        <v>Pranav Singh</v>
      </c>
      <c r="H506" s="2" t="str">
        <f>_xlfn.XLOOKUP(Table2[[#This Row],[Customer_ID]],Table3[Customer_ID],Table3[Gender],"Female")</f>
        <v>Male</v>
      </c>
      <c r="I506" s="2" t="str">
        <f>_xlfn.XLOOKUP(Table2[[#This Row],[Customer_ID]],Table3[Customer_ID],Table3[City],"Missing Memebership")</f>
        <v>Mysuru</v>
      </c>
      <c r="J506" s="2" t="str">
        <f>_xlfn.XLOOKUP(Table2[[#This Row],[Customer_ID]],Table3[Customer_ID],Table3[State],"Karnataka")</f>
        <v>Karnataka</v>
      </c>
      <c r="K506" s="2" t="str">
        <f>_xlfn.XLOOKUP(Table2[[#This Row],[Customer_ID]],Table3[Customer_ID],Table3[Membership],"Regular")</f>
        <v>Silver</v>
      </c>
      <c r="L506" s="2" t="s">
        <v>342</v>
      </c>
      <c r="M506" s="2" t="str">
        <f>_xlfn.XLOOKUP(Table2[[#This Row],[Product_ID]],Table4[Product_ID],Table4[Product_Name],"Not Found")</f>
        <v>Bata Digital Watch White</v>
      </c>
      <c r="N506" s="2" t="str">
        <f>_xlfn.XLOOKUP(Table2[[#This Row],[Product_ID]],Table4[Product_ID],Table4[Category],"Not Found")</f>
        <v>Watches</v>
      </c>
      <c r="O506" s="2" t="str">
        <f>_xlfn.XLOOKUP(Table2[[#This Row],[Product_ID]],Table4[Product_ID],Table4[Subcategory],"Not Found")</f>
        <v>Digital Watch</v>
      </c>
      <c r="P506" s="2" t="str">
        <f>_xlfn.XLOOKUP(Table2[[#This Row],[Product_ID]],Table4[Product_ID],Table4[Brand],"Missing Brand")</f>
        <v>Bata</v>
      </c>
      <c r="Q506" s="2" t="s">
        <v>890</v>
      </c>
      <c r="R506" s="2" t="str">
        <f>_xlfn.XLOOKUP(Table2[[#This Row],[Store_ID]],Table6[Store_ID],Table6[Store Name],"Not Found")</f>
        <v>TrendMart Tumakuru Standard</v>
      </c>
      <c r="S506" s="2">
        <f>_xlfn.XLOOKUP(Table2[[#This Row],[Store_ID]],Table6[Store_ID],Table6[Monthly Target],"Missing Target")</f>
        <v>1500000</v>
      </c>
      <c r="T506" s="2" t="str">
        <f>_xlfn.XLOOKUP(Table2[[#This Row],[Store_ID]],Table6[Store_ID],Table6[Region],"Not Found")</f>
        <v>South Zone 2</v>
      </c>
      <c r="U506" s="2" t="s">
        <v>465</v>
      </c>
      <c r="V506" s="2" t="str">
        <f>_xlfn.XLOOKUP(Table2[[#This Row],[Employee_ID]],Table5[Employee_ID],Table5[Employee Name],"Not Found")</f>
        <v>Vinod Hegde</v>
      </c>
      <c r="W506" s="2">
        <v>1</v>
      </c>
      <c r="X506" s="2">
        <v>5308.24</v>
      </c>
      <c r="Y506" s="2">
        <v>5</v>
      </c>
      <c r="Z506" s="2">
        <v>265.41000000000003</v>
      </c>
      <c r="AA506" s="2">
        <v>12</v>
      </c>
      <c r="AB506" s="2">
        <v>605.14</v>
      </c>
      <c r="AC506" s="2">
        <v>5647.97</v>
      </c>
      <c r="AD506" s="2">
        <v>3748.71</v>
      </c>
      <c r="AE506" s="2">
        <f t="shared" si="13"/>
        <v>1294.1200000000003</v>
      </c>
      <c r="AF506" s="2" t="s">
        <v>35</v>
      </c>
      <c r="AG506" s="42">
        <f>IFERROR(Table2[[#This Row],[Profit]]/Table2[[#This Row],[Sales Amount]],0)</f>
        <v>0.22913011223501548</v>
      </c>
      <c r="AH506" s="2" t="str">
        <f>TRIM(Table2[[#This Row],[Payment Modee]])</f>
        <v>Debit Card</v>
      </c>
      <c r="AI506" s="2" t="s">
        <v>26</v>
      </c>
      <c r="AJ506" s="2" t="s">
        <v>27</v>
      </c>
      <c r="AK506" s="2" t="s">
        <v>1634</v>
      </c>
      <c r="AL506" s="16" t="str">
        <f>IF(HOUR(Table2[[#This Row],[Order Time]])&lt;12,"Morning",IF(HOUR(Table2[[#This Row],[Order Time]])&lt;17,"Afternoon",IF(HOUR(Table2[[#This Row],[Order Time]])&lt;21,"Evening","Night")))</f>
        <v>Morning</v>
      </c>
      <c r="AM506" s="16" t="s">
        <v>29</v>
      </c>
    </row>
    <row r="507" spans="1:39" x14ac:dyDescent="0.25">
      <c r="A507" s="13" t="s">
        <v>1635</v>
      </c>
      <c r="B507" s="4">
        <v>45539</v>
      </c>
      <c r="C507" s="2">
        <f>YEAR(Table2[[#This Row],[Invoice Date]])</f>
        <v>2024</v>
      </c>
      <c r="D507" s="2" t="str">
        <f>TEXT(Table2[[#This Row],[Invoice Date]],"mmm")</f>
        <v>Sep</v>
      </c>
      <c r="E507" s="2" t="str">
        <f>Table2[[#This Row],[Store_ID]]&amp;"-"&amp;Table2[[#This Row],[Year]]&amp;"-"&amp;Table2[[#This Row],[Month]]</f>
        <v>STR009-2024-Sep</v>
      </c>
      <c r="F507" s="2" t="s">
        <v>1170</v>
      </c>
      <c r="G507" s="2" t="str">
        <f>_xlfn.XLOOKUP(Table2[[#This Row],[Customer_ID]],Table3[Customer_ID],Table3[Customer Name],"Not Found")</f>
        <v>Kannan Achari</v>
      </c>
      <c r="H507" s="2" t="str">
        <f>_xlfn.XLOOKUP(Table2[[#This Row],[Customer_ID]],Table3[Customer_ID],Table3[Gender],"Female")</f>
        <v>Male</v>
      </c>
      <c r="I507" s="2" t="str">
        <f>_xlfn.XLOOKUP(Table2[[#This Row],[Customer_ID]],Table3[Customer_ID],Table3[City],"Missing Memebership")</f>
        <v>Thiruvananthapuram</v>
      </c>
      <c r="J507" s="2" t="str">
        <f>_xlfn.XLOOKUP(Table2[[#This Row],[Customer_ID]],Table3[Customer_ID],Table3[State],"Karnataka")</f>
        <v>Kerala</v>
      </c>
      <c r="K507" s="2" t="str">
        <f>_xlfn.XLOOKUP(Table2[[#This Row],[Customer_ID]],Table3[Customer_ID],Table3[Membership],"Regular")</f>
        <v>Regular</v>
      </c>
      <c r="L507" s="2" t="s">
        <v>140</v>
      </c>
      <c r="M507" s="2" t="str">
        <f>_xlfn.XLOOKUP(Table2[[#This Row],[Product_ID]],Table4[Product_ID],Table4[Product_Name],"Not Found")</f>
        <v>Indian Terrain Denim Shirt Wine</v>
      </c>
      <c r="N507" s="2" t="str">
        <f>_xlfn.XLOOKUP(Table2[[#This Row],[Product_ID]],Table4[Product_ID],Table4[Category],"Not Found")</f>
        <v>Men Shirts</v>
      </c>
      <c r="O507" s="2" t="str">
        <f>_xlfn.XLOOKUP(Table2[[#This Row],[Product_ID]],Table4[Product_ID],Table4[Subcategory],"Not Found")</f>
        <v>Denim Shirt</v>
      </c>
      <c r="P507" s="2" t="str">
        <f>_xlfn.XLOOKUP(Table2[[#This Row],[Product_ID]],Table4[Product_ID],Table4[Brand],"Missing Brand")</f>
        <v>Indian Terrain</v>
      </c>
      <c r="Q507" s="2" t="s">
        <v>520</v>
      </c>
      <c r="R507" s="2" t="str">
        <f>_xlfn.XLOOKUP(Table2[[#This Row],[Store_ID]],Table6[Store_ID],Table6[Store Name],"Not Found")</f>
        <v>TrendMart Thrissur High Street</v>
      </c>
      <c r="S507" s="2">
        <f>_xlfn.XLOOKUP(Table2[[#This Row],[Store_ID]],Table6[Store_ID],Table6[Monthly Target],"Missing Target")</f>
        <v>2500000</v>
      </c>
      <c r="T507" s="2" t="str">
        <f>_xlfn.XLOOKUP(Table2[[#This Row],[Store_ID]],Table6[Store_ID],Table6[Region],"Not Found")</f>
        <v>South Zone 1</v>
      </c>
      <c r="U507" s="2" t="s">
        <v>153</v>
      </c>
      <c r="V507" s="2" t="str">
        <f>_xlfn.XLOOKUP(Table2[[#This Row],[Employee_ID]],Table5[Employee_ID],Table5[Employee Name],"Not Found")</f>
        <v>Rani Mishra</v>
      </c>
      <c r="W507" s="2">
        <v>1</v>
      </c>
      <c r="X507" s="2">
        <v>936.88</v>
      </c>
      <c r="Y507" s="2">
        <v>20</v>
      </c>
      <c r="Z507" s="2">
        <v>187.38</v>
      </c>
      <c r="AA507" s="2">
        <v>5</v>
      </c>
      <c r="AB507" s="2">
        <v>37.479999999999997</v>
      </c>
      <c r="AC507" s="2">
        <v>786.98</v>
      </c>
      <c r="AD507" s="2">
        <v>721.22</v>
      </c>
      <c r="AE507" s="2">
        <f t="shared" si="13"/>
        <v>28.279999999999994</v>
      </c>
      <c r="AF507" s="2" t="s">
        <v>35</v>
      </c>
      <c r="AG507" s="42">
        <f>IFERROR(Table2[[#This Row],[Profit]]/Table2[[#This Row],[Sales Amount]],0)</f>
        <v>3.5934839513075294E-2</v>
      </c>
      <c r="AH507" s="2" t="str">
        <f>TRIM(Table2[[#This Row],[Payment Modee]])</f>
        <v>Debit Card</v>
      </c>
      <c r="AI507" s="2" t="s">
        <v>26</v>
      </c>
      <c r="AJ507" s="2" t="s">
        <v>197</v>
      </c>
      <c r="AK507" s="2" t="s">
        <v>653</v>
      </c>
      <c r="AL507" s="16" t="str">
        <f>IF(HOUR(Table2[[#This Row],[Order Time]])&lt;12,"Morning",IF(HOUR(Table2[[#This Row],[Order Time]])&lt;17,"Afternoon",IF(HOUR(Table2[[#This Row],[Order Time]])&lt;21,"Evening","Night")))</f>
        <v>Afternoon</v>
      </c>
      <c r="AM507" s="16" t="s">
        <v>29</v>
      </c>
    </row>
    <row r="508" spans="1:39" x14ac:dyDescent="0.25">
      <c r="A508" s="13" t="s">
        <v>1636</v>
      </c>
      <c r="B508" s="4">
        <v>45729</v>
      </c>
      <c r="C508" s="2">
        <f>YEAR(Table2[[#This Row],[Invoice Date]])</f>
        <v>2025</v>
      </c>
      <c r="D508" s="2" t="str">
        <f>TEXT(Table2[[#This Row],[Invoice Date]],"mmm")</f>
        <v>Mar</v>
      </c>
      <c r="E508" s="2" t="str">
        <f>Table2[[#This Row],[Store_ID]]&amp;"-"&amp;Table2[[#This Row],[Year]]&amp;"-"&amp;Table2[[#This Row],[Month]]</f>
        <v>STR101-2025-Mar</v>
      </c>
      <c r="F508" s="2" t="s">
        <v>1075</v>
      </c>
      <c r="G508" s="2" t="str">
        <f>_xlfn.XLOOKUP(Table2[[#This Row],[Customer_ID]],Table3[Customer_ID],Table3[Customer Name],"Not Found")</f>
        <v>Kiran Chandran</v>
      </c>
      <c r="H508" s="2" t="str">
        <f>_xlfn.XLOOKUP(Table2[[#This Row],[Customer_ID]],Table3[Customer_ID],Table3[Gender],"Female")</f>
        <v>Male</v>
      </c>
      <c r="I508" s="2" t="str">
        <f>_xlfn.XLOOKUP(Table2[[#This Row],[Customer_ID]],Table3[Customer_ID],Table3[City],"Missing Memebership")</f>
        <v>Tirupati</v>
      </c>
      <c r="J508" s="2" t="str">
        <f>_xlfn.XLOOKUP(Table2[[#This Row],[Customer_ID]],Table3[Customer_ID],Table3[State],"Karnataka")</f>
        <v>Andhra Pradesh</v>
      </c>
      <c r="K508" s="2" t="str">
        <f>_xlfn.XLOOKUP(Table2[[#This Row],[Customer_ID]],Table3[Customer_ID],Table3[Membership],"Regular")</f>
        <v>Silver</v>
      </c>
      <c r="L508" s="2" t="s">
        <v>515</v>
      </c>
      <c r="M508" s="2" t="str">
        <f>_xlfn.XLOOKUP(Table2[[#This Row],[Product_ID]],Table4[Product_ID],Table4[Product_Name],"Not Found")</f>
        <v>Global Desi Earrings Green</v>
      </c>
      <c r="N508" s="2" t="str">
        <f>_xlfn.XLOOKUP(Table2[[#This Row],[Product_ID]],Table4[Product_ID],Table4[Category],"Not Found")</f>
        <v>Jewellery</v>
      </c>
      <c r="O508" s="2" t="str">
        <f>_xlfn.XLOOKUP(Table2[[#This Row],[Product_ID]],Table4[Product_ID],Table4[Subcategory],"Not Found")</f>
        <v>Earrings</v>
      </c>
      <c r="P508" s="2" t="str">
        <f>_xlfn.XLOOKUP(Table2[[#This Row],[Product_ID]],Table4[Product_ID],Table4[Brand],"Missing Brand")</f>
        <v>Global Desi</v>
      </c>
      <c r="Q508" s="2" t="s">
        <v>258</v>
      </c>
      <c r="R508" s="2" t="str">
        <f>_xlfn.XLOOKUP(Table2[[#This Row],[Store_ID]],Table6[Store_ID],Table6[Store Name],"Not Found")</f>
        <v>TrendMart Thiruvananthapuram Standard</v>
      </c>
      <c r="S508" s="2">
        <f>_xlfn.XLOOKUP(Table2[[#This Row],[Store_ID]],Table6[Store_ID],Table6[Monthly Target],"Missing Target")</f>
        <v>1200000</v>
      </c>
      <c r="T508" s="2" t="str">
        <f>_xlfn.XLOOKUP(Table2[[#This Row],[Store_ID]],Table6[Store_ID],Table6[Region],"Not Found")</f>
        <v>South Zone 1</v>
      </c>
      <c r="U508" s="2" t="s">
        <v>142</v>
      </c>
      <c r="V508" s="2" t="str">
        <f>_xlfn.XLOOKUP(Table2[[#This Row],[Employee_ID]],Table5[Employee_ID],Table5[Employee Name],"Not Found")</f>
        <v>Anusuya Subramaniam</v>
      </c>
      <c r="W508" s="2">
        <v>2</v>
      </c>
      <c r="X508" s="2">
        <v>6722.45</v>
      </c>
      <c r="Y508" s="2">
        <v>0</v>
      </c>
      <c r="Z508" s="2">
        <v>0</v>
      </c>
      <c r="AA508" s="2">
        <v>3</v>
      </c>
      <c r="AB508" s="2">
        <v>403.35</v>
      </c>
      <c r="AC508" s="2">
        <v>13848.25</v>
      </c>
      <c r="AD508" s="2">
        <v>9734.42</v>
      </c>
      <c r="AE508" s="2">
        <f t="shared" si="13"/>
        <v>3710.48</v>
      </c>
      <c r="AF508" s="2" t="s">
        <v>35</v>
      </c>
      <c r="AG508" s="42">
        <f>IFERROR(Table2[[#This Row],[Profit]]/Table2[[#This Row],[Sales Amount]],0)</f>
        <v>0.2679385481920098</v>
      </c>
      <c r="AH508" s="2" t="str">
        <f>TRIM(Table2[[#This Row],[Payment Modee]])</f>
        <v>Debit Card</v>
      </c>
      <c r="AI508" s="2" t="s">
        <v>26</v>
      </c>
      <c r="AJ508" s="2" t="s">
        <v>27</v>
      </c>
      <c r="AK508" s="2" t="s">
        <v>857</v>
      </c>
      <c r="AL508" s="16" t="str">
        <f>IF(HOUR(Table2[[#This Row],[Order Time]])&lt;12,"Morning",IF(HOUR(Table2[[#This Row],[Order Time]])&lt;17,"Afternoon",IF(HOUR(Table2[[#This Row],[Order Time]])&lt;21,"Evening","Night")))</f>
        <v>Afternoon</v>
      </c>
      <c r="AM508" s="16" t="s">
        <v>29</v>
      </c>
    </row>
    <row r="509" spans="1:39" x14ac:dyDescent="0.25">
      <c r="A509" s="13" t="s">
        <v>1637</v>
      </c>
      <c r="B509" s="4">
        <v>45516</v>
      </c>
      <c r="C509" s="2">
        <f>YEAR(Table2[[#This Row],[Invoice Date]])</f>
        <v>2024</v>
      </c>
      <c r="D509" s="2" t="str">
        <f>TEXT(Table2[[#This Row],[Invoice Date]],"mmm")</f>
        <v>Aug</v>
      </c>
      <c r="E509" s="2" t="str">
        <f>Table2[[#This Row],[Store_ID]]&amp;"-"&amp;Table2[[#This Row],[Year]]&amp;"-"&amp;Table2[[#This Row],[Month]]</f>
        <v>STR003-2024-Aug</v>
      </c>
      <c r="F509" s="2" t="s">
        <v>1638</v>
      </c>
      <c r="G509" s="2" t="str">
        <f>_xlfn.XLOOKUP(Table2[[#This Row],[Customer_ID]],Table3[Customer_ID],Table3[Customer Name],"Not Found")</f>
        <v>Deepak Ramachandran</v>
      </c>
      <c r="H509" s="2" t="str">
        <f>_xlfn.XLOOKUP(Table2[[#This Row],[Customer_ID]],Table3[Customer_ID],Table3[Gender],"Female")</f>
        <v>Male</v>
      </c>
      <c r="I509" s="2" t="str">
        <f>_xlfn.XLOOKUP(Table2[[#This Row],[Customer_ID]],Table3[Customer_ID],Table3[City],"Missing Memebership")</f>
        <v>Kollam</v>
      </c>
      <c r="J509" s="2" t="str">
        <f>_xlfn.XLOOKUP(Table2[[#This Row],[Customer_ID]],Table3[Customer_ID],Table3[State],"Karnataka")</f>
        <v>Kerala</v>
      </c>
      <c r="K509" s="2" t="str">
        <f>_xlfn.XLOOKUP(Table2[[#This Row],[Customer_ID]],Table3[Customer_ID],Table3[Membership],"Regular")</f>
        <v>Regular</v>
      </c>
      <c r="L509" s="2" t="s">
        <v>320</v>
      </c>
      <c r="M509" s="2" t="str">
        <f>_xlfn.XLOOKUP(Table2[[#This Row],[Product_ID]],Table4[Product_ID],Table4[Product_Name],"Not Found")</f>
        <v>Nike Anarkali Kurti White</v>
      </c>
      <c r="N509" s="2" t="str">
        <f>_xlfn.XLOOKUP(Table2[[#This Row],[Product_ID]],Table4[Product_ID],Table4[Category],"Not Found")</f>
        <v>Women Kurtis</v>
      </c>
      <c r="O509" s="2" t="str">
        <f>_xlfn.XLOOKUP(Table2[[#This Row],[Product_ID]],Table4[Product_ID],Table4[Subcategory],"Not Found")</f>
        <v>Anarkali Kurti</v>
      </c>
      <c r="P509" s="2" t="str">
        <f>_xlfn.XLOOKUP(Table2[[#This Row],[Product_ID]],Table4[Product_ID],Table4[Brand],"Missing Brand")</f>
        <v>Nike</v>
      </c>
      <c r="Q509" s="2" t="s">
        <v>959</v>
      </c>
      <c r="R509" s="2" t="str">
        <f>_xlfn.XLOOKUP(Table2[[#This Row],[Store_ID]],Table6[Store_ID],Table6[Store Name],"Not Found")</f>
        <v>TrendMart Tumakuru High Street</v>
      </c>
      <c r="S509" s="2">
        <f>_xlfn.XLOOKUP(Table2[[#This Row],[Store_ID]],Table6[Store_ID],Table6[Monthly Target],"Missing Target")</f>
        <v>2500000</v>
      </c>
      <c r="T509" s="2" t="str">
        <f>_xlfn.XLOOKUP(Table2[[#This Row],[Store_ID]],Table6[Store_ID],Table6[Region],"Not Found")</f>
        <v>South Zone 2</v>
      </c>
      <c r="U509" s="2" t="s">
        <v>113</v>
      </c>
      <c r="V509" s="2" t="str">
        <f>_xlfn.XLOOKUP(Table2[[#This Row],[Employee_ID]],Table5[Employee_ID],Table5[Employee Name],"Not Found")</f>
        <v>Eswar Prasad</v>
      </c>
      <c r="W509" s="2">
        <v>2</v>
      </c>
      <c r="X509" s="2">
        <v>887.65</v>
      </c>
      <c r="Y509" s="2">
        <v>10</v>
      </c>
      <c r="Z509" s="2">
        <v>177.53</v>
      </c>
      <c r="AA509" s="2">
        <v>5</v>
      </c>
      <c r="AB509" s="2">
        <v>79.89</v>
      </c>
      <c r="AC509" s="2">
        <v>1677.66</v>
      </c>
      <c r="AD509" s="2">
        <v>1146.18</v>
      </c>
      <c r="AE509" s="2">
        <f t="shared" si="13"/>
        <v>451.59000000000003</v>
      </c>
      <c r="AF509" s="2" t="s">
        <v>69</v>
      </c>
      <c r="AG509" s="42">
        <f>IFERROR(Table2[[#This Row],[Profit]]/Table2[[#This Row],[Sales Amount]],0)</f>
        <v>0.26917849862308213</v>
      </c>
      <c r="AH509" s="2" t="str">
        <f>TRIM(Table2[[#This Row],[Payment Modee]])</f>
        <v>Cash</v>
      </c>
      <c r="AI509" s="2" t="s">
        <v>26</v>
      </c>
      <c r="AJ509" s="2" t="s">
        <v>27</v>
      </c>
      <c r="AK509" s="2" t="s">
        <v>114</v>
      </c>
      <c r="AL509" s="16" t="str">
        <f>IF(HOUR(Table2[[#This Row],[Order Time]])&lt;12,"Morning",IF(HOUR(Table2[[#This Row],[Order Time]])&lt;17,"Afternoon",IF(HOUR(Table2[[#This Row],[Order Time]])&lt;21,"Evening","Night")))</f>
        <v>Morning</v>
      </c>
      <c r="AM509" s="16" t="s">
        <v>29</v>
      </c>
    </row>
    <row r="510" spans="1:39" x14ac:dyDescent="0.25">
      <c r="A510" s="13" t="s">
        <v>1639</v>
      </c>
      <c r="B510" s="4">
        <v>45588</v>
      </c>
      <c r="C510" s="2">
        <f>YEAR(Table2[[#This Row],[Invoice Date]])</f>
        <v>2024</v>
      </c>
      <c r="D510" s="2" t="str">
        <f>TEXT(Table2[[#This Row],[Invoice Date]],"mmm")</f>
        <v>Oct</v>
      </c>
      <c r="E510" s="2" t="str">
        <f>Table2[[#This Row],[Store_ID]]&amp;"-"&amp;Table2[[#This Row],[Year]]&amp;"-"&amp;Table2[[#This Row],[Month]]</f>
        <v>STR105-2024-Oct</v>
      </c>
      <c r="F510" s="2" t="s">
        <v>575</v>
      </c>
      <c r="G510" s="2" t="str">
        <f>_xlfn.XLOOKUP(Table2[[#This Row],[Customer_ID]],Table3[Customer_ID],Table3[Customer Name],"Not Found")</f>
        <v>Baskar Ramachandran</v>
      </c>
      <c r="H510" s="2" t="str">
        <f>_xlfn.XLOOKUP(Table2[[#This Row],[Customer_ID]],Table3[Customer_ID],Table3[Gender],"Female")</f>
        <v>Male</v>
      </c>
      <c r="I510" s="2" t="str">
        <f>_xlfn.XLOOKUP(Table2[[#This Row],[Customer_ID]],Table3[Customer_ID],Table3[City],"Missing Memebership")</f>
        <v>Kozhikode</v>
      </c>
      <c r="J510" s="2" t="str">
        <f>_xlfn.XLOOKUP(Table2[[#This Row],[Customer_ID]],Table3[Customer_ID],Table3[State],"Karnataka")</f>
        <v>Kerala</v>
      </c>
      <c r="K510" s="2" t="str">
        <f>_xlfn.XLOOKUP(Table2[[#This Row],[Customer_ID]],Table3[Customer_ID],Table3[Membership],"Regular")</f>
        <v>Gold</v>
      </c>
      <c r="L510" s="2" t="s">
        <v>1640</v>
      </c>
      <c r="M510" s="2" t="str">
        <f>_xlfn.XLOOKUP(Table2[[#This Row],[Product_ID]],Table4[Product_ID],Table4[Product_Name],"Not Found")</f>
        <v>Pantaloons Track Suit Brown</v>
      </c>
      <c r="N510" s="2" t="str">
        <f>_xlfn.XLOOKUP(Table2[[#This Row],[Product_ID]],Table4[Product_ID],Table4[Category],"Not Found")</f>
        <v>Sportswear</v>
      </c>
      <c r="O510" s="2" t="str">
        <f>_xlfn.XLOOKUP(Table2[[#This Row],[Product_ID]],Table4[Product_ID],Table4[Subcategory],"Not Found")</f>
        <v>Track Suit</v>
      </c>
      <c r="P510" s="2" t="str">
        <f>_xlfn.XLOOKUP(Table2[[#This Row],[Product_ID]],Table4[Product_ID],Table4[Brand],"Missing Brand")</f>
        <v>Pantaloons</v>
      </c>
      <c r="Q510" s="2" t="s">
        <v>893</v>
      </c>
      <c r="R510" s="2" t="str">
        <f>_xlfn.XLOOKUP(Table2[[#This Row],[Store_ID]],Table6[Store_ID],Table6[Store Name],"Not Found")</f>
        <v>TrendMart Coimbatore Mall Kiosk</v>
      </c>
      <c r="S510" s="2">
        <f>_xlfn.XLOOKUP(Table2[[#This Row],[Store_ID]],Table6[Store_ID],Table6[Monthly Target],"Missing Target")</f>
        <v>2500000</v>
      </c>
      <c r="T510" s="2" t="str">
        <f>_xlfn.XLOOKUP(Table2[[#This Row],[Store_ID]],Table6[Store_ID],Table6[Region],"Not Found")</f>
        <v>South Zone 1</v>
      </c>
      <c r="U510" s="2" t="s">
        <v>289</v>
      </c>
      <c r="V510" s="2" t="str">
        <f>_xlfn.XLOOKUP(Table2[[#This Row],[Employee_ID]],Table5[Employee_ID],Table5[Employee Name],"Not Found")</f>
        <v>Anitha Ramachandran</v>
      </c>
      <c r="W510" s="2">
        <v>1</v>
      </c>
      <c r="X510" s="2">
        <v>1274.06</v>
      </c>
      <c r="Y510" s="2">
        <v>0</v>
      </c>
      <c r="Z510" s="2">
        <v>0</v>
      </c>
      <c r="AA510" s="2">
        <v>12</v>
      </c>
      <c r="AB510" s="2">
        <v>152.88999999999999</v>
      </c>
      <c r="AC510" s="2">
        <v>1426.95</v>
      </c>
      <c r="AD510" s="2">
        <v>893.89</v>
      </c>
      <c r="AE510" s="2">
        <f t="shared" si="13"/>
        <v>380.17000000000007</v>
      </c>
      <c r="AF510" s="2" t="s">
        <v>25</v>
      </c>
      <c r="AG510" s="42">
        <f>IFERROR(Table2[[#This Row],[Profit]]/Table2[[#This Row],[Sales Amount]],0)</f>
        <v>0.26642138827569295</v>
      </c>
      <c r="AH510" s="2" t="str">
        <f>TRIM(Table2[[#This Row],[Payment Modee]])</f>
        <v>UPI</v>
      </c>
      <c r="AI510" s="2" t="s">
        <v>26</v>
      </c>
      <c r="AJ510" s="2" t="s">
        <v>27</v>
      </c>
      <c r="AK510" s="2" t="s">
        <v>1641</v>
      </c>
      <c r="AL510" s="16" t="str">
        <f>IF(HOUR(Table2[[#This Row],[Order Time]])&lt;12,"Morning",IF(HOUR(Table2[[#This Row],[Order Time]])&lt;17,"Afternoon",IF(HOUR(Table2[[#This Row],[Order Time]])&lt;21,"Evening","Night")))</f>
        <v>Afternoon</v>
      </c>
      <c r="AM510" s="16" t="s">
        <v>29</v>
      </c>
    </row>
    <row r="511" spans="1:39" x14ac:dyDescent="0.25">
      <c r="A511" s="13" t="s">
        <v>1642</v>
      </c>
      <c r="B511" s="4">
        <v>45735</v>
      </c>
      <c r="C511" s="2">
        <f>YEAR(Table2[[#This Row],[Invoice Date]])</f>
        <v>2025</v>
      </c>
      <c r="D511" s="2" t="str">
        <f>TEXT(Table2[[#This Row],[Invoice Date]],"mmm")</f>
        <v>Mar</v>
      </c>
      <c r="E511" s="2" t="str">
        <f>Table2[[#This Row],[Store_ID]]&amp;"-"&amp;Table2[[#This Row],[Year]]&amp;"-"&amp;Table2[[#This Row],[Month]]</f>
        <v>STR084-2025-Mar</v>
      </c>
      <c r="F511" s="2" t="s">
        <v>1643</v>
      </c>
      <c r="G511" s="2" t="str">
        <f>_xlfn.XLOOKUP(Table2[[#This Row],[Customer_ID]],Table3[Customer_ID],Table3[Customer Name],"Not Found")</f>
        <v>Sunita Naicker</v>
      </c>
      <c r="H511" s="2" t="str">
        <f>_xlfn.XLOOKUP(Table2[[#This Row],[Customer_ID]],Table3[Customer_ID],Table3[Gender],"Female")</f>
        <v>Female</v>
      </c>
      <c r="I511" s="2" t="str">
        <f>_xlfn.XLOOKUP(Table2[[#This Row],[Customer_ID]],Table3[Customer_ID],Table3[City],"Missing Memebership")</f>
        <v>Khammam</v>
      </c>
      <c r="J511" s="2" t="str">
        <f>_xlfn.XLOOKUP(Table2[[#This Row],[Customer_ID]],Table3[Customer_ID],Table3[State],"Karnataka")</f>
        <v>Telangana</v>
      </c>
      <c r="K511" s="2" t="str">
        <f>_xlfn.XLOOKUP(Table2[[#This Row],[Customer_ID]],Table3[Customer_ID],Table3[Membership],"Regular")</f>
        <v>Silver</v>
      </c>
      <c r="L511" s="2" t="s">
        <v>605</v>
      </c>
      <c r="M511" s="2" t="str">
        <f>_xlfn.XLOOKUP(Table2[[#This Row],[Product_ID]],Table4[Product_ID],Table4[Product_Name],"Not Found")</f>
        <v>Pantaloons Shirt Dress Grey</v>
      </c>
      <c r="N511" s="2" t="str">
        <f>_xlfn.XLOOKUP(Table2[[#This Row],[Product_ID]],Table4[Product_ID],Table4[Category],"Not Found")</f>
        <v>Women Dresses</v>
      </c>
      <c r="O511" s="2" t="str">
        <f>_xlfn.XLOOKUP(Table2[[#This Row],[Product_ID]],Table4[Product_ID],Table4[Subcategory],"Not Found")</f>
        <v>Shirt Dress</v>
      </c>
      <c r="P511" s="2" t="str">
        <f>_xlfn.XLOOKUP(Table2[[#This Row],[Product_ID]],Table4[Product_ID],Table4[Brand],"Missing Brand")</f>
        <v>Pantaloons</v>
      </c>
      <c r="Q511" s="2" t="s">
        <v>74</v>
      </c>
      <c r="R511" s="2" t="str">
        <f>_xlfn.XLOOKUP(Table2[[#This Row],[Store_ID]],Table6[Store_ID],Table6[Store Name],"Not Found")</f>
        <v>TrendMart Tirupati High Street</v>
      </c>
      <c r="S511" s="2">
        <f>_xlfn.XLOOKUP(Table2[[#This Row],[Store_ID]],Table6[Store_ID],Table6[Monthly Target],"Missing Target")</f>
        <v>2000000</v>
      </c>
      <c r="T511" s="2" t="str">
        <f>_xlfn.XLOOKUP(Table2[[#This Row],[Store_ID]],Table6[Store_ID],Table6[Region],"Not Found")</f>
        <v>South Zone 3</v>
      </c>
      <c r="U511" s="2" t="s">
        <v>165</v>
      </c>
      <c r="V511" s="2" t="str">
        <f>_xlfn.XLOOKUP(Table2[[#This Row],[Employee_ID]],Table5[Employee_ID],Table5[Employee Name],"Not Found")</f>
        <v>Vasanthi Gupta</v>
      </c>
      <c r="W511" s="2">
        <v>2</v>
      </c>
      <c r="X511" s="2">
        <v>1675.85</v>
      </c>
      <c r="Y511" s="2">
        <v>15</v>
      </c>
      <c r="Z511" s="2">
        <v>502.75</v>
      </c>
      <c r="AA511" s="2">
        <v>12</v>
      </c>
      <c r="AB511" s="2">
        <v>341.87</v>
      </c>
      <c r="AC511" s="2">
        <v>3190.82</v>
      </c>
      <c r="AD511" s="2">
        <v>2266.54</v>
      </c>
      <c r="AE511" s="2">
        <f t="shared" si="13"/>
        <v>582.4100000000002</v>
      </c>
      <c r="AF511" s="2" t="s">
        <v>25</v>
      </c>
      <c r="AG511" s="42">
        <f>IFERROR(Table2[[#This Row],[Profit]]/Table2[[#This Row],[Sales Amount]],0)</f>
        <v>0.1825267486100752</v>
      </c>
      <c r="AH511" s="2" t="str">
        <f>TRIM(Table2[[#This Row],[Payment Modee]])</f>
        <v>UPI</v>
      </c>
      <c r="AI511" s="2" t="s">
        <v>26</v>
      </c>
      <c r="AJ511" s="2" t="s">
        <v>27</v>
      </c>
      <c r="AK511" s="2" t="s">
        <v>731</v>
      </c>
      <c r="AL511" s="16" t="str">
        <f>IF(HOUR(Table2[[#This Row],[Order Time]])&lt;12,"Morning",IF(HOUR(Table2[[#This Row],[Order Time]])&lt;17,"Afternoon",IF(HOUR(Table2[[#This Row],[Order Time]])&lt;21,"Evening","Night")))</f>
        <v>Evening</v>
      </c>
      <c r="AM511" s="16" t="s">
        <v>29</v>
      </c>
    </row>
    <row r="512" spans="1:39" x14ac:dyDescent="0.25">
      <c r="A512" s="13" t="s">
        <v>1644</v>
      </c>
      <c r="B512" s="4">
        <v>45598</v>
      </c>
      <c r="C512" s="2">
        <f>YEAR(Table2[[#This Row],[Invoice Date]])</f>
        <v>2024</v>
      </c>
      <c r="D512" s="2" t="str">
        <f>TEXT(Table2[[#This Row],[Invoice Date]],"mmm")</f>
        <v>Nov</v>
      </c>
      <c r="E512" s="2" t="str">
        <f>Table2[[#This Row],[Store_ID]]&amp;"-"&amp;Table2[[#This Row],[Year]]&amp;"-"&amp;Table2[[#This Row],[Month]]</f>
        <v>STR087-2024-Nov</v>
      </c>
      <c r="F512" s="2" t="s">
        <v>1645</v>
      </c>
      <c r="G512" s="2" t="str">
        <f>_xlfn.XLOOKUP(Table2[[#This Row],[Customer_ID]],Table3[Customer_ID],Table3[Customer Name],"Not Found")</f>
        <v>Janani Chettiar</v>
      </c>
      <c r="H512" s="2" t="str">
        <f>_xlfn.XLOOKUP(Table2[[#This Row],[Customer_ID]],Table3[Customer_ID],Table3[Gender],"Female")</f>
        <v>Female</v>
      </c>
      <c r="I512" s="2" t="str">
        <f>_xlfn.XLOOKUP(Table2[[#This Row],[Customer_ID]],Table3[Customer_ID],Table3[City],"Missing Memebership")</f>
        <v>Tirupati</v>
      </c>
      <c r="J512" s="2" t="str">
        <f>_xlfn.XLOOKUP(Table2[[#This Row],[Customer_ID]],Table3[Customer_ID],Table3[State],"Karnataka")</f>
        <v>Andhra Pradesh</v>
      </c>
      <c r="K512" s="2" t="str">
        <f>_xlfn.XLOOKUP(Table2[[#This Row],[Customer_ID]],Table3[Customer_ID],Table3[Membership],"Regular")</f>
        <v>Silver</v>
      </c>
      <c r="L512" s="2" t="s">
        <v>751</v>
      </c>
      <c r="M512" s="2" t="str">
        <f>_xlfn.XLOOKUP(Table2[[#This Row],[Product_ID]],Table4[Product_ID],Table4[Product_Name],"Not Found")</f>
        <v>Spykar Bootcut Charcoal</v>
      </c>
      <c r="N512" s="2" t="str">
        <f>_xlfn.XLOOKUP(Table2[[#This Row],[Product_ID]],Table4[Product_ID],Table4[Category],"Not Found")</f>
        <v>Women Jeans</v>
      </c>
      <c r="O512" s="2" t="str">
        <f>_xlfn.XLOOKUP(Table2[[#This Row],[Product_ID]],Table4[Product_ID],Table4[Subcategory],"Not Found")</f>
        <v>Bootcut</v>
      </c>
      <c r="P512" s="2" t="str">
        <f>_xlfn.XLOOKUP(Table2[[#This Row],[Product_ID]],Table4[Product_ID],Table4[Brand],"Missing Brand")</f>
        <v>Spykar</v>
      </c>
      <c r="Q512" s="2" t="s">
        <v>343</v>
      </c>
      <c r="R512" s="2" t="str">
        <f>_xlfn.XLOOKUP(Table2[[#This Row],[Store_ID]],Table6[Store_ID],Table6[Store Name],"Not Found")</f>
        <v>TrendMart Salem Outlet</v>
      </c>
      <c r="S512" s="2">
        <f>_xlfn.XLOOKUP(Table2[[#This Row],[Store_ID]],Table6[Store_ID],Table6[Monthly Target],"Missing Target")</f>
        <v>2000000</v>
      </c>
      <c r="T512" s="2" t="str">
        <f>_xlfn.XLOOKUP(Table2[[#This Row],[Store_ID]],Table6[Store_ID],Table6[Region],"Not Found")</f>
        <v>South Zone 1</v>
      </c>
      <c r="U512" s="2" t="s">
        <v>417</v>
      </c>
      <c r="V512" s="2" t="str">
        <f>_xlfn.XLOOKUP(Table2[[#This Row],[Employee_ID]],Table5[Employee_ID],Table5[Employee Name],"Not Found")</f>
        <v>Arjun Krishnan</v>
      </c>
      <c r="W512" s="2">
        <v>1</v>
      </c>
      <c r="X512" s="2">
        <v>1693.72</v>
      </c>
      <c r="Y512" s="2">
        <v>25</v>
      </c>
      <c r="Z512" s="2">
        <v>423.43</v>
      </c>
      <c r="AA512" s="2">
        <v>12</v>
      </c>
      <c r="AB512" s="2">
        <v>152.43</v>
      </c>
      <c r="AC512" s="2">
        <v>1422.72</v>
      </c>
      <c r="AD512" s="2">
        <v>1139.81</v>
      </c>
      <c r="AE512" s="2">
        <f t="shared" si="13"/>
        <v>130.48000000000008</v>
      </c>
      <c r="AF512" s="2" t="s">
        <v>69</v>
      </c>
      <c r="AG512" s="42">
        <f>IFERROR(Table2[[#This Row],[Profit]]/Table2[[#This Row],[Sales Amount]],0)</f>
        <v>9.1711650922177285E-2</v>
      </c>
      <c r="AH512" s="2" t="str">
        <f>TRIM(Table2[[#This Row],[Payment Modee]])</f>
        <v>Cash</v>
      </c>
      <c r="AI512" s="2" t="s">
        <v>36</v>
      </c>
      <c r="AJ512" s="2" t="s">
        <v>27</v>
      </c>
      <c r="AK512" s="2" t="s">
        <v>1646</v>
      </c>
      <c r="AL512" s="16" t="str">
        <f>IF(HOUR(Table2[[#This Row],[Order Time]])&lt;12,"Morning",IF(HOUR(Table2[[#This Row],[Order Time]])&lt;17,"Afternoon",IF(HOUR(Table2[[#This Row],[Order Time]])&lt;21,"Evening","Night")))</f>
        <v>Evening</v>
      </c>
      <c r="AM512" s="16" t="s">
        <v>38</v>
      </c>
    </row>
    <row r="513" spans="1:39" x14ac:dyDescent="0.25">
      <c r="A513" s="13" t="s">
        <v>1647</v>
      </c>
      <c r="B513" s="4">
        <v>45567</v>
      </c>
      <c r="C513" s="2">
        <f>YEAR(Table2[[#This Row],[Invoice Date]])</f>
        <v>2024</v>
      </c>
      <c r="D513" s="2" t="str">
        <f>TEXT(Table2[[#This Row],[Invoice Date]],"mmm")</f>
        <v>Oct</v>
      </c>
      <c r="E513" s="2" t="str">
        <f>Table2[[#This Row],[Store_ID]]&amp;"-"&amp;Table2[[#This Row],[Year]]&amp;"-"&amp;Table2[[#This Row],[Month]]</f>
        <v>STR109-2024-Oct</v>
      </c>
      <c r="F513" s="2" t="s">
        <v>1018</v>
      </c>
      <c r="G513" s="2" t="str">
        <f>_xlfn.XLOOKUP(Table2[[#This Row],[Customer_ID]],Table3[Customer_ID],Table3[Customer Name],"Not Found")</f>
        <v>Jagan Bhat</v>
      </c>
      <c r="H513" s="2" t="str">
        <f>_xlfn.XLOOKUP(Table2[[#This Row],[Customer_ID]],Table3[Customer_ID],Table3[Gender],"Female")</f>
        <v>Male</v>
      </c>
      <c r="I513" s="2" t="str">
        <f>_xlfn.XLOOKUP(Table2[[#This Row],[Customer_ID]],Table3[Customer_ID],Table3[City],"Missing Memebership")</f>
        <v>Tumakuru</v>
      </c>
      <c r="J513" s="2" t="str">
        <f>_xlfn.XLOOKUP(Table2[[#This Row],[Customer_ID]],Table3[Customer_ID],Table3[State],"Karnataka")</f>
        <v>Karnataka</v>
      </c>
      <c r="K513" s="2" t="str">
        <f>_xlfn.XLOOKUP(Table2[[#This Row],[Customer_ID]],Table3[Customer_ID],Table3[Membership],"Regular")</f>
        <v>Regular</v>
      </c>
      <c r="L513" s="2" t="s">
        <v>778</v>
      </c>
      <c r="M513" s="2" t="str">
        <f>_xlfn.XLOOKUP(Table2[[#This Row],[Product_ID]],Table4[Product_ID],Table4[Product_Name],"Not Found")</f>
        <v>Aurelia Earrings Sky Blue</v>
      </c>
      <c r="N513" s="2" t="str">
        <f>_xlfn.XLOOKUP(Table2[[#This Row],[Product_ID]],Table4[Product_ID],Table4[Category],"Not Found")</f>
        <v>Jewellery</v>
      </c>
      <c r="O513" s="2" t="str">
        <f>_xlfn.XLOOKUP(Table2[[#This Row],[Product_ID]],Table4[Product_ID],Table4[Subcategory],"Not Found")</f>
        <v>Earrings</v>
      </c>
      <c r="P513" s="2" t="str">
        <f>_xlfn.XLOOKUP(Table2[[#This Row],[Product_ID]],Table4[Product_ID],Table4[Brand],"Missing Brand")</f>
        <v>Aurelia</v>
      </c>
      <c r="Q513" s="2" t="s">
        <v>112</v>
      </c>
      <c r="R513" s="2" t="str">
        <f>_xlfn.XLOOKUP(Table2[[#This Row],[Store_ID]],Table6[Store_ID],Table6[Store Name],"Not Found")</f>
        <v>TrendMart Warangal Outlet</v>
      </c>
      <c r="S513" s="2">
        <f>_xlfn.XLOOKUP(Table2[[#This Row],[Store_ID]],Table6[Store_ID],Table6[Monthly Target],"Missing Target")</f>
        <v>1200000</v>
      </c>
      <c r="T513" s="2" t="str">
        <f>_xlfn.XLOOKUP(Table2[[#This Row],[Store_ID]],Table6[Store_ID],Table6[Region],"Not Found")</f>
        <v>South Zone 2</v>
      </c>
      <c r="U513" s="2" t="s">
        <v>170</v>
      </c>
      <c r="V513" s="2" t="str">
        <f>_xlfn.XLOOKUP(Table2[[#This Row],[Employee_ID]],Table5[Employee_ID],Table5[Employee Name],"Not Found")</f>
        <v>Ishwarya Shetty</v>
      </c>
      <c r="W513" s="2">
        <v>2</v>
      </c>
      <c r="X513" s="2">
        <v>6421.75</v>
      </c>
      <c r="Y513" s="2">
        <v>25</v>
      </c>
      <c r="Z513" s="2">
        <v>3210.88</v>
      </c>
      <c r="AA513" s="2">
        <v>3</v>
      </c>
      <c r="AB513" s="2">
        <v>288.98</v>
      </c>
      <c r="AC513" s="2">
        <v>9921.6</v>
      </c>
      <c r="AD513" s="2">
        <v>9525.52</v>
      </c>
      <c r="AE513" s="2">
        <f t="shared" si="13"/>
        <v>107.09999999999991</v>
      </c>
      <c r="AF513" s="2" t="s">
        <v>25</v>
      </c>
      <c r="AG513" s="42">
        <f>IFERROR(Table2[[#This Row],[Profit]]/Table2[[#This Row],[Sales Amount]],0)</f>
        <v>1.0794629898403473E-2</v>
      </c>
      <c r="AH513" s="2" t="str">
        <f>TRIM(Table2[[#This Row],[Payment Modee]])</f>
        <v>UPI</v>
      </c>
      <c r="AI513" s="2" t="s">
        <v>26</v>
      </c>
      <c r="AJ513" s="2" t="s">
        <v>27</v>
      </c>
      <c r="AK513" s="2" t="s">
        <v>811</v>
      </c>
      <c r="AL513" s="16" t="str">
        <f>IF(HOUR(Table2[[#This Row],[Order Time]])&lt;12,"Morning",IF(HOUR(Table2[[#This Row],[Order Time]])&lt;17,"Afternoon",IF(HOUR(Table2[[#This Row],[Order Time]])&lt;21,"Evening","Night")))</f>
        <v>Afternoon</v>
      </c>
      <c r="AM513" s="16" t="s">
        <v>29</v>
      </c>
    </row>
    <row r="514" spans="1:39" x14ac:dyDescent="0.25">
      <c r="A514" s="13" t="s">
        <v>1648</v>
      </c>
      <c r="B514" s="4">
        <v>45576</v>
      </c>
      <c r="C514" s="2">
        <f>YEAR(Table2[[#This Row],[Invoice Date]])</f>
        <v>2024</v>
      </c>
      <c r="D514" s="2" t="str">
        <f>TEXT(Table2[[#This Row],[Invoice Date]],"mmm")</f>
        <v>Oct</v>
      </c>
      <c r="E514" s="2" t="str">
        <f>Table2[[#This Row],[Store_ID]]&amp;"-"&amp;Table2[[#This Row],[Year]]&amp;"-"&amp;Table2[[#This Row],[Month]]</f>
        <v>STR038-2024-Oct</v>
      </c>
      <c r="F514" s="2" t="s">
        <v>1649</v>
      </c>
      <c r="G514" s="2" t="str">
        <f>_xlfn.XLOOKUP(Table2[[#This Row],[Customer_ID]],Table3[Customer_ID],Table3[Customer Name],"Not Found")</f>
        <v>Praveen Gowda</v>
      </c>
      <c r="H514" s="2" t="str">
        <f>_xlfn.XLOOKUP(Table2[[#This Row],[Customer_ID]],Table3[Customer_ID],Table3[Gender],"Female")</f>
        <v>Male</v>
      </c>
      <c r="I514" s="2" t="str">
        <f>_xlfn.XLOOKUP(Table2[[#This Row],[Customer_ID]],Table3[Customer_ID],Table3[City],"Missing Memebership")</f>
        <v>Dindigul</v>
      </c>
      <c r="J514" s="2" t="str">
        <f>_xlfn.XLOOKUP(Table2[[#This Row],[Customer_ID]],Table3[Customer_ID],Table3[State],"Karnataka")</f>
        <v>Tamil Nadu</v>
      </c>
      <c r="K514" s="2" t="str">
        <f>_xlfn.XLOOKUP(Table2[[#This Row],[Customer_ID]],Table3[Customer_ID],Table3[Membership],"Regular")</f>
        <v>Silver</v>
      </c>
      <c r="L514" s="2" t="s">
        <v>1650</v>
      </c>
      <c r="M514" s="2" t="str">
        <f>_xlfn.XLOOKUP(Table2[[#This Row],[Product_ID]],Table4[Product_ID],Table4[Product_Name],"Not Found")</f>
        <v>Bata Hoodie Grey</v>
      </c>
      <c r="N514" s="2" t="str">
        <f>_xlfn.XLOOKUP(Table2[[#This Row],[Product_ID]],Table4[Product_ID],Table4[Category],"Not Found")</f>
        <v>Winter Wear</v>
      </c>
      <c r="O514" s="2" t="str">
        <f>_xlfn.XLOOKUP(Table2[[#This Row],[Product_ID]],Table4[Product_ID],Table4[Subcategory],"Not Found")</f>
        <v>Hoodie</v>
      </c>
      <c r="P514" s="2" t="str">
        <f>_xlfn.XLOOKUP(Table2[[#This Row],[Product_ID]],Table4[Product_ID],Table4[Brand],"Missing Brand")</f>
        <v>Bata</v>
      </c>
      <c r="Q514" s="2" t="s">
        <v>890</v>
      </c>
      <c r="R514" s="2" t="str">
        <f>_xlfn.XLOOKUP(Table2[[#This Row],[Store_ID]],Table6[Store_ID],Table6[Store Name],"Not Found")</f>
        <v>TrendMart Tumakuru Standard</v>
      </c>
      <c r="S514" s="2">
        <f>_xlfn.XLOOKUP(Table2[[#This Row],[Store_ID]],Table6[Store_ID],Table6[Monthly Target],"Missing Target")</f>
        <v>1500000</v>
      </c>
      <c r="T514" s="2" t="str">
        <f>_xlfn.XLOOKUP(Table2[[#This Row],[Store_ID]],Table6[Store_ID],Table6[Region],"Not Found")</f>
        <v>South Zone 2</v>
      </c>
      <c r="U514" s="2" t="s">
        <v>289</v>
      </c>
      <c r="V514" s="2" t="str">
        <f>_xlfn.XLOOKUP(Table2[[#This Row],[Employee_ID]],Table5[Employee_ID],Table5[Employee Name],"Not Found")</f>
        <v>Anitha Ramachandran</v>
      </c>
      <c r="W514" s="2">
        <v>1</v>
      </c>
      <c r="X514" s="2">
        <v>2830.41</v>
      </c>
      <c r="Y514" s="2">
        <v>10</v>
      </c>
      <c r="Z514" s="2">
        <v>283.04000000000002</v>
      </c>
      <c r="AA514" s="2">
        <v>12</v>
      </c>
      <c r="AB514" s="2">
        <v>305.68</v>
      </c>
      <c r="AC514" s="2">
        <v>2853.05</v>
      </c>
      <c r="AD514" s="2">
        <v>1940.79</v>
      </c>
      <c r="AE514" s="2">
        <f t="shared" si="13"/>
        <v>606.58000000000015</v>
      </c>
      <c r="AF514" s="2" t="s">
        <v>56</v>
      </c>
      <c r="AG514" s="42">
        <f>IFERROR(Table2[[#This Row],[Profit]]/Table2[[#This Row],[Sales Amount]],0)</f>
        <v>0.212607560330173</v>
      </c>
      <c r="AH514" s="2" t="str">
        <f>TRIM(Table2[[#This Row],[Payment Modee]])</f>
        <v>Credit Card</v>
      </c>
      <c r="AI514" s="2" t="s">
        <v>26</v>
      </c>
      <c r="AJ514" s="2" t="s">
        <v>27</v>
      </c>
      <c r="AK514" s="2" t="s">
        <v>659</v>
      </c>
      <c r="AL514" s="16" t="str">
        <f>IF(HOUR(Table2[[#This Row],[Order Time]])&lt;12,"Morning",IF(HOUR(Table2[[#This Row],[Order Time]])&lt;17,"Afternoon",IF(HOUR(Table2[[#This Row],[Order Time]])&lt;21,"Evening","Night")))</f>
        <v>Afternoon</v>
      </c>
      <c r="AM514" s="16" t="s">
        <v>29</v>
      </c>
    </row>
    <row r="515" spans="1:39" x14ac:dyDescent="0.25">
      <c r="A515" s="13" t="s">
        <v>1651</v>
      </c>
      <c r="B515" s="4">
        <v>45437</v>
      </c>
      <c r="C515" s="2">
        <f>YEAR(Table2[[#This Row],[Invoice Date]])</f>
        <v>2024</v>
      </c>
      <c r="D515" s="2" t="str">
        <f>TEXT(Table2[[#This Row],[Invoice Date]],"mmm")</f>
        <v>May</v>
      </c>
      <c r="E515" s="2" t="str">
        <f>Table2[[#This Row],[Store_ID]]&amp;"-"&amp;Table2[[#This Row],[Year]]&amp;"-"&amp;Table2[[#This Row],[Month]]</f>
        <v>STR095-2024-May</v>
      </c>
      <c r="F515" s="2" t="s">
        <v>1652</v>
      </c>
      <c r="G515" s="2" t="str">
        <f>_xlfn.XLOOKUP(Table2[[#This Row],[Customer_ID]],Table3[Customer_ID],Table3[Customer Name],"Not Found")</f>
        <v>Anjali Naicker</v>
      </c>
      <c r="H515" s="2" t="str">
        <f>_xlfn.XLOOKUP(Table2[[#This Row],[Customer_ID]],Table3[Customer_ID],Table3[Gender],"Female")</f>
        <v>Female</v>
      </c>
      <c r="I515" s="2" t="str">
        <f>_xlfn.XLOOKUP(Table2[[#This Row],[Customer_ID]],Table3[Customer_ID],Table3[City],"Missing Memebership")</f>
        <v>Thrissur</v>
      </c>
      <c r="J515" s="2" t="str">
        <f>_xlfn.XLOOKUP(Table2[[#This Row],[Customer_ID]],Table3[Customer_ID],Table3[State],"Karnataka")</f>
        <v>Kerala</v>
      </c>
      <c r="K515" s="2" t="str">
        <f>_xlfn.XLOOKUP(Table2[[#This Row],[Customer_ID]],Table3[Customer_ID],Table3[Membership],"Regular")</f>
        <v>Platinum</v>
      </c>
      <c r="L515" s="2" t="s">
        <v>1395</v>
      </c>
      <c r="M515" s="2" t="str">
        <f>_xlfn.XLOOKUP(Table2[[#This Row],[Product_ID]],Table4[Product_ID],Table4[Product_Name],"Not Found")</f>
        <v>Westside Bodycon Dress Green</v>
      </c>
      <c r="N515" s="2" t="str">
        <f>_xlfn.XLOOKUP(Table2[[#This Row],[Product_ID]],Table4[Product_ID],Table4[Category],"Not Found")</f>
        <v>Women Dresses</v>
      </c>
      <c r="O515" s="2" t="str">
        <f>_xlfn.XLOOKUP(Table2[[#This Row],[Product_ID]],Table4[Product_ID],Table4[Subcategory],"Not Found")</f>
        <v>Bodycon Dress</v>
      </c>
      <c r="P515" s="2" t="str">
        <f>_xlfn.XLOOKUP(Table2[[#This Row],[Product_ID]],Table4[Product_ID],Table4[Brand],"Missing Brand")</f>
        <v>Westside</v>
      </c>
      <c r="Q515" s="2" t="s">
        <v>447</v>
      </c>
      <c r="R515" s="2" t="str">
        <f>_xlfn.XLOOKUP(Table2[[#This Row],[Store_ID]],Table6[Store_ID],Table6[Store Name],"Not Found")</f>
        <v>TrendMart Kurnool Standard</v>
      </c>
      <c r="S515" s="2">
        <f>_xlfn.XLOOKUP(Table2[[#This Row],[Store_ID]],Table6[Store_ID],Table6[Monthly Target],"Missing Target")</f>
        <v>1500000</v>
      </c>
      <c r="T515" s="2" t="str">
        <f>_xlfn.XLOOKUP(Table2[[#This Row],[Store_ID]],Table6[Store_ID],Table6[Region],"Not Found")</f>
        <v>South Zone 3</v>
      </c>
      <c r="U515" s="2" t="s">
        <v>113</v>
      </c>
      <c r="V515" s="2" t="str">
        <f>_xlfn.XLOOKUP(Table2[[#This Row],[Employee_ID]],Table5[Employee_ID],Table5[Employee Name],"Not Found")</f>
        <v>Eswar Prasad</v>
      </c>
      <c r="W515" s="2">
        <v>4</v>
      </c>
      <c r="X515" s="2">
        <v>1792.41</v>
      </c>
      <c r="Y515" s="2">
        <v>10</v>
      </c>
      <c r="Z515" s="2">
        <v>716.96</v>
      </c>
      <c r="AA515" s="2">
        <v>12</v>
      </c>
      <c r="AB515" s="2">
        <v>774.32</v>
      </c>
      <c r="AC515" s="2">
        <v>7227</v>
      </c>
      <c r="AD515" s="2">
        <v>4578.3599999999997</v>
      </c>
      <c r="AE515" s="2">
        <f t="shared" si="13"/>
        <v>1874.3200000000002</v>
      </c>
      <c r="AF515" s="2" t="s">
        <v>35</v>
      </c>
      <c r="AG515" s="42">
        <f>IFERROR(Table2[[#This Row],[Profit]]/Table2[[#This Row],[Sales Amount]],0)</f>
        <v>0.25934966099349666</v>
      </c>
      <c r="AH515" s="2" t="str">
        <f>TRIM(Table2[[#This Row],[Payment Modee]])</f>
        <v>Debit Card</v>
      </c>
      <c r="AI515" s="2" t="s">
        <v>26</v>
      </c>
      <c r="AJ515" s="2" t="s">
        <v>27</v>
      </c>
      <c r="AK515" s="2" t="s">
        <v>1653</v>
      </c>
      <c r="AL515" s="16" t="str">
        <f>IF(HOUR(Table2[[#This Row],[Order Time]])&lt;12,"Morning",IF(HOUR(Table2[[#This Row],[Order Time]])&lt;17,"Afternoon",IF(HOUR(Table2[[#This Row],[Order Time]])&lt;21,"Evening","Night")))</f>
        <v>Afternoon</v>
      </c>
      <c r="AM515" s="16" t="s">
        <v>38</v>
      </c>
    </row>
    <row r="516" spans="1:39" x14ac:dyDescent="0.25">
      <c r="A516" s="13" t="s">
        <v>1654</v>
      </c>
      <c r="B516" s="4">
        <v>45646</v>
      </c>
      <c r="C516" s="2">
        <f>YEAR(Table2[[#This Row],[Invoice Date]])</f>
        <v>2024</v>
      </c>
      <c r="D516" s="2" t="str">
        <f>TEXT(Table2[[#This Row],[Invoice Date]],"mmm")</f>
        <v>Dec</v>
      </c>
      <c r="E516" s="2" t="str">
        <f>Table2[[#This Row],[Store_ID]]&amp;"-"&amp;Table2[[#This Row],[Year]]&amp;"-"&amp;Table2[[#This Row],[Month]]</f>
        <v>STR111-2024-Dec</v>
      </c>
      <c r="F516" s="2" t="s">
        <v>1655</v>
      </c>
      <c r="G516" s="2" t="str">
        <f>_xlfn.XLOOKUP(Table2[[#This Row],[Customer_ID]],Table3[Customer_ID],Table3[Customer Name],"Not Found")</f>
        <v>Baskar Bhat</v>
      </c>
      <c r="H516" s="2" t="str">
        <f>_xlfn.XLOOKUP(Table2[[#This Row],[Customer_ID]],Table3[Customer_ID],Table3[Gender],"Female")</f>
        <v>Male</v>
      </c>
      <c r="I516" s="2" t="str">
        <f>_xlfn.XLOOKUP(Table2[[#This Row],[Customer_ID]],Table3[Customer_ID],Table3[City],"Missing Memebership")</f>
        <v>Karimnagar</v>
      </c>
      <c r="J516" s="2" t="str">
        <f>_xlfn.XLOOKUP(Table2[[#This Row],[Customer_ID]],Table3[Customer_ID],Table3[State],"Karnataka")</f>
        <v>Telangana</v>
      </c>
      <c r="K516" s="2" t="str">
        <f>_xlfn.XLOOKUP(Table2[[#This Row],[Customer_ID]],Table3[Customer_ID],Table3[Membership],"Regular")</f>
        <v>Regular</v>
      </c>
      <c r="L516" s="2" t="s">
        <v>325</v>
      </c>
      <c r="M516" s="2" t="str">
        <f>_xlfn.XLOOKUP(Table2[[#This Row],[Product_ID]],Table4[Product_ID],Table4[Product_Name],"Not Found")</f>
        <v>Ramraj Cotton Straight Fit White</v>
      </c>
      <c r="N516" s="2" t="str">
        <f>_xlfn.XLOOKUP(Table2[[#This Row],[Product_ID]],Table4[Product_ID],Table4[Category],"Not Found")</f>
        <v>Women Jeans</v>
      </c>
      <c r="O516" s="2" t="str">
        <f>_xlfn.XLOOKUP(Table2[[#This Row],[Product_ID]],Table4[Product_ID],Table4[Subcategory],"Not Found")</f>
        <v>Straight Fit</v>
      </c>
      <c r="P516" s="2" t="str">
        <f>_xlfn.XLOOKUP(Table2[[#This Row],[Product_ID]],Table4[Product_ID],Table4[Brand],"Missing Brand")</f>
        <v>Ramraj Cotton</v>
      </c>
      <c r="Q516" s="2" t="s">
        <v>180</v>
      </c>
      <c r="R516" s="2" t="str">
        <f>_xlfn.XLOOKUP(Table2[[#This Row],[Store_ID]],Table6[Store_ID],Table6[Store Name],"Not Found")</f>
        <v>TrendMart Kurnool Outlet</v>
      </c>
      <c r="S516" s="2">
        <f>_xlfn.XLOOKUP(Table2[[#This Row],[Store_ID]],Table6[Store_ID],Table6[Monthly Target],"Missing Target")</f>
        <v>2500000</v>
      </c>
      <c r="T516" s="2" t="str">
        <f>_xlfn.XLOOKUP(Table2[[#This Row],[Store_ID]],Table6[Store_ID],Table6[Region],"Not Found")</f>
        <v>South Zone 3</v>
      </c>
      <c r="U516" s="2" t="s">
        <v>229</v>
      </c>
      <c r="V516" s="2" t="str">
        <f>_xlfn.XLOOKUP(Table2[[#This Row],[Employee_ID]],Table5[Employee_ID],Table5[Employee Name],"Not Found")</f>
        <v>Yogesh Chettiar</v>
      </c>
      <c r="W516" s="2">
        <v>2</v>
      </c>
      <c r="X516" s="2">
        <v>1666.6</v>
      </c>
      <c r="Y516" s="2">
        <v>25</v>
      </c>
      <c r="Z516" s="2">
        <v>833.3</v>
      </c>
      <c r="AA516" s="2">
        <v>12</v>
      </c>
      <c r="AB516" s="2">
        <v>299.99</v>
      </c>
      <c r="AC516" s="2">
        <v>2799.89</v>
      </c>
      <c r="AD516" s="2">
        <v>2248.96</v>
      </c>
      <c r="AE516" s="2">
        <f t="shared" si="13"/>
        <v>250.93999999999983</v>
      </c>
      <c r="AF516" s="2" t="s">
        <v>25</v>
      </c>
      <c r="AG516" s="42">
        <f>IFERROR(Table2[[#This Row],[Profit]]/Table2[[#This Row],[Sales Amount]],0)</f>
        <v>8.9624949551589464E-2</v>
      </c>
      <c r="AH516" s="2" t="str">
        <f>TRIM(Table2[[#This Row],[Payment Modee]])</f>
        <v>UPI</v>
      </c>
      <c r="AI516" s="2" t="s">
        <v>36</v>
      </c>
      <c r="AJ516" s="2" t="s">
        <v>27</v>
      </c>
      <c r="AK516" s="2" t="s">
        <v>1435</v>
      </c>
      <c r="AL516" s="16" t="str">
        <f>IF(HOUR(Table2[[#This Row],[Order Time]])&lt;12,"Morning",IF(HOUR(Table2[[#This Row],[Order Time]])&lt;17,"Afternoon",IF(HOUR(Table2[[#This Row],[Order Time]])&lt;21,"Evening","Night")))</f>
        <v>Afternoon</v>
      </c>
      <c r="AM516" s="16" t="s">
        <v>29</v>
      </c>
    </row>
    <row r="517" spans="1:39" x14ac:dyDescent="0.25">
      <c r="A517" s="13" t="s">
        <v>1656</v>
      </c>
      <c r="B517" s="4">
        <v>45613</v>
      </c>
      <c r="C517" s="2">
        <f>YEAR(Table2[[#This Row],[Invoice Date]])</f>
        <v>2024</v>
      </c>
      <c r="D517" s="2" t="str">
        <f>TEXT(Table2[[#This Row],[Invoice Date]],"mmm")</f>
        <v>Nov</v>
      </c>
      <c r="E517" s="2" t="str">
        <f>Table2[[#This Row],[Store_ID]]&amp;"-"&amp;Table2[[#This Row],[Year]]&amp;"-"&amp;Table2[[#This Row],[Month]]</f>
        <v>STR007-2024-Nov</v>
      </c>
      <c r="F517" s="2" t="s">
        <v>1657</v>
      </c>
      <c r="G517" s="2" t="str">
        <f>_xlfn.XLOOKUP(Table2[[#This Row],[Customer_ID]],Table3[Customer_ID],Table3[Customer Name],"Not Found")</f>
        <v>Hari Bhat</v>
      </c>
      <c r="H517" s="2" t="str">
        <f>_xlfn.XLOOKUP(Table2[[#This Row],[Customer_ID]],Table3[Customer_ID],Table3[Gender],"Female")</f>
        <v>Male</v>
      </c>
      <c r="I517" s="2" t="str">
        <f>_xlfn.XLOOKUP(Table2[[#This Row],[Customer_ID]],Table3[Customer_ID],Table3[City],"Missing Memebership")</f>
        <v>Thrissur</v>
      </c>
      <c r="J517" s="2" t="str">
        <f>_xlfn.XLOOKUP(Table2[[#This Row],[Customer_ID]],Table3[Customer_ID],Table3[State],"Karnataka")</f>
        <v>Kerala</v>
      </c>
      <c r="K517" s="2" t="str">
        <f>_xlfn.XLOOKUP(Table2[[#This Row],[Customer_ID]],Table3[Customer_ID],Table3[Membership],"Regular")</f>
        <v>Gold</v>
      </c>
      <c r="L517" s="2" t="s">
        <v>979</v>
      </c>
      <c r="M517" s="2" t="str">
        <f>_xlfn.XLOOKUP(Table2[[#This Row],[Product_ID]],Table4[Product_ID],Table4[Product_Name],"Not Found")</f>
        <v>Metro Shoes Straight Kurti Green</v>
      </c>
      <c r="N517" s="2" t="str">
        <f>_xlfn.XLOOKUP(Table2[[#This Row],[Product_ID]],Table4[Product_ID],Table4[Category],"Not Found")</f>
        <v>Women Kurtis</v>
      </c>
      <c r="O517" s="2" t="str">
        <f>_xlfn.XLOOKUP(Table2[[#This Row],[Product_ID]],Table4[Product_ID],Table4[Subcategory],"Not Found")</f>
        <v>Straight Kurti</v>
      </c>
      <c r="P517" s="2" t="str">
        <f>_xlfn.XLOOKUP(Table2[[#This Row],[Product_ID]],Table4[Product_ID],Table4[Brand],"Missing Brand")</f>
        <v>Metro Shoes</v>
      </c>
      <c r="Q517" s="2" t="s">
        <v>307</v>
      </c>
      <c r="R517" s="2" t="str">
        <f>_xlfn.XLOOKUP(Table2[[#This Row],[Store_ID]],Table6[Store_ID],Table6[Store Name],"Not Found")</f>
        <v>TrendMart Thoothukudi Mall Kiosk</v>
      </c>
      <c r="S517" s="2">
        <f>_xlfn.XLOOKUP(Table2[[#This Row],[Store_ID]],Table6[Store_ID],Table6[Monthly Target],"Missing Target")</f>
        <v>1500000</v>
      </c>
      <c r="T517" s="2" t="str">
        <f>_xlfn.XLOOKUP(Table2[[#This Row],[Store_ID]],Table6[Store_ID],Table6[Region],"Not Found")</f>
        <v>South Zone 1</v>
      </c>
      <c r="U517" s="2" t="s">
        <v>220</v>
      </c>
      <c r="V517" s="2" t="str">
        <f>_xlfn.XLOOKUP(Table2[[#This Row],[Employee_ID]],Table5[Employee_ID],Table5[Employee Name],"Not Found")</f>
        <v>Vasanthi Kamath</v>
      </c>
      <c r="W517" s="2">
        <v>2</v>
      </c>
      <c r="X517" s="2">
        <v>891.23</v>
      </c>
      <c r="Y517" s="2">
        <v>15</v>
      </c>
      <c r="Z517" s="2">
        <v>267.37</v>
      </c>
      <c r="AA517" s="2">
        <v>5</v>
      </c>
      <c r="AB517" s="2">
        <v>75.75</v>
      </c>
      <c r="AC517" s="2">
        <v>1590.84</v>
      </c>
      <c r="AD517" s="2">
        <v>1198.56</v>
      </c>
      <c r="AE517" s="2">
        <f t="shared" si="13"/>
        <v>316.52999999999997</v>
      </c>
      <c r="AF517" s="2" t="s">
        <v>35</v>
      </c>
      <c r="AG517" s="42">
        <f>IFERROR(Table2[[#This Row],[Profit]]/Table2[[#This Row],[Sales Amount]],0)</f>
        <v>0.19897035528400089</v>
      </c>
      <c r="AH517" s="2" t="str">
        <f>TRIM(Table2[[#This Row],[Payment Modee]])</f>
        <v>Debit Card</v>
      </c>
      <c r="AI517" s="2" t="s">
        <v>26</v>
      </c>
      <c r="AJ517" s="2" t="s">
        <v>27</v>
      </c>
      <c r="AK517" s="2" t="s">
        <v>431</v>
      </c>
      <c r="AL517" s="16" t="str">
        <f>IF(HOUR(Table2[[#This Row],[Order Time]])&lt;12,"Morning",IF(HOUR(Table2[[#This Row],[Order Time]])&lt;17,"Afternoon",IF(HOUR(Table2[[#This Row],[Order Time]])&lt;21,"Evening","Night")))</f>
        <v>Morning</v>
      </c>
      <c r="AM517" s="16" t="s">
        <v>38</v>
      </c>
    </row>
    <row r="518" spans="1:39" x14ac:dyDescent="0.25">
      <c r="A518" s="13" t="s">
        <v>1658</v>
      </c>
      <c r="B518" s="4">
        <v>45572</v>
      </c>
      <c r="C518" s="2">
        <f>YEAR(Table2[[#This Row],[Invoice Date]])</f>
        <v>2024</v>
      </c>
      <c r="D518" s="2" t="str">
        <f>TEXT(Table2[[#This Row],[Invoice Date]],"mmm")</f>
        <v>Oct</v>
      </c>
      <c r="E518" s="2" t="str">
        <f>Table2[[#This Row],[Store_ID]]&amp;"-"&amp;Table2[[#This Row],[Year]]&amp;"-"&amp;Table2[[#This Row],[Month]]</f>
        <v>STR018-2024-Oct</v>
      </c>
      <c r="F518" s="2" t="s">
        <v>1520</v>
      </c>
      <c r="G518" s="2" t="str">
        <f>_xlfn.XLOOKUP(Table2[[#This Row],[Customer_ID]],Table3[Customer_ID],Table3[Customer Name],"Not Found")</f>
        <v>Kavya Murthy</v>
      </c>
      <c r="H518" s="2" t="str">
        <f>_xlfn.XLOOKUP(Table2[[#This Row],[Customer_ID]],Table3[Customer_ID],Table3[Gender],"Female")</f>
        <v>Female</v>
      </c>
      <c r="I518" s="2" t="str">
        <f>_xlfn.XLOOKUP(Table2[[#This Row],[Customer_ID]],Table3[Customer_ID],Table3[City],"Missing Memebership")</f>
        <v>Davanagere</v>
      </c>
      <c r="J518" s="2" t="str">
        <f>_xlfn.XLOOKUP(Table2[[#This Row],[Customer_ID]],Table3[Customer_ID],Table3[State],"Karnataka")</f>
        <v>Karnataka</v>
      </c>
      <c r="K518" s="2" t="str">
        <f>_xlfn.XLOOKUP(Table2[[#This Row],[Customer_ID]],Table3[Customer_ID],Table3[Membership],"Regular")</f>
        <v>Gold</v>
      </c>
      <c r="L518" s="2" t="s">
        <v>379</v>
      </c>
      <c r="M518" s="2" t="str">
        <f>_xlfn.XLOOKUP(Table2[[#This Row],[Product_ID]],Table4[Product_ID],Table4[Product_Name],"Not Found")</f>
        <v>Reebok Bodycon Dress Navy Blue</v>
      </c>
      <c r="N518" s="2" t="str">
        <f>_xlfn.XLOOKUP(Table2[[#This Row],[Product_ID]],Table4[Product_ID],Table4[Category],"Not Found")</f>
        <v>Women Dresses</v>
      </c>
      <c r="O518" s="2" t="str">
        <f>_xlfn.XLOOKUP(Table2[[#This Row],[Product_ID]],Table4[Product_ID],Table4[Subcategory],"Not Found")</f>
        <v>Bodycon Dress</v>
      </c>
      <c r="P518" s="2" t="str">
        <f>_xlfn.XLOOKUP(Table2[[#This Row],[Product_ID]],Table4[Product_ID],Table4[Brand],"Missing Brand")</f>
        <v>Reebok</v>
      </c>
      <c r="Q518" s="2" t="s">
        <v>348</v>
      </c>
      <c r="R518" s="2" t="str">
        <f>_xlfn.XLOOKUP(Table2[[#This Row],[Store_ID]],Table6[Store_ID],Table6[Store Name],"Not Found")</f>
        <v>TrendMart Visakhapatnam High Street</v>
      </c>
      <c r="S518" s="2">
        <f>_xlfn.XLOOKUP(Table2[[#This Row],[Store_ID]],Table6[Store_ID],Table6[Monthly Target],"Missing Target")</f>
        <v>2000000</v>
      </c>
      <c r="T518" s="2" t="str">
        <f>_xlfn.XLOOKUP(Table2[[#This Row],[Store_ID]],Table6[Store_ID],Table6[Region],"Not Found")</f>
        <v>South Zone 3</v>
      </c>
      <c r="U518" s="2" t="s">
        <v>92</v>
      </c>
      <c r="V518" s="2" t="str">
        <f>_xlfn.XLOOKUP(Table2[[#This Row],[Employee_ID]],Table5[Employee_ID],Table5[Employee Name],"Not Found")</f>
        <v>Preethi Singh</v>
      </c>
      <c r="W518" s="2">
        <v>3</v>
      </c>
      <c r="X518" s="2">
        <v>1607.59</v>
      </c>
      <c r="Y518" s="2">
        <v>0</v>
      </c>
      <c r="Z518" s="2">
        <v>0</v>
      </c>
      <c r="AA518" s="2">
        <v>12</v>
      </c>
      <c r="AB518" s="2">
        <v>578.73</v>
      </c>
      <c r="AC518" s="2">
        <v>5401.5</v>
      </c>
      <c r="AD518" s="2">
        <v>3422.7</v>
      </c>
      <c r="AE518" s="2">
        <f t="shared" si="13"/>
        <v>1400.0700000000002</v>
      </c>
      <c r="AF518" s="2" t="s">
        <v>25</v>
      </c>
      <c r="AG518" s="42">
        <f>IFERROR(Table2[[#This Row],[Profit]]/Table2[[#This Row],[Sales Amount]],0)</f>
        <v>0.25920022216051097</v>
      </c>
      <c r="AH518" s="2" t="str">
        <f>TRIM(Table2[[#This Row],[Payment Modee]])</f>
        <v>UPI</v>
      </c>
      <c r="AI518" s="2" t="s">
        <v>26</v>
      </c>
      <c r="AJ518" s="2" t="s">
        <v>27</v>
      </c>
      <c r="AK518" s="2" t="s">
        <v>1186</v>
      </c>
      <c r="AL518" s="16" t="str">
        <f>IF(HOUR(Table2[[#This Row],[Order Time]])&lt;12,"Morning",IF(HOUR(Table2[[#This Row],[Order Time]])&lt;17,"Afternoon",IF(HOUR(Table2[[#This Row],[Order Time]])&lt;21,"Evening","Night")))</f>
        <v>Night</v>
      </c>
      <c r="AM518" s="16" t="s">
        <v>29</v>
      </c>
    </row>
    <row r="519" spans="1:39" x14ac:dyDescent="0.25">
      <c r="A519" s="13" t="s">
        <v>1659</v>
      </c>
      <c r="B519" s="4">
        <v>45579</v>
      </c>
      <c r="C519" s="2">
        <f>YEAR(Table2[[#This Row],[Invoice Date]])</f>
        <v>2024</v>
      </c>
      <c r="D519" s="2" t="str">
        <f>TEXT(Table2[[#This Row],[Invoice Date]],"mmm")</f>
        <v>Oct</v>
      </c>
      <c r="E519" s="2" t="str">
        <f>Table2[[#This Row],[Store_ID]]&amp;"-"&amp;Table2[[#This Row],[Year]]&amp;"-"&amp;Table2[[#This Row],[Month]]</f>
        <v>STR080-2024-Oct</v>
      </c>
      <c r="F519" s="2" t="s">
        <v>1599</v>
      </c>
      <c r="G519" s="2" t="str">
        <f>_xlfn.XLOOKUP(Table2[[#This Row],[Customer_ID]],Table3[Customer_ID],Table3[Customer Name],"Not Found")</f>
        <v>Feroz Ramachandran</v>
      </c>
      <c r="H519" s="2" t="str">
        <f>_xlfn.XLOOKUP(Table2[[#This Row],[Customer_ID]],Table3[Customer_ID],Table3[Gender],"Female")</f>
        <v>Male</v>
      </c>
      <c r="I519" s="2" t="str">
        <f>_xlfn.XLOOKUP(Table2[[#This Row],[Customer_ID]],Table3[Customer_ID],Table3[City],"Missing Memebership")</f>
        <v>Kochi</v>
      </c>
      <c r="J519" s="2" t="str">
        <f>_xlfn.XLOOKUP(Table2[[#This Row],[Customer_ID]],Table3[Customer_ID],Table3[State],"Karnataka")</f>
        <v>Kerala</v>
      </c>
      <c r="K519" s="2" t="str">
        <f>_xlfn.XLOOKUP(Table2[[#This Row],[Customer_ID]],Table3[Customer_ID],Table3[Membership],"Regular")</f>
        <v>Gold</v>
      </c>
      <c r="L519" s="2" t="s">
        <v>1347</v>
      </c>
      <c r="M519" s="2" t="str">
        <f>_xlfn.XLOOKUP(Table2[[#This Row],[Product_ID]],Table4[Product_ID],Table4[Product_Name],"Not Found")</f>
        <v>Skechers Leather Wallet Brown</v>
      </c>
      <c r="N519" s="2" t="str">
        <f>_xlfn.XLOOKUP(Table2[[#This Row],[Product_ID]],Table4[Product_ID],Table4[Category],"Not Found")</f>
        <v>Wallets</v>
      </c>
      <c r="O519" s="2" t="str">
        <f>_xlfn.XLOOKUP(Table2[[#This Row],[Product_ID]],Table4[Product_ID],Table4[Subcategory],"Not Found")</f>
        <v>Leather Wallet</v>
      </c>
      <c r="P519" s="2" t="str">
        <f>_xlfn.XLOOKUP(Table2[[#This Row],[Product_ID]],Table4[Product_ID],Table4[Brand],"Missing Brand")</f>
        <v>Skechers</v>
      </c>
      <c r="Q519" s="2" t="s">
        <v>214</v>
      </c>
      <c r="R519" s="2" t="str">
        <f>_xlfn.XLOOKUP(Table2[[#This Row],[Store_ID]],Table6[Store_ID],Table6[Store Name],"Not Found")</f>
        <v>TrendMart Kochi High Street</v>
      </c>
      <c r="S519" s="2">
        <f>_xlfn.XLOOKUP(Table2[[#This Row],[Store_ID]],Table6[Store_ID],Table6[Monthly Target],"Missing Target")</f>
        <v>2000000</v>
      </c>
      <c r="T519" s="2" t="str">
        <f>_xlfn.XLOOKUP(Table2[[#This Row],[Store_ID]],Table6[Store_ID],Table6[Region],"Not Found")</f>
        <v>South Zone 1</v>
      </c>
      <c r="U519" s="2" t="s">
        <v>176</v>
      </c>
      <c r="V519" s="2" t="str">
        <f>_xlfn.XLOOKUP(Table2[[#This Row],[Employee_ID]],Table5[Employee_ID],Table5[Employee Name],"Not Found")</f>
        <v>Malathi Varma</v>
      </c>
      <c r="W519" s="2">
        <v>1</v>
      </c>
      <c r="X519" s="2">
        <v>721.21</v>
      </c>
      <c r="Y519" s="2">
        <v>15</v>
      </c>
      <c r="Z519" s="2">
        <v>108.18</v>
      </c>
      <c r="AA519" s="2">
        <v>5</v>
      </c>
      <c r="AB519" s="2">
        <v>30.65</v>
      </c>
      <c r="AC519" s="2">
        <v>643.67999999999995</v>
      </c>
      <c r="AD519" s="2">
        <v>570.17999999999995</v>
      </c>
      <c r="AE519" s="2">
        <f t="shared" si="13"/>
        <v>42.85</v>
      </c>
      <c r="AF519" s="2" t="s">
        <v>25</v>
      </c>
      <c r="AG519" s="42">
        <f>IFERROR(Table2[[#This Row],[Profit]]/Table2[[#This Row],[Sales Amount]],0)</f>
        <v>6.6570345513298546E-2</v>
      </c>
      <c r="AH519" s="2" t="str">
        <f>TRIM(Table2[[#This Row],[Payment Modee]])</f>
        <v>UPI</v>
      </c>
      <c r="AI519" s="2" t="s">
        <v>26</v>
      </c>
      <c r="AJ519" s="2" t="s">
        <v>27</v>
      </c>
      <c r="AK519" s="2" t="s">
        <v>368</v>
      </c>
      <c r="AL519" s="16" t="str">
        <f>IF(HOUR(Table2[[#This Row],[Order Time]])&lt;12,"Morning",IF(HOUR(Table2[[#This Row],[Order Time]])&lt;17,"Afternoon",IF(HOUR(Table2[[#This Row],[Order Time]])&lt;21,"Evening","Night")))</f>
        <v>Evening</v>
      </c>
      <c r="AM519" s="16" t="s">
        <v>29</v>
      </c>
    </row>
    <row r="520" spans="1:39" x14ac:dyDescent="0.25">
      <c r="A520" s="13" t="s">
        <v>1660</v>
      </c>
      <c r="B520" s="4">
        <v>45641</v>
      </c>
      <c r="C520" s="2">
        <f>YEAR(Table2[[#This Row],[Invoice Date]])</f>
        <v>2024</v>
      </c>
      <c r="D520" s="2" t="str">
        <f>TEXT(Table2[[#This Row],[Invoice Date]],"mmm")</f>
        <v>Dec</v>
      </c>
      <c r="E520" s="2" t="str">
        <f>Table2[[#This Row],[Store_ID]]&amp;"-"&amp;Table2[[#This Row],[Year]]&amp;"-"&amp;Table2[[#This Row],[Month]]</f>
        <v>STR113-2024-Dec</v>
      </c>
      <c r="F520" s="2" t="s">
        <v>1661</v>
      </c>
      <c r="G520" s="2" t="str">
        <f>_xlfn.XLOOKUP(Table2[[#This Row],[Customer_ID]],Table3[Customer_ID],Table3[Customer Name],"Not Found")</f>
        <v>Pranav Gopalakrishnan</v>
      </c>
      <c r="H520" s="2" t="str">
        <f>_xlfn.XLOOKUP(Table2[[#This Row],[Customer_ID]],Table3[Customer_ID],Table3[Gender],"Female")</f>
        <v>Male</v>
      </c>
      <c r="I520" s="2" t="str">
        <f>_xlfn.XLOOKUP(Table2[[#This Row],[Customer_ID]],Table3[Customer_ID],Table3[City],"Missing Memebership")</f>
        <v>Hubballi</v>
      </c>
      <c r="J520" s="2" t="str">
        <f>_xlfn.XLOOKUP(Table2[[#This Row],[Customer_ID]],Table3[Customer_ID],Table3[State],"Karnataka")</f>
        <v>Karnataka</v>
      </c>
      <c r="K520" s="2" t="str">
        <f>_xlfn.XLOOKUP(Table2[[#This Row],[Customer_ID]],Table3[Customer_ID],Table3[Membership],"Regular")</f>
        <v>Silver</v>
      </c>
      <c r="L520" s="2" t="s">
        <v>1434</v>
      </c>
      <c r="M520" s="2" t="str">
        <f>_xlfn.XLOOKUP(Table2[[#This Row],[Product_ID]],Table4[Product_ID],Table4[Product_Name],"Not Found")</f>
        <v>Woodland Kurta Teal</v>
      </c>
      <c r="N520" s="2" t="str">
        <f>_xlfn.XLOOKUP(Table2[[#This Row],[Product_ID]],Table4[Product_ID],Table4[Category],"Not Found")</f>
        <v>Men Ethnic</v>
      </c>
      <c r="O520" s="2" t="str">
        <f>_xlfn.XLOOKUP(Table2[[#This Row],[Product_ID]],Table4[Product_ID],Table4[Subcategory],"Not Found")</f>
        <v>Kurta</v>
      </c>
      <c r="P520" s="2" t="str">
        <f>_xlfn.XLOOKUP(Table2[[#This Row],[Product_ID]],Table4[Product_ID],Table4[Brand],"Missing Brand")</f>
        <v>Woodland</v>
      </c>
      <c r="Q520" s="2" t="s">
        <v>503</v>
      </c>
      <c r="R520" s="2" t="str">
        <f>_xlfn.XLOOKUP(Table2[[#This Row],[Store_ID]],Table6[Store_ID],Table6[Store Name],"Not Found")</f>
        <v>TrendMart Mangaluru High Street</v>
      </c>
      <c r="S520" s="2">
        <f>_xlfn.XLOOKUP(Table2[[#This Row],[Store_ID]],Table6[Store_ID],Table6[Monthly Target],"Missing Target")</f>
        <v>2000000</v>
      </c>
      <c r="T520" s="2" t="str">
        <f>_xlfn.XLOOKUP(Table2[[#This Row],[Store_ID]],Table6[Store_ID],Table6[Region],"Not Found")</f>
        <v>South Zone 2</v>
      </c>
      <c r="U520" s="2" t="s">
        <v>118</v>
      </c>
      <c r="V520" s="2" t="str">
        <f>_xlfn.XLOOKUP(Table2[[#This Row],[Employee_ID]],Table5[Employee_ID],Table5[Employee Name],"Not Found")</f>
        <v>Deepak Kamath</v>
      </c>
      <c r="W520" s="2">
        <v>1</v>
      </c>
      <c r="X520" s="2">
        <v>2559.64</v>
      </c>
      <c r="Y520" s="2">
        <v>10</v>
      </c>
      <c r="Z520" s="2">
        <v>255.96</v>
      </c>
      <c r="AA520" s="2">
        <v>12</v>
      </c>
      <c r="AB520" s="2">
        <v>276.44</v>
      </c>
      <c r="AC520" s="2">
        <v>2580.12</v>
      </c>
      <c r="AD520" s="2">
        <v>1580.02</v>
      </c>
      <c r="AE520" s="2">
        <f t="shared" si="13"/>
        <v>723.65999999999985</v>
      </c>
      <c r="AF520" s="2" t="s">
        <v>119</v>
      </c>
      <c r="AG520" s="42">
        <f>IFERROR(Table2[[#This Row],[Profit]]/Table2[[#This Row],[Sales Amount]],0)</f>
        <v>0.28047532672898928</v>
      </c>
      <c r="AH520" s="2" t="str">
        <f>TRIM(Table2[[#This Row],[Payment Modee]])</f>
        <v>Net Banking</v>
      </c>
      <c r="AI520" s="2" t="s">
        <v>36</v>
      </c>
      <c r="AJ520" s="2" t="s">
        <v>27</v>
      </c>
      <c r="AK520" s="2" t="s">
        <v>1662</v>
      </c>
      <c r="AL520" s="16" t="str">
        <f>IF(HOUR(Table2[[#This Row],[Order Time]])&lt;12,"Morning",IF(HOUR(Table2[[#This Row],[Order Time]])&lt;17,"Afternoon",IF(HOUR(Table2[[#This Row],[Order Time]])&lt;21,"Evening","Night")))</f>
        <v>Evening</v>
      </c>
      <c r="AM520" s="16" t="s">
        <v>38</v>
      </c>
    </row>
    <row r="521" spans="1:39" x14ac:dyDescent="0.25">
      <c r="A521" s="13" t="s">
        <v>1663</v>
      </c>
      <c r="B521" s="4">
        <v>45410</v>
      </c>
      <c r="C521" s="2">
        <f>YEAR(Table2[[#This Row],[Invoice Date]])</f>
        <v>2024</v>
      </c>
      <c r="D521" s="2" t="str">
        <f>TEXT(Table2[[#This Row],[Invoice Date]],"mmm")</f>
        <v>Apr</v>
      </c>
      <c r="E521" s="2" t="str">
        <f>Table2[[#This Row],[Store_ID]]&amp;"-"&amp;Table2[[#This Row],[Year]]&amp;"-"&amp;Table2[[#This Row],[Month]]</f>
        <v>STR069-2024-Apr</v>
      </c>
      <c r="F521" s="2" t="s">
        <v>998</v>
      </c>
      <c r="G521" s="2" t="str">
        <f>_xlfn.XLOOKUP(Table2[[#This Row],[Customer_ID]],Table3[Customer_ID],Table3[Customer Name],"Not Found")</f>
        <v>Ramesh Subramaniam</v>
      </c>
      <c r="H521" s="2" t="str">
        <f>_xlfn.XLOOKUP(Table2[[#This Row],[Customer_ID]],Table3[Customer_ID],Table3[Gender],"Female")</f>
        <v>Male</v>
      </c>
      <c r="I521" s="2" t="str">
        <f>_xlfn.XLOOKUP(Table2[[#This Row],[Customer_ID]],Table3[Customer_ID],Table3[City],"Missing Memebership")</f>
        <v>Karimnagar</v>
      </c>
      <c r="J521" s="2" t="str">
        <f>_xlfn.XLOOKUP(Table2[[#This Row],[Customer_ID]],Table3[Customer_ID],Table3[State],"Karnataka")</f>
        <v>Telangana</v>
      </c>
      <c r="K521" s="2" t="str">
        <f>_xlfn.XLOOKUP(Table2[[#This Row],[Customer_ID]],Table3[Customer_ID],Table3[Membership],"Regular")</f>
        <v>Silver</v>
      </c>
      <c r="L521" s="2" t="s">
        <v>334</v>
      </c>
      <c r="M521" s="2" t="str">
        <f>_xlfn.XLOOKUP(Table2[[#This Row],[Product_ID]],Table4[Product_ID],Table4[Product_Name],"Not Found")</f>
        <v>Biba Bootcut Maroon</v>
      </c>
      <c r="N521" s="2" t="str">
        <f>_xlfn.XLOOKUP(Table2[[#This Row],[Product_ID]],Table4[Product_ID],Table4[Category],"Not Found")</f>
        <v>Women Jeans</v>
      </c>
      <c r="O521" s="2" t="str">
        <f>_xlfn.XLOOKUP(Table2[[#This Row],[Product_ID]],Table4[Product_ID],Table4[Subcategory],"Not Found")</f>
        <v>Bootcut</v>
      </c>
      <c r="P521" s="2" t="str">
        <f>_xlfn.XLOOKUP(Table2[[#This Row],[Product_ID]],Table4[Product_ID],Table4[Brand],"Missing Brand")</f>
        <v>Biba</v>
      </c>
      <c r="Q521" s="2" t="s">
        <v>1403</v>
      </c>
      <c r="R521" s="2" t="str">
        <f>_xlfn.XLOOKUP(Table2[[#This Row],[Store_ID]],Table6[Store_ID],Table6[Store Name],"Not Found")</f>
        <v>TrendMart Erode Mall Kiosk</v>
      </c>
      <c r="S521" s="2">
        <f>_xlfn.XLOOKUP(Table2[[#This Row],[Store_ID]],Table6[Store_ID],Table6[Monthly Target],"Missing Target")</f>
        <v>1200000</v>
      </c>
      <c r="T521" s="2" t="str">
        <f>_xlfn.XLOOKUP(Table2[[#This Row],[Store_ID]],Table6[Store_ID],Table6[Region],"Not Found")</f>
        <v>South Zone 1</v>
      </c>
      <c r="U521" s="2" t="s">
        <v>417</v>
      </c>
      <c r="V521" s="2" t="str">
        <f>_xlfn.XLOOKUP(Table2[[#This Row],[Employee_ID]],Table5[Employee_ID],Table5[Employee Name],"Not Found")</f>
        <v>Arjun Krishnan</v>
      </c>
      <c r="W521" s="2">
        <v>2</v>
      </c>
      <c r="X521" s="2">
        <v>1444.95</v>
      </c>
      <c r="Y521" s="2">
        <v>5</v>
      </c>
      <c r="Z521" s="2">
        <v>144.5</v>
      </c>
      <c r="AA521" s="2">
        <v>12</v>
      </c>
      <c r="AB521" s="2">
        <v>329.45</v>
      </c>
      <c r="AC521" s="2">
        <v>3074.85</v>
      </c>
      <c r="AD521" s="2">
        <v>2146.9</v>
      </c>
      <c r="AE521" s="2">
        <f t="shared" si="13"/>
        <v>598.49999999999977</v>
      </c>
      <c r="AF521" s="2" t="s">
        <v>136</v>
      </c>
      <c r="AG521" s="42">
        <f>IFERROR(Table2[[#This Row],[Profit]]/Table2[[#This Row],[Sales Amount]],0)</f>
        <v>0.19464364115322691</v>
      </c>
      <c r="AH521" s="2" t="str">
        <f>TRIM(Table2[[#This Row],[Payment Modee]])</f>
        <v>EMI</v>
      </c>
      <c r="AI521" s="2" t="s">
        <v>26</v>
      </c>
      <c r="AJ521" s="2" t="s">
        <v>27</v>
      </c>
      <c r="AK521" s="2" t="s">
        <v>1664</v>
      </c>
      <c r="AL521" s="16" t="str">
        <f>IF(HOUR(Table2[[#This Row],[Order Time]])&lt;12,"Morning",IF(HOUR(Table2[[#This Row],[Order Time]])&lt;17,"Afternoon",IF(HOUR(Table2[[#This Row],[Order Time]])&lt;21,"Evening","Night")))</f>
        <v>Afternoon</v>
      </c>
      <c r="AM521" s="16" t="s">
        <v>38</v>
      </c>
    </row>
    <row r="522" spans="1:39" x14ac:dyDescent="0.25">
      <c r="A522" s="13" t="s">
        <v>1665</v>
      </c>
      <c r="B522" s="4">
        <v>45497</v>
      </c>
      <c r="C522" s="2">
        <f>YEAR(Table2[[#This Row],[Invoice Date]])</f>
        <v>2024</v>
      </c>
      <c r="D522" s="2" t="str">
        <f>TEXT(Table2[[#This Row],[Invoice Date]],"mmm")</f>
        <v>Jul</v>
      </c>
      <c r="E522" s="2" t="str">
        <f>Table2[[#This Row],[Store_ID]]&amp;"-"&amp;Table2[[#This Row],[Year]]&amp;"-"&amp;Table2[[#This Row],[Month]]</f>
        <v>STR036-2024-Jul</v>
      </c>
      <c r="F522" s="2" t="s">
        <v>105</v>
      </c>
      <c r="G522" s="2" t="str">
        <f>_xlfn.XLOOKUP(Table2[[#This Row],[Customer_ID]],Table3[Customer_ID],Table3[Customer Name],"Not Found")</f>
        <v>Rajesh Gopalakrishnan</v>
      </c>
      <c r="H522" s="2" t="str">
        <f>_xlfn.XLOOKUP(Table2[[#This Row],[Customer_ID]],Table3[Customer_ID],Table3[Gender],"Female")</f>
        <v>Male</v>
      </c>
      <c r="I522" s="2" t="str">
        <f>_xlfn.XLOOKUP(Table2[[#This Row],[Customer_ID]],Table3[Customer_ID],Table3[City],"Missing Memebership")</f>
        <v>Karimnagar</v>
      </c>
      <c r="J522" s="2" t="str">
        <f>_xlfn.XLOOKUP(Table2[[#This Row],[Customer_ID]],Table3[Customer_ID],Table3[State],"Karnataka")</f>
        <v>Telangana</v>
      </c>
      <c r="K522" s="2" t="str">
        <f>_xlfn.XLOOKUP(Table2[[#This Row],[Customer_ID]],Table3[Customer_ID],Table3[Membership],"Regular")</f>
        <v>Gold</v>
      </c>
      <c r="L522" s="2" t="s">
        <v>443</v>
      </c>
      <c r="M522" s="2" t="str">
        <f>_xlfn.XLOOKUP(Table2[[#This Row],[Product_ID]],Table4[Product_ID],Table4[Product_Name],"Not Found")</f>
        <v>Aurelia Formal Top Olive</v>
      </c>
      <c r="N522" s="2" t="str">
        <f>_xlfn.XLOOKUP(Table2[[#This Row],[Product_ID]],Table4[Product_ID],Table4[Category],"Not Found")</f>
        <v>Women Tops</v>
      </c>
      <c r="O522" s="2" t="str">
        <f>_xlfn.XLOOKUP(Table2[[#This Row],[Product_ID]],Table4[Product_ID],Table4[Subcategory],"Not Found")</f>
        <v>Formal Top</v>
      </c>
      <c r="P522" s="2" t="str">
        <f>_xlfn.XLOOKUP(Table2[[#This Row],[Product_ID]],Table4[Product_ID],Table4[Brand],"Missing Brand")</f>
        <v>Aurelia</v>
      </c>
      <c r="Q522" s="2" t="s">
        <v>634</v>
      </c>
      <c r="R522" s="2" t="str">
        <f>_xlfn.XLOOKUP(Table2[[#This Row],[Store_ID]],Table6[Store_ID],Table6[Store Name],"Not Found")</f>
        <v>TrendMart Thiruvananthapuram Outlet</v>
      </c>
      <c r="S522" s="2">
        <f>_xlfn.XLOOKUP(Table2[[#This Row],[Store_ID]],Table6[Store_ID],Table6[Monthly Target],"Missing Target")</f>
        <v>1000000</v>
      </c>
      <c r="T522" s="2" t="str">
        <f>_xlfn.XLOOKUP(Table2[[#This Row],[Store_ID]],Table6[Store_ID],Table6[Region],"Not Found")</f>
        <v>South Zone 1</v>
      </c>
      <c r="U522" s="2" t="s">
        <v>330</v>
      </c>
      <c r="V522" s="2" t="str">
        <f>_xlfn.XLOOKUP(Table2[[#This Row],[Employee_ID]],Table5[Employee_ID],Table5[Employee Name],"Not Found")</f>
        <v>Malini Gowda</v>
      </c>
      <c r="W522" s="2">
        <v>3</v>
      </c>
      <c r="X522" s="2">
        <v>676.49</v>
      </c>
      <c r="Y522" s="2">
        <v>10</v>
      </c>
      <c r="Z522" s="2">
        <v>202.95</v>
      </c>
      <c r="AA522" s="2">
        <v>5</v>
      </c>
      <c r="AB522" s="2">
        <v>91.33</v>
      </c>
      <c r="AC522" s="2">
        <v>1917.85</v>
      </c>
      <c r="AD522" s="2">
        <v>1371.48</v>
      </c>
      <c r="AE522" s="2">
        <f t="shared" si="13"/>
        <v>455.03999999999991</v>
      </c>
      <c r="AF522" s="2" t="s">
        <v>25</v>
      </c>
      <c r="AG522" s="42">
        <f>IFERROR(Table2[[#This Row],[Profit]]/Table2[[#This Row],[Sales Amount]],0)</f>
        <v>0.23726568814036547</v>
      </c>
      <c r="AH522" s="2" t="str">
        <f>TRIM(Table2[[#This Row],[Payment Modee]])</f>
        <v>UPI</v>
      </c>
      <c r="AI522" s="2" t="s">
        <v>26</v>
      </c>
      <c r="AJ522" s="2" t="s">
        <v>27</v>
      </c>
      <c r="AK522" s="2" t="s">
        <v>1666</v>
      </c>
      <c r="AL522" s="16" t="str">
        <f>IF(HOUR(Table2[[#This Row],[Order Time]])&lt;12,"Morning",IF(HOUR(Table2[[#This Row],[Order Time]])&lt;17,"Afternoon",IF(HOUR(Table2[[#This Row],[Order Time]])&lt;21,"Evening","Night")))</f>
        <v>Afternoon</v>
      </c>
      <c r="AM522" s="16" t="s">
        <v>29</v>
      </c>
    </row>
    <row r="523" spans="1:39" x14ac:dyDescent="0.25">
      <c r="A523" s="13" t="s">
        <v>1667</v>
      </c>
      <c r="B523" s="4">
        <v>45418</v>
      </c>
      <c r="C523" s="2">
        <f>YEAR(Table2[[#This Row],[Invoice Date]])</f>
        <v>2024</v>
      </c>
      <c r="D523" s="2" t="str">
        <f>TEXT(Table2[[#This Row],[Invoice Date]],"mmm")</f>
        <v>May</v>
      </c>
      <c r="E523" s="2" t="str">
        <f>Table2[[#This Row],[Store_ID]]&amp;"-"&amp;Table2[[#This Row],[Year]]&amp;"-"&amp;Table2[[#This Row],[Month]]</f>
        <v>STR097-2024-May</v>
      </c>
      <c r="F523" s="2" t="s">
        <v>632</v>
      </c>
      <c r="G523" s="2" t="str">
        <f>_xlfn.XLOOKUP(Table2[[#This Row],[Customer_ID]],Table3[Customer_ID],Table3[Customer Name],"Not Found")</f>
        <v>Gayathri Gowda</v>
      </c>
      <c r="H523" s="2" t="str">
        <f>_xlfn.XLOOKUP(Table2[[#This Row],[Customer_ID]],Table3[Customer_ID],Table3[Gender],"Female")</f>
        <v>Female</v>
      </c>
      <c r="I523" s="2" t="str">
        <f>_xlfn.XLOOKUP(Table2[[#This Row],[Customer_ID]],Table3[Customer_ID],Table3[City],"Missing Memebership")</f>
        <v>Vellore</v>
      </c>
      <c r="J523" s="2" t="str">
        <f>_xlfn.XLOOKUP(Table2[[#This Row],[Customer_ID]],Table3[Customer_ID],Table3[State],"Karnataka")</f>
        <v>Tamil Nadu</v>
      </c>
      <c r="K523" s="2" t="str">
        <f>_xlfn.XLOOKUP(Table2[[#This Row],[Customer_ID]],Table3[Customer_ID],Table3[Membership],"Regular")</f>
        <v>Silver</v>
      </c>
      <c r="L523" s="2" t="s">
        <v>374</v>
      </c>
      <c r="M523" s="2" t="str">
        <f>_xlfn.XLOOKUP(Table2[[#This Row],[Product_ID]],Table4[Product_ID],Table4[Product_Name],"Not Found")</f>
        <v>Woodland Bootcut Peach</v>
      </c>
      <c r="N523" s="2" t="str">
        <f>_xlfn.XLOOKUP(Table2[[#This Row],[Product_ID]],Table4[Product_ID],Table4[Category],"Not Found")</f>
        <v>Women Jeans</v>
      </c>
      <c r="O523" s="2" t="str">
        <f>_xlfn.XLOOKUP(Table2[[#This Row],[Product_ID]],Table4[Product_ID],Table4[Subcategory],"Not Found")</f>
        <v>Bootcut</v>
      </c>
      <c r="P523" s="2" t="str">
        <f>_xlfn.XLOOKUP(Table2[[#This Row],[Product_ID]],Table4[Product_ID],Table4[Brand],"Missing Brand")</f>
        <v>Woodland</v>
      </c>
      <c r="Q523" s="2" t="s">
        <v>240</v>
      </c>
      <c r="R523" s="2" t="str">
        <f>_xlfn.XLOOKUP(Table2[[#This Row],[Store_ID]],Table6[Store_ID],Table6[Store Name],"Not Found")</f>
        <v>TrendMart Thiruvananthapuram High Street</v>
      </c>
      <c r="S523" s="2">
        <f>_xlfn.XLOOKUP(Table2[[#This Row],[Store_ID]],Table6[Store_ID],Table6[Monthly Target],"Missing Target")</f>
        <v>1500000</v>
      </c>
      <c r="T523" s="2" t="str">
        <f>_xlfn.XLOOKUP(Table2[[#This Row],[Store_ID]],Table6[Store_ID],Table6[Region],"Not Found")</f>
        <v>South Zone 1</v>
      </c>
      <c r="U523" s="2" t="s">
        <v>263</v>
      </c>
      <c r="V523" s="2" t="str">
        <f>_xlfn.XLOOKUP(Table2[[#This Row],[Employee_ID]],Table5[Employee_ID],Table5[Employee Name],"Not Found")</f>
        <v>Sathish Sundaram</v>
      </c>
      <c r="W523" s="2">
        <v>3</v>
      </c>
      <c r="X523" s="2">
        <v>1393.18</v>
      </c>
      <c r="Y523" s="2">
        <v>20</v>
      </c>
      <c r="Z523" s="2">
        <v>835.91</v>
      </c>
      <c r="AA523" s="2">
        <v>12</v>
      </c>
      <c r="AB523" s="2">
        <v>401.24</v>
      </c>
      <c r="AC523" s="2">
        <v>3744.87</v>
      </c>
      <c r="AD523" s="2">
        <v>3146.13</v>
      </c>
      <c r="AE523" s="2">
        <f t="shared" si="13"/>
        <v>197.49999999999977</v>
      </c>
      <c r="AF523" s="2" t="s">
        <v>56</v>
      </c>
      <c r="AG523" s="42">
        <f>IFERROR(Table2[[#This Row],[Profit]]/Table2[[#This Row],[Sales Amount]],0)</f>
        <v>5.2738813363347667E-2</v>
      </c>
      <c r="AH523" s="2" t="str">
        <f>TRIM(Table2[[#This Row],[Payment Modee]])</f>
        <v>Credit Card</v>
      </c>
      <c r="AI523" s="2" t="s">
        <v>26</v>
      </c>
      <c r="AJ523" s="2" t="s">
        <v>27</v>
      </c>
      <c r="AK523" s="2" t="s">
        <v>1619</v>
      </c>
      <c r="AL523" s="16" t="str">
        <f>IF(HOUR(Table2[[#This Row],[Order Time]])&lt;12,"Morning",IF(HOUR(Table2[[#This Row],[Order Time]])&lt;17,"Afternoon",IF(HOUR(Table2[[#This Row],[Order Time]])&lt;21,"Evening","Night")))</f>
        <v>Evening</v>
      </c>
      <c r="AM523" s="16" t="s">
        <v>29</v>
      </c>
    </row>
    <row r="524" spans="1:39" x14ac:dyDescent="0.25">
      <c r="A524" s="13" t="s">
        <v>1668</v>
      </c>
      <c r="B524" s="4">
        <v>45733</v>
      </c>
      <c r="C524" s="2">
        <f>YEAR(Table2[[#This Row],[Invoice Date]])</f>
        <v>2025</v>
      </c>
      <c r="D524" s="2" t="str">
        <f>TEXT(Table2[[#This Row],[Invoice Date]],"mmm")</f>
        <v>Mar</v>
      </c>
      <c r="E524" s="2" t="str">
        <f>Table2[[#This Row],[Store_ID]]&amp;"-"&amp;Table2[[#This Row],[Year]]&amp;"-"&amp;Table2[[#This Row],[Month]]</f>
        <v>STR040-2025-Mar</v>
      </c>
      <c r="F524" s="2" t="s">
        <v>1669</v>
      </c>
      <c r="G524" s="2" t="str">
        <f>_xlfn.XLOOKUP(Table2[[#This Row],[Customer_ID]],Table3[Customer_ID],Table3[Customer Name],"Not Found")</f>
        <v>Deepthi Ramachandran</v>
      </c>
      <c r="H524" s="2" t="str">
        <f>_xlfn.XLOOKUP(Table2[[#This Row],[Customer_ID]],Table3[Customer_ID],Table3[Gender],"Female")</f>
        <v>Female</v>
      </c>
      <c r="I524" s="2" t="str">
        <f>_xlfn.XLOOKUP(Table2[[#This Row],[Customer_ID]],Table3[Customer_ID],Table3[City],"Missing Memebership")</f>
        <v>Khammam</v>
      </c>
      <c r="J524" s="2" t="str">
        <f>_xlfn.XLOOKUP(Table2[[#This Row],[Customer_ID]],Table3[Customer_ID],Table3[State],"Karnataka")</f>
        <v>Telangana</v>
      </c>
      <c r="K524" s="2" t="str">
        <f>_xlfn.XLOOKUP(Table2[[#This Row],[Customer_ID]],Table3[Customer_ID],Table3[Membership],"Regular")</f>
        <v>Regular</v>
      </c>
      <c r="L524" s="2" t="s">
        <v>408</v>
      </c>
      <c r="M524" s="2" t="str">
        <f>_xlfn.XLOOKUP(Table2[[#This Row],[Product_ID]],Table4[Product_ID],Table4[Product_Name],"Not Found")</f>
        <v>Indian Terrain Formal Top Maroon</v>
      </c>
      <c r="N524" s="2" t="str">
        <f>_xlfn.XLOOKUP(Table2[[#This Row],[Product_ID]],Table4[Product_ID],Table4[Category],"Not Found")</f>
        <v>Women Tops</v>
      </c>
      <c r="O524" s="2" t="str">
        <f>_xlfn.XLOOKUP(Table2[[#This Row],[Product_ID]],Table4[Product_ID],Table4[Subcategory],"Not Found")</f>
        <v>Formal Top</v>
      </c>
      <c r="P524" s="2" t="str">
        <f>_xlfn.XLOOKUP(Table2[[#This Row],[Product_ID]],Table4[Product_ID],Table4[Brand],"Missing Brand")</f>
        <v>Indian Terrain</v>
      </c>
      <c r="Q524" s="2" t="s">
        <v>123</v>
      </c>
      <c r="R524" s="2" t="str">
        <f>_xlfn.XLOOKUP(Table2[[#This Row],[Store_ID]],Table6[Store_ID],Table6[Store Name],"Not Found")</f>
        <v>TrendMart Nizamabad Mall Kiosk</v>
      </c>
      <c r="S524" s="2">
        <f>_xlfn.XLOOKUP(Table2[[#This Row],[Store_ID]],Table6[Store_ID],Table6[Monthly Target],"Missing Target")</f>
        <v>1200000</v>
      </c>
      <c r="T524" s="2" t="str">
        <f>_xlfn.XLOOKUP(Table2[[#This Row],[Store_ID]],Table6[Store_ID],Table6[Region],"Not Found")</f>
        <v>South Zone 2</v>
      </c>
      <c r="U524" s="2" t="s">
        <v>62</v>
      </c>
      <c r="V524" s="2" t="str">
        <f>_xlfn.XLOOKUP(Table2[[#This Row],[Employee_ID]],Table5[Employee_ID],Table5[Employee Name],"Not Found")</f>
        <v>Rahul Krishnan</v>
      </c>
      <c r="W524" s="2">
        <v>4</v>
      </c>
      <c r="X524" s="2">
        <v>743.71</v>
      </c>
      <c r="Y524" s="2">
        <v>10</v>
      </c>
      <c r="Z524" s="2">
        <v>297.48</v>
      </c>
      <c r="AA524" s="2">
        <v>5</v>
      </c>
      <c r="AB524" s="2">
        <v>133.87</v>
      </c>
      <c r="AC524" s="2">
        <v>2811.23</v>
      </c>
      <c r="AD524" s="2">
        <v>2190.6799999999998</v>
      </c>
      <c r="AE524" s="2">
        <f t="shared" si="13"/>
        <v>486.68000000000018</v>
      </c>
      <c r="AF524" s="2" t="s">
        <v>136</v>
      </c>
      <c r="AG524" s="42">
        <f>IFERROR(Table2[[#This Row],[Profit]]/Table2[[#This Row],[Sales Amount]],0)</f>
        <v>0.17311995105345354</v>
      </c>
      <c r="AH524" s="2" t="str">
        <f>TRIM(Table2[[#This Row],[Payment Modee]])</f>
        <v>EMI</v>
      </c>
      <c r="AI524" s="2" t="s">
        <v>36</v>
      </c>
      <c r="AJ524" s="2" t="s">
        <v>27</v>
      </c>
      <c r="AK524" s="2" t="s">
        <v>731</v>
      </c>
      <c r="AL524" s="16" t="str">
        <f>IF(HOUR(Table2[[#This Row],[Order Time]])&lt;12,"Morning",IF(HOUR(Table2[[#This Row],[Order Time]])&lt;17,"Afternoon",IF(HOUR(Table2[[#This Row],[Order Time]])&lt;21,"Evening","Night")))</f>
        <v>Evening</v>
      </c>
      <c r="AM524" s="16" t="s">
        <v>29</v>
      </c>
    </row>
    <row r="525" spans="1:39" x14ac:dyDescent="0.25">
      <c r="A525" s="13" t="s">
        <v>1670</v>
      </c>
      <c r="B525" s="4">
        <v>45615</v>
      </c>
      <c r="C525" s="2">
        <f>YEAR(Table2[[#This Row],[Invoice Date]])</f>
        <v>2024</v>
      </c>
      <c r="D525" s="2" t="str">
        <f>TEXT(Table2[[#This Row],[Invoice Date]],"mmm")</f>
        <v>Nov</v>
      </c>
      <c r="E525" s="2" t="str">
        <f>Table2[[#This Row],[Store_ID]]&amp;"-"&amp;Table2[[#This Row],[Year]]&amp;"-"&amp;Table2[[#This Row],[Month]]</f>
        <v>STR083-2024-Nov</v>
      </c>
      <c r="F525" s="2" t="s">
        <v>1007</v>
      </c>
      <c r="G525" s="2" t="str">
        <f>_xlfn.XLOOKUP(Table2[[#This Row],[Customer_ID]],Table3[Customer_ID],Table3[Customer Name],"Not Found")</f>
        <v>Bindu Varma</v>
      </c>
      <c r="H525" s="2" t="str">
        <f>_xlfn.XLOOKUP(Table2[[#This Row],[Customer_ID]],Table3[Customer_ID],Table3[Gender],"Female")</f>
        <v>Female</v>
      </c>
      <c r="I525" s="2" t="str">
        <f>_xlfn.XLOOKUP(Table2[[#This Row],[Customer_ID]],Table3[Customer_ID],Table3[City],"Missing Memebership")</f>
        <v>Nellore</v>
      </c>
      <c r="J525" s="2" t="str">
        <f>_xlfn.XLOOKUP(Table2[[#This Row],[Customer_ID]],Table3[Customer_ID],Table3[State],"Karnataka")</f>
        <v>Andhra Pradesh</v>
      </c>
      <c r="K525" s="2" t="str">
        <f>_xlfn.XLOOKUP(Table2[[#This Row],[Customer_ID]],Table3[Customer_ID],Table3[Membership],"Regular")</f>
        <v>Silver</v>
      </c>
      <c r="L525" s="2" t="s">
        <v>1671</v>
      </c>
      <c r="M525" s="2" t="str">
        <f>_xlfn.XLOOKUP(Table2[[#This Row],[Product_ID]],Table4[Product_ID],Table4[Product_Name],"Not Found")</f>
        <v>Flying Machine Necklace Sky Blue</v>
      </c>
      <c r="N525" s="2" t="str">
        <f>_xlfn.XLOOKUP(Table2[[#This Row],[Product_ID]],Table4[Product_ID],Table4[Category],"Not Found")</f>
        <v>Jewellery</v>
      </c>
      <c r="O525" s="2" t="str">
        <f>_xlfn.XLOOKUP(Table2[[#This Row],[Product_ID]],Table4[Product_ID],Table4[Subcategory],"Not Found")</f>
        <v>Necklace</v>
      </c>
      <c r="P525" s="2" t="str">
        <f>_xlfn.XLOOKUP(Table2[[#This Row],[Product_ID]],Table4[Product_ID],Table4[Brand],"Missing Brand")</f>
        <v>Flying Machine</v>
      </c>
      <c r="Q525" s="2" t="s">
        <v>228</v>
      </c>
      <c r="R525" s="2" t="str">
        <f>_xlfn.XLOOKUP(Table2[[#This Row],[Store_ID]],Table6[Store_ID],Table6[Store Name],"Not Found")</f>
        <v>TrendMart Tumakuru Outlet</v>
      </c>
      <c r="S525" s="2">
        <f>_xlfn.XLOOKUP(Table2[[#This Row],[Store_ID]],Table6[Store_ID],Table6[Monthly Target],"Missing Target")</f>
        <v>1200000</v>
      </c>
      <c r="T525" s="2" t="str">
        <f>_xlfn.XLOOKUP(Table2[[#This Row],[Store_ID]],Table6[Store_ID],Table6[Region],"Not Found")</f>
        <v>South Zone 2</v>
      </c>
      <c r="U525" s="2" t="s">
        <v>153</v>
      </c>
      <c r="V525" s="2" t="str">
        <f>_xlfn.XLOOKUP(Table2[[#This Row],[Employee_ID]],Table5[Employee_ID],Table5[Employee Name],"Not Found")</f>
        <v>Rani Mishra</v>
      </c>
      <c r="W525" s="2">
        <v>1</v>
      </c>
      <c r="X525" s="2">
        <v>1167.52</v>
      </c>
      <c r="Y525" s="2">
        <v>0</v>
      </c>
      <c r="Z525" s="2">
        <v>0</v>
      </c>
      <c r="AA525" s="2">
        <v>3</v>
      </c>
      <c r="AB525" s="2">
        <v>35.03</v>
      </c>
      <c r="AC525" s="2">
        <v>1202.55</v>
      </c>
      <c r="AD525" s="2">
        <v>910.46</v>
      </c>
      <c r="AE525" s="2">
        <f t="shared" si="13"/>
        <v>257.05999999999995</v>
      </c>
      <c r="AF525" s="2" t="s">
        <v>69</v>
      </c>
      <c r="AG525" s="42">
        <f>IFERROR(Table2[[#This Row],[Profit]]/Table2[[#This Row],[Sales Amount]],0)</f>
        <v>0.21376242152093464</v>
      </c>
      <c r="AH525" s="2" t="str">
        <f>TRIM(Table2[[#This Row],[Payment Modee]])</f>
        <v>Cash</v>
      </c>
      <c r="AI525" s="2" t="s">
        <v>26</v>
      </c>
      <c r="AJ525" s="2" t="s">
        <v>27</v>
      </c>
      <c r="AK525" s="2" t="s">
        <v>1672</v>
      </c>
      <c r="AL525" s="16" t="str">
        <f>IF(HOUR(Table2[[#This Row],[Order Time]])&lt;12,"Morning",IF(HOUR(Table2[[#This Row],[Order Time]])&lt;17,"Afternoon",IF(HOUR(Table2[[#This Row],[Order Time]])&lt;21,"Evening","Night")))</f>
        <v>Afternoon</v>
      </c>
      <c r="AM525" s="16" t="s">
        <v>29</v>
      </c>
    </row>
    <row r="526" spans="1:39" x14ac:dyDescent="0.25">
      <c r="A526" s="13" t="s">
        <v>1673</v>
      </c>
      <c r="B526" s="4">
        <v>45566</v>
      </c>
      <c r="C526" s="2">
        <f>YEAR(Table2[[#This Row],[Invoice Date]])</f>
        <v>2024</v>
      </c>
      <c r="D526" s="2" t="str">
        <f>TEXT(Table2[[#This Row],[Invoice Date]],"mmm")</f>
        <v>Oct</v>
      </c>
      <c r="E526" s="2" t="str">
        <f>Table2[[#This Row],[Store_ID]]&amp;"-"&amp;Table2[[#This Row],[Year]]&amp;"-"&amp;Table2[[#This Row],[Month]]</f>
        <v>STR095-2024-Oct</v>
      </c>
      <c r="F526" s="2" t="s">
        <v>1674</v>
      </c>
      <c r="G526" s="2" t="str">
        <f>_xlfn.XLOOKUP(Table2[[#This Row],[Customer_ID]],Table3[Customer_ID],Table3[Customer Name],"Not Found")</f>
        <v>Yogesh Mudaliar</v>
      </c>
      <c r="H526" s="2" t="str">
        <f>_xlfn.XLOOKUP(Table2[[#This Row],[Customer_ID]],Table3[Customer_ID],Table3[Gender],"Female")</f>
        <v>Male</v>
      </c>
      <c r="I526" s="2" t="str">
        <f>_xlfn.XLOOKUP(Table2[[#This Row],[Customer_ID]],Table3[Customer_ID],Table3[City],"Missing Memebership")</f>
        <v>Tirupati</v>
      </c>
      <c r="J526" s="2" t="str">
        <f>_xlfn.XLOOKUP(Table2[[#This Row],[Customer_ID]],Table3[Customer_ID],Table3[State],"Karnataka")</f>
        <v>Andhra Pradesh</v>
      </c>
      <c r="K526" s="2" t="str">
        <f>_xlfn.XLOOKUP(Table2[[#This Row],[Customer_ID]],Table3[Customer_ID],Table3[Membership],"Regular")</f>
        <v>Regular</v>
      </c>
      <c r="L526" s="2" t="s">
        <v>386</v>
      </c>
      <c r="M526" s="2" t="str">
        <f>_xlfn.XLOOKUP(Table2[[#This Row],[Product_ID]],Table4[Product_ID],Table4[Product_Name],"Not Found")</f>
        <v>Libas Sling Bag Green</v>
      </c>
      <c r="N526" s="2" t="str">
        <f>_xlfn.XLOOKUP(Table2[[#This Row],[Product_ID]],Table4[Product_ID],Table4[Category],"Not Found")</f>
        <v>Handbags</v>
      </c>
      <c r="O526" s="2" t="str">
        <f>_xlfn.XLOOKUP(Table2[[#This Row],[Product_ID]],Table4[Product_ID],Table4[Subcategory],"Not Found")</f>
        <v>Sling Bag</v>
      </c>
      <c r="P526" s="2" t="str">
        <f>_xlfn.XLOOKUP(Table2[[#This Row],[Product_ID]],Table4[Product_ID],Table4[Brand],"Missing Brand")</f>
        <v>Libas</v>
      </c>
      <c r="Q526" s="2" t="s">
        <v>447</v>
      </c>
      <c r="R526" s="2" t="str">
        <f>_xlfn.XLOOKUP(Table2[[#This Row],[Store_ID]],Table6[Store_ID],Table6[Store Name],"Not Found")</f>
        <v>TrendMart Kurnool Standard</v>
      </c>
      <c r="S526" s="2">
        <f>_xlfn.XLOOKUP(Table2[[#This Row],[Store_ID]],Table6[Store_ID],Table6[Monthly Target],"Missing Target")</f>
        <v>1500000</v>
      </c>
      <c r="T526" s="2" t="str">
        <f>_xlfn.XLOOKUP(Table2[[#This Row],[Store_ID]],Table6[Store_ID],Table6[Region],"Not Found")</f>
        <v>South Zone 3</v>
      </c>
      <c r="U526" s="2" t="s">
        <v>283</v>
      </c>
      <c r="V526" s="2" t="str">
        <f>_xlfn.XLOOKUP(Table2[[#This Row],[Employee_ID]],Table5[Employee_ID],Table5[Employee Name],"Not Found")</f>
        <v>Priya Balasubramaniam</v>
      </c>
      <c r="W526" s="2">
        <v>3</v>
      </c>
      <c r="X526" s="2">
        <v>2919.81</v>
      </c>
      <c r="Y526" s="2">
        <v>15</v>
      </c>
      <c r="Z526" s="2">
        <v>1313.91</v>
      </c>
      <c r="AA526" s="2">
        <v>12</v>
      </c>
      <c r="AB526" s="2">
        <v>893.46</v>
      </c>
      <c r="AC526" s="2">
        <v>8338.98</v>
      </c>
      <c r="AD526" s="2">
        <v>6454.02</v>
      </c>
      <c r="AE526" s="2">
        <f t="shared" si="13"/>
        <v>991.49999999999909</v>
      </c>
      <c r="AF526" s="2" t="s">
        <v>56</v>
      </c>
      <c r="AG526" s="42">
        <f>IFERROR(Table2[[#This Row],[Profit]]/Table2[[#This Row],[Sales Amount]],0)</f>
        <v>0.11889943374369517</v>
      </c>
      <c r="AH526" s="2" t="str">
        <f>TRIM(Table2[[#This Row],[Payment Modee]])</f>
        <v>Credit Card</v>
      </c>
      <c r="AI526" s="2" t="s">
        <v>26</v>
      </c>
      <c r="AJ526" s="2" t="s">
        <v>27</v>
      </c>
      <c r="AK526" s="2" t="s">
        <v>1675</v>
      </c>
      <c r="AL526" s="16" t="str">
        <f>IF(HOUR(Table2[[#This Row],[Order Time]])&lt;12,"Morning",IF(HOUR(Table2[[#This Row],[Order Time]])&lt;17,"Afternoon",IF(HOUR(Table2[[#This Row],[Order Time]])&lt;21,"Evening","Night")))</f>
        <v>Morning</v>
      </c>
      <c r="AM526" s="16" t="s">
        <v>29</v>
      </c>
    </row>
    <row r="527" spans="1:39" x14ac:dyDescent="0.25">
      <c r="A527" s="13" t="s">
        <v>1676</v>
      </c>
      <c r="B527" s="4">
        <v>45631</v>
      </c>
      <c r="C527" s="2">
        <f>YEAR(Table2[[#This Row],[Invoice Date]])</f>
        <v>2024</v>
      </c>
      <c r="D527" s="2" t="str">
        <f>TEXT(Table2[[#This Row],[Invoice Date]],"mmm")</f>
        <v>Dec</v>
      </c>
      <c r="E527" s="2" t="str">
        <f>Table2[[#This Row],[Store_ID]]&amp;"-"&amp;Table2[[#This Row],[Year]]&amp;"-"&amp;Table2[[#This Row],[Month]]</f>
        <v>STR116-2024-Dec</v>
      </c>
      <c r="F527" s="2" t="s">
        <v>1677</v>
      </c>
      <c r="G527" s="2" t="str">
        <f>_xlfn.XLOOKUP(Table2[[#This Row],[Customer_ID]],Table3[Customer_ID],Table3[Customer Name],"Not Found")</f>
        <v>Priya Gopalakrishnan</v>
      </c>
      <c r="H527" s="2" t="str">
        <f>_xlfn.XLOOKUP(Table2[[#This Row],[Customer_ID]],Table3[Customer_ID],Table3[Gender],"Female")</f>
        <v>Female</v>
      </c>
      <c r="I527" s="2" t="str">
        <f>_xlfn.XLOOKUP(Table2[[#This Row],[Customer_ID]],Table3[Customer_ID],Table3[City],"Missing Memebership")</f>
        <v>Alappuzha</v>
      </c>
      <c r="J527" s="2" t="str">
        <f>_xlfn.XLOOKUP(Table2[[#This Row],[Customer_ID]],Table3[Customer_ID],Table3[State],"Karnataka")</f>
        <v>Kerala</v>
      </c>
      <c r="K527" s="2" t="str">
        <f>_xlfn.XLOOKUP(Table2[[#This Row],[Customer_ID]],Table3[Customer_ID],Table3[Membership],"Regular")</f>
        <v>Gold</v>
      </c>
      <c r="L527" s="2" t="s">
        <v>492</v>
      </c>
      <c r="M527" s="2" t="str">
        <f>_xlfn.XLOOKUP(Table2[[#This Row],[Product_ID]],Table4[Product_ID],Table4[Product_Name],"Not Found")</f>
        <v>Fossil Sports T-Shirt Olive</v>
      </c>
      <c r="N527" s="2" t="str">
        <f>_xlfn.XLOOKUP(Table2[[#This Row],[Product_ID]],Table4[Product_ID],Table4[Category],"Not Found")</f>
        <v>Sportswear</v>
      </c>
      <c r="O527" s="2" t="str">
        <f>_xlfn.XLOOKUP(Table2[[#This Row],[Product_ID]],Table4[Product_ID],Table4[Subcategory],"Not Found")</f>
        <v>Sports T-Shirt</v>
      </c>
      <c r="P527" s="2" t="str">
        <f>_xlfn.XLOOKUP(Table2[[#This Row],[Product_ID]],Table4[Product_ID],Table4[Brand],"Missing Brand")</f>
        <v>Fossil</v>
      </c>
      <c r="Q527" s="2" t="s">
        <v>219</v>
      </c>
      <c r="R527" s="2" t="str">
        <f>_xlfn.XLOOKUP(Table2[[#This Row],[Store_ID]],Table6[Store_ID],Table6[Store Name],"Not Found")</f>
        <v>TrendMart Madurai High Street</v>
      </c>
      <c r="S527" s="2">
        <f>_xlfn.XLOOKUP(Table2[[#This Row],[Store_ID]],Table6[Store_ID],Table6[Monthly Target],"Missing Target")</f>
        <v>2000000</v>
      </c>
      <c r="T527" s="2" t="str">
        <f>_xlfn.XLOOKUP(Table2[[#This Row],[Store_ID]],Table6[Store_ID],Table6[Region],"Not Found")</f>
        <v>South Zone 1</v>
      </c>
      <c r="U527" s="2" t="s">
        <v>124</v>
      </c>
      <c r="V527" s="2" t="str">
        <f>_xlfn.XLOOKUP(Table2[[#This Row],[Employee_ID]],Table5[Employee_ID],Table5[Employee Name],"Not Found")</f>
        <v>Girish Sundaram</v>
      </c>
      <c r="W527" s="2">
        <v>2</v>
      </c>
      <c r="X527" s="2">
        <v>1575.56</v>
      </c>
      <c r="Y527" s="2">
        <v>30</v>
      </c>
      <c r="Z527" s="2">
        <v>945.34</v>
      </c>
      <c r="AA527" s="2">
        <v>12</v>
      </c>
      <c r="AB527" s="2">
        <v>264.69</v>
      </c>
      <c r="AC527" s="2">
        <v>2470.4699999999998</v>
      </c>
      <c r="AD527" s="2">
        <v>2009.88</v>
      </c>
      <c r="AE527" s="2">
        <f t="shared" si="13"/>
        <v>195.89999999999969</v>
      </c>
      <c r="AF527" s="2" t="s">
        <v>56</v>
      </c>
      <c r="AG527" s="42">
        <f>IFERROR(Table2[[#This Row],[Profit]]/Table2[[#This Row],[Sales Amount]],0)</f>
        <v>7.9296652054062472E-2</v>
      </c>
      <c r="AH527" s="2" t="str">
        <f>TRIM(Table2[[#This Row],[Payment Modee]])</f>
        <v>Credit Card</v>
      </c>
      <c r="AI527" s="2" t="s">
        <v>36</v>
      </c>
      <c r="AJ527" s="2" t="s">
        <v>27</v>
      </c>
      <c r="AK527" s="2" t="s">
        <v>1113</v>
      </c>
      <c r="AL527" s="16" t="str">
        <f>IF(HOUR(Table2[[#This Row],[Order Time]])&lt;12,"Morning",IF(HOUR(Table2[[#This Row],[Order Time]])&lt;17,"Afternoon",IF(HOUR(Table2[[#This Row],[Order Time]])&lt;21,"Evening","Night")))</f>
        <v>Afternoon</v>
      </c>
      <c r="AM527" s="16" t="s">
        <v>29</v>
      </c>
    </row>
    <row r="528" spans="1:39" x14ac:dyDescent="0.25">
      <c r="A528" s="13" t="s">
        <v>1678</v>
      </c>
      <c r="B528" s="4">
        <v>45417</v>
      </c>
      <c r="C528" s="2">
        <f>YEAR(Table2[[#This Row],[Invoice Date]])</f>
        <v>2024</v>
      </c>
      <c r="D528" s="2" t="str">
        <f>TEXT(Table2[[#This Row],[Invoice Date]],"mmm")</f>
        <v>May</v>
      </c>
      <c r="E528" s="2" t="str">
        <f>Table2[[#This Row],[Store_ID]]&amp;"-"&amp;Table2[[#This Row],[Year]]&amp;"-"&amp;Table2[[#This Row],[Month]]</f>
        <v>STR007-2024-May</v>
      </c>
      <c r="F528" s="2" t="s">
        <v>1392</v>
      </c>
      <c r="G528" s="2" t="str">
        <f>_xlfn.XLOOKUP(Table2[[#This Row],[Customer_ID]],Table3[Customer_ID],Table3[Customer Name],"Not Found")</f>
        <v>Akhila Sundaram</v>
      </c>
      <c r="H528" s="2" t="str">
        <f>_xlfn.XLOOKUP(Table2[[#This Row],[Customer_ID]],Table3[Customer_ID],Table3[Gender],"Female")</f>
        <v>Female</v>
      </c>
      <c r="I528" s="2" t="str">
        <f>_xlfn.XLOOKUP(Table2[[#This Row],[Customer_ID]],Table3[Customer_ID],Table3[City],"Missing Memebership")</f>
        <v>Thiruvananthapuram</v>
      </c>
      <c r="J528" s="2" t="str">
        <f>_xlfn.XLOOKUP(Table2[[#This Row],[Customer_ID]],Table3[Customer_ID],Table3[State],"Karnataka")</f>
        <v>Kerala</v>
      </c>
      <c r="K528" s="2" t="str">
        <f>_xlfn.XLOOKUP(Table2[[#This Row],[Customer_ID]],Table3[Customer_ID],Table3[Membership],"Regular")</f>
        <v>Regular</v>
      </c>
      <c r="L528" s="2" t="s">
        <v>669</v>
      </c>
      <c r="M528" s="2" t="str">
        <f>_xlfn.XLOOKUP(Table2[[#This Row],[Product_ID]],Table4[Product_ID],Table4[Product_Name],"Not Found")</f>
        <v>Mufti Chronograph Grey</v>
      </c>
      <c r="N528" s="2" t="str">
        <f>_xlfn.XLOOKUP(Table2[[#This Row],[Product_ID]],Table4[Product_ID],Table4[Category],"Not Found")</f>
        <v>Watches</v>
      </c>
      <c r="O528" s="2" t="str">
        <f>_xlfn.XLOOKUP(Table2[[#This Row],[Product_ID]],Table4[Product_ID],Table4[Subcategory],"Not Found")</f>
        <v>Chronograph</v>
      </c>
      <c r="P528" s="2" t="str">
        <f>_xlfn.XLOOKUP(Table2[[#This Row],[Product_ID]],Table4[Product_ID],Table4[Brand],"Missing Brand")</f>
        <v>Mufti</v>
      </c>
      <c r="Q528" s="2" t="s">
        <v>307</v>
      </c>
      <c r="R528" s="2" t="str">
        <f>_xlfn.XLOOKUP(Table2[[#This Row],[Store_ID]],Table6[Store_ID],Table6[Store Name],"Not Found")</f>
        <v>TrendMart Thoothukudi Mall Kiosk</v>
      </c>
      <c r="S528" s="2">
        <f>_xlfn.XLOOKUP(Table2[[#This Row],[Store_ID]],Table6[Store_ID],Table6[Monthly Target],"Missing Target")</f>
        <v>1500000</v>
      </c>
      <c r="T528" s="2" t="str">
        <f>_xlfn.XLOOKUP(Table2[[#This Row],[Store_ID]],Table6[Store_ID],Table6[Region],"Not Found")</f>
        <v>South Zone 1</v>
      </c>
      <c r="U528" s="2" t="s">
        <v>263</v>
      </c>
      <c r="V528" s="2" t="str">
        <f>_xlfn.XLOOKUP(Table2[[#This Row],[Employee_ID]],Table5[Employee_ID],Table5[Employee Name],"Not Found")</f>
        <v>Sathish Sundaram</v>
      </c>
      <c r="W528" s="2">
        <v>3</v>
      </c>
      <c r="X528" s="2">
        <v>4715.99</v>
      </c>
      <c r="Y528" s="2">
        <v>25</v>
      </c>
      <c r="Z528" s="2">
        <v>3536.99</v>
      </c>
      <c r="AA528" s="2">
        <v>12</v>
      </c>
      <c r="AB528" s="2">
        <v>1273.32</v>
      </c>
      <c r="AC528" s="2">
        <v>11884.3</v>
      </c>
      <c r="AD528" s="2">
        <v>8500.83</v>
      </c>
      <c r="AE528" s="2">
        <f t="shared" si="13"/>
        <v>2110.1499999999996</v>
      </c>
      <c r="AF528" s="2" t="s">
        <v>25</v>
      </c>
      <c r="AG528" s="42">
        <f>IFERROR(Table2[[#This Row],[Profit]]/Table2[[#This Row],[Sales Amount]],0)</f>
        <v>0.17755778632313218</v>
      </c>
      <c r="AH528" s="2" t="str">
        <f>TRIM(Table2[[#This Row],[Payment Modee]])</f>
        <v>UPI</v>
      </c>
      <c r="AI528" s="2" t="s">
        <v>36</v>
      </c>
      <c r="AJ528" s="2" t="s">
        <v>27</v>
      </c>
      <c r="AK528" s="2" t="s">
        <v>1679</v>
      </c>
      <c r="AL528" s="16" t="str">
        <f>IF(HOUR(Table2[[#This Row],[Order Time]])&lt;12,"Morning",IF(HOUR(Table2[[#This Row],[Order Time]])&lt;17,"Afternoon",IF(HOUR(Table2[[#This Row],[Order Time]])&lt;21,"Evening","Night")))</f>
        <v>Evening</v>
      </c>
      <c r="AM528" s="16" t="s">
        <v>38</v>
      </c>
    </row>
    <row r="529" spans="1:39" x14ac:dyDescent="0.25">
      <c r="A529" s="13" t="s">
        <v>1680</v>
      </c>
      <c r="B529" s="4">
        <v>45593</v>
      </c>
      <c r="C529" s="2">
        <f>YEAR(Table2[[#This Row],[Invoice Date]])</f>
        <v>2024</v>
      </c>
      <c r="D529" s="2" t="str">
        <f>TEXT(Table2[[#This Row],[Invoice Date]],"mmm")</f>
        <v>Oct</v>
      </c>
      <c r="E529" s="2" t="str">
        <f>Table2[[#This Row],[Store_ID]]&amp;"-"&amp;Table2[[#This Row],[Year]]&amp;"-"&amp;Table2[[#This Row],[Month]]</f>
        <v>STR098-2024-Oct</v>
      </c>
      <c r="F529" s="2" t="s">
        <v>1681</v>
      </c>
      <c r="G529" s="2" t="str">
        <f>_xlfn.XLOOKUP(Table2[[#This Row],[Customer_ID]],Table3[Customer_ID],Table3[Customer Name],"Not Found")</f>
        <v>Deepika Sharma</v>
      </c>
      <c r="H529" s="2" t="str">
        <f>_xlfn.XLOOKUP(Table2[[#This Row],[Customer_ID]],Table3[Customer_ID],Table3[Gender],"Female")</f>
        <v>Female</v>
      </c>
      <c r="I529" s="2" t="str">
        <f>_xlfn.XLOOKUP(Table2[[#This Row],[Customer_ID]],Table3[Customer_ID],Table3[City],"Missing Memebership")</f>
        <v>Chennai</v>
      </c>
      <c r="J529" s="2" t="str">
        <f>_xlfn.XLOOKUP(Table2[[#This Row],[Customer_ID]],Table3[Customer_ID],Table3[State],"Karnataka")</f>
        <v>Tamil Nadu</v>
      </c>
      <c r="K529" s="2" t="str">
        <f>_xlfn.XLOOKUP(Table2[[#This Row],[Customer_ID]],Table3[Customer_ID],Table3[Membership],"Regular")</f>
        <v>Gold</v>
      </c>
      <c r="L529" s="2" t="s">
        <v>887</v>
      </c>
      <c r="M529" s="2" t="str">
        <f>_xlfn.XLOOKUP(Table2[[#This Row],[Product_ID]],Table4[Product_ID],Table4[Product_Name],"Not Found")</f>
        <v>Liberty Nehru Jacket Sky Blue</v>
      </c>
      <c r="N529" s="2" t="str">
        <f>_xlfn.XLOOKUP(Table2[[#This Row],[Product_ID]],Table4[Product_ID],Table4[Category],"Not Found")</f>
        <v>Men Ethnic</v>
      </c>
      <c r="O529" s="2" t="str">
        <f>_xlfn.XLOOKUP(Table2[[#This Row],[Product_ID]],Table4[Product_ID],Table4[Subcategory],"Not Found")</f>
        <v>Nehru Jacket</v>
      </c>
      <c r="P529" s="2" t="str">
        <f>_xlfn.XLOOKUP(Table2[[#This Row],[Product_ID]],Table4[Product_ID],Table4[Brand],"Missing Brand")</f>
        <v>Liberty</v>
      </c>
      <c r="Q529" s="2" t="s">
        <v>606</v>
      </c>
      <c r="R529" s="2" t="str">
        <f>_xlfn.XLOOKUP(Table2[[#This Row],[Store_ID]],Table6[Store_ID],Table6[Store Name],"Not Found")</f>
        <v>TrendMart Guntur High Street</v>
      </c>
      <c r="S529" s="2">
        <f>_xlfn.XLOOKUP(Table2[[#This Row],[Store_ID]],Table6[Store_ID],Table6[Monthly Target],"Missing Target")</f>
        <v>1200000</v>
      </c>
      <c r="T529" s="2" t="str">
        <f>_xlfn.XLOOKUP(Table2[[#This Row],[Store_ID]],Table6[Store_ID],Table6[Region],"Not Found")</f>
        <v>South Zone 3</v>
      </c>
      <c r="U529" s="2" t="s">
        <v>504</v>
      </c>
      <c r="V529" s="2" t="str">
        <f>_xlfn.XLOOKUP(Table2[[#This Row],[Employee_ID]],Table5[Employee_ID],Table5[Employee Name],"Not Found")</f>
        <v>Vikram Bhat</v>
      </c>
      <c r="W529" s="2">
        <v>3</v>
      </c>
      <c r="X529" s="2">
        <v>1867.05</v>
      </c>
      <c r="Y529" s="2">
        <v>30</v>
      </c>
      <c r="Z529" s="2">
        <v>1680.35</v>
      </c>
      <c r="AA529" s="2">
        <v>12</v>
      </c>
      <c r="AB529" s="2">
        <v>470.5</v>
      </c>
      <c r="AC529" s="2">
        <v>4391.3</v>
      </c>
      <c r="AD529" s="2">
        <v>4291.71</v>
      </c>
      <c r="AE529" s="2">
        <f t="shared" si="13"/>
        <v>-370.90999999999985</v>
      </c>
      <c r="AF529" s="2" t="s">
        <v>69</v>
      </c>
      <c r="AG529" s="42">
        <f>IFERROR(Table2[[#This Row],[Profit]]/Table2[[#This Row],[Sales Amount]],0)</f>
        <v>-8.4464737093799064E-2</v>
      </c>
      <c r="AH529" s="2" t="str">
        <f>TRIM(Table2[[#This Row],[Payment Modee]])</f>
        <v>Cash</v>
      </c>
      <c r="AI529" s="2" t="s">
        <v>26</v>
      </c>
      <c r="AJ529" s="2" t="s">
        <v>27</v>
      </c>
      <c r="AK529" s="2" t="s">
        <v>1682</v>
      </c>
      <c r="AL529" s="16" t="str">
        <f>IF(HOUR(Table2[[#This Row],[Order Time]])&lt;12,"Morning",IF(HOUR(Table2[[#This Row],[Order Time]])&lt;17,"Afternoon",IF(HOUR(Table2[[#This Row],[Order Time]])&lt;21,"Evening","Night")))</f>
        <v>Evening</v>
      </c>
      <c r="AM529" s="16" t="s">
        <v>29</v>
      </c>
    </row>
    <row r="530" spans="1:39" x14ac:dyDescent="0.25">
      <c r="A530" s="13" t="s">
        <v>1683</v>
      </c>
      <c r="B530" s="4">
        <v>45395</v>
      </c>
      <c r="C530" s="2">
        <f>YEAR(Table2[[#This Row],[Invoice Date]])</f>
        <v>2024</v>
      </c>
      <c r="D530" s="2" t="str">
        <f>TEXT(Table2[[#This Row],[Invoice Date]],"mmm")</f>
        <v>Apr</v>
      </c>
      <c r="E530" s="2" t="str">
        <f>Table2[[#This Row],[Store_ID]]&amp;"-"&amp;Table2[[#This Row],[Year]]&amp;"-"&amp;Table2[[#This Row],[Month]]</f>
        <v>STR075-2024-Apr</v>
      </c>
      <c r="F530" s="2" t="s">
        <v>1684</v>
      </c>
      <c r="G530" s="2" t="str">
        <f>_xlfn.XLOOKUP(Table2[[#This Row],[Customer_ID]],Table3[Customer_ID],Table3[Customer Name],"Not Found")</f>
        <v>Pranav Chettiar</v>
      </c>
      <c r="H530" s="2" t="str">
        <f>_xlfn.XLOOKUP(Table2[[#This Row],[Customer_ID]],Table3[Customer_ID],Table3[Gender],"Female")</f>
        <v>Male</v>
      </c>
      <c r="I530" s="2" t="str">
        <f>_xlfn.XLOOKUP(Table2[[#This Row],[Customer_ID]],Table3[Customer_ID],Table3[City],"Missing Memebership")</f>
        <v>Thiruvananthapuram</v>
      </c>
      <c r="J530" s="2" t="str">
        <f>_xlfn.XLOOKUP(Table2[[#This Row],[Customer_ID]],Table3[Customer_ID],Table3[State],"Karnataka")</f>
        <v>Kerala</v>
      </c>
      <c r="K530" s="2" t="str">
        <f>_xlfn.XLOOKUP(Table2[[#This Row],[Customer_ID]],Table3[Customer_ID],Table3[Membership],"Regular")</f>
        <v>Gold</v>
      </c>
      <c r="L530" s="2" t="s">
        <v>41</v>
      </c>
      <c r="M530" s="2" t="str">
        <f>_xlfn.XLOOKUP(Table2[[#This Row],[Product_ID]],Table4[Product_ID],Table4[Product_Name],"Not Found")</f>
        <v>Westside Georgette Saree White</v>
      </c>
      <c r="N530" s="2" t="str">
        <f>_xlfn.XLOOKUP(Table2[[#This Row],[Product_ID]],Table4[Product_ID],Table4[Category],"Not Found")</f>
        <v>Women Sarees</v>
      </c>
      <c r="O530" s="2" t="str">
        <f>_xlfn.XLOOKUP(Table2[[#This Row],[Product_ID]],Table4[Product_ID],Table4[Subcategory],"Not Found")</f>
        <v>Georgette Saree</v>
      </c>
      <c r="P530" s="2" t="str">
        <f>_xlfn.XLOOKUP(Table2[[#This Row],[Product_ID]],Table4[Product_ID],Table4[Brand],"Missing Brand")</f>
        <v>Westside</v>
      </c>
      <c r="Q530" s="2" t="s">
        <v>164</v>
      </c>
      <c r="R530" s="2" t="str">
        <f>_xlfn.XLOOKUP(Table2[[#This Row],[Store_ID]],Table6[Store_ID],Table6[Store Name],"Not Found")</f>
        <v>TrendMart Chennai Standard</v>
      </c>
      <c r="S530" s="2">
        <f>_xlfn.XLOOKUP(Table2[[#This Row],[Store_ID]],Table6[Store_ID],Table6[Monthly Target],"Missing Target")</f>
        <v>1000000</v>
      </c>
      <c r="T530" s="2" t="str">
        <f>_xlfn.XLOOKUP(Table2[[#This Row],[Store_ID]],Table6[Store_ID],Table6[Region],"Not Found")</f>
        <v>South Zone 1</v>
      </c>
      <c r="U530" s="2" t="s">
        <v>68</v>
      </c>
      <c r="V530" s="2" t="str">
        <f>_xlfn.XLOOKUP(Table2[[#This Row],[Employee_ID]],Table5[Employee_ID],Table5[Employee Name],"Not Found")</f>
        <v>Praveen Gupta</v>
      </c>
      <c r="W530" s="2">
        <v>2</v>
      </c>
      <c r="X530" s="2">
        <v>3924.79</v>
      </c>
      <c r="Y530" s="2">
        <v>10</v>
      </c>
      <c r="Z530" s="2">
        <v>784.96</v>
      </c>
      <c r="AA530" s="2">
        <v>12</v>
      </c>
      <c r="AB530" s="2">
        <v>847.75</v>
      </c>
      <c r="AC530" s="2">
        <v>7912.37</v>
      </c>
      <c r="AD530" s="2">
        <v>5267.12</v>
      </c>
      <c r="AE530" s="2">
        <f t="shared" si="13"/>
        <v>1797.5</v>
      </c>
      <c r="AF530" s="2" t="s">
        <v>69</v>
      </c>
      <c r="AG530" s="42">
        <f>IFERROR(Table2[[#This Row],[Profit]]/Table2[[#This Row],[Sales Amount]],0)</f>
        <v>0.22717592832488875</v>
      </c>
      <c r="AH530" s="2" t="str">
        <f>TRIM(Table2[[#This Row],[Payment Modee]])</f>
        <v>Cash</v>
      </c>
      <c r="AI530" s="2" t="s">
        <v>36</v>
      </c>
      <c r="AJ530" s="2" t="s">
        <v>27</v>
      </c>
      <c r="AK530" s="2" t="s">
        <v>1685</v>
      </c>
      <c r="AL530" s="16" t="str">
        <f>IF(HOUR(Table2[[#This Row],[Order Time]])&lt;12,"Morning",IF(HOUR(Table2[[#This Row],[Order Time]])&lt;17,"Afternoon",IF(HOUR(Table2[[#This Row],[Order Time]])&lt;21,"Evening","Night")))</f>
        <v>Afternoon</v>
      </c>
      <c r="AM530" s="16" t="s">
        <v>38</v>
      </c>
    </row>
    <row r="531" spans="1:39" s="12" customFormat="1" x14ac:dyDescent="0.25">
      <c r="A531" s="15" t="s">
        <v>1686</v>
      </c>
      <c r="B531" s="11">
        <v>45602</v>
      </c>
      <c r="C531" s="10">
        <f>YEAR(Table2[[#This Row],[Invoice Date]])</f>
        <v>2024</v>
      </c>
      <c r="D531" s="10" t="str">
        <f>TEXT(Table2[[#This Row],[Invoice Date]],"mmm")</f>
        <v>Nov</v>
      </c>
      <c r="E531" s="10" t="str">
        <f>Table2[[#This Row],[Store_ID]]&amp;"-"&amp;Table2[[#This Row],[Year]]&amp;"-"&amp;Table2[[#This Row],[Month]]</f>
        <v>STR063-2024-Nov</v>
      </c>
      <c r="F531" s="10" t="s">
        <v>488</v>
      </c>
      <c r="G531" s="10" t="str">
        <f>_xlfn.XLOOKUP(Table2[[#This Row],[Customer_ID]],Table3[Customer_ID],Table3[Customer Name],"Not Found")</f>
        <v>Vijay Nair</v>
      </c>
      <c r="H531" s="10" t="str">
        <f>_xlfn.XLOOKUP(Table2[[#This Row],[Customer_ID]],Table3[Customer_ID],Table3[Gender],"Female")</f>
        <v>Male</v>
      </c>
      <c r="I531" s="10" t="str">
        <f>_xlfn.XLOOKUP(Table2[[#This Row],[Customer_ID]],Table3[Customer_ID],Table3[City],"Missing Memebership")</f>
        <v>Khammam</v>
      </c>
      <c r="J531" s="10" t="str">
        <f>_xlfn.XLOOKUP(Table2[[#This Row],[Customer_ID]],Table3[Customer_ID],Table3[State],"Karnataka")</f>
        <v>Telangana</v>
      </c>
      <c r="K531" s="10" t="str">
        <f>_xlfn.XLOOKUP(Table2[[#This Row],[Customer_ID]],Table3[Customer_ID],Table3[Membership],"Regular")</f>
        <v>Gold</v>
      </c>
      <c r="L531" s="10" t="s">
        <v>935</v>
      </c>
      <c r="M531" s="10" t="str">
        <f>_xlfn.XLOOKUP(Table2[[#This Row],[Product_ID]],Table4[Product_ID],Table4[Product_Name],"Not Found")</f>
        <v>Mufti Round Neck Olive</v>
      </c>
      <c r="N531" s="10" t="str">
        <f>_xlfn.XLOOKUP(Table2[[#This Row],[Product_ID]],Table4[Product_ID],Table4[Category],"Not Found")</f>
        <v>Men T-Shirts</v>
      </c>
      <c r="O531" s="10" t="str">
        <f>_xlfn.XLOOKUP(Table2[[#This Row],[Product_ID]],Table4[Product_ID],Table4[Subcategory],"Not Found")</f>
        <v>Round Neck</v>
      </c>
      <c r="P531" s="10" t="str">
        <f>_xlfn.XLOOKUP(Table2[[#This Row],[Product_ID]],Table4[Product_ID],Table4[Brand],"Missing Brand")</f>
        <v>Mufti</v>
      </c>
      <c r="Q531" s="10" t="s">
        <v>567</v>
      </c>
      <c r="R531" s="10" t="str">
        <f>_xlfn.XLOOKUP(Table2[[#This Row],[Store_ID]],Table6[Store_ID],Table6[Store Name],"Not Found")</f>
        <v>TrendMart Shivamogga Mall Kiosk</v>
      </c>
      <c r="S531" s="10">
        <f>_xlfn.XLOOKUP(Table2[[#This Row],[Store_ID]],Table6[Store_ID],Table6[Monthly Target],"Missing Target")</f>
        <v>1200000</v>
      </c>
      <c r="T531" s="10" t="str">
        <f>_xlfn.XLOOKUP(Table2[[#This Row],[Store_ID]],Table6[Store_ID],Table6[Region],"Not Found")</f>
        <v>South Zone 2</v>
      </c>
      <c r="U531" s="10" t="s">
        <v>153</v>
      </c>
      <c r="V531" s="10" t="str">
        <f>_xlfn.XLOOKUP(Table2[[#This Row],[Employee_ID]],Table5[Employee_ID],Table5[Employee Name],"Not Found")</f>
        <v>Rani Mishra</v>
      </c>
      <c r="W531" s="10">
        <f>IFERROR(ROUND((Z531/(Y531/100)/X531),0),0)</f>
        <v>6</v>
      </c>
      <c r="X531" s="10">
        <v>575.83000000000004</v>
      </c>
      <c r="Y531" s="10">
        <v>10</v>
      </c>
      <c r="Z531" s="10">
        <v>345.5</v>
      </c>
      <c r="AA531" s="10">
        <v>5</v>
      </c>
      <c r="AB531" s="10">
        <v>155.47</v>
      </c>
      <c r="AC531" s="10">
        <v>3264.95</v>
      </c>
      <c r="AD531" s="10">
        <v>2010.9</v>
      </c>
      <c r="AE531" s="10">
        <f t="shared" ref="AE531:AE594" si="14">(AC531-AD531-AB531)</f>
        <v>1098.5799999999997</v>
      </c>
      <c r="AF531" s="2" t="s">
        <v>69</v>
      </c>
      <c r="AG531" s="42">
        <f>IFERROR(Table2[[#This Row],[Profit]]/Table2[[#This Row],[Sales Amount]],0)</f>
        <v>0.33647682200339968</v>
      </c>
      <c r="AH531" s="2" t="str">
        <f>TRIM(Table2[[#This Row],[Payment Modee]])</f>
        <v>Cash</v>
      </c>
      <c r="AI531" s="10" t="s">
        <v>26</v>
      </c>
      <c r="AJ531" s="10" t="s">
        <v>27</v>
      </c>
      <c r="AK531" s="10" t="s">
        <v>1687</v>
      </c>
      <c r="AL531" s="18" t="str">
        <f>IF(HOUR(Table2[[#This Row],[Order Time]])&lt;12,"Morning",IF(HOUR(Table2[[#This Row],[Order Time]])&lt;17,"Afternoon",IF(HOUR(Table2[[#This Row],[Order Time]])&lt;21,"Evening","Night")))</f>
        <v>Evening</v>
      </c>
      <c r="AM531" s="18" t="s">
        <v>29</v>
      </c>
    </row>
    <row r="532" spans="1:39" x14ac:dyDescent="0.25">
      <c r="A532" s="13" t="s">
        <v>1688</v>
      </c>
      <c r="B532" s="4">
        <v>45460</v>
      </c>
      <c r="C532" s="2">
        <f>YEAR(Table2[[#This Row],[Invoice Date]])</f>
        <v>2024</v>
      </c>
      <c r="D532" s="2" t="str">
        <f>TEXT(Table2[[#This Row],[Invoice Date]],"mmm")</f>
        <v>Jun</v>
      </c>
      <c r="E532" s="2" t="str">
        <f>Table2[[#This Row],[Store_ID]]&amp;"-"&amp;Table2[[#This Row],[Year]]&amp;"-"&amp;Table2[[#This Row],[Month]]</f>
        <v>STR119-2024-Jun</v>
      </c>
      <c r="F532" s="2" t="s">
        <v>904</v>
      </c>
      <c r="G532" s="2" t="str">
        <f>_xlfn.XLOOKUP(Table2[[#This Row],[Customer_ID]],Table3[Customer_ID],Table3[Customer Name],"Not Found")</f>
        <v>Kavya Balasubramaniam</v>
      </c>
      <c r="H532" s="2" t="str">
        <f>_xlfn.XLOOKUP(Table2[[#This Row],[Customer_ID]],Table3[Customer_ID],Table3[Gender],"Female")</f>
        <v>Female</v>
      </c>
      <c r="I532" s="2" t="str">
        <f>_xlfn.XLOOKUP(Table2[[#This Row],[Customer_ID]],Table3[Customer_ID],Table3[City],"Missing Memebership")</f>
        <v>Mangaluru</v>
      </c>
      <c r="J532" s="2" t="str">
        <f>_xlfn.XLOOKUP(Table2[[#This Row],[Customer_ID]],Table3[Customer_ID],Table3[State],"Karnataka")</f>
        <v>Karnataka</v>
      </c>
      <c r="K532" s="2" t="str">
        <f>_xlfn.XLOOKUP(Table2[[#This Row],[Customer_ID]],Table3[Customer_ID],Table3[Membership],"Regular")</f>
        <v>Regular</v>
      </c>
      <c r="L532" s="2" t="s">
        <v>515</v>
      </c>
      <c r="M532" s="2" t="str">
        <f>_xlfn.XLOOKUP(Table2[[#This Row],[Product_ID]],Table4[Product_ID],Table4[Product_Name],"Not Found")</f>
        <v>Global Desi Earrings Green</v>
      </c>
      <c r="N532" s="2" t="str">
        <f>_xlfn.XLOOKUP(Table2[[#This Row],[Product_ID]],Table4[Product_ID],Table4[Category],"Not Found")</f>
        <v>Jewellery</v>
      </c>
      <c r="O532" s="2" t="str">
        <f>_xlfn.XLOOKUP(Table2[[#This Row],[Product_ID]],Table4[Product_ID],Table4[Subcategory],"Not Found")</f>
        <v>Earrings</v>
      </c>
      <c r="P532" s="2" t="str">
        <f>_xlfn.XLOOKUP(Table2[[#This Row],[Product_ID]],Table4[Product_ID],Table4[Brand],"Missing Brand")</f>
        <v>Global Desi</v>
      </c>
      <c r="Q532" s="2" t="s">
        <v>796</v>
      </c>
      <c r="R532" s="2" t="str">
        <f>_xlfn.XLOOKUP(Table2[[#This Row],[Store_ID]],Table6[Store_ID],Table6[Store Name],"Not Found")</f>
        <v>TrendMart Vijayawada Standard</v>
      </c>
      <c r="S532" s="2">
        <f>_xlfn.XLOOKUP(Table2[[#This Row],[Store_ID]],Table6[Store_ID],Table6[Monthly Target],"Missing Target")</f>
        <v>1000000</v>
      </c>
      <c r="T532" s="2" t="str">
        <f>_xlfn.XLOOKUP(Table2[[#This Row],[Store_ID]],Table6[Store_ID],Table6[Region],"Not Found")</f>
        <v>South Zone 3</v>
      </c>
      <c r="U532" s="2" t="s">
        <v>118</v>
      </c>
      <c r="V532" s="2" t="str">
        <f>_xlfn.XLOOKUP(Table2[[#This Row],[Employee_ID]],Table5[Employee_ID],Table5[Employee Name],"Not Found")</f>
        <v>Deepak Kamath</v>
      </c>
      <c r="W532" s="2">
        <v>1</v>
      </c>
      <c r="X532" s="2">
        <v>6629.45</v>
      </c>
      <c r="Y532" s="2">
        <v>0</v>
      </c>
      <c r="Z532" s="2">
        <v>0</v>
      </c>
      <c r="AA532" s="2">
        <v>3</v>
      </c>
      <c r="AB532" s="2">
        <v>198.88</v>
      </c>
      <c r="AC532" s="2">
        <v>6828.33</v>
      </c>
      <c r="AD532" s="2">
        <v>4867.21</v>
      </c>
      <c r="AE532" s="2">
        <f t="shared" si="14"/>
        <v>1762.2399999999998</v>
      </c>
      <c r="AF532" s="2" t="s">
        <v>35</v>
      </c>
      <c r="AG532" s="42">
        <f>IFERROR(Table2[[#This Row],[Profit]]/Table2[[#This Row],[Sales Amount]],0)</f>
        <v>0.25807774375286485</v>
      </c>
      <c r="AH532" s="2" t="str">
        <f>TRIM(Table2[[#This Row],[Payment Modee]])</f>
        <v>Debit Card</v>
      </c>
      <c r="AI532" s="2" t="s">
        <v>26</v>
      </c>
      <c r="AJ532" s="2" t="s">
        <v>27</v>
      </c>
      <c r="AK532" s="2" t="s">
        <v>1689</v>
      </c>
      <c r="AL532" s="16" t="str">
        <f>IF(HOUR(Table2[[#This Row],[Order Time]])&lt;12,"Morning",IF(HOUR(Table2[[#This Row],[Order Time]])&lt;17,"Afternoon",IF(HOUR(Table2[[#This Row],[Order Time]])&lt;21,"Evening","Night")))</f>
        <v>Afternoon</v>
      </c>
      <c r="AM532" s="16" t="s">
        <v>29</v>
      </c>
    </row>
    <row r="533" spans="1:39" x14ac:dyDescent="0.25">
      <c r="A533" s="13" t="s">
        <v>1690</v>
      </c>
      <c r="B533" s="4">
        <v>45594</v>
      </c>
      <c r="C533" s="2">
        <f>YEAR(Table2[[#This Row],[Invoice Date]])</f>
        <v>2024</v>
      </c>
      <c r="D533" s="2" t="str">
        <f>TEXT(Table2[[#This Row],[Invoice Date]],"mmm")</f>
        <v>Oct</v>
      </c>
      <c r="E533" s="2" t="str">
        <f>Table2[[#This Row],[Store_ID]]&amp;"-"&amp;Table2[[#This Row],[Year]]&amp;"-"&amp;Table2[[#This Row],[Month]]</f>
        <v>STR090-2024-Oct</v>
      </c>
      <c r="F533" s="2" t="s">
        <v>1691</v>
      </c>
      <c r="G533" s="2" t="str">
        <f>_xlfn.XLOOKUP(Table2[[#This Row],[Customer_ID]],Table3[Customer_ID],Table3[Customer Name],"Not Found")</f>
        <v>Kavitha Sharma</v>
      </c>
      <c r="H533" s="2" t="str">
        <f>_xlfn.XLOOKUP(Table2[[#This Row],[Customer_ID]],Table3[Customer_ID],Table3[Gender],"Female")</f>
        <v>Female</v>
      </c>
      <c r="I533" s="2" t="str">
        <f>_xlfn.XLOOKUP(Table2[[#This Row],[Customer_ID]],Table3[Customer_ID],Table3[City],"Missing Memebership")</f>
        <v>Hyderabad</v>
      </c>
      <c r="J533" s="2" t="str">
        <f>_xlfn.XLOOKUP(Table2[[#This Row],[Customer_ID]],Table3[Customer_ID],Table3[State],"Karnataka")</f>
        <v>Telangana</v>
      </c>
      <c r="K533" s="2" t="str">
        <f>_xlfn.XLOOKUP(Table2[[#This Row],[Customer_ID]],Table3[Customer_ID],Table3[Membership],"Regular")</f>
        <v>Platinum</v>
      </c>
      <c r="L533" s="2" t="s">
        <v>544</v>
      </c>
      <c r="M533" s="2" t="str">
        <f>_xlfn.XLOOKUP(Table2[[#This Row],[Product_ID]],Table4[Product_ID],Table4[Product_Name],"Not Found")</f>
        <v>Flying Machine Sunglasses Teal</v>
      </c>
      <c r="N533" s="2" t="str">
        <f>_xlfn.XLOOKUP(Table2[[#This Row],[Product_ID]],Table4[Product_ID],Table4[Category],"Not Found")</f>
        <v>Accessories</v>
      </c>
      <c r="O533" s="2" t="str">
        <f>_xlfn.XLOOKUP(Table2[[#This Row],[Product_ID]],Table4[Product_ID],Table4[Subcategory],"Not Found")</f>
        <v>Sunglasses</v>
      </c>
      <c r="P533" s="2" t="str">
        <f>_xlfn.XLOOKUP(Table2[[#This Row],[Product_ID]],Table4[Product_ID],Table4[Brand],"Missing Brand")</f>
        <v>Flying Machine</v>
      </c>
      <c r="Q533" s="2" t="s">
        <v>273</v>
      </c>
      <c r="R533" s="2" t="str">
        <f>_xlfn.XLOOKUP(Table2[[#This Row],[Store_ID]],Table6[Store_ID],Table6[Store Name],"Not Found")</f>
        <v>TrendMart Kannur Outlet</v>
      </c>
      <c r="S533" s="2">
        <f>_xlfn.XLOOKUP(Table2[[#This Row],[Store_ID]],Table6[Store_ID],Table6[Monthly Target],"Missing Target")</f>
        <v>2500000</v>
      </c>
      <c r="T533" s="2" t="str">
        <f>_xlfn.XLOOKUP(Table2[[#This Row],[Store_ID]],Table6[Store_ID],Table6[Region],"Not Found")</f>
        <v>South Zone 1</v>
      </c>
      <c r="U533" s="2" t="s">
        <v>55</v>
      </c>
      <c r="V533" s="2" t="str">
        <f>_xlfn.XLOOKUP(Table2[[#This Row],[Employee_ID]],Table5[Employee_ID],Table5[Employee Name],"Not Found")</f>
        <v>Padma Gounder</v>
      </c>
      <c r="W533" s="2">
        <v>4</v>
      </c>
      <c r="X533" s="2">
        <v>297.68</v>
      </c>
      <c r="Y533" s="2">
        <v>30</v>
      </c>
      <c r="Z533" s="2">
        <v>357.22</v>
      </c>
      <c r="AA533" s="2">
        <v>5</v>
      </c>
      <c r="AB533" s="2">
        <v>41.67</v>
      </c>
      <c r="AC533" s="2">
        <v>875.17</v>
      </c>
      <c r="AD533" s="2">
        <v>687.6</v>
      </c>
      <c r="AE533" s="2">
        <f t="shared" si="14"/>
        <v>145.89999999999992</v>
      </c>
      <c r="AF533" s="2" t="s">
        <v>69</v>
      </c>
      <c r="AG533" s="42">
        <f>IFERROR(Table2[[#This Row],[Profit]]/Table2[[#This Row],[Sales Amount]],0)</f>
        <v>0.16671046768056483</v>
      </c>
      <c r="AH533" s="2" t="str">
        <f>TRIM(Table2[[#This Row],[Payment Modee]])</f>
        <v>Cash</v>
      </c>
      <c r="AI533" s="2" t="s">
        <v>26</v>
      </c>
      <c r="AJ533" s="2" t="s">
        <v>27</v>
      </c>
      <c r="AK533" s="2" t="s">
        <v>1692</v>
      </c>
      <c r="AL533" s="16" t="str">
        <f>IF(HOUR(Table2[[#This Row],[Order Time]])&lt;12,"Morning",IF(HOUR(Table2[[#This Row],[Order Time]])&lt;17,"Afternoon",IF(HOUR(Table2[[#This Row],[Order Time]])&lt;21,"Evening","Night")))</f>
        <v>Evening</v>
      </c>
      <c r="AM533" s="16" t="s">
        <v>29</v>
      </c>
    </row>
    <row r="534" spans="1:39" x14ac:dyDescent="0.25">
      <c r="A534" s="13" t="s">
        <v>1693</v>
      </c>
      <c r="B534" s="4">
        <v>45578</v>
      </c>
      <c r="C534" s="2">
        <f>YEAR(Table2[[#This Row],[Invoice Date]])</f>
        <v>2024</v>
      </c>
      <c r="D534" s="2" t="str">
        <f>TEXT(Table2[[#This Row],[Invoice Date]],"mmm")</f>
        <v>Oct</v>
      </c>
      <c r="E534" s="2" t="str">
        <f>Table2[[#This Row],[Store_ID]]&amp;"-"&amp;Table2[[#This Row],[Year]]&amp;"-"&amp;Table2[[#This Row],[Month]]</f>
        <v>STR093-2024-Oct</v>
      </c>
      <c r="F534" s="2" t="s">
        <v>1694</v>
      </c>
      <c r="G534" s="2" t="str">
        <f>_xlfn.XLOOKUP(Table2[[#This Row],[Customer_ID]],Table3[Customer_ID],Table3[Customer Name],"Not Found")</f>
        <v>Sandeep Bhat</v>
      </c>
      <c r="H534" s="2" t="str">
        <f>_xlfn.XLOOKUP(Table2[[#This Row],[Customer_ID]],Table3[Customer_ID],Table3[Gender],"Female")</f>
        <v>Male</v>
      </c>
      <c r="I534" s="2" t="str">
        <f>_xlfn.XLOOKUP(Table2[[#This Row],[Customer_ID]],Table3[Customer_ID],Table3[City],"Missing Memebership")</f>
        <v>Guntur</v>
      </c>
      <c r="J534" s="2" t="str">
        <f>_xlfn.XLOOKUP(Table2[[#This Row],[Customer_ID]],Table3[Customer_ID],Table3[State],"Karnataka")</f>
        <v>Andhra Pradesh</v>
      </c>
      <c r="K534" s="2" t="str">
        <f>_xlfn.XLOOKUP(Table2[[#This Row],[Customer_ID]],Table3[Customer_ID],Table3[Membership],"Regular")</f>
        <v>Regular</v>
      </c>
      <c r="L534" s="2" t="s">
        <v>1112</v>
      </c>
      <c r="M534" s="2" t="str">
        <f>_xlfn.XLOOKUP(Table2[[#This Row],[Product_ID]],Table4[Product_ID],Table4[Product_Name],"Not Found")</f>
        <v>Fossil Digital Watch Maroon</v>
      </c>
      <c r="N534" s="2" t="str">
        <f>_xlfn.XLOOKUP(Table2[[#This Row],[Product_ID]],Table4[Product_ID],Table4[Category],"Not Found")</f>
        <v>Watches</v>
      </c>
      <c r="O534" s="2" t="str">
        <f>_xlfn.XLOOKUP(Table2[[#This Row],[Product_ID]],Table4[Product_ID],Table4[Subcategory],"Not Found")</f>
        <v>Digital Watch</v>
      </c>
      <c r="P534" s="2" t="str">
        <f>_xlfn.XLOOKUP(Table2[[#This Row],[Product_ID]],Table4[Product_ID],Table4[Brand],"Missing Brand")</f>
        <v>Fossil</v>
      </c>
      <c r="Q534" s="2" t="s">
        <v>357</v>
      </c>
      <c r="R534" s="2" t="str">
        <f>_xlfn.XLOOKUP(Table2[[#This Row],[Store_ID]],Table6[Store_ID],Table6[Store Name],"Not Found")</f>
        <v>TrendMart Thiruvananthapuram High Street</v>
      </c>
      <c r="S534" s="2">
        <f>_xlfn.XLOOKUP(Table2[[#This Row],[Store_ID]],Table6[Store_ID],Table6[Monthly Target],"Missing Target")</f>
        <v>1000000</v>
      </c>
      <c r="T534" s="2" t="str">
        <f>_xlfn.XLOOKUP(Table2[[#This Row],[Store_ID]],Table6[Store_ID],Table6[Region],"Not Found")</f>
        <v>South Zone 1</v>
      </c>
      <c r="U534" s="2" t="s">
        <v>142</v>
      </c>
      <c r="V534" s="2" t="str">
        <f>_xlfn.XLOOKUP(Table2[[#This Row],[Employee_ID]],Table5[Employee_ID],Table5[Employee Name],"Not Found")</f>
        <v>Anusuya Subramaniam</v>
      </c>
      <c r="W534" s="2">
        <v>2</v>
      </c>
      <c r="X534" s="2">
        <v>3356.37</v>
      </c>
      <c r="Y534" s="2">
        <v>10</v>
      </c>
      <c r="Z534" s="2">
        <v>671.27</v>
      </c>
      <c r="AA534" s="2">
        <v>12</v>
      </c>
      <c r="AB534" s="2">
        <v>724.98</v>
      </c>
      <c r="AC534" s="2">
        <v>6766.45</v>
      </c>
      <c r="AD534" s="2">
        <v>4079.4</v>
      </c>
      <c r="AE534" s="2">
        <f t="shared" si="14"/>
        <v>1962.0699999999997</v>
      </c>
      <c r="AF534" s="2" t="s">
        <v>35</v>
      </c>
      <c r="AG534" s="42">
        <f>IFERROR(Table2[[#This Row],[Profit]]/Table2[[#This Row],[Sales Amount]],0)</f>
        <v>0.2899703685093365</v>
      </c>
      <c r="AH534" s="2" t="str">
        <f>TRIM(Table2[[#This Row],[Payment Modee]])</f>
        <v>Debit Card</v>
      </c>
      <c r="AI534" s="2" t="s">
        <v>36</v>
      </c>
      <c r="AJ534" s="2" t="s">
        <v>27</v>
      </c>
      <c r="AK534" s="2" t="s">
        <v>1695</v>
      </c>
      <c r="AL534" s="16" t="str">
        <f>IF(HOUR(Table2[[#This Row],[Order Time]])&lt;12,"Morning",IF(HOUR(Table2[[#This Row],[Order Time]])&lt;17,"Afternoon",IF(HOUR(Table2[[#This Row],[Order Time]])&lt;21,"Evening","Night")))</f>
        <v>Evening</v>
      </c>
      <c r="AM534" s="16" t="s">
        <v>38</v>
      </c>
    </row>
    <row r="535" spans="1:39" x14ac:dyDescent="0.25">
      <c r="A535" s="13" t="s">
        <v>1696</v>
      </c>
      <c r="B535" s="4">
        <v>45672</v>
      </c>
      <c r="C535" s="2">
        <f>YEAR(Table2[[#This Row],[Invoice Date]])</f>
        <v>2025</v>
      </c>
      <c r="D535" s="2" t="str">
        <f>TEXT(Table2[[#This Row],[Invoice Date]],"mmm")</f>
        <v>Jan</v>
      </c>
      <c r="E535" s="2" t="str">
        <f>Table2[[#This Row],[Store_ID]]&amp;"-"&amp;Table2[[#This Row],[Year]]&amp;"-"&amp;Table2[[#This Row],[Month]]</f>
        <v>STR023-2025-Jan</v>
      </c>
      <c r="F535" s="2" t="s">
        <v>1490</v>
      </c>
      <c r="G535" s="2" t="str">
        <f>_xlfn.XLOOKUP(Table2[[#This Row],[Customer_ID]],Table3[Customer_ID],Table3[Customer Name],"Not Found")</f>
        <v>Sathish Gupta</v>
      </c>
      <c r="H535" s="2" t="str">
        <f>_xlfn.XLOOKUP(Table2[[#This Row],[Customer_ID]],Table3[Customer_ID],Table3[Gender],"Female")</f>
        <v>Male</v>
      </c>
      <c r="I535" s="2" t="str">
        <f>_xlfn.XLOOKUP(Table2[[#This Row],[Customer_ID]],Table3[Customer_ID],Table3[City],"Missing Memebership")</f>
        <v>Tirupati</v>
      </c>
      <c r="J535" s="2" t="str">
        <f>_xlfn.XLOOKUP(Table2[[#This Row],[Customer_ID]],Table3[Customer_ID],Table3[State],"Karnataka")</f>
        <v>Andhra Pradesh</v>
      </c>
      <c r="K535" s="2" t="str">
        <f>_xlfn.XLOOKUP(Table2[[#This Row],[Customer_ID]],Table3[Customer_ID],Table3[Membership],"Regular")</f>
        <v>Regular</v>
      </c>
      <c r="L535" s="2" t="s">
        <v>1402</v>
      </c>
      <c r="M535" s="2" t="str">
        <f>_xlfn.XLOOKUP(Table2[[#This Row],[Product_ID]],Table4[Product_ID],Table4[Product_Name],"Not Found")</f>
        <v>Woodland Digital Watch Brown</v>
      </c>
      <c r="N535" s="2" t="str">
        <f>_xlfn.XLOOKUP(Table2[[#This Row],[Product_ID]],Table4[Product_ID],Table4[Category],"Not Found")</f>
        <v>Watches</v>
      </c>
      <c r="O535" s="2" t="str">
        <f>_xlfn.XLOOKUP(Table2[[#This Row],[Product_ID]],Table4[Product_ID],Table4[Subcategory],"Not Found")</f>
        <v>Digital Watch</v>
      </c>
      <c r="P535" s="2" t="str">
        <f>_xlfn.XLOOKUP(Table2[[#This Row],[Product_ID]],Table4[Product_ID],Table4[Brand],"Missing Brand")</f>
        <v>Woodland</v>
      </c>
      <c r="Q535" s="2" t="s">
        <v>338</v>
      </c>
      <c r="R535" s="2" t="str">
        <f>_xlfn.XLOOKUP(Table2[[#This Row],[Store_ID]],Table6[Store_ID],Table6[Store Name],"Not Found")</f>
        <v>TrendMart Thoothukudi High Street</v>
      </c>
      <c r="S535" s="2">
        <f>_xlfn.XLOOKUP(Table2[[#This Row],[Store_ID]],Table6[Store_ID],Table6[Monthly Target],"Missing Target")</f>
        <v>2000000</v>
      </c>
      <c r="T535" s="2" t="str">
        <f>_xlfn.XLOOKUP(Table2[[#This Row],[Store_ID]],Table6[Store_ID],Table6[Region],"Not Found")</f>
        <v>South Zone 1</v>
      </c>
      <c r="U535" s="2" t="s">
        <v>192</v>
      </c>
      <c r="V535" s="2" t="str">
        <f>_xlfn.XLOOKUP(Table2[[#This Row],[Employee_ID]],Table5[Employee_ID],Table5[Employee Name],"Not Found")</f>
        <v>Hari Nair</v>
      </c>
      <c r="W535" s="2">
        <v>2</v>
      </c>
      <c r="X535" s="2">
        <v>2352.16</v>
      </c>
      <c r="Y535" s="2">
        <v>15</v>
      </c>
      <c r="Z535" s="2">
        <v>705.65</v>
      </c>
      <c r="AA535" s="2">
        <v>12</v>
      </c>
      <c r="AB535" s="2">
        <v>479.84</v>
      </c>
      <c r="AC535" s="2">
        <v>4478.51</v>
      </c>
      <c r="AD535" s="2">
        <v>3612.06</v>
      </c>
      <c r="AE535" s="2">
        <f t="shared" si="14"/>
        <v>386.6100000000003</v>
      </c>
      <c r="AF535" s="2" t="s">
        <v>25</v>
      </c>
      <c r="AG535" s="42">
        <f>IFERROR(Table2[[#This Row],[Profit]]/Table2[[#This Row],[Sales Amount]],0)</f>
        <v>8.6325585964975027E-2</v>
      </c>
      <c r="AH535" s="2" t="str">
        <f>TRIM(Table2[[#This Row],[Payment Modee]])</f>
        <v>UPI</v>
      </c>
      <c r="AI535" s="2" t="s">
        <v>26</v>
      </c>
      <c r="AJ535" s="2" t="s">
        <v>27</v>
      </c>
      <c r="AK535" s="2" t="s">
        <v>1697</v>
      </c>
      <c r="AL535" s="16" t="str">
        <f>IF(HOUR(Table2[[#This Row],[Order Time]])&lt;12,"Morning",IF(HOUR(Table2[[#This Row],[Order Time]])&lt;17,"Afternoon",IF(HOUR(Table2[[#This Row],[Order Time]])&lt;21,"Evening","Night")))</f>
        <v>Afternoon</v>
      </c>
      <c r="AM535" s="16" t="s">
        <v>29</v>
      </c>
    </row>
    <row r="536" spans="1:39" x14ac:dyDescent="0.25">
      <c r="A536" s="13" t="s">
        <v>1698</v>
      </c>
      <c r="B536" s="4">
        <v>45624</v>
      </c>
      <c r="C536" s="2">
        <f>YEAR(Table2[[#This Row],[Invoice Date]])</f>
        <v>2024</v>
      </c>
      <c r="D536" s="2" t="str">
        <f>TEXT(Table2[[#This Row],[Invoice Date]],"mmm")</f>
        <v>Nov</v>
      </c>
      <c r="E536" s="2" t="str">
        <f>Table2[[#This Row],[Store_ID]]&amp;"-"&amp;Table2[[#This Row],[Year]]&amp;"-"&amp;Table2[[#This Row],[Month]]</f>
        <v>STR086-2024-Nov</v>
      </c>
      <c r="F536" s="2" t="s">
        <v>1445</v>
      </c>
      <c r="G536" s="2" t="str">
        <f>_xlfn.XLOOKUP(Table2[[#This Row],[Customer_ID]],Table3[Customer_ID],Table3[Customer Name],"Not Found")</f>
        <v>Bharathi Singh</v>
      </c>
      <c r="H536" s="2" t="str">
        <f>_xlfn.XLOOKUP(Table2[[#This Row],[Customer_ID]],Table3[Customer_ID],Table3[Gender],"Female")</f>
        <v>Female</v>
      </c>
      <c r="I536" s="2" t="str">
        <f>_xlfn.XLOOKUP(Table2[[#This Row],[Customer_ID]],Table3[Customer_ID],Table3[City],"Missing Memebership")</f>
        <v>Karimnagar</v>
      </c>
      <c r="J536" s="2" t="str">
        <f>_xlfn.XLOOKUP(Table2[[#This Row],[Customer_ID]],Table3[Customer_ID],Table3[State],"Karnataka")</f>
        <v>Telangana</v>
      </c>
      <c r="K536" s="2" t="str">
        <f>_xlfn.XLOOKUP(Table2[[#This Row],[Customer_ID]],Table3[Customer_ID],Table3[Membership],"Regular")</f>
        <v>Gold</v>
      </c>
      <c r="L536" s="2" t="s">
        <v>196</v>
      </c>
      <c r="M536" s="2" t="str">
        <f>_xlfn.XLOOKUP(Table2[[#This Row],[Product_ID]],Table4[Product_ID],Table4[Product_Name],"Not Found")</f>
        <v>Wrangler Backpack Brown</v>
      </c>
      <c r="N536" s="2" t="str">
        <f>_xlfn.XLOOKUP(Table2[[#This Row],[Product_ID]],Table4[Product_ID],Table4[Category],"Not Found")</f>
        <v>Handbags</v>
      </c>
      <c r="O536" s="2" t="str">
        <f>_xlfn.XLOOKUP(Table2[[#This Row],[Product_ID]],Table4[Product_ID],Table4[Subcategory],"Not Found")</f>
        <v>Backpack</v>
      </c>
      <c r="P536" s="2" t="str">
        <f>_xlfn.XLOOKUP(Table2[[#This Row],[Product_ID]],Table4[Product_ID],Table4[Brand],"Missing Brand")</f>
        <v>Wrangler</v>
      </c>
      <c r="Q536" s="2" t="s">
        <v>804</v>
      </c>
      <c r="R536" s="2" t="str">
        <f>_xlfn.XLOOKUP(Table2[[#This Row],[Store_ID]],Table6[Store_ID],Table6[Store Name],"Not Found")</f>
        <v>TrendMart Thiruvananthapuram Outlet</v>
      </c>
      <c r="S536" s="2">
        <f>_xlfn.XLOOKUP(Table2[[#This Row],[Store_ID]],Table6[Store_ID],Table6[Monthly Target],"Missing Target")</f>
        <v>800000</v>
      </c>
      <c r="T536" s="2" t="str">
        <f>_xlfn.XLOOKUP(Table2[[#This Row],[Store_ID]],Table6[Store_ID],Table6[Region],"Not Found")</f>
        <v>South Zone 1</v>
      </c>
      <c r="U536" s="2" t="s">
        <v>417</v>
      </c>
      <c r="V536" s="2" t="str">
        <f>_xlfn.XLOOKUP(Table2[[#This Row],[Employee_ID]],Table5[Employee_ID],Table5[Employee Name],"Not Found")</f>
        <v>Arjun Krishnan</v>
      </c>
      <c r="W536" s="2">
        <v>2</v>
      </c>
      <c r="X536" s="2">
        <v>1194.3399999999999</v>
      </c>
      <c r="Y536" s="2">
        <v>15</v>
      </c>
      <c r="Z536" s="2">
        <v>358.3</v>
      </c>
      <c r="AA536" s="2">
        <v>12</v>
      </c>
      <c r="AB536" s="2">
        <v>243.65</v>
      </c>
      <c r="AC536" s="2">
        <v>2274.0300000000002</v>
      </c>
      <c r="AD536" s="2">
        <v>1731.84</v>
      </c>
      <c r="AE536" s="2">
        <f t="shared" si="14"/>
        <v>298.5400000000003</v>
      </c>
      <c r="AF536" s="2" t="s">
        <v>69</v>
      </c>
      <c r="AG536" s="42">
        <f>IFERROR(Table2[[#This Row],[Profit]]/Table2[[#This Row],[Sales Amount]],0)</f>
        <v>0.13128234895757765</v>
      </c>
      <c r="AH536" s="2" t="str">
        <f>TRIM(Table2[[#This Row],[Payment Modee]])</f>
        <v>Cash</v>
      </c>
      <c r="AI536" s="2" t="s">
        <v>26</v>
      </c>
      <c r="AJ536" s="2" t="s">
        <v>27</v>
      </c>
      <c r="AK536" s="2" t="s">
        <v>1404</v>
      </c>
      <c r="AL536" s="16" t="str">
        <f>IF(HOUR(Table2[[#This Row],[Order Time]])&lt;12,"Morning",IF(HOUR(Table2[[#This Row],[Order Time]])&lt;17,"Afternoon",IF(HOUR(Table2[[#This Row],[Order Time]])&lt;21,"Evening","Night")))</f>
        <v>Morning</v>
      </c>
      <c r="AM536" s="16" t="s">
        <v>29</v>
      </c>
    </row>
    <row r="537" spans="1:39" x14ac:dyDescent="0.25">
      <c r="A537" s="13" t="s">
        <v>1699</v>
      </c>
      <c r="B537" s="4">
        <v>45464</v>
      </c>
      <c r="C537" s="2">
        <f>YEAR(Table2[[#This Row],[Invoice Date]])</f>
        <v>2024</v>
      </c>
      <c r="D537" s="2" t="str">
        <f>TEXT(Table2[[#This Row],[Invoice Date]],"mmm")</f>
        <v>Jun</v>
      </c>
      <c r="E537" s="2" t="str">
        <f>Table2[[#This Row],[Store_ID]]&amp;"-"&amp;Table2[[#This Row],[Year]]&amp;"-"&amp;Table2[[#This Row],[Month]]</f>
        <v>STR099-2024-Jun</v>
      </c>
      <c r="F537" s="2" t="s">
        <v>632</v>
      </c>
      <c r="G537" s="2" t="str">
        <f>_xlfn.XLOOKUP(Table2[[#This Row],[Customer_ID]],Table3[Customer_ID],Table3[Customer Name],"Not Found")</f>
        <v>Gayathri Gowda</v>
      </c>
      <c r="H537" s="2" t="str">
        <f>_xlfn.XLOOKUP(Table2[[#This Row],[Customer_ID]],Table3[Customer_ID],Table3[Gender],"Female")</f>
        <v>Female</v>
      </c>
      <c r="I537" s="2" t="str">
        <f>_xlfn.XLOOKUP(Table2[[#This Row],[Customer_ID]],Table3[Customer_ID],Table3[City],"Missing Memebership")</f>
        <v>Vellore</v>
      </c>
      <c r="J537" s="2" t="str">
        <f>_xlfn.XLOOKUP(Table2[[#This Row],[Customer_ID]],Table3[Customer_ID],Table3[State],"Karnataka")</f>
        <v>Tamil Nadu</v>
      </c>
      <c r="K537" s="2" t="str">
        <f>_xlfn.XLOOKUP(Table2[[#This Row],[Customer_ID]],Table3[Customer_ID],Table3[Membership],"Regular")</f>
        <v>Silver</v>
      </c>
      <c r="L537" s="2" t="s">
        <v>1700</v>
      </c>
      <c r="M537" s="2" t="str">
        <f>_xlfn.XLOOKUP(Table2[[#This Row],[Product_ID]],Table4[Product_ID],Table4[Product_Name],"Not Found")</f>
        <v>Mufti Slim Fit Maroon</v>
      </c>
      <c r="N537" s="2" t="str">
        <f>_xlfn.XLOOKUP(Table2[[#This Row],[Product_ID]],Table4[Product_ID],Table4[Category],"Not Found")</f>
        <v>Men Jeans</v>
      </c>
      <c r="O537" s="2" t="str">
        <f>_xlfn.XLOOKUP(Table2[[#This Row],[Product_ID]],Table4[Product_ID],Table4[Subcategory],"Not Found")</f>
        <v>Slim Fit</v>
      </c>
      <c r="P537" s="2" t="str">
        <f>_xlfn.XLOOKUP(Table2[[#This Row],[Product_ID]],Table4[Product_ID],Table4[Brand],"Missing Brand")</f>
        <v>Mufti</v>
      </c>
      <c r="Q537" s="2" t="s">
        <v>175</v>
      </c>
      <c r="R537" s="2" t="str">
        <f>_xlfn.XLOOKUP(Table2[[#This Row],[Store_ID]],Table6[Store_ID],Table6[Store Name],"Not Found")</f>
        <v>TrendMart Khammam Standard</v>
      </c>
      <c r="S537" s="2">
        <f>_xlfn.XLOOKUP(Table2[[#This Row],[Store_ID]],Table6[Store_ID],Table6[Monthly Target],"Missing Target")</f>
        <v>1500000</v>
      </c>
      <c r="T537" s="2" t="str">
        <f>_xlfn.XLOOKUP(Table2[[#This Row],[Store_ID]],Table6[Store_ID],Table6[Region],"Not Found")</f>
        <v>South Zone 2</v>
      </c>
      <c r="U537" s="2" t="s">
        <v>124</v>
      </c>
      <c r="V537" s="2" t="str">
        <f>_xlfn.XLOOKUP(Table2[[#This Row],[Employee_ID]],Table5[Employee_ID],Table5[Employee Name],"Not Found")</f>
        <v>Girish Sundaram</v>
      </c>
      <c r="W537" s="2">
        <v>1</v>
      </c>
      <c r="X537" s="2">
        <v>998.13</v>
      </c>
      <c r="Y537" s="2">
        <v>10</v>
      </c>
      <c r="Z537" s="2">
        <v>99.81</v>
      </c>
      <c r="AA537" s="2">
        <v>5</v>
      </c>
      <c r="AB537" s="2">
        <v>44.92</v>
      </c>
      <c r="AC537" s="2">
        <v>943.24</v>
      </c>
      <c r="AD537" s="2">
        <v>756.59</v>
      </c>
      <c r="AE537" s="2">
        <f t="shared" si="14"/>
        <v>141.72999999999996</v>
      </c>
      <c r="AF537" s="2" t="s">
        <v>56</v>
      </c>
      <c r="AG537" s="42">
        <f>IFERROR(Table2[[#This Row],[Profit]]/Table2[[#This Row],[Sales Amount]],0)</f>
        <v>0.15025868283787791</v>
      </c>
      <c r="AH537" s="2" t="str">
        <f>TRIM(Table2[[#This Row],[Payment Modee]])</f>
        <v>Credit Card</v>
      </c>
      <c r="AI537" s="2" t="s">
        <v>36</v>
      </c>
      <c r="AJ537" s="2" t="s">
        <v>27</v>
      </c>
      <c r="AK537" s="2" t="s">
        <v>909</v>
      </c>
      <c r="AL537" s="16" t="str">
        <f>IF(HOUR(Table2[[#This Row],[Order Time]])&lt;12,"Morning",IF(HOUR(Table2[[#This Row],[Order Time]])&lt;17,"Afternoon",IF(HOUR(Table2[[#This Row],[Order Time]])&lt;21,"Evening","Night")))</f>
        <v>Afternoon</v>
      </c>
      <c r="AM537" s="16" t="s">
        <v>29</v>
      </c>
    </row>
    <row r="538" spans="1:39" x14ac:dyDescent="0.25">
      <c r="A538" s="13" t="s">
        <v>1701</v>
      </c>
      <c r="B538" s="4">
        <v>45487</v>
      </c>
      <c r="C538" s="2">
        <f>YEAR(Table2[[#This Row],[Invoice Date]])</f>
        <v>2024</v>
      </c>
      <c r="D538" s="2" t="str">
        <f>TEXT(Table2[[#This Row],[Invoice Date]],"mmm")</f>
        <v>Jul</v>
      </c>
      <c r="E538" s="2" t="str">
        <f>Table2[[#This Row],[Store_ID]]&amp;"-"&amp;Table2[[#This Row],[Year]]&amp;"-"&amp;Table2[[#This Row],[Month]]</f>
        <v>STR028-2024-Jul</v>
      </c>
      <c r="F538" s="2" t="s">
        <v>1062</v>
      </c>
      <c r="G538" s="2" t="str">
        <f>_xlfn.XLOOKUP(Table2[[#This Row],[Customer_ID]],Table3[Customer_ID],Table3[Customer Name],"Not Found")</f>
        <v>Chandra Pillai</v>
      </c>
      <c r="H538" s="2" t="str">
        <f>_xlfn.XLOOKUP(Table2[[#This Row],[Customer_ID]],Table3[Customer_ID],Table3[Gender],"Female")</f>
        <v>Male</v>
      </c>
      <c r="I538" s="2" t="str">
        <f>_xlfn.XLOOKUP(Table2[[#This Row],[Customer_ID]],Table3[Customer_ID],Table3[City],"Missing Memebership")</f>
        <v>Khammam</v>
      </c>
      <c r="J538" s="2" t="str">
        <f>_xlfn.XLOOKUP(Table2[[#This Row],[Customer_ID]],Table3[Customer_ID],Table3[State],"Karnataka")</f>
        <v>Telangana</v>
      </c>
      <c r="K538" s="2" t="str">
        <f>_xlfn.XLOOKUP(Table2[[#This Row],[Customer_ID]],Table3[Customer_ID],Table3[Membership],"Regular")</f>
        <v>Gold</v>
      </c>
      <c r="L538" s="2" t="s">
        <v>971</v>
      </c>
      <c r="M538" s="2" t="str">
        <f>_xlfn.XLOOKUP(Table2[[#This Row],[Product_ID]],Table4[Product_ID],Table4[Product_Name],"Not Found")</f>
        <v>Max Fashion Jacket Wine</v>
      </c>
      <c r="N538" s="2" t="str">
        <f>_xlfn.XLOOKUP(Table2[[#This Row],[Product_ID]],Table4[Product_ID],Table4[Category],"Not Found")</f>
        <v>Winter Wear</v>
      </c>
      <c r="O538" s="2" t="str">
        <f>_xlfn.XLOOKUP(Table2[[#This Row],[Product_ID]],Table4[Product_ID],Table4[Subcategory],"Not Found")</f>
        <v>Jacket</v>
      </c>
      <c r="P538" s="2" t="str">
        <f>_xlfn.XLOOKUP(Table2[[#This Row],[Product_ID]],Table4[Product_ID],Table4[Brand],"Missing Brand")</f>
        <v>Max Fashion</v>
      </c>
      <c r="Q538" s="2" t="s">
        <v>737</v>
      </c>
      <c r="R538" s="2" t="str">
        <f>_xlfn.XLOOKUP(Table2[[#This Row],[Store_ID]],Table6[Store_ID],Table6[Store Name],"Not Found")</f>
        <v>TrendMart Shivamogga Standard</v>
      </c>
      <c r="S538" s="2">
        <f>_xlfn.XLOOKUP(Table2[[#This Row],[Store_ID]],Table6[Store_ID],Table6[Monthly Target],"Missing Target")</f>
        <v>2500000</v>
      </c>
      <c r="T538" s="2" t="str">
        <f>_xlfn.XLOOKUP(Table2[[#This Row],[Store_ID]],Table6[Store_ID],Table6[Region],"Not Found")</f>
        <v>South Zone 2</v>
      </c>
      <c r="U538" s="2" t="s">
        <v>62</v>
      </c>
      <c r="V538" s="2" t="str">
        <f>_xlfn.XLOOKUP(Table2[[#This Row],[Employee_ID]],Table5[Employee_ID],Table5[Employee Name],"Not Found")</f>
        <v>Rahul Krishnan</v>
      </c>
      <c r="W538" s="2">
        <v>5</v>
      </c>
      <c r="X538" s="2">
        <v>1454.7</v>
      </c>
      <c r="Y538" s="2">
        <v>0</v>
      </c>
      <c r="Z538" s="2">
        <v>0</v>
      </c>
      <c r="AA538" s="2">
        <v>12</v>
      </c>
      <c r="AB538" s="2">
        <v>872.82</v>
      </c>
      <c r="AC538" s="2">
        <v>8146.32</v>
      </c>
      <c r="AD538" s="2">
        <v>4571.75</v>
      </c>
      <c r="AE538" s="2">
        <f t="shared" si="14"/>
        <v>2701.7499999999995</v>
      </c>
      <c r="AF538" s="2" t="s">
        <v>69</v>
      </c>
      <c r="AG538" s="42">
        <f>IFERROR(Table2[[#This Row],[Profit]]/Table2[[#This Row],[Sales Amount]],0)</f>
        <v>0.33165281992359735</v>
      </c>
      <c r="AH538" s="2" t="str">
        <f>TRIM(Table2[[#This Row],[Payment Modee]])</f>
        <v>Cash</v>
      </c>
      <c r="AI538" s="2" t="s">
        <v>36</v>
      </c>
      <c r="AJ538" s="2" t="s">
        <v>27</v>
      </c>
      <c r="AK538" s="2" t="s">
        <v>1456</v>
      </c>
      <c r="AL538" s="16" t="str">
        <f>IF(HOUR(Table2[[#This Row],[Order Time]])&lt;12,"Morning",IF(HOUR(Table2[[#This Row],[Order Time]])&lt;17,"Afternoon",IF(HOUR(Table2[[#This Row],[Order Time]])&lt;21,"Evening","Night")))</f>
        <v>Evening</v>
      </c>
      <c r="AM538" s="16" t="s">
        <v>38</v>
      </c>
    </row>
    <row r="539" spans="1:39" x14ac:dyDescent="0.25">
      <c r="A539" s="13" t="s">
        <v>1702</v>
      </c>
      <c r="B539" s="4">
        <v>45408</v>
      </c>
      <c r="C539" s="2">
        <f>YEAR(Table2[[#This Row],[Invoice Date]])</f>
        <v>2024</v>
      </c>
      <c r="D539" s="2" t="str">
        <f>TEXT(Table2[[#This Row],[Invoice Date]],"mmm")</f>
        <v>Apr</v>
      </c>
      <c r="E539" s="2" t="str">
        <f>Table2[[#This Row],[Store_ID]]&amp;"-"&amp;Table2[[#This Row],[Year]]&amp;"-"&amp;Table2[[#This Row],[Month]]</f>
        <v>STR049-2024-Apr</v>
      </c>
      <c r="F539" s="2" t="s">
        <v>1703</v>
      </c>
      <c r="G539" s="2" t="str">
        <f>_xlfn.XLOOKUP(Table2[[#This Row],[Customer_ID]],Table3[Customer_ID],Table3[Customer Name],"Not Found")</f>
        <v>Manju Gowda</v>
      </c>
      <c r="H539" s="2" t="str">
        <f>_xlfn.XLOOKUP(Table2[[#This Row],[Customer_ID]],Table3[Customer_ID],Table3[Gender],"Female")</f>
        <v>Female</v>
      </c>
      <c r="I539" s="2" t="str">
        <f>_xlfn.XLOOKUP(Table2[[#This Row],[Customer_ID]],Table3[Customer_ID],Table3[City],"Missing Memebership")</f>
        <v>Nizamabad</v>
      </c>
      <c r="J539" s="2" t="str">
        <f>_xlfn.XLOOKUP(Table2[[#This Row],[Customer_ID]],Table3[Customer_ID],Table3[State],"Karnataka")</f>
        <v>Telangana</v>
      </c>
      <c r="K539" s="2" t="str">
        <f>_xlfn.XLOOKUP(Table2[[#This Row],[Customer_ID]],Table3[Customer_ID],Table3[Membership],"Regular")</f>
        <v>Regular</v>
      </c>
      <c r="L539" s="2" t="s">
        <v>1704</v>
      </c>
      <c r="M539" s="2" t="str">
        <f>_xlfn.XLOOKUP(Table2[[#This Row],[Product_ID]],Table4[Product_ID],Table4[Product_Name],"Not Found")</f>
        <v>Titan Sneakers Maroon</v>
      </c>
      <c r="N539" s="2" t="str">
        <f>_xlfn.XLOOKUP(Table2[[#This Row],[Product_ID]],Table4[Product_ID],Table4[Category],"Not Found")</f>
        <v>Footwear</v>
      </c>
      <c r="O539" s="2" t="str">
        <f>_xlfn.XLOOKUP(Table2[[#This Row],[Product_ID]],Table4[Product_ID],Table4[Subcategory],"Not Found")</f>
        <v>Sneakers</v>
      </c>
      <c r="P539" s="2" t="str">
        <f>_xlfn.XLOOKUP(Table2[[#This Row],[Product_ID]],Table4[Product_ID],Table4[Brand],"Missing Brand")</f>
        <v>Titan</v>
      </c>
      <c r="Q539" s="2" t="s">
        <v>1294</v>
      </c>
      <c r="R539" s="2" t="str">
        <f>_xlfn.XLOOKUP(Table2[[#This Row],[Store_ID]],Table6[Store_ID],Table6[Store Name],"Not Found")</f>
        <v>TrendMart Bengaluru Flagship</v>
      </c>
      <c r="S539" s="2">
        <f>_xlfn.XLOOKUP(Table2[[#This Row],[Store_ID]],Table6[Store_ID],Table6[Monthly Target],"Missing Target")</f>
        <v>1200000</v>
      </c>
      <c r="T539" s="2" t="str">
        <f>_xlfn.XLOOKUP(Table2[[#This Row],[Store_ID]],Table6[Store_ID],Table6[Region],"Not Found")</f>
        <v>South Zone 2</v>
      </c>
      <c r="U539" s="2" t="s">
        <v>192</v>
      </c>
      <c r="V539" s="2" t="str">
        <f>_xlfn.XLOOKUP(Table2[[#This Row],[Employee_ID]],Table5[Employee_ID],Table5[Employee Name],"Not Found")</f>
        <v>Hari Nair</v>
      </c>
      <c r="W539" s="2">
        <v>3</v>
      </c>
      <c r="X539" s="2">
        <v>999.66</v>
      </c>
      <c r="Y539" s="2">
        <v>15</v>
      </c>
      <c r="Z539" s="2">
        <v>449.85</v>
      </c>
      <c r="AA539" s="2">
        <v>5</v>
      </c>
      <c r="AB539" s="2">
        <v>127.46</v>
      </c>
      <c r="AC539" s="2">
        <v>2676.59</v>
      </c>
      <c r="AD539" s="2">
        <v>2177.61</v>
      </c>
      <c r="AE539" s="2">
        <f t="shared" si="14"/>
        <v>371.52000000000004</v>
      </c>
      <c r="AF539" s="2" t="s">
        <v>35</v>
      </c>
      <c r="AG539" s="42">
        <f>IFERROR(Table2[[#This Row],[Profit]]/Table2[[#This Row],[Sales Amount]],0)</f>
        <v>0.13880347755913308</v>
      </c>
      <c r="AH539" s="2" t="str">
        <f>TRIM(Table2[[#This Row],[Payment Modee]])</f>
        <v>Debit Card</v>
      </c>
      <c r="AI539" s="2" t="s">
        <v>26</v>
      </c>
      <c r="AJ539" s="2" t="s">
        <v>197</v>
      </c>
      <c r="AK539" s="2" t="s">
        <v>727</v>
      </c>
      <c r="AL539" s="16" t="str">
        <f>IF(HOUR(Table2[[#This Row],[Order Time]])&lt;12,"Morning",IF(HOUR(Table2[[#This Row],[Order Time]])&lt;17,"Afternoon",IF(HOUR(Table2[[#This Row],[Order Time]])&lt;21,"Evening","Night")))</f>
        <v>Afternoon</v>
      </c>
      <c r="AM539" s="16" t="s">
        <v>29</v>
      </c>
    </row>
    <row r="540" spans="1:39" x14ac:dyDescent="0.25">
      <c r="A540" s="13" t="s">
        <v>1705</v>
      </c>
      <c r="B540" s="4">
        <v>45712</v>
      </c>
      <c r="C540" s="2">
        <f>YEAR(Table2[[#This Row],[Invoice Date]])</f>
        <v>2025</v>
      </c>
      <c r="D540" s="2" t="str">
        <f>TEXT(Table2[[#This Row],[Invoice Date]],"mmm")</f>
        <v>Feb</v>
      </c>
      <c r="E540" s="2" t="str">
        <f>Table2[[#This Row],[Store_ID]]&amp;"-"&amp;Table2[[#This Row],[Year]]&amp;"-"&amp;Table2[[#This Row],[Month]]</f>
        <v>STR023-2025-Feb</v>
      </c>
      <c r="F540" s="2" t="s">
        <v>1005</v>
      </c>
      <c r="G540" s="2" t="str">
        <f>_xlfn.XLOOKUP(Table2[[#This Row],[Customer_ID]],Table3[Customer_ID],Table3[Customer Name],"Not Found")</f>
        <v>Balaji Bhat</v>
      </c>
      <c r="H540" s="2" t="str">
        <f>_xlfn.XLOOKUP(Table2[[#This Row],[Customer_ID]],Table3[Customer_ID],Table3[Gender],"Female")</f>
        <v>Male</v>
      </c>
      <c r="I540" s="2" t="str">
        <f>_xlfn.XLOOKUP(Table2[[#This Row],[Customer_ID]],Table3[Customer_ID],Table3[City],"Missing Memebership")</f>
        <v>Thiruvananthapuram</v>
      </c>
      <c r="J540" s="2" t="str">
        <f>_xlfn.XLOOKUP(Table2[[#This Row],[Customer_ID]],Table3[Customer_ID],Table3[State],"Karnataka")</f>
        <v>Kerala</v>
      </c>
      <c r="K540" s="2" t="str">
        <f>_xlfn.XLOOKUP(Table2[[#This Row],[Customer_ID]],Table3[Customer_ID],Table3[Membership],"Regular")</f>
        <v>Silver</v>
      </c>
      <c r="L540" s="2" t="s">
        <v>645</v>
      </c>
      <c r="M540" s="2" t="str">
        <f>_xlfn.XLOOKUP(Table2[[#This Row],[Product_ID]],Table4[Product_ID],Table4[Product_Name],"Not Found")</f>
        <v>Peter England Crop Top Green</v>
      </c>
      <c r="N540" s="2" t="str">
        <f>_xlfn.XLOOKUP(Table2[[#This Row],[Product_ID]],Table4[Product_ID],Table4[Category],"Not Found")</f>
        <v>Women Tops</v>
      </c>
      <c r="O540" s="2" t="str">
        <f>_xlfn.XLOOKUP(Table2[[#This Row],[Product_ID]],Table4[Product_ID],Table4[Subcategory],"Not Found")</f>
        <v>Crop Top</v>
      </c>
      <c r="P540" s="2" t="str">
        <f>_xlfn.XLOOKUP(Table2[[#This Row],[Product_ID]],Table4[Product_ID],Table4[Brand],"Missing Brand")</f>
        <v>Peter England</v>
      </c>
      <c r="Q540" s="2" t="s">
        <v>338</v>
      </c>
      <c r="R540" s="2" t="str">
        <f>_xlfn.XLOOKUP(Table2[[#This Row],[Store_ID]],Table6[Store_ID],Table6[Store Name],"Not Found")</f>
        <v>TrendMart Thoothukudi High Street</v>
      </c>
      <c r="S540" s="2">
        <f>_xlfn.XLOOKUP(Table2[[#This Row],[Store_ID]],Table6[Store_ID],Table6[Monthly Target],"Missing Target")</f>
        <v>2000000</v>
      </c>
      <c r="T540" s="2" t="str">
        <f>_xlfn.XLOOKUP(Table2[[#This Row],[Store_ID]],Table6[Store_ID],Table6[Region],"Not Found")</f>
        <v>South Zone 1</v>
      </c>
      <c r="U540" s="2" t="s">
        <v>504</v>
      </c>
      <c r="V540" s="2" t="str">
        <f>_xlfn.XLOOKUP(Table2[[#This Row],[Employee_ID]],Table5[Employee_ID],Table5[Employee Name],"Not Found")</f>
        <v>Vikram Bhat</v>
      </c>
      <c r="W540" s="2">
        <v>1</v>
      </c>
      <c r="X540" s="2">
        <v>773.55</v>
      </c>
      <c r="Y540" s="2">
        <v>30</v>
      </c>
      <c r="Z540" s="2">
        <v>232.06</v>
      </c>
      <c r="AA540" s="2">
        <v>5</v>
      </c>
      <c r="AB540" s="2">
        <v>27.07</v>
      </c>
      <c r="AC540" s="2">
        <v>568.55999999999995</v>
      </c>
      <c r="AD540" s="2">
        <v>522.38</v>
      </c>
      <c r="AE540" s="2">
        <f t="shared" si="14"/>
        <v>19.10999999999995</v>
      </c>
      <c r="AF540" s="2" t="s">
        <v>35</v>
      </c>
      <c r="AG540" s="42">
        <f>IFERROR(Table2[[#This Row],[Profit]]/Table2[[#This Row],[Sales Amount]],0)</f>
        <v>3.3611228366399237E-2</v>
      </c>
      <c r="AH540" s="2" t="str">
        <f>TRIM(Table2[[#This Row],[Payment Modee]])</f>
        <v>Debit Card</v>
      </c>
      <c r="AI540" s="2" t="s">
        <v>26</v>
      </c>
      <c r="AJ540" s="2" t="s">
        <v>27</v>
      </c>
      <c r="AK540" s="2" t="s">
        <v>1087</v>
      </c>
      <c r="AL540" s="16" t="str">
        <f>IF(HOUR(Table2[[#This Row],[Order Time]])&lt;12,"Morning",IF(HOUR(Table2[[#This Row],[Order Time]])&lt;17,"Afternoon",IF(HOUR(Table2[[#This Row],[Order Time]])&lt;21,"Evening","Night")))</f>
        <v>Evening</v>
      </c>
      <c r="AM540" s="16" t="s">
        <v>29</v>
      </c>
    </row>
    <row r="541" spans="1:39" x14ac:dyDescent="0.25">
      <c r="A541" s="13" t="s">
        <v>1706</v>
      </c>
      <c r="B541" s="4">
        <v>45404</v>
      </c>
      <c r="C541" s="2">
        <f>YEAR(Table2[[#This Row],[Invoice Date]])</f>
        <v>2024</v>
      </c>
      <c r="D541" s="2" t="str">
        <f>TEXT(Table2[[#This Row],[Invoice Date]],"mmm")</f>
        <v>Apr</v>
      </c>
      <c r="E541" s="2" t="str">
        <f>Table2[[#This Row],[Store_ID]]&amp;"-"&amp;Table2[[#This Row],[Year]]&amp;"-"&amp;Table2[[#This Row],[Month]]</f>
        <v>STR074-2024-Apr</v>
      </c>
      <c r="F541" s="2" t="s">
        <v>757</v>
      </c>
      <c r="G541" s="2" t="str">
        <f>_xlfn.XLOOKUP(Table2[[#This Row],[Customer_ID]],Table3[Customer_ID],Table3[Customer Name],"Not Found")</f>
        <v>Sowmya Rao</v>
      </c>
      <c r="H541" s="2" t="str">
        <f>_xlfn.XLOOKUP(Table2[[#This Row],[Customer_ID]],Table3[Customer_ID],Table3[Gender],"Female")</f>
        <v>Female</v>
      </c>
      <c r="I541" s="2" t="str">
        <f>_xlfn.XLOOKUP(Table2[[#This Row],[Customer_ID]],Table3[Customer_ID],Table3[City],"Missing Memebership")</f>
        <v>Kollam</v>
      </c>
      <c r="J541" s="2" t="str">
        <f>_xlfn.XLOOKUP(Table2[[#This Row],[Customer_ID]],Table3[Customer_ID],Table3[State],"Karnataka")</f>
        <v>Kerala</v>
      </c>
      <c r="K541" s="2" t="str">
        <f>_xlfn.XLOOKUP(Table2[[#This Row],[Customer_ID]],Table3[Customer_ID],Table3[Membership],"Regular")</f>
        <v>Silver</v>
      </c>
      <c r="L541" s="2" t="s">
        <v>1707</v>
      </c>
      <c r="M541" s="2" t="str">
        <f>_xlfn.XLOOKUP(Table2[[#This Row],[Product_ID]],Table4[Product_ID],Table4[Product_Name],"Not Found")</f>
        <v>Louis Philippe Card Holder Mustard</v>
      </c>
      <c r="N541" s="2" t="str">
        <f>_xlfn.XLOOKUP(Table2[[#This Row],[Product_ID]],Table4[Product_ID],Table4[Category],"Not Found")</f>
        <v>Wallets</v>
      </c>
      <c r="O541" s="2" t="str">
        <f>_xlfn.XLOOKUP(Table2[[#This Row],[Product_ID]],Table4[Product_ID],Table4[Subcategory],"Not Found")</f>
        <v>Card Holder</v>
      </c>
      <c r="P541" s="2" t="str">
        <f>_xlfn.XLOOKUP(Table2[[#This Row],[Product_ID]],Table4[Product_ID],Table4[Brand],"Missing Brand")</f>
        <v>Louis Philippe</v>
      </c>
      <c r="Q541" s="2" t="s">
        <v>61</v>
      </c>
      <c r="R541" s="2" t="str">
        <f>_xlfn.XLOOKUP(Table2[[#This Row],[Store_ID]],Table6[Store_ID],Table6[Store Name],"Not Found")</f>
        <v>TrendMart Kurnool High Street</v>
      </c>
      <c r="S541" s="2">
        <f>_xlfn.XLOOKUP(Table2[[#This Row],[Store_ID]],Table6[Store_ID],Table6[Monthly Target],"Missing Target")</f>
        <v>1200000</v>
      </c>
      <c r="T541" s="2" t="str">
        <f>_xlfn.XLOOKUP(Table2[[#This Row],[Store_ID]],Table6[Store_ID],Table6[Region],"Not Found")</f>
        <v>South Zone 3</v>
      </c>
      <c r="U541" s="2" t="s">
        <v>92</v>
      </c>
      <c r="V541" s="2" t="str">
        <f>_xlfn.XLOOKUP(Table2[[#This Row],[Employee_ID]],Table5[Employee_ID],Table5[Employee Name],"Not Found")</f>
        <v>Preethi Singh</v>
      </c>
      <c r="W541" s="2">
        <v>2</v>
      </c>
      <c r="X541" s="2">
        <v>1340.93</v>
      </c>
      <c r="Y541" s="2">
        <v>10</v>
      </c>
      <c r="Z541" s="2">
        <v>268.19</v>
      </c>
      <c r="AA541" s="2">
        <v>12</v>
      </c>
      <c r="AB541" s="2">
        <v>289.64</v>
      </c>
      <c r="AC541" s="2">
        <v>2703.31</v>
      </c>
      <c r="AD541" s="2">
        <v>1812.6</v>
      </c>
      <c r="AE541" s="2">
        <f t="shared" si="14"/>
        <v>601.07000000000005</v>
      </c>
      <c r="AF541" s="2" t="s">
        <v>56</v>
      </c>
      <c r="AG541" s="42">
        <f>IFERROR(Table2[[#This Row],[Profit]]/Table2[[#This Row],[Sales Amount]],0)</f>
        <v>0.22234593886753648</v>
      </c>
      <c r="AH541" s="2" t="str">
        <f>TRIM(Table2[[#This Row],[Payment Modee]])</f>
        <v>Credit Card</v>
      </c>
      <c r="AI541" s="2" t="s">
        <v>26</v>
      </c>
      <c r="AJ541" s="2" t="s">
        <v>27</v>
      </c>
      <c r="AK541" s="2" t="s">
        <v>1026</v>
      </c>
      <c r="AL541" s="16" t="str">
        <f>IF(HOUR(Table2[[#This Row],[Order Time]])&lt;12,"Morning",IF(HOUR(Table2[[#This Row],[Order Time]])&lt;17,"Afternoon",IF(HOUR(Table2[[#This Row],[Order Time]])&lt;21,"Evening","Night")))</f>
        <v>Morning</v>
      </c>
      <c r="AM541" s="16" t="s">
        <v>29</v>
      </c>
    </row>
    <row r="542" spans="1:39" x14ac:dyDescent="0.25">
      <c r="A542" s="13" t="s">
        <v>1708</v>
      </c>
      <c r="B542" s="4">
        <v>45616</v>
      </c>
      <c r="C542" s="2">
        <f>YEAR(Table2[[#This Row],[Invoice Date]])</f>
        <v>2024</v>
      </c>
      <c r="D542" s="2" t="str">
        <f>TEXT(Table2[[#This Row],[Invoice Date]],"mmm")</f>
        <v>Nov</v>
      </c>
      <c r="E542" s="2" t="str">
        <f>Table2[[#This Row],[Store_ID]]&amp;"-"&amp;Table2[[#This Row],[Year]]&amp;"-"&amp;Table2[[#This Row],[Month]]</f>
        <v>STR006-2024-Nov</v>
      </c>
      <c r="F542" s="2" t="s">
        <v>300</v>
      </c>
      <c r="G542" s="2" t="str">
        <f>_xlfn.XLOOKUP(Table2[[#This Row],[Customer_ID]],Table3[Customer_ID],Table3[Customer Name],"Not Found")</f>
        <v>Yashoda Menon</v>
      </c>
      <c r="H542" s="2" t="str">
        <f>_xlfn.XLOOKUP(Table2[[#This Row],[Customer_ID]],Table3[Customer_ID],Table3[Gender],"Female")</f>
        <v>FEMALE</v>
      </c>
      <c r="I542" s="2" t="str">
        <f>_xlfn.XLOOKUP(Table2[[#This Row],[Customer_ID]],Table3[Customer_ID],Table3[City],"Missing Memebership")</f>
        <v>Kollam</v>
      </c>
      <c r="J542" s="2" t="str">
        <f>_xlfn.XLOOKUP(Table2[[#This Row],[Customer_ID]],Table3[Customer_ID],Table3[State],"Karnataka")</f>
        <v>Kerala</v>
      </c>
      <c r="K542" s="2" t="str">
        <f>_xlfn.XLOOKUP(Table2[[#This Row],[Customer_ID]],Table3[Customer_ID],Table3[Membership],"Regular")</f>
        <v>Regular</v>
      </c>
      <c r="L542" s="2" t="s">
        <v>935</v>
      </c>
      <c r="M542" s="2" t="str">
        <f>_xlfn.XLOOKUP(Table2[[#This Row],[Product_ID]],Table4[Product_ID],Table4[Product_Name],"Not Found")</f>
        <v>Mufti Round Neck Olive</v>
      </c>
      <c r="N542" s="2" t="str">
        <f>_xlfn.XLOOKUP(Table2[[#This Row],[Product_ID]],Table4[Product_ID],Table4[Category],"Not Found")</f>
        <v>Men T-Shirts</v>
      </c>
      <c r="O542" s="2" t="str">
        <f>_xlfn.XLOOKUP(Table2[[#This Row],[Product_ID]],Table4[Product_ID],Table4[Subcategory],"Not Found")</f>
        <v>Round Neck</v>
      </c>
      <c r="P542" s="2" t="str">
        <f>_xlfn.XLOOKUP(Table2[[#This Row],[Product_ID]],Table4[Product_ID],Table4[Brand],"Missing Brand")</f>
        <v>Mufti</v>
      </c>
      <c r="Q542" s="2" t="s">
        <v>720</v>
      </c>
      <c r="R542" s="2" t="str">
        <f>_xlfn.XLOOKUP(Table2[[#This Row],[Store_ID]],Table6[Store_ID],Table6[Store Name],"Not Found")</f>
        <v>TrendMart Vellore Standard</v>
      </c>
      <c r="S542" s="2">
        <f>_xlfn.XLOOKUP(Table2[[#This Row],[Store_ID]],Table6[Store_ID],Table6[Monthly Target],"Missing Target")</f>
        <v>2000000</v>
      </c>
      <c r="T542" s="2" t="str">
        <f>_xlfn.XLOOKUP(Table2[[#This Row],[Store_ID]],Table6[Store_ID],Table6[Region],"Not Found")</f>
        <v>South Zone 1</v>
      </c>
      <c r="U542" s="2" t="s">
        <v>283</v>
      </c>
      <c r="V542" s="2" t="str">
        <f>_xlfn.XLOOKUP(Table2[[#This Row],[Employee_ID]],Table5[Employee_ID],Table5[Employee Name],"Not Found")</f>
        <v>Priya Balasubramaniam</v>
      </c>
      <c r="W542" s="2">
        <v>1</v>
      </c>
      <c r="X542" s="2">
        <v>575.37</v>
      </c>
      <c r="Y542" s="2">
        <v>0</v>
      </c>
      <c r="Z542" s="2">
        <v>0</v>
      </c>
      <c r="AA542" s="2">
        <v>5</v>
      </c>
      <c r="AB542" s="2">
        <v>28.77</v>
      </c>
      <c r="AC542" s="2">
        <v>604.14</v>
      </c>
      <c r="AD542" s="2">
        <v>335.15</v>
      </c>
      <c r="AE542" s="2">
        <f t="shared" si="14"/>
        <v>240.22</v>
      </c>
      <c r="AF542" s="2" t="s">
        <v>69</v>
      </c>
      <c r="AG542" s="42">
        <f>IFERROR(Table2[[#This Row],[Profit]]/Table2[[#This Row],[Sales Amount]],0)</f>
        <v>0.39762306750091037</v>
      </c>
      <c r="AH542" s="2" t="str">
        <f>TRIM(Table2[[#This Row],[Payment Modee]])</f>
        <v>Cash</v>
      </c>
      <c r="AI542" s="2" t="s">
        <v>36</v>
      </c>
      <c r="AJ542" s="2" t="s">
        <v>27</v>
      </c>
      <c r="AK542" s="2" t="s">
        <v>1530</v>
      </c>
      <c r="AL542" s="16" t="str">
        <f>IF(HOUR(Table2[[#This Row],[Order Time]])&lt;12,"Morning",IF(HOUR(Table2[[#This Row],[Order Time]])&lt;17,"Afternoon",IF(HOUR(Table2[[#This Row],[Order Time]])&lt;21,"Evening","Night")))</f>
        <v>Evening</v>
      </c>
      <c r="AM542" s="16" t="s">
        <v>29</v>
      </c>
    </row>
    <row r="543" spans="1:39" x14ac:dyDescent="0.25">
      <c r="A543" s="13" t="s">
        <v>1709</v>
      </c>
      <c r="B543" s="4">
        <v>45553</v>
      </c>
      <c r="C543" s="2">
        <f>YEAR(Table2[[#This Row],[Invoice Date]])</f>
        <v>2024</v>
      </c>
      <c r="D543" s="2" t="str">
        <f>TEXT(Table2[[#This Row],[Invoice Date]],"mmm")</f>
        <v>Sep</v>
      </c>
      <c r="E543" s="2" t="str">
        <f>Table2[[#This Row],[Store_ID]]&amp;"-"&amp;Table2[[#This Row],[Year]]&amp;"-"&amp;Table2[[#This Row],[Month]]</f>
        <v>STR007-2024-Sep</v>
      </c>
      <c r="F543" s="2" t="s">
        <v>1710</v>
      </c>
      <c r="G543" s="2" t="str">
        <f>_xlfn.XLOOKUP(Table2[[#This Row],[Customer_ID]],Table3[Customer_ID],Table3[Customer Name],"Not Found")</f>
        <v>Tanvi Sundaram</v>
      </c>
      <c r="H543" s="2" t="str">
        <f>_xlfn.XLOOKUP(Table2[[#This Row],[Customer_ID]],Table3[Customer_ID],Table3[Gender],"Female")</f>
        <v>Female</v>
      </c>
      <c r="I543" s="2" t="str">
        <f>_xlfn.XLOOKUP(Table2[[#This Row],[Customer_ID]],Table3[Customer_ID],Table3[City],"Missing Memebership")</f>
        <v>Karimnagar</v>
      </c>
      <c r="J543" s="2" t="str">
        <f>_xlfn.XLOOKUP(Table2[[#This Row],[Customer_ID]],Table3[Customer_ID],Table3[State],"Karnataka")</f>
        <v>Telangana</v>
      </c>
      <c r="K543" s="2" t="str">
        <f>_xlfn.XLOOKUP(Table2[[#This Row],[Customer_ID]],Table3[Customer_ID],Table3[Membership],"Regular")</f>
        <v>Regular</v>
      </c>
      <c r="L543" s="2" t="s">
        <v>508</v>
      </c>
      <c r="M543" s="2" t="str">
        <f>_xlfn.XLOOKUP(Table2[[#This Row],[Product_ID]],Table4[Product_ID],Table4[Product_Name],"Not Found")</f>
        <v>Sparx Silk Saree Charcoal</v>
      </c>
      <c r="N543" s="2" t="str">
        <f>_xlfn.XLOOKUP(Table2[[#This Row],[Product_ID]],Table4[Product_ID],Table4[Category],"Not Found")</f>
        <v>Women Sarees</v>
      </c>
      <c r="O543" s="2" t="str">
        <f>_xlfn.XLOOKUP(Table2[[#This Row],[Product_ID]],Table4[Product_ID],Table4[Subcategory],"Not Found")</f>
        <v>Silk Saree</v>
      </c>
      <c r="P543" s="2" t="str">
        <f>_xlfn.XLOOKUP(Table2[[#This Row],[Product_ID]],Table4[Product_ID],Table4[Brand],"Missing Brand")</f>
        <v>Sparx</v>
      </c>
      <c r="Q543" s="2" t="s">
        <v>307</v>
      </c>
      <c r="R543" s="2" t="str">
        <f>_xlfn.XLOOKUP(Table2[[#This Row],[Store_ID]],Table6[Store_ID],Table6[Store Name],"Not Found")</f>
        <v>TrendMart Thoothukudi Mall Kiosk</v>
      </c>
      <c r="S543" s="2">
        <f>_xlfn.XLOOKUP(Table2[[#This Row],[Store_ID]],Table6[Store_ID],Table6[Monthly Target],"Missing Target")</f>
        <v>1500000</v>
      </c>
      <c r="T543" s="2" t="str">
        <f>_xlfn.XLOOKUP(Table2[[#This Row],[Store_ID]],Table6[Store_ID],Table6[Region],"Not Found")</f>
        <v>South Zone 1</v>
      </c>
      <c r="U543" s="2" t="s">
        <v>435</v>
      </c>
      <c r="V543" s="2" t="str">
        <f>_xlfn.XLOOKUP(Table2[[#This Row],[Employee_ID]],Table5[Employee_ID],Table5[Employee Name],"Not Found")</f>
        <v>Gopal Prasad</v>
      </c>
      <c r="W543" s="2">
        <v>1</v>
      </c>
      <c r="X543" s="2">
        <v>2751.75</v>
      </c>
      <c r="Y543" s="2">
        <v>30</v>
      </c>
      <c r="Z543" s="2">
        <v>825.52</v>
      </c>
      <c r="AA543" s="2">
        <v>12</v>
      </c>
      <c r="AB543" s="2">
        <v>231.15</v>
      </c>
      <c r="AC543" s="2">
        <v>2157.38</v>
      </c>
      <c r="AD543" s="2">
        <v>1853.14</v>
      </c>
      <c r="AE543" s="2">
        <f t="shared" si="14"/>
        <v>73.09</v>
      </c>
      <c r="AF543" s="2" t="s">
        <v>25</v>
      </c>
      <c r="AG543" s="42">
        <f>IFERROR(Table2[[#This Row],[Profit]]/Table2[[#This Row],[Sales Amount]],0)</f>
        <v>3.3879057004329326E-2</v>
      </c>
      <c r="AH543" s="2" t="str">
        <f>TRIM(Table2[[#This Row],[Payment Modee]])</f>
        <v>UPI</v>
      </c>
      <c r="AI543" s="2" t="s">
        <v>26</v>
      </c>
      <c r="AJ543" s="2" t="s">
        <v>27</v>
      </c>
      <c r="AK543" s="2" t="s">
        <v>1562</v>
      </c>
      <c r="AL543" s="16" t="str">
        <f>IF(HOUR(Table2[[#This Row],[Order Time]])&lt;12,"Morning",IF(HOUR(Table2[[#This Row],[Order Time]])&lt;17,"Afternoon",IF(HOUR(Table2[[#This Row],[Order Time]])&lt;21,"Evening","Night")))</f>
        <v>Afternoon</v>
      </c>
      <c r="AM543" s="16" t="s">
        <v>29</v>
      </c>
    </row>
    <row r="544" spans="1:39" x14ac:dyDescent="0.25">
      <c r="A544" s="13" t="s">
        <v>1711</v>
      </c>
      <c r="B544" s="4">
        <v>45592</v>
      </c>
      <c r="C544" s="2">
        <f>YEAR(Table2[[#This Row],[Invoice Date]])</f>
        <v>2024</v>
      </c>
      <c r="D544" s="2" t="str">
        <f>TEXT(Table2[[#This Row],[Invoice Date]],"mmm")</f>
        <v>Oct</v>
      </c>
      <c r="E544" s="2" t="str">
        <f>Table2[[#This Row],[Store_ID]]&amp;"-"&amp;Table2[[#This Row],[Year]]&amp;"-"&amp;Table2[[#This Row],[Month]]</f>
        <v>STR016-2024-Oct</v>
      </c>
      <c r="F544" s="2" t="s">
        <v>1712</v>
      </c>
      <c r="G544" s="2" t="str">
        <f>_xlfn.XLOOKUP(Table2[[#This Row],[Customer_ID]],Table3[Customer_ID],Table3[Customer Name],"Not Found")</f>
        <v>Hariharan Sundaram</v>
      </c>
      <c r="H544" s="2" t="str">
        <f>_xlfn.XLOOKUP(Table2[[#This Row],[Customer_ID]],Table3[Customer_ID],Table3[Gender],"Female")</f>
        <v>Male</v>
      </c>
      <c r="I544" s="2" t="str">
        <f>_xlfn.XLOOKUP(Table2[[#This Row],[Customer_ID]],Table3[Customer_ID],Table3[City],"Missing Memebership")</f>
        <v>Tiruchirappalli</v>
      </c>
      <c r="J544" s="2" t="str">
        <f>_xlfn.XLOOKUP(Table2[[#This Row],[Customer_ID]],Table3[Customer_ID],Table3[State],"Karnataka")</f>
        <v>Tamil Nadu</v>
      </c>
      <c r="K544" s="2" t="str">
        <f>_xlfn.XLOOKUP(Table2[[#This Row],[Customer_ID]],Table3[Customer_ID],Table3[Membership],"Regular")</f>
        <v>Silver</v>
      </c>
      <c r="L544" s="2" t="s">
        <v>917</v>
      </c>
      <c r="M544" s="2" t="str">
        <f>_xlfn.XLOOKUP(Table2[[#This Row],[Product_ID]],Table4[Product_ID],Table4[Product_Name],"Not Found")</f>
        <v>Spykar Cotton Saree Black</v>
      </c>
      <c r="N544" s="2" t="str">
        <f>_xlfn.XLOOKUP(Table2[[#This Row],[Product_ID]],Table4[Product_ID],Table4[Category],"Not Found")</f>
        <v>Women Sarees</v>
      </c>
      <c r="O544" s="2" t="str">
        <f>_xlfn.XLOOKUP(Table2[[#This Row],[Product_ID]],Table4[Product_ID],Table4[Subcategory],"Not Found")</f>
        <v>Cotton Saree</v>
      </c>
      <c r="P544" s="2" t="str">
        <f>_xlfn.XLOOKUP(Table2[[#This Row],[Product_ID]],Table4[Product_ID],Table4[Brand],"Missing Brand")</f>
        <v>Spykar</v>
      </c>
      <c r="Q544" s="2" t="s">
        <v>380</v>
      </c>
      <c r="R544" s="2" t="str">
        <f>_xlfn.XLOOKUP(Table2[[#This Row],[Store_ID]],Table6[Store_ID],Table6[Store Name],"Not Found")</f>
        <v>TrendMart Visakhapatnam Flagship</v>
      </c>
      <c r="S544" s="2">
        <f>_xlfn.XLOOKUP(Table2[[#This Row],[Store_ID]],Table6[Store_ID],Table6[Monthly Target],"Missing Target")</f>
        <v>1200000</v>
      </c>
      <c r="T544" s="2" t="str">
        <f>_xlfn.XLOOKUP(Table2[[#This Row],[Store_ID]],Table6[Store_ID],Table6[Region],"Not Found")</f>
        <v>South Zone 3</v>
      </c>
      <c r="U544" s="2" t="s">
        <v>349</v>
      </c>
      <c r="V544" s="2" t="str">
        <f>_xlfn.XLOOKUP(Table2[[#This Row],[Employee_ID]],Table5[Employee_ID],Table5[Employee Name],"Not Found")</f>
        <v>Chitra Bhat</v>
      </c>
      <c r="W544" s="2">
        <v>2</v>
      </c>
      <c r="X544" s="2">
        <v>1327.57</v>
      </c>
      <c r="Y544" s="2">
        <v>15</v>
      </c>
      <c r="Z544" s="2">
        <v>398.27</v>
      </c>
      <c r="AA544" s="2">
        <v>12</v>
      </c>
      <c r="AB544" s="2">
        <v>270.82</v>
      </c>
      <c r="AC544" s="2">
        <v>2527.69</v>
      </c>
      <c r="AD544" s="2">
        <v>1924.34</v>
      </c>
      <c r="AE544" s="2">
        <f t="shared" si="14"/>
        <v>332.53000000000014</v>
      </c>
      <c r="AF544" s="2" t="s">
        <v>35</v>
      </c>
      <c r="AG544" s="42">
        <f>IFERROR(Table2[[#This Row],[Profit]]/Table2[[#This Row],[Sales Amount]],0)</f>
        <v>0.13155489795030251</v>
      </c>
      <c r="AH544" s="2" t="str">
        <f>TRIM(Table2[[#This Row],[Payment Modee]])</f>
        <v>Debit Card</v>
      </c>
      <c r="AI544" s="2" t="s">
        <v>26</v>
      </c>
      <c r="AJ544" s="2" t="s">
        <v>27</v>
      </c>
      <c r="AK544" s="2" t="s">
        <v>1713</v>
      </c>
      <c r="AL544" s="16" t="str">
        <f>IF(HOUR(Table2[[#This Row],[Order Time]])&lt;12,"Morning",IF(HOUR(Table2[[#This Row],[Order Time]])&lt;17,"Afternoon",IF(HOUR(Table2[[#This Row],[Order Time]])&lt;21,"Evening","Night")))</f>
        <v>Afternoon</v>
      </c>
      <c r="AM544" s="16" t="s">
        <v>38</v>
      </c>
    </row>
    <row r="545" spans="1:39" x14ac:dyDescent="0.25">
      <c r="A545" s="13" t="s">
        <v>1714</v>
      </c>
      <c r="B545" s="4">
        <v>45595</v>
      </c>
      <c r="C545" s="2">
        <f>YEAR(Table2[[#This Row],[Invoice Date]])</f>
        <v>2024</v>
      </c>
      <c r="D545" s="2" t="str">
        <f>TEXT(Table2[[#This Row],[Invoice Date]],"mmm")</f>
        <v>Oct</v>
      </c>
      <c r="E545" s="2" t="str">
        <f>Table2[[#This Row],[Store_ID]]&amp;"-"&amp;Table2[[#This Row],[Year]]&amp;"-"&amp;Table2[[#This Row],[Month]]</f>
        <v>STR042-2024-Oct</v>
      </c>
      <c r="F545" s="2" t="s">
        <v>305</v>
      </c>
      <c r="G545" s="2" t="str">
        <f>_xlfn.XLOOKUP(Table2[[#This Row],[Customer_ID]],Table3[Customer_ID],Table3[Customer Name],"Not Found")</f>
        <v>Ravi Kamath</v>
      </c>
      <c r="H545" s="2" t="str">
        <f>_xlfn.XLOOKUP(Table2[[#This Row],[Customer_ID]],Table3[Customer_ID],Table3[Gender],"Female")</f>
        <v>Male</v>
      </c>
      <c r="I545" s="2" t="str">
        <f>_xlfn.XLOOKUP(Table2[[#This Row],[Customer_ID]],Table3[Customer_ID],Table3[City],"Missing Memebership")</f>
        <v>Nizamabad</v>
      </c>
      <c r="J545" s="2" t="str">
        <f>_xlfn.XLOOKUP(Table2[[#This Row],[Customer_ID]],Table3[Customer_ID],Table3[State],"Karnataka")</f>
        <v>Telangana</v>
      </c>
      <c r="K545" s="2" t="str">
        <f>_xlfn.XLOOKUP(Table2[[#This Row],[Customer_ID]],Table3[Customer_ID],Table3[Membership],"Regular")</f>
        <v>Regular</v>
      </c>
      <c r="L545" s="2" t="s">
        <v>1324</v>
      </c>
      <c r="M545" s="2" t="str">
        <f>_xlfn.XLOOKUP(Table2[[#This Row],[Product_ID]],Table4[Product_ID],Table4[Product_Name],"Not Found")</f>
        <v>Van Heusen Leather Wallet Black</v>
      </c>
      <c r="N545" s="2" t="str">
        <f>_xlfn.XLOOKUP(Table2[[#This Row],[Product_ID]],Table4[Product_ID],Table4[Category],"Not Found")</f>
        <v>Wallets</v>
      </c>
      <c r="O545" s="2" t="str">
        <f>_xlfn.XLOOKUP(Table2[[#This Row],[Product_ID]],Table4[Product_ID],Table4[Subcategory],"Not Found")</f>
        <v>Leather Wallet</v>
      </c>
      <c r="P545" s="2" t="str">
        <f>_xlfn.XLOOKUP(Table2[[#This Row],[Product_ID]],Table4[Product_ID],Table4[Brand],"Missing Brand")</f>
        <v>Van Heusen</v>
      </c>
      <c r="Q545" s="2" t="s">
        <v>1218</v>
      </c>
      <c r="R545" s="2" t="str">
        <f>_xlfn.XLOOKUP(Table2[[#This Row],[Store_ID]],Table6[Store_ID],Table6[Store Name],"Not Found")</f>
        <v>TrendMart Thrissur Standard</v>
      </c>
      <c r="S545" s="2">
        <f>_xlfn.XLOOKUP(Table2[[#This Row],[Store_ID]],Table6[Store_ID],Table6[Monthly Target],"Missing Target")</f>
        <v>800000</v>
      </c>
      <c r="T545" s="2" t="str">
        <f>_xlfn.XLOOKUP(Table2[[#This Row],[Store_ID]],Table6[Store_ID],Table6[Region],"Not Found")</f>
        <v>South Zone 1</v>
      </c>
      <c r="U545" s="2" t="s">
        <v>159</v>
      </c>
      <c r="V545" s="2" t="str">
        <f>_xlfn.XLOOKUP(Table2[[#This Row],[Employee_ID]],Table5[Employee_ID],Table5[Employee Name],"Not Found")</f>
        <v>Venkat Sharma</v>
      </c>
      <c r="W545" s="2">
        <v>1</v>
      </c>
      <c r="X545" s="2">
        <v>1322.83</v>
      </c>
      <c r="Y545" s="2">
        <v>15</v>
      </c>
      <c r="Z545" s="2">
        <v>198.42</v>
      </c>
      <c r="AA545" s="2">
        <v>12</v>
      </c>
      <c r="AB545" s="2">
        <v>134.93</v>
      </c>
      <c r="AC545" s="2">
        <v>1259.3399999999999</v>
      </c>
      <c r="AD545" s="2">
        <v>949.97</v>
      </c>
      <c r="AE545" s="2">
        <f t="shared" si="14"/>
        <v>174.43999999999988</v>
      </c>
      <c r="AF545" s="2" t="s">
        <v>56</v>
      </c>
      <c r="AG545" s="42">
        <f>IFERROR(Table2[[#This Row],[Profit]]/Table2[[#This Row],[Sales Amount]],0)</f>
        <v>0.13851700096876132</v>
      </c>
      <c r="AH545" s="2" t="str">
        <f>TRIM(Table2[[#This Row],[Payment Modee]])</f>
        <v>Credit Card</v>
      </c>
      <c r="AI545" s="2" t="s">
        <v>36</v>
      </c>
      <c r="AJ545" s="2" t="s">
        <v>27</v>
      </c>
      <c r="AK545" s="2" t="s">
        <v>475</v>
      </c>
      <c r="AL545" s="16" t="str">
        <f>IF(HOUR(Table2[[#This Row],[Order Time]])&lt;12,"Morning",IF(HOUR(Table2[[#This Row],[Order Time]])&lt;17,"Afternoon",IF(HOUR(Table2[[#This Row],[Order Time]])&lt;21,"Evening","Night")))</f>
        <v>Night</v>
      </c>
      <c r="AM545" s="16" t="s">
        <v>29</v>
      </c>
    </row>
    <row r="546" spans="1:39" x14ac:dyDescent="0.25">
      <c r="A546" s="13" t="s">
        <v>1715</v>
      </c>
      <c r="B546" s="4">
        <v>45586</v>
      </c>
      <c r="C546" s="2">
        <f>YEAR(Table2[[#This Row],[Invoice Date]])</f>
        <v>2024</v>
      </c>
      <c r="D546" s="2" t="str">
        <f>TEXT(Table2[[#This Row],[Invoice Date]],"mmm")</f>
        <v>Oct</v>
      </c>
      <c r="E546" s="2" t="str">
        <f>Table2[[#This Row],[Store_ID]]&amp;"-"&amp;Table2[[#This Row],[Year]]&amp;"-"&amp;Table2[[#This Row],[Month]]</f>
        <v>STR106-2024-Oct</v>
      </c>
      <c r="F546" s="2" t="s">
        <v>1366</v>
      </c>
      <c r="G546" s="2" t="str">
        <f>_xlfn.XLOOKUP(Table2[[#This Row],[Customer_ID]],Table3[Customer_ID],Table3[Customer Name],"Not Found")</f>
        <v>Varsha Rao</v>
      </c>
      <c r="H546" s="2" t="str">
        <f>_xlfn.XLOOKUP(Table2[[#This Row],[Customer_ID]],Table3[Customer_ID],Table3[Gender],"Female")</f>
        <v>Female</v>
      </c>
      <c r="I546" s="2" t="str">
        <f>_xlfn.XLOOKUP(Table2[[#This Row],[Customer_ID]],Table3[Customer_ID],Table3[City],"Missing Memebership")</f>
        <v>Mysuru</v>
      </c>
      <c r="J546" s="2" t="str">
        <f>_xlfn.XLOOKUP(Table2[[#This Row],[Customer_ID]],Table3[Customer_ID],Table3[State],"Karnataka")</f>
        <v>Karnataka</v>
      </c>
      <c r="K546" s="2" t="str">
        <f>_xlfn.XLOOKUP(Table2[[#This Row],[Customer_ID]],Table3[Customer_ID],Table3[Membership],"Regular")</f>
        <v>Regular</v>
      </c>
      <c r="L546" s="2" t="s">
        <v>1700</v>
      </c>
      <c r="M546" s="2" t="str">
        <f>_xlfn.XLOOKUP(Table2[[#This Row],[Product_ID]],Table4[Product_ID],Table4[Product_Name],"Not Found")</f>
        <v>Mufti Slim Fit Maroon</v>
      </c>
      <c r="N546" s="2" t="str">
        <f>_xlfn.XLOOKUP(Table2[[#This Row],[Product_ID]],Table4[Product_ID],Table4[Category],"Not Found")</f>
        <v>Men Jeans</v>
      </c>
      <c r="O546" s="2" t="str">
        <f>_xlfn.XLOOKUP(Table2[[#This Row],[Product_ID]],Table4[Product_ID],Table4[Subcategory],"Not Found")</f>
        <v>Slim Fit</v>
      </c>
      <c r="P546" s="2" t="str">
        <f>_xlfn.XLOOKUP(Table2[[#This Row],[Product_ID]],Table4[Product_ID],Table4[Brand],"Missing Brand")</f>
        <v>Mufti</v>
      </c>
      <c r="Q546" s="2" t="s">
        <v>1716</v>
      </c>
      <c r="R546" s="2" t="str">
        <f>_xlfn.XLOOKUP(Table2[[#This Row],[Store_ID]],Table6[Store_ID],Table6[Store Name],"Not Found")</f>
        <v>TrendMart Vijayawada Outlet</v>
      </c>
      <c r="S546" s="2">
        <f>_xlfn.XLOOKUP(Table2[[#This Row],[Store_ID]],Table6[Store_ID],Table6[Monthly Target],"Missing Target")</f>
        <v>2500000</v>
      </c>
      <c r="T546" s="2" t="str">
        <f>_xlfn.XLOOKUP(Table2[[#This Row],[Store_ID]],Table6[Store_ID],Table6[Region],"Not Found")</f>
        <v>South Zone 3</v>
      </c>
      <c r="U546" s="2" t="s">
        <v>165</v>
      </c>
      <c r="V546" s="2" t="str">
        <f>_xlfn.XLOOKUP(Table2[[#This Row],[Employee_ID]],Table5[Employee_ID],Table5[Employee Name],"Not Found")</f>
        <v>Vasanthi Gupta</v>
      </c>
      <c r="W546" s="2">
        <v>2</v>
      </c>
      <c r="X546" s="2">
        <v>1057.68</v>
      </c>
      <c r="Y546" s="2">
        <v>15</v>
      </c>
      <c r="Z546" s="2">
        <v>317.3</v>
      </c>
      <c r="AA546" s="2">
        <v>12</v>
      </c>
      <c r="AB546" s="2">
        <v>215.77</v>
      </c>
      <c r="AC546" s="2">
        <v>2013.83</v>
      </c>
      <c r="AD546" s="2">
        <v>1513.18</v>
      </c>
      <c r="AE546" s="2">
        <f t="shared" si="14"/>
        <v>284.87999999999988</v>
      </c>
      <c r="AF546" s="2" t="s">
        <v>69</v>
      </c>
      <c r="AG546" s="42">
        <f>IFERROR(Table2[[#This Row],[Profit]]/Table2[[#This Row],[Sales Amount]],0)</f>
        <v>0.14146179171032305</v>
      </c>
      <c r="AH546" s="2" t="str">
        <f>TRIM(Table2[[#This Row],[Payment Modee]])</f>
        <v>Cash</v>
      </c>
      <c r="AI546" s="2" t="s">
        <v>26</v>
      </c>
      <c r="AJ546" s="2" t="s">
        <v>27</v>
      </c>
      <c r="AK546" s="2" t="s">
        <v>1717</v>
      </c>
      <c r="AL546" s="16" t="str">
        <f>IF(HOUR(Table2[[#This Row],[Order Time]])&lt;12,"Morning",IF(HOUR(Table2[[#This Row],[Order Time]])&lt;17,"Afternoon",IF(HOUR(Table2[[#This Row],[Order Time]])&lt;21,"Evening","Night")))</f>
        <v>Afternoon</v>
      </c>
      <c r="AM546" s="16" t="s">
        <v>29</v>
      </c>
    </row>
    <row r="547" spans="1:39" x14ac:dyDescent="0.25">
      <c r="A547" s="13" t="s">
        <v>1718</v>
      </c>
      <c r="B547" s="4">
        <v>45693</v>
      </c>
      <c r="C547" s="2">
        <f>YEAR(Table2[[#This Row],[Invoice Date]])</f>
        <v>2025</v>
      </c>
      <c r="D547" s="2" t="str">
        <f>TEXT(Table2[[#This Row],[Invoice Date]],"mmm")</f>
        <v>Feb</v>
      </c>
      <c r="E547" s="2" t="str">
        <f>Table2[[#This Row],[Store_ID]]&amp;"-"&amp;Table2[[#This Row],[Year]]&amp;"-"&amp;Table2[[#This Row],[Month]]</f>
        <v>STR093-2025-Feb</v>
      </c>
      <c r="F547" s="2" t="s">
        <v>1719</v>
      </c>
      <c r="G547" s="2" t="str">
        <f>_xlfn.XLOOKUP(Table2[[#This Row],[Customer_ID]],Table3[Customer_ID],Table3[Customer Name],"Not Found")</f>
        <v>Tanvi Menon</v>
      </c>
      <c r="H547" s="2" t="str">
        <f>_xlfn.XLOOKUP(Table2[[#This Row],[Customer_ID]],Table3[Customer_ID],Table3[Gender],"Female")</f>
        <v>Female</v>
      </c>
      <c r="I547" s="2" t="str">
        <f>_xlfn.XLOOKUP(Table2[[#This Row],[Customer_ID]],Table3[Customer_ID],Table3[City],"Missing Memebership")</f>
        <v>Tumakuru</v>
      </c>
      <c r="J547" s="2" t="str">
        <f>_xlfn.XLOOKUP(Table2[[#This Row],[Customer_ID]],Table3[Customer_ID],Table3[State],"Karnataka")</f>
        <v>Karnataka</v>
      </c>
      <c r="K547" s="2" t="str">
        <f>_xlfn.XLOOKUP(Table2[[#This Row],[Customer_ID]],Table3[Customer_ID],Table3[Membership],"Regular")</f>
        <v>Platinum</v>
      </c>
      <c r="L547" s="2" t="s">
        <v>548</v>
      </c>
      <c r="M547" s="2" t="str">
        <f>_xlfn.XLOOKUP(Table2[[#This Row],[Product_ID]],Table4[Product_ID],Table4[Product_Name],"Not Found")</f>
        <v>Global Desi Round Neck Green</v>
      </c>
      <c r="N547" s="2" t="str">
        <f>_xlfn.XLOOKUP(Table2[[#This Row],[Product_ID]],Table4[Product_ID],Table4[Category],"Not Found")</f>
        <v>Men T-Shirts</v>
      </c>
      <c r="O547" s="2" t="str">
        <f>_xlfn.XLOOKUP(Table2[[#This Row],[Product_ID]],Table4[Product_ID],Table4[Subcategory],"Not Found")</f>
        <v>Round Neck</v>
      </c>
      <c r="P547" s="2" t="str">
        <f>_xlfn.XLOOKUP(Table2[[#This Row],[Product_ID]],Table4[Product_ID],Table4[Brand],"Missing Brand")</f>
        <v>Global Desi</v>
      </c>
      <c r="Q547" s="2" t="s">
        <v>357</v>
      </c>
      <c r="R547" s="2" t="str">
        <f>_xlfn.XLOOKUP(Table2[[#This Row],[Store_ID]],Table6[Store_ID],Table6[Store Name],"Not Found")</f>
        <v>TrendMart Thiruvananthapuram High Street</v>
      </c>
      <c r="S547" s="2">
        <f>_xlfn.XLOOKUP(Table2[[#This Row],[Store_ID]],Table6[Store_ID],Table6[Monthly Target],"Missing Target")</f>
        <v>1000000</v>
      </c>
      <c r="T547" s="2" t="str">
        <f>_xlfn.XLOOKUP(Table2[[#This Row],[Store_ID]],Table6[Store_ID],Table6[Region],"Not Found")</f>
        <v>South Zone 1</v>
      </c>
      <c r="U547" s="2" t="s">
        <v>68</v>
      </c>
      <c r="V547" s="2" t="str">
        <f>_xlfn.XLOOKUP(Table2[[#This Row],[Employee_ID]],Table5[Employee_ID],Table5[Employee Name],"Not Found")</f>
        <v>Praveen Gupta</v>
      </c>
      <c r="W547" s="2">
        <v>4</v>
      </c>
      <c r="X547" s="2">
        <v>500.44</v>
      </c>
      <c r="Y547" s="2">
        <v>20</v>
      </c>
      <c r="Z547" s="2">
        <v>400.35</v>
      </c>
      <c r="AA547" s="2">
        <v>5</v>
      </c>
      <c r="AB547" s="2">
        <v>80.069999999999993</v>
      </c>
      <c r="AC547" s="2">
        <v>1681.48</v>
      </c>
      <c r="AD547" s="2">
        <v>1199.44</v>
      </c>
      <c r="AE547" s="2">
        <f t="shared" si="14"/>
        <v>401.96999999999997</v>
      </c>
      <c r="AF547" s="2" t="s">
        <v>35</v>
      </c>
      <c r="AG547" s="42">
        <f>IFERROR(Table2[[#This Row],[Profit]]/Table2[[#This Row],[Sales Amount]],0)</f>
        <v>0.2390572590812855</v>
      </c>
      <c r="AH547" s="2" t="str">
        <f>TRIM(Table2[[#This Row],[Payment Modee]])</f>
        <v>Debit Card</v>
      </c>
      <c r="AI547" s="2" t="s">
        <v>26</v>
      </c>
      <c r="AJ547" s="2" t="s">
        <v>27</v>
      </c>
      <c r="AK547" s="2" t="s">
        <v>1720</v>
      </c>
      <c r="AL547" s="16" t="str">
        <f>IF(HOUR(Table2[[#This Row],[Order Time]])&lt;12,"Morning",IF(HOUR(Table2[[#This Row],[Order Time]])&lt;17,"Afternoon",IF(HOUR(Table2[[#This Row],[Order Time]])&lt;21,"Evening","Night")))</f>
        <v>Morning</v>
      </c>
      <c r="AM547" s="16" t="s">
        <v>29</v>
      </c>
    </row>
    <row r="548" spans="1:39" x14ac:dyDescent="0.25">
      <c r="A548" s="13" t="s">
        <v>1721</v>
      </c>
      <c r="B548" s="4">
        <v>45487</v>
      </c>
      <c r="C548" s="2">
        <f>YEAR(Table2[[#This Row],[Invoice Date]])</f>
        <v>2024</v>
      </c>
      <c r="D548" s="2" t="str">
        <f>TEXT(Table2[[#This Row],[Invoice Date]],"mmm")</f>
        <v>Jul</v>
      </c>
      <c r="E548" s="2" t="str">
        <f>Table2[[#This Row],[Store_ID]]&amp;"-"&amp;Table2[[#This Row],[Year]]&amp;"-"&amp;Table2[[#This Row],[Month]]</f>
        <v>STR107-2024-Jul</v>
      </c>
      <c r="F548" s="2" t="s">
        <v>2244</v>
      </c>
      <c r="G548" s="2" t="str">
        <f>_xlfn.XLOOKUP(Table2[[#This Row],[Customer_ID]],Table3[Customer_ID],Table3[Customer Name],"Not Found")</f>
        <v>Kiran Prasad</v>
      </c>
      <c r="H548" s="2" t="str">
        <f>_xlfn.XLOOKUP(Table2[[#This Row],[Customer_ID]],Table3[Customer_ID],Table3[Gender],"Female")</f>
        <v>Male</v>
      </c>
      <c r="I548" s="2" t="str">
        <f>_xlfn.XLOOKUP(Table2[[#This Row],[Customer_ID]],Table3[Customer_ID],Table3[City],"Missing Memebership")</f>
        <v>Kochi</v>
      </c>
      <c r="J548" s="2" t="str">
        <f>_xlfn.XLOOKUP(Table2[[#This Row],[Customer_ID]],Table3[Customer_ID],Table3[State],"Karnataka")</f>
        <v>Kerala</v>
      </c>
      <c r="K548" s="2" t="str">
        <f>_xlfn.XLOOKUP(Table2[[#This Row],[Customer_ID]],Table3[Customer_ID],Table3[Membership],"Regular")</f>
        <v>Gold</v>
      </c>
      <c r="L548" s="2" t="s">
        <v>1112</v>
      </c>
      <c r="M548" s="2" t="str">
        <f>_xlfn.XLOOKUP(Table2[[#This Row],[Product_ID]],Table4[Product_ID],Table4[Product_Name],"Not Found")</f>
        <v>Fossil Digital Watch Maroon</v>
      </c>
      <c r="N548" s="2" t="str">
        <f>_xlfn.XLOOKUP(Table2[[#This Row],[Product_ID]],Table4[Product_ID],Table4[Category],"Not Found")</f>
        <v>Watches</v>
      </c>
      <c r="O548" s="2" t="str">
        <f>_xlfn.XLOOKUP(Table2[[#This Row],[Product_ID]],Table4[Product_ID],Table4[Subcategory],"Not Found")</f>
        <v>Digital Watch</v>
      </c>
      <c r="P548" s="2" t="str">
        <f>_xlfn.XLOOKUP(Table2[[#This Row],[Product_ID]],Table4[Product_ID],Table4[Brand],"Missing Brand")</f>
        <v>Fossil</v>
      </c>
      <c r="Q548" s="2" t="s">
        <v>914</v>
      </c>
      <c r="R548" s="2" t="str">
        <f>_xlfn.XLOOKUP(Table2[[#This Row],[Store_ID]],Table6[Store_ID],Table6[Store Name],"Not Found")</f>
        <v>TrendMart Kochi High Street</v>
      </c>
      <c r="S548" s="2">
        <f>_xlfn.XLOOKUP(Table2[[#This Row],[Store_ID]],Table6[Store_ID],Table6[Monthly Target],"Missing Target")</f>
        <v>1500000</v>
      </c>
      <c r="T548" s="2" t="str">
        <f>_xlfn.XLOOKUP(Table2[[#This Row],[Store_ID]],Table6[Store_ID],Table6[Region],"Not Found")</f>
        <v>South Zone 1</v>
      </c>
      <c r="U548" s="2" t="s">
        <v>118</v>
      </c>
      <c r="V548" s="2" t="str">
        <f>_xlfn.XLOOKUP(Table2[[#This Row],[Employee_ID]],Table5[Employee_ID],Table5[Employee Name],"Not Found")</f>
        <v>Deepak Kamath</v>
      </c>
      <c r="W548" s="2">
        <v>4</v>
      </c>
      <c r="X548" s="2">
        <v>3192.41</v>
      </c>
      <c r="Y548" s="2">
        <v>20</v>
      </c>
      <c r="Z548" s="2">
        <v>2553.9299999999998</v>
      </c>
      <c r="AA548" s="2">
        <v>12</v>
      </c>
      <c r="AB548" s="2">
        <v>1225.8900000000001</v>
      </c>
      <c r="AC548" s="2">
        <v>11441.6</v>
      </c>
      <c r="AD548" s="2">
        <v>8158.8</v>
      </c>
      <c r="AE548" s="2">
        <f t="shared" si="14"/>
        <v>2056.91</v>
      </c>
      <c r="AF548" s="2" t="s">
        <v>69</v>
      </c>
      <c r="AG548" s="42">
        <f>IFERROR(Table2[[#This Row],[Profit]]/Table2[[#This Row],[Sales Amount]],0)</f>
        <v>0.17977468186267653</v>
      </c>
      <c r="AH548" s="2" t="str">
        <f>TRIM(Table2[[#This Row],[Payment Modee]])</f>
        <v>Cash</v>
      </c>
      <c r="AI548" s="2" t="s">
        <v>26</v>
      </c>
      <c r="AJ548" s="2" t="s">
        <v>27</v>
      </c>
      <c r="AK548" s="2" t="s">
        <v>938</v>
      </c>
      <c r="AL548" s="16" t="str">
        <f>IF(HOUR(Table2[[#This Row],[Order Time]])&lt;12,"Morning",IF(HOUR(Table2[[#This Row],[Order Time]])&lt;17,"Afternoon",IF(HOUR(Table2[[#This Row],[Order Time]])&lt;21,"Evening","Night")))</f>
        <v>Night</v>
      </c>
      <c r="AM548" s="16" t="s">
        <v>38</v>
      </c>
    </row>
    <row r="549" spans="1:39" x14ac:dyDescent="0.25">
      <c r="A549" s="13" t="s">
        <v>1721</v>
      </c>
      <c r="B549" s="4">
        <v>45453</v>
      </c>
      <c r="C549" s="2">
        <f>YEAR(Table2[[#This Row],[Invoice Date]])</f>
        <v>2024</v>
      </c>
      <c r="D549" s="2" t="str">
        <f>TEXT(Table2[[#This Row],[Invoice Date]],"mmm")</f>
        <v>Jun</v>
      </c>
      <c r="E549" s="2" t="str">
        <f>Table2[[#This Row],[Store_ID]]&amp;"-"&amp;Table2[[#This Row],[Year]]&amp;"-"&amp;Table2[[#This Row],[Month]]</f>
        <v>STR036-2024-Jun</v>
      </c>
      <c r="F549" s="2" t="s">
        <v>1722</v>
      </c>
      <c r="G549" s="2" t="str">
        <f>_xlfn.XLOOKUP(Table2[[#This Row],[Customer_ID]],Table3[Customer_ID],Table3[Customer Name],"Not Found")</f>
        <v>Malini Raman</v>
      </c>
      <c r="H549" s="2" t="str">
        <f>_xlfn.XLOOKUP(Table2[[#This Row],[Customer_ID]],Table3[Customer_ID],Table3[Gender],"Female")</f>
        <v>Female</v>
      </c>
      <c r="I549" s="2" t="str">
        <f>_xlfn.XLOOKUP(Table2[[#This Row],[Customer_ID]],Table3[Customer_ID],Table3[City],"Missing Memebership")</f>
        <v>Kalaburagi</v>
      </c>
      <c r="J549" s="2" t="str">
        <f>_xlfn.XLOOKUP(Table2[[#This Row],[Customer_ID]],Table3[Customer_ID],Table3[State],"Karnataka")</f>
        <v>Karnataka</v>
      </c>
      <c r="K549" s="2" t="str">
        <f>_xlfn.XLOOKUP(Table2[[#This Row],[Customer_ID]],Table3[Customer_ID],Table3[Membership],"Regular")</f>
        <v>Gold</v>
      </c>
      <c r="L549" s="2" t="s">
        <v>90</v>
      </c>
      <c r="M549" s="2" t="str">
        <f>_xlfn.XLOOKUP(Table2[[#This Row],[Product_ID]],Table4[Product_ID],Table4[Product_Name],"Not Found")</f>
        <v>Nike Shirt Dress Peach</v>
      </c>
      <c r="N549" s="2" t="str">
        <f>_xlfn.XLOOKUP(Table2[[#This Row],[Product_ID]],Table4[Product_ID],Table4[Category],"Not Found")</f>
        <v>Women Dresses</v>
      </c>
      <c r="O549" s="2" t="str">
        <f>_xlfn.XLOOKUP(Table2[[#This Row],[Product_ID]],Table4[Product_ID],Table4[Subcategory],"Not Found")</f>
        <v>Shirt Dress</v>
      </c>
      <c r="P549" s="2" t="str">
        <f>_xlfn.XLOOKUP(Table2[[#This Row],[Product_ID]],Table4[Product_ID],Table4[Brand],"Missing Brand")</f>
        <v>Nike</v>
      </c>
      <c r="Q549" s="2" t="s">
        <v>634</v>
      </c>
      <c r="R549" s="2" t="str">
        <f>_xlfn.XLOOKUP(Table2[[#This Row],[Store_ID]],Table6[Store_ID],Table6[Store Name],"Not Found")</f>
        <v>TrendMart Thiruvananthapuram Outlet</v>
      </c>
      <c r="S549" s="2">
        <f>_xlfn.XLOOKUP(Table2[[#This Row],[Store_ID]],Table6[Store_ID],Table6[Monthly Target],"Missing Target")</f>
        <v>1000000</v>
      </c>
      <c r="T549" s="2" t="str">
        <f>_xlfn.XLOOKUP(Table2[[#This Row],[Store_ID]],Table6[Store_ID],Table6[Region],"Not Found")</f>
        <v>South Zone 1</v>
      </c>
      <c r="U549" s="2" t="s">
        <v>55</v>
      </c>
      <c r="V549" s="2" t="str">
        <f>_xlfn.XLOOKUP(Table2[[#This Row],[Employee_ID]],Table5[Employee_ID],Table5[Employee Name],"Not Found")</f>
        <v>Padma Gounder</v>
      </c>
      <c r="W549" s="2">
        <v>3</v>
      </c>
      <c r="X549" s="2">
        <v>1674.22</v>
      </c>
      <c r="Y549" s="2">
        <v>25</v>
      </c>
      <c r="Z549" s="2">
        <v>1255.6600000000001</v>
      </c>
      <c r="AA549" s="2">
        <v>12</v>
      </c>
      <c r="AB549" s="2">
        <v>452.04</v>
      </c>
      <c r="AC549" s="2">
        <v>4219.04</v>
      </c>
      <c r="AD549" s="2">
        <v>4199.55</v>
      </c>
      <c r="AE549" s="2">
        <f t="shared" si="14"/>
        <v>-432.55000000000024</v>
      </c>
      <c r="AF549" s="2" t="s">
        <v>25</v>
      </c>
      <c r="AG549" s="42">
        <f>IFERROR(Table2[[#This Row],[Profit]]/Table2[[#This Row],[Sales Amount]],0)</f>
        <v>-0.10252332284121513</v>
      </c>
      <c r="AH549" s="2" t="str">
        <f>TRIM(Table2[[#This Row],[Payment Modee]])</f>
        <v>UPI</v>
      </c>
      <c r="AI549" s="2" t="s">
        <v>26</v>
      </c>
      <c r="AJ549" s="2" t="s">
        <v>27</v>
      </c>
      <c r="AK549" s="2" t="s">
        <v>1723</v>
      </c>
      <c r="AL549" s="16" t="str">
        <f>IF(HOUR(Table2[[#This Row],[Order Time]])&lt;12,"Morning",IF(HOUR(Table2[[#This Row],[Order Time]])&lt;17,"Afternoon",IF(HOUR(Table2[[#This Row],[Order Time]])&lt;21,"Evening","Night")))</f>
        <v>Afternoon</v>
      </c>
      <c r="AM549" s="16" t="s">
        <v>29</v>
      </c>
    </row>
    <row r="550" spans="1:39" x14ac:dyDescent="0.25">
      <c r="A550" s="13" t="s">
        <v>1724</v>
      </c>
      <c r="B550" s="4">
        <v>45590</v>
      </c>
      <c r="C550" s="2">
        <f>YEAR(Table2[[#This Row],[Invoice Date]])</f>
        <v>2024</v>
      </c>
      <c r="D550" s="2" t="str">
        <f>TEXT(Table2[[#This Row],[Invoice Date]],"mmm")</f>
        <v>Oct</v>
      </c>
      <c r="E550" s="2" t="str">
        <f>Table2[[#This Row],[Store_ID]]&amp;"-"&amp;Table2[[#This Row],[Year]]&amp;"-"&amp;Table2[[#This Row],[Month]]</f>
        <v>STR099-2024-Oct</v>
      </c>
      <c r="F550" s="2" t="s">
        <v>1725</v>
      </c>
      <c r="G550" s="2" t="str">
        <f>_xlfn.XLOOKUP(Table2[[#This Row],[Customer_ID]],Table3[Customer_ID],Table3[Customer Name],"Not Found")</f>
        <v>Gopal Sharma</v>
      </c>
      <c r="H550" s="2" t="str">
        <f>_xlfn.XLOOKUP(Table2[[#This Row],[Customer_ID]],Table3[Customer_ID],Table3[Gender],"Female")</f>
        <v>Male</v>
      </c>
      <c r="I550" s="2" t="str">
        <f>_xlfn.XLOOKUP(Table2[[#This Row],[Customer_ID]],Table3[Customer_ID],Table3[City],"Missing Memebership")</f>
        <v>Shivamogga</v>
      </c>
      <c r="J550" s="2" t="str">
        <f>_xlfn.XLOOKUP(Table2[[#This Row],[Customer_ID]],Table3[Customer_ID],Table3[State],"Karnataka")</f>
        <v>Karnataka</v>
      </c>
      <c r="K550" s="2" t="str">
        <f>_xlfn.XLOOKUP(Table2[[#This Row],[Customer_ID]],Table3[Customer_ID],Table3[Membership],"Regular")</f>
        <v>Silver</v>
      </c>
      <c r="L550" s="2" t="s">
        <v>1411</v>
      </c>
      <c r="M550" s="2" t="str">
        <f>_xlfn.XLOOKUP(Table2[[#This Row],[Product_ID]],Table4[Product_ID],Table4[Product_Name],"Not Found")</f>
        <v>Pepe Jeans Silk Saree Navy Blue</v>
      </c>
      <c r="N550" s="2" t="str">
        <f>_xlfn.XLOOKUP(Table2[[#This Row],[Product_ID]],Table4[Product_ID],Table4[Category],"Not Found")</f>
        <v>Women Sarees</v>
      </c>
      <c r="O550" s="2" t="str">
        <f>_xlfn.XLOOKUP(Table2[[#This Row],[Product_ID]],Table4[Product_ID],Table4[Subcategory],"Not Found")</f>
        <v>Silk Saree</v>
      </c>
      <c r="P550" s="2" t="str">
        <f>_xlfn.XLOOKUP(Table2[[#This Row],[Product_ID]],Table4[Product_ID],Table4[Brand],"Missing Brand")</f>
        <v>Pepe Jeans</v>
      </c>
      <c r="Q550" s="2" t="s">
        <v>175</v>
      </c>
      <c r="R550" s="2" t="str">
        <f>_xlfn.XLOOKUP(Table2[[#This Row],[Store_ID]],Table6[Store_ID],Table6[Store Name],"Not Found")</f>
        <v>TrendMart Khammam Standard</v>
      </c>
      <c r="S550" s="2">
        <f>_xlfn.XLOOKUP(Table2[[#This Row],[Store_ID]],Table6[Store_ID],Table6[Monthly Target],"Missing Target")</f>
        <v>1500000</v>
      </c>
      <c r="T550" s="2" t="str">
        <f>_xlfn.XLOOKUP(Table2[[#This Row],[Store_ID]],Table6[Store_ID],Table6[Region],"Not Found")</f>
        <v>South Zone 2</v>
      </c>
      <c r="U550" s="2" t="s">
        <v>283</v>
      </c>
      <c r="V550" s="2" t="str">
        <f>_xlfn.XLOOKUP(Table2[[#This Row],[Employee_ID]],Table5[Employee_ID],Table5[Employee Name],"Not Found")</f>
        <v>Priya Balasubramaniam</v>
      </c>
      <c r="W550" s="2">
        <v>4</v>
      </c>
      <c r="X550" s="2">
        <v>4331.16</v>
      </c>
      <c r="Y550" s="2">
        <v>5</v>
      </c>
      <c r="Z550" s="2">
        <v>866.23</v>
      </c>
      <c r="AA550" s="2">
        <v>12</v>
      </c>
      <c r="AB550" s="2">
        <v>1975.01</v>
      </c>
      <c r="AC550" s="2">
        <v>18433.419999999998</v>
      </c>
      <c r="AD550" s="2">
        <v>12946.28</v>
      </c>
      <c r="AE550" s="2">
        <f t="shared" si="14"/>
        <v>3512.1299999999974</v>
      </c>
      <c r="AF550" s="2" t="s">
        <v>69</v>
      </c>
      <c r="AG550" s="42">
        <f>IFERROR(Table2[[#This Row],[Profit]]/Table2[[#This Row],[Sales Amount]],0)</f>
        <v>0.19053056893403383</v>
      </c>
      <c r="AH550" s="2" t="str">
        <f>TRIM(Table2[[#This Row],[Payment Modee]])</f>
        <v>Cash</v>
      </c>
      <c r="AI550" s="2" t="s">
        <v>26</v>
      </c>
      <c r="AJ550" s="2" t="s">
        <v>27</v>
      </c>
      <c r="AK550" s="2" t="s">
        <v>1726</v>
      </c>
      <c r="AL550" s="16" t="str">
        <f>IF(HOUR(Table2[[#This Row],[Order Time]])&lt;12,"Morning",IF(HOUR(Table2[[#This Row],[Order Time]])&lt;17,"Afternoon",IF(HOUR(Table2[[#This Row],[Order Time]])&lt;21,"Evening","Night")))</f>
        <v>Afternoon</v>
      </c>
      <c r="AM550" s="16" t="s">
        <v>29</v>
      </c>
    </row>
    <row r="551" spans="1:39" x14ac:dyDescent="0.25">
      <c r="A551" s="13" t="s">
        <v>1727</v>
      </c>
      <c r="B551" s="4">
        <v>45450</v>
      </c>
      <c r="C551" s="2">
        <f>YEAR(Table2[[#This Row],[Invoice Date]])</f>
        <v>2024</v>
      </c>
      <c r="D551" s="2" t="str">
        <f>TEXT(Table2[[#This Row],[Invoice Date]],"mmm")</f>
        <v>Jun</v>
      </c>
      <c r="E551" s="2" t="str">
        <f>Table2[[#This Row],[Store_ID]]&amp;"-"&amp;Table2[[#This Row],[Year]]&amp;"-"&amp;Table2[[#This Row],[Month]]</f>
        <v>STR101-2024-Jun</v>
      </c>
      <c r="F551" s="2" t="s">
        <v>1445</v>
      </c>
      <c r="G551" s="2" t="str">
        <f>_xlfn.XLOOKUP(Table2[[#This Row],[Customer_ID]],Table3[Customer_ID],Table3[Customer Name],"Not Found")</f>
        <v>Bharathi Singh</v>
      </c>
      <c r="H551" s="2" t="str">
        <f>_xlfn.XLOOKUP(Table2[[#This Row],[Customer_ID]],Table3[Customer_ID],Table3[Gender],"Female")</f>
        <v>Female</v>
      </c>
      <c r="I551" s="2" t="str">
        <f>_xlfn.XLOOKUP(Table2[[#This Row],[Customer_ID]],Table3[Customer_ID],Table3[City],"Missing Memebership")</f>
        <v>Karimnagar</v>
      </c>
      <c r="J551" s="2" t="str">
        <f>_xlfn.XLOOKUP(Table2[[#This Row],[Customer_ID]],Table3[Customer_ID],Table3[State],"Karnataka")</f>
        <v>Telangana</v>
      </c>
      <c r="K551" s="2" t="str">
        <f>_xlfn.XLOOKUP(Table2[[#This Row],[Customer_ID]],Table3[Customer_ID],Table3[Membership],"Regular")</f>
        <v>Gold</v>
      </c>
      <c r="L551" s="2" t="s">
        <v>90</v>
      </c>
      <c r="M551" s="2" t="str">
        <f>_xlfn.XLOOKUP(Table2[[#This Row],[Product_ID]],Table4[Product_ID],Table4[Product_Name],"Not Found")</f>
        <v>Nike Shirt Dress Peach</v>
      </c>
      <c r="N551" s="2" t="str">
        <f>_xlfn.XLOOKUP(Table2[[#This Row],[Product_ID]],Table4[Product_ID],Table4[Category],"Not Found")</f>
        <v>Women Dresses</v>
      </c>
      <c r="O551" s="2" t="str">
        <f>_xlfn.XLOOKUP(Table2[[#This Row],[Product_ID]],Table4[Product_ID],Table4[Subcategory],"Not Found")</f>
        <v>Shirt Dress</v>
      </c>
      <c r="P551" s="2" t="str">
        <f>_xlfn.XLOOKUP(Table2[[#This Row],[Product_ID]],Table4[Product_ID],Table4[Brand],"Missing Brand")</f>
        <v>Nike</v>
      </c>
      <c r="Q551" s="2" t="s">
        <v>258</v>
      </c>
      <c r="R551" s="2" t="str">
        <f>_xlfn.XLOOKUP(Table2[[#This Row],[Store_ID]],Table6[Store_ID],Table6[Store Name],"Not Found")</f>
        <v>TrendMart Thiruvananthapuram Standard</v>
      </c>
      <c r="S551" s="2">
        <f>_xlfn.XLOOKUP(Table2[[#This Row],[Store_ID]],Table6[Store_ID],Table6[Monthly Target],"Missing Target")</f>
        <v>1200000</v>
      </c>
      <c r="T551" s="2" t="str">
        <f>_xlfn.XLOOKUP(Table2[[#This Row],[Store_ID]],Table6[Store_ID],Table6[Region],"Not Found")</f>
        <v>South Zone 1</v>
      </c>
      <c r="U551" s="2" t="s">
        <v>159</v>
      </c>
      <c r="V551" s="2" t="str">
        <f>_xlfn.XLOOKUP(Table2[[#This Row],[Employee_ID]],Table5[Employee_ID],Table5[Employee Name],"Not Found")</f>
        <v>Venkat Sharma</v>
      </c>
      <c r="W551" s="2">
        <v>2</v>
      </c>
      <c r="X551" s="2">
        <v>1711.1</v>
      </c>
      <c r="Y551" s="2">
        <v>0</v>
      </c>
      <c r="Z551" s="2">
        <v>0</v>
      </c>
      <c r="AA551" s="2">
        <v>12</v>
      </c>
      <c r="AB551" s="2">
        <v>410.66</v>
      </c>
      <c r="AC551" s="2">
        <v>3832.86</v>
      </c>
      <c r="AD551" s="2">
        <v>2799.7</v>
      </c>
      <c r="AE551" s="2">
        <f t="shared" si="14"/>
        <v>622.50000000000023</v>
      </c>
      <c r="AF551" s="2" t="s">
        <v>69</v>
      </c>
      <c r="AG551" s="42">
        <f>IFERROR(Table2[[#This Row],[Profit]]/Table2[[#This Row],[Sales Amount]],0)</f>
        <v>0.162411358619934</v>
      </c>
      <c r="AH551" s="2" t="str">
        <f>TRIM(Table2[[#This Row],[Payment Modee]])</f>
        <v>Cash</v>
      </c>
      <c r="AI551" s="2" t="s">
        <v>26</v>
      </c>
      <c r="AJ551" s="2" t="s">
        <v>27</v>
      </c>
      <c r="AK551" s="2" t="s">
        <v>1728</v>
      </c>
      <c r="AL551" s="16" t="str">
        <f>IF(HOUR(Table2[[#This Row],[Order Time]])&lt;12,"Morning",IF(HOUR(Table2[[#This Row],[Order Time]])&lt;17,"Afternoon",IF(HOUR(Table2[[#This Row],[Order Time]])&lt;21,"Evening","Night")))</f>
        <v>Afternoon</v>
      </c>
      <c r="AM551" s="16" t="s">
        <v>29</v>
      </c>
    </row>
    <row r="552" spans="1:39" x14ac:dyDescent="0.25">
      <c r="A552" s="13" t="s">
        <v>1729</v>
      </c>
      <c r="B552" s="4">
        <v>45459</v>
      </c>
      <c r="C552" s="2">
        <f>YEAR(Table2[[#This Row],[Invoice Date]])</f>
        <v>2024</v>
      </c>
      <c r="D552" s="2" t="str">
        <f>TEXT(Table2[[#This Row],[Invoice Date]],"mmm")</f>
        <v>Jun</v>
      </c>
      <c r="E552" s="2" t="str">
        <f>Table2[[#This Row],[Store_ID]]&amp;"-"&amp;Table2[[#This Row],[Year]]&amp;"-"&amp;Table2[[#This Row],[Month]]</f>
        <v>STR004-2024-Jun</v>
      </c>
      <c r="F552" s="2" t="s">
        <v>1270</v>
      </c>
      <c r="G552" s="2" t="str">
        <f>_xlfn.XLOOKUP(Table2[[#This Row],[Customer_ID]],Table3[Customer_ID],Table3[Customer Name],"Not Found")</f>
        <v>Padma Gopalakrishnan</v>
      </c>
      <c r="H552" s="2" t="str">
        <f>_xlfn.XLOOKUP(Table2[[#This Row],[Customer_ID]],Table3[Customer_ID],Table3[Gender],"Female")</f>
        <v>Female</v>
      </c>
      <c r="I552" s="2" t="str">
        <f>_xlfn.XLOOKUP(Table2[[#This Row],[Customer_ID]],Table3[Customer_ID],Table3[City],"Missing Memebership")</f>
        <v>Chennai</v>
      </c>
      <c r="J552" s="2" t="str">
        <f>_xlfn.XLOOKUP(Table2[[#This Row],[Customer_ID]],Table3[Customer_ID],Table3[State],"Karnataka")</f>
        <v>Tamil Nadu</v>
      </c>
      <c r="K552" s="2" t="str">
        <f>_xlfn.XLOOKUP(Table2[[#This Row],[Customer_ID]],Table3[Customer_ID],Table3[Membership],"Regular")</f>
        <v>Silver</v>
      </c>
      <c r="L552" s="2" t="s">
        <v>262</v>
      </c>
      <c r="M552" s="2" t="str">
        <f>_xlfn.XLOOKUP(Table2[[#This Row],[Product_ID]],Table4[Product_ID],Table4[Product_Name],"Not Found")</f>
        <v>Pothys Straight Fit Charcoal</v>
      </c>
      <c r="N552" s="2" t="str">
        <f>_xlfn.XLOOKUP(Table2[[#This Row],[Product_ID]],Table4[Product_ID],Table4[Category],"Not Found")</f>
        <v>Women Jeans</v>
      </c>
      <c r="O552" s="2" t="str">
        <f>_xlfn.XLOOKUP(Table2[[#This Row],[Product_ID]],Table4[Product_ID],Table4[Subcategory],"Not Found")</f>
        <v>Straight Fit</v>
      </c>
      <c r="P552" s="2" t="str">
        <f>_xlfn.XLOOKUP(Table2[[#This Row],[Product_ID]],Table4[Product_ID],Table4[Brand],"Missing Brand")</f>
        <v>Pothys</v>
      </c>
      <c r="Q552" s="2" t="s">
        <v>91</v>
      </c>
      <c r="R552" s="2" t="str">
        <f>_xlfn.XLOOKUP(Table2[[#This Row],[Store_ID]],Table6[Store_ID],Table6[Store Name],"Not Found")</f>
        <v>TrendMart Kalaburagi Mall Kiosk</v>
      </c>
      <c r="S552" s="2">
        <f>_xlfn.XLOOKUP(Table2[[#This Row],[Store_ID]],Table6[Store_ID],Table6[Monthly Target],"Missing Target")</f>
        <v>800000</v>
      </c>
      <c r="T552" s="2" t="str">
        <f>_xlfn.XLOOKUP(Table2[[#This Row],[Store_ID]],Table6[Store_ID],Table6[Region],"Not Found")</f>
        <v>South Zone 2</v>
      </c>
      <c r="U552" s="2" t="s">
        <v>417</v>
      </c>
      <c r="V552" s="2" t="str">
        <f>_xlfn.XLOOKUP(Table2[[#This Row],[Employee_ID]],Table5[Employee_ID],Table5[Employee Name],"Not Found")</f>
        <v>Arjun Krishnan</v>
      </c>
      <c r="W552" s="2">
        <v>1</v>
      </c>
      <c r="X552" s="2">
        <v>1416.96</v>
      </c>
      <c r="Y552" s="2">
        <v>10</v>
      </c>
      <c r="Z552" s="2">
        <v>141.69999999999999</v>
      </c>
      <c r="AA552" s="2">
        <v>12</v>
      </c>
      <c r="AB552" s="2">
        <v>153.03</v>
      </c>
      <c r="AC552" s="2">
        <v>1428.29</v>
      </c>
      <c r="AD552" s="2">
        <v>1025.24</v>
      </c>
      <c r="AE552" s="2">
        <f t="shared" si="14"/>
        <v>250.01999999999995</v>
      </c>
      <c r="AF552" s="2" t="s">
        <v>25</v>
      </c>
      <c r="AG552" s="42">
        <f>IFERROR(Table2[[#This Row],[Profit]]/Table2[[#This Row],[Sales Amount]],0)</f>
        <v>0.17504848455145661</v>
      </c>
      <c r="AH552" s="2" t="str">
        <f>TRIM(Table2[[#This Row],[Payment Modee]])</f>
        <v>UPI</v>
      </c>
      <c r="AI552" s="2" t="s">
        <v>26</v>
      </c>
      <c r="AJ552" s="2" t="s">
        <v>27</v>
      </c>
      <c r="AK552" s="2" t="s">
        <v>1730</v>
      </c>
      <c r="AL552" s="16" t="str">
        <f>IF(HOUR(Table2[[#This Row],[Order Time]])&lt;12,"Morning",IF(HOUR(Table2[[#This Row],[Order Time]])&lt;17,"Afternoon",IF(HOUR(Table2[[#This Row],[Order Time]])&lt;21,"Evening","Night")))</f>
        <v>Afternoon</v>
      </c>
      <c r="AM552" s="16" t="s">
        <v>38</v>
      </c>
    </row>
    <row r="553" spans="1:39" x14ac:dyDescent="0.25">
      <c r="A553" s="13" t="s">
        <v>1731</v>
      </c>
      <c r="B553" s="4">
        <v>45691</v>
      </c>
      <c r="C553" s="2">
        <f>YEAR(Table2[[#This Row],[Invoice Date]])</f>
        <v>2025</v>
      </c>
      <c r="D553" s="2" t="str">
        <f>TEXT(Table2[[#This Row],[Invoice Date]],"mmm")</f>
        <v>Feb</v>
      </c>
      <c r="E553" s="2" t="str">
        <f>Table2[[#This Row],[Store_ID]]&amp;"-"&amp;Table2[[#This Row],[Year]]&amp;"-"&amp;Table2[[#This Row],[Month]]</f>
        <v>STR037-2025-Feb</v>
      </c>
      <c r="F553" s="2" t="s">
        <v>1732</v>
      </c>
      <c r="G553" s="2" t="str">
        <f>_xlfn.XLOOKUP(Table2[[#This Row],[Customer_ID]],Table3[Customer_ID],Table3[Customer Name],"Not Found")</f>
        <v>Deepa Chettiar</v>
      </c>
      <c r="H553" s="2" t="str">
        <f>_xlfn.XLOOKUP(Table2[[#This Row],[Customer_ID]],Table3[Customer_ID],Table3[Gender],"Female")</f>
        <v>Female</v>
      </c>
      <c r="I553" s="2" t="str">
        <f>_xlfn.XLOOKUP(Table2[[#This Row],[Customer_ID]],Table3[Customer_ID],Table3[City],"Missing Memebership")</f>
        <v>Hubballi</v>
      </c>
      <c r="J553" s="2" t="str">
        <f>_xlfn.XLOOKUP(Table2[[#This Row],[Customer_ID]],Table3[Customer_ID],Table3[State],"Karnataka")</f>
        <v>Karnataka</v>
      </c>
      <c r="K553" s="2" t="str">
        <f>_xlfn.XLOOKUP(Table2[[#This Row],[Customer_ID]],Table3[Customer_ID],Table3[Membership],"Regular")</f>
        <v>Silver</v>
      </c>
      <c r="L553" s="2" t="s">
        <v>694</v>
      </c>
      <c r="M553" s="2" t="str">
        <f>_xlfn.XLOOKUP(Table2[[#This Row],[Product_ID]],Table4[Product_ID],Table4[Product_Name],"Not Found")</f>
        <v>Indian Terrain Denim Shirt Wine</v>
      </c>
      <c r="N553" s="2" t="str">
        <f>_xlfn.XLOOKUP(Table2[[#This Row],[Product_ID]],Table4[Product_ID],Table4[Category],"Not Found")</f>
        <v>Accessories</v>
      </c>
      <c r="O553" s="2" t="str">
        <f>_xlfn.XLOOKUP(Table2[[#This Row],[Product_ID]],Table4[Product_ID],Table4[Subcategory],"Not Found")</f>
        <v>Tie</v>
      </c>
      <c r="P553" s="2" t="str">
        <f>_xlfn.XLOOKUP(Table2[[#This Row],[Product_ID]],Table4[Product_ID],Table4[Brand],"Missing Brand")</f>
        <v>Being Human</v>
      </c>
      <c r="Q553" s="2" t="s">
        <v>23</v>
      </c>
      <c r="R553" s="2" t="str">
        <f>_xlfn.XLOOKUP(Table2[[#This Row],[Store_ID]],Table6[Store_ID],Table6[Store Name],"Not Found")</f>
        <v>TrendMart Vijayawada High Street</v>
      </c>
      <c r="S553" s="2">
        <f>_xlfn.XLOOKUP(Table2[[#This Row],[Store_ID]],Table6[Store_ID],Table6[Monthly Target],"Missing Target")</f>
        <v>1000000</v>
      </c>
      <c r="T553" s="2" t="str">
        <f>_xlfn.XLOOKUP(Table2[[#This Row],[Store_ID]],Table6[Store_ID],Table6[Region],"Not Found")</f>
        <v>South Zone 3</v>
      </c>
      <c r="U553" s="2" t="s">
        <v>192</v>
      </c>
      <c r="V553" s="2" t="str">
        <f>_xlfn.XLOOKUP(Table2[[#This Row],[Employee_ID]],Table5[Employee_ID],Table5[Employee Name],"Not Found")</f>
        <v>Hari Nair</v>
      </c>
      <c r="W553" s="2">
        <v>2</v>
      </c>
      <c r="X553" s="2">
        <v>1036.56</v>
      </c>
      <c r="Y553" s="2">
        <v>15</v>
      </c>
      <c r="Z553" s="2">
        <v>310.97000000000003</v>
      </c>
      <c r="AA553" s="2">
        <v>12</v>
      </c>
      <c r="AB553" s="2">
        <v>211.46</v>
      </c>
      <c r="AC553" s="2">
        <v>1973.61</v>
      </c>
      <c r="AD553" s="2">
        <v>1167.72</v>
      </c>
      <c r="AE553" s="2">
        <f t="shared" si="14"/>
        <v>594.42999999999984</v>
      </c>
      <c r="AF553" s="2" t="s">
        <v>35</v>
      </c>
      <c r="AG553" s="42">
        <f>IFERROR(Table2[[#This Row],[Profit]]/Table2[[#This Row],[Sales Amount]],0)</f>
        <v>0.30118919138026251</v>
      </c>
      <c r="AH553" s="2" t="str">
        <f>TRIM(Table2[[#This Row],[Payment Modee]])</f>
        <v>Debit Card</v>
      </c>
      <c r="AI553" s="2" t="s">
        <v>26</v>
      </c>
      <c r="AJ553" s="2" t="s">
        <v>27</v>
      </c>
      <c r="AK553" s="2" t="s">
        <v>1733</v>
      </c>
      <c r="AL553" s="16" t="str">
        <f>IF(HOUR(Table2[[#This Row],[Order Time]])&lt;12,"Morning",IF(HOUR(Table2[[#This Row],[Order Time]])&lt;17,"Afternoon",IF(HOUR(Table2[[#This Row],[Order Time]])&lt;21,"Evening","Night")))</f>
        <v>Evening</v>
      </c>
      <c r="AM553" s="16" t="s">
        <v>29</v>
      </c>
    </row>
    <row r="554" spans="1:39" x14ac:dyDescent="0.25">
      <c r="A554" s="13" t="s">
        <v>1734</v>
      </c>
      <c r="B554" s="4">
        <v>45541</v>
      </c>
      <c r="C554" s="2">
        <f>YEAR(Table2[[#This Row],[Invoice Date]])</f>
        <v>2024</v>
      </c>
      <c r="D554" s="2" t="str">
        <f>TEXT(Table2[[#This Row],[Invoice Date]],"mmm")</f>
        <v>Sep</v>
      </c>
      <c r="E554" s="2" t="str">
        <f>Table2[[#This Row],[Store_ID]]&amp;"-"&amp;Table2[[#This Row],[Year]]&amp;"-"&amp;Table2[[#This Row],[Month]]</f>
        <v>STR023-2024-Sep</v>
      </c>
      <c r="F554" s="2" t="s">
        <v>1735</v>
      </c>
      <c r="G554" s="2" t="str">
        <f>_xlfn.XLOOKUP(Table2[[#This Row],[Customer_ID]],Table3[Customer_ID],Table3[Customer Name],"Not Found")</f>
        <v>Revathi Pillai</v>
      </c>
      <c r="H554" s="2" t="str">
        <f>_xlfn.XLOOKUP(Table2[[#This Row],[Customer_ID]],Table3[Customer_ID],Table3[Gender],"Female")</f>
        <v>Female</v>
      </c>
      <c r="I554" s="2" t="str">
        <f>_xlfn.XLOOKUP(Table2[[#This Row],[Customer_ID]],Table3[Customer_ID],Table3[City],"Missing Memebership")</f>
        <v>Thrissur</v>
      </c>
      <c r="J554" s="2" t="str">
        <f>_xlfn.XLOOKUP(Table2[[#This Row],[Customer_ID]],Table3[Customer_ID],Table3[State],"Karnataka")</f>
        <v>Kerala</v>
      </c>
      <c r="K554" s="2" t="str">
        <f>_xlfn.XLOOKUP(Table2[[#This Row],[Customer_ID]],Table3[Customer_ID],Table3[Membership],"Regular")</f>
        <v>Regular</v>
      </c>
      <c r="L554" s="2" t="s">
        <v>605</v>
      </c>
      <c r="M554" s="2" t="str">
        <f>_xlfn.XLOOKUP(Table2[[#This Row],[Product_ID]],Table4[Product_ID],Table4[Product_Name],"Not Found")</f>
        <v>Pantaloons Shirt Dress Grey</v>
      </c>
      <c r="N554" s="2" t="str">
        <f>_xlfn.XLOOKUP(Table2[[#This Row],[Product_ID]],Table4[Product_ID],Table4[Category],"Not Found")</f>
        <v>Women Dresses</v>
      </c>
      <c r="O554" s="2" t="str">
        <f>_xlfn.XLOOKUP(Table2[[#This Row],[Product_ID]],Table4[Product_ID],Table4[Subcategory],"Not Found")</f>
        <v>Shirt Dress</v>
      </c>
      <c r="P554" s="2" t="str">
        <f>_xlfn.XLOOKUP(Table2[[#This Row],[Product_ID]],Table4[Product_ID],Table4[Brand],"Missing Brand")</f>
        <v>Pantaloons</v>
      </c>
      <c r="Q554" s="2" t="s">
        <v>338</v>
      </c>
      <c r="R554" s="2" t="str">
        <f>_xlfn.XLOOKUP(Table2[[#This Row],[Store_ID]],Table6[Store_ID],Table6[Store Name],"Not Found")</f>
        <v>TrendMart Thoothukudi High Street</v>
      </c>
      <c r="S554" s="2">
        <f>_xlfn.XLOOKUP(Table2[[#This Row],[Store_ID]],Table6[Store_ID],Table6[Monthly Target],"Missing Target")</f>
        <v>2000000</v>
      </c>
      <c r="T554" s="2" t="str">
        <f>_xlfn.XLOOKUP(Table2[[#This Row],[Store_ID]],Table6[Store_ID],Table6[Region],"Not Found")</f>
        <v>South Zone 1</v>
      </c>
      <c r="U554" s="2" t="s">
        <v>187</v>
      </c>
      <c r="V554" s="2" t="str">
        <f>_xlfn.XLOOKUP(Table2[[#This Row],[Employee_ID]],Table5[Employee_ID],Table5[Employee Name],"Not Found")</f>
        <v>Ganapathy Naidu</v>
      </c>
      <c r="W554" s="2">
        <v>1</v>
      </c>
      <c r="X554" s="2">
        <v>1625.75</v>
      </c>
      <c r="Y554" s="2">
        <v>0</v>
      </c>
      <c r="Z554" s="2">
        <v>0</v>
      </c>
      <c r="AA554" s="2">
        <v>12</v>
      </c>
      <c r="AB554" s="2">
        <v>195.09</v>
      </c>
      <c r="AC554" s="2">
        <v>1820.84</v>
      </c>
      <c r="AD554" s="2">
        <v>1133.27</v>
      </c>
      <c r="AE554" s="2">
        <f t="shared" si="14"/>
        <v>492.4799999999999</v>
      </c>
      <c r="AF554" s="2" t="s">
        <v>25</v>
      </c>
      <c r="AG554" s="42">
        <f>IFERROR(Table2[[#This Row],[Profit]]/Table2[[#This Row],[Sales Amount]],0)</f>
        <v>0.27046857494343268</v>
      </c>
      <c r="AH554" s="2" t="str">
        <f>TRIM(Table2[[#This Row],[Payment Modee]])</f>
        <v>UPI</v>
      </c>
      <c r="AI554" s="2" t="s">
        <v>26</v>
      </c>
      <c r="AJ554" s="2" t="s">
        <v>27</v>
      </c>
      <c r="AK554" s="2" t="s">
        <v>1736</v>
      </c>
      <c r="AL554" s="16" t="str">
        <f>IF(HOUR(Table2[[#This Row],[Order Time]])&lt;12,"Morning",IF(HOUR(Table2[[#This Row],[Order Time]])&lt;17,"Afternoon",IF(HOUR(Table2[[#This Row],[Order Time]])&lt;21,"Evening","Night")))</f>
        <v>Night</v>
      </c>
      <c r="AM554" s="16" t="s">
        <v>29</v>
      </c>
    </row>
    <row r="555" spans="1:39" x14ac:dyDescent="0.25">
      <c r="A555" s="13" t="s">
        <v>1737</v>
      </c>
      <c r="B555" s="4">
        <v>45420</v>
      </c>
      <c r="C555" s="2">
        <f>YEAR(Table2[[#This Row],[Invoice Date]])</f>
        <v>2024</v>
      </c>
      <c r="D555" s="2" t="str">
        <f>TEXT(Table2[[#This Row],[Invoice Date]],"mmm")</f>
        <v>May</v>
      </c>
      <c r="E555" s="2" t="str">
        <f>Table2[[#This Row],[Store_ID]]&amp;"-"&amp;Table2[[#This Row],[Year]]&amp;"-"&amp;Table2[[#This Row],[Month]]</f>
        <v>STR005-2024-May</v>
      </c>
      <c r="F555" s="2" t="s">
        <v>843</v>
      </c>
      <c r="G555" s="2" t="str">
        <f>_xlfn.XLOOKUP(Table2[[#This Row],[Customer_ID]],Table3[Customer_ID],Table3[Customer Name],"Not Found")</f>
        <v>Ashok Chandran</v>
      </c>
      <c r="H555" s="2" t="str">
        <f>_xlfn.XLOOKUP(Table2[[#This Row],[Customer_ID]],Table3[Customer_ID],Table3[Gender],"Female")</f>
        <v>Male</v>
      </c>
      <c r="I555" s="2" t="str">
        <f>_xlfn.XLOOKUP(Table2[[#This Row],[Customer_ID]],Table3[Customer_ID],Table3[City],"Missing Memebership")</f>
        <v>Bengaluru</v>
      </c>
      <c r="J555" s="2" t="str">
        <f>_xlfn.XLOOKUP(Table2[[#This Row],[Customer_ID]],Table3[Customer_ID],Table3[State],"Karnataka")</f>
        <v>Karnataka</v>
      </c>
      <c r="K555" s="2" t="str">
        <f>_xlfn.XLOOKUP(Table2[[#This Row],[Customer_ID]],Table3[Customer_ID],Table3[Membership],"Regular")</f>
        <v>Regular</v>
      </c>
      <c r="L555" s="2" t="s">
        <v>224</v>
      </c>
      <c r="M555" s="2" t="str">
        <f>_xlfn.XLOOKUP(Table2[[#This Row],[Product_ID]],Table4[Product_ID],Table4[Product_Name],"Not Found")</f>
        <v>Allen Solly Printed Kurti Mustard</v>
      </c>
      <c r="N555" s="2" t="str">
        <f>_xlfn.XLOOKUP(Table2[[#This Row],[Product_ID]],Table4[Product_ID],Table4[Category],"Not Found")</f>
        <v>Women Kurtis</v>
      </c>
      <c r="O555" s="2" t="str">
        <f>_xlfn.XLOOKUP(Table2[[#This Row],[Product_ID]],Table4[Product_ID],Table4[Subcategory],"Not Found")</f>
        <v>Printed Kurti</v>
      </c>
      <c r="P555" s="2" t="str">
        <f>_xlfn.XLOOKUP(Table2[[#This Row],[Product_ID]],Table4[Product_ID],Table4[Brand],"Missing Brand")</f>
        <v>Allen Solly</v>
      </c>
      <c r="Q555" s="2" t="s">
        <v>152</v>
      </c>
      <c r="R555" s="2" t="str">
        <f>_xlfn.XLOOKUP(Table2[[#This Row],[Store_ID]],Table6[Store_ID],Table6[Store Name],"Not Found")</f>
        <v>TrendMart Kochi High Street</v>
      </c>
      <c r="S555" s="2">
        <f>_xlfn.XLOOKUP(Table2[[#This Row],[Store_ID]],Table6[Store_ID],Table6[Monthly Target],"Missing Target")</f>
        <v>2000000</v>
      </c>
      <c r="T555" s="2" t="str">
        <f>_xlfn.XLOOKUP(Table2[[#This Row],[Store_ID]],Table6[Store_ID],Table6[Region],"Not Found")</f>
        <v>South Zone 1</v>
      </c>
      <c r="U555" s="2" t="s">
        <v>176</v>
      </c>
      <c r="V555" s="2" t="str">
        <f>_xlfn.XLOOKUP(Table2[[#This Row],[Employee_ID]],Table5[Employee_ID],Table5[Employee Name],"Not Found")</f>
        <v>Malathi Varma</v>
      </c>
      <c r="W555" s="2">
        <v>2</v>
      </c>
      <c r="X555" s="2">
        <v>815.09</v>
      </c>
      <c r="Y555" s="2">
        <v>30</v>
      </c>
      <c r="Z555" s="2">
        <v>489.05</v>
      </c>
      <c r="AA555" s="2">
        <v>5</v>
      </c>
      <c r="AB555" s="2">
        <v>57.06</v>
      </c>
      <c r="AC555" s="2">
        <v>1198.19</v>
      </c>
      <c r="AD555" s="2">
        <v>1137.06</v>
      </c>
      <c r="AE555" s="2">
        <f t="shared" si="14"/>
        <v>4.0700000000001069</v>
      </c>
      <c r="AF555" s="2" t="s">
        <v>56</v>
      </c>
      <c r="AG555" s="42">
        <f>IFERROR(Table2[[#This Row],[Profit]]/Table2[[#This Row],[Sales Amount]],0)</f>
        <v>3.3967901584891435E-3</v>
      </c>
      <c r="AH555" s="2" t="str">
        <f>TRIM(Table2[[#This Row],[Payment Modee]])</f>
        <v>Credit Card</v>
      </c>
      <c r="AI555" s="2" t="s">
        <v>26</v>
      </c>
      <c r="AJ555" s="2" t="s">
        <v>27</v>
      </c>
      <c r="AK555" s="2" t="s">
        <v>1738</v>
      </c>
      <c r="AL555" s="16" t="str">
        <f>IF(HOUR(Table2[[#This Row],[Order Time]])&lt;12,"Morning",IF(HOUR(Table2[[#This Row],[Order Time]])&lt;17,"Afternoon",IF(HOUR(Table2[[#This Row],[Order Time]])&lt;21,"Evening","Night")))</f>
        <v>Evening</v>
      </c>
      <c r="AM555" s="16" t="s">
        <v>29</v>
      </c>
    </row>
    <row r="556" spans="1:39" x14ac:dyDescent="0.25">
      <c r="A556" s="13" t="s">
        <v>1739</v>
      </c>
      <c r="B556" s="4">
        <v>45511</v>
      </c>
      <c r="C556" s="2">
        <f>YEAR(Table2[[#This Row],[Invoice Date]])</f>
        <v>2024</v>
      </c>
      <c r="D556" s="2" t="str">
        <f>TEXT(Table2[[#This Row],[Invoice Date]],"mmm")</f>
        <v>Aug</v>
      </c>
      <c r="E556" s="2" t="str">
        <f>Table2[[#This Row],[Store_ID]]&amp;"-"&amp;Table2[[#This Row],[Year]]&amp;"-"&amp;Table2[[#This Row],[Month]]</f>
        <v>STR019-2024-Aug</v>
      </c>
      <c r="F556" s="2" t="s">
        <v>1282</v>
      </c>
      <c r="G556" s="2" t="str">
        <f>_xlfn.XLOOKUP(Table2[[#This Row],[Customer_ID]],Table3[Customer_ID],Table3[Customer Name],"Not Found")</f>
        <v>Manikandan Chettiar</v>
      </c>
      <c r="H556" s="2" t="str">
        <f>_xlfn.XLOOKUP(Table2[[#This Row],[Customer_ID]],Table3[Customer_ID],Table3[Gender],"Female")</f>
        <v>Male</v>
      </c>
      <c r="I556" s="2" t="str">
        <f>_xlfn.XLOOKUP(Table2[[#This Row],[Customer_ID]],Table3[Customer_ID],Table3[City],"Missing Memebership")</f>
        <v>Vijayawada</v>
      </c>
      <c r="J556" s="2" t="str">
        <f>_xlfn.XLOOKUP(Table2[[#This Row],[Customer_ID]],Table3[Customer_ID],Table3[State],"Karnataka")</f>
        <v>Andhra Pradesh</v>
      </c>
      <c r="K556" s="2" t="str">
        <f>_xlfn.XLOOKUP(Table2[[#This Row],[Customer_ID]],Table3[Customer_ID],Table3[Membership],"Regular")</f>
        <v>Regular</v>
      </c>
      <c r="L556" s="2" t="s">
        <v>262</v>
      </c>
      <c r="M556" s="2" t="str">
        <f>_xlfn.XLOOKUP(Table2[[#This Row],[Product_ID]],Table4[Product_ID],Table4[Product_Name],"Not Found")</f>
        <v>Pothys Straight Fit Charcoal</v>
      </c>
      <c r="N556" s="2" t="str">
        <f>_xlfn.XLOOKUP(Table2[[#This Row],[Product_ID]],Table4[Product_ID],Table4[Category],"Not Found")</f>
        <v>Women Jeans</v>
      </c>
      <c r="O556" s="2" t="str">
        <f>_xlfn.XLOOKUP(Table2[[#This Row],[Product_ID]],Table4[Product_ID],Table4[Subcategory],"Not Found")</f>
        <v>Straight Fit</v>
      </c>
      <c r="P556" s="2" t="str">
        <f>_xlfn.XLOOKUP(Table2[[#This Row],[Product_ID]],Table4[Product_ID],Table4[Brand],"Missing Brand")</f>
        <v>Pothys</v>
      </c>
      <c r="Q556" s="2" t="s">
        <v>158</v>
      </c>
      <c r="R556" s="2" t="str">
        <f>_xlfn.XLOOKUP(Table2[[#This Row],[Store_ID]],Table6[Store_ID],Table6[Store Name],"Not Found")</f>
        <v>TrendMart Mangaluru Standard</v>
      </c>
      <c r="S556" s="2">
        <f>_xlfn.XLOOKUP(Table2[[#This Row],[Store_ID]],Table6[Store_ID],Table6[Monthly Target],"Missing Target")</f>
        <v>1000000</v>
      </c>
      <c r="T556" s="2" t="str">
        <f>_xlfn.XLOOKUP(Table2[[#This Row],[Store_ID]],Table6[Store_ID],Table6[Region],"Not Found")</f>
        <v>South Zone 2</v>
      </c>
      <c r="U556" s="2" t="s">
        <v>400</v>
      </c>
      <c r="V556" s="2" t="str">
        <f>_xlfn.XLOOKUP(Table2[[#This Row],[Employee_ID]],Table5[Employee_ID],Table5[Employee Name],"Not Found")</f>
        <v>Anil Reddy</v>
      </c>
      <c r="W556" s="2">
        <v>4</v>
      </c>
      <c r="X556" s="2">
        <v>1349.16</v>
      </c>
      <c r="Y556" s="2">
        <v>10</v>
      </c>
      <c r="Z556" s="2">
        <v>539.66</v>
      </c>
      <c r="AA556" s="2">
        <v>12</v>
      </c>
      <c r="AB556" s="2">
        <v>582.84</v>
      </c>
      <c r="AC556" s="2">
        <v>5439.82</v>
      </c>
      <c r="AD556" s="2">
        <v>4100.96</v>
      </c>
      <c r="AE556" s="2">
        <f t="shared" si="14"/>
        <v>756.01999999999964</v>
      </c>
      <c r="AF556" s="2" t="s">
        <v>56</v>
      </c>
      <c r="AG556" s="42">
        <f>IFERROR(Table2[[#This Row],[Profit]]/Table2[[#This Row],[Sales Amount]],0)</f>
        <v>0.13897886327121112</v>
      </c>
      <c r="AH556" s="2" t="str">
        <f>TRIM(Table2[[#This Row],[Payment Modee]])</f>
        <v>Credit Card</v>
      </c>
      <c r="AI556" s="2" t="s">
        <v>36</v>
      </c>
      <c r="AJ556" s="2" t="s">
        <v>27</v>
      </c>
      <c r="AK556" s="2" t="s">
        <v>1104</v>
      </c>
      <c r="AL556" s="16" t="str">
        <f>IF(HOUR(Table2[[#This Row],[Order Time]])&lt;12,"Morning",IF(HOUR(Table2[[#This Row],[Order Time]])&lt;17,"Afternoon",IF(HOUR(Table2[[#This Row],[Order Time]])&lt;21,"Evening","Night")))</f>
        <v>Afternoon</v>
      </c>
      <c r="AM556" s="16" t="s">
        <v>29</v>
      </c>
    </row>
    <row r="557" spans="1:39" x14ac:dyDescent="0.25">
      <c r="A557" s="13" t="s">
        <v>1740</v>
      </c>
      <c r="B557" s="4">
        <v>45701</v>
      </c>
      <c r="C557" s="2">
        <f>YEAR(Table2[[#This Row],[Invoice Date]])</f>
        <v>2025</v>
      </c>
      <c r="D557" s="2" t="str">
        <f>TEXT(Table2[[#This Row],[Invoice Date]],"mmm")</f>
        <v>Feb</v>
      </c>
      <c r="E557" s="2" t="str">
        <f>Table2[[#This Row],[Store_ID]]&amp;"-"&amp;Table2[[#This Row],[Year]]&amp;"-"&amp;Table2[[#This Row],[Month]]</f>
        <v>STR119-2025-Feb</v>
      </c>
      <c r="F557" s="2" t="s">
        <v>1044</v>
      </c>
      <c r="G557" s="2" t="str">
        <f>_xlfn.XLOOKUP(Table2[[#This Row],[Customer_ID]],Table3[Customer_ID],Table3[Customer Name],"Not Found")</f>
        <v>Rahul Nair</v>
      </c>
      <c r="H557" s="2" t="str">
        <f>_xlfn.XLOOKUP(Table2[[#This Row],[Customer_ID]],Table3[Customer_ID],Table3[Gender],"Female")</f>
        <v>Male</v>
      </c>
      <c r="I557" s="2" t="str">
        <f>_xlfn.XLOOKUP(Table2[[#This Row],[Customer_ID]],Table3[Customer_ID],Table3[City],"Missing Memebership")</f>
        <v>Khammam</v>
      </c>
      <c r="J557" s="2" t="str">
        <f>_xlfn.XLOOKUP(Table2[[#This Row],[Customer_ID]],Table3[Customer_ID],Table3[State],"Karnataka")</f>
        <v>Telangana</v>
      </c>
      <c r="K557" s="2" t="str">
        <f>_xlfn.XLOOKUP(Table2[[#This Row],[Customer_ID]],Table3[Customer_ID],Table3[Membership],"Regular")</f>
        <v>Silver</v>
      </c>
      <c r="L557" s="2" t="s">
        <v>754</v>
      </c>
      <c r="M557" s="2" t="str">
        <f>_xlfn.XLOOKUP(Table2[[#This Row],[Product_ID]],Table4[Product_ID],Table4[Product_Name],"Not Found")</f>
        <v>Wrangler Ring White</v>
      </c>
      <c r="N557" s="2" t="str">
        <f>_xlfn.XLOOKUP(Table2[[#This Row],[Product_ID]],Table4[Product_ID],Table4[Category],"Not Found")</f>
        <v>Jewellery</v>
      </c>
      <c r="O557" s="2" t="str">
        <f>_xlfn.XLOOKUP(Table2[[#This Row],[Product_ID]],Table4[Product_ID],Table4[Subcategory],"Not Found")</f>
        <v>Ring</v>
      </c>
      <c r="P557" s="2" t="str">
        <f>_xlfn.XLOOKUP(Table2[[#This Row],[Product_ID]],Table4[Product_ID],Table4[Brand],"Missing Brand")</f>
        <v>Wrangler</v>
      </c>
      <c r="Q557" s="2" t="s">
        <v>796</v>
      </c>
      <c r="R557" s="2" t="str">
        <f>_xlfn.XLOOKUP(Table2[[#This Row],[Store_ID]],Table6[Store_ID],Table6[Store Name],"Not Found")</f>
        <v>TrendMart Vijayawada Standard</v>
      </c>
      <c r="S557" s="2">
        <f>_xlfn.XLOOKUP(Table2[[#This Row],[Store_ID]],Table6[Store_ID],Table6[Monthly Target],"Missing Target")</f>
        <v>1000000</v>
      </c>
      <c r="T557" s="2" t="str">
        <f>_xlfn.XLOOKUP(Table2[[#This Row],[Store_ID]],Table6[Store_ID],Table6[Region],"Not Found")</f>
        <v>South Zone 3</v>
      </c>
      <c r="U557" s="2" t="s">
        <v>113</v>
      </c>
      <c r="V557" s="2" t="str">
        <f>_xlfn.XLOOKUP(Table2[[#This Row],[Employee_ID]],Table5[Employee_ID],Table5[Employee Name],"Not Found")</f>
        <v>Eswar Prasad</v>
      </c>
      <c r="W557" s="2">
        <v>2</v>
      </c>
      <c r="X557" s="2">
        <v>2919.14</v>
      </c>
      <c r="Y557" s="2">
        <v>30</v>
      </c>
      <c r="Z557" s="2">
        <v>1751.48</v>
      </c>
      <c r="AA557" s="2">
        <v>3</v>
      </c>
      <c r="AB557" s="2">
        <v>122.6</v>
      </c>
      <c r="AC557" s="2">
        <v>4209.3999999999996</v>
      </c>
      <c r="AD557" s="2">
        <v>3979.86</v>
      </c>
      <c r="AE557" s="2">
        <f t="shared" si="14"/>
        <v>106.93999999999951</v>
      </c>
      <c r="AF557" s="2" t="s">
        <v>35</v>
      </c>
      <c r="AG557" s="42">
        <f>IFERROR(Table2[[#This Row],[Profit]]/Table2[[#This Row],[Sales Amount]],0)</f>
        <v>2.5405045849764701E-2</v>
      </c>
      <c r="AH557" s="2" t="str">
        <f>TRIM(Table2[[#This Row],[Payment Modee]])</f>
        <v>Debit Card</v>
      </c>
      <c r="AI557" s="2" t="s">
        <v>26</v>
      </c>
      <c r="AJ557" s="2" t="s">
        <v>27</v>
      </c>
      <c r="AK557" s="2" t="s">
        <v>649</v>
      </c>
      <c r="AL557" s="16" t="str">
        <f>IF(HOUR(Table2[[#This Row],[Order Time]])&lt;12,"Morning",IF(HOUR(Table2[[#This Row],[Order Time]])&lt;17,"Afternoon",IF(HOUR(Table2[[#This Row],[Order Time]])&lt;21,"Evening","Night")))</f>
        <v>Morning</v>
      </c>
      <c r="AM557" s="16" t="s">
        <v>29</v>
      </c>
    </row>
    <row r="558" spans="1:39" x14ac:dyDescent="0.25">
      <c r="A558" s="13" t="s">
        <v>1741</v>
      </c>
      <c r="B558" s="4">
        <v>45636</v>
      </c>
      <c r="C558" s="2">
        <f>YEAR(Table2[[#This Row],[Invoice Date]])</f>
        <v>2024</v>
      </c>
      <c r="D558" s="2" t="str">
        <f>TEXT(Table2[[#This Row],[Invoice Date]],"mmm")</f>
        <v>Dec</v>
      </c>
      <c r="E558" s="2" t="str">
        <f>Table2[[#This Row],[Store_ID]]&amp;"-"&amp;Table2[[#This Row],[Year]]&amp;"-"&amp;Table2[[#This Row],[Month]]</f>
        <v>STR030-2024-Dec</v>
      </c>
      <c r="F558" s="2" t="s">
        <v>1742</v>
      </c>
      <c r="G558" s="2" t="str">
        <f>_xlfn.XLOOKUP(Table2[[#This Row],[Customer_ID]],Table3[Customer_ID],Table3[Customer Name],"Not Found")</f>
        <v>Chandrika Iyer</v>
      </c>
      <c r="H558" s="2" t="str">
        <f>_xlfn.XLOOKUP(Table2[[#This Row],[Customer_ID]],Table3[Customer_ID],Table3[Gender],"Female")</f>
        <v>Female</v>
      </c>
      <c r="I558" s="2" t="str">
        <f>_xlfn.XLOOKUP(Table2[[#This Row],[Customer_ID]],Table3[Customer_ID],Table3[City],"Missing Memebership")</f>
        <v>Tumakuru</v>
      </c>
      <c r="J558" s="2" t="str">
        <f>_xlfn.XLOOKUP(Table2[[#This Row],[Customer_ID]],Table3[Customer_ID],Table3[State],"Karnataka")</f>
        <v>Karnataka</v>
      </c>
      <c r="K558" s="2" t="str">
        <f>_xlfn.XLOOKUP(Table2[[#This Row],[Customer_ID]],Table3[Customer_ID],Table3[Membership],"Regular")</f>
        <v>Silver</v>
      </c>
      <c r="L558" s="2" t="s">
        <v>201</v>
      </c>
      <c r="M558" s="2" t="str">
        <f>_xlfn.XLOOKUP(Table2[[#This Row],[Product_ID]],Table4[Product_ID],Table4[Product_Name],"Not Found")</f>
        <v>Titan Sling Bag Green</v>
      </c>
      <c r="N558" s="2" t="str">
        <f>_xlfn.XLOOKUP(Table2[[#This Row],[Product_ID]],Table4[Product_ID],Table4[Category],"Not Found")</f>
        <v>Handbags</v>
      </c>
      <c r="O558" s="2" t="str">
        <f>_xlfn.XLOOKUP(Table2[[#This Row],[Product_ID]],Table4[Product_ID],Table4[Subcategory],"Not Found")</f>
        <v>Sling Bag</v>
      </c>
      <c r="P558" s="2" t="str">
        <f>_xlfn.XLOOKUP(Table2[[#This Row],[Product_ID]],Table4[Product_ID],Table4[Brand],"Missing Brand")</f>
        <v>Titan</v>
      </c>
      <c r="Q558" s="2" t="s">
        <v>1033</v>
      </c>
      <c r="R558" s="2" t="str">
        <f>_xlfn.XLOOKUP(Table2[[#This Row],[Store_ID]],Table6[Store_ID],Table6[Store Name],"Not Found")</f>
        <v>TrendMart Kochi Standard</v>
      </c>
      <c r="S558" s="2">
        <f>_xlfn.XLOOKUP(Table2[[#This Row],[Store_ID]],Table6[Store_ID],Table6[Monthly Target],"Missing Target")</f>
        <v>2000000</v>
      </c>
      <c r="T558" s="2" t="str">
        <f>_xlfn.XLOOKUP(Table2[[#This Row],[Store_ID]],Table6[Store_ID],Table6[Region],"Not Found")</f>
        <v>South Zone 1</v>
      </c>
      <c r="U558" s="2" t="s">
        <v>289</v>
      </c>
      <c r="V558" s="2" t="str">
        <f>_xlfn.XLOOKUP(Table2[[#This Row],[Employee_ID]],Table5[Employee_ID],Table5[Employee Name],"Not Found")</f>
        <v>Anitha Ramachandran</v>
      </c>
      <c r="W558" s="2">
        <v>3</v>
      </c>
      <c r="X558" s="2">
        <v>2027.55</v>
      </c>
      <c r="Y558" s="2">
        <v>10</v>
      </c>
      <c r="Z558" s="2">
        <v>608.26</v>
      </c>
      <c r="AA558" s="2">
        <v>12</v>
      </c>
      <c r="AB558" s="2">
        <v>656.93</v>
      </c>
      <c r="AC558" s="2">
        <v>6131.32</v>
      </c>
      <c r="AD558" s="2">
        <v>4385.1899999999996</v>
      </c>
      <c r="AE558" s="2">
        <f t="shared" si="14"/>
        <v>1089.2000000000003</v>
      </c>
      <c r="AF558" s="2" t="s">
        <v>56</v>
      </c>
      <c r="AG558" s="42">
        <f>IFERROR(Table2[[#This Row],[Profit]]/Table2[[#This Row],[Sales Amount]],0)</f>
        <v>0.17764527051271184</v>
      </c>
      <c r="AH558" s="2" t="str">
        <f>TRIM(Table2[[#This Row],[Payment Modee]])</f>
        <v>Credit Card</v>
      </c>
      <c r="AI558" s="2" t="s">
        <v>36</v>
      </c>
      <c r="AJ558" s="2" t="s">
        <v>27</v>
      </c>
      <c r="AK558" s="2" t="s">
        <v>960</v>
      </c>
      <c r="AL558" s="16" t="str">
        <f>IF(HOUR(Table2[[#This Row],[Order Time]])&lt;12,"Morning",IF(HOUR(Table2[[#This Row],[Order Time]])&lt;17,"Afternoon",IF(HOUR(Table2[[#This Row],[Order Time]])&lt;21,"Evening","Night")))</f>
        <v>Evening</v>
      </c>
      <c r="AM558" s="16" t="s">
        <v>29</v>
      </c>
    </row>
    <row r="559" spans="1:39" x14ac:dyDescent="0.25">
      <c r="A559" s="13" t="s">
        <v>1743</v>
      </c>
      <c r="B559" s="4">
        <v>45719</v>
      </c>
      <c r="C559" s="2">
        <f>YEAR(Table2[[#This Row],[Invoice Date]])</f>
        <v>2025</v>
      </c>
      <c r="D559" s="2" t="str">
        <f>TEXT(Table2[[#This Row],[Invoice Date]],"mmm")</f>
        <v>Mar</v>
      </c>
      <c r="E559" s="2" t="str">
        <f>Table2[[#This Row],[Store_ID]]&amp;"-"&amp;Table2[[#This Row],[Year]]&amp;"-"&amp;Table2[[#This Row],[Month]]</f>
        <v>STR007-2025-Mar</v>
      </c>
      <c r="F559" s="2" t="s">
        <v>523</v>
      </c>
      <c r="G559" s="2" t="str">
        <f>_xlfn.XLOOKUP(Table2[[#This Row],[Customer_ID]],Table3[Customer_ID],Table3[Customer Name],"Not Found")</f>
        <v>Charulatha Hegde</v>
      </c>
      <c r="H559" s="2" t="str">
        <f>_xlfn.XLOOKUP(Table2[[#This Row],[Customer_ID]],Table3[Customer_ID],Table3[Gender],"Female")</f>
        <v>Female</v>
      </c>
      <c r="I559" s="2" t="str">
        <f>_xlfn.XLOOKUP(Table2[[#This Row],[Customer_ID]],Table3[Customer_ID],Table3[City],"Missing Memebership")</f>
        <v>Mysuru</v>
      </c>
      <c r="J559" s="2" t="str">
        <f>_xlfn.XLOOKUP(Table2[[#This Row],[Customer_ID]],Table3[Customer_ID],Table3[State],"Karnataka")</f>
        <v>Karnataka</v>
      </c>
      <c r="K559" s="2" t="str">
        <f>_xlfn.XLOOKUP(Table2[[#This Row],[Customer_ID]],Table3[Customer_ID],Table3[Membership],"Regular")</f>
        <v>Silver</v>
      </c>
      <c r="L559" s="2" t="s">
        <v>325</v>
      </c>
      <c r="M559" s="2" t="str">
        <f>_xlfn.XLOOKUP(Table2[[#This Row],[Product_ID]],Table4[Product_ID],Table4[Product_Name],"Not Found")</f>
        <v>Ramraj Cotton Straight Fit White</v>
      </c>
      <c r="N559" s="2" t="str">
        <f>_xlfn.XLOOKUP(Table2[[#This Row],[Product_ID]],Table4[Product_ID],Table4[Category],"Not Found")</f>
        <v>Women Jeans</v>
      </c>
      <c r="O559" s="2" t="str">
        <f>_xlfn.XLOOKUP(Table2[[#This Row],[Product_ID]],Table4[Product_ID],Table4[Subcategory],"Not Found")</f>
        <v>Straight Fit</v>
      </c>
      <c r="P559" s="2" t="str">
        <f>_xlfn.XLOOKUP(Table2[[#This Row],[Product_ID]],Table4[Product_ID],Table4[Brand],"Missing Brand")</f>
        <v>Ramraj Cotton</v>
      </c>
      <c r="Q559" s="2" t="s">
        <v>307</v>
      </c>
      <c r="R559" s="2" t="str">
        <f>_xlfn.XLOOKUP(Table2[[#This Row],[Store_ID]],Table6[Store_ID],Table6[Store Name],"Not Found")</f>
        <v>TrendMart Thoothukudi Mall Kiosk</v>
      </c>
      <c r="S559" s="2">
        <f>_xlfn.XLOOKUP(Table2[[#This Row],[Store_ID]],Table6[Store_ID],Table6[Monthly Target],"Missing Target")</f>
        <v>1500000</v>
      </c>
      <c r="T559" s="2" t="str">
        <f>_xlfn.XLOOKUP(Table2[[#This Row],[Store_ID]],Table6[Store_ID],Table6[Region],"Not Found")</f>
        <v>South Zone 1</v>
      </c>
      <c r="U559" s="2" t="s">
        <v>330</v>
      </c>
      <c r="V559" s="2" t="str">
        <f>_xlfn.XLOOKUP(Table2[[#This Row],[Employee_ID]],Table5[Employee_ID],Table5[Employee Name],"Not Found")</f>
        <v>Malini Gowda</v>
      </c>
      <c r="W559" s="2">
        <v>2</v>
      </c>
      <c r="X559" s="2">
        <v>1667.15</v>
      </c>
      <c r="Y559" s="2">
        <v>15</v>
      </c>
      <c r="Z559" s="2">
        <v>500.14</v>
      </c>
      <c r="AA559" s="2">
        <v>12</v>
      </c>
      <c r="AB559" s="2">
        <v>340.1</v>
      </c>
      <c r="AC559" s="2">
        <v>3174.26</v>
      </c>
      <c r="AD559" s="2">
        <v>2248.96</v>
      </c>
      <c r="AE559" s="2">
        <f t="shared" si="14"/>
        <v>585.20000000000016</v>
      </c>
      <c r="AF559" s="2" t="s">
        <v>25</v>
      </c>
      <c r="AG559" s="42">
        <f>IFERROR(Table2[[#This Row],[Profit]]/Table2[[#This Row],[Sales Amount]],0)</f>
        <v>0.18435792909213489</v>
      </c>
      <c r="AH559" s="2" t="str">
        <f>TRIM(Table2[[#This Row],[Payment Modee]])</f>
        <v>UPI</v>
      </c>
      <c r="AI559" s="2" t="s">
        <v>26</v>
      </c>
      <c r="AJ559" s="2" t="s">
        <v>27</v>
      </c>
      <c r="AK559" s="2" t="s">
        <v>505</v>
      </c>
      <c r="AL559" s="16" t="str">
        <f>IF(HOUR(Table2[[#This Row],[Order Time]])&lt;12,"Morning",IF(HOUR(Table2[[#This Row],[Order Time]])&lt;17,"Afternoon",IF(HOUR(Table2[[#This Row],[Order Time]])&lt;21,"Evening","Night")))</f>
        <v>Afternoon</v>
      </c>
      <c r="AM559" s="16" t="s">
        <v>29</v>
      </c>
    </row>
    <row r="560" spans="1:39" x14ac:dyDescent="0.25">
      <c r="A560" s="13" t="s">
        <v>1744</v>
      </c>
      <c r="B560" s="4">
        <v>45559</v>
      </c>
      <c r="C560" s="2">
        <f>YEAR(Table2[[#This Row],[Invoice Date]])</f>
        <v>2024</v>
      </c>
      <c r="D560" s="2" t="str">
        <f>TEXT(Table2[[#This Row],[Invoice Date]],"mmm")</f>
        <v>Sep</v>
      </c>
      <c r="E560" s="2" t="str">
        <f>Table2[[#This Row],[Store_ID]]&amp;"-"&amp;Table2[[#This Row],[Year]]&amp;"-"&amp;Table2[[#This Row],[Month]]</f>
        <v>STR060-2024-Sep</v>
      </c>
      <c r="F560" s="2" t="s">
        <v>488</v>
      </c>
      <c r="G560" s="2" t="str">
        <f>_xlfn.XLOOKUP(Table2[[#This Row],[Customer_ID]],Table3[Customer_ID],Table3[Customer Name],"Not Found")</f>
        <v>Vijay Nair</v>
      </c>
      <c r="H560" s="2" t="str">
        <f>_xlfn.XLOOKUP(Table2[[#This Row],[Customer_ID]],Table3[Customer_ID],Table3[Gender],"Female")</f>
        <v>Male</v>
      </c>
      <c r="I560" s="2" t="str">
        <f>_xlfn.XLOOKUP(Table2[[#This Row],[Customer_ID]],Table3[Customer_ID],Table3[City],"Missing Memebership")</f>
        <v>Khammam</v>
      </c>
      <c r="J560" s="2" t="str">
        <f>_xlfn.XLOOKUP(Table2[[#This Row],[Customer_ID]],Table3[Customer_ID],Table3[State],"Karnataka")</f>
        <v>Telangana</v>
      </c>
      <c r="K560" s="2" t="str">
        <f>_xlfn.XLOOKUP(Table2[[#This Row],[Customer_ID]],Table3[Customer_ID],Table3[Membership],"Regular")</f>
        <v>Gold</v>
      </c>
      <c r="L560" s="2" t="s">
        <v>379</v>
      </c>
      <c r="M560" s="2" t="str">
        <f>_xlfn.XLOOKUP(Table2[[#This Row],[Product_ID]],Table4[Product_ID],Table4[Product_Name],"Not Found")</f>
        <v>Reebok Bodycon Dress Navy Blue</v>
      </c>
      <c r="N560" s="2" t="str">
        <f>_xlfn.XLOOKUP(Table2[[#This Row],[Product_ID]],Table4[Product_ID],Table4[Category],"Not Found")</f>
        <v>Women Dresses</v>
      </c>
      <c r="O560" s="2" t="str">
        <f>_xlfn.XLOOKUP(Table2[[#This Row],[Product_ID]],Table4[Product_ID],Table4[Subcategory],"Not Found")</f>
        <v>Bodycon Dress</v>
      </c>
      <c r="P560" s="2" t="str">
        <f>_xlfn.XLOOKUP(Table2[[#This Row],[Product_ID]],Table4[Product_ID],Table4[Brand],"Missing Brand")</f>
        <v>Reebok</v>
      </c>
      <c r="Q560" s="2" t="s">
        <v>316</v>
      </c>
      <c r="R560" s="2" t="str">
        <f>_xlfn.XLOOKUP(Table2[[#This Row],[Store_ID]],Table6[Store_ID],Table6[Store Name],"Not Found")</f>
        <v>TrendMart Tirunelveli Flagship</v>
      </c>
      <c r="S560" s="2">
        <f>_xlfn.XLOOKUP(Table2[[#This Row],[Store_ID]],Table6[Store_ID],Table6[Monthly Target],"Missing Target")</f>
        <v>1000000</v>
      </c>
      <c r="T560" s="2" t="str">
        <f>_xlfn.XLOOKUP(Table2[[#This Row],[Store_ID]],Table6[Store_ID],Table6[Region],"Not Found")</f>
        <v>South Zone 1</v>
      </c>
      <c r="U560" s="2" t="s">
        <v>504</v>
      </c>
      <c r="V560" s="2" t="str">
        <f>_xlfn.XLOOKUP(Table2[[#This Row],[Employee_ID]],Table5[Employee_ID],Table5[Employee Name],"Not Found")</f>
        <v>Vikram Bhat</v>
      </c>
      <c r="W560" s="2">
        <v>5</v>
      </c>
      <c r="X560" s="2">
        <v>1604.84</v>
      </c>
      <c r="Y560" s="2">
        <v>0</v>
      </c>
      <c r="Z560" s="2">
        <v>0</v>
      </c>
      <c r="AA560" s="2">
        <v>12</v>
      </c>
      <c r="AB560" s="2">
        <v>962.9</v>
      </c>
      <c r="AC560" s="2">
        <v>8987.1</v>
      </c>
      <c r="AD560" s="2">
        <v>5704.5</v>
      </c>
      <c r="AE560" s="2">
        <f t="shared" si="14"/>
        <v>2319.7000000000003</v>
      </c>
      <c r="AF560" s="2" t="s">
        <v>136</v>
      </c>
      <c r="AG560" s="42">
        <f>IFERROR(Table2[[#This Row],[Profit]]/Table2[[#This Row],[Sales Amount]],0)</f>
        <v>0.25811440842986061</v>
      </c>
      <c r="AH560" s="2" t="str">
        <f>TRIM(Table2[[#This Row],[Payment Modee]])</f>
        <v>EMI</v>
      </c>
      <c r="AI560" s="2" t="s">
        <v>36</v>
      </c>
      <c r="AJ560" s="2" t="s">
        <v>27</v>
      </c>
      <c r="AK560" s="2" t="s">
        <v>1448</v>
      </c>
      <c r="AL560" s="16" t="str">
        <f>IF(HOUR(Table2[[#This Row],[Order Time]])&lt;12,"Morning",IF(HOUR(Table2[[#This Row],[Order Time]])&lt;17,"Afternoon",IF(HOUR(Table2[[#This Row],[Order Time]])&lt;21,"Evening","Night")))</f>
        <v>Evening</v>
      </c>
      <c r="AM560" s="16" t="s">
        <v>29</v>
      </c>
    </row>
    <row r="561" spans="1:39" x14ac:dyDescent="0.25">
      <c r="A561" s="13" t="s">
        <v>1745</v>
      </c>
      <c r="B561" s="4">
        <v>45741</v>
      </c>
      <c r="C561" s="2">
        <f>YEAR(Table2[[#This Row],[Invoice Date]])</f>
        <v>2025</v>
      </c>
      <c r="D561" s="2" t="str">
        <f>TEXT(Table2[[#This Row],[Invoice Date]],"mmm")</f>
        <v>Mar</v>
      </c>
      <c r="E561" s="2" t="str">
        <f>Table2[[#This Row],[Store_ID]]&amp;"-"&amp;Table2[[#This Row],[Year]]&amp;"-"&amp;Table2[[#This Row],[Month]]</f>
        <v>STR052-2025-Mar</v>
      </c>
      <c r="F561" s="2" t="s">
        <v>1746</v>
      </c>
      <c r="G561" s="2" t="str">
        <f>_xlfn.XLOOKUP(Table2[[#This Row],[Customer_ID]],Table3[Customer_ID],Table3[Customer Name],"Not Found")</f>
        <v>Kannan Kumar</v>
      </c>
      <c r="H561" s="2" t="str">
        <f>_xlfn.XLOOKUP(Table2[[#This Row],[Customer_ID]],Table3[Customer_ID],Table3[Gender],"Female")</f>
        <v>Male</v>
      </c>
      <c r="I561" s="2" t="str">
        <f>_xlfn.XLOOKUP(Table2[[#This Row],[Customer_ID]],Table3[Customer_ID],Table3[City],"Missing Memebership")</f>
        <v>Belagavi</v>
      </c>
      <c r="J561" s="2" t="str">
        <f>_xlfn.XLOOKUP(Table2[[#This Row],[Customer_ID]],Table3[Customer_ID],Table3[State],"Karnataka")</f>
        <v>Karnataka</v>
      </c>
      <c r="K561" s="2" t="str">
        <f>_xlfn.XLOOKUP(Table2[[#This Row],[Customer_ID]],Table3[Customer_ID],Table3[Membership],"Regular")</f>
        <v>Platinum</v>
      </c>
      <c r="L561" s="2" t="s">
        <v>1048</v>
      </c>
      <c r="M561" s="2" t="str">
        <f>_xlfn.XLOOKUP(Table2[[#This Row],[Product_ID]],Table4[Product_ID],Table4[Product_Name],"Not Found")</f>
        <v>Allen Solly Kids Shorts Teal</v>
      </c>
      <c r="N561" s="2" t="str">
        <f>_xlfn.XLOOKUP(Table2[[#This Row],[Product_ID]],Table4[Product_ID],Table4[Category],"Not Found")</f>
        <v>Kids Wear</v>
      </c>
      <c r="O561" s="2" t="str">
        <f>_xlfn.XLOOKUP(Table2[[#This Row],[Product_ID]],Table4[Product_ID],Table4[Subcategory],"Not Found")</f>
        <v>Kids Shorts</v>
      </c>
      <c r="P561" s="2" t="str">
        <f>_xlfn.XLOOKUP(Table2[[#This Row],[Product_ID]],Table4[Product_ID],Table4[Brand],"Missing Brand")</f>
        <v>Allen Solly</v>
      </c>
      <c r="Q561" s="2" t="s">
        <v>1413</v>
      </c>
      <c r="R561" s="2" t="str">
        <f>_xlfn.XLOOKUP(Table2[[#This Row],[Store_ID]],Table6[Store_ID],Table6[Store Name],"Not Found")</f>
        <v>TrendMart Guntur High Street</v>
      </c>
      <c r="S561" s="2">
        <f>_xlfn.XLOOKUP(Table2[[#This Row],[Store_ID]],Table6[Store_ID],Table6[Monthly Target],"Missing Target")</f>
        <v>800000</v>
      </c>
      <c r="T561" s="2" t="str">
        <f>_xlfn.XLOOKUP(Table2[[#This Row],[Store_ID]],Table6[Store_ID],Table6[Region],"Not Found")</f>
        <v>South Zone 3</v>
      </c>
      <c r="U561" s="2" t="s">
        <v>124</v>
      </c>
      <c r="V561" s="2" t="str">
        <f>_xlfn.XLOOKUP(Table2[[#This Row],[Employee_ID]],Table5[Employee_ID],Table5[Employee Name],"Not Found")</f>
        <v>Girish Sundaram</v>
      </c>
      <c r="W561" s="2">
        <v>2</v>
      </c>
      <c r="X561" s="2">
        <v>608.19000000000005</v>
      </c>
      <c r="Y561" s="2">
        <v>10</v>
      </c>
      <c r="Z561" s="2">
        <v>121.64</v>
      </c>
      <c r="AA561" s="2">
        <v>5</v>
      </c>
      <c r="AB561" s="2">
        <v>54.74</v>
      </c>
      <c r="AC561" s="2">
        <v>1149.48</v>
      </c>
      <c r="AD561" s="2">
        <v>1018.88</v>
      </c>
      <c r="AE561" s="2">
        <f t="shared" si="14"/>
        <v>75.860000000000014</v>
      </c>
      <c r="AF561" s="2" t="s">
        <v>35</v>
      </c>
      <c r="AG561" s="42">
        <f>IFERROR(Table2[[#This Row],[Profit]]/Table2[[#This Row],[Sales Amount]],0)</f>
        <v>6.5995058635208978E-2</v>
      </c>
      <c r="AH561" s="2" t="str">
        <f>TRIM(Table2[[#This Row],[Payment Modee]])</f>
        <v>Debit Card</v>
      </c>
      <c r="AI561" s="2" t="s">
        <v>26</v>
      </c>
      <c r="AJ561" s="2" t="s">
        <v>27</v>
      </c>
      <c r="AK561" s="2" t="s">
        <v>779</v>
      </c>
      <c r="AL561" s="16" t="str">
        <f>IF(HOUR(Table2[[#This Row],[Order Time]])&lt;12,"Morning",IF(HOUR(Table2[[#This Row],[Order Time]])&lt;17,"Afternoon",IF(HOUR(Table2[[#This Row],[Order Time]])&lt;21,"Evening","Night")))</f>
        <v>Afternoon</v>
      </c>
      <c r="AM561" s="16" t="s">
        <v>29</v>
      </c>
    </row>
    <row r="562" spans="1:39" x14ac:dyDescent="0.25">
      <c r="A562" s="13" t="s">
        <v>1747</v>
      </c>
      <c r="B562" s="4">
        <v>45496</v>
      </c>
      <c r="C562" s="2">
        <f>YEAR(Table2[[#This Row],[Invoice Date]])</f>
        <v>2024</v>
      </c>
      <c r="D562" s="2" t="str">
        <f>TEXT(Table2[[#This Row],[Invoice Date]],"mmm")</f>
        <v>Jul</v>
      </c>
      <c r="E562" s="2" t="str">
        <f>Table2[[#This Row],[Store_ID]]&amp;"-"&amp;Table2[[#This Row],[Year]]&amp;"-"&amp;Table2[[#This Row],[Month]]</f>
        <v>STR056-2024-Jul</v>
      </c>
      <c r="F562" s="2" t="s">
        <v>1748</v>
      </c>
      <c r="G562" s="2" t="str">
        <f>_xlfn.XLOOKUP(Table2[[#This Row],[Customer_ID]],Table3[Customer_ID],Table3[Customer Name],"Not Found")</f>
        <v>Gayathri Prasad</v>
      </c>
      <c r="H562" s="2" t="str">
        <f>_xlfn.XLOOKUP(Table2[[#This Row],[Customer_ID]],Table3[Customer_ID],Table3[Gender],"Female")</f>
        <v>Female</v>
      </c>
      <c r="I562" s="2" t="str">
        <f>_xlfn.XLOOKUP(Table2[[#This Row],[Customer_ID]],Table3[Customer_ID],Table3[City],"Missing Memebership")</f>
        <v>Kochi</v>
      </c>
      <c r="J562" s="2" t="str">
        <f>_xlfn.XLOOKUP(Table2[[#This Row],[Customer_ID]],Table3[Customer_ID],Table3[State],"Karnataka")</f>
        <v>Kerala</v>
      </c>
      <c r="K562" s="2" t="str">
        <f>_xlfn.XLOOKUP(Table2[[#This Row],[Customer_ID]],Table3[Customer_ID],Table3[Membership],"Regular")</f>
        <v>Regular</v>
      </c>
      <c r="L562" s="2" t="s">
        <v>694</v>
      </c>
      <c r="M562" s="2" t="str">
        <f>_xlfn.XLOOKUP(Table2[[#This Row],[Product_ID]],Table4[Product_ID],Table4[Product_Name],"Not Found")</f>
        <v>Indian Terrain Denim Shirt Wine</v>
      </c>
      <c r="N562" s="2" t="str">
        <f>_xlfn.XLOOKUP(Table2[[#This Row],[Product_ID]],Table4[Product_ID],Table4[Category],"Not Found")</f>
        <v>Accessories</v>
      </c>
      <c r="O562" s="2" t="str">
        <f>_xlfn.XLOOKUP(Table2[[#This Row],[Product_ID]],Table4[Product_ID],Table4[Subcategory],"Not Found")</f>
        <v>Tie</v>
      </c>
      <c r="P562" s="2" t="str">
        <f>_xlfn.XLOOKUP(Table2[[#This Row],[Product_ID]],Table4[Product_ID],Table4[Brand],"Missing Brand")</f>
        <v>Being Human</v>
      </c>
      <c r="Q562" s="2" t="s">
        <v>474</v>
      </c>
      <c r="R562" s="2" t="str">
        <f>_xlfn.XLOOKUP(Table2[[#This Row],[Store_ID]],Table6[Store_ID],Table6[Store Name],"Not Found")</f>
        <v>TrendMart Nizamabad Standard</v>
      </c>
      <c r="S562" s="2">
        <f>_xlfn.XLOOKUP(Table2[[#This Row],[Store_ID]],Table6[Store_ID],Table6[Monthly Target],"Missing Target")</f>
        <v>1200000</v>
      </c>
      <c r="T562" s="2" t="str">
        <f>_xlfn.XLOOKUP(Table2[[#This Row],[Store_ID]],Table6[Store_ID],Table6[Region],"Not Found")</f>
        <v>South Zone 2</v>
      </c>
      <c r="U562" s="2" t="s">
        <v>417</v>
      </c>
      <c r="V562" s="2" t="str">
        <f>_xlfn.XLOOKUP(Table2[[#This Row],[Employee_ID]],Table5[Employee_ID],Table5[Employee Name],"Not Found")</f>
        <v>Arjun Krishnan</v>
      </c>
      <c r="W562" s="2">
        <v>2</v>
      </c>
      <c r="X562" s="2">
        <v>1020.22</v>
      </c>
      <c r="Y562" s="2">
        <v>30</v>
      </c>
      <c r="Z562" s="2">
        <v>612.13</v>
      </c>
      <c r="AA562" s="2">
        <v>12</v>
      </c>
      <c r="AB562" s="2">
        <v>171.4</v>
      </c>
      <c r="AC562" s="2">
        <v>1599.71</v>
      </c>
      <c r="AD562" s="2">
        <v>1167.72</v>
      </c>
      <c r="AE562" s="2">
        <f t="shared" si="14"/>
        <v>260.59000000000003</v>
      </c>
      <c r="AF562" s="2" t="s">
        <v>69</v>
      </c>
      <c r="AG562" s="42">
        <f>IFERROR(Table2[[#This Row],[Profit]]/Table2[[#This Row],[Sales Amount]],0)</f>
        <v>0.16289827531240039</v>
      </c>
      <c r="AH562" s="2" t="str">
        <f>TRIM(Table2[[#This Row],[Payment Modee]])</f>
        <v>Cash</v>
      </c>
      <c r="AI562" s="2" t="s">
        <v>26</v>
      </c>
      <c r="AJ562" s="2" t="s">
        <v>27</v>
      </c>
      <c r="AK562" s="2" t="s">
        <v>1749</v>
      </c>
      <c r="AL562" s="16" t="str">
        <f>IF(HOUR(Table2[[#This Row],[Order Time]])&lt;12,"Morning",IF(HOUR(Table2[[#This Row],[Order Time]])&lt;17,"Afternoon",IF(HOUR(Table2[[#This Row],[Order Time]])&lt;21,"Evening","Night")))</f>
        <v>Evening</v>
      </c>
      <c r="AM562" s="16" t="s">
        <v>29</v>
      </c>
    </row>
    <row r="563" spans="1:39" x14ac:dyDescent="0.25">
      <c r="A563" s="13" t="s">
        <v>1750</v>
      </c>
      <c r="B563" s="4">
        <v>45403</v>
      </c>
      <c r="C563" s="2">
        <f>YEAR(Table2[[#This Row],[Invoice Date]])</f>
        <v>2024</v>
      </c>
      <c r="D563" s="2" t="str">
        <f>TEXT(Table2[[#This Row],[Invoice Date]],"mmm")</f>
        <v>Apr</v>
      </c>
      <c r="E563" s="2" t="str">
        <f>Table2[[#This Row],[Store_ID]]&amp;"-"&amp;Table2[[#This Row],[Year]]&amp;"-"&amp;Table2[[#This Row],[Month]]</f>
        <v>STR027-2024-Apr</v>
      </c>
      <c r="F563" s="2" t="s">
        <v>1227</v>
      </c>
      <c r="G563" s="2" t="str">
        <f>_xlfn.XLOOKUP(Table2[[#This Row],[Customer_ID]],Table3[Customer_ID],Table3[Customer Name],"Not Found")</f>
        <v>Vani Nair</v>
      </c>
      <c r="H563" s="2" t="str">
        <f>_xlfn.XLOOKUP(Table2[[#This Row],[Customer_ID]],Table3[Customer_ID],Table3[Gender],"Female")</f>
        <v>Female</v>
      </c>
      <c r="I563" s="2" t="str">
        <f>_xlfn.XLOOKUP(Table2[[#This Row],[Customer_ID]],Table3[Customer_ID],Table3[City],"Missing Memebership")</f>
        <v>Karimnagar</v>
      </c>
      <c r="J563" s="2" t="str">
        <f>_xlfn.XLOOKUP(Table2[[#This Row],[Customer_ID]],Table3[Customer_ID],Table3[State],"Karnataka")</f>
        <v>Telangana</v>
      </c>
      <c r="K563" s="2" t="str">
        <f>_xlfn.XLOOKUP(Table2[[#This Row],[Customer_ID]],Table3[Customer_ID],Table3[Membership],"Regular")</f>
        <v>Regular</v>
      </c>
      <c r="L563" s="2" t="s">
        <v>379</v>
      </c>
      <c r="M563" s="2" t="str">
        <f>_xlfn.XLOOKUP(Table2[[#This Row],[Product_ID]],Table4[Product_ID],Table4[Product_Name],"Not Found")</f>
        <v>Reebok Bodycon Dress Navy Blue</v>
      </c>
      <c r="N563" s="2" t="str">
        <f>_xlfn.XLOOKUP(Table2[[#This Row],[Product_ID]],Table4[Product_ID],Table4[Category],"Not Found")</f>
        <v>Women Dresses</v>
      </c>
      <c r="O563" s="2" t="str">
        <f>_xlfn.XLOOKUP(Table2[[#This Row],[Product_ID]],Table4[Product_ID],Table4[Subcategory],"Not Found")</f>
        <v>Bodycon Dress</v>
      </c>
      <c r="P563" s="2" t="str">
        <f>_xlfn.XLOOKUP(Table2[[#This Row],[Product_ID]],Table4[Product_ID],Table4[Brand],"Missing Brand")</f>
        <v>Reebok</v>
      </c>
      <c r="Q563" s="2" t="s">
        <v>965</v>
      </c>
      <c r="R563" s="2" t="str">
        <f>_xlfn.XLOOKUP(Table2[[#This Row],[Store_ID]],Table6[Store_ID],Table6[Store Name],"Not Found")</f>
        <v>TrendMart Hyderabad Standard</v>
      </c>
      <c r="S563" s="2">
        <f>_xlfn.XLOOKUP(Table2[[#This Row],[Store_ID]],Table6[Store_ID],Table6[Monthly Target],"Missing Target")</f>
        <v>1500000</v>
      </c>
      <c r="T563" s="2" t="str">
        <f>_xlfn.XLOOKUP(Table2[[#This Row],[Store_ID]],Table6[Store_ID],Table6[Region],"Not Found")</f>
        <v>South Zone 2</v>
      </c>
      <c r="U563" s="2" t="s">
        <v>124</v>
      </c>
      <c r="V563" s="2" t="str">
        <f>_xlfn.XLOOKUP(Table2[[#This Row],[Employee_ID]],Table5[Employee_ID],Table5[Employee Name],"Not Found")</f>
        <v>Girish Sundaram</v>
      </c>
      <c r="W563" s="2">
        <v>1</v>
      </c>
      <c r="X563" s="2">
        <v>1952.9</v>
      </c>
      <c r="Y563" s="2">
        <v>25</v>
      </c>
      <c r="Z563" s="2">
        <v>488.23</v>
      </c>
      <c r="AA563" s="2">
        <v>12</v>
      </c>
      <c r="AB563" s="2">
        <v>175.76</v>
      </c>
      <c r="AC563" s="2">
        <v>1640.43</v>
      </c>
      <c r="AD563" s="2">
        <v>1140.9000000000001</v>
      </c>
      <c r="AE563" s="2">
        <f t="shared" si="14"/>
        <v>323.77</v>
      </c>
      <c r="AF563" s="2" t="s">
        <v>35</v>
      </c>
      <c r="AG563" s="42">
        <f>IFERROR(Table2[[#This Row],[Profit]]/Table2[[#This Row],[Sales Amount]],0)</f>
        <v>0.19736898252287507</v>
      </c>
      <c r="AH563" s="2" t="str">
        <f>TRIM(Table2[[#This Row],[Payment Modee]])</f>
        <v>Debit Card</v>
      </c>
      <c r="AI563" s="2" t="s">
        <v>36</v>
      </c>
      <c r="AJ563" s="2" t="s">
        <v>27</v>
      </c>
      <c r="AK563" s="2" t="s">
        <v>1610</v>
      </c>
      <c r="AL563" s="16" t="str">
        <f>IF(HOUR(Table2[[#This Row],[Order Time]])&lt;12,"Morning",IF(HOUR(Table2[[#This Row],[Order Time]])&lt;17,"Afternoon",IF(HOUR(Table2[[#This Row],[Order Time]])&lt;21,"Evening","Night")))</f>
        <v>Evening</v>
      </c>
      <c r="AM563" s="16" t="s">
        <v>38</v>
      </c>
    </row>
    <row r="564" spans="1:39" x14ac:dyDescent="0.25">
      <c r="A564" s="13" t="s">
        <v>1751</v>
      </c>
      <c r="B564" s="4">
        <v>45472</v>
      </c>
      <c r="C564" s="2">
        <f>YEAR(Table2[[#This Row],[Invoice Date]])</f>
        <v>2024</v>
      </c>
      <c r="D564" s="2" t="str">
        <f>TEXT(Table2[[#This Row],[Invoice Date]],"mmm")</f>
        <v>Jun</v>
      </c>
      <c r="E564" s="2" t="str">
        <f>Table2[[#This Row],[Store_ID]]&amp;"-"&amp;Table2[[#This Row],[Year]]&amp;"-"&amp;Table2[[#This Row],[Month]]</f>
        <v>STR088-2024-Jun</v>
      </c>
      <c r="F564" s="2" t="s">
        <v>1752</v>
      </c>
      <c r="G564" s="2" t="str">
        <f>_xlfn.XLOOKUP(Table2[[#This Row],[Customer_ID]],Table3[Customer_ID],Table3[Customer Name],"Not Found")</f>
        <v>Gayathri Menon</v>
      </c>
      <c r="H564" s="2" t="str">
        <f>_xlfn.XLOOKUP(Table2[[#This Row],[Customer_ID]],Table3[Customer_ID],Table3[Gender],"Female")</f>
        <v>female</v>
      </c>
      <c r="I564" s="2" t="str">
        <f>_xlfn.XLOOKUP(Table2[[#This Row],[Customer_ID]],Table3[Customer_ID],Table3[City],"Missing Memebership")</f>
        <v>Karimnagar</v>
      </c>
      <c r="J564" s="2" t="str">
        <f>_xlfn.XLOOKUP(Table2[[#This Row],[Customer_ID]],Table3[Customer_ID],Table3[State],"Karnataka")</f>
        <v>Telangana</v>
      </c>
      <c r="K564" s="2" t="str">
        <f>_xlfn.XLOOKUP(Table2[[#This Row],[Customer_ID]],Table3[Customer_ID],Table3[Membership],"Regular")</f>
        <v>Platinum</v>
      </c>
      <c r="L564" s="2" t="s">
        <v>353</v>
      </c>
      <c r="M564" s="2" t="str">
        <f>_xlfn.XLOOKUP(Table2[[#This Row],[Product_ID]],Table4[Product_ID],Table4[Product_Name],"Not Found")</f>
        <v>Fabindia Straight Kurti Olive</v>
      </c>
      <c r="N564" s="2" t="str">
        <f>_xlfn.XLOOKUP(Table2[[#This Row],[Product_ID]],Table4[Product_ID],Table4[Category],"Not Found")</f>
        <v>Women Kurtis</v>
      </c>
      <c r="O564" s="2" t="str">
        <f>_xlfn.XLOOKUP(Table2[[#This Row],[Product_ID]],Table4[Product_ID],Table4[Subcategory],"Not Found")</f>
        <v>Straight Kurti</v>
      </c>
      <c r="P564" s="2" t="str">
        <f>_xlfn.XLOOKUP(Table2[[#This Row],[Product_ID]],Table4[Product_ID],Table4[Brand],"Missing Brand")</f>
        <v>Fabindia</v>
      </c>
      <c r="Q564" s="2" t="s">
        <v>141</v>
      </c>
      <c r="R564" s="2" t="str">
        <f>_xlfn.XLOOKUP(Table2[[#This Row],[Store_ID]],Table6[Store_ID],Table6[Store Name],"Not Found")</f>
        <v>TrendMart Warangal High Street</v>
      </c>
      <c r="S564" s="2">
        <f>_xlfn.XLOOKUP(Table2[[#This Row],[Store_ID]],Table6[Store_ID],Table6[Monthly Target],"Missing Target")</f>
        <v>2000000</v>
      </c>
      <c r="T564" s="2" t="str">
        <f>_xlfn.XLOOKUP(Table2[[#This Row],[Store_ID]],Table6[Store_ID],Table6[Region],"Not Found")</f>
        <v>South Zone 2</v>
      </c>
      <c r="U564" s="2" t="s">
        <v>349</v>
      </c>
      <c r="V564" s="2" t="str">
        <f>_xlfn.XLOOKUP(Table2[[#This Row],[Employee_ID]],Table5[Employee_ID],Table5[Employee Name],"Not Found")</f>
        <v>Chitra Bhat</v>
      </c>
      <c r="W564" s="2">
        <v>2</v>
      </c>
      <c r="X564" s="2">
        <v>860.75</v>
      </c>
      <c r="Y564" s="2">
        <v>30</v>
      </c>
      <c r="Z564" s="2">
        <v>516.45000000000005</v>
      </c>
      <c r="AA564" s="2">
        <v>5</v>
      </c>
      <c r="AB564" s="2">
        <v>60.25</v>
      </c>
      <c r="AC564" s="2">
        <v>1265.3</v>
      </c>
      <c r="AD564" s="2">
        <v>1142.18</v>
      </c>
      <c r="AE564" s="2">
        <f t="shared" si="14"/>
        <v>62.869999999999891</v>
      </c>
      <c r="AF564" s="2" t="s">
        <v>119</v>
      </c>
      <c r="AG564" s="42">
        <f>IFERROR(Table2[[#This Row],[Profit]]/Table2[[#This Row],[Sales Amount]],0)</f>
        <v>4.9687821070101869E-2</v>
      </c>
      <c r="AH564" s="2" t="str">
        <f>TRIM(Table2[[#This Row],[Payment Modee]])</f>
        <v>Net Banking</v>
      </c>
      <c r="AI564" s="2" t="s">
        <v>26</v>
      </c>
      <c r="AJ564" s="2" t="s">
        <v>27</v>
      </c>
      <c r="AK564" s="2" t="s">
        <v>1560</v>
      </c>
      <c r="AL564" s="16" t="str">
        <f>IF(HOUR(Table2[[#This Row],[Order Time]])&lt;12,"Morning",IF(HOUR(Table2[[#This Row],[Order Time]])&lt;17,"Afternoon",IF(HOUR(Table2[[#This Row],[Order Time]])&lt;21,"Evening","Night")))</f>
        <v>Afternoon</v>
      </c>
      <c r="AM564" s="16" t="s">
        <v>38</v>
      </c>
    </row>
    <row r="565" spans="1:39" x14ac:dyDescent="0.25">
      <c r="A565" s="13" t="s">
        <v>1753</v>
      </c>
      <c r="B565" s="4">
        <v>45638</v>
      </c>
      <c r="C565" s="2">
        <f>YEAR(Table2[[#This Row],[Invoice Date]])</f>
        <v>2024</v>
      </c>
      <c r="D565" s="2" t="str">
        <f>TEXT(Table2[[#This Row],[Invoice Date]],"mmm")</f>
        <v>Dec</v>
      </c>
      <c r="E565" s="2" t="str">
        <f>Table2[[#This Row],[Store_ID]]&amp;"-"&amp;Table2[[#This Row],[Year]]&amp;"-"&amp;Table2[[#This Row],[Month]]</f>
        <v>STR092-2024-Dec</v>
      </c>
      <c r="F565" s="2" t="s">
        <v>398</v>
      </c>
      <c r="G565" s="2" t="str">
        <f>_xlfn.XLOOKUP(Table2[[#This Row],[Customer_ID]],Table3[Customer_ID],Table3[Customer Name],"Not Found")</f>
        <v>Gayathri Gowda</v>
      </c>
      <c r="H565" s="2" t="str">
        <f>_xlfn.XLOOKUP(Table2[[#This Row],[Customer_ID]],Table3[Customer_ID],Table3[Gender],"Female")</f>
        <v>Female</v>
      </c>
      <c r="I565" s="2" t="str">
        <f>_xlfn.XLOOKUP(Table2[[#This Row],[Customer_ID]],Table3[Customer_ID],Table3[City],"Missing Memebership")</f>
        <v>Mangaluru</v>
      </c>
      <c r="J565" s="2" t="str">
        <f>_xlfn.XLOOKUP(Table2[[#This Row],[Customer_ID]],Table3[Customer_ID],Table3[State],"Karnataka")</f>
        <v>Karnataka</v>
      </c>
      <c r="K565" s="2" t="str">
        <f>_xlfn.XLOOKUP(Table2[[#This Row],[Customer_ID]],Table3[Customer_ID],Table3[Membership],"Regular")</f>
        <v>Regular</v>
      </c>
      <c r="L565" s="2" t="s">
        <v>1540</v>
      </c>
      <c r="M565" s="2" t="str">
        <f>_xlfn.XLOOKUP(Table2[[#This Row],[Product_ID]],Table4[Product_ID],Table4[Product_Name],"Not Found")</f>
        <v>Bata Braided Belt White</v>
      </c>
      <c r="N565" s="2" t="str">
        <f>_xlfn.XLOOKUP(Table2[[#This Row],[Product_ID]],Table4[Product_ID],Table4[Category],"Not Found")</f>
        <v>Belts</v>
      </c>
      <c r="O565" s="2" t="str">
        <f>_xlfn.XLOOKUP(Table2[[#This Row],[Product_ID]],Table4[Product_ID],Table4[Subcategory],"Not Found")</f>
        <v>Braided Belt</v>
      </c>
      <c r="P565" s="2" t="str">
        <f>_xlfn.XLOOKUP(Table2[[#This Row],[Product_ID]],Table4[Product_ID],Table4[Brand],"Missing Brand")</f>
        <v>Bata</v>
      </c>
      <c r="Q565" s="2" t="s">
        <v>245</v>
      </c>
      <c r="R565" s="2" t="str">
        <f>_xlfn.XLOOKUP(Table2[[#This Row],[Store_ID]],Table6[Store_ID],Table6[Store Name],"Not Found")</f>
        <v>TrendMart Kochi Standard</v>
      </c>
      <c r="S565" s="2">
        <f>_xlfn.XLOOKUP(Table2[[#This Row],[Store_ID]],Table6[Store_ID],Table6[Monthly Target],"Missing Target")</f>
        <v>1500000</v>
      </c>
      <c r="T565" s="2" t="str">
        <f>_xlfn.XLOOKUP(Table2[[#This Row],[Store_ID]],Table6[Store_ID],Table6[Region],"Not Found")</f>
        <v>South Zone 1</v>
      </c>
      <c r="U565" s="2" t="s">
        <v>460</v>
      </c>
      <c r="V565" s="2" t="str">
        <f>_xlfn.XLOOKUP(Table2[[#This Row],[Employee_ID]],Table5[Employee_ID],Table5[Employee Name],"Not Found")</f>
        <v>Pranav Reddy</v>
      </c>
      <c r="W565" s="2">
        <v>4</v>
      </c>
      <c r="X565" s="2">
        <v>1320.66</v>
      </c>
      <c r="Y565" s="2">
        <v>10</v>
      </c>
      <c r="Z565" s="2">
        <v>528.26</v>
      </c>
      <c r="AA565" s="2">
        <v>12</v>
      </c>
      <c r="AB565" s="2">
        <v>570.53</v>
      </c>
      <c r="AC565" s="2">
        <v>5324.91</v>
      </c>
      <c r="AD565" s="2">
        <v>3517.92</v>
      </c>
      <c r="AE565" s="2">
        <f t="shared" si="14"/>
        <v>1236.4599999999998</v>
      </c>
      <c r="AF565" s="2" t="s">
        <v>56</v>
      </c>
      <c r="AG565" s="42">
        <f>IFERROR(Table2[[#This Row],[Profit]]/Table2[[#This Row],[Sales Amount]],0)</f>
        <v>0.23220298559036676</v>
      </c>
      <c r="AH565" s="2" t="str">
        <f>TRIM(Table2[[#This Row],[Payment Modee]])</f>
        <v>Credit Card</v>
      </c>
      <c r="AI565" s="2" t="s">
        <v>26</v>
      </c>
      <c r="AJ565" s="2" t="s">
        <v>27</v>
      </c>
      <c r="AK565" s="2" t="s">
        <v>1754</v>
      </c>
      <c r="AL565" s="16" t="str">
        <f>IF(HOUR(Table2[[#This Row],[Order Time]])&lt;12,"Morning",IF(HOUR(Table2[[#This Row],[Order Time]])&lt;17,"Afternoon",IF(HOUR(Table2[[#This Row],[Order Time]])&lt;21,"Evening","Night")))</f>
        <v>Afternoon</v>
      </c>
      <c r="AM565" s="16" t="s">
        <v>29</v>
      </c>
    </row>
    <row r="566" spans="1:39" x14ac:dyDescent="0.25">
      <c r="A566" s="13" t="s">
        <v>1755</v>
      </c>
      <c r="B566" s="4">
        <v>45572</v>
      </c>
      <c r="C566" s="2">
        <f>YEAR(Table2[[#This Row],[Invoice Date]])</f>
        <v>2024</v>
      </c>
      <c r="D566" s="2" t="str">
        <f>TEXT(Table2[[#This Row],[Invoice Date]],"mmm")</f>
        <v>Oct</v>
      </c>
      <c r="E566" s="2" t="str">
        <f>Table2[[#This Row],[Store_ID]]&amp;"-"&amp;Table2[[#This Row],[Year]]&amp;"-"&amp;Table2[[#This Row],[Month]]</f>
        <v>STR102-2024-Oct</v>
      </c>
      <c r="F566" s="2" t="s">
        <v>1092</v>
      </c>
      <c r="G566" s="2" t="str">
        <f>_xlfn.XLOOKUP(Table2[[#This Row],[Customer_ID]],Table3[Customer_ID],Table3[Customer Name],"Not Found")</f>
        <v>Baskar Balasubramaniam</v>
      </c>
      <c r="H566" s="2" t="str">
        <f>_xlfn.XLOOKUP(Table2[[#This Row],[Customer_ID]],Table3[Customer_ID],Table3[Gender],"Female")</f>
        <v>Male</v>
      </c>
      <c r="I566" s="2" t="str">
        <f>_xlfn.XLOOKUP(Table2[[#This Row],[Customer_ID]],Table3[Customer_ID],Table3[City],"Missing Memebership")</f>
        <v>Karimnagar</v>
      </c>
      <c r="J566" s="2" t="str">
        <f>_xlfn.XLOOKUP(Table2[[#This Row],[Customer_ID]],Table3[Customer_ID],Table3[State],"Karnataka")</f>
        <v>Telangana</v>
      </c>
      <c r="K566" s="2" t="str">
        <f>_xlfn.XLOOKUP(Table2[[#This Row],[Customer_ID]],Table3[Customer_ID],Table3[Membership],"Regular")</f>
        <v>Silver</v>
      </c>
      <c r="L566" s="2" t="s">
        <v>325</v>
      </c>
      <c r="M566" s="2" t="str">
        <f>_xlfn.XLOOKUP(Table2[[#This Row],[Product_ID]],Table4[Product_ID],Table4[Product_Name],"Not Found")</f>
        <v>Ramraj Cotton Straight Fit White</v>
      </c>
      <c r="N566" s="2" t="str">
        <f>_xlfn.XLOOKUP(Table2[[#This Row],[Product_ID]],Table4[Product_ID],Table4[Category],"Not Found")</f>
        <v>Women Jeans</v>
      </c>
      <c r="O566" s="2" t="str">
        <f>_xlfn.XLOOKUP(Table2[[#This Row],[Product_ID]],Table4[Product_ID],Table4[Subcategory],"Not Found")</f>
        <v>Straight Fit</v>
      </c>
      <c r="P566" s="2" t="str">
        <f>_xlfn.XLOOKUP(Table2[[#This Row],[Product_ID]],Table4[Product_ID],Table4[Brand],"Missing Brand")</f>
        <v>Ramraj Cotton</v>
      </c>
      <c r="Q566" s="2" t="s">
        <v>33</v>
      </c>
      <c r="R566" s="2" t="str">
        <f>_xlfn.XLOOKUP(Table2[[#This Row],[Store_ID]],Table6[Store_ID],Table6[Store Name],"Not Found")</f>
        <v>TrendMart Tirunelveli High Street</v>
      </c>
      <c r="S566" s="2">
        <f>_xlfn.XLOOKUP(Table2[[#This Row],[Store_ID]],Table6[Store_ID],Table6[Monthly Target],"Missing Target")</f>
        <v>1000000</v>
      </c>
      <c r="T566" s="2" t="str">
        <f>_xlfn.XLOOKUP(Table2[[#This Row],[Store_ID]],Table6[Store_ID],Table6[Region],"Not Found")</f>
        <v>South Zone 1</v>
      </c>
      <c r="U566" s="2" t="s">
        <v>283</v>
      </c>
      <c r="V566" s="2" t="str">
        <f>_xlfn.XLOOKUP(Table2[[#This Row],[Employee_ID]],Table5[Employee_ID],Table5[Employee Name],"Not Found")</f>
        <v>Priya Balasubramaniam</v>
      </c>
      <c r="W566" s="2">
        <v>1</v>
      </c>
      <c r="X566" s="2">
        <v>1698.5</v>
      </c>
      <c r="Y566" s="2">
        <v>10</v>
      </c>
      <c r="Z566" s="2">
        <v>169.85</v>
      </c>
      <c r="AA566" s="2">
        <v>12</v>
      </c>
      <c r="AB566" s="2">
        <v>183.44</v>
      </c>
      <c r="AC566" s="2">
        <v>1712.09</v>
      </c>
      <c r="AD566" s="2">
        <v>1124.48</v>
      </c>
      <c r="AE566" s="2">
        <f t="shared" si="14"/>
        <v>404.1699999999999</v>
      </c>
      <c r="AF566" s="2" t="s">
        <v>56</v>
      </c>
      <c r="AG566" s="42">
        <f>IFERROR(Table2[[#This Row],[Profit]]/Table2[[#This Row],[Sales Amount]],0)</f>
        <v>0.23606819734943835</v>
      </c>
      <c r="AH566" s="2" t="str">
        <f>TRIM(Table2[[#This Row],[Payment Modee]])</f>
        <v>Credit Card</v>
      </c>
      <c r="AI566" s="2" t="s">
        <v>26</v>
      </c>
      <c r="AJ566" s="2" t="s">
        <v>27</v>
      </c>
      <c r="AK566" s="2" t="s">
        <v>1756</v>
      </c>
      <c r="AL566" s="16" t="str">
        <f>IF(HOUR(Table2[[#This Row],[Order Time]])&lt;12,"Morning",IF(HOUR(Table2[[#This Row],[Order Time]])&lt;17,"Afternoon",IF(HOUR(Table2[[#This Row],[Order Time]])&lt;21,"Evening","Night")))</f>
        <v>Evening</v>
      </c>
      <c r="AM566" s="16" t="s">
        <v>29</v>
      </c>
    </row>
    <row r="567" spans="1:39" x14ac:dyDescent="0.25">
      <c r="A567" s="13" t="s">
        <v>1757</v>
      </c>
      <c r="B567" s="4">
        <v>45697</v>
      </c>
      <c r="C567" s="2">
        <f>YEAR(Table2[[#This Row],[Invoice Date]])</f>
        <v>2025</v>
      </c>
      <c r="D567" s="2" t="str">
        <f>TEXT(Table2[[#This Row],[Invoice Date]],"mmm")</f>
        <v>Feb</v>
      </c>
      <c r="E567" s="2" t="str">
        <f>Table2[[#This Row],[Store_ID]]&amp;"-"&amp;Table2[[#This Row],[Year]]&amp;"-"&amp;Table2[[#This Row],[Month]]</f>
        <v>STR012-2025-Feb</v>
      </c>
      <c r="F567" s="2" t="s">
        <v>1758</v>
      </c>
      <c r="G567" s="2" t="str">
        <f>_xlfn.XLOOKUP(Table2[[#This Row],[Customer_ID]],Table3[Customer_ID],Table3[Customer Name],"Not Found")</f>
        <v>Devraj Iyengar</v>
      </c>
      <c r="H567" s="2" t="str">
        <f>_xlfn.XLOOKUP(Table2[[#This Row],[Customer_ID]],Table3[Customer_ID],Table3[Gender],"Female")</f>
        <v>Male</v>
      </c>
      <c r="I567" s="2" t="str">
        <f>_xlfn.XLOOKUP(Table2[[#This Row],[Customer_ID]],Table3[Customer_ID],Table3[City],"Missing Memebership")</f>
        <v>Davanagere</v>
      </c>
      <c r="J567" s="2" t="str">
        <f>_xlfn.XLOOKUP(Table2[[#This Row],[Customer_ID]],Table3[Customer_ID],Table3[State],"Karnataka")</f>
        <v>Karnataka</v>
      </c>
      <c r="K567" s="2" t="str">
        <f>_xlfn.XLOOKUP(Table2[[#This Row],[Customer_ID]],Table3[Customer_ID],Table3[Membership],"Regular")</f>
        <v>Gold</v>
      </c>
      <c r="L567" s="2" t="s">
        <v>971</v>
      </c>
      <c r="M567" s="2" t="str">
        <f>_xlfn.XLOOKUP(Table2[[#This Row],[Product_ID]],Table4[Product_ID],Table4[Product_Name],"Not Found")</f>
        <v>Max Fashion Jacket Wine</v>
      </c>
      <c r="N567" s="2" t="str">
        <f>_xlfn.XLOOKUP(Table2[[#This Row],[Product_ID]],Table4[Product_ID],Table4[Category],"Not Found")</f>
        <v>Winter Wear</v>
      </c>
      <c r="O567" s="2" t="str">
        <f>_xlfn.XLOOKUP(Table2[[#This Row],[Product_ID]],Table4[Product_ID],Table4[Subcategory],"Not Found")</f>
        <v>Jacket</v>
      </c>
      <c r="P567" s="2" t="str">
        <f>_xlfn.XLOOKUP(Table2[[#This Row],[Product_ID]],Table4[Product_ID],Table4[Brand],"Missing Brand")</f>
        <v>Max Fashion</v>
      </c>
      <c r="Q567" s="2" t="s">
        <v>588</v>
      </c>
      <c r="R567" s="2" t="str">
        <f>_xlfn.XLOOKUP(Table2[[#This Row],[Store_ID]],Table6[Store_ID],Table6[Store Name],"Not Found")</f>
        <v>TrendMart Vijayawada Mall Kiosk</v>
      </c>
      <c r="S567" s="2">
        <f>_xlfn.XLOOKUP(Table2[[#This Row],[Store_ID]],Table6[Store_ID],Table6[Monthly Target],"Missing Target")</f>
        <v>2000000</v>
      </c>
      <c r="T567" s="2" t="str">
        <f>_xlfn.XLOOKUP(Table2[[#This Row],[Store_ID]],Table6[Store_ID],Table6[Region],"Not Found")</f>
        <v>South Zone 3</v>
      </c>
      <c r="U567" s="2" t="s">
        <v>113</v>
      </c>
      <c r="V567" s="2" t="str">
        <f>_xlfn.XLOOKUP(Table2[[#This Row],[Employee_ID]],Table5[Employee_ID],Table5[Employee Name],"Not Found")</f>
        <v>Eswar Prasad</v>
      </c>
      <c r="W567" s="2">
        <v>1</v>
      </c>
      <c r="X567" s="2">
        <v>1432.19</v>
      </c>
      <c r="Y567" s="2">
        <v>15</v>
      </c>
      <c r="Z567" s="2">
        <v>214.83</v>
      </c>
      <c r="AA567" s="2">
        <v>12</v>
      </c>
      <c r="AB567" s="2">
        <v>146.08000000000001</v>
      </c>
      <c r="AC567" s="2">
        <v>1363.44</v>
      </c>
      <c r="AD567" s="2">
        <v>914.35</v>
      </c>
      <c r="AE567" s="2">
        <f t="shared" si="14"/>
        <v>303.01</v>
      </c>
      <c r="AF567" s="2" t="s">
        <v>25</v>
      </c>
      <c r="AG567" s="42">
        <f>IFERROR(Table2[[#This Row],[Profit]]/Table2[[#This Row],[Sales Amount]],0)</f>
        <v>0.22223933579768818</v>
      </c>
      <c r="AH567" s="2" t="str">
        <f>TRIM(Table2[[#This Row],[Payment Modee]])</f>
        <v>UPI</v>
      </c>
      <c r="AI567" s="2" t="s">
        <v>26</v>
      </c>
      <c r="AJ567" s="2" t="s">
        <v>27</v>
      </c>
      <c r="AK567" s="2" t="s">
        <v>1759</v>
      </c>
      <c r="AL567" s="16" t="str">
        <f>IF(HOUR(Table2[[#This Row],[Order Time]])&lt;12,"Morning",IF(HOUR(Table2[[#This Row],[Order Time]])&lt;17,"Afternoon",IF(HOUR(Table2[[#This Row],[Order Time]])&lt;21,"Evening","Night")))</f>
        <v>Evening</v>
      </c>
      <c r="AM567" s="16" t="s">
        <v>38</v>
      </c>
    </row>
    <row r="568" spans="1:39" x14ac:dyDescent="0.25">
      <c r="A568" s="13" t="s">
        <v>1760</v>
      </c>
      <c r="B568" s="4">
        <v>45490</v>
      </c>
      <c r="C568" s="2">
        <f>YEAR(Table2[[#This Row],[Invoice Date]])</f>
        <v>2024</v>
      </c>
      <c r="D568" s="2" t="str">
        <f>TEXT(Table2[[#This Row],[Invoice Date]],"mmm")</f>
        <v>Jul</v>
      </c>
      <c r="E568" s="2" t="str">
        <f>Table2[[#This Row],[Store_ID]]&amp;"-"&amp;Table2[[#This Row],[Year]]&amp;"-"&amp;Table2[[#This Row],[Month]]</f>
        <v>STR093-2024-Jul</v>
      </c>
      <c r="F568" s="2" t="s">
        <v>1761</v>
      </c>
      <c r="G568" s="2" t="str">
        <f>_xlfn.XLOOKUP(Table2[[#This Row],[Customer_ID]],Table3[Customer_ID],Table3[Customer Name],"Not Found")</f>
        <v>Vinod Varma</v>
      </c>
      <c r="H568" s="2" t="str">
        <f>_xlfn.XLOOKUP(Table2[[#This Row],[Customer_ID]],Table3[Customer_ID],Table3[Gender],"Female")</f>
        <v>Male</v>
      </c>
      <c r="I568" s="2" t="str">
        <f>_xlfn.XLOOKUP(Table2[[#This Row],[Customer_ID]],Table3[Customer_ID],Table3[City],"Missing Memebership")</f>
        <v>Vellore</v>
      </c>
      <c r="J568" s="2" t="str">
        <f>_xlfn.XLOOKUP(Table2[[#This Row],[Customer_ID]],Table3[Customer_ID],Table3[State],"Karnataka")</f>
        <v>Tamil Nadu</v>
      </c>
      <c r="K568" s="2" t="str">
        <f>_xlfn.XLOOKUP(Table2[[#This Row],[Customer_ID]],Table3[Customer_ID],Table3[Membership],"Regular")</f>
        <v>Platinum</v>
      </c>
      <c r="L568" s="2" t="s">
        <v>1243</v>
      </c>
      <c r="M568" s="2" t="str">
        <f>_xlfn.XLOOKUP(Table2[[#This Row],[Product_ID]],Table4[Product_ID],Table4[Product_Name],"Not Found")</f>
        <v>Jack &amp; Jones Tunic Olive</v>
      </c>
      <c r="N568" s="2" t="str">
        <f>_xlfn.XLOOKUP(Table2[[#This Row],[Product_ID]],Table4[Product_ID],Table4[Category],"Not Found")</f>
        <v>Women Tops</v>
      </c>
      <c r="O568" s="2" t="str">
        <f>_xlfn.XLOOKUP(Table2[[#This Row],[Product_ID]],Table4[Product_ID],Table4[Subcategory],"Not Found")</f>
        <v>Tunic</v>
      </c>
      <c r="P568" s="2" t="str">
        <f>_xlfn.XLOOKUP(Table2[[#This Row],[Product_ID]],Table4[Product_ID],Table4[Brand],"Missing Brand")</f>
        <v>Jack &amp; Jones</v>
      </c>
      <c r="Q568" s="2" t="s">
        <v>357</v>
      </c>
      <c r="R568" s="2" t="str">
        <f>_xlfn.XLOOKUP(Table2[[#This Row],[Store_ID]],Table6[Store_ID],Table6[Store Name],"Not Found")</f>
        <v>TrendMart Thiruvananthapuram High Street</v>
      </c>
      <c r="S568" s="2">
        <f>_xlfn.XLOOKUP(Table2[[#This Row],[Store_ID]],Table6[Store_ID],Table6[Monthly Target],"Missing Target")</f>
        <v>1000000</v>
      </c>
      <c r="T568" s="2" t="str">
        <f>_xlfn.XLOOKUP(Table2[[#This Row],[Store_ID]],Table6[Store_ID],Table6[Region],"Not Found")</f>
        <v>South Zone 1</v>
      </c>
      <c r="U568" s="2" t="s">
        <v>113</v>
      </c>
      <c r="V568" s="2" t="str">
        <f>_xlfn.XLOOKUP(Table2[[#This Row],[Employee_ID]],Table5[Employee_ID],Table5[Employee Name],"Not Found")</f>
        <v>Eswar Prasad</v>
      </c>
      <c r="W568" s="2">
        <v>1</v>
      </c>
      <c r="X568" s="2">
        <v>634.35</v>
      </c>
      <c r="Y568" s="2">
        <v>0</v>
      </c>
      <c r="Z568" s="2">
        <v>0</v>
      </c>
      <c r="AA568" s="2">
        <v>5</v>
      </c>
      <c r="AB568" s="2">
        <v>31.72</v>
      </c>
      <c r="AC568" s="2">
        <v>666.07</v>
      </c>
      <c r="AD568" s="2">
        <v>419.4</v>
      </c>
      <c r="AE568" s="2">
        <f t="shared" si="14"/>
        <v>214.95000000000007</v>
      </c>
      <c r="AF568" s="2" t="s">
        <v>69</v>
      </c>
      <c r="AG568" s="42">
        <f>IFERROR(Table2[[#This Row],[Profit]]/Table2[[#This Row],[Sales Amount]],0)</f>
        <v>0.32271382887684485</v>
      </c>
      <c r="AH568" s="2" t="str">
        <f>TRIM(Table2[[#This Row],[Payment Modee]])</f>
        <v>Cash</v>
      </c>
      <c r="AI568" s="2" t="s">
        <v>26</v>
      </c>
      <c r="AJ568" s="2" t="s">
        <v>27</v>
      </c>
      <c r="AK568" s="2" t="s">
        <v>1762</v>
      </c>
      <c r="AL568" s="16" t="str">
        <f>IF(HOUR(Table2[[#This Row],[Order Time]])&lt;12,"Morning",IF(HOUR(Table2[[#This Row],[Order Time]])&lt;17,"Afternoon",IF(HOUR(Table2[[#This Row],[Order Time]])&lt;21,"Evening","Night")))</f>
        <v>Night</v>
      </c>
      <c r="AM568" s="16" t="s">
        <v>29</v>
      </c>
    </row>
    <row r="569" spans="1:39" x14ac:dyDescent="0.25">
      <c r="A569" s="13" t="s">
        <v>1763</v>
      </c>
      <c r="B569" s="4">
        <v>45400</v>
      </c>
      <c r="C569" s="2">
        <f>YEAR(Table2[[#This Row],[Invoice Date]])</f>
        <v>2024</v>
      </c>
      <c r="D569" s="2" t="str">
        <f>TEXT(Table2[[#This Row],[Invoice Date]],"mmm")</f>
        <v>Apr</v>
      </c>
      <c r="E569" s="2" t="str">
        <f>Table2[[#This Row],[Store_ID]]&amp;"-"&amp;Table2[[#This Row],[Year]]&amp;"-"&amp;Table2[[#This Row],[Month]]</f>
        <v>STR104-2024-Apr</v>
      </c>
      <c r="F569" s="2" t="s">
        <v>1764</v>
      </c>
      <c r="G569" s="2" t="str">
        <f>_xlfn.XLOOKUP(Table2[[#This Row],[Customer_ID]],Table3[Customer_ID],Table3[Customer Name],"Not Found")</f>
        <v>Naveen Balasubramaniam</v>
      </c>
      <c r="H569" s="2" t="str">
        <f>_xlfn.XLOOKUP(Table2[[#This Row],[Customer_ID]],Table3[Customer_ID],Table3[Gender],"Female")</f>
        <v>Male</v>
      </c>
      <c r="I569" s="2" t="str">
        <f>_xlfn.XLOOKUP(Table2[[#This Row],[Customer_ID]],Table3[Customer_ID],Table3[City],"Missing Memebership")</f>
        <v>Coimbatore</v>
      </c>
      <c r="J569" s="2" t="str">
        <f>_xlfn.XLOOKUP(Table2[[#This Row],[Customer_ID]],Table3[Customer_ID],Table3[State],"Karnataka")</f>
        <v>Tamil Nadu</v>
      </c>
      <c r="K569" s="2" t="str">
        <f>_xlfn.XLOOKUP(Table2[[#This Row],[Customer_ID]],Table3[Customer_ID],Table3[Membership],"Regular")</f>
        <v>Gold</v>
      </c>
      <c r="L569" s="2" t="s">
        <v>1185</v>
      </c>
      <c r="M569" s="2" t="str">
        <f>_xlfn.XLOOKUP(Table2[[#This Row],[Product_ID]],Table4[Product_ID],Table4[Product_Name],"Not Found")</f>
        <v>Metro Shoes Polo Purple</v>
      </c>
      <c r="N569" s="2" t="str">
        <f>_xlfn.XLOOKUP(Table2[[#This Row],[Product_ID]],Table4[Product_ID],Table4[Category],"Not Found")</f>
        <v>Men T-Shirts</v>
      </c>
      <c r="O569" s="2" t="str">
        <f>_xlfn.XLOOKUP(Table2[[#This Row],[Product_ID]],Table4[Product_ID],Table4[Subcategory],"Not Found")</f>
        <v>Polo</v>
      </c>
      <c r="P569" s="2" t="str">
        <f>_xlfn.XLOOKUP(Table2[[#This Row],[Product_ID]],Table4[Product_ID],Table4[Brand],"Missing Brand")</f>
        <v>Metro Shoes</v>
      </c>
      <c r="Q569" s="2" t="s">
        <v>399</v>
      </c>
      <c r="R569" s="2" t="str">
        <f>_xlfn.XLOOKUP(Table2[[#This Row],[Store_ID]],Table6[Store_ID],Table6[Store Name],"Not Found")</f>
        <v>TrendMart Kochi High Street</v>
      </c>
      <c r="S569" s="2">
        <f>_xlfn.XLOOKUP(Table2[[#This Row],[Store_ID]],Table6[Store_ID],Table6[Monthly Target],"Missing Target")</f>
        <v>1200000</v>
      </c>
      <c r="T569" s="2" t="str">
        <f>_xlfn.XLOOKUP(Table2[[#This Row],[Store_ID]],Table6[Store_ID],Table6[Region],"Not Found")</f>
        <v>South Zone 1</v>
      </c>
      <c r="U569" s="2" t="s">
        <v>504</v>
      </c>
      <c r="V569" s="2" t="str">
        <f>_xlfn.XLOOKUP(Table2[[#This Row],[Employee_ID]],Table5[Employee_ID],Table5[Employee Name],"Not Found")</f>
        <v>Vikram Bhat</v>
      </c>
      <c r="W569" s="2">
        <v>5</v>
      </c>
      <c r="X569" s="2">
        <v>520.34</v>
      </c>
      <c r="Y569" s="2">
        <v>0</v>
      </c>
      <c r="Z569" s="2">
        <v>0</v>
      </c>
      <c r="AA569" s="2">
        <v>5</v>
      </c>
      <c r="AB569" s="2">
        <v>130.09</v>
      </c>
      <c r="AC569" s="2">
        <v>2731.79</v>
      </c>
      <c r="AD569" s="2">
        <v>1743.75</v>
      </c>
      <c r="AE569" s="2">
        <f t="shared" si="14"/>
        <v>857.94999999999993</v>
      </c>
      <c r="AF569" s="2" t="s">
        <v>25</v>
      </c>
      <c r="AG569" s="42">
        <f>IFERROR(Table2[[#This Row],[Profit]]/Table2[[#This Row],[Sales Amount]],0)</f>
        <v>0.31406147617496216</v>
      </c>
      <c r="AH569" s="2" t="str">
        <f>TRIM(Table2[[#This Row],[Payment Modee]])</f>
        <v>UPI</v>
      </c>
      <c r="AI569" s="2" t="s">
        <v>26</v>
      </c>
      <c r="AJ569" s="2" t="s">
        <v>27</v>
      </c>
      <c r="AK569" s="2" t="s">
        <v>475</v>
      </c>
      <c r="AL569" s="16" t="str">
        <f>IF(HOUR(Table2[[#This Row],[Order Time]])&lt;12,"Morning",IF(HOUR(Table2[[#This Row],[Order Time]])&lt;17,"Afternoon",IF(HOUR(Table2[[#This Row],[Order Time]])&lt;21,"Evening","Night")))</f>
        <v>Night</v>
      </c>
      <c r="AM569" s="16" t="s">
        <v>29</v>
      </c>
    </row>
    <row r="570" spans="1:39" x14ac:dyDescent="0.25">
      <c r="A570" s="13" t="s">
        <v>1765</v>
      </c>
      <c r="B570" s="4">
        <v>45746</v>
      </c>
      <c r="C570" s="2">
        <f>YEAR(Table2[[#This Row],[Invoice Date]])</f>
        <v>2025</v>
      </c>
      <c r="D570" s="2" t="str">
        <f>TEXT(Table2[[#This Row],[Invoice Date]],"mmm")</f>
        <v>Mar</v>
      </c>
      <c r="E570" s="2" t="str">
        <f>Table2[[#This Row],[Store_ID]]&amp;"-"&amp;Table2[[#This Row],[Year]]&amp;"-"&amp;Table2[[#This Row],[Month]]</f>
        <v>STR046-2025-Mar</v>
      </c>
      <c r="F570" s="2" t="s">
        <v>1398</v>
      </c>
      <c r="G570" s="2" t="str">
        <f>_xlfn.XLOOKUP(Table2[[#This Row],[Customer_ID]],Table3[Customer_ID],Table3[Customer Name],"Not Found")</f>
        <v>Gayathri Chandran</v>
      </c>
      <c r="H570" s="2" t="str">
        <f>_xlfn.XLOOKUP(Table2[[#This Row],[Customer_ID]],Table3[Customer_ID],Table3[Gender],"Female")</f>
        <v>Female</v>
      </c>
      <c r="I570" s="2" t="str">
        <f>_xlfn.XLOOKUP(Table2[[#This Row],[Customer_ID]],Table3[Customer_ID],Table3[City],"Missing Memebership")</f>
        <v>Mangaluru</v>
      </c>
      <c r="J570" s="2" t="str">
        <f>_xlfn.XLOOKUP(Table2[[#This Row],[Customer_ID]],Table3[Customer_ID],Table3[State],"Karnataka")</f>
        <v>Karnataka</v>
      </c>
      <c r="K570" s="2" t="str">
        <f>_xlfn.XLOOKUP(Table2[[#This Row],[Customer_ID]],Table3[Customer_ID],Table3[Membership],"Regular")</f>
        <v>Gold</v>
      </c>
      <c r="L570" s="2" t="s">
        <v>1019</v>
      </c>
      <c r="M570" s="2" t="str">
        <f>_xlfn.XLOOKUP(Table2[[#This Row],[Product_ID]],Table4[Product_ID],Table4[Product_Name],"Not Found")</f>
        <v>Libas Jacket Olive</v>
      </c>
      <c r="N570" s="2" t="str">
        <f>_xlfn.XLOOKUP(Table2[[#This Row],[Product_ID]],Table4[Product_ID],Table4[Category],"Not Found")</f>
        <v>Winter Wear</v>
      </c>
      <c r="O570" s="2" t="str">
        <f>_xlfn.XLOOKUP(Table2[[#This Row],[Product_ID]],Table4[Product_ID],Table4[Subcategory],"Not Found")</f>
        <v>Jacket</v>
      </c>
      <c r="P570" s="2" t="str">
        <f>_xlfn.XLOOKUP(Table2[[#This Row],[Product_ID]],Table4[Product_ID],Table4[Brand],"Missing Brand")</f>
        <v>Libas</v>
      </c>
      <c r="Q570" s="2" t="s">
        <v>553</v>
      </c>
      <c r="R570" s="2" t="str">
        <f>_xlfn.XLOOKUP(Table2[[#This Row],[Store_ID]],Table6[Store_ID],Table6[Store Name],"Not Found")</f>
        <v>TrendMart Hyderabad High Street</v>
      </c>
      <c r="S570" s="2">
        <f>_xlfn.XLOOKUP(Table2[[#This Row],[Store_ID]],Table6[Store_ID],Table6[Monthly Target],"Missing Target")</f>
        <v>800000</v>
      </c>
      <c r="T570" s="2" t="str">
        <f>_xlfn.XLOOKUP(Table2[[#This Row],[Store_ID]],Table6[Store_ID],Table6[Region],"Not Found")</f>
        <v>South Zone 2</v>
      </c>
      <c r="U570" s="2" t="s">
        <v>192</v>
      </c>
      <c r="V570" s="2" t="str">
        <f>_xlfn.XLOOKUP(Table2[[#This Row],[Employee_ID]],Table5[Employee_ID],Table5[Employee Name],"Not Found")</f>
        <v>Hari Nair</v>
      </c>
      <c r="W570" s="2">
        <v>2</v>
      </c>
      <c r="X570" s="2">
        <v>1873.7</v>
      </c>
      <c r="Y570" s="2">
        <v>10</v>
      </c>
      <c r="Z570" s="2">
        <v>374.74</v>
      </c>
      <c r="AA570" s="2">
        <v>12</v>
      </c>
      <c r="AB570" s="2">
        <v>404.72</v>
      </c>
      <c r="AC570" s="2">
        <v>3777.38</v>
      </c>
      <c r="AD570" s="2">
        <v>2231.84</v>
      </c>
      <c r="AE570" s="2">
        <f t="shared" si="14"/>
        <v>1140.82</v>
      </c>
      <c r="AF570" s="2" t="s">
        <v>35</v>
      </c>
      <c r="AG570" s="42">
        <f>IFERROR(Table2[[#This Row],[Profit]]/Table2[[#This Row],[Sales Amount]],0)</f>
        <v>0.30201356495772197</v>
      </c>
      <c r="AH570" s="2" t="str">
        <f>TRIM(Table2[[#This Row],[Payment Modee]])</f>
        <v>Debit Card</v>
      </c>
      <c r="AI570" s="2" t="s">
        <v>36</v>
      </c>
      <c r="AJ570" s="2" t="s">
        <v>27</v>
      </c>
      <c r="AK570" s="2" t="s">
        <v>1766</v>
      </c>
      <c r="AL570" s="16" t="str">
        <f>IF(HOUR(Table2[[#This Row],[Order Time]])&lt;12,"Morning",IF(HOUR(Table2[[#This Row],[Order Time]])&lt;17,"Afternoon",IF(HOUR(Table2[[#This Row],[Order Time]])&lt;21,"Evening","Night")))</f>
        <v>Afternoon</v>
      </c>
      <c r="AM570" s="16" t="s">
        <v>38</v>
      </c>
    </row>
    <row r="571" spans="1:39" x14ac:dyDescent="0.25">
      <c r="A571" s="13" t="s">
        <v>1767</v>
      </c>
      <c r="B571" s="4">
        <v>45484</v>
      </c>
      <c r="C571" s="2">
        <f>YEAR(Table2[[#This Row],[Invoice Date]])</f>
        <v>2024</v>
      </c>
      <c r="D571" s="2" t="str">
        <f>TEXT(Table2[[#This Row],[Invoice Date]],"mmm")</f>
        <v>Jul</v>
      </c>
      <c r="E571" s="2" t="str">
        <f>Table2[[#This Row],[Store_ID]]&amp;"-"&amp;Table2[[#This Row],[Year]]&amp;"-"&amp;Table2[[#This Row],[Month]]</f>
        <v>STR051-2024-Jul</v>
      </c>
      <c r="F571" s="2" t="s">
        <v>1509</v>
      </c>
      <c r="G571" s="2" t="str">
        <f>_xlfn.XLOOKUP(Table2[[#This Row],[Customer_ID]],Table3[Customer_ID],Table3[Customer Name],"Not Found")</f>
        <v>Nisha Rao</v>
      </c>
      <c r="H571" s="2" t="str">
        <f>_xlfn.XLOOKUP(Table2[[#This Row],[Customer_ID]],Table3[Customer_ID],Table3[Gender],"Female")</f>
        <v>Female</v>
      </c>
      <c r="I571" s="2" t="str">
        <f>_xlfn.XLOOKUP(Table2[[#This Row],[Customer_ID]],Table3[Customer_ID],Table3[City],"Missing Memebership")</f>
        <v>Davanagere</v>
      </c>
      <c r="J571" s="2" t="str">
        <f>_xlfn.XLOOKUP(Table2[[#This Row],[Customer_ID]],Table3[Customer_ID],Table3[State],"Karnataka")</f>
        <v>Karnataka</v>
      </c>
      <c r="K571" s="2" t="str">
        <f>_xlfn.XLOOKUP(Table2[[#This Row],[Customer_ID]],Table3[Customer_ID],Table3[Membership],"Regular")</f>
        <v>Regular</v>
      </c>
      <c r="L571" s="2" t="s">
        <v>1768</v>
      </c>
      <c r="M571" s="2" t="str">
        <f>_xlfn.XLOOKUP(Table2[[#This Row],[Product_ID]],Table4[Product_ID],Table4[Product_Name],"Not Found")</f>
        <v>Sonata Printed Saree Peach</v>
      </c>
      <c r="N571" s="2" t="str">
        <f>_xlfn.XLOOKUP(Table2[[#This Row],[Product_ID]],Table4[Product_ID],Table4[Category],"Not Found")</f>
        <v>Women Sarees</v>
      </c>
      <c r="O571" s="2" t="str">
        <f>_xlfn.XLOOKUP(Table2[[#This Row],[Product_ID]],Table4[Product_ID],Table4[Subcategory],"Not Found")</f>
        <v>Printed Saree</v>
      </c>
      <c r="P571" s="2" t="str">
        <f>_xlfn.XLOOKUP(Table2[[#This Row],[Product_ID]],Table4[Product_ID],Table4[Brand],"Missing Brand")</f>
        <v>Sonata</v>
      </c>
      <c r="Q571" s="2" t="s">
        <v>312</v>
      </c>
      <c r="R571" s="2" t="str">
        <f>_xlfn.XLOOKUP(Table2[[#This Row],[Store_ID]],Table6[Store_ID],Table6[Store Name],"Not Found")</f>
        <v>TrendMart Kozhikode Outlet</v>
      </c>
      <c r="S571" s="2">
        <f>_xlfn.XLOOKUP(Table2[[#This Row],[Store_ID]],Table6[Store_ID],Table6[Monthly Target],"Missing Target")</f>
        <v>2000000</v>
      </c>
      <c r="T571" s="2" t="str">
        <f>_xlfn.XLOOKUP(Table2[[#This Row],[Store_ID]],Table6[Store_ID],Table6[Region],"Not Found")</f>
        <v>South Zone 1</v>
      </c>
      <c r="U571" s="2" t="s">
        <v>417</v>
      </c>
      <c r="V571" s="2" t="str">
        <f>_xlfn.XLOOKUP(Table2[[#This Row],[Employee_ID]],Table5[Employee_ID],Table5[Employee Name],"Not Found")</f>
        <v>Arjun Krishnan</v>
      </c>
      <c r="W571" s="2">
        <v>3</v>
      </c>
      <c r="X571" s="2">
        <v>1804.77</v>
      </c>
      <c r="Y571" s="2">
        <v>0</v>
      </c>
      <c r="Z571" s="2">
        <v>0</v>
      </c>
      <c r="AA571" s="2">
        <v>12</v>
      </c>
      <c r="AB571" s="2">
        <v>649.72</v>
      </c>
      <c r="AC571" s="2">
        <v>6064.03</v>
      </c>
      <c r="AD571" s="2">
        <v>3994.65</v>
      </c>
      <c r="AE571" s="2">
        <f t="shared" si="14"/>
        <v>1419.6599999999996</v>
      </c>
      <c r="AF571" s="2" t="s">
        <v>56</v>
      </c>
      <c r="AG571" s="42">
        <f>IFERROR(Table2[[#This Row],[Profit]]/Table2[[#This Row],[Sales Amount]],0)</f>
        <v>0.23411163862975606</v>
      </c>
      <c r="AH571" s="2" t="str">
        <f>TRIM(Table2[[#This Row],[Payment Modee]])</f>
        <v>Credit Card</v>
      </c>
      <c r="AI571" s="2" t="s">
        <v>26</v>
      </c>
      <c r="AJ571" s="2" t="s">
        <v>27</v>
      </c>
      <c r="AK571" s="2" t="s">
        <v>1769</v>
      </c>
      <c r="AL571" s="16" t="str">
        <f>IF(HOUR(Table2[[#This Row],[Order Time]])&lt;12,"Morning",IF(HOUR(Table2[[#This Row],[Order Time]])&lt;17,"Afternoon",IF(HOUR(Table2[[#This Row],[Order Time]])&lt;21,"Evening","Night")))</f>
        <v>Afternoon</v>
      </c>
      <c r="AM571" s="16" t="s">
        <v>29</v>
      </c>
    </row>
    <row r="572" spans="1:39" x14ac:dyDescent="0.25">
      <c r="A572" s="13" t="s">
        <v>1770</v>
      </c>
      <c r="B572" s="4">
        <v>45420</v>
      </c>
      <c r="C572" s="2">
        <f>YEAR(Table2[[#This Row],[Invoice Date]])</f>
        <v>2024</v>
      </c>
      <c r="D572" s="2" t="str">
        <f>TEXT(Table2[[#This Row],[Invoice Date]],"mmm")</f>
        <v>May</v>
      </c>
      <c r="E572" s="2" t="str">
        <f>Table2[[#This Row],[Store_ID]]&amp;"-"&amp;Table2[[#This Row],[Year]]&amp;"-"&amp;Table2[[#This Row],[Month]]</f>
        <v>STR109-2024-May</v>
      </c>
      <c r="F572" s="2" t="s">
        <v>1771</v>
      </c>
      <c r="G572" s="2" t="str">
        <f>_xlfn.XLOOKUP(Table2[[#This Row],[Customer_ID]],Table3[Customer_ID],Table3[Customer Name],"Not Found")</f>
        <v>Kiran Naicker</v>
      </c>
      <c r="H572" s="2" t="str">
        <f>_xlfn.XLOOKUP(Table2[[#This Row],[Customer_ID]],Table3[Customer_ID],Table3[Gender],"Female")</f>
        <v>Male</v>
      </c>
      <c r="I572" s="2" t="str">
        <f>_xlfn.XLOOKUP(Table2[[#This Row],[Customer_ID]],Table3[Customer_ID],Table3[City],"Missing Memebership")</f>
        <v>Salem</v>
      </c>
      <c r="J572" s="2" t="str">
        <f>_xlfn.XLOOKUP(Table2[[#This Row],[Customer_ID]],Table3[Customer_ID],Table3[State],"Karnataka")</f>
        <v>Tamil Nadu</v>
      </c>
      <c r="K572" s="2" t="str">
        <f>_xlfn.XLOOKUP(Table2[[#This Row],[Customer_ID]],Table3[Customer_ID],Table3[Membership],"Regular")</f>
        <v>Silver</v>
      </c>
      <c r="L572" s="2" t="s">
        <v>128</v>
      </c>
      <c r="M572" s="2" t="str">
        <f>_xlfn.XLOOKUP(Table2[[#This Row],[Product_ID]],Table4[Product_ID],Table4[Product_Name],"Not Found")</f>
        <v>Tanishq A-Line Dress Green</v>
      </c>
      <c r="N572" s="2" t="str">
        <f>_xlfn.XLOOKUP(Table2[[#This Row],[Product_ID]],Table4[Product_ID],Table4[Category],"Not Found")</f>
        <v>Women Dresses</v>
      </c>
      <c r="O572" s="2" t="str">
        <f>_xlfn.XLOOKUP(Table2[[#This Row],[Product_ID]],Table4[Product_ID],Table4[Subcategory],"Not Found")</f>
        <v>A-Line Dress</v>
      </c>
      <c r="P572" s="2" t="str">
        <f>_xlfn.XLOOKUP(Table2[[#This Row],[Product_ID]],Table4[Product_ID],Table4[Brand],"Missing Brand")</f>
        <v>Tanishq</v>
      </c>
      <c r="Q572" s="2" t="s">
        <v>112</v>
      </c>
      <c r="R572" s="2" t="str">
        <f>_xlfn.XLOOKUP(Table2[[#This Row],[Store_ID]],Table6[Store_ID],Table6[Store Name],"Not Found")</f>
        <v>TrendMart Warangal Outlet</v>
      </c>
      <c r="S572" s="2">
        <f>_xlfn.XLOOKUP(Table2[[#This Row],[Store_ID]],Table6[Store_ID],Table6[Monthly Target],"Missing Target")</f>
        <v>1200000</v>
      </c>
      <c r="T572" s="2" t="str">
        <f>_xlfn.XLOOKUP(Table2[[#This Row],[Store_ID]],Table6[Store_ID],Table6[Region],"Not Found")</f>
        <v>South Zone 2</v>
      </c>
      <c r="U572" s="2" t="s">
        <v>321</v>
      </c>
      <c r="V572" s="2" t="str">
        <f>_xlfn.XLOOKUP(Table2[[#This Row],[Employee_ID]],Table5[Employee_ID],Table5[Employee Name],"Not Found")</f>
        <v>Sunita Ramachandran</v>
      </c>
      <c r="W572" s="2">
        <v>2</v>
      </c>
      <c r="X572" s="2">
        <v>1265.3800000000001</v>
      </c>
      <c r="Y572" s="2">
        <v>25</v>
      </c>
      <c r="Z572" s="2">
        <v>632.69000000000005</v>
      </c>
      <c r="AA572" s="2">
        <v>12</v>
      </c>
      <c r="AB572" s="2">
        <v>227.77</v>
      </c>
      <c r="AC572" s="2">
        <v>2125.84</v>
      </c>
      <c r="AD572" s="2">
        <v>1730.96</v>
      </c>
      <c r="AE572" s="2">
        <f t="shared" si="14"/>
        <v>167.1100000000001</v>
      </c>
      <c r="AF572" s="2" t="s">
        <v>35</v>
      </c>
      <c r="AG572" s="42">
        <f>IFERROR(Table2[[#This Row],[Profit]]/Table2[[#This Row],[Sales Amount]],0)</f>
        <v>7.8608926353817832E-2</v>
      </c>
      <c r="AH572" s="2" t="str">
        <f>TRIM(Table2[[#This Row],[Payment Modee]])</f>
        <v>Debit Card</v>
      </c>
      <c r="AI572" s="2" t="s">
        <v>26</v>
      </c>
      <c r="AJ572" s="2" t="s">
        <v>27</v>
      </c>
      <c r="AK572" s="2" t="s">
        <v>1772</v>
      </c>
      <c r="AL572" s="16" t="str">
        <f>IF(HOUR(Table2[[#This Row],[Order Time]])&lt;12,"Morning",IF(HOUR(Table2[[#This Row],[Order Time]])&lt;17,"Afternoon",IF(HOUR(Table2[[#This Row],[Order Time]])&lt;21,"Evening","Night")))</f>
        <v>Afternoon</v>
      </c>
      <c r="AM572" s="16" t="s">
        <v>29</v>
      </c>
    </row>
    <row r="573" spans="1:39" x14ac:dyDescent="0.25">
      <c r="A573" s="13" t="s">
        <v>1773</v>
      </c>
      <c r="B573" s="4">
        <v>45587</v>
      </c>
      <c r="C573" s="2">
        <f>YEAR(Table2[[#This Row],[Invoice Date]])</f>
        <v>2024</v>
      </c>
      <c r="D573" s="2" t="str">
        <f>TEXT(Table2[[#This Row],[Invoice Date]],"mmm")</f>
        <v>Oct</v>
      </c>
      <c r="E573" s="2" t="str">
        <f>Table2[[#This Row],[Store_ID]]&amp;"-"&amp;Table2[[#This Row],[Year]]&amp;"-"&amp;Table2[[#This Row],[Month]]</f>
        <v>STR101-2024-Oct</v>
      </c>
      <c r="F573" s="2" t="s">
        <v>1774</v>
      </c>
      <c r="G573" s="2" t="str">
        <f>_xlfn.XLOOKUP(Table2[[#This Row],[Customer_ID]],Table3[Customer_ID],Table3[Customer Name],"Not Found")</f>
        <v>Lavanya Mishra</v>
      </c>
      <c r="H573" s="2" t="str">
        <f>_xlfn.XLOOKUP(Table2[[#This Row],[Customer_ID]],Table3[Customer_ID],Table3[Gender],"Female")</f>
        <v>Female</v>
      </c>
      <c r="I573" s="2" t="str">
        <f>_xlfn.XLOOKUP(Table2[[#This Row],[Customer_ID]],Table3[Customer_ID],Table3[City],"Missing Memebership")</f>
        <v>Nellore</v>
      </c>
      <c r="J573" s="2" t="str">
        <f>_xlfn.XLOOKUP(Table2[[#This Row],[Customer_ID]],Table3[Customer_ID],Table3[State],"Karnataka")</f>
        <v>Andhra Pradesh</v>
      </c>
      <c r="K573" s="2" t="str">
        <f>_xlfn.XLOOKUP(Table2[[#This Row],[Customer_ID]],Table3[Customer_ID],Table3[Membership],"Regular")</f>
        <v>Gold</v>
      </c>
      <c r="L573" s="2" t="s">
        <v>656</v>
      </c>
      <c r="M573" s="2" t="str">
        <f>_xlfn.XLOOKUP(Table2[[#This Row],[Product_ID]],Table4[Product_ID],Table4[Product_Name],"Not Found")</f>
        <v>Skechers Round Neck Red</v>
      </c>
      <c r="N573" s="2" t="str">
        <f>_xlfn.XLOOKUP(Table2[[#This Row],[Product_ID]],Table4[Product_ID],Table4[Category],"Not Found")</f>
        <v>Men T-Shirts</v>
      </c>
      <c r="O573" s="2" t="str">
        <f>_xlfn.XLOOKUP(Table2[[#This Row],[Product_ID]],Table4[Product_ID],Table4[Subcategory],"Not Found")</f>
        <v>Round Neck</v>
      </c>
      <c r="P573" s="2" t="str">
        <f>_xlfn.XLOOKUP(Table2[[#This Row],[Product_ID]],Table4[Product_ID],Table4[Brand],"Missing Brand")</f>
        <v>Skechers</v>
      </c>
      <c r="Q573" s="2" t="s">
        <v>258</v>
      </c>
      <c r="R573" s="2" t="str">
        <f>_xlfn.XLOOKUP(Table2[[#This Row],[Store_ID]],Table6[Store_ID],Table6[Store Name],"Not Found")</f>
        <v>TrendMart Thiruvananthapuram Standard</v>
      </c>
      <c r="S573" s="2">
        <f>_xlfn.XLOOKUP(Table2[[#This Row],[Store_ID]],Table6[Store_ID],Table6[Monthly Target],"Missing Target")</f>
        <v>1200000</v>
      </c>
      <c r="T573" s="2" t="str">
        <f>_xlfn.XLOOKUP(Table2[[#This Row],[Store_ID]],Table6[Store_ID],Table6[Region],"Not Found")</f>
        <v>South Zone 1</v>
      </c>
      <c r="U573" s="2" t="s">
        <v>124</v>
      </c>
      <c r="V573" s="2" t="str">
        <f>_xlfn.XLOOKUP(Table2[[#This Row],[Employee_ID]],Table5[Employee_ID],Table5[Employee Name],"Not Found")</f>
        <v>Girish Sundaram</v>
      </c>
      <c r="W573" s="2">
        <v>4</v>
      </c>
      <c r="X573" s="2">
        <v>432.04</v>
      </c>
      <c r="Y573" s="2">
        <v>0</v>
      </c>
      <c r="Z573" s="2">
        <v>0</v>
      </c>
      <c r="AA573" s="2">
        <v>5</v>
      </c>
      <c r="AB573" s="2">
        <v>86.41</v>
      </c>
      <c r="AC573" s="2">
        <v>1814.57</v>
      </c>
      <c r="AD573" s="2">
        <v>1048.24</v>
      </c>
      <c r="AE573" s="2">
        <f t="shared" si="14"/>
        <v>679.92</v>
      </c>
      <c r="AF573" s="2" t="s">
        <v>35</v>
      </c>
      <c r="AG573" s="42">
        <f>IFERROR(Table2[[#This Row],[Profit]]/Table2[[#This Row],[Sales Amount]],0)</f>
        <v>0.37470034222983956</v>
      </c>
      <c r="AH573" s="2" t="str">
        <f>TRIM(Table2[[#This Row],[Payment Modee]])</f>
        <v>Debit Card</v>
      </c>
      <c r="AI573" s="2" t="s">
        <v>26</v>
      </c>
      <c r="AJ573" s="2" t="s">
        <v>27</v>
      </c>
      <c r="AK573" s="2" t="s">
        <v>358</v>
      </c>
      <c r="AL573" s="16" t="str">
        <f>IF(HOUR(Table2[[#This Row],[Order Time]])&lt;12,"Morning",IF(HOUR(Table2[[#This Row],[Order Time]])&lt;17,"Afternoon",IF(HOUR(Table2[[#This Row],[Order Time]])&lt;21,"Evening","Night")))</f>
        <v>Morning</v>
      </c>
      <c r="AM573" s="16" t="s">
        <v>29</v>
      </c>
    </row>
    <row r="574" spans="1:39" x14ac:dyDescent="0.25">
      <c r="A574" s="13" t="s">
        <v>1775</v>
      </c>
      <c r="B574" s="4">
        <v>45690</v>
      </c>
      <c r="C574" s="2">
        <f>YEAR(Table2[[#This Row],[Invoice Date]])</f>
        <v>2025</v>
      </c>
      <c r="D574" s="2" t="str">
        <f>TEXT(Table2[[#This Row],[Invoice Date]],"mmm")</f>
        <v>Feb</v>
      </c>
      <c r="E574" s="2" t="str">
        <f>Table2[[#This Row],[Store_ID]]&amp;"-"&amp;Table2[[#This Row],[Year]]&amp;"-"&amp;Table2[[#This Row],[Month]]</f>
        <v>STR083-2025-Feb</v>
      </c>
      <c r="F574" s="2" t="s">
        <v>1776</v>
      </c>
      <c r="G574" s="2" t="str">
        <f>_xlfn.XLOOKUP(Table2[[#This Row],[Customer_ID]],Table3[Customer_ID],Table3[Customer Name],"Not Found")</f>
        <v>Haritha Menon</v>
      </c>
      <c r="H574" s="2" t="str">
        <f>_xlfn.XLOOKUP(Table2[[#This Row],[Customer_ID]],Table3[Customer_ID],Table3[Gender],"Female")</f>
        <v>Female</v>
      </c>
      <c r="I574" s="2" t="str">
        <f>_xlfn.XLOOKUP(Table2[[#This Row],[Customer_ID]],Table3[Customer_ID],Table3[City],"Missing Memebership")</f>
        <v>Tirupati</v>
      </c>
      <c r="J574" s="2" t="str">
        <f>_xlfn.XLOOKUP(Table2[[#This Row],[Customer_ID]],Table3[Customer_ID],Table3[State],"Karnataka")</f>
        <v>Andhra Pradesh</v>
      </c>
      <c r="K574" s="2" t="str">
        <f>_xlfn.XLOOKUP(Table2[[#This Row],[Customer_ID]],Table3[Customer_ID],Table3[Membership],"Regular")</f>
        <v>Gold</v>
      </c>
      <c r="L574" s="2" t="s">
        <v>1185</v>
      </c>
      <c r="M574" s="2" t="str">
        <f>_xlfn.XLOOKUP(Table2[[#This Row],[Product_ID]],Table4[Product_ID],Table4[Product_Name],"Not Found")</f>
        <v>Metro Shoes Polo Purple</v>
      </c>
      <c r="N574" s="2" t="str">
        <f>_xlfn.XLOOKUP(Table2[[#This Row],[Product_ID]],Table4[Product_ID],Table4[Category],"Not Found")</f>
        <v>Men T-Shirts</v>
      </c>
      <c r="O574" s="2" t="str">
        <f>_xlfn.XLOOKUP(Table2[[#This Row],[Product_ID]],Table4[Product_ID],Table4[Subcategory],"Not Found")</f>
        <v>Polo</v>
      </c>
      <c r="P574" s="2" t="str">
        <f>_xlfn.XLOOKUP(Table2[[#This Row],[Product_ID]],Table4[Product_ID],Table4[Brand],"Missing Brand")</f>
        <v>Metro Shoes</v>
      </c>
      <c r="Q574" s="2" t="s">
        <v>228</v>
      </c>
      <c r="R574" s="2" t="str">
        <f>_xlfn.XLOOKUP(Table2[[#This Row],[Store_ID]],Table6[Store_ID],Table6[Store Name],"Not Found")</f>
        <v>TrendMart Tumakuru Outlet</v>
      </c>
      <c r="S574" s="2">
        <f>_xlfn.XLOOKUP(Table2[[#This Row],[Store_ID]],Table6[Store_ID],Table6[Monthly Target],"Missing Target")</f>
        <v>1200000</v>
      </c>
      <c r="T574" s="2" t="str">
        <f>_xlfn.XLOOKUP(Table2[[#This Row],[Store_ID]],Table6[Store_ID],Table6[Region],"Not Found")</f>
        <v>South Zone 2</v>
      </c>
      <c r="U574" s="2" t="s">
        <v>124</v>
      </c>
      <c r="V574" s="2" t="str">
        <f>_xlfn.XLOOKUP(Table2[[#This Row],[Employee_ID]],Table5[Employee_ID],Table5[Employee Name],"Not Found")</f>
        <v>Girish Sundaram</v>
      </c>
      <c r="W574" s="2">
        <v>5</v>
      </c>
      <c r="X574" s="2">
        <v>548.51</v>
      </c>
      <c r="Y574" s="2">
        <v>10</v>
      </c>
      <c r="Z574" s="2">
        <v>274.25</v>
      </c>
      <c r="AA574" s="2">
        <v>5</v>
      </c>
      <c r="AB574" s="2">
        <v>123.42</v>
      </c>
      <c r="AC574" s="2">
        <v>2591.7199999999998</v>
      </c>
      <c r="AD574" s="2">
        <v>1743.75</v>
      </c>
      <c r="AE574" s="2">
        <f t="shared" si="14"/>
        <v>724.54999999999984</v>
      </c>
      <c r="AF574" s="2" t="s">
        <v>56</v>
      </c>
      <c r="AG574" s="42">
        <f>IFERROR(Table2[[#This Row],[Profit]]/Table2[[#This Row],[Sales Amount]],0)</f>
        <v>0.27956337876005122</v>
      </c>
      <c r="AH574" s="2" t="str">
        <f>TRIM(Table2[[#This Row],[Payment Modee]])</f>
        <v>Credit Card</v>
      </c>
      <c r="AI574" s="2" t="s">
        <v>36</v>
      </c>
      <c r="AJ574" s="2" t="s">
        <v>27</v>
      </c>
      <c r="AK574" s="2" t="s">
        <v>1777</v>
      </c>
      <c r="AL574" s="16" t="str">
        <f>IF(HOUR(Table2[[#This Row],[Order Time]])&lt;12,"Morning",IF(HOUR(Table2[[#This Row],[Order Time]])&lt;17,"Afternoon",IF(HOUR(Table2[[#This Row],[Order Time]])&lt;21,"Evening","Night")))</f>
        <v>Evening</v>
      </c>
      <c r="AM574" s="16" t="s">
        <v>38</v>
      </c>
    </row>
    <row r="575" spans="1:39" x14ac:dyDescent="0.25">
      <c r="A575" s="13" t="s">
        <v>1778</v>
      </c>
      <c r="B575" s="4">
        <v>45396</v>
      </c>
      <c r="C575" s="2">
        <f>YEAR(Table2[[#This Row],[Invoice Date]])</f>
        <v>2024</v>
      </c>
      <c r="D575" s="2" t="str">
        <f>TEXT(Table2[[#This Row],[Invoice Date]],"mmm")</f>
        <v>Apr</v>
      </c>
      <c r="E575" s="2" t="str">
        <f>Table2[[#This Row],[Store_ID]]&amp;"-"&amp;Table2[[#This Row],[Year]]&amp;"-"&amp;Table2[[#This Row],[Month]]</f>
        <v>STR080-2024-Apr</v>
      </c>
      <c r="F575" s="2" t="s">
        <v>1779</v>
      </c>
      <c r="G575" s="2" t="str">
        <f>_xlfn.XLOOKUP(Table2[[#This Row],[Customer_ID]],Table3[Customer_ID],Table3[Customer Name],"Not Found")</f>
        <v>Vidya Murthy</v>
      </c>
      <c r="H575" s="2" t="str">
        <f>_xlfn.XLOOKUP(Table2[[#This Row],[Customer_ID]],Table3[Customer_ID],Table3[Gender],"Female")</f>
        <v>Female</v>
      </c>
      <c r="I575" s="2" t="str">
        <f>_xlfn.XLOOKUP(Table2[[#This Row],[Customer_ID]],Table3[Customer_ID],Table3[City],"Missing Memebership")</f>
        <v>Kozhikode</v>
      </c>
      <c r="J575" s="2" t="str">
        <f>_xlfn.XLOOKUP(Table2[[#This Row],[Customer_ID]],Table3[Customer_ID],Table3[State],"Karnataka")</f>
        <v>Kerala</v>
      </c>
      <c r="K575" s="2" t="str">
        <f>_xlfn.XLOOKUP(Table2[[#This Row],[Customer_ID]],Table3[Customer_ID],Table3[Membership],"Regular")</f>
        <v>Regular</v>
      </c>
      <c r="L575" s="2" t="s">
        <v>584</v>
      </c>
      <c r="M575" s="2" t="str">
        <f>_xlfn.XLOOKUP(Table2[[#This Row],[Product_ID]],Table4[Product_ID],Table4[Product_Name],"Not Found")</f>
        <v>Nalli Silks Casual Top Charcoal</v>
      </c>
      <c r="N575" s="2" t="str">
        <f>_xlfn.XLOOKUP(Table2[[#This Row],[Product_ID]],Table4[Product_ID],Table4[Category],"Not Found")</f>
        <v>Women Tops</v>
      </c>
      <c r="O575" s="2" t="str">
        <f>_xlfn.XLOOKUP(Table2[[#This Row],[Product_ID]],Table4[Product_ID],Table4[Subcategory],"Not Found")</f>
        <v>Casual Top</v>
      </c>
      <c r="P575" s="2" t="str">
        <f>_xlfn.XLOOKUP(Table2[[#This Row],[Product_ID]],Table4[Product_ID],Table4[Brand],"Missing Brand")</f>
        <v>Nalli Silks</v>
      </c>
      <c r="Q575" s="2" t="s">
        <v>214</v>
      </c>
      <c r="R575" s="2" t="str">
        <f>_xlfn.XLOOKUP(Table2[[#This Row],[Store_ID]],Table6[Store_ID],Table6[Store Name],"Not Found")</f>
        <v>TrendMart Kochi High Street</v>
      </c>
      <c r="S575" s="2">
        <f>_xlfn.XLOOKUP(Table2[[#This Row],[Store_ID]],Table6[Store_ID],Table6[Monthly Target],"Missing Target")</f>
        <v>2000000</v>
      </c>
      <c r="T575" s="2" t="str">
        <f>_xlfn.XLOOKUP(Table2[[#This Row],[Store_ID]],Table6[Store_ID],Table6[Region],"Not Found")</f>
        <v>South Zone 1</v>
      </c>
      <c r="U575" s="2" t="s">
        <v>294</v>
      </c>
      <c r="V575" s="2" t="str">
        <f>_xlfn.XLOOKUP(Table2[[#This Row],[Employee_ID]],Table5[Employee_ID],Table5[Employee Name],"Not Found")</f>
        <v>Chitra Chettiar</v>
      </c>
      <c r="W575" s="2">
        <v>1</v>
      </c>
      <c r="X575" s="2">
        <v>1209.77</v>
      </c>
      <c r="Y575" s="2">
        <v>10</v>
      </c>
      <c r="Z575" s="2">
        <v>120.98</v>
      </c>
      <c r="AA575" s="2">
        <v>12</v>
      </c>
      <c r="AB575" s="2">
        <v>130.65</v>
      </c>
      <c r="AC575" s="2">
        <v>1219.44</v>
      </c>
      <c r="AD575" s="2">
        <v>699.84</v>
      </c>
      <c r="AE575" s="2">
        <f t="shared" si="14"/>
        <v>388.95000000000005</v>
      </c>
      <c r="AF575" s="2" t="s">
        <v>56</v>
      </c>
      <c r="AG575" s="42">
        <f>IFERROR(Table2[[#This Row],[Profit]]/Table2[[#This Row],[Sales Amount]],0)</f>
        <v>0.31895788230663258</v>
      </c>
      <c r="AH575" s="2" t="str">
        <f>TRIM(Table2[[#This Row],[Payment Modee]])</f>
        <v>Credit Card</v>
      </c>
      <c r="AI575" s="2" t="s">
        <v>36</v>
      </c>
      <c r="AJ575" s="2" t="s">
        <v>27</v>
      </c>
      <c r="AK575" s="2" t="s">
        <v>1094</v>
      </c>
      <c r="AL575" s="16" t="str">
        <f>IF(HOUR(Table2[[#This Row],[Order Time]])&lt;12,"Morning",IF(HOUR(Table2[[#This Row],[Order Time]])&lt;17,"Afternoon",IF(HOUR(Table2[[#This Row],[Order Time]])&lt;21,"Evening","Night")))</f>
        <v>Afternoon</v>
      </c>
      <c r="AM575" s="16" t="s">
        <v>38</v>
      </c>
    </row>
    <row r="576" spans="1:39" x14ac:dyDescent="0.25">
      <c r="A576" s="13" t="s">
        <v>1780</v>
      </c>
      <c r="B576" s="4">
        <v>45415</v>
      </c>
      <c r="C576" s="2">
        <f>YEAR(Table2[[#This Row],[Invoice Date]])</f>
        <v>2024</v>
      </c>
      <c r="D576" s="2" t="str">
        <f>TEXT(Table2[[#This Row],[Invoice Date]],"mmm")</f>
        <v>May</v>
      </c>
      <c r="E576" s="2" t="str">
        <f>Table2[[#This Row],[Store_ID]]&amp;"-"&amp;Table2[[#This Row],[Year]]&amp;"-"&amp;Table2[[#This Row],[Month]]</f>
        <v>STR084-2024-May</v>
      </c>
      <c r="F576" s="2" t="s">
        <v>1044</v>
      </c>
      <c r="G576" s="2" t="str">
        <f>_xlfn.XLOOKUP(Table2[[#This Row],[Customer_ID]],Table3[Customer_ID],Table3[Customer Name],"Not Found")</f>
        <v>Rahul Nair</v>
      </c>
      <c r="H576" s="2" t="str">
        <f>_xlfn.XLOOKUP(Table2[[#This Row],[Customer_ID]],Table3[Customer_ID],Table3[Gender],"Female")</f>
        <v>Male</v>
      </c>
      <c r="I576" s="2" t="str">
        <f>_xlfn.XLOOKUP(Table2[[#This Row],[Customer_ID]],Table3[Customer_ID],Table3[City],"Missing Memebership")</f>
        <v>Khammam</v>
      </c>
      <c r="J576" s="2" t="str">
        <f>_xlfn.XLOOKUP(Table2[[#This Row],[Customer_ID]],Table3[Customer_ID],Table3[State],"Karnataka")</f>
        <v>Telangana</v>
      </c>
      <c r="K576" s="2" t="str">
        <f>_xlfn.XLOOKUP(Table2[[#This Row],[Customer_ID]],Table3[Customer_ID],Table3[Membership],"Regular")</f>
        <v>Silver</v>
      </c>
      <c r="L576" s="2" t="s">
        <v>1650</v>
      </c>
      <c r="M576" s="2" t="str">
        <f>_xlfn.XLOOKUP(Table2[[#This Row],[Product_ID]],Table4[Product_ID],Table4[Product_Name],"Not Found")</f>
        <v>Bata Hoodie Grey</v>
      </c>
      <c r="N576" s="2" t="str">
        <f>_xlfn.XLOOKUP(Table2[[#This Row],[Product_ID]],Table4[Product_ID],Table4[Category],"Not Found")</f>
        <v>Winter Wear</v>
      </c>
      <c r="O576" s="2" t="str">
        <f>_xlfn.XLOOKUP(Table2[[#This Row],[Product_ID]],Table4[Product_ID],Table4[Subcategory],"Not Found")</f>
        <v>Hoodie</v>
      </c>
      <c r="P576" s="2" t="str">
        <f>_xlfn.XLOOKUP(Table2[[#This Row],[Product_ID]],Table4[Product_ID],Table4[Brand],"Missing Brand")</f>
        <v>Bata</v>
      </c>
      <c r="Q576" s="2" t="s">
        <v>74</v>
      </c>
      <c r="R576" s="2" t="str">
        <f>_xlfn.XLOOKUP(Table2[[#This Row],[Store_ID]],Table6[Store_ID],Table6[Store Name],"Not Found")</f>
        <v>TrendMart Tirupati High Street</v>
      </c>
      <c r="S576" s="2">
        <f>_xlfn.XLOOKUP(Table2[[#This Row],[Store_ID]],Table6[Store_ID],Table6[Monthly Target],"Missing Target")</f>
        <v>2000000</v>
      </c>
      <c r="T576" s="2" t="str">
        <f>_xlfn.XLOOKUP(Table2[[#This Row],[Store_ID]],Table6[Store_ID],Table6[Region],"Not Found")</f>
        <v>South Zone 3</v>
      </c>
      <c r="U576" s="2" t="s">
        <v>153</v>
      </c>
      <c r="V576" s="2" t="str">
        <f>_xlfn.XLOOKUP(Table2[[#This Row],[Employee_ID]],Table5[Employee_ID],Table5[Employee Name],"Not Found")</f>
        <v>Rani Mishra</v>
      </c>
      <c r="W576" s="2">
        <v>1</v>
      </c>
      <c r="X576" s="2">
        <v>2768.29</v>
      </c>
      <c r="Y576" s="2">
        <v>30</v>
      </c>
      <c r="Z576" s="2">
        <v>830.49</v>
      </c>
      <c r="AA576" s="2">
        <v>12</v>
      </c>
      <c r="AB576" s="2">
        <v>232.54</v>
      </c>
      <c r="AC576" s="2">
        <v>2170.34</v>
      </c>
      <c r="AD576" s="2">
        <v>1940.79</v>
      </c>
      <c r="AE576" s="2">
        <f t="shared" si="14"/>
        <v>-2.9899999999998101</v>
      </c>
      <c r="AF576" s="2" t="s">
        <v>69</v>
      </c>
      <c r="AG576" s="42">
        <f>IFERROR(Table2[[#This Row],[Profit]]/Table2[[#This Row],[Sales Amount]],0)</f>
        <v>-1.3776643290912068E-3</v>
      </c>
      <c r="AH576" s="2" t="str">
        <f>TRIM(Table2[[#This Row],[Payment Modee]])</f>
        <v>Cash</v>
      </c>
      <c r="AI576" s="2" t="s">
        <v>36</v>
      </c>
      <c r="AJ576" s="2" t="s">
        <v>197</v>
      </c>
      <c r="AK576" s="2" t="s">
        <v>1423</v>
      </c>
      <c r="AL576" s="16" t="str">
        <f>IF(HOUR(Table2[[#This Row],[Order Time]])&lt;12,"Morning",IF(HOUR(Table2[[#This Row],[Order Time]])&lt;17,"Afternoon",IF(HOUR(Table2[[#This Row],[Order Time]])&lt;21,"Evening","Night")))</f>
        <v>Afternoon</v>
      </c>
      <c r="AM576" s="16" t="s">
        <v>29</v>
      </c>
    </row>
    <row r="577" spans="1:39" x14ac:dyDescent="0.25">
      <c r="A577" s="13" t="s">
        <v>1781</v>
      </c>
      <c r="B577" s="4">
        <v>45746</v>
      </c>
      <c r="C577" s="2">
        <f>YEAR(Table2[[#This Row],[Invoice Date]])</f>
        <v>2025</v>
      </c>
      <c r="D577" s="2" t="str">
        <f>TEXT(Table2[[#This Row],[Invoice Date]],"mmm")</f>
        <v>Mar</v>
      </c>
      <c r="E577" s="2" t="str">
        <f>Table2[[#This Row],[Store_ID]]&amp;"-"&amp;Table2[[#This Row],[Year]]&amp;"-"&amp;Table2[[#This Row],[Month]]</f>
        <v>STR033-2025-Mar</v>
      </c>
      <c r="F577" s="2" t="s">
        <v>389</v>
      </c>
      <c r="G577" s="2" t="str">
        <f>_xlfn.XLOOKUP(Table2[[#This Row],[Customer_ID]],Table3[Customer_ID],Table3[Customer Name],"Not Found")</f>
        <v>Priya Pandian</v>
      </c>
      <c r="H577" s="2" t="str">
        <f>_xlfn.XLOOKUP(Table2[[#This Row],[Customer_ID]],Table3[Customer_ID],Table3[Gender],"Female")</f>
        <v>Female</v>
      </c>
      <c r="I577" s="2" t="str">
        <f>_xlfn.XLOOKUP(Table2[[#This Row],[Customer_ID]],Table3[Customer_ID],Table3[City],"Missing Memebership")</f>
        <v>Hubballi</v>
      </c>
      <c r="J577" s="2" t="str">
        <f>_xlfn.XLOOKUP(Table2[[#This Row],[Customer_ID]],Table3[Customer_ID],Table3[State],"Karnataka")</f>
        <v>Karnataka</v>
      </c>
      <c r="K577" s="2" t="str">
        <f>_xlfn.XLOOKUP(Table2[[#This Row],[Customer_ID]],Table3[Customer_ID],Table3[Membership],"Regular")</f>
        <v>Regular</v>
      </c>
      <c r="L577" s="2" t="s">
        <v>548</v>
      </c>
      <c r="M577" s="2" t="str">
        <f>_xlfn.XLOOKUP(Table2[[#This Row],[Product_ID]],Table4[Product_ID],Table4[Product_Name],"Not Found")</f>
        <v>Global Desi Round Neck Green</v>
      </c>
      <c r="N577" s="2" t="str">
        <f>_xlfn.XLOOKUP(Table2[[#This Row],[Product_ID]],Table4[Product_ID],Table4[Category],"Not Found")</f>
        <v>Men T-Shirts</v>
      </c>
      <c r="O577" s="2" t="str">
        <f>_xlfn.XLOOKUP(Table2[[#This Row],[Product_ID]],Table4[Product_ID],Table4[Subcategory],"Not Found")</f>
        <v>Round Neck</v>
      </c>
      <c r="P577" s="2" t="str">
        <f>_xlfn.XLOOKUP(Table2[[#This Row],[Product_ID]],Table4[Product_ID],Table4[Brand],"Missing Brand")</f>
        <v>Global Desi</v>
      </c>
      <c r="Q577" s="2" t="s">
        <v>1482</v>
      </c>
      <c r="R577" s="2" t="str">
        <f>_xlfn.XLOOKUP(Table2[[#This Row],[Store_ID]],Table6[Store_ID],Table6[Store Name],"Not Found")</f>
        <v>TrendMart Guntur Standard</v>
      </c>
      <c r="S577" s="2">
        <f>_xlfn.XLOOKUP(Table2[[#This Row],[Store_ID]],Table6[Store_ID],Table6[Monthly Target],"Missing Target")</f>
        <v>2500000</v>
      </c>
      <c r="T577" s="2" t="str">
        <f>_xlfn.XLOOKUP(Table2[[#This Row],[Store_ID]],Table6[Store_ID],Table6[Region],"Not Found")</f>
        <v>South Zone 3</v>
      </c>
      <c r="U577" s="2" t="s">
        <v>165</v>
      </c>
      <c r="V577" s="2" t="str">
        <f>_xlfn.XLOOKUP(Table2[[#This Row],[Employee_ID]],Table5[Employee_ID],Table5[Employee Name],"Not Found")</f>
        <v>Vasanthi Gupta</v>
      </c>
      <c r="W577" s="2">
        <v>3</v>
      </c>
      <c r="X577" s="2">
        <v>542.63</v>
      </c>
      <c r="Y577" s="2">
        <v>15</v>
      </c>
      <c r="Z577" s="2">
        <v>244.18</v>
      </c>
      <c r="AA577" s="2">
        <v>5</v>
      </c>
      <c r="AB577" s="2">
        <v>69.19</v>
      </c>
      <c r="AC577" s="2">
        <v>1452.9</v>
      </c>
      <c r="AD577" s="2">
        <v>899.58</v>
      </c>
      <c r="AE577" s="2">
        <f t="shared" si="14"/>
        <v>484.13000000000005</v>
      </c>
      <c r="AF577" s="2" t="s">
        <v>35</v>
      </c>
      <c r="AG577" s="42">
        <f>IFERROR(Table2[[#This Row],[Profit]]/Table2[[#This Row],[Sales Amount]],0)</f>
        <v>0.33321632596875217</v>
      </c>
      <c r="AH577" s="2" t="str">
        <f>TRIM(Table2[[#This Row],[Payment Modee]])</f>
        <v>Debit Card</v>
      </c>
      <c r="AI577" s="2" t="s">
        <v>26</v>
      </c>
      <c r="AJ577" s="2" t="s">
        <v>27</v>
      </c>
      <c r="AK577" s="2" t="s">
        <v>1782</v>
      </c>
      <c r="AL577" s="16" t="str">
        <f>IF(HOUR(Table2[[#This Row],[Order Time]])&lt;12,"Morning",IF(HOUR(Table2[[#This Row],[Order Time]])&lt;17,"Afternoon",IF(HOUR(Table2[[#This Row],[Order Time]])&lt;21,"Evening","Night")))</f>
        <v>Night</v>
      </c>
      <c r="AM577" s="16" t="s">
        <v>38</v>
      </c>
    </row>
    <row r="578" spans="1:39" x14ac:dyDescent="0.25">
      <c r="A578" s="13" t="s">
        <v>1783</v>
      </c>
      <c r="B578" s="4">
        <v>45671</v>
      </c>
      <c r="C578" s="2">
        <f>YEAR(Table2[[#This Row],[Invoice Date]])</f>
        <v>2025</v>
      </c>
      <c r="D578" s="2" t="str">
        <f>TEXT(Table2[[#This Row],[Invoice Date]],"mmm")</f>
        <v>Jan</v>
      </c>
      <c r="E578" s="2" t="str">
        <f>Table2[[#This Row],[Store_ID]]&amp;"-"&amp;Table2[[#This Row],[Year]]&amp;"-"&amp;Table2[[#This Row],[Month]]</f>
        <v>STR086-2025-Jan</v>
      </c>
      <c r="F578" s="2" t="s">
        <v>1784</v>
      </c>
      <c r="G578" s="2" t="str">
        <f>_xlfn.XLOOKUP(Table2[[#This Row],[Customer_ID]],Table3[Customer_ID],Table3[Customer Name],"Not Found")</f>
        <v>Swathi Varma</v>
      </c>
      <c r="H578" s="2" t="str">
        <f>_xlfn.XLOOKUP(Table2[[#This Row],[Customer_ID]],Table3[Customer_ID],Table3[Gender],"Female")</f>
        <v>Female</v>
      </c>
      <c r="I578" s="2" t="str">
        <f>_xlfn.XLOOKUP(Table2[[#This Row],[Customer_ID]],Table3[Customer_ID],Table3[City],"Missing Memebership")</f>
        <v>Visakhapatnam</v>
      </c>
      <c r="J578" s="2" t="str">
        <f>_xlfn.XLOOKUP(Table2[[#This Row],[Customer_ID]],Table3[Customer_ID],Table3[State],"Karnataka")</f>
        <v>Andhra Pradesh</v>
      </c>
      <c r="K578" s="2" t="str">
        <f>_xlfn.XLOOKUP(Table2[[#This Row],[Customer_ID]],Table3[Customer_ID],Table3[Membership],"Regular")</f>
        <v>Regular</v>
      </c>
      <c r="L578" s="2" t="s">
        <v>293</v>
      </c>
      <c r="M578" s="2" t="str">
        <f>_xlfn.XLOOKUP(Table2[[#This Row],[Product_ID]],Table4[Product_ID],Table4[Product_Name],"Not Found")</f>
        <v>Metro Shoes Muffler Olive</v>
      </c>
      <c r="N578" s="2" t="str">
        <f>_xlfn.XLOOKUP(Table2[[#This Row],[Product_ID]],Table4[Product_ID],Table4[Category],"Not Found")</f>
        <v>Winter Wear</v>
      </c>
      <c r="O578" s="2" t="str">
        <f>_xlfn.XLOOKUP(Table2[[#This Row],[Product_ID]],Table4[Product_ID],Table4[Subcategory],"Not Found")</f>
        <v>Muffler</v>
      </c>
      <c r="P578" s="2" t="str">
        <f>_xlfn.XLOOKUP(Table2[[#This Row],[Product_ID]],Table4[Product_ID],Table4[Brand],"Missing Brand")</f>
        <v>Metro Shoes</v>
      </c>
      <c r="Q578" s="2" t="s">
        <v>804</v>
      </c>
      <c r="R578" s="2" t="str">
        <f>_xlfn.XLOOKUP(Table2[[#This Row],[Store_ID]],Table6[Store_ID],Table6[Store Name],"Not Found")</f>
        <v>TrendMart Thiruvananthapuram Outlet</v>
      </c>
      <c r="S578" s="2">
        <f>_xlfn.XLOOKUP(Table2[[#This Row],[Store_ID]],Table6[Store_ID],Table6[Monthly Target],"Missing Target")</f>
        <v>800000</v>
      </c>
      <c r="T578" s="2" t="str">
        <f>_xlfn.XLOOKUP(Table2[[#This Row],[Store_ID]],Table6[Store_ID],Table6[Region],"Not Found")</f>
        <v>South Zone 1</v>
      </c>
      <c r="U578" s="2" t="s">
        <v>118</v>
      </c>
      <c r="V578" s="2" t="str">
        <f>_xlfn.XLOOKUP(Table2[[#This Row],[Employee_ID]],Table5[Employee_ID],Table5[Employee Name],"Not Found")</f>
        <v>Deepak Kamath</v>
      </c>
      <c r="W578" s="2">
        <v>1</v>
      </c>
      <c r="X578" s="2">
        <v>1166.1199999999999</v>
      </c>
      <c r="Y578" s="2">
        <v>25</v>
      </c>
      <c r="Z578" s="2">
        <v>291.52999999999997</v>
      </c>
      <c r="AA578" s="2">
        <v>12</v>
      </c>
      <c r="AB578" s="2">
        <v>104.95</v>
      </c>
      <c r="AC578" s="2">
        <v>979.54</v>
      </c>
      <c r="AD578" s="2">
        <v>802.64</v>
      </c>
      <c r="AE578" s="2">
        <f t="shared" si="14"/>
        <v>71.949999999999974</v>
      </c>
      <c r="AF578" s="2" t="s">
        <v>69</v>
      </c>
      <c r="AG578" s="42">
        <f>IFERROR(Table2[[#This Row],[Profit]]/Table2[[#This Row],[Sales Amount]],0)</f>
        <v>7.345284521305917E-2</v>
      </c>
      <c r="AH578" s="2" t="str">
        <f>TRIM(Table2[[#This Row],[Payment Modee]])</f>
        <v>Cash</v>
      </c>
      <c r="AI578" s="2" t="s">
        <v>26</v>
      </c>
      <c r="AJ578" s="2" t="s">
        <v>27</v>
      </c>
      <c r="AK578" s="2" t="s">
        <v>1271</v>
      </c>
      <c r="AL578" s="16" t="str">
        <f>IF(HOUR(Table2[[#This Row],[Order Time]])&lt;12,"Morning",IF(HOUR(Table2[[#This Row],[Order Time]])&lt;17,"Afternoon",IF(HOUR(Table2[[#This Row],[Order Time]])&lt;21,"Evening","Night")))</f>
        <v>Afternoon</v>
      </c>
      <c r="AM578" s="16" t="s">
        <v>29</v>
      </c>
    </row>
    <row r="579" spans="1:39" x14ac:dyDescent="0.25">
      <c r="A579" s="13" t="s">
        <v>1785</v>
      </c>
      <c r="B579" s="4">
        <v>45494</v>
      </c>
      <c r="C579" s="2">
        <f>YEAR(Table2[[#This Row],[Invoice Date]])</f>
        <v>2024</v>
      </c>
      <c r="D579" s="2" t="str">
        <f>TEXT(Table2[[#This Row],[Invoice Date]],"mmm")</f>
        <v>Jul</v>
      </c>
      <c r="E579" s="2" t="str">
        <f>Table2[[#This Row],[Store_ID]]&amp;"-"&amp;Table2[[#This Row],[Year]]&amp;"-"&amp;Table2[[#This Row],[Month]]</f>
        <v>STR089-2024-Jul</v>
      </c>
      <c r="F579" s="2" t="s">
        <v>480</v>
      </c>
      <c r="G579" s="2" t="str">
        <f>_xlfn.XLOOKUP(Table2[[#This Row],[Customer_ID]],Table3[Customer_ID],Table3[Customer Name],"Not Found")</f>
        <v>Kavitha Venkatesan</v>
      </c>
      <c r="H579" s="2" t="str">
        <f>_xlfn.XLOOKUP(Table2[[#This Row],[Customer_ID]],Table3[Customer_ID],Table3[Gender],"Female")</f>
        <v>Female</v>
      </c>
      <c r="I579" s="2" t="str">
        <f>_xlfn.XLOOKUP(Table2[[#This Row],[Customer_ID]],Table3[Customer_ID],Table3[City],"Missing Memebership")</f>
        <v>Hubballi</v>
      </c>
      <c r="J579" s="2" t="str">
        <f>_xlfn.XLOOKUP(Table2[[#This Row],[Customer_ID]],Table3[Customer_ID],Table3[State],"Karnataka")</f>
        <v>Karnataka</v>
      </c>
      <c r="K579" s="2" t="str">
        <f>_xlfn.XLOOKUP(Table2[[#This Row],[Customer_ID]],Table3[Customer_ID],Table3[Membership],"Regular")</f>
        <v>Silver</v>
      </c>
      <c r="L579" s="2" t="s">
        <v>986</v>
      </c>
      <c r="M579" s="2" t="str">
        <f>_xlfn.XLOOKUP(Table2[[#This Row],[Product_ID]],Table4[Product_ID],Table4[Product_Name],"Not Found")</f>
        <v>Ramraj Cotton A-Line Dress Brown</v>
      </c>
      <c r="N579" s="2" t="str">
        <f>_xlfn.XLOOKUP(Table2[[#This Row],[Product_ID]],Table4[Product_ID],Table4[Category],"Not Found")</f>
        <v>Women Dresses</v>
      </c>
      <c r="O579" s="2" t="str">
        <f>_xlfn.XLOOKUP(Table2[[#This Row],[Product_ID]],Table4[Product_ID],Table4[Subcategory],"Not Found")</f>
        <v>A-Line Dress</v>
      </c>
      <c r="P579" s="2" t="str">
        <f>_xlfn.XLOOKUP(Table2[[#This Row],[Product_ID]],Table4[Product_ID],Table4[Brand],"Missing Brand")</f>
        <v>Ramraj Cotton</v>
      </c>
      <c r="Q579" s="2" t="s">
        <v>525</v>
      </c>
      <c r="R579" s="2" t="str">
        <f>_xlfn.XLOOKUP(Table2[[#This Row],[Store_ID]],Table6[Store_ID],Table6[Store Name],"Not Found")</f>
        <v>TrendMart Kurnool Outlet</v>
      </c>
      <c r="S579" s="2">
        <f>_xlfn.XLOOKUP(Table2[[#This Row],[Store_ID]],Table6[Store_ID],Table6[Monthly Target],"Missing Target")</f>
        <v>800000</v>
      </c>
      <c r="T579" s="2" t="str">
        <f>_xlfn.XLOOKUP(Table2[[#This Row],[Store_ID]],Table6[Store_ID],Table6[Region],"Not Found")</f>
        <v>South Zone 3</v>
      </c>
      <c r="U579" s="2" t="s">
        <v>417</v>
      </c>
      <c r="V579" s="2" t="str">
        <f>_xlfn.XLOOKUP(Table2[[#This Row],[Employee_ID]],Table5[Employee_ID],Table5[Employee Name],"Not Found")</f>
        <v>Arjun Krishnan</v>
      </c>
      <c r="W579" s="2">
        <v>4</v>
      </c>
      <c r="X579" s="2">
        <v>1298.8800000000001</v>
      </c>
      <c r="Y579" s="2">
        <v>10</v>
      </c>
      <c r="Z579" s="2">
        <v>519.54999999999995</v>
      </c>
      <c r="AA579" s="2">
        <v>12</v>
      </c>
      <c r="AB579" s="2">
        <v>561.12</v>
      </c>
      <c r="AC579" s="2">
        <v>5237.09</v>
      </c>
      <c r="AD579" s="2">
        <v>3078.52</v>
      </c>
      <c r="AE579" s="2">
        <f t="shared" si="14"/>
        <v>1597.4500000000003</v>
      </c>
      <c r="AF579" s="2" t="s">
        <v>35</v>
      </c>
      <c r="AG579" s="42">
        <f>IFERROR(Table2[[#This Row],[Profit]]/Table2[[#This Row],[Sales Amount]],0)</f>
        <v>0.3050262645858674</v>
      </c>
      <c r="AH579" s="2" t="str">
        <f>TRIM(Table2[[#This Row],[Payment Modee]])</f>
        <v>Debit Card</v>
      </c>
      <c r="AI579" s="2" t="s">
        <v>26</v>
      </c>
      <c r="AJ579" s="2" t="s">
        <v>27</v>
      </c>
      <c r="AK579" s="2" t="s">
        <v>1786</v>
      </c>
      <c r="AL579" s="16" t="str">
        <f>IF(HOUR(Table2[[#This Row],[Order Time]])&lt;12,"Morning",IF(HOUR(Table2[[#This Row],[Order Time]])&lt;17,"Afternoon",IF(HOUR(Table2[[#This Row],[Order Time]])&lt;21,"Evening","Night")))</f>
        <v>Afternoon</v>
      </c>
      <c r="AM579" s="16" t="s">
        <v>38</v>
      </c>
    </row>
    <row r="580" spans="1:39" x14ac:dyDescent="0.25">
      <c r="A580" s="13" t="s">
        <v>1787</v>
      </c>
      <c r="B580" s="4">
        <v>45716</v>
      </c>
      <c r="C580" s="2">
        <f>YEAR(Table2[[#This Row],[Invoice Date]])</f>
        <v>2025</v>
      </c>
      <c r="D580" s="2" t="str">
        <f>TEXT(Table2[[#This Row],[Invoice Date]],"mmm")</f>
        <v>Feb</v>
      </c>
      <c r="E580" s="2" t="str">
        <f>Table2[[#This Row],[Store_ID]]&amp;"-"&amp;Table2[[#This Row],[Year]]&amp;"-"&amp;Table2[[#This Row],[Month]]</f>
        <v>STR019-2025-Feb</v>
      </c>
      <c r="F580" s="2" t="s">
        <v>1788</v>
      </c>
      <c r="G580" s="2" t="str">
        <f>_xlfn.XLOOKUP(Table2[[#This Row],[Customer_ID]],Table3[Customer_ID],Table3[Customer Name],"Not Found")</f>
        <v>Hari Raman</v>
      </c>
      <c r="H580" s="2" t="str">
        <f>_xlfn.XLOOKUP(Table2[[#This Row],[Customer_ID]],Table3[Customer_ID],Table3[Gender],"Female")</f>
        <v>Male</v>
      </c>
      <c r="I580" s="2" t="str">
        <f>_xlfn.XLOOKUP(Table2[[#This Row],[Customer_ID]],Table3[Customer_ID],Table3[City],"Missing Memebership")</f>
        <v>Belagavi</v>
      </c>
      <c r="J580" s="2" t="str">
        <f>_xlfn.XLOOKUP(Table2[[#This Row],[Customer_ID]],Table3[Customer_ID],Table3[State],"Karnataka")</f>
        <v>Karnataka</v>
      </c>
      <c r="K580" s="2" t="str">
        <f>_xlfn.XLOOKUP(Table2[[#This Row],[Customer_ID]],Table3[Customer_ID],Table3[Membership],"Regular")</f>
        <v>Silver</v>
      </c>
      <c r="L580" s="2" t="s">
        <v>1195</v>
      </c>
      <c r="M580" s="2" t="str">
        <f>_xlfn.XLOOKUP(Table2[[#This Row],[Product_ID]],Table4[Product_ID],Table4[Product_Name],"Not Found")</f>
        <v>Fabindia A-Line Kurti Mustard</v>
      </c>
      <c r="N580" s="2" t="str">
        <f>_xlfn.XLOOKUP(Table2[[#This Row],[Product_ID]],Table4[Product_ID],Table4[Category],"Not Found")</f>
        <v>Women Kurtis</v>
      </c>
      <c r="O580" s="2" t="str">
        <f>_xlfn.XLOOKUP(Table2[[#This Row],[Product_ID]],Table4[Product_ID],Table4[Subcategory],"Not Found")</f>
        <v>A-Line Kurti</v>
      </c>
      <c r="P580" s="2" t="str">
        <f>_xlfn.XLOOKUP(Table2[[#This Row],[Product_ID]],Table4[Product_ID],Table4[Brand],"Missing Brand")</f>
        <v>Fabindia</v>
      </c>
      <c r="Q580" s="2" t="s">
        <v>158</v>
      </c>
      <c r="R580" s="2" t="str">
        <f>_xlfn.XLOOKUP(Table2[[#This Row],[Store_ID]],Table6[Store_ID],Table6[Store Name],"Not Found")</f>
        <v>TrendMart Mangaluru Standard</v>
      </c>
      <c r="S580" s="2">
        <f>_xlfn.XLOOKUP(Table2[[#This Row],[Store_ID]],Table6[Store_ID],Table6[Monthly Target],"Missing Target")</f>
        <v>1000000</v>
      </c>
      <c r="T580" s="2" t="str">
        <f>_xlfn.XLOOKUP(Table2[[#This Row],[Store_ID]],Table6[Store_ID],Table6[Region],"Not Found")</f>
        <v>South Zone 2</v>
      </c>
      <c r="U580" s="2" t="s">
        <v>482</v>
      </c>
      <c r="V580" s="2" t="str">
        <f>_xlfn.XLOOKUP(Table2[[#This Row],[Employee_ID]],Table5[Employee_ID],Table5[Employee Name],"Not Found")</f>
        <v>Swathi Achari</v>
      </c>
      <c r="W580" s="2">
        <v>1</v>
      </c>
      <c r="X580" s="2">
        <v>1093.83</v>
      </c>
      <c r="Y580" s="2">
        <v>5</v>
      </c>
      <c r="Z580" s="2">
        <v>54.69</v>
      </c>
      <c r="AA580" s="2">
        <v>12</v>
      </c>
      <c r="AB580" s="2">
        <v>124.7</v>
      </c>
      <c r="AC580" s="2">
        <v>1163.8399999999999</v>
      </c>
      <c r="AD580" s="2">
        <v>770.73</v>
      </c>
      <c r="AE580" s="2">
        <f t="shared" si="14"/>
        <v>268.40999999999991</v>
      </c>
      <c r="AF580" s="2" t="s">
        <v>69</v>
      </c>
      <c r="AG580" s="42">
        <f>IFERROR(Table2[[#This Row],[Profit]]/Table2[[#This Row],[Sales Amount]],0)</f>
        <v>0.23062448446521852</v>
      </c>
      <c r="AH580" s="2" t="str">
        <f>TRIM(Table2[[#This Row],[Payment Modee]])</f>
        <v>Cash</v>
      </c>
      <c r="AI580" s="2" t="s">
        <v>26</v>
      </c>
      <c r="AJ580" s="2" t="s">
        <v>27</v>
      </c>
      <c r="AK580" s="2" t="s">
        <v>1789</v>
      </c>
      <c r="AL580" s="16" t="str">
        <f>IF(HOUR(Table2[[#This Row],[Order Time]])&lt;12,"Morning",IF(HOUR(Table2[[#This Row],[Order Time]])&lt;17,"Afternoon",IF(HOUR(Table2[[#This Row],[Order Time]])&lt;21,"Evening","Night")))</f>
        <v>Night</v>
      </c>
      <c r="AM580" s="16" t="s">
        <v>29</v>
      </c>
    </row>
    <row r="581" spans="1:39" x14ac:dyDescent="0.25">
      <c r="A581" s="13" t="s">
        <v>1790</v>
      </c>
      <c r="B581" s="4">
        <v>45615</v>
      </c>
      <c r="C581" s="2">
        <f>YEAR(Table2[[#This Row],[Invoice Date]])</f>
        <v>2024</v>
      </c>
      <c r="D581" s="2" t="str">
        <f>TEXT(Table2[[#This Row],[Invoice Date]],"mmm")</f>
        <v>Nov</v>
      </c>
      <c r="E581" s="2" t="str">
        <f>Table2[[#This Row],[Store_ID]]&amp;"-"&amp;Table2[[#This Row],[Year]]&amp;"-"&amp;Table2[[#This Row],[Month]]</f>
        <v>STR111-2024-Nov</v>
      </c>
      <c r="F581" s="2" t="s">
        <v>1791</v>
      </c>
      <c r="G581" s="2" t="str">
        <f>_xlfn.XLOOKUP(Table2[[#This Row],[Customer_ID]],Table3[Customer_ID],Table3[Customer Name],"Not Found")</f>
        <v>Haritha Shetty</v>
      </c>
      <c r="H581" s="2" t="str">
        <f>_xlfn.XLOOKUP(Table2[[#This Row],[Customer_ID]],Table3[Customer_ID],Table3[Gender],"Female")</f>
        <v>Female</v>
      </c>
      <c r="I581" s="2" t="str">
        <f>_xlfn.XLOOKUP(Table2[[#This Row],[Customer_ID]],Table3[Customer_ID],Table3[City],"Missing Memebership")</f>
        <v>Coimbatore</v>
      </c>
      <c r="J581" s="2" t="str">
        <f>_xlfn.XLOOKUP(Table2[[#This Row],[Customer_ID]],Table3[Customer_ID],Table3[State],"Karnataka")</f>
        <v>Tamil Nadu</v>
      </c>
      <c r="K581" s="2" t="str">
        <f>_xlfn.XLOOKUP(Table2[[#This Row],[Customer_ID]],Table3[Customer_ID],Table3[Membership],"Regular")</f>
        <v>Gold</v>
      </c>
      <c r="L581" s="2" t="s">
        <v>1117</v>
      </c>
      <c r="M581" s="2" t="str">
        <f>_xlfn.XLOOKUP(Table2[[#This Row],[Product_ID]],Table4[Product_ID],Table4[Product_Name],"Not Found")</f>
        <v>Killer Jeans Skinny Fit Orange</v>
      </c>
      <c r="N581" s="2" t="str">
        <f>_xlfn.XLOOKUP(Table2[[#This Row],[Product_ID]],Table4[Product_ID],Table4[Category],"Not Found")</f>
        <v>Men Jeans</v>
      </c>
      <c r="O581" s="2" t="str">
        <f>_xlfn.XLOOKUP(Table2[[#This Row],[Product_ID]],Table4[Product_ID],Table4[Subcategory],"Not Found")</f>
        <v>Skinny Fit</v>
      </c>
      <c r="P581" s="2" t="str">
        <f>_xlfn.XLOOKUP(Table2[[#This Row],[Product_ID]],Table4[Product_ID],Table4[Brand],"Missing Brand")</f>
        <v>Killer Jeans</v>
      </c>
      <c r="Q581" s="2" t="s">
        <v>180</v>
      </c>
      <c r="R581" s="2" t="str">
        <f>_xlfn.XLOOKUP(Table2[[#This Row],[Store_ID]],Table6[Store_ID],Table6[Store Name],"Not Found")</f>
        <v>TrendMart Kurnool Outlet</v>
      </c>
      <c r="S581" s="2">
        <f>_xlfn.XLOOKUP(Table2[[#This Row],[Store_ID]],Table6[Store_ID],Table6[Monthly Target],"Missing Target")</f>
        <v>2500000</v>
      </c>
      <c r="T581" s="2" t="str">
        <f>_xlfn.XLOOKUP(Table2[[#This Row],[Store_ID]],Table6[Store_ID],Table6[Region],"Not Found")</f>
        <v>South Zone 3</v>
      </c>
      <c r="U581" s="2" t="s">
        <v>229</v>
      </c>
      <c r="V581" s="2" t="str">
        <f>_xlfn.XLOOKUP(Table2[[#This Row],[Employee_ID]],Table5[Employee_ID],Table5[Employee Name],"Not Found")</f>
        <v>Yogesh Chettiar</v>
      </c>
      <c r="W581" s="2">
        <v>3</v>
      </c>
      <c r="X581" s="2">
        <v>1554.45</v>
      </c>
      <c r="Y581" s="2">
        <v>25</v>
      </c>
      <c r="Z581" s="2">
        <v>1165.8399999999999</v>
      </c>
      <c r="AA581" s="2">
        <v>12</v>
      </c>
      <c r="AB581" s="2">
        <v>419.7</v>
      </c>
      <c r="AC581" s="2">
        <v>3917.21</v>
      </c>
      <c r="AD581" s="2">
        <v>3582.42</v>
      </c>
      <c r="AE581" s="2">
        <f t="shared" si="14"/>
        <v>-84.910000000000025</v>
      </c>
      <c r="AF581" s="2" t="s">
        <v>25</v>
      </c>
      <c r="AG581" s="42">
        <f>IFERROR(Table2[[#This Row],[Profit]]/Table2[[#This Row],[Sales Amount]],0)</f>
        <v>-2.1676141947968075E-2</v>
      </c>
      <c r="AH581" s="2" t="str">
        <f>TRIM(Table2[[#This Row],[Payment Modee]])</f>
        <v>UPI</v>
      </c>
      <c r="AI581" s="2" t="s">
        <v>36</v>
      </c>
      <c r="AJ581" s="2" t="s">
        <v>27</v>
      </c>
      <c r="AK581" s="2" t="s">
        <v>1792</v>
      </c>
      <c r="AL581" s="16" t="str">
        <f>IF(HOUR(Table2[[#This Row],[Order Time]])&lt;12,"Morning",IF(HOUR(Table2[[#This Row],[Order Time]])&lt;17,"Afternoon",IF(HOUR(Table2[[#This Row],[Order Time]])&lt;21,"Evening","Night")))</f>
        <v>Evening</v>
      </c>
      <c r="AM581" s="16" t="s">
        <v>29</v>
      </c>
    </row>
    <row r="582" spans="1:39" x14ac:dyDescent="0.25">
      <c r="A582" s="13" t="s">
        <v>1793</v>
      </c>
      <c r="B582" s="4">
        <v>45599</v>
      </c>
      <c r="C582" s="2">
        <f>YEAR(Table2[[#This Row],[Invoice Date]])</f>
        <v>2024</v>
      </c>
      <c r="D582" s="2" t="str">
        <f>TEXT(Table2[[#This Row],[Invoice Date]],"mmm")</f>
        <v>Nov</v>
      </c>
      <c r="E582" s="2" t="str">
        <f>Table2[[#This Row],[Store_ID]]&amp;"-"&amp;Table2[[#This Row],[Year]]&amp;"-"&amp;Table2[[#This Row],[Month]]</f>
        <v>STR081-2024-Nov</v>
      </c>
      <c r="F582" s="2" t="s">
        <v>644</v>
      </c>
      <c r="G582" s="2" t="str">
        <f>_xlfn.XLOOKUP(Table2[[#This Row],[Customer_ID]],Table3[Customer_ID],Table3[Customer Name],"Not Found")</f>
        <v>Thiru Chandran</v>
      </c>
      <c r="H582" s="2" t="str">
        <f>_xlfn.XLOOKUP(Table2[[#This Row],[Customer_ID]],Table3[Customer_ID],Table3[Gender],"Female")</f>
        <v>Male</v>
      </c>
      <c r="I582" s="2" t="str">
        <f>_xlfn.XLOOKUP(Table2[[#This Row],[Customer_ID]],Table3[Customer_ID],Table3[City],"Missing Memebership")</f>
        <v>Nizamabad</v>
      </c>
      <c r="J582" s="2" t="str">
        <f>_xlfn.XLOOKUP(Table2[[#This Row],[Customer_ID]],Table3[Customer_ID],Table3[State],"Karnataka")</f>
        <v>Telangana</v>
      </c>
      <c r="K582" s="2" t="str">
        <f>_xlfn.XLOOKUP(Table2[[#This Row],[Customer_ID]],Table3[Customer_ID],Table3[Membership],"Regular")</f>
        <v>Regular</v>
      </c>
      <c r="L582" s="2" t="s">
        <v>1794</v>
      </c>
      <c r="M582" s="2" t="str">
        <f>_xlfn.XLOOKUP(Table2[[#This Row],[Product_ID]],Table4[Product_ID],Table4[Product_Name],"Not Found")</f>
        <v>US Polo Assn Casual Belt Charcoal</v>
      </c>
      <c r="N582" s="2" t="str">
        <f>_xlfn.XLOOKUP(Table2[[#This Row],[Product_ID]],Table4[Product_ID],Table4[Category],"Not Found")</f>
        <v>Belts</v>
      </c>
      <c r="O582" s="2" t="str">
        <f>_xlfn.XLOOKUP(Table2[[#This Row],[Product_ID]],Table4[Product_ID],Table4[Subcategory],"Not Found")</f>
        <v>Casual Belt</v>
      </c>
      <c r="P582" s="2" t="str">
        <f>_xlfn.XLOOKUP(Table2[[#This Row],[Product_ID]],Table4[Product_ID],Table4[Brand],"Missing Brand")</f>
        <v>US Polo Assn</v>
      </c>
      <c r="Q582" s="2" t="s">
        <v>1055</v>
      </c>
      <c r="R582" s="2" t="str">
        <f>_xlfn.XLOOKUP(Table2[[#This Row],[Store_ID]],Table6[Store_ID],Table6[Store Name],"Not Found")</f>
        <v>TrendMart Alappuzha Outlet</v>
      </c>
      <c r="S582" s="2">
        <f>_xlfn.XLOOKUP(Table2[[#This Row],[Store_ID]],Table6[Store_ID],Table6[Monthly Target],"Missing Target")</f>
        <v>2500000</v>
      </c>
      <c r="T582" s="2" t="str">
        <f>_xlfn.XLOOKUP(Table2[[#This Row],[Store_ID]],Table6[Store_ID],Table6[Region],"Not Found")</f>
        <v>South Zone 1</v>
      </c>
      <c r="U582" s="2" t="s">
        <v>176</v>
      </c>
      <c r="V582" s="2" t="str">
        <f>_xlfn.XLOOKUP(Table2[[#This Row],[Employee_ID]],Table5[Employee_ID],Table5[Employee Name],"Not Found")</f>
        <v>Malathi Varma</v>
      </c>
      <c r="W582" s="2">
        <v>4</v>
      </c>
      <c r="X582" s="2">
        <v>1101.3499999999999</v>
      </c>
      <c r="Y582" s="2">
        <v>25</v>
      </c>
      <c r="Z582" s="2">
        <v>1101.3499999999999</v>
      </c>
      <c r="AA582" s="2">
        <v>12</v>
      </c>
      <c r="AB582" s="2">
        <v>396.49</v>
      </c>
      <c r="AC582" s="2">
        <v>3700.54</v>
      </c>
      <c r="AD582" s="2">
        <v>3044.28</v>
      </c>
      <c r="AE582" s="2">
        <f t="shared" si="14"/>
        <v>259.76999999999975</v>
      </c>
      <c r="AF582" s="2" t="s">
        <v>25</v>
      </c>
      <c r="AG582" s="42">
        <f>IFERROR(Table2[[#This Row],[Profit]]/Table2[[#This Row],[Sales Amount]],0)</f>
        <v>7.0197863014586998E-2</v>
      </c>
      <c r="AH582" s="2" t="str">
        <f>TRIM(Table2[[#This Row],[Payment Modee]])</f>
        <v>UPI</v>
      </c>
      <c r="AI582" s="2" t="s">
        <v>26</v>
      </c>
      <c r="AJ582" s="2" t="s">
        <v>27</v>
      </c>
      <c r="AK582" s="2" t="s">
        <v>1414</v>
      </c>
      <c r="AL582" s="16" t="str">
        <f>IF(HOUR(Table2[[#This Row],[Order Time]])&lt;12,"Morning",IF(HOUR(Table2[[#This Row],[Order Time]])&lt;17,"Afternoon",IF(HOUR(Table2[[#This Row],[Order Time]])&lt;21,"Evening","Night")))</f>
        <v>Afternoon</v>
      </c>
      <c r="AM582" s="16" t="s">
        <v>38</v>
      </c>
    </row>
    <row r="583" spans="1:39" x14ac:dyDescent="0.25">
      <c r="A583" s="13" t="s">
        <v>1795</v>
      </c>
      <c r="B583" s="4">
        <v>45725</v>
      </c>
      <c r="C583" s="2">
        <f>YEAR(Table2[[#This Row],[Invoice Date]])</f>
        <v>2025</v>
      </c>
      <c r="D583" s="2" t="str">
        <f>TEXT(Table2[[#This Row],[Invoice Date]],"mmm")</f>
        <v>Mar</v>
      </c>
      <c r="E583" s="2" t="str">
        <f>Table2[[#This Row],[Store_ID]]&amp;"-"&amp;Table2[[#This Row],[Year]]&amp;"-"&amp;Table2[[#This Row],[Month]]</f>
        <v>STR120-2025-Mar</v>
      </c>
      <c r="F583" s="2" t="s">
        <v>1089</v>
      </c>
      <c r="G583" s="2" t="str">
        <f>_xlfn.XLOOKUP(Table2[[#This Row],[Customer_ID]],Table3[Customer_ID],Table3[Customer Name],"Not Found")</f>
        <v>Chandrika Gopalakrishnan</v>
      </c>
      <c r="H583" s="2" t="str">
        <f>_xlfn.XLOOKUP(Table2[[#This Row],[Customer_ID]],Table3[Customer_ID],Table3[Gender],"Female")</f>
        <v>Female</v>
      </c>
      <c r="I583" s="2" t="str">
        <f>_xlfn.XLOOKUP(Table2[[#This Row],[Customer_ID]],Table3[Customer_ID],Table3[City],"Missing Memebership")</f>
        <v>Guntur</v>
      </c>
      <c r="J583" s="2" t="str">
        <f>_xlfn.XLOOKUP(Table2[[#This Row],[Customer_ID]],Table3[Customer_ID],Table3[State],"Karnataka")</f>
        <v>Andhra Pradesh</v>
      </c>
      <c r="K583" s="2" t="str">
        <f>_xlfn.XLOOKUP(Table2[[#This Row],[Customer_ID]],Table3[Customer_ID],Table3[Membership],"Regular")</f>
        <v>Silver</v>
      </c>
      <c r="L583" s="2" t="s">
        <v>1796</v>
      </c>
      <c r="M583" s="2" t="str">
        <f>_xlfn.XLOOKUP(Table2[[#This Row],[Product_ID]],Table4[Product_ID],Table4[Product_Name],"Not Found")</f>
        <v>Pantaloons Shorts Maroon</v>
      </c>
      <c r="N583" s="2" t="str">
        <f>_xlfn.XLOOKUP(Table2[[#This Row],[Product_ID]],Table4[Product_ID],Table4[Category],"Not Found")</f>
        <v>Sportswear</v>
      </c>
      <c r="O583" s="2" t="str">
        <f>_xlfn.XLOOKUP(Table2[[#This Row],[Product_ID]],Table4[Product_ID],Table4[Subcategory],"Not Found")</f>
        <v>Shorts</v>
      </c>
      <c r="P583" s="2" t="str">
        <f>_xlfn.XLOOKUP(Table2[[#This Row],[Product_ID]],Table4[Product_ID],Table4[Brand],"Missing Brand")</f>
        <v>Pantaloons</v>
      </c>
      <c r="Q583" s="2" t="s">
        <v>999</v>
      </c>
      <c r="R583" s="2" t="str">
        <f>_xlfn.XLOOKUP(Table2[[#This Row],[Store_ID]],Table6[Store_ID],Table6[Store Name],"Not Found")</f>
        <v>TrendMart Karimnagar Standard</v>
      </c>
      <c r="S583" s="2">
        <f>_xlfn.XLOOKUP(Table2[[#This Row],[Store_ID]],Table6[Store_ID],Table6[Monthly Target],"Missing Target")</f>
        <v>1500000</v>
      </c>
      <c r="T583" s="2" t="str">
        <f>_xlfn.XLOOKUP(Table2[[#This Row],[Store_ID]],Table6[Store_ID],Table6[Region],"Not Found")</f>
        <v>South Zone 2</v>
      </c>
      <c r="U583" s="2" t="s">
        <v>283</v>
      </c>
      <c r="V583" s="2" t="str">
        <f>_xlfn.XLOOKUP(Table2[[#This Row],[Employee_ID]],Table5[Employee_ID],Table5[Employee Name],"Not Found")</f>
        <v>Priya Balasubramaniam</v>
      </c>
      <c r="W583" s="2">
        <v>2</v>
      </c>
      <c r="X583" s="2">
        <v>930.12</v>
      </c>
      <c r="Y583" s="2">
        <v>10</v>
      </c>
      <c r="Z583" s="2">
        <v>186.02</v>
      </c>
      <c r="AA583" s="2">
        <v>5</v>
      </c>
      <c r="AB583" s="2">
        <v>83.71</v>
      </c>
      <c r="AC583" s="2">
        <v>1757.93</v>
      </c>
      <c r="AD583" s="2">
        <v>1260.2</v>
      </c>
      <c r="AE583" s="2">
        <f t="shared" si="14"/>
        <v>414.02000000000004</v>
      </c>
      <c r="AF583" s="2" t="s">
        <v>119</v>
      </c>
      <c r="AG583" s="42">
        <f>IFERROR(Table2[[#This Row],[Profit]]/Table2[[#This Row],[Sales Amount]],0)</f>
        <v>0.23551563486600718</v>
      </c>
      <c r="AH583" s="2" t="str">
        <f>TRIM(Table2[[#This Row],[Payment Modee]])</f>
        <v>Net Banking</v>
      </c>
      <c r="AI583" s="2" t="s">
        <v>36</v>
      </c>
      <c r="AJ583" s="2" t="s">
        <v>27</v>
      </c>
      <c r="AK583" s="2" t="s">
        <v>335</v>
      </c>
      <c r="AL583" s="16" t="str">
        <f>IF(HOUR(Table2[[#This Row],[Order Time]])&lt;12,"Morning",IF(HOUR(Table2[[#This Row],[Order Time]])&lt;17,"Afternoon",IF(HOUR(Table2[[#This Row],[Order Time]])&lt;21,"Evening","Night")))</f>
        <v>Evening</v>
      </c>
      <c r="AM583" s="16" t="s">
        <v>38</v>
      </c>
    </row>
    <row r="584" spans="1:39" x14ac:dyDescent="0.25">
      <c r="A584" s="13" t="s">
        <v>1797</v>
      </c>
      <c r="B584" s="4">
        <v>45648</v>
      </c>
      <c r="C584" s="2">
        <f>YEAR(Table2[[#This Row],[Invoice Date]])</f>
        <v>2024</v>
      </c>
      <c r="D584" s="2" t="str">
        <f>TEXT(Table2[[#This Row],[Invoice Date]],"mmm")</f>
        <v>Dec</v>
      </c>
      <c r="E584" s="2" t="str">
        <f>Table2[[#This Row],[Store_ID]]&amp;"-"&amp;Table2[[#This Row],[Year]]&amp;"-"&amp;Table2[[#This Row],[Month]]</f>
        <v>STR023-2024-Dec</v>
      </c>
      <c r="F584" s="2" t="s">
        <v>1722</v>
      </c>
      <c r="G584" s="2" t="str">
        <f>_xlfn.XLOOKUP(Table2[[#This Row],[Customer_ID]],Table3[Customer_ID],Table3[Customer Name],"Not Found")</f>
        <v>Malini Raman</v>
      </c>
      <c r="H584" s="2" t="str">
        <f>_xlfn.XLOOKUP(Table2[[#This Row],[Customer_ID]],Table3[Customer_ID],Table3[Gender],"Female")</f>
        <v>Female</v>
      </c>
      <c r="I584" s="2" t="str">
        <f>_xlfn.XLOOKUP(Table2[[#This Row],[Customer_ID]],Table3[Customer_ID],Table3[City],"Missing Memebership")</f>
        <v>Kalaburagi</v>
      </c>
      <c r="J584" s="2" t="str">
        <f>_xlfn.XLOOKUP(Table2[[#This Row],[Customer_ID]],Table3[Customer_ID],Table3[State],"Karnataka")</f>
        <v>Karnataka</v>
      </c>
      <c r="K584" s="2" t="str">
        <f>_xlfn.XLOOKUP(Table2[[#This Row],[Customer_ID]],Table3[Customer_ID],Table3[Membership],"Regular")</f>
        <v>Gold</v>
      </c>
      <c r="L584" s="2" t="s">
        <v>209</v>
      </c>
      <c r="M584" s="2" t="str">
        <f>_xlfn.XLOOKUP(Table2[[#This Row],[Product_ID]],Table4[Product_ID],Table4[Product_Name],"Not Found")</f>
        <v>Nalli Silks Jeggings Wine</v>
      </c>
      <c r="N584" s="2" t="str">
        <f>_xlfn.XLOOKUP(Table2[[#This Row],[Product_ID]],Table4[Product_ID],Table4[Category],"Not Found")</f>
        <v>Women Jeans</v>
      </c>
      <c r="O584" s="2" t="str">
        <f>_xlfn.XLOOKUP(Table2[[#This Row],[Product_ID]],Table4[Product_ID],Table4[Subcategory],"Not Found")</f>
        <v>Jeggings</v>
      </c>
      <c r="P584" s="2" t="str">
        <f>_xlfn.XLOOKUP(Table2[[#This Row],[Product_ID]],Table4[Product_ID],Table4[Brand],"Missing Brand")</f>
        <v>Nalli Silks</v>
      </c>
      <c r="Q584" s="2" t="s">
        <v>338</v>
      </c>
      <c r="R584" s="2" t="str">
        <f>_xlfn.XLOOKUP(Table2[[#This Row],[Store_ID]],Table6[Store_ID],Table6[Store Name],"Not Found")</f>
        <v>TrendMart Thoothukudi High Street</v>
      </c>
      <c r="S584" s="2">
        <f>_xlfn.XLOOKUP(Table2[[#This Row],[Store_ID]],Table6[Store_ID],Table6[Monthly Target],"Missing Target")</f>
        <v>2000000</v>
      </c>
      <c r="T584" s="2" t="str">
        <f>_xlfn.XLOOKUP(Table2[[#This Row],[Store_ID]],Table6[Store_ID],Table6[Region],"Not Found")</f>
        <v>South Zone 1</v>
      </c>
      <c r="U584" s="2" t="s">
        <v>417</v>
      </c>
      <c r="V584" s="2" t="str">
        <f>_xlfn.XLOOKUP(Table2[[#This Row],[Employee_ID]],Table5[Employee_ID],Table5[Employee Name],"Not Found")</f>
        <v>Arjun Krishnan</v>
      </c>
      <c r="W584" s="2">
        <v>3</v>
      </c>
      <c r="X584" s="2">
        <v>1231.6300000000001</v>
      </c>
      <c r="Y584" s="2">
        <v>0</v>
      </c>
      <c r="Z584" s="2">
        <v>0</v>
      </c>
      <c r="AA584" s="2">
        <v>12</v>
      </c>
      <c r="AB584" s="2">
        <v>443.39</v>
      </c>
      <c r="AC584" s="2">
        <v>4138.28</v>
      </c>
      <c r="AD584" s="2">
        <v>2277</v>
      </c>
      <c r="AE584" s="2">
        <f t="shared" si="14"/>
        <v>1417.8899999999999</v>
      </c>
      <c r="AF584" s="2" t="s">
        <v>25</v>
      </c>
      <c r="AG584" s="42">
        <f>IFERROR(Table2[[#This Row],[Profit]]/Table2[[#This Row],[Sales Amount]],0)</f>
        <v>0.34262785505089072</v>
      </c>
      <c r="AH584" s="2" t="str">
        <f>TRIM(Table2[[#This Row],[Payment Modee]])</f>
        <v>UPI</v>
      </c>
      <c r="AI584" s="2" t="s">
        <v>36</v>
      </c>
      <c r="AJ584" s="2" t="s">
        <v>27</v>
      </c>
      <c r="AK584" s="2" t="s">
        <v>1798</v>
      </c>
      <c r="AL584" s="16" t="str">
        <f>IF(HOUR(Table2[[#This Row],[Order Time]])&lt;12,"Morning",IF(HOUR(Table2[[#This Row],[Order Time]])&lt;17,"Afternoon",IF(HOUR(Table2[[#This Row],[Order Time]])&lt;21,"Evening","Night")))</f>
        <v>Morning</v>
      </c>
      <c r="AM584" s="16" t="s">
        <v>38</v>
      </c>
    </row>
    <row r="585" spans="1:39" x14ac:dyDescent="0.25">
      <c r="A585" s="13" t="s">
        <v>1799</v>
      </c>
      <c r="B585" s="4">
        <v>45484</v>
      </c>
      <c r="C585" s="2">
        <f>YEAR(Table2[[#This Row],[Invoice Date]])</f>
        <v>2024</v>
      </c>
      <c r="D585" s="2" t="str">
        <f>TEXT(Table2[[#This Row],[Invoice Date]],"mmm")</f>
        <v>Jul</v>
      </c>
      <c r="E585" s="2" t="str">
        <f>Table2[[#This Row],[Store_ID]]&amp;"-"&amp;Table2[[#This Row],[Year]]&amp;"-"&amp;Table2[[#This Row],[Month]]</f>
        <v>STR117-2024-Jul</v>
      </c>
      <c r="F585" s="2" t="s">
        <v>794</v>
      </c>
      <c r="G585" s="2" t="str">
        <f>_xlfn.XLOOKUP(Table2[[#This Row],[Customer_ID]],Table3[Customer_ID],Table3[Customer Name],"Not Found")</f>
        <v>Kiran Mishra</v>
      </c>
      <c r="H585" s="2" t="str">
        <f>_xlfn.XLOOKUP(Table2[[#This Row],[Customer_ID]],Table3[Customer_ID],Table3[Gender],"Female")</f>
        <v>Male</v>
      </c>
      <c r="I585" s="2" t="str">
        <f>_xlfn.XLOOKUP(Table2[[#This Row],[Customer_ID]],Table3[Customer_ID],Table3[City],"Missing Memebership")</f>
        <v>Tirunelveli</v>
      </c>
      <c r="J585" s="2" t="str">
        <f>_xlfn.XLOOKUP(Table2[[#This Row],[Customer_ID]],Table3[Customer_ID],Table3[State],"Karnataka")</f>
        <v>Tamil Nadu</v>
      </c>
      <c r="K585" s="2" t="str">
        <f>_xlfn.XLOOKUP(Table2[[#This Row],[Customer_ID]],Table3[Customer_ID],Table3[Membership],"Regular")</f>
        <v>Gold</v>
      </c>
      <c r="L585" s="2" t="s">
        <v>1800</v>
      </c>
      <c r="M585" s="2" t="str">
        <f>_xlfn.XLOOKUP(Table2[[#This Row],[Product_ID]],Table4[Product_ID],Table4[Product_Name],"Not Found")</f>
        <v>Aurelia Chinos Grey</v>
      </c>
      <c r="N585" s="2" t="str">
        <f>_xlfn.XLOOKUP(Table2[[#This Row],[Product_ID]],Table4[Product_ID],Table4[Category],"Not Found")</f>
        <v>Men Trousers</v>
      </c>
      <c r="O585" s="2" t="str">
        <f>_xlfn.XLOOKUP(Table2[[#This Row],[Product_ID]],Table4[Product_ID],Table4[Subcategory],"Not Found")</f>
        <v>Chinos</v>
      </c>
      <c r="P585" s="2" t="str">
        <f>_xlfn.XLOOKUP(Table2[[#This Row],[Product_ID]],Table4[Product_ID],Table4[Brand],"Missing Brand")</f>
        <v>Aurelia</v>
      </c>
      <c r="Q585" s="2" t="s">
        <v>695</v>
      </c>
      <c r="R585" s="2" t="str">
        <f>_xlfn.XLOOKUP(Table2[[#This Row],[Store_ID]],Table6[Store_ID],Table6[Store Name],"Not Found")</f>
        <v>TrendMart Tirunelveli Flagship</v>
      </c>
      <c r="S585" s="2">
        <f>_xlfn.XLOOKUP(Table2[[#This Row],[Store_ID]],Table6[Store_ID],Table6[Monthly Target],"Missing Target")</f>
        <v>1500000</v>
      </c>
      <c r="T585" s="2" t="str">
        <f>_xlfn.XLOOKUP(Table2[[#This Row],[Store_ID]],Table6[Store_ID],Table6[Region],"Not Found")</f>
        <v>South Zone 1</v>
      </c>
      <c r="U585" s="2" t="s">
        <v>147</v>
      </c>
      <c r="V585" s="2" t="str">
        <f>_xlfn.XLOOKUP(Table2[[#This Row],[Employee_ID]],Table5[Employee_ID],Table5[Employee Name],"Not Found")</f>
        <v>Logesh Gopalakrishnan</v>
      </c>
      <c r="W585" s="2">
        <v>4</v>
      </c>
      <c r="X585" s="2">
        <v>1272.49</v>
      </c>
      <c r="Y585" s="2">
        <v>20</v>
      </c>
      <c r="Z585" s="2">
        <v>1017.99</v>
      </c>
      <c r="AA585" s="2">
        <v>12</v>
      </c>
      <c r="AB585" s="2">
        <v>488.64</v>
      </c>
      <c r="AC585" s="2">
        <v>4560.6099999999997</v>
      </c>
      <c r="AD585" s="2">
        <v>3869.48</v>
      </c>
      <c r="AE585" s="2">
        <f t="shared" si="14"/>
        <v>202.48999999999967</v>
      </c>
      <c r="AF585" s="2" t="s">
        <v>35</v>
      </c>
      <c r="AG585" s="42">
        <f>IFERROR(Table2[[#This Row],[Profit]]/Table2[[#This Row],[Sales Amount]],0)</f>
        <v>4.43997623124976E-2</v>
      </c>
      <c r="AH585" s="2" t="str">
        <f>TRIM(Table2[[#This Row],[Payment Modee]])</f>
        <v>Debit Card</v>
      </c>
      <c r="AI585" s="2" t="s">
        <v>26</v>
      </c>
      <c r="AJ585" s="2" t="s">
        <v>27</v>
      </c>
      <c r="AK585" s="2" t="s">
        <v>1801</v>
      </c>
      <c r="AL585" s="16" t="str">
        <f>IF(HOUR(Table2[[#This Row],[Order Time]])&lt;12,"Morning",IF(HOUR(Table2[[#This Row],[Order Time]])&lt;17,"Afternoon",IF(HOUR(Table2[[#This Row],[Order Time]])&lt;21,"Evening","Night")))</f>
        <v>Morning</v>
      </c>
      <c r="AM585" s="16" t="s">
        <v>29</v>
      </c>
    </row>
    <row r="586" spans="1:39" x14ac:dyDescent="0.25">
      <c r="A586" s="13" t="s">
        <v>1802</v>
      </c>
      <c r="B586" s="4">
        <v>45528</v>
      </c>
      <c r="C586" s="2">
        <f>YEAR(Table2[[#This Row],[Invoice Date]])</f>
        <v>2024</v>
      </c>
      <c r="D586" s="2" t="str">
        <f>TEXT(Table2[[#This Row],[Invoice Date]],"mmm")</f>
        <v>Aug</v>
      </c>
      <c r="E586" s="2" t="str">
        <f>Table2[[#This Row],[Store_ID]]&amp;"-"&amp;Table2[[#This Row],[Year]]&amp;"-"&amp;Table2[[#This Row],[Month]]</f>
        <v>STR069-2024-Aug</v>
      </c>
      <c r="F586" s="2" t="s">
        <v>239</v>
      </c>
      <c r="G586" s="2" t="str">
        <f>_xlfn.XLOOKUP(Table2[[#This Row],[Customer_ID]],Table3[Customer_ID],Table3[Customer Name],"Not Found")</f>
        <v>Arun Natarajan</v>
      </c>
      <c r="H586" s="2" t="str">
        <f>_xlfn.XLOOKUP(Table2[[#This Row],[Customer_ID]],Table3[Customer_ID],Table3[Gender],"Female")</f>
        <v>Male</v>
      </c>
      <c r="I586" s="2" t="str">
        <f>_xlfn.XLOOKUP(Table2[[#This Row],[Customer_ID]],Table3[Customer_ID],Table3[City],"Missing Memebership")</f>
        <v>Kalaburagi</v>
      </c>
      <c r="J586" s="2" t="str">
        <f>_xlfn.XLOOKUP(Table2[[#This Row],[Customer_ID]],Table3[Customer_ID],Table3[State],"Karnataka")</f>
        <v>Karnataka</v>
      </c>
      <c r="K586" s="2" t="str">
        <f>_xlfn.XLOOKUP(Table2[[#This Row],[Customer_ID]],Table3[Customer_ID],Table3[Membership],"Regular")</f>
        <v>Platinum</v>
      </c>
      <c r="L586" s="2" t="s">
        <v>185</v>
      </c>
      <c r="M586" s="2" t="str">
        <f>_xlfn.XLOOKUP(Table2[[#This Row],[Product_ID]],Table4[Product_ID],Table4[Product_Name],"Not Found")</f>
        <v>US Polo Assn Bootcut Sky Blue</v>
      </c>
      <c r="N586" s="2" t="str">
        <f>_xlfn.XLOOKUP(Table2[[#This Row],[Product_ID]],Table4[Product_ID],Table4[Category],"Not Found")</f>
        <v>Women Jeans</v>
      </c>
      <c r="O586" s="2" t="str">
        <f>_xlfn.XLOOKUP(Table2[[#This Row],[Product_ID]],Table4[Product_ID],Table4[Subcategory],"Not Found")</f>
        <v>Bootcut</v>
      </c>
      <c r="P586" s="2" t="str">
        <f>_xlfn.XLOOKUP(Table2[[#This Row],[Product_ID]],Table4[Product_ID],Table4[Brand],"Missing Brand")</f>
        <v>Missing Brand Name</v>
      </c>
      <c r="Q586" s="2" t="s">
        <v>1403</v>
      </c>
      <c r="R586" s="2" t="str">
        <f>_xlfn.XLOOKUP(Table2[[#This Row],[Store_ID]],Table6[Store_ID],Table6[Store Name],"Not Found")</f>
        <v>TrendMart Erode Mall Kiosk</v>
      </c>
      <c r="S586" s="2">
        <f>_xlfn.XLOOKUP(Table2[[#This Row],[Store_ID]],Table6[Store_ID],Table6[Monthly Target],"Missing Target")</f>
        <v>1200000</v>
      </c>
      <c r="T586" s="2" t="str">
        <f>_xlfn.XLOOKUP(Table2[[#This Row],[Store_ID]],Table6[Store_ID],Table6[Region],"Not Found")</f>
        <v>South Zone 1</v>
      </c>
      <c r="U586" s="2" t="s">
        <v>330</v>
      </c>
      <c r="V586" s="2" t="str">
        <f>_xlfn.XLOOKUP(Table2[[#This Row],[Employee_ID]],Table5[Employee_ID],Table5[Employee Name],"Not Found")</f>
        <v>Malini Gowda</v>
      </c>
      <c r="W586" s="2">
        <v>1</v>
      </c>
      <c r="X586" s="2">
        <v>1562.27</v>
      </c>
      <c r="Y586" s="2">
        <v>30</v>
      </c>
      <c r="Z586" s="2">
        <v>468.68</v>
      </c>
      <c r="AA586" s="2">
        <v>12</v>
      </c>
      <c r="AB586" s="2">
        <v>131.22999999999999</v>
      </c>
      <c r="AC586" s="2">
        <v>1224.82</v>
      </c>
      <c r="AD586" s="2">
        <v>971.65</v>
      </c>
      <c r="AE586" s="2">
        <f t="shared" si="14"/>
        <v>121.93999999999997</v>
      </c>
      <c r="AF586" s="2" t="s">
        <v>69</v>
      </c>
      <c r="AG586" s="42">
        <f>IFERROR(Table2[[#This Row],[Profit]]/Table2[[#This Row],[Sales Amount]],0)</f>
        <v>9.9557485997942535E-2</v>
      </c>
      <c r="AH586" s="2" t="str">
        <f>TRIM(Table2[[#This Row],[Payment Modee]])</f>
        <v>Cash</v>
      </c>
      <c r="AI586" s="2" t="s">
        <v>36</v>
      </c>
      <c r="AJ586" s="2" t="s">
        <v>27</v>
      </c>
      <c r="AK586" s="2" t="s">
        <v>344</v>
      </c>
      <c r="AL586" s="16" t="str">
        <f>IF(HOUR(Table2[[#This Row],[Order Time]])&lt;12,"Morning",IF(HOUR(Table2[[#This Row],[Order Time]])&lt;17,"Afternoon",IF(HOUR(Table2[[#This Row],[Order Time]])&lt;21,"Evening","Night")))</f>
        <v>Night</v>
      </c>
      <c r="AM586" s="16" t="s">
        <v>38</v>
      </c>
    </row>
    <row r="587" spans="1:39" x14ac:dyDescent="0.25">
      <c r="A587" s="13" t="s">
        <v>1803</v>
      </c>
      <c r="B587" s="4">
        <v>45467</v>
      </c>
      <c r="C587" s="2">
        <f>YEAR(Table2[[#This Row],[Invoice Date]])</f>
        <v>2024</v>
      </c>
      <c r="D587" s="2" t="str">
        <f>TEXT(Table2[[#This Row],[Invoice Date]],"mmm")</f>
        <v>Jun</v>
      </c>
      <c r="E587" s="2" t="str">
        <f>Table2[[#This Row],[Store_ID]]&amp;"-"&amp;Table2[[#This Row],[Year]]&amp;"-"&amp;Table2[[#This Row],[Month]]</f>
        <v>STR102-2024-Jun</v>
      </c>
      <c r="F587" s="2" t="s">
        <v>1804</v>
      </c>
      <c r="G587" s="2" t="str">
        <f>_xlfn.XLOOKUP(Table2[[#This Row],[Customer_ID]],Table3[Customer_ID],Table3[Customer Name],"Not Found")</f>
        <v>Vasanthi Iyer</v>
      </c>
      <c r="H587" s="2" t="str">
        <f>_xlfn.XLOOKUP(Table2[[#This Row],[Customer_ID]],Table3[Customer_ID],Table3[Gender],"Female")</f>
        <v>Female</v>
      </c>
      <c r="I587" s="2" t="str">
        <f>_xlfn.XLOOKUP(Table2[[#This Row],[Customer_ID]],Table3[Customer_ID],Table3[City],"Missing Memebership")</f>
        <v>Chennai</v>
      </c>
      <c r="J587" s="2" t="str">
        <f>_xlfn.XLOOKUP(Table2[[#This Row],[Customer_ID]],Table3[Customer_ID],Table3[State],"Karnataka")</f>
        <v>Tamil Nadu</v>
      </c>
      <c r="K587" s="2" t="str">
        <f>_xlfn.XLOOKUP(Table2[[#This Row],[Customer_ID]],Table3[Customer_ID],Table3[Membership],"Regular")</f>
        <v>Regular</v>
      </c>
      <c r="L587" s="2" t="s">
        <v>473</v>
      </c>
      <c r="M587" s="2" t="str">
        <f>_xlfn.XLOOKUP(Table2[[#This Row],[Product_ID]],Table4[Product_ID],Table4[Product_Name],"Not Found")</f>
        <v>Tanishq Sling Bag Mustard</v>
      </c>
      <c r="N587" s="2" t="str">
        <f>_xlfn.XLOOKUP(Table2[[#This Row],[Product_ID]],Table4[Product_ID],Table4[Category],"Not Found")</f>
        <v>Handbags</v>
      </c>
      <c r="O587" s="2" t="str">
        <f>_xlfn.XLOOKUP(Table2[[#This Row],[Product_ID]],Table4[Product_ID],Table4[Subcategory],"Not Found")</f>
        <v>Sling Bag</v>
      </c>
      <c r="P587" s="2" t="str">
        <f>_xlfn.XLOOKUP(Table2[[#This Row],[Product_ID]],Table4[Product_ID],Table4[Brand],"Missing Brand")</f>
        <v>Tanishq</v>
      </c>
      <c r="Q587" s="2" t="s">
        <v>33</v>
      </c>
      <c r="R587" s="2" t="str">
        <f>_xlfn.XLOOKUP(Table2[[#This Row],[Store_ID]],Table6[Store_ID],Table6[Store Name],"Not Found")</f>
        <v>TrendMart Tirunelveli High Street</v>
      </c>
      <c r="S587" s="2">
        <f>_xlfn.XLOOKUP(Table2[[#This Row],[Store_ID]],Table6[Store_ID],Table6[Monthly Target],"Missing Target")</f>
        <v>1000000</v>
      </c>
      <c r="T587" s="2" t="str">
        <f>_xlfn.XLOOKUP(Table2[[#This Row],[Store_ID]],Table6[Store_ID],Table6[Region],"Not Found")</f>
        <v>South Zone 1</v>
      </c>
      <c r="U587" s="2" t="s">
        <v>417</v>
      </c>
      <c r="V587" s="2" t="str">
        <f>_xlfn.XLOOKUP(Table2[[#This Row],[Employee_ID]],Table5[Employee_ID],Table5[Employee Name],"Not Found")</f>
        <v>Arjun Krishnan</v>
      </c>
      <c r="W587" s="2">
        <v>1</v>
      </c>
      <c r="X587" s="2">
        <v>3015.46</v>
      </c>
      <c r="Y587" s="2">
        <v>30</v>
      </c>
      <c r="Z587" s="2">
        <v>904.64</v>
      </c>
      <c r="AA587" s="2">
        <v>12</v>
      </c>
      <c r="AB587" s="2">
        <v>253.3</v>
      </c>
      <c r="AC587" s="2">
        <v>2364.12</v>
      </c>
      <c r="AD587" s="2">
        <v>2135.85</v>
      </c>
      <c r="AE587" s="2">
        <f t="shared" si="14"/>
        <v>-25.03000000000003</v>
      </c>
      <c r="AF587" s="2" t="s">
        <v>69</v>
      </c>
      <c r="AG587" s="42">
        <f>IFERROR(Table2[[#This Row],[Profit]]/Table2[[#This Row],[Sales Amount]],0)</f>
        <v>-1.0587449029660098E-2</v>
      </c>
      <c r="AH587" s="2" t="str">
        <f>TRIM(Table2[[#This Row],[Payment Modee]])</f>
        <v>Cash</v>
      </c>
      <c r="AI587" s="2" t="s">
        <v>26</v>
      </c>
      <c r="AJ587" s="2" t="s">
        <v>27</v>
      </c>
      <c r="AK587" s="2" t="s">
        <v>1805</v>
      </c>
      <c r="AL587" s="16" t="str">
        <f>IF(HOUR(Table2[[#This Row],[Order Time]])&lt;12,"Morning",IF(HOUR(Table2[[#This Row],[Order Time]])&lt;17,"Afternoon",IF(HOUR(Table2[[#This Row],[Order Time]])&lt;21,"Evening","Night")))</f>
        <v>Evening</v>
      </c>
      <c r="AM587" s="16" t="s">
        <v>29</v>
      </c>
    </row>
    <row r="588" spans="1:39" x14ac:dyDescent="0.25">
      <c r="A588" s="13" t="s">
        <v>1806</v>
      </c>
      <c r="B588" s="4">
        <v>45711</v>
      </c>
      <c r="C588" s="2">
        <f>YEAR(Table2[[#This Row],[Invoice Date]])</f>
        <v>2025</v>
      </c>
      <c r="D588" s="2" t="str">
        <f>TEXT(Table2[[#This Row],[Invoice Date]],"mmm")</f>
        <v>Feb</v>
      </c>
      <c r="E588" s="2" t="str">
        <f>Table2[[#This Row],[Store_ID]]&amp;"-"&amp;Table2[[#This Row],[Year]]&amp;"-"&amp;Table2[[#This Row],[Month]]</f>
        <v>STR021-2025-Feb</v>
      </c>
      <c r="F588" s="2" t="s">
        <v>1807</v>
      </c>
      <c r="G588" s="2" t="str">
        <f>_xlfn.XLOOKUP(Table2[[#This Row],[Customer_ID]],Table3[Customer_ID],Table3[Customer Name],"Not Found")</f>
        <v>Anil Mishra</v>
      </c>
      <c r="H588" s="2" t="str">
        <f>_xlfn.XLOOKUP(Table2[[#This Row],[Customer_ID]],Table3[Customer_ID],Table3[Gender],"Female")</f>
        <v>Male</v>
      </c>
      <c r="I588" s="2" t="str">
        <f>_xlfn.XLOOKUP(Table2[[#This Row],[Customer_ID]],Table3[Customer_ID],Table3[City],"Missing Memebership")</f>
        <v>Mangaluru</v>
      </c>
      <c r="J588" s="2" t="str">
        <f>_xlfn.XLOOKUP(Table2[[#This Row],[Customer_ID]],Table3[Customer_ID],Table3[State],"Karnataka")</f>
        <v>Karnataka</v>
      </c>
      <c r="K588" s="2" t="str">
        <f>_xlfn.XLOOKUP(Table2[[#This Row],[Customer_ID]],Table3[Customer_ID],Table3[Membership],"Regular")</f>
        <v>Regular</v>
      </c>
      <c r="L588" s="2" t="s">
        <v>293</v>
      </c>
      <c r="M588" s="2" t="str">
        <f>_xlfn.XLOOKUP(Table2[[#This Row],[Product_ID]],Table4[Product_ID],Table4[Product_Name],"Not Found")</f>
        <v>Metro Shoes Muffler Olive</v>
      </c>
      <c r="N588" s="2" t="str">
        <f>_xlfn.XLOOKUP(Table2[[#This Row],[Product_ID]],Table4[Product_ID],Table4[Category],"Not Found")</f>
        <v>Winter Wear</v>
      </c>
      <c r="O588" s="2" t="str">
        <f>_xlfn.XLOOKUP(Table2[[#This Row],[Product_ID]],Table4[Product_ID],Table4[Subcategory],"Not Found")</f>
        <v>Muffler</v>
      </c>
      <c r="P588" s="2" t="str">
        <f>_xlfn.XLOOKUP(Table2[[#This Row],[Product_ID]],Table4[Product_ID],Table4[Brand],"Missing Brand")</f>
        <v>Metro Shoes</v>
      </c>
      <c r="Q588" s="2" t="s">
        <v>80</v>
      </c>
      <c r="R588" s="2" t="str">
        <f>_xlfn.XLOOKUP(Table2[[#This Row],[Store_ID]],Table6[Store_ID],Table6[Store Name],"Not Found")</f>
        <v>TrendMart Kozhikode Standard</v>
      </c>
      <c r="S588" s="2">
        <f>_xlfn.XLOOKUP(Table2[[#This Row],[Store_ID]],Table6[Store_ID],Table6[Monthly Target],"Missing Target")</f>
        <v>2000000</v>
      </c>
      <c r="T588" s="2" t="str">
        <f>_xlfn.XLOOKUP(Table2[[#This Row],[Store_ID]],Table6[Store_ID],Table6[Region],"Not Found")</f>
        <v>South Zone 1</v>
      </c>
      <c r="U588" s="2" t="s">
        <v>118</v>
      </c>
      <c r="V588" s="2" t="str">
        <f>_xlfn.XLOOKUP(Table2[[#This Row],[Employee_ID]],Table5[Employee_ID],Table5[Employee Name],"Not Found")</f>
        <v>Deepak Kamath</v>
      </c>
      <c r="W588" s="2">
        <v>3</v>
      </c>
      <c r="X588" s="2">
        <v>1324.24</v>
      </c>
      <c r="Y588" s="2">
        <v>10</v>
      </c>
      <c r="Z588" s="2">
        <v>397.27</v>
      </c>
      <c r="AA588" s="2">
        <v>12</v>
      </c>
      <c r="AB588" s="2">
        <v>429.05</v>
      </c>
      <c r="AC588" s="2">
        <v>4004.5</v>
      </c>
      <c r="AD588" s="2">
        <v>2407.92</v>
      </c>
      <c r="AE588" s="2">
        <f t="shared" si="14"/>
        <v>1167.53</v>
      </c>
      <c r="AF588" s="2" t="s">
        <v>35</v>
      </c>
      <c r="AG588" s="42">
        <f>IFERROR(Table2[[#This Row],[Profit]]/Table2[[#This Row],[Sales Amount]],0)</f>
        <v>0.29155450118616555</v>
      </c>
      <c r="AH588" s="2" t="str">
        <f>TRIM(Table2[[#This Row],[Payment Modee]])</f>
        <v>Debit Card</v>
      </c>
      <c r="AI588" s="2" t="s">
        <v>26</v>
      </c>
      <c r="AJ588" s="2" t="s">
        <v>27</v>
      </c>
      <c r="AK588" s="2" t="s">
        <v>188</v>
      </c>
      <c r="AL588" s="16" t="str">
        <f>IF(HOUR(Table2[[#This Row],[Order Time]])&lt;12,"Morning",IF(HOUR(Table2[[#This Row],[Order Time]])&lt;17,"Afternoon",IF(HOUR(Table2[[#This Row],[Order Time]])&lt;21,"Evening","Night")))</f>
        <v>Evening</v>
      </c>
      <c r="AM588" s="16" t="s">
        <v>38</v>
      </c>
    </row>
    <row r="589" spans="1:39" x14ac:dyDescent="0.25">
      <c r="A589" s="13" t="s">
        <v>1808</v>
      </c>
      <c r="B589" s="4">
        <v>45575</v>
      </c>
      <c r="C589" s="2">
        <f>YEAR(Table2[[#This Row],[Invoice Date]])</f>
        <v>2024</v>
      </c>
      <c r="D589" s="2" t="str">
        <f>TEXT(Table2[[#This Row],[Invoice Date]],"mmm")</f>
        <v>Oct</v>
      </c>
      <c r="E589" s="2" t="str">
        <f>Table2[[#This Row],[Store_ID]]&amp;"-"&amp;Table2[[#This Row],[Year]]&amp;"-"&amp;Table2[[#This Row],[Month]]</f>
        <v>STR050-2024-Oct</v>
      </c>
      <c r="F589" s="2" t="s">
        <v>1488</v>
      </c>
      <c r="G589" s="2" t="str">
        <f>_xlfn.XLOOKUP(Table2[[#This Row],[Customer_ID]],Table3[Customer_ID],Table3[Customer Name],"Not Found")</f>
        <v>Akhila Prasad</v>
      </c>
      <c r="H589" s="2" t="str">
        <f>_xlfn.XLOOKUP(Table2[[#This Row],[Customer_ID]],Table3[Customer_ID],Table3[Gender],"Female")</f>
        <v>Female</v>
      </c>
      <c r="I589" s="2" t="str">
        <f>_xlfn.XLOOKUP(Table2[[#This Row],[Customer_ID]],Table3[Customer_ID],Table3[City],"Missing Memebership")</f>
        <v>Tirupati</v>
      </c>
      <c r="J589" s="2" t="str">
        <f>_xlfn.XLOOKUP(Table2[[#This Row],[Customer_ID]],Table3[Customer_ID],Table3[State],"Karnataka")</f>
        <v>Andhra Pradesh</v>
      </c>
      <c r="K589" s="2" t="str">
        <f>_xlfn.XLOOKUP(Table2[[#This Row],[Customer_ID]],Table3[Customer_ID],Table3[Membership],"Regular")</f>
        <v>Silver</v>
      </c>
      <c r="L589" s="2" t="s">
        <v>311</v>
      </c>
      <c r="M589" s="2" t="str">
        <f>_xlfn.XLOOKUP(Table2[[#This Row],[Product_ID]],Table4[Product_ID],Table4[Product_Name],"Not Found")</f>
        <v>Raymond Leather Belt White</v>
      </c>
      <c r="N589" s="2" t="str">
        <f>_xlfn.XLOOKUP(Table2[[#This Row],[Product_ID]],Table4[Product_ID],Table4[Category],"Not Found")</f>
        <v>Belts</v>
      </c>
      <c r="O589" s="2" t="str">
        <f>_xlfn.XLOOKUP(Table2[[#This Row],[Product_ID]],Table4[Product_ID],Table4[Subcategory],"Not Found")</f>
        <v>Leather Belt</v>
      </c>
      <c r="P589" s="2" t="str">
        <f>_xlfn.XLOOKUP(Table2[[#This Row],[Product_ID]],Table4[Product_ID],Table4[Brand],"Missing Brand")</f>
        <v>Raymond</v>
      </c>
      <c r="Q589" s="2" t="s">
        <v>422</v>
      </c>
      <c r="R589" s="2" t="str">
        <f>_xlfn.XLOOKUP(Table2[[#This Row],[Store_ID]],Table6[Store_ID],Table6[Store Name],"Not Found")</f>
        <v>TrendMart Thrissur High Street</v>
      </c>
      <c r="S589" s="2">
        <f>_xlfn.XLOOKUP(Table2[[#This Row],[Store_ID]],Table6[Store_ID],Table6[Monthly Target],"Missing Target")</f>
        <v>2000000</v>
      </c>
      <c r="T589" s="2" t="str">
        <f>_xlfn.XLOOKUP(Table2[[#This Row],[Store_ID]],Table6[Store_ID],Table6[Region],"Not Found")</f>
        <v>South Zone 1</v>
      </c>
      <c r="U589" s="2" t="s">
        <v>417</v>
      </c>
      <c r="V589" s="2" t="str">
        <f>_xlfn.XLOOKUP(Table2[[#This Row],[Employee_ID]],Table5[Employee_ID],Table5[Employee Name],"Not Found")</f>
        <v>Arjun Krishnan</v>
      </c>
      <c r="W589" s="2">
        <v>2</v>
      </c>
      <c r="X589" s="2">
        <v>337.96</v>
      </c>
      <c r="Y589" s="2">
        <v>10</v>
      </c>
      <c r="Z589" s="2">
        <v>67.59</v>
      </c>
      <c r="AA589" s="2">
        <v>5</v>
      </c>
      <c r="AB589" s="2">
        <v>30.42</v>
      </c>
      <c r="AC589" s="2">
        <v>638.75</v>
      </c>
      <c r="AD589" s="2">
        <v>508.3</v>
      </c>
      <c r="AE589" s="2">
        <f t="shared" si="14"/>
        <v>100.02999999999999</v>
      </c>
      <c r="AF589" s="2" t="s">
        <v>56</v>
      </c>
      <c r="AG589" s="42">
        <f>IFERROR(Table2[[#This Row],[Profit]]/Table2[[#This Row],[Sales Amount]],0)</f>
        <v>0.15660273972602737</v>
      </c>
      <c r="AH589" s="2" t="str">
        <f>TRIM(Table2[[#This Row],[Payment Modee]])</f>
        <v>Credit Card</v>
      </c>
      <c r="AI589" s="2" t="s">
        <v>26</v>
      </c>
      <c r="AJ589" s="2" t="s">
        <v>27</v>
      </c>
      <c r="AK589" s="2" t="s">
        <v>1553</v>
      </c>
      <c r="AL589" s="16" t="str">
        <f>IF(HOUR(Table2[[#This Row],[Order Time]])&lt;12,"Morning",IF(HOUR(Table2[[#This Row],[Order Time]])&lt;17,"Afternoon",IF(HOUR(Table2[[#This Row],[Order Time]])&lt;21,"Evening","Night")))</f>
        <v>Evening</v>
      </c>
      <c r="AM589" s="16" t="s">
        <v>29</v>
      </c>
    </row>
    <row r="590" spans="1:39" x14ac:dyDescent="0.25">
      <c r="A590" s="13" t="s">
        <v>1809</v>
      </c>
      <c r="B590" s="4">
        <v>45557</v>
      </c>
      <c r="C590" s="2">
        <f>YEAR(Table2[[#This Row],[Invoice Date]])</f>
        <v>2024</v>
      </c>
      <c r="D590" s="2" t="str">
        <f>TEXT(Table2[[#This Row],[Invoice Date]],"mmm")</f>
        <v>Sep</v>
      </c>
      <c r="E590" s="2" t="str">
        <f>Table2[[#This Row],[Store_ID]]&amp;"-"&amp;Table2[[#This Row],[Year]]&amp;"-"&amp;Table2[[#This Row],[Month]]</f>
        <v>STR061-2024-Sep</v>
      </c>
      <c r="F590" s="2" t="s">
        <v>1810</v>
      </c>
      <c r="G590" s="2" t="str">
        <f>_xlfn.XLOOKUP(Table2[[#This Row],[Customer_ID]],Table3[Customer_ID],Table3[Customer Name],"Not Found")</f>
        <v>Sandeep Mishra</v>
      </c>
      <c r="H590" s="2" t="str">
        <f>_xlfn.XLOOKUP(Table2[[#This Row],[Customer_ID]],Table3[Customer_ID],Table3[Gender],"Female")</f>
        <v>Male</v>
      </c>
      <c r="I590" s="2" t="str">
        <f>_xlfn.XLOOKUP(Table2[[#This Row],[Customer_ID]],Table3[Customer_ID],Table3[City],"Missing Memebership")</f>
        <v>Hyderabad</v>
      </c>
      <c r="J590" s="2" t="str">
        <f>_xlfn.XLOOKUP(Table2[[#This Row],[Customer_ID]],Table3[Customer_ID],Table3[State],"Karnataka")</f>
        <v>Telangana</v>
      </c>
      <c r="K590" s="2" t="str">
        <f>_xlfn.XLOOKUP(Table2[[#This Row],[Customer_ID]],Table3[Customer_ID],Table3[Membership],"Regular")</f>
        <v>Silver</v>
      </c>
      <c r="L590" s="2" t="s">
        <v>1811</v>
      </c>
      <c r="M590" s="2" t="str">
        <f>_xlfn.XLOOKUP(Table2[[#This Row],[Product_ID]],Table4[Product_ID],Table4[Product_Name],"Not Found")</f>
        <v>Metro Shoes Tie Orange</v>
      </c>
      <c r="N590" s="2" t="str">
        <f>_xlfn.XLOOKUP(Table2[[#This Row],[Product_ID]],Table4[Product_ID],Table4[Category],"Not Found")</f>
        <v>Accessories</v>
      </c>
      <c r="O590" s="2" t="str">
        <f>_xlfn.XLOOKUP(Table2[[#This Row],[Product_ID]],Table4[Product_ID],Table4[Subcategory],"Not Found")</f>
        <v>Tie</v>
      </c>
      <c r="P590" s="2" t="str">
        <f>_xlfn.XLOOKUP(Table2[[#This Row],[Product_ID]],Table4[Product_ID],Table4[Brand],"Missing Brand")</f>
        <v>Metro Shoes</v>
      </c>
      <c r="Q590" s="2" t="s">
        <v>572</v>
      </c>
      <c r="R590" s="2" t="str">
        <f>_xlfn.XLOOKUP(Table2[[#This Row],[Store_ID]],Table6[Store_ID],Table6[Store Name],"Not Found")</f>
        <v>TrendMart Hubballi Standard</v>
      </c>
      <c r="S590" s="2">
        <f>_xlfn.XLOOKUP(Table2[[#This Row],[Store_ID]],Table6[Store_ID],Table6[Monthly Target],"Missing Target")</f>
        <v>1500000</v>
      </c>
      <c r="T590" s="2" t="str">
        <f>_xlfn.XLOOKUP(Table2[[#This Row],[Store_ID]],Table6[Store_ID],Table6[Region],"Not Found")</f>
        <v>South Zone 2</v>
      </c>
      <c r="U590" s="2" t="s">
        <v>92</v>
      </c>
      <c r="V590" s="2" t="str">
        <f>_xlfn.XLOOKUP(Table2[[#This Row],[Employee_ID]],Table5[Employee_ID],Table5[Employee Name],"Not Found")</f>
        <v>Preethi Singh</v>
      </c>
      <c r="W590" s="2">
        <v>2</v>
      </c>
      <c r="X590" s="2">
        <v>942.67</v>
      </c>
      <c r="Y590" s="2">
        <v>0</v>
      </c>
      <c r="Z590" s="2">
        <v>0</v>
      </c>
      <c r="AA590" s="2">
        <v>5</v>
      </c>
      <c r="AB590" s="2">
        <v>94.27</v>
      </c>
      <c r="AC590" s="2">
        <v>1979.61</v>
      </c>
      <c r="AD590" s="2">
        <v>1070.94</v>
      </c>
      <c r="AE590" s="2">
        <f t="shared" si="14"/>
        <v>814.39999999999986</v>
      </c>
      <c r="AF590" s="2" t="s">
        <v>25</v>
      </c>
      <c r="AG590" s="42">
        <f>IFERROR(Table2[[#This Row],[Profit]]/Table2[[#This Row],[Sales Amount]],0)</f>
        <v>0.41139416349685032</v>
      </c>
      <c r="AH590" s="2" t="str">
        <f>TRIM(Table2[[#This Row],[Payment Modee]])</f>
        <v>UPI</v>
      </c>
      <c r="AI590" s="2" t="s">
        <v>36</v>
      </c>
      <c r="AJ590" s="2" t="s">
        <v>27</v>
      </c>
      <c r="AK590" s="2" t="s">
        <v>1812</v>
      </c>
      <c r="AL590" s="16" t="str">
        <f>IF(HOUR(Table2[[#This Row],[Order Time]])&lt;12,"Morning",IF(HOUR(Table2[[#This Row],[Order Time]])&lt;17,"Afternoon",IF(HOUR(Table2[[#This Row],[Order Time]])&lt;21,"Evening","Night")))</f>
        <v>Afternoon</v>
      </c>
      <c r="AM590" s="16" t="s">
        <v>38</v>
      </c>
    </row>
    <row r="591" spans="1:39" x14ac:dyDescent="0.25">
      <c r="A591" s="13" t="s">
        <v>1813</v>
      </c>
      <c r="B591" s="4">
        <v>45449</v>
      </c>
      <c r="C591" s="2">
        <f>YEAR(Table2[[#This Row],[Invoice Date]])</f>
        <v>2024</v>
      </c>
      <c r="D591" s="2" t="str">
        <f>TEXT(Table2[[#This Row],[Invoice Date]],"mmm")</f>
        <v>Jun</v>
      </c>
      <c r="E591" s="2" t="str">
        <f>Table2[[#This Row],[Store_ID]]&amp;"-"&amp;Table2[[#This Row],[Year]]&amp;"-"&amp;Table2[[#This Row],[Month]]</f>
        <v>STR027-2024-Jun</v>
      </c>
      <c r="F591" s="2" t="s">
        <v>674</v>
      </c>
      <c r="G591" s="2" t="str">
        <f>_xlfn.XLOOKUP(Table2[[#This Row],[Customer_ID]],Table3[Customer_ID],Table3[Customer Name],"Not Found")</f>
        <v>Karunakaran Yadav</v>
      </c>
      <c r="H591" s="2" t="str">
        <f>_xlfn.XLOOKUP(Table2[[#This Row],[Customer_ID]],Table3[Customer_ID],Table3[Gender],"Female")</f>
        <v>Male</v>
      </c>
      <c r="I591" s="2" t="str">
        <f>_xlfn.XLOOKUP(Table2[[#This Row],[Customer_ID]],Table3[Customer_ID],Table3[City],"Missing Memebership")</f>
        <v>Kochi</v>
      </c>
      <c r="J591" s="2" t="str">
        <f>_xlfn.XLOOKUP(Table2[[#This Row],[Customer_ID]],Table3[Customer_ID],Table3[State],"Karnataka")</f>
        <v>Kerala</v>
      </c>
      <c r="K591" s="2" t="str">
        <f>_xlfn.XLOOKUP(Table2[[#This Row],[Customer_ID]],Table3[Customer_ID],Table3[Membership],"Regular")</f>
        <v>Regular</v>
      </c>
      <c r="L591" s="2" t="s">
        <v>778</v>
      </c>
      <c r="M591" s="2" t="str">
        <f>_xlfn.XLOOKUP(Table2[[#This Row],[Product_ID]],Table4[Product_ID],Table4[Product_Name],"Not Found")</f>
        <v>Aurelia Earrings Sky Blue</v>
      </c>
      <c r="N591" s="2" t="str">
        <f>_xlfn.XLOOKUP(Table2[[#This Row],[Product_ID]],Table4[Product_ID],Table4[Category],"Not Found")</f>
        <v>Jewellery</v>
      </c>
      <c r="O591" s="2" t="str">
        <f>_xlfn.XLOOKUP(Table2[[#This Row],[Product_ID]],Table4[Product_ID],Table4[Subcategory],"Not Found")</f>
        <v>Earrings</v>
      </c>
      <c r="P591" s="2" t="str">
        <f>_xlfn.XLOOKUP(Table2[[#This Row],[Product_ID]],Table4[Product_ID],Table4[Brand],"Missing Brand")</f>
        <v>Aurelia</v>
      </c>
      <c r="Q591" s="2" t="s">
        <v>965</v>
      </c>
      <c r="R591" s="2" t="str">
        <f>_xlfn.XLOOKUP(Table2[[#This Row],[Store_ID]],Table6[Store_ID],Table6[Store Name],"Not Found")</f>
        <v>TrendMart Hyderabad Standard</v>
      </c>
      <c r="S591" s="2">
        <f>_xlfn.XLOOKUP(Table2[[#This Row],[Store_ID]],Table6[Store_ID],Table6[Monthly Target],"Missing Target")</f>
        <v>1500000</v>
      </c>
      <c r="T591" s="2" t="str">
        <f>_xlfn.XLOOKUP(Table2[[#This Row],[Store_ID]],Table6[Store_ID],Table6[Region],"Not Found")</f>
        <v>South Zone 2</v>
      </c>
      <c r="U591" s="2" t="s">
        <v>49</v>
      </c>
      <c r="V591" s="2" t="str">
        <f>_xlfn.XLOOKUP(Table2[[#This Row],[Employee_ID]],Table5[Employee_ID],Table5[Employee Name],"Not Found")</f>
        <v>Jyothi Prasad</v>
      </c>
      <c r="W591" s="2">
        <v>3</v>
      </c>
      <c r="X591" s="2">
        <v>6342.34</v>
      </c>
      <c r="Y591" s="2">
        <v>15</v>
      </c>
      <c r="Z591" s="2">
        <v>2854.05</v>
      </c>
      <c r="AA591" s="2">
        <v>3</v>
      </c>
      <c r="AB591" s="2">
        <v>485.19</v>
      </c>
      <c r="AC591" s="2">
        <v>16658.16</v>
      </c>
      <c r="AD591" s="2">
        <v>14288.28</v>
      </c>
      <c r="AE591" s="2">
        <f t="shared" si="14"/>
        <v>1884.6899999999991</v>
      </c>
      <c r="AF591" s="2" t="s">
        <v>25</v>
      </c>
      <c r="AG591" s="42">
        <f>IFERROR(Table2[[#This Row],[Profit]]/Table2[[#This Row],[Sales Amount]],0)</f>
        <v>0.11313914622023076</v>
      </c>
      <c r="AH591" s="2" t="str">
        <f>TRIM(Table2[[#This Row],[Payment Modee]])</f>
        <v>UPI</v>
      </c>
      <c r="AI591" s="2" t="s">
        <v>36</v>
      </c>
      <c r="AJ591" s="2" t="s">
        <v>27</v>
      </c>
      <c r="AK591" s="2" t="s">
        <v>966</v>
      </c>
      <c r="AL591" s="16" t="str">
        <f>IF(HOUR(Table2[[#This Row],[Order Time]])&lt;12,"Morning",IF(HOUR(Table2[[#This Row],[Order Time]])&lt;17,"Afternoon",IF(HOUR(Table2[[#This Row],[Order Time]])&lt;21,"Evening","Night")))</f>
        <v>Evening</v>
      </c>
      <c r="AM591" s="16" t="s">
        <v>29</v>
      </c>
    </row>
    <row r="592" spans="1:39" x14ac:dyDescent="0.25">
      <c r="A592" s="13" t="s">
        <v>1814</v>
      </c>
      <c r="B592" s="4">
        <v>45588</v>
      </c>
      <c r="C592" s="2">
        <f>YEAR(Table2[[#This Row],[Invoice Date]])</f>
        <v>2024</v>
      </c>
      <c r="D592" s="2" t="str">
        <f>TEXT(Table2[[#This Row],[Invoice Date]],"mmm")</f>
        <v>Oct</v>
      </c>
      <c r="E592" s="2" t="str">
        <f>Table2[[#This Row],[Store_ID]]&amp;"-"&amp;Table2[[#This Row],[Year]]&amp;"-"&amp;Table2[[#This Row],[Month]]</f>
        <v>STR093-2024-Oct</v>
      </c>
      <c r="F592" s="2" t="s">
        <v>1815</v>
      </c>
      <c r="G592" s="2" t="str">
        <f>_xlfn.XLOOKUP(Table2[[#This Row],[Customer_ID]],Table3[Customer_ID],Table3[Customer Name],"Not Found")</f>
        <v>Vinod Hegde</v>
      </c>
      <c r="H592" s="2" t="str">
        <f>_xlfn.XLOOKUP(Table2[[#This Row],[Customer_ID]],Table3[Customer_ID],Table3[Gender],"Female")</f>
        <v>Male</v>
      </c>
      <c r="I592" s="2" t="str">
        <f>_xlfn.XLOOKUP(Table2[[#This Row],[Customer_ID]],Table3[Customer_ID],Table3[City],"Missing Memebership")</f>
        <v>Warangal</v>
      </c>
      <c r="J592" s="2" t="str">
        <f>_xlfn.XLOOKUP(Table2[[#This Row],[Customer_ID]],Table3[Customer_ID],Table3[State],"Karnataka")</f>
        <v>Telangana</v>
      </c>
      <c r="K592" s="2" t="str">
        <f>_xlfn.XLOOKUP(Table2[[#This Row],[Customer_ID]],Table3[Customer_ID],Table3[Membership],"Regular")</f>
        <v>Silver</v>
      </c>
      <c r="L592" s="2" t="s">
        <v>1671</v>
      </c>
      <c r="M592" s="2" t="str">
        <f>_xlfn.XLOOKUP(Table2[[#This Row],[Product_ID]],Table4[Product_ID],Table4[Product_Name],"Not Found")</f>
        <v>Flying Machine Necklace Sky Blue</v>
      </c>
      <c r="N592" s="2" t="str">
        <f>_xlfn.XLOOKUP(Table2[[#This Row],[Product_ID]],Table4[Product_ID],Table4[Category],"Not Found")</f>
        <v>Jewellery</v>
      </c>
      <c r="O592" s="2" t="str">
        <f>_xlfn.XLOOKUP(Table2[[#This Row],[Product_ID]],Table4[Product_ID],Table4[Subcategory],"Not Found")</f>
        <v>Necklace</v>
      </c>
      <c r="P592" s="2" t="str">
        <f>_xlfn.XLOOKUP(Table2[[#This Row],[Product_ID]],Table4[Product_ID],Table4[Brand],"Missing Brand")</f>
        <v>Flying Machine</v>
      </c>
      <c r="Q592" s="2" t="s">
        <v>357</v>
      </c>
      <c r="R592" s="2" t="str">
        <f>_xlfn.XLOOKUP(Table2[[#This Row],[Store_ID]],Table6[Store_ID],Table6[Store Name],"Not Found")</f>
        <v>TrendMart Thiruvananthapuram High Street</v>
      </c>
      <c r="S592" s="2">
        <f>_xlfn.XLOOKUP(Table2[[#This Row],[Store_ID]],Table6[Store_ID],Table6[Monthly Target],"Missing Target")</f>
        <v>1000000</v>
      </c>
      <c r="T592" s="2" t="str">
        <f>_xlfn.XLOOKUP(Table2[[#This Row],[Store_ID]],Table6[Store_ID],Table6[Region],"Not Found")</f>
        <v>South Zone 1</v>
      </c>
      <c r="U592" s="2" t="s">
        <v>118</v>
      </c>
      <c r="V592" s="2" t="str">
        <f>_xlfn.XLOOKUP(Table2[[#This Row],[Employee_ID]],Table5[Employee_ID],Table5[Employee Name],"Not Found")</f>
        <v>Deepak Kamath</v>
      </c>
      <c r="W592" s="2">
        <v>1</v>
      </c>
      <c r="X592" s="2">
        <v>1233.9000000000001</v>
      </c>
      <c r="Y592" s="2">
        <v>0</v>
      </c>
      <c r="Z592" s="2">
        <v>0</v>
      </c>
      <c r="AA592" s="2">
        <v>3</v>
      </c>
      <c r="AB592" s="2">
        <v>37.020000000000003</v>
      </c>
      <c r="AC592" s="2">
        <v>1270.92</v>
      </c>
      <c r="AD592" s="2">
        <v>910.46</v>
      </c>
      <c r="AE592" s="2">
        <f t="shared" si="14"/>
        <v>323.44000000000005</v>
      </c>
      <c r="AF592" s="2" t="s">
        <v>25</v>
      </c>
      <c r="AG592" s="42">
        <f>IFERROR(Table2[[#This Row],[Profit]]/Table2[[#This Row],[Sales Amount]],0)</f>
        <v>0.25449280835929883</v>
      </c>
      <c r="AH592" s="2" t="str">
        <f>TRIM(Table2[[#This Row],[Payment Modee]])</f>
        <v>UPI</v>
      </c>
      <c r="AI592" s="2" t="s">
        <v>26</v>
      </c>
      <c r="AJ592" s="2" t="s">
        <v>27</v>
      </c>
      <c r="AK592" s="2" t="s">
        <v>1816</v>
      </c>
      <c r="AL592" s="16" t="str">
        <f>IF(HOUR(Table2[[#This Row],[Order Time]])&lt;12,"Morning",IF(HOUR(Table2[[#This Row],[Order Time]])&lt;17,"Afternoon",IF(HOUR(Table2[[#This Row],[Order Time]])&lt;21,"Evening","Night")))</f>
        <v>Evening</v>
      </c>
      <c r="AM592" s="16" t="s">
        <v>29</v>
      </c>
    </row>
    <row r="593" spans="1:39" x14ac:dyDescent="0.25">
      <c r="A593" s="13" t="s">
        <v>1817</v>
      </c>
      <c r="B593" s="4">
        <v>45551</v>
      </c>
      <c r="C593" s="2">
        <f>YEAR(Table2[[#This Row],[Invoice Date]])</f>
        <v>2024</v>
      </c>
      <c r="D593" s="2" t="str">
        <f>TEXT(Table2[[#This Row],[Invoice Date]],"mmm")</f>
        <v>Sep</v>
      </c>
      <c r="E593" s="2" t="str">
        <f>Table2[[#This Row],[Store_ID]]&amp;"-"&amp;Table2[[#This Row],[Year]]&amp;"-"&amp;Table2[[#This Row],[Month]]</f>
        <v>STR025-2024-Sep</v>
      </c>
      <c r="F593" s="2" t="s">
        <v>1818</v>
      </c>
      <c r="G593" s="2" t="str">
        <f>_xlfn.XLOOKUP(Table2[[#This Row],[Customer_ID]],Table3[Customer_ID],Table3[Customer Name],"Not Found")</f>
        <v>Deepak Rao</v>
      </c>
      <c r="H593" s="2" t="str">
        <f>_xlfn.XLOOKUP(Table2[[#This Row],[Customer_ID]],Table3[Customer_ID],Table3[Gender],"Female")</f>
        <v>Male</v>
      </c>
      <c r="I593" s="2" t="str">
        <f>_xlfn.XLOOKUP(Table2[[#This Row],[Customer_ID]],Table3[Customer_ID],Table3[City],"Missing Memebership")</f>
        <v>Vellore</v>
      </c>
      <c r="J593" s="2" t="str">
        <f>_xlfn.XLOOKUP(Table2[[#This Row],[Customer_ID]],Table3[Customer_ID],Table3[State],"Karnataka")</f>
        <v>Tamil Nadu</v>
      </c>
      <c r="K593" s="2" t="str">
        <f>_xlfn.XLOOKUP(Table2[[#This Row],[Customer_ID]],Table3[Customer_ID],Table3[Membership],"Regular")</f>
        <v>Silver</v>
      </c>
      <c r="L593" s="2" t="s">
        <v>1819</v>
      </c>
      <c r="M593" s="2" t="str">
        <f>_xlfn.XLOOKUP(Table2[[#This Row],[Product_ID]],Table4[Product_ID],Table4[Product_Name],"Not Found")</f>
        <v>Skechers Skinny Fit Peach</v>
      </c>
      <c r="N593" s="2" t="str">
        <f>_xlfn.XLOOKUP(Table2[[#This Row],[Product_ID]],Table4[Product_ID],Table4[Category],"Not Found")</f>
        <v>Men Jeans</v>
      </c>
      <c r="O593" s="2" t="str">
        <f>_xlfn.XLOOKUP(Table2[[#This Row],[Product_ID]],Table4[Product_ID],Table4[Subcategory],"Not Found")</f>
        <v>Skinny Fit</v>
      </c>
      <c r="P593" s="2" t="str">
        <f>_xlfn.XLOOKUP(Table2[[#This Row],[Product_ID]],Table4[Product_ID],Table4[Brand],"Missing Brand")</f>
        <v>Skechers</v>
      </c>
      <c r="Q593" s="2" t="s">
        <v>1335</v>
      </c>
      <c r="R593" s="2" t="str">
        <f>_xlfn.XLOOKUP(Table2[[#This Row],[Store_ID]],Table6[Store_ID],Table6[Store Name],"Not Found")</f>
        <v>TrendMart Vellore High Street</v>
      </c>
      <c r="S593" s="2">
        <f>_xlfn.XLOOKUP(Table2[[#This Row],[Store_ID]],Table6[Store_ID],Table6[Monthly Target],"Missing Target")</f>
        <v>1500000</v>
      </c>
      <c r="T593" s="2" t="str">
        <f>_xlfn.XLOOKUP(Table2[[#This Row],[Store_ID]],Table6[Store_ID],Table6[Region],"Not Found")</f>
        <v>South Zone 1</v>
      </c>
      <c r="U593" s="2" t="s">
        <v>159</v>
      </c>
      <c r="V593" s="2" t="str">
        <f>_xlfn.XLOOKUP(Table2[[#This Row],[Employee_ID]],Table5[Employee_ID],Table5[Employee Name],"Not Found")</f>
        <v>Venkat Sharma</v>
      </c>
      <c r="W593" s="2">
        <v>1</v>
      </c>
      <c r="X593" s="2">
        <v>871.68</v>
      </c>
      <c r="Y593" s="2">
        <v>15</v>
      </c>
      <c r="Z593" s="2">
        <v>130.75</v>
      </c>
      <c r="AA593" s="2">
        <v>5</v>
      </c>
      <c r="AB593" s="2">
        <v>37.049999999999997</v>
      </c>
      <c r="AC593" s="2">
        <v>777.98</v>
      </c>
      <c r="AD593" s="2">
        <v>658.19</v>
      </c>
      <c r="AE593" s="2">
        <f t="shared" si="14"/>
        <v>82.739999999999966</v>
      </c>
      <c r="AF593" s="2" t="s">
        <v>119</v>
      </c>
      <c r="AG593" s="42">
        <f>IFERROR(Table2[[#This Row],[Profit]]/Table2[[#This Row],[Sales Amount]],0)</f>
        <v>0.1063523483894187</v>
      </c>
      <c r="AH593" s="2" t="str">
        <f>TRIM(Table2[[#This Row],[Payment Modee]])</f>
        <v>Net Banking</v>
      </c>
      <c r="AI593" s="2" t="s">
        <v>26</v>
      </c>
      <c r="AJ593" s="2" t="s">
        <v>27</v>
      </c>
      <c r="AK593" s="2" t="s">
        <v>1820</v>
      </c>
      <c r="AL593" s="16" t="str">
        <f>IF(HOUR(Table2[[#This Row],[Order Time]])&lt;12,"Morning",IF(HOUR(Table2[[#This Row],[Order Time]])&lt;17,"Afternoon",IF(HOUR(Table2[[#This Row],[Order Time]])&lt;21,"Evening","Night")))</f>
        <v>Afternoon</v>
      </c>
      <c r="AM593" s="16" t="s">
        <v>29</v>
      </c>
    </row>
    <row r="594" spans="1:39" x14ac:dyDescent="0.25">
      <c r="A594" s="13" t="s">
        <v>1821</v>
      </c>
      <c r="B594" s="4">
        <v>45565</v>
      </c>
      <c r="C594" s="2">
        <f>YEAR(Table2[[#This Row],[Invoice Date]])</f>
        <v>2024</v>
      </c>
      <c r="D594" s="2" t="str">
        <f>TEXT(Table2[[#This Row],[Invoice Date]],"mmm")</f>
        <v>Sep</v>
      </c>
      <c r="E594" s="2" t="str">
        <f>Table2[[#This Row],[Store_ID]]&amp;"-"&amp;Table2[[#This Row],[Year]]&amp;"-"&amp;Table2[[#This Row],[Month]]</f>
        <v>STR027-2024-Sep</v>
      </c>
      <c r="F594" s="2" t="s">
        <v>742</v>
      </c>
      <c r="G594" s="2" t="str">
        <f>_xlfn.XLOOKUP(Table2[[#This Row],[Customer_ID]],Table3[Customer_ID],Table3[Customer Name],"Not Found")</f>
        <v>Ramesh Chandran</v>
      </c>
      <c r="H594" s="2" t="str">
        <f>_xlfn.XLOOKUP(Table2[[#This Row],[Customer_ID]],Table3[Customer_ID],Table3[Gender],"Female")</f>
        <v>Male</v>
      </c>
      <c r="I594" s="2" t="str">
        <f>_xlfn.XLOOKUP(Table2[[#This Row],[Customer_ID]],Table3[Customer_ID],Table3[City],"Missing Memebership")</f>
        <v>Hyderabad</v>
      </c>
      <c r="J594" s="2" t="str">
        <f>_xlfn.XLOOKUP(Table2[[#This Row],[Customer_ID]],Table3[Customer_ID],Table3[State],"Karnataka")</f>
        <v>Telangana</v>
      </c>
      <c r="K594" s="2" t="str">
        <f>_xlfn.XLOOKUP(Table2[[#This Row],[Customer_ID]],Table3[Customer_ID],Table3[Membership],"Regular")</f>
        <v>Gold</v>
      </c>
      <c r="L594" s="2" t="s">
        <v>1822</v>
      </c>
      <c r="M594" s="2" t="str">
        <f>_xlfn.XLOOKUP(Table2[[#This Row],[Product_ID]],Table4[Product_ID],Table4[Product_Name],"Not Found")</f>
        <v>Libas Regular Fit Red</v>
      </c>
      <c r="N594" s="2" t="str">
        <f>_xlfn.XLOOKUP(Table2[[#This Row],[Product_ID]],Table4[Product_ID],Table4[Category],"Not Found")</f>
        <v>Men Jeans</v>
      </c>
      <c r="O594" s="2" t="str">
        <f>_xlfn.XLOOKUP(Table2[[#This Row],[Product_ID]],Table4[Product_ID],Table4[Subcategory],"Not Found")</f>
        <v>Regular Fit</v>
      </c>
      <c r="P594" s="2" t="str">
        <f>_xlfn.XLOOKUP(Table2[[#This Row],[Product_ID]],Table4[Product_ID],Table4[Brand],"Missing Brand")</f>
        <v>Libas</v>
      </c>
      <c r="Q594" s="2" t="s">
        <v>965</v>
      </c>
      <c r="R594" s="2" t="str">
        <f>_xlfn.XLOOKUP(Table2[[#This Row],[Store_ID]],Table6[Store_ID],Table6[Store Name],"Not Found")</f>
        <v>TrendMart Hyderabad Standard</v>
      </c>
      <c r="S594" s="2">
        <f>_xlfn.XLOOKUP(Table2[[#This Row],[Store_ID]],Table6[Store_ID],Table6[Monthly Target],"Missing Target")</f>
        <v>1500000</v>
      </c>
      <c r="T594" s="2" t="str">
        <f>_xlfn.XLOOKUP(Table2[[#This Row],[Store_ID]],Table6[Store_ID],Table6[Region],"Not Found")</f>
        <v>South Zone 2</v>
      </c>
      <c r="U594" s="2" t="s">
        <v>142</v>
      </c>
      <c r="V594" s="2" t="str">
        <f>_xlfn.XLOOKUP(Table2[[#This Row],[Employee_ID]],Table5[Employee_ID],Table5[Employee Name],"Not Found")</f>
        <v>Anusuya Subramaniam</v>
      </c>
      <c r="W594" s="2">
        <v>2</v>
      </c>
      <c r="X594" s="2">
        <v>915.76</v>
      </c>
      <c r="Y594" s="2">
        <v>5</v>
      </c>
      <c r="Z594" s="2">
        <v>91.58</v>
      </c>
      <c r="AA594" s="2">
        <v>5</v>
      </c>
      <c r="AB594" s="2">
        <v>87</v>
      </c>
      <c r="AC594" s="2">
        <v>1826.94</v>
      </c>
      <c r="AD594" s="2">
        <v>1340.34</v>
      </c>
      <c r="AE594" s="2">
        <f t="shared" si="14"/>
        <v>399.60000000000014</v>
      </c>
      <c r="AF594" s="2" t="s">
        <v>25</v>
      </c>
      <c r="AG594" s="42">
        <f>IFERROR(Table2[[#This Row],[Profit]]/Table2[[#This Row],[Sales Amount]],0)</f>
        <v>0.21872639495549942</v>
      </c>
      <c r="AH594" s="2" t="str">
        <f>TRIM(Table2[[#This Row],[Payment Modee]])</f>
        <v>UPI</v>
      </c>
      <c r="AI594" s="2" t="s">
        <v>26</v>
      </c>
      <c r="AJ594" s="2" t="s">
        <v>27</v>
      </c>
      <c r="AK594" s="2" t="s">
        <v>1060</v>
      </c>
      <c r="AL594" s="16" t="str">
        <f>IF(HOUR(Table2[[#This Row],[Order Time]])&lt;12,"Morning",IF(HOUR(Table2[[#This Row],[Order Time]])&lt;17,"Afternoon",IF(HOUR(Table2[[#This Row],[Order Time]])&lt;21,"Evening","Night")))</f>
        <v>Afternoon</v>
      </c>
      <c r="AM594" s="16" t="s">
        <v>29</v>
      </c>
    </row>
    <row r="595" spans="1:39" x14ac:dyDescent="0.25">
      <c r="A595" s="13" t="s">
        <v>1823</v>
      </c>
      <c r="B595" s="4">
        <v>45654</v>
      </c>
      <c r="C595" s="2">
        <f>YEAR(Table2[[#This Row],[Invoice Date]])</f>
        <v>2024</v>
      </c>
      <c r="D595" s="2" t="str">
        <f>TEXT(Table2[[#This Row],[Invoice Date]],"mmm")</f>
        <v>Dec</v>
      </c>
      <c r="E595" s="2" t="str">
        <f>Table2[[#This Row],[Store_ID]]&amp;"-"&amp;Table2[[#This Row],[Year]]&amp;"-"&amp;Table2[[#This Row],[Month]]</f>
        <v>STR041-2024-Dec</v>
      </c>
      <c r="F595" s="2" t="s">
        <v>1824</v>
      </c>
      <c r="G595" s="2" t="str">
        <f>_xlfn.XLOOKUP(Table2[[#This Row],[Customer_ID]],Table3[Customer_ID],Table3[Customer Name],"Not Found")</f>
        <v>Prakash Singh</v>
      </c>
      <c r="H595" s="2" t="str">
        <f>_xlfn.XLOOKUP(Table2[[#This Row],[Customer_ID]],Table3[Customer_ID],Table3[Gender],"Female")</f>
        <v>Male</v>
      </c>
      <c r="I595" s="2" t="str">
        <f>_xlfn.XLOOKUP(Table2[[#This Row],[Customer_ID]],Table3[Customer_ID],Table3[City],"Missing Memebership")</f>
        <v>Bengaluru</v>
      </c>
      <c r="J595" s="2" t="str">
        <f>_xlfn.XLOOKUP(Table2[[#This Row],[Customer_ID]],Table3[Customer_ID],Table3[State],"Karnataka")</f>
        <v>Karnataka</v>
      </c>
      <c r="K595" s="2" t="str">
        <f>_xlfn.XLOOKUP(Table2[[#This Row],[Customer_ID]],Table3[Customer_ID],Table3[Membership],"Regular")</f>
        <v>Gold</v>
      </c>
      <c r="L595" s="2" t="s">
        <v>133</v>
      </c>
      <c r="M595" s="2" t="str">
        <f>_xlfn.XLOOKUP(Table2[[#This Row],[Product_ID]],Table4[Product_ID],Table4[Product_Name],"Not Found")</f>
        <v>US Polo Assn Casual Top Sky Blue</v>
      </c>
      <c r="N595" s="2" t="str">
        <f>_xlfn.XLOOKUP(Table2[[#This Row],[Product_ID]],Table4[Product_ID],Table4[Category],"Not Found")</f>
        <v>Women Tops</v>
      </c>
      <c r="O595" s="2" t="str">
        <f>_xlfn.XLOOKUP(Table2[[#This Row],[Product_ID]],Table4[Product_ID],Table4[Subcategory],"Not Found")</f>
        <v>Casual Top</v>
      </c>
      <c r="P595" s="2" t="str">
        <f>_xlfn.XLOOKUP(Table2[[#This Row],[Product_ID]],Table4[Product_ID],Table4[Brand],"Missing Brand")</f>
        <v>US Polo Assn</v>
      </c>
      <c r="Q595" s="2" t="s">
        <v>493</v>
      </c>
      <c r="R595" s="2" t="str">
        <f>_xlfn.XLOOKUP(Table2[[#This Row],[Store_ID]],Table6[Store_ID],Table6[Store Name],"Not Found")</f>
        <v>TrendMart Thiruvananthapuram Standard</v>
      </c>
      <c r="S595" s="2">
        <f>_xlfn.XLOOKUP(Table2[[#This Row],[Store_ID]],Table6[Store_ID],Table6[Monthly Target],"Missing Target")</f>
        <v>2500000</v>
      </c>
      <c r="T595" s="2" t="str">
        <f>_xlfn.XLOOKUP(Table2[[#This Row],[Store_ID]],Table6[Store_ID],Table6[Region],"Not Found")</f>
        <v>South Zone 1</v>
      </c>
      <c r="U595" s="2" t="s">
        <v>321</v>
      </c>
      <c r="V595" s="2" t="str">
        <f>_xlfn.XLOOKUP(Table2[[#This Row],[Employee_ID]],Table5[Employee_ID],Table5[Employee Name],"Not Found")</f>
        <v>Sunita Ramachandran</v>
      </c>
      <c r="W595" s="2">
        <v>4</v>
      </c>
      <c r="X595" s="2">
        <v>805.77</v>
      </c>
      <c r="Y595" s="2">
        <v>0</v>
      </c>
      <c r="Z595" s="2">
        <v>0</v>
      </c>
      <c r="AA595" s="2">
        <v>5</v>
      </c>
      <c r="AB595" s="2">
        <v>161.15</v>
      </c>
      <c r="AC595" s="2">
        <v>3384.23</v>
      </c>
      <c r="AD595" s="2">
        <v>2139.2399999999998</v>
      </c>
      <c r="AE595" s="2">
        <f t="shared" ref="AE595:AE649" si="15">(AC595-AD595-AB595)</f>
        <v>1083.8400000000001</v>
      </c>
      <c r="AF595" s="2" t="s">
        <v>35</v>
      </c>
      <c r="AG595" s="42">
        <f>IFERROR(Table2[[#This Row],[Profit]]/Table2[[#This Row],[Sales Amount]],0)</f>
        <v>0.32026192073233795</v>
      </c>
      <c r="AH595" s="2" t="str">
        <f>TRIM(Table2[[#This Row],[Payment Modee]])</f>
        <v>Debit Card</v>
      </c>
      <c r="AI595" s="2" t="s">
        <v>36</v>
      </c>
      <c r="AJ595" s="2" t="s">
        <v>27</v>
      </c>
      <c r="AK595" s="2" t="s">
        <v>1212</v>
      </c>
      <c r="AL595" s="16" t="str">
        <f>IF(HOUR(Table2[[#This Row],[Order Time]])&lt;12,"Morning",IF(HOUR(Table2[[#This Row],[Order Time]])&lt;17,"Afternoon",IF(HOUR(Table2[[#This Row],[Order Time]])&lt;21,"Evening","Night")))</f>
        <v>Afternoon</v>
      </c>
      <c r="AM595" s="16" t="s">
        <v>38</v>
      </c>
    </row>
    <row r="596" spans="1:39" x14ac:dyDescent="0.25">
      <c r="A596" s="13" t="s">
        <v>1825</v>
      </c>
      <c r="B596" s="4">
        <v>45502</v>
      </c>
      <c r="C596" s="2">
        <f>YEAR(Table2[[#This Row],[Invoice Date]])</f>
        <v>2024</v>
      </c>
      <c r="D596" s="2" t="str">
        <f>TEXT(Table2[[#This Row],[Invoice Date]],"mmm")</f>
        <v>Jul</v>
      </c>
      <c r="E596" s="2" t="str">
        <f>Table2[[#This Row],[Store_ID]]&amp;"-"&amp;Table2[[#This Row],[Year]]&amp;"-"&amp;Table2[[#This Row],[Month]]</f>
        <v>STR025-2024-Jul</v>
      </c>
      <c r="F596" s="2" t="s">
        <v>1826</v>
      </c>
      <c r="G596" s="2" t="str">
        <f>_xlfn.XLOOKUP(Table2[[#This Row],[Customer_ID]],Table3[Customer_ID],Table3[Customer Name],"Not Found")</f>
        <v>Padma Pandian</v>
      </c>
      <c r="H596" s="2" t="str">
        <f>_xlfn.XLOOKUP(Table2[[#This Row],[Customer_ID]],Table3[Customer_ID],Table3[Gender],"Female")</f>
        <v>Female</v>
      </c>
      <c r="I596" s="2" t="str">
        <f>_xlfn.XLOOKUP(Table2[[#This Row],[Customer_ID]],Table3[Customer_ID],Table3[City],"Missing Memebership")</f>
        <v>Chennai</v>
      </c>
      <c r="J596" s="2" t="str">
        <f>_xlfn.XLOOKUP(Table2[[#This Row],[Customer_ID]],Table3[Customer_ID],Table3[State],"Karnataka")</f>
        <v>Tamil Nadu</v>
      </c>
      <c r="K596" s="2" t="str">
        <f>_xlfn.XLOOKUP(Table2[[#This Row],[Customer_ID]],Table3[Customer_ID],Table3[Membership],"Regular")</f>
        <v>Gold</v>
      </c>
      <c r="L596" s="2" t="s">
        <v>536</v>
      </c>
      <c r="M596" s="2" t="str">
        <f>_xlfn.XLOOKUP(Table2[[#This Row],[Product_ID]],Table4[Product_ID],Table4[Product_Name],"Not Found")</f>
        <v>Mufti Sweater Peach</v>
      </c>
      <c r="N596" s="2" t="str">
        <f>_xlfn.XLOOKUP(Table2[[#This Row],[Product_ID]],Table4[Product_ID],Table4[Category],"Not Found")</f>
        <v>Winter Wear</v>
      </c>
      <c r="O596" s="2" t="str">
        <f>_xlfn.XLOOKUP(Table2[[#This Row],[Product_ID]],Table4[Product_ID],Table4[Subcategory],"Not Found")</f>
        <v>Sweater</v>
      </c>
      <c r="P596" s="2" t="str">
        <f>_xlfn.XLOOKUP(Table2[[#This Row],[Product_ID]],Table4[Product_ID],Table4[Brand],"Missing Brand")</f>
        <v>Mufti</v>
      </c>
      <c r="Q596" s="2" t="s">
        <v>1335</v>
      </c>
      <c r="R596" s="2" t="str">
        <f>_xlfn.XLOOKUP(Table2[[#This Row],[Store_ID]],Table6[Store_ID],Table6[Store Name],"Not Found")</f>
        <v>TrendMart Vellore High Street</v>
      </c>
      <c r="S596" s="2">
        <f>_xlfn.XLOOKUP(Table2[[#This Row],[Store_ID]],Table6[Store_ID],Table6[Monthly Target],"Missing Target")</f>
        <v>1500000</v>
      </c>
      <c r="T596" s="2" t="str">
        <f>_xlfn.XLOOKUP(Table2[[#This Row],[Store_ID]],Table6[Store_ID],Table6[Region],"Not Found")</f>
        <v>South Zone 1</v>
      </c>
      <c r="U596" s="2" t="s">
        <v>400</v>
      </c>
      <c r="V596" s="2" t="str">
        <f>_xlfn.XLOOKUP(Table2[[#This Row],[Employee_ID]],Table5[Employee_ID],Table5[Employee Name],"Not Found")</f>
        <v>Anil Reddy</v>
      </c>
      <c r="W596" s="2">
        <v>3</v>
      </c>
      <c r="X596" s="2">
        <v>1931.87</v>
      </c>
      <c r="Y596" s="2">
        <v>30</v>
      </c>
      <c r="Z596" s="2">
        <v>1738.68</v>
      </c>
      <c r="AA596" s="2">
        <v>12</v>
      </c>
      <c r="AB596" s="2">
        <v>486.83</v>
      </c>
      <c r="AC596" s="2">
        <v>4543.76</v>
      </c>
      <c r="AD596" s="2">
        <v>4227.3599999999997</v>
      </c>
      <c r="AE596" s="2">
        <f t="shared" si="15"/>
        <v>-170.42999999999944</v>
      </c>
      <c r="AF596" s="2" t="s">
        <v>69</v>
      </c>
      <c r="AG596" s="42">
        <f>IFERROR(Table2[[#This Row],[Profit]]/Table2[[#This Row],[Sales Amount]],0)</f>
        <v>-3.7508583199816765E-2</v>
      </c>
      <c r="AH596" s="2" t="str">
        <f>TRIM(Table2[[#This Row],[Payment Modee]])</f>
        <v>Cash</v>
      </c>
      <c r="AI596" s="2" t="s">
        <v>36</v>
      </c>
      <c r="AJ596" s="2" t="s">
        <v>27</v>
      </c>
      <c r="AK596" s="2" t="s">
        <v>1219</v>
      </c>
      <c r="AL596" s="16" t="str">
        <f>IF(HOUR(Table2[[#This Row],[Order Time]])&lt;12,"Morning",IF(HOUR(Table2[[#This Row],[Order Time]])&lt;17,"Afternoon",IF(HOUR(Table2[[#This Row],[Order Time]])&lt;21,"Evening","Night")))</f>
        <v>Afternoon</v>
      </c>
      <c r="AM596" s="16" t="s">
        <v>29</v>
      </c>
    </row>
    <row r="597" spans="1:39" x14ac:dyDescent="0.25">
      <c r="A597" s="13" t="s">
        <v>1827</v>
      </c>
      <c r="B597" s="4">
        <v>45424</v>
      </c>
      <c r="C597" s="2">
        <f>YEAR(Table2[[#This Row],[Invoice Date]])</f>
        <v>2024</v>
      </c>
      <c r="D597" s="2" t="str">
        <f>TEXT(Table2[[#This Row],[Invoice Date]],"mmm")</f>
        <v>May</v>
      </c>
      <c r="E597" s="2" t="str">
        <f>Table2[[#This Row],[Store_ID]]&amp;"-"&amp;Table2[[#This Row],[Year]]&amp;"-"&amp;Table2[[#This Row],[Month]]</f>
        <v>STR033-2024-May</v>
      </c>
      <c r="F597" s="2" t="s">
        <v>1828</v>
      </c>
      <c r="G597" s="2" t="str">
        <f>_xlfn.XLOOKUP(Table2[[#This Row],[Customer_ID]],Table3[Customer_ID],Table3[Customer Name],"Not Found")</f>
        <v>Hemanth Sundaram</v>
      </c>
      <c r="H597" s="2" t="str">
        <f>_xlfn.XLOOKUP(Table2[[#This Row],[Customer_ID]],Table3[Customer_ID],Table3[Gender],"Female")</f>
        <v>Male</v>
      </c>
      <c r="I597" s="2" t="str">
        <f>_xlfn.XLOOKUP(Table2[[#This Row],[Customer_ID]],Table3[Customer_ID],Table3[City],"Missing Memebership")</f>
        <v>Madurai</v>
      </c>
      <c r="J597" s="2" t="str">
        <f>_xlfn.XLOOKUP(Table2[[#This Row],[Customer_ID]],Table3[Customer_ID],Table3[State],"Karnataka")</f>
        <v>Tamil Nadu</v>
      </c>
      <c r="K597" s="2" t="str">
        <f>_xlfn.XLOOKUP(Table2[[#This Row],[Customer_ID]],Table3[Customer_ID],Table3[Membership],"Regular")</f>
        <v>Gold</v>
      </c>
      <c r="L597" s="2" t="s">
        <v>267</v>
      </c>
      <c r="M597" s="2" t="str">
        <f>_xlfn.XLOOKUP(Table2[[#This Row],[Product_ID]],Table4[Product_ID],Table4[Product_Name],"Not Found")</f>
        <v>Tanishq Card Holder Cream</v>
      </c>
      <c r="N597" s="2" t="str">
        <f>_xlfn.XLOOKUP(Table2[[#This Row],[Product_ID]],Table4[Product_ID],Table4[Category],"Not Found")</f>
        <v>Wallets</v>
      </c>
      <c r="O597" s="2" t="str">
        <f>_xlfn.XLOOKUP(Table2[[#This Row],[Product_ID]],Table4[Product_ID],Table4[Subcategory],"Not Found")</f>
        <v>Card Holder</v>
      </c>
      <c r="P597" s="2" t="str">
        <f>_xlfn.XLOOKUP(Table2[[#This Row],[Product_ID]],Table4[Product_ID],Table4[Brand],"Missing Brand")</f>
        <v>Tanishq</v>
      </c>
      <c r="Q597" s="2" t="s">
        <v>1482</v>
      </c>
      <c r="R597" s="2" t="str">
        <f>_xlfn.XLOOKUP(Table2[[#This Row],[Store_ID]],Table6[Store_ID],Table6[Store Name],"Not Found")</f>
        <v>TrendMart Guntur Standard</v>
      </c>
      <c r="S597" s="2">
        <f>_xlfn.XLOOKUP(Table2[[#This Row],[Store_ID]],Table6[Store_ID],Table6[Monthly Target],"Missing Target")</f>
        <v>2500000</v>
      </c>
      <c r="T597" s="2" t="str">
        <f>_xlfn.XLOOKUP(Table2[[#This Row],[Store_ID]],Table6[Store_ID],Table6[Region],"Not Found")</f>
        <v>South Zone 3</v>
      </c>
      <c r="U597" s="2" t="s">
        <v>321</v>
      </c>
      <c r="V597" s="2" t="str">
        <f>_xlfn.XLOOKUP(Table2[[#This Row],[Employee_ID]],Table5[Employee_ID],Table5[Employee Name],"Not Found")</f>
        <v>Sunita Ramachandran</v>
      </c>
      <c r="W597" s="2">
        <v>4</v>
      </c>
      <c r="X597" s="2">
        <v>842.62</v>
      </c>
      <c r="Y597" s="2">
        <v>0</v>
      </c>
      <c r="Z597" s="2">
        <v>0</v>
      </c>
      <c r="AA597" s="2">
        <v>5</v>
      </c>
      <c r="AB597" s="2">
        <v>168.52</v>
      </c>
      <c r="AC597" s="2">
        <v>3539</v>
      </c>
      <c r="AD597" s="2">
        <v>2055.36</v>
      </c>
      <c r="AE597" s="2">
        <f t="shared" si="15"/>
        <v>1315.12</v>
      </c>
      <c r="AF597" s="2" t="s">
        <v>35</v>
      </c>
      <c r="AG597" s="42">
        <f>IFERROR(Table2[[#This Row],[Profit]]/Table2[[#This Row],[Sales Amount]],0)</f>
        <v>0.37160779881322403</v>
      </c>
      <c r="AH597" s="2" t="str">
        <f>TRIM(Table2[[#This Row],[Payment Modee]])</f>
        <v>Debit Card</v>
      </c>
      <c r="AI597" s="2" t="s">
        <v>26</v>
      </c>
      <c r="AJ597" s="2" t="s">
        <v>27</v>
      </c>
      <c r="AK597" s="2" t="s">
        <v>1829</v>
      </c>
      <c r="AL597" s="16" t="str">
        <f>IF(HOUR(Table2[[#This Row],[Order Time]])&lt;12,"Morning",IF(HOUR(Table2[[#This Row],[Order Time]])&lt;17,"Afternoon",IF(HOUR(Table2[[#This Row],[Order Time]])&lt;21,"Evening","Night")))</f>
        <v>Evening</v>
      </c>
      <c r="AM597" s="16" t="s">
        <v>38</v>
      </c>
    </row>
    <row r="598" spans="1:39" x14ac:dyDescent="0.25">
      <c r="A598" s="13" t="s">
        <v>1830</v>
      </c>
      <c r="B598" s="4">
        <v>45709</v>
      </c>
      <c r="C598" s="2">
        <f>YEAR(Table2[[#This Row],[Invoice Date]])</f>
        <v>2025</v>
      </c>
      <c r="D598" s="2" t="str">
        <f>TEXT(Table2[[#This Row],[Invoice Date]],"mmm")</f>
        <v>Feb</v>
      </c>
      <c r="E598" s="2" t="str">
        <f>Table2[[#This Row],[Store_ID]]&amp;"-"&amp;Table2[[#This Row],[Year]]&amp;"-"&amp;Table2[[#This Row],[Month]]</f>
        <v>STR037-2025-Feb</v>
      </c>
      <c r="F598" s="2" t="s">
        <v>1831</v>
      </c>
      <c r="G598" s="2" t="str">
        <f>_xlfn.XLOOKUP(Table2[[#This Row],[Customer_ID]],Table3[Customer_ID],Table3[Customer Name],"Not Found")</f>
        <v>Chandra Reddy</v>
      </c>
      <c r="H598" s="2" t="str">
        <f>_xlfn.XLOOKUP(Table2[[#This Row],[Customer_ID]],Table3[Customer_ID],Table3[Gender],"Female")</f>
        <v>Male</v>
      </c>
      <c r="I598" s="2" t="str">
        <f>_xlfn.XLOOKUP(Table2[[#This Row],[Customer_ID]],Table3[Customer_ID],Table3[City],"Missing Memebership")</f>
        <v>Vellore</v>
      </c>
      <c r="J598" s="2" t="str">
        <f>_xlfn.XLOOKUP(Table2[[#This Row],[Customer_ID]],Table3[Customer_ID],Table3[State],"Karnataka")</f>
        <v>Tamil Nadu</v>
      </c>
      <c r="K598" s="2" t="str">
        <f>_xlfn.XLOOKUP(Table2[[#This Row],[Customer_ID]],Table3[Customer_ID],Table3[Membership],"Regular")</f>
        <v>Silver</v>
      </c>
      <c r="L598" s="2" t="s">
        <v>1195</v>
      </c>
      <c r="M598" s="2" t="str">
        <f>_xlfn.XLOOKUP(Table2[[#This Row],[Product_ID]],Table4[Product_ID],Table4[Product_Name],"Not Found")</f>
        <v>Fabindia A-Line Kurti Mustard</v>
      </c>
      <c r="N598" s="2" t="str">
        <f>_xlfn.XLOOKUP(Table2[[#This Row],[Product_ID]],Table4[Product_ID],Table4[Category],"Not Found")</f>
        <v>Women Kurtis</v>
      </c>
      <c r="O598" s="2" t="str">
        <f>_xlfn.XLOOKUP(Table2[[#This Row],[Product_ID]],Table4[Product_ID],Table4[Subcategory],"Not Found")</f>
        <v>A-Line Kurti</v>
      </c>
      <c r="P598" s="2" t="str">
        <f>_xlfn.XLOOKUP(Table2[[#This Row],[Product_ID]],Table4[Product_ID],Table4[Brand],"Missing Brand")</f>
        <v>Fabindia</v>
      </c>
      <c r="Q598" s="2" t="s">
        <v>23</v>
      </c>
      <c r="R598" s="2" t="str">
        <f>_xlfn.XLOOKUP(Table2[[#This Row],[Store_ID]],Table6[Store_ID],Table6[Store Name],"Not Found")</f>
        <v>TrendMart Vijayawada High Street</v>
      </c>
      <c r="S598" s="2">
        <f>_xlfn.XLOOKUP(Table2[[#This Row],[Store_ID]],Table6[Store_ID],Table6[Monthly Target],"Missing Target")</f>
        <v>1000000</v>
      </c>
      <c r="T598" s="2" t="str">
        <f>_xlfn.XLOOKUP(Table2[[#This Row],[Store_ID]],Table6[Store_ID],Table6[Region],"Not Found")</f>
        <v>South Zone 3</v>
      </c>
      <c r="U598" s="2" t="s">
        <v>142</v>
      </c>
      <c r="V598" s="2" t="str">
        <f>_xlfn.XLOOKUP(Table2[[#This Row],[Employee_ID]],Table5[Employee_ID],Table5[Employee Name],"Not Found")</f>
        <v>Anusuya Subramaniam</v>
      </c>
      <c r="W598" s="2">
        <v>2</v>
      </c>
      <c r="X598" s="2">
        <v>1081.8699999999999</v>
      </c>
      <c r="Y598" s="2">
        <v>30</v>
      </c>
      <c r="Z598" s="2">
        <v>649.12</v>
      </c>
      <c r="AA598" s="2">
        <v>12</v>
      </c>
      <c r="AB598" s="2">
        <v>181.75</v>
      </c>
      <c r="AC598" s="2">
        <v>1696.37</v>
      </c>
      <c r="AD598" s="2">
        <v>1541.46</v>
      </c>
      <c r="AE598" s="2">
        <f t="shared" si="15"/>
        <v>-26.840000000000146</v>
      </c>
      <c r="AF598" s="2" t="s">
        <v>56</v>
      </c>
      <c r="AG598" s="42">
        <f>IFERROR(Table2[[#This Row],[Profit]]/Table2[[#This Row],[Sales Amount]],0)</f>
        <v>-1.5822019960268188E-2</v>
      </c>
      <c r="AH598" s="2" t="str">
        <f>TRIM(Table2[[#This Row],[Payment Modee]])</f>
        <v>Credit Card</v>
      </c>
      <c r="AI598" s="2" t="s">
        <v>26</v>
      </c>
      <c r="AJ598" s="2" t="s">
        <v>27</v>
      </c>
      <c r="AK598" s="2" t="s">
        <v>1679</v>
      </c>
      <c r="AL598" s="16" t="str">
        <f>IF(HOUR(Table2[[#This Row],[Order Time]])&lt;12,"Morning",IF(HOUR(Table2[[#This Row],[Order Time]])&lt;17,"Afternoon",IF(HOUR(Table2[[#This Row],[Order Time]])&lt;21,"Evening","Night")))</f>
        <v>Evening</v>
      </c>
      <c r="AM598" s="16" t="s">
        <v>29</v>
      </c>
    </row>
    <row r="599" spans="1:39" x14ac:dyDescent="0.25">
      <c r="A599" s="13" t="s">
        <v>1832</v>
      </c>
      <c r="B599" s="4">
        <v>45389</v>
      </c>
      <c r="C599" s="2">
        <f>YEAR(Table2[[#This Row],[Invoice Date]])</f>
        <v>2024</v>
      </c>
      <c r="D599" s="2" t="str">
        <f>TEXT(Table2[[#This Row],[Invoice Date]],"mmm")</f>
        <v>Apr</v>
      </c>
      <c r="E599" s="2" t="str">
        <f>Table2[[#This Row],[Store_ID]]&amp;"-"&amp;Table2[[#This Row],[Year]]&amp;"-"&amp;Table2[[#This Row],[Month]]</f>
        <v>STR078-2024-Apr</v>
      </c>
      <c r="F599" s="2" t="s">
        <v>1464</v>
      </c>
      <c r="G599" s="2" t="str">
        <f>_xlfn.XLOOKUP(Table2[[#This Row],[Customer_ID]],Table3[Customer_ID],Table3[Customer Name],"Not Found")</f>
        <v>Selvam Natarajan</v>
      </c>
      <c r="H599" s="2" t="str">
        <f>_xlfn.XLOOKUP(Table2[[#This Row],[Customer_ID]],Table3[Customer_ID],Table3[Gender],"Female")</f>
        <v>Male</v>
      </c>
      <c r="I599" s="2" t="str">
        <f>_xlfn.XLOOKUP(Table2[[#This Row],[Customer_ID]],Table3[Customer_ID],Table3[City],"Missing Memebership")</f>
        <v>Visakhapatnam</v>
      </c>
      <c r="J599" s="2" t="str">
        <f>_xlfn.XLOOKUP(Table2[[#This Row],[Customer_ID]],Table3[Customer_ID],Table3[State],"Karnataka")</f>
        <v>Andhra Pradesh</v>
      </c>
      <c r="K599" s="2" t="str">
        <f>_xlfn.XLOOKUP(Table2[[#This Row],[Customer_ID]],Table3[Customer_ID],Table3[Membership],"Regular")</f>
        <v>Silver</v>
      </c>
      <c r="L599" s="2" t="s">
        <v>747</v>
      </c>
      <c r="M599" s="2" t="str">
        <f>_xlfn.XLOOKUP(Table2[[#This Row],[Product_ID]],Table4[Product_ID],Table4[Product_Name],"Not Found")</f>
        <v>Sonata Girls Frock Cream</v>
      </c>
      <c r="N599" s="2" t="str">
        <f>_xlfn.XLOOKUP(Table2[[#This Row],[Product_ID]],Table4[Product_ID],Table4[Category],"Not Found")</f>
        <v>Kids Wear</v>
      </c>
      <c r="O599" s="2" t="str">
        <f>_xlfn.XLOOKUP(Table2[[#This Row],[Product_ID]],Table4[Product_ID],Table4[Subcategory],"Not Found")</f>
        <v>Girls Frock</v>
      </c>
      <c r="P599" s="2" t="str">
        <f>_xlfn.XLOOKUP(Table2[[#This Row],[Product_ID]],Table4[Product_ID],Table4[Brand],"Missing Brand")</f>
        <v>Sonata</v>
      </c>
      <c r="Q599" s="2" t="s">
        <v>48</v>
      </c>
      <c r="R599" s="2" t="str">
        <f>_xlfn.XLOOKUP(Table2[[#This Row],[Store_ID]],Table6[Store_ID],Table6[Store Name],"Not Found")</f>
        <v>TrendMart Vellore Standard</v>
      </c>
      <c r="S599" s="2">
        <f>_xlfn.XLOOKUP(Table2[[#This Row],[Store_ID]],Table6[Store_ID],Table6[Monthly Target],"Missing Target")</f>
        <v>1200000</v>
      </c>
      <c r="T599" s="2" t="str">
        <f>_xlfn.XLOOKUP(Table2[[#This Row],[Store_ID]],Table6[Store_ID],Table6[Region],"Not Found")</f>
        <v>South Zone 1</v>
      </c>
      <c r="U599" s="2" t="s">
        <v>176</v>
      </c>
      <c r="V599" s="2" t="str">
        <f>_xlfn.XLOOKUP(Table2[[#This Row],[Employee_ID]],Table5[Employee_ID],Table5[Employee Name],"Not Found")</f>
        <v>Malathi Varma</v>
      </c>
      <c r="W599" s="2">
        <v>2</v>
      </c>
      <c r="X599" s="2">
        <v>750.62</v>
      </c>
      <c r="Y599" s="2">
        <v>10</v>
      </c>
      <c r="Z599" s="2">
        <v>150.12</v>
      </c>
      <c r="AA599" s="2">
        <v>5</v>
      </c>
      <c r="AB599" s="2">
        <v>67.56</v>
      </c>
      <c r="AC599" s="2">
        <v>1418.68</v>
      </c>
      <c r="AD599" s="2">
        <v>1050.9000000000001</v>
      </c>
      <c r="AE599" s="2">
        <f t="shared" si="15"/>
        <v>300.21999999999997</v>
      </c>
      <c r="AF599" s="2" t="s">
        <v>35</v>
      </c>
      <c r="AG599" s="42">
        <f>IFERROR(Table2[[#This Row],[Profit]]/Table2[[#This Row],[Sales Amount]],0)</f>
        <v>0.2116192516987622</v>
      </c>
      <c r="AH599" s="2" t="str">
        <f>TRIM(Table2[[#This Row],[Payment Modee]])</f>
        <v>Debit Card</v>
      </c>
      <c r="AI599" s="2" t="s">
        <v>26</v>
      </c>
      <c r="AJ599" s="2" t="s">
        <v>27</v>
      </c>
      <c r="AK599" s="2" t="s">
        <v>808</v>
      </c>
      <c r="AL599" s="16" t="str">
        <f>IF(HOUR(Table2[[#This Row],[Order Time]])&lt;12,"Morning",IF(HOUR(Table2[[#This Row],[Order Time]])&lt;17,"Afternoon",IF(HOUR(Table2[[#This Row],[Order Time]])&lt;21,"Evening","Night")))</f>
        <v>Evening</v>
      </c>
      <c r="AM599" s="16" t="s">
        <v>38</v>
      </c>
    </row>
    <row r="600" spans="1:39" x14ac:dyDescent="0.25">
      <c r="A600" s="13" t="s">
        <v>1833</v>
      </c>
      <c r="B600" s="4">
        <v>45573</v>
      </c>
      <c r="C600" s="2">
        <f>YEAR(Table2[[#This Row],[Invoice Date]])</f>
        <v>2024</v>
      </c>
      <c r="D600" s="2" t="str">
        <f>TEXT(Table2[[#This Row],[Invoice Date]],"mmm")</f>
        <v>Oct</v>
      </c>
      <c r="E600" s="2" t="str">
        <f>Table2[[#This Row],[Store_ID]]&amp;"-"&amp;Table2[[#This Row],[Year]]&amp;"-"&amp;Table2[[#This Row],[Month]]</f>
        <v>STR081-2024-Oct</v>
      </c>
      <c r="F600" s="2" t="s">
        <v>757</v>
      </c>
      <c r="G600" s="2" t="str">
        <f>_xlfn.XLOOKUP(Table2[[#This Row],[Customer_ID]],Table3[Customer_ID],Table3[Customer Name],"Not Found")</f>
        <v>Sowmya Rao</v>
      </c>
      <c r="H600" s="2" t="str">
        <f>_xlfn.XLOOKUP(Table2[[#This Row],[Customer_ID]],Table3[Customer_ID],Table3[Gender],"Female")</f>
        <v>Female</v>
      </c>
      <c r="I600" s="2" t="str">
        <f>_xlfn.XLOOKUP(Table2[[#This Row],[Customer_ID]],Table3[Customer_ID],Table3[City],"Missing Memebership")</f>
        <v>Kollam</v>
      </c>
      <c r="J600" s="2" t="str">
        <f>_xlfn.XLOOKUP(Table2[[#This Row],[Customer_ID]],Table3[Customer_ID],Table3[State],"Karnataka")</f>
        <v>Kerala</v>
      </c>
      <c r="K600" s="2" t="str">
        <f>_xlfn.XLOOKUP(Table2[[#This Row],[Customer_ID]],Table3[Customer_ID],Table3[Membership],"Regular")</f>
        <v>Silver</v>
      </c>
      <c r="L600" s="2" t="s">
        <v>747</v>
      </c>
      <c r="M600" s="2" t="str">
        <f>_xlfn.XLOOKUP(Table2[[#This Row],[Product_ID]],Table4[Product_ID],Table4[Product_Name],"Not Found")</f>
        <v>Sonata Girls Frock Cream</v>
      </c>
      <c r="N600" s="2" t="str">
        <f>_xlfn.XLOOKUP(Table2[[#This Row],[Product_ID]],Table4[Product_ID],Table4[Category],"Not Found")</f>
        <v>Kids Wear</v>
      </c>
      <c r="O600" s="2" t="str">
        <f>_xlfn.XLOOKUP(Table2[[#This Row],[Product_ID]],Table4[Product_ID],Table4[Subcategory],"Not Found")</f>
        <v>Girls Frock</v>
      </c>
      <c r="P600" s="2" t="str">
        <f>_xlfn.XLOOKUP(Table2[[#This Row],[Product_ID]],Table4[Product_ID],Table4[Brand],"Missing Brand")</f>
        <v>Sonata</v>
      </c>
      <c r="Q600" s="2" t="s">
        <v>1055</v>
      </c>
      <c r="R600" s="2" t="str">
        <f>_xlfn.XLOOKUP(Table2[[#This Row],[Store_ID]],Table6[Store_ID],Table6[Store Name],"Not Found")</f>
        <v>TrendMart Alappuzha Outlet</v>
      </c>
      <c r="S600" s="2">
        <f>_xlfn.XLOOKUP(Table2[[#This Row],[Store_ID]],Table6[Store_ID],Table6[Monthly Target],"Missing Target")</f>
        <v>2500000</v>
      </c>
      <c r="T600" s="2" t="str">
        <f>_xlfn.XLOOKUP(Table2[[#This Row],[Store_ID]],Table6[Store_ID],Table6[Region],"Not Found")</f>
        <v>South Zone 1</v>
      </c>
      <c r="U600" s="2" t="s">
        <v>55</v>
      </c>
      <c r="V600" s="2" t="str">
        <f>_xlfn.XLOOKUP(Table2[[#This Row],[Employee_ID]],Table5[Employee_ID],Table5[Employee Name],"Not Found")</f>
        <v>Padma Gounder</v>
      </c>
      <c r="W600" s="2">
        <v>1</v>
      </c>
      <c r="X600" s="2">
        <v>662.96</v>
      </c>
      <c r="Y600" s="2">
        <v>10</v>
      </c>
      <c r="Z600" s="2">
        <v>66.3</v>
      </c>
      <c r="AA600" s="2">
        <v>5</v>
      </c>
      <c r="AB600" s="2">
        <v>29.83</v>
      </c>
      <c r="AC600" s="2">
        <v>626.49</v>
      </c>
      <c r="AD600" s="2">
        <v>525.45000000000005</v>
      </c>
      <c r="AE600" s="2">
        <f t="shared" si="15"/>
        <v>71.209999999999965</v>
      </c>
      <c r="AF600" s="2" t="s">
        <v>35</v>
      </c>
      <c r="AG600" s="42">
        <f>IFERROR(Table2[[#This Row],[Profit]]/Table2[[#This Row],[Sales Amount]],0)</f>
        <v>0.11366502258615455</v>
      </c>
      <c r="AH600" s="2" t="str">
        <f>TRIM(Table2[[#This Row],[Payment Modee]])</f>
        <v>Debit Card</v>
      </c>
      <c r="AI600" s="2" t="s">
        <v>36</v>
      </c>
      <c r="AJ600" s="2" t="s">
        <v>27</v>
      </c>
      <c r="AK600" s="2" t="s">
        <v>577</v>
      </c>
      <c r="AL600" s="16" t="str">
        <f>IF(HOUR(Table2[[#This Row],[Order Time]])&lt;12,"Morning",IF(HOUR(Table2[[#This Row],[Order Time]])&lt;17,"Afternoon",IF(HOUR(Table2[[#This Row],[Order Time]])&lt;21,"Evening","Night")))</f>
        <v>Afternoon</v>
      </c>
      <c r="AM600" s="16" t="s">
        <v>29</v>
      </c>
    </row>
    <row r="601" spans="1:39" x14ac:dyDescent="0.25">
      <c r="A601" s="13" t="s">
        <v>1834</v>
      </c>
      <c r="B601" s="4">
        <v>45608</v>
      </c>
      <c r="C601" s="2">
        <f>YEAR(Table2[[#This Row],[Invoice Date]])</f>
        <v>2024</v>
      </c>
      <c r="D601" s="2" t="str">
        <f>TEXT(Table2[[#This Row],[Invoice Date]],"mmm")</f>
        <v>Nov</v>
      </c>
      <c r="E601" s="2" t="str">
        <f>Table2[[#This Row],[Store_ID]]&amp;"-"&amp;Table2[[#This Row],[Year]]&amp;"-"&amp;Table2[[#This Row],[Month]]</f>
        <v>STR087-2024-Nov</v>
      </c>
      <c r="F601" s="2" t="s">
        <v>127</v>
      </c>
      <c r="G601" s="2" t="str">
        <f>_xlfn.XLOOKUP(Table2[[#This Row],[Customer_ID]],Table3[Customer_ID],Table3[Customer Name],"Not Found")</f>
        <v>Saranya Shetty</v>
      </c>
      <c r="H601" s="2" t="str">
        <f>_xlfn.XLOOKUP(Table2[[#This Row],[Customer_ID]],Table3[Customer_ID],Table3[Gender],"Female")</f>
        <v>Female</v>
      </c>
      <c r="I601" s="2" t="str">
        <f>_xlfn.XLOOKUP(Table2[[#This Row],[Customer_ID]],Table3[Customer_ID],Table3[City],"Missing Memebership")</f>
        <v>Madurai</v>
      </c>
      <c r="J601" s="2" t="str">
        <f>_xlfn.XLOOKUP(Table2[[#This Row],[Customer_ID]],Table3[Customer_ID],Table3[State],"Karnataka")</f>
        <v>Tamil Nadu</v>
      </c>
      <c r="K601" s="2" t="str">
        <f>_xlfn.XLOOKUP(Table2[[#This Row],[Customer_ID]],Table3[Customer_ID],Table3[Membership],"Regular")</f>
        <v>Regular</v>
      </c>
      <c r="L601" s="2" t="s">
        <v>1578</v>
      </c>
      <c r="M601" s="2" t="str">
        <f>_xlfn.XLOOKUP(Table2[[#This Row],[Product_ID]],Table4[Product_ID],Table4[Product_Name],"Not Found")</f>
        <v>Kalyan Silks Sunglasses Black</v>
      </c>
      <c r="N601" s="2" t="str">
        <f>_xlfn.XLOOKUP(Table2[[#This Row],[Product_ID]],Table4[Product_ID],Table4[Category],"Not Found")</f>
        <v>Accessories</v>
      </c>
      <c r="O601" s="2" t="str">
        <f>_xlfn.XLOOKUP(Table2[[#This Row],[Product_ID]],Table4[Product_ID],Table4[Subcategory],"Not Found")</f>
        <v>Sunglasses</v>
      </c>
      <c r="P601" s="2" t="str">
        <f>_xlfn.XLOOKUP(Table2[[#This Row],[Product_ID]],Table4[Product_ID],Table4[Brand],"Missing Brand")</f>
        <v>Missing Brand Name</v>
      </c>
      <c r="Q601" s="2" t="s">
        <v>343</v>
      </c>
      <c r="R601" s="2" t="str">
        <f>_xlfn.XLOOKUP(Table2[[#This Row],[Store_ID]],Table6[Store_ID],Table6[Store Name],"Not Found")</f>
        <v>TrendMart Salem Outlet</v>
      </c>
      <c r="S601" s="2">
        <f>_xlfn.XLOOKUP(Table2[[#This Row],[Store_ID]],Table6[Store_ID],Table6[Monthly Target],"Missing Target")</f>
        <v>2000000</v>
      </c>
      <c r="T601" s="2" t="str">
        <f>_xlfn.XLOOKUP(Table2[[#This Row],[Store_ID]],Table6[Store_ID],Table6[Region],"Not Found")</f>
        <v>South Zone 1</v>
      </c>
      <c r="U601" s="2" t="s">
        <v>81</v>
      </c>
      <c r="V601" s="2" t="str">
        <f>_xlfn.XLOOKUP(Table2[[#This Row],[Employee_ID]],Table5[Employee_ID],Table5[Employee Name],"Not Found")</f>
        <v>Charulatha Kumar</v>
      </c>
      <c r="W601" s="2">
        <v>1</v>
      </c>
      <c r="X601" s="2">
        <v>827.96</v>
      </c>
      <c r="Y601" s="2">
        <v>30</v>
      </c>
      <c r="Z601" s="2">
        <v>248.39</v>
      </c>
      <c r="AA601" s="2">
        <v>5</v>
      </c>
      <c r="AB601" s="2">
        <v>28.98</v>
      </c>
      <c r="AC601" s="2">
        <v>608.54999999999995</v>
      </c>
      <c r="AD601" s="2">
        <v>481.3</v>
      </c>
      <c r="AE601" s="2">
        <f t="shared" si="15"/>
        <v>98.269999999999939</v>
      </c>
      <c r="AF601" s="2" t="s">
        <v>35</v>
      </c>
      <c r="AG601" s="42">
        <f>IFERROR(Table2[[#This Row],[Profit]]/Table2[[#This Row],[Sales Amount]],0)</f>
        <v>0.16148221181496991</v>
      </c>
      <c r="AH601" s="2" t="str">
        <f>TRIM(Table2[[#This Row],[Payment Modee]])</f>
        <v>Debit Card</v>
      </c>
      <c r="AI601" s="2" t="s">
        <v>26</v>
      </c>
      <c r="AJ601" s="2" t="s">
        <v>27</v>
      </c>
      <c r="AK601" s="2" t="s">
        <v>581</v>
      </c>
      <c r="AL601" s="16" t="str">
        <f>IF(HOUR(Table2[[#This Row],[Order Time]])&lt;12,"Morning",IF(HOUR(Table2[[#This Row],[Order Time]])&lt;17,"Afternoon",IF(HOUR(Table2[[#This Row],[Order Time]])&lt;21,"Evening","Night")))</f>
        <v>Morning</v>
      </c>
      <c r="AM601" s="16" t="s">
        <v>29</v>
      </c>
    </row>
    <row r="602" spans="1:39" x14ac:dyDescent="0.25">
      <c r="A602" s="13" t="s">
        <v>1835</v>
      </c>
      <c r="B602" s="4">
        <v>45453</v>
      </c>
      <c r="C602" s="2">
        <f>YEAR(Table2[[#This Row],[Invoice Date]])</f>
        <v>2024</v>
      </c>
      <c r="D602" s="2" t="str">
        <f>TEXT(Table2[[#This Row],[Invoice Date]],"mmm")</f>
        <v>Jun</v>
      </c>
      <c r="E602" s="2" t="str">
        <f>Table2[[#This Row],[Store_ID]]&amp;"-"&amp;Table2[[#This Row],[Year]]&amp;"-"&amp;Table2[[#This Row],[Month]]</f>
        <v>STR069-2024-Jun</v>
      </c>
      <c r="F602" s="2" t="s">
        <v>239</v>
      </c>
      <c r="G602" s="2" t="str">
        <f>_xlfn.XLOOKUP(Table2[[#This Row],[Customer_ID]],Table3[Customer_ID],Table3[Customer Name],"Not Found")</f>
        <v>Arun Natarajan</v>
      </c>
      <c r="H602" s="2" t="str">
        <f>_xlfn.XLOOKUP(Table2[[#This Row],[Customer_ID]],Table3[Customer_ID],Table3[Gender],"Female")</f>
        <v>Male</v>
      </c>
      <c r="I602" s="2" t="str">
        <f>_xlfn.XLOOKUP(Table2[[#This Row],[Customer_ID]],Table3[Customer_ID],Table3[City],"Missing Memebership")</f>
        <v>Kalaburagi</v>
      </c>
      <c r="J602" s="2" t="str">
        <f>_xlfn.XLOOKUP(Table2[[#This Row],[Customer_ID]],Table3[Customer_ID],Table3[State],"Karnataka")</f>
        <v>Karnataka</v>
      </c>
      <c r="K602" s="2" t="str">
        <f>_xlfn.XLOOKUP(Table2[[#This Row],[Customer_ID]],Table3[Customer_ID],Table3[Membership],"Regular")</f>
        <v>Platinum</v>
      </c>
      <c r="L602" s="2" t="s">
        <v>408</v>
      </c>
      <c r="M602" s="2" t="str">
        <f>_xlfn.XLOOKUP(Table2[[#This Row],[Product_ID]],Table4[Product_ID],Table4[Product_Name],"Not Found")</f>
        <v>Indian Terrain Formal Top Maroon</v>
      </c>
      <c r="N602" s="2" t="str">
        <f>_xlfn.XLOOKUP(Table2[[#This Row],[Product_ID]],Table4[Product_ID],Table4[Category],"Not Found")</f>
        <v>Women Tops</v>
      </c>
      <c r="O602" s="2" t="str">
        <f>_xlfn.XLOOKUP(Table2[[#This Row],[Product_ID]],Table4[Product_ID],Table4[Subcategory],"Not Found")</f>
        <v>Formal Top</v>
      </c>
      <c r="P602" s="2" t="str">
        <f>_xlfn.XLOOKUP(Table2[[#This Row],[Product_ID]],Table4[Product_ID],Table4[Brand],"Missing Brand")</f>
        <v>Indian Terrain</v>
      </c>
      <c r="Q602" s="2" t="s">
        <v>1403</v>
      </c>
      <c r="R602" s="2" t="str">
        <f>_xlfn.XLOOKUP(Table2[[#This Row],[Store_ID]],Table6[Store_ID],Table6[Store Name],"Not Found")</f>
        <v>TrendMart Erode Mall Kiosk</v>
      </c>
      <c r="S602" s="2">
        <f>_xlfn.XLOOKUP(Table2[[#This Row],[Store_ID]],Table6[Store_ID],Table6[Monthly Target],"Missing Target")</f>
        <v>1200000</v>
      </c>
      <c r="T602" s="2" t="str">
        <f>_xlfn.XLOOKUP(Table2[[#This Row],[Store_ID]],Table6[Store_ID],Table6[Region],"Not Found")</f>
        <v>South Zone 1</v>
      </c>
      <c r="U602" s="2" t="s">
        <v>153</v>
      </c>
      <c r="V602" s="2" t="str">
        <f>_xlfn.XLOOKUP(Table2[[#This Row],[Employee_ID]],Table5[Employee_ID],Table5[Employee Name],"Not Found")</f>
        <v>Rani Mishra</v>
      </c>
      <c r="W602" s="2">
        <v>2</v>
      </c>
      <c r="X602" s="2">
        <v>706.6</v>
      </c>
      <c r="Y602" s="2">
        <v>15</v>
      </c>
      <c r="Z602" s="2">
        <v>211.98</v>
      </c>
      <c r="AA602" s="2">
        <v>5</v>
      </c>
      <c r="AB602" s="2">
        <v>60.06</v>
      </c>
      <c r="AC602" s="2">
        <v>1261.28</v>
      </c>
      <c r="AD602" s="2">
        <v>1095.3399999999999</v>
      </c>
      <c r="AE602" s="2">
        <f t="shared" si="15"/>
        <v>105.88000000000005</v>
      </c>
      <c r="AF602" s="2" t="s">
        <v>25</v>
      </c>
      <c r="AG602" s="42">
        <f>IFERROR(Table2[[#This Row],[Profit]]/Table2[[#This Row],[Sales Amount]],0)</f>
        <v>8.3946467081060558E-2</v>
      </c>
      <c r="AH602" s="2" t="str">
        <f>TRIM(Table2[[#This Row],[Payment Modee]])</f>
        <v>UPI</v>
      </c>
      <c r="AI602" s="2" t="s">
        <v>26</v>
      </c>
      <c r="AJ602" s="2" t="s">
        <v>27</v>
      </c>
      <c r="AK602" s="2" t="s">
        <v>344</v>
      </c>
      <c r="AL602" s="16" t="str">
        <f>IF(HOUR(Table2[[#This Row],[Order Time]])&lt;12,"Morning",IF(HOUR(Table2[[#This Row],[Order Time]])&lt;17,"Afternoon",IF(HOUR(Table2[[#This Row],[Order Time]])&lt;21,"Evening","Night")))</f>
        <v>Night</v>
      </c>
      <c r="AM602" s="16" t="s">
        <v>29</v>
      </c>
    </row>
    <row r="603" spans="1:39" x14ac:dyDescent="0.25">
      <c r="A603" s="13" t="s">
        <v>1836</v>
      </c>
      <c r="B603" s="4">
        <v>45514</v>
      </c>
      <c r="C603" s="2">
        <f>YEAR(Table2[[#This Row],[Invoice Date]])</f>
        <v>2024</v>
      </c>
      <c r="D603" s="2" t="str">
        <f>TEXT(Table2[[#This Row],[Invoice Date]],"mmm")</f>
        <v>Aug</v>
      </c>
      <c r="E603" s="2" t="str">
        <f>Table2[[#This Row],[Store_ID]]&amp;"-"&amp;Table2[[#This Row],[Year]]&amp;"-"&amp;Table2[[#This Row],[Month]]</f>
        <v>STR013-2024-Aug</v>
      </c>
      <c r="F603" s="2" t="s">
        <v>1036</v>
      </c>
      <c r="G603" s="2" t="str">
        <f>_xlfn.XLOOKUP(Table2[[#This Row],[Customer_ID]],Table3[Customer_ID],Table3[Customer Name],"Not Found")</f>
        <v>Neelam Srinivasan</v>
      </c>
      <c r="H603" s="2" t="str">
        <f>_xlfn.XLOOKUP(Table2[[#This Row],[Customer_ID]],Table3[Customer_ID],Table3[Gender],"Female")</f>
        <v>Female</v>
      </c>
      <c r="I603" s="2" t="str">
        <f>_xlfn.XLOOKUP(Table2[[#This Row],[Customer_ID]],Table3[Customer_ID],Table3[City],"Missing Memebership")</f>
        <v>Madurai</v>
      </c>
      <c r="J603" s="2" t="str">
        <f>_xlfn.XLOOKUP(Table2[[#This Row],[Customer_ID]],Table3[Customer_ID],Table3[State],"Karnataka")</f>
        <v>Tamil Nadu</v>
      </c>
      <c r="K603" s="2" t="str">
        <f>_xlfn.XLOOKUP(Table2[[#This Row],[Customer_ID]],Table3[Customer_ID],Table3[Membership],"Regular")</f>
        <v>Gold</v>
      </c>
      <c r="L603" s="2" t="s">
        <v>133</v>
      </c>
      <c r="M603" s="2" t="str">
        <f>_xlfn.XLOOKUP(Table2[[#This Row],[Product_ID]],Table4[Product_ID],Table4[Product_Name],"Not Found")</f>
        <v>US Polo Assn Casual Top Sky Blue</v>
      </c>
      <c r="N603" s="2" t="str">
        <f>_xlfn.XLOOKUP(Table2[[#This Row],[Product_ID]],Table4[Product_ID],Table4[Category],"Not Found")</f>
        <v>Women Tops</v>
      </c>
      <c r="O603" s="2" t="str">
        <f>_xlfn.XLOOKUP(Table2[[#This Row],[Product_ID]],Table4[Product_ID],Table4[Subcategory],"Not Found")</f>
        <v>Casual Top</v>
      </c>
      <c r="P603" s="2" t="str">
        <f>_xlfn.XLOOKUP(Table2[[#This Row],[Product_ID]],Table4[Product_ID],Table4[Brand],"Missing Brand")</f>
        <v>US Polo Assn</v>
      </c>
      <c r="Q603" s="2" t="s">
        <v>616</v>
      </c>
      <c r="R603" s="2" t="str">
        <f>_xlfn.XLOOKUP(Table2[[#This Row],[Store_ID]],Table6[Store_ID],Table6[Store Name],"Not Found")</f>
        <v>TrendMart Nizamabad Standard</v>
      </c>
      <c r="S603" s="2">
        <f>_xlfn.XLOOKUP(Table2[[#This Row],[Store_ID]],Table6[Store_ID],Table6[Monthly Target],"Missing Target")</f>
        <v>2500000</v>
      </c>
      <c r="T603" s="2" t="str">
        <f>_xlfn.XLOOKUP(Table2[[#This Row],[Store_ID]],Table6[Store_ID],Table6[Region],"Not Found")</f>
        <v>South Zone 2</v>
      </c>
      <c r="U603" s="2" t="s">
        <v>147</v>
      </c>
      <c r="V603" s="2" t="str">
        <f>_xlfn.XLOOKUP(Table2[[#This Row],[Employee_ID]],Table5[Employee_ID],Table5[Employee Name],"Not Found")</f>
        <v>Logesh Gopalakrishnan</v>
      </c>
      <c r="W603" s="2">
        <v>3</v>
      </c>
      <c r="X603" s="2">
        <v>792.6</v>
      </c>
      <c r="Y603" s="2">
        <v>20</v>
      </c>
      <c r="Z603" s="2">
        <v>475.56</v>
      </c>
      <c r="AA603" s="2">
        <v>5</v>
      </c>
      <c r="AB603" s="2">
        <v>95.11</v>
      </c>
      <c r="AC603" s="2">
        <v>1997.35</v>
      </c>
      <c r="AD603" s="2">
        <v>1604.43</v>
      </c>
      <c r="AE603" s="2">
        <f t="shared" si="15"/>
        <v>297.80999999999983</v>
      </c>
      <c r="AF603" s="2" t="s">
        <v>119</v>
      </c>
      <c r="AG603" s="42">
        <f>IFERROR(Table2[[#This Row],[Profit]]/Table2[[#This Row],[Sales Amount]],0)</f>
        <v>0.14910256089318338</v>
      </c>
      <c r="AH603" s="2" t="str">
        <f>TRIM(Table2[[#This Row],[Payment Modee]])</f>
        <v>Net Banking</v>
      </c>
      <c r="AI603" s="2" t="s">
        <v>36</v>
      </c>
      <c r="AJ603" s="2" t="s">
        <v>27</v>
      </c>
      <c r="AK603" s="2" t="s">
        <v>1603</v>
      </c>
      <c r="AL603" s="16" t="str">
        <f>IF(HOUR(Table2[[#This Row],[Order Time]])&lt;12,"Morning",IF(HOUR(Table2[[#This Row],[Order Time]])&lt;17,"Afternoon",IF(HOUR(Table2[[#This Row],[Order Time]])&lt;21,"Evening","Night")))</f>
        <v>Evening</v>
      </c>
      <c r="AM603" s="16" t="s">
        <v>38</v>
      </c>
    </row>
    <row r="604" spans="1:39" x14ac:dyDescent="0.25">
      <c r="A604" s="13" t="s">
        <v>1837</v>
      </c>
      <c r="B604" s="4">
        <v>45480</v>
      </c>
      <c r="C604" s="2">
        <f>YEAR(Table2[[#This Row],[Invoice Date]])</f>
        <v>2024</v>
      </c>
      <c r="D604" s="2" t="str">
        <f>TEXT(Table2[[#This Row],[Invoice Date]],"mmm")</f>
        <v>Jul</v>
      </c>
      <c r="E604" s="2" t="str">
        <f>Table2[[#This Row],[Store_ID]]&amp;"-"&amp;Table2[[#This Row],[Year]]&amp;"-"&amp;Table2[[#This Row],[Month]]</f>
        <v>STR035-2024-Jul</v>
      </c>
      <c r="F604" s="2" t="s">
        <v>1838</v>
      </c>
      <c r="G604" s="2" t="str">
        <f>_xlfn.XLOOKUP(Table2[[#This Row],[Customer_ID]],Table3[Customer_ID],Table3[Customer Name],"Not Found")</f>
        <v>Ravi Menon</v>
      </c>
      <c r="H604" s="2" t="str">
        <f>_xlfn.XLOOKUP(Table2[[#This Row],[Customer_ID]],Table3[Customer_ID],Table3[Gender],"Female")</f>
        <v>Male</v>
      </c>
      <c r="I604" s="2" t="str">
        <f>_xlfn.XLOOKUP(Table2[[#This Row],[Customer_ID]],Table3[Customer_ID],Table3[City],"Missing Memebership")</f>
        <v>Bengaluru</v>
      </c>
      <c r="J604" s="2" t="str">
        <f>_xlfn.XLOOKUP(Table2[[#This Row],[Customer_ID]],Table3[Customer_ID],Table3[State],"Karnataka")</f>
        <v>Karnataka</v>
      </c>
      <c r="K604" s="2" t="str">
        <f>_xlfn.XLOOKUP(Table2[[#This Row],[Customer_ID]],Table3[Customer_ID],Table3[Membership],"Regular")</f>
        <v>Silver</v>
      </c>
      <c r="L604" s="2" t="s">
        <v>556</v>
      </c>
      <c r="M604" s="2" t="str">
        <f>_xlfn.XLOOKUP(Table2[[#This Row],[Product_ID]],Table4[Product_ID],Table4[Product_Name],"Not Found")</f>
        <v>Reebok Georgette Saree Charcoal</v>
      </c>
      <c r="N604" s="2" t="str">
        <f>_xlfn.XLOOKUP(Table2[[#This Row],[Product_ID]],Table4[Product_ID],Table4[Category],"Not Found")</f>
        <v>Women Sarees</v>
      </c>
      <c r="O604" s="2" t="str">
        <f>_xlfn.XLOOKUP(Table2[[#This Row],[Product_ID]],Table4[Product_ID],Table4[Subcategory],"Not Found")</f>
        <v>Georgette Saree</v>
      </c>
      <c r="P604" s="2" t="str">
        <f>_xlfn.XLOOKUP(Table2[[#This Row],[Product_ID]],Table4[Product_ID],Table4[Brand],"Missing Brand")</f>
        <v>Reebok</v>
      </c>
      <c r="Q604" s="2" t="s">
        <v>1079</v>
      </c>
      <c r="R604" s="2" t="str">
        <f>_xlfn.XLOOKUP(Table2[[#This Row],[Store_ID]],Table6[Store_ID],Table6[Store Name],"Not Found")</f>
        <v>TrendMart Vijayawada Mall Kiosk</v>
      </c>
      <c r="S604" s="2">
        <f>_xlfn.XLOOKUP(Table2[[#This Row],[Store_ID]],Table6[Store_ID],Table6[Monthly Target],"Missing Target")</f>
        <v>1200000</v>
      </c>
      <c r="T604" s="2" t="str">
        <f>_xlfn.XLOOKUP(Table2[[#This Row],[Store_ID]],Table6[Store_ID],Table6[Region],"Not Found")</f>
        <v>South Zone 3</v>
      </c>
      <c r="U604" s="2" t="s">
        <v>75</v>
      </c>
      <c r="V604" s="2" t="str">
        <f>_xlfn.XLOOKUP(Table2[[#This Row],[Employee_ID]],Table5[Employee_ID],Table5[Employee Name],"Not Found")</f>
        <v>Chandran Krishnan</v>
      </c>
      <c r="W604" s="2">
        <v>1</v>
      </c>
      <c r="X604" s="2">
        <v>1969</v>
      </c>
      <c r="Y604" s="2">
        <v>25</v>
      </c>
      <c r="Z604" s="2">
        <v>492.25</v>
      </c>
      <c r="AA604" s="2">
        <v>12</v>
      </c>
      <c r="AB604" s="2">
        <v>177.21</v>
      </c>
      <c r="AC604" s="2">
        <v>1653.96</v>
      </c>
      <c r="AD604" s="2">
        <v>1378.38</v>
      </c>
      <c r="AE604" s="2">
        <f t="shared" si="15"/>
        <v>98.369999999999919</v>
      </c>
      <c r="AF604" s="2" t="s">
        <v>25</v>
      </c>
      <c r="AG604" s="42">
        <f>IFERROR(Table2[[#This Row],[Profit]]/Table2[[#This Row],[Sales Amount]],0)</f>
        <v>5.9475440760356914E-2</v>
      </c>
      <c r="AH604" s="2" t="str">
        <f>TRIM(Table2[[#This Row],[Payment Modee]])</f>
        <v>UPI</v>
      </c>
      <c r="AI604" s="2" t="s">
        <v>36</v>
      </c>
      <c r="AJ604" s="2" t="s">
        <v>27</v>
      </c>
      <c r="AK604" s="2" t="s">
        <v>1839</v>
      </c>
      <c r="AL604" s="16" t="str">
        <f>IF(HOUR(Table2[[#This Row],[Order Time]])&lt;12,"Morning",IF(HOUR(Table2[[#This Row],[Order Time]])&lt;17,"Afternoon",IF(HOUR(Table2[[#This Row],[Order Time]])&lt;21,"Evening","Night")))</f>
        <v>Night</v>
      </c>
      <c r="AM604" s="16" t="s">
        <v>38</v>
      </c>
    </row>
    <row r="605" spans="1:39" x14ac:dyDescent="0.25">
      <c r="A605" s="13" t="s">
        <v>1840</v>
      </c>
      <c r="B605" s="4">
        <v>45620</v>
      </c>
      <c r="C605" s="2">
        <f>YEAR(Table2[[#This Row],[Invoice Date]])</f>
        <v>2024</v>
      </c>
      <c r="D605" s="2" t="str">
        <f>TEXT(Table2[[#This Row],[Invoice Date]],"mmm")</f>
        <v>Nov</v>
      </c>
      <c r="E605" s="2" t="str">
        <f>Table2[[#This Row],[Store_ID]]&amp;"-"&amp;Table2[[#This Row],[Year]]&amp;"-"&amp;Table2[[#This Row],[Month]]</f>
        <v>STR081-2024-Nov</v>
      </c>
      <c r="F605" s="2" t="s">
        <v>774</v>
      </c>
      <c r="G605" s="2" t="str">
        <f>_xlfn.XLOOKUP(Table2[[#This Row],[Customer_ID]],Table3[Customer_ID],Table3[Customer Name],"Not Found")</f>
        <v>Ramya Pandian</v>
      </c>
      <c r="H605" s="2" t="str">
        <f>_xlfn.XLOOKUP(Table2[[#This Row],[Customer_ID]],Table3[Customer_ID],Table3[Gender],"Female")</f>
        <v>Female</v>
      </c>
      <c r="I605" s="2" t="str">
        <f>_xlfn.XLOOKUP(Table2[[#This Row],[Customer_ID]],Table3[Customer_ID],Table3[City],"Missing Memebership")</f>
        <v>Khammam</v>
      </c>
      <c r="J605" s="2" t="str">
        <f>_xlfn.XLOOKUP(Table2[[#This Row],[Customer_ID]],Table3[Customer_ID],Table3[State],"Karnataka")</f>
        <v>Telangana</v>
      </c>
      <c r="K605" s="2" t="str">
        <f>_xlfn.XLOOKUP(Table2[[#This Row],[Customer_ID]],Table3[Customer_ID],Table3[Membership],"Regular")</f>
        <v>Regular</v>
      </c>
      <c r="L605" s="2" t="s">
        <v>645</v>
      </c>
      <c r="M605" s="2" t="str">
        <f>_xlfn.XLOOKUP(Table2[[#This Row],[Product_ID]],Table4[Product_ID],Table4[Product_Name],"Not Found")</f>
        <v>Peter England Crop Top Green</v>
      </c>
      <c r="N605" s="2" t="str">
        <f>_xlfn.XLOOKUP(Table2[[#This Row],[Product_ID]],Table4[Product_ID],Table4[Category],"Not Found")</f>
        <v>Women Tops</v>
      </c>
      <c r="O605" s="2" t="str">
        <f>_xlfn.XLOOKUP(Table2[[#This Row],[Product_ID]],Table4[Product_ID],Table4[Subcategory],"Not Found")</f>
        <v>Crop Top</v>
      </c>
      <c r="P605" s="2" t="str">
        <f>_xlfn.XLOOKUP(Table2[[#This Row],[Product_ID]],Table4[Product_ID],Table4[Brand],"Missing Brand")</f>
        <v>Peter England</v>
      </c>
      <c r="Q605" s="2" t="s">
        <v>1055</v>
      </c>
      <c r="R605" s="2" t="str">
        <f>_xlfn.XLOOKUP(Table2[[#This Row],[Store_ID]],Table6[Store_ID],Table6[Store Name],"Not Found")</f>
        <v>TrendMart Alappuzha Outlet</v>
      </c>
      <c r="S605" s="2">
        <f>_xlfn.XLOOKUP(Table2[[#This Row],[Store_ID]],Table6[Store_ID],Table6[Monthly Target],"Missing Target")</f>
        <v>2500000</v>
      </c>
      <c r="T605" s="2" t="str">
        <f>_xlfn.XLOOKUP(Table2[[#This Row],[Store_ID]],Table6[Store_ID],Table6[Region],"Not Found")</f>
        <v>South Zone 1</v>
      </c>
      <c r="U605" s="2" t="s">
        <v>289</v>
      </c>
      <c r="V605" s="2" t="str">
        <f>_xlfn.XLOOKUP(Table2[[#This Row],[Employee_ID]],Table5[Employee_ID],Table5[Employee Name],"Not Found")</f>
        <v>Anitha Ramachandran</v>
      </c>
      <c r="W605" s="2">
        <v>1</v>
      </c>
      <c r="X605" s="2">
        <v>814.97</v>
      </c>
      <c r="Y605" s="2">
        <v>10</v>
      </c>
      <c r="Z605" s="2">
        <v>81.5</v>
      </c>
      <c r="AA605" s="2">
        <v>5</v>
      </c>
      <c r="AB605" s="2">
        <v>36.67</v>
      </c>
      <c r="AC605" s="2">
        <v>770.14</v>
      </c>
      <c r="AD605" s="2">
        <v>522.38</v>
      </c>
      <c r="AE605" s="2">
        <f t="shared" si="15"/>
        <v>211.08999999999997</v>
      </c>
      <c r="AF605" s="2" t="s">
        <v>25</v>
      </c>
      <c r="AG605" s="42">
        <f>IFERROR(Table2[[#This Row],[Profit]]/Table2[[#This Row],[Sales Amount]],0)</f>
        <v>0.27409302204793928</v>
      </c>
      <c r="AH605" s="2" t="str">
        <f>TRIM(Table2[[#This Row],[Payment Modee]])</f>
        <v>UPI</v>
      </c>
      <c r="AI605" s="2" t="s">
        <v>26</v>
      </c>
      <c r="AJ605" s="2" t="s">
        <v>27</v>
      </c>
      <c r="AK605" s="2" t="s">
        <v>1841</v>
      </c>
      <c r="AL605" s="16" t="str">
        <f>IF(HOUR(Table2[[#This Row],[Order Time]])&lt;12,"Morning",IF(HOUR(Table2[[#This Row],[Order Time]])&lt;17,"Afternoon",IF(HOUR(Table2[[#This Row],[Order Time]])&lt;21,"Evening","Night")))</f>
        <v>Afternoon</v>
      </c>
      <c r="AM605" s="16" t="s">
        <v>38</v>
      </c>
    </row>
    <row r="606" spans="1:39" x14ac:dyDescent="0.25">
      <c r="A606" s="13" t="s">
        <v>1842</v>
      </c>
      <c r="B606" s="4">
        <v>45703</v>
      </c>
      <c r="C606" s="2">
        <f>YEAR(Table2[[#This Row],[Invoice Date]])</f>
        <v>2025</v>
      </c>
      <c r="D606" s="2" t="str">
        <f>TEXT(Table2[[#This Row],[Invoice Date]],"mmm")</f>
        <v>Feb</v>
      </c>
      <c r="E606" s="2" t="str">
        <f>Table2[[#This Row],[Store_ID]]&amp;"-"&amp;Table2[[#This Row],[Year]]&amp;"-"&amp;Table2[[#This Row],[Month]]</f>
        <v>STR080-2025-Feb</v>
      </c>
      <c r="F606" s="2" t="s">
        <v>1843</v>
      </c>
      <c r="G606" s="2" t="str">
        <f>_xlfn.XLOOKUP(Table2[[#This Row],[Customer_ID]],Table3[Customer_ID],Table3[Customer Name],"Not Found")</f>
        <v>Tara Sharma</v>
      </c>
      <c r="H606" s="2" t="str">
        <f>_xlfn.XLOOKUP(Table2[[#This Row],[Customer_ID]],Table3[Customer_ID],Table3[Gender],"Female")</f>
        <v>Female</v>
      </c>
      <c r="I606" s="2" t="str">
        <f>_xlfn.XLOOKUP(Table2[[#This Row],[Customer_ID]],Table3[Customer_ID],Table3[City],"Missing Memebership")</f>
        <v>Nellore</v>
      </c>
      <c r="J606" s="2" t="str">
        <f>_xlfn.XLOOKUP(Table2[[#This Row],[Customer_ID]],Table3[Customer_ID],Table3[State],"Karnataka")</f>
        <v>Andhra Pradesh</v>
      </c>
      <c r="K606" s="2" t="str">
        <f>_xlfn.XLOOKUP(Table2[[#This Row],[Customer_ID]],Table3[Customer_ID],Table3[Membership],"Regular")</f>
        <v>Gold</v>
      </c>
      <c r="L606" s="2" t="s">
        <v>887</v>
      </c>
      <c r="M606" s="2" t="str">
        <f>_xlfn.XLOOKUP(Table2[[#This Row],[Product_ID]],Table4[Product_ID],Table4[Product_Name],"Not Found")</f>
        <v>Liberty Nehru Jacket Sky Blue</v>
      </c>
      <c r="N606" s="2" t="str">
        <f>_xlfn.XLOOKUP(Table2[[#This Row],[Product_ID]],Table4[Product_ID],Table4[Category],"Not Found")</f>
        <v>Men Ethnic</v>
      </c>
      <c r="O606" s="2" t="str">
        <f>_xlfn.XLOOKUP(Table2[[#This Row],[Product_ID]],Table4[Product_ID],Table4[Subcategory],"Not Found")</f>
        <v>Nehru Jacket</v>
      </c>
      <c r="P606" s="2" t="str">
        <f>_xlfn.XLOOKUP(Table2[[#This Row],[Product_ID]],Table4[Product_ID],Table4[Brand],"Missing Brand")</f>
        <v>Liberty</v>
      </c>
      <c r="Q606" s="2" t="s">
        <v>214</v>
      </c>
      <c r="R606" s="2" t="str">
        <f>_xlfn.XLOOKUP(Table2[[#This Row],[Store_ID]],Table6[Store_ID],Table6[Store Name],"Not Found")</f>
        <v>TrendMart Kochi High Street</v>
      </c>
      <c r="S606" s="2">
        <f>_xlfn.XLOOKUP(Table2[[#This Row],[Store_ID]],Table6[Store_ID],Table6[Monthly Target],"Missing Target")</f>
        <v>2000000</v>
      </c>
      <c r="T606" s="2" t="str">
        <f>_xlfn.XLOOKUP(Table2[[#This Row],[Store_ID]],Table6[Store_ID],Table6[Region],"Not Found")</f>
        <v>South Zone 1</v>
      </c>
      <c r="U606" s="2" t="s">
        <v>417</v>
      </c>
      <c r="V606" s="2" t="str">
        <f>_xlfn.XLOOKUP(Table2[[#This Row],[Employee_ID]],Table5[Employee_ID],Table5[Employee Name],"Not Found")</f>
        <v>Arjun Krishnan</v>
      </c>
      <c r="W606" s="2">
        <v>2</v>
      </c>
      <c r="X606" s="2">
        <v>1848.06</v>
      </c>
      <c r="Y606" s="2">
        <v>30</v>
      </c>
      <c r="Z606" s="2">
        <v>1108.8399999999999</v>
      </c>
      <c r="AA606" s="2">
        <v>12</v>
      </c>
      <c r="AB606" s="2">
        <v>310.47000000000003</v>
      </c>
      <c r="AC606" s="2">
        <v>2897.75</v>
      </c>
      <c r="AD606" s="2">
        <v>2861.14</v>
      </c>
      <c r="AE606" s="2">
        <f t="shared" si="15"/>
        <v>-273.8599999999999</v>
      </c>
      <c r="AF606" s="2" t="s">
        <v>69</v>
      </c>
      <c r="AG606" s="42">
        <f>IFERROR(Table2[[#This Row],[Profit]]/Table2[[#This Row],[Sales Amount]],0)</f>
        <v>-9.4507807781899711E-2</v>
      </c>
      <c r="AH606" s="2" t="str">
        <f>TRIM(Table2[[#This Row],[Payment Modee]])</f>
        <v>Cash</v>
      </c>
      <c r="AI606" s="2" t="s">
        <v>26</v>
      </c>
      <c r="AJ606" s="2" t="s">
        <v>27</v>
      </c>
      <c r="AK606" s="2" t="s">
        <v>626</v>
      </c>
      <c r="AL606" s="16" t="str">
        <f>IF(HOUR(Table2[[#This Row],[Order Time]])&lt;12,"Morning",IF(HOUR(Table2[[#This Row],[Order Time]])&lt;17,"Afternoon",IF(HOUR(Table2[[#This Row],[Order Time]])&lt;21,"Evening","Night")))</f>
        <v>Night</v>
      </c>
      <c r="AM606" s="16" t="s">
        <v>38</v>
      </c>
    </row>
    <row r="607" spans="1:39" x14ac:dyDescent="0.25">
      <c r="A607" s="13" t="s">
        <v>1844</v>
      </c>
      <c r="B607" s="4">
        <v>45471</v>
      </c>
      <c r="C607" s="2">
        <f>YEAR(Table2[[#This Row],[Invoice Date]])</f>
        <v>2024</v>
      </c>
      <c r="D607" s="2" t="str">
        <f>TEXT(Table2[[#This Row],[Invoice Date]],"mmm")</f>
        <v>Jun</v>
      </c>
      <c r="E607" s="2" t="str">
        <f>Table2[[#This Row],[Store_ID]]&amp;"-"&amp;Table2[[#This Row],[Year]]&amp;"-"&amp;Table2[[#This Row],[Month]]</f>
        <v>STR054-2024-Jun</v>
      </c>
      <c r="F607" s="2" t="s">
        <v>1103</v>
      </c>
      <c r="G607" s="2" t="str">
        <f>_xlfn.XLOOKUP(Table2[[#This Row],[Customer_ID]],Table3[Customer_ID],Table3[Customer Name],"Not Found")</f>
        <v>Easwaran Natarajan</v>
      </c>
      <c r="H607" s="2" t="str">
        <f>_xlfn.XLOOKUP(Table2[[#This Row],[Customer_ID]],Table3[Customer_ID],Table3[Gender],"Female")</f>
        <v>Male</v>
      </c>
      <c r="I607" s="2" t="str">
        <f>_xlfn.XLOOKUP(Table2[[#This Row],[Customer_ID]],Table3[Customer_ID],Table3[City],"Missing Memebership")</f>
        <v>Karimnagar</v>
      </c>
      <c r="J607" s="2" t="str">
        <f>_xlfn.XLOOKUP(Table2[[#This Row],[Customer_ID]],Table3[Customer_ID],Table3[State],"Karnataka")</f>
        <v>Telangana</v>
      </c>
      <c r="K607" s="2" t="str">
        <f>_xlfn.XLOOKUP(Table2[[#This Row],[Customer_ID]],Table3[Customer_ID],Table3[Membership],"Regular")</f>
        <v>Gold</v>
      </c>
      <c r="L607" s="2" t="s">
        <v>90</v>
      </c>
      <c r="M607" s="2" t="str">
        <f>_xlfn.XLOOKUP(Table2[[#This Row],[Product_ID]],Table4[Product_ID],Table4[Product_Name],"Not Found")</f>
        <v>Nike Shirt Dress Peach</v>
      </c>
      <c r="N607" s="2" t="str">
        <f>_xlfn.XLOOKUP(Table2[[#This Row],[Product_ID]],Table4[Product_ID],Table4[Category],"Not Found")</f>
        <v>Women Dresses</v>
      </c>
      <c r="O607" s="2" t="str">
        <f>_xlfn.XLOOKUP(Table2[[#This Row],[Product_ID]],Table4[Product_ID],Table4[Subcategory],"Not Found")</f>
        <v>Shirt Dress</v>
      </c>
      <c r="P607" s="2" t="str">
        <f>_xlfn.XLOOKUP(Table2[[#This Row],[Product_ID]],Table4[Product_ID],Table4[Brand],"Missing Brand")</f>
        <v>Nike</v>
      </c>
      <c r="Q607" s="2" t="s">
        <v>712</v>
      </c>
      <c r="R607" s="2" t="str">
        <f>_xlfn.XLOOKUP(Table2[[#This Row],[Store_ID]],Table6[Store_ID],Table6[Store Name],"Not Found")</f>
        <v>TrendMart Thoothukudi Mall Kiosk</v>
      </c>
      <c r="S607" s="2">
        <f>_xlfn.XLOOKUP(Table2[[#This Row],[Store_ID]],Table6[Store_ID],Table6[Monthly Target],"Missing Target")</f>
        <v>2000000</v>
      </c>
      <c r="T607" s="2" t="str">
        <f>_xlfn.XLOOKUP(Table2[[#This Row],[Store_ID]],Table6[Store_ID],Table6[Region],"Not Found")</f>
        <v>South Zone 1</v>
      </c>
      <c r="U607" s="2" t="s">
        <v>159</v>
      </c>
      <c r="V607" s="2" t="str">
        <f>_xlfn.XLOOKUP(Table2[[#This Row],[Employee_ID]],Table5[Employee_ID],Table5[Employee Name],"Not Found")</f>
        <v>Venkat Sharma</v>
      </c>
      <c r="W607" s="2">
        <v>2</v>
      </c>
      <c r="X607" s="2">
        <v>1777.33</v>
      </c>
      <c r="Y607" s="2">
        <v>30</v>
      </c>
      <c r="Z607" s="2">
        <v>1066.4000000000001</v>
      </c>
      <c r="AA607" s="2">
        <v>12</v>
      </c>
      <c r="AB607" s="2">
        <v>298.58999999999997</v>
      </c>
      <c r="AC607" s="2">
        <v>2786.85</v>
      </c>
      <c r="AD607" s="2">
        <v>2799.7</v>
      </c>
      <c r="AE607" s="2">
        <f t="shared" si="15"/>
        <v>-311.43999999999988</v>
      </c>
      <c r="AF607" s="2" t="s">
        <v>56</v>
      </c>
      <c r="AG607" s="42">
        <f>IFERROR(Table2[[#This Row],[Profit]]/Table2[[#This Row],[Sales Amount]],0)</f>
        <v>-0.11175341335199236</v>
      </c>
      <c r="AH607" s="2" t="str">
        <f>TRIM(Table2[[#This Row],[Payment Modee]])</f>
        <v>Credit Card</v>
      </c>
      <c r="AI607" s="2" t="s">
        <v>26</v>
      </c>
      <c r="AJ607" s="2" t="s">
        <v>27</v>
      </c>
      <c r="AK607" s="2" t="s">
        <v>659</v>
      </c>
      <c r="AL607" s="16" t="str">
        <f>IF(HOUR(Table2[[#This Row],[Order Time]])&lt;12,"Morning",IF(HOUR(Table2[[#This Row],[Order Time]])&lt;17,"Afternoon",IF(HOUR(Table2[[#This Row],[Order Time]])&lt;21,"Evening","Night")))</f>
        <v>Afternoon</v>
      </c>
      <c r="AM607" s="16" t="s">
        <v>29</v>
      </c>
    </row>
    <row r="608" spans="1:39" x14ac:dyDescent="0.25">
      <c r="A608" s="13" t="s">
        <v>1845</v>
      </c>
      <c r="B608" s="4">
        <v>45537</v>
      </c>
      <c r="C608" s="2">
        <f>YEAR(Table2[[#This Row],[Invoice Date]])</f>
        <v>2024</v>
      </c>
      <c r="D608" s="2" t="str">
        <f>TEXT(Table2[[#This Row],[Invoice Date]],"mmm")</f>
        <v>Sep</v>
      </c>
      <c r="E608" s="2" t="str">
        <f>Table2[[#This Row],[Store_ID]]&amp;"-"&amp;Table2[[#This Row],[Year]]&amp;"-"&amp;Table2[[#This Row],[Month]]</f>
        <v>STR025-2024-Sep</v>
      </c>
      <c r="F608" s="2" t="s">
        <v>698</v>
      </c>
      <c r="G608" s="2" t="str">
        <f>_xlfn.XLOOKUP(Table2[[#This Row],[Customer_ID]],Table3[Customer_ID],Table3[Customer Name],"Not Found")</f>
        <v>Deepthi Gupta</v>
      </c>
      <c r="H608" s="2" t="str">
        <f>_xlfn.XLOOKUP(Table2[[#This Row],[Customer_ID]],Table3[Customer_ID],Table3[Gender],"Female")</f>
        <v>Female</v>
      </c>
      <c r="I608" s="2" t="str">
        <f>_xlfn.XLOOKUP(Table2[[#This Row],[Customer_ID]],Table3[Customer_ID],Table3[City],"Missing Memebership")</f>
        <v>Kozhikode</v>
      </c>
      <c r="J608" s="2" t="str">
        <f>_xlfn.XLOOKUP(Table2[[#This Row],[Customer_ID]],Table3[Customer_ID],Table3[State],"Karnataka")</f>
        <v>Kerala</v>
      </c>
      <c r="K608" s="2" t="str">
        <f>_xlfn.XLOOKUP(Table2[[#This Row],[Customer_ID]],Table3[Customer_ID],Table3[Membership],"Regular")</f>
        <v>Regular</v>
      </c>
      <c r="L608" s="2" t="s">
        <v>576</v>
      </c>
      <c r="M608" s="2" t="str">
        <f>_xlfn.XLOOKUP(Table2[[#This Row],[Product_ID]],Table4[Product_ID],Table4[Product_Name],"Not Found")</f>
        <v>Libas Girls Frock Sky Blue</v>
      </c>
      <c r="N608" s="2" t="str">
        <f>_xlfn.XLOOKUP(Table2[[#This Row],[Product_ID]],Table4[Product_ID],Table4[Category],"Not Found")</f>
        <v>Kids Wear</v>
      </c>
      <c r="O608" s="2" t="str">
        <f>_xlfn.XLOOKUP(Table2[[#This Row],[Product_ID]],Table4[Product_ID],Table4[Subcategory],"Not Found")</f>
        <v>Girls Frock</v>
      </c>
      <c r="P608" s="2" t="str">
        <f>_xlfn.XLOOKUP(Table2[[#This Row],[Product_ID]],Table4[Product_ID],Table4[Brand],"Missing Brand")</f>
        <v>Libas</v>
      </c>
      <c r="Q608" s="2" t="s">
        <v>1335</v>
      </c>
      <c r="R608" s="2" t="str">
        <f>_xlfn.XLOOKUP(Table2[[#This Row],[Store_ID]],Table6[Store_ID],Table6[Store Name],"Not Found")</f>
        <v>TrendMart Vellore High Street</v>
      </c>
      <c r="S608" s="2">
        <f>_xlfn.XLOOKUP(Table2[[#This Row],[Store_ID]],Table6[Store_ID],Table6[Monthly Target],"Missing Target")</f>
        <v>1500000</v>
      </c>
      <c r="T608" s="2" t="str">
        <f>_xlfn.XLOOKUP(Table2[[#This Row],[Store_ID]],Table6[Store_ID],Table6[Region],"Not Found")</f>
        <v>South Zone 1</v>
      </c>
      <c r="U608" s="2" t="s">
        <v>460</v>
      </c>
      <c r="V608" s="2" t="str">
        <f>_xlfn.XLOOKUP(Table2[[#This Row],[Employee_ID]],Table5[Employee_ID],Table5[Employee Name],"Not Found")</f>
        <v>Pranav Reddy</v>
      </c>
      <c r="W608" s="2">
        <v>4</v>
      </c>
      <c r="X608" s="2">
        <v>746.61</v>
      </c>
      <c r="Y608" s="2">
        <v>15</v>
      </c>
      <c r="Z608" s="2">
        <v>447.97</v>
      </c>
      <c r="AA608" s="2">
        <v>5</v>
      </c>
      <c r="AB608" s="2">
        <v>126.92</v>
      </c>
      <c r="AC608" s="2">
        <v>2665.39</v>
      </c>
      <c r="AD608" s="2">
        <v>2365.52</v>
      </c>
      <c r="AE608" s="2">
        <f t="shared" si="15"/>
        <v>172.94999999999987</v>
      </c>
      <c r="AF608" s="2" t="s">
        <v>56</v>
      </c>
      <c r="AG608" s="42">
        <f>IFERROR(Table2[[#This Row],[Profit]]/Table2[[#This Row],[Sales Amount]],0)</f>
        <v>6.4887314801961402E-2</v>
      </c>
      <c r="AH608" s="2" t="str">
        <f>TRIM(Table2[[#This Row],[Payment Modee]])</f>
        <v>Credit Card</v>
      </c>
      <c r="AI608" s="2" t="s">
        <v>26</v>
      </c>
      <c r="AJ608" s="2" t="s">
        <v>27</v>
      </c>
      <c r="AK608" s="2" t="s">
        <v>1846</v>
      </c>
      <c r="AL608" s="16" t="str">
        <f>IF(HOUR(Table2[[#This Row],[Order Time]])&lt;12,"Morning",IF(HOUR(Table2[[#This Row],[Order Time]])&lt;17,"Afternoon",IF(HOUR(Table2[[#This Row],[Order Time]])&lt;21,"Evening","Night")))</f>
        <v>Morning</v>
      </c>
      <c r="AM608" s="16" t="s">
        <v>29</v>
      </c>
    </row>
    <row r="609" spans="1:39" x14ac:dyDescent="0.25">
      <c r="A609" s="13" t="s">
        <v>1847</v>
      </c>
      <c r="B609" s="4">
        <v>45573</v>
      </c>
      <c r="C609" s="2">
        <f>YEAR(Table2[[#This Row],[Invoice Date]])</f>
        <v>2024</v>
      </c>
      <c r="D609" s="2" t="str">
        <f>TEXT(Table2[[#This Row],[Invoice Date]],"mmm")</f>
        <v>Oct</v>
      </c>
      <c r="E609" s="2" t="str">
        <f>Table2[[#This Row],[Store_ID]]&amp;"-"&amp;Table2[[#This Row],[Year]]&amp;"-"&amp;Table2[[#This Row],[Month]]</f>
        <v>STR031-2024-Oct</v>
      </c>
      <c r="F609" s="2" t="s">
        <v>562</v>
      </c>
      <c r="G609" s="2" t="str">
        <f>_xlfn.XLOOKUP(Table2[[#This Row],[Customer_ID]],Table3[Customer_ID],Table3[Customer Name],"Not Found")</f>
        <v>Kalpana Kamath</v>
      </c>
      <c r="H609" s="2" t="str">
        <f>_xlfn.XLOOKUP(Table2[[#This Row],[Customer_ID]],Table3[Customer_ID],Table3[Gender],"Female")</f>
        <v>Female</v>
      </c>
      <c r="I609" s="2" t="str">
        <f>_xlfn.XLOOKUP(Table2[[#This Row],[Customer_ID]],Table3[Customer_ID],Table3[City],"Missing Memebership")</f>
        <v>Tirupati</v>
      </c>
      <c r="J609" s="2" t="str">
        <f>_xlfn.XLOOKUP(Table2[[#This Row],[Customer_ID]],Table3[Customer_ID],Table3[State],"Karnataka")</f>
        <v>Andhra Pradesh</v>
      </c>
      <c r="K609" s="2" t="str">
        <f>_xlfn.XLOOKUP(Table2[[#This Row],[Customer_ID]],Table3[Customer_ID],Table3[Membership],"Regular")</f>
        <v>Silver</v>
      </c>
      <c r="L609" s="2" t="s">
        <v>128</v>
      </c>
      <c r="M609" s="2" t="str">
        <f>_xlfn.XLOOKUP(Table2[[#This Row],[Product_ID]],Table4[Product_ID],Table4[Product_Name],"Not Found")</f>
        <v>Tanishq A-Line Dress Green</v>
      </c>
      <c r="N609" s="2" t="str">
        <f>_xlfn.XLOOKUP(Table2[[#This Row],[Product_ID]],Table4[Product_ID],Table4[Category],"Not Found")</f>
        <v>Women Dresses</v>
      </c>
      <c r="O609" s="2" t="str">
        <f>_xlfn.XLOOKUP(Table2[[#This Row],[Product_ID]],Table4[Product_ID],Table4[Subcategory],"Not Found")</f>
        <v>A-Line Dress</v>
      </c>
      <c r="P609" s="2" t="str">
        <f>_xlfn.XLOOKUP(Table2[[#This Row],[Product_ID]],Table4[Product_ID],Table4[Brand],"Missing Brand")</f>
        <v>Tanishq</v>
      </c>
      <c r="Q609" s="2" t="s">
        <v>1351</v>
      </c>
      <c r="R609" s="2" t="str">
        <f>_xlfn.XLOOKUP(Table2[[#This Row],[Store_ID]],Table6[Store_ID],Table6[Store Name],"Not Found")</f>
        <v>TrendMart Kozhikode Mall Kiosk</v>
      </c>
      <c r="S609" s="2">
        <f>_xlfn.XLOOKUP(Table2[[#This Row],[Store_ID]],Table6[Store_ID],Table6[Monthly Target],"Missing Target")</f>
        <v>2000000</v>
      </c>
      <c r="T609" s="2" t="str">
        <f>_xlfn.XLOOKUP(Table2[[#This Row],[Store_ID]],Table6[Store_ID],Table6[Region],"Not Found")</f>
        <v>South Zone 1</v>
      </c>
      <c r="U609" s="2" t="s">
        <v>55</v>
      </c>
      <c r="V609" s="2" t="str">
        <f>_xlfn.XLOOKUP(Table2[[#This Row],[Employee_ID]],Table5[Employee_ID],Table5[Employee Name],"Not Found")</f>
        <v>Padma Gounder</v>
      </c>
      <c r="W609" s="2">
        <v>4</v>
      </c>
      <c r="X609" s="2">
        <v>1270</v>
      </c>
      <c r="Y609" s="2">
        <v>30</v>
      </c>
      <c r="Z609" s="2">
        <v>1524</v>
      </c>
      <c r="AA609" s="2">
        <v>12</v>
      </c>
      <c r="AB609" s="2">
        <v>426.72</v>
      </c>
      <c r="AC609" s="2">
        <v>3982.72</v>
      </c>
      <c r="AD609" s="2">
        <v>3461.92</v>
      </c>
      <c r="AE609" s="2">
        <f t="shared" si="15"/>
        <v>94.0799999999997</v>
      </c>
      <c r="AF609" s="2" t="s">
        <v>69</v>
      </c>
      <c r="AG609" s="42">
        <f>IFERROR(Table2[[#This Row],[Profit]]/Table2[[#This Row],[Sales Amount]],0)</f>
        <v>2.3622047244094415E-2</v>
      </c>
      <c r="AH609" s="2" t="str">
        <f>TRIM(Table2[[#This Row],[Payment Modee]])</f>
        <v>Cash</v>
      </c>
      <c r="AI609" s="2" t="s">
        <v>26</v>
      </c>
      <c r="AJ609" s="2" t="s">
        <v>27</v>
      </c>
      <c r="AK609" s="2" t="s">
        <v>1419</v>
      </c>
      <c r="AL609" s="16" t="str">
        <f>IF(HOUR(Table2[[#This Row],[Order Time]])&lt;12,"Morning",IF(HOUR(Table2[[#This Row],[Order Time]])&lt;17,"Afternoon",IF(HOUR(Table2[[#This Row],[Order Time]])&lt;21,"Evening","Night")))</f>
        <v>Morning</v>
      </c>
      <c r="AM609" s="16" t="s">
        <v>29</v>
      </c>
    </row>
    <row r="610" spans="1:39" x14ac:dyDescent="0.25">
      <c r="A610" s="13" t="s">
        <v>1848</v>
      </c>
      <c r="B610" s="4">
        <v>45711</v>
      </c>
      <c r="C610" s="2">
        <f>YEAR(Table2[[#This Row],[Invoice Date]])</f>
        <v>2025</v>
      </c>
      <c r="D610" s="2" t="str">
        <f>TEXT(Table2[[#This Row],[Invoice Date]],"mmm")</f>
        <v>Feb</v>
      </c>
      <c r="E610" s="2" t="str">
        <f>Table2[[#This Row],[Store_ID]]&amp;"-"&amp;Table2[[#This Row],[Year]]&amp;"-"&amp;Table2[[#This Row],[Month]]</f>
        <v>STR041-2025-Feb</v>
      </c>
      <c r="F610" s="2" t="s">
        <v>686</v>
      </c>
      <c r="G610" s="2" t="str">
        <f>_xlfn.XLOOKUP(Table2[[#This Row],[Customer_ID]],Table3[Customer_ID],Table3[Customer Name],"Not Found")</f>
        <v>Dinesh Chandran</v>
      </c>
      <c r="H610" s="2" t="str">
        <f>_xlfn.XLOOKUP(Table2[[#This Row],[Customer_ID]],Table3[Customer_ID],Table3[Gender],"Female")</f>
        <v>Male</v>
      </c>
      <c r="I610" s="2" t="str">
        <f>_xlfn.XLOOKUP(Table2[[#This Row],[Customer_ID]],Table3[Customer_ID],Table3[City],"Missing Memebership")</f>
        <v>Nizamabad</v>
      </c>
      <c r="J610" s="2" t="str">
        <f>_xlfn.XLOOKUP(Table2[[#This Row],[Customer_ID]],Table3[Customer_ID],Table3[State],"Karnataka")</f>
        <v>Telangana</v>
      </c>
      <c r="K610" s="2" t="str">
        <f>_xlfn.XLOOKUP(Table2[[#This Row],[Customer_ID]],Table3[Customer_ID],Table3[Membership],"Regular")</f>
        <v>Platinum</v>
      </c>
      <c r="L610" s="2" t="s">
        <v>117</v>
      </c>
      <c r="M610" s="2" t="str">
        <f>_xlfn.XLOOKUP(Table2[[#This Row],[Product_ID]],Table4[Product_ID],Table4[Product_Name],"Not Found")</f>
        <v>Nike Crop Top Cream</v>
      </c>
      <c r="N610" s="2" t="str">
        <f>_xlfn.XLOOKUP(Table2[[#This Row],[Product_ID]],Table4[Product_ID],Table4[Category],"Not Found")</f>
        <v>Women Tops</v>
      </c>
      <c r="O610" s="2" t="str">
        <f>_xlfn.XLOOKUP(Table2[[#This Row],[Product_ID]],Table4[Product_ID],Table4[Subcategory],"Not Found")</f>
        <v>Crop Top</v>
      </c>
      <c r="P610" s="2" t="str">
        <f>_xlfn.XLOOKUP(Table2[[#This Row],[Product_ID]],Table4[Product_ID],Table4[Brand],"Missing Brand")</f>
        <v>Nike</v>
      </c>
      <c r="Q610" s="2" t="s">
        <v>493</v>
      </c>
      <c r="R610" s="2" t="str">
        <f>_xlfn.XLOOKUP(Table2[[#This Row],[Store_ID]],Table6[Store_ID],Table6[Store Name],"Not Found")</f>
        <v>TrendMart Thiruvananthapuram Standard</v>
      </c>
      <c r="S610" s="2">
        <f>_xlfn.XLOOKUP(Table2[[#This Row],[Store_ID]],Table6[Store_ID],Table6[Monthly Target],"Missing Target")</f>
        <v>2500000</v>
      </c>
      <c r="T610" s="2" t="str">
        <f>_xlfn.XLOOKUP(Table2[[#This Row],[Store_ID]],Table6[Store_ID],Table6[Region],"Not Found")</f>
        <v>South Zone 1</v>
      </c>
      <c r="U610" s="2" t="s">
        <v>113</v>
      </c>
      <c r="V610" s="2" t="str">
        <f>_xlfn.XLOOKUP(Table2[[#This Row],[Employee_ID]],Table5[Employee_ID],Table5[Employee Name],"Not Found")</f>
        <v>Eswar Prasad</v>
      </c>
      <c r="W610" s="2">
        <v>1</v>
      </c>
      <c r="X610" s="2">
        <v>888.12</v>
      </c>
      <c r="Y610" s="2">
        <v>10</v>
      </c>
      <c r="Z610" s="2">
        <v>88.81</v>
      </c>
      <c r="AA610" s="2">
        <v>5</v>
      </c>
      <c r="AB610" s="2">
        <v>39.97</v>
      </c>
      <c r="AC610" s="2">
        <v>839.28</v>
      </c>
      <c r="AD610" s="2">
        <v>550.01</v>
      </c>
      <c r="AE610" s="2">
        <f t="shared" si="15"/>
        <v>249.29999999999998</v>
      </c>
      <c r="AF610" s="2" t="s">
        <v>119</v>
      </c>
      <c r="AG610" s="42">
        <f>IFERROR(Table2[[#This Row],[Profit]]/Table2[[#This Row],[Sales Amount]],0)</f>
        <v>0.29704032027452099</v>
      </c>
      <c r="AH610" s="2" t="str">
        <f>TRIM(Table2[[#This Row],[Payment Modee]])</f>
        <v>Net Banking</v>
      </c>
      <c r="AI610" s="2" t="s">
        <v>26</v>
      </c>
      <c r="AJ610" s="2" t="s">
        <v>27</v>
      </c>
      <c r="AK610" s="2" t="s">
        <v>1687</v>
      </c>
      <c r="AL610" s="16" t="str">
        <f>IF(HOUR(Table2[[#This Row],[Order Time]])&lt;12,"Morning",IF(HOUR(Table2[[#This Row],[Order Time]])&lt;17,"Afternoon",IF(HOUR(Table2[[#This Row],[Order Time]])&lt;21,"Evening","Night")))</f>
        <v>Evening</v>
      </c>
      <c r="AM610" s="16" t="s">
        <v>38</v>
      </c>
    </row>
    <row r="611" spans="1:39" x14ac:dyDescent="0.25">
      <c r="A611" s="13" t="s">
        <v>1849</v>
      </c>
      <c r="B611" s="4">
        <v>45573</v>
      </c>
      <c r="C611" s="2">
        <f>YEAR(Table2[[#This Row],[Invoice Date]])</f>
        <v>2024</v>
      </c>
      <c r="D611" s="2" t="str">
        <f>TEXT(Table2[[#This Row],[Invoice Date]],"mmm")</f>
        <v>Oct</v>
      </c>
      <c r="E611" s="2" t="str">
        <f>Table2[[#This Row],[Store_ID]]&amp;"-"&amp;Table2[[#This Row],[Year]]&amp;"-"&amp;Table2[[#This Row],[Month]]</f>
        <v>STR006-2024-Oct</v>
      </c>
      <c r="F611" s="2" t="s">
        <v>1850</v>
      </c>
      <c r="G611" s="2" t="str">
        <f>_xlfn.XLOOKUP(Table2[[#This Row],[Customer_ID]],Table3[Customer_ID],Table3[Customer Name],"Not Found")</f>
        <v>Anitha Bhat</v>
      </c>
      <c r="H611" s="2" t="str">
        <f>_xlfn.XLOOKUP(Table2[[#This Row],[Customer_ID]],Table3[Customer_ID],Table3[Gender],"Female")</f>
        <v>Female</v>
      </c>
      <c r="I611" s="2" t="str">
        <f>_xlfn.XLOOKUP(Table2[[#This Row],[Customer_ID]],Table3[Customer_ID],Table3[City],"Missing Memebership")</f>
        <v>Salem</v>
      </c>
      <c r="J611" s="2" t="str">
        <f>_xlfn.XLOOKUP(Table2[[#This Row],[Customer_ID]],Table3[Customer_ID],Table3[State],"Karnataka")</f>
        <v>Tamil Nadu</v>
      </c>
      <c r="K611" s="2" t="str">
        <f>_xlfn.XLOOKUP(Table2[[#This Row],[Customer_ID]],Table3[Customer_ID],Table3[Membership],"Regular")</f>
        <v>Silver</v>
      </c>
      <c r="L611" s="2" t="s">
        <v>1559</v>
      </c>
      <c r="M611" s="2" t="str">
        <f>_xlfn.XLOOKUP(Table2[[#This Row],[Product_ID]],Table4[Product_ID],Table4[Product_Name],"Not Found")</f>
        <v>Liberty A-Line Kurti Navy Blue</v>
      </c>
      <c r="N611" s="2" t="str">
        <f>_xlfn.XLOOKUP(Table2[[#This Row],[Product_ID]],Table4[Product_ID],Table4[Category],"Not Found")</f>
        <v>Women Kurtis</v>
      </c>
      <c r="O611" s="2" t="str">
        <f>_xlfn.XLOOKUP(Table2[[#This Row],[Product_ID]],Table4[Product_ID],Table4[Subcategory],"Not Found")</f>
        <v>A-Line Kurti</v>
      </c>
      <c r="P611" s="2" t="str">
        <f>_xlfn.XLOOKUP(Table2[[#This Row],[Product_ID]],Table4[Product_ID],Table4[Brand],"Missing Brand")</f>
        <v>Liberty</v>
      </c>
      <c r="Q611" s="2" t="s">
        <v>720</v>
      </c>
      <c r="R611" s="2" t="str">
        <f>_xlfn.XLOOKUP(Table2[[#This Row],[Store_ID]],Table6[Store_ID],Table6[Store Name],"Not Found")</f>
        <v>TrendMart Vellore Standard</v>
      </c>
      <c r="S611" s="2">
        <f>_xlfn.XLOOKUP(Table2[[#This Row],[Store_ID]],Table6[Store_ID],Table6[Monthly Target],"Missing Target")</f>
        <v>2000000</v>
      </c>
      <c r="T611" s="2" t="str">
        <f>_xlfn.XLOOKUP(Table2[[#This Row],[Store_ID]],Table6[Store_ID],Table6[Region],"Not Found")</f>
        <v>South Zone 1</v>
      </c>
      <c r="U611" s="2" t="s">
        <v>68</v>
      </c>
      <c r="V611" s="2" t="str">
        <f>_xlfn.XLOOKUP(Table2[[#This Row],[Employee_ID]],Table5[Employee_ID],Table5[Employee Name],"Not Found")</f>
        <v>Praveen Gupta</v>
      </c>
      <c r="W611" s="2">
        <v>1</v>
      </c>
      <c r="X611" s="2">
        <v>1331.55</v>
      </c>
      <c r="Y611" s="2">
        <v>0</v>
      </c>
      <c r="Z611" s="2">
        <v>0</v>
      </c>
      <c r="AA611" s="2">
        <v>12</v>
      </c>
      <c r="AB611" s="2">
        <v>159.79</v>
      </c>
      <c r="AC611" s="2">
        <v>1491.34</v>
      </c>
      <c r="AD611" s="2">
        <v>893.37</v>
      </c>
      <c r="AE611" s="2">
        <f t="shared" si="15"/>
        <v>438.17999999999995</v>
      </c>
      <c r="AF611" s="2" t="s">
        <v>25</v>
      </c>
      <c r="AG611" s="42">
        <f>IFERROR(Table2[[#This Row],[Profit]]/Table2[[#This Row],[Sales Amount]],0)</f>
        <v>0.29381629943540705</v>
      </c>
      <c r="AH611" s="2" t="str">
        <f>TRIM(Table2[[#This Row],[Payment Modee]])</f>
        <v>UPI</v>
      </c>
      <c r="AI611" s="2" t="s">
        <v>26</v>
      </c>
      <c r="AJ611" s="2" t="s">
        <v>27</v>
      </c>
      <c r="AK611" s="2" t="s">
        <v>1801</v>
      </c>
      <c r="AL611" s="16" t="str">
        <f>IF(HOUR(Table2[[#This Row],[Order Time]])&lt;12,"Morning",IF(HOUR(Table2[[#This Row],[Order Time]])&lt;17,"Afternoon",IF(HOUR(Table2[[#This Row],[Order Time]])&lt;21,"Evening","Night")))</f>
        <v>Morning</v>
      </c>
      <c r="AM611" s="16" t="s">
        <v>29</v>
      </c>
    </row>
    <row r="612" spans="1:39" x14ac:dyDescent="0.25">
      <c r="A612" s="13" t="s">
        <v>1851</v>
      </c>
      <c r="B612" s="4">
        <v>45584</v>
      </c>
      <c r="C612" s="2">
        <f>YEAR(Table2[[#This Row],[Invoice Date]])</f>
        <v>2024</v>
      </c>
      <c r="D612" s="2" t="str">
        <f>TEXT(Table2[[#This Row],[Invoice Date]],"mmm")</f>
        <v>Oct</v>
      </c>
      <c r="E612" s="2" t="str">
        <f>Table2[[#This Row],[Store_ID]]&amp;"-"&amp;Table2[[#This Row],[Year]]&amp;"-"&amp;Table2[[#This Row],[Month]]</f>
        <v>STR048-2024-Oct</v>
      </c>
      <c r="F612" s="2" t="s">
        <v>1852</v>
      </c>
      <c r="G612" s="2" t="str">
        <f>_xlfn.XLOOKUP(Table2[[#This Row],[Customer_ID]],Table3[Customer_ID],Table3[Customer Name],"Not Found")</f>
        <v>Varsha Kamath</v>
      </c>
      <c r="H612" s="2" t="str">
        <f>_xlfn.XLOOKUP(Table2[[#This Row],[Customer_ID]],Table3[Customer_ID],Table3[Gender],"Female")</f>
        <v>Female</v>
      </c>
      <c r="I612" s="2" t="str">
        <f>_xlfn.XLOOKUP(Table2[[#This Row],[Customer_ID]],Table3[Customer_ID],Table3[City],"Missing Memebership")</f>
        <v>Thiruvananthapuram</v>
      </c>
      <c r="J612" s="2" t="str">
        <f>_xlfn.XLOOKUP(Table2[[#This Row],[Customer_ID]],Table3[Customer_ID],Table3[State],"Karnataka")</f>
        <v>Kerala</v>
      </c>
      <c r="K612" s="2" t="str">
        <f>_xlfn.XLOOKUP(Table2[[#This Row],[Customer_ID]],Table3[Customer_ID],Table3[Membership],"Regular")</f>
        <v>Silver</v>
      </c>
      <c r="L612" s="2" t="s">
        <v>840</v>
      </c>
      <c r="M612" s="2" t="str">
        <f>_xlfn.XLOOKUP(Table2[[#This Row],[Product_ID]],Table4[Product_ID],Table4[Product_Name],"Not Found")</f>
        <v>Fastrack Sling Bag Peach</v>
      </c>
      <c r="N612" s="2" t="str">
        <f>_xlfn.XLOOKUP(Table2[[#This Row],[Product_ID]],Table4[Product_ID],Table4[Category],"Not Found")</f>
        <v>Handbags</v>
      </c>
      <c r="O612" s="2" t="str">
        <f>_xlfn.XLOOKUP(Table2[[#This Row],[Product_ID]],Table4[Product_ID],Table4[Subcategory],"Not Found")</f>
        <v>Sling Bag</v>
      </c>
      <c r="P612" s="2" t="str">
        <f>_xlfn.XLOOKUP(Table2[[#This Row],[Product_ID]],Table4[Product_ID],Table4[Brand],"Missing Brand")</f>
        <v>Fastrack</v>
      </c>
      <c r="Q612" s="2" t="s">
        <v>1853</v>
      </c>
      <c r="R612" s="2" t="str">
        <f>_xlfn.XLOOKUP(Table2[[#This Row],[Store_ID]],Table6[Store_ID],Table6[Store Name],"Not Found")</f>
        <v>TrendMart Guntur High Street</v>
      </c>
      <c r="S612" s="2">
        <f>_xlfn.XLOOKUP(Table2[[#This Row],[Store_ID]],Table6[Store_ID],Table6[Monthly Target],"Missing Target")</f>
        <v>1200000</v>
      </c>
      <c r="T612" s="2" t="str">
        <f>_xlfn.XLOOKUP(Table2[[#This Row],[Store_ID]],Table6[Store_ID],Table6[Region],"Not Found")</f>
        <v>South Zone 3</v>
      </c>
      <c r="U612" s="2" t="s">
        <v>24</v>
      </c>
      <c r="V612" s="2" t="str">
        <f>_xlfn.XLOOKUP(Table2[[#This Row],[Employee_ID]],Table5[Employee_ID],Table5[Employee Name],"Not Found")</f>
        <v>Manoj Ramachandran</v>
      </c>
      <c r="W612" s="2">
        <v>4</v>
      </c>
      <c r="X612" s="2">
        <v>1521.83</v>
      </c>
      <c r="Y612" s="2">
        <v>10</v>
      </c>
      <c r="Z612" s="2">
        <v>608.73</v>
      </c>
      <c r="AA612" s="2">
        <v>12</v>
      </c>
      <c r="AB612" s="2">
        <v>657.43</v>
      </c>
      <c r="AC612" s="2">
        <v>6136.02</v>
      </c>
      <c r="AD612" s="2">
        <v>3954.28</v>
      </c>
      <c r="AE612" s="2">
        <f t="shared" si="15"/>
        <v>1524.3100000000004</v>
      </c>
      <c r="AF612" s="2" t="s">
        <v>25</v>
      </c>
      <c r="AG612" s="42">
        <f>IFERROR(Table2[[#This Row],[Profit]]/Table2[[#This Row],[Sales Amount]],0)</f>
        <v>0.24841998559326733</v>
      </c>
      <c r="AH612" s="2" t="str">
        <f>TRIM(Table2[[#This Row],[Payment Modee]])</f>
        <v>UPI</v>
      </c>
      <c r="AI612" s="2" t="s">
        <v>26</v>
      </c>
      <c r="AJ612" s="2" t="s">
        <v>27</v>
      </c>
      <c r="AK612" s="2" t="s">
        <v>1603</v>
      </c>
      <c r="AL612" s="16" t="str">
        <f>IF(HOUR(Table2[[#This Row],[Order Time]])&lt;12,"Morning",IF(HOUR(Table2[[#This Row],[Order Time]])&lt;17,"Afternoon",IF(HOUR(Table2[[#This Row],[Order Time]])&lt;21,"Evening","Night")))</f>
        <v>Evening</v>
      </c>
      <c r="AM612" s="16" t="s">
        <v>38</v>
      </c>
    </row>
    <row r="613" spans="1:39" x14ac:dyDescent="0.25">
      <c r="A613" s="13" t="s">
        <v>1854</v>
      </c>
      <c r="B613" s="4">
        <v>45439</v>
      </c>
      <c r="C613" s="2">
        <f>YEAR(Table2[[#This Row],[Invoice Date]])</f>
        <v>2024</v>
      </c>
      <c r="D613" s="2" t="str">
        <f>TEXT(Table2[[#This Row],[Invoice Date]],"mmm")</f>
        <v>May</v>
      </c>
      <c r="E613" s="2" t="str">
        <f>Table2[[#This Row],[Store_ID]]&amp;"-"&amp;Table2[[#This Row],[Year]]&amp;"-"&amp;Table2[[#This Row],[Month]]</f>
        <v>STR029-2024-May</v>
      </c>
      <c r="F613" s="2" t="s">
        <v>998</v>
      </c>
      <c r="G613" s="2" t="str">
        <f>_xlfn.XLOOKUP(Table2[[#This Row],[Customer_ID]],Table3[Customer_ID],Table3[Customer Name],"Not Found")</f>
        <v>Ramesh Subramaniam</v>
      </c>
      <c r="H613" s="2" t="str">
        <f>_xlfn.XLOOKUP(Table2[[#This Row],[Customer_ID]],Table3[Customer_ID],Table3[Gender],"Female")</f>
        <v>Male</v>
      </c>
      <c r="I613" s="2" t="str">
        <f>_xlfn.XLOOKUP(Table2[[#This Row],[Customer_ID]],Table3[Customer_ID],Table3[City],"Missing Memebership")</f>
        <v>Karimnagar</v>
      </c>
      <c r="J613" s="2" t="str">
        <f>_xlfn.XLOOKUP(Table2[[#This Row],[Customer_ID]],Table3[Customer_ID],Table3[State],"Karnataka")</f>
        <v>Telangana</v>
      </c>
      <c r="K613" s="2" t="str">
        <f>_xlfn.XLOOKUP(Table2[[#This Row],[Customer_ID]],Table3[Customer_ID],Table3[Membership],"Regular")</f>
        <v>Silver</v>
      </c>
      <c r="L613" s="2" t="s">
        <v>1411</v>
      </c>
      <c r="M613" s="2" t="str">
        <f>_xlfn.XLOOKUP(Table2[[#This Row],[Product_ID]],Table4[Product_ID],Table4[Product_Name],"Not Found")</f>
        <v>Pepe Jeans Silk Saree Navy Blue</v>
      </c>
      <c r="N613" s="2" t="str">
        <f>_xlfn.XLOOKUP(Table2[[#This Row],[Product_ID]],Table4[Product_ID],Table4[Category],"Not Found")</f>
        <v>Women Sarees</v>
      </c>
      <c r="O613" s="2" t="str">
        <f>_xlfn.XLOOKUP(Table2[[#This Row],[Product_ID]],Table4[Product_ID],Table4[Subcategory],"Not Found")</f>
        <v>Silk Saree</v>
      </c>
      <c r="P613" s="2" t="str">
        <f>_xlfn.XLOOKUP(Table2[[#This Row],[Product_ID]],Table4[Product_ID],Table4[Brand],"Missing Brand")</f>
        <v>Pepe Jeans</v>
      </c>
      <c r="Q613" s="2" t="s">
        <v>282</v>
      </c>
      <c r="R613" s="2" t="str">
        <f>_xlfn.XLOOKUP(Table2[[#This Row],[Store_ID]],Table6[Store_ID],Table6[Store Name],"Not Found")</f>
        <v>TrendMart Davanagere High Street</v>
      </c>
      <c r="S613" s="2">
        <f>_xlfn.XLOOKUP(Table2[[#This Row],[Store_ID]],Table6[Store_ID],Table6[Monthly Target],"Missing Target")</f>
        <v>800000</v>
      </c>
      <c r="T613" s="2" t="str">
        <f>_xlfn.XLOOKUP(Table2[[#This Row],[Store_ID]],Table6[Store_ID],Table6[Region],"Not Found")</f>
        <v>South Zone 2</v>
      </c>
      <c r="U613" s="2" t="s">
        <v>81</v>
      </c>
      <c r="V613" s="2" t="str">
        <f>_xlfn.XLOOKUP(Table2[[#This Row],[Employee_ID]],Table5[Employee_ID],Table5[Employee Name],"Not Found")</f>
        <v>Charulatha Kumar</v>
      </c>
      <c r="W613" s="2">
        <v>1</v>
      </c>
      <c r="X613" s="2">
        <v>4487.3500000000004</v>
      </c>
      <c r="Y613" s="2">
        <v>15</v>
      </c>
      <c r="Z613" s="2">
        <v>673.1</v>
      </c>
      <c r="AA613" s="2">
        <v>12</v>
      </c>
      <c r="AB613" s="2">
        <v>457.71</v>
      </c>
      <c r="AC613" s="2">
        <v>4271.96</v>
      </c>
      <c r="AD613" s="2">
        <v>3236.57</v>
      </c>
      <c r="AE613" s="2">
        <f t="shared" si="15"/>
        <v>577.67999999999984</v>
      </c>
      <c r="AF613" s="2" t="s">
        <v>56</v>
      </c>
      <c r="AG613" s="42">
        <f>IFERROR(Table2[[#This Row],[Profit]]/Table2[[#This Row],[Sales Amount]],0)</f>
        <v>0.13522598526203425</v>
      </c>
      <c r="AH613" s="2" t="str">
        <f>TRIM(Table2[[#This Row],[Payment Modee]])</f>
        <v>Credit Card</v>
      </c>
      <c r="AI613" s="2" t="s">
        <v>26</v>
      </c>
      <c r="AJ613" s="2" t="s">
        <v>27</v>
      </c>
      <c r="AK613" s="2" t="s">
        <v>1672</v>
      </c>
      <c r="AL613" s="16" t="str">
        <f>IF(HOUR(Table2[[#This Row],[Order Time]])&lt;12,"Morning",IF(HOUR(Table2[[#This Row],[Order Time]])&lt;17,"Afternoon",IF(HOUR(Table2[[#This Row],[Order Time]])&lt;21,"Evening","Night")))</f>
        <v>Afternoon</v>
      </c>
      <c r="AM613" s="16" t="s">
        <v>29</v>
      </c>
    </row>
    <row r="614" spans="1:39" x14ac:dyDescent="0.25">
      <c r="A614" s="13" t="s">
        <v>1855</v>
      </c>
      <c r="B614" s="4">
        <v>45707</v>
      </c>
      <c r="C614" s="2">
        <f>YEAR(Table2[[#This Row],[Invoice Date]])</f>
        <v>2025</v>
      </c>
      <c r="D614" s="2" t="str">
        <f>TEXT(Table2[[#This Row],[Invoice Date]],"mmm")</f>
        <v>Feb</v>
      </c>
      <c r="E614" s="2" t="str">
        <f>Table2[[#This Row],[Store_ID]]&amp;"-"&amp;Table2[[#This Row],[Year]]&amp;"-"&amp;Table2[[#This Row],[Month]]</f>
        <v>STR054-2025-Feb</v>
      </c>
      <c r="F614" s="2" t="s">
        <v>1364</v>
      </c>
      <c r="G614" s="2" t="str">
        <f>_xlfn.XLOOKUP(Table2[[#This Row],[Customer_ID]],Table3[Customer_ID],Table3[Customer Name],"Not Found")</f>
        <v>Chandra Subramaniam</v>
      </c>
      <c r="H614" s="2" t="str">
        <f>_xlfn.XLOOKUP(Table2[[#This Row],[Customer_ID]],Table3[Customer_ID],Table3[Gender],"Female")</f>
        <v>Male</v>
      </c>
      <c r="I614" s="2" t="str">
        <f>_xlfn.XLOOKUP(Table2[[#This Row],[Customer_ID]],Table3[Customer_ID],Table3[City],"Missing Memebership")</f>
        <v>Alappuzha</v>
      </c>
      <c r="J614" s="2" t="str">
        <f>_xlfn.XLOOKUP(Table2[[#This Row],[Customer_ID]],Table3[Customer_ID],Table3[State],"Karnataka")</f>
        <v>Kerala</v>
      </c>
      <c r="K614" s="2" t="str">
        <f>_xlfn.XLOOKUP(Table2[[#This Row],[Customer_ID]],Table3[Customer_ID],Table3[Membership],"Regular")</f>
        <v>Silver</v>
      </c>
      <c r="L614" s="2" t="s">
        <v>244</v>
      </c>
      <c r="M614" s="2" t="str">
        <f>_xlfn.XLOOKUP(Table2[[#This Row],[Product_ID]],Table4[Product_ID],Table4[Product_Name],"Not Found")</f>
        <v>US Polo Assn Kurta Beige</v>
      </c>
      <c r="N614" s="2" t="str">
        <f>_xlfn.XLOOKUP(Table2[[#This Row],[Product_ID]],Table4[Product_ID],Table4[Category],"Not Found")</f>
        <v>Men Ethnic</v>
      </c>
      <c r="O614" s="2" t="str">
        <f>_xlfn.XLOOKUP(Table2[[#This Row],[Product_ID]],Table4[Product_ID],Table4[Subcategory],"Not Found")</f>
        <v>Kurta</v>
      </c>
      <c r="P614" s="2" t="str">
        <f>_xlfn.XLOOKUP(Table2[[#This Row],[Product_ID]],Table4[Product_ID],Table4[Brand],"Missing Brand")</f>
        <v>US Polo Assn</v>
      </c>
      <c r="Q614" s="2" t="s">
        <v>712</v>
      </c>
      <c r="R614" s="2" t="str">
        <f>_xlfn.XLOOKUP(Table2[[#This Row],[Store_ID]],Table6[Store_ID],Table6[Store Name],"Not Found")</f>
        <v>TrendMart Thoothukudi Mall Kiosk</v>
      </c>
      <c r="S614" s="2">
        <f>_xlfn.XLOOKUP(Table2[[#This Row],[Store_ID]],Table6[Store_ID],Table6[Monthly Target],"Missing Target")</f>
        <v>2000000</v>
      </c>
      <c r="T614" s="2" t="str">
        <f>_xlfn.XLOOKUP(Table2[[#This Row],[Store_ID]],Table6[Store_ID],Table6[Region],"Not Found")</f>
        <v>South Zone 1</v>
      </c>
      <c r="U614" s="2" t="s">
        <v>92</v>
      </c>
      <c r="V614" s="2" t="str">
        <f>_xlfn.XLOOKUP(Table2[[#This Row],[Employee_ID]],Table5[Employee_ID],Table5[Employee Name],"Not Found")</f>
        <v>Preethi Singh</v>
      </c>
      <c r="W614" s="2">
        <v>2</v>
      </c>
      <c r="X614" s="2">
        <v>2300.27</v>
      </c>
      <c r="Y614" s="2">
        <v>0</v>
      </c>
      <c r="Z614" s="2">
        <v>0</v>
      </c>
      <c r="AA614" s="2">
        <v>12</v>
      </c>
      <c r="AB614" s="2">
        <v>552.05999999999995</v>
      </c>
      <c r="AC614" s="2">
        <v>5152.6000000000004</v>
      </c>
      <c r="AD614" s="2">
        <v>3608.74</v>
      </c>
      <c r="AE614" s="2">
        <f t="shared" si="15"/>
        <v>991.80000000000064</v>
      </c>
      <c r="AF614" s="2" t="s">
        <v>56</v>
      </c>
      <c r="AG614" s="42">
        <f>IFERROR(Table2[[#This Row],[Profit]]/Table2[[#This Row],[Sales Amount]],0)</f>
        <v>0.19248534720335375</v>
      </c>
      <c r="AH614" s="2" t="str">
        <f>TRIM(Table2[[#This Row],[Payment Modee]])</f>
        <v>Credit Card</v>
      </c>
      <c r="AI614" s="2" t="s">
        <v>26</v>
      </c>
      <c r="AJ614" s="2" t="s">
        <v>27</v>
      </c>
      <c r="AK614" s="2" t="s">
        <v>762</v>
      </c>
      <c r="AL614" s="16" t="str">
        <f>IF(HOUR(Table2[[#This Row],[Order Time]])&lt;12,"Morning",IF(HOUR(Table2[[#This Row],[Order Time]])&lt;17,"Afternoon",IF(HOUR(Table2[[#This Row],[Order Time]])&lt;21,"Evening","Night")))</f>
        <v>Morning</v>
      </c>
      <c r="AM614" s="16" t="s">
        <v>29</v>
      </c>
    </row>
    <row r="615" spans="1:39" x14ac:dyDescent="0.25">
      <c r="A615" s="13" t="s">
        <v>1856</v>
      </c>
      <c r="B615" s="4">
        <v>45724</v>
      </c>
      <c r="C615" s="2">
        <f>YEAR(Table2[[#This Row],[Invoice Date]])</f>
        <v>2025</v>
      </c>
      <c r="D615" s="2" t="str">
        <f>TEXT(Table2[[#This Row],[Invoice Date]],"mmm")</f>
        <v>Mar</v>
      </c>
      <c r="E615" s="2" t="str">
        <f>Table2[[#This Row],[Store_ID]]&amp;"-"&amp;Table2[[#This Row],[Year]]&amp;"-"&amp;Table2[[#This Row],[Month]]</f>
        <v>STR038-2025-Mar</v>
      </c>
      <c r="F615" s="2" t="s">
        <v>1313</v>
      </c>
      <c r="G615" s="2" t="str">
        <f>_xlfn.XLOOKUP(Table2[[#This Row],[Customer_ID]],Table3[Customer_ID],Table3[Customer Name],"Not Found")</f>
        <v>Indira Krishnan</v>
      </c>
      <c r="H615" s="2" t="str">
        <f>_xlfn.XLOOKUP(Table2[[#This Row],[Customer_ID]],Table3[Customer_ID],Table3[Gender],"Female")</f>
        <v>Female</v>
      </c>
      <c r="I615" s="2" t="str">
        <f>_xlfn.XLOOKUP(Table2[[#This Row],[Customer_ID]],Table3[Customer_ID],Table3[City],"Missing Memebership")</f>
        <v>Belagavi</v>
      </c>
      <c r="J615" s="2" t="str">
        <f>_xlfn.XLOOKUP(Table2[[#This Row],[Customer_ID]],Table3[Customer_ID],Table3[State],"Karnataka")</f>
        <v>Karnataka</v>
      </c>
      <c r="K615" s="2" t="str">
        <f>_xlfn.XLOOKUP(Table2[[#This Row],[Customer_ID]],Table3[Customer_ID],Table3[Membership],"Regular")</f>
        <v>Regular</v>
      </c>
      <c r="L615" s="2" t="s">
        <v>840</v>
      </c>
      <c r="M615" s="2" t="str">
        <f>_xlfn.XLOOKUP(Table2[[#This Row],[Product_ID]],Table4[Product_ID],Table4[Product_Name],"Not Found")</f>
        <v>Fastrack Sling Bag Peach</v>
      </c>
      <c r="N615" s="2" t="str">
        <f>_xlfn.XLOOKUP(Table2[[#This Row],[Product_ID]],Table4[Product_ID],Table4[Category],"Not Found")</f>
        <v>Handbags</v>
      </c>
      <c r="O615" s="2" t="str">
        <f>_xlfn.XLOOKUP(Table2[[#This Row],[Product_ID]],Table4[Product_ID],Table4[Subcategory],"Not Found")</f>
        <v>Sling Bag</v>
      </c>
      <c r="P615" s="2" t="str">
        <f>_xlfn.XLOOKUP(Table2[[#This Row],[Product_ID]],Table4[Product_ID],Table4[Brand],"Missing Brand")</f>
        <v>Fastrack</v>
      </c>
      <c r="Q615" s="2" t="s">
        <v>890</v>
      </c>
      <c r="R615" s="2" t="str">
        <f>_xlfn.XLOOKUP(Table2[[#This Row],[Store_ID]],Table6[Store_ID],Table6[Store Name],"Not Found")</f>
        <v>TrendMart Tumakuru Standard</v>
      </c>
      <c r="S615" s="2">
        <f>_xlfn.XLOOKUP(Table2[[#This Row],[Store_ID]],Table6[Store_ID],Table6[Monthly Target],"Missing Target")</f>
        <v>1500000</v>
      </c>
      <c r="T615" s="2" t="str">
        <f>_xlfn.XLOOKUP(Table2[[#This Row],[Store_ID]],Table6[Store_ID],Table6[Region],"Not Found")</f>
        <v>South Zone 2</v>
      </c>
      <c r="U615" s="2" t="s">
        <v>460</v>
      </c>
      <c r="V615" s="2" t="str">
        <f>_xlfn.XLOOKUP(Table2[[#This Row],[Employee_ID]],Table5[Employee_ID],Table5[Employee Name],"Not Found")</f>
        <v>Pranav Reddy</v>
      </c>
      <c r="W615" s="2">
        <v>2</v>
      </c>
      <c r="X615" s="2">
        <v>1700.79</v>
      </c>
      <c r="Y615" s="2">
        <v>0</v>
      </c>
      <c r="Z615" s="2">
        <v>0</v>
      </c>
      <c r="AA615" s="2">
        <v>12</v>
      </c>
      <c r="AB615" s="2">
        <v>408.19</v>
      </c>
      <c r="AC615" s="2">
        <v>3809.77</v>
      </c>
      <c r="AD615" s="2">
        <v>1977.14</v>
      </c>
      <c r="AE615" s="2">
        <f t="shared" si="15"/>
        <v>1424.4399999999998</v>
      </c>
      <c r="AF615" s="2" t="s">
        <v>35</v>
      </c>
      <c r="AG615" s="42">
        <f>IFERROR(Table2[[#This Row],[Profit]]/Table2[[#This Row],[Sales Amount]],0)</f>
        <v>0.37389133727232871</v>
      </c>
      <c r="AH615" s="2" t="str">
        <f>TRIM(Table2[[#This Row],[Payment Modee]])</f>
        <v>Debit Card</v>
      </c>
      <c r="AI615" s="2" t="s">
        <v>36</v>
      </c>
      <c r="AJ615" s="2" t="s">
        <v>27</v>
      </c>
      <c r="AK615" s="2" t="s">
        <v>1123</v>
      </c>
      <c r="AL615" s="16" t="str">
        <f>IF(HOUR(Table2[[#This Row],[Order Time]])&lt;12,"Morning",IF(HOUR(Table2[[#This Row],[Order Time]])&lt;17,"Afternoon",IF(HOUR(Table2[[#This Row],[Order Time]])&lt;21,"Evening","Night")))</f>
        <v>Morning</v>
      </c>
      <c r="AM615" s="16" t="s">
        <v>38</v>
      </c>
    </row>
    <row r="616" spans="1:39" x14ac:dyDescent="0.25">
      <c r="A616" s="13" t="s">
        <v>1857</v>
      </c>
      <c r="B616" s="4">
        <v>45450</v>
      </c>
      <c r="C616" s="2">
        <f>YEAR(Table2[[#This Row],[Invoice Date]])</f>
        <v>2024</v>
      </c>
      <c r="D616" s="2" t="str">
        <f>TEXT(Table2[[#This Row],[Invoice Date]],"mmm")</f>
        <v>Jun</v>
      </c>
      <c r="E616" s="2" t="str">
        <f>Table2[[#This Row],[Store_ID]]&amp;"-"&amp;Table2[[#This Row],[Year]]&amp;"-"&amp;Table2[[#This Row],[Month]]</f>
        <v>STR086-2024-Jun</v>
      </c>
      <c r="F616" s="2" t="s">
        <v>1858</v>
      </c>
      <c r="G616" s="2" t="str">
        <f>_xlfn.XLOOKUP(Table2[[#This Row],[Customer_ID]],Table3[Customer_ID],Table3[Customer Name],"Not Found")</f>
        <v>Harish Varma</v>
      </c>
      <c r="H616" s="2" t="str">
        <f>_xlfn.XLOOKUP(Table2[[#This Row],[Customer_ID]],Table3[Customer_ID],Table3[Gender],"Female")</f>
        <v>Male</v>
      </c>
      <c r="I616" s="2" t="str">
        <f>_xlfn.XLOOKUP(Table2[[#This Row],[Customer_ID]],Table3[Customer_ID],Table3[City],"Missing Memebership")</f>
        <v>Warangal</v>
      </c>
      <c r="J616" s="2" t="str">
        <f>_xlfn.XLOOKUP(Table2[[#This Row],[Customer_ID]],Table3[Customer_ID],Table3[State],"Karnataka")</f>
        <v>Telangana</v>
      </c>
      <c r="K616" s="2" t="str">
        <f>_xlfn.XLOOKUP(Table2[[#This Row],[Customer_ID]],Table3[Customer_ID],Table3[Membership],"Regular")</f>
        <v>Gold</v>
      </c>
      <c r="L616" s="2" t="s">
        <v>927</v>
      </c>
      <c r="M616" s="2" t="str">
        <f>_xlfn.XLOOKUP(Table2[[#This Row],[Product_ID]],Table4[Product_ID],Table4[Product_Name],"Not Found")</f>
        <v>Skechers Casual Belt Sky Blue</v>
      </c>
      <c r="N616" s="2" t="str">
        <f>_xlfn.XLOOKUP(Table2[[#This Row],[Product_ID]],Table4[Product_ID],Table4[Category],"Not Found")</f>
        <v>Belts</v>
      </c>
      <c r="O616" s="2" t="str">
        <f>_xlfn.XLOOKUP(Table2[[#This Row],[Product_ID]],Table4[Product_ID],Table4[Subcategory],"Not Found")</f>
        <v>Casual Belt</v>
      </c>
      <c r="P616" s="2" t="str">
        <f>_xlfn.XLOOKUP(Table2[[#This Row],[Product_ID]],Table4[Product_ID],Table4[Brand],"Missing Brand")</f>
        <v>Skechers</v>
      </c>
      <c r="Q616" s="2" t="s">
        <v>804</v>
      </c>
      <c r="R616" s="2" t="str">
        <f>_xlfn.XLOOKUP(Table2[[#This Row],[Store_ID]],Table6[Store_ID],Table6[Store Name],"Not Found")</f>
        <v>TrendMart Thiruvananthapuram Outlet</v>
      </c>
      <c r="S616" s="2">
        <f>_xlfn.XLOOKUP(Table2[[#This Row],[Store_ID]],Table6[Store_ID],Table6[Monthly Target],"Missing Target")</f>
        <v>800000</v>
      </c>
      <c r="T616" s="2" t="str">
        <f>_xlfn.XLOOKUP(Table2[[#This Row],[Store_ID]],Table6[Store_ID],Table6[Region],"Not Found")</f>
        <v>South Zone 1</v>
      </c>
      <c r="U616" s="2" t="s">
        <v>321</v>
      </c>
      <c r="V616" s="2" t="str">
        <f>_xlfn.XLOOKUP(Table2[[#This Row],[Employee_ID]],Table5[Employee_ID],Table5[Employee Name],"Not Found")</f>
        <v>Sunita Ramachandran</v>
      </c>
      <c r="W616" s="2">
        <v>3</v>
      </c>
      <c r="X616" s="2">
        <v>888.66</v>
      </c>
      <c r="Y616" s="2">
        <v>0</v>
      </c>
      <c r="Z616" s="2">
        <v>0</v>
      </c>
      <c r="AA616" s="2">
        <v>5</v>
      </c>
      <c r="AB616" s="2">
        <v>133.30000000000001</v>
      </c>
      <c r="AC616" s="2">
        <v>2799.28</v>
      </c>
      <c r="AD616" s="2">
        <v>1770.06</v>
      </c>
      <c r="AE616" s="2">
        <f t="shared" si="15"/>
        <v>895.9200000000003</v>
      </c>
      <c r="AF616" s="2" t="s">
        <v>69</v>
      </c>
      <c r="AG616" s="42">
        <f>IFERROR(Table2[[#This Row],[Profit]]/Table2[[#This Row],[Sales Amount]],0)</f>
        <v>0.32005372810151189</v>
      </c>
      <c r="AH616" s="2" t="str">
        <f>TRIM(Table2[[#This Row],[Payment Modee]])</f>
        <v>Cash</v>
      </c>
      <c r="AI616" s="2" t="s">
        <v>26</v>
      </c>
      <c r="AJ616" s="2" t="s">
        <v>197</v>
      </c>
      <c r="AK616" s="2" t="s">
        <v>1603</v>
      </c>
      <c r="AL616" s="16" t="str">
        <f>IF(HOUR(Table2[[#This Row],[Order Time]])&lt;12,"Morning",IF(HOUR(Table2[[#This Row],[Order Time]])&lt;17,"Afternoon",IF(HOUR(Table2[[#This Row],[Order Time]])&lt;21,"Evening","Night")))</f>
        <v>Evening</v>
      </c>
      <c r="AM616" s="16" t="s">
        <v>29</v>
      </c>
    </row>
    <row r="617" spans="1:39" x14ac:dyDescent="0.25">
      <c r="A617" s="13" t="s">
        <v>1859</v>
      </c>
      <c r="B617" s="4">
        <v>45591</v>
      </c>
      <c r="C617" s="2">
        <f>YEAR(Table2[[#This Row],[Invoice Date]])</f>
        <v>2024</v>
      </c>
      <c r="D617" s="2" t="str">
        <f>TEXT(Table2[[#This Row],[Invoice Date]],"mmm")</f>
        <v>Oct</v>
      </c>
      <c r="E617" s="2" t="str">
        <f>Table2[[#This Row],[Store_ID]]&amp;"-"&amp;Table2[[#This Row],[Year]]&amp;"-"&amp;Table2[[#This Row],[Month]]</f>
        <v>STR009-2024-Oct</v>
      </c>
      <c r="F617" s="2" t="s">
        <v>1764</v>
      </c>
      <c r="G617" s="2" t="str">
        <f>_xlfn.XLOOKUP(Table2[[#This Row],[Customer_ID]],Table3[Customer_ID],Table3[Customer Name],"Not Found")</f>
        <v>Naveen Balasubramaniam</v>
      </c>
      <c r="H617" s="2" t="str">
        <f>_xlfn.XLOOKUP(Table2[[#This Row],[Customer_ID]],Table3[Customer_ID],Table3[Gender],"Female")</f>
        <v>Male</v>
      </c>
      <c r="I617" s="2" t="str">
        <f>_xlfn.XLOOKUP(Table2[[#This Row],[Customer_ID]],Table3[Customer_ID],Table3[City],"Missing Memebership")</f>
        <v>Coimbatore</v>
      </c>
      <c r="J617" s="2" t="str">
        <f>_xlfn.XLOOKUP(Table2[[#This Row],[Customer_ID]],Table3[Customer_ID],Table3[State],"Karnataka")</f>
        <v>Tamil Nadu</v>
      </c>
      <c r="K617" s="2" t="str">
        <f>_xlfn.XLOOKUP(Table2[[#This Row],[Customer_ID]],Table3[Customer_ID],Table3[Membership],"Regular")</f>
        <v>Gold</v>
      </c>
      <c r="L617" s="2" t="s">
        <v>1314</v>
      </c>
      <c r="M617" s="2" t="str">
        <f>_xlfn.XLOOKUP(Table2[[#This Row],[Product_ID]],Table4[Product_ID],Table4[Product_Name],"Not Found")</f>
        <v>Flying Machine Skinny Fit Maroon</v>
      </c>
      <c r="N617" s="2" t="str">
        <f>_xlfn.XLOOKUP(Table2[[#This Row],[Product_ID]],Table4[Product_ID],Table4[Category],"Not Found")</f>
        <v>Men Jeans</v>
      </c>
      <c r="O617" s="2" t="str">
        <f>_xlfn.XLOOKUP(Table2[[#This Row],[Product_ID]],Table4[Product_ID],Table4[Subcategory],"Not Found")</f>
        <v>Skinny Fit</v>
      </c>
      <c r="P617" s="2" t="str">
        <f>_xlfn.XLOOKUP(Table2[[#This Row],[Product_ID]],Table4[Product_ID],Table4[Brand],"Missing Brand")</f>
        <v>Flying Machine</v>
      </c>
      <c r="Q617" s="2" t="s">
        <v>520</v>
      </c>
      <c r="R617" s="2" t="str">
        <f>_xlfn.XLOOKUP(Table2[[#This Row],[Store_ID]],Table6[Store_ID],Table6[Store Name],"Not Found")</f>
        <v>TrendMart Thrissur High Street</v>
      </c>
      <c r="S617" s="2">
        <f>_xlfn.XLOOKUP(Table2[[#This Row],[Store_ID]],Table6[Store_ID],Table6[Monthly Target],"Missing Target")</f>
        <v>2500000</v>
      </c>
      <c r="T617" s="2" t="str">
        <f>_xlfn.XLOOKUP(Table2[[#This Row],[Store_ID]],Table6[Store_ID],Table6[Region],"Not Found")</f>
        <v>South Zone 1</v>
      </c>
      <c r="U617" s="2" t="s">
        <v>34</v>
      </c>
      <c r="V617" s="2" t="str">
        <f>_xlfn.XLOOKUP(Table2[[#This Row],[Employee_ID]],Table5[Employee_ID],Table5[Employee Name],"Not Found")</f>
        <v>Deepthi Iyengar</v>
      </c>
      <c r="W617" s="2">
        <v>2</v>
      </c>
      <c r="X617" s="2">
        <v>1257.42</v>
      </c>
      <c r="Y617" s="2">
        <v>15</v>
      </c>
      <c r="Z617" s="2">
        <v>377.23</v>
      </c>
      <c r="AA617" s="2">
        <v>12</v>
      </c>
      <c r="AB617" s="2">
        <v>256.51</v>
      </c>
      <c r="AC617" s="2">
        <v>2394.12</v>
      </c>
      <c r="AD617" s="2">
        <v>1634.66</v>
      </c>
      <c r="AE617" s="2">
        <f t="shared" si="15"/>
        <v>502.94999999999982</v>
      </c>
      <c r="AF617" s="2" t="s">
        <v>25</v>
      </c>
      <c r="AG617" s="42">
        <f>IFERROR(Table2[[#This Row],[Profit]]/Table2[[#This Row],[Sales Amount]],0)</f>
        <v>0.21007718911332759</v>
      </c>
      <c r="AH617" s="2" t="str">
        <f>TRIM(Table2[[#This Row],[Payment Modee]])</f>
        <v>UPI</v>
      </c>
      <c r="AI617" s="2" t="s">
        <v>26</v>
      </c>
      <c r="AJ617" s="2" t="s">
        <v>27</v>
      </c>
      <c r="AK617" s="2" t="s">
        <v>1860</v>
      </c>
      <c r="AL617" s="16" t="str">
        <f>IF(HOUR(Table2[[#This Row],[Order Time]])&lt;12,"Morning",IF(HOUR(Table2[[#This Row],[Order Time]])&lt;17,"Afternoon",IF(HOUR(Table2[[#This Row],[Order Time]])&lt;21,"Evening","Night")))</f>
        <v>Evening</v>
      </c>
      <c r="AM617" s="16" t="s">
        <v>38</v>
      </c>
    </row>
    <row r="618" spans="1:39" x14ac:dyDescent="0.25">
      <c r="A618" s="13" t="s">
        <v>1861</v>
      </c>
      <c r="B618" s="4">
        <v>45523</v>
      </c>
      <c r="C618" s="2">
        <f>YEAR(Table2[[#This Row],[Invoice Date]])</f>
        <v>2024</v>
      </c>
      <c r="D618" s="2" t="str">
        <f>TEXT(Table2[[#This Row],[Invoice Date]],"mmm")</f>
        <v>Aug</v>
      </c>
      <c r="E618" s="2" t="str">
        <f>Table2[[#This Row],[Store_ID]]&amp;"-"&amp;Table2[[#This Row],[Year]]&amp;"-"&amp;Table2[[#This Row],[Month]]</f>
        <v>STR075-2024-Aug</v>
      </c>
      <c r="F618" s="2" t="s">
        <v>940</v>
      </c>
      <c r="G618" s="2" t="str">
        <f>_xlfn.XLOOKUP(Table2[[#This Row],[Customer_ID]],Table3[Customer_ID],Table3[Customer Name],"Not Found")</f>
        <v>Dhruv Yadav</v>
      </c>
      <c r="H618" s="2" t="str">
        <f>_xlfn.XLOOKUP(Table2[[#This Row],[Customer_ID]],Table3[Customer_ID],Table3[Gender],"Female")</f>
        <v>Male</v>
      </c>
      <c r="I618" s="2" t="str">
        <f>_xlfn.XLOOKUP(Table2[[#This Row],[Customer_ID]],Table3[Customer_ID],Table3[City],"Missing Memebership")</f>
        <v>Vellore</v>
      </c>
      <c r="J618" s="2" t="str">
        <f>_xlfn.XLOOKUP(Table2[[#This Row],[Customer_ID]],Table3[Customer_ID],Table3[State],"Karnataka")</f>
        <v>Tamil Nadu</v>
      </c>
      <c r="K618" s="2" t="str">
        <f>_xlfn.XLOOKUP(Table2[[#This Row],[Customer_ID]],Table3[Customer_ID],Table3[Membership],"Regular")</f>
        <v>Silver</v>
      </c>
      <c r="L618" s="2" t="s">
        <v>1314</v>
      </c>
      <c r="M618" s="2" t="str">
        <f>_xlfn.XLOOKUP(Table2[[#This Row],[Product_ID]],Table4[Product_ID],Table4[Product_Name],"Not Found")</f>
        <v>Flying Machine Skinny Fit Maroon</v>
      </c>
      <c r="N618" s="2" t="str">
        <f>_xlfn.XLOOKUP(Table2[[#This Row],[Product_ID]],Table4[Product_ID],Table4[Category],"Not Found")</f>
        <v>Men Jeans</v>
      </c>
      <c r="O618" s="2" t="str">
        <f>_xlfn.XLOOKUP(Table2[[#This Row],[Product_ID]],Table4[Product_ID],Table4[Subcategory],"Not Found")</f>
        <v>Skinny Fit</v>
      </c>
      <c r="P618" s="2" t="str">
        <f>_xlfn.XLOOKUP(Table2[[#This Row],[Product_ID]],Table4[Product_ID],Table4[Brand],"Missing Brand")</f>
        <v>Flying Machine</v>
      </c>
      <c r="Q618" s="2" t="s">
        <v>164</v>
      </c>
      <c r="R618" s="2" t="str">
        <f>_xlfn.XLOOKUP(Table2[[#This Row],[Store_ID]],Table6[Store_ID],Table6[Store Name],"Not Found")</f>
        <v>TrendMart Chennai Standard</v>
      </c>
      <c r="S618" s="2">
        <f>_xlfn.XLOOKUP(Table2[[#This Row],[Store_ID]],Table6[Store_ID],Table6[Monthly Target],"Missing Target")</f>
        <v>1000000</v>
      </c>
      <c r="T618" s="2" t="str">
        <f>_xlfn.XLOOKUP(Table2[[#This Row],[Store_ID]],Table6[Store_ID],Table6[Region],"Not Found")</f>
        <v>South Zone 1</v>
      </c>
      <c r="U618" s="2" t="s">
        <v>118</v>
      </c>
      <c r="V618" s="2" t="str">
        <f>_xlfn.XLOOKUP(Table2[[#This Row],[Employee_ID]],Table5[Employee_ID],Table5[Employee Name],"Not Found")</f>
        <v>Deepak Kamath</v>
      </c>
      <c r="W618" s="2">
        <v>1</v>
      </c>
      <c r="X618" s="2">
        <v>1242.7</v>
      </c>
      <c r="Y618" s="2">
        <v>0</v>
      </c>
      <c r="Z618" s="2">
        <v>0</v>
      </c>
      <c r="AA618" s="2">
        <v>12</v>
      </c>
      <c r="AB618" s="2">
        <v>149.12</v>
      </c>
      <c r="AC618" s="2">
        <v>1391.82</v>
      </c>
      <c r="AD618" s="2">
        <v>817.33</v>
      </c>
      <c r="AE618" s="2">
        <f t="shared" si="15"/>
        <v>425.36999999999989</v>
      </c>
      <c r="AF618" s="2" t="s">
        <v>69</v>
      </c>
      <c r="AG618" s="42">
        <f>IFERROR(Table2[[#This Row],[Profit]]/Table2[[#This Row],[Sales Amount]],0)</f>
        <v>0.30562141656248648</v>
      </c>
      <c r="AH618" s="2" t="str">
        <f>TRIM(Table2[[#This Row],[Payment Modee]])</f>
        <v>Cash</v>
      </c>
      <c r="AI618" s="2" t="s">
        <v>26</v>
      </c>
      <c r="AJ618" s="2" t="s">
        <v>27</v>
      </c>
      <c r="AK618" s="2" t="s">
        <v>1168</v>
      </c>
      <c r="AL618" s="16" t="str">
        <f>IF(HOUR(Table2[[#This Row],[Order Time]])&lt;12,"Morning",IF(HOUR(Table2[[#This Row],[Order Time]])&lt;17,"Afternoon",IF(HOUR(Table2[[#This Row],[Order Time]])&lt;21,"Evening","Night")))</f>
        <v>Evening</v>
      </c>
      <c r="AM618" s="16" t="s">
        <v>29</v>
      </c>
    </row>
    <row r="619" spans="1:39" x14ac:dyDescent="0.25">
      <c r="A619" s="13" t="s">
        <v>1862</v>
      </c>
      <c r="B619" s="4">
        <v>45583</v>
      </c>
      <c r="C619" s="2">
        <f>YEAR(Table2[[#This Row],[Invoice Date]])</f>
        <v>2024</v>
      </c>
      <c r="D619" s="2" t="str">
        <f>TEXT(Table2[[#This Row],[Invoice Date]],"mmm")</f>
        <v>Oct</v>
      </c>
      <c r="E619" s="2" t="str">
        <f>Table2[[#This Row],[Store_ID]]&amp;"-"&amp;Table2[[#This Row],[Year]]&amp;"-"&amp;Table2[[#This Row],[Month]]</f>
        <v>STR058-2024-Oct</v>
      </c>
      <c r="F619" s="2" t="s">
        <v>1350</v>
      </c>
      <c r="G619" s="2" t="str">
        <f>_xlfn.XLOOKUP(Table2[[#This Row],[Customer_ID]],Table3[Customer_ID],Table3[Customer Name],"Not Found")</f>
        <v>Dhruv Natarajan</v>
      </c>
      <c r="H619" s="2" t="str">
        <f>_xlfn.XLOOKUP(Table2[[#This Row],[Customer_ID]],Table3[Customer_ID],Table3[Gender],"Female")</f>
        <v>Male</v>
      </c>
      <c r="I619" s="2" t="str">
        <f>_xlfn.XLOOKUP(Table2[[#This Row],[Customer_ID]],Table3[Customer_ID],Table3[City],"Missing Memebership")</f>
        <v>Nellore</v>
      </c>
      <c r="J619" s="2" t="str">
        <f>_xlfn.XLOOKUP(Table2[[#This Row],[Customer_ID]],Table3[Customer_ID],Table3[State],"Karnataka")</f>
        <v>Andhra Pradesh</v>
      </c>
      <c r="K619" s="2" t="str">
        <f>_xlfn.XLOOKUP(Table2[[#This Row],[Customer_ID]],Table3[Customer_ID],Table3[Membership],"Regular")</f>
        <v>Platinum</v>
      </c>
      <c r="L619" s="2" t="s">
        <v>1863</v>
      </c>
      <c r="M619" s="2" t="str">
        <f>_xlfn.XLOOKUP(Table2[[#This Row],[Product_ID]],Table4[Product_ID],Table4[Product_Name],"Not Found")</f>
        <v>Spykar Straight Fit White</v>
      </c>
      <c r="N619" s="2" t="str">
        <f>_xlfn.XLOOKUP(Table2[[#This Row],[Product_ID]],Table4[Product_ID],Table4[Category],"Not Found")</f>
        <v>Women Jeans</v>
      </c>
      <c r="O619" s="2" t="str">
        <f>_xlfn.XLOOKUP(Table2[[#This Row],[Product_ID]],Table4[Product_ID],Table4[Subcategory],"Not Found")</f>
        <v>Straight Fit</v>
      </c>
      <c r="P619" s="2" t="str">
        <f>_xlfn.XLOOKUP(Table2[[#This Row],[Product_ID]],Table4[Product_ID],Table4[Brand],"Missing Brand")</f>
        <v>Spykar</v>
      </c>
      <c r="Q619" s="2" t="s">
        <v>54</v>
      </c>
      <c r="R619" s="2" t="str">
        <f>_xlfn.XLOOKUP(Table2[[#This Row],[Store_ID]],Table6[Store_ID],Table6[Store Name],"Not Found")</f>
        <v>TrendMart Thoothukudi Flagship</v>
      </c>
      <c r="S619" s="2">
        <f>_xlfn.XLOOKUP(Table2[[#This Row],[Store_ID]],Table6[Store_ID],Table6[Monthly Target],"Missing Target")</f>
        <v>1200000</v>
      </c>
      <c r="T619" s="2" t="str">
        <f>_xlfn.XLOOKUP(Table2[[#This Row],[Store_ID]],Table6[Store_ID],Table6[Region],"Not Found")</f>
        <v>South Zone 1</v>
      </c>
      <c r="U619" s="2" t="s">
        <v>75</v>
      </c>
      <c r="V619" s="2" t="str">
        <f>_xlfn.XLOOKUP(Table2[[#This Row],[Employee_ID]],Table5[Employee_ID],Table5[Employee Name],"Not Found")</f>
        <v>Chandran Krishnan</v>
      </c>
      <c r="W619" s="2">
        <v>4</v>
      </c>
      <c r="X619" s="2">
        <v>1001.02</v>
      </c>
      <c r="Y619" s="2">
        <v>10</v>
      </c>
      <c r="Z619" s="2">
        <v>400.41</v>
      </c>
      <c r="AA619" s="2">
        <v>12</v>
      </c>
      <c r="AB619" s="2">
        <v>432.44</v>
      </c>
      <c r="AC619" s="2">
        <v>4036.11</v>
      </c>
      <c r="AD619" s="2">
        <v>2889.6</v>
      </c>
      <c r="AE619" s="2">
        <f t="shared" si="15"/>
        <v>714.07000000000016</v>
      </c>
      <c r="AF619" s="2" t="s">
        <v>69</v>
      </c>
      <c r="AG619" s="42">
        <f>IFERROR(Table2[[#This Row],[Profit]]/Table2[[#This Row],[Sales Amount]],0)</f>
        <v>0.17692035152659372</v>
      </c>
      <c r="AH619" s="2" t="str">
        <f>TRIM(Table2[[#This Row],[Payment Modee]])</f>
        <v>Cash</v>
      </c>
      <c r="AI619" s="2" t="s">
        <v>26</v>
      </c>
      <c r="AJ619" s="2" t="s">
        <v>27</v>
      </c>
      <c r="AK619" s="2" t="s">
        <v>278</v>
      </c>
      <c r="AL619" s="16" t="str">
        <f>IF(HOUR(Table2[[#This Row],[Order Time]])&lt;12,"Morning",IF(HOUR(Table2[[#This Row],[Order Time]])&lt;17,"Afternoon",IF(HOUR(Table2[[#This Row],[Order Time]])&lt;21,"Evening","Night")))</f>
        <v>Evening</v>
      </c>
      <c r="AM619" s="16" t="s">
        <v>29</v>
      </c>
    </row>
    <row r="620" spans="1:39" x14ac:dyDescent="0.25">
      <c r="A620" s="13" t="s">
        <v>1864</v>
      </c>
      <c r="B620" s="4">
        <v>45656</v>
      </c>
      <c r="C620" s="2">
        <f>YEAR(Table2[[#This Row],[Invoice Date]])</f>
        <v>2024</v>
      </c>
      <c r="D620" s="2" t="str">
        <f>TEXT(Table2[[#This Row],[Invoice Date]],"mmm")</f>
        <v>Dec</v>
      </c>
      <c r="E620" s="2" t="str">
        <f>Table2[[#This Row],[Store_ID]]&amp;"-"&amp;Table2[[#This Row],[Year]]&amp;"-"&amp;Table2[[#This Row],[Month]]</f>
        <v>STR051-2024-Dec</v>
      </c>
      <c r="F620" s="2" t="s">
        <v>1752</v>
      </c>
      <c r="G620" s="2" t="str">
        <f>_xlfn.XLOOKUP(Table2[[#This Row],[Customer_ID]],Table3[Customer_ID],Table3[Customer Name],"Not Found")</f>
        <v>Gayathri Menon</v>
      </c>
      <c r="H620" s="2" t="str">
        <f>_xlfn.XLOOKUP(Table2[[#This Row],[Customer_ID]],Table3[Customer_ID],Table3[Gender],"Female")</f>
        <v>female</v>
      </c>
      <c r="I620" s="2" t="str">
        <f>_xlfn.XLOOKUP(Table2[[#This Row],[Customer_ID]],Table3[Customer_ID],Table3[City],"Missing Memebership")</f>
        <v>Karimnagar</v>
      </c>
      <c r="J620" s="2" t="str">
        <f>_xlfn.XLOOKUP(Table2[[#This Row],[Customer_ID]],Table3[Customer_ID],Table3[State],"Karnataka")</f>
        <v>Telangana</v>
      </c>
      <c r="K620" s="2" t="str">
        <f>_xlfn.XLOOKUP(Table2[[#This Row],[Customer_ID]],Table3[Customer_ID],Table3[Membership],"Regular")</f>
        <v>Platinum</v>
      </c>
      <c r="L620" s="2" t="s">
        <v>719</v>
      </c>
      <c r="M620" s="2" t="str">
        <f>_xlfn.XLOOKUP(Table2[[#This Row],[Product_ID]],Table4[Product_ID],Table4[Product_Name],"Not Found")</f>
        <v>AND Denim Shirt Teal</v>
      </c>
      <c r="N620" s="2" t="str">
        <f>_xlfn.XLOOKUP(Table2[[#This Row],[Product_ID]],Table4[Product_ID],Table4[Category],"Not Found")</f>
        <v>Men Shirts</v>
      </c>
      <c r="O620" s="2" t="str">
        <f>_xlfn.XLOOKUP(Table2[[#This Row],[Product_ID]],Table4[Product_ID],Table4[Subcategory],"Not Found")</f>
        <v>Denim Shirt</v>
      </c>
      <c r="P620" s="2" t="str">
        <f>_xlfn.XLOOKUP(Table2[[#This Row],[Product_ID]],Table4[Product_ID],Table4[Brand],"Missing Brand")</f>
        <v>AND</v>
      </c>
      <c r="Q620" s="2" t="s">
        <v>312</v>
      </c>
      <c r="R620" s="2" t="str">
        <f>_xlfn.XLOOKUP(Table2[[#This Row],[Store_ID]],Table6[Store_ID],Table6[Store Name],"Not Found")</f>
        <v>TrendMart Kozhikode Outlet</v>
      </c>
      <c r="S620" s="2">
        <f>_xlfn.XLOOKUP(Table2[[#This Row],[Store_ID]],Table6[Store_ID],Table6[Monthly Target],"Missing Target")</f>
        <v>2000000</v>
      </c>
      <c r="T620" s="2" t="str">
        <f>_xlfn.XLOOKUP(Table2[[#This Row],[Store_ID]],Table6[Store_ID],Table6[Region],"Not Found")</f>
        <v>South Zone 1</v>
      </c>
      <c r="U620" s="2" t="s">
        <v>92</v>
      </c>
      <c r="V620" s="2" t="str">
        <f>_xlfn.XLOOKUP(Table2[[#This Row],[Employee_ID]],Table5[Employee_ID],Table5[Employee Name],"Not Found")</f>
        <v>Preethi Singh</v>
      </c>
      <c r="W620" s="2">
        <v>3</v>
      </c>
      <c r="X620" s="2">
        <v>835.14</v>
      </c>
      <c r="Y620" s="2">
        <v>0</v>
      </c>
      <c r="Z620" s="2">
        <v>0</v>
      </c>
      <c r="AA620" s="2">
        <v>5</v>
      </c>
      <c r="AB620" s="2">
        <v>125.27</v>
      </c>
      <c r="AC620" s="2">
        <v>2630.69</v>
      </c>
      <c r="AD620" s="2">
        <v>1710.6</v>
      </c>
      <c r="AE620" s="2">
        <f t="shared" si="15"/>
        <v>794.82000000000016</v>
      </c>
      <c r="AF620" s="2" t="s">
        <v>119</v>
      </c>
      <c r="AG620" s="42">
        <f>IFERROR(Table2[[#This Row],[Profit]]/Table2[[#This Row],[Sales Amount]],0)</f>
        <v>0.30213366075060161</v>
      </c>
      <c r="AH620" s="2" t="str">
        <f>TRIM(Table2[[#This Row],[Payment Modee]])</f>
        <v>Net Banking</v>
      </c>
      <c r="AI620" s="2" t="s">
        <v>26</v>
      </c>
      <c r="AJ620" s="2" t="s">
        <v>27</v>
      </c>
      <c r="AK620" s="2" t="s">
        <v>1142</v>
      </c>
      <c r="AL620" s="16" t="str">
        <f>IF(HOUR(Table2[[#This Row],[Order Time]])&lt;12,"Morning",IF(HOUR(Table2[[#This Row],[Order Time]])&lt;17,"Afternoon",IF(HOUR(Table2[[#This Row],[Order Time]])&lt;21,"Evening","Night")))</f>
        <v>Afternoon</v>
      </c>
      <c r="AM620" s="16" t="s">
        <v>29</v>
      </c>
    </row>
    <row r="621" spans="1:39" x14ac:dyDescent="0.25">
      <c r="A621" s="13" t="s">
        <v>1865</v>
      </c>
      <c r="B621" s="4">
        <v>45410</v>
      </c>
      <c r="C621" s="2">
        <f>YEAR(Table2[[#This Row],[Invoice Date]])</f>
        <v>2024</v>
      </c>
      <c r="D621" s="2" t="str">
        <f>TEXT(Table2[[#This Row],[Invoice Date]],"mmm")</f>
        <v>Apr</v>
      </c>
      <c r="E621" s="2" t="str">
        <f>Table2[[#This Row],[Store_ID]]&amp;"-"&amp;Table2[[#This Row],[Year]]&amp;"-"&amp;Table2[[#This Row],[Month]]</f>
        <v>STR080-2024-Apr</v>
      </c>
      <c r="F621" s="2" t="s">
        <v>1179</v>
      </c>
      <c r="G621" s="2" t="str">
        <f>_xlfn.XLOOKUP(Table2[[#This Row],[Customer_ID]],Table3[Customer_ID],Table3[Customer Name],"Not Found")</f>
        <v>Suresh Shetty</v>
      </c>
      <c r="H621" s="2" t="str">
        <f>_xlfn.XLOOKUP(Table2[[#This Row],[Customer_ID]],Table3[Customer_ID],Table3[Gender],"Female")</f>
        <v>Male</v>
      </c>
      <c r="I621" s="2" t="str">
        <f>_xlfn.XLOOKUP(Table2[[#This Row],[Customer_ID]],Table3[Customer_ID],Table3[City],"Missing Memebership")</f>
        <v>Karimnagar</v>
      </c>
      <c r="J621" s="2" t="str">
        <f>_xlfn.XLOOKUP(Table2[[#This Row],[Customer_ID]],Table3[Customer_ID],Table3[State],"Karnataka")</f>
        <v>Telangana</v>
      </c>
      <c r="K621" s="2" t="str">
        <f>_xlfn.XLOOKUP(Table2[[#This Row],[Customer_ID]],Table3[Customer_ID],Table3[Membership],"Regular")</f>
        <v>Regular</v>
      </c>
      <c r="L621" s="2" t="s">
        <v>954</v>
      </c>
      <c r="M621" s="2" t="str">
        <f>_xlfn.XLOOKUP(Table2[[#This Row],[Product_ID]],Table4[Product_ID],Table4[Product_Name],"Not Found")</f>
        <v>Pepe Jeans Cap Pink</v>
      </c>
      <c r="N621" s="2" t="str">
        <f>_xlfn.XLOOKUP(Table2[[#This Row],[Product_ID]],Table4[Product_ID],Table4[Category],"Not Found")</f>
        <v>Accessories</v>
      </c>
      <c r="O621" s="2" t="str">
        <f>_xlfn.XLOOKUP(Table2[[#This Row],[Product_ID]],Table4[Product_ID],Table4[Subcategory],"Not Found")</f>
        <v>Cap</v>
      </c>
      <c r="P621" s="2" t="str">
        <f>_xlfn.XLOOKUP(Table2[[#This Row],[Product_ID]],Table4[Product_ID],Table4[Brand],"Missing Brand")</f>
        <v>Pepe Jeans</v>
      </c>
      <c r="Q621" s="2" t="s">
        <v>214</v>
      </c>
      <c r="R621" s="2" t="str">
        <f>_xlfn.XLOOKUP(Table2[[#This Row],[Store_ID]],Table6[Store_ID],Table6[Store Name],"Not Found")</f>
        <v>TrendMart Kochi High Street</v>
      </c>
      <c r="S621" s="2">
        <f>_xlfn.XLOOKUP(Table2[[#This Row],[Store_ID]],Table6[Store_ID],Table6[Monthly Target],"Missing Target")</f>
        <v>2000000</v>
      </c>
      <c r="T621" s="2" t="str">
        <f>_xlfn.XLOOKUP(Table2[[#This Row],[Store_ID]],Table6[Store_ID],Table6[Region],"Not Found")</f>
        <v>South Zone 1</v>
      </c>
      <c r="U621" s="2" t="s">
        <v>55</v>
      </c>
      <c r="V621" s="2" t="str">
        <f>_xlfn.XLOOKUP(Table2[[#This Row],[Employee_ID]],Table5[Employee_ID],Table5[Employee Name],"Not Found")</f>
        <v>Padma Gounder</v>
      </c>
      <c r="W621" s="2">
        <v>2</v>
      </c>
      <c r="X621" s="2">
        <v>1104.9100000000001</v>
      </c>
      <c r="Y621" s="2">
        <v>25</v>
      </c>
      <c r="Z621" s="2">
        <v>552.46</v>
      </c>
      <c r="AA621" s="2">
        <v>12</v>
      </c>
      <c r="AB621" s="2">
        <v>198.88</v>
      </c>
      <c r="AC621" s="2">
        <v>1856.24</v>
      </c>
      <c r="AD621" s="2">
        <v>1153.94</v>
      </c>
      <c r="AE621" s="2">
        <f t="shared" si="15"/>
        <v>503.41999999999996</v>
      </c>
      <c r="AF621" s="2" t="s">
        <v>25</v>
      </c>
      <c r="AG621" s="42">
        <f>IFERROR(Table2[[#This Row],[Profit]]/Table2[[#This Row],[Sales Amount]],0)</f>
        <v>0.27120415463517644</v>
      </c>
      <c r="AH621" s="2" t="str">
        <f>TRIM(Table2[[#This Row],[Payment Modee]])</f>
        <v>UPI</v>
      </c>
      <c r="AI621" s="2" t="s">
        <v>26</v>
      </c>
      <c r="AJ621" s="2" t="s">
        <v>27</v>
      </c>
      <c r="AK621" s="2" t="s">
        <v>1866</v>
      </c>
      <c r="AL621" s="16" t="str">
        <f>IF(HOUR(Table2[[#This Row],[Order Time]])&lt;12,"Morning",IF(HOUR(Table2[[#This Row],[Order Time]])&lt;17,"Afternoon",IF(HOUR(Table2[[#This Row],[Order Time]])&lt;21,"Evening","Night")))</f>
        <v>Afternoon</v>
      </c>
      <c r="AM621" s="16" t="s">
        <v>38</v>
      </c>
    </row>
    <row r="622" spans="1:39" x14ac:dyDescent="0.25">
      <c r="A622" s="13" t="s">
        <v>1867</v>
      </c>
      <c r="B622" s="4">
        <v>45553</v>
      </c>
      <c r="C622" s="2">
        <f>YEAR(Table2[[#This Row],[Invoice Date]])</f>
        <v>2024</v>
      </c>
      <c r="D622" s="2" t="str">
        <f>TEXT(Table2[[#This Row],[Invoice Date]],"mmm")</f>
        <v>Sep</v>
      </c>
      <c r="E622" s="2" t="str">
        <f>Table2[[#This Row],[Store_ID]]&amp;"-"&amp;Table2[[#This Row],[Year]]&amp;"-"&amp;Table2[[#This Row],[Month]]</f>
        <v>STR013-2024-Sep</v>
      </c>
      <c r="F622" s="2" t="s">
        <v>1425</v>
      </c>
      <c r="G622" s="2" t="str">
        <f>_xlfn.XLOOKUP(Table2[[#This Row],[Customer_ID]],Table3[Customer_ID],Table3[Customer Name],"Not Found")</f>
        <v>Vasanthi Bhat</v>
      </c>
      <c r="H622" s="2" t="str">
        <f>_xlfn.XLOOKUP(Table2[[#This Row],[Customer_ID]],Table3[Customer_ID],Table3[Gender],"Female")</f>
        <v>Female</v>
      </c>
      <c r="I622" s="2" t="str">
        <f>_xlfn.XLOOKUP(Table2[[#This Row],[Customer_ID]],Table3[Customer_ID],Table3[City],"Missing Memebership")</f>
        <v>Kalaburagi</v>
      </c>
      <c r="J622" s="2" t="str">
        <f>_xlfn.XLOOKUP(Table2[[#This Row],[Customer_ID]],Table3[Customer_ID],Table3[State],"Karnataka")</f>
        <v>Karnataka</v>
      </c>
      <c r="K622" s="2" t="str">
        <f>_xlfn.XLOOKUP(Table2[[#This Row],[Customer_ID]],Table3[Customer_ID],Table3[Membership],"Regular")</f>
        <v>Regular</v>
      </c>
      <c r="L622" s="2" t="s">
        <v>416</v>
      </c>
      <c r="M622" s="2" t="str">
        <f>_xlfn.XLOOKUP(Table2[[#This Row],[Product_ID]],Table4[Product_ID],Table4[Product_Name],"Not Found")</f>
        <v>GRT Jewellers Sling Bag Olive</v>
      </c>
      <c r="N622" s="2" t="str">
        <f>_xlfn.XLOOKUP(Table2[[#This Row],[Product_ID]],Table4[Product_ID],Table4[Category],"Not Found")</f>
        <v>Handbags</v>
      </c>
      <c r="O622" s="2" t="str">
        <f>_xlfn.XLOOKUP(Table2[[#This Row],[Product_ID]],Table4[Product_ID],Table4[Subcategory],"Not Found")</f>
        <v>Sling Bag</v>
      </c>
      <c r="P622" s="2" t="str">
        <f>_xlfn.XLOOKUP(Table2[[#This Row],[Product_ID]],Table4[Product_ID],Table4[Brand],"Missing Brand")</f>
        <v>GRT Jewellers</v>
      </c>
      <c r="Q622" s="2" t="s">
        <v>616</v>
      </c>
      <c r="R622" s="2" t="str">
        <f>_xlfn.XLOOKUP(Table2[[#This Row],[Store_ID]],Table6[Store_ID],Table6[Store Name],"Not Found")</f>
        <v>TrendMart Nizamabad Standard</v>
      </c>
      <c r="S622" s="2">
        <f>_xlfn.XLOOKUP(Table2[[#This Row],[Store_ID]],Table6[Store_ID],Table6[Monthly Target],"Missing Target")</f>
        <v>2500000</v>
      </c>
      <c r="T622" s="2" t="str">
        <f>_xlfn.XLOOKUP(Table2[[#This Row],[Store_ID]],Table6[Store_ID],Table6[Region],"Not Found")</f>
        <v>South Zone 2</v>
      </c>
      <c r="U622" s="2" t="s">
        <v>263</v>
      </c>
      <c r="V622" s="2" t="str">
        <f>_xlfn.XLOOKUP(Table2[[#This Row],[Employee_ID]],Table5[Employee_ID],Table5[Employee Name],"Not Found")</f>
        <v>Sathish Sundaram</v>
      </c>
      <c r="W622" s="2">
        <v>3</v>
      </c>
      <c r="X622" s="2">
        <v>3199.89</v>
      </c>
      <c r="Y622" s="2">
        <v>5</v>
      </c>
      <c r="Z622" s="2">
        <v>479.98</v>
      </c>
      <c r="AA622" s="2">
        <v>12</v>
      </c>
      <c r="AB622" s="2">
        <v>1094.3599999999999</v>
      </c>
      <c r="AC622" s="2">
        <v>10214.049999999999</v>
      </c>
      <c r="AD622" s="2">
        <v>6102.03</v>
      </c>
      <c r="AE622" s="2">
        <f t="shared" si="15"/>
        <v>3017.66</v>
      </c>
      <c r="AF622" s="2" t="s">
        <v>35</v>
      </c>
      <c r="AG622" s="42">
        <f>IFERROR(Table2[[#This Row],[Profit]]/Table2[[#This Row],[Sales Amount]],0)</f>
        <v>0.29544206264899819</v>
      </c>
      <c r="AH622" s="2" t="str">
        <f>TRIM(Table2[[#This Row],[Payment Modee]])</f>
        <v>Debit Card</v>
      </c>
      <c r="AI622" s="2" t="s">
        <v>26</v>
      </c>
      <c r="AJ622" s="2" t="s">
        <v>27</v>
      </c>
      <c r="AK622" s="2" t="s">
        <v>63</v>
      </c>
      <c r="AL622" s="16" t="str">
        <f>IF(HOUR(Table2[[#This Row],[Order Time]])&lt;12,"Morning",IF(HOUR(Table2[[#This Row],[Order Time]])&lt;17,"Afternoon",IF(HOUR(Table2[[#This Row],[Order Time]])&lt;21,"Evening","Night")))</f>
        <v>Morning</v>
      </c>
      <c r="AM622" s="16" t="s">
        <v>29</v>
      </c>
    </row>
    <row r="623" spans="1:39" x14ac:dyDescent="0.25">
      <c r="A623" s="13" t="s">
        <v>1868</v>
      </c>
      <c r="B623" s="4">
        <v>45688</v>
      </c>
      <c r="C623" s="2">
        <f>YEAR(Table2[[#This Row],[Invoice Date]])</f>
        <v>2025</v>
      </c>
      <c r="D623" s="2" t="str">
        <f>TEXT(Table2[[#This Row],[Invoice Date]],"mmm")</f>
        <v>Jan</v>
      </c>
      <c r="E623" s="2" t="str">
        <f>Table2[[#This Row],[Store_ID]]&amp;"-"&amp;Table2[[#This Row],[Year]]&amp;"-"&amp;Table2[[#This Row],[Month]]</f>
        <v>STR021-2025-Jan</v>
      </c>
      <c r="F623" s="2" t="s">
        <v>1194</v>
      </c>
      <c r="G623" s="2" t="str">
        <f>_xlfn.XLOOKUP(Table2[[#This Row],[Customer_ID]],Table3[Customer_ID],Table3[Customer Name],"Not Found")</f>
        <v>Tara Gopalakrishnan</v>
      </c>
      <c r="H623" s="2" t="str">
        <f>_xlfn.XLOOKUP(Table2[[#This Row],[Customer_ID]],Table3[Customer_ID],Table3[Gender],"Female")</f>
        <v>Female</v>
      </c>
      <c r="I623" s="2" t="str">
        <f>_xlfn.XLOOKUP(Table2[[#This Row],[Customer_ID]],Table3[Customer_ID],Table3[City],"Missing Memebership")</f>
        <v>Belagavi</v>
      </c>
      <c r="J623" s="2" t="str">
        <f>_xlfn.XLOOKUP(Table2[[#This Row],[Customer_ID]],Table3[Customer_ID],Table3[State],"Karnataka")</f>
        <v>Karnataka</v>
      </c>
      <c r="K623" s="2" t="str">
        <f>_xlfn.XLOOKUP(Table2[[#This Row],[Customer_ID]],Table3[Customer_ID],Table3[Membership],"Regular")</f>
        <v>Regular</v>
      </c>
      <c r="L623" s="2" t="s">
        <v>822</v>
      </c>
      <c r="M623" s="2" t="str">
        <f>_xlfn.XLOOKUP(Table2[[#This Row],[Product_ID]],Table4[Product_ID],Table4[Product_Name],"Not Found")</f>
        <v>Jack &amp; Jones Georgette Saree Sky Blue</v>
      </c>
      <c r="N623" s="2" t="str">
        <f>_xlfn.XLOOKUP(Table2[[#This Row],[Product_ID]],Table4[Product_ID],Table4[Category],"Not Found")</f>
        <v>Women Sarees</v>
      </c>
      <c r="O623" s="2" t="str">
        <f>_xlfn.XLOOKUP(Table2[[#This Row],[Product_ID]],Table4[Product_ID],Table4[Subcategory],"Not Found")</f>
        <v>Georgette Saree</v>
      </c>
      <c r="P623" s="2" t="str">
        <f>_xlfn.XLOOKUP(Table2[[#This Row],[Product_ID]],Table4[Product_ID],Table4[Brand],"Missing Brand")</f>
        <v>Jack &amp; Jones</v>
      </c>
      <c r="Q623" s="2" t="s">
        <v>80</v>
      </c>
      <c r="R623" s="2" t="str">
        <f>_xlfn.XLOOKUP(Table2[[#This Row],[Store_ID]],Table6[Store_ID],Table6[Store Name],"Not Found")</f>
        <v>TrendMart Kozhikode Standard</v>
      </c>
      <c r="S623" s="2">
        <f>_xlfn.XLOOKUP(Table2[[#This Row],[Store_ID]],Table6[Store_ID],Table6[Monthly Target],"Missing Target")</f>
        <v>2000000</v>
      </c>
      <c r="T623" s="2" t="str">
        <f>_xlfn.XLOOKUP(Table2[[#This Row],[Store_ID]],Table6[Store_ID],Table6[Region],"Not Found")</f>
        <v>South Zone 1</v>
      </c>
      <c r="U623" s="2" t="s">
        <v>153</v>
      </c>
      <c r="V623" s="2" t="str">
        <f>_xlfn.XLOOKUP(Table2[[#This Row],[Employee_ID]],Table5[Employee_ID],Table5[Employee Name],"Not Found")</f>
        <v>Rani Mishra</v>
      </c>
      <c r="W623" s="2">
        <v>2</v>
      </c>
      <c r="X623" s="2">
        <v>1403.63</v>
      </c>
      <c r="Y623" s="2">
        <v>30</v>
      </c>
      <c r="Z623" s="2">
        <v>842.18</v>
      </c>
      <c r="AA623" s="2">
        <v>12</v>
      </c>
      <c r="AB623" s="2">
        <v>235.81</v>
      </c>
      <c r="AC623" s="2">
        <v>2200.89</v>
      </c>
      <c r="AD623" s="2">
        <v>2041.8</v>
      </c>
      <c r="AE623" s="2">
        <f t="shared" si="15"/>
        <v>-76.720000000000084</v>
      </c>
      <c r="AF623" s="2" t="s">
        <v>69</v>
      </c>
      <c r="AG623" s="42">
        <f>IFERROR(Table2[[#This Row],[Profit]]/Table2[[#This Row],[Sales Amount]],0)</f>
        <v>-3.4858625374280444E-2</v>
      </c>
      <c r="AH623" s="2" t="str">
        <f>TRIM(Table2[[#This Row],[Payment Modee]])</f>
        <v>Cash</v>
      </c>
      <c r="AI623" s="2" t="s">
        <v>36</v>
      </c>
      <c r="AJ623" s="2" t="s">
        <v>27</v>
      </c>
      <c r="AK623" s="2" t="s">
        <v>1869</v>
      </c>
      <c r="AL623" s="16" t="str">
        <f>IF(HOUR(Table2[[#This Row],[Order Time]])&lt;12,"Morning",IF(HOUR(Table2[[#This Row],[Order Time]])&lt;17,"Afternoon",IF(HOUR(Table2[[#This Row],[Order Time]])&lt;21,"Evening","Night")))</f>
        <v>Night</v>
      </c>
      <c r="AM623" s="16" t="s">
        <v>29</v>
      </c>
    </row>
    <row r="624" spans="1:39" x14ac:dyDescent="0.25">
      <c r="A624" s="13" t="s">
        <v>1870</v>
      </c>
      <c r="B624" s="4">
        <v>45621</v>
      </c>
      <c r="C624" s="2">
        <f>YEAR(Table2[[#This Row],[Invoice Date]])</f>
        <v>2024</v>
      </c>
      <c r="D624" s="2" t="str">
        <f>TEXT(Table2[[#This Row],[Invoice Date]],"mmm")</f>
        <v>Nov</v>
      </c>
      <c r="E624" s="2" t="str">
        <f>Table2[[#This Row],[Store_ID]]&amp;"-"&amp;Table2[[#This Row],[Year]]&amp;"-"&amp;Table2[[#This Row],[Month]]</f>
        <v>STR112-2024-Nov</v>
      </c>
      <c r="F624" s="2" t="s">
        <v>1871</v>
      </c>
      <c r="G624" s="2" t="str">
        <f>_xlfn.XLOOKUP(Table2[[#This Row],[Customer_ID]],Table3[Customer_ID],Table3[Customer Name],"Not Found")</f>
        <v>Vinod Bhat</v>
      </c>
      <c r="H624" s="2" t="str">
        <f>_xlfn.XLOOKUP(Table2[[#This Row],[Customer_ID]],Table3[Customer_ID],Table3[Gender],"Female")</f>
        <v>Male</v>
      </c>
      <c r="I624" s="2" t="str">
        <f>_xlfn.XLOOKUP(Table2[[#This Row],[Customer_ID]],Table3[Customer_ID],Table3[City],"Missing Memebership")</f>
        <v>Belagavi</v>
      </c>
      <c r="J624" s="2" t="str">
        <f>_xlfn.XLOOKUP(Table2[[#This Row],[Customer_ID]],Table3[Customer_ID],Table3[State],"Karnataka")</f>
        <v>Karnataka</v>
      </c>
      <c r="K624" s="2" t="str">
        <f>_xlfn.XLOOKUP(Table2[[#This Row],[Customer_ID]],Table3[Customer_ID],Table3[Membership],"Regular")</f>
        <v>Gold</v>
      </c>
      <c r="L624" s="2" t="s">
        <v>1704</v>
      </c>
      <c r="M624" s="2" t="str">
        <f>_xlfn.XLOOKUP(Table2[[#This Row],[Product_ID]],Table4[Product_ID],Table4[Product_Name],"Not Found")</f>
        <v>Titan Sneakers Maroon</v>
      </c>
      <c r="N624" s="2" t="str">
        <f>_xlfn.XLOOKUP(Table2[[#This Row],[Product_ID]],Table4[Product_ID],Table4[Category],"Not Found")</f>
        <v>Footwear</v>
      </c>
      <c r="O624" s="2" t="str">
        <f>_xlfn.XLOOKUP(Table2[[#This Row],[Product_ID]],Table4[Product_ID],Table4[Subcategory],"Not Found")</f>
        <v>Sneakers</v>
      </c>
      <c r="P624" s="2" t="str">
        <f>_xlfn.XLOOKUP(Table2[[#This Row],[Product_ID]],Table4[Product_ID],Table4[Brand],"Missing Brand")</f>
        <v>Titan</v>
      </c>
      <c r="Q624" s="2" t="s">
        <v>202</v>
      </c>
      <c r="R624" s="2" t="str">
        <f>_xlfn.XLOOKUP(Table2[[#This Row],[Store_ID]],Table6[Store_ID],Table6[Store Name],"Not Found")</f>
        <v>TrendMart Guntur Outlet</v>
      </c>
      <c r="S624" s="2">
        <f>_xlfn.XLOOKUP(Table2[[#This Row],[Store_ID]],Table6[Store_ID],Table6[Monthly Target],"Missing Target")</f>
        <v>1500000</v>
      </c>
      <c r="T624" s="2" t="str">
        <f>_xlfn.XLOOKUP(Table2[[#This Row],[Store_ID]],Table6[Store_ID],Table6[Region],"Not Found")</f>
        <v>South Zone 3</v>
      </c>
      <c r="U624" s="2" t="s">
        <v>263</v>
      </c>
      <c r="V624" s="2" t="str">
        <f>_xlfn.XLOOKUP(Table2[[#This Row],[Employee_ID]],Table5[Employee_ID],Table5[Employee Name],"Not Found")</f>
        <v>Sathish Sundaram</v>
      </c>
      <c r="W624" s="2">
        <v>3</v>
      </c>
      <c r="X624" s="2">
        <v>979.41</v>
      </c>
      <c r="Y624" s="2">
        <v>30</v>
      </c>
      <c r="Z624" s="2">
        <v>881.47</v>
      </c>
      <c r="AA624" s="2">
        <v>5</v>
      </c>
      <c r="AB624" s="2">
        <v>102.84</v>
      </c>
      <c r="AC624" s="2">
        <v>2159.6</v>
      </c>
      <c r="AD624" s="2">
        <v>2177.61</v>
      </c>
      <c r="AE624" s="2">
        <f t="shared" si="15"/>
        <v>-120.85000000000022</v>
      </c>
      <c r="AF624" s="2" t="s">
        <v>56</v>
      </c>
      <c r="AG624" s="42">
        <f>IFERROR(Table2[[#This Row],[Profit]]/Table2[[#This Row],[Sales Amount]],0)</f>
        <v>-5.5959436932765429E-2</v>
      </c>
      <c r="AH624" s="2" t="str">
        <f>TRIM(Table2[[#This Row],[Payment Modee]])</f>
        <v>Credit Card</v>
      </c>
      <c r="AI624" s="2" t="s">
        <v>26</v>
      </c>
      <c r="AJ624" s="2" t="s">
        <v>27</v>
      </c>
      <c r="AK624" s="2" t="s">
        <v>1872</v>
      </c>
      <c r="AL624" s="16" t="str">
        <f>IF(HOUR(Table2[[#This Row],[Order Time]])&lt;12,"Morning",IF(HOUR(Table2[[#This Row],[Order Time]])&lt;17,"Afternoon",IF(HOUR(Table2[[#This Row],[Order Time]])&lt;21,"Evening","Night")))</f>
        <v>Afternoon</v>
      </c>
      <c r="AM624" s="16" t="s">
        <v>29</v>
      </c>
    </row>
    <row r="625" spans="1:39" x14ac:dyDescent="0.25">
      <c r="A625" s="13" t="s">
        <v>1873</v>
      </c>
      <c r="B625" s="4">
        <v>45416</v>
      </c>
      <c r="C625" s="2">
        <f>YEAR(Table2[[#This Row],[Invoice Date]])</f>
        <v>2024</v>
      </c>
      <c r="D625" s="2" t="str">
        <f>TEXT(Table2[[#This Row],[Invoice Date]],"mmm")</f>
        <v>May</v>
      </c>
      <c r="E625" s="2" t="str">
        <f>Table2[[#This Row],[Store_ID]]&amp;"-"&amp;Table2[[#This Row],[Year]]&amp;"-"&amp;Table2[[#This Row],[Month]]</f>
        <v>STR052-2024-May</v>
      </c>
      <c r="F625" s="2" t="s">
        <v>1752</v>
      </c>
      <c r="G625" s="2" t="str">
        <f>_xlfn.XLOOKUP(Table2[[#This Row],[Customer_ID]],Table3[Customer_ID],Table3[Customer Name],"Not Found")</f>
        <v>Gayathri Menon</v>
      </c>
      <c r="H625" s="2" t="str">
        <f>_xlfn.XLOOKUP(Table2[[#This Row],[Customer_ID]],Table3[Customer_ID],Table3[Gender],"Female")</f>
        <v>female</v>
      </c>
      <c r="I625" s="2" t="str">
        <f>_xlfn.XLOOKUP(Table2[[#This Row],[Customer_ID]],Table3[Customer_ID],Table3[City],"Missing Memebership")</f>
        <v>Karimnagar</v>
      </c>
      <c r="J625" s="2" t="str">
        <f>_xlfn.XLOOKUP(Table2[[#This Row],[Customer_ID]],Table3[Customer_ID],Table3[State],"Karnataka")</f>
        <v>Telangana</v>
      </c>
      <c r="K625" s="2" t="str">
        <f>_xlfn.XLOOKUP(Table2[[#This Row],[Customer_ID]],Table3[Customer_ID],Table3[Membership],"Regular")</f>
        <v>Platinum</v>
      </c>
      <c r="L625" s="2" t="s">
        <v>416</v>
      </c>
      <c r="M625" s="2" t="str">
        <f>_xlfn.XLOOKUP(Table2[[#This Row],[Product_ID]],Table4[Product_ID],Table4[Product_Name],"Not Found")</f>
        <v>GRT Jewellers Sling Bag Olive</v>
      </c>
      <c r="N625" s="2" t="str">
        <f>_xlfn.XLOOKUP(Table2[[#This Row],[Product_ID]],Table4[Product_ID],Table4[Category],"Not Found")</f>
        <v>Handbags</v>
      </c>
      <c r="O625" s="2" t="str">
        <f>_xlfn.XLOOKUP(Table2[[#This Row],[Product_ID]],Table4[Product_ID],Table4[Subcategory],"Not Found")</f>
        <v>Sling Bag</v>
      </c>
      <c r="P625" s="2" t="str">
        <f>_xlfn.XLOOKUP(Table2[[#This Row],[Product_ID]],Table4[Product_ID],Table4[Brand],"Missing Brand")</f>
        <v>GRT Jewellers</v>
      </c>
      <c r="Q625" s="2" t="s">
        <v>1413</v>
      </c>
      <c r="R625" s="2" t="str">
        <f>_xlfn.XLOOKUP(Table2[[#This Row],[Store_ID]],Table6[Store_ID],Table6[Store Name],"Not Found")</f>
        <v>TrendMart Guntur High Street</v>
      </c>
      <c r="S625" s="2">
        <f>_xlfn.XLOOKUP(Table2[[#This Row],[Store_ID]],Table6[Store_ID],Table6[Monthly Target],"Missing Target")</f>
        <v>800000</v>
      </c>
      <c r="T625" s="2" t="str">
        <f>_xlfn.XLOOKUP(Table2[[#This Row],[Store_ID]],Table6[Store_ID],Table6[Region],"Not Found")</f>
        <v>South Zone 3</v>
      </c>
      <c r="U625" s="2" t="s">
        <v>68</v>
      </c>
      <c r="V625" s="2" t="str">
        <f>_xlfn.XLOOKUP(Table2[[#This Row],[Employee_ID]],Table5[Employee_ID],Table5[Employee Name],"Not Found")</f>
        <v>Praveen Gupta</v>
      </c>
      <c r="W625" s="2">
        <v>4</v>
      </c>
      <c r="X625" s="2">
        <v>3520.88</v>
      </c>
      <c r="Y625" s="2">
        <v>0</v>
      </c>
      <c r="Z625" s="2">
        <v>0</v>
      </c>
      <c r="AA625" s="2">
        <v>12</v>
      </c>
      <c r="AB625" s="2">
        <v>1690.02</v>
      </c>
      <c r="AC625" s="2">
        <v>15773.54</v>
      </c>
      <c r="AD625" s="2">
        <v>8136.04</v>
      </c>
      <c r="AE625" s="2">
        <f t="shared" si="15"/>
        <v>5947.4800000000014</v>
      </c>
      <c r="AF625" s="2" t="s">
        <v>35</v>
      </c>
      <c r="AG625" s="42">
        <f>IFERROR(Table2[[#This Row],[Profit]]/Table2[[#This Row],[Sales Amount]],0)</f>
        <v>0.37705423132663951</v>
      </c>
      <c r="AH625" s="2" t="str">
        <f>TRIM(Table2[[#This Row],[Payment Modee]])</f>
        <v>Debit Card</v>
      </c>
      <c r="AI625" s="2" t="s">
        <v>26</v>
      </c>
      <c r="AJ625" s="2" t="s">
        <v>27</v>
      </c>
      <c r="AK625" s="2" t="s">
        <v>478</v>
      </c>
      <c r="AL625" s="16" t="str">
        <f>IF(HOUR(Table2[[#This Row],[Order Time]])&lt;12,"Morning",IF(HOUR(Table2[[#This Row],[Order Time]])&lt;17,"Afternoon",IF(HOUR(Table2[[#This Row],[Order Time]])&lt;21,"Evening","Night")))</f>
        <v>Evening</v>
      </c>
      <c r="AM625" s="16" t="s">
        <v>38</v>
      </c>
    </row>
    <row r="626" spans="1:39" x14ac:dyDescent="0.25">
      <c r="A626" s="13" t="s">
        <v>1874</v>
      </c>
      <c r="B626" s="4">
        <v>45553</v>
      </c>
      <c r="C626" s="2">
        <f>YEAR(Table2[[#This Row],[Invoice Date]])</f>
        <v>2024</v>
      </c>
      <c r="D626" s="2" t="str">
        <f>TEXT(Table2[[#This Row],[Invoice Date]],"mmm")</f>
        <v>Sep</v>
      </c>
      <c r="E626" s="2" t="str">
        <f>Table2[[#This Row],[Store_ID]]&amp;"-"&amp;Table2[[#This Row],[Year]]&amp;"-"&amp;Table2[[#This Row],[Month]]</f>
        <v>STR021-2024-Sep</v>
      </c>
      <c r="F626" s="2" t="s">
        <v>632</v>
      </c>
      <c r="G626" s="2" t="str">
        <f>_xlfn.XLOOKUP(Table2[[#This Row],[Customer_ID]],Table3[Customer_ID],Table3[Customer Name],"Not Found")</f>
        <v>Gayathri Gowda</v>
      </c>
      <c r="H626" s="2" t="str">
        <f>_xlfn.XLOOKUP(Table2[[#This Row],[Customer_ID]],Table3[Customer_ID],Table3[Gender],"Female")</f>
        <v>Female</v>
      </c>
      <c r="I626" s="2" t="str">
        <f>_xlfn.XLOOKUP(Table2[[#This Row],[Customer_ID]],Table3[Customer_ID],Table3[City],"Missing Memebership")</f>
        <v>Vellore</v>
      </c>
      <c r="J626" s="2" t="str">
        <f>_xlfn.XLOOKUP(Table2[[#This Row],[Customer_ID]],Table3[Customer_ID],Table3[State],"Karnataka")</f>
        <v>Tamil Nadu</v>
      </c>
      <c r="K626" s="2" t="str">
        <f>_xlfn.XLOOKUP(Table2[[#This Row],[Customer_ID]],Table3[Customer_ID],Table3[Membership],"Regular")</f>
        <v>Silver</v>
      </c>
      <c r="L626" s="2" t="s">
        <v>53</v>
      </c>
      <c r="M626" s="2" t="str">
        <f>_xlfn.XLOOKUP(Table2[[#This Row],[Product_ID]],Table4[Product_ID],Table4[Product_Name],"Not Found")</f>
        <v>Reebok Printed Kurti Wine</v>
      </c>
      <c r="N626" s="2" t="str">
        <f>_xlfn.XLOOKUP(Table2[[#This Row],[Product_ID]],Table4[Product_ID],Table4[Category],"Not Found")</f>
        <v>Women Kurtis</v>
      </c>
      <c r="O626" s="2" t="str">
        <f>_xlfn.XLOOKUP(Table2[[#This Row],[Product_ID]],Table4[Product_ID],Table4[Subcategory],"Not Found")</f>
        <v>Printed Kurti</v>
      </c>
      <c r="P626" s="2" t="str">
        <f>_xlfn.XLOOKUP(Table2[[#This Row],[Product_ID]],Table4[Product_ID],Table4[Brand],"Missing Brand")</f>
        <v>Reebok</v>
      </c>
      <c r="Q626" s="2" t="s">
        <v>80</v>
      </c>
      <c r="R626" s="2" t="str">
        <f>_xlfn.XLOOKUP(Table2[[#This Row],[Store_ID]],Table6[Store_ID],Table6[Store Name],"Not Found")</f>
        <v>TrendMart Kozhikode Standard</v>
      </c>
      <c r="S626" s="2">
        <f>_xlfn.XLOOKUP(Table2[[#This Row],[Store_ID]],Table6[Store_ID],Table6[Monthly Target],"Missing Target")</f>
        <v>2000000</v>
      </c>
      <c r="T626" s="2" t="str">
        <f>_xlfn.XLOOKUP(Table2[[#This Row],[Store_ID]],Table6[Store_ID],Table6[Region],"Not Found")</f>
        <v>South Zone 1</v>
      </c>
      <c r="U626" s="2" t="s">
        <v>465</v>
      </c>
      <c r="V626" s="2" t="str">
        <f>_xlfn.XLOOKUP(Table2[[#This Row],[Employee_ID]],Table5[Employee_ID],Table5[Employee Name],"Not Found")</f>
        <v>Vinod Hegde</v>
      </c>
      <c r="W626" s="2">
        <v>3</v>
      </c>
      <c r="X626" s="2">
        <v>859.24</v>
      </c>
      <c r="Y626" s="2">
        <v>0</v>
      </c>
      <c r="Z626" s="2">
        <v>0</v>
      </c>
      <c r="AA626" s="2">
        <v>5</v>
      </c>
      <c r="AB626" s="2">
        <v>128.88999999999999</v>
      </c>
      <c r="AC626" s="2">
        <v>2706.61</v>
      </c>
      <c r="AD626" s="2">
        <v>1619.28</v>
      </c>
      <c r="AE626" s="2">
        <f t="shared" si="15"/>
        <v>958.44000000000017</v>
      </c>
      <c r="AF626" s="2" t="s">
        <v>25</v>
      </c>
      <c r="AG626" s="42">
        <f>IFERROR(Table2[[#This Row],[Profit]]/Table2[[#This Row],[Sales Amount]],0)</f>
        <v>0.35411086192691232</v>
      </c>
      <c r="AH626" s="2" t="str">
        <f>TRIM(Table2[[#This Row],[Payment Modee]])</f>
        <v>UPI</v>
      </c>
      <c r="AI626" s="2" t="s">
        <v>26</v>
      </c>
      <c r="AJ626" s="2" t="s">
        <v>27</v>
      </c>
      <c r="AK626" s="2" t="s">
        <v>456</v>
      </c>
      <c r="AL626" s="16" t="str">
        <f>IF(HOUR(Table2[[#This Row],[Order Time]])&lt;12,"Morning",IF(HOUR(Table2[[#This Row],[Order Time]])&lt;17,"Afternoon",IF(HOUR(Table2[[#This Row],[Order Time]])&lt;21,"Evening","Night")))</f>
        <v>Afternoon</v>
      </c>
      <c r="AM626" s="16" t="s">
        <v>29</v>
      </c>
    </row>
    <row r="627" spans="1:39" x14ac:dyDescent="0.25">
      <c r="A627" s="13" t="s">
        <v>1875</v>
      </c>
      <c r="B627" s="4">
        <v>45614</v>
      </c>
      <c r="C627" s="2">
        <f>YEAR(Table2[[#This Row],[Invoice Date]])</f>
        <v>2024</v>
      </c>
      <c r="D627" s="2" t="str">
        <f>TEXT(Table2[[#This Row],[Invoice Date]],"mmm")</f>
        <v>Nov</v>
      </c>
      <c r="E627" s="2" t="str">
        <f>Table2[[#This Row],[Store_ID]]&amp;"-"&amp;Table2[[#This Row],[Year]]&amp;"-"&amp;Table2[[#This Row],[Month]]</f>
        <v>STR106-2024-Nov</v>
      </c>
      <c r="F627" s="2" t="s">
        <v>1876</v>
      </c>
      <c r="G627" s="2" t="str">
        <f>_xlfn.XLOOKUP(Table2[[#This Row],[Customer_ID]],Table3[Customer_ID],Table3[Customer Name],"Not Found")</f>
        <v>Thiru Natarajan</v>
      </c>
      <c r="H627" s="2" t="str">
        <f>_xlfn.XLOOKUP(Table2[[#This Row],[Customer_ID]],Table3[Customer_ID],Table3[Gender],"Female")</f>
        <v>Male</v>
      </c>
      <c r="I627" s="2" t="str">
        <f>_xlfn.XLOOKUP(Table2[[#This Row],[Customer_ID]],Table3[Customer_ID],Table3[City],"Missing Memebership")</f>
        <v>Tirupati</v>
      </c>
      <c r="J627" s="2" t="str">
        <f>_xlfn.XLOOKUP(Table2[[#This Row],[Customer_ID]],Table3[Customer_ID],Table3[State],"Karnataka")</f>
        <v>Andhra Pradesh</v>
      </c>
      <c r="K627" s="2" t="str">
        <f>_xlfn.XLOOKUP(Table2[[#This Row],[Customer_ID]],Table3[Customer_ID],Table3[Membership],"Regular")</f>
        <v>Platinum</v>
      </c>
      <c r="L627" s="2" t="s">
        <v>22</v>
      </c>
      <c r="M627" s="2" t="str">
        <f>_xlfn.XLOOKUP(Table2[[#This Row],[Product_ID]],Table4[Product_ID],Table4[Product_Name],"Not Found")</f>
        <v>Pepe Jeans A-Line Kurti White</v>
      </c>
      <c r="N627" s="2" t="str">
        <f>_xlfn.XLOOKUP(Table2[[#This Row],[Product_ID]],Table4[Product_ID],Table4[Category],"Not Found")</f>
        <v>Women Kurtis</v>
      </c>
      <c r="O627" s="2" t="str">
        <f>_xlfn.XLOOKUP(Table2[[#This Row],[Product_ID]],Table4[Product_ID],Table4[Subcategory],"Not Found")</f>
        <v>A-Line Kurti</v>
      </c>
      <c r="P627" s="2" t="str">
        <f>_xlfn.XLOOKUP(Table2[[#This Row],[Product_ID]],Table4[Product_ID],Table4[Brand],"Missing Brand")</f>
        <v>Pepe Jeans</v>
      </c>
      <c r="Q627" s="2" t="s">
        <v>1716</v>
      </c>
      <c r="R627" s="2" t="str">
        <f>_xlfn.XLOOKUP(Table2[[#This Row],[Store_ID]],Table6[Store_ID],Table6[Store Name],"Not Found")</f>
        <v>TrendMart Vijayawada Outlet</v>
      </c>
      <c r="S627" s="2">
        <f>_xlfn.XLOOKUP(Table2[[#This Row],[Store_ID]],Table6[Store_ID],Table6[Monthly Target],"Missing Target")</f>
        <v>2500000</v>
      </c>
      <c r="T627" s="2" t="str">
        <f>_xlfn.XLOOKUP(Table2[[#This Row],[Store_ID]],Table6[Store_ID],Table6[Region],"Not Found")</f>
        <v>South Zone 3</v>
      </c>
      <c r="U627" s="2" t="s">
        <v>170</v>
      </c>
      <c r="V627" s="2" t="str">
        <f>_xlfn.XLOOKUP(Table2[[#This Row],[Employee_ID]],Table5[Employee_ID],Table5[Employee Name],"Not Found")</f>
        <v>Ishwarya Shetty</v>
      </c>
      <c r="W627" s="2">
        <v>1</v>
      </c>
      <c r="X627" s="2">
        <v>756.58</v>
      </c>
      <c r="Y627" s="2">
        <v>0</v>
      </c>
      <c r="Z627" s="2">
        <v>0</v>
      </c>
      <c r="AA627" s="2">
        <v>5</v>
      </c>
      <c r="AB627" s="2">
        <v>37.83</v>
      </c>
      <c r="AC627" s="2">
        <v>794.41</v>
      </c>
      <c r="AD627" s="2">
        <v>496.67</v>
      </c>
      <c r="AE627" s="2">
        <f t="shared" si="15"/>
        <v>259.90999999999997</v>
      </c>
      <c r="AF627" s="2" t="s">
        <v>56</v>
      </c>
      <c r="AG627" s="42">
        <f>IFERROR(Table2[[#This Row],[Profit]]/Table2[[#This Row],[Sales Amount]],0)</f>
        <v>0.32717362570964614</v>
      </c>
      <c r="AH627" s="2" t="str">
        <f>TRIM(Table2[[#This Row],[Payment Modee]])</f>
        <v>Credit Card</v>
      </c>
      <c r="AI627" s="2" t="s">
        <v>26</v>
      </c>
      <c r="AJ627" s="2" t="s">
        <v>27</v>
      </c>
      <c r="AK627" s="2" t="s">
        <v>1499</v>
      </c>
      <c r="AL627" s="16" t="str">
        <f>IF(HOUR(Table2[[#This Row],[Order Time]])&lt;12,"Morning",IF(HOUR(Table2[[#This Row],[Order Time]])&lt;17,"Afternoon",IF(HOUR(Table2[[#This Row],[Order Time]])&lt;21,"Evening","Night")))</f>
        <v>Afternoon</v>
      </c>
      <c r="AM627" s="16" t="s">
        <v>29</v>
      </c>
    </row>
    <row r="628" spans="1:39" x14ac:dyDescent="0.25">
      <c r="A628" s="13" t="s">
        <v>1877</v>
      </c>
      <c r="B628" s="4">
        <v>45513</v>
      </c>
      <c r="C628" s="2">
        <f>YEAR(Table2[[#This Row],[Invoice Date]])</f>
        <v>2024</v>
      </c>
      <c r="D628" s="2" t="str">
        <f>TEXT(Table2[[#This Row],[Invoice Date]],"mmm")</f>
        <v>Aug</v>
      </c>
      <c r="E628" s="2" t="str">
        <f>Table2[[#This Row],[Store_ID]]&amp;"-"&amp;Table2[[#This Row],[Year]]&amp;"-"&amp;Table2[[#This Row],[Month]]</f>
        <v>STR071-2024-Aug</v>
      </c>
      <c r="F628" s="2" t="s">
        <v>139</v>
      </c>
      <c r="G628" s="2" t="str">
        <f>_xlfn.XLOOKUP(Table2[[#This Row],[Customer_ID]],Table3[Customer_ID],Table3[Customer Name],"Not Found")</f>
        <v>Anil Iyengar</v>
      </c>
      <c r="H628" s="2" t="str">
        <f>_xlfn.XLOOKUP(Table2[[#This Row],[Customer_ID]],Table3[Customer_ID],Table3[Gender],"Female")</f>
        <v>Male</v>
      </c>
      <c r="I628" s="2" t="str">
        <f>_xlfn.XLOOKUP(Table2[[#This Row],[Customer_ID]],Table3[Customer_ID],Table3[City],"Missing Memebership")</f>
        <v>Mysuru</v>
      </c>
      <c r="J628" s="2" t="str">
        <f>_xlfn.XLOOKUP(Table2[[#This Row],[Customer_ID]],Table3[Customer_ID],Table3[State],"Karnataka")</f>
        <v>Karnataka</v>
      </c>
      <c r="K628" s="2" t="str">
        <f>_xlfn.XLOOKUP(Table2[[#This Row],[Customer_ID]],Table3[Customer_ID],Table3[Membership],"Regular")</f>
        <v>Regular</v>
      </c>
      <c r="L628" s="2" t="s">
        <v>1768</v>
      </c>
      <c r="M628" s="2" t="str">
        <f>_xlfn.XLOOKUP(Table2[[#This Row],[Product_ID]],Table4[Product_ID],Table4[Product_Name],"Not Found")</f>
        <v>Sonata Printed Saree Peach</v>
      </c>
      <c r="N628" s="2" t="str">
        <f>_xlfn.XLOOKUP(Table2[[#This Row],[Product_ID]],Table4[Product_ID],Table4[Category],"Not Found")</f>
        <v>Women Sarees</v>
      </c>
      <c r="O628" s="2" t="str">
        <f>_xlfn.XLOOKUP(Table2[[#This Row],[Product_ID]],Table4[Product_ID],Table4[Subcategory],"Not Found")</f>
        <v>Printed Saree</v>
      </c>
      <c r="P628" s="2" t="str">
        <f>_xlfn.XLOOKUP(Table2[[#This Row],[Product_ID]],Table4[Product_ID],Table4[Brand],"Missing Brand")</f>
        <v>Sonata</v>
      </c>
      <c r="Q628" s="2" t="s">
        <v>288</v>
      </c>
      <c r="R628" s="2" t="str">
        <f>_xlfn.XLOOKUP(Table2[[#This Row],[Store_ID]],Table6[Store_ID],Table6[Store Name],"Not Found")</f>
        <v>TrendMart Kannur Standard</v>
      </c>
      <c r="S628" s="2">
        <f>_xlfn.XLOOKUP(Table2[[#This Row],[Store_ID]],Table6[Store_ID],Table6[Monthly Target],"Missing Target")</f>
        <v>2000000</v>
      </c>
      <c r="T628" s="2" t="str">
        <f>_xlfn.XLOOKUP(Table2[[#This Row],[Store_ID]],Table6[Store_ID],Table6[Region],"Not Found")</f>
        <v>South Zone 1</v>
      </c>
      <c r="U628" s="2" t="s">
        <v>220</v>
      </c>
      <c r="V628" s="2" t="str">
        <f>_xlfn.XLOOKUP(Table2[[#This Row],[Employee_ID]],Table5[Employee_ID],Table5[Employee Name],"Not Found")</f>
        <v>Vasanthi Kamath</v>
      </c>
      <c r="W628" s="2">
        <v>3</v>
      </c>
      <c r="X628" s="2">
        <v>1776.59</v>
      </c>
      <c r="Y628" s="2">
        <v>0</v>
      </c>
      <c r="Z628" s="2">
        <v>0</v>
      </c>
      <c r="AA628" s="2">
        <v>12</v>
      </c>
      <c r="AB628" s="2">
        <v>639.57000000000005</v>
      </c>
      <c r="AC628" s="2">
        <v>5969.34</v>
      </c>
      <c r="AD628" s="2">
        <v>3994.65</v>
      </c>
      <c r="AE628" s="2">
        <f t="shared" si="15"/>
        <v>1335.12</v>
      </c>
      <c r="AF628" s="2" t="s">
        <v>56</v>
      </c>
      <c r="AG628" s="42">
        <f>IFERROR(Table2[[#This Row],[Profit]]/Table2[[#This Row],[Sales Amount]],0)</f>
        <v>0.22366291750846826</v>
      </c>
      <c r="AH628" s="2" t="str">
        <f>TRIM(Table2[[#This Row],[Payment Modee]])</f>
        <v>Credit Card</v>
      </c>
      <c r="AI628" s="2" t="s">
        <v>26</v>
      </c>
      <c r="AJ628" s="2" t="s">
        <v>27</v>
      </c>
      <c r="AK628" s="2" t="s">
        <v>1547</v>
      </c>
      <c r="AL628" s="16" t="str">
        <f>IF(HOUR(Table2[[#This Row],[Order Time]])&lt;12,"Morning",IF(HOUR(Table2[[#This Row],[Order Time]])&lt;17,"Afternoon",IF(HOUR(Table2[[#This Row],[Order Time]])&lt;21,"Evening","Night")))</f>
        <v>Evening</v>
      </c>
      <c r="AM628" s="16" t="s">
        <v>29</v>
      </c>
    </row>
    <row r="629" spans="1:39" x14ac:dyDescent="0.25">
      <c r="A629" s="13" t="s">
        <v>1878</v>
      </c>
      <c r="B629" s="4">
        <v>45553</v>
      </c>
      <c r="C629" s="2">
        <f>YEAR(Table2[[#This Row],[Invoice Date]])</f>
        <v>2024</v>
      </c>
      <c r="D629" s="2" t="str">
        <f>TEXT(Table2[[#This Row],[Invoice Date]],"mmm")</f>
        <v>Sep</v>
      </c>
      <c r="E629" s="2" t="str">
        <f>Table2[[#This Row],[Store_ID]]&amp;"-"&amp;Table2[[#This Row],[Year]]&amp;"-"&amp;Table2[[#This Row],[Month]]</f>
        <v>STR069-2024-Sep</v>
      </c>
      <c r="F629" s="2" t="s">
        <v>1879</v>
      </c>
      <c r="G629" s="2" t="str">
        <f>_xlfn.XLOOKUP(Table2[[#This Row],[Customer_ID]],Table3[Customer_ID],Table3[Customer Name],"Not Found")</f>
        <v>Malini Sundaram</v>
      </c>
      <c r="H629" s="2" t="str">
        <f>_xlfn.XLOOKUP(Table2[[#This Row],[Customer_ID]],Table3[Customer_ID],Table3[Gender],"Female")</f>
        <v>Female</v>
      </c>
      <c r="I629" s="2" t="str">
        <f>_xlfn.XLOOKUP(Table2[[#This Row],[Customer_ID]],Table3[Customer_ID],Table3[City],"Missing Memebership")</f>
        <v>Khammam</v>
      </c>
      <c r="J629" s="2" t="str">
        <f>_xlfn.XLOOKUP(Table2[[#This Row],[Customer_ID]],Table3[Customer_ID],Table3[State],"Karnataka")</f>
        <v>Telangana</v>
      </c>
      <c r="K629" s="2" t="str">
        <f>_xlfn.XLOOKUP(Table2[[#This Row],[Customer_ID]],Table3[Customer_ID],Table3[Membership],"Regular")</f>
        <v>Regular</v>
      </c>
      <c r="L629" s="2" t="s">
        <v>1481</v>
      </c>
      <c r="M629" s="2" t="str">
        <f>_xlfn.XLOOKUP(Table2[[#This Row],[Product_ID]],Table4[Product_ID],Table4[Product_Name],"Not Found")</f>
        <v>Peter England Girls Frock Black</v>
      </c>
      <c r="N629" s="2" t="str">
        <f>_xlfn.XLOOKUP(Table2[[#This Row],[Product_ID]],Table4[Product_ID],Table4[Category],"Not Found")</f>
        <v>Kids Wear</v>
      </c>
      <c r="O629" s="2" t="str">
        <f>_xlfn.XLOOKUP(Table2[[#This Row],[Product_ID]],Table4[Product_ID],Table4[Subcategory],"Not Found")</f>
        <v>Girls Frock</v>
      </c>
      <c r="P629" s="2" t="str">
        <f>_xlfn.XLOOKUP(Table2[[#This Row],[Product_ID]],Table4[Product_ID],Table4[Brand],"Missing Brand")</f>
        <v>Peter England</v>
      </c>
      <c r="Q629" s="2" t="s">
        <v>1403</v>
      </c>
      <c r="R629" s="2" t="str">
        <f>_xlfn.XLOOKUP(Table2[[#This Row],[Store_ID]],Table6[Store_ID],Table6[Store Name],"Not Found")</f>
        <v>TrendMart Erode Mall Kiosk</v>
      </c>
      <c r="S629" s="2">
        <f>_xlfn.XLOOKUP(Table2[[#This Row],[Store_ID]],Table6[Store_ID],Table6[Monthly Target],"Missing Target")</f>
        <v>1200000</v>
      </c>
      <c r="T629" s="2" t="str">
        <f>_xlfn.XLOOKUP(Table2[[#This Row],[Store_ID]],Table6[Store_ID],Table6[Region],"Not Found")</f>
        <v>South Zone 1</v>
      </c>
      <c r="U629" s="2" t="s">
        <v>417</v>
      </c>
      <c r="V629" s="2" t="str">
        <f>_xlfn.XLOOKUP(Table2[[#This Row],[Employee_ID]],Table5[Employee_ID],Table5[Employee Name],"Not Found")</f>
        <v>Arjun Krishnan</v>
      </c>
      <c r="W629" s="2">
        <v>2</v>
      </c>
      <c r="X629" s="2">
        <v>479.6</v>
      </c>
      <c r="Y629" s="2">
        <v>10</v>
      </c>
      <c r="Z629" s="2">
        <v>95.92</v>
      </c>
      <c r="AA629" s="2">
        <v>5</v>
      </c>
      <c r="AB629" s="2">
        <v>43.16</v>
      </c>
      <c r="AC629" s="2">
        <v>906.44</v>
      </c>
      <c r="AD629" s="2">
        <v>674.18</v>
      </c>
      <c r="AE629" s="2">
        <f t="shared" si="15"/>
        <v>189.10000000000011</v>
      </c>
      <c r="AF629" s="2" t="s">
        <v>25</v>
      </c>
      <c r="AG629" s="42">
        <f>IFERROR(Table2[[#This Row],[Profit]]/Table2[[#This Row],[Sales Amount]],0)</f>
        <v>0.20861833105335167</v>
      </c>
      <c r="AH629" s="2" t="str">
        <f>TRIM(Table2[[#This Row],[Payment Modee]])</f>
        <v>UPI</v>
      </c>
      <c r="AI629" s="2" t="s">
        <v>36</v>
      </c>
      <c r="AJ629" s="2" t="s">
        <v>27</v>
      </c>
      <c r="AK629" s="2" t="s">
        <v>1521</v>
      </c>
      <c r="AL629" s="16" t="str">
        <f>IF(HOUR(Table2[[#This Row],[Order Time]])&lt;12,"Morning",IF(HOUR(Table2[[#This Row],[Order Time]])&lt;17,"Afternoon",IF(HOUR(Table2[[#This Row],[Order Time]])&lt;21,"Evening","Night")))</f>
        <v>Evening</v>
      </c>
      <c r="AM629" s="16" t="s">
        <v>29</v>
      </c>
    </row>
    <row r="630" spans="1:39" x14ac:dyDescent="0.25">
      <c r="A630" s="13" t="s">
        <v>1880</v>
      </c>
      <c r="B630" s="4">
        <v>45611</v>
      </c>
      <c r="C630" s="2">
        <f>YEAR(Table2[[#This Row],[Invoice Date]])</f>
        <v>2024</v>
      </c>
      <c r="D630" s="2" t="str">
        <f>TEXT(Table2[[#This Row],[Invoice Date]],"mmm")</f>
        <v>Nov</v>
      </c>
      <c r="E630" s="2" t="str">
        <f>Table2[[#This Row],[Store_ID]]&amp;"-"&amp;Table2[[#This Row],[Year]]&amp;"-"&amp;Table2[[#This Row],[Month]]</f>
        <v>STR022-2024-Nov</v>
      </c>
      <c r="F630" s="2" t="s">
        <v>1881</v>
      </c>
      <c r="G630" s="2" t="str">
        <f>_xlfn.XLOOKUP(Table2[[#This Row],[Customer_ID]],Table3[Customer_ID],Table3[Customer Name],"Not Found")</f>
        <v>Deepthi Pandian</v>
      </c>
      <c r="H630" s="2" t="str">
        <f>_xlfn.XLOOKUP(Table2[[#This Row],[Customer_ID]],Table3[Customer_ID],Table3[Gender],"Female")</f>
        <v>Female</v>
      </c>
      <c r="I630" s="2" t="str">
        <f>_xlfn.XLOOKUP(Table2[[#This Row],[Customer_ID]],Table3[Customer_ID],Table3[City],"Missing Memebership")</f>
        <v>Alappuzha</v>
      </c>
      <c r="J630" s="2" t="str">
        <f>_xlfn.XLOOKUP(Table2[[#This Row],[Customer_ID]],Table3[Customer_ID],Table3[State],"Karnataka")</f>
        <v>Kerala</v>
      </c>
      <c r="K630" s="2" t="str">
        <f>_xlfn.XLOOKUP(Table2[[#This Row],[Customer_ID]],Table3[Customer_ID],Table3[Membership],"Regular")</f>
        <v>Silver</v>
      </c>
      <c r="L630" s="2" t="s">
        <v>1671</v>
      </c>
      <c r="M630" s="2" t="str">
        <f>_xlfn.XLOOKUP(Table2[[#This Row],[Product_ID]],Table4[Product_ID],Table4[Product_Name],"Not Found")</f>
        <v>Flying Machine Necklace Sky Blue</v>
      </c>
      <c r="N630" s="2" t="str">
        <f>_xlfn.XLOOKUP(Table2[[#This Row],[Product_ID]],Table4[Product_ID],Table4[Category],"Not Found")</f>
        <v>Jewellery</v>
      </c>
      <c r="O630" s="2" t="str">
        <f>_xlfn.XLOOKUP(Table2[[#This Row],[Product_ID]],Table4[Product_ID],Table4[Subcategory],"Not Found")</f>
        <v>Necklace</v>
      </c>
      <c r="P630" s="2" t="str">
        <f>_xlfn.XLOOKUP(Table2[[#This Row],[Product_ID]],Table4[Product_ID],Table4[Brand],"Missing Brand")</f>
        <v>Flying Machine</v>
      </c>
      <c r="Q630" s="2" t="s">
        <v>592</v>
      </c>
      <c r="R630" s="2" t="str">
        <f>_xlfn.XLOOKUP(Table2[[#This Row],[Store_ID]],Table6[Store_ID],Table6[Store Name],"Not Found")</f>
        <v>TrendMart Shivamogga Outlet</v>
      </c>
      <c r="S630" s="2">
        <f>_xlfn.XLOOKUP(Table2[[#This Row],[Store_ID]],Table6[Store_ID],Table6[Monthly Target],"Missing Target")</f>
        <v>800000</v>
      </c>
      <c r="T630" s="2" t="str">
        <f>_xlfn.XLOOKUP(Table2[[#This Row],[Store_ID]],Table6[Store_ID],Table6[Region],"Not Found")</f>
        <v>South Zone 2</v>
      </c>
      <c r="U630" s="2" t="s">
        <v>24</v>
      </c>
      <c r="V630" s="2" t="str">
        <f>_xlfn.XLOOKUP(Table2[[#This Row],[Employee_ID]],Table5[Employee_ID],Table5[Employee Name],"Not Found")</f>
        <v>Manoj Ramachandran</v>
      </c>
      <c r="W630" s="2">
        <v>1</v>
      </c>
      <c r="X630" s="2">
        <v>1209.93</v>
      </c>
      <c r="Y630" s="2">
        <v>20</v>
      </c>
      <c r="Z630" s="2">
        <v>241.99</v>
      </c>
      <c r="AA630" s="2">
        <v>3</v>
      </c>
      <c r="AB630" s="2">
        <v>29.04</v>
      </c>
      <c r="AC630" s="2">
        <v>996.98</v>
      </c>
      <c r="AD630" s="2">
        <v>910.46</v>
      </c>
      <c r="AE630" s="2">
        <f t="shared" si="15"/>
        <v>57.479999999999983</v>
      </c>
      <c r="AF630" s="2" t="s">
        <v>25</v>
      </c>
      <c r="AG630" s="42">
        <f>IFERROR(Table2[[#This Row],[Profit]]/Table2[[#This Row],[Sales Amount]],0)</f>
        <v>5.7654115428594339E-2</v>
      </c>
      <c r="AH630" s="2" t="str">
        <f>TRIM(Table2[[#This Row],[Payment Modee]])</f>
        <v>UPI</v>
      </c>
      <c r="AI630" s="2" t="s">
        <v>26</v>
      </c>
      <c r="AJ630" s="2" t="s">
        <v>27</v>
      </c>
      <c r="AK630" s="2" t="s">
        <v>313</v>
      </c>
      <c r="AL630" s="16" t="str">
        <f>IF(HOUR(Table2[[#This Row],[Order Time]])&lt;12,"Morning",IF(HOUR(Table2[[#This Row],[Order Time]])&lt;17,"Afternoon",IF(HOUR(Table2[[#This Row],[Order Time]])&lt;21,"Evening","Night")))</f>
        <v>Afternoon</v>
      </c>
      <c r="AM630" s="16" t="s">
        <v>29</v>
      </c>
    </row>
    <row r="631" spans="1:39" x14ac:dyDescent="0.25">
      <c r="A631" s="13" t="s">
        <v>1882</v>
      </c>
      <c r="B631" s="4">
        <v>45563</v>
      </c>
      <c r="C631" s="2">
        <f>YEAR(Table2[[#This Row],[Invoice Date]])</f>
        <v>2024</v>
      </c>
      <c r="D631" s="2" t="str">
        <f>TEXT(Table2[[#This Row],[Invoice Date]],"mmm")</f>
        <v>Sep</v>
      </c>
      <c r="E631" s="2" t="str">
        <f>Table2[[#This Row],[Store_ID]]&amp;"-"&amp;Table2[[#This Row],[Year]]&amp;"-"&amp;Table2[[#This Row],[Month]]</f>
        <v>STR057-2024-Sep</v>
      </c>
      <c r="F631" s="2" t="s">
        <v>539</v>
      </c>
      <c r="G631" s="2" t="str">
        <f>_xlfn.XLOOKUP(Table2[[#This Row],[Customer_ID]],Table3[Customer_ID],Table3[Customer Name],"Not Found")</f>
        <v>Karunakaran Chandran</v>
      </c>
      <c r="H631" s="2" t="str">
        <f>_xlfn.XLOOKUP(Table2[[#This Row],[Customer_ID]],Table3[Customer_ID],Table3[Gender],"Female")</f>
        <v>Male</v>
      </c>
      <c r="I631" s="2" t="str">
        <f>_xlfn.XLOOKUP(Table2[[#This Row],[Customer_ID]],Table3[Customer_ID],Table3[City],"Missing Memebership")</f>
        <v>Thiruvananthapuram</v>
      </c>
      <c r="J631" s="2" t="str">
        <f>_xlfn.XLOOKUP(Table2[[#This Row],[Customer_ID]],Table3[Customer_ID],Table3[State],"Karnataka")</f>
        <v>Kerala</v>
      </c>
      <c r="K631" s="2" t="str">
        <f>_xlfn.XLOOKUP(Table2[[#This Row],[Customer_ID]],Table3[Customer_ID],Table3[Membership],"Regular")</f>
        <v>Silver</v>
      </c>
      <c r="L631" s="2" t="s">
        <v>443</v>
      </c>
      <c r="M631" s="2" t="str">
        <f>_xlfn.XLOOKUP(Table2[[#This Row],[Product_ID]],Table4[Product_ID],Table4[Product_Name],"Not Found")</f>
        <v>Aurelia Formal Top Olive</v>
      </c>
      <c r="N631" s="2" t="str">
        <f>_xlfn.XLOOKUP(Table2[[#This Row],[Product_ID]],Table4[Product_ID],Table4[Category],"Not Found")</f>
        <v>Women Tops</v>
      </c>
      <c r="O631" s="2" t="str">
        <f>_xlfn.XLOOKUP(Table2[[#This Row],[Product_ID]],Table4[Product_ID],Table4[Subcategory],"Not Found")</f>
        <v>Formal Top</v>
      </c>
      <c r="P631" s="2" t="str">
        <f>_xlfn.XLOOKUP(Table2[[#This Row],[Product_ID]],Table4[Product_ID],Table4[Brand],"Missing Brand")</f>
        <v>Aurelia</v>
      </c>
      <c r="Q631" s="2" t="s">
        <v>464</v>
      </c>
      <c r="R631" s="2" t="str">
        <f>_xlfn.XLOOKUP(Table2[[#This Row],[Store_ID]],Table6[Store_ID],Table6[Store Name],"Not Found")</f>
        <v>TrendMart Vellore Standard</v>
      </c>
      <c r="S631" s="2">
        <f>_xlfn.XLOOKUP(Table2[[#This Row],[Store_ID]],Table6[Store_ID],Table6[Monthly Target],"Missing Target")</f>
        <v>2500000</v>
      </c>
      <c r="T631" s="2" t="str">
        <f>_xlfn.XLOOKUP(Table2[[#This Row],[Store_ID]],Table6[Store_ID],Table6[Region],"Not Found")</f>
        <v>South Zone 1</v>
      </c>
      <c r="U631" s="2" t="s">
        <v>49</v>
      </c>
      <c r="V631" s="2" t="str">
        <f>_xlfn.XLOOKUP(Table2[[#This Row],[Employee_ID]],Table5[Employee_ID],Table5[Employee Name],"Not Found")</f>
        <v>Jyothi Prasad</v>
      </c>
      <c r="W631" s="2">
        <v>1</v>
      </c>
      <c r="X631" s="2">
        <v>763.48</v>
      </c>
      <c r="Y631" s="2">
        <v>5</v>
      </c>
      <c r="Z631" s="2">
        <v>38.17</v>
      </c>
      <c r="AA631" s="2">
        <v>5</v>
      </c>
      <c r="AB631" s="2">
        <v>36.270000000000003</v>
      </c>
      <c r="AC631" s="2">
        <v>761.58</v>
      </c>
      <c r="AD631" s="2">
        <v>457.16</v>
      </c>
      <c r="AE631" s="2">
        <f t="shared" si="15"/>
        <v>268.15000000000003</v>
      </c>
      <c r="AF631" s="2" t="s">
        <v>35</v>
      </c>
      <c r="AG631" s="42">
        <f>IFERROR(Table2[[#This Row],[Profit]]/Table2[[#This Row],[Sales Amount]],0)</f>
        <v>0.35209695632763466</v>
      </c>
      <c r="AH631" s="2" t="str">
        <f>TRIM(Table2[[#This Row],[Payment Modee]])</f>
        <v>Debit Card</v>
      </c>
      <c r="AI631" s="2" t="s">
        <v>26</v>
      </c>
      <c r="AJ631" s="2" t="s">
        <v>27</v>
      </c>
      <c r="AK631" s="2" t="s">
        <v>1883</v>
      </c>
      <c r="AL631" s="16" t="str">
        <f>IF(HOUR(Table2[[#This Row],[Order Time]])&lt;12,"Morning",IF(HOUR(Table2[[#This Row],[Order Time]])&lt;17,"Afternoon",IF(HOUR(Table2[[#This Row],[Order Time]])&lt;21,"Evening","Night")))</f>
        <v>Afternoon</v>
      </c>
      <c r="AM631" s="16" t="s">
        <v>38</v>
      </c>
    </row>
    <row r="632" spans="1:39" x14ac:dyDescent="0.25">
      <c r="A632" s="13" t="s">
        <v>1884</v>
      </c>
      <c r="B632" s="4">
        <v>45548</v>
      </c>
      <c r="C632" s="2">
        <f>YEAR(Table2[[#This Row],[Invoice Date]])</f>
        <v>2024</v>
      </c>
      <c r="D632" s="2" t="str">
        <f>TEXT(Table2[[#This Row],[Invoice Date]],"mmm")</f>
        <v>Sep</v>
      </c>
      <c r="E632" s="2" t="str">
        <f>Table2[[#This Row],[Store_ID]]&amp;"-"&amp;Table2[[#This Row],[Year]]&amp;"-"&amp;Table2[[#This Row],[Month]]</f>
        <v>STR092-2024-Sep</v>
      </c>
      <c r="F632" s="2" t="s">
        <v>1885</v>
      </c>
      <c r="G632" s="2" t="str">
        <f>_xlfn.XLOOKUP(Table2[[#This Row],[Customer_ID]],Table3[Customer_ID],Table3[Customer Name],"Not Found")</f>
        <v>Pallavi Mishra</v>
      </c>
      <c r="H632" s="2" t="str">
        <f>_xlfn.XLOOKUP(Table2[[#This Row],[Customer_ID]],Table3[Customer_ID],Table3[Gender],"Female")</f>
        <v>Female</v>
      </c>
      <c r="I632" s="2" t="str">
        <f>_xlfn.XLOOKUP(Table2[[#This Row],[Customer_ID]],Table3[Customer_ID],Table3[City],"Missing Memebership")</f>
        <v>Vijayawada</v>
      </c>
      <c r="J632" s="2" t="str">
        <f>_xlfn.XLOOKUP(Table2[[#This Row],[Customer_ID]],Table3[Customer_ID],Table3[State],"Karnataka")</f>
        <v>Andhra Pradesh</v>
      </c>
      <c r="K632" s="2" t="str">
        <f>_xlfn.XLOOKUP(Table2[[#This Row],[Customer_ID]],Table3[Customer_ID],Table3[Membership],"Regular")</f>
        <v>Gold</v>
      </c>
      <c r="L632" s="2" t="s">
        <v>79</v>
      </c>
      <c r="M632" s="2" t="str">
        <f>_xlfn.XLOOKUP(Table2[[#This Row],[Product_ID]],Table4[Product_ID],Table4[Product_Name],"Not Found")</f>
        <v>Arrow Sunglasses Red</v>
      </c>
      <c r="N632" s="2" t="str">
        <f>_xlfn.XLOOKUP(Table2[[#This Row],[Product_ID]],Table4[Product_ID],Table4[Category],"Not Found")</f>
        <v>Accessories</v>
      </c>
      <c r="O632" s="2" t="str">
        <f>_xlfn.XLOOKUP(Table2[[#This Row],[Product_ID]],Table4[Product_ID],Table4[Subcategory],"Not Found")</f>
        <v>Sunglasses</v>
      </c>
      <c r="P632" s="2" t="str">
        <f>_xlfn.XLOOKUP(Table2[[#This Row],[Product_ID]],Table4[Product_ID],Table4[Brand],"Missing Brand")</f>
        <v>Arrow</v>
      </c>
      <c r="Q632" s="2" t="s">
        <v>245</v>
      </c>
      <c r="R632" s="2" t="str">
        <f>_xlfn.XLOOKUP(Table2[[#This Row],[Store_ID]],Table6[Store_ID],Table6[Store Name],"Not Found")</f>
        <v>TrendMart Kochi Standard</v>
      </c>
      <c r="S632" s="2">
        <f>_xlfn.XLOOKUP(Table2[[#This Row],[Store_ID]],Table6[Store_ID],Table6[Monthly Target],"Missing Target")</f>
        <v>1500000</v>
      </c>
      <c r="T632" s="2" t="str">
        <f>_xlfn.XLOOKUP(Table2[[#This Row],[Store_ID]],Table6[Store_ID],Table6[Region],"Not Found")</f>
        <v>South Zone 1</v>
      </c>
      <c r="U632" s="2" t="s">
        <v>153</v>
      </c>
      <c r="V632" s="2" t="str">
        <f>_xlfn.XLOOKUP(Table2[[#This Row],[Employee_ID]],Table5[Employee_ID],Table5[Employee Name],"Not Found")</f>
        <v>Rani Mishra</v>
      </c>
      <c r="W632" s="2">
        <v>2</v>
      </c>
      <c r="X632" s="2">
        <v>811.76</v>
      </c>
      <c r="Y632" s="2">
        <v>30</v>
      </c>
      <c r="Z632" s="2">
        <v>487.06</v>
      </c>
      <c r="AA632" s="2">
        <v>5</v>
      </c>
      <c r="AB632" s="2">
        <v>56.82</v>
      </c>
      <c r="AC632" s="2">
        <v>1193.28</v>
      </c>
      <c r="AD632" s="2">
        <v>977.2</v>
      </c>
      <c r="AE632" s="2">
        <f t="shared" si="15"/>
        <v>159.25999999999993</v>
      </c>
      <c r="AF632" s="2" t="s">
        <v>35</v>
      </c>
      <c r="AG632" s="42">
        <f>IFERROR(Table2[[#This Row],[Profit]]/Table2[[#This Row],[Sales Amount]],0)</f>
        <v>0.13346406543309192</v>
      </c>
      <c r="AH632" s="2" t="str">
        <f>TRIM(Table2[[#This Row],[Payment Modee]])</f>
        <v>Debit Card</v>
      </c>
      <c r="AI632" s="2" t="s">
        <v>36</v>
      </c>
      <c r="AJ632" s="2" t="s">
        <v>27</v>
      </c>
      <c r="AK632" s="2" t="s">
        <v>1886</v>
      </c>
      <c r="AL632" s="16" t="str">
        <f>IF(HOUR(Table2[[#This Row],[Order Time]])&lt;12,"Morning",IF(HOUR(Table2[[#This Row],[Order Time]])&lt;17,"Afternoon",IF(HOUR(Table2[[#This Row],[Order Time]])&lt;21,"Evening","Night")))</f>
        <v>Afternoon</v>
      </c>
      <c r="AM632" s="16" t="s">
        <v>29</v>
      </c>
    </row>
    <row r="633" spans="1:39" x14ac:dyDescent="0.25">
      <c r="A633" s="13" t="s">
        <v>1887</v>
      </c>
      <c r="B633" s="4">
        <v>45714</v>
      </c>
      <c r="C633" s="2">
        <f>YEAR(Table2[[#This Row],[Invoice Date]])</f>
        <v>2025</v>
      </c>
      <c r="D633" s="2" t="str">
        <f>TEXT(Table2[[#This Row],[Invoice Date]],"mmm")</f>
        <v>Feb</v>
      </c>
      <c r="E633" s="2" t="str">
        <f>Table2[[#This Row],[Store_ID]]&amp;"-"&amp;Table2[[#This Row],[Year]]&amp;"-"&amp;Table2[[#This Row],[Month]]</f>
        <v>STR048-2025-Feb</v>
      </c>
      <c r="F633" s="2" t="s">
        <v>901</v>
      </c>
      <c r="G633" s="2" t="str">
        <f>_xlfn.XLOOKUP(Table2[[#This Row],[Customer_ID]],Table3[Customer_ID],Table3[Customer Name],"Not Found")</f>
        <v>Jagan Balasubramaniam</v>
      </c>
      <c r="H633" s="2" t="str">
        <f>_xlfn.XLOOKUP(Table2[[#This Row],[Customer_ID]],Table3[Customer_ID],Table3[Gender],"Female")</f>
        <v>Male</v>
      </c>
      <c r="I633" s="2" t="str">
        <f>_xlfn.XLOOKUP(Table2[[#This Row],[Customer_ID]],Table3[Customer_ID],Table3[City],"Missing Memebership")</f>
        <v>Vellore</v>
      </c>
      <c r="J633" s="2" t="str">
        <f>_xlfn.XLOOKUP(Table2[[#This Row],[Customer_ID]],Table3[Customer_ID],Table3[State],"Karnataka")</f>
        <v>Tamil Nadu</v>
      </c>
      <c r="K633" s="2" t="str">
        <f>_xlfn.XLOOKUP(Table2[[#This Row],[Customer_ID]],Table3[Customer_ID],Table3[Membership],"Regular")</f>
        <v>Silver</v>
      </c>
      <c r="L633" s="2" t="s">
        <v>117</v>
      </c>
      <c r="M633" s="2" t="str">
        <f>_xlfn.XLOOKUP(Table2[[#This Row],[Product_ID]],Table4[Product_ID],Table4[Product_Name],"Not Found")</f>
        <v>Nike Crop Top Cream</v>
      </c>
      <c r="N633" s="2" t="str">
        <f>_xlfn.XLOOKUP(Table2[[#This Row],[Product_ID]],Table4[Product_ID],Table4[Category],"Not Found")</f>
        <v>Women Tops</v>
      </c>
      <c r="O633" s="2" t="str">
        <f>_xlfn.XLOOKUP(Table2[[#This Row],[Product_ID]],Table4[Product_ID],Table4[Subcategory],"Not Found")</f>
        <v>Crop Top</v>
      </c>
      <c r="P633" s="2" t="str">
        <f>_xlfn.XLOOKUP(Table2[[#This Row],[Product_ID]],Table4[Product_ID],Table4[Brand],"Missing Brand")</f>
        <v>Nike</v>
      </c>
      <c r="Q633" s="2" t="s">
        <v>1853</v>
      </c>
      <c r="R633" s="2" t="str">
        <f>_xlfn.XLOOKUP(Table2[[#This Row],[Store_ID]],Table6[Store_ID],Table6[Store Name],"Not Found")</f>
        <v>TrendMart Guntur High Street</v>
      </c>
      <c r="S633" s="2">
        <f>_xlfn.XLOOKUP(Table2[[#This Row],[Store_ID]],Table6[Store_ID],Table6[Monthly Target],"Missing Target")</f>
        <v>1200000</v>
      </c>
      <c r="T633" s="2" t="str">
        <f>_xlfn.XLOOKUP(Table2[[#This Row],[Store_ID]],Table6[Store_ID],Table6[Region],"Not Found")</f>
        <v>South Zone 3</v>
      </c>
      <c r="U633" s="2" t="s">
        <v>349</v>
      </c>
      <c r="V633" s="2" t="str">
        <f>_xlfn.XLOOKUP(Table2[[#This Row],[Employee_ID]],Table5[Employee_ID],Table5[Employee Name],"Not Found")</f>
        <v>Chitra Bhat</v>
      </c>
      <c r="W633" s="2">
        <v>3</v>
      </c>
      <c r="X633" s="2">
        <v>808.31</v>
      </c>
      <c r="Y633" s="2">
        <v>10</v>
      </c>
      <c r="Z633" s="2">
        <v>242.49</v>
      </c>
      <c r="AA633" s="2">
        <v>5</v>
      </c>
      <c r="AB633" s="2">
        <v>109.12</v>
      </c>
      <c r="AC633" s="2">
        <v>2291.56</v>
      </c>
      <c r="AD633" s="2">
        <v>1650.03</v>
      </c>
      <c r="AE633" s="2">
        <f t="shared" si="15"/>
        <v>532.41</v>
      </c>
      <c r="AF633" s="2" t="s">
        <v>119</v>
      </c>
      <c r="AG633" s="42">
        <f>IFERROR(Table2[[#This Row],[Profit]]/Table2[[#This Row],[Sales Amount]],0)</f>
        <v>0.23233517778282042</v>
      </c>
      <c r="AH633" s="2" t="str">
        <f>TRIM(Table2[[#This Row],[Payment Modee]])</f>
        <v>Net Banking</v>
      </c>
      <c r="AI633" s="2" t="s">
        <v>36</v>
      </c>
      <c r="AJ633" s="2" t="s">
        <v>27</v>
      </c>
      <c r="AK633" s="2" t="s">
        <v>1562</v>
      </c>
      <c r="AL633" s="16" t="str">
        <f>IF(HOUR(Table2[[#This Row],[Order Time]])&lt;12,"Morning",IF(HOUR(Table2[[#This Row],[Order Time]])&lt;17,"Afternoon",IF(HOUR(Table2[[#This Row],[Order Time]])&lt;21,"Evening","Night")))</f>
        <v>Afternoon</v>
      </c>
      <c r="AM633" s="16" t="s">
        <v>29</v>
      </c>
    </row>
    <row r="634" spans="1:39" x14ac:dyDescent="0.25">
      <c r="A634" s="13" t="s">
        <v>1888</v>
      </c>
      <c r="B634" s="4">
        <v>45723</v>
      </c>
      <c r="C634" s="2">
        <f>YEAR(Table2[[#This Row],[Invoice Date]])</f>
        <v>2025</v>
      </c>
      <c r="D634" s="2" t="str">
        <f>TEXT(Table2[[#This Row],[Invoice Date]],"mmm")</f>
        <v>Mar</v>
      </c>
      <c r="E634" s="2" t="str">
        <f>Table2[[#This Row],[Store_ID]]&amp;"-"&amp;Table2[[#This Row],[Year]]&amp;"-"&amp;Table2[[#This Row],[Month]]</f>
        <v>STR034-2025-Mar</v>
      </c>
      <c r="F634" s="2" t="s">
        <v>1889</v>
      </c>
      <c r="G634" s="2" t="str">
        <f>_xlfn.XLOOKUP(Table2[[#This Row],[Customer_ID]],Table3[Customer_ID],Table3[Customer Name],"Not Found")</f>
        <v>Rahul Chettiar</v>
      </c>
      <c r="H634" s="2" t="str">
        <f>_xlfn.XLOOKUP(Table2[[#This Row],[Customer_ID]],Table3[Customer_ID],Table3[Gender],"Female")</f>
        <v>Male</v>
      </c>
      <c r="I634" s="2" t="str">
        <f>_xlfn.XLOOKUP(Table2[[#This Row],[Customer_ID]],Table3[Customer_ID],Table3[City],"Missing Memebership")</f>
        <v>Tirupati</v>
      </c>
      <c r="J634" s="2" t="str">
        <f>_xlfn.XLOOKUP(Table2[[#This Row],[Customer_ID]],Table3[Customer_ID],Table3[State],"Karnataka")</f>
        <v>Andhra Pradesh</v>
      </c>
      <c r="K634" s="2" t="str">
        <f>_xlfn.XLOOKUP(Table2[[#This Row],[Customer_ID]],Table3[Customer_ID],Table3[Membership],"Regular")</f>
        <v>Gold</v>
      </c>
      <c r="L634" s="2" t="s">
        <v>1171</v>
      </c>
      <c r="M634" s="2" t="str">
        <f>_xlfn.XLOOKUP(Table2[[#This Row],[Product_ID]],Table4[Product_ID],Table4[Product_Name],"Not Found")</f>
        <v>Aurelia Analog Watch Purple</v>
      </c>
      <c r="N634" s="2" t="str">
        <f>_xlfn.XLOOKUP(Table2[[#This Row],[Product_ID]],Table4[Product_ID],Table4[Category],"Not Found")</f>
        <v>Watches</v>
      </c>
      <c r="O634" s="2" t="str">
        <f>_xlfn.XLOOKUP(Table2[[#This Row],[Product_ID]],Table4[Product_ID],Table4[Subcategory],"Not Found")</f>
        <v>Analog Watch</v>
      </c>
      <c r="P634" s="2" t="str">
        <f>_xlfn.XLOOKUP(Table2[[#This Row],[Product_ID]],Table4[Product_ID],Table4[Brand],"Missing Brand")</f>
        <v>Aurelia</v>
      </c>
      <c r="Q634" s="2" t="s">
        <v>1572</v>
      </c>
      <c r="R634" s="2" t="str">
        <f>_xlfn.XLOOKUP(Table2[[#This Row],[Store_ID]],Table6[Store_ID],Table6[Store Name],"Not Found")</f>
        <v>TrendMart Warangal Standard</v>
      </c>
      <c r="S634" s="2">
        <f>_xlfn.XLOOKUP(Table2[[#This Row],[Store_ID]],Table6[Store_ID],Table6[Monthly Target],"Missing Target")</f>
        <v>1200000</v>
      </c>
      <c r="T634" s="2" t="str">
        <f>_xlfn.XLOOKUP(Table2[[#This Row],[Store_ID]],Table6[Store_ID],Table6[Region],"Not Found")</f>
        <v>South Zone 2</v>
      </c>
      <c r="U634" s="2" t="s">
        <v>220</v>
      </c>
      <c r="V634" s="2" t="str">
        <f>_xlfn.XLOOKUP(Table2[[#This Row],[Employee_ID]],Table5[Employee_ID],Table5[Employee Name],"Not Found")</f>
        <v>Vasanthi Kamath</v>
      </c>
      <c r="W634" s="2">
        <v>4</v>
      </c>
      <c r="X634" s="2">
        <v>4911.9799999999996</v>
      </c>
      <c r="Y634" s="2">
        <v>0</v>
      </c>
      <c r="Z634" s="2">
        <v>0</v>
      </c>
      <c r="AA634" s="2">
        <v>12</v>
      </c>
      <c r="AB634" s="2">
        <v>2357.75</v>
      </c>
      <c r="AC634" s="2">
        <v>22005.67</v>
      </c>
      <c r="AD634" s="2">
        <v>15403.88</v>
      </c>
      <c r="AE634" s="2">
        <f t="shared" si="15"/>
        <v>4244.0399999999991</v>
      </c>
      <c r="AF634" s="2" t="s">
        <v>35</v>
      </c>
      <c r="AG634" s="42">
        <f>IFERROR(Table2[[#This Row],[Profit]]/Table2[[#This Row],[Sales Amount]],0)</f>
        <v>0.19286120349891639</v>
      </c>
      <c r="AH634" s="2" t="str">
        <f>TRIM(Table2[[#This Row],[Payment Modee]])</f>
        <v>Debit Card</v>
      </c>
      <c r="AI634" s="2" t="s">
        <v>36</v>
      </c>
      <c r="AJ634" s="2" t="s">
        <v>27</v>
      </c>
      <c r="AK634" s="2" t="s">
        <v>1890</v>
      </c>
      <c r="AL634" s="16" t="str">
        <f>IF(HOUR(Table2[[#This Row],[Order Time]])&lt;12,"Morning",IF(HOUR(Table2[[#This Row],[Order Time]])&lt;17,"Afternoon",IF(HOUR(Table2[[#This Row],[Order Time]])&lt;21,"Evening","Night")))</f>
        <v>Evening</v>
      </c>
      <c r="AM634" s="16" t="s">
        <v>29</v>
      </c>
    </row>
    <row r="635" spans="1:39" x14ac:dyDescent="0.25">
      <c r="A635" s="13" t="s">
        <v>1891</v>
      </c>
      <c r="B635" s="4">
        <v>45594</v>
      </c>
      <c r="C635" s="2">
        <f>YEAR(Table2[[#This Row],[Invoice Date]])</f>
        <v>2024</v>
      </c>
      <c r="D635" s="2" t="str">
        <f>TEXT(Table2[[#This Row],[Invoice Date]],"mmm")</f>
        <v>Oct</v>
      </c>
      <c r="E635" s="2" t="str">
        <f>Table2[[#This Row],[Store_ID]]&amp;"-"&amp;Table2[[#This Row],[Year]]&amp;"-"&amp;Table2[[#This Row],[Month]]</f>
        <v>STR041-2024-Oct</v>
      </c>
      <c r="F635" s="2" t="s">
        <v>1031</v>
      </c>
      <c r="G635" s="2" t="str">
        <f>_xlfn.XLOOKUP(Table2[[#This Row],[Customer_ID]],Table3[Customer_ID],Table3[Customer Name],"Not Found")</f>
        <v>Gopal Subramaniam</v>
      </c>
      <c r="H635" s="2" t="str">
        <f>_xlfn.XLOOKUP(Table2[[#This Row],[Customer_ID]],Table3[Customer_ID],Table3[Gender],"Female")</f>
        <v>Male</v>
      </c>
      <c r="I635" s="2" t="str">
        <f>_xlfn.XLOOKUP(Table2[[#This Row],[Customer_ID]],Table3[Customer_ID],Table3[City],"Missing Memebership")</f>
        <v>Nellore</v>
      </c>
      <c r="J635" s="2" t="str">
        <f>_xlfn.XLOOKUP(Table2[[#This Row],[Customer_ID]],Table3[Customer_ID],Table3[State],"Karnataka")</f>
        <v>Andhra Pradesh</v>
      </c>
      <c r="K635" s="2" t="str">
        <f>_xlfn.XLOOKUP(Table2[[#This Row],[Customer_ID]],Table3[Customer_ID],Table3[Membership],"Regular")</f>
        <v>Silver</v>
      </c>
      <c r="L635" s="2" t="s">
        <v>782</v>
      </c>
      <c r="M635" s="2" t="str">
        <f>_xlfn.XLOOKUP(Table2[[#This Row],[Product_ID]],Table4[Product_ID],Table4[Product_Name],"Not Found")</f>
        <v>Blackberrys Kurta Teal</v>
      </c>
      <c r="N635" s="2" t="str">
        <f>_xlfn.XLOOKUP(Table2[[#This Row],[Product_ID]],Table4[Product_ID],Table4[Category],"Not Found")</f>
        <v>Men Ethnic</v>
      </c>
      <c r="O635" s="2" t="str">
        <f>_xlfn.XLOOKUP(Table2[[#This Row],[Product_ID]],Table4[Product_ID],Table4[Subcategory],"Not Found")</f>
        <v>Kurta</v>
      </c>
      <c r="P635" s="2" t="str">
        <f>_xlfn.XLOOKUP(Table2[[#This Row],[Product_ID]],Table4[Product_ID],Table4[Brand],"Missing Brand")</f>
        <v>Blackberrys</v>
      </c>
      <c r="Q635" s="2" t="s">
        <v>493</v>
      </c>
      <c r="R635" s="2" t="str">
        <f>_xlfn.XLOOKUP(Table2[[#This Row],[Store_ID]],Table6[Store_ID],Table6[Store Name],"Not Found")</f>
        <v>TrendMart Thiruvananthapuram Standard</v>
      </c>
      <c r="S635" s="2">
        <f>_xlfn.XLOOKUP(Table2[[#This Row],[Store_ID]],Table6[Store_ID],Table6[Monthly Target],"Missing Target")</f>
        <v>2500000</v>
      </c>
      <c r="T635" s="2" t="str">
        <f>_xlfn.XLOOKUP(Table2[[#This Row],[Store_ID]],Table6[Store_ID],Table6[Region],"Not Found")</f>
        <v>South Zone 1</v>
      </c>
      <c r="U635" s="2" t="s">
        <v>24</v>
      </c>
      <c r="V635" s="2" t="str">
        <f>_xlfn.XLOOKUP(Table2[[#This Row],[Employee_ID]],Table5[Employee_ID],Table5[Employee Name],"Not Found")</f>
        <v>Manoj Ramachandran</v>
      </c>
      <c r="W635" s="2">
        <v>2</v>
      </c>
      <c r="X635" s="2">
        <v>2595.33</v>
      </c>
      <c r="Y635" s="2">
        <v>10</v>
      </c>
      <c r="Z635" s="2">
        <v>519.07000000000005</v>
      </c>
      <c r="AA635" s="2">
        <v>12</v>
      </c>
      <c r="AB635" s="2">
        <v>560.59</v>
      </c>
      <c r="AC635" s="2">
        <v>5232.18</v>
      </c>
      <c r="AD635" s="2">
        <v>3485.78</v>
      </c>
      <c r="AE635" s="2">
        <f t="shared" si="15"/>
        <v>1185.81</v>
      </c>
      <c r="AF635" s="2" t="s">
        <v>25</v>
      </c>
      <c r="AG635" s="42">
        <f>IFERROR(Table2[[#This Row],[Profit]]/Table2[[#This Row],[Sales Amount]],0)</f>
        <v>0.22663784502826737</v>
      </c>
      <c r="AH635" s="2" t="str">
        <f>TRIM(Table2[[#This Row],[Payment Modee]])</f>
        <v>UPI</v>
      </c>
      <c r="AI635" s="2" t="s">
        <v>36</v>
      </c>
      <c r="AJ635" s="2" t="s">
        <v>27</v>
      </c>
      <c r="AK635" s="2" t="s">
        <v>1491</v>
      </c>
      <c r="AL635" s="16" t="str">
        <f>IF(HOUR(Table2[[#This Row],[Order Time]])&lt;12,"Morning",IF(HOUR(Table2[[#This Row],[Order Time]])&lt;17,"Afternoon",IF(HOUR(Table2[[#This Row],[Order Time]])&lt;21,"Evening","Night")))</f>
        <v>Afternoon</v>
      </c>
      <c r="AM635" s="16" t="s">
        <v>29</v>
      </c>
    </row>
    <row r="636" spans="1:39" x14ac:dyDescent="0.25">
      <c r="A636" s="13" t="s">
        <v>1892</v>
      </c>
      <c r="B636" s="4">
        <v>45503</v>
      </c>
      <c r="C636" s="2">
        <f>YEAR(Table2[[#This Row],[Invoice Date]])</f>
        <v>2024</v>
      </c>
      <c r="D636" s="2" t="str">
        <f>TEXT(Table2[[#This Row],[Invoice Date]],"mmm")</f>
        <v>Jul</v>
      </c>
      <c r="E636" s="2" t="str">
        <f>Table2[[#This Row],[Store_ID]]&amp;"-"&amp;Table2[[#This Row],[Year]]&amp;"-"&amp;Table2[[#This Row],[Month]]</f>
        <v>STR035-2024-Jul</v>
      </c>
      <c r="F636" s="2" t="s">
        <v>1893</v>
      </c>
      <c r="G636" s="2" t="str">
        <f>_xlfn.XLOOKUP(Table2[[#This Row],[Customer_ID]],Table3[Customer_ID],Table3[Customer Name],"Not Found")</f>
        <v>Manju Raman</v>
      </c>
      <c r="H636" s="2" t="str">
        <f>_xlfn.XLOOKUP(Table2[[#This Row],[Customer_ID]],Table3[Customer_ID],Table3[Gender],"Female")</f>
        <v>Female</v>
      </c>
      <c r="I636" s="2" t="str">
        <f>_xlfn.XLOOKUP(Table2[[#This Row],[Customer_ID]],Table3[Customer_ID],Table3[City],"Missing Memebership")</f>
        <v>Alappuzha</v>
      </c>
      <c r="J636" s="2" t="str">
        <f>_xlfn.XLOOKUP(Table2[[#This Row],[Customer_ID]],Table3[Customer_ID],Table3[State],"Karnataka")</f>
        <v>Kerala</v>
      </c>
      <c r="K636" s="2" t="str">
        <f>_xlfn.XLOOKUP(Table2[[#This Row],[Customer_ID]],Table3[Customer_ID],Table3[Membership],"Regular")</f>
        <v>Gold</v>
      </c>
      <c r="L636" s="2" t="s">
        <v>1507</v>
      </c>
      <c r="M636" s="2" t="str">
        <f>_xlfn.XLOOKUP(Table2[[#This Row],[Product_ID]],Table4[Product_ID],Table4[Product_Name],"Not Found")</f>
        <v>Max Fashion Georgette Saree Brown</v>
      </c>
      <c r="N636" s="2" t="str">
        <f>_xlfn.XLOOKUP(Table2[[#This Row],[Product_ID]],Table4[Product_ID],Table4[Category],"Not Found")</f>
        <v>Women Sarees</v>
      </c>
      <c r="O636" s="2" t="str">
        <f>_xlfn.XLOOKUP(Table2[[#This Row],[Product_ID]],Table4[Product_ID],Table4[Subcategory],"Not Found")</f>
        <v>Georgette Saree</v>
      </c>
      <c r="P636" s="2" t="str">
        <f>_xlfn.XLOOKUP(Table2[[#This Row],[Product_ID]],Table4[Product_ID],Table4[Brand],"Missing Brand")</f>
        <v>Max Fashion</v>
      </c>
      <c r="Q636" s="2" t="s">
        <v>1079</v>
      </c>
      <c r="R636" s="2" t="str">
        <f>_xlfn.XLOOKUP(Table2[[#This Row],[Store_ID]],Table6[Store_ID],Table6[Store Name],"Not Found")</f>
        <v>TrendMart Vijayawada Mall Kiosk</v>
      </c>
      <c r="S636" s="2">
        <f>_xlfn.XLOOKUP(Table2[[#This Row],[Store_ID]],Table6[Store_ID],Table6[Monthly Target],"Missing Target")</f>
        <v>1200000</v>
      </c>
      <c r="T636" s="2" t="str">
        <f>_xlfn.XLOOKUP(Table2[[#This Row],[Store_ID]],Table6[Store_ID],Table6[Region],"Not Found")</f>
        <v>South Zone 3</v>
      </c>
      <c r="U636" s="2" t="s">
        <v>142</v>
      </c>
      <c r="V636" s="2" t="str">
        <f>_xlfn.XLOOKUP(Table2[[#This Row],[Employee_ID]],Table5[Employee_ID],Table5[Employee Name],"Not Found")</f>
        <v>Anusuya Subramaniam</v>
      </c>
      <c r="W636" s="2">
        <v>2</v>
      </c>
      <c r="X636" s="2">
        <v>4375.09</v>
      </c>
      <c r="Y636" s="2">
        <v>0</v>
      </c>
      <c r="Z636" s="2">
        <v>0</v>
      </c>
      <c r="AA636" s="2">
        <v>12</v>
      </c>
      <c r="AB636" s="2">
        <v>1050.02</v>
      </c>
      <c r="AC636" s="2">
        <v>9800.2000000000007</v>
      </c>
      <c r="AD636" s="2">
        <v>6046.26</v>
      </c>
      <c r="AE636" s="2">
        <f t="shared" si="15"/>
        <v>2703.9200000000005</v>
      </c>
      <c r="AF636" s="2" t="s">
        <v>119</v>
      </c>
      <c r="AG636" s="42">
        <f>IFERROR(Table2[[#This Row],[Profit]]/Table2[[#This Row],[Sales Amount]],0)</f>
        <v>0.27590457337605356</v>
      </c>
      <c r="AH636" s="2" t="str">
        <f>TRIM(Table2[[#This Row],[Payment Modee]])</f>
        <v>Net Banking</v>
      </c>
      <c r="AI636" s="2" t="s">
        <v>26</v>
      </c>
      <c r="AJ636" s="2" t="s">
        <v>27</v>
      </c>
      <c r="AK636" s="2" t="s">
        <v>396</v>
      </c>
      <c r="AL636" s="16" t="str">
        <f>IF(HOUR(Table2[[#This Row],[Order Time]])&lt;12,"Morning",IF(HOUR(Table2[[#This Row],[Order Time]])&lt;17,"Afternoon",IF(HOUR(Table2[[#This Row],[Order Time]])&lt;21,"Evening","Night")))</f>
        <v>Evening</v>
      </c>
      <c r="AM636" s="16" t="s">
        <v>29</v>
      </c>
    </row>
    <row r="637" spans="1:39" x14ac:dyDescent="0.25">
      <c r="A637" s="13" t="s">
        <v>1894</v>
      </c>
      <c r="B637" s="4">
        <v>45696</v>
      </c>
      <c r="C637" s="2">
        <f>YEAR(Table2[[#This Row],[Invoice Date]])</f>
        <v>2025</v>
      </c>
      <c r="D637" s="2" t="str">
        <f>TEXT(Table2[[#This Row],[Invoice Date]],"mmm")</f>
        <v>Feb</v>
      </c>
      <c r="E637" s="2" t="str">
        <f>Table2[[#This Row],[Store_ID]]&amp;"-"&amp;Table2[[#This Row],[Year]]&amp;"-"&amp;Table2[[#This Row],[Month]]</f>
        <v>STR077-2025-Feb</v>
      </c>
      <c r="F637" s="2" t="s">
        <v>1313</v>
      </c>
      <c r="G637" s="2" t="str">
        <f>_xlfn.XLOOKUP(Table2[[#This Row],[Customer_ID]],Table3[Customer_ID],Table3[Customer Name],"Not Found")</f>
        <v>Indira Krishnan</v>
      </c>
      <c r="H637" s="2" t="str">
        <f>_xlfn.XLOOKUP(Table2[[#This Row],[Customer_ID]],Table3[Customer_ID],Table3[Gender],"Female")</f>
        <v>Female</v>
      </c>
      <c r="I637" s="2" t="str">
        <f>_xlfn.XLOOKUP(Table2[[#This Row],[Customer_ID]],Table3[Customer_ID],Table3[City],"Missing Memebership")</f>
        <v>Belagavi</v>
      </c>
      <c r="J637" s="2" t="str">
        <f>_xlfn.XLOOKUP(Table2[[#This Row],[Customer_ID]],Table3[Customer_ID],Table3[State],"Karnataka")</f>
        <v>Karnataka</v>
      </c>
      <c r="K637" s="2" t="str">
        <f>_xlfn.XLOOKUP(Table2[[#This Row],[Customer_ID]],Table3[Customer_ID],Table3[Membership],"Regular")</f>
        <v>Regular</v>
      </c>
      <c r="L637" s="2" t="s">
        <v>954</v>
      </c>
      <c r="M637" s="2" t="str">
        <f>_xlfn.XLOOKUP(Table2[[#This Row],[Product_ID]],Table4[Product_ID],Table4[Product_Name],"Not Found")</f>
        <v>Pepe Jeans Cap Pink</v>
      </c>
      <c r="N637" s="2" t="str">
        <f>_xlfn.XLOOKUP(Table2[[#This Row],[Product_ID]],Table4[Product_ID],Table4[Category],"Not Found")</f>
        <v>Accessories</v>
      </c>
      <c r="O637" s="2" t="str">
        <f>_xlfn.XLOOKUP(Table2[[#This Row],[Product_ID]],Table4[Product_ID],Table4[Subcategory],"Not Found")</f>
        <v>Cap</v>
      </c>
      <c r="P637" s="2" t="str">
        <f>_xlfn.XLOOKUP(Table2[[#This Row],[Product_ID]],Table4[Product_ID],Table4[Brand],"Missing Brand")</f>
        <v>Pepe Jeans</v>
      </c>
      <c r="Q637" s="2" t="s">
        <v>557</v>
      </c>
      <c r="R637" s="2" t="str">
        <f>_xlfn.XLOOKUP(Table2[[#This Row],[Store_ID]],Table6[Store_ID],Table6[Store Name],"Not Found")</f>
        <v>TrendMart Hyderabad Mall Kiosk</v>
      </c>
      <c r="S637" s="2">
        <f>_xlfn.XLOOKUP(Table2[[#This Row],[Store_ID]],Table6[Store_ID],Table6[Monthly Target],"Missing Target")</f>
        <v>2500000</v>
      </c>
      <c r="T637" s="2" t="str">
        <f>_xlfn.XLOOKUP(Table2[[#This Row],[Store_ID]],Table6[Store_ID],Table6[Region],"Not Found")</f>
        <v>South Zone 2</v>
      </c>
      <c r="U637" s="2" t="s">
        <v>124</v>
      </c>
      <c r="V637" s="2" t="str">
        <f>_xlfn.XLOOKUP(Table2[[#This Row],[Employee_ID]],Table5[Employee_ID],Table5[Employee Name],"Not Found")</f>
        <v>Girish Sundaram</v>
      </c>
      <c r="W637" s="2">
        <v>2</v>
      </c>
      <c r="X637" s="2">
        <v>1119.54</v>
      </c>
      <c r="Y637" s="2">
        <v>30</v>
      </c>
      <c r="Z637" s="2">
        <v>671.72</v>
      </c>
      <c r="AA637" s="2">
        <v>12</v>
      </c>
      <c r="AB637" s="2">
        <v>188.08</v>
      </c>
      <c r="AC637" s="2">
        <v>1755.44</v>
      </c>
      <c r="AD637" s="2">
        <v>1153.94</v>
      </c>
      <c r="AE637" s="2">
        <f t="shared" si="15"/>
        <v>413.41999999999996</v>
      </c>
      <c r="AF637" s="2" t="s">
        <v>69</v>
      </c>
      <c r="AG637" s="42">
        <f>IFERROR(Table2[[#This Row],[Profit]]/Table2[[#This Row],[Sales Amount]],0)</f>
        <v>0.23550790684956474</v>
      </c>
      <c r="AH637" s="2" t="str">
        <f>TRIM(Table2[[#This Row],[Payment Modee]])</f>
        <v>Cash</v>
      </c>
      <c r="AI637" s="2" t="s">
        <v>36</v>
      </c>
      <c r="AJ637" s="2" t="s">
        <v>27</v>
      </c>
      <c r="AK637" s="2" t="s">
        <v>1895</v>
      </c>
      <c r="AL637" s="16" t="str">
        <f>IF(HOUR(Table2[[#This Row],[Order Time]])&lt;12,"Morning",IF(HOUR(Table2[[#This Row],[Order Time]])&lt;17,"Afternoon",IF(HOUR(Table2[[#This Row],[Order Time]])&lt;21,"Evening","Night")))</f>
        <v>Afternoon</v>
      </c>
      <c r="AM637" s="16" t="s">
        <v>38</v>
      </c>
    </row>
    <row r="638" spans="1:39" x14ac:dyDescent="0.25">
      <c r="A638" s="13" t="s">
        <v>1896</v>
      </c>
      <c r="B638" s="4">
        <v>45592</v>
      </c>
      <c r="C638" s="2">
        <f>YEAR(Table2[[#This Row],[Invoice Date]])</f>
        <v>2024</v>
      </c>
      <c r="D638" s="2" t="str">
        <f>TEXT(Table2[[#This Row],[Invoice Date]],"mmm")</f>
        <v>Oct</v>
      </c>
      <c r="E638" s="2" t="str">
        <f>Table2[[#This Row],[Store_ID]]&amp;"-"&amp;Table2[[#This Row],[Year]]&amp;"-"&amp;Table2[[#This Row],[Month]]</f>
        <v>STR106-2024-Oct</v>
      </c>
      <c r="F638" s="2" t="s">
        <v>1551</v>
      </c>
      <c r="G638" s="2" t="str">
        <f>_xlfn.XLOOKUP(Table2[[#This Row],[Customer_ID]],Table3[Customer_ID],Table3[Customer Name],"Not Found")</f>
        <v>Charulatha Bhat</v>
      </c>
      <c r="H638" s="2" t="str">
        <f>_xlfn.XLOOKUP(Table2[[#This Row],[Customer_ID]],Table3[Customer_ID],Table3[Gender],"Female")</f>
        <v>Female</v>
      </c>
      <c r="I638" s="2" t="str">
        <f>_xlfn.XLOOKUP(Table2[[#This Row],[Customer_ID]],Table3[Customer_ID],Table3[City],"Missing Memebership")</f>
        <v>Salem</v>
      </c>
      <c r="J638" s="2" t="str">
        <f>_xlfn.XLOOKUP(Table2[[#This Row],[Customer_ID]],Table3[Customer_ID],Table3[State],"Karnataka")</f>
        <v>Tamil Nadu</v>
      </c>
      <c r="K638" s="2" t="str">
        <f>_xlfn.XLOOKUP(Table2[[#This Row],[Customer_ID]],Table3[Customer_ID],Table3[Membership],"Regular")</f>
        <v>Regular</v>
      </c>
      <c r="L638" s="2" t="s">
        <v>1897</v>
      </c>
      <c r="M638" s="2" t="str">
        <f>_xlfn.XLOOKUP(Table2[[#This Row],[Product_ID]],Table4[Product_ID],Table4[Product_Name],"Not Found")</f>
        <v>Fossil Hoodie Black</v>
      </c>
      <c r="N638" s="2" t="str">
        <f>_xlfn.XLOOKUP(Table2[[#This Row],[Product_ID]],Table4[Product_ID],Table4[Category],"Not Found")</f>
        <v>Winter Wear</v>
      </c>
      <c r="O638" s="2" t="str">
        <f>_xlfn.XLOOKUP(Table2[[#This Row],[Product_ID]],Table4[Product_ID],Table4[Subcategory],"Not Found")</f>
        <v>Hoodie</v>
      </c>
      <c r="P638" s="2" t="str">
        <f>_xlfn.XLOOKUP(Table2[[#This Row],[Product_ID]],Table4[Product_ID],Table4[Brand],"Missing Brand")</f>
        <v>Fossil</v>
      </c>
      <c r="Q638" s="2" t="s">
        <v>1716</v>
      </c>
      <c r="R638" s="2" t="str">
        <f>_xlfn.XLOOKUP(Table2[[#This Row],[Store_ID]],Table6[Store_ID],Table6[Store Name],"Not Found")</f>
        <v>TrendMart Vijayawada Outlet</v>
      </c>
      <c r="S638" s="2">
        <f>_xlfn.XLOOKUP(Table2[[#This Row],[Store_ID]],Table6[Store_ID],Table6[Monthly Target],"Missing Target")</f>
        <v>2500000</v>
      </c>
      <c r="T638" s="2" t="str">
        <f>_xlfn.XLOOKUP(Table2[[#This Row],[Store_ID]],Table6[Store_ID],Table6[Region],"Not Found")</f>
        <v>South Zone 3</v>
      </c>
      <c r="U638" s="2" t="s">
        <v>417</v>
      </c>
      <c r="V638" s="2" t="str">
        <f>_xlfn.XLOOKUP(Table2[[#This Row],[Employee_ID]],Table5[Employee_ID],Table5[Employee Name],"Not Found")</f>
        <v>Arjun Krishnan</v>
      </c>
      <c r="W638" s="2">
        <v>4</v>
      </c>
      <c r="X638" s="2">
        <v>1552.37</v>
      </c>
      <c r="Y638" s="2">
        <v>30</v>
      </c>
      <c r="Z638" s="2">
        <v>1862.84</v>
      </c>
      <c r="AA638" s="2">
        <v>12</v>
      </c>
      <c r="AB638" s="2">
        <v>521.6</v>
      </c>
      <c r="AC638" s="2">
        <v>4868.24</v>
      </c>
      <c r="AD638" s="2">
        <v>4180.76</v>
      </c>
      <c r="AE638" s="2">
        <f t="shared" si="15"/>
        <v>165.87999999999954</v>
      </c>
      <c r="AF638" s="2" t="s">
        <v>119</v>
      </c>
      <c r="AG638" s="42">
        <f>IFERROR(Table2[[#This Row],[Profit]]/Table2[[#This Row],[Sales Amount]],0)</f>
        <v>3.4073915829950771E-2</v>
      </c>
      <c r="AH638" s="2" t="str">
        <f>TRIM(Table2[[#This Row],[Payment Modee]])</f>
        <v>Net Banking</v>
      </c>
      <c r="AI638" s="2" t="s">
        <v>36</v>
      </c>
      <c r="AJ638" s="2" t="s">
        <v>27</v>
      </c>
      <c r="AK638" s="2" t="s">
        <v>1898</v>
      </c>
      <c r="AL638" s="16" t="str">
        <f>IF(HOUR(Table2[[#This Row],[Order Time]])&lt;12,"Morning",IF(HOUR(Table2[[#This Row],[Order Time]])&lt;17,"Afternoon",IF(HOUR(Table2[[#This Row],[Order Time]])&lt;21,"Evening","Night")))</f>
        <v>Evening</v>
      </c>
      <c r="AM638" s="16" t="s">
        <v>38</v>
      </c>
    </row>
    <row r="639" spans="1:39" x14ac:dyDescent="0.25">
      <c r="A639" s="13" t="s">
        <v>1899</v>
      </c>
      <c r="B639" s="4">
        <v>45712</v>
      </c>
      <c r="C639" s="2">
        <f>YEAR(Table2[[#This Row],[Invoice Date]])</f>
        <v>2025</v>
      </c>
      <c r="D639" s="2" t="str">
        <f>TEXT(Table2[[#This Row],[Invoice Date]],"mmm")</f>
        <v>Feb</v>
      </c>
      <c r="E639" s="2" t="str">
        <f>Table2[[#This Row],[Store_ID]]&amp;"-"&amp;Table2[[#This Row],[Year]]&amp;"-"&amp;Table2[[#This Row],[Month]]</f>
        <v>STR097-2025-Feb</v>
      </c>
      <c r="F639" s="2" t="s">
        <v>1876</v>
      </c>
      <c r="G639" s="2" t="str">
        <f>_xlfn.XLOOKUP(Table2[[#This Row],[Customer_ID]],Table3[Customer_ID],Table3[Customer Name],"Not Found")</f>
        <v>Thiru Natarajan</v>
      </c>
      <c r="H639" s="2" t="str">
        <f>_xlfn.XLOOKUP(Table2[[#This Row],[Customer_ID]],Table3[Customer_ID],Table3[Gender],"Female")</f>
        <v>Male</v>
      </c>
      <c r="I639" s="2" t="str">
        <f>_xlfn.XLOOKUP(Table2[[#This Row],[Customer_ID]],Table3[Customer_ID],Table3[City],"Missing Memebership")</f>
        <v>Tirupati</v>
      </c>
      <c r="J639" s="2" t="str">
        <f>_xlfn.XLOOKUP(Table2[[#This Row],[Customer_ID]],Table3[Customer_ID],Table3[State],"Karnataka")</f>
        <v>Andhra Pradesh</v>
      </c>
      <c r="K639" s="2" t="str">
        <f>_xlfn.XLOOKUP(Table2[[#This Row],[Customer_ID]],Table3[Customer_ID],Table3[Membership],"Regular")</f>
        <v>Platinum</v>
      </c>
      <c r="L639" s="2" t="s">
        <v>117</v>
      </c>
      <c r="M639" s="2" t="str">
        <f>_xlfn.XLOOKUP(Table2[[#This Row],[Product_ID]],Table4[Product_ID],Table4[Product_Name],"Not Found")</f>
        <v>Nike Crop Top Cream</v>
      </c>
      <c r="N639" s="2" t="str">
        <f>_xlfn.XLOOKUP(Table2[[#This Row],[Product_ID]],Table4[Product_ID],Table4[Category],"Not Found")</f>
        <v>Women Tops</v>
      </c>
      <c r="O639" s="2" t="str">
        <f>_xlfn.XLOOKUP(Table2[[#This Row],[Product_ID]],Table4[Product_ID],Table4[Subcategory],"Not Found")</f>
        <v>Crop Top</v>
      </c>
      <c r="P639" s="2" t="str">
        <f>_xlfn.XLOOKUP(Table2[[#This Row],[Product_ID]],Table4[Product_ID],Table4[Brand],"Missing Brand")</f>
        <v>Nike</v>
      </c>
      <c r="Q639" s="2" t="s">
        <v>240</v>
      </c>
      <c r="R639" s="2" t="str">
        <f>_xlfn.XLOOKUP(Table2[[#This Row],[Store_ID]],Table6[Store_ID],Table6[Store Name],"Not Found")</f>
        <v>TrendMart Thiruvananthapuram High Street</v>
      </c>
      <c r="S639" s="2">
        <f>_xlfn.XLOOKUP(Table2[[#This Row],[Store_ID]],Table6[Store_ID],Table6[Monthly Target],"Missing Target")</f>
        <v>1500000</v>
      </c>
      <c r="T639" s="2" t="str">
        <f>_xlfn.XLOOKUP(Table2[[#This Row],[Store_ID]],Table6[Store_ID],Table6[Region],"Not Found")</f>
        <v>South Zone 1</v>
      </c>
      <c r="U639" s="2" t="s">
        <v>142</v>
      </c>
      <c r="V639" s="2" t="str">
        <f>_xlfn.XLOOKUP(Table2[[#This Row],[Employee_ID]],Table5[Employee_ID],Table5[Employee Name],"Not Found")</f>
        <v>Anusuya Subramaniam</v>
      </c>
      <c r="W639" s="2">
        <v>1</v>
      </c>
      <c r="X639" s="2">
        <v>817.42</v>
      </c>
      <c r="Y639" s="2">
        <v>20</v>
      </c>
      <c r="Z639" s="2">
        <v>163.47999999999999</v>
      </c>
      <c r="AA639" s="2">
        <v>5</v>
      </c>
      <c r="AB639" s="2">
        <v>32.700000000000003</v>
      </c>
      <c r="AC639" s="2">
        <v>686.64</v>
      </c>
      <c r="AD639" s="2">
        <v>550.01</v>
      </c>
      <c r="AE639" s="2">
        <f t="shared" si="15"/>
        <v>103.92999999999999</v>
      </c>
      <c r="AF639" s="2" t="s">
        <v>69</v>
      </c>
      <c r="AG639" s="42">
        <f>IFERROR(Table2[[#This Row],[Profit]]/Table2[[#This Row],[Sales Amount]],0)</f>
        <v>0.15136024699988349</v>
      </c>
      <c r="AH639" s="2" t="str">
        <f>TRIM(Table2[[#This Row],[Payment Modee]])</f>
        <v>Cash</v>
      </c>
      <c r="AI639" s="2" t="s">
        <v>36</v>
      </c>
      <c r="AJ639" s="2" t="s">
        <v>27</v>
      </c>
      <c r="AK639" s="2" t="s">
        <v>1900</v>
      </c>
      <c r="AL639" s="16" t="str">
        <f>IF(HOUR(Table2[[#This Row],[Order Time]])&lt;12,"Morning",IF(HOUR(Table2[[#This Row],[Order Time]])&lt;17,"Afternoon",IF(HOUR(Table2[[#This Row],[Order Time]])&lt;21,"Evening","Night")))</f>
        <v>Evening</v>
      </c>
      <c r="AM639" s="16" t="s">
        <v>29</v>
      </c>
    </row>
    <row r="640" spans="1:39" x14ac:dyDescent="0.25">
      <c r="A640" s="13" t="s">
        <v>1901</v>
      </c>
      <c r="B640" s="4">
        <v>45648</v>
      </c>
      <c r="C640" s="2">
        <f>YEAR(Table2[[#This Row],[Invoice Date]])</f>
        <v>2024</v>
      </c>
      <c r="D640" s="2" t="str">
        <f>TEXT(Table2[[#This Row],[Invoice Date]],"mmm")</f>
        <v>Dec</v>
      </c>
      <c r="E640" s="2" t="str">
        <f>Table2[[#This Row],[Store_ID]]&amp;"-"&amp;Table2[[#This Row],[Year]]&amp;"-"&amp;Table2[[#This Row],[Month]]</f>
        <v>STR093-2024-Dec</v>
      </c>
      <c r="F640" s="2" t="s">
        <v>1902</v>
      </c>
      <c r="G640" s="2" t="str">
        <f>_xlfn.XLOOKUP(Table2[[#This Row],[Customer_ID]],Table3[Customer_ID],Table3[Customer Name],"Not Found")</f>
        <v>Easwaran Balasubramaniam</v>
      </c>
      <c r="H640" s="2" t="str">
        <f>_xlfn.XLOOKUP(Table2[[#This Row],[Customer_ID]],Table3[Customer_ID],Table3[Gender],"Female")</f>
        <v>Male</v>
      </c>
      <c r="I640" s="2" t="str">
        <f>_xlfn.XLOOKUP(Table2[[#This Row],[Customer_ID]],Table3[Customer_ID],Table3[City],"Missing Memebership")</f>
        <v>Nellore</v>
      </c>
      <c r="J640" s="2" t="str">
        <f>_xlfn.XLOOKUP(Table2[[#This Row],[Customer_ID]],Table3[Customer_ID],Table3[State],"Karnataka")</f>
        <v>Andhra Pradesh</v>
      </c>
      <c r="K640" s="2" t="str">
        <f>_xlfn.XLOOKUP(Table2[[#This Row],[Customer_ID]],Table3[Customer_ID],Table3[Membership],"Regular")</f>
        <v>Gold</v>
      </c>
      <c r="L640" s="2" t="s">
        <v>469</v>
      </c>
      <c r="M640" s="2" t="str">
        <f>_xlfn.XLOOKUP(Table2[[#This Row],[Product_ID]],Table4[Product_ID],Table4[Product_Name],"Not Found")</f>
        <v>Ramraj Cotton Crop Top Pink</v>
      </c>
      <c r="N640" s="2" t="str">
        <f>_xlfn.XLOOKUP(Table2[[#This Row],[Product_ID]],Table4[Product_ID],Table4[Category],"Not Found")</f>
        <v>Women Tops</v>
      </c>
      <c r="O640" s="2" t="str">
        <f>_xlfn.XLOOKUP(Table2[[#This Row],[Product_ID]],Table4[Product_ID],Table4[Subcategory],"Not Found")</f>
        <v>Crop Top</v>
      </c>
      <c r="P640" s="2" t="str">
        <f>_xlfn.XLOOKUP(Table2[[#This Row],[Product_ID]],Table4[Product_ID],Table4[Brand],"Missing Brand")</f>
        <v>Ramraj Cotton</v>
      </c>
      <c r="Q640" s="2" t="s">
        <v>357</v>
      </c>
      <c r="R640" s="2" t="str">
        <f>_xlfn.XLOOKUP(Table2[[#This Row],[Store_ID]],Table6[Store_ID],Table6[Store Name],"Not Found")</f>
        <v>TrendMart Thiruvananthapuram High Street</v>
      </c>
      <c r="S640" s="2">
        <f>_xlfn.XLOOKUP(Table2[[#This Row],[Store_ID]],Table6[Store_ID],Table6[Monthly Target],"Missing Target")</f>
        <v>1000000</v>
      </c>
      <c r="T640" s="2" t="str">
        <f>_xlfn.XLOOKUP(Table2[[#This Row],[Store_ID]],Table6[Store_ID],Table6[Region],"Not Found")</f>
        <v>South Zone 1</v>
      </c>
      <c r="U640" s="2" t="s">
        <v>187</v>
      </c>
      <c r="V640" s="2" t="str">
        <f>_xlfn.XLOOKUP(Table2[[#This Row],[Employee_ID]],Table5[Employee_ID],Table5[Employee Name],"Not Found")</f>
        <v>Ganapathy Naidu</v>
      </c>
      <c r="W640" s="2">
        <v>3</v>
      </c>
      <c r="X640" s="2">
        <v>919.44</v>
      </c>
      <c r="Y640" s="2">
        <v>30</v>
      </c>
      <c r="Z640" s="2">
        <v>827.5</v>
      </c>
      <c r="AA640" s="2">
        <v>5</v>
      </c>
      <c r="AB640" s="2">
        <v>96.54</v>
      </c>
      <c r="AC640" s="2">
        <v>2027.36</v>
      </c>
      <c r="AD640" s="2">
        <v>1889.16</v>
      </c>
      <c r="AE640" s="2">
        <f t="shared" si="15"/>
        <v>41.659999999999812</v>
      </c>
      <c r="AF640" s="2" t="s">
        <v>35</v>
      </c>
      <c r="AG640" s="42">
        <f>IFERROR(Table2[[#This Row],[Profit]]/Table2[[#This Row],[Sales Amount]],0)</f>
        <v>2.054889116881058E-2</v>
      </c>
      <c r="AH640" s="2" t="str">
        <f>TRIM(Table2[[#This Row],[Payment Modee]])</f>
        <v>Debit Card</v>
      </c>
      <c r="AI640" s="2" t="s">
        <v>36</v>
      </c>
      <c r="AJ640" s="2" t="s">
        <v>27</v>
      </c>
      <c r="AK640" s="2" t="s">
        <v>1777</v>
      </c>
      <c r="AL640" s="16" t="str">
        <f>IF(HOUR(Table2[[#This Row],[Order Time]])&lt;12,"Morning",IF(HOUR(Table2[[#This Row],[Order Time]])&lt;17,"Afternoon",IF(HOUR(Table2[[#This Row],[Order Time]])&lt;21,"Evening","Night")))</f>
        <v>Evening</v>
      </c>
      <c r="AM640" s="16" t="s">
        <v>38</v>
      </c>
    </row>
    <row r="641" spans="1:39" x14ac:dyDescent="0.25">
      <c r="A641" s="13" t="s">
        <v>1903</v>
      </c>
      <c r="B641" s="4">
        <v>45514</v>
      </c>
      <c r="C641" s="2">
        <f>YEAR(Table2[[#This Row],[Invoice Date]])</f>
        <v>2024</v>
      </c>
      <c r="D641" s="2" t="str">
        <f>TEXT(Table2[[#This Row],[Invoice Date]],"mmm")</f>
        <v>Aug</v>
      </c>
      <c r="E641" s="2" t="str">
        <f>Table2[[#This Row],[Store_ID]]&amp;"-"&amp;Table2[[#This Row],[Year]]&amp;"-"&amp;Table2[[#This Row],[Month]]</f>
        <v>STR040-2024-Aug</v>
      </c>
      <c r="F641" s="2" t="s">
        <v>1904</v>
      </c>
      <c r="G641" s="2" t="str">
        <f>_xlfn.XLOOKUP(Table2[[#This Row],[Customer_ID]],Table3[Customer_ID],Table3[Customer Name],"Not Found")</f>
        <v>Gauri Sundaram</v>
      </c>
      <c r="H641" s="2" t="str">
        <f>_xlfn.XLOOKUP(Table2[[#This Row],[Customer_ID]],Table3[Customer_ID],Table3[Gender],"Female")</f>
        <v>Female</v>
      </c>
      <c r="I641" s="2" t="str">
        <f>_xlfn.XLOOKUP(Table2[[#This Row],[Customer_ID]],Table3[Customer_ID],Table3[City],"Missing Memebership")</f>
        <v>Hyderabad</v>
      </c>
      <c r="J641" s="2" t="str">
        <f>_xlfn.XLOOKUP(Table2[[#This Row],[Customer_ID]],Table3[Customer_ID],Table3[State],"Karnataka")</f>
        <v>Telangana</v>
      </c>
      <c r="K641" s="2" t="str">
        <f>_xlfn.XLOOKUP(Table2[[#This Row],[Customer_ID]],Table3[Customer_ID],Table3[Membership],"Regular")</f>
        <v>Gold</v>
      </c>
      <c r="L641" s="2" t="s">
        <v>96</v>
      </c>
      <c r="M641" s="2" t="str">
        <f>_xlfn.XLOOKUP(Table2[[#This Row],[Product_ID]],Table4[Product_ID],Table4[Product_Name],"Not Found")</f>
        <v>Metro Shoes Regular Fit Charcoal</v>
      </c>
      <c r="N641" s="2" t="str">
        <f>_xlfn.XLOOKUP(Table2[[#This Row],[Product_ID]],Table4[Product_ID],Table4[Category],"Not Found")</f>
        <v>Men Jeans</v>
      </c>
      <c r="O641" s="2" t="str">
        <f>_xlfn.XLOOKUP(Table2[[#This Row],[Product_ID]],Table4[Product_ID],Table4[Subcategory],"Not Found")</f>
        <v>Regular Fit</v>
      </c>
      <c r="P641" s="2" t="str">
        <f>_xlfn.XLOOKUP(Table2[[#This Row],[Product_ID]],Table4[Product_ID],Table4[Brand],"Missing Brand")</f>
        <v>Metro Shoes</v>
      </c>
      <c r="Q641" s="2" t="s">
        <v>123</v>
      </c>
      <c r="R641" s="2" t="str">
        <f>_xlfn.XLOOKUP(Table2[[#This Row],[Store_ID]],Table6[Store_ID],Table6[Store Name],"Not Found")</f>
        <v>TrendMart Nizamabad Mall Kiosk</v>
      </c>
      <c r="S641" s="2">
        <f>_xlfn.XLOOKUP(Table2[[#This Row],[Store_ID]],Table6[Store_ID],Table6[Monthly Target],"Missing Target")</f>
        <v>1200000</v>
      </c>
      <c r="T641" s="2" t="str">
        <f>_xlfn.XLOOKUP(Table2[[#This Row],[Store_ID]],Table6[Store_ID],Table6[Region],"Not Found")</f>
        <v>South Zone 2</v>
      </c>
      <c r="U641" s="2" t="s">
        <v>330</v>
      </c>
      <c r="V641" s="2" t="str">
        <f>_xlfn.XLOOKUP(Table2[[#This Row],[Employee_ID]],Table5[Employee_ID],Table5[Employee Name],"Not Found")</f>
        <v>Malini Gowda</v>
      </c>
      <c r="W641" s="2">
        <v>2</v>
      </c>
      <c r="X641" s="2">
        <v>1213.3699999999999</v>
      </c>
      <c r="Y641" s="2">
        <v>15</v>
      </c>
      <c r="Z641" s="2">
        <v>364.01</v>
      </c>
      <c r="AA641" s="2">
        <v>12</v>
      </c>
      <c r="AB641" s="2">
        <v>247.53</v>
      </c>
      <c r="AC641" s="2">
        <v>2310.2600000000002</v>
      </c>
      <c r="AD641" s="2">
        <v>1656.88</v>
      </c>
      <c r="AE641" s="2">
        <f t="shared" si="15"/>
        <v>405.85000000000014</v>
      </c>
      <c r="AF641" s="2" t="s">
        <v>25</v>
      </c>
      <c r="AG641" s="42">
        <f>IFERROR(Table2[[#This Row],[Profit]]/Table2[[#This Row],[Sales Amount]],0)</f>
        <v>0.1756728679888844</v>
      </c>
      <c r="AH641" s="2" t="str">
        <f>TRIM(Table2[[#This Row],[Payment Modee]])</f>
        <v>UPI</v>
      </c>
      <c r="AI641" s="2" t="s">
        <v>36</v>
      </c>
      <c r="AJ641" s="2" t="s">
        <v>27</v>
      </c>
      <c r="AK641" s="2" t="s">
        <v>1905</v>
      </c>
      <c r="AL641" s="16" t="str">
        <f>IF(HOUR(Table2[[#This Row],[Order Time]])&lt;12,"Morning",IF(HOUR(Table2[[#This Row],[Order Time]])&lt;17,"Afternoon",IF(HOUR(Table2[[#This Row],[Order Time]])&lt;21,"Evening","Night")))</f>
        <v>Afternoon</v>
      </c>
      <c r="AM641" s="16" t="s">
        <v>38</v>
      </c>
    </row>
    <row r="642" spans="1:39" x14ac:dyDescent="0.25">
      <c r="A642" s="13" t="s">
        <v>1906</v>
      </c>
      <c r="B642" s="4">
        <v>45632</v>
      </c>
      <c r="C642" s="2">
        <f>YEAR(Table2[[#This Row],[Invoice Date]])</f>
        <v>2024</v>
      </c>
      <c r="D642" s="2" t="str">
        <f>TEXT(Table2[[#This Row],[Invoice Date]],"mmm")</f>
        <v>Dec</v>
      </c>
      <c r="E642" s="2" t="str">
        <f>Table2[[#This Row],[Store_ID]]&amp;"-"&amp;Table2[[#This Row],[Year]]&amp;"-"&amp;Table2[[#This Row],[Month]]</f>
        <v>STR054-2024-Dec</v>
      </c>
      <c r="F642" s="2" t="s">
        <v>1602</v>
      </c>
      <c r="G642" s="2" t="str">
        <f>_xlfn.XLOOKUP(Table2[[#This Row],[Customer_ID]],Table3[Customer_ID],Table3[Customer Name],"Not Found")</f>
        <v>Ishwarya Iyengar</v>
      </c>
      <c r="H642" s="2" t="str">
        <f>_xlfn.XLOOKUP(Table2[[#This Row],[Customer_ID]],Table3[Customer_ID],Table3[Gender],"Female")</f>
        <v>Female</v>
      </c>
      <c r="I642" s="2" t="str">
        <f>_xlfn.XLOOKUP(Table2[[#This Row],[Customer_ID]],Table3[Customer_ID],Table3[City],"Missing Memebership")</f>
        <v>Tirunelveli</v>
      </c>
      <c r="J642" s="2" t="str">
        <f>_xlfn.XLOOKUP(Table2[[#This Row],[Customer_ID]],Table3[Customer_ID],Table3[State],"Karnataka")</f>
        <v>Tamil Nadu</v>
      </c>
      <c r="K642" s="2" t="str">
        <f>_xlfn.XLOOKUP(Table2[[#This Row],[Customer_ID]],Table3[Customer_ID],Table3[Membership],"Regular")</f>
        <v>Regular</v>
      </c>
      <c r="L642" s="2" t="s">
        <v>117</v>
      </c>
      <c r="M642" s="2" t="str">
        <f>_xlfn.XLOOKUP(Table2[[#This Row],[Product_ID]],Table4[Product_ID],Table4[Product_Name],"Not Found")</f>
        <v>Nike Crop Top Cream</v>
      </c>
      <c r="N642" s="2" t="str">
        <f>_xlfn.XLOOKUP(Table2[[#This Row],[Product_ID]],Table4[Product_ID],Table4[Category],"Not Found")</f>
        <v>Women Tops</v>
      </c>
      <c r="O642" s="2" t="str">
        <f>_xlfn.XLOOKUP(Table2[[#This Row],[Product_ID]],Table4[Product_ID],Table4[Subcategory],"Not Found")</f>
        <v>Crop Top</v>
      </c>
      <c r="P642" s="2" t="str">
        <f>_xlfn.XLOOKUP(Table2[[#This Row],[Product_ID]],Table4[Product_ID],Table4[Brand],"Missing Brand")</f>
        <v>Nike</v>
      </c>
      <c r="Q642" s="2" t="s">
        <v>712</v>
      </c>
      <c r="R642" s="2" t="str">
        <f>_xlfn.XLOOKUP(Table2[[#This Row],[Store_ID]],Table6[Store_ID],Table6[Store Name],"Not Found")</f>
        <v>TrendMart Thoothukudi Mall Kiosk</v>
      </c>
      <c r="S642" s="2">
        <f>_xlfn.XLOOKUP(Table2[[#This Row],[Store_ID]],Table6[Store_ID],Table6[Monthly Target],"Missing Target")</f>
        <v>2000000</v>
      </c>
      <c r="T642" s="2" t="str">
        <f>_xlfn.XLOOKUP(Table2[[#This Row],[Store_ID]],Table6[Store_ID],Table6[Region],"Not Found")</f>
        <v>South Zone 1</v>
      </c>
      <c r="U642" s="2" t="s">
        <v>49</v>
      </c>
      <c r="V642" s="2" t="str">
        <f>_xlfn.XLOOKUP(Table2[[#This Row],[Employee_ID]],Table5[Employee_ID],Table5[Employee Name],"Not Found")</f>
        <v>Jyothi Prasad</v>
      </c>
      <c r="W642" s="2">
        <v>2</v>
      </c>
      <c r="X642" s="2">
        <v>821.65</v>
      </c>
      <c r="Y642" s="2">
        <v>30</v>
      </c>
      <c r="Z642" s="2">
        <v>492.99</v>
      </c>
      <c r="AA642" s="2">
        <v>5</v>
      </c>
      <c r="AB642" s="2">
        <v>57.52</v>
      </c>
      <c r="AC642" s="2">
        <v>1207.83</v>
      </c>
      <c r="AD642" s="2">
        <v>1100.02</v>
      </c>
      <c r="AE642" s="2">
        <f t="shared" si="15"/>
        <v>50.289999999999942</v>
      </c>
      <c r="AF642" s="2" t="s">
        <v>56</v>
      </c>
      <c r="AG642" s="42">
        <f>IFERROR(Table2[[#This Row],[Profit]]/Table2[[#This Row],[Sales Amount]],0)</f>
        <v>4.1636654164907271E-2</v>
      </c>
      <c r="AH642" s="2" t="str">
        <f>TRIM(Table2[[#This Row],[Payment Modee]])</f>
        <v>Credit Card</v>
      </c>
      <c r="AI642" s="2" t="s">
        <v>36</v>
      </c>
      <c r="AJ642" s="2" t="s">
        <v>27</v>
      </c>
      <c r="AK642" s="2" t="s">
        <v>1246</v>
      </c>
      <c r="AL642" s="16" t="str">
        <f>IF(HOUR(Table2[[#This Row],[Order Time]])&lt;12,"Morning",IF(HOUR(Table2[[#This Row],[Order Time]])&lt;17,"Afternoon",IF(HOUR(Table2[[#This Row],[Order Time]])&lt;21,"Evening","Night")))</f>
        <v>Evening</v>
      </c>
      <c r="AM642" s="16" t="s">
        <v>29</v>
      </c>
    </row>
    <row r="643" spans="1:39" x14ac:dyDescent="0.25">
      <c r="A643" s="13" t="s">
        <v>1907</v>
      </c>
      <c r="B643" s="4">
        <v>45613</v>
      </c>
      <c r="C643" s="2">
        <f>YEAR(Table2[[#This Row],[Invoice Date]])</f>
        <v>2024</v>
      </c>
      <c r="D643" s="2" t="str">
        <f>TEXT(Table2[[#This Row],[Invoice Date]],"mmm")</f>
        <v>Nov</v>
      </c>
      <c r="E643" s="2" t="str">
        <f>Table2[[#This Row],[Store_ID]]&amp;"-"&amp;Table2[[#This Row],[Year]]&amp;"-"&amp;Table2[[#This Row],[Month]]</f>
        <v>STR075-2024-Nov</v>
      </c>
      <c r="F643" s="2" t="s">
        <v>1361</v>
      </c>
      <c r="G643" s="2" t="str">
        <f>_xlfn.XLOOKUP(Table2[[#This Row],[Customer_ID]],Table3[Customer_ID],Table3[Customer Name],"Not Found")</f>
        <v>Bharathi Natarajan</v>
      </c>
      <c r="H643" s="2" t="str">
        <f>_xlfn.XLOOKUP(Table2[[#This Row],[Customer_ID]],Table3[Customer_ID],Table3[Gender],"Female")</f>
        <v>Female</v>
      </c>
      <c r="I643" s="2" t="str">
        <f>_xlfn.XLOOKUP(Table2[[#This Row],[Customer_ID]],Table3[Customer_ID],Table3[City],"Missing Memebership")</f>
        <v>Kalaburagi</v>
      </c>
      <c r="J643" s="2" t="str">
        <f>_xlfn.XLOOKUP(Table2[[#This Row],[Customer_ID]],Table3[Customer_ID],Table3[State],"Karnataka")</f>
        <v>Karnataka</v>
      </c>
      <c r="K643" s="2" t="str">
        <f>_xlfn.XLOOKUP(Table2[[#This Row],[Customer_ID]],Table3[Customer_ID],Table3[Membership],"Regular")</f>
        <v>Gold</v>
      </c>
      <c r="L643" s="2" t="s">
        <v>66</v>
      </c>
      <c r="M643" s="2" t="str">
        <f>_xlfn.XLOOKUP(Table2[[#This Row],[Product_ID]],Table4[Product_ID],Table4[Product_Name],"Not Found")</f>
        <v>US Polo Assn Track Suit Maroon</v>
      </c>
      <c r="N643" s="2" t="str">
        <f>_xlfn.XLOOKUP(Table2[[#This Row],[Product_ID]],Table4[Product_ID],Table4[Category],"Not Found")</f>
        <v>Sportswear</v>
      </c>
      <c r="O643" s="2" t="str">
        <f>_xlfn.XLOOKUP(Table2[[#This Row],[Product_ID]],Table4[Product_ID],Table4[Subcategory],"Not Found")</f>
        <v>Track Suit</v>
      </c>
      <c r="P643" s="2" t="str">
        <f>_xlfn.XLOOKUP(Table2[[#This Row],[Product_ID]],Table4[Product_ID],Table4[Brand],"Missing Brand")</f>
        <v>US Polo Assn</v>
      </c>
      <c r="Q643" s="2" t="s">
        <v>164</v>
      </c>
      <c r="R643" s="2" t="str">
        <f>_xlfn.XLOOKUP(Table2[[#This Row],[Store_ID]],Table6[Store_ID],Table6[Store Name],"Not Found")</f>
        <v>TrendMart Chennai Standard</v>
      </c>
      <c r="S643" s="2">
        <f>_xlfn.XLOOKUP(Table2[[#This Row],[Store_ID]],Table6[Store_ID],Table6[Monthly Target],"Missing Target")</f>
        <v>1000000</v>
      </c>
      <c r="T643" s="2" t="str">
        <f>_xlfn.XLOOKUP(Table2[[#This Row],[Store_ID]],Table6[Store_ID],Table6[Region],"Not Found")</f>
        <v>South Zone 1</v>
      </c>
      <c r="U643" s="2" t="s">
        <v>504</v>
      </c>
      <c r="V643" s="2" t="str">
        <f>_xlfn.XLOOKUP(Table2[[#This Row],[Employee_ID]],Table5[Employee_ID],Table5[Employee Name],"Not Found")</f>
        <v>Vikram Bhat</v>
      </c>
      <c r="W643" s="2">
        <v>4</v>
      </c>
      <c r="X643" s="2">
        <v>1664.85</v>
      </c>
      <c r="Y643" s="2">
        <v>30</v>
      </c>
      <c r="Z643" s="2">
        <v>1997.82</v>
      </c>
      <c r="AA643" s="2">
        <v>12</v>
      </c>
      <c r="AB643" s="2">
        <v>559.39</v>
      </c>
      <c r="AC643" s="2">
        <v>5220.97</v>
      </c>
      <c r="AD643" s="2">
        <v>4594.6400000000003</v>
      </c>
      <c r="AE643" s="2">
        <f t="shared" si="15"/>
        <v>66.939999999999941</v>
      </c>
      <c r="AF643" s="2" t="s">
        <v>69</v>
      </c>
      <c r="AG643" s="42">
        <f>IFERROR(Table2[[#This Row],[Profit]]/Table2[[#This Row],[Sales Amount]],0)</f>
        <v>1.2821372273734562E-2</v>
      </c>
      <c r="AH643" s="2" t="str">
        <f>TRIM(Table2[[#This Row],[Payment Modee]])</f>
        <v>Cash</v>
      </c>
      <c r="AI643" s="2" t="s">
        <v>26</v>
      </c>
      <c r="AJ643" s="2" t="s">
        <v>27</v>
      </c>
      <c r="AK643" s="2" t="s">
        <v>1908</v>
      </c>
      <c r="AL643" s="16" t="str">
        <f>IF(HOUR(Table2[[#This Row],[Order Time]])&lt;12,"Morning",IF(HOUR(Table2[[#This Row],[Order Time]])&lt;17,"Afternoon",IF(HOUR(Table2[[#This Row],[Order Time]])&lt;21,"Evening","Night")))</f>
        <v>Afternoon</v>
      </c>
      <c r="AM643" s="16" t="s">
        <v>38</v>
      </c>
    </row>
    <row r="644" spans="1:39" x14ac:dyDescent="0.25">
      <c r="A644" s="13" t="s">
        <v>1909</v>
      </c>
      <c r="B644" s="4">
        <v>45417</v>
      </c>
      <c r="C644" s="2">
        <f>YEAR(Table2[[#This Row],[Invoice Date]])</f>
        <v>2024</v>
      </c>
      <c r="D644" s="2" t="str">
        <f>TEXT(Table2[[#This Row],[Invoice Date]],"mmm")</f>
        <v>May</v>
      </c>
      <c r="E644" s="2" t="str">
        <f>Table2[[#This Row],[Store_ID]]&amp;"-"&amp;Table2[[#This Row],[Year]]&amp;"-"&amp;Table2[[#This Row],[Month]]</f>
        <v>STR086-2024-May</v>
      </c>
      <c r="F644" s="2" t="s">
        <v>297</v>
      </c>
      <c r="G644" s="2" t="str">
        <f>_xlfn.XLOOKUP(Table2[[#This Row],[Customer_ID]],Table3[Customer_ID],Table3[Customer Name],"Not Found")</f>
        <v>Malathi Balasubramaniam</v>
      </c>
      <c r="H644" s="2" t="str">
        <f>_xlfn.XLOOKUP(Table2[[#This Row],[Customer_ID]],Table3[Customer_ID],Table3[Gender],"Female")</f>
        <v>Female</v>
      </c>
      <c r="I644" s="2" t="str">
        <f>_xlfn.XLOOKUP(Table2[[#This Row],[Customer_ID]],Table3[Customer_ID],Table3[City],"Missing Memebership")</f>
        <v>Kollam</v>
      </c>
      <c r="J644" s="2" t="str">
        <f>_xlfn.XLOOKUP(Table2[[#This Row],[Customer_ID]],Table3[Customer_ID],Table3[State],"Karnataka")</f>
        <v>Kerala</v>
      </c>
      <c r="K644" s="2" t="str">
        <f>_xlfn.XLOOKUP(Table2[[#This Row],[Customer_ID]],Table3[Customer_ID],Table3[Membership],"Regular")</f>
        <v>Gold</v>
      </c>
      <c r="L644" s="2" t="s">
        <v>1910</v>
      </c>
      <c r="M644" s="2" t="str">
        <f>_xlfn.XLOOKUP(Table2[[#This Row],[Product_ID]],Table4[Product_ID],Table4[Product_Name],"Not Found")</f>
        <v>Bata Slippers Wine</v>
      </c>
      <c r="N644" s="2" t="str">
        <f>_xlfn.XLOOKUP(Table2[[#This Row],[Product_ID]],Table4[Product_ID],Table4[Category],"Not Found")</f>
        <v>Footwear</v>
      </c>
      <c r="O644" s="2" t="str">
        <f>_xlfn.XLOOKUP(Table2[[#This Row],[Product_ID]],Table4[Product_ID],Table4[Subcategory],"Not Found")</f>
        <v>Slippers</v>
      </c>
      <c r="P644" s="2" t="str">
        <f>_xlfn.XLOOKUP(Table2[[#This Row],[Product_ID]],Table4[Product_ID],Table4[Brand],"Missing Brand")</f>
        <v>Bata</v>
      </c>
      <c r="Q644" s="2" t="s">
        <v>804</v>
      </c>
      <c r="R644" s="2" t="str">
        <f>_xlfn.XLOOKUP(Table2[[#This Row],[Store_ID]],Table6[Store_ID],Table6[Store Name],"Not Found")</f>
        <v>TrendMart Thiruvananthapuram Outlet</v>
      </c>
      <c r="S644" s="2">
        <f>_xlfn.XLOOKUP(Table2[[#This Row],[Store_ID]],Table6[Store_ID],Table6[Monthly Target],"Missing Target")</f>
        <v>800000</v>
      </c>
      <c r="T644" s="2" t="str">
        <f>_xlfn.XLOOKUP(Table2[[#This Row],[Store_ID]],Table6[Store_ID],Table6[Region],"Not Found")</f>
        <v>South Zone 1</v>
      </c>
      <c r="U644" s="2" t="s">
        <v>135</v>
      </c>
      <c r="V644" s="2" t="str">
        <f>_xlfn.XLOOKUP(Table2[[#This Row],[Employee_ID]],Table5[Employee_ID],Table5[Employee Name],"Not Found")</f>
        <v>Yamini Pandian</v>
      </c>
      <c r="W644" s="2">
        <v>1</v>
      </c>
      <c r="X644" s="2">
        <v>2317.7600000000002</v>
      </c>
      <c r="Y644" s="2">
        <v>0</v>
      </c>
      <c r="Z644" s="2">
        <v>0</v>
      </c>
      <c r="AA644" s="2">
        <v>12</v>
      </c>
      <c r="AB644" s="2">
        <v>278.13</v>
      </c>
      <c r="AC644" s="2">
        <v>2595.89</v>
      </c>
      <c r="AD644" s="2">
        <v>1504.79</v>
      </c>
      <c r="AE644" s="2">
        <f t="shared" si="15"/>
        <v>812.96999999999991</v>
      </c>
      <c r="AF644" s="2" t="s">
        <v>25</v>
      </c>
      <c r="AG644" s="42">
        <f>IFERROR(Table2[[#This Row],[Profit]]/Table2[[#This Row],[Sales Amount]],0)</f>
        <v>0.31317582794340282</v>
      </c>
      <c r="AH644" s="2" t="str">
        <f>TRIM(Table2[[#This Row],[Payment Modee]])</f>
        <v>UPI</v>
      </c>
      <c r="AI644" s="2" t="s">
        <v>36</v>
      </c>
      <c r="AJ644" s="2" t="s">
        <v>27</v>
      </c>
      <c r="AK644" s="2" t="s">
        <v>611</v>
      </c>
      <c r="AL644" s="16" t="str">
        <f>IF(HOUR(Table2[[#This Row],[Order Time]])&lt;12,"Morning",IF(HOUR(Table2[[#This Row],[Order Time]])&lt;17,"Afternoon",IF(HOUR(Table2[[#This Row],[Order Time]])&lt;21,"Evening","Night")))</f>
        <v>Afternoon</v>
      </c>
      <c r="AM644" s="16" t="s">
        <v>38</v>
      </c>
    </row>
    <row r="645" spans="1:39" x14ac:dyDescent="0.25">
      <c r="A645" s="13" t="s">
        <v>1911</v>
      </c>
      <c r="B645" s="4">
        <v>45438</v>
      </c>
      <c r="C645" s="2">
        <f>YEAR(Table2[[#This Row],[Invoice Date]])</f>
        <v>2024</v>
      </c>
      <c r="D645" s="2" t="str">
        <f>TEXT(Table2[[#This Row],[Invoice Date]],"mmm")</f>
        <v>May</v>
      </c>
      <c r="E645" s="2" t="str">
        <f>Table2[[#This Row],[Store_ID]]&amp;"-"&amp;Table2[[#This Row],[Year]]&amp;"-"&amp;Table2[[#This Row],[Month]]</f>
        <v>STR085-2024-May</v>
      </c>
      <c r="F645" s="2" t="s">
        <v>1912</v>
      </c>
      <c r="G645" s="2" t="str">
        <f>_xlfn.XLOOKUP(Table2[[#This Row],[Customer_ID]],Table3[Customer_ID],Table3[Customer Name],"Not Found")</f>
        <v>Padma Achari</v>
      </c>
      <c r="H645" s="2" t="str">
        <f>_xlfn.XLOOKUP(Table2[[#This Row],[Customer_ID]],Table3[Customer_ID],Table3[Gender],"Female")</f>
        <v>Female</v>
      </c>
      <c r="I645" s="2" t="str">
        <f>_xlfn.XLOOKUP(Table2[[#This Row],[Customer_ID]],Table3[Customer_ID],Table3[City],"Missing Memebership")</f>
        <v>Visakhapatnam</v>
      </c>
      <c r="J645" s="2" t="str">
        <f>_xlfn.XLOOKUP(Table2[[#This Row],[Customer_ID]],Table3[Customer_ID],Table3[State],"Karnataka")</f>
        <v>Andhra Pradesh</v>
      </c>
      <c r="K645" s="2" t="str">
        <f>_xlfn.XLOOKUP(Table2[[#This Row],[Customer_ID]],Table3[Customer_ID],Table3[Membership],"Regular")</f>
        <v>Gold</v>
      </c>
      <c r="L645" s="2" t="s">
        <v>90</v>
      </c>
      <c r="M645" s="2" t="str">
        <f>_xlfn.XLOOKUP(Table2[[#This Row],[Product_ID]],Table4[Product_ID],Table4[Product_Name],"Not Found")</f>
        <v>Nike Shirt Dress Peach</v>
      </c>
      <c r="N645" s="2" t="str">
        <f>_xlfn.XLOOKUP(Table2[[#This Row],[Product_ID]],Table4[Product_ID],Table4[Category],"Not Found")</f>
        <v>Women Dresses</v>
      </c>
      <c r="O645" s="2" t="str">
        <f>_xlfn.XLOOKUP(Table2[[#This Row],[Product_ID]],Table4[Product_ID],Table4[Subcategory],"Not Found")</f>
        <v>Shirt Dress</v>
      </c>
      <c r="P645" s="2" t="str">
        <f>_xlfn.XLOOKUP(Table2[[#This Row],[Product_ID]],Table4[Product_ID],Table4[Brand],"Missing Brand")</f>
        <v>Nike</v>
      </c>
      <c r="Q645" s="2" t="s">
        <v>86</v>
      </c>
      <c r="R645" s="2" t="str">
        <f>_xlfn.XLOOKUP(Table2[[#This Row],[Store_ID]],Table6[Store_ID],Table6[Store Name],"Not Found")</f>
        <v>TrendMart Nizamabad Outlet</v>
      </c>
      <c r="S645" s="2">
        <f>_xlfn.XLOOKUP(Table2[[#This Row],[Store_ID]],Table6[Store_ID],Table6[Monthly Target],"Missing Target")</f>
        <v>1500000</v>
      </c>
      <c r="T645" s="2" t="str">
        <f>_xlfn.XLOOKUP(Table2[[#This Row],[Store_ID]],Table6[Store_ID],Table6[Region],"Not Found")</f>
        <v>South Zone 2</v>
      </c>
      <c r="U645" s="2" t="s">
        <v>55</v>
      </c>
      <c r="V645" s="2" t="str">
        <f>_xlfn.XLOOKUP(Table2[[#This Row],[Employee_ID]],Table5[Employee_ID],Table5[Employee Name],"Not Found")</f>
        <v>Padma Gounder</v>
      </c>
      <c r="W645" s="2">
        <v>3</v>
      </c>
      <c r="X645" s="2">
        <v>1922</v>
      </c>
      <c r="Y645" s="2">
        <v>0</v>
      </c>
      <c r="Z645" s="2">
        <v>0</v>
      </c>
      <c r="AA645" s="2">
        <v>12</v>
      </c>
      <c r="AB645" s="2">
        <v>691.92</v>
      </c>
      <c r="AC645" s="2">
        <v>6457.92</v>
      </c>
      <c r="AD645" s="2">
        <v>4199.55</v>
      </c>
      <c r="AE645" s="2">
        <f t="shared" si="15"/>
        <v>1566.4499999999998</v>
      </c>
      <c r="AF645" s="2" t="s">
        <v>25</v>
      </c>
      <c r="AG645" s="42">
        <f>IFERROR(Table2[[#This Row],[Profit]]/Table2[[#This Row],[Sales Amount]],0)</f>
        <v>0.24256262078192356</v>
      </c>
      <c r="AH645" s="2" t="str">
        <f>TRIM(Table2[[#This Row],[Payment Modee]])</f>
        <v>UPI</v>
      </c>
      <c r="AI645" s="2" t="s">
        <v>26</v>
      </c>
      <c r="AJ645" s="2" t="s">
        <v>27</v>
      </c>
      <c r="AK645" s="2" t="s">
        <v>1913</v>
      </c>
      <c r="AL645" s="16" t="str">
        <f>IF(HOUR(Table2[[#This Row],[Order Time]])&lt;12,"Morning",IF(HOUR(Table2[[#This Row],[Order Time]])&lt;17,"Afternoon",IF(HOUR(Table2[[#This Row],[Order Time]])&lt;21,"Evening","Night")))</f>
        <v>Afternoon</v>
      </c>
      <c r="AM645" s="16" t="s">
        <v>38</v>
      </c>
    </row>
    <row r="646" spans="1:39" x14ac:dyDescent="0.25">
      <c r="A646" s="13" t="s">
        <v>1914</v>
      </c>
      <c r="B646" s="4">
        <v>45482</v>
      </c>
      <c r="C646" s="2">
        <f>YEAR(Table2[[#This Row],[Invoice Date]])</f>
        <v>2024</v>
      </c>
      <c r="D646" s="2" t="str">
        <f>TEXT(Table2[[#This Row],[Invoice Date]],"mmm")</f>
        <v>Jul</v>
      </c>
      <c r="E646" s="2" t="str">
        <f>Table2[[#This Row],[Store_ID]]&amp;"-"&amp;Table2[[#This Row],[Year]]&amp;"-"&amp;Table2[[#This Row],[Month]]</f>
        <v>STR052-2024-Jul</v>
      </c>
      <c r="F646" s="2" t="s">
        <v>458</v>
      </c>
      <c r="G646" s="2" t="str">
        <f>_xlfn.XLOOKUP(Table2[[#This Row],[Customer_ID]],Table3[Customer_ID],Table3[Customer Name],"Not Found")</f>
        <v>Chitra Pillai</v>
      </c>
      <c r="H646" s="2" t="str">
        <f>_xlfn.XLOOKUP(Table2[[#This Row],[Customer_ID]],Table3[Customer_ID],Table3[Gender],"Female")</f>
        <v>Female</v>
      </c>
      <c r="I646" s="2" t="str">
        <f>_xlfn.XLOOKUP(Table2[[#This Row],[Customer_ID]],Table3[Customer_ID],Table3[City],"Missing Memebership")</f>
        <v>Madurai</v>
      </c>
      <c r="J646" s="2" t="str">
        <f>_xlfn.XLOOKUP(Table2[[#This Row],[Customer_ID]],Table3[Customer_ID],Table3[State],"Karnataka")</f>
        <v>Tamil Nadu</v>
      </c>
      <c r="K646" s="2" t="str">
        <f>_xlfn.XLOOKUP(Table2[[#This Row],[Customer_ID]],Table3[Customer_ID],Table3[Membership],"Regular")</f>
        <v>Regular</v>
      </c>
      <c r="L646" s="2" t="s">
        <v>342</v>
      </c>
      <c r="M646" s="2" t="str">
        <f>_xlfn.XLOOKUP(Table2[[#This Row],[Product_ID]],Table4[Product_ID],Table4[Product_Name],"Not Found")</f>
        <v>Bata Digital Watch White</v>
      </c>
      <c r="N646" s="2" t="str">
        <f>_xlfn.XLOOKUP(Table2[[#This Row],[Product_ID]],Table4[Product_ID],Table4[Category],"Not Found")</f>
        <v>Watches</v>
      </c>
      <c r="O646" s="2" t="str">
        <f>_xlfn.XLOOKUP(Table2[[#This Row],[Product_ID]],Table4[Product_ID],Table4[Subcategory],"Not Found")</f>
        <v>Digital Watch</v>
      </c>
      <c r="P646" s="2" t="str">
        <f>_xlfn.XLOOKUP(Table2[[#This Row],[Product_ID]],Table4[Product_ID],Table4[Brand],"Missing Brand")</f>
        <v>Bata</v>
      </c>
      <c r="Q646" s="2" t="s">
        <v>1413</v>
      </c>
      <c r="R646" s="2" t="str">
        <f>_xlfn.XLOOKUP(Table2[[#This Row],[Store_ID]],Table6[Store_ID],Table6[Store Name],"Not Found")</f>
        <v>TrendMart Guntur High Street</v>
      </c>
      <c r="S646" s="2">
        <f>_xlfn.XLOOKUP(Table2[[#This Row],[Store_ID]],Table6[Store_ID],Table6[Monthly Target],"Missing Target")</f>
        <v>800000</v>
      </c>
      <c r="T646" s="2" t="str">
        <f>_xlfn.XLOOKUP(Table2[[#This Row],[Store_ID]],Table6[Store_ID],Table6[Region],"Not Found")</f>
        <v>South Zone 3</v>
      </c>
      <c r="U646" s="2" t="s">
        <v>124</v>
      </c>
      <c r="V646" s="2" t="str">
        <f>_xlfn.XLOOKUP(Table2[[#This Row],[Employee_ID]],Table5[Employee_ID],Table5[Employee Name],"Not Found")</f>
        <v>Girish Sundaram</v>
      </c>
      <c r="W646" s="2">
        <v>2</v>
      </c>
      <c r="X646" s="2">
        <v>4945.6099999999997</v>
      </c>
      <c r="Y646" s="2">
        <v>10</v>
      </c>
      <c r="Z646" s="2">
        <v>989.12</v>
      </c>
      <c r="AA646" s="2">
        <v>12</v>
      </c>
      <c r="AB646" s="2">
        <v>1068.25</v>
      </c>
      <c r="AC646" s="2">
        <v>9970.35</v>
      </c>
      <c r="AD646" s="2">
        <v>7497.42</v>
      </c>
      <c r="AE646" s="2">
        <f t="shared" si="15"/>
        <v>1404.6800000000003</v>
      </c>
      <c r="AF646" s="2" t="s">
        <v>35</v>
      </c>
      <c r="AG646" s="42">
        <f>IFERROR(Table2[[#This Row],[Profit]]/Table2[[#This Row],[Sales Amount]],0)</f>
        <v>0.14088572617811815</v>
      </c>
      <c r="AH646" s="2" t="str">
        <f>TRIM(Table2[[#This Row],[Payment Modee]])</f>
        <v>Debit Card</v>
      </c>
      <c r="AI646" s="2" t="s">
        <v>26</v>
      </c>
      <c r="AJ646" s="2" t="s">
        <v>27</v>
      </c>
      <c r="AK646" s="2" t="s">
        <v>1000</v>
      </c>
      <c r="AL646" s="16" t="str">
        <f>IF(HOUR(Table2[[#This Row],[Order Time]])&lt;12,"Morning",IF(HOUR(Table2[[#This Row],[Order Time]])&lt;17,"Afternoon",IF(HOUR(Table2[[#This Row],[Order Time]])&lt;21,"Evening","Night")))</f>
        <v>Afternoon</v>
      </c>
      <c r="AM646" s="16" t="s">
        <v>29</v>
      </c>
    </row>
    <row r="647" spans="1:39" x14ac:dyDescent="0.25">
      <c r="A647" s="13" t="s">
        <v>1915</v>
      </c>
      <c r="B647" s="4">
        <v>45589</v>
      </c>
      <c r="C647" s="2">
        <f>YEAR(Table2[[#This Row],[Invoice Date]])</f>
        <v>2024</v>
      </c>
      <c r="D647" s="2" t="str">
        <f>TEXT(Table2[[#This Row],[Invoice Date]],"mmm")</f>
        <v>Oct</v>
      </c>
      <c r="E647" s="2" t="str">
        <f>Table2[[#This Row],[Store_ID]]&amp;"-"&amp;Table2[[#This Row],[Year]]&amp;"-"&amp;Table2[[#This Row],[Month]]</f>
        <v>STR086-2024-Oct</v>
      </c>
      <c r="F647" s="2" t="s">
        <v>144</v>
      </c>
      <c r="G647" s="2" t="str">
        <f>_xlfn.XLOOKUP(Table2[[#This Row],[Customer_ID]],Table3[Customer_ID],Table3[Customer Name],"Not Found")</f>
        <v>Pranav Mishra</v>
      </c>
      <c r="H647" s="2" t="str">
        <f>_xlfn.XLOOKUP(Table2[[#This Row],[Customer_ID]],Table3[Customer_ID],Table3[Gender],"Female")</f>
        <v>Male</v>
      </c>
      <c r="I647" s="2" t="str">
        <f>_xlfn.XLOOKUP(Table2[[#This Row],[Customer_ID]],Table3[Customer_ID],Table3[City],"Missing Memebership")</f>
        <v>Vijayawada</v>
      </c>
      <c r="J647" s="2" t="str">
        <f>_xlfn.XLOOKUP(Table2[[#This Row],[Customer_ID]],Table3[Customer_ID],Table3[State],"Karnataka")</f>
        <v>Andhra Pradesh</v>
      </c>
      <c r="K647" s="2" t="str">
        <f>_xlfn.XLOOKUP(Table2[[#This Row],[Customer_ID]],Table3[Customer_ID],Table3[Membership],"Regular")</f>
        <v>Silver</v>
      </c>
      <c r="L647" s="2" t="s">
        <v>1032</v>
      </c>
      <c r="M647" s="2" t="str">
        <f>_xlfn.XLOOKUP(Table2[[#This Row],[Product_ID]],Table4[Product_ID],Table4[Product_Name],"Not Found")</f>
        <v>Bata Track Suit Black</v>
      </c>
      <c r="N647" s="2" t="str">
        <f>_xlfn.XLOOKUP(Table2[[#This Row],[Product_ID]],Table4[Product_ID],Table4[Category],"Not Found")</f>
        <v>Sportswear</v>
      </c>
      <c r="O647" s="2" t="str">
        <f>_xlfn.XLOOKUP(Table2[[#This Row],[Product_ID]],Table4[Product_ID],Table4[Subcategory],"Not Found")</f>
        <v>Track Suit</v>
      </c>
      <c r="P647" s="2" t="str">
        <f>_xlfn.XLOOKUP(Table2[[#This Row],[Product_ID]],Table4[Product_ID],Table4[Brand],"Missing Brand")</f>
        <v>Bata</v>
      </c>
      <c r="Q647" s="2" t="s">
        <v>804</v>
      </c>
      <c r="R647" s="2" t="str">
        <f>_xlfn.XLOOKUP(Table2[[#This Row],[Store_ID]],Table6[Store_ID],Table6[Store Name],"Not Found")</f>
        <v>TrendMart Thiruvananthapuram Outlet</v>
      </c>
      <c r="S647" s="2">
        <f>_xlfn.XLOOKUP(Table2[[#This Row],[Store_ID]],Table6[Store_ID],Table6[Monthly Target],"Missing Target")</f>
        <v>800000</v>
      </c>
      <c r="T647" s="2" t="str">
        <f>_xlfn.XLOOKUP(Table2[[#This Row],[Store_ID]],Table6[Store_ID],Table6[Region],"Not Found")</f>
        <v>South Zone 1</v>
      </c>
      <c r="U647" s="2" t="s">
        <v>43</v>
      </c>
      <c r="V647" s="2" t="str">
        <f>_xlfn.XLOOKUP(Table2[[#This Row],[Employee_ID]],Table5[Employee_ID],Table5[Employee Name],"Not Found")</f>
        <v>Meena Krishnan</v>
      </c>
      <c r="W647" s="2">
        <v>1</v>
      </c>
      <c r="X647" s="2">
        <v>1324.35</v>
      </c>
      <c r="Y647" s="2">
        <v>25</v>
      </c>
      <c r="Z647" s="2">
        <v>331.09</v>
      </c>
      <c r="AA647" s="2">
        <v>12</v>
      </c>
      <c r="AB647" s="2">
        <v>119.19</v>
      </c>
      <c r="AC647" s="2">
        <v>1112.45</v>
      </c>
      <c r="AD647" s="2">
        <v>894.68</v>
      </c>
      <c r="AE647" s="2">
        <f t="shared" si="15"/>
        <v>98.580000000000098</v>
      </c>
      <c r="AF647" s="2" t="s">
        <v>69</v>
      </c>
      <c r="AG647" s="42">
        <f>IFERROR(Table2[[#This Row],[Profit]]/Table2[[#This Row],[Sales Amount]],0)</f>
        <v>8.8615218661512965E-2</v>
      </c>
      <c r="AH647" s="2" t="str">
        <f>TRIM(Table2[[#This Row],[Payment Modee]])</f>
        <v>Cash</v>
      </c>
      <c r="AI647" s="2" t="s">
        <v>26</v>
      </c>
      <c r="AJ647" s="2" t="s">
        <v>27</v>
      </c>
      <c r="AK647" s="2" t="s">
        <v>1916</v>
      </c>
      <c r="AL647" s="16" t="str">
        <f>IF(HOUR(Table2[[#This Row],[Order Time]])&lt;12,"Morning",IF(HOUR(Table2[[#This Row],[Order Time]])&lt;17,"Afternoon",IF(HOUR(Table2[[#This Row],[Order Time]])&lt;21,"Evening","Night")))</f>
        <v>Night</v>
      </c>
      <c r="AM647" s="16" t="s">
        <v>29</v>
      </c>
    </row>
    <row r="648" spans="1:39" x14ac:dyDescent="0.25">
      <c r="A648" s="13" t="s">
        <v>1917</v>
      </c>
      <c r="B648" s="4">
        <v>45424</v>
      </c>
      <c r="C648" s="2">
        <f>YEAR(Table2[[#This Row],[Invoice Date]])</f>
        <v>2024</v>
      </c>
      <c r="D648" s="2" t="str">
        <f>TEXT(Table2[[#This Row],[Invoice Date]],"mmm")</f>
        <v>May</v>
      </c>
      <c r="E648" s="2" t="str">
        <f>Table2[[#This Row],[Store_ID]]&amp;"-"&amp;Table2[[#This Row],[Year]]&amp;"-"&amp;Table2[[#This Row],[Month]]</f>
        <v>STR055-2024-May</v>
      </c>
      <c r="F648" s="2" t="s">
        <v>1453</v>
      </c>
      <c r="G648" s="2" t="str">
        <f>_xlfn.XLOOKUP(Table2[[#This Row],[Customer_ID]],Table3[Customer_ID],Table3[Customer Name],"Not Found")</f>
        <v>Yogesh Venkatesan</v>
      </c>
      <c r="H648" s="2" t="str">
        <f>_xlfn.XLOOKUP(Table2[[#This Row],[Customer_ID]],Table3[Customer_ID],Table3[Gender],"Female")</f>
        <v>Male</v>
      </c>
      <c r="I648" s="2" t="str">
        <f>_xlfn.XLOOKUP(Table2[[#This Row],[Customer_ID]],Table3[Customer_ID],Table3[City],"Missing Memebership")</f>
        <v>Thrissur</v>
      </c>
      <c r="J648" s="2" t="str">
        <f>_xlfn.XLOOKUP(Table2[[#This Row],[Customer_ID]],Table3[Customer_ID],Table3[State],"Karnataka")</f>
        <v>Kerala</v>
      </c>
      <c r="K648" s="2" t="str">
        <f>_xlfn.XLOOKUP(Table2[[#This Row],[Customer_ID]],Table3[Customer_ID],Table3[Membership],"Regular")</f>
        <v>Regular</v>
      </c>
      <c r="L648" s="2" t="s">
        <v>347</v>
      </c>
      <c r="M648" s="2" t="str">
        <f>_xlfn.XLOOKUP(Table2[[#This Row],[Product_ID]],Table4[Product_ID],Table4[Product_Name],"Not Found")</f>
        <v>Louis Philippe Formal Trouser Olive</v>
      </c>
      <c r="N648" s="2" t="str">
        <f>_xlfn.XLOOKUP(Table2[[#This Row],[Product_ID]],Table4[Product_ID],Table4[Category],"Not Found")</f>
        <v>Men Trousers</v>
      </c>
      <c r="O648" s="2" t="str">
        <f>_xlfn.XLOOKUP(Table2[[#This Row],[Product_ID]],Table4[Product_ID],Table4[Subcategory],"Not Found")</f>
        <v>Formal Trouser</v>
      </c>
      <c r="P648" s="2" t="str">
        <f>_xlfn.XLOOKUP(Table2[[#This Row],[Product_ID]],Table4[Product_ID],Table4[Brand],"Missing Brand")</f>
        <v>Louis Philippe</v>
      </c>
      <c r="Q648" s="2" t="s">
        <v>390</v>
      </c>
      <c r="R648" s="2" t="str">
        <f>_xlfn.XLOOKUP(Table2[[#This Row],[Store_ID]],Table6[Store_ID],Table6[Store Name],"Not Found")</f>
        <v>TrendMart Nellore High Street</v>
      </c>
      <c r="S648" s="2">
        <f>_xlfn.XLOOKUP(Table2[[#This Row],[Store_ID]],Table6[Store_ID],Table6[Monthly Target],"Missing Target")</f>
        <v>1500000</v>
      </c>
      <c r="T648" s="2" t="str">
        <f>_xlfn.XLOOKUP(Table2[[#This Row],[Store_ID]],Table6[Store_ID],Table6[Region],"Not Found")</f>
        <v>South Zone 3</v>
      </c>
      <c r="U648" s="2" t="s">
        <v>192</v>
      </c>
      <c r="V648" s="2" t="str">
        <f>_xlfn.XLOOKUP(Table2[[#This Row],[Employee_ID]],Table5[Employee_ID],Table5[Employee Name],"Not Found")</f>
        <v>Hari Nair</v>
      </c>
      <c r="W648" s="2">
        <v>2</v>
      </c>
      <c r="X648" s="2">
        <v>1297.3</v>
      </c>
      <c r="Y648" s="2">
        <v>0</v>
      </c>
      <c r="Z648" s="2">
        <v>0</v>
      </c>
      <c r="AA648" s="2">
        <v>12</v>
      </c>
      <c r="AB648" s="2">
        <v>311.35000000000002</v>
      </c>
      <c r="AC648" s="2">
        <v>2905.95</v>
      </c>
      <c r="AD648" s="2">
        <v>1823.68</v>
      </c>
      <c r="AE648" s="2">
        <f t="shared" si="15"/>
        <v>770.91999999999973</v>
      </c>
      <c r="AF648" s="2" t="s">
        <v>25</v>
      </c>
      <c r="AG648" s="42">
        <f>IFERROR(Table2[[#This Row],[Profit]]/Table2[[#This Row],[Sales Amount]],0)</f>
        <v>0.26529018049174963</v>
      </c>
      <c r="AH648" s="2" t="str">
        <f>TRIM(Table2[[#This Row],[Payment Modee]])</f>
        <v>UPI</v>
      </c>
      <c r="AI648" s="2" t="s">
        <v>26</v>
      </c>
      <c r="AJ648" s="2" t="s">
        <v>27</v>
      </c>
      <c r="AK648" s="2" t="s">
        <v>1918</v>
      </c>
      <c r="AL648" s="16" t="str">
        <f>IF(HOUR(Table2[[#This Row],[Order Time]])&lt;12,"Morning",IF(HOUR(Table2[[#This Row],[Order Time]])&lt;17,"Afternoon",IF(HOUR(Table2[[#This Row],[Order Time]])&lt;21,"Evening","Night")))</f>
        <v>Morning</v>
      </c>
      <c r="AM648" s="16" t="s">
        <v>38</v>
      </c>
    </row>
    <row r="649" spans="1:39" x14ac:dyDescent="0.25">
      <c r="A649" s="13" t="s">
        <v>1919</v>
      </c>
      <c r="B649" s="4">
        <v>45493</v>
      </c>
      <c r="C649" s="2">
        <f>YEAR(Table2[[#This Row],[Invoice Date]])</f>
        <v>2024</v>
      </c>
      <c r="D649" s="2" t="str">
        <f>TEXT(Table2[[#This Row],[Invoice Date]],"mmm")</f>
        <v>Jul</v>
      </c>
      <c r="E649" s="2" t="str">
        <f>Table2[[#This Row],[Store_ID]]&amp;"-"&amp;Table2[[#This Row],[Year]]&amp;"-"&amp;Table2[[#This Row],[Month]]</f>
        <v>STR036-2024-Jul</v>
      </c>
      <c r="F649" s="2" t="s">
        <v>1920</v>
      </c>
      <c r="G649" s="2" t="str">
        <f>_xlfn.XLOOKUP(Table2[[#This Row],[Customer_ID]],Table3[Customer_ID],Table3[Customer Name],"Not Found")</f>
        <v>Sunita Chettiar</v>
      </c>
      <c r="H649" s="2" t="str">
        <f>_xlfn.XLOOKUP(Table2[[#This Row],[Customer_ID]],Table3[Customer_ID],Table3[Gender],"Female")</f>
        <v>Female</v>
      </c>
      <c r="I649" s="2" t="str">
        <f>_xlfn.XLOOKUP(Table2[[#This Row],[Customer_ID]],Table3[Customer_ID],Table3[City],"Missing Memebership")</f>
        <v>Guntur</v>
      </c>
      <c r="J649" s="2" t="str">
        <f>_xlfn.XLOOKUP(Table2[[#This Row],[Customer_ID]],Table3[Customer_ID],Table3[State],"Karnataka")</f>
        <v>Andhra Pradesh</v>
      </c>
      <c r="K649" s="2" t="str">
        <f>_xlfn.XLOOKUP(Table2[[#This Row],[Customer_ID]],Table3[Customer_ID],Table3[Membership],"Regular")</f>
        <v>Regular</v>
      </c>
      <c r="L649" s="2" t="s">
        <v>1090</v>
      </c>
      <c r="M649" s="2" t="str">
        <f>_xlfn.XLOOKUP(Table2[[#This Row],[Product_ID]],Table4[Product_ID],Table4[Product_Name],"Not Found")</f>
        <v>Van Heusen Jeggings Charcoal</v>
      </c>
      <c r="N649" s="2" t="str">
        <f>_xlfn.XLOOKUP(Table2[[#This Row],[Product_ID]],Table4[Product_ID],Table4[Category],"Not Found")</f>
        <v>Women Jeans</v>
      </c>
      <c r="O649" s="2" t="str">
        <f>_xlfn.XLOOKUP(Table2[[#This Row],[Product_ID]],Table4[Product_ID],Table4[Subcategory],"Not Found")</f>
        <v>Jeggings</v>
      </c>
      <c r="P649" s="2" t="str">
        <f>_xlfn.XLOOKUP(Table2[[#This Row],[Product_ID]],Table4[Product_ID],Table4[Brand],"Missing Brand")</f>
        <v>Van Heusen</v>
      </c>
      <c r="Q649" s="2" t="s">
        <v>634</v>
      </c>
      <c r="R649" s="2" t="str">
        <f>_xlfn.XLOOKUP(Table2[[#This Row],[Store_ID]],Table6[Store_ID],Table6[Store Name],"Not Found")</f>
        <v>TrendMart Thiruvananthapuram Outlet</v>
      </c>
      <c r="S649" s="2">
        <f>_xlfn.XLOOKUP(Table2[[#This Row],[Store_ID]],Table6[Store_ID],Table6[Monthly Target],"Missing Target")</f>
        <v>1000000</v>
      </c>
      <c r="T649" s="2" t="str">
        <f>_xlfn.XLOOKUP(Table2[[#This Row],[Store_ID]],Table6[Store_ID],Table6[Region],"Not Found")</f>
        <v>South Zone 1</v>
      </c>
      <c r="U649" s="2" t="s">
        <v>294</v>
      </c>
      <c r="V649" s="2" t="str">
        <f>_xlfn.XLOOKUP(Table2[[#This Row],[Employee_ID]],Table5[Employee_ID],Table5[Employee Name],"Not Found")</f>
        <v>Chitra Chettiar</v>
      </c>
      <c r="W649" s="2">
        <v>2</v>
      </c>
      <c r="X649" s="2">
        <v>1244.07</v>
      </c>
      <c r="Y649" s="2">
        <v>30</v>
      </c>
      <c r="Z649" s="2">
        <v>746.44</v>
      </c>
      <c r="AA649" s="2">
        <v>12</v>
      </c>
      <c r="AB649" s="2">
        <v>209</v>
      </c>
      <c r="AC649" s="2">
        <v>1950.7</v>
      </c>
      <c r="AD649" s="2">
        <v>1657.04</v>
      </c>
      <c r="AE649" s="2">
        <f t="shared" si="15"/>
        <v>84.660000000000082</v>
      </c>
      <c r="AF649" s="2" t="s">
        <v>56</v>
      </c>
      <c r="AG649" s="42">
        <f>IFERROR(Table2[[#This Row],[Profit]]/Table2[[#This Row],[Sales Amount]],0)</f>
        <v>4.3399805198134044E-2</v>
      </c>
      <c r="AH649" s="2" t="str">
        <f>TRIM(Table2[[#This Row],[Payment Modee]])</f>
        <v>Credit Card</v>
      </c>
      <c r="AI649" s="2" t="s">
        <v>36</v>
      </c>
      <c r="AJ649" s="2" t="s">
        <v>27</v>
      </c>
      <c r="AK649" s="2" t="s">
        <v>1246</v>
      </c>
      <c r="AL649" s="16" t="str">
        <f>IF(HOUR(Table2[[#This Row],[Order Time]])&lt;12,"Morning",IF(HOUR(Table2[[#This Row],[Order Time]])&lt;17,"Afternoon",IF(HOUR(Table2[[#This Row],[Order Time]])&lt;21,"Evening","Night")))</f>
        <v>Evening</v>
      </c>
      <c r="AM649" s="16" t="s">
        <v>38</v>
      </c>
    </row>
    <row r="650" spans="1:39" x14ac:dyDescent="0.25">
      <c r="A650" s="14" t="s">
        <v>9173</v>
      </c>
      <c r="B650" s="8">
        <v>45612</v>
      </c>
      <c r="C650" s="7">
        <f>YEAR(Table2[[#This Row],[Invoice Date]])</f>
        <v>2024</v>
      </c>
      <c r="D650" s="7" t="str">
        <f>TEXT(Table2[[#This Row],[Invoice Date]],"mmm")</f>
        <v>Nov</v>
      </c>
      <c r="E650" s="7" t="str">
        <f>Table2[[#This Row],[Store_ID]]&amp;"-"&amp;Table2[[#This Row],[Year]]&amp;"-"&amp;Table2[[#This Row],[Month]]</f>
        <v>STR047-2024-Nov</v>
      </c>
      <c r="F650" s="7" t="s">
        <v>1921</v>
      </c>
      <c r="G650" s="7" t="str">
        <f>_xlfn.XLOOKUP(Table2[[#This Row],[Customer_ID]],Table3[Customer_ID],Table3[Customer Name],"Not Found")</f>
        <v>Jyothi Gupta</v>
      </c>
      <c r="H650" s="7" t="str">
        <f>_xlfn.XLOOKUP(Table2[[#This Row],[Customer_ID]],Table3[Customer_ID],Table3[Gender],"Female")</f>
        <v>Female</v>
      </c>
      <c r="I650" s="7" t="str">
        <f>_xlfn.XLOOKUP(Table2[[#This Row],[Customer_ID]],Table3[Customer_ID],Table3[City],"Missing Memebership")</f>
        <v>Alappuzha</v>
      </c>
      <c r="J650" s="7" t="str">
        <f>_xlfn.XLOOKUP(Table2[[#This Row],[Customer_ID]],Table3[Customer_ID],Table3[State],"Karnataka")</f>
        <v>Kerala</v>
      </c>
      <c r="K650" s="7" t="str">
        <f>_xlfn.XLOOKUP(Table2[[#This Row],[Customer_ID]],Table3[Customer_ID],Table3[Membership],"Regular")</f>
        <v>Regular</v>
      </c>
      <c r="L650" s="7" t="s">
        <v>645</v>
      </c>
      <c r="M650" s="7" t="str">
        <f>_xlfn.XLOOKUP(Table2[[#This Row],[Product_ID]],Table4[Product_ID],Table4[Product_Name],"Not Found")</f>
        <v>Peter England Crop Top Green</v>
      </c>
      <c r="N650" s="7" t="str">
        <f>_xlfn.XLOOKUP(Table2[[#This Row],[Product_ID]],Table4[Product_ID],Table4[Category],"Not Found")</f>
        <v>Women Tops</v>
      </c>
      <c r="O650" s="7" t="str">
        <f>_xlfn.XLOOKUP(Table2[[#This Row],[Product_ID]],Table4[Product_ID],Table4[Subcategory],"Not Found")</f>
        <v>Crop Top</v>
      </c>
      <c r="P650" s="7" t="str">
        <f>_xlfn.XLOOKUP(Table2[[#This Row],[Product_ID]],Table4[Product_ID],Table4[Brand],"Missing Brand")</f>
        <v>Peter England</v>
      </c>
      <c r="Q650" s="7" t="s">
        <v>107</v>
      </c>
      <c r="R650" s="7" t="str">
        <f>_xlfn.XLOOKUP(Table2[[#This Row],[Store_ID]],Table6[Store_ID],Table6[Store Name],"Not Found")</f>
        <v>TrendMart Kurnool Standard</v>
      </c>
      <c r="S650" s="7">
        <f>_xlfn.XLOOKUP(Table2[[#This Row],[Store_ID]],Table6[Store_ID],Table6[Monthly Target],"Missing Target")</f>
        <v>800000</v>
      </c>
      <c r="T650" s="7" t="str">
        <f>_xlfn.XLOOKUP(Table2[[#This Row],[Store_ID]],Table6[Store_ID],Table6[Region],"Not Found")</f>
        <v>South Zone 3</v>
      </c>
      <c r="U650" s="7" t="s">
        <v>34</v>
      </c>
      <c r="V650" s="7" t="str">
        <f>_xlfn.XLOOKUP(Table2[[#This Row],[Employee_ID]],Table5[Employee_ID],Table5[Employee Name],"Not Found")</f>
        <v>Deepthi Iyengar</v>
      </c>
      <c r="W650" s="7">
        <v>0</v>
      </c>
      <c r="X650" s="7">
        <v>838.13</v>
      </c>
      <c r="Y650" s="7">
        <v>20</v>
      </c>
      <c r="Z650" s="7">
        <v>0</v>
      </c>
      <c r="AA650" s="7">
        <v>5</v>
      </c>
      <c r="AB650" s="7">
        <v>0</v>
      </c>
      <c r="AC650" s="7">
        <v>0</v>
      </c>
      <c r="AD650" s="7">
        <v>0</v>
      </c>
      <c r="AE650" s="7">
        <v>0</v>
      </c>
      <c r="AF650" s="2" t="s">
        <v>25</v>
      </c>
      <c r="AG650" s="42">
        <f>IFERROR(Table2[[#This Row],[Profit]]/Table2[[#This Row],[Sales Amount]],0)</f>
        <v>0</v>
      </c>
      <c r="AH650" s="2" t="str">
        <f>TRIM(Table2[[#This Row],[Payment Modee]])</f>
        <v>UPI</v>
      </c>
      <c r="AI650" s="7" t="s">
        <v>26</v>
      </c>
      <c r="AJ650" s="7" t="s">
        <v>27</v>
      </c>
      <c r="AK650" s="7" t="s">
        <v>1922</v>
      </c>
      <c r="AL650" s="17" t="str">
        <f>IF(HOUR(Table2[[#This Row],[Order Time]])&lt;12,"Morning",IF(HOUR(Table2[[#This Row],[Order Time]])&lt;17,"Afternoon",IF(HOUR(Table2[[#This Row],[Order Time]])&lt;21,"Evening","Night")))</f>
        <v>Evening</v>
      </c>
      <c r="AM650" s="17" t="s">
        <v>38</v>
      </c>
    </row>
    <row r="651" spans="1:39" x14ac:dyDescent="0.25">
      <c r="A651" s="13" t="s">
        <v>1923</v>
      </c>
      <c r="B651" s="4">
        <v>45694</v>
      </c>
      <c r="C651" s="2">
        <f>YEAR(Table2[[#This Row],[Invoice Date]])</f>
        <v>2025</v>
      </c>
      <c r="D651" s="2" t="str">
        <f>TEXT(Table2[[#This Row],[Invoice Date]],"mmm")</f>
        <v>Feb</v>
      </c>
      <c r="E651" s="2" t="str">
        <f>Table2[[#This Row],[Store_ID]]&amp;"-"&amp;Table2[[#This Row],[Year]]&amp;"-"&amp;Table2[[#This Row],[Month]]</f>
        <v>STR070-2025-Feb</v>
      </c>
      <c r="F651" s="2" t="s">
        <v>1924</v>
      </c>
      <c r="G651" s="2" t="str">
        <f>_xlfn.XLOOKUP(Table2[[#This Row],[Customer_ID]],Table3[Customer_ID],Table3[Customer Name],"Not Found")</f>
        <v>Kalyani Shetty</v>
      </c>
      <c r="H651" s="2" t="str">
        <f>_xlfn.XLOOKUP(Table2[[#This Row],[Customer_ID]],Table3[Customer_ID],Table3[Gender],"Female")</f>
        <v>Female</v>
      </c>
      <c r="I651" s="2" t="str">
        <f>_xlfn.XLOOKUP(Table2[[#This Row],[Customer_ID]],Table3[Customer_ID],Table3[City],"Missing Memebership")</f>
        <v>Shivamogga</v>
      </c>
      <c r="J651" s="2" t="str">
        <f>_xlfn.XLOOKUP(Table2[[#This Row],[Customer_ID]],Table3[Customer_ID],Table3[State],"Karnataka")</f>
        <v>Karnataka</v>
      </c>
      <c r="K651" s="2" t="str">
        <f>_xlfn.XLOOKUP(Table2[[#This Row],[Customer_ID]],Table3[Customer_ID],Table3[Membership],"Regular")</f>
        <v>Gold</v>
      </c>
      <c r="L651" s="2" t="s">
        <v>962</v>
      </c>
      <c r="M651" s="2" t="str">
        <f>_xlfn.XLOOKUP(Table2[[#This Row],[Product_ID]],Table4[Product_ID],Table4[Product_Name],"Not Found")</f>
        <v>Max Fashion Formal Shoes Orange</v>
      </c>
      <c r="N651" s="2" t="str">
        <f>_xlfn.XLOOKUP(Table2[[#This Row],[Product_ID]],Table4[Product_ID],Table4[Category],"Not Found")</f>
        <v>Footwear</v>
      </c>
      <c r="O651" s="2" t="str">
        <f>_xlfn.XLOOKUP(Table2[[#This Row],[Product_ID]],Table4[Product_ID],Table4[Subcategory],"Not Found")</f>
        <v>Formal Shoes</v>
      </c>
      <c r="P651" s="2" t="str">
        <f>_xlfn.XLOOKUP(Table2[[#This Row],[Product_ID]],Table4[Product_ID],Table4[Brand],"Missing Brand")</f>
        <v>Max Fashion</v>
      </c>
      <c r="Q651" s="2" t="s">
        <v>1319</v>
      </c>
      <c r="R651" s="2" t="str">
        <f>_xlfn.XLOOKUP(Table2[[#This Row],[Store_ID]],Table6[Store_ID],Table6[Store Name],"Not Found")</f>
        <v>TrendMart Alappuzha Mall Kiosk</v>
      </c>
      <c r="S651" s="2">
        <f>_xlfn.XLOOKUP(Table2[[#This Row],[Store_ID]],Table6[Store_ID],Table6[Monthly Target],"Missing Target")</f>
        <v>1000000</v>
      </c>
      <c r="T651" s="2" t="str">
        <f>_xlfn.XLOOKUP(Table2[[#This Row],[Store_ID]],Table6[Store_ID],Table6[Region],"Not Found")</f>
        <v>South Zone 1</v>
      </c>
      <c r="U651" s="2" t="s">
        <v>68</v>
      </c>
      <c r="V651" s="2" t="str">
        <f>_xlfn.XLOOKUP(Table2[[#This Row],[Employee_ID]],Table5[Employee_ID],Table5[Employee Name],"Not Found")</f>
        <v>Praveen Gupta</v>
      </c>
      <c r="W651" s="2">
        <v>4</v>
      </c>
      <c r="X651" s="2">
        <v>2071.25</v>
      </c>
      <c r="Y651" s="2">
        <v>25</v>
      </c>
      <c r="Z651" s="2">
        <v>2071.25</v>
      </c>
      <c r="AA651" s="2">
        <v>12</v>
      </c>
      <c r="AB651" s="2">
        <v>745.65</v>
      </c>
      <c r="AC651" s="2">
        <v>6959.4</v>
      </c>
      <c r="AD651" s="2">
        <v>6168.92</v>
      </c>
      <c r="AE651" s="2">
        <f t="shared" ref="AE651:AE682" si="16">(AC651-AD651-AB651)</f>
        <v>44.829999999999586</v>
      </c>
      <c r="AF651" s="2" t="s">
        <v>56</v>
      </c>
      <c r="AG651" s="42">
        <f>IFERROR(Table2[[#This Row],[Profit]]/Table2[[#This Row],[Sales Amount]],0)</f>
        <v>6.4416472684426223E-3</v>
      </c>
      <c r="AH651" s="2" t="str">
        <f>TRIM(Table2[[#This Row],[Payment Modee]])</f>
        <v>Credit Card</v>
      </c>
      <c r="AI651" s="2" t="s">
        <v>26</v>
      </c>
      <c r="AJ651" s="2" t="s">
        <v>27</v>
      </c>
      <c r="AK651" s="2" t="s">
        <v>1553</v>
      </c>
      <c r="AL651" s="16" t="str">
        <f>IF(HOUR(Table2[[#This Row],[Order Time]])&lt;12,"Morning",IF(HOUR(Table2[[#This Row],[Order Time]])&lt;17,"Afternoon",IF(HOUR(Table2[[#This Row],[Order Time]])&lt;21,"Evening","Night")))</f>
        <v>Evening</v>
      </c>
      <c r="AM651" s="16" t="s">
        <v>29</v>
      </c>
    </row>
    <row r="652" spans="1:39" x14ac:dyDescent="0.25">
      <c r="A652" s="13" t="s">
        <v>1925</v>
      </c>
      <c r="B652" s="4">
        <v>45603</v>
      </c>
      <c r="C652" s="2">
        <f>YEAR(Table2[[#This Row],[Invoice Date]])</f>
        <v>2024</v>
      </c>
      <c r="D652" s="2" t="str">
        <f>TEXT(Table2[[#This Row],[Invoice Date]],"mmm")</f>
        <v>Nov</v>
      </c>
      <c r="E652" s="2" t="str">
        <f>Table2[[#This Row],[Store_ID]]&amp;"-"&amp;Table2[[#This Row],[Year]]&amp;"-"&amp;Table2[[#This Row],[Month]]</f>
        <v>STR087-2024-Nov</v>
      </c>
      <c r="F652" s="2" t="s">
        <v>1926</v>
      </c>
      <c r="G652" s="2" t="str">
        <f>_xlfn.XLOOKUP(Table2[[#This Row],[Customer_ID]],Table3[Customer_ID],Table3[Customer Name],"Not Found")</f>
        <v>Hariharan Mishra</v>
      </c>
      <c r="H652" s="2" t="str">
        <f>_xlfn.XLOOKUP(Table2[[#This Row],[Customer_ID]],Table3[Customer_ID],Table3[Gender],"Female")</f>
        <v>Male</v>
      </c>
      <c r="I652" s="2" t="str">
        <f>_xlfn.XLOOKUP(Table2[[#This Row],[Customer_ID]],Table3[Customer_ID],Table3[City],"Missing Memebership")</f>
        <v>Dindigul</v>
      </c>
      <c r="J652" s="2" t="str">
        <f>_xlfn.XLOOKUP(Table2[[#This Row],[Customer_ID]],Table3[Customer_ID],Table3[State],"Karnataka")</f>
        <v>Tamil Nadu</v>
      </c>
      <c r="K652" s="2" t="str">
        <f>_xlfn.XLOOKUP(Table2[[#This Row],[Customer_ID]],Table3[Customer_ID],Table3[Membership],"Regular")</f>
        <v>Silver</v>
      </c>
      <c r="L652" s="2" t="s">
        <v>1927</v>
      </c>
      <c r="M652" s="2" t="str">
        <f>_xlfn.XLOOKUP(Table2[[#This Row],[Product_ID]],Table4[Product_ID],Table4[Product_Name],"Not Found")</f>
        <v>Skechers Nehru Jacket Peach</v>
      </c>
      <c r="N652" s="2" t="str">
        <f>_xlfn.XLOOKUP(Table2[[#This Row],[Product_ID]],Table4[Product_ID],Table4[Category],"Not Found")</f>
        <v>Men Ethnic</v>
      </c>
      <c r="O652" s="2" t="str">
        <f>_xlfn.XLOOKUP(Table2[[#This Row],[Product_ID]],Table4[Product_ID],Table4[Subcategory],"Not Found")</f>
        <v>Nehru Jacket</v>
      </c>
      <c r="P652" s="2" t="str">
        <f>_xlfn.XLOOKUP(Table2[[#This Row],[Product_ID]],Table4[Product_ID],Table4[Brand],"Missing Brand")</f>
        <v>Skechers</v>
      </c>
      <c r="Q652" s="2" t="s">
        <v>343</v>
      </c>
      <c r="R652" s="2" t="str">
        <f>_xlfn.XLOOKUP(Table2[[#This Row],[Store_ID]],Table6[Store_ID],Table6[Store Name],"Not Found")</f>
        <v>TrendMart Salem Outlet</v>
      </c>
      <c r="S652" s="2">
        <f>_xlfn.XLOOKUP(Table2[[#This Row],[Store_ID]],Table6[Store_ID],Table6[Monthly Target],"Missing Target")</f>
        <v>2000000</v>
      </c>
      <c r="T652" s="2" t="str">
        <f>_xlfn.XLOOKUP(Table2[[#This Row],[Store_ID]],Table6[Store_ID],Table6[Region],"Not Found")</f>
        <v>South Zone 1</v>
      </c>
      <c r="U652" s="2" t="s">
        <v>92</v>
      </c>
      <c r="V652" s="2" t="str">
        <f>_xlfn.XLOOKUP(Table2[[#This Row],[Employee_ID]],Table5[Employee_ID],Table5[Employee Name],"Not Found")</f>
        <v>Preethi Singh</v>
      </c>
      <c r="W652" s="2">
        <v>1</v>
      </c>
      <c r="X652" s="2">
        <v>1932.17</v>
      </c>
      <c r="Y652" s="2">
        <v>5</v>
      </c>
      <c r="Z652" s="2">
        <v>96.61</v>
      </c>
      <c r="AA652" s="2">
        <v>12</v>
      </c>
      <c r="AB652" s="2">
        <v>220.27</v>
      </c>
      <c r="AC652" s="2">
        <v>2055.83</v>
      </c>
      <c r="AD652" s="2">
        <v>1205.1400000000001</v>
      </c>
      <c r="AE652" s="2">
        <f t="shared" si="16"/>
        <v>630.41999999999985</v>
      </c>
      <c r="AF652" s="2" t="s">
        <v>35</v>
      </c>
      <c r="AG652" s="42">
        <f>IFERROR(Table2[[#This Row],[Profit]]/Table2[[#This Row],[Sales Amount]],0)</f>
        <v>0.30664986890939422</v>
      </c>
      <c r="AH652" s="2" t="str">
        <f>TRIM(Table2[[#This Row],[Payment Modee]])</f>
        <v>Debit Card</v>
      </c>
      <c r="AI652" s="2" t="s">
        <v>26</v>
      </c>
      <c r="AJ652" s="2" t="s">
        <v>27</v>
      </c>
      <c r="AK652" s="2" t="s">
        <v>779</v>
      </c>
      <c r="AL652" s="16" t="str">
        <f>IF(HOUR(Table2[[#This Row],[Order Time]])&lt;12,"Morning",IF(HOUR(Table2[[#This Row],[Order Time]])&lt;17,"Afternoon",IF(HOUR(Table2[[#This Row],[Order Time]])&lt;21,"Evening","Night")))</f>
        <v>Afternoon</v>
      </c>
      <c r="AM652" s="16" t="s">
        <v>29</v>
      </c>
    </row>
    <row r="653" spans="1:39" x14ac:dyDescent="0.25">
      <c r="A653" s="13" t="s">
        <v>1928</v>
      </c>
      <c r="B653" s="4">
        <v>45564</v>
      </c>
      <c r="C653" s="2">
        <f>YEAR(Table2[[#This Row],[Invoice Date]])</f>
        <v>2024</v>
      </c>
      <c r="D653" s="2" t="str">
        <f>TEXT(Table2[[#This Row],[Invoice Date]],"mmm")</f>
        <v>Sep</v>
      </c>
      <c r="E653" s="2" t="str">
        <f>Table2[[#This Row],[Store_ID]]&amp;"-"&amp;Table2[[#This Row],[Year]]&amp;"-"&amp;Table2[[#This Row],[Month]]</f>
        <v>STR023-2024-Sep</v>
      </c>
      <c r="F653" s="2" t="s">
        <v>854</v>
      </c>
      <c r="G653" s="2" t="str">
        <f>_xlfn.XLOOKUP(Table2[[#This Row],[Customer_ID]],Table3[Customer_ID],Table3[Customer Name],"Not Found")</f>
        <v>Neelam Varma</v>
      </c>
      <c r="H653" s="2" t="str">
        <f>_xlfn.XLOOKUP(Table2[[#This Row],[Customer_ID]],Table3[Customer_ID],Table3[Gender],"Female")</f>
        <v>Female</v>
      </c>
      <c r="I653" s="2" t="str">
        <f>_xlfn.XLOOKUP(Table2[[#This Row],[Customer_ID]],Table3[Customer_ID],Table3[City],"Missing Memebership")</f>
        <v>Nellore</v>
      </c>
      <c r="J653" s="2" t="str">
        <f>_xlfn.XLOOKUP(Table2[[#This Row],[Customer_ID]],Table3[Customer_ID],Table3[State],"Karnataka")</f>
        <v>Andhra Pradesh</v>
      </c>
      <c r="K653" s="2" t="str">
        <f>_xlfn.XLOOKUP(Table2[[#This Row],[Customer_ID]],Table3[Customer_ID],Table3[Membership],"Regular")</f>
        <v>Silver</v>
      </c>
      <c r="L653" s="2" t="s">
        <v>1929</v>
      </c>
      <c r="M653" s="2" t="str">
        <f>_xlfn.XLOOKUP(Table2[[#This Row],[Product_ID]],Table4[Product_ID],Table4[Product_Name],"Not Found")</f>
        <v>Arrow Georgette Saree Charcoal</v>
      </c>
      <c r="N653" s="2" t="str">
        <f>_xlfn.XLOOKUP(Table2[[#This Row],[Product_ID]],Table4[Product_ID],Table4[Category],"Not Found")</f>
        <v>Women Sarees</v>
      </c>
      <c r="O653" s="2" t="str">
        <f>_xlfn.XLOOKUP(Table2[[#This Row],[Product_ID]],Table4[Product_ID],Table4[Subcategory],"Not Found")</f>
        <v>Georgette Saree</v>
      </c>
      <c r="P653" s="2" t="str">
        <f>_xlfn.XLOOKUP(Table2[[#This Row],[Product_ID]],Table4[Product_ID],Table4[Brand],"Missing Brand")</f>
        <v>Arrow</v>
      </c>
      <c r="Q653" s="2" t="s">
        <v>338</v>
      </c>
      <c r="R653" s="2" t="str">
        <f>_xlfn.XLOOKUP(Table2[[#This Row],[Store_ID]],Table6[Store_ID],Table6[Store Name],"Not Found")</f>
        <v>TrendMart Thoothukudi High Street</v>
      </c>
      <c r="S653" s="2">
        <f>_xlfn.XLOOKUP(Table2[[#This Row],[Store_ID]],Table6[Store_ID],Table6[Monthly Target],"Missing Target")</f>
        <v>2000000</v>
      </c>
      <c r="T653" s="2" t="str">
        <f>_xlfn.XLOOKUP(Table2[[#This Row],[Store_ID]],Table6[Store_ID],Table6[Region],"Not Found")</f>
        <v>South Zone 1</v>
      </c>
      <c r="U653" s="2" t="s">
        <v>135</v>
      </c>
      <c r="V653" s="2" t="str">
        <f>_xlfn.XLOOKUP(Table2[[#This Row],[Employee_ID]],Table5[Employee_ID],Table5[Employee Name],"Not Found")</f>
        <v>Yamini Pandian</v>
      </c>
      <c r="W653" s="2">
        <v>1</v>
      </c>
      <c r="X653" s="2">
        <v>3177.59</v>
      </c>
      <c r="Y653" s="2">
        <v>10</v>
      </c>
      <c r="Z653" s="2">
        <v>317.76</v>
      </c>
      <c r="AA653" s="2">
        <v>12</v>
      </c>
      <c r="AB653" s="2">
        <v>343.18</v>
      </c>
      <c r="AC653" s="2">
        <v>3203.01</v>
      </c>
      <c r="AD653" s="2">
        <v>2078.92</v>
      </c>
      <c r="AE653" s="2">
        <f t="shared" si="16"/>
        <v>780.91000000000008</v>
      </c>
      <c r="AF653" s="2" t="s">
        <v>119</v>
      </c>
      <c r="AG653" s="42">
        <f>IFERROR(Table2[[#This Row],[Profit]]/Table2[[#This Row],[Sales Amount]],0)</f>
        <v>0.24380504587872034</v>
      </c>
      <c r="AH653" s="2" t="str">
        <f>TRIM(Table2[[#This Row],[Payment Modee]])</f>
        <v>Net Banking</v>
      </c>
      <c r="AI653" s="2" t="s">
        <v>26</v>
      </c>
      <c r="AJ653" s="2" t="s">
        <v>27</v>
      </c>
      <c r="AK653" s="2" t="s">
        <v>1057</v>
      </c>
      <c r="AL653" s="16" t="str">
        <f>IF(HOUR(Table2[[#This Row],[Order Time]])&lt;12,"Morning",IF(HOUR(Table2[[#This Row],[Order Time]])&lt;17,"Afternoon",IF(HOUR(Table2[[#This Row],[Order Time]])&lt;21,"Evening","Night")))</f>
        <v>Morning</v>
      </c>
      <c r="AM653" s="16" t="s">
        <v>38</v>
      </c>
    </row>
    <row r="654" spans="1:39" x14ac:dyDescent="0.25">
      <c r="A654" s="13" t="s">
        <v>1930</v>
      </c>
      <c r="B654" s="4">
        <v>45624</v>
      </c>
      <c r="C654" s="2">
        <f>YEAR(Table2[[#This Row],[Invoice Date]])</f>
        <v>2024</v>
      </c>
      <c r="D654" s="2" t="str">
        <f>TEXT(Table2[[#This Row],[Invoice Date]],"mmm")</f>
        <v>Nov</v>
      </c>
      <c r="E654" s="2" t="str">
        <f>Table2[[#This Row],[Store_ID]]&amp;"-"&amp;Table2[[#This Row],[Year]]&amp;"-"&amp;Table2[[#This Row],[Month]]</f>
        <v>STR023-2024-Nov</v>
      </c>
      <c r="F654" s="2" t="s">
        <v>1931</v>
      </c>
      <c r="G654" s="2" t="str">
        <f>_xlfn.XLOOKUP(Table2[[#This Row],[Customer_ID]],Table3[Customer_ID],Table3[Customer Name],"Not Found")</f>
        <v>Ashok Pillai</v>
      </c>
      <c r="H654" s="2" t="str">
        <f>_xlfn.XLOOKUP(Table2[[#This Row],[Customer_ID]],Table3[Customer_ID],Table3[Gender],"Female")</f>
        <v>Male</v>
      </c>
      <c r="I654" s="2" t="str">
        <f>_xlfn.XLOOKUP(Table2[[#This Row],[Customer_ID]],Table3[Customer_ID],Table3[City],"Missing Memebership")</f>
        <v>Vijayawada</v>
      </c>
      <c r="J654" s="2" t="str">
        <f>_xlfn.XLOOKUP(Table2[[#This Row],[Customer_ID]],Table3[Customer_ID],Table3[State],"Karnataka")</f>
        <v>Andhra Pradesh</v>
      </c>
      <c r="K654" s="2" t="str">
        <f>_xlfn.XLOOKUP(Table2[[#This Row],[Customer_ID]],Table3[Customer_ID],Table3[Membership],"Regular")</f>
        <v>Regular</v>
      </c>
      <c r="L654" s="2" t="s">
        <v>637</v>
      </c>
      <c r="M654" s="2" t="str">
        <f>_xlfn.XLOOKUP(Table2[[#This Row],[Product_ID]],Table4[Product_ID],Table4[Product_Name],"Not Found")</f>
        <v>Kalyan Silks Shirt Dress Maroon</v>
      </c>
      <c r="N654" s="2" t="str">
        <f>_xlfn.XLOOKUP(Table2[[#This Row],[Product_ID]],Table4[Product_ID],Table4[Category],"Not Found")</f>
        <v>Women Dresses</v>
      </c>
      <c r="O654" s="2" t="str">
        <f>_xlfn.XLOOKUP(Table2[[#This Row],[Product_ID]],Table4[Product_ID],Table4[Subcategory],"Not Found")</f>
        <v>Shirt Dress</v>
      </c>
      <c r="P654" s="2" t="str">
        <f>_xlfn.XLOOKUP(Table2[[#This Row],[Product_ID]],Table4[Product_ID],Table4[Brand],"Missing Brand")</f>
        <v>Kalyan Silks</v>
      </c>
      <c r="Q654" s="2" t="s">
        <v>338</v>
      </c>
      <c r="R654" s="2" t="str">
        <f>_xlfn.XLOOKUP(Table2[[#This Row],[Store_ID]],Table6[Store_ID],Table6[Store Name],"Not Found")</f>
        <v>TrendMart Thoothukudi High Street</v>
      </c>
      <c r="S654" s="2">
        <f>_xlfn.XLOOKUP(Table2[[#This Row],[Store_ID]],Table6[Store_ID],Table6[Monthly Target],"Missing Target")</f>
        <v>2000000</v>
      </c>
      <c r="T654" s="2" t="str">
        <f>_xlfn.XLOOKUP(Table2[[#This Row],[Store_ID]],Table6[Store_ID],Table6[Region],"Not Found")</f>
        <v>South Zone 1</v>
      </c>
      <c r="U654" s="2" t="s">
        <v>417</v>
      </c>
      <c r="V654" s="2" t="str">
        <f>_xlfn.XLOOKUP(Table2[[#This Row],[Employee_ID]],Table5[Employee_ID],Table5[Employee Name],"Not Found")</f>
        <v>Arjun Krishnan</v>
      </c>
      <c r="W654" s="2">
        <v>1</v>
      </c>
      <c r="X654" s="2">
        <v>1144.06</v>
      </c>
      <c r="Y654" s="2">
        <v>30</v>
      </c>
      <c r="Z654" s="2">
        <v>343.22</v>
      </c>
      <c r="AA654" s="2">
        <v>12</v>
      </c>
      <c r="AB654" s="2">
        <v>96.1</v>
      </c>
      <c r="AC654" s="2">
        <v>896.94</v>
      </c>
      <c r="AD654" s="2">
        <v>841.85</v>
      </c>
      <c r="AE654" s="2">
        <f t="shared" si="16"/>
        <v>-41.009999999999962</v>
      </c>
      <c r="AF654" s="2" t="s">
        <v>56</v>
      </c>
      <c r="AG654" s="42">
        <f>IFERROR(Table2[[#This Row],[Profit]]/Table2[[#This Row],[Sales Amount]],0)</f>
        <v>-4.5722121881062235E-2</v>
      </c>
      <c r="AH654" s="2" t="str">
        <f>TRIM(Table2[[#This Row],[Payment Modee]])</f>
        <v>Credit Card</v>
      </c>
      <c r="AI654" s="2" t="s">
        <v>26</v>
      </c>
      <c r="AJ654" s="2" t="s">
        <v>27</v>
      </c>
      <c r="AK654" s="2" t="s">
        <v>626</v>
      </c>
      <c r="AL654" s="16" t="str">
        <f>IF(HOUR(Table2[[#This Row],[Order Time]])&lt;12,"Morning",IF(HOUR(Table2[[#This Row],[Order Time]])&lt;17,"Afternoon",IF(HOUR(Table2[[#This Row],[Order Time]])&lt;21,"Evening","Night")))</f>
        <v>Night</v>
      </c>
      <c r="AM654" s="16" t="s">
        <v>29</v>
      </c>
    </row>
    <row r="655" spans="1:39" x14ac:dyDescent="0.25">
      <c r="A655" s="13" t="s">
        <v>1932</v>
      </c>
      <c r="B655" s="4">
        <v>45604</v>
      </c>
      <c r="C655" s="2">
        <f>YEAR(Table2[[#This Row],[Invoice Date]])</f>
        <v>2024</v>
      </c>
      <c r="D655" s="2" t="str">
        <f>TEXT(Table2[[#This Row],[Invoice Date]],"mmm")</f>
        <v>Nov</v>
      </c>
      <c r="E655" s="2" t="str">
        <f>Table2[[#This Row],[Store_ID]]&amp;"-"&amp;Table2[[#This Row],[Year]]&amp;"-"&amp;Table2[[#This Row],[Month]]</f>
        <v>STR010-2024-Nov</v>
      </c>
      <c r="F655" s="2" t="s">
        <v>1933</v>
      </c>
      <c r="G655" s="2" t="str">
        <f>_xlfn.XLOOKUP(Table2[[#This Row],[Customer_ID]],Table3[Customer_ID],Table3[Customer Name],"Not Found")</f>
        <v>Hariharan Rao</v>
      </c>
      <c r="H655" s="2" t="str">
        <f>_xlfn.XLOOKUP(Table2[[#This Row],[Customer_ID]],Table3[Customer_ID],Table3[Gender],"Female")</f>
        <v>Male</v>
      </c>
      <c r="I655" s="2" t="str">
        <f>_xlfn.XLOOKUP(Table2[[#This Row],[Customer_ID]],Table3[Customer_ID],Table3[City],"Missing Memebership")</f>
        <v>Bengaluru</v>
      </c>
      <c r="J655" s="2" t="str">
        <f>_xlfn.XLOOKUP(Table2[[#This Row],[Customer_ID]],Table3[Customer_ID],Table3[State],"Karnataka")</f>
        <v>Karnataka</v>
      </c>
      <c r="K655" s="2" t="str">
        <f>_xlfn.XLOOKUP(Table2[[#This Row],[Customer_ID]],Table3[Customer_ID],Table3[Membership],"Regular")</f>
        <v>Regular</v>
      </c>
      <c r="L655" s="2" t="s">
        <v>157</v>
      </c>
      <c r="M655" s="2" t="str">
        <f>_xlfn.XLOOKUP(Table2[[#This Row],[Product_ID]],Table4[Product_ID],Table4[Product_Name],"Not Found")</f>
        <v>Indian Terrain Straight Kurti Grey</v>
      </c>
      <c r="N655" s="2" t="str">
        <f>_xlfn.XLOOKUP(Table2[[#This Row],[Product_ID]],Table4[Product_ID],Table4[Category],"Not Found")</f>
        <v>Women Kurtis</v>
      </c>
      <c r="O655" s="2" t="str">
        <f>_xlfn.XLOOKUP(Table2[[#This Row],[Product_ID]],Table4[Product_ID],Table4[Subcategory],"Not Found")</f>
        <v>Straight Kurti</v>
      </c>
      <c r="P655" s="2" t="str">
        <f>_xlfn.XLOOKUP(Table2[[#This Row],[Product_ID]],Table4[Product_ID],Table4[Brand],"Missing Brand")</f>
        <v>Indian Terrain</v>
      </c>
      <c r="Q655" s="2" t="s">
        <v>818</v>
      </c>
      <c r="R655" s="2" t="str">
        <f>_xlfn.XLOOKUP(Table2[[#This Row],[Store_ID]],Table6[Store_ID],Table6[Store Name],"Not Found")</f>
        <v>TrendMart Kochi Mall Kiosk</v>
      </c>
      <c r="S655" s="2">
        <f>_xlfn.XLOOKUP(Table2[[#This Row],[Store_ID]],Table6[Store_ID],Table6[Monthly Target],"Missing Target")</f>
        <v>2500000</v>
      </c>
      <c r="T655" s="2" t="str">
        <f>_xlfn.XLOOKUP(Table2[[#This Row],[Store_ID]],Table6[Store_ID],Table6[Region],"Not Found")</f>
        <v>South Zone 1</v>
      </c>
      <c r="U655" s="2" t="s">
        <v>220</v>
      </c>
      <c r="V655" s="2" t="str">
        <f>_xlfn.XLOOKUP(Table2[[#This Row],[Employee_ID]],Table5[Employee_ID],Table5[Employee Name],"Not Found")</f>
        <v>Vasanthi Kamath</v>
      </c>
      <c r="W655" s="2">
        <v>4</v>
      </c>
      <c r="X655" s="2">
        <v>1279.71</v>
      </c>
      <c r="Y655" s="2">
        <v>30</v>
      </c>
      <c r="Z655" s="2">
        <v>1535.65</v>
      </c>
      <c r="AA655" s="2">
        <v>12</v>
      </c>
      <c r="AB655" s="2">
        <v>429.98</v>
      </c>
      <c r="AC655" s="2">
        <v>4013.17</v>
      </c>
      <c r="AD655" s="2">
        <v>3507.68</v>
      </c>
      <c r="AE655" s="2">
        <f t="shared" si="16"/>
        <v>75.510000000000218</v>
      </c>
      <c r="AF655" s="2" t="s">
        <v>25</v>
      </c>
      <c r="AG655" s="42">
        <f>IFERROR(Table2[[#This Row],[Profit]]/Table2[[#This Row],[Sales Amount]],0)</f>
        <v>1.8815549802276059E-2</v>
      </c>
      <c r="AH655" s="2" t="str">
        <f>TRIM(Table2[[#This Row],[Payment Modee]])</f>
        <v>UPI</v>
      </c>
      <c r="AI655" s="2" t="s">
        <v>26</v>
      </c>
      <c r="AJ655" s="2" t="s">
        <v>27</v>
      </c>
      <c r="AK655" s="2" t="s">
        <v>731</v>
      </c>
      <c r="AL655" s="16" t="str">
        <f>IF(HOUR(Table2[[#This Row],[Order Time]])&lt;12,"Morning",IF(HOUR(Table2[[#This Row],[Order Time]])&lt;17,"Afternoon",IF(HOUR(Table2[[#This Row],[Order Time]])&lt;21,"Evening","Night")))</f>
        <v>Evening</v>
      </c>
      <c r="AM655" s="16" t="s">
        <v>29</v>
      </c>
    </row>
    <row r="656" spans="1:39" x14ac:dyDescent="0.25">
      <c r="A656" s="13" t="s">
        <v>1934</v>
      </c>
      <c r="B656" s="4">
        <v>45420</v>
      </c>
      <c r="C656" s="2">
        <f>YEAR(Table2[[#This Row],[Invoice Date]])</f>
        <v>2024</v>
      </c>
      <c r="D656" s="2" t="str">
        <f>TEXT(Table2[[#This Row],[Invoice Date]],"mmm")</f>
        <v>May</v>
      </c>
      <c r="E656" s="2" t="str">
        <f>Table2[[#This Row],[Store_ID]]&amp;"-"&amp;Table2[[#This Row],[Year]]&amp;"-"&amp;Table2[[#This Row],[Month]]</f>
        <v>STR092-2024-May</v>
      </c>
      <c r="F656" s="2" t="s">
        <v>1935</v>
      </c>
      <c r="G656" s="2" t="str">
        <f>_xlfn.XLOOKUP(Table2[[#This Row],[Customer_ID]],Table3[Customer_ID],Table3[Customer Name],"Not Found")</f>
        <v>Bhavani Mudaliar</v>
      </c>
      <c r="H656" s="2" t="str">
        <f>_xlfn.XLOOKUP(Table2[[#This Row],[Customer_ID]],Table3[Customer_ID],Table3[Gender],"Female")</f>
        <v>Female</v>
      </c>
      <c r="I656" s="2" t="str">
        <f>_xlfn.XLOOKUP(Table2[[#This Row],[Customer_ID]],Table3[Customer_ID],Table3[City],"Missing Memebership")</f>
        <v>Nellore</v>
      </c>
      <c r="J656" s="2" t="str">
        <f>_xlfn.XLOOKUP(Table2[[#This Row],[Customer_ID]],Table3[Customer_ID],Table3[State],"Karnataka")</f>
        <v>Andhra Pradesh</v>
      </c>
      <c r="K656" s="2" t="str">
        <f>_xlfn.XLOOKUP(Table2[[#This Row],[Customer_ID]],Table3[Customer_ID],Table3[Membership],"Regular")</f>
        <v>Regular</v>
      </c>
      <c r="L656" s="2" t="s">
        <v>191</v>
      </c>
      <c r="M656" s="2" t="str">
        <f>_xlfn.XLOOKUP(Table2[[#This Row],[Product_ID]],Table4[Product_ID],Table4[Product_Name],"Not Found")</f>
        <v>Fastrack Jacket Orange</v>
      </c>
      <c r="N656" s="2" t="str">
        <f>_xlfn.XLOOKUP(Table2[[#This Row],[Product_ID]],Table4[Product_ID],Table4[Category],"Not Found")</f>
        <v>Winter Wear</v>
      </c>
      <c r="O656" s="2" t="str">
        <f>_xlfn.XLOOKUP(Table2[[#This Row],[Product_ID]],Table4[Product_ID],Table4[Subcategory],"Not Found")</f>
        <v>Jacket</v>
      </c>
      <c r="P656" s="2" t="str">
        <f>_xlfn.XLOOKUP(Table2[[#This Row],[Product_ID]],Table4[Product_ID],Table4[Brand],"Missing Brand")</f>
        <v>Fastrack</v>
      </c>
      <c r="Q656" s="2" t="s">
        <v>245</v>
      </c>
      <c r="R656" s="2" t="str">
        <f>_xlfn.XLOOKUP(Table2[[#This Row],[Store_ID]],Table6[Store_ID],Table6[Store Name],"Not Found")</f>
        <v>TrendMart Kochi Standard</v>
      </c>
      <c r="S656" s="2">
        <f>_xlfn.XLOOKUP(Table2[[#This Row],[Store_ID]],Table6[Store_ID],Table6[Monthly Target],"Missing Target")</f>
        <v>1500000</v>
      </c>
      <c r="T656" s="2" t="str">
        <f>_xlfn.XLOOKUP(Table2[[#This Row],[Store_ID]],Table6[Store_ID],Table6[Region],"Not Found")</f>
        <v>South Zone 1</v>
      </c>
      <c r="U656" s="2" t="s">
        <v>147</v>
      </c>
      <c r="V656" s="2" t="str">
        <f>_xlfn.XLOOKUP(Table2[[#This Row],[Employee_ID]],Table5[Employee_ID],Table5[Employee Name],"Not Found")</f>
        <v>Logesh Gopalakrishnan</v>
      </c>
      <c r="W656" s="2">
        <v>2</v>
      </c>
      <c r="X656" s="2">
        <v>1122.24</v>
      </c>
      <c r="Y656" s="2">
        <v>25</v>
      </c>
      <c r="Z656" s="2">
        <v>561.12</v>
      </c>
      <c r="AA656" s="2">
        <v>12</v>
      </c>
      <c r="AB656" s="2">
        <v>202</v>
      </c>
      <c r="AC656" s="2">
        <v>1885.36</v>
      </c>
      <c r="AD656" s="2">
        <v>1510.12</v>
      </c>
      <c r="AE656" s="2">
        <f t="shared" si="16"/>
        <v>173.24</v>
      </c>
      <c r="AF656" s="2" t="s">
        <v>56</v>
      </c>
      <c r="AG656" s="42">
        <f>IFERROR(Table2[[#This Row],[Profit]]/Table2[[#This Row],[Sales Amount]],0)</f>
        <v>9.1886960580472701E-2</v>
      </c>
      <c r="AH656" s="2" t="str">
        <f>TRIM(Table2[[#This Row],[Payment Modee]])</f>
        <v>Credit Card</v>
      </c>
      <c r="AI656" s="2" t="s">
        <v>26</v>
      </c>
      <c r="AJ656" s="2" t="s">
        <v>27</v>
      </c>
      <c r="AK656" s="2" t="s">
        <v>1936</v>
      </c>
      <c r="AL656" s="16" t="str">
        <f>IF(HOUR(Table2[[#This Row],[Order Time]])&lt;12,"Morning",IF(HOUR(Table2[[#This Row],[Order Time]])&lt;17,"Afternoon",IF(HOUR(Table2[[#This Row],[Order Time]])&lt;21,"Evening","Night")))</f>
        <v>Evening</v>
      </c>
      <c r="AM656" s="16" t="s">
        <v>29</v>
      </c>
    </row>
    <row r="657" spans="1:39" x14ac:dyDescent="0.25">
      <c r="A657" s="13" t="s">
        <v>1937</v>
      </c>
      <c r="B657" s="4">
        <v>45577</v>
      </c>
      <c r="C657" s="2">
        <f>YEAR(Table2[[#This Row],[Invoice Date]])</f>
        <v>2024</v>
      </c>
      <c r="D657" s="2" t="str">
        <f>TEXT(Table2[[#This Row],[Invoice Date]],"mmm")</f>
        <v>Oct</v>
      </c>
      <c r="E657" s="2" t="str">
        <f>Table2[[#This Row],[Store_ID]]&amp;"-"&amp;Table2[[#This Row],[Year]]&amp;"-"&amp;Table2[[#This Row],[Month]]</f>
        <v>STR038-2024-Oct</v>
      </c>
      <c r="F657" s="2" t="s">
        <v>162</v>
      </c>
      <c r="G657" s="2" t="str">
        <f>_xlfn.XLOOKUP(Table2[[#This Row],[Customer_ID]],Table3[Customer_ID],Table3[Customer Name],"Not Found")</f>
        <v>Deepa Iyer</v>
      </c>
      <c r="H657" s="2" t="str">
        <f>_xlfn.XLOOKUP(Table2[[#This Row],[Customer_ID]],Table3[Customer_ID],Table3[Gender],"Female")</f>
        <v>Female</v>
      </c>
      <c r="I657" s="2" t="str">
        <f>_xlfn.XLOOKUP(Table2[[#This Row],[Customer_ID]],Table3[Customer_ID],Table3[City],"Missing Memebership")</f>
        <v>Karimnagar</v>
      </c>
      <c r="J657" s="2" t="str">
        <f>_xlfn.XLOOKUP(Table2[[#This Row],[Customer_ID]],Table3[Customer_ID],Table3[State],"Karnataka")</f>
        <v>Telangana</v>
      </c>
      <c r="K657" s="2" t="str">
        <f>_xlfn.XLOOKUP(Table2[[#This Row],[Customer_ID]],Table3[Customer_ID],Table3[Membership],"Regular")</f>
        <v>Regular</v>
      </c>
      <c r="L657" s="2" t="s">
        <v>645</v>
      </c>
      <c r="M657" s="2" t="str">
        <f>_xlfn.XLOOKUP(Table2[[#This Row],[Product_ID]],Table4[Product_ID],Table4[Product_Name],"Not Found")</f>
        <v>Peter England Crop Top Green</v>
      </c>
      <c r="N657" s="2" t="str">
        <f>_xlfn.XLOOKUP(Table2[[#This Row],[Product_ID]],Table4[Product_ID],Table4[Category],"Not Found")</f>
        <v>Women Tops</v>
      </c>
      <c r="O657" s="2" t="str">
        <f>_xlfn.XLOOKUP(Table2[[#This Row],[Product_ID]],Table4[Product_ID],Table4[Subcategory],"Not Found")</f>
        <v>Crop Top</v>
      </c>
      <c r="P657" s="2" t="str">
        <f>_xlfn.XLOOKUP(Table2[[#This Row],[Product_ID]],Table4[Product_ID],Table4[Brand],"Missing Brand")</f>
        <v>Peter England</v>
      </c>
      <c r="Q657" s="2" t="s">
        <v>890</v>
      </c>
      <c r="R657" s="2" t="str">
        <f>_xlfn.XLOOKUP(Table2[[#This Row],[Store_ID]],Table6[Store_ID],Table6[Store Name],"Not Found")</f>
        <v>TrendMart Tumakuru Standard</v>
      </c>
      <c r="S657" s="2">
        <f>_xlfn.XLOOKUP(Table2[[#This Row],[Store_ID]],Table6[Store_ID],Table6[Monthly Target],"Missing Target")</f>
        <v>1500000</v>
      </c>
      <c r="T657" s="2" t="str">
        <f>_xlfn.XLOOKUP(Table2[[#This Row],[Store_ID]],Table6[Store_ID],Table6[Region],"Not Found")</f>
        <v>South Zone 2</v>
      </c>
      <c r="U657" s="2" t="s">
        <v>176</v>
      </c>
      <c r="V657" s="2" t="str">
        <f>_xlfn.XLOOKUP(Table2[[#This Row],[Employee_ID]],Table5[Employee_ID],Table5[Employee Name],"Not Found")</f>
        <v>Malathi Varma</v>
      </c>
      <c r="W657" s="2">
        <v>1</v>
      </c>
      <c r="X657" s="2">
        <v>789.82</v>
      </c>
      <c r="Y657" s="2">
        <v>30</v>
      </c>
      <c r="Z657" s="2">
        <v>236.95</v>
      </c>
      <c r="AA657" s="2">
        <v>5</v>
      </c>
      <c r="AB657" s="2">
        <v>27.64</v>
      </c>
      <c r="AC657" s="2">
        <v>580.51</v>
      </c>
      <c r="AD657" s="2">
        <v>522.38</v>
      </c>
      <c r="AE657" s="2">
        <f t="shared" si="16"/>
        <v>30.489999999999995</v>
      </c>
      <c r="AF657" s="2" t="s">
        <v>25</v>
      </c>
      <c r="AG657" s="42">
        <f>IFERROR(Table2[[#This Row],[Profit]]/Table2[[#This Row],[Sales Amount]],0)</f>
        <v>5.2522781691960507E-2</v>
      </c>
      <c r="AH657" s="2" t="str">
        <f>TRIM(Table2[[#This Row],[Payment Modee]])</f>
        <v>UPI</v>
      </c>
      <c r="AI657" s="2" t="s">
        <v>36</v>
      </c>
      <c r="AJ657" s="2" t="s">
        <v>27</v>
      </c>
      <c r="AK657" s="2" t="s">
        <v>1938</v>
      </c>
      <c r="AL657" s="16" t="str">
        <f>IF(HOUR(Table2[[#This Row],[Order Time]])&lt;12,"Morning",IF(HOUR(Table2[[#This Row],[Order Time]])&lt;17,"Afternoon",IF(HOUR(Table2[[#This Row],[Order Time]])&lt;21,"Evening","Night")))</f>
        <v>Evening</v>
      </c>
      <c r="AM657" s="16" t="s">
        <v>38</v>
      </c>
    </row>
    <row r="658" spans="1:39" x14ac:dyDescent="0.25">
      <c r="A658" s="13" t="s">
        <v>1939</v>
      </c>
      <c r="B658" s="4">
        <v>45551</v>
      </c>
      <c r="C658" s="2">
        <f>YEAR(Table2[[#This Row],[Invoice Date]])</f>
        <v>2024</v>
      </c>
      <c r="D658" s="2" t="str">
        <f>TEXT(Table2[[#This Row],[Invoice Date]],"mmm")</f>
        <v>Sep</v>
      </c>
      <c r="E658" s="2" t="str">
        <f>Table2[[#This Row],[Store_ID]]&amp;"-"&amp;Table2[[#This Row],[Year]]&amp;"-"&amp;Table2[[#This Row],[Month]]</f>
        <v>STR002-2024-Sep</v>
      </c>
      <c r="F658" s="2" t="s">
        <v>1940</v>
      </c>
      <c r="G658" s="2" t="str">
        <f>_xlfn.XLOOKUP(Table2[[#This Row],[Customer_ID]],Table3[Customer_ID],Table3[Customer Name],"Not Found")</f>
        <v>Preethi Murthy</v>
      </c>
      <c r="H658" s="2" t="str">
        <f>_xlfn.XLOOKUP(Table2[[#This Row],[Customer_ID]],Table3[Customer_ID],Table3[Gender],"Female")</f>
        <v>Female</v>
      </c>
      <c r="I658" s="2" t="str">
        <f>_xlfn.XLOOKUP(Table2[[#This Row],[Customer_ID]],Table3[Customer_ID],Table3[City],"Missing Memebership")</f>
        <v>Tumakuru</v>
      </c>
      <c r="J658" s="2" t="str">
        <f>_xlfn.XLOOKUP(Table2[[#This Row],[Customer_ID]],Table3[Customer_ID],Table3[State],"Karnataka")</f>
        <v>Karnataka</v>
      </c>
      <c r="K658" s="2" t="str">
        <f>_xlfn.XLOOKUP(Table2[[#This Row],[Customer_ID]],Table3[Customer_ID],Table3[Membership],"Regular")</f>
        <v>Gold</v>
      </c>
      <c r="L658" s="2" t="s">
        <v>1941</v>
      </c>
      <c r="M658" s="2" t="str">
        <f>_xlfn.XLOOKUP(Table2[[#This Row],[Product_ID]],Table4[Product_ID],Table4[Product_Name],"Not Found")</f>
        <v>Nike Sherwani Purple</v>
      </c>
      <c r="N658" s="2" t="str">
        <f>_xlfn.XLOOKUP(Table2[[#This Row],[Product_ID]],Table4[Product_ID],Table4[Category],"Not Found")</f>
        <v>Men Ethnic</v>
      </c>
      <c r="O658" s="2" t="str">
        <f>_xlfn.XLOOKUP(Table2[[#This Row],[Product_ID]],Table4[Product_ID],Table4[Subcategory],"Not Found")</f>
        <v>Sherwani</v>
      </c>
      <c r="P658" s="2" t="str">
        <f>_xlfn.XLOOKUP(Table2[[#This Row],[Product_ID]],Table4[Product_ID],Table4[Brand],"Missing Brand")</f>
        <v>Nike</v>
      </c>
      <c r="Q658" s="2" t="s">
        <v>658</v>
      </c>
      <c r="R658" s="2" t="str">
        <f>_xlfn.XLOOKUP(Table2[[#This Row],[Store_ID]],Table6[Store_ID],Table6[Store Name],"Not Found")</f>
        <v>TrendMart Thrissur Standard</v>
      </c>
      <c r="S658" s="2">
        <f>_xlfn.XLOOKUP(Table2[[#This Row],[Store_ID]],Table6[Store_ID],Table6[Monthly Target],"Missing Target")</f>
        <v>1000000</v>
      </c>
      <c r="T658" s="2" t="str">
        <f>_xlfn.XLOOKUP(Table2[[#This Row],[Store_ID]],Table6[Store_ID],Table6[Region],"Not Found")</f>
        <v>South Zone 1</v>
      </c>
      <c r="U658" s="2" t="s">
        <v>147</v>
      </c>
      <c r="V658" s="2" t="str">
        <f>_xlfn.XLOOKUP(Table2[[#This Row],[Employee_ID]],Table5[Employee_ID],Table5[Employee Name],"Not Found")</f>
        <v>Logesh Gopalakrishnan</v>
      </c>
      <c r="W658" s="2">
        <v>3</v>
      </c>
      <c r="X658" s="2">
        <v>2570.27</v>
      </c>
      <c r="Y658" s="2">
        <v>0</v>
      </c>
      <c r="Z658" s="2">
        <v>0</v>
      </c>
      <c r="AA658" s="2">
        <v>12</v>
      </c>
      <c r="AB658" s="2">
        <v>925.3</v>
      </c>
      <c r="AC658" s="2">
        <v>8636.11</v>
      </c>
      <c r="AD658" s="2">
        <v>5875.17</v>
      </c>
      <c r="AE658" s="2">
        <f t="shared" si="16"/>
        <v>1835.6400000000006</v>
      </c>
      <c r="AF658" s="2" t="s">
        <v>56</v>
      </c>
      <c r="AG658" s="42">
        <f>IFERROR(Table2[[#This Row],[Profit]]/Table2[[#This Row],[Sales Amount]],0)</f>
        <v>0.21255403184998806</v>
      </c>
      <c r="AH658" s="2" t="str">
        <f>TRIM(Table2[[#This Row],[Payment Modee]])</f>
        <v>Credit Card</v>
      </c>
      <c r="AI658" s="2" t="s">
        <v>36</v>
      </c>
      <c r="AJ658" s="2" t="s">
        <v>27</v>
      </c>
      <c r="AK658" s="2" t="s">
        <v>879</v>
      </c>
      <c r="AL658" s="16" t="str">
        <f>IF(HOUR(Table2[[#This Row],[Order Time]])&lt;12,"Morning",IF(HOUR(Table2[[#This Row],[Order Time]])&lt;17,"Afternoon",IF(HOUR(Table2[[#This Row],[Order Time]])&lt;21,"Evening","Night")))</f>
        <v>Morning</v>
      </c>
      <c r="AM658" s="16" t="s">
        <v>29</v>
      </c>
    </row>
    <row r="659" spans="1:39" x14ac:dyDescent="0.25">
      <c r="A659" s="13" t="s">
        <v>1942</v>
      </c>
      <c r="B659" s="4">
        <v>45726</v>
      </c>
      <c r="C659" s="2">
        <f>YEAR(Table2[[#This Row],[Invoice Date]])</f>
        <v>2025</v>
      </c>
      <c r="D659" s="2" t="str">
        <f>TEXT(Table2[[#This Row],[Invoice Date]],"mmm")</f>
        <v>Mar</v>
      </c>
      <c r="E659" s="2" t="str">
        <f>Table2[[#This Row],[Store_ID]]&amp;"-"&amp;Table2[[#This Row],[Year]]&amp;"-"&amp;Table2[[#This Row],[Month]]</f>
        <v>STR060-2025-Mar</v>
      </c>
      <c r="F659" s="2" t="s">
        <v>1943</v>
      </c>
      <c r="G659" s="2" t="str">
        <f>_xlfn.XLOOKUP(Table2[[#This Row],[Customer_ID]],Table3[Customer_ID],Table3[Customer Name],"Not Found")</f>
        <v>Vidya Mudaliar</v>
      </c>
      <c r="H659" s="2" t="str">
        <f>_xlfn.XLOOKUP(Table2[[#This Row],[Customer_ID]],Table3[Customer_ID],Table3[Gender],"Female")</f>
        <v>Female</v>
      </c>
      <c r="I659" s="2" t="str">
        <f>_xlfn.XLOOKUP(Table2[[#This Row],[Customer_ID]],Table3[Customer_ID],Table3[City],"Missing Memebership")</f>
        <v>Hubballi</v>
      </c>
      <c r="J659" s="2" t="str">
        <f>_xlfn.XLOOKUP(Table2[[#This Row],[Customer_ID]],Table3[Customer_ID],Table3[State],"Karnataka")</f>
        <v>Karnataka</v>
      </c>
      <c r="K659" s="2" t="str">
        <f>_xlfn.XLOOKUP(Table2[[#This Row],[Customer_ID]],Table3[Customer_ID],Table3[Membership],"Regular")</f>
        <v>Silver</v>
      </c>
      <c r="L659" s="2" t="s">
        <v>1221</v>
      </c>
      <c r="M659" s="2" t="str">
        <f>_xlfn.XLOOKUP(Table2[[#This Row],[Product_ID]],Table4[Product_ID],Table4[Product_Name],"Not Found")</f>
        <v>Fastrack Jacket Maroon</v>
      </c>
      <c r="N659" s="2" t="str">
        <f>_xlfn.XLOOKUP(Table2[[#This Row],[Product_ID]],Table4[Product_ID],Table4[Category],"Not Found")</f>
        <v>Winter Wear</v>
      </c>
      <c r="O659" s="2" t="str">
        <f>_xlfn.XLOOKUP(Table2[[#This Row],[Product_ID]],Table4[Product_ID],Table4[Subcategory],"Not Found")</f>
        <v>Jacket</v>
      </c>
      <c r="P659" s="2" t="str">
        <f>_xlfn.XLOOKUP(Table2[[#This Row],[Product_ID]],Table4[Product_ID],Table4[Brand],"Missing Brand")</f>
        <v>Fastrack</v>
      </c>
      <c r="Q659" s="2" t="s">
        <v>316</v>
      </c>
      <c r="R659" s="2" t="str">
        <f>_xlfn.XLOOKUP(Table2[[#This Row],[Store_ID]],Table6[Store_ID],Table6[Store Name],"Not Found")</f>
        <v>TrendMart Tirunelveli Flagship</v>
      </c>
      <c r="S659" s="2">
        <f>_xlfn.XLOOKUP(Table2[[#This Row],[Store_ID]],Table6[Store_ID],Table6[Monthly Target],"Missing Target")</f>
        <v>1000000</v>
      </c>
      <c r="T659" s="2" t="str">
        <f>_xlfn.XLOOKUP(Table2[[#This Row],[Store_ID]],Table6[Store_ID],Table6[Region],"Not Found")</f>
        <v>South Zone 1</v>
      </c>
      <c r="U659" s="2" t="s">
        <v>504</v>
      </c>
      <c r="V659" s="2" t="str">
        <f>_xlfn.XLOOKUP(Table2[[#This Row],[Employee_ID]],Table5[Employee_ID],Table5[Employee Name],"Not Found")</f>
        <v>Vikram Bhat</v>
      </c>
      <c r="W659" s="2">
        <v>2</v>
      </c>
      <c r="X659" s="2">
        <v>1612.72</v>
      </c>
      <c r="Y659" s="2">
        <v>0</v>
      </c>
      <c r="Z659" s="2">
        <v>0</v>
      </c>
      <c r="AA659" s="2">
        <v>12</v>
      </c>
      <c r="AB659" s="2">
        <v>387.05</v>
      </c>
      <c r="AC659" s="2">
        <v>3612.49</v>
      </c>
      <c r="AD659" s="2">
        <v>2184.86</v>
      </c>
      <c r="AE659" s="2">
        <f t="shared" si="16"/>
        <v>1040.5799999999997</v>
      </c>
      <c r="AF659" s="2" t="s">
        <v>25</v>
      </c>
      <c r="AG659" s="42">
        <f>IFERROR(Table2[[#This Row],[Profit]]/Table2[[#This Row],[Sales Amount]],0)</f>
        <v>0.28805062436158985</v>
      </c>
      <c r="AH659" s="2" t="str">
        <f>TRIM(Table2[[#This Row],[Payment Modee]])</f>
        <v>UPI</v>
      </c>
      <c r="AI659" s="2" t="s">
        <v>36</v>
      </c>
      <c r="AJ659" s="2" t="s">
        <v>27</v>
      </c>
      <c r="AK659" s="2" t="s">
        <v>1944</v>
      </c>
      <c r="AL659" s="16" t="str">
        <f>IF(HOUR(Table2[[#This Row],[Order Time]])&lt;12,"Morning",IF(HOUR(Table2[[#This Row],[Order Time]])&lt;17,"Afternoon",IF(HOUR(Table2[[#This Row],[Order Time]])&lt;21,"Evening","Night")))</f>
        <v>Evening</v>
      </c>
      <c r="AM659" s="16" t="s">
        <v>29</v>
      </c>
    </row>
    <row r="660" spans="1:39" x14ac:dyDescent="0.25">
      <c r="A660" s="13" t="s">
        <v>1945</v>
      </c>
      <c r="B660" s="4">
        <v>45741</v>
      </c>
      <c r="C660" s="2">
        <f>YEAR(Table2[[#This Row],[Invoice Date]])</f>
        <v>2025</v>
      </c>
      <c r="D660" s="2" t="str">
        <f>TEXT(Table2[[#This Row],[Invoice Date]],"mmm")</f>
        <v>Mar</v>
      </c>
      <c r="E660" s="2" t="str">
        <f>Table2[[#This Row],[Store_ID]]&amp;"-"&amp;Table2[[#This Row],[Year]]&amp;"-"&amp;Table2[[#This Row],[Month]]</f>
        <v>STR073-2025-Mar</v>
      </c>
      <c r="F660" s="2" t="s">
        <v>385</v>
      </c>
      <c r="G660" s="2" t="str">
        <f>_xlfn.XLOOKUP(Table2[[#This Row],[Customer_ID]],Table3[Customer_ID],Table3[Customer Name],"Not Found")</f>
        <v>Kavya Singh</v>
      </c>
      <c r="H660" s="2" t="str">
        <f>_xlfn.XLOOKUP(Table2[[#This Row],[Customer_ID]],Table3[Customer_ID],Table3[Gender],"Female")</f>
        <v>Female</v>
      </c>
      <c r="I660" s="2" t="str">
        <f>_xlfn.XLOOKUP(Table2[[#This Row],[Customer_ID]],Table3[Customer_ID],Table3[City],"Missing Memebership")</f>
        <v>Khammam</v>
      </c>
      <c r="J660" s="2" t="str">
        <f>_xlfn.XLOOKUP(Table2[[#This Row],[Customer_ID]],Table3[Customer_ID],Table3[State],"Karnataka")</f>
        <v>Telangana</v>
      </c>
      <c r="K660" s="2" t="str">
        <f>_xlfn.XLOOKUP(Table2[[#This Row],[Customer_ID]],Table3[Customer_ID],Table3[Membership],"Regular")</f>
        <v>Regular</v>
      </c>
      <c r="L660" s="2" t="s">
        <v>196</v>
      </c>
      <c r="M660" s="2" t="str">
        <f>_xlfn.XLOOKUP(Table2[[#This Row],[Product_ID]],Table4[Product_ID],Table4[Product_Name],"Not Found")</f>
        <v>Wrangler Backpack Brown</v>
      </c>
      <c r="N660" s="2" t="str">
        <f>_xlfn.XLOOKUP(Table2[[#This Row],[Product_ID]],Table4[Product_ID],Table4[Category],"Not Found")</f>
        <v>Handbags</v>
      </c>
      <c r="O660" s="2" t="str">
        <f>_xlfn.XLOOKUP(Table2[[#This Row],[Product_ID]],Table4[Product_ID],Table4[Subcategory],"Not Found")</f>
        <v>Backpack</v>
      </c>
      <c r="P660" s="2" t="str">
        <f>_xlfn.XLOOKUP(Table2[[#This Row],[Product_ID]],Table4[Product_ID],Table4[Brand],"Missing Brand")</f>
        <v>Wrangler</v>
      </c>
      <c r="Q660" s="2" t="s">
        <v>248</v>
      </c>
      <c r="R660" s="2" t="str">
        <f>_xlfn.XLOOKUP(Table2[[#This Row],[Store_ID]],Table6[Store_ID],Table6[Store Name],"Not Found")</f>
        <v>TrendMart Thiruvananthapuram High Street</v>
      </c>
      <c r="S660" s="2">
        <f>_xlfn.XLOOKUP(Table2[[#This Row],[Store_ID]],Table6[Store_ID],Table6[Monthly Target],"Missing Target")</f>
        <v>2500000</v>
      </c>
      <c r="T660" s="2" t="str">
        <f>_xlfn.XLOOKUP(Table2[[#This Row],[Store_ID]],Table6[Store_ID],Table6[Region],"Not Found")</f>
        <v>South Zone 1</v>
      </c>
      <c r="U660" s="2" t="s">
        <v>24</v>
      </c>
      <c r="V660" s="2" t="str">
        <f>_xlfn.XLOOKUP(Table2[[#This Row],[Employee_ID]],Table5[Employee_ID],Table5[Employee Name],"Not Found")</f>
        <v>Manoj Ramachandran</v>
      </c>
      <c r="W660" s="2">
        <v>2</v>
      </c>
      <c r="X660" s="2">
        <v>1283.24</v>
      </c>
      <c r="Y660" s="2">
        <v>0</v>
      </c>
      <c r="Z660" s="2">
        <v>0</v>
      </c>
      <c r="AA660" s="2">
        <v>12</v>
      </c>
      <c r="AB660" s="2">
        <v>307.98</v>
      </c>
      <c r="AC660" s="2">
        <v>2874.46</v>
      </c>
      <c r="AD660" s="2">
        <v>1731.84</v>
      </c>
      <c r="AE660" s="2">
        <f t="shared" si="16"/>
        <v>834.6400000000001</v>
      </c>
      <c r="AF660" s="2" t="s">
        <v>35</v>
      </c>
      <c r="AG660" s="42">
        <f>IFERROR(Table2[[#This Row],[Profit]]/Table2[[#This Row],[Sales Amount]],0)</f>
        <v>0.29036410317068251</v>
      </c>
      <c r="AH660" s="2" t="str">
        <f>TRIM(Table2[[#This Row],[Payment Modee]])</f>
        <v>Debit Card</v>
      </c>
      <c r="AI660" s="2" t="s">
        <v>36</v>
      </c>
      <c r="AJ660" s="2" t="s">
        <v>27</v>
      </c>
      <c r="AK660" s="2" t="s">
        <v>193</v>
      </c>
      <c r="AL660" s="16" t="str">
        <f>IF(HOUR(Table2[[#This Row],[Order Time]])&lt;12,"Morning",IF(HOUR(Table2[[#This Row],[Order Time]])&lt;17,"Afternoon",IF(HOUR(Table2[[#This Row],[Order Time]])&lt;21,"Evening","Night")))</f>
        <v>Afternoon</v>
      </c>
      <c r="AM660" s="16" t="s">
        <v>29</v>
      </c>
    </row>
    <row r="661" spans="1:39" x14ac:dyDescent="0.25">
      <c r="A661" s="13" t="s">
        <v>1946</v>
      </c>
      <c r="B661" s="4">
        <v>45397</v>
      </c>
      <c r="C661" s="2">
        <f>YEAR(Table2[[#This Row],[Invoice Date]])</f>
        <v>2024</v>
      </c>
      <c r="D661" s="2" t="str">
        <f>TEXT(Table2[[#This Row],[Invoice Date]],"mmm")</f>
        <v>Apr</v>
      </c>
      <c r="E661" s="2" t="str">
        <f>Table2[[#This Row],[Store_ID]]&amp;"-"&amp;Table2[[#This Row],[Year]]&amp;"-"&amp;Table2[[#This Row],[Month]]</f>
        <v>STR029-2024-Apr</v>
      </c>
      <c r="F661" s="2" t="s">
        <v>1230</v>
      </c>
      <c r="G661" s="2" t="str">
        <f>_xlfn.XLOOKUP(Table2[[#This Row],[Customer_ID]],Table3[Customer_ID],Table3[Customer Name],"Not Found")</f>
        <v>Rohit Iyengar</v>
      </c>
      <c r="H661" s="2" t="str">
        <f>_xlfn.XLOOKUP(Table2[[#This Row],[Customer_ID]],Table3[Customer_ID],Table3[Gender],"Female")</f>
        <v>Male</v>
      </c>
      <c r="I661" s="2" t="str">
        <f>_xlfn.XLOOKUP(Table2[[#This Row],[Customer_ID]],Table3[Customer_ID],Table3[City],"Missing Memebership")</f>
        <v>Shivamogga</v>
      </c>
      <c r="J661" s="2" t="str">
        <f>_xlfn.XLOOKUP(Table2[[#This Row],[Customer_ID]],Table3[Customer_ID],Table3[State],"Karnataka")</f>
        <v>Karnataka</v>
      </c>
      <c r="K661" s="2" t="str">
        <f>_xlfn.XLOOKUP(Table2[[#This Row],[Customer_ID]],Table3[Customer_ID],Table3[Membership],"Regular")</f>
        <v>Regular</v>
      </c>
      <c r="L661" s="2" t="s">
        <v>1090</v>
      </c>
      <c r="M661" s="2" t="str">
        <f>_xlfn.XLOOKUP(Table2[[#This Row],[Product_ID]],Table4[Product_ID],Table4[Product_Name],"Not Found")</f>
        <v>Van Heusen Jeggings Charcoal</v>
      </c>
      <c r="N661" s="2" t="str">
        <f>_xlfn.XLOOKUP(Table2[[#This Row],[Product_ID]],Table4[Product_ID],Table4[Category],"Not Found")</f>
        <v>Women Jeans</v>
      </c>
      <c r="O661" s="2" t="str">
        <f>_xlfn.XLOOKUP(Table2[[#This Row],[Product_ID]],Table4[Product_ID],Table4[Subcategory],"Not Found")</f>
        <v>Jeggings</v>
      </c>
      <c r="P661" s="2" t="str">
        <f>_xlfn.XLOOKUP(Table2[[#This Row],[Product_ID]],Table4[Product_ID],Table4[Brand],"Missing Brand")</f>
        <v>Van Heusen</v>
      </c>
      <c r="Q661" s="2" t="s">
        <v>282</v>
      </c>
      <c r="R661" s="2" t="str">
        <f>_xlfn.XLOOKUP(Table2[[#This Row],[Store_ID]],Table6[Store_ID],Table6[Store Name],"Not Found")</f>
        <v>TrendMart Davanagere High Street</v>
      </c>
      <c r="S661" s="2">
        <f>_xlfn.XLOOKUP(Table2[[#This Row],[Store_ID]],Table6[Store_ID],Table6[Monthly Target],"Missing Target")</f>
        <v>800000</v>
      </c>
      <c r="T661" s="2" t="str">
        <f>_xlfn.XLOOKUP(Table2[[#This Row],[Store_ID]],Table6[Store_ID],Table6[Region],"Not Found")</f>
        <v>South Zone 2</v>
      </c>
      <c r="U661" s="2" t="s">
        <v>118</v>
      </c>
      <c r="V661" s="2" t="str">
        <f>_xlfn.XLOOKUP(Table2[[#This Row],[Employee_ID]],Table5[Employee_ID],Table5[Employee Name],"Not Found")</f>
        <v>Deepak Kamath</v>
      </c>
      <c r="W661" s="2">
        <v>1</v>
      </c>
      <c r="X661" s="2">
        <v>1057.6500000000001</v>
      </c>
      <c r="Y661" s="2">
        <v>0</v>
      </c>
      <c r="Z661" s="2">
        <v>0</v>
      </c>
      <c r="AA661" s="2">
        <v>12</v>
      </c>
      <c r="AB661" s="2">
        <v>126.92</v>
      </c>
      <c r="AC661" s="2">
        <v>1184.57</v>
      </c>
      <c r="AD661" s="2">
        <v>828.52</v>
      </c>
      <c r="AE661" s="2">
        <f t="shared" si="16"/>
        <v>229.12999999999994</v>
      </c>
      <c r="AF661" s="2" t="s">
        <v>56</v>
      </c>
      <c r="AG661" s="42">
        <f>IFERROR(Table2[[#This Row],[Profit]]/Table2[[#This Row],[Sales Amount]],0)</f>
        <v>0.19342883915682479</v>
      </c>
      <c r="AH661" s="2" t="str">
        <f>TRIM(Table2[[#This Row],[Payment Modee]])</f>
        <v>Credit Card</v>
      </c>
      <c r="AI661" s="2" t="s">
        <v>26</v>
      </c>
      <c r="AJ661" s="2" t="s">
        <v>27</v>
      </c>
      <c r="AK661" s="2" t="s">
        <v>1947</v>
      </c>
      <c r="AL661" s="16" t="str">
        <f>IF(HOUR(Table2[[#This Row],[Order Time]])&lt;12,"Morning",IF(HOUR(Table2[[#This Row],[Order Time]])&lt;17,"Afternoon",IF(HOUR(Table2[[#This Row],[Order Time]])&lt;21,"Evening","Night")))</f>
        <v>Evening</v>
      </c>
      <c r="AM661" s="16" t="s">
        <v>29</v>
      </c>
    </row>
    <row r="662" spans="1:39" s="12" customFormat="1" x14ac:dyDescent="0.25">
      <c r="A662" s="15" t="s">
        <v>1948</v>
      </c>
      <c r="B662" s="11">
        <v>45449</v>
      </c>
      <c r="C662" s="10">
        <f>YEAR(Table2[[#This Row],[Invoice Date]])</f>
        <v>2024</v>
      </c>
      <c r="D662" s="10" t="str">
        <f>TEXT(Table2[[#This Row],[Invoice Date]],"mmm")</f>
        <v>Jun</v>
      </c>
      <c r="E662" s="10" t="str">
        <f>Table2[[#This Row],[Store_ID]]&amp;"-"&amp;Table2[[#This Row],[Year]]&amp;"-"&amp;Table2[[#This Row],[Month]]</f>
        <v>STR068-2024-Jun</v>
      </c>
      <c r="F662" s="10" t="s">
        <v>1496</v>
      </c>
      <c r="G662" s="10" t="str">
        <f>_xlfn.XLOOKUP(Table2[[#This Row],[Customer_ID]],Table3[Customer_ID],Table3[Customer Name],"Not Found")</f>
        <v>Praveen Kamath</v>
      </c>
      <c r="H662" s="10" t="str">
        <f>_xlfn.XLOOKUP(Table2[[#This Row],[Customer_ID]],Table3[Customer_ID],Table3[Gender],"Female")</f>
        <v>Male</v>
      </c>
      <c r="I662" s="10" t="str">
        <f>_xlfn.XLOOKUP(Table2[[#This Row],[Customer_ID]],Table3[Customer_ID],Table3[City],"Missing Memebership")</f>
        <v>Kozhikode</v>
      </c>
      <c r="J662" s="10" t="str">
        <f>_xlfn.XLOOKUP(Table2[[#This Row],[Customer_ID]],Table3[Customer_ID],Table3[State],"Karnataka")</f>
        <v>Kerala</v>
      </c>
      <c r="K662" s="10" t="str">
        <f>_xlfn.XLOOKUP(Table2[[#This Row],[Customer_ID]],Table3[Customer_ID],Table3[Membership],"Regular")</f>
        <v>Gold</v>
      </c>
      <c r="L662" s="10" t="s">
        <v>443</v>
      </c>
      <c r="M662" s="10" t="str">
        <f>_xlfn.XLOOKUP(Table2[[#This Row],[Product_ID]],Table4[Product_ID],Table4[Product_Name],"Not Found")</f>
        <v>Aurelia Formal Top Olive</v>
      </c>
      <c r="N662" s="10" t="str">
        <f>_xlfn.XLOOKUP(Table2[[#This Row],[Product_ID]],Table4[Product_ID],Table4[Category],"Not Found")</f>
        <v>Women Tops</v>
      </c>
      <c r="O662" s="10" t="str">
        <f>_xlfn.XLOOKUP(Table2[[#This Row],[Product_ID]],Table4[Product_ID],Table4[Subcategory],"Not Found")</f>
        <v>Formal Top</v>
      </c>
      <c r="P662" s="10" t="str">
        <f>_xlfn.XLOOKUP(Table2[[#This Row],[Product_ID]],Table4[Product_ID],Table4[Brand],"Missing Brand")</f>
        <v>Aurelia</v>
      </c>
      <c r="Q662" s="10" t="s">
        <v>97</v>
      </c>
      <c r="R662" s="10" t="str">
        <f>_xlfn.XLOOKUP(Table2[[#This Row],[Store_ID]],Table6[Store_ID],Table6[Store Name],"Not Found")</f>
        <v>TrendMart Madurai Mall Kiosk</v>
      </c>
      <c r="S662" s="10">
        <f>_xlfn.XLOOKUP(Table2[[#This Row],[Store_ID]],Table6[Store_ID],Table6[Monthly Target],"Missing Target")</f>
        <v>2000000</v>
      </c>
      <c r="T662" s="10" t="str">
        <f>_xlfn.XLOOKUP(Table2[[#This Row],[Store_ID]],Table6[Store_ID],Table6[Region],"Not Found")</f>
        <v>South Zone 1</v>
      </c>
      <c r="U662" s="10" t="s">
        <v>102</v>
      </c>
      <c r="V662" s="10" t="str">
        <f>_xlfn.XLOOKUP(Table2[[#This Row],[Employee_ID]],Table5[Employee_ID],Table5[Employee Name],"Not Found")</f>
        <v>Chandra Reddy</v>
      </c>
      <c r="W662" s="10">
        <f>IFERROR(ROUND(AC662/(X662*(1+AA662/100)),0),0)</f>
        <v>3</v>
      </c>
      <c r="X662" s="10">
        <v>673.44</v>
      </c>
      <c r="Y662" s="10">
        <v>0</v>
      </c>
      <c r="Z662" s="10">
        <v>0</v>
      </c>
      <c r="AA662" s="10">
        <v>5</v>
      </c>
      <c r="AB662" s="10">
        <v>101.02</v>
      </c>
      <c r="AC662" s="10">
        <v>2121.34</v>
      </c>
      <c r="AD662" s="10">
        <v>1371.48</v>
      </c>
      <c r="AE662" s="10">
        <f t="shared" si="16"/>
        <v>648.84000000000015</v>
      </c>
      <c r="AF662" s="2" t="s">
        <v>119</v>
      </c>
      <c r="AG662" s="42">
        <f>IFERROR(Table2[[#This Row],[Profit]]/Table2[[#This Row],[Sales Amount]],0)</f>
        <v>0.30586327509970118</v>
      </c>
      <c r="AH662" s="2" t="str">
        <f>TRIM(Table2[[#This Row],[Payment Modee]])</f>
        <v>Net Banking</v>
      </c>
      <c r="AI662" s="10" t="s">
        <v>26</v>
      </c>
      <c r="AJ662" s="10" t="s">
        <v>27</v>
      </c>
      <c r="AK662" s="10" t="s">
        <v>1905</v>
      </c>
      <c r="AL662" s="18" t="str">
        <f>IF(HOUR(Table2[[#This Row],[Order Time]])&lt;12,"Morning",IF(HOUR(Table2[[#This Row],[Order Time]])&lt;17,"Afternoon",IF(HOUR(Table2[[#This Row],[Order Time]])&lt;21,"Evening","Night")))</f>
        <v>Afternoon</v>
      </c>
      <c r="AM662" s="18" t="s">
        <v>29</v>
      </c>
    </row>
    <row r="663" spans="1:39" x14ac:dyDescent="0.25">
      <c r="A663" s="13" t="s">
        <v>1949</v>
      </c>
      <c r="B663" s="4">
        <v>45542</v>
      </c>
      <c r="C663" s="2">
        <f>YEAR(Table2[[#This Row],[Invoice Date]])</f>
        <v>2024</v>
      </c>
      <c r="D663" s="2" t="str">
        <f>TEXT(Table2[[#This Row],[Invoice Date]],"mmm")</f>
        <v>Sep</v>
      </c>
      <c r="E663" s="2" t="str">
        <f>Table2[[#This Row],[Store_ID]]&amp;"-"&amp;Table2[[#This Row],[Year]]&amp;"-"&amp;Table2[[#This Row],[Month]]</f>
        <v>STR015-2024-Sep</v>
      </c>
      <c r="F663" s="2" t="s">
        <v>266</v>
      </c>
      <c r="G663" s="2" t="str">
        <f>_xlfn.XLOOKUP(Table2[[#This Row],[Customer_ID]],Table3[Customer_ID],Table3[Customer Name],"Not Found")</f>
        <v>Deepthi Naicker</v>
      </c>
      <c r="H663" s="2" t="str">
        <f>_xlfn.XLOOKUP(Table2[[#This Row],[Customer_ID]],Table3[Customer_ID],Table3[Gender],"Female")</f>
        <v>Female</v>
      </c>
      <c r="I663" s="2" t="str">
        <f>_xlfn.XLOOKUP(Table2[[#This Row],[Customer_ID]],Table3[Customer_ID],Table3[City],"Missing Memebership")</f>
        <v>Nizamabad</v>
      </c>
      <c r="J663" s="2" t="str">
        <f>_xlfn.XLOOKUP(Table2[[#This Row],[Customer_ID]],Table3[Customer_ID],Table3[State],"Karnataka")</f>
        <v>Telangana</v>
      </c>
      <c r="K663" s="2" t="str">
        <f>_xlfn.XLOOKUP(Table2[[#This Row],[Customer_ID]],Table3[Customer_ID],Table3[Membership],"Regular")</f>
        <v>Regular</v>
      </c>
      <c r="L663" s="2" t="s">
        <v>1794</v>
      </c>
      <c r="M663" s="2" t="str">
        <f>_xlfn.XLOOKUP(Table2[[#This Row],[Product_ID]],Table4[Product_ID],Table4[Product_Name],"Not Found")</f>
        <v>US Polo Assn Casual Belt Charcoal</v>
      </c>
      <c r="N663" s="2" t="str">
        <f>_xlfn.XLOOKUP(Table2[[#This Row],[Product_ID]],Table4[Product_ID],Table4[Category],"Not Found")</f>
        <v>Belts</v>
      </c>
      <c r="O663" s="2" t="str">
        <f>_xlfn.XLOOKUP(Table2[[#This Row],[Product_ID]],Table4[Product_ID],Table4[Subcategory],"Not Found")</f>
        <v>Casual Belt</v>
      </c>
      <c r="P663" s="2" t="str">
        <f>_xlfn.XLOOKUP(Table2[[#This Row],[Product_ID]],Table4[Product_ID],Table4[Brand],"Missing Brand")</f>
        <v>US Polo Assn</v>
      </c>
      <c r="Q663" s="2" t="s">
        <v>704</v>
      </c>
      <c r="R663" s="2" t="str">
        <f>_xlfn.XLOOKUP(Table2[[#This Row],[Store_ID]],Table6[Store_ID],Table6[Store Name],"Not Found")</f>
        <v>TrendMart Madurai Mall Kiosk</v>
      </c>
      <c r="S663" s="2">
        <f>_xlfn.XLOOKUP(Table2[[#This Row],[Store_ID]],Table6[Store_ID],Table6[Monthly Target],"Missing Target")</f>
        <v>800000</v>
      </c>
      <c r="T663" s="2" t="str">
        <f>_xlfn.XLOOKUP(Table2[[#This Row],[Store_ID]],Table6[Store_ID],Table6[Region],"Not Found")</f>
        <v>South Zone 1</v>
      </c>
      <c r="U663" s="2" t="s">
        <v>181</v>
      </c>
      <c r="V663" s="2" t="str">
        <f>_xlfn.XLOOKUP(Table2[[#This Row],[Employee_ID]],Table5[Employee_ID],Table5[Employee Name],"Not Found")</f>
        <v>Dhruv Mishra</v>
      </c>
      <c r="W663" s="2">
        <v>1</v>
      </c>
      <c r="X663" s="2">
        <v>1150.82</v>
      </c>
      <c r="Y663" s="2">
        <v>25</v>
      </c>
      <c r="Z663" s="2">
        <v>287.7</v>
      </c>
      <c r="AA663" s="2">
        <v>12</v>
      </c>
      <c r="AB663" s="2">
        <v>103.57</v>
      </c>
      <c r="AC663" s="2">
        <v>966.69</v>
      </c>
      <c r="AD663" s="2">
        <v>761.07</v>
      </c>
      <c r="AE663" s="2">
        <f t="shared" si="16"/>
        <v>102.05000000000001</v>
      </c>
      <c r="AF663" s="2" t="s">
        <v>69</v>
      </c>
      <c r="AG663" s="42">
        <f>IFERROR(Table2[[#This Row],[Profit]]/Table2[[#This Row],[Sales Amount]],0)</f>
        <v>0.10556641736233953</v>
      </c>
      <c r="AH663" s="2" t="str">
        <f>TRIM(Table2[[#This Row],[Payment Modee]])</f>
        <v>Cash</v>
      </c>
      <c r="AI663" s="2" t="s">
        <v>36</v>
      </c>
      <c r="AJ663" s="2" t="s">
        <v>27</v>
      </c>
      <c r="AK663" s="2" t="s">
        <v>1950</v>
      </c>
      <c r="AL663" s="16" t="str">
        <f>IF(HOUR(Table2[[#This Row],[Order Time]])&lt;12,"Morning",IF(HOUR(Table2[[#This Row],[Order Time]])&lt;17,"Afternoon",IF(HOUR(Table2[[#This Row],[Order Time]])&lt;21,"Evening","Night")))</f>
        <v>Night</v>
      </c>
      <c r="AM663" s="16" t="s">
        <v>38</v>
      </c>
    </row>
    <row r="664" spans="1:39" x14ac:dyDescent="0.25">
      <c r="A664" s="13" t="s">
        <v>1951</v>
      </c>
      <c r="B664" s="4">
        <v>45401</v>
      </c>
      <c r="C664" s="2">
        <f>YEAR(Table2[[#This Row],[Invoice Date]])</f>
        <v>2024</v>
      </c>
      <c r="D664" s="2" t="str">
        <f>TEXT(Table2[[#This Row],[Invoice Date]],"mmm")</f>
        <v>Apr</v>
      </c>
      <c r="E664" s="2" t="str">
        <f>Table2[[#This Row],[Store_ID]]&amp;"-"&amp;Table2[[#This Row],[Year]]&amp;"-"&amp;Table2[[#This Row],[Month]]</f>
        <v>STR083-2024-Apr</v>
      </c>
      <c r="F664" s="2" t="s">
        <v>1952</v>
      </c>
      <c r="G664" s="2" t="str">
        <f>_xlfn.XLOOKUP(Table2[[#This Row],[Customer_ID]],Table3[Customer_ID],Table3[Customer Name],"Not Found")</f>
        <v>Naresh Gupta</v>
      </c>
      <c r="H664" s="2" t="str">
        <f>_xlfn.XLOOKUP(Table2[[#This Row],[Customer_ID]],Table3[Customer_ID],Table3[Gender],"Female")</f>
        <v>Male</v>
      </c>
      <c r="I664" s="2" t="str">
        <f>_xlfn.XLOOKUP(Table2[[#This Row],[Customer_ID]],Table3[Customer_ID],Table3[City],"Missing Memebership")</f>
        <v>Mysuru</v>
      </c>
      <c r="J664" s="2" t="str">
        <f>_xlfn.XLOOKUP(Table2[[#This Row],[Customer_ID]],Table3[Customer_ID],Table3[State],"Karnataka")</f>
        <v>Karnataka</v>
      </c>
      <c r="K664" s="2" t="str">
        <f>_xlfn.XLOOKUP(Table2[[#This Row],[Customer_ID]],Table3[Customer_ID],Table3[Membership],"Regular")</f>
        <v>Gold</v>
      </c>
      <c r="L664" s="2" t="s">
        <v>508</v>
      </c>
      <c r="M664" s="2" t="str">
        <f>_xlfn.XLOOKUP(Table2[[#This Row],[Product_ID]],Table4[Product_ID],Table4[Product_Name],"Not Found")</f>
        <v>Sparx Silk Saree Charcoal</v>
      </c>
      <c r="N664" s="2" t="str">
        <f>_xlfn.XLOOKUP(Table2[[#This Row],[Product_ID]],Table4[Product_ID],Table4[Category],"Not Found")</f>
        <v>Women Sarees</v>
      </c>
      <c r="O664" s="2" t="str">
        <f>_xlfn.XLOOKUP(Table2[[#This Row],[Product_ID]],Table4[Product_ID],Table4[Subcategory],"Not Found")</f>
        <v>Silk Saree</v>
      </c>
      <c r="P664" s="2" t="str">
        <f>_xlfn.XLOOKUP(Table2[[#This Row],[Product_ID]],Table4[Product_ID],Table4[Brand],"Missing Brand")</f>
        <v>Sparx</v>
      </c>
      <c r="Q664" s="2" t="s">
        <v>228</v>
      </c>
      <c r="R664" s="2" t="str">
        <f>_xlfn.XLOOKUP(Table2[[#This Row],[Store_ID]],Table6[Store_ID],Table6[Store Name],"Not Found")</f>
        <v>TrendMart Tumakuru Outlet</v>
      </c>
      <c r="S664" s="2">
        <f>_xlfn.XLOOKUP(Table2[[#This Row],[Store_ID]],Table6[Store_ID],Table6[Monthly Target],"Missing Target")</f>
        <v>1200000</v>
      </c>
      <c r="T664" s="2" t="str">
        <f>_xlfn.XLOOKUP(Table2[[#This Row],[Store_ID]],Table6[Store_ID],Table6[Region],"Not Found")</f>
        <v>South Zone 2</v>
      </c>
      <c r="U664" s="2" t="s">
        <v>435</v>
      </c>
      <c r="V664" s="2" t="str">
        <f>_xlfn.XLOOKUP(Table2[[#This Row],[Employee_ID]],Table5[Employee_ID],Table5[Employee Name],"Not Found")</f>
        <v>Gopal Prasad</v>
      </c>
      <c r="W664" s="2">
        <v>2</v>
      </c>
      <c r="X664" s="2">
        <v>2656.69</v>
      </c>
      <c r="Y664" s="2">
        <v>15</v>
      </c>
      <c r="Z664" s="2">
        <v>797.01</v>
      </c>
      <c r="AA664" s="2">
        <v>12</v>
      </c>
      <c r="AB664" s="2">
        <v>541.96</v>
      </c>
      <c r="AC664" s="2">
        <v>5058.33</v>
      </c>
      <c r="AD664" s="2">
        <v>3706.28</v>
      </c>
      <c r="AE664" s="2">
        <f t="shared" si="16"/>
        <v>810.08999999999969</v>
      </c>
      <c r="AF664" s="2" t="s">
        <v>56</v>
      </c>
      <c r="AG664" s="42">
        <f>IFERROR(Table2[[#This Row],[Profit]]/Table2[[#This Row],[Sales Amount]],0)</f>
        <v>0.16014969367360368</v>
      </c>
      <c r="AH664" s="2" t="str">
        <f>TRIM(Table2[[#This Row],[Payment Modee]])</f>
        <v>Credit Card</v>
      </c>
      <c r="AI664" s="2" t="s">
        <v>26</v>
      </c>
      <c r="AJ664" s="2" t="s">
        <v>27</v>
      </c>
      <c r="AK664" s="2" t="s">
        <v>233</v>
      </c>
      <c r="AL664" s="16" t="str">
        <f>IF(HOUR(Table2[[#This Row],[Order Time]])&lt;12,"Morning",IF(HOUR(Table2[[#This Row],[Order Time]])&lt;17,"Afternoon",IF(HOUR(Table2[[#This Row],[Order Time]])&lt;21,"Evening","Night")))</f>
        <v>Afternoon</v>
      </c>
      <c r="AM664" s="16" t="s">
        <v>29</v>
      </c>
    </row>
    <row r="665" spans="1:39" x14ac:dyDescent="0.25">
      <c r="A665" s="13" t="s">
        <v>1953</v>
      </c>
      <c r="B665" s="4">
        <v>45744</v>
      </c>
      <c r="C665" s="2">
        <f>YEAR(Table2[[#This Row],[Invoice Date]])</f>
        <v>2025</v>
      </c>
      <c r="D665" s="2" t="str">
        <f>TEXT(Table2[[#This Row],[Invoice Date]],"mmm")</f>
        <v>Mar</v>
      </c>
      <c r="E665" s="2" t="str">
        <f>Table2[[#This Row],[Store_ID]]&amp;"-"&amp;Table2[[#This Row],[Year]]&amp;"-"&amp;Table2[[#This Row],[Month]]</f>
        <v>STR100-2025-Mar</v>
      </c>
      <c r="F665" s="2" t="s">
        <v>346</v>
      </c>
      <c r="G665" s="2" t="str">
        <f>_xlfn.XLOOKUP(Table2[[#This Row],[Customer_ID]],Table3[Customer_ID],Table3[Customer Name],"Not Found")</f>
        <v>Dhanya Naicker</v>
      </c>
      <c r="H665" s="2" t="str">
        <f>_xlfn.XLOOKUP(Table2[[#This Row],[Customer_ID]],Table3[Customer_ID],Table3[Gender],"Female")</f>
        <v>Female</v>
      </c>
      <c r="I665" s="2" t="str">
        <f>_xlfn.XLOOKUP(Table2[[#This Row],[Customer_ID]],Table3[Customer_ID],Table3[City],"Missing Memebership")</f>
        <v>Khammam</v>
      </c>
      <c r="J665" s="2" t="str">
        <f>_xlfn.XLOOKUP(Table2[[#This Row],[Customer_ID]],Table3[Customer_ID],Table3[State],"Karnataka")</f>
        <v>Telangana</v>
      </c>
      <c r="K665" s="2" t="str">
        <f>_xlfn.XLOOKUP(Table2[[#This Row],[Customer_ID]],Table3[Customer_ID],Table3[Membership],"Regular")</f>
        <v>Gold</v>
      </c>
      <c r="L665" s="2" t="s">
        <v>1954</v>
      </c>
      <c r="M665" s="2" t="str">
        <f>_xlfn.XLOOKUP(Table2[[#This Row],[Product_ID]],Table4[Product_ID],Table4[Product_Name],"Not Found")</f>
        <v>Nalli Silks Analog Watch Beige</v>
      </c>
      <c r="N665" s="2" t="str">
        <f>_xlfn.XLOOKUP(Table2[[#This Row],[Product_ID]],Table4[Product_ID],Table4[Category],"Not Found")</f>
        <v>Watches</v>
      </c>
      <c r="O665" s="2" t="str">
        <f>_xlfn.XLOOKUP(Table2[[#This Row],[Product_ID]],Table4[Product_ID],Table4[Subcategory],"Not Found")</f>
        <v>Analog Watch</v>
      </c>
      <c r="P665" s="2" t="str">
        <f>_xlfn.XLOOKUP(Table2[[#This Row],[Product_ID]],Table4[Product_ID],Table4[Brand],"Missing Brand")</f>
        <v>Nalli Silks</v>
      </c>
      <c r="Q665" s="2" t="s">
        <v>364</v>
      </c>
      <c r="R665" s="2" t="str">
        <f>_xlfn.XLOOKUP(Table2[[#This Row],[Store_ID]],Table6[Store_ID],Table6[Store Name],"Not Found")</f>
        <v>TrendMart Hubballi Standard</v>
      </c>
      <c r="S665" s="2">
        <f>_xlfn.XLOOKUP(Table2[[#This Row],[Store_ID]],Table6[Store_ID],Table6[Monthly Target],"Missing Target")</f>
        <v>2500000</v>
      </c>
      <c r="T665" s="2" t="str">
        <f>_xlfn.XLOOKUP(Table2[[#This Row],[Store_ID]],Table6[Store_ID],Table6[Region],"Not Found")</f>
        <v>South Zone 2</v>
      </c>
      <c r="U665" s="2" t="s">
        <v>400</v>
      </c>
      <c r="V665" s="2" t="str">
        <f>_xlfn.XLOOKUP(Table2[[#This Row],[Employee_ID]],Table5[Employee_ID],Table5[Employee Name],"Not Found")</f>
        <v>Anil Reddy</v>
      </c>
      <c r="W665" s="2">
        <v>2</v>
      </c>
      <c r="X665" s="2">
        <v>1805.75</v>
      </c>
      <c r="Y665" s="2">
        <v>25</v>
      </c>
      <c r="Z665" s="2">
        <v>902.88</v>
      </c>
      <c r="AA665" s="2">
        <v>12</v>
      </c>
      <c r="AB665" s="2">
        <v>325.02999999999997</v>
      </c>
      <c r="AC665" s="2">
        <v>3033.65</v>
      </c>
      <c r="AD665" s="2">
        <v>2366.8200000000002</v>
      </c>
      <c r="AE665" s="2">
        <f t="shared" si="16"/>
        <v>341.79999999999995</v>
      </c>
      <c r="AF665" s="2" t="s">
        <v>56</v>
      </c>
      <c r="AG665" s="42">
        <f>IFERROR(Table2[[#This Row],[Profit]]/Table2[[#This Row],[Sales Amount]],0)</f>
        <v>0.11266955647487348</v>
      </c>
      <c r="AH665" s="2" t="str">
        <f>TRIM(Table2[[#This Row],[Payment Modee]])</f>
        <v>Credit Card</v>
      </c>
      <c r="AI665" s="2" t="s">
        <v>36</v>
      </c>
      <c r="AJ665" s="2" t="s">
        <v>27</v>
      </c>
      <c r="AK665" s="2" t="s">
        <v>1955</v>
      </c>
      <c r="AL665" s="16" t="str">
        <f>IF(HOUR(Table2[[#This Row],[Order Time]])&lt;12,"Morning",IF(HOUR(Table2[[#This Row],[Order Time]])&lt;17,"Afternoon",IF(HOUR(Table2[[#This Row],[Order Time]])&lt;21,"Evening","Night")))</f>
        <v>Afternoon</v>
      </c>
      <c r="AM665" s="16" t="s">
        <v>29</v>
      </c>
    </row>
    <row r="666" spans="1:39" x14ac:dyDescent="0.25">
      <c r="A666" s="13" t="s">
        <v>1956</v>
      </c>
      <c r="B666" s="4">
        <v>45579</v>
      </c>
      <c r="C666" s="2">
        <f>YEAR(Table2[[#This Row],[Invoice Date]])</f>
        <v>2024</v>
      </c>
      <c r="D666" s="2" t="str">
        <f>TEXT(Table2[[#This Row],[Invoice Date]],"mmm")</f>
        <v>Oct</v>
      </c>
      <c r="E666" s="2" t="str">
        <f>Table2[[#This Row],[Store_ID]]&amp;"-"&amp;Table2[[#This Row],[Year]]&amp;"-"&amp;Table2[[#This Row],[Month]]</f>
        <v>STR048-2024-Oct</v>
      </c>
      <c r="F666" s="2" t="s">
        <v>1957</v>
      </c>
      <c r="G666" s="2" t="str">
        <f>_xlfn.XLOOKUP(Table2[[#This Row],[Customer_ID]],Table3[Customer_ID],Table3[Customer Name],"Not Found")</f>
        <v>Kannan Reddy</v>
      </c>
      <c r="H666" s="2" t="str">
        <f>_xlfn.XLOOKUP(Table2[[#This Row],[Customer_ID]],Table3[Customer_ID],Table3[Gender],"Female")</f>
        <v>Male</v>
      </c>
      <c r="I666" s="2" t="str">
        <f>_xlfn.XLOOKUP(Table2[[#This Row],[Customer_ID]],Table3[Customer_ID],Table3[City],"Missing Memebership")</f>
        <v>Tirunelveli</v>
      </c>
      <c r="J666" s="2" t="str">
        <f>_xlfn.XLOOKUP(Table2[[#This Row],[Customer_ID]],Table3[Customer_ID],Table3[State],"Karnataka")</f>
        <v>Tamil Nadu</v>
      </c>
      <c r="K666" s="2" t="str">
        <f>_xlfn.XLOOKUP(Table2[[#This Row],[Customer_ID]],Table3[Customer_ID],Table3[Membership],"Regular")</f>
        <v>Silver</v>
      </c>
      <c r="L666" s="2" t="s">
        <v>451</v>
      </c>
      <c r="M666" s="2" t="str">
        <f>_xlfn.XLOOKUP(Table2[[#This Row],[Product_ID]],Table4[Product_ID],Table4[Product_Name],"Not Found")</f>
        <v>Numero Uno Hoodie Pink</v>
      </c>
      <c r="N666" s="2" t="str">
        <f>_xlfn.XLOOKUP(Table2[[#This Row],[Product_ID]],Table4[Product_ID],Table4[Category],"Not Found")</f>
        <v>Winter Wear</v>
      </c>
      <c r="O666" s="2" t="str">
        <f>_xlfn.XLOOKUP(Table2[[#This Row],[Product_ID]],Table4[Product_ID],Table4[Subcategory],"Not Found")</f>
        <v>Hoodie</v>
      </c>
      <c r="P666" s="2" t="str">
        <f>_xlfn.XLOOKUP(Table2[[#This Row],[Product_ID]],Table4[Product_ID],Table4[Brand],"Missing Brand")</f>
        <v>Numero Uno</v>
      </c>
      <c r="Q666" s="2" t="s">
        <v>1853</v>
      </c>
      <c r="R666" s="2" t="str">
        <f>_xlfn.XLOOKUP(Table2[[#This Row],[Store_ID]],Table6[Store_ID],Table6[Store Name],"Not Found")</f>
        <v>TrendMart Guntur High Street</v>
      </c>
      <c r="S666" s="2">
        <f>_xlfn.XLOOKUP(Table2[[#This Row],[Store_ID]],Table6[Store_ID],Table6[Monthly Target],"Missing Target")</f>
        <v>1200000</v>
      </c>
      <c r="T666" s="2" t="str">
        <f>_xlfn.XLOOKUP(Table2[[#This Row],[Store_ID]],Table6[Store_ID],Table6[Region],"Not Found")</f>
        <v>South Zone 3</v>
      </c>
      <c r="U666" s="2" t="s">
        <v>135</v>
      </c>
      <c r="V666" s="2" t="str">
        <f>_xlfn.XLOOKUP(Table2[[#This Row],[Employee_ID]],Table5[Employee_ID],Table5[Employee Name],"Not Found")</f>
        <v>Yamini Pandian</v>
      </c>
      <c r="W666" s="2">
        <v>2</v>
      </c>
      <c r="X666" s="2">
        <v>1835.29</v>
      </c>
      <c r="Y666" s="2">
        <v>20</v>
      </c>
      <c r="Z666" s="2">
        <v>734.12</v>
      </c>
      <c r="AA666" s="2">
        <v>12</v>
      </c>
      <c r="AB666" s="2">
        <v>352.38</v>
      </c>
      <c r="AC666" s="2">
        <v>3288.84</v>
      </c>
      <c r="AD666" s="2">
        <v>2338.92</v>
      </c>
      <c r="AE666" s="2">
        <f t="shared" si="16"/>
        <v>597.54000000000008</v>
      </c>
      <c r="AF666" s="2" t="s">
        <v>25</v>
      </c>
      <c r="AG666" s="42">
        <f>IFERROR(Table2[[#This Row],[Profit]]/Table2[[#This Row],[Sales Amount]],0)</f>
        <v>0.18168716021454376</v>
      </c>
      <c r="AH666" s="2" t="str">
        <f>TRIM(Table2[[#This Row],[Payment Modee]])</f>
        <v>UPI</v>
      </c>
      <c r="AI666" s="2" t="s">
        <v>26</v>
      </c>
      <c r="AJ666" s="2" t="s">
        <v>27</v>
      </c>
      <c r="AK666" s="2" t="s">
        <v>620</v>
      </c>
      <c r="AL666" s="16" t="str">
        <f>IF(HOUR(Table2[[#This Row],[Order Time]])&lt;12,"Morning",IF(HOUR(Table2[[#This Row],[Order Time]])&lt;17,"Afternoon",IF(HOUR(Table2[[#This Row],[Order Time]])&lt;21,"Evening","Night")))</f>
        <v>Evening</v>
      </c>
      <c r="AM666" s="16" t="s">
        <v>29</v>
      </c>
    </row>
    <row r="667" spans="1:39" x14ac:dyDescent="0.25">
      <c r="A667" s="13" t="s">
        <v>1958</v>
      </c>
      <c r="B667" s="4">
        <v>45538</v>
      </c>
      <c r="C667" s="2">
        <f>YEAR(Table2[[#This Row],[Invoice Date]])</f>
        <v>2024</v>
      </c>
      <c r="D667" s="2" t="str">
        <f>TEXT(Table2[[#This Row],[Invoice Date]],"mmm")</f>
        <v>Sep</v>
      </c>
      <c r="E667" s="2" t="str">
        <f>Table2[[#This Row],[Store_ID]]&amp;"-"&amp;Table2[[#This Row],[Year]]&amp;"-"&amp;Table2[[#This Row],[Month]]</f>
        <v>STR103-2024-Sep</v>
      </c>
      <c r="F667" s="2" t="s">
        <v>223</v>
      </c>
      <c r="G667" s="2" t="str">
        <f>_xlfn.XLOOKUP(Table2[[#This Row],[Customer_ID]],Table3[Customer_ID],Table3[Customer Name],"Not Found")</f>
        <v>Charulatha Ramachandran</v>
      </c>
      <c r="H667" s="2" t="str">
        <f>_xlfn.XLOOKUP(Table2[[#This Row],[Customer_ID]],Table3[Customer_ID],Table3[Gender],"Female")</f>
        <v>Female</v>
      </c>
      <c r="I667" s="2" t="str">
        <f>_xlfn.XLOOKUP(Table2[[#This Row],[Customer_ID]],Table3[Customer_ID],Table3[City],"Missing Memebership")</f>
        <v>Kannur</v>
      </c>
      <c r="J667" s="2" t="str">
        <f>_xlfn.XLOOKUP(Table2[[#This Row],[Customer_ID]],Table3[Customer_ID],Table3[State],"Karnataka")</f>
        <v>Kerala</v>
      </c>
      <c r="K667" s="2" t="str">
        <f>_xlfn.XLOOKUP(Table2[[#This Row],[Customer_ID]],Table3[Customer_ID],Table3[Membership],"Regular")</f>
        <v>Platinum</v>
      </c>
      <c r="L667" s="2" t="s">
        <v>1540</v>
      </c>
      <c r="M667" s="2" t="str">
        <f>_xlfn.XLOOKUP(Table2[[#This Row],[Product_ID]],Table4[Product_ID],Table4[Product_Name],"Not Found")</f>
        <v>Bata Braided Belt White</v>
      </c>
      <c r="N667" s="2" t="str">
        <f>_xlfn.XLOOKUP(Table2[[#This Row],[Product_ID]],Table4[Product_ID],Table4[Category],"Not Found")</f>
        <v>Belts</v>
      </c>
      <c r="O667" s="2" t="str">
        <f>_xlfn.XLOOKUP(Table2[[#This Row],[Product_ID]],Table4[Product_ID],Table4[Subcategory],"Not Found")</f>
        <v>Braided Belt</v>
      </c>
      <c r="P667" s="2" t="str">
        <f>_xlfn.XLOOKUP(Table2[[#This Row],[Product_ID]],Table4[Product_ID],Table4[Brand],"Missing Brand")</f>
        <v>Bata</v>
      </c>
      <c r="Q667" s="2" t="s">
        <v>253</v>
      </c>
      <c r="R667" s="2" t="str">
        <f>_xlfn.XLOOKUP(Table2[[#This Row],[Store_ID]],Table6[Store_ID],Table6[Store Name],"Not Found")</f>
        <v>TrendMart Alappuzha Outlet</v>
      </c>
      <c r="S667" s="2">
        <f>_xlfn.XLOOKUP(Table2[[#This Row],[Store_ID]],Table6[Store_ID],Table6[Monthly Target],"Missing Target")</f>
        <v>2500000</v>
      </c>
      <c r="T667" s="2" t="str">
        <f>_xlfn.XLOOKUP(Table2[[#This Row],[Store_ID]],Table6[Store_ID],Table6[Region],"Not Found")</f>
        <v>South Zone 1</v>
      </c>
      <c r="U667" s="2" t="s">
        <v>229</v>
      </c>
      <c r="V667" s="2" t="str">
        <f>_xlfn.XLOOKUP(Table2[[#This Row],[Employee_ID]],Table5[Employee_ID],Table5[Employee Name],"Not Found")</f>
        <v>Yogesh Chettiar</v>
      </c>
      <c r="W667" s="2">
        <v>2</v>
      </c>
      <c r="X667" s="2">
        <v>1303.45</v>
      </c>
      <c r="Y667" s="2">
        <v>5</v>
      </c>
      <c r="Z667" s="2">
        <v>130.34</v>
      </c>
      <c r="AA667" s="2">
        <v>12</v>
      </c>
      <c r="AB667" s="2">
        <v>297.19</v>
      </c>
      <c r="AC667" s="2">
        <v>2773.75</v>
      </c>
      <c r="AD667" s="2">
        <v>1758.96</v>
      </c>
      <c r="AE667" s="2">
        <f t="shared" si="16"/>
        <v>717.59999999999991</v>
      </c>
      <c r="AF667" s="2" t="s">
        <v>56</v>
      </c>
      <c r="AG667" s="42">
        <f>IFERROR(Table2[[#This Row],[Profit]]/Table2[[#This Row],[Sales Amount]],0)</f>
        <v>0.25871113114015321</v>
      </c>
      <c r="AH667" s="2" t="str">
        <f>TRIM(Table2[[#This Row],[Payment Modee]])</f>
        <v>Credit Card</v>
      </c>
      <c r="AI667" s="2" t="s">
        <v>36</v>
      </c>
      <c r="AJ667" s="2" t="s">
        <v>27</v>
      </c>
      <c r="AK667" s="2" t="s">
        <v>755</v>
      </c>
      <c r="AL667" s="16" t="str">
        <f>IF(HOUR(Table2[[#This Row],[Order Time]])&lt;12,"Morning",IF(HOUR(Table2[[#This Row],[Order Time]])&lt;17,"Afternoon",IF(HOUR(Table2[[#This Row],[Order Time]])&lt;21,"Evening","Night")))</f>
        <v>Afternoon</v>
      </c>
      <c r="AM667" s="16" t="s">
        <v>29</v>
      </c>
    </row>
    <row r="668" spans="1:39" x14ac:dyDescent="0.25">
      <c r="A668" s="13" t="s">
        <v>1959</v>
      </c>
      <c r="B668" s="4">
        <v>45566</v>
      </c>
      <c r="C668" s="2">
        <f>YEAR(Table2[[#This Row],[Invoice Date]])</f>
        <v>2024</v>
      </c>
      <c r="D668" s="2" t="str">
        <f>TEXT(Table2[[#This Row],[Invoice Date]],"mmm")</f>
        <v>Oct</v>
      </c>
      <c r="E668" s="2" t="str">
        <f>Table2[[#This Row],[Store_ID]]&amp;"-"&amp;Table2[[#This Row],[Year]]&amp;"-"&amp;Table2[[#This Row],[Month]]</f>
        <v>STR048-2024-Oct</v>
      </c>
      <c r="F668" s="2" t="s">
        <v>799</v>
      </c>
      <c r="G668" s="2" t="str">
        <f>_xlfn.XLOOKUP(Table2[[#This Row],[Customer_ID]],Table3[Customer_ID],Table3[Customer Name],"Not Found")</f>
        <v>Venkat Prasad</v>
      </c>
      <c r="H668" s="2" t="str">
        <f>_xlfn.XLOOKUP(Table2[[#This Row],[Customer_ID]],Table3[Customer_ID],Table3[Gender],"Female")</f>
        <v>Male</v>
      </c>
      <c r="I668" s="2" t="str">
        <f>_xlfn.XLOOKUP(Table2[[#This Row],[Customer_ID]],Table3[Customer_ID],Table3[City],"Missing Memebership")</f>
        <v>Hubballi</v>
      </c>
      <c r="J668" s="2" t="str">
        <f>_xlfn.XLOOKUP(Table2[[#This Row],[Customer_ID]],Table3[Customer_ID],Table3[State],"Karnataka")</f>
        <v>Karnataka</v>
      </c>
      <c r="K668" s="2" t="str">
        <f>_xlfn.XLOOKUP(Table2[[#This Row],[Customer_ID]],Table3[Customer_ID],Table3[Membership],"Regular")</f>
        <v>Regular</v>
      </c>
      <c r="L668" s="2" t="s">
        <v>157</v>
      </c>
      <c r="M668" s="2" t="str">
        <f>_xlfn.XLOOKUP(Table2[[#This Row],[Product_ID]],Table4[Product_ID],Table4[Product_Name],"Not Found")</f>
        <v>Indian Terrain Straight Kurti Grey</v>
      </c>
      <c r="N668" s="2" t="str">
        <f>_xlfn.XLOOKUP(Table2[[#This Row],[Product_ID]],Table4[Product_ID],Table4[Category],"Not Found")</f>
        <v>Women Kurtis</v>
      </c>
      <c r="O668" s="2" t="str">
        <f>_xlfn.XLOOKUP(Table2[[#This Row],[Product_ID]],Table4[Product_ID],Table4[Subcategory],"Not Found")</f>
        <v>Straight Kurti</v>
      </c>
      <c r="P668" s="2" t="str">
        <f>_xlfn.XLOOKUP(Table2[[#This Row],[Product_ID]],Table4[Product_ID],Table4[Brand],"Missing Brand")</f>
        <v>Indian Terrain</v>
      </c>
      <c r="Q668" s="2" t="s">
        <v>1853</v>
      </c>
      <c r="R668" s="2" t="str">
        <f>_xlfn.XLOOKUP(Table2[[#This Row],[Store_ID]],Table6[Store_ID],Table6[Store Name],"Not Found")</f>
        <v>TrendMart Guntur High Street</v>
      </c>
      <c r="S668" s="2">
        <f>_xlfn.XLOOKUP(Table2[[#This Row],[Store_ID]],Table6[Store_ID],Table6[Monthly Target],"Missing Target")</f>
        <v>1200000</v>
      </c>
      <c r="T668" s="2" t="str">
        <f>_xlfn.XLOOKUP(Table2[[#This Row],[Store_ID]],Table6[Store_ID],Table6[Region],"Not Found")</f>
        <v>South Zone 3</v>
      </c>
      <c r="U668" s="2" t="s">
        <v>75</v>
      </c>
      <c r="V668" s="2" t="str">
        <f>_xlfn.XLOOKUP(Table2[[#This Row],[Employee_ID]],Table5[Employee_ID],Table5[Employee Name],"Not Found")</f>
        <v>Chandran Krishnan</v>
      </c>
      <c r="W668" s="2">
        <v>1</v>
      </c>
      <c r="X668" s="2">
        <v>1285.3399999999999</v>
      </c>
      <c r="Y668" s="2">
        <v>0</v>
      </c>
      <c r="Z668" s="2">
        <v>0</v>
      </c>
      <c r="AA668" s="2">
        <v>12</v>
      </c>
      <c r="AB668" s="2">
        <v>154.24</v>
      </c>
      <c r="AC668" s="2">
        <v>1439.58</v>
      </c>
      <c r="AD668" s="2">
        <v>876.92</v>
      </c>
      <c r="AE668" s="2">
        <f t="shared" si="16"/>
        <v>408.41999999999996</v>
      </c>
      <c r="AF668" s="2" t="s">
        <v>35</v>
      </c>
      <c r="AG668" s="42">
        <f>IFERROR(Table2[[#This Row],[Profit]]/Table2[[#This Row],[Sales Amount]],0)</f>
        <v>0.28370774809319382</v>
      </c>
      <c r="AH668" s="2" t="str">
        <f>TRIM(Table2[[#This Row],[Payment Modee]])</f>
        <v>Debit Card</v>
      </c>
      <c r="AI668" s="2" t="s">
        <v>36</v>
      </c>
      <c r="AJ668" s="2" t="s">
        <v>27</v>
      </c>
      <c r="AK668" s="2" t="s">
        <v>1960</v>
      </c>
      <c r="AL668" s="16" t="str">
        <f>IF(HOUR(Table2[[#This Row],[Order Time]])&lt;12,"Morning",IF(HOUR(Table2[[#This Row],[Order Time]])&lt;17,"Afternoon",IF(HOUR(Table2[[#This Row],[Order Time]])&lt;21,"Evening","Night")))</f>
        <v>Afternoon</v>
      </c>
      <c r="AM668" s="16" t="s">
        <v>29</v>
      </c>
    </row>
    <row r="669" spans="1:39" x14ac:dyDescent="0.25">
      <c r="A669" s="13" t="s">
        <v>1961</v>
      </c>
      <c r="B669" s="4">
        <v>45741</v>
      </c>
      <c r="C669" s="2">
        <f>YEAR(Table2[[#This Row],[Invoice Date]])</f>
        <v>2025</v>
      </c>
      <c r="D669" s="2" t="str">
        <f>TEXT(Table2[[#This Row],[Invoice Date]],"mmm")</f>
        <v>Mar</v>
      </c>
      <c r="E669" s="2" t="str">
        <f>Table2[[#This Row],[Store_ID]]&amp;"-"&amp;Table2[[#This Row],[Year]]&amp;"-"&amp;Table2[[#This Row],[Month]]</f>
        <v>STR064-2025-Mar</v>
      </c>
      <c r="F669" s="2" t="s">
        <v>1893</v>
      </c>
      <c r="G669" s="2" t="str">
        <f>_xlfn.XLOOKUP(Table2[[#This Row],[Customer_ID]],Table3[Customer_ID],Table3[Customer Name],"Not Found")</f>
        <v>Manju Raman</v>
      </c>
      <c r="H669" s="2" t="str">
        <f>_xlfn.XLOOKUP(Table2[[#This Row],[Customer_ID]],Table3[Customer_ID],Table3[Gender],"Female")</f>
        <v>Female</v>
      </c>
      <c r="I669" s="2" t="str">
        <f>_xlfn.XLOOKUP(Table2[[#This Row],[Customer_ID]],Table3[Customer_ID],Table3[City],"Missing Memebership")</f>
        <v>Alappuzha</v>
      </c>
      <c r="J669" s="2" t="str">
        <f>_xlfn.XLOOKUP(Table2[[#This Row],[Customer_ID]],Table3[Customer_ID],Table3[State],"Karnataka")</f>
        <v>Kerala</v>
      </c>
      <c r="K669" s="2" t="str">
        <f>_xlfn.XLOOKUP(Table2[[#This Row],[Customer_ID]],Table3[Customer_ID],Table3[Membership],"Regular")</f>
        <v>Gold</v>
      </c>
      <c r="L669" s="2" t="s">
        <v>751</v>
      </c>
      <c r="M669" s="2" t="str">
        <f>_xlfn.XLOOKUP(Table2[[#This Row],[Product_ID]],Table4[Product_ID],Table4[Product_Name],"Not Found")</f>
        <v>Spykar Bootcut Charcoal</v>
      </c>
      <c r="N669" s="2" t="str">
        <f>_xlfn.XLOOKUP(Table2[[#This Row],[Product_ID]],Table4[Product_ID],Table4[Category],"Not Found")</f>
        <v>Women Jeans</v>
      </c>
      <c r="O669" s="2" t="str">
        <f>_xlfn.XLOOKUP(Table2[[#This Row],[Product_ID]],Table4[Product_ID],Table4[Subcategory],"Not Found")</f>
        <v>Bootcut</v>
      </c>
      <c r="P669" s="2" t="str">
        <f>_xlfn.XLOOKUP(Table2[[#This Row],[Product_ID]],Table4[Product_ID],Table4[Brand],"Missing Brand")</f>
        <v>Spykar</v>
      </c>
      <c r="Q669" s="2" t="s">
        <v>800</v>
      </c>
      <c r="R669" s="2" t="str">
        <f>_xlfn.XLOOKUP(Table2[[#This Row],[Store_ID]],Table6[Store_ID],Table6[Store Name],"Not Found")</f>
        <v>TrendMart Karimnagar Standard</v>
      </c>
      <c r="S669" s="2">
        <f>_xlfn.XLOOKUP(Table2[[#This Row],[Store_ID]],Table6[Store_ID],Table6[Monthly Target],"Missing Target")</f>
        <v>1200000</v>
      </c>
      <c r="T669" s="2" t="str">
        <f>_xlfn.XLOOKUP(Table2[[#This Row],[Store_ID]],Table6[Store_ID],Table6[Region],"Not Found")</f>
        <v>South Zone 2</v>
      </c>
      <c r="U669" s="2" t="s">
        <v>482</v>
      </c>
      <c r="V669" s="2" t="str">
        <f>_xlfn.XLOOKUP(Table2[[#This Row],[Employee_ID]],Table5[Employee_ID],Table5[Employee Name],"Not Found")</f>
        <v>Swathi Achari</v>
      </c>
      <c r="W669" s="2">
        <v>1</v>
      </c>
      <c r="X669" s="2">
        <v>1678.39</v>
      </c>
      <c r="Y669" s="2">
        <v>5</v>
      </c>
      <c r="Z669" s="2">
        <v>83.92</v>
      </c>
      <c r="AA669" s="2">
        <v>12</v>
      </c>
      <c r="AB669" s="2">
        <v>191.34</v>
      </c>
      <c r="AC669" s="2">
        <v>1785.81</v>
      </c>
      <c r="AD669" s="2">
        <v>1139.81</v>
      </c>
      <c r="AE669" s="2">
        <f t="shared" si="16"/>
        <v>454.65999999999997</v>
      </c>
      <c r="AF669" s="2" t="s">
        <v>56</v>
      </c>
      <c r="AG669" s="42">
        <f>IFERROR(Table2[[#This Row],[Profit]]/Table2[[#This Row],[Sales Amount]],0)</f>
        <v>0.25459595365688398</v>
      </c>
      <c r="AH669" s="2" t="str">
        <f>TRIM(Table2[[#This Row],[Payment Modee]])</f>
        <v>Credit Card</v>
      </c>
      <c r="AI669" s="2" t="s">
        <v>26</v>
      </c>
      <c r="AJ669" s="2" t="s">
        <v>27</v>
      </c>
      <c r="AK669" s="2" t="s">
        <v>1962</v>
      </c>
      <c r="AL669" s="16" t="str">
        <f>IF(HOUR(Table2[[#This Row],[Order Time]])&lt;12,"Morning",IF(HOUR(Table2[[#This Row],[Order Time]])&lt;17,"Afternoon",IF(HOUR(Table2[[#This Row],[Order Time]])&lt;21,"Evening","Night")))</f>
        <v>Afternoon</v>
      </c>
      <c r="AM669" s="16" t="s">
        <v>29</v>
      </c>
    </row>
    <row r="670" spans="1:39" x14ac:dyDescent="0.25">
      <c r="A670" s="13" t="s">
        <v>1963</v>
      </c>
      <c r="B670" s="4">
        <v>45733</v>
      </c>
      <c r="C670" s="2">
        <f>YEAR(Table2[[#This Row],[Invoice Date]])</f>
        <v>2025</v>
      </c>
      <c r="D670" s="2" t="str">
        <f>TEXT(Table2[[#This Row],[Invoice Date]],"mmm")</f>
        <v>Mar</v>
      </c>
      <c r="E670" s="2" t="str">
        <f>Table2[[#This Row],[Store_ID]]&amp;"-"&amp;Table2[[#This Row],[Year]]&amp;"-"&amp;Table2[[#This Row],[Month]]</f>
        <v>STR004-2025-Mar</v>
      </c>
      <c r="F670" s="2" t="s">
        <v>1964</v>
      </c>
      <c r="G670" s="2" t="str">
        <f>_xlfn.XLOOKUP(Table2[[#This Row],[Customer_ID]],Table3[Customer_ID],Table3[Customer Name],"Not Found")</f>
        <v>Varsha Nair</v>
      </c>
      <c r="H670" s="2" t="str">
        <f>_xlfn.XLOOKUP(Table2[[#This Row],[Customer_ID]],Table3[Customer_ID],Table3[Gender],"Female")</f>
        <v>Female</v>
      </c>
      <c r="I670" s="2" t="str">
        <f>_xlfn.XLOOKUP(Table2[[#This Row],[Customer_ID]],Table3[Customer_ID],Table3[City],"Missing Memebership")</f>
        <v>Belagavi</v>
      </c>
      <c r="J670" s="2" t="str">
        <f>_xlfn.XLOOKUP(Table2[[#This Row],[Customer_ID]],Table3[Customer_ID],Table3[State],"Karnataka")</f>
        <v>Karnataka</v>
      </c>
      <c r="K670" s="2" t="str">
        <f>_xlfn.XLOOKUP(Table2[[#This Row],[Customer_ID]],Table3[Customer_ID],Table3[Membership],"Regular")</f>
        <v>Regular</v>
      </c>
      <c r="L670" s="2" t="s">
        <v>1430</v>
      </c>
      <c r="M670" s="2" t="str">
        <f>_xlfn.XLOOKUP(Table2[[#This Row],[Product_ID]],Table4[Product_ID],Table4[Product_Name],"Not Found")</f>
        <v>Reebok Leather Wallet Navy Blue</v>
      </c>
      <c r="N670" s="2" t="str">
        <f>_xlfn.XLOOKUP(Table2[[#This Row],[Product_ID]],Table4[Product_ID],Table4[Category],"Not Found")</f>
        <v>Wallets</v>
      </c>
      <c r="O670" s="2" t="str">
        <f>_xlfn.XLOOKUP(Table2[[#This Row],[Product_ID]],Table4[Product_ID],Table4[Subcategory],"Not Found")</f>
        <v>Leather Wallet</v>
      </c>
      <c r="P670" s="2" t="str">
        <f>_xlfn.XLOOKUP(Table2[[#This Row],[Product_ID]],Table4[Product_ID],Table4[Brand],"Missing Brand")</f>
        <v>Reebok</v>
      </c>
      <c r="Q670" s="2" t="s">
        <v>91</v>
      </c>
      <c r="R670" s="2" t="str">
        <f>_xlfn.XLOOKUP(Table2[[#This Row],[Store_ID]],Table6[Store_ID],Table6[Store Name],"Not Found")</f>
        <v>TrendMart Kalaburagi Mall Kiosk</v>
      </c>
      <c r="S670" s="2">
        <f>_xlfn.XLOOKUP(Table2[[#This Row],[Store_ID]],Table6[Store_ID],Table6[Monthly Target],"Missing Target")</f>
        <v>800000</v>
      </c>
      <c r="T670" s="2" t="str">
        <f>_xlfn.XLOOKUP(Table2[[#This Row],[Store_ID]],Table6[Store_ID],Table6[Region],"Not Found")</f>
        <v>South Zone 2</v>
      </c>
      <c r="U670" s="2" t="s">
        <v>55</v>
      </c>
      <c r="V670" s="2" t="str">
        <f>_xlfn.XLOOKUP(Table2[[#This Row],[Employee_ID]],Table5[Employee_ID],Table5[Employee Name],"Not Found")</f>
        <v>Padma Gounder</v>
      </c>
      <c r="W670" s="2">
        <v>3</v>
      </c>
      <c r="X670" s="2">
        <v>1102.06</v>
      </c>
      <c r="Y670" s="2">
        <v>10</v>
      </c>
      <c r="Z670" s="2">
        <v>330.62</v>
      </c>
      <c r="AA670" s="2">
        <v>12</v>
      </c>
      <c r="AB670" s="2">
        <v>357.07</v>
      </c>
      <c r="AC670" s="2">
        <v>3332.63</v>
      </c>
      <c r="AD670" s="2">
        <v>2752.32</v>
      </c>
      <c r="AE670" s="2">
        <f t="shared" si="16"/>
        <v>223.23999999999995</v>
      </c>
      <c r="AF670" s="2" t="s">
        <v>25</v>
      </c>
      <c r="AG670" s="42">
        <f>IFERROR(Table2[[#This Row],[Profit]]/Table2[[#This Row],[Sales Amount]],0)</f>
        <v>6.698613407428966E-2</v>
      </c>
      <c r="AH670" s="2" t="str">
        <f>TRIM(Table2[[#This Row],[Payment Modee]])</f>
        <v>UPI</v>
      </c>
      <c r="AI670" s="2" t="s">
        <v>36</v>
      </c>
      <c r="AJ670" s="2" t="s">
        <v>197</v>
      </c>
      <c r="AK670" s="2" t="s">
        <v>675</v>
      </c>
      <c r="AL670" s="16" t="str">
        <f>IF(HOUR(Table2[[#This Row],[Order Time]])&lt;12,"Morning",IF(HOUR(Table2[[#This Row],[Order Time]])&lt;17,"Afternoon",IF(HOUR(Table2[[#This Row],[Order Time]])&lt;21,"Evening","Night")))</f>
        <v>Afternoon</v>
      </c>
      <c r="AM670" s="16" t="s">
        <v>29</v>
      </c>
    </row>
    <row r="671" spans="1:39" x14ac:dyDescent="0.25">
      <c r="A671" s="13" t="s">
        <v>1965</v>
      </c>
      <c r="B671" s="4">
        <v>45725</v>
      </c>
      <c r="C671" s="2">
        <f>YEAR(Table2[[#This Row],[Invoice Date]])</f>
        <v>2025</v>
      </c>
      <c r="D671" s="2" t="str">
        <f>TEXT(Table2[[#This Row],[Invoice Date]],"mmm")</f>
        <v>Mar</v>
      </c>
      <c r="E671" s="2" t="str">
        <f>Table2[[#This Row],[Store_ID]]&amp;"-"&amp;Table2[[#This Row],[Year]]&amp;"-"&amp;Table2[[#This Row],[Month]]</f>
        <v>STR089-2025-Mar</v>
      </c>
      <c r="F671" s="2" t="s">
        <v>1966</v>
      </c>
      <c r="G671" s="2" t="str">
        <f>_xlfn.XLOOKUP(Table2[[#This Row],[Customer_ID]],Table3[Customer_ID],Table3[Customer Name],"Not Found")</f>
        <v>Arun Chandran</v>
      </c>
      <c r="H671" s="2" t="str">
        <f>_xlfn.XLOOKUP(Table2[[#This Row],[Customer_ID]],Table3[Customer_ID],Table3[Gender],"Female")</f>
        <v>Male</v>
      </c>
      <c r="I671" s="2" t="str">
        <f>_xlfn.XLOOKUP(Table2[[#This Row],[Customer_ID]],Table3[Customer_ID],Table3[City],"Missing Memebership")</f>
        <v>Shivamogga</v>
      </c>
      <c r="J671" s="2" t="str">
        <f>_xlfn.XLOOKUP(Table2[[#This Row],[Customer_ID]],Table3[Customer_ID],Table3[State],"Karnataka")</f>
        <v>Karnataka</v>
      </c>
      <c r="K671" s="2" t="str">
        <f>_xlfn.XLOOKUP(Table2[[#This Row],[Customer_ID]],Table3[Customer_ID],Table3[Membership],"Regular")</f>
        <v>Regular</v>
      </c>
      <c r="L671" s="2" t="s">
        <v>1411</v>
      </c>
      <c r="M671" s="2" t="str">
        <f>_xlfn.XLOOKUP(Table2[[#This Row],[Product_ID]],Table4[Product_ID],Table4[Product_Name],"Not Found")</f>
        <v>Pepe Jeans Silk Saree Navy Blue</v>
      </c>
      <c r="N671" s="2" t="str">
        <f>_xlfn.XLOOKUP(Table2[[#This Row],[Product_ID]],Table4[Product_ID],Table4[Category],"Not Found")</f>
        <v>Women Sarees</v>
      </c>
      <c r="O671" s="2" t="str">
        <f>_xlfn.XLOOKUP(Table2[[#This Row],[Product_ID]],Table4[Product_ID],Table4[Subcategory],"Not Found")</f>
        <v>Silk Saree</v>
      </c>
      <c r="P671" s="2" t="str">
        <f>_xlfn.XLOOKUP(Table2[[#This Row],[Product_ID]],Table4[Product_ID],Table4[Brand],"Missing Brand")</f>
        <v>Pepe Jeans</v>
      </c>
      <c r="Q671" s="2" t="s">
        <v>525</v>
      </c>
      <c r="R671" s="2" t="str">
        <f>_xlfn.XLOOKUP(Table2[[#This Row],[Store_ID]],Table6[Store_ID],Table6[Store Name],"Not Found")</f>
        <v>TrendMart Kurnool Outlet</v>
      </c>
      <c r="S671" s="2">
        <f>_xlfn.XLOOKUP(Table2[[#This Row],[Store_ID]],Table6[Store_ID],Table6[Monthly Target],"Missing Target")</f>
        <v>800000</v>
      </c>
      <c r="T671" s="2" t="str">
        <f>_xlfn.XLOOKUP(Table2[[#This Row],[Store_ID]],Table6[Store_ID],Table6[Region],"Not Found")</f>
        <v>South Zone 3</v>
      </c>
      <c r="U671" s="2" t="s">
        <v>268</v>
      </c>
      <c r="V671" s="2" t="str">
        <f>_xlfn.XLOOKUP(Table2[[#This Row],[Employee_ID]],Table5[Employee_ID],Table5[Employee Name],"Not Found")</f>
        <v>Ganesh Iyengar</v>
      </c>
      <c r="W671" s="2">
        <v>3</v>
      </c>
      <c r="X671" s="2">
        <v>4789.37</v>
      </c>
      <c r="Y671" s="2">
        <v>20</v>
      </c>
      <c r="Z671" s="2">
        <v>2873.62</v>
      </c>
      <c r="AA671" s="2">
        <v>12</v>
      </c>
      <c r="AB671" s="2">
        <v>1379.34</v>
      </c>
      <c r="AC671" s="2">
        <v>12873.83</v>
      </c>
      <c r="AD671" s="2">
        <v>9709.7099999999991</v>
      </c>
      <c r="AE671" s="2">
        <f t="shared" si="16"/>
        <v>1784.7800000000009</v>
      </c>
      <c r="AF671" s="2" t="s">
        <v>25</v>
      </c>
      <c r="AG671" s="42">
        <f>IFERROR(Table2[[#This Row],[Profit]]/Table2[[#This Row],[Sales Amount]],0)</f>
        <v>0.13863628772478748</v>
      </c>
      <c r="AH671" s="2" t="str">
        <f>TRIM(Table2[[#This Row],[Payment Modee]])</f>
        <v>UPI</v>
      </c>
      <c r="AI671" s="2" t="s">
        <v>36</v>
      </c>
      <c r="AJ671" s="2" t="s">
        <v>27</v>
      </c>
      <c r="AK671" s="2" t="s">
        <v>1478</v>
      </c>
      <c r="AL671" s="16" t="str">
        <f>IF(HOUR(Table2[[#This Row],[Order Time]])&lt;12,"Morning",IF(HOUR(Table2[[#This Row],[Order Time]])&lt;17,"Afternoon",IF(HOUR(Table2[[#This Row],[Order Time]])&lt;21,"Evening","Night")))</f>
        <v>Afternoon</v>
      </c>
      <c r="AM671" s="16" t="s">
        <v>38</v>
      </c>
    </row>
    <row r="672" spans="1:39" x14ac:dyDescent="0.25">
      <c r="A672" s="13" t="s">
        <v>1967</v>
      </c>
      <c r="B672" s="4">
        <v>45558</v>
      </c>
      <c r="C672" s="2">
        <f>YEAR(Table2[[#This Row],[Invoice Date]])</f>
        <v>2024</v>
      </c>
      <c r="D672" s="2" t="str">
        <f>TEXT(Table2[[#This Row],[Invoice Date]],"mmm")</f>
        <v>Sep</v>
      </c>
      <c r="E672" s="2" t="str">
        <f>Table2[[#This Row],[Store_ID]]&amp;"-"&amp;Table2[[#This Row],[Year]]&amp;"-"&amp;Table2[[#This Row],[Month]]</f>
        <v>STR090-2024-Sep</v>
      </c>
      <c r="F672" s="2" t="s">
        <v>1968</v>
      </c>
      <c r="G672" s="2" t="str">
        <f>_xlfn.XLOOKUP(Table2[[#This Row],[Customer_ID]],Table3[Customer_ID],Table3[Customer Name],"Not Found")</f>
        <v>Tarun Nair</v>
      </c>
      <c r="H672" s="2" t="str">
        <f>_xlfn.XLOOKUP(Table2[[#This Row],[Customer_ID]],Table3[Customer_ID],Table3[Gender],"Female")</f>
        <v>Male</v>
      </c>
      <c r="I672" s="2" t="str">
        <f>_xlfn.XLOOKUP(Table2[[#This Row],[Customer_ID]],Table3[Customer_ID],Table3[City],"Missing Memebership")</f>
        <v>Karimnagar</v>
      </c>
      <c r="J672" s="2" t="str">
        <f>_xlfn.XLOOKUP(Table2[[#This Row],[Customer_ID]],Table3[Customer_ID],Table3[State],"Karnataka")</f>
        <v>Telangana</v>
      </c>
      <c r="K672" s="2" t="str">
        <f>_xlfn.XLOOKUP(Table2[[#This Row],[Customer_ID]],Table3[Customer_ID],Table3[Membership],"Regular")</f>
        <v>Gold</v>
      </c>
      <c r="L672" s="2" t="s">
        <v>79</v>
      </c>
      <c r="M672" s="2" t="str">
        <f>_xlfn.XLOOKUP(Table2[[#This Row],[Product_ID]],Table4[Product_ID],Table4[Product_Name],"Not Found")</f>
        <v>Arrow Sunglasses Red</v>
      </c>
      <c r="N672" s="2" t="str">
        <f>_xlfn.XLOOKUP(Table2[[#This Row],[Product_ID]],Table4[Product_ID],Table4[Category],"Not Found")</f>
        <v>Accessories</v>
      </c>
      <c r="O672" s="2" t="str">
        <f>_xlfn.XLOOKUP(Table2[[#This Row],[Product_ID]],Table4[Product_ID],Table4[Subcategory],"Not Found")</f>
        <v>Sunglasses</v>
      </c>
      <c r="P672" s="2" t="str">
        <f>_xlfn.XLOOKUP(Table2[[#This Row],[Product_ID]],Table4[Product_ID],Table4[Brand],"Missing Brand")</f>
        <v>Arrow</v>
      </c>
      <c r="Q672" s="2" t="s">
        <v>273</v>
      </c>
      <c r="R672" s="2" t="str">
        <f>_xlfn.XLOOKUP(Table2[[#This Row],[Store_ID]],Table6[Store_ID],Table6[Store Name],"Not Found")</f>
        <v>TrendMart Kannur Outlet</v>
      </c>
      <c r="S672" s="2">
        <f>_xlfn.XLOOKUP(Table2[[#This Row],[Store_ID]],Table6[Store_ID],Table6[Monthly Target],"Missing Target")</f>
        <v>2500000</v>
      </c>
      <c r="T672" s="2" t="str">
        <f>_xlfn.XLOOKUP(Table2[[#This Row],[Store_ID]],Table6[Store_ID],Table6[Region],"Not Found")</f>
        <v>South Zone 1</v>
      </c>
      <c r="U672" s="2" t="s">
        <v>187</v>
      </c>
      <c r="V672" s="2" t="str">
        <f>_xlfn.XLOOKUP(Table2[[#This Row],[Employee_ID]],Table5[Employee_ID],Table5[Employee Name],"Not Found")</f>
        <v>Ganapathy Naidu</v>
      </c>
      <c r="W672" s="2">
        <v>2</v>
      </c>
      <c r="X672" s="2">
        <v>888.22</v>
      </c>
      <c r="Y672" s="2">
        <v>25</v>
      </c>
      <c r="Z672" s="2">
        <v>444.11</v>
      </c>
      <c r="AA672" s="2">
        <v>5</v>
      </c>
      <c r="AB672" s="2">
        <v>66.62</v>
      </c>
      <c r="AC672" s="2">
        <v>1398.95</v>
      </c>
      <c r="AD672" s="2">
        <v>977.2</v>
      </c>
      <c r="AE672" s="2">
        <f t="shared" si="16"/>
        <v>355.13</v>
      </c>
      <c r="AF672" s="2" t="s">
        <v>25</v>
      </c>
      <c r="AG672" s="42">
        <f>IFERROR(Table2[[#This Row],[Profit]]/Table2[[#This Row],[Sales Amount]],0)</f>
        <v>0.2538546767218271</v>
      </c>
      <c r="AH672" s="2" t="str">
        <f>TRIM(Table2[[#This Row],[Payment Modee]])</f>
        <v>UPI</v>
      </c>
      <c r="AI672" s="2" t="s">
        <v>36</v>
      </c>
      <c r="AJ672" s="2" t="s">
        <v>27</v>
      </c>
      <c r="AK672" s="2" t="s">
        <v>1969</v>
      </c>
      <c r="AL672" s="16" t="str">
        <f>IF(HOUR(Table2[[#This Row],[Order Time]])&lt;12,"Morning",IF(HOUR(Table2[[#This Row],[Order Time]])&lt;17,"Afternoon",IF(HOUR(Table2[[#This Row],[Order Time]])&lt;21,"Evening","Night")))</f>
        <v>Afternoon</v>
      </c>
      <c r="AM672" s="16" t="s">
        <v>29</v>
      </c>
    </row>
    <row r="673" spans="1:39" x14ac:dyDescent="0.25">
      <c r="A673" s="13" t="s">
        <v>1970</v>
      </c>
      <c r="B673" s="4">
        <v>45735</v>
      </c>
      <c r="C673" s="2">
        <f>YEAR(Table2[[#This Row],[Invoice Date]])</f>
        <v>2025</v>
      </c>
      <c r="D673" s="2" t="str">
        <f>TEXT(Table2[[#This Row],[Invoice Date]],"mmm")</f>
        <v>Mar</v>
      </c>
      <c r="E673" s="2" t="str">
        <f>Table2[[#This Row],[Store_ID]]&amp;"-"&amp;Table2[[#This Row],[Year]]&amp;"-"&amp;Table2[[#This Row],[Month]]</f>
        <v>STR003-2025-Mar</v>
      </c>
      <c r="F673" s="2" t="s">
        <v>1971</v>
      </c>
      <c r="G673" s="2" t="str">
        <f>_xlfn.XLOOKUP(Table2[[#This Row],[Customer_ID]],Table3[Customer_ID],Table3[Customer Name],"Not Found")</f>
        <v>Eshwari Chandran</v>
      </c>
      <c r="H673" s="2" t="str">
        <f>_xlfn.XLOOKUP(Table2[[#This Row],[Customer_ID]],Table3[Customer_ID],Table3[Gender],"Female")</f>
        <v>Female</v>
      </c>
      <c r="I673" s="2" t="str">
        <f>_xlfn.XLOOKUP(Table2[[#This Row],[Customer_ID]],Table3[Customer_ID],Table3[City],"Missing Memebership")</f>
        <v>Warangal</v>
      </c>
      <c r="J673" s="2" t="str">
        <f>_xlfn.XLOOKUP(Table2[[#This Row],[Customer_ID]],Table3[Customer_ID],Table3[State],"Karnataka")</f>
        <v>Telangana</v>
      </c>
      <c r="K673" s="2" t="str">
        <f>_xlfn.XLOOKUP(Table2[[#This Row],[Customer_ID]],Table3[Customer_ID],Table3[Membership],"Regular")</f>
        <v>Regular</v>
      </c>
      <c r="L673" s="2" t="s">
        <v>201</v>
      </c>
      <c r="M673" s="2" t="str">
        <f>_xlfn.XLOOKUP(Table2[[#This Row],[Product_ID]],Table4[Product_ID],Table4[Product_Name],"Not Found")</f>
        <v>Titan Sling Bag Green</v>
      </c>
      <c r="N673" s="2" t="str">
        <f>_xlfn.XLOOKUP(Table2[[#This Row],[Product_ID]],Table4[Product_ID],Table4[Category],"Not Found")</f>
        <v>Handbags</v>
      </c>
      <c r="O673" s="2" t="str">
        <f>_xlfn.XLOOKUP(Table2[[#This Row],[Product_ID]],Table4[Product_ID],Table4[Subcategory],"Not Found")</f>
        <v>Sling Bag</v>
      </c>
      <c r="P673" s="2" t="str">
        <f>_xlfn.XLOOKUP(Table2[[#This Row],[Product_ID]],Table4[Product_ID],Table4[Brand],"Missing Brand")</f>
        <v>Titan</v>
      </c>
      <c r="Q673" s="2" t="s">
        <v>959</v>
      </c>
      <c r="R673" s="2" t="str">
        <f>_xlfn.XLOOKUP(Table2[[#This Row],[Store_ID]],Table6[Store_ID],Table6[Store Name],"Not Found")</f>
        <v>TrendMart Tumakuru High Street</v>
      </c>
      <c r="S673" s="2">
        <f>_xlfn.XLOOKUP(Table2[[#This Row],[Store_ID]],Table6[Store_ID],Table6[Monthly Target],"Missing Target")</f>
        <v>2500000</v>
      </c>
      <c r="T673" s="2" t="str">
        <f>_xlfn.XLOOKUP(Table2[[#This Row],[Store_ID]],Table6[Store_ID],Table6[Region],"Not Found")</f>
        <v>South Zone 2</v>
      </c>
      <c r="U673" s="2" t="s">
        <v>153</v>
      </c>
      <c r="V673" s="2" t="str">
        <f>_xlfn.XLOOKUP(Table2[[#This Row],[Employee_ID]],Table5[Employee_ID],Table5[Employee Name],"Not Found")</f>
        <v>Rani Mishra</v>
      </c>
      <c r="W673" s="2">
        <v>3</v>
      </c>
      <c r="X673" s="2">
        <v>2032.24</v>
      </c>
      <c r="Y673" s="2">
        <v>0</v>
      </c>
      <c r="Z673" s="2">
        <v>0</v>
      </c>
      <c r="AA673" s="2">
        <v>12</v>
      </c>
      <c r="AB673" s="2">
        <v>731.61</v>
      </c>
      <c r="AC673" s="2">
        <v>6828.33</v>
      </c>
      <c r="AD673" s="2">
        <v>4385.1899999999996</v>
      </c>
      <c r="AE673" s="2">
        <f t="shared" si="16"/>
        <v>1711.5300000000002</v>
      </c>
      <c r="AF673" s="2" t="s">
        <v>25</v>
      </c>
      <c r="AG673" s="42">
        <f>IFERROR(Table2[[#This Row],[Profit]]/Table2[[#This Row],[Sales Amount]],0)</f>
        <v>0.25065133055959515</v>
      </c>
      <c r="AH673" s="2" t="str">
        <f>TRIM(Table2[[#This Row],[Payment Modee]])</f>
        <v>UPI</v>
      </c>
      <c r="AI673" s="2" t="s">
        <v>26</v>
      </c>
      <c r="AJ673" s="2" t="s">
        <v>27</v>
      </c>
      <c r="AK673" s="2" t="s">
        <v>863</v>
      </c>
      <c r="AL673" s="16" t="str">
        <f>IF(HOUR(Table2[[#This Row],[Order Time]])&lt;12,"Morning",IF(HOUR(Table2[[#This Row],[Order Time]])&lt;17,"Afternoon",IF(HOUR(Table2[[#This Row],[Order Time]])&lt;21,"Evening","Night")))</f>
        <v>Morning</v>
      </c>
      <c r="AM673" s="16" t="s">
        <v>29</v>
      </c>
    </row>
    <row r="674" spans="1:39" x14ac:dyDescent="0.25">
      <c r="A674" s="13" t="s">
        <v>1972</v>
      </c>
      <c r="B674" s="4">
        <v>45584</v>
      </c>
      <c r="C674" s="2">
        <f>YEAR(Table2[[#This Row],[Invoice Date]])</f>
        <v>2024</v>
      </c>
      <c r="D674" s="2" t="str">
        <f>TEXT(Table2[[#This Row],[Invoice Date]],"mmm")</f>
        <v>Oct</v>
      </c>
      <c r="E674" s="2" t="str">
        <f>Table2[[#This Row],[Store_ID]]&amp;"-"&amp;Table2[[#This Row],[Year]]&amp;"-"&amp;Table2[[#This Row],[Month]]</f>
        <v>STR063-2024-Oct</v>
      </c>
      <c r="F674" s="2" t="s">
        <v>1904</v>
      </c>
      <c r="G674" s="2" t="str">
        <f>_xlfn.XLOOKUP(Table2[[#This Row],[Customer_ID]],Table3[Customer_ID],Table3[Customer Name],"Not Found")</f>
        <v>Gauri Sundaram</v>
      </c>
      <c r="H674" s="2" t="str">
        <f>_xlfn.XLOOKUP(Table2[[#This Row],[Customer_ID]],Table3[Customer_ID],Table3[Gender],"Female")</f>
        <v>Female</v>
      </c>
      <c r="I674" s="2" t="str">
        <f>_xlfn.XLOOKUP(Table2[[#This Row],[Customer_ID]],Table3[Customer_ID],Table3[City],"Missing Memebership")</f>
        <v>Hyderabad</v>
      </c>
      <c r="J674" s="2" t="str">
        <f>_xlfn.XLOOKUP(Table2[[#This Row],[Customer_ID]],Table3[Customer_ID],Table3[State],"Karnataka")</f>
        <v>Telangana</v>
      </c>
      <c r="K674" s="2" t="str">
        <f>_xlfn.XLOOKUP(Table2[[#This Row],[Customer_ID]],Table3[Customer_ID],Table3[Membership],"Regular")</f>
        <v>Gold</v>
      </c>
      <c r="L674" s="2" t="s">
        <v>469</v>
      </c>
      <c r="M674" s="2" t="str">
        <f>_xlfn.XLOOKUP(Table2[[#This Row],[Product_ID]],Table4[Product_ID],Table4[Product_Name],"Not Found")</f>
        <v>Ramraj Cotton Crop Top Pink</v>
      </c>
      <c r="N674" s="2" t="str">
        <f>_xlfn.XLOOKUP(Table2[[#This Row],[Product_ID]],Table4[Product_ID],Table4[Category],"Not Found")</f>
        <v>Women Tops</v>
      </c>
      <c r="O674" s="2" t="str">
        <f>_xlfn.XLOOKUP(Table2[[#This Row],[Product_ID]],Table4[Product_ID],Table4[Subcategory],"Not Found")</f>
        <v>Crop Top</v>
      </c>
      <c r="P674" s="2" t="str">
        <f>_xlfn.XLOOKUP(Table2[[#This Row],[Product_ID]],Table4[Product_ID],Table4[Brand],"Missing Brand")</f>
        <v>Ramraj Cotton</v>
      </c>
      <c r="Q674" s="2" t="s">
        <v>567</v>
      </c>
      <c r="R674" s="2" t="str">
        <f>_xlfn.XLOOKUP(Table2[[#This Row],[Store_ID]],Table6[Store_ID],Table6[Store Name],"Not Found")</f>
        <v>TrendMart Shivamogga Mall Kiosk</v>
      </c>
      <c r="S674" s="2">
        <f>_xlfn.XLOOKUP(Table2[[#This Row],[Store_ID]],Table6[Store_ID],Table6[Monthly Target],"Missing Target")</f>
        <v>1200000</v>
      </c>
      <c r="T674" s="2" t="str">
        <f>_xlfn.XLOOKUP(Table2[[#This Row],[Store_ID]],Table6[Store_ID],Table6[Region],"Not Found")</f>
        <v>South Zone 2</v>
      </c>
      <c r="U674" s="2" t="s">
        <v>124</v>
      </c>
      <c r="V674" s="2" t="str">
        <f>_xlfn.XLOOKUP(Table2[[#This Row],[Employee_ID]],Table5[Employee_ID],Table5[Employee Name],"Not Found")</f>
        <v>Girish Sundaram</v>
      </c>
      <c r="W674" s="2">
        <v>1</v>
      </c>
      <c r="X674" s="2">
        <v>970.09</v>
      </c>
      <c r="Y674" s="2">
        <v>25</v>
      </c>
      <c r="Z674" s="2">
        <v>242.52</v>
      </c>
      <c r="AA674" s="2">
        <v>5</v>
      </c>
      <c r="AB674" s="2">
        <v>36.380000000000003</v>
      </c>
      <c r="AC674" s="2">
        <v>763.95</v>
      </c>
      <c r="AD674" s="2">
        <v>629.72</v>
      </c>
      <c r="AE674" s="2">
        <f t="shared" si="16"/>
        <v>97.850000000000023</v>
      </c>
      <c r="AF674" s="2" t="s">
        <v>35</v>
      </c>
      <c r="AG674" s="42">
        <f>IFERROR(Table2[[#This Row],[Profit]]/Table2[[#This Row],[Sales Amount]],0)</f>
        <v>0.12808429871064864</v>
      </c>
      <c r="AH674" s="2" t="str">
        <f>TRIM(Table2[[#This Row],[Payment Modee]])</f>
        <v>Debit Card</v>
      </c>
      <c r="AI674" s="2" t="s">
        <v>26</v>
      </c>
      <c r="AJ674" s="2" t="s">
        <v>27</v>
      </c>
      <c r="AK674" s="2" t="s">
        <v>177</v>
      </c>
      <c r="AL674" s="16" t="str">
        <f>IF(HOUR(Table2[[#This Row],[Order Time]])&lt;12,"Morning",IF(HOUR(Table2[[#This Row],[Order Time]])&lt;17,"Afternoon",IF(HOUR(Table2[[#This Row],[Order Time]])&lt;21,"Evening","Night")))</f>
        <v>Night</v>
      </c>
      <c r="AM674" s="16" t="s">
        <v>38</v>
      </c>
    </row>
    <row r="675" spans="1:39" x14ac:dyDescent="0.25">
      <c r="A675" s="13" t="s">
        <v>1973</v>
      </c>
      <c r="B675" s="4">
        <v>45454</v>
      </c>
      <c r="C675" s="2">
        <f>YEAR(Table2[[#This Row],[Invoice Date]])</f>
        <v>2024</v>
      </c>
      <c r="D675" s="2" t="str">
        <f>TEXT(Table2[[#This Row],[Invoice Date]],"mmm")</f>
        <v>Jun</v>
      </c>
      <c r="E675" s="2" t="str">
        <f>Table2[[#This Row],[Store_ID]]&amp;"-"&amp;Table2[[#This Row],[Year]]&amp;"-"&amp;Table2[[#This Row],[Month]]</f>
        <v>STR091-2024-Jun</v>
      </c>
      <c r="F675" s="2" t="s">
        <v>1719</v>
      </c>
      <c r="G675" s="2" t="str">
        <f>_xlfn.XLOOKUP(Table2[[#This Row],[Customer_ID]],Table3[Customer_ID],Table3[Customer Name],"Not Found")</f>
        <v>Tanvi Menon</v>
      </c>
      <c r="H675" s="2" t="str">
        <f>_xlfn.XLOOKUP(Table2[[#This Row],[Customer_ID]],Table3[Customer_ID],Table3[Gender],"Female")</f>
        <v>Female</v>
      </c>
      <c r="I675" s="2" t="str">
        <f>_xlfn.XLOOKUP(Table2[[#This Row],[Customer_ID]],Table3[Customer_ID],Table3[City],"Missing Memebership")</f>
        <v>Tumakuru</v>
      </c>
      <c r="J675" s="2" t="str">
        <f>_xlfn.XLOOKUP(Table2[[#This Row],[Customer_ID]],Table3[Customer_ID],Table3[State],"Karnataka")</f>
        <v>Karnataka</v>
      </c>
      <c r="K675" s="2" t="str">
        <f>_xlfn.XLOOKUP(Table2[[#This Row],[Customer_ID]],Table3[Customer_ID],Table3[Membership],"Regular")</f>
        <v>Platinum</v>
      </c>
      <c r="L675" s="2" t="s">
        <v>416</v>
      </c>
      <c r="M675" s="2" t="str">
        <f>_xlfn.XLOOKUP(Table2[[#This Row],[Product_ID]],Table4[Product_ID],Table4[Product_Name],"Not Found")</f>
        <v>GRT Jewellers Sling Bag Olive</v>
      </c>
      <c r="N675" s="2" t="str">
        <f>_xlfn.XLOOKUP(Table2[[#This Row],[Product_ID]],Table4[Product_ID],Table4[Category],"Not Found")</f>
        <v>Handbags</v>
      </c>
      <c r="O675" s="2" t="str">
        <f>_xlfn.XLOOKUP(Table2[[#This Row],[Product_ID]],Table4[Product_ID],Table4[Subcategory],"Not Found")</f>
        <v>Sling Bag</v>
      </c>
      <c r="P675" s="2" t="str">
        <f>_xlfn.XLOOKUP(Table2[[#This Row],[Product_ID]],Table4[Product_ID],Table4[Brand],"Missing Brand")</f>
        <v>GRT Jewellers</v>
      </c>
      <c r="Q675" s="2" t="s">
        <v>699</v>
      </c>
      <c r="R675" s="2" t="str">
        <f>_xlfn.XLOOKUP(Table2[[#This Row],[Store_ID]],Table6[Store_ID],Table6[Store Name],"Not Found")</f>
        <v>TrendMart Nizamabad Standard</v>
      </c>
      <c r="S675" s="2">
        <f>_xlfn.XLOOKUP(Table2[[#This Row],[Store_ID]],Table6[Store_ID],Table6[Monthly Target],"Missing Target")</f>
        <v>1500000</v>
      </c>
      <c r="T675" s="2" t="str">
        <f>_xlfn.XLOOKUP(Table2[[#This Row],[Store_ID]],Table6[Store_ID],Table6[Region],"Not Found")</f>
        <v>South Zone 2</v>
      </c>
      <c r="U675" s="2" t="s">
        <v>263</v>
      </c>
      <c r="V675" s="2" t="str">
        <f>_xlfn.XLOOKUP(Table2[[#This Row],[Employee_ID]],Table5[Employee_ID],Table5[Employee Name],"Not Found")</f>
        <v>Sathish Sundaram</v>
      </c>
      <c r="W675" s="2">
        <v>1</v>
      </c>
      <c r="X675" s="2">
        <v>3047.59</v>
      </c>
      <c r="Y675" s="2">
        <v>25</v>
      </c>
      <c r="Z675" s="2">
        <v>761.9</v>
      </c>
      <c r="AA675" s="2">
        <v>12</v>
      </c>
      <c r="AB675" s="2">
        <v>274.27999999999997</v>
      </c>
      <c r="AC675" s="2">
        <v>2559.9699999999998</v>
      </c>
      <c r="AD675" s="2">
        <v>2034.01</v>
      </c>
      <c r="AE675" s="2">
        <f t="shared" si="16"/>
        <v>251.67999999999984</v>
      </c>
      <c r="AF675" s="2" t="s">
        <v>56</v>
      </c>
      <c r="AG675" s="42">
        <f>IFERROR(Table2[[#This Row],[Profit]]/Table2[[#This Row],[Sales Amount]],0)</f>
        <v>9.8313652113110647E-2</v>
      </c>
      <c r="AH675" s="2" t="str">
        <f>TRIM(Table2[[#This Row],[Payment Modee]])</f>
        <v>Credit Card</v>
      </c>
      <c r="AI675" s="2" t="s">
        <v>36</v>
      </c>
      <c r="AJ675" s="2" t="s">
        <v>197</v>
      </c>
      <c r="AK675" s="2" t="s">
        <v>1974</v>
      </c>
      <c r="AL675" s="16" t="str">
        <f>IF(HOUR(Table2[[#This Row],[Order Time]])&lt;12,"Morning",IF(HOUR(Table2[[#This Row],[Order Time]])&lt;17,"Afternoon",IF(HOUR(Table2[[#This Row],[Order Time]])&lt;21,"Evening","Night")))</f>
        <v>Evening</v>
      </c>
      <c r="AM675" s="16" t="s">
        <v>29</v>
      </c>
    </row>
    <row r="676" spans="1:39" x14ac:dyDescent="0.25">
      <c r="A676" s="13" t="s">
        <v>1975</v>
      </c>
      <c r="B676" s="4">
        <v>45628</v>
      </c>
      <c r="C676" s="2">
        <f>YEAR(Table2[[#This Row],[Invoice Date]])</f>
        <v>2024</v>
      </c>
      <c r="D676" s="2" t="str">
        <f>TEXT(Table2[[#This Row],[Invoice Date]],"mmm")</f>
        <v>Dec</v>
      </c>
      <c r="E676" s="2" t="str">
        <f>Table2[[#This Row],[Store_ID]]&amp;"-"&amp;Table2[[#This Row],[Year]]&amp;"-"&amp;Table2[[#This Row],[Month]]</f>
        <v>STR114-2024-Dec</v>
      </c>
      <c r="F676" s="2" t="s">
        <v>1976</v>
      </c>
      <c r="G676" s="2" t="str">
        <f>_xlfn.XLOOKUP(Table2[[#This Row],[Customer_ID]],Table3[Customer_ID],Table3[Customer Name],"Not Found")</f>
        <v>Nisha Iyer</v>
      </c>
      <c r="H676" s="2" t="str">
        <f>_xlfn.XLOOKUP(Table2[[#This Row],[Customer_ID]],Table3[Customer_ID],Table3[Gender],"Female")</f>
        <v>Female</v>
      </c>
      <c r="I676" s="2" t="str">
        <f>_xlfn.XLOOKUP(Table2[[#This Row],[Customer_ID]],Table3[Customer_ID],Table3[City],"Missing Memebership")</f>
        <v>Visakhapatnam</v>
      </c>
      <c r="J676" s="2" t="str">
        <f>_xlfn.XLOOKUP(Table2[[#This Row],[Customer_ID]],Table3[Customer_ID],Table3[State],"Karnataka")</f>
        <v>Andhra Pradesh</v>
      </c>
      <c r="K676" s="2" t="str">
        <f>_xlfn.XLOOKUP(Table2[[#This Row],[Customer_ID]],Table3[Customer_ID],Table3[Membership],"Regular")</f>
        <v>Regular</v>
      </c>
      <c r="L676" s="2" t="s">
        <v>1481</v>
      </c>
      <c r="M676" s="2" t="str">
        <f>_xlfn.XLOOKUP(Table2[[#This Row],[Product_ID]],Table4[Product_ID],Table4[Product_Name],"Not Found")</f>
        <v>Peter England Girls Frock Black</v>
      </c>
      <c r="N676" s="2" t="str">
        <f>_xlfn.XLOOKUP(Table2[[#This Row],[Product_ID]],Table4[Product_ID],Table4[Category],"Not Found")</f>
        <v>Kids Wear</v>
      </c>
      <c r="O676" s="2" t="str">
        <f>_xlfn.XLOOKUP(Table2[[#This Row],[Product_ID]],Table4[Product_ID],Table4[Subcategory],"Not Found")</f>
        <v>Girls Frock</v>
      </c>
      <c r="P676" s="2" t="str">
        <f>_xlfn.XLOOKUP(Table2[[#This Row],[Product_ID]],Table4[Product_ID],Table4[Brand],"Missing Brand")</f>
        <v>Peter England</v>
      </c>
      <c r="Q676" s="2" t="s">
        <v>807</v>
      </c>
      <c r="R676" s="2" t="str">
        <f>_xlfn.XLOOKUP(Table2[[#This Row],[Store_ID]],Table6[Store_ID],Table6[Store Name],"Not Found")</f>
        <v>TrendMart Thiruvananthapuram High Street</v>
      </c>
      <c r="S676" s="2">
        <f>_xlfn.XLOOKUP(Table2[[#This Row],[Store_ID]],Table6[Store_ID],Table6[Monthly Target],"Missing Target")</f>
        <v>2000000</v>
      </c>
      <c r="T676" s="2" t="str">
        <f>_xlfn.XLOOKUP(Table2[[#This Row],[Store_ID]],Table6[Store_ID],Table6[Region],"Not Found")</f>
        <v>South Zone 1</v>
      </c>
      <c r="U676" s="2" t="s">
        <v>176</v>
      </c>
      <c r="V676" s="2" t="str">
        <f>_xlfn.XLOOKUP(Table2[[#This Row],[Employee_ID]],Table5[Employee_ID],Table5[Employee Name],"Not Found")</f>
        <v>Malathi Varma</v>
      </c>
      <c r="W676" s="2">
        <v>3</v>
      </c>
      <c r="X676" s="2">
        <v>475.89</v>
      </c>
      <c r="Y676" s="2">
        <v>20</v>
      </c>
      <c r="Z676" s="2">
        <v>285.52999999999997</v>
      </c>
      <c r="AA676" s="2">
        <v>5</v>
      </c>
      <c r="AB676" s="2">
        <v>57.11</v>
      </c>
      <c r="AC676" s="2">
        <v>1199.25</v>
      </c>
      <c r="AD676" s="2">
        <v>1011.27</v>
      </c>
      <c r="AE676" s="2">
        <f t="shared" si="16"/>
        <v>130.87</v>
      </c>
      <c r="AF676" s="2" t="s">
        <v>25</v>
      </c>
      <c r="AG676" s="42">
        <f>IFERROR(Table2[[#This Row],[Profit]]/Table2[[#This Row],[Sales Amount]],0)</f>
        <v>0.10912653741922035</v>
      </c>
      <c r="AH676" s="2" t="str">
        <f>TRIM(Table2[[#This Row],[Payment Modee]])</f>
        <v>UPI</v>
      </c>
      <c r="AI676" s="2" t="s">
        <v>26</v>
      </c>
      <c r="AJ676" s="2" t="s">
        <v>27</v>
      </c>
      <c r="AK676" s="2" t="s">
        <v>526</v>
      </c>
      <c r="AL676" s="16" t="str">
        <f>IF(HOUR(Table2[[#This Row],[Order Time]])&lt;12,"Morning",IF(HOUR(Table2[[#This Row],[Order Time]])&lt;17,"Afternoon",IF(HOUR(Table2[[#This Row],[Order Time]])&lt;21,"Evening","Night")))</f>
        <v>Evening</v>
      </c>
      <c r="AM676" s="16" t="s">
        <v>29</v>
      </c>
    </row>
    <row r="677" spans="1:39" x14ac:dyDescent="0.25">
      <c r="A677" s="13" t="s">
        <v>1977</v>
      </c>
      <c r="B677" s="4">
        <v>45574</v>
      </c>
      <c r="C677" s="2">
        <f>YEAR(Table2[[#This Row],[Invoice Date]])</f>
        <v>2024</v>
      </c>
      <c r="D677" s="2" t="str">
        <f>TEXT(Table2[[#This Row],[Invoice Date]],"mmm")</f>
        <v>Oct</v>
      </c>
      <c r="E677" s="2" t="str">
        <f>Table2[[#This Row],[Store_ID]]&amp;"-"&amp;Table2[[#This Row],[Year]]&amp;"-"&amp;Table2[[#This Row],[Month]]</f>
        <v>STR116-2024-Oct</v>
      </c>
      <c r="F677" s="2" t="s">
        <v>615</v>
      </c>
      <c r="G677" s="2" t="str">
        <f>_xlfn.XLOOKUP(Table2[[#This Row],[Customer_ID]],Table3[Customer_ID],Table3[Customer Name],"Not Found")</f>
        <v>Anand Srinivasan</v>
      </c>
      <c r="H677" s="2" t="str">
        <f>_xlfn.XLOOKUP(Table2[[#This Row],[Customer_ID]],Table3[Customer_ID],Table3[Gender],"Female")</f>
        <v>Male</v>
      </c>
      <c r="I677" s="2" t="str">
        <f>_xlfn.XLOOKUP(Table2[[#This Row],[Customer_ID]],Table3[Customer_ID],Table3[City],"Missing Memebership")</f>
        <v>Nellore</v>
      </c>
      <c r="J677" s="2" t="str">
        <f>_xlfn.XLOOKUP(Table2[[#This Row],[Customer_ID]],Table3[Customer_ID],Table3[State],"Karnataka")</f>
        <v>Andhra Pradesh</v>
      </c>
      <c r="K677" s="2" t="str">
        <f>_xlfn.XLOOKUP(Table2[[#This Row],[Customer_ID]],Table3[Customer_ID],Table3[Membership],"Regular")</f>
        <v>Platinum</v>
      </c>
      <c r="L677" s="2" t="s">
        <v>1481</v>
      </c>
      <c r="M677" s="2" t="str">
        <f>_xlfn.XLOOKUP(Table2[[#This Row],[Product_ID]],Table4[Product_ID],Table4[Product_Name],"Not Found")</f>
        <v>Peter England Girls Frock Black</v>
      </c>
      <c r="N677" s="2" t="str">
        <f>_xlfn.XLOOKUP(Table2[[#This Row],[Product_ID]],Table4[Product_ID],Table4[Category],"Not Found")</f>
        <v>Kids Wear</v>
      </c>
      <c r="O677" s="2" t="str">
        <f>_xlfn.XLOOKUP(Table2[[#This Row],[Product_ID]],Table4[Product_ID],Table4[Subcategory],"Not Found")</f>
        <v>Girls Frock</v>
      </c>
      <c r="P677" s="2" t="str">
        <f>_xlfn.XLOOKUP(Table2[[#This Row],[Product_ID]],Table4[Product_ID],Table4[Brand],"Missing Brand")</f>
        <v>Peter England</v>
      </c>
      <c r="Q677" s="2" t="s">
        <v>219</v>
      </c>
      <c r="R677" s="2" t="str">
        <f>_xlfn.XLOOKUP(Table2[[#This Row],[Store_ID]],Table6[Store_ID],Table6[Store Name],"Not Found")</f>
        <v>TrendMart Madurai High Street</v>
      </c>
      <c r="S677" s="2">
        <f>_xlfn.XLOOKUP(Table2[[#This Row],[Store_ID]],Table6[Store_ID],Table6[Monthly Target],"Missing Target")</f>
        <v>2000000</v>
      </c>
      <c r="T677" s="2" t="str">
        <f>_xlfn.XLOOKUP(Table2[[#This Row],[Store_ID]],Table6[Store_ID],Table6[Region],"Not Found")</f>
        <v>South Zone 1</v>
      </c>
      <c r="U677" s="2" t="s">
        <v>55</v>
      </c>
      <c r="V677" s="2" t="str">
        <f>_xlfn.XLOOKUP(Table2[[#This Row],[Employee_ID]],Table5[Employee_ID],Table5[Employee Name],"Not Found")</f>
        <v>Padma Gounder</v>
      </c>
      <c r="W677" s="2">
        <v>1</v>
      </c>
      <c r="X677" s="2">
        <v>511.61</v>
      </c>
      <c r="Y677" s="2">
        <v>20</v>
      </c>
      <c r="Z677" s="2">
        <v>102.32</v>
      </c>
      <c r="AA677" s="2">
        <v>5</v>
      </c>
      <c r="AB677" s="2">
        <v>20.46</v>
      </c>
      <c r="AC677" s="2">
        <v>429.75</v>
      </c>
      <c r="AD677" s="2">
        <v>337.09</v>
      </c>
      <c r="AE677" s="2">
        <f t="shared" si="16"/>
        <v>72.200000000000017</v>
      </c>
      <c r="AF677" s="2" t="s">
        <v>35</v>
      </c>
      <c r="AG677" s="42">
        <f>IFERROR(Table2[[#This Row],[Profit]]/Table2[[#This Row],[Sales Amount]],0)</f>
        <v>0.16800465386852825</v>
      </c>
      <c r="AH677" s="2" t="str">
        <f>TRIM(Table2[[#This Row],[Payment Modee]])</f>
        <v>Debit Card</v>
      </c>
      <c r="AI677" s="2" t="s">
        <v>26</v>
      </c>
      <c r="AJ677" s="2" t="s">
        <v>27</v>
      </c>
      <c r="AK677" s="2" t="s">
        <v>1465</v>
      </c>
      <c r="AL677" s="16" t="str">
        <f>IF(HOUR(Table2[[#This Row],[Order Time]])&lt;12,"Morning",IF(HOUR(Table2[[#This Row],[Order Time]])&lt;17,"Afternoon",IF(HOUR(Table2[[#This Row],[Order Time]])&lt;21,"Evening","Night")))</f>
        <v>Afternoon</v>
      </c>
      <c r="AM677" s="16" t="s">
        <v>29</v>
      </c>
    </row>
    <row r="678" spans="1:39" x14ac:dyDescent="0.25">
      <c r="A678" s="13" t="s">
        <v>1978</v>
      </c>
      <c r="B678" s="4">
        <v>45627</v>
      </c>
      <c r="C678" s="2">
        <f>YEAR(Table2[[#This Row],[Invoice Date]])</f>
        <v>2024</v>
      </c>
      <c r="D678" s="2" t="str">
        <f>TEXT(Table2[[#This Row],[Invoice Date]],"mmm")</f>
        <v>Dec</v>
      </c>
      <c r="E678" s="2" t="str">
        <f>Table2[[#This Row],[Store_ID]]&amp;"-"&amp;Table2[[#This Row],[Year]]&amp;"-"&amp;Table2[[#This Row],[Month]]</f>
        <v>STR097-2024-Dec</v>
      </c>
      <c r="F678" s="2" t="s">
        <v>1979</v>
      </c>
      <c r="G678" s="2" t="str">
        <f>_xlfn.XLOOKUP(Table2[[#This Row],[Customer_ID]],Table3[Customer_ID],Table3[Customer Name],"Not Found")</f>
        <v>Sangeeta Chandran</v>
      </c>
      <c r="H678" s="2" t="str">
        <f>_xlfn.XLOOKUP(Table2[[#This Row],[Customer_ID]],Table3[Customer_ID],Table3[Gender],"Female")</f>
        <v>Female</v>
      </c>
      <c r="I678" s="2" t="str">
        <f>_xlfn.XLOOKUP(Table2[[#This Row],[Customer_ID]],Table3[Customer_ID],Table3[City],"Missing Memebership")</f>
        <v>Guntur</v>
      </c>
      <c r="J678" s="2" t="str">
        <f>_xlfn.XLOOKUP(Table2[[#This Row],[Customer_ID]],Table3[Customer_ID],Table3[State],"Karnataka")</f>
        <v>Andhra Pradesh</v>
      </c>
      <c r="K678" s="2" t="str">
        <f>_xlfn.XLOOKUP(Table2[[#This Row],[Customer_ID]],Table3[Customer_ID],Table3[Membership],"Regular")</f>
        <v>Silver</v>
      </c>
      <c r="L678" s="2" t="s">
        <v>281</v>
      </c>
      <c r="M678" s="2" t="str">
        <f>_xlfn.XLOOKUP(Table2[[#This Row],[Product_ID]],Table4[Product_ID],Table4[Product_Name],"Not Found")</f>
        <v>Nalli Silks Round Neck White</v>
      </c>
      <c r="N678" s="2" t="str">
        <f>_xlfn.XLOOKUP(Table2[[#This Row],[Product_ID]],Table4[Product_ID],Table4[Category],"Not Found")</f>
        <v>Men T-Shirts</v>
      </c>
      <c r="O678" s="2" t="str">
        <f>_xlfn.XLOOKUP(Table2[[#This Row],[Product_ID]],Table4[Product_ID],Table4[Subcategory],"Not Found")</f>
        <v>Round Neck</v>
      </c>
      <c r="P678" s="2" t="str">
        <f>_xlfn.XLOOKUP(Table2[[#This Row],[Product_ID]],Table4[Product_ID],Table4[Brand],"Missing Brand")</f>
        <v>Nalli Silks</v>
      </c>
      <c r="Q678" s="2" t="s">
        <v>240</v>
      </c>
      <c r="R678" s="2" t="str">
        <f>_xlfn.XLOOKUP(Table2[[#This Row],[Store_ID]],Table6[Store_ID],Table6[Store Name],"Not Found")</f>
        <v>TrendMart Thiruvananthapuram High Street</v>
      </c>
      <c r="S678" s="2">
        <f>_xlfn.XLOOKUP(Table2[[#This Row],[Store_ID]],Table6[Store_ID],Table6[Monthly Target],"Missing Target")</f>
        <v>1500000</v>
      </c>
      <c r="T678" s="2" t="str">
        <f>_xlfn.XLOOKUP(Table2[[#This Row],[Store_ID]],Table6[Store_ID],Table6[Region],"Not Found")</f>
        <v>South Zone 1</v>
      </c>
      <c r="U678" s="2" t="s">
        <v>75</v>
      </c>
      <c r="V678" s="2" t="str">
        <f>_xlfn.XLOOKUP(Table2[[#This Row],[Employee_ID]],Table5[Employee_ID],Table5[Employee Name],"Not Found")</f>
        <v>Chandran Krishnan</v>
      </c>
      <c r="W678" s="2">
        <v>5</v>
      </c>
      <c r="X678" s="2">
        <v>515.23</v>
      </c>
      <c r="Y678" s="2">
        <v>10</v>
      </c>
      <c r="Z678" s="2">
        <v>257.62</v>
      </c>
      <c r="AA678" s="2">
        <v>5</v>
      </c>
      <c r="AB678" s="2">
        <v>115.93</v>
      </c>
      <c r="AC678" s="2">
        <v>2434.46</v>
      </c>
      <c r="AD678" s="2">
        <v>1475</v>
      </c>
      <c r="AE678" s="2">
        <f t="shared" si="16"/>
        <v>843.53</v>
      </c>
      <c r="AF678" s="2" t="s">
        <v>25</v>
      </c>
      <c r="AG678" s="42">
        <f>IFERROR(Table2[[#This Row],[Profit]]/Table2[[#This Row],[Sales Amount]],0)</f>
        <v>0.34649573211307638</v>
      </c>
      <c r="AH678" s="2" t="str">
        <f>TRIM(Table2[[#This Row],[Payment Modee]])</f>
        <v>UPI</v>
      </c>
      <c r="AI678" s="2" t="s">
        <v>36</v>
      </c>
      <c r="AJ678" s="2" t="s">
        <v>27</v>
      </c>
      <c r="AK678" s="2" t="s">
        <v>1980</v>
      </c>
      <c r="AL678" s="16" t="str">
        <f>IF(HOUR(Table2[[#This Row],[Order Time]])&lt;12,"Morning",IF(HOUR(Table2[[#This Row],[Order Time]])&lt;17,"Afternoon",IF(HOUR(Table2[[#This Row],[Order Time]])&lt;21,"Evening","Night")))</f>
        <v>Evening</v>
      </c>
      <c r="AM678" s="16" t="s">
        <v>38</v>
      </c>
    </row>
    <row r="679" spans="1:39" x14ac:dyDescent="0.25">
      <c r="A679" s="13" t="s">
        <v>1981</v>
      </c>
      <c r="B679" s="4">
        <v>45586</v>
      </c>
      <c r="C679" s="2">
        <f>YEAR(Table2[[#This Row],[Invoice Date]])</f>
        <v>2024</v>
      </c>
      <c r="D679" s="2" t="str">
        <f>TEXT(Table2[[#This Row],[Invoice Date]],"mmm")</f>
        <v>Oct</v>
      </c>
      <c r="E679" s="2" t="str">
        <f>Table2[[#This Row],[Store_ID]]&amp;"-"&amp;Table2[[#This Row],[Year]]&amp;"-"&amp;Table2[[#This Row],[Month]]</f>
        <v>STR117-2024-Oct</v>
      </c>
      <c r="F679" s="2" t="s">
        <v>1106</v>
      </c>
      <c r="G679" s="2" t="str">
        <f>_xlfn.XLOOKUP(Table2[[#This Row],[Customer_ID]],Table3[Customer_ID],Table3[Customer Name],"Not Found")</f>
        <v>Kannan Yadav</v>
      </c>
      <c r="H679" s="2" t="str">
        <f>_xlfn.XLOOKUP(Table2[[#This Row],[Customer_ID]],Table3[Customer_ID],Table3[Gender],"Female")</f>
        <v>Male</v>
      </c>
      <c r="I679" s="2" t="str">
        <f>_xlfn.XLOOKUP(Table2[[#This Row],[Customer_ID]],Table3[Customer_ID],Table3[City],"Missing Memebership")</f>
        <v>Mysuru</v>
      </c>
      <c r="J679" s="2" t="str">
        <f>_xlfn.XLOOKUP(Table2[[#This Row],[Customer_ID]],Table3[Customer_ID],Table3[State],"Karnataka")</f>
        <v>Karnataka</v>
      </c>
      <c r="K679" s="2" t="str">
        <f>_xlfn.XLOOKUP(Table2[[#This Row],[Customer_ID]],Table3[Customer_ID],Table3[Membership],"Regular")</f>
        <v>Silver</v>
      </c>
      <c r="L679" s="2" t="s">
        <v>374</v>
      </c>
      <c r="M679" s="2" t="str">
        <f>_xlfn.XLOOKUP(Table2[[#This Row],[Product_ID]],Table4[Product_ID],Table4[Product_Name],"Not Found")</f>
        <v>Woodland Bootcut Peach</v>
      </c>
      <c r="N679" s="2" t="str">
        <f>_xlfn.XLOOKUP(Table2[[#This Row],[Product_ID]],Table4[Product_ID],Table4[Category],"Not Found")</f>
        <v>Women Jeans</v>
      </c>
      <c r="O679" s="2" t="str">
        <f>_xlfn.XLOOKUP(Table2[[#This Row],[Product_ID]],Table4[Product_ID],Table4[Subcategory],"Not Found")</f>
        <v>Bootcut</v>
      </c>
      <c r="P679" s="2" t="str">
        <f>_xlfn.XLOOKUP(Table2[[#This Row],[Product_ID]],Table4[Product_ID],Table4[Brand],"Missing Brand")</f>
        <v>Woodland</v>
      </c>
      <c r="Q679" s="2" t="s">
        <v>695</v>
      </c>
      <c r="R679" s="2" t="str">
        <f>_xlfn.XLOOKUP(Table2[[#This Row],[Store_ID]],Table6[Store_ID],Table6[Store Name],"Not Found")</f>
        <v>TrendMart Tirunelveli Flagship</v>
      </c>
      <c r="S679" s="2">
        <f>_xlfn.XLOOKUP(Table2[[#This Row],[Store_ID]],Table6[Store_ID],Table6[Monthly Target],"Missing Target")</f>
        <v>1500000</v>
      </c>
      <c r="T679" s="2" t="str">
        <f>_xlfn.XLOOKUP(Table2[[#This Row],[Store_ID]],Table6[Store_ID],Table6[Region],"Not Found")</f>
        <v>South Zone 1</v>
      </c>
      <c r="U679" s="2" t="s">
        <v>192</v>
      </c>
      <c r="V679" s="2" t="str">
        <f>_xlfn.XLOOKUP(Table2[[#This Row],[Employee_ID]],Table5[Employee_ID],Table5[Employee Name],"Not Found")</f>
        <v>Hari Nair</v>
      </c>
      <c r="W679" s="2">
        <v>3</v>
      </c>
      <c r="X679" s="2">
        <v>1369.38</v>
      </c>
      <c r="Y679" s="2">
        <v>15</v>
      </c>
      <c r="Z679" s="2">
        <v>616.22</v>
      </c>
      <c r="AA679" s="2">
        <v>12</v>
      </c>
      <c r="AB679" s="2">
        <v>419.03</v>
      </c>
      <c r="AC679" s="2">
        <v>3910.95</v>
      </c>
      <c r="AD679" s="2">
        <v>3146.13</v>
      </c>
      <c r="AE679" s="2">
        <f t="shared" si="16"/>
        <v>345.78999999999974</v>
      </c>
      <c r="AF679" s="2" t="s">
        <v>25</v>
      </c>
      <c r="AG679" s="42">
        <f>IFERROR(Table2[[#This Row],[Profit]]/Table2[[#This Row],[Sales Amount]],0)</f>
        <v>8.8415858039606679E-2</v>
      </c>
      <c r="AH679" s="2" t="str">
        <f>TRIM(Table2[[#This Row],[Payment Modee]])</f>
        <v>UPI</v>
      </c>
      <c r="AI679" s="2" t="s">
        <v>26</v>
      </c>
      <c r="AJ679" s="2" t="s">
        <v>27</v>
      </c>
      <c r="AK679" s="2" t="s">
        <v>1982</v>
      </c>
      <c r="AL679" s="16" t="str">
        <f>IF(HOUR(Table2[[#This Row],[Order Time]])&lt;12,"Morning",IF(HOUR(Table2[[#This Row],[Order Time]])&lt;17,"Afternoon",IF(HOUR(Table2[[#This Row],[Order Time]])&lt;21,"Evening","Night")))</f>
        <v>Afternoon</v>
      </c>
      <c r="AM679" s="16" t="s">
        <v>29</v>
      </c>
    </row>
    <row r="680" spans="1:39" x14ac:dyDescent="0.25">
      <c r="A680" s="13" t="s">
        <v>1983</v>
      </c>
      <c r="B680" s="4">
        <v>45624</v>
      </c>
      <c r="C680" s="2">
        <f>YEAR(Table2[[#This Row],[Invoice Date]])</f>
        <v>2024</v>
      </c>
      <c r="D680" s="2" t="str">
        <f>TEXT(Table2[[#This Row],[Invoice Date]],"mmm")</f>
        <v>Nov</v>
      </c>
      <c r="E680" s="2" t="str">
        <f>Table2[[#This Row],[Store_ID]]&amp;"-"&amp;Table2[[#This Row],[Year]]&amp;"-"&amp;Table2[[#This Row],[Month]]</f>
        <v>STR023-2024-Nov</v>
      </c>
      <c r="F680" s="2" t="s">
        <v>1146</v>
      </c>
      <c r="G680" s="2" t="str">
        <f>_xlfn.XLOOKUP(Table2[[#This Row],[Customer_ID]],Table3[Customer_ID],Table3[Customer Name],"Not Found")</f>
        <v>Jyothi Sundaram</v>
      </c>
      <c r="H680" s="2" t="str">
        <f>_xlfn.XLOOKUP(Table2[[#This Row],[Customer_ID]],Table3[Customer_ID],Table3[Gender],"Female")</f>
        <v>Female</v>
      </c>
      <c r="I680" s="2" t="str">
        <f>_xlfn.XLOOKUP(Table2[[#This Row],[Customer_ID]],Table3[Customer_ID],Table3[City],"Missing Memebership")</f>
        <v>Kochi</v>
      </c>
      <c r="J680" s="2" t="str">
        <f>_xlfn.XLOOKUP(Table2[[#This Row],[Customer_ID]],Table3[Customer_ID],Table3[State],"Karnataka")</f>
        <v>Kerala</v>
      </c>
      <c r="K680" s="2" t="str">
        <f>_xlfn.XLOOKUP(Table2[[#This Row],[Customer_ID]],Table3[Customer_ID],Table3[Membership],"Regular")</f>
        <v>Gold</v>
      </c>
      <c r="L680" s="2" t="s">
        <v>356</v>
      </c>
      <c r="M680" s="2" t="str">
        <f>_xlfn.XLOOKUP(Table2[[#This Row],[Product_ID]],Table4[Product_ID],Table4[Product_Name],"Not Found")</f>
        <v>Westside Cap Beige</v>
      </c>
      <c r="N680" s="2" t="str">
        <f>_xlfn.XLOOKUP(Table2[[#This Row],[Product_ID]],Table4[Product_ID],Table4[Category],"Not Found")</f>
        <v>Women Kurtis</v>
      </c>
      <c r="O680" s="2" t="str">
        <f>_xlfn.XLOOKUP(Table2[[#This Row],[Product_ID]],Table4[Product_ID],Table4[Subcategory],"Not Found")</f>
        <v>Anarkali Kurti</v>
      </c>
      <c r="P680" s="2" t="str">
        <f>_xlfn.XLOOKUP(Table2[[#This Row],[Product_ID]],Table4[Product_ID],Table4[Brand],"Missing Brand")</f>
        <v>Libas</v>
      </c>
      <c r="Q680" s="2" t="s">
        <v>338</v>
      </c>
      <c r="R680" s="2" t="str">
        <f>_xlfn.XLOOKUP(Table2[[#This Row],[Store_ID]],Table6[Store_ID],Table6[Store Name],"Not Found")</f>
        <v>TrendMart Thoothukudi High Street</v>
      </c>
      <c r="S680" s="2">
        <f>_xlfn.XLOOKUP(Table2[[#This Row],[Store_ID]],Table6[Store_ID],Table6[Monthly Target],"Missing Target")</f>
        <v>2000000</v>
      </c>
      <c r="T680" s="2" t="str">
        <f>_xlfn.XLOOKUP(Table2[[#This Row],[Store_ID]],Table6[Store_ID],Table6[Region],"Not Found")</f>
        <v>South Zone 1</v>
      </c>
      <c r="U680" s="2" t="s">
        <v>81</v>
      </c>
      <c r="V680" s="2" t="str">
        <f>_xlfn.XLOOKUP(Table2[[#This Row],[Employee_ID]],Table5[Employee_ID],Table5[Employee Name],"Not Found")</f>
        <v>Charulatha Kumar</v>
      </c>
      <c r="W680" s="2">
        <v>4</v>
      </c>
      <c r="X680" s="2">
        <v>830.44</v>
      </c>
      <c r="Y680" s="2">
        <v>30</v>
      </c>
      <c r="Z680" s="2">
        <v>996.53</v>
      </c>
      <c r="AA680" s="2">
        <v>5</v>
      </c>
      <c r="AB680" s="2">
        <v>116.26</v>
      </c>
      <c r="AC680" s="2">
        <v>2441.4899999999998</v>
      </c>
      <c r="AD680" s="2">
        <v>2272.2399999999998</v>
      </c>
      <c r="AE680" s="2">
        <f t="shared" si="16"/>
        <v>52.989999999999995</v>
      </c>
      <c r="AF680" s="2" t="s">
        <v>136</v>
      </c>
      <c r="AG680" s="42">
        <f>IFERROR(Table2[[#This Row],[Profit]]/Table2[[#This Row],[Sales Amount]],0)</f>
        <v>2.1703959467374433E-2</v>
      </c>
      <c r="AH680" s="2" t="str">
        <f>TRIM(Table2[[#This Row],[Payment Modee]])</f>
        <v>EMI</v>
      </c>
      <c r="AI680" s="2" t="s">
        <v>36</v>
      </c>
      <c r="AJ680" s="2" t="s">
        <v>27</v>
      </c>
      <c r="AK680" s="2" t="s">
        <v>1772</v>
      </c>
      <c r="AL680" s="16" t="str">
        <f>IF(HOUR(Table2[[#This Row],[Order Time]])&lt;12,"Morning",IF(HOUR(Table2[[#This Row],[Order Time]])&lt;17,"Afternoon",IF(HOUR(Table2[[#This Row],[Order Time]])&lt;21,"Evening","Night")))</f>
        <v>Afternoon</v>
      </c>
      <c r="AM680" s="16" t="s">
        <v>29</v>
      </c>
    </row>
    <row r="681" spans="1:39" x14ac:dyDescent="0.25">
      <c r="A681" s="13" t="s">
        <v>1984</v>
      </c>
      <c r="B681" s="4">
        <v>45504</v>
      </c>
      <c r="C681" s="2">
        <f>YEAR(Table2[[#This Row],[Invoice Date]])</f>
        <v>2024</v>
      </c>
      <c r="D681" s="2" t="str">
        <f>TEXT(Table2[[#This Row],[Invoice Date]],"mmm")</f>
        <v>Jul</v>
      </c>
      <c r="E681" s="2" t="str">
        <f>Table2[[#This Row],[Store_ID]]&amp;"-"&amp;Table2[[#This Row],[Year]]&amp;"-"&amp;Table2[[#This Row],[Month]]</f>
        <v>STR075-2024-Jul</v>
      </c>
      <c r="F681" s="2" t="s">
        <v>848</v>
      </c>
      <c r="G681" s="2" t="str">
        <f>_xlfn.XLOOKUP(Table2[[#This Row],[Customer_ID]],Table3[Customer_ID],Table3[Customer Name],"Not Found")</f>
        <v>Elango Subramaniam</v>
      </c>
      <c r="H681" s="2" t="str">
        <f>_xlfn.XLOOKUP(Table2[[#This Row],[Customer_ID]],Table3[Customer_ID],Table3[Gender],"Female")</f>
        <v>Male</v>
      </c>
      <c r="I681" s="2" t="str">
        <f>_xlfn.XLOOKUP(Table2[[#This Row],[Customer_ID]],Table3[Customer_ID],Table3[City],"Missing Memebership")</f>
        <v>Karimnagar</v>
      </c>
      <c r="J681" s="2" t="str">
        <f>_xlfn.XLOOKUP(Table2[[#This Row],[Customer_ID]],Table3[Customer_ID],Table3[State],"Karnataka")</f>
        <v>Telangana</v>
      </c>
      <c r="K681" s="2" t="str">
        <f>_xlfn.XLOOKUP(Table2[[#This Row],[Customer_ID]],Table3[Customer_ID],Table3[Membership],"Regular")</f>
        <v>Regular</v>
      </c>
      <c r="L681" s="2" t="s">
        <v>584</v>
      </c>
      <c r="M681" s="2" t="str">
        <f>_xlfn.XLOOKUP(Table2[[#This Row],[Product_ID]],Table4[Product_ID],Table4[Product_Name],"Not Found")</f>
        <v>Nalli Silks Casual Top Charcoal</v>
      </c>
      <c r="N681" s="2" t="str">
        <f>_xlfn.XLOOKUP(Table2[[#This Row],[Product_ID]],Table4[Product_ID],Table4[Category],"Not Found")</f>
        <v>Women Tops</v>
      </c>
      <c r="O681" s="2" t="str">
        <f>_xlfn.XLOOKUP(Table2[[#This Row],[Product_ID]],Table4[Product_ID],Table4[Subcategory],"Not Found")</f>
        <v>Casual Top</v>
      </c>
      <c r="P681" s="2" t="str">
        <f>_xlfn.XLOOKUP(Table2[[#This Row],[Product_ID]],Table4[Product_ID],Table4[Brand],"Missing Brand")</f>
        <v>Nalli Silks</v>
      </c>
      <c r="Q681" s="2" t="s">
        <v>164</v>
      </c>
      <c r="R681" s="2" t="str">
        <f>_xlfn.XLOOKUP(Table2[[#This Row],[Store_ID]],Table6[Store_ID],Table6[Store Name],"Not Found")</f>
        <v>TrendMart Chennai Standard</v>
      </c>
      <c r="S681" s="2">
        <f>_xlfn.XLOOKUP(Table2[[#This Row],[Store_ID]],Table6[Store_ID],Table6[Monthly Target],"Missing Target")</f>
        <v>1000000</v>
      </c>
      <c r="T681" s="2" t="str">
        <f>_xlfn.XLOOKUP(Table2[[#This Row],[Store_ID]],Table6[Store_ID],Table6[Region],"Not Found")</f>
        <v>South Zone 1</v>
      </c>
      <c r="U681" s="2" t="s">
        <v>135</v>
      </c>
      <c r="V681" s="2" t="str">
        <f>_xlfn.XLOOKUP(Table2[[#This Row],[Employee_ID]],Table5[Employee_ID],Table5[Employee Name],"Not Found")</f>
        <v>Yamini Pandian</v>
      </c>
      <c r="W681" s="2">
        <v>3</v>
      </c>
      <c r="X681" s="2">
        <v>1132.5899999999999</v>
      </c>
      <c r="Y681" s="2">
        <v>30</v>
      </c>
      <c r="Z681" s="2">
        <v>1019.33</v>
      </c>
      <c r="AA681" s="2">
        <v>12</v>
      </c>
      <c r="AB681" s="2">
        <v>285.41000000000003</v>
      </c>
      <c r="AC681" s="2">
        <v>2663.85</v>
      </c>
      <c r="AD681" s="2">
        <v>2099.52</v>
      </c>
      <c r="AE681" s="2">
        <f t="shared" si="16"/>
        <v>278.9199999999999</v>
      </c>
      <c r="AF681" s="2" t="s">
        <v>35</v>
      </c>
      <c r="AG681" s="42">
        <f>IFERROR(Table2[[#This Row],[Profit]]/Table2[[#This Row],[Sales Amount]],0)</f>
        <v>0.10470559528501977</v>
      </c>
      <c r="AH681" s="2" t="str">
        <f>TRIM(Table2[[#This Row],[Payment Modee]])</f>
        <v>Debit Card</v>
      </c>
      <c r="AI681" s="2" t="s">
        <v>26</v>
      </c>
      <c r="AJ681" s="2" t="s">
        <v>27</v>
      </c>
      <c r="AK681" s="2" t="s">
        <v>554</v>
      </c>
      <c r="AL681" s="16" t="str">
        <f>IF(HOUR(Table2[[#This Row],[Order Time]])&lt;12,"Morning",IF(HOUR(Table2[[#This Row],[Order Time]])&lt;17,"Afternoon",IF(HOUR(Table2[[#This Row],[Order Time]])&lt;21,"Evening","Night")))</f>
        <v>Afternoon</v>
      </c>
      <c r="AM681" s="16" t="s">
        <v>29</v>
      </c>
    </row>
    <row r="682" spans="1:39" x14ac:dyDescent="0.25">
      <c r="A682" s="13" t="s">
        <v>1985</v>
      </c>
      <c r="B682" s="4">
        <v>45388</v>
      </c>
      <c r="C682" s="2">
        <f>YEAR(Table2[[#This Row],[Invoice Date]])</f>
        <v>2024</v>
      </c>
      <c r="D682" s="2" t="str">
        <f>TEXT(Table2[[#This Row],[Invoice Date]],"mmm")</f>
        <v>Apr</v>
      </c>
      <c r="E682" s="2" t="str">
        <f>Table2[[#This Row],[Store_ID]]&amp;"-"&amp;Table2[[#This Row],[Year]]&amp;"-"&amp;Table2[[#This Row],[Month]]</f>
        <v>STR001-2024-Apr</v>
      </c>
      <c r="F682" s="2" t="s">
        <v>1986</v>
      </c>
      <c r="G682" s="2" t="str">
        <f>_xlfn.XLOOKUP(Table2[[#This Row],[Customer_ID]],Table3[Customer_ID],Table3[Customer Name],"Not Found")</f>
        <v>Siddharth Gounder</v>
      </c>
      <c r="H682" s="2" t="str">
        <f>_xlfn.XLOOKUP(Table2[[#This Row],[Customer_ID]],Table3[Customer_ID],Table3[Gender],"Female")</f>
        <v>Male</v>
      </c>
      <c r="I682" s="2" t="str">
        <f>_xlfn.XLOOKUP(Table2[[#This Row],[Customer_ID]],Table3[Customer_ID],Table3[City],"Missing Memebership")</f>
        <v>Kochi</v>
      </c>
      <c r="J682" s="2" t="str">
        <f>_xlfn.XLOOKUP(Table2[[#This Row],[Customer_ID]],Table3[Customer_ID],Table3[State],"Karnataka")</f>
        <v>Kerala</v>
      </c>
      <c r="K682" s="2" t="str">
        <f>_xlfn.XLOOKUP(Table2[[#This Row],[Customer_ID]],Table3[Customer_ID],Table3[Membership],"Regular")</f>
        <v>Regular</v>
      </c>
      <c r="L682" s="2" t="s">
        <v>481</v>
      </c>
      <c r="M682" s="2" t="str">
        <f>_xlfn.XLOOKUP(Table2[[#This Row],[Product_ID]],Table4[Product_ID],Table4[Product_Name],"Not Found")</f>
        <v>Nalli Silks Casual Shirt Navy Blue</v>
      </c>
      <c r="N682" s="2" t="str">
        <f>_xlfn.XLOOKUP(Table2[[#This Row],[Product_ID]],Table4[Product_ID],Table4[Category],"Not Found")</f>
        <v>Men Shirts</v>
      </c>
      <c r="O682" s="2" t="str">
        <f>_xlfn.XLOOKUP(Table2[[#This Row],[Product_ID]],Table4[Product_ID],Table4[Subcategory],"Not Found")</f>
        <v>Casual Shirt</v>
      </c>
      <c r="P682" s="2" t="str">
        <f>_xlfn.XLOOKUP(Table2[[#This Row],[Product_ID]],Table4[Product_ID],Table4[Brand],"Missing Brand")</f>
        <v>Nalli Silks</v>
      </c>
      <c r="Q682" s="2" t="s">
        <v>409</v>
      </c>
      <c r="R682" s="2" t="str">
        <f>_xlfn.XLOOKUP(Table2[[#This Row],[Store_ID]],Table6[Store_ID],Table6[Store Name],"Not Found")</f>
        <v>TrendMart Kollam Standard</v>
      </c>
      <c r="S682" s="2">
        <f>_xlfn.XLOOKUP(Table2[[#This Row],[Store_ID]],Table6[Store_ID],Table6[Monthly Target],"Missing Target")</f>
        <v>2500000</v>
      </c>
      <c r="T682" s="2" t="str">
        <f>_xlfn.XLOOKUP(Table2[[#This Row],[Store_ID]],Table6[Store_ID],Table6[Region],"Not Found")</f>
        <v>South Zone 1</v>
      </c>
      <c r="U682" s="2" t="s">
        <v>220</v>
      </c>
      <c r="V682" s="2" t="str">
        <f>_xlfn.XLOOKUP(Table2[[#This Row],[Employee_ID]],Table5[Employee_ID],Table5[Employee Name],"Not Found")</f>
        <v>Vasanthi Kamath</v>
      </c>
      <c r="W682" s="2">
        <v>2</v>
      </c>
      <c r="X682" s="2">
        <v>926.02</v>
      </c>
      <c r="Y682" s="2">
        <v>0</v>
      </c>
      <c r="Z682" s="2">
        <v>0</v>
      </c>
      <c r="AA682" s="2">
        <v>5</v>
      </c>
      <c r="AB682" s="2">
        <v>92.6</v>
      </c>
      <c r="AC682" s="2">
        <v>1944.64</v>
      </c>
      <c r="AD682" s="2">
        <v>1180.96</v>
      </c>
      <c r="AE682" s="2">
        <f t="shared" si="16"/>
        <v>671.08</v>
      </c>
      <c r="AF682" s="2" t="s">
        <v>69</v>
      </c>
      <c r="AG682" s="42">
        <f>IFERROR(Table2[[#This Row],[Profit]]/Table2[[#This Row],[Sales Amount]],0)</f>
        <v>0.34509215073226923</v>
      </c>
      <c r="AH682" s="2" t="str">
        <f>TRIM(Table2[[#This Row],[Payment Modee]])</f>
        <v>Cash</v>
      </c>
      <c r="AI682" s="2" t="s">
        <v>26</v>
      </c>
      <c r="AJ682" s="2" t="s">
        <v>27</v>
      </c>
      <c r="AK682" s="2" t="s">
        <v>1987</v>
      </c>
      <c r="AL682" s="16" t="str">
        <f>IF(HOUR(Table2[[#This Row],[Order Time]])&lt;12,"Morning",IF(HOUR(Table2[[#This Row],[Order Time]])&lt;17,"Afternoon",IF(HOUR(Table2[[#This Row],[Order Time]])&lt;21,"Evening","Night")))</f>
        <v>Evening</v>
      </c>
      <c r="AM682" s="16" t="s">
        <v>38</v>
      </c>
    </row>
    <row r="683" spans="1:39" x14ac:dyDescent="0.25">
      <c r="A683" s="13" t="s">
        <v>1988</v>
      </c>
      <c r="B683" s="4">
        <v>45585</v>
      </c>
      <c r="C683" s="2">
        <f>YEAR(Table2[[#This Row],[Invoice Date]])</f>
        <v>2024</v>
      </c>
      <c r="D683" s="2" t="str">
        <f>TEXT(Table2[[#This Row],[Invoice Date]],"mmm")</f>
        <v>Oct</v>
      </c>
      <c r="E683" s="2" t="str">
        <f>Table2[[#This Row],[Store_ID]]&amp;"-"&amp;Table2[[#This Row],[Year]]&amp;"-"&amp;Table2[[#This Row],[Month]]</f>
        <v>STR003-2024-Oct</v>
      </c>
      <c r="F683" s="2" t="s">
        <v>1989</v>
      </c>
      <c r="G683" s="2" t="str">
        <f>_xlfn.XLOOKUP(Table2[[#This Row],[Customer_ID]],Table3[Customer_ID],Table3[Customer Name],"Not Found")</f>
        <v>Vasanthi Prasad</v>
      </c>
      <c r="H683" s="2" t="str">
        <f>_xlfn.XLOOKUP(Table2[[#This Row],[Customer_ID]],Table3[Customer_ID],Table3[Gender],"Female")</f>
        <v>Female</v>
      </c>
      <c r="I683" s="2" t="str">
        <f>_xlfn.XLOOKUP(Table2[[#This Row],[Customer_ID]],Table3[Customer_ID],Table3[City],"Missing Memebership")</f>
        <v>Kochi</v>
      </c>
      <c r="J683" s="2" t="str">
        <f>_xlfn.XLOOKUP(Table2[[#This Row],[Customer_ID]],Table3[Customer_ID],Table3[State],"Karnataka")</f>
        <v>Kerala</v>
      </c>
      <c r="K683" s="2" t="str">
        <f>_xlfn.XLOOKUP(Table2[[#This Row],[Customer_ID]],Table3[Customer_ID],Table3[Membership],"Regular")</f>
        <v>Gold</v>
      </c>
      <c r="L683" s="2" t="s">
        <v>379</v>
      </c>
      <c r="M683" s="2" t="str">
        <f>_xlfn.XLOOKUP(Table2[[#This Row],[Product_ID]],Table4[Product_ID],Table4[Product_Name],"Not Found")</f>
        <v>Reebok Bodycon Dress Navy Blue</v>
      </c>
      <c r="N683" s="2" t="str">
        <f>_xlfn.XLOOKUP(Table2[[#This Row],[Product_ID]],Table4[Product_ID],Table4[Category],"Not Found")</f>
        <v>Women Dresses</v>
      </c>
      <c r="O683" s="2" t="str">
        <f>_xlfn.XLOOKUP(Table2[[#This Row],[Product_ID]],Table4[Product_ID],Table4[Subcategory],"Not Found")</f>
        <v>Bodycon Dress</v>
      </c>
      <c r="P683" s="2" t="str">
        <f>_xlfn.XLOOKUP(Table2[[#This Row],[Product_ID]],Table4[Product_ID],Table4[Brand],"Missing Brand")</f>
        <v>Reebok</v>
      </c>
      <c r="Q683" s="2" t="s">
        <v>959</v>
      </c>
      <c r="R683" s="2" t="str">
        <f>_xlfn.XLOOKUP(Table2[[#This Row],[Store_ID]],Table6[Store_ID],Table6[Store Name],"Not Found")</f>
        <v>TrendMart Tumakuru High Street</v>
      </c>
      <c r="S683" s="2">
        <f>_xlfn.XLOOKUP(Table2[[#This Row],[Store_ID]],Table6[Store_ID],Table6[Monthly Target],"Missing Target")</f>
        <v>2500000</v>
      </c>
      <c r="T683" s="2" t="str">
        <f>_xlfn.XLOOKUP(Table2[[#This Row],[Store_ID]],Table6[Store_ID],Table6[Region],"Not Found")</f>
        <v>South Zone 2</v>
      </c>
      <c r="U683" s="2" t="s">
        <v>289</v>
      </c>
      <c r="V683" s="2" t="str">
        <f>_xlfn.XLOOKUP(Table2[[#This Row],[Employee_ID]],Table5[Employee_ID],Table5[Employee Name],"Not Found")</f>
        <v>Anitha Ramachandran</v>
      </c>
      <c r="W683" s="2">
        <v>2</v>
      </c>
      <c r="X683" s="2">
        <v>1833.71</v>
      </c>
      <c r="Y683" s="2">
        <v>0</v>
      </c>
      <c r="Z683" s="2">
        <v>0</v>
      </c>
      <c r="AA683" s="2">
        <v>12</v>
      </c>
      <c r="AB683" s="2">
        <v>440.09</v>
      </c>
      <c r="AC683" s="2">
        <v>4107.51</v>
      </c>
      <c r="AD683" s="2">
        <v>2281.8000000000002</v>
      </c>
      <c r="AE683" s="2">
        <f t="shared" ref="AE683:AE714" si="17">(AC683-AD683-AB683)</f>
        <v>1385.6200000000001</v>
      </c>
      <c r="AF683" s="2" t="s">
        <v>35</v>
      </c>
      <c r="AG683" s="42">
        <f>IFERROR(Table2[[#This Row],[Profit]]/Table2[[#This Row],[Sales Amount]],0)</f>
        <v>0.33733819272503296</v>
      </c>
      <c r="AH683" s="2" t="str">
        <f>TRIM(Table2[[#This Row],[Payment Modee]])</f>
        <v>Debit Card</v>
      </c>
      <c r="AI683" s="2" t="s">
        <v>26</v>
      </c>
      <c r="AJ683" s="2" t="s">
        <v>197</v>
      </c>
      <c r="AK683" s="2" t="s">
        <v>1990</v>
      </c>
      <c r="AL683" s="16" t="str">
        <f>IF(HOUR(Table2[[#This Row],[Order Time]])&lt;12,"Morning",IF(HOUR(Table2[[#This Row],[Order Time]])&lt;17,"Afternoon",IF(HOUR(Table2[[#This Row],[Order Time]])&lt;21,"Evening","Night")))</f>
        <v>Evening</v>
      </c>
      <c r="AM683" s="16" t="s">
        <v>38</v>
      </c>
    </row>
    <row r="684" spans="1:39" x14ac:dyDescent="0.25">
      <c r="A684" s="13" t="s">
        <v>1991</v>
      </c>
      <c r="B684" s="4">
        <v>45635</v>
      </c>
      <c r="C684" s="2">
        <f>YEAR(Table2[[#This Row],[Invoice Date]])</f>
        <v>2024</v>
      </c>
      <c r="D684" s="2" t="str">
        <f>TEXT(Table2[[#This Row],[Invoice Date]],"mmm")</f>
        <v>Dec</v>
      </c>
      <c r="E684" s="2" t="str">
        <f>Table2[[#This Row],[Store_ID]]&amp;"-"&amp;Table2[[#This Row],[Year]]&amp;"-"&amp;Table2[[#This Row],[Month]]</f>
        <v>STR056-2024-Dec</v>
      </c>
      <c r="F684" s="2" t="s">
        <v>1992</v>
      </c>
      <c r="G684" s="2" t="str">
        <f>_xlfn.XLOOKUP(Table2[[#This Row],[Customer_ID]],Table3[Customer_ID],Table3[Customer Name],"Not Found")</f>
        <v>Hemanth Bhat</v>
      </c>
      <c r="H684" s="2" t="str">
        <f>_xlfn.XLOOKUP(Table2[[#This Row],[Customer_ID]],Table3[Customer_ID],Table3[Gender],"Female")</f>
        <v>Male</v>
      </c>
      <c r="I684" s="2" t="str">
        <f>_xlfn.XLOOKUP(Table2[[#This Row],[Customer_ID]],Table3[Customer_ID],Table3[City],"Missing Memebership")</f>
        <v>Davanagere</v>
      </c>
      <c r="J684" s="2" t="str">
        <f>_xlfn.XLOOKUP(Table2[[#This Row],[Customer_ID]],Table3[Customer_ID],Table3[State],"Karnataka")</f>
        <v>Karnataka</v>
      </c>
      <c r="K684" s="2" t="str">
        <f>_xlfn.XLOOKUP(Table2[[#This Row],[Customer_ID]],Table3[Customer_ID],Table3[Membership],"Regular")</f>
        <v>Gold</v>
      </c>
      <c r="L684" s="2" t="s">
        <v>311</v>
      </c>
      <c r="M684" s="2" t="str">
        <f>_xlfn.XLOOKUP(Table2[[#This Row],[Product_ID]],Table4[Product_ID],Table4[Product_Name],"Not Found")</f>
        <v>Raymond Leather Belt White</v>
      </c>
      <c r="N684" s="2" t="str">
        <f>_xlfn.XLOOKUP(Table2[[#This Row],[Product_ID]],Table4[Product_ID],Table4[Category],"Not Found")</f>
        <v>Belts</v>
      </c>
      <c r="O684" s="2" t="str">
        <f>_xlfn.XLOOKUP(Table2[[#This Row],[Product_ID]],Table4[Product_ID],Table4[Subcategory],"Not Found")</f>
        <v>Leather Belt</v>
      </c>
      <c r="P684" s="2" t="str">
        <f>_xlfn.XLOOKUP(Table2[[#This Row],[Product_ID]],Table4[Product_ID],Table4[Brand],"Missing Brand")</f>
        <v>Raymond</v>
      </c>
      <c r="Q684" s="2" t="s">
        <v>474</v>
      </c>
      <c r="R684" s="2" t="str">
        <f>_xlfn.XLOOKUP(Table2[[#This Row],[Store_ID]],Table6[Store_ID],Table6[Store Name],"Not Found")</f>
        <v>TrendMart Nizamabad Standard</v>
      </c>
      <c r="S684" s="2">
        <f>_xlfn.XLOOKUP(Table2[[#This Row],[Store_ID]],Table6[Store_ID],Table6[Monthly Target],"Missing Target")</f>
        <v>1200000</v>
      </c>
      <c r="T684" s="2" t="str">
        <f>_xlfn.XLOOKUP(Table2[[#This Row],[Store_ID]],Table6[Store_ID],Table6[Region],"Not Found")</f>
        <v>South Zone 2</v>
      </c>
      <c r="U684" s="2" t="s">
        <v>124</v>
      </c>
      <c r="V684" s="2" t="str">
        <f>_xlfn.XLOOKUP(Table2[[#This Row],[Employee_ID]],Table5[Employee_ID],Table5[Employee Name],"Not Found")</f>
        <v>Girish Sundaram</v>
      </c>
      <c r="W684" s="2">
        <v>4</v>
      </c>
      <c r="X684" s="2">
        <v>315.62</v>
      </c>
      <c r="Y684" s="2">
        <v>15</v>
      </c>
      <c r="Z684" s="2">
        <v>189.37</v>
      </c>
      <c r="AA684" s="2">
        <v>5</v>
      </c>
      <c r="AB684" s="2">
        <v>53.66</v>
      </c>
      <c r="AC684" s="2">
        <v>1126.77</v>
      </c>
      <c r="AD684" s="2">
        <v>1016.6</v>
      </c>
      <c r="AE684" s="2">
        <f t="shared" si="17"/>
        <v>56.509999999999962</v>
      </c>
      <c r="AF684" s="2" t="s">
        <v>25</v>
      </c>
      <c r="AG684" s="42">
        <f>IFERROR(Table2[[#This Row],[Profit]]/Table2[[#This Row],[Sales Amount]],0)</f>
        <v>5.0152204975283297E-2</v>
      </c>
      <c r="AH684" s="2" t="str">
        <f>TRIM(Table2[[#This Row],[Payment Modee]])</f>
        <v>UPI</v>
      </c>
      <c r="AI684" s="2" t="s">
        <v>36</v>
      </c>
      <c r="AJ684" s="2" t="s">
        <v>27</v>
      </c>
      <c r="AK684" s="2" t="s">
        <v>1993</v>
      </c>
      <c r="AL684" s="16" t="str">
        <f>IF(HOUR(Table2[[#This Row],[Order Time]])&lt;12,"Morning",IF(HOUR(Table2[[#This Row],[Order Time]])&lt;17,"Afternoon",IF(HOUR(Table2[[#This Row],[Order Time]])&lt;21,"Evening","Night")))</f>
        <v>Afternoon</v>
      </c>
      <c r="AM684" s="16" t="s">
        <v>29</v>
      </c>
    </row>
    <row r="685" spans="1:39" x14ac:dyDescent="0.25">
      <c r="A685" s="13" t="s">
        <v>1994</v>
      </c>
      <c r="B685" s="4">
        <v>45415</v>
      </c>
      <c r="C685" s="2">
        <f>YEAR(Table2[[#This Row],[Invoice Date]])</f>
        <v>2024</v>
      </c>
      <c r="D685" s="2" t="str">
        <f>TEXT(Table2[[#This Row],[Invoice Date]],"mmm")</f>
        <v>May</v>
      </c>
      <c r="E685" s="2" t="str">
        <f>Table2[[#This Row],[Store_ID]]&amp;"-"&amp;Table2[[#This Row],[Year]]&amp;"-"&amp;Table2[[#This Row],[Month]]</f>
        <v>STR120-2024-May</v>
      </c>
      <c r="F685" s="2" t="s">
        <v>1995</v>
      </c>
      <c r="G685" s="2" t="str">
        <f>_xlfn.XLOOKUP(Table2[[#This Row],[Customer_ID]],Table3[Customer_ID],Table3[Customer Name],"Not Found")</f>
        <v>Saranya Mudaliar</v>
      </c>
      <c r="H685" s="2" t="str">
        <f>_xlfn.XLOOKUP(Table2[[#This Row],[Customer_ID]],Table3[Customer_ID],Table3[Gender],"Female")</f>
        <v>Female</v>
      </c>
      <c r="I685" s="2" t="str">
        <f>_xlfn.XLOOKUP(Table2[[#This Row],[Customer_ID]],Table3[Customer_ID],Table3[City],"Missing Memebership")</f>
        <v>Coimbatore</v>
      </c>
      <c r="J685" s="2" t="str">
        <f>_xlfn.XLOOKUP(Table2[[#This Row],[Customer_ID]],Table3[Customer_ID],Table3[State],"Karnataka")</f>
        <v>Tamil Nadu</v>
      </c>
      <c r="K685" s="2" t="str">
        <f>_xlfn.XLOOKUP(Table2[[#This Row],[Customer_ID]],Table3[Customer_ID],Table3[Membership],"Regular")</f>
        <v>Regular</v>
      </c>
      <c r="L685" s="2" t="s">
        <v>262</v>
      </c>
      <c r="M685" s="2" t="str">
        <f>_xlfn.XLOOKUP(Table2[[#This Row],[Product_ID]],Table4[Product_ID],Table4[Product_Name],"Not Found")</f>
        <v>Pothys Straight Fit Charcoal</v>
      </c>
      <c r="N685" s="2" t="str">
        <f>_xlfn.XLOOKUP(Table2[[#This Row],[Product_ID]],Table4[Product_ID],Table4[Category],"Not Found")</f>
        <v>Women Jeans</v>
      </c>
      <c r="O685" s="2" t="str">
        <f>_xlfn.XLOOKUP(Table2[[#This Row],[Product_ID]],Table4[Product_ID],Table4[Subcategory],"Not Found")</f>
        <v>Straight Fit</v>
      </c>
      <c r="P685" s="2" t="str">
        <f>_xlfn.XLOOKUP(Table2[[#This Row],[Product_ID]],Table4[Product_ID],Table4[Brand],"Missing Brand")</f>
        <v>Pothys</v>
      </c>
      <c r="Q685" s="2" t="s">
        <v>999</v>
      </c>
      <c r="R685" s="2" t="str">
        <f>_xlfn.XLOOKUP(Table2[[#This Row],[Store_ID]],Table6[Store_ID],Table6[Store Name],"Not Found")</f>
        <v>TrendMart Karimnagar Standard</v>
      </c>
      <c r="S685" s="2">
        <f>_xlfn.XLOOKUP(Table2[[#This Row],[Store_ID]],Table6[Store_ID],Table6[Monthly Target],"Missing Target")</f>
        <v>1500000</v>
      </c>
      <c r="T685" s="2" t="str">
        <f>_xlfn.XLOOKUP(Table2[[#This Row],[Store_ID]],Table6[Store_ID],Table6[Region],"Not Found")</f>
        <v>South Zone 2</v>
      </c>
      <c r="U685" s="2" t="s">
        <v>43</v>
      </c>
      <c r="V685" s="2" t="str">
        <f>_xlfn.XLOOKUP(Table2[[#This Row],[Employee_ID]],Table5[Employee_ID],Table5[Employee Name],"Not Found")</f>
        <v>Meena Krishnan</v>
      </c>
      <c r="W685" s="2">
        <v>3</v>
      </c>
      <c r="X685" s="2">
        <v>1322.42</v>
      </c>
      <c r="Y685" s="2">
        <v>10</v>
      </c>
      <c r="Z685" s="2">
        <v>396.73</v>
      </c>
      <c r="AA685" s="2">
        <v>12</v>
      </c>
      <c r="AB685" s="2">
        <v>428.46</v>
      </c>
      <c r="AC685" s="2">
        <v>3998.99</v>
      </c>
      <c r="AD685" s="2">
        <v>3075.72</v>
      </c>
      <c r="AE685" s="2">
        <f t="shared" si="17"/>
        <v>494.81</v>
      </c>
      <c r="AF685" s="2" t="s">
        <v>35</v>
      </c>
      <c r="AG685" s="42">
        <f>IFERROR(Table2[[#This Row],[Profit]]/Table2[[#This Row],[Sales Amount]],0)</f>
        <v>0.12373374277004945</v>
      </c>
      <c r="AH685" s="2" t="str">
        <f>TRIM(Table2[[#This Row],[Payment Modee]])</f>
        <v>Debit Card</v>
      </c>
      <c r="AI685" s="2" t="s">
        <v>26</v>
      </c>
      <c r="AJ685" s="2" t="s">
        <v>27</v>
      </c>
      <c r="AK685" s="2" t="s">
        <v>1996</v>
      </c>
      <c r="AL685" s="16" t="str">
        <f>IF(HOUR(Table2[[#This Row],[Order Time]])&lt;12,"Morning",IF(HOUR(Table2[[#This Row],[Order Time]])&lt;17,"Afternoon",IF(HOUR(Table2[[#This Row],[Order Time]])&lt;21,"Evening","Night")))</f>
        <v>Night</v>
      </c>
      <c r="AM685" s="16" t="s">
        <v>29</v>
      </c>
    </row>
    <row r="686" spans="1:39" x14ac:dyDescent="0.25">
      <c r="A686" s="13" t="s">
        <v>1997</v>
      </c>
      <c r="B686" s="4">
        <v>45690</v>
      </c>
      <c r="C686" s="2">
        <f>YEAR(Table2[[#This Row],[Invoice Date]])</f>
        <v>2025</v>
      </c>
      <c r="D686" s="2" t="str">
        <f>TEXT(Table2[[#This Row],[Invoice Date]],"mmm")</f>
        <v>Feb</v>
      </c>
      <c r="E686" s="2" t="str">
        <f>Table2[[#This Row],[Store_ID]]&amp;"-"&amp;Table2[[#This Row],[Year]]&amp;"-"&amp;Table2[[#This Row],[Month]]</f>
        <v>STR085-2025-Feb</v>
      </c>
      <c r="F686" s="2" t="s">
        <v>1334</v>
      </c>
      <c r="G686" s="2" t="str">
        <f>_xlfn.XLOOKUP(Table2[[#This Row],[Customer_ID]],Table3[Customer_ID],Table3[Customer Name],"Not Found")</f>
        <v>Anil Mudaliar</v>
      </c>
      <c r="H686" s="2" t="str">
        <f>_xlfn.XLOOKUP(Table2[[#This Row],[Customer_ID]],Table3[Customer_ID],Table3[Gender],"Female")</f>
        <v>Male</v>
      </c>
      <c r="I686" s="2" t="str">
        <f>_xlfn.XLOOKUP(Table2[[#This Row],[Customer_ID]],Table3[Customer_ID],Table3[City],"Missing Memebership")</f>
        <v>Vijayawada</v>
      </c>
      <c r="J686" s="2" t="str">
        <f>_xlfn.XLOOKUP(Table2[[#This Row],[Customer_ID]],Table3[Customer_ID],Table3[State],"Karnataka")</f>
        <v>Andhra Pradesh</v>
      </c>
      <c r="K686" s="2" t="str">
        <f>_xlfn.XLOOKUP(Table2[[#This Row],[Customer_ID]],Table3[Customer_ID],Table3[Membership],"Regular")</f>
        <v>Platinum</v>
      </c>
      <c r="L686" s="2" t="s">
        <v>508</v>
      </c>
      <c r="M686" s="2" t="str">
        <f>_xlfn.XLOOKUP(Table2[[#This Row],[Product_ID]],Table4[Product_ID],Table4[Product_Name],"Not Found")</f>
        <v>Sparx Silk Saree Charcoal</v>
      </c>
      <c r="N686" s="2" t="str">
        <f>_xlfn.XLOOKUP(Table2[[#This Row],[Product_ID]],Table4[Product_ID],Table4[Category],"Not Found")</f>
        <v>Women Sarees</v>
      </c>
      <c r="O686" s="2" t="str">
        <f>_xlfn.XLOOKUP(Table2[[#This Row],[Product_ID]],Table4[Product_ID],Table4[Subcategory],"Not Found")</f>
        <v>Silk Saree</v>
      </c>
      <c r="P686" s="2" t="str">
        <f>_xlfn.XLOOKUP(Table2[[#This Row],[Product_ID]],Table4[Product_ID],Table4[Brand],"Missing Brand")</f>
        <v>Sparx</v>
      </c>
      <c r="Q686" s="2" t="s">
        <v>86</v>
      </c>
      <c r="R686" s="2" t="str">
        <f>_xlfn.XLOOKUP(Table2[[#This Row],[Store_ID]],Table6[Store_ID],Table6[Store Name],"Not Found")</f>
        <v>TrendMart Nizamabad Outlet</v>
      </c>
      <c r="S686" s="2">
        <f>_xlfn.XLOOKUP(Table2[[#This Row],[Store_ID]],Table6[Store_ID],Table6[Monthly Target],"Missing Target")</f>
        <v>1500000</v>
      </c>
      <c r="T686" s="2" t="str">
        <f>_xlfn.XLOOKUP(Table2[[#This Row],[Store_ID]],Table6[Store_ID],Table6[Region],"Not Found")</f>
        <v>South Zone 2</v>
      </c>
      <c r="U686" s="2" t="s">
        <v>43</v>
      </c>
      <c r="V686" s="2" t="str">
        <f>_xlfn.XLOOKUP(Table2[[#This Row],[Employee_ID]],Table5[Employee_ID],Table5[Employee Name],"Not Found")</f>
        <v>Meena Krishnan</v>
      </c>
      <c r="W686" s="2">
        <v>2</v>
      </c>
      <c r="X686" s="2">
        <v>2832.56</v>
      </c>
      <c r="Y686" s="2">
        <v>25</v>
      </c>
      <c r="Z686" s="2">
        <v>1416.28</v>
      </c>
      <c r="AA686" s="2">
        <v>12</v>
      </c>
      <c r="AB686" s="2">
        <v>509.86</v>
      </c>
      <c r="AC686" s="2">
        <v>4758.7</v>
      </c>
      <c r="AD686" s="2">
        <v>3706.28</v>
      </c>
      <c r="AE686" s="2">
        <f t="shared" si="17"/>
        <v>542.5599999999996</v>
      </c>
      <c r="AF686" s="2" t="s">
        <v>25</v>
      </c>
      <c r="AG686" s="42">
        <f>IFERROR(Table2[[#This Row],[Profit]]/Table2[[#This Row],[Sales Amount]],0)</f>
        <v>0.11401433164519714</v>
      </c>
      <c r="AH686" s="2" t="str">
        <f>TRIM(Table2[[#This Row],[Payment Modee]])</f>
        <v>UPI</v>
      </c>
      <c r="AI686" s="2" t="s">
        <v>26</v>
      </c>
      <c r="AJ686" s="2" t="s">
        <v>27</v>
      </c>
      <c r="AK686" s="2" t="s">
        <v>1998</v>
      </c>
      <c r="AL686" s="16" t="str">
        <f>IF(HOUR(Table2[[#This Row],[Order Time]])&lt;12,"Morning",IF(HOUR(Table2[[#This Row],[Order Time]])&lt;17,"Afternoon",IF(HOUR(Table2[[#This Row],[Order Time]])&lt;21,"Evening","Night")))</f>
        <v>Evening</v>
      </c>
      <c r="AM686" s="16" t="s">
        <v>38</v>
      </c>
    </row>
    <row r="687" spans="1:39" x14ac:dyDescent="0.25">
      <c r="A687" s="13" t="s">
        <v>1999</v>
      </c>
      <c r="B687" s="4">
        <v>45668</v>
      </c>
      <c r="C687" s="2">
        <f>YEAR(Table2[[#This Row],[Invoice Date]])</f>
        <v>2025</v>
      </c>
      <c r="D687" s="2" t="str">
        <f>TEXT(Table2[[#This Row],[Invoice Date]],"mmm")</f>
        <v>Jan</v>
      </c>
      <c r="E687" s="2" t="str">
        <f>Table2[[#This Row],[Store_ID]]&amp;"-"&amp;Table2[[#This Row],[Year]]&amp;"-"&amp;Table2[[#This Row],[Month]]</f>
        <v>STR013-2025-Jan</v>
      </c>
      <c r="F687" s="2" t="s">
        <v>2000</v>
      </c>
      <c r="G687" s="2" t="str">
        <f>_xlfn.XLOOKUP(Table2[[#This Row],[Customer_ID]],Table3[Customer_ID],Table3[Customer Name],"Not Found")</f>
        <v>Chidambaram Krishnan</v>
      </c>
      <c r="H687" s="2" t="str">
        <f>_xlfn.XLOOKUP(Table2[[#This Row],[Customer_ID]],Table3[Customer_ID],Table3[Gender],"Female")</f>
        <v>Male</v>
      </c>
      <c r="I687" s="2" t="str">
        <f>_xlfn.XLOOKUP(Table2[[#This Row],[Customer_ID]],Table3[Customer_ID],Table3[City],"Missing Memebership")</f>
        <v>Karimnagar</v>
      </c>
      <c r="J687" s="2" t="str">
        <f>_xlfn.XLOOKUP(Table2[[#This Row],[Customer_ID]],Table3[Customer_ID],Table3[State],"Karnataka")</f>
        <v>Telangana</v>
      </c>
      <c r="K687" s="2" t="str">
        <f>_xlfn.XLOOKUP(Table2[[#This Row],[Customer_ID]],Table3[Customer_ID],Table3[Membership],"Regular")</f>
        <v>Regular</v>
      </c>
      <c r="L687" s="2" t="s">
        <v>508</v>
      </c>
      <c r="M687" s="2" t="str">
        <f>_xlfn.XLOOKUP(Table2[[#This Row],[Product_ID]],Table4[Product_ID],Table4[Product_Name],"Not Found")</f>
        <v>Sparx Silk Saree Charcoal</v>
      </c>
      <c r="N687" s="2" t="str">
        <f>_xlfn.XLOOKUP(Table2[[#This Row],[Product_ID]],Table4[Product_ID],Table4[Category],"Not Found")</f>
        <v>Women Sarees</v>
      </c>
      <c r="O687" s="2" t="str">
        <f>_xlfn.XLOOKUP(Table2[[#This Row],[Product_ID]],Table4[Product_ID],Table4[Subcategory],"Not Found")</f>
        <v>Silk Saree</v>
      </c>
      <c r="P687" s="2" t="str">
        <f>_xlfn.XLOOKUP(Table2[[#This Row],[Product_ID]],Table4[Product_ID],Table4[Brand],"Missing Brand")</f>
        <v>Sparx</v>
      </c>
      <c r="Q687" s="2" t="s">
        <v>616</v>
      </c>
      <c r="R687" s="2" t="str">
        <f>_xlfn.XLOOKUP(Table2[[#This Row],[Store_ID]],Table6[Store_ID],Table6[Store Name],"Not Found")</f>
        <v>TrendMart Nizamabad Standard</v>
      </c>
      <c r="S687" s="2">
        <f>_xlfn.XLOOKUP(Table2[[#This Row],[Store_ID]],Table6[Store_ID],Table6[Monthly Target],"Missing Target")</f>
        <v>2500000</v>
      </c>
      <c r="T687" s="2" t="str">
        <f>_xlfn.XLOOKUP(Table2[[#This Row],[Store_ID]],Table6[Store_ID],Table6[Region],"Not Found")</f>
        <v>South Zone 2</v>
      </c>
      <c r="U687" s="2" t="s">
        <v>482</v>
      </c>
      <c r="V687" s="2" t="str">
        <f>_xlfn.XLOOKUP(Table2[[#This Row],[Employee_ID]],Table5[Employee_ID],Table5[Employee Name],"Not Found")</f>
        <v>Swathi Achari</v>
      </c>
      <c r="W687" s="2">
        <v>1</v>
      </c>
      <c r="X687" s="2">
        <v>2849.39</v>
      </c>
      <c r="Y687" s="2">
        <v>30</v>
      </c>
      <c r="Z687" s="2">
        <v>854.82</v>
      </c>
      <c r="AA687" s="2">
        <v>12</v>
      </c>
      <c r="AB687" s="2">
        <v>239.35</v>
      </c>
      <c r="AC687" s="2">
        <v>2233.92</v>
      </c>
      <c r="AD687" s="2">
        <v>1853.14</v>
      </c>
      <c r="AE687" s="2">
        <f t="shared" si="17"/>
        <v>141.42999999999998</v>
      </c>
      <c r="AF687" s="2" t="s">
        <v>25</v>
      </c>
      <c r="AG687" s="42">
        <f>IFERROR(Table2[[#This Row],[Profit]]/Table2[[#This Row],[Sales Amount]],0)</f>
        <v>6.3310234923363407E-2</v>
      </c>
      <c r="AH687" s="2" t="str">
        <f>TRIM(Table2[[#This Row],[Payment Modee]])</f>
        <v>UPI</v>
      </c>
      <c r="AI687" s="2" t="s">
        <v>26</v>
      </c>
      <c r="AJ687" s="2" t="s">
        <v>27</v>
      </c>
      <c r="AK687" s="2" t="s">
        <v>769</v>
      </c>
      <c r="AL687" s="16" t="str">
        <f>IF(HOUR(Table2[[#This Row],[Order Time]])&lt;12,"Morning",IF(HOUR(Table2[[#This Row],[Order Time]])&lt;17,"Afternoon",IF(HOUR(Table2[[#This Row],[Order Time]])&lt;21,"Evening","Night")))</f>
        <v>Afternoon</v>
      </c>
      <c r="AM687" s="16" t="s">
        <v>38</v>
      </c>
    </row>
    <row r="688" spans="1:39" x14ac:dyDescent="0.25">
      <c r="A688" s="13" t="s">
        <v>2001</v>
      </c>
      <c r="B688" s="4">
        <v>45535</v>
      </c>
      <c r="C688" s="2">
        <f>YEAR(Table2[[#This Row],[Invoice Date]])</f>
        <v>2024</v>
      </c>
      <c r="D688" s="2" t="str">
        <f>TEXT(Table2[[#This Row],[Invoice Date]],"mmm")</f>
        <v>Aug</v>
      </c>
      <c r="E688" s="2" t="str">
        <f>Table2[[#This Row],[Store_ID]]&amp;"-"&amp;Table2[[#This Row],[Year]]&amp;"-"&amp;Table2[[#This Row],[Month]]</f>
        <v>STR078-2024-Aug</v>
      </c>
      <c r="F688" s="2" t="s">
        <v>1366</v>
      </c>
      <c r="G688" s="2" t="str">
        <f>_xlfn.XLOOKUP(Table2[[#This Row],[Customer_ID]],Table3[Customer_ID],Table3[Customer Name],"Not Found")</f>
        <v>Varsha Rao</v>
      </c>
      <c r="H688" s="2" t="str">
        <f>_xlfn.XLOOKUP(Table2[[#This Row],[Customer_ID]],Table3[Customer_ID],Table3[Gender],"Female")</f>
        <v>Female</v>
      </c>
      <c r="I688" s="2" t="str">
        <f>_xlfn.XLOOKUP(Table2[[#This Row],[Customer_ID]],Table3[Customer_ID],Table3[City],"Missing Memebership")</f>
        <v>Mysuru</v>
      </c>
      <c r="J688" s="2" t="str">
        <f>_xlfn.XLOOKUP(Table2[[#This Row],[Customer_ID]],Table3[Customer_ID],Table3[State],"Karnataka")</f>
        <v>Karnataka</v>
      </c>
      <c r="K688" s="2" t="str">
        <f>_xlfn.XLOOKUP(Table2[[#This Row],[Customer_ID]],Table3[Customer_ID],Table3[Membership],"Regular")</f>
        <v>Regular</v>
      </c>
      <c r="L688" s="2" t="s">
        <v>1022</v>
      </c>
      <c r="M688" s="2" t="str">
        <f>_xlfn.XLOOKUP(Table2[[#This Row],[Product_ID]],Table4[Product_ID],Table4[Product_Name],"Not Found")</f>
        <v>Sparx Georgette Saree Purple</v>
      </c>
      <c r="N688" s="2" t="str">
        <f>_xlfn.XLOOKUP(Table2[[#This Row],[Product_ID]],Table4[Product_ID],Table4[Category],"Not Found")</f>
        <v>Women Sarees</v>
      </c>
      <c r="O688" s="2" t="str">
        <f>_xlfn.XLOOKUP(Table2[[#This Row],[Product_ID]],Table4[Product_ID],Table4[Subcategory],"Not Found")</f>
        <v>Georgette Saree</v>
      </c>
      <c r="P688" s="2" t="str">
        <f>_xlfn.XLOOKUP(Table2[[#This Row],[Product_ID]],Table4[Product_ID],Table4[Brand],"Missing Brand")</f>
        <v>Sparx</v>
      </c>
      <c r="Q688" s="2" t="s">
        <v>48</v>
      </c>
      <c r="R688" s="2" t="str">
        <f>_xlfn.XLOOKUP(Table2[[#This Row],[Store_ID]],Table6[Store_ID],Table6[Store Name],"Not Found")</f>
        <v>TrendMart Vellore Standard</v>
      </c>
      <c r="S688" s="2">
        <f>_xlfn.XLOOKUP(Table2[[#This Row],[Store_ID]],Table6[Store_ID],Table6[Monthly Target],"Missing Target")</f>
        <v>1200000</v>
      </c>
      <c r="T688" s="2" t="str">
        <f>_xlfn.XLOOKUP(Table2[[#This Row],[Store_ID]],Table6[Store_ID],Table6[Region],"Not Found")</f>
        <v>South Zone 1</v>
      </c>
      <c r="U688" s="2" t="s">
        <v>43</v>
      </c>
      <c r="V688" s="2" t="str">
        <f>_xlfn.XLOOKUP(Table2[[#This Row],[Employee_ID]],Table5[Employee_ID],Table5[Employee Name],"Not Found")</f>
        <v>Meena Krishnan</v>
      </c>
      <c r="W688" s="2">
        <v>2</v>
      </c>
      <c r="X688" s="2">
        <v>3729.48</v>
      </c>
      <c r="Y688" s="2">
        <v>15</v>
      </c>
      <c r="Z688" s="2">
        <v>1118.8399999999999</v>
      </c>
      <c r="AA688" s="2">
        <v>12</v>
      </c>
      <c r="AB688" s="2">
        <v>760.81</v>
      </c>
      <c r="AC688" s="2">
        <v>7100.93</v>
      </c>
      <c r="AD688" s="2">
        <v>5464.62</v>
      </c>
      <c r="AE688" s="2">
        <f t="shared" si="17"/>
        <v>875.50000000000045</v>
      </c>
      <c r="AF688" s="2" t="s">
        <v>35</v>
      </c>
      <c r="AG688" s="42">
        <f>IFERROR(Table2[[#This Row],[Profit]]/Table2[[#This Row],[Sales Amount]],0)</f>
        <v>0.12329370941552732</v>
      </c>
      <c r="AH688" s="2" t="str">
        <f>TRIM(Table2[[#This Row],[Payment Modee]])</f>
        <v>Debit Card</v>
      </c>
      <c r="AI688" s="2" t="s">
        <v>26</v>
      </c>
      <c r="AJ688" s="2" t="s">
        <v>27</v>
      </c>
      <c r="AK688" s="2" t="s">
        <v>2002</v>
      </c>
      <c r="AL688" s="16" t="str">
        <f>IF(HOUR(Table2[[#This Row],[Order Time]])&lt;12,"Morning",IF(HOUR(Table2[[#This Row],[Order Time]])&lt;17,"Afternoon",IF(HOUR(Table2[[#This Row],[Order Time]])&lt;21,"Evening","Night")))</f>
        <v>Evening</v>
      </c>
      <c r="AM688" s="16" t="s">
        <v>38</v>
      </c>
    </row>
    <row r="689" spans="1:39" x14ac:dyDescent="0.25">
      <c r="A689" s="13" t="s">
        <v>2003</v>
      </c>
      <c r="B689" s="4">
        <v>45624</v>
      </c>
      <c r="C689" s="2">
        <f>YEAR(Table2[[#This Row],[Invoice Date]])</f>
        <v>2024</v>
      </c>
      <c r="D689" s="2" t="str">
        <f>TEXT(Table2[[#This Row],[Invoice Date]],"mmm")</f>
        <v>Nov</v>
      </c>
      <c r="E689" s="2" t="str">
        <f>Table2[[#This Row],[Store_ID]]&amp;"-"&amp;Table2[[#This Row],[Year]]&amp;"-"&amp;Table2[[#This Row],[Month]]</f>
        <v>STR089-2024-Nov</v>
      </c>
      <c r="F689" s="2" t="s">
        <v>1602</v>
      </c>
      <c r="G689" s="2" t="str">
        <f>_xlfn.XLOOKUP(Table2[[#This Row],[Customer_ID]],Table3[Customer_ID],Table3[Customer Name],"Not Found")</f>
        <v>Ishwarya Iyengar</v>
      </c>
      <c r="H689" s="2" t="str">
        <f>_xlfn.XLOOKUP(Table2[[#This Row],[Customer_ID]],Table3[Customer_ID],Table3[Gender],"Female")</f>
        <v>Female</v>
      </c>
      <c r="I689" s="2" t="str">
        <f>_xlfn.XLOOKUP(Table2[[#This Row],[Customer_ID]],Table3[Customer_ID],Table3[City],"Missing Memebership")</f>
        <v>Tirunelveli</v>
      </c>
      <c r="J689" s="2" t="str">
        <f>_xlfn.XLOOKUP(Table2[[#This Row],[Customer_ID]],Table3[Customer_ID],Table3[State],"Karnataka")</f>
        <v>Tamil Nadu</v>
      </c>
      <c r="K689" s="2" t="str">
        <f>_xlfn.XLOOKUP(Table2[[#This Row],[Customer_ID]],Table3[Customer_ID],Table3[Membership],"Regular")</f>
        <v>Regular</v>
      </c>
      <c r="L689" s="2" t="s">
        <v>41</v>
      </c>
      <c r="M689" s="2" t="str">
        <f>_xlfn.XLOOKUP(Table2[[#This Row],[Product_ID]],Table4[Product_ID],Table4[Product_Name],"Not Found")</f>
        <v>Westside Georgette Saree White</v>
      </c>
      <c r="N689" s="2" t="str">
        <f>_xlfn.XLOOKUP(Table2[[#This Row],[Product_ID]],Table4[Product_ID],Table4[Category],"Not Found")</f>
        <v>Women Sarees</v>
      </c>
      <c r="O689" s="2" t="str">
        <f>_xlfn.XLOOKUP(Table2[[#This Row],[Product_ID]],Table4[Product_ID],Table4[Subcategory],"Not Found")</f>
        <v>Georgette Saree</v>
      </c>
      <c r="P689" s="2" t="str">
        <f>_xlfn.XLOOKUP(Table2[[#This Row],[Product_ID]],Table4[Product_ID],Table4[Brand],"Missing Brand")</f>
        <v>Westside</v>
      </c>
      <c r="Q689" s="2" t="s">
        <v>525</v>
      </c>
      <c r="R689" s="2" t="str">
        <f>_xlfn.XLOOKUP(Table2[[#This Row],[Store_ID]],Table6[Store_ID],Table6[Store Name],"Not Found")</f>
        <v>TrendMart Kurnool Outlet</v>
      </c>
      <c r="S689" s="2">
        <f>_xlfn.XLOOKUP(Table2[[#This Row],[Store_ID]],Table6[Store_ID],Table6[Monthly Target],"Missing Target")</f>
        <v>800000</v>
      </c>
      <c r="T689" s="2" t="str">
        <f>_xlfn.XLOOKUP(Table2[[#This Row],[Store_ID]],Table6[Store_ID],Table6[Region],"Not Found")</f>
        <v>South Zone 3</v>
      </c>
      <c r="U689" s="2" t="s">
        <v>321</v>
      </c>
      <c r="V689" s="2" t="str">
        <f>_xlfn.XLOOKUP(Table2[[#This Row],[Employee_ID]],Table5[Employee_ID],Table5[Employee Name],"Not Found")</f>
        <v>Sunita Ramachandran</v>
      </c>
      <c r="W689" s="2">
        <v>1</v>
      </c>
      <c r="X689" s="2">
        <v>3845.25</v>
      </c>
      <c r="Y689" s="2">
        <v>10</v>
      </c>
      <c r="Z689" s="2">
        <v>384.52</v>
      </c>
      <c r="AA689" s="2">
        <v>12</v>
      </c>
      <c r="AB689" s="2">
        <v>415.29</v>
      </c>
      <c r="AC689" s="2">
        <v>3876.02</v>
      </c>
      <c r="AD689" s="2">
        <v>2633.56</v>
      </c>
      <c r="AE689" s="2">
        <f t="shared" si="17"/>
        <v>827.17000000000007</v>
      </c>
      <c r="AF689" s="2" t="s">
        <v>69</v>
      </c>
      <c r="AG689" s="42">
        <f>IFERROR(Table2[[#This Row],[Profit]]/Table2[[#This Row],[Sales Amount]],0)</f>
        <v>0.21340705156320144</v>
      </c>
      <c r="AH689" s="2" t="str">
        <f>TRIM(Table2[[#This Row],[Payment Modee]])</f>
        <v>Cash</v>
      </c>
      <c r="AI689" s="2" t="s">
        <v>26</v>
      </c>
      <c r="AJ689" s="2" t="s">
        <v>27</v>
      </c>
      <c r="AK689" s="2" t="s">
        <v>1384</v>
      </c>
      <c r="AL689" s="16" t="str">
        <f>IF(HOUR(Table2[[#This Row],[Order Time]])&lt;12,"Morning",IF(HOUR(Table2[[#This Row],[Order Time]])&lt;17,"Afternoon",IF(HOUR(Table2[[#This Row],[Order Time]])&lt;21,"Evening","Night")))</f>
        <v>Night</v>
      </c>
      <c r="AM689" s="16" t="s">
        <v>29</v>
      </c>
    </row>
    <row r="690" spans="1:39" x14ac:dyDescent="0.25">
      <c r="A690" s="13" t="s">
        <v>2004</v>
      </c>
      <c r="B690" s="4">
        <v>45681</v>
      </c>
      <c r="C690" s="2">
        <f>YEAR(Table2[[#This Row],[Invoice Date]])</f>
        <v>2025</v>
      </c>
      <c r="D690" s="2" t="str">
        <f>TEXT(Table2[[#This Row],[Invoice Date]],"mmm")</f>
        <v>Jan</v>
      </c>
      <c r="E690" s="2" t="str">
        <f>Table2[[#This Row],[Store_ID]]&amp;"-"&amp;Table2[[#This Row],[Year]]&amp;"-"&amp;Table2[[#This Row],[Month]]</f>
        <v>STR049-2025-Jan</v>
      </c>
      <c r="F690" s="2" t="s">
        <v>2005</v>
      </c>
      <c r="G690" s="2" t="str">
        <f>_xlfn.XLOOKUP(Table2[[#This Row],[Customer_ID]],Table3[Customer_ID],Table3[Customer Name],"Not Found")</f>
        <v>Rahul Prasad</v>
      </c>
      <c r="H690" s="2" t="str">
        <f>_xlfn.XLOOKUP(Table2[[#This Row],[Customer_ID]],Table3[Customer_ID],Table3[Gender],"Female")</f>
        <v>Male</v>
      </c>
      <c r="I690" s="2" t="str">
        <f>_xlfn.XLOOKUP(Table2[[#This Row],[Customer_ID]],Table3[Customer_ID],Table3[City],"Missing Memebership")</f>
        <v>Tiruchirappalli</v>
      </c>
      <c r="J690" s="2" t="str">
        <f>_xlfn.XLOOKUP(Table2[[#This Row],[Customer_ID]],Table3[Customer_ID],Table3[State],"Karnataka")</f>
        <v>Tamil Nadu</v>
      </c>
      <c r="K690" s="2" t="str">
        <f>_xlfn.XLOOKUP(Table2[[#This Row],[Customer_ID]],Table3[Customer_ID],Table3[Membership],"Regular")</f>
        <v>Gold</v>
      </c>
      <c r="L690" s="2" t="s">
        <v>374</v>
      </c>
      <c r="M690" s="2" t="str">
        <f>_xlfn.XLOOKUP(Table2[[#This Row],[Product_ID]],Table4[Product_ID],Table4[Product_Name],"Not Found")</f>
        <v>Woodland Bootcut Peach</v>
      </c>
      <c r="N690" s="2" t="str">
        <f>_xlfn.XLOOKUP(Table2[[#This Row],[Product_ID]],Table4[Product_ID],Table4[Category],"Not Found")</f>
        <v>Women Jeans</v>
      </c>
      <c r="O690" s="2" t="str">
        <f>_xlfn.XLOOKUP(Table2[[#This Row],[Product_ID]],Table4[Product_ID],Table4[Subcategory],"Not Found")</f>
        <v>Bootcut</v>
      </c>
      <c r="P690" s="2" t="str">
        <f>_xlfn.XLOOKUP(Table2[[#This Row],[Product_ID]],Table4[Product_ID],Table4[Brand],"Missing Brand")</f>
        <v>Woodland</v>
      </c>
      <c r="Q690" s="2" t="s">
        <v>1294</v>
      </c>
      <c r="R690" s="2" t="str">
        <f>_xlfn.XLOOKUP(Table2[[#This Row],[Store_ID]],Table6[Store_ID],Table6[Store Name],"Not Found")</f>
        <v>TrendMart Bengaluru Flagship</v>
      </c>
      <c r="S690" s="2">
        <f>_xlfn.XLOOKUP(Table2[[#This Row],[Store_ID]],Table6[Store_ID],Table6[Monthly Target],"Missing Target")</f>
        <v>1200000</v>
      </c>
      <c r="T690" s="2" t="str">
        <f>_xlfn.XLOOKUP(Table2[[#This Row],[Store_ID]],Table6[Store_ID],Table6[Region],"Not Found")</f>
        <v>South Zone 2</v>
      </c>
      <c r="U690" s="2" t="s">
        <v>283</v>
      </c>
      <c r="V690" s="2" t="str">
        <f>_xlfn.XLOOKUP(Table2[[#This Row],[Employee_ID]],Table5[Employee_ID],Table5[Employee Name],"Not Found")</f>
        <v>Priya Balasubramaniam</v>
      </c>
      <c r="W690" s="2">
        <v>2</v>
      </c>
      <c r="X690" s="2">
        <v>1462.47</v>
      </c>
      <c r="Y690" s="2">
        <v>15</v>
      </c>
      <c r="Z690" s="2">
        <v>438.74</v>
      </c>
      <c r="AA690" s="2">
        <v>12</v>
      </c>
      <c r="AB690" s="2">
        <v>298.33999999999997</v>
      </c>
      <c r="AC690" s="2">
        <v>2784.54</v>
      </c>
      <c r="AD690" s="2">
        <v>2097.42</v>
      </c>
      <c r="AE690" s="2">
        <f t="shared" si="17"/>
        <v>388.77999999999992</v>
      </c>
      <c r="AF690" s="2" t="s">
        <v>69</v>
      </c>
      <c r="AG690" s="42">
        <f>IFERROR(Table2[[#This Row],[Profit]]/Table2[[#This Row],[Sales Amount]],0)</f>
        <v>0.13962090686432946</v>
      </c>
      <c r="AH690" s="2" t="str">
        <f>TRIM(Table2[[#This Row],[Payment Modee]])</f>
        <v>Cash</v>
      </c>
      <c r="AI690" s="2" t="s">
        <v>36</v>
      </c>
      <c r="AJ690" s="2" t="s">
        <v>27</v>
      </c>
      <c r="AK690" s="2" t="s">
        <v>376</v>
      </c>
      <c r="AL690" s="16" t="str">
        <f>IF(HOUR(Table2[[#This Row],[Order Time]])&lt;12,"Morning",IF(HOUR(Table2[[#This Row],[Order Time]])&lt;17,"Afternoon",IF(HOUR(Table2[[#This Row],[Order Time]])&lt;21,"Evening","Night")))</f>
        <v>Night</v>
      </c>
      <c r="AM690" s="16" t="s">
        <v>29</v>
      </c>
    </row>
    <row r="691" spans="1:39" x14ac:dyDescent="0.25">
      <c r="A691" s="13" t="s">
        <v>2006</v>
      </c>
      <c r="B691" s="4">
        <v>45471</v>
      </c>
      <c r="C691" s="2">
        <f>YEAR(Table2[[#This Row],[Invoice Date]])</f>
        <v>2024</v>
      </c>
      <c r="D691" s="2" t="str">
        <f>TEXT(Table2[[#This Row],[Invoice Date]],"mmm")</f>
        <v>Jun</v>
      </c>
      <c r="E691" s="2" t="str">
        <f>Table2[[#This Row],[Store_ID]]&amp;"-"&amp;Table2[[#This Row],[Year]]&amp;"-"&amp;Table2[[#This Row],[Month]]</f>
        <v>STR091-2024-Jun</v>
      </c>
      <c r="F691" s="2" t="s">
        <v>2007</v>
      </c>
      <c r="G691" s="2" t="str">
        <f>_xlfn.XLOOKUP(Table2[[#This Row],[Customer_ID]],Table3[Customer_ID],Table3[Customer Name],"Not Found")</f>
        <v>Harish Gowda</v>
      </c>
      <c r="H691" s="2" t="str">
        <f>_xlfn.XLOOKUP(Table2[[#This Row],[Customer_ID]],Table3[Customer_ID],Table3[Gender],"Female")</f>
        <v>Male</v>
      </c>
      <c r="I691" s="2" t="str">
        <f>_xlfn.XLOOKUP(Table2[[#This Row],[Customer_ID]],Table3[Customer_ID],Table3[City],"Missing Memebership")</f>
        <v>Salem</v>
      </c>
      <c r="J691" s="2" t="str">
        <f>_xlfn.XLOOKUP(Table2[[#This Row],[Customer_ID]],Table3[Customer_ID],Table3[State],"Karnataka")</f>
        <v>Tamil Nadu</v>
      </c>
      <c r="K691" s="2" t="str">
        <f>_xlfn.XLOOKUP(Table2[[#This Row],[Customer_ID]],Table3[Customer_ID],Table3[Membership],"Regular")</f>
        <v>Regular</v>
      </c>
      <c r="L691" s="2" t="s">
        <v>117</v>
      </c>
      <c r="M691" s="2" t="str">
        <f>_xlfn.XLOOKUP(Table2[[#This Row],[Product_ID]],Table4[Product_ID],Table4[Product_Name],"Not Found")</f>
        <v>Nike Crop Top Cream</v>
      </c>
      <c r="N691" s="2" t="str">
        <f>_xlfn.XLOOKUP(Table2[[#This Row],[Product_ID]],Table4[Product_ID],Table4[Category],"Not Found")</f>
        <v>Women Tops</v>
      </c>
      <c r="O691" s="2" t="str">
        <f>_xlfn.XLOOKUP(Table2[[#This Row],[Product_ID]],Table4[Product_ID],Table4[Subcategory],"Not Found")</f>
        <v>Crop Top</v>
      </c>
      <c r="P691" s="2" t="str">
        <f>_xlfn.XLOOKUP(Table2[[#This Row],[Product_ID]],Table4[Product_ID],Table4[Brand],"Missing Brand")</f>
        <v>Nike</v>
      </c>
      <c r="Q691" s="2" t="s">
        <v>699</v>
      </c>
      <c r="R691" s="2" t="str">
        <f>_xlfn.XLOOKUP(Table2[[#This Row],[Store_ID]],Table6[Store_ID],Table6[Store Name],"Not Found")</f>
        <v>TrendMart Nizamabad Standard</v>
      </c>
      <c r="S691" s="2">
        <f>_xlfn.XLOOKUP(Table2[[#This Row],[Store_ID]],Table6[Store_ID],Table6[Monthly Target],"Missing Target")</f>
        <v>1500000</v>
      </c>
      <c r="T691" s="2" t="str">
        <f>_xlfn.XLOOKUP(Table2[[#This Row],[Store_ID]],Table6[Store_ID],Table6[Region],"Not Found")</f>
        <v>South Zone 2</v>
      </c>
      <c r="U691" s="2" t="s">
        <v>142</v>
      </c>
      <c r="V691" s="2" t="str">
        <f>_xlfn.XLOOKUP(Table2[[#This Row],[Employee_ID]],Table5[Employee_ID],Table5[Employee Name],"Not Found")</f>
        <v>Anusuya Subramaniam</v>
      </c>
      <c r="W691" s="2">
        <v>3</v>
      </c>
      <c r="X691" s="2">
        <v>784.69</v>
      </c>
      <c r="Y691" s="2">
        <v>10</v>
      </c>
      <c r="Z691" s="2">
        <v>235.41</v>
      </c>
      <c r="AA691" s="2">
        <v>5</v>
      </c>
      <c r="AB691" s="2">
        <v>105.93</v>
      </c>
      <c r="AC691" s="2">
        <v>2224.59</v>
      </c>
      <c r="AD691" s="2">
        <v>1650.03</v>
      </c>
      <c r="AE691" s="2">
        <f t="shared" si="17"/>
        <v>468.63000000000017</v>
      </c>
      <c r="AF691" s="2" t="s">
        <v>119</v>
      </c>
      <c r="AG691" s="42">
        <f>IFERROR(Table2[[#This Row],[Profit]]/Table2[[#This Row],[Sales Amount]],0)</f>
        <v>0.21065904278990741</v>
      </c>
      <c r="AH691" s="2" t="str">
        <f>TRIM(Table2[[#This Row],[Payment Modee]])</f>
        <v>Net Banking</v>
      </c>
      <c r="AI691" s="2" t="s">
        <v>26</v>
      </c>
      <c r="AJ691" s="2" t="s">
        <v>27</v>
      </c>
      <c r="AK691" s="2" t="s">
        <v>1225</v>
      </c>
      <c r="AL691" s="16" t="str">
        <f>IF(HOUR(Table2[[#This Row],[Order Time]])&lt;12,"Morning",IF(HOUR(Table2[[#This Row],[Order Time]])&lt;17,"Afternoon",IF(HOUR(Table2[[#This Row],[Order Time]])&lt;21,"Evening","Night")))</f>
        <v>Evening</v>
      </c>
      <c r="AM691" s="16" t="s">
        <v>29</v>
      </c>
    </row>
    <row r="692" spans="1:39" x14ac:dyDescent="0.25">
      <c r="A692" s="13" t="s">
        <v>2008</v>
      </c>
      <c r="B692" s="4">
        <v>45492</v>
      </c>
      <c r="C692" s="2">
        <f>YEAR(Table2[[#This Row],[Invoice Date]])</f>
        <v>2024</v>
      </c>
      <c r="D692" s="2" t="str">
        <f>TEXT(Table2[[#This Row],[Invoice Date]],"mmm")</f>
        <v>Jul</v>
      </c>
      <c r="E692" s="2" t="str">
        <f>Table2[[#This Row],[Store_ID]]&amp;"-"&amp;Table2[[#This Row],[Year]]&amp;"-"&amp;Table2[[#This Row],[Month]]</f>
        <v>STR015-2024-Jul</v>
      </c>
      <c r="F692" s="2" t="s">
        <v>72</v>
      </c>
      <c r="G692" s="2" t="str">
        <f>_xlfn.XLOOKUP(Table2[[#This Row],[Customer_ID]],Table3[Customer_ID],Table3[Customer Name],"Not Found")</f>
        <v>Srinivas Prasad</v>
      </c>
      <c r="H692" s="2" t="str">
        <f>_xlfn.XLOOKUP(Table2[[#This Row],[Customer_ID]],Table3[Customer_ID],Table3[Gender],"Female")</f>
        <v>Male</v>
      </c>
      <c r="I692" s="2" t="str">
        <f>_xlfn.XLOOKUP(Table2[[#This Row],[Customer_ID]],Table3[Customer_ID],Table3[City],"Missing Memebership")</f>
        <v>Kannur</v>
      </c>
      <c r="J692" s="2" t="str">
        <f>_xlfn.XLOOKUP(Table2[[#This Row],[Customer_ID]],Table3[Customer_ID],Table3[State],"Karnataka")</f>
        <v>Kerala</v>
      </c>
      <c r="K692" s="2" t="str">
        <f>_xlfn.XLOOKUP(Table2[[#This Row],[Customer_ID]],Table3[Customer_ID],Table3[Membership],"Regular")</f>
        <v>Silver</v>
      </c>
      <c r="L692" s="2" t="s">
        <v>47</v>
      </c>
      <c r="M692" s="2" t="str">
        <f>_xlfn.XLOOKUP(Table2[[#This Row],[Product_ID]],Table4[Product_ID],Table4[Product_Name],"Not Found")</f>
        <v>Max Fashion Printed Saree Brown</v>
      </c>
      <c r="N692" s="2" t="str">
        <f>_xlfn.XLOOKUP(Table2[[#This Row],[Product_ID]],Table4[Product_ID],Table4[Category],"Not Found")</f>
        <v>Women Sarees</v>
      </c>
      <c r="O692" s="2" t="str">
        <f>_xlfn.XLOOKUP(Table2[[#This Row],[Product_ID]],Table4[Product_ID],Table4[Subcategory],"Not Found")</f>
        <v>Printed Saree</v>
      </c>
      <c r="P692" s="2" t="str">
        <f>_xlfn.XLOOKUP(Table2[[#This Row],[Product_ID]],Table4[Product_ID],Table4[Brand],"Missing Brand")</f>
        <v>Max Fashion</v>
      </c>
      <c r="Q692" s="2" t="s">
        <v>704</v>
      </c>
      <c r="R692" s="2" t="str">
        <f>_xlfn.XLOOKUP(Table2[[#This Row],[Store_ID]],Table6[Store_ID],Table6[Store Name],"Not Found")</f>
        <v>TrendMart Madurai Mall Kiosk</v>
      </c>
      <c r="S692" s="2">
        <f>_xlfn.XLOOKUP(Table2[[#This Row],[Store_ID]],Table6[Store_ID],Table6[Monthly Target],"Missing Target")</f>
        <v>800000</v>
      </c>
      <c r="T692" s="2" t="str">
        <f>_xlfn.XLOOKUP(Table2[[#This Row],[Store_ID]],Table6[Store_ID],Table6[Region],"Not Found")</f>
        <v>South Zone 1</v>
      </c>
      <c r="U692" s="2" t="s">
        <v>142</v>
      </c>
      <c r="V692" s="2" t="str">
        <f>_xlfn.XLOOKUP(Table2[[#This Row],[Employee_ID]],Table5[Employee_ID],Table5[Employee Name],"Not Found")</f>
        <v>Anusuya Subramaniam</v>
      </c>
      <c r="W692" s="2">
        <v>2</v>
      </c>
      <c r="X692" s="2">
        <v>5008.82</v>
      </c>
      <c r="Y692" s="2">
        <v>10</v>
      </c>
      <c r="Z692" s="2">
        <v>1001.76</v>
      </c>
      <c r="AA692" s="2">
        <v>12</v>
      </c>
      <c r="AB692" s="2">
        <v>1081.9100000000001</v>
      </c>
      <c r="AC692" s="2">
        <v>10097.790000000001</v>
      </c>
      <c r="AD692" s="2">
        <v>6741.6</v>
      </c>
      <c r="AE692" s="2">
        <f t="shared" si="17"/>
        <v>2274.2800000000007</v>
      </c>
      <c r="AF692" s="2" t="s">
        <v>56</v>
      </c>
      <c r="AG692" s="42">
        <f>IFERROR(Table2[[#This Row],[Profit]]/Table2[[#This Row],[Sales Amount]],0)</f>
        <v>0.22522551964340717</v>
      </c>
      <c r="AH692" s="2" t="str">
        <f>TRIM(Table2[[#This Row],[Payment Modee]])</f>
        <v>Credit Card</v>
      </c>
      <c r="AI692" s="2" t="s">
        <v>26</v>
      </c>
      <c r="AJ692" s="2" t="s">
        <v>27</v>
      </c>
      <c r="AK692" s="2" t="s">
        <v>2009</v>
      </c>
      <c r="AL692" s="16" t="str">
        <f>IF(HOUR(Table2[[#This Row],[Order Time]])&lt;12,"Morning",IF(HOUR(Table2[[#This Row],[Order Time]])&lt;17,"Afternoon",IF(HOUR(Table2[[#This Row],[Order Time]])&lt;21,"Evening","Night")))</f>
        <v>Morning</v>
      </c>
      <c r="AM692" s="16" t="s">
        <v>29</v>
      </c>
    </row>
    <row r="693" spans="1:39" x14ac:dyDescent="0.25">
      <c r="A693" s="13" t="s">
        <v>2010</v>
      </c>
      <c r="B693" s="4">
        <v>45624</v>
      </c>
      <c r="C693" s="2">
        <f>YEAR(Table2[[#This Row],[Invoice Date]])</f>
        <v>2024</v>
      </c>
      <c r="D693" s="2" t="str">
        <f>TEXT(Table2[[#This Row],[Invoice Date]],"mmm")</f>
        <v>Nov</v>
      </c>
      <c r="E693" s="2" t="str">
        <f>Table2[[#This Row],[Store_ID]]&amp;"-"&amp;Table2[[#This Row],[Year]]&amp;"-"&amp;Table2[[#This Row],[Month]]</f>
        <v>STR101-2024-Nov</v>
      </c>
      <c r="F693" s="2" t="s">
        <v>328</v>
      </c>
      <c r="G693" s="2" t="str">
        <f>_xlfn.XLOOKUP(Table2[[#This Row],[Customer_ID]],Table3[Customer_ID],Table3[Customer Name],"Not Found")</f>
        <v>Indira Naidu</v>
      </c>
      <c r="H693" s="2" t="str">
        <f>_xlfn.XLOOKUP(Table2[[#This Row],[Customer_ID]],Table3[Customer_ID],Table3[Gender],"Female")</f>
        <v>Female</v>
      </c>
      <c r="I693" s="2" t="str">
        <f>_xlfn.XLOOKUP(Table2[[#This Row],[Customer_ID]],Table3[Customer_ID],Table3[City],"Missing Memebership")</f>
        <v>Khammam</v>
      </c>
      <c r="J693" s="2" t="str">
        <f>_xlfn.XLOOKUP(Table2[[#This Row],[Customer_ID]],Table3[Customer_ID],Table3[State],"Karnataka")</f>
        <v>Telangana</v>
      </c>
      <c r="K693" s="2" t="str">
        <f>_xlfn.XLOOKUP(Table2[[#This Row],[Customer_ID]],Table3[Customer_ID],Table3[Membership],"Regular")</f>
        <v>Gold</v>
      </c>
      <c r="L693" s="2" t="s">
        <v>90</v>
      </c>
      <c r="M693" s="2" t="str">
        <f>_xlfn.XLOOKUP(Table2[[#This Row],[Product_ID]],Table4[Product_ID],Table4[Product_Name],"Not Found")</f>
        <v>Nike Shirt Dress Peach</v>
      </c>
      <c r="N693" s="2" t="str">
        <f>_xlfn.XLOOKUP(Table2[[#This Row],[Product_ID]],Table4[Product_ID],Table4[Category],"Not Found")</f>
        <v>Women Dresses</v>
      </c>
      <c r="O693" s="2" t="str">
        <f>_xlfn.XLOOKUP(Table2[[#This Row],[Product_ID]],Table4[Product_ID],Table4[Subcategory],"Not Found")</f>
        <v>Shirt Dress</v>
      </c>
      <c r="P693" s="2" t="str">
        <f>_xlfn.XLOOKUP(Table2[[#This Row],[Product_ID]],Table4[Product_ID],Table4[Brand],"Missing Brand")</f>
        <v>Nike</v>
      </c>
      <c r="Q693" s="2" t="s">
        <v>258</v>
      </c>
      <c r="R693" s="2" t="str">
        <f>_xlfn.XLOOKUP(Table2[[#This Row],[Store_ID]],Table6[Store_ID],Table6[Store Name],"Not Found")</f>
        <v>TrendMart Thiruvananthapuram Standard</v>
      </c>
      <c r="S693" s="2">
        <f>_xlfn.XLOOKUP(Table2[[#This Row],[Store_ID]],Table6[Store_ID],Table6[Monthly Target],"Missing Target")</f>
        <v>1200000</v>
      </c>
      <c r="T693" s="2" t="str">
        <f>_xlfn.XLOOKUP(Table2[[#This Row],[Store_ID]],Table6[Store_ID],Table6[Region],"Not Found")</f>
        <v>South Zone 1</v>
      </c>
      <c r="U693" s="2" t="s">
        <v>460</v>
      </c>
      <c r="V693" s="2" t="str">
        <f>_xlfn.XLOOKUP(Table2[[#This Row],[Employee_ID]],Table5[Employee_ID],Table5[Employee Name],"Not Found")</f>
        <v>Pranav Reddy</v>
      </c>
      <c r="W693" s="2">
        <v>2</v>
      </c>
      <c r="X693" s="2">
        <v>1748.18</v>
      </c>
      <c r="Y693" s="2">
        <v>0</v>
      </c>
      <c r="Z693" s="2">
        <v>0</v>
      </c>
      <c r="AA693" s="2">
        <v>12</v>
      </c>
      <c r="AB693" s="2">
        <v>419.56</v>
      </c>
      <c r="AC693" s="2">
        <v>3915.92</v>
      </c>
      <c r="AD693" s="2">
        <v>2799.7</v>
      </c>
      <c r="AE693" s="2">
        <f t="shared" si="17"/>
        <v>696.66000000000031</v>
      </c>
      <c r="AF693" s="2" t="s">
        <v>56</v>
      </c>
      <c r="AG693" s="42">
        <f>IFERROR(Table2[[#This Row],[Profit]]/Table2[[#This Row],[Sales Amount]],0)</f>
        <v>0.17790455371917718</v>
      </c>
      <c r="AH693" s="2" t="str">
        <f>TRIM(Table2[[#This Row],[Payment Modee]])</f>
        <v>Credit Card</v>
      </c>
      <c r="AI693" s="2" t="s">
        <v>26</v>
      </c>
      <c r="AJ693" s="2" t="s">
        <v>27</v>
      </c>
      <c r="AK693" s="2" t="s">
        <v>1235</v>
      </c>
      <c r="AL693" s="16" t="str">
        <f>IF(HOUR(Table2[[#This Row],[Order Time]])&lt;12,"Morning",IF(HOUR(Table2[[#This Row],[Order Time]])&lt;17,"Afternoon",IF(HOUR(Table2[[#This Row],[Order Time]])&lt;21,"Evening","Night")))</f>
        <v>Evening</v>
      </c>
      <c r="AM693" s="16" t="s">
        <v>29</v>
      </c>
    </row>
    <row r="694" spans="1:39" x14ac:dyDescent="0.25">
      <c r="A694" s="13" t="s">
        <v>2011</v>
      </c>
      <c r="B694" s="4">
        <v>45563</v>
      </c>
      <c r="C694" s="2">
        <f>YEAR(Table2[[#This Row],[Invoice Date]])</f>
        <v>2024</v>
      </c>
      <c r="D694" s="2" t="str">
        <f>TEXT(Table2[[#This Row],[Invoice Date]],"mmm")</f>
        <v>Sep</v>
      </c>
      <c r="E694" s="2" t="str">
        <f>Table2[[#This Row],[Store_ID]]&amp;"-"&amp;Table2[[#This Row],[Year]]&amp;"-"&amp;Table2[[#This Row],[Month]]</f>
        <v>STR027-2024-Sep</v>
      </c>
      <c r="F694" s="2" t="s">
        <v>2012</v>
      </c>
      <c r="G694" s="2" t="str">
        <f>_xlfn.XLOOKUP(Table2[[#This Row],[Customer_ID]],Table3[Customer_ID],Table3[Customer Name],"Not Found")</f>
        <v>Radha Raman</v>
      </c>
      <c r="H694" s="2" t="str">
        <f>_xlfn.XLOOKUP(Table2[[#This Row],[Customer_ID]],Table3[Customer_ID],Table3[Gender],"Female")</f>
        <v>Female</v>
      </c>
      <c r="I694" s="2" t="str">
        <f>_xlfn.XLOOKUP(Table2[[#This Row],[Customer_ID]],Table3[Customer_ID],Table3[City],"Missing Memebership")</f>
        <v>Khammam</v>
      </c>
      <c r="J694" s="2" t="str">
        <f>_xlfn.XLOOKUP(Table2[[#This Row],[Customer_ID]],Table3[Customer_ID],Table3[State],"Karnataka")</f>
        <v>Telangana</v>
      </c>
      <c r="K694" s="2" t="str">
        <f>_xlfn.XLOOKUP(Table2[[#This Row],[Customer_ID]],Table3[Customer_ID],Table3[Membership],"Regular")</f>
        <v>Gold</v>
      </c>
      <c r="L694" s="2" t="s">
        <v>1368</v>
      </c>
      <c r="M694" s="2" t="str">
        <f>_xlfn.XLOOKUP(Table2[[#This Row],[Product_ID]],Table4[Product_ID],Table4[Product_Name],"Not Found")</f>
        <v>Van Heusen Formal Trouser Maroon</v>
      </c>
      <c r="N694" s="2" t="str">
        <f>_xlfn.XLOOKUP(Table2[[#This Row],[Product_ID]],Table4[Product_ID],Table4[Category],"Not Found")</f>
        <v>Men Trousers</v>
      </c>
      <c r="O694" s="2" t="str">
        <f>_xlfn.XLOOKUP(Table2[[#This Row],[Product_ID]],Table4[Product_ID],Table4[Subcategory],"Not Found")</f>
        <v>Formal Trouser</v>
      </c>
      <c r="P694" s="2" t="str">
        <f>_xlfn.XLOOKUP(Table2[[#This Row],[Product_ID]],Table4[Product_ID],Table4[Brand],"Missing Brand")</f>
        <v>Van Heusen</v>
      </c>
      <c r="Q694" s="2" t="s">
        <v>965</v>
      </c>
      <c r="R694" s="2" t="str">
        <f>_xlfn.XLOOKUP(Table2[[#This Row],[Store_ID]],Table6[Store_ID],Table6[Store Name],"Not Found")</f>
        <v>TrendMart Hyderabad Standard</v>
      </c>
      <c r="S694" s="2">
        <f>_xlfn.XLOOKUP(Table2[[#This Row],[Store_ID]],Table6[Store_ID],Table6[Monthly Target],"Missing Target")</f>
        <v>1500000</v>
      </c>
      <c r="T694" s="2" t="str">
        <f>_xlfn.XLOOKUP(Table2[[#This Row],[Store_ID]],Table6[Store_ID],Table6[Region],"Not Found")</f>
        <v>South Zone 2</v>
      </c>
      <c r="U694" s="2" t="s">
        <v>289</v>
      </c>
      <c r="V694" s="2" t="str">
        <f>_xlfn.XLOOKUP(Table2[[#This Row],[Employee_ID]],Table5[Employee_ID],Table5[Employee Name],"Not Found")</f>
        <v>Anitha Ramachandran</v>
      </c>
      <c r="W694" s="2">
        <v>2</v>
      </c>
      <c r="X694" s="2">
        <v>892.74</v>
      </c>
      <c r="Y694" s="2">
        <v>0</v>
      </c>
      <c r="Z694" s="2">
        <v>0</v>
      </c>
      <c r="AA694" s="2">
        <v>5</v>
      </c>
      <c r="AB694" s="2">
        <v>89.27</v>
      </c>
      <c r="AC694" s="2">
        <v>1874.75</v>
      </c>
      <c r="AD694" s="2">
        <v>1170.52</v>
      </c>
      <c r="AE694" s="2">
        <f t="shared" si="17"/>
        <v>614.96</v>
      </c>
      <c r="AF694" s="2" t="s">
        <v>69</v>
      </c>
      <c r="AG694" s="42">
        <f>IFERROR(Table2[[#This Row],[Profit]]/Table2[[#This Row],[Sales Amount]],0)</f>
        <v>0.32802240298706498</v>
      </c>
      <c r="AH694" s="2" t="str">
        <f>TRIM(Table2[[#This Row],[Payment Modee]])</f>
        <v>Cash</v>
      </c>
      <c r="AI694" s="2" t="s">
        <v>26</v>
      </c>
      <c r="AJ694" s="2" t="s">
        <v>27</v>
      </c>
      <c r="AK694" s="2" t="s">
        <v>148</v>
      </c>
      <c r="AL694" s="16" t="str">
        <f>IF(HOUR(Table2[[#This Row],[Order Time]])&lt;12,"Morning",IF(HOUR(Table2[[#This Row],[Order Time]])&lt;17,"Afternoon",IF(HOUR(Table2[[#This Row],[Order Time]])&lt;21,"Evening","Night")))</f>
        <v>Afternoon</v>
      </c>
      <c r="AM694" s="16" t="s">
        <v>38</v>
      </c>
    </row>
    <row r="695" spans="1:39" x14ac:dyDescent="0.25">
      <c r="A695" s="13" t="s">
        <v>2013</v>
      </c>
      <c r="B695" s="4">
        <v>45448</v>
      </c>
      <c r="C695" s="2">
        <f>YEAR(Table2[[#This Row],[Invoice Date]])</f>
        <v>2024</v>
      </c>
      <c r="D695" s="2" t="str">
        <f>TEXT(Table2[[#This Row],[Invoice Date]],"mmm")</f>
        <v>Jun</v>
      </c>
      <c r="E695" s="2" t="str">
        <f>Table2[[#This Row],[Store_ID]]&amp;"-"&amp;Table2[[#This Row],[Year]]&amp;"-"&amp;Table2[[#This Row],[Month]]</f>
        <v>STR008-2024-Jun</v>
      </c>
      <c r="F695" s="2" t="s">
        <v>1181</v>
      </c>
      <c r="G695" s="2" t="str">
        <f>_xlfn.XLOOKUP(Table2[[#This Row],[Customer_ID]],Table3[Customer_ID],Table3[Customer Name],"Not Found")</f>
        <v>Vani Prasad</v>
      </c>
      <c r="H695" s="2" t="str">
        <f>_xlfn.XLOOKUP(Table2[[#This Row],[Customer_ID]],Table3[Customer_ID],Table3[Gender],"Female")</f>
        <v>Female</v>
      </c>
      <c r="I695" s="2" t="str">
        <f>_xlfn.XLOOKUP(Table2[[#This Row],[Customer_ID]],Table3[Customer_ID],Table3[City],"Missing Memebership")</f>
        <v>Bengaluru</v>
      </c>
      <c r="J695" s="2" t="str">
        <f>_xlfn.XLOOKUP(Table2[[#This Row],[Customer_ID]],Table3[Customer_ID],Table3[State],"Karnataka")</f>
        <v>Karnataka</v>
      </c>
      <c r="K695" s="2" t="str">
        <f>_xlfn.XLOOKUP(Table2[[#This Row],[Customer_ID]],Table3[Customer_ID],Table3[Membership],"Regular")</f>
        <v>Silver</v>
      </c>
      <c r="L695" s="2" t="s">
        <v>379</v>
      </c>
      <c r="M695" s="2" t="str">
        <f>_xlfn.XLOOKUP(Table2[[#This Row],[Product_ID]],Table4[Product_ID],Table4[Product_Name],"Not Found")</f>
        <v>Reebok Bodycon Dress Navy Blue</v>
      </c>
      <c r="N695" s="2" t="str">
        <f>_xlfn.XLOOKUP(Table2[[#This Row],[Product_ID]],Table4[Product_ID],Table4[Category],"Not Found")</f>
        <v>Women Dresses</v>
      </c>
      <c r="O695" s="2" t="str">
        <f>_xlfn.XLOOKUP(Table2[[#This Row],[Product_ID]],Table4[Product_ID],Table4[Subcategory],"Not Found")</f>
        <v>Bodycon Dress</v>
      </c>
      <c r="P695" s="2" t="str">
        <f>_xlfn.XLOOKUP(Table2[[#This Row],[Product_ID]],Table4[Product_ID],Table4[Brand],"Missing Brand")</f>
        <v>Reebok</v>
      </c>
      <c r="Q695" s="2" t="s">
        <v>499</v>
      </c>
      <c r="R695" s="2" t="str">
        <f>_xlfn.XLOOKUP(Table2[[#This Row],[Store_ID]],Table6[Store_ID],Table6[Store Name],"Not Found")</f>
        <v>TrendMart Kochi Mall Kiosk</v>
      </c>
      <c r="S695" s="2">
        <f>_xlfn.XLOOKUP(Table2[[#This Row],[Store_ID]],Table6[Store_ID],Table6[Monthly Target],"Missing Target")</f>
        <v>1500000</v>
      </c>
      <c r="T695" s="2" t="str">
        <f>_xlfn.XLOOKUP(Table2[[#This Row],[Store_ID]],Table6[Store_ID],Table6[Region],"Not Found")</f>
        <v>South Zone 1</v>
      </c>
      <c r="U695" s="2" t="s">
        <v>268</v>
      </c>
      <c r="V695" s="2" t="str">
        <f>_xlfn.XLOOKUP(Table2[[#This Row],[Employee_ID]],Table5[Employee_ID],Table5[Employee Name],"Not Found")</f>
        <v>Ganesh Iyengar</v>
      </c>
      <c r="W695" s="2">
        <v>2</v>
      </c>
      <c r="X695" s="2">
        <v>1747.98</v>
      </c>
      <c r="Y695" s="2">
        <v>10</v>
      </c>
      <c r="Z695" s="2">
        <v>349.6</v>
      </c>
      <c r="AA695" s="2">
        <v>12</v>
      </c>
      <c r="AB695" s="2">
        <v>377.56</v>
      </c>
      <c r="AC695" s="2">
        <v>3523.92</v>
      </c>
      <c r="AD695" s="2">
        <v>2281.8000000000002</v>
      </c>
      <c r="AE695" s="2">
        <f t="shared" si="17"/>
        <v>864.56</v>
      </c>
      <c r="AF695" s="2" t="s">
        <v>25</v>
      </c>
      <c r="AG695" s="42">
        <f>IFERROR(Table2[[#This Row],[Profit]]/Table2[[#This Row],[Sales Amount]],0)</f>
        <v>0.24534041635451426</v>
      </c>
      <c r="AH695" s="2" t="str">
        <f>TRIM(Table2[[#This Row],[Payment Modee]])</f>
        <v>UPI</v>
      </c>
      <c r="AI695" s="2" t="s">
        <v>36</v>
      </c>
      <c r="AJ695" s="2" t="s">
        <v>27</v>
      </c>
      <c r="AK695" s="2" t="s">
        <v>1407</v>
      </c>
      <c r="AL695" s="16" t="str">
        <f>IF(HOUR(Table2[[#This Row],[Order Time]])&lt;12,"Morning",IF(HOUR(Table2[[#This Row],[Order Time]])&lt;17,"Afternoon",IF(HOUR(Table2[[#This Row],[Order Time]])&lt;21,"Evening","Night")))</f>
        <v>Evening</v>
      </c>
      <c r="AM695" s="16" t="s">
        <v>29</v>
      </c>
    </row>
    <row r="696" spans="1:39" x14ac:dyDescent="0.25">
      <c r="A696" s="13" t="s">
        <v>2014</v>
      </c>
      <c r="B696" s="4">
        <v>45535</v>
      </c>
      <c r="C696" s="2">
        <f>YEAR(Table2[[#This Row],[Invoice Date]])</f>
        <v>2024</v>
      </c>
      <c r="D696" s="2" t="str">
        <f>TEXT(Table2[[#This Row],[Invoice Date]],"mmm")</f>
        <v>Aug</v>
      </c>
      <c r="E696" s="2" t="str">
        <f>Table2[[#This Row],[Store_ID]]&amp;"-"&amp;Table2[[#This Row],[Year]]&amp;"-"&amp;Table2[[#This Row],[Month]]</f>
        <v>STR043-2024-Aug</v>
      </c>
      <c r="F696" s="2" t="s">
        <v>2015</v>
      </c>
      <c r="G696" s="2" t="str">
        <f>_xlfn.XLOOKUP(Table2[[#This Row],[Customer_ID]],Table3[Customer_ID],Table3[Customer Name],"Not Found")</f>
        <v>Bala Gupta</v>
      </c>
      <c r="H696" s="2" t="str">
        <f>_xlfn.XLOOKUP(Table2[[#This Row],[Customer_ID]],Table3[Customer_ID],Table3[Gender],"Female")</f>
        <v>Male</v>
      </c>
      <c r="I696" s="2" t="str">
        <f>_xlfn.XLOOKUP(Table2[[#This Row],[Customer_ID]],Table3[Customer_ID],Table3[City],"Missing Memebership")</f>
        <v>Hubballi</v>
      </c>
      <c r="J696" s="2" t="str">
        <f>_xlfn.XLOOKUP(Table2[[#This Row],[Customer_ID]],Table3[Customer_ID],Table3[State],"Karnataka")</f>
        <v>Karnataka</v>
      </c>
      <c r="K696" s="2" t="str">
        <f>_xlfn.XLOOKUP(Table2[[#This Row],[Customer_ID]],Table3[Customer_ID],Table3[Membership],"Regular")</f>
        <v>Regular</v>
      </c>
      <c r="L696" s="2" t="s">
        <v>430</v>
      </c>
      <c r="M696" s="2" t="str">
        <f>_xlfn.XLOOKUP(Table2[[#This Row],[Product_ID]],Table4[Product_ID],Table4[Product_Name],"Not Found")</f>
        <v>US Polo Assn Bootcut Black</v>
      </c>
      <c r="N696" s="2" t="str">
        <f>_xlfn.XLOOKUP(Table2[[#This Row],[Product_ID]],Table4[Product_ID],Table4[Category],"Not Found")</f>
        <v>Women Jeans</v>
      </c>
      <c r="O696" s="2" t="str">
        <f>_xlfn.XLOOKUP(Table2[[#This Row],[Product_ID]],Table4[Product_ID],Table4[Subcategory],"Not Found")</f>
        <v>Bootcut</v>
      </c>
      <c r="P696" s="2" t="str">
        <f>_xlfn.XLOOKUP(Table2[[#This Row],[Product_ID]],Table4[Product_ID],Table4[Brand],"Missing Brand")</f>
        <v>US Polo Assn</v>
      </c>
      <c r="Q696" s="2" t="s">
        <v>908</v>
      </c>
      <c r="R696" s="2" t="str">
        <f>_xlfn.XLOOKUP(Table2[[#This Row],[Store_ID]],Table6[Store_ID],Table6[Store Name],"Not Found")</f>
        <v>TrendMart Mangaluru Standard</v>
      </c>
      <c r="S696" s="2">
        <f>_xlfn.XLOOKUP(Table2[[#This Row],[Store_ID]],Table6[Store_ID],Table6[Monthly Target],"Missing Target")</f>
        <v>1500000</v>
      </c>
      <c r="T696" s="2" t="str">
        <f>_xlfn.XLOOKUP(Table2[[#This Row],[Store_ID]],Table6[Store_ID],Table6[Region],"Not Found")</f>
        <v>South Zone 2</v>
      </c>
      <c r="U696" s="2" t="s">
        <v>268</v>
      </c>
      <c r="V696" s="2" t="str">
        <f>_xlfn.XLOOKUP(Table2[[#This Row],[Employee_ID]],Table5[Employee_ID],Table5[Employee Name],"Not Found")</f>
        <v>Ganesh Iyengar</v>
      </c>
      <c r="W696" s="2">
        <v>3</v>
      </c>
      <c r="X696" s="2">
        <v>1541.21</v>
      </c>
      <c r="Y696" s="2">
        <v>20</v>
      </c>
      <c r="Z696" s="2">
        <v>924.73</v>
      </c>
      <c r="AA696" s="2">
        <v>12</v>
      </c>
      <c r="AB696" s="2">
        <v>443.87</v>
      </c>
      <c r="AC696" s="2">
        <v>4142.7700000000004</v>
      </c>
      <c r="AD696" s="2">
        <v>2504.88</v>
      </c>
      <c r="AE696" s="2">
        <f t="shared" si="17"/>
        <v>1194.0200000000004</v>
      </c>
      <c r="AF696" s="2" t="s">
        <v>25</v>
      </c>
      <c r="AG696" s="42">
        <f>IFERROR(Table2[[#This Row],[Profit]]/Table2[[#This Row],[Sales Amount]],0)</f>
        <v>0.28821778664999514</v>
      </c>
      <c r="AH696" s="2" t="str">
        <f>TRIM(Table2[[#This Row],[Payment Modee]])</f>
        <v>UPI</v>
      </c>
      <c r="AI696" s="2" t="s">
        <v>26</v>
      </c>
      <c r="AJ696" s="2" t="s">
        <v>27</v>
      </c>
      <c r="AK696" s="2" t="s">
        <v>2016</v>
      </c>
      <c r="AL696" s="16" t="str">
        <f>IF(HOUR(Table2[[#This Row],[Order Time]])&lt;12,"Morning",IF(HOUR(Table2[[#This Row],[Order Time]])&lt;17,"Afternoon",IF(HOUR(Table2[[#This Row],[Order Time]])&lt;21,"Evening","Night")))</f>
        <v>Evening</v>
      </c>
      <c r="AM696" s="16" t="s">
        <v>38</v>
      </c>
    </row>
    <row r="697" spans="1:39" x14ac:dyDescent="0.25">
      <c r="A697" s="13" t="s">
        <v>2017</v>
      </c>
      <c r="B697" s="4">
        <v>45656</v>
      </c>
      <c r="C697" s="2">
        <f>YEAR(Table2[[#This Row],[Invoice Date]])</f>
        <v>2024</v>
      </c>
      <c r="D697" s="2" t="str">
        <f>TEXT(Table2[[#This Row],[Invoice Date]],"mmm")</f>
        <v>Dec</v>
      </c>
      <c r="E697" s="2" t="str">
        <f>Table2[[#This Row],[Store_ID]]&amp;"-"&amp;Table2[[#This Row],[Year]]&amp;"-"&amp;Table2[[#This Row],[Month]]</f>
        <v>STR050-2024-Dec</v>
      </c>
      <c r="F697" s="2" t="s">
        <v>184</v>
      </c>
      <c r="G697" s="2" t="str">
        <f>_xlfn.XLOOKUP(Table2[[#This Row],[Customer_ID]],Table3[Customer_ID],Table3[Customer Name],"Not Found")</f>
        <v>Nithya Srinivasan</v>
      </c>
      <c r="H697" s="2" t="str">
        <f>_xlfn.XLOOKUP(Table2[[#This Row],[Customer_ID]],Table3[Customer_ID],Table3[Gender],"Female")</f>
        <v>Female</v>
      </c>
      <c r="I697" s="2" t="str">
        <f>_xlfn.XLOOKUP(Table2[[#This Row],[Customer_ID]],Table3[Customer_ID],Table3[City],"Missing Memebership")</f>
        <v>Hubballi</v>
      </c>
      <c r="J697" s="2" t="str">
        <f>_xlfn.XLOOKUP(Table2[[#This Row],[Customer_ID]],Table3[Customer_ID],Table3[State],"Karnataka")</f>
        <v>Karnataka</v>
      </c>
      <c r="K697" s="2" t="str">
        <f>_xlfn.XLOOKUP(Table2[[#This Row],[Customer_ID]],Table3[Customer_ID],Table3[Membership],"Regular")</f>
        <v>Silver</v>
      </c>
      <c r="L697" s="2" t="s">
        <v>1032</v>
      </c>
      <c r="M697" s="2" t="str">
        <f>_xlfn.XLOOKUP(Table2[[#This Row],[Product_ID]],Table4[Product_ID],Table4[Product_Name],"Not Found")</f>
        <v>Bata Track Suit Black</v>
      </c>
      <c r="N697" s="2" t="str">
        <f>_xlfn.XLOOKUP(Table2[[#This Row],[Product_ID]],Table4[Product_ID],Table4[Category],"Not Found")</f>
        <v>Sportswear</v>
      </c>
      <c r="O697" s="2" t="str">
        <f>_xlfn.XLOOKUP(Table2[[#This Row],[Product_ID]],Table4[Product_ID],Table4[Subcategory],"Not Found")</f>
        <v>Track Suit</v>
      </c>
      <c r="P697" s="2" t="str">
        <f>_xlfn.XLOOKUP(Table2[[#This Row],[Product_ID]],Table4[Product_ID],Table4[Brand],"Missing Brand")</f>
        <v>Bata</v>
      </c>
      <c r="Q697" s="2" t="s">
        <v>422</v>
      </c>
      <c r="R697" s="2" t="str">
        <f>_xlfn.XLOOKUP(Table2[[#This Row],[Store_ID]],Table6[Store_ID],Table6[Store Name],"Not Found")</f>
        <v>TrendMart Thrissur High Street</v>
      </c>
      <c r="S697" s="2">
        <f>_xlfn.XLOOKUP(Table2[[#This Row],[Store_ID]],Table6[Store_ID],Table6[Monthly Target],"Missing Target")</f>
        <v>2000000</v>
      </c>
      <c r="T697" s="2" t="str">
        <f>_xlfn.XLOOKUP(Table2[[#This Row],[Store_ID]],Table6[Store_ID],Table6[Region],"Not Found")</f>
        <v>South Zone 1</v>
      </c>
      <c r="U697" s="2" t="s">
        <v>435</v>
      </c>
      <c r="V697" s="2" t="str">
        <f>_xlfn.XLOOKUP(Table2[[#This Row],[Employee_ID]],Table5[Employee_ID],Table5[Employee Name],"Not Found")</f>
        <v>Gopal Prasad</v>
      </c>
      <c r="W697" s="2">
        <v>2</v>
      </c>
      <c r="X697" s="2">
        <v>1363.58</v>
      </c>
      <c r="Y697" s="2">
        <v>0</v>
      </c>
      <c r="Z697" s="2">
        <v>0</v>
      </c>
      <c r="AA697" s="2">
        <v>12</v>
      </c>
      <c r="AB697" s="2">
        <v>327.26</v>
      </c>
      <c r="AC697" s="2">
        <v>3054.42</v>
      </c>
      <c r="AD697" s="2">
        <v>1789.36</v>
      </c>
      <c r="AE697" s="2">
        <f t="shared" si="17"/>
        <v>937.80000000000018</v>
      </c>
      <c r="AF697" s="2" t="s">
        <v>25</v>
      </c>
      <c r="AG697" s="42">
        <f>IFERROR(Table2[[#This Row],[Profit]]/Table2[[#This Row],[Sales Amount]],0)</f>
        <v>0.30703046732276512</v>
      </c>
      <c r="AH697" s="2" t="str">
        <f>TRIM(Table2[[#This Row],[Payment Modee]])</f>
        <v>UPI</v>
      </c>
      <c r="AI697" s="2" t="s">
        <v>36</v>
      </c>
      <c r="AJ697" s="2" t="s">
        <v>27</v>
      </c>
      <c r="AK697" s="2" t="s">
        <v>82</v>
      </c>
      <c r="AL697" s="16" t="str">
        <f>IF(HOUR(Table2[[#This Row],[Order Time]])&lt;12,"Morning",IF(HOUR(Table2[[#This Row],[Order Time]])&lt;17,"Afternoon",IF(HOUR(Table2[[#This Row],[Order Time]])&lt;21,"Evening","Night")))</f>
        <v>Evening</v>
      </c>
      <c r="AM697" s="16" t="s">
        <v>29</v>
      </c>
    </row>
    <row r="698" spans="1:39" x14ac:dyDescent="0.25">
      <c r="A698" s="13" t="s">
        <v>2018</v>
      </c>
      <c r="B698" s="4">
        <v>45558</v>
      </c>
      <c r="C698" s="2">
        <f>YEAR(Table2[[#This Row],[Invoice Date]])</f>
        <v>2024</v>
      </c>
      <c r="D698" s="2" t="str">
        <f>TEXT(Table2[[#This Row],[Invoice Date]],"mmm")</f>
        <v>Sep</v>
      </c>
      <c r="E698" s="2" t="str">
        <f>Table2[[#This Row],[Store_ID]]&amp;"-"&amp;Table2[[#This Row],[Year]]&amp;"-"&amp;Table2[[#This Row],[Month]]</f>
        <v>STR045-2024-Sep</v>
      </c>
      <c r="F698" s="2" t="s">
        <v>1971</v>
      </c>
      <c r="G698" s="2" t="str">
        <f>_xlfn.XLOOKUP(Table2[[#This Row],[Customer_ID]],Table3[Customer_ID],Table3[Customer Name],"Not Found")</f>
        <v>Eshwari Chandran</v>
      </c>
      <c r="H698" s="2" t="str">
        <f>_xlfn.XLOOKUP(Table2[[#This Row],[Customer_ID]],Table3[Customer_ID],Table3[Gender],"Female")</f>
        <v>Female</v>
      </c>
      <c r="I698" s="2" t="str">
        <f>_xlfn.XLOOKUP(Table2[[#This Row],[Customer_ID]],Table3[Customer_ID],Table3[City],"Missing Memebership")</f>
        <v>Warangal</v>
      </c>
      <c r="J698" s="2" t="str">
        <f>_xlfn.XLOOKUP(Table2[[#This Row],[Customer_ID]],Table3[Customer_ID],Table3[State],"Karnataka")</f>
        <v>Telangana</v>
      </c>
      <c r="K698" s="2" t="str">
        <f>_xlfn.XLOOKUP(Table2[[#This Row],[Customer_ID]],Table3[Customer_ID],Table3[Membership],"Regular")</f>
        <v>Regular</v>
      </c>
      <c r="L698" s="2" t="s">
        <v>2019</v>
      </c>
      <c r="M698" s="2" t="str">
        <f>_xlfn.XLOOKUP(Table2[[#This Row],[Product_ID]],Table4[Product_ID],Table4[Product_Name],"Not Found")</f>
        <v>Reebok Kurta Wine</v>
      </c>
      <c r="N698" s="2" t="str">
        <f>_xlfn.XLOOKUP(Table2[[#This Row],[Product_ID]],Table4[Product_ID],Table4[Category],"Not Found")</f>
        <v>Men Ethnic</v>
      </c>
      <c r="O698" s="2" t="str">
        <f>_xlfn.XLOOKUP(Table2[[#This Row],[Product_ID]],Table4[Product_ID],Table4[Subcategory],"Not Found")</f>
        <v>Kurta</v>
      </c>
      <c r="P698" s="2" t="str">
        <f>_xlfn.XLOOKUP(Table2[[#This Row],[Product_ID]],Table4[Product_ID],Table4[Brand],"Missing Brand")</f>
        <v>Reebok</v>
      </c>
      <c r="Q698" s="2" t="s">
        <v>395</v>
      </c>
      <c r="R698" s="2" t="str">
        <f>_xlfn.XLOOKUP(Table2[[#This Row],[Store_ID]],Table6[Store_ID],Table6[Store Name],"Not Found")</f>
        <v>TrendMart Khammam Standard</v>
      </c>
      <c r="S698" s="2">
        <f>_xlfn.XLOOKUP(Table2[[#This Row],[Store_ID]],Table6[Store_ID],Table6[Monthly Target],"Missing Target")</f>
        <v>1500000</v>
      </c>
      <c r="T698" s="2" t="str">
        <f>_xlfn.XLOOKUP(Table2[[#This Row],[Store_ID]],Table6[Store_ID],Table6[Region],"Not Found")</f>
        <v>South Zone 2</v>
      </c>
      <c r="U698" s="2" t="s">
        <v>417</v>
      </c>
      <c r="V698" s="2" t="str">
        <f>_xlfn.XLOOKUP(Table2[[#This Row],[Employee_ID]],Table5[Employee_ID],Table5[Employee Name],"Not Found")</f>
        <v>Arjun Krishnan</v>
      </c>
      <c r="W698" s="2">
        <v>2</v>
      </c>
      <c r="X698" s="2">
        <v>2604.88</v>
      </c>
      <c r="Y698" s="2">
        <v>0</v>
      </c>
      <c r="Z698" s="2">
        <v>0</v>
      </c>
      <c r="AA698" s="2">
        <v>12</v>
      </c>
      <c r="AB698" s="2">
        <v>625.16999999999996</v>
      </c>
      <c r="AC698" s="2">
        <v>5834.93</v>
      </c>
      <c r="AD698" s="2">
        <v>3776.58</v>
      </c>
      <c r="AE698" s="2">
        <f t="shared" si="17"/>
        <v>1433.1800000000003</v>
      </c>
      <c r="AF698" s="2" t="s">
        <v>25</v>
      </c>
      <c r="AG698" s="42">
        <f>IFERROR(Table2[[#This Row],[Profit]]/Table2[[#This Row],[Sales Amount]],0)</f>
        <v>0.24562077008635927</v>
      </c>
      <c r="AH698" s="2" t="str">
        <f>TRIM(Table2[[#This Row],[Payment Modee]])</f>
        <v>UPI</v>
      </c>
      <c r="AI698" s="2" t="s">
        <v>26</v>
      </c>
      <c r="AJ698" s="2" t="s">
        <v>27</v>
      </c>
      <c r="AK698" s="2" t="s">
        <v>1168</v>
      </c>
      <c r="AL698" s="16" t="str">
        <f>IF(HOUR(Table2[[#This Row],[Order Time]])&lt;12,"Morning",IF(HOUR(Table2[[#This Row],[Order Time]])&lt;17,"Afternoon",IF(HOUR(Table2[[#This Row],[Order Time]])&lt;21,"Evening","Night")))</f>
        <v>Evening</v>
      </c>
      <c r="AM698" s="16" t="s">
        <v>29</v>
      </c>
    </row>
    <row r="699" spans="1:39" x14ac:dyDescent="0.25">
      <c r="A699" s="13" t="s">
        <v>2020</v>
      </c>
      <c r="B699" s="4">
        <v>45594</v>
      </c>
      <c r="C699" s="2">
        <f>YEAR(Table2[[#This Row],[Invoice Date]])</f>
        <v>2024</v>
      </c>
      <c r="D699" s="2" t="str">
        <f>TEXT(Table2[[#This Row],[Invoice Date]],"mmm")</f>
        <v>Oct</v>
      </c>
      <c r="E699" s="2" t="str">
        <f>Table2[[#This Row],[Store_ID]]&amp;"-"&amp;Table2[[#This Row],[Year]]&amp;"-"&amp;Table2[[#This Row],[Month]]</f>
        <v>STR105-2024-Oct</v>
      </c>
      <c r="F699" s="2" t="s">
        <v>2021</v>
      </c>
      <c r="G699" s="2" t="str">
        <f>_xlfn.XLOOKUP(Table2[[#This Row],[Customer_ID]],Table3[Customer_ID],Table3[Customer Name],"Not Found")</f>
        <v>Mahesh Iyengar</v>
      </c>
      <c r="H699" s="2" t="str">
        <f>_xlfn.XLOOKUP(Table2[[#This Row],[Customer_ID]],Table3[Customer_ID],Table3[Gender],"Female")</f>
        <v>Male</v>
      </c>
      <c r="I699" s="2" t="str">
        <f>_xlfn.XLOOKUP(Table2[[#This Row],[Customer_ID]],Table3[Customer_ID],Table3[City],"Missing Memebership")</f>
        <v>Thrissur</v>
      </c>
      <c r="J699" s="2" t="str">
        <f>_xlfn.XLOOKUP(Table2[[#This Row],[Customer_ID]],Table3[Customer_ID],Table3[State],"Karnataka")</f>
        <v>Kerala</v>
      </c>
      <c r="K699" s="2" t="str">
        <f>_xlfn.XLOOKUP(Table2[[#This Row],[Customer_ID]],Table3[Customer_ID],Table3[Membership],"Regular")</f>
        <v>Gold</v>
      </c>
      <c r="L699" s="2" t="s">
        <v>111</v>
      </c>
      <c r="M699" s="2" t="str">
        <f>_xlfn.XLOOKUP(Table2[[#This Row],[Product_ID]],Table4[Product_ID],Table4[Product_Name],"Not Found")</f>
        <v>Wrangler Smart Watch Navy Blue</v>
      </c>
      <c r="N699" s="2" t="str">
        <f>_xlfn.XLOOKUP(Table2[[#This Row],[Product_ID]],Table4[Product_ID],Table4[Category],"Not Found")</f>
        <v>Watches</v>
      </c>
      <c r="O699" s="2" t="str">
        <f>_xlfn.XLOOKUP(Table2[[#This Row],[Product_ID]],Table4[Product_ID],Table4[Subcategory],"Not Found")</f>
        <v>Smart Watch</v>
      </c>
      <c r="P699" s="2" t="str">
        <f>_xlfn.XLOOKUP(Table2[[#This Row],[Product_ID]],Table4[Product_ID],Table4[Brand],"Missing Brand")</f>
        <v>Wrangler</v>
      </c>
      <c r="Q699" s="2" t="s">
        <v>893</v>
      </c>
      <c r="R699" s="2" t="str">
        <f>_xlfn.XLOOKUP(Table2[[#This Row],[Store_ID]],Table6[Store_ID],Table6[Store Name],"Not Found")</f>
        <v>TrendMart Coimbatore Mall Kiosk</v>
      </c>
      <c r="S699" s="2">
        <f>_xlfn.XLOOKUP(Table2[[#This Row],[Store_ID]],Table6[Store_ID],Table6[Monthly Target],"Missing Target")</f>
        <v>2500000</v>
      </c>
      <c r="T699" s="2" t="str">
        <f>_xlfn.XLOOKUP(Table2[[#This Row],[Store_ID]],Table6[Store_ID],Table6[Region],"Not Found")</f>
        <v>South Zone 1</v>
      </c>
      <c r="U699" s="2" t="s">
        <v>460</v>
      </c>
      <c r="V699" s="2" t="str">
        <f>_xlfn.XLOOKUP(Table2[[#This Row],[Employee_ID]],Table5[Employee_ID],Table5[Employee Name],"Not Found")</f>
        <v>Pranav Reddy</v>
      </c>
      <c r="W699" s="2">
        <v>3</v>
      </c>
      <c r="X699" s="2">
        <v>1384.76</v>
      </c>
      <c r="Y699" s="2">
        <v>30</v>
      </c>
      <c r="Z699" s="2">
        <v>1246.28</v>
      </c>
      <c r="AA699" s="2">
        <v>12</v>
      </c>
      <c r="AB699" s="2">
        <v>348.96</v>
      </c>
      <c r="AC699" s="2">
        <v>3256.96</v>
      </c>
      <c r="AD699" s="2">
        <v>2838.9</v>
      </c>
      <c r="AE699" s="2">
        <f t="shared" si="17"/>
        <v>69.099999999999966</v>
      </c>
      <c r="AF699" s="2" t="s">
        <v>25</v>
      </c>
      <c r="AG699" s="42">
        <f>IFERROR(Table2[[#This Row],[Profit]]/Table2[[#This Row],[Sales Amount]],0)</f>
        <v>2.1216103360188632E-2</v>
      </c>
      <c r="AH699" s="2" t="str">
        <f>TRIM(Table2[[#This Row],[Payment Modee]])</f>
        <v>UPI</v>
      </c>
      <c r="AI699" s="2" t="s">
        <v>26</v>
      </c>
      <c r="AJ699" s="2" t="s">
        <v>27</v>
      </c>
      <c r="AK699" s="2" t="s">
        <v>870</v>
      </c>
      <c r="AL699" s="16" t="str">
        <f>IF(HOUR(Table2[[#This Row],[Order Time]])&lt;12,"Morning",IF(HOUR(Table2[[#This Row],[Order Time]])&lt;17,"Afternoon",IF(HOUR(Table2[[#This Row],[Order Time]])&lt;21,"Evening","Night")))</f>
        <v>Morning</v>
      </c>
      <c r="AM699" s="16" t="s">
        <v>29</v>
      </c>
    </row>
    <row r="700" spans="1:39" x14ac:dyDescent="0.25">
      <c r="A700" s="13" t="s">
        <v>2022</v>
      </c>
      <c r="B700" s="4">
        <v>45560</v>
      </c>
      <c r="C700" s="2">
        <f>YEAR(Table2[[#This Row],[Invoice Date]])</f>
        <v>2024</v>
      </c>
      <c r="D700" s="2" t="str">
        <f>TEXT(Table2[[#This Row],[Invoice Date]],"mmm")</f>
        <v>Sep</v>
      </c>
      <c r="E700" s="2" t="str">
        <f>Table2[[#This Row],[Store_ID]]&amp;"-"&amp;Table2[[#This Row],[Year]]&amp;"-"&amp;Table2[[#This Row],[Month]]</f>
        <v>STR045-2024-Sep</v>
      </c>
      <c r="F700" s="2" t="s">
        <v>2023</v>
      </c>
      <c r="G700" s="2" t="str">
        <f>_xlfn.XLOOKUP(Table2[[#This Row],[Customer_ID]],Table3[Customer_ID],Table3[Customer Name],"Not Found")</f>
        <v>Manoj Balasubramaniam</v>
      </c>
      <c r="H700" s="2" t="str">
        <f>_xlfn.XLOOKUP(Table2[[#This Row],[Customer_ID]],Table3[Customer_ID],Table3[Gender],"Female")</f>
        <v>Male</v>
      </c>
      <c r="I700" s="2" t="str">
        <f>_xlfn.XLOOKUP(Table2[[#This Row],[Customer_ID]],Table3[Customer_ID],Table3[City],"Missing Memebership")</f>
        <v>Kannur</v>
      </c>
      <c r="J700" s="2" t="str">
        <f>_xlfn.XLOOKUP(Table2[[#This Row],[Customer_ID]],Table3[Customer_ID],Table3[State],"Karnataka")</f>
        <v>Kerala</v>
      </c>
      <c r="K700" s="2" t="str">
        <f>_xlfn.XLOOKUP(Table2[[#This Row],[Customer_ID]],Table3[Customer_ID],Table3[Membership],"Regular")</f>
        <v>Silver</v>
      </c>
      <c r="L700" s="2" t="s">
        <v>257</v>
      </c>
      <c r="M700" s="2" t="str">
        <f>_xlfn.XLOOKUP(Table2[[#This Row],[Product_ID]],Table4[Product_ID],Table4[Product_Name],"Not Found")</f>
        <v>Sonata Girls Frock Cream</v>
      </c>
      <c r="N700" s="2" t="str">
        <f>_xlfn.XLOOKUP(Table2[[#This Row],[Product_ID]],Table4[Product_ID],Table4[Category],"Not Found")</f>
        <v>Kids Wear</v>
      </c>
      <c r="O700" s="2" t="str">
        <f>_xlfn.XLOOKUP(Table2[[#This Row],[Product_ID]],Table4[Product_ID],Table4[Subcategory],"Not Found")</f>
        <v>Kids T-Shirt</v>
      </c>
      <c r="P700" s="2" t="str">
        <f>_xlfn.XLOOKUP(Table2[[#This Row],[Product_ID]],Table4[Product_ID],Table4[Brand],"Missing Brand")</f>
        <v>Jack &amp; Jones</v>
      </c>
      <c r="Q700" s="2" t="s">
        <v>395</v>
      </c>
      <c r="R700" s="2" t="str">
        <f>_xlfn.XLOOKUP(Table2[[#This Row],[Store_ID]],Table6[Store_ID],Table6[Store Name],"Not Found")</f>
        <v>TrendMart Khammam Standard</v>
      </c>
      <c r="S700" s="2">
        <f>_xlfn.XLOOKUP(Table2[[#This Row],[Store_ID]],Table6[Store_ID],Table6[Monthly Target],"Missing Target")</f>
        <v>1500000</v>
      </c>
      <c r="T700" s="2" t="str">
        <f>_xlfn.XLOOKUP(Table2[[#This Row],[Store_ID]],Table6[Store_ID],Table6[Region],"Not Found")</f>
        <v>South Zone 2</v>
      </c>
      <c r="U700" s="2" t="s">
        <v>118</v>
      </c>
      <c r="V700" s="2" t="str">
        <f>_xlfn.XLOOKUP(Table2[[#This Row],[Employee_ID]],Table5[Employee_ID],Table5[Employee Name],"Not Found")</f>
        <v>Deepak Kamath</v>
      </c>
      <c r="W700" s="2">
        <v>1</v>
      </c>
      <c r="X700" s="2">
        <v>604.59</v>
      </c>
      <c r="Y700" s="2">
        <v>0</v>
      </c>
      <c r="Z700" s="2">
        <v>0</v>
      </c>
      <c r="AA700" s="2">
        <v>5</v>
      </c>
      <c r="AB700" s="2">
        <v>30.23</v>
      </c>
      <c r="AC700" s="2">
        <v>634.82000000000005</v>
      </c>
      <c r="AD700" s="2">
        <v>413.39</v>
      </c>
      <c r="AE700" s="2">
        <f t="shared" si="17"/>
        <v>191.20000000000007</v>
      </c>
      <c r="AF700" s="2" t="s">
        <v>25</v>
      </c>
      <c r="AG700" s="42">
        <f>IFERROR(Table2[[#This Row],[Profit]]/Table2[[#This Row],[Sales Amount]],0)</f>
        <v>0.30118773825651374</v>
      </c>
      <c r="AH700" s="2" t="str">
        <f>TRIM(Table2[[#This Row],[Payment Modee]])</f>
        <v>UPI</v>
      </c>
      <c r="AI700" s="2" t="s">
        <v>26</v>
      </c>
      <c r="AJ700" s="2" t="s">
        <v>27</v>
      </c>
      <c r="AK700" s="2" t="s">
        <v>801</v>
      </c>
      <c r="AL700" s="16" t="str">
        <f>IF(HOUR(Table2[[#This Row],[Order Time]])&lt;12,"Morning",IF(HOUR(Table2[[#This Row],[Order Time]])&lt;17,"Afternoon",IF(HOUR(Table2[[#This Row],[Order Time]])&lt;21,"Evening","Night")))</f>
        <v>Evening</v>
      </c>
      <c r="AM700" s="16" t="s">
        <v>29</v>
      </c>
    </row>
    <row r="701" spans="1:39" x14ac:dyDescent="0.25">
      <c r="A701" s="13" t="s">
        <v>2024</v>
      </c>
      <c r="B701" s="4">
        <v>45462</v>
      </c>
      <c r="C701" s="2">
        <f>YEAR(Table2[[#This Row],[Invoice Date]])</f>
        <v>2024</v>
      </c>
      <c r="D701" s="2" t="str">
        <f>TEXT(Table2[[#This Row],[Invoice Date]],"mmm")</f>
        <v>Jun</v>
      </c>
      <c r="E701" s="2" t="str">
        <f>Table2[[#This Row],[Store_ID]]&amp;"-"&amp;Table2[[#This Row],[Year]]&amp;"-"&amp;Table2[[#This Row],[Month]]</f>
        <v>STR110-2024-Jun</v>
      </c>
      <c r="F701" s="2" t="s">
        <v>2025</v>
      </c>
      <c r="G701" s="2" t="str">
        <f>_xlfn.XLOOKUP(Table2[[#This Row],[Customer_ID]],Table3[Customer_ID],Table3[Customer Name],"Not Found")</f>
        <v>Karunakaran Gounder</v>
      </c>
      <c r="H701" s="2" t="str">
        <f>_xlfn.XLOOKUP(Table2[[#This Row],[Customer_ID]],Table3[Customer_ID],Table3[Gender],"Female")</f>
        <v>Male</v>
      </c>
      <c r="I701" s="2" t="str">
        <f>_xlfn.XLOOKUP(Table2[[#This Row],[Customer_ID]],Table3[Customer_ID],Table3[City],"Missing Memebership")</f>
        <v>Vijayawada</v>
      </c>
      <c r="J701" s="2" t="str">
        <f>_xlfn.XLOOKUP(Table2[[#This Row],[Customer_ID]],Table3[Customer_ID],Table3[State],"Karnataka")</f>
        <v>Andhra Pradesh</v>
      </c>
      <c r="K701" s="2" t="str">
        <f>_xlfn.XLOOKUP(Table2[[#This Row],[Customer_ID]],Table3[Customer_ID],Table3[Membership],"Regular")</f>
        <v>Regular</v>
      </c>
      <c r="L701" s="2" t="s">
        <v>117</v>
      </c>
      <c r="M701" s="2" t="str">
        <f>_xlfn.XLOOKUP(Table2[[#This Row],[Product_ID]],Table4[Product_ID],Table4[Product_Name],"Not Found")</f>
        <v>Nike Crop Top Cream</v>
      </c>
      <c r="N701" s="2" t="str">
        <f>_xlfn.XLOOKUP(Table2[[#This Row],[Product_ID]],Table4[Product_ID],Table4[Category],"Not Found")</f>
        <v>Women Tops</v>
      </c>
      <c r="O701" s="2" t="str">
        <f>_xlfn.XLOOKUP(Table2[[#This Row],[Product_ID]],Table4[Product_ID],Table4[Subcategory],"Not Found")</f>
        <v>Crop Top</v>
      </c>
      <c r="P701" s="2" t="str">
        <f>_xlfn.XLOOKUP(Table2[[#This Row],[Product_ID]],Table4[Product_ID],Table4[Brand],"Missing Brand")</f>
        <v>Nike</v>
      </c>
      <c r="Q701" s="2" t="s">
        <v>146</v>
      </c>
      <c r="R701" s="2" t="str">
        <f>_xlfn.XLOOKUP(Table2[[#This Row],[Store_ID]],Table6[Store_ID],Table6[Store Name],"Not Found")</f>
        <v>TrendMart Thoothukudi Outlet</v>
      </c>
      <c r="S701" s="2">
        <f>_xlfn.XLOOKUP(Table2[[#This Row],[Store_ID]],Table6[Store_ID],Table6[Monthly Target],"Missing Target")</f>
        <v>1000000</v>
      </c>
      <c r="T701" s="2" t="str">
        <f>_xlfn.XLOOKUP(Table2[[#This Row],[Store_ID]],Table6[Store_ID],Table6[Region],"Not Found")</f>
        <v>South Zone 1</v>
      </c>
      <c r="U701" s="2" t="s">
        <v>283</v>
      </c>
      <c r="V701" s="2" t="str">
        <f>_xlfn.XLOOKUP(Table2[[#This Row],[Employee_ID]],Table5[Employee_ID],Table5[Employee Name],"Not Found")</f>
        <v>Priya Balasubramaniam</v>
      </c>
      <c r="W701" s="2">
        <v>2</v>
      </c>
      <c r="X701" s="2">
        <v>792.32</v>
      </c>
      <c r="Y701" s="2">
        <v>30</v>
      </c>
      <c r="Z701" s="2">
        <v>475.39</v>
      </c>
      <c r="AA701" s="2">
        <v>5</v>
      </c>
      <c r="AB701" s="2">
        <v>55.46</v>
      </c>
      <c r="AC701" s="2">
        <v>1164.71</v>
      </c>
      <c r="AD701" s="2">
        <v>1100.02</v>
      </c>
      <c r="AE701" s="2">
        <f t="shared" si="17"/>
        <v>9.2300000000000537</v>
      </c>
      <c r="AF701" s="2" t="s">
        <v>35</v>
      </c>
      <c r="AG701" s="42">
        <f>IFERROR(Table2[[#This Row],[Profit]]/Table2[[#This Row],[Sales Amount]],0)</f>
        <v>7.9247194580625673E-3</v>
      </c>
      <c r="AH701" s="2" t="str">
        <f>TRIM(Table2[[#This Row],[Payment Modee]])</f>
        <v>Debit Card</v>
      </c>
      <c r="AI701" s="2" t="s">
        <v>36</v>
      </c>
      <c r="AJ701" s="2" t="s">
        <v>27</v>
      </c>
      <c r="AK701" s="2" t="s">
        <v>2026</v>
      </c>
      <c r="AL701" s="16" t="str">
        <f>IF(HOUR(Table2[[#This Row],[Order Time]])&lt;12,"Morning",IF(HOUR(Table2[[#This Row],[Order Time]])&lt;17,"Afternoon",IF(HOUR(Table2[[#This Row],[Order Time]])&lt;21,"Evening","Night")))</f>
        <v>Morning</v>
      </c>
      <c r="AM701" s="16" t="s">
        <v>29</v>
      </c>
    </row>
    <row r="702" spans="1:39" x14ac:dyDescent="0.25">
      <c r="A702" s="13" t="s">
        <v>2027</v>
      </c>
      <c r="B702" s="4">
        <v>45453</v>
      </c>
      <c r="C702" s="2">
        <f>YEAR(Table2[[#This Row],[Invoice Date]])</f>
        <v>2024</v>
      </c>
      <c r="D702" s="2" t="str">
        <f>TEXT(Table2[[#This Row],[Invoice Date]],"mmm")</f>
        <v>Jun</v>
      </c>
      <c r="E702" s="2" t="str">
        <f>Table2[[#This Row],[Store_ID]]&amp;"-"&amp;Table2[[#This Row],[Year]]&amp;"-"&amp;Table2[[#This Row],[Month]]</f>
        <v>STR090-2024-Jun</v>
      </c>
      <c r="F702" s="2" t="s">
        <v>1564</v>
      </c>
      <c r="G702" s="2" t="str">
        <f>_xlfn.XLOOKUP(Table2[[#This Row],[Customer_ID]],Table3[Customer_ID],Table3[Customer Name],"Not Found")</f>
        <v>Naveen Gowda</v>
      </c>
      <c r="H702" s="2" t="str">
        <f>_xlfn.XLOOKUP(Table2[[#This Row],[Customer_ID]],Table3[Customer_ID],Table3[Gender],"Female")</f>
        <v>Male</v>
      </c>
      <c r="I702" s="2" t="str">
        <f>_xlfn.XLOOKUP(Table2[[#This Row],[Customer_ID]],Table3[Customer_ID],Table3[City],"Missing Memebership")</f>
        <v>Visakhapatnam</v>
      </c>
      <c r="J702" s="2" t="str">
        <f>_xlfn.XLOOKUP(Table2[[#This Row],[Customer_ID]],Table3[Customer_ID],Table3[State],"Karnataka")</f>
        <v>Andhra Pradesh</v>
      </c>
      <c r="K702" s="2" t="str">
        <f>_xlfn.XLOOKUP(Table2[[#This Row],[Customer_ID]],Table3[Customer_ID],Table3[Membership],"Regular")</f>
        <v>Regular</v>
      </c>
      <c r="L702" s="2" t="s">
        <v>907</v>
      </c>
      <c r="M702" s="2" t="str">
        <f>_xlfn.XLOOKUP(Table2[[#This Row],[Product_ID]],Table4[Product_ID],Table4[Product_Name],"Not Found")</f>
        <v>Westside Straight Fit Charcoal</v>
      </c>
      <c r="N702" s="2" t="str">
        <f>_xlfn.XLOOKUP(Table2[[#This Row],[Product_ID]],Table4[Product_ID],Table4[Category],"Not Found")</f>
        <v>Watches</v>
      </c>
      <c r="O702" s="2" t="str">
        <f>_xlfn.XLOOKUP(Table2[[#This Row],[Product_ID]],Table4[Product_ID],Table4[Subcategory],"Not Found")</f>
        <v>Smart Watch</v>
      </c>
      <c r="P702" s="2" t="str">
        <f>_xlfn.XLOOKUP(Table2[[#This Row],[Product_ID]],Table4[Product_ID],Table4[Brand],"Missing Brand")</f>
        <v>Pantaloons</v>
      </c>
      <c r="Q702" s="2" t="s">
        <v>273</v>
      </c>
      <c r="R702" s="2" t="str">
        <f>_xlfn.XLOOKUP(Table2[[#This Row],[Store_ID]],Table6[Store_ID],Table6[Store Name],"Not Found")</f>
        <v>TrendMart Kannur Outlet</v>
      </c>
      <c r="S702" s="2">
        <f>_xlfn.XLOOKUP(Table2[[#This Row],[Store_ID]],Table6[Store_ID],Table6[Monthly Target],"Missing Target")</f>
        <v>2500000</v>
      </c>
      <c r="T702" s="2" t="str">
        <f>_xlfn.XLOOKUP(Table2[[#This Row],[Store_ID]],Table6[Store_ID],Table6[Region],"Not Found")</f>
        <v>South Zone 1</v>
      </c>
      <c r="U702" s="2" t="s">
        <v>62</v>
      </c>
      <c r="V702" s="2" t="str">
        <f>_xlfn.XLOOKUP(Table2[[#This Row],[Employee_ID]],Table5[Employee_ID],Table5[Employee Name],"Not Found")</f>
        <v>Rahul Krishnan</v>
      </c>
      <c r="W702" s="2">
        <v>1</v>
      </c>
      <c r="X702" s="2">
        <v>5364.27</v>
      </c>
      <c r="Y702" s="2">
        <v>10</v>
      </c>
      <c r="Z702" s="2">
        <v>536.42999999999995</v>
      </c>
      <c r="AA702" s="2">
        <v>12</v>
      </c>
      <c r="AB702" s="2">
        <v>579.34</v>
      </c>
      <c r="AC702" s="2">
        <v>5407.18</v>
      </c>
      <c r="AD702" s="2">
        <v>3662.37</v>
      </c>
      <c r="AE702" s="2">
        <f t="shared" si="17"/>
        <v>1165.4700000000003</v>
      </c>
      <c r="AF702" s="2" t="s">
        <v>35</v>
      </c>
      <c r="AG702" s="42">
        <f>IFERROR(Table2[[#This Row],[Profit]]/Table2[[#This Row],[Sales Amount]],0)</f>
        <v>0.21554118782803608</v>
      </c>
      <c r="AH702" s="2" t="str">
        <f>TRIM(Table2[[#This Row],[Payment Modee]])</f>
        <v>Debit Card</v>
      </c>
      <c r="AI702" s="2" t="s">
        <v>26</v>
      </c>
      <c r="AJ702" s="2" t="s">
        <v>27</v>
      </c>
      <c r="AK702" s="2" t="s">
        <v>344</v>
      </c>
      <c r="AL702" s="16" t="str">
        <f>IF(HOUR(Table2[[#This Row],[Order Time]])&lt;12,"Morning",IF(HOUR(Table2[[#This Row],[Order Time]])&lt;17,"Afternoon",IF(HOUR(Table2[[#This Row],[Order Time]])&lt;21,"Evening","Night")))</f>
        <v>Night</v>
      </c>
      <c r="AM702" s="16" t="s">
        <v>29</v>
      </c>
    </row>
    <row r="703" spans="1:39" x14ac:dyDescent="0.25">
      <c r="A703" s="13" t="s">
        <v>2028</v>
      </c>
      <c r="B703" s="4">
        <v>45527</v>
      </c>
      <c r="C703" s="2">
        <f>YEAR(Table2[[#This Row],[Invoice Date]])</f>
        <v>2024</v>
      </c>
      <c r="D703" s="2" t="str">
        <f>TEXT(Table2[[#This Row],[Invoice Date]],"mmm")</f>
        <v>Aug</v>
      </c>
      <c r="E703" s="2" t="str">
        <f>Table2[[#This Row],[Store_ID]]&amp;"-"&amp;Table2[[#This Row],[Year]]&amp;"-"&amp;Table2[[#This Row],[Month]]</f>
        <v>STR036-2024-Aug</v>
      </c>
      <c r="F703" s="2" t="s">
        <v>324</v>
      </c>
      <c r="G703" s="2" t="str">
        <f>_xlfn.XLOOKUP(Table2[[#This Row],[Customer_ID]],Table3[Customer_ID],Table3[Customer Name],"Not Found")</f>
        <v>Sandeep Sundaram</v>
      </c>
      <c r="H703" s="2" t="str">
        <f>_xlfn.XLOOKUP(Table2[[#This Row],[Customer_ID]],Table3[Customer_ID],Table3[Gender],"Female")</f>
        <v>Male</v>
      </c>
      <c r="I703" s="2" t="str">
        <f>_xlfn.XLOOKUP(Table2[[#This Row],[Customer_ID]],Table3[Customer_ID],Table3[City],"Missing Memebership")</f>
        <v>Belagavi</v>
      </c>
      <c r="J703" s="2" t="str">
        <f>_xlfn.XLOOKUP(Table2[[#This Row],[Customer_ID]],Table3[Customer_ID],Table3[State],"Karnataka")</f>
        <v>Karnataka</v>
      </c>
      <c r="K703" s="2" t="str">
        <f>_xlfn.XLOOKUP(Table2[[#This Row],[Customer_ID]],Table3[Customer_ID],Table3[Membership],"Regular")</f>
        <v>Regular</v>
      </c>
      <c r="L703" s="2" t="s">
        <v>320</v>
      </c>
      <c r="M703" s="2" t="str">
        <f>_xlfn.XLOOKUP(Table2[[#This Row],[Product_ID]],Table4[Product_ID],Table4[Product_Name],"Not Found")</f>
        <v>Nike Anarkali Kurti White</v>
      </c>
      <c r="N703" s="2" t="str">
        <f>_xlfn.XLOOKUP(Table2[[#This Row],[Product_ID]],Table4[Product_ID],Table4[Category],"Not Found")</f>
        <v>Women Kurtis</v>
      </c>
      <c r="O703" s="2" t="str">
        <f>_xlfn.XLOOKUP(Table2[[#This Row],[Product_ID]],Table4[Product_ID],Table4[Subcategory],"Not Found")</f>
        <v>Anarkali Kurti</v>
      </c>
      <c r="P703" s="2" t="str">
        <f>_xlfn.XLOOKUP(Table2[[#This Row],[Product_ID]],Table4[Product_ID],Table4[Brand],"Missing Brand")</f>
        <v>Nike</v>
      </c>
      <c r="Q703" s="2" t="s">
        <v>634</v>
      </c>
      <c r="R703" s="2" t="str">
        <f>_xlfn.XLOOKUP(Table2[[#This Row],[Store_ID]],Table6[Store_ID],Table6[Store Name],"Not Found")</f>
        <v>TrendMart Thiruvananthapuram Outlet</v>
      </c>
      <c r="S703" s="2">
        <f>_xlfn.XLOOKUP(Table2[[#This Row],[Store_ID]],Table6[Store_ID],Table6[Monthly Target],"Missing Target")</f>
        <v>1000000</v>
      </c>
      <c r="T703" s="2" t="str">
        <f>_xlfn.XLOOKUP(Table2[[#This Row],[Store_ID]],Table6[Store_ID],Table6[Region],"Not Found")</f>
        <v>South Zone 1</v>
      </c>
      <c r="U703" s="2" t="s">
        <v>460</v>
      </c>
      <c r="V703" s="2" t="str">
        <f>_xlfn.XLOOKUP(Table2[[#This Row],[Employee_ID]],Table5[Employee_ID],Table5[Employee Name],"Not Found")</f>
        <v>Pranav Reddy</v>
      </c>
      <c r="W703" s="2">
        <v>3</v>
      </c>
      <c r="X703" s="2">
        <v>830.87</v>
      </c>
      <c r="Y703" s="2">
        <v>10</v>
      </c>
      <c r="Z703" s="2">
        <v>249.26</v>
      </c>
      <c r="AA703" s="2">
        <v>5</v>
      </c>
      <c r="AB703" s="2">
        <v>112.17</v>
      </c>
      <c r="AC703" s="2">
        <v>2355.52</v>
      </c>
      <c r="AD703" s="2">
        <v>1719.27</v>
      </c>
      <c r="AE703" s="2">
        <f t="shared" si="17"/>
        <v>524.08000000000004</v>
      </c>
      <c r="AF703" s="2" t="s">
        <v>25</v>
      </c>
      <c r="AG703" s="42">
        <f>IFERROR(Table2[[#This Row],[Profit]]/Table2[[#This Row],[Sales Amount]],0)</f>
        <v>0.222490150794729</v>
      </c>
      <c r="AH703" s="2" t="str">
        <f>TRIM(Table2[[#This Row],[Payment Modee]])</f>
        <v>UPI</v>
      </c>
      <c r="AI703" s="2" t="s">
        <v>26</v>
      </c>
      <c r="AJ703" s="2" t="s">
        <v>27</v>
      </c>
      <c r="AK703" s="2" t="s">
        <v>1295</v>
      </c>
      <c r="AL703" s="16" t="str">
        <f>IF(HOUR(Table2[[#This Row],[Order Time]])&lt;12,"Morning",IF(HOUR(Table2[[#This Row],[Order Time]])&lt;17,"Afternoon",IF(HOUR(Table2[[#This Row],[Order Time]])&lt;21,"Evening","Night")))</f>
        <v>Evening</v>
      </c>
      <c r="AM703" s="16" t="s">
        <v>29</v>
      </c>
    </row>
    <row r="704" spans="1:39" x14ac:dyDescent="0.25">
      <c r="A704" s="13" t="s">
        <v>2029</v>
      </c>
      <c r="B704" s="4">
        <v>45592</v>
      </c>
      <c r="C704" s="2">
        <f>YEAR(Table2[[#This Row],[Invoice Date]])</f>
        <v>2024</v>
      </c>
      <c r="D704" s="2" t="str">
        <f>TEXT(Table2[[#This Row],[Invoice Date]],"mmm")</f>
        <v>Oct</v>
      </c>
      <c r="E704" s="2" t="str">
        <f>Table2[[#This Row],[Store_ID]]&amp;"-"&amp;Table2[[#This Row],[Year]]&amp;"-"&amp;Table2[[#This Row],[Month]]</f>
        <v>STR012-2024-Oct</v>
      </c>
      <c r="F704" s="2" t="s">
        <v>2030</v>
      </c>
      <c r="G704" s="2" t="str">
        <f>_xlfn.XLOOKUP(Table2[[#This Row],[Customer_ID]],Table3[Customer_ID],Table3[Customer Name],"Not Found")</f>
        <v>Srinivas Gowda</v>
      </c>
      <c r="H704" s="2" t="str">
        <f>_xlfn.XLOOKUP(Table2[[#This Row],[Customer_ID]],Table3[Customer_ID],Table3[Gender],"Female")</f>
        <v>Male</v>
      </c>
      <c r="I704" s="2" t="str">
        <f>_xlfn.XLOOKUP(Table2[[#This Row],[Customer_ID]],Table3[Customer_ID],Table3[City],"Missing Memebership")</f>
        <v>Kollam</v>
      </c>
      <c r="J704" s="2" t="str">
        <f>_xlfn.XLOOKUP(Table2[[#This Row],[Customer_ID]],Table3[Customer_ID],Table3[State],"Karnataka")</f>
        <v>Kerala</v>
      </c>
      <c r="K704" s="2" t="str">
        <f>_xlfn.XLOOKUP(Table2[[#This Row],[Customer_ID]],Table3[Customer_ID],Table3[Membership],"Regular")</f>
        <v>Silver</v>
      </c>
      <c r="L704" s="2" t="s">
        <v>353</v>
      </c>
      <c r="M704" s="2" t="str">
        <f>_xlfn.XLOOKUP(Table2[[#This Row],[Product_ID]],Table4[Product_ID],Table4[Product_Name],"Not Found")</f>
        <v>Fabindia Straight Kurti Olive</v>
      </c>
      <c r="N704" s="2" t="str">
        <f>_xlfn.XLOOKUP(Table2[[#This Row],[Product_ID]],Table4[Product_ID],Table4[Category],"Not Found")</f>
        <v>Women Kurtis</v>
      </c>
      <c r="O704" s="2" t="str">
        <f>_xlfn.XLOOKUP(Table2[[#This Row],[Product_ID]],Table4[Product_ID],Table4[Subcategory],"Not Found")</f>
        <v>Straight Kurti</v>
      </c>
      <c r="P704" s="2" t="str">
        <f>_xlfn.XLOOKUP(Table2[[#This Row],[Product_ID]],Table4[Product_ID],Table4[Brand],"Missing Brand")</f>
        <v>Fabindia</v>
      </c>
      <c r="Q704" s="2" t="s">
        <v>588</v>
      </c>
      <c r="R704" s="2" t="str">
        <f>_xlfn.XLOOKUP(Table2[[#This Row],[Store_ID]],Table6[Store_ID],Table6[Store Name],"Not Found")</f>
        <v>TrendMart Vijayawada Mall Kiosk</v>
      </c>
      <c r="S704" s="2">
        <f>_xlfn.XLOOKUP(Table2[[#This Row],[Store_ID]],Table6[Store_ID],Table6[Monthly Target],"Missing Target")</f>
        <v>2000000</v>
      </c>
      <c r="T704" s="2" t="str">
        <f>_xlfn.XLOOKUP(Table2[[#This Row],[Store_ID]],Table6[Store_ID],Table6[Region],"Not Found")</f>
        <v>South Zone 3</v>
      </c>
      <c r="U704" s="2" t="s">
        <v>417</v>
      </c>
      <c r="V704" s="2" t="str">
        <f>_xlfn.XLOOKUP(Table2[[#This Row],[Employee_ID]],Table5[Employee_ID],Table5[Employee Name],"Not Found")</f>
        <v>Arjun Krishnan</v>
      </c>
      <c r="W704" s="2">
        <v>3</v>
      </c>
      <c r="X704" s="2">
        <v>811.48</v>
      </c>
      <c r="Y704" s="2">
        <v>5</v>
      </c>
      <c r="Z704" s="2">
        <v>121.72</v>
      </c>
      <c r="AA704" s="2">
        <v>5</v>
      </c>
      <c r="AB704" s="2">
        <v>115.64</v>
      </c>
      <c r="AC704" s="2">
        <v>2428.36</v>
      </c>
      <c r="AD704" s="2">
        <v>1713.27</v>
      </c>
      <c r="AE704" s="2">
        <f t="shared" si="17"/>
        <v>599.45000000000016</v>
      </c>
      <c r="AF704" s="2" t="s">
        <v>56</v>
      </c>
      <c r="AG704" s="42">
        <f>IFERROR(Table2[[#This Row],[Profit]]/Table2[[#This Row],[Sales Amount]],0)</f>
        <v>0.24685384374639679</v>
      </c>
      <c r="AH704" s="2" t="str">
        <f>TRIM(Table2[[#This Row],[Payment Modee]])</f>
        <v>Credit Card</v>
      </c>
      <c r="AI704" s="2" t="s">
        <v>36</v>
      </c>
      <c r="AJ704" s="2" t="s">
        <v>27</v>
      </c>
      <c r="AK704" s="2" t="s">
        <v>944</v>
      </c>
      <c r="AL704" s="16" t="str">
        <f>IF(HOUR(Table2[[#This Row],[Order Time]])&lt;12,"Morning",IF(HOUR(Table2[[#This Row],[Order Time]])&lt;17,"Afternoon",IF(HOUR(Table2[[#This Row],[Order Time]])&lt;21,"Evening","Night")))</f>
        <v>Evening</v>
      </c>
      <c r="AM704" s="16" t="s">
        <v>38</v>
      </c>
    </row>
    <row r="705" spans="1:39" x14ac:dyDescent="0.25">
      <c r="A705" s="13" t="s">
        <v>2031</v>
      </c>
      <c r="B705" s="4">
        <v>45729</v>
      </c>
      <c r="C705" s="2">
        <f>YEAR(Table2[[#This Row],[Invoice Date]])</f>
        <v>2025</v>
      </c>
      <c r="D705" s="2" t="str">
        <f>TEXT(Table2[[#This Row],[Invoice Date]],"mmm")</f>
        <v>Mar</v>
      </c>
      <c r="E705" s="2" t="str">
        <f>Table2[[#This Row],[Store_ID]]&amp;"-"&amp;Table2[[#This Row],[Year]]&amp;"-"&amp;Table2[[#This Row],[Month]]</f>
        <v>STR074-2025-Mar</v>
      </c>
      <c r="F705" s="2" t="s">
        <v>366</v>
      </c>
      <c r="G705" s="2" t="str">
        <f>_xlfn.XLOOKUP(Table2[[#This Row],[Customer_ID]],Table3[Customer_ID],Table3[Customer Name],"Not Found")</f>
        <v>Feroz Naicker</v>
      </c>
      <c r="H705" s="2" t="str">
        <f>_xlfn.XLOOKUP(Table2[[#This Row],[Customer_ID]],Table3[Customer_ID],Table3[Gender],"Female")</f>
        <v>Male</v>
      </c>
      <c r="I705" s="2" t="str">
        <f>_xlfn.XLOOKUP(Table2[[#This Row],[Customer_ID]],Table3[Customer_ID],Table3[City],"Missing Memebership")</f>
        <v>Guntur</v>
      </c>
      <c r="J705" s="2" t="str">
        <f>_xlfn.XLOOKUP(Table2[[#This Row],[Customer_ID]],Table3[Customer_ID],Table3[State],"Karnataka")</f>
        <v>Andhra Pradesh</v>
      </c>
      <c r="K705" s="2" t="str">
        <f>_xlfn.XLOOKUP(Table2[[#This Row],[Customer_ID]],Table3[Customer_ID],Table3[Membership],"Regular")</f>
        <v>Silver</v>
      </c>
      <c r="L705" s="2" t="s">
        <v>1214</v>
      </c>
      <c r="M705" s="2" t="str">
        <f>_xlfn.XLOOKUP(Table2[[#This Row],[Product_ID]],Table4[Product_ID],Table4[Product_Name],"Not Found")</f>
        <v>Nalli Silks Dhoti Orange</v>
      </c>
      <c r="N705" s="2" t="str">
        <f>_xlfn.XLOOKUP(Table2[[#This Row],[Product_ID]],Table4[Product_ID],Table4[Category],"Not Found")</f>
        <v>Men Ethnic</v>
      </c>
      <c r="O705" s="2" t="str">
        <f>_xlfn.XLOOKUP(Table2[[#This Row],[Product_ID]],Table4[Product_ID],Table4[Subcategory],"Not Found")</f>
        <v>Dhoti</v>
      </c>
      <c r="P705" s="2" t="str">
        <f>_xlfn.XLOOKUP(Table2[[#This Row],[Product_ID]],Table4[Product_ID],Table4[Brand],"Missing Brand")</f>
        <v>Nalli Silks</v>
      </c>
      <c r="Q705" s="2" t="s">
        <v>61</v>
      </c>
      <c r="R705" s="2" t="str">
        <f>_xlfn.XLOOKUP(Table2[[#This Row],[Store_ID]],Table6[Store_ID],Table6[Store Name],"Not Found")</f>
        <v>TrendMart Kurnool High Street</v>
      </c>
      <c r="S705" s="2">
        <f>_xlfn.XLOOKUP(Table2[[#This Row],[Store_ID]],Table6[Store_ID],Table6[Monthly Target],"Missing Target")</f>
        <v>1200000</v>
      </c>
      <c r="T705" s="2" t="str">
        <f>_xlfn.XLOOKUP(Table2[[#This Row],[Store_ID]],Table6[Store_ID],Table6[Region],"Not Found")</f>
        <v>South Zone 3</v>
      </c>
      <c r="U705" s="2" t="s">
        <v>113</v>
      </c>
      <c r="V705" s="2" t="str">
        <f>_xlfn.XLOOKUP(Table2[[#This Row],[Employee_ID]],Table5[Employee_ID],Table5[Employee Name],"Not Found")</f>
        <v>Eswar Prasad</v>
      </c>
      <c r="W705" s="2">
        <v>1</v>
      </c>
      <c r="X705" s="2">
        <v>2489.8000000000002</v>
      </c>
      <c r="Y705" s="2">
        <v>20</v>
      </c>
      <c r="Z705" s="2">
        <v>497.96</v>
      </c>
      <c r="AA705" s="2">
        <v>12</v>
      </c>
      <c r="AB705" s="2">
        <v>239.02</v>
      </c>
      <c r="AC705" s="2">
        <v>2230.86</v>
      </c>
      <c r="AD705" s="2">
        <v>1729.72</v>
      </c>
      <c r="AE705" s="2">
        <f t="shared" si="17"/>
        <v>262.12000000000012</v>
      </c>
      <c r="AF705" s="2" t="s">
        <v>25</v>
      </c>
      <c r="AG705" s="42">
        <f>IFERROR(Table2[[#This Row],[Profit]]/Table2[[#This Row],[Sales Amount]],0)</f>
        <v>0.11749728804138319</v>
      </c>
      <c r="AH705" s="2" t="str">
        <f>TRIM(Table2[[#This Row],[Payment Modee]])</f>
        <v>UPI</v>
      </c>
      <c r="AI705" s="2" t="s">
        <v>26</v>
      </c>
      <c r="AJ705" s="2" t="s">
        <v>27</v>
      </c>
      <c r="AK705" s="2" t="s">
        <v>2032</v>
      </c>
      <c r="AL705" s="16" t="str">
        <f>IF(HOUR(Table2[[#This Row],[Order Time]])&lt;12,"Morning",IF(HOUR(Table2[[#This Row],[Order Time]])&lt;17,"Afternoon",IF(HOUR(Table2[[#This Row],[Order Time]])&lt;21,"Evening","Night")))</f>
        <v>Afternoon</v>
      </c>
      <c r="AM705" s="16" t="s">
        <v>29</v>
      </c>
    </row>
    <row r="706" spans="1:39" x14ac:dyDescent="0.25">
      <c r="A706" s="13" t="s">
        <v>2033</v>
      </c>
      <c r="B706" s="4">
        <v>45737</v>
      </c>
      <c r="C706" s="2">
        <f>YEAR(Table2[[#This Row],[Invoice Date]])</f>
        <v>2025</v>
      </c>
      <c r="D706" s="2" t="str">
        <f>TEXT(Table2[[#This Row],[Invoice Date]],"mmm")</f>
        <v>Mar</v>
      </c>
      <c r="E706" s="2" t="str">
        <f>Table2[[#This Row],[Store_ID]]&amp;"-"&amp;Table2[[#This Row],[Year]]&amp;"-"&amp;Table2[[#This Row],[Month]]</f>
        <v>STR113-2025-Mar</v>
      </c>
      <c r="F706" s="2" t="s">
        <v>707</v>
      </c>
      <c r="G706" s="2" t="str">
        <f>_xlfn.XLOOKUP(Table2[[#This Row],[Customer_ID]],Table3[Customer_ID],Table3[Customer Name],"Not Found")</f>
        <v>Padma Balasubramaniam</v>
      </c>
      <c r="H706" s="2" t="str">
        <f>_xlfn.XLOOKUP(Table2[[#This Row],[Customer_ID]],Table3[Customer_ID],Table3[Gender],"Female")</f>
        <v>Female</v>
      </c>
      <c r="I706" s="2" t="str">
        <f>_xlfn.XLOOKUP(Table2[[#This Row],[Customer_ID]],Table3[Customer_ID],Table3[City],"Missing Memebership")</f>
        <v>Hubballi</v>
      </c>
      <c r="J706" s="2" t="str">
        <f>_xlfn.XLOOKUP(Table2[[#This Row],[Customer_ID]],Table3[Customer_ID],Table3[State],"Karnataka")</f>
        <v>Karnataka</v>
      </c>
      <c r="K706" s="2" t="str">
        <f>_xlfn.XLOOKUP(Table2[[#This Row],[Customer_ID]],Table3[Customer_ID],Table3[Membership],"Regular")</f>
        <v>Gold</v>
      </c>
      <c r="L706" s="2" t="s">
        <v>1097</v>
      </c>
      <c r="M706" s="2" t="str">
        <f>_xlfn.XLOOKUP(Table2[[#This Row],[Product_ID]],Table4[Product_ID],Table4[Product_Name],"Not Found")</f>
        <v>Pepe Jeans Scarf Cream</v>
      </c>
      <c r="N706" s="2" t="str">
        <f>_xlfn.XLOOKUP(Table2[[#This Row],[Product_ID]],Table4[Product_ID],Table4[Category],"Not Found")</f>
        <v>Accessories</v>
      </c>
      <c r="O706" s="2" t="str">
        <f>_xlfn.XLOOKUP(Table2[[#This Row],[Product_ID]],Table4[Product_ID],Table4[Subcategory],"Not Found")</f>
        <v>Scarf</v>
      </c>
      <c r="P706" s="2" t="str">
        <f>_xlfn.XLOOKUP(Table2[[#This Row],[Product_ID]],Table4[Product_ID],Table4[Brand],"Missing Brand")</f>
        <v>Pepe Jeans</v>
      </c>
      <c r="Q706" s="2" t="s">
        <v>503</v>
      </c>
      <c r="R706" s="2" t="str">
        <f>_xlfn.XLOOKUP(Table2[[#This Row],[Store_ID]],Table6[Store_ID],Table6[Store Name],"Not Found")</f>
        <v>TrendMart Mangaluru High Street</v>
      </c>
      <c r="S706" s="2">
        <f>_xlfn.XLOOKUP(Table2[[#This Row],[Store_ID]],Table6[Store_ID],Table6[Monthly Target],"Missing Target")</f>
        <v>2000000</v>
      </c>
      <c r="T706" s="2" t="str">
        <f>_xlfn.XLOOKUP(Table2[[#This Row],[Store_ID]],Table6[Store_ID],Table6[Region],"Not Found")</f>
        <v>South Zone 2</v>
      </c>
      <c r="U706" s="2" t="s">
        <v>102</v>
      </c>
      <c r="V706" s="2" t="str">
        <f>_xlfn.XLOOKUP(Table2[[#This Row],[Employee_ID]],Table5[Employee_ID],Table5[Employee Name],"Not Found")</f>
        <v>Chandra Reddy</v>
      </c>
      <c r="W706" s="2">
        <v>3</v>
      </c>
      <c r="X706" s="2">
        <v>762.49</v>
      </c>
      <c r="Y706" s="2">
        <v>20</v>
      </c>
      <c r="Z706" s="2">
        <v>457.49</v>
      </c>
      <c r="AA706" s="2">
        <v>5</v>
      </c>
      <c r="AB706" s="2">
        <v>91.5</v>
      </c>
      <c r="AC706" s="2">
        <v>1921.48</v>
      </c>
      <c r="AD706" s="2">
        <v>1243.5</v>
      </c>
      <c r="AE706" s="2">
        <f t="shared" si="17"/>
        <v>586.48</v>
      </c>
      <c r="AF706" s="2" t="s">
        <v>25</v>
      </c>
      <c r="AG706" s="42">
        <f>IFERROR(Table2[[#This Row],[Profit]]/Table2[[#This Row],[Sales Amount]],0)</f>
        <v>0.30522305722672105</v>
      </c>
      <c r="AH706" s="2" t="str">
        <f>TRIM(Table2[[#This Row],[Payment Modee]])</f>
        <v>UPI</v>
      </c>
      <c r="AI706" s="2" t="s">
        <v>26</v>
      </c>
      <c r="AJ706" s="2" t="s">
        <v>27</v>
      </c>
      <c r="AK706" s="2" t="s">
        <v>2034</v>
      </c>
      <c r="AL706" s="16" t="str">
        <f>IF(HOUR(Table2[[#This Row],[Order Time]])&lt;12,"Morning",IF(HOUR(Table2[[#This Row],[Order Time]])&lt;17,"Afternoon",IF(HOUR(Table2[[#This Row],[Order Time]])&lt;21,"Evening","Night")))</f>
        <v>Morning</v>
      </c>
      <c r="AM706" s="16" t="s">
        <v>29</v>
      </c>
    </row>
    <row r="707" spans="1:39" x14ac:dyDescent="0.25">
      <c r="A707" s="13" t="s">
        <v>2035</v>
      </c>
      <c r="B707" s="4">
        <v>45722</v>
      </c>
      <c r="C707" s="2">
        <f>YEAR(Table2[[#This Row],[Invoice Date]])</f>
        <v>2025</v>
      </c>
      <c r="D707" s="2" t="str">
        <f>TEXT(Table2[[#This Row],[Invoice Date]],"mmm")</f>
        <v>Mar</v>
      </c>
      <c r="E707" s="2" t="str">
        <f>Table2[[#This Row],[Store_ID]]&amp;"-"&amp;Table2[[#This Row],[Year]]&amp;"-"&amp;Table2[[#This Row],[Month]]</f>
        <v>STR080-2025-Mar</v>
      </c>
      <c r="F707" s="2" t="s">
        <v>2021</v>
      </c>
      <c r="G707" s="2" t="str">
        <f>_xlfn.XLOOKUP(Table2[[#This Row],[Customer_ID]],Table3[Customer_ID],Table3[Customer Name],"Not Found")</f>
        <v>Mahesh Iyengar</v>
      </c>
      <c r="H707" s="2" t="str">
        <f>_xlfn.XLOOKUP(Table2[[#This Row],[Customer_ID]],Table3[Customer_ID],Table3[Gender],"Female")</f>
        <v>Male</v>
      </c>
      <c r="I707" s="2" t="str">
        <f>_xlfn.XLOOKUP(Table2[[#This Row],[Customer_ID]],Table3[Customer_ID],Table3[City],"Missing Memebership")</f>
        <v>Thrissur</v>
      </c>
      <c r="J707" s="2" t="str">
        <f>_xlfn.XLOOKUP(Table2[[#This Row],[Customer_ID]],Table3[Customer_ID],Table3[State],"Karnataka")</f>
        <v>Kerala</v>
      </c>
      <c r="K707" s="2" t="str">
        <f>_xlfn.XLOOKUP(Table2[[#This Row],[Customer_ID]],Table3[Customer_ID],Table3[Membership],"Regular")</f>
        <v>Gold</v>
      </c>
      <c r="L707" s="2" t="s">
        <v>85</v>
      </c>
      <c r="M707" s="2" t="str">
        <f>_xlfn.XLOOKUP(Table2[[#This Row],[Product_ID]],Table4[Product_ID],Table4[Product_Name],"Not Found")</f>
        <v>Sonata Bootcut Navy Blue</v>
      </c>
      <c r="N707" s="2" t="str">
        <f>_xlfn.XLOOKUP(Table2[[#This Row],[Product_ID]],Table4[Product_ID],Table4[Category],"Not Found")</f>
        <v>Women Jeans</v>
      </c>
      <c r="O707" s="2" t="str">
        <f>_xlfn.XLOOKUP(Table2[[#This Row],[Product_ID]],Table4[Product_ID],Table4[Subcategory],"Not Found")</f>
        <v>Bootcut</v>
      </c>
      <c r="P707" s="2" t="str">
        <f>_xlfn.XLOOKUP(Table2[[#This Row],[Product_ID]],Table4[Product_ID],Table4[Brand],"Missing Brand")</f>
        <v>Sonata</v>
      </c>
      <c r="Q707" s="2" t="s">
        <v>214</v>
      </c>
      <c r="R707" s="2" t="str">
        <f>_xlfn.XLOOKUP(Table2[[#This Row],[Store_ID]],Table6[Store_ID],Table6[Store Name],"Not Found")</f>
        <v>TrendMart Kochi High Street</v>
      </c>
      <c r="S707" s="2">
        <f>_xlfn.XLOOKUP(Table2[[#This Row],[Store_ID]],Table6[Store_ID],Table6[Monthly Target],"Missing Target")</f>
        <v>2000000</v>
      </c>
      <c r="T707" s="2" t="str">
        <f>_xlfn.XLOOKUP(Table2[[#This Row],[Store_ID]],Table6[Store_ID],Table6[Region],"Not Found")</f>
        <v>South Zone 1</v>
      </c>
      <c r="U707" s="2" t="s">
        <v>75</v>
      </c>
      <c r="V707" s="2" t="str">
        <f>_xlfn.XLOOKUP(Table2[[#This Row],[Employee_ID]],Table5[Employee_ID],Table5[Employee Name],"Not Found")</f>
        <v>Chandran Krishnan</v>
      </c>
      <c r="W707" s="2">
        <v>2</v>
      </c>
      <c r="X707" s="2">
        <v>976.67</v>
      </c>
      <c r="Y707" s="2">
        <v>5</v>
      </c>
      <c r="Z707" s="2">
        <v>97.67</v>
      </c>
      <c r="AA707" s="2">
        <v>5</v>
      </c>
      <c r="AB707" s="2">
        <v>92.78</v>
      </c>
      <c r="AC707" s="2">
        <v>1948.45</v>
      </c>
      <c r="AD707" s="2">
        <v>1385.06</v>
      </c>
      <c r="AE707" s="2">
        <f t="shared" si="17"/>
        <v>470.61000000000013</v>
      </c>
      <c r="AF707" s="2" t="s">
        <v>25</v>
      </c>
      <c r="AG707" s="42">
        <f>IFERROR(Table2[[#This Row],[Profit]]/Table2[[#This Row],[Sales Amount]],0)</f>
        <v>0.24153044727860612</v>
      </c>
      <c r="AH707" s="2" t="str">
        <f>TRIM(Table2[[#This Row],[Payment Modee]])</f>
        <v>UPI</v>
      </c>
      <c r="AI707" s="2" t="s">
        <v>36</v>
      </c>
      <c r="AJ707" s="2" t="s">
        <v>27</v>
      </c>
      <c r="AK707" s="2" t="s">
        <v>335</v>
      </c>
      <c r="AL707" s="16" t="str">
        <f>IF(HOUR(Table2[[#This Row],[Order Time]])&lt;12,"Morning",IF(HOUR(Table2[[#This Row],[Order Time]])&lt;17,"Afternoon",IF(HOUR(Table2[[#This Row],[Order Time]])&lt;21,"Evening","Night")))</f>
        <v>Evening</v>
      </c>
      <c r="AM707" s="16" t="s">
        <v>29</v>
      </c>
    </row>
    <row r="708" spans="1:39" x14ac:dyDescent="0.25">
      <c r="A708" s="13" t="s">
        <v>2036</v>
      </c>
      <c r="B708" s="4">
        <v>45621</v>
      </c>
      <c r="C708" s="2">
        <f>YEAR(Table2[[#This Row],[Invoice Date]])</f>
        <v>2024</v>
      </c>
      <c r="D708" s="2" t="str">
        <f>TEXT(Table2[[#This Row],[Invoice Date]],"mmm")</f>
        <v>Nov</v>
      </c>
      <c r="E708" s="2" t="str">
        <f>Table2[[#This Row],[Store_ID]]&amp;"-"&amp;Table2[[#This Row],[Year]]&amp;"-"&amp;Table2[[#This Row],[Month]]</f>
        <v>STR008-2024-Nov</v>
      </c>
      <c r="F708" s="2" t="s">
        <v>1779</v>
      </c>
      <c r="G708" s="2" t="str">
        <f>_xlfn.XLOOKUP(Table2[[#This Row],[Customer_ID]],Table3[Customer_ID],Table3[Customer Name],"Not Found")</f>
        <v>Vidya Murthy</v>
      </c>
      <c r="H708" s="2" t="str">
        <f>_xlfn.XLOOKUP(Table2[[#This Row],[Customer_ID]],Table3[Customer_ID],Table3[Gender],"Female")</f>
        <v>Female</v>
      </c>
      <c r="I708" s="2" t="str">
        <f>_xlfn.XLOOKUP(Table2[[#This Row],[Customer_ID]],Table3[Customer_ID],Table3[City],"Missing Memebership")</f>
        <v>Kozhikode</v>
      </c>
      <c r="J708" s="2" t="str">
        <f>_xlfn.XLOOKUP(Table2[[#This Row],[Customer_ID]],Table3[Customer_ID],Table3[State],"Karnataka")</f>
        <v>Kerala</v>
      </c>
      <c r="K708" s="2" t="str">
        <f>_xlfn.XLOOKUP(Table2[[#This Row],[Customer_ID]],Table3[Customer_ID],Table3[Membership],"Regular")</f>
        <v>Regular</v>
      </c>
      <c r="L708" s="2" t="s">
        <v>754</v>
      </c>
      <c r="M708" s="2" t="str">
        <f>_xlfn.XLOOKUP(Table2[[#This Row],[Product_ID]],Table4[Product_ID],Table4[Product_Name],"Not Found")</f>
        <v>Wrangler Ring White</v>
      </c>
      <c r="N708" s="2" t="str">
        <f>_xlfn.XLOOKUP(Table2[[#This Row],[Product_ID]],Table4[Product_ID],Table4[Category],"Not Found")</f>
        <v>Jewellery</v>
      </c>
      <c r="O708" s="2" t="str">
        <f>_xlfn.XLOOKUP(Table2[[#This Row],[Product_ID]],Table4[Product_ID],Table4[Subcategory],"Not Found")</f>
        <v>Ring</v>
      </c>
      <c r="P708" s="2" t="str">
        <f>_xlfn.XLOOKUP(Table2[[#This Row],[Product_ID]],Table4[Product_ID],Table4[Brand],"Missing Brand")</f>
        <v>Wrangler</v>
      </c>
      <c r="Q708" s="2" t="s">
        <v>499</v>
      </c>
      <c r="R708" s="2" t="str">
        <f>_xlfn.XLOOKUP(Table2[[#This Row],[Store_ID]],Table6[Store_ID],Table6[Store Name],"Not Found")</f>
        <v>TrendMart Kochi Mall Kiosk</v>
      </c>
      <c r="S708" s="2">
        <f>_xlfn.XLOOKUP(Table2[[#This Row],[Store_ID]],Table6[Store_ID],Table6[Monthly Target],"Missing Target")</f>
        <v>1500000</v>
      </c>
      <c r="T708" s="2" t="str">
        <f>_xlfn.XLOOKUP(Table2[[#This Row],[Store_ID]],Table6[Store_ID],Table6[Region],"Not Found")</f>
        <v>South Zone 1</v>
      </c>
      <c r="U708" s="2" t="s">
        <v>349</v>
      </c>
      <c r="V708" s="2" t="str">
        <f>_xlfn.XLOOKUP(Table2[[#This Row],[Employee_ID]],Table5[Employee_ID],Table5[Employee Name],"Not Found")</f>
        <v>Chitra Bhat</v>
      </c>
      <c r="W708" s="2">
        <v>2</v>
      </c>
      <c r="X708" s="2">
        <v>3197.99</v>
      </c>
      <c r="Y708" s="2">
        <v>30</v>
      </c>
      <c r="Z708" s="2">
        <v>1918.79</v>
      </c>
      <c r="AA708" s="2">
        <v>3</v>
      </c>
      <c r="AB708" s="2">
        <v>134.32</v>
      </c>
      <c r="AC708" s="2">
        <v>4611.51</v>
      </c>
      <c r="AD708" s="2">
        <v>3979.86</v>
      </c>
      <c r="AE708" s="2">
        <f t="shared" si="17"/>
        <v>497.3300000000001</v>
      </c>
      <c r="AF708" s="2" t="s">
        <v>119</v>
      </c>
      <c r="AG708" s="42">
        <f>IFERROR(Table2[[#This Row],[Profit]]/Table2[[#This Row],[Sales Amount]],0)</f>
        <v>0.10784536952104627</v>
      </c>
      <c r="AH708" s="2" t="str">
        <f>TRIM(Table2[[#This Row],[Payment Modee]])</f>
        <v>Net Banking</v>
      </c>
      <c r="AI708" s="2" t="s">
        <v>26</v>
      </c>
      <c r="AJ708" s="2" t="s">
        <v>27</v>
      </c>
      <c r="AK708" s="2" t="s">
        <v>2037</v>
      </c>
      <c r="AL708" s="16" t="str">
        <f>IF(HOUR(Table2[[#This Row],[Order Time]])&lt;12,"Morning",IF(HOUR(Table2[[#This Row],[Order Time]])&lt;17,"Afternoon",IF(HOUR(Table2[[#This Row],[Order Time]])&lt;21,"Evening","Night")))</f>
        <v>Afternoon</v>
      </c>
      <c r="AM708" s="16" t="s">
        <v>29</v>
      </c>
    </row>
    <row r="709" spans="1:39" x14ac:dyDescent="0.25">
      <c r="A709" s="13" t="s">
        <v>2038</v>
      </c>
      <c r="B709" s="4">
        <v>45637</v>
      </c>
      <c r="C709" s="2">
        <f>YEAR(Table2[[#This Row],[Invoice Date]])</f>
        <v>2024</v>
      </c>
      <c r="D709" s="2" t="str">
        <f>TEXT(Table2[[#This Row],[Invoice Date]],"mmm")</f>
        <v>Dec</v>
      </c>
      <c r="E709" s="2" t="str">
        <f>Table2[[#This Row],[Store_ID]]&amp;"-"&amp;Table2[[#This Row],[Year]]&amp;"-"&amp;Table2[[#This Row],[Month]]</f>
        <v>STR081-2024-Dec</v>
      </c>
      <c r="F709" s="2" t="s">
        <v>1161</v>
      </c>
      <c r="G709" s="2" t="str">
        <f>_xlfn.XLOOKUP(Table2[[#This Row],[Customer_ID]],Table3[Customer_ID],Table3[Customer Name],"Not Found")</f>
        <v>Selvam Gounder</v>
      </c>
      <c r="H709" s="2" t="str">
        <f>_xlfn.XLOOKUP(Table2[[#This Row],[Customer_ID]],Table3[Customer_ID],Table3[Gender],"Female")</f>
        <v>Male</v>
      </c>
      <c r="I709" s="2" t="str">
        <f>_xlfn.XLOOKUP(Table2[[#This Row],[Customer_ID]],Table3[Customer_ID],Table3[City],"Missing Memebership")</f>
        <v>Mysuru</v>
      </c>
      <c r="J709" s="2" t="str">
        <f>_xlfn.XLOOKUP(Table2[[#This Row],[Customer_ID]],Table3[Customer_ID],Table3[State],"Karnataka")</f>
        <v>Karnataka</v>
      </c>
      <c r="K709" s="2" t="str">
        <f>_xlfn.XLOOKUP(Table2[[#This Row],[Customer_ID]],Table3[Customer_ID],Table3[Membership],"Regular")</f>
        <v>Regular</v>
      </c>
      <c r="L709" s="2" t="s">
        <v>657</v>
      </c>
      <c r="M709" s="2" t="str">
        <f>_xlfn.XLOOKUP(Table2[[#This Row],[Product_ID]],Table4[Product_ID],Table4[Product_Name],"Not Found")</f>
        <v>Allen Solly Sports T-Shirt Cream</v>
      </c>
      <c r="N709" s="2" t="str">
        <f>_xlfn.XLOOKUP(Table2[[#This Row],[Product_ID]],Table4[Product_ID],Table4[Category],"Not Found")</f>
        <v>Sportswear</v>
      </c>
      <c r="O709" s="2" t="str">
        <f>_xlfn.XLOOKUP(Table2[[#This Row],[Product_ID]],Table4[Product_ID],Table4[Subcategory],"Not Found")</f>
        <v>Sports T-Shirt</v>
      </c>
      <c r="P709" s="2" t="str">
        <f>_xlfn.XLOOKUP(Table2[[#This Row],[Product_ID]],Table4[Product_ID],Table4[Brand],"Missing Brand")</f>
        <v>Allen Solly</v>
      </c>
      <c r="Q709" s="2" t="s">
        <v>1055</v>
      </c>
      <c r="R709" s="2" t="str">
        <f>_xlfn.XLOOKUP(Table2[[#This Row],[Store_ID]],Table6[Store_ID],Table6[Store Name],"Not Found")</f>
        <v>TrendMart Alappuzha Outlet</v>
      </c>
      <c r="S709" s="2">
        <f>_xlfn.XLOOKUP(Table2[[#This Row],[Store_ID]],Table6[Store_ID],Table6[Monthly Target],"Missing Target")</f>
        <v>2500000</v>
      </c>
      <c r="T709" s="2" t="str">
        <f>_xlfn.XLOOKUP(Table2[[#This Row],[Store_ID]],Table6[Store_ID],Table6[Region],"Not Found")</f>
        <v>South Zone 1</v>
      </c>
      <c r="U709" s="2" t="s">
        <v>147</v>
      </c>
      <c r="V709" s="2" t="str">
        <f>_xlfn.XLOOKUP(Table2[[#This Row],[Employee_ID]],Table5[Employee_ID],Table5[Employee Name],"Not Found")</f>
        <v>Logesh Gopalakrishnan</v>
      </c>
      <c r="W709" s="2">
        <v>2</v>
      </c>
      <c r="X709" s="2">
        <v>1598.43</v>
      </c>
      <c r="Y709" s="2">
        <v>15</v>
      </c>
      <c r="Z709" s="2">
        <v>479.53</v>
      </c>
      <c r="AA709" s="2">
        <v>12</v>
      </c>
      <c r="AB709" s="2">
        <v>326.08</v>
      </c>
      <c r="AC709" s="2">
        <v>3043.41</v>
      </c>
      <c r="AD709" s="2">
        <v>2230.38</v>
      </c>
      <c r="AE709" s="2">
        <f t="shared" si="17"/>
        <v>486.94999999999976</v>
      </c>
      <c r="AF709" s="2" t="s">
        <v>35</v>
      </c>
      <c r="AG709" s="42">
        <f>IFERROR(Table2[[#This Row],[Profit]]/Table2[[#This Row],[Sales Amount]],0)</f>
        <v>0.16000144574671168</v>
      </c>
      <c r="AH709" s="2" t="str">
        <f>TRIM(Table2[[#This Row],[Payment Modee]])</f>
        <v>Debit Card</v>
      </c>
      <c r="AI709" s="2" t="s">
        <v>26</v>
      </c>
      <c r="AJ709" s="2" t="s">
        <v>27</v>
      </c>
      <c r="AK709" s="2" t="s">
        <v>2039</v>
      </c>
      <c r="AL709" s="16" t="str">
        <f>IF(HOUR(Table2[[#This Row],[Order Time]])&lt;12,"Morning",IF(HOUR(Table2[[#This Row],[Order Time]])&lt;17,"Afternoon",IF(HOUR(Table2[[#This Row],[Order Time]])&lt;21,"Evening","Night")))</f>
        <v>Afternoon</v>
      </c>
      <c r="AM709" s="16" t="s">
        <v>29</v>
      </c>
    </row>
    <row r="710" spans="1:39" x14ac:dyDescent="0.25">
      <c r="A710" s="13" t="s">
        <v>2040</v>
      </c>
      <c r="B710" s="4">
        <v>45394</v>
      </c>
      <c r="C710" s="2">
        <f>YEAR(Table2[[#This Row],[Invoice Date]])</f>
        <v>2024</v>
      </c>
      <c r="D710" s="2" t="str">
        <f>TEXT(Table2[[#This Row],[Invoice Date]],"mmm")</f>
        <v>Apr</v>
      </c>
      <c r="E710" s="2" t="str">
        <f>Table2[[#This Row],[Store_ID]]&amp;"-"&amp;Table2[[#This Row],[Year]]&amp;"-"&amp;Table2[[#This Row],[Month]]</f>
        <v>STR077-2024-Apr</v>
      </c>
      <c r="F710" s="2" t="s">
        <v>52</v>
      </c>
      <c r="G710" s="2" t="str">
        <f>_xlfn.XLOOKUP(Table2[[#This Row],[Customer_ID]],Table3[Customer_ID],Table3[Customer Name],"Not Found")</f>
        <v>Gayathri Srinivasan</v>
      </c>
      <c r="H710" s="2" t="str">
        <f>_xlfn.XLOOKUP(Table2[[#This Row],[Customer_ID]],Table3[Customer_ID],Table3[Gender],"Female")</f>
        <v>Female</v>
      </c>
      <c r="I710" s="2" t="str">
        <f>_xlfn.XLOOKUP(Table2[[#This Row],[Customer_ID]],Table3[Customer_ID],Table3[City],"Missing Memebership")</f>
        <v>Vijayawada</v>
      </c>
      <c r="J710" s="2" t="str">
        <f>_xlfn.XLOOKUP(Table2[[#This Row],[Customer_ID]],Table3[Customer_ID],Table3[State],"Karnataka")</f>
        <v>Andhra Pradesh</v>
      </c>
      <c r="K710" s="2" t="str">
        <f>_xlfn.XLOOKUP(Table2[[#This Row],[Customer_ID]],Table3[Customer_ID],Table3[Membership],"Regular")</f>
        <v>Regular</v>
      </c>
      <c r="L710" s="2" t="s">
        <v>311</v>
      </c>
      <c r="M710" s="2" t="str">
        <f>_xlfn.XLOOKUP(Table2[[#This Row],[Product_ID]],Table4[Product_ID],Table4[Product_Name],"Not Found")</f>
        <v>Raymond Leather Belt White</v>
      </c>
      <c r="N710" s="2" t="str">
        <f>_xlfn.XLOOKUP(Table2[[#This Row],[Product_ID]],Table4[Product_ID],Table4[Category],"Not Found")</f>
        <v>Belts</v>
      </c>
      <c r="O710" s="2" t="str">
        <f>_xlfn.XLOOKUP(Table2[[#This Row],[Product_ID]],Table4[Product_ID],Table4[Subcategory],"Not Found")</f>
        <v>Leather Belt</v>
      </c>
      <c r="P710" s="2" t="str">
        <f>_xlfn.XLOOKUP(Table2[[#This Row],[Product_ID]],Table4[Product_ID],Table4[Brand],"Missing Brand")</f>
        <v>Raymond</v>
      </c>
      <c r="Q710" s="2" t="s">
        <v>557</v>
      </c>
      <c r="R710" s="2" t="str">
        <f>_xlfn.XLOOKUP(Table2[[#This Row],[Store_ID]],Table6[Store_ID],Table6[Store Name],"Not Found")</f>
        <v>TrendMart Hyderabad Mall Kiosk</v>
      </c>
      <c r="S710" s="2">
        <f>_xlfn.XLOOKUP(Table2[[#This Row],[Store_ID]],Table6[Store_ID],Table6[Monthly Target],"Missing Target")</f>
        <v>2500000</v>
      </c>
      <c r="T710" s="2" t="str">
        <f>_xlfn.XLOOKUP(Table2[[#This Row],[Store_ID]],Table6[Store_ID],Table6[Region],"Not Found")</f>
        <v>South Zone 2</v>
      </c>
      <c r="U710" s="2" t="s">
        <v>153</v>
      </c>
      <c r="V710" s="2" t="str">
        <f>_xlfn.XLOOKUP(Table2[[#This Row],[Employee_ID]],Table5[Employee_ID],Table5[Employee Name],"Not Found")</f>
        <v>Rani Mishra</v>
      </c>
      <c r="W710" s="2">
        <v>1</v>
      </c>
      <c r="X710" s="2">
        <v>320.33</v>
      </c>
      <c r="Y710" s="2">
        <v>10</v>
      </c>
      <c r="Z710" s="2">
        <v>32.03</v>
      </c>
      <c r="AA710" s="2">
        <v>5</v>
      </c>
      <c r="AB710" s="2">
        <v>14.41</v>
      </c>
      <c r="AC710" s="2">
        <v>302.70999999999998</v>
      </c>
      <c r="AD710" s="2">
        <v>254.15</v>
      </c>
      <c r="AE710" s="2">
        <f t="shared" si="17"/>
        <v>34.149999999999977</v>
      </c>
      <c r="AF710" s="2" t="s">
        <v>56</v>
      </c>
      <c r="AG710" s="42">
        <f>IFERROR(Table2[[#This Row],[Profit]]/Table2[[#This Row],[Sales Amount]],0)</f>
        <v>0.11281424465660196</v>
      </c>
      <c r="AH710" s="2" t="str">
        <f>TRIM(Table2[[#This Row],[Payment Modee]])</f>
        <v>Credit Card</v>
      </c>
      <c r="AI710" s="2" t="s">
        <v>36</v>
      </c>
      <c r="AJ710" s="2" t="s">
        <v>27</v>
      </c>
      <c r="AK710" s="2" t="s">
        <v>2041</v>
      </c>
      <c r="AL710" s="16" t="str">
        <f>IF(HOUR(Table2[[#This Row],[Order Time]])&lt;12,"Morning",IF(HOUR(Table2[[#This Row],[Order Time]])&lt;17,"Afternoon",IF(HOUR(Table2[[#This Row],[Order Time]])&lt;21,"Evening","Night")))</f>
        <v>Afternoon</v>
      </c>
      <c r="AM710" s="16" t="s">
        <v>29</v>
      </c>
    </row>
    <row r="711" spans="1:39" x14ac:dyDescent="0.25">
      <c r="A711" s="13" t="s">
        <v>2042</v>
      </c>
      <c r="B711" s="4">
        <v>45539</v>
      </c>
      <c r="C711" s="2">
        <f>YEAR(Table2[[#This Row],[Invoice Date]])</f>
        <v>2024</v>
      </c>
      <c r="D711" s="2" t="str">
        <f>TEXT(Table2[[#This Row],[Invoice Date]],"mmm")</f>
        <v>Sep</v>
      </c>
      <c r="E711" s="2" t="str">
        <f>Table2[[#This Row],[Store_ID]]&amp;"-"&amp;Table2[[#This Row],[Year]]&amp;"-"&amp;Table2[[#This Row],[Month]]</f>
        <v>STR097-2024-Sep</v>
      </c>
      <c r="F711" s="2" t="s">
        <v>1943</v>
      </c>
      <c r="G711" s="2" t="str">
        <f>_xlfn.XLOOKUP(Table2[[#This Row],[Customer_ID]],Table3[Customer_ID],Table3[Customer Name],"Not Found")</f>
        <v>Vidya Mudaliar</v>
      </c>
      <c r="H711" s="2" t="str">
        <f>_xlfn.XLOOKUP(Table2[[#This Row],[Customer_ID]],Table3[Customer_ID],Table3[Gender],"Female")</f>
        <v>Female</v>
      </c>
      <c r="I711" s="2" t="str">
        <f>_xlfn.XLOOKUP(Table2[[#This Row],[Customer_ID]],Table3[Customer_ID],Table3[City],"Missing Memebership")</f>
        <v>Hubballi</v>
      </c>
      <c r="J711" s="2" t="str">
        <f>_xlfn.XLOOKUP(Table2[[#This Row],[Customer_ID]],Table3[Customer_ID],Table3[State],"Karnataka")</f>
        <v>Karnataka</v>
      </c>
      <c r="K711" s="2" t="str">
        <f>_xlfn.XLOOKUP(Table2[[#This Row],[Customer_ID]],Table3[Customer_ID],Table3[Membership],"Regular")</f>
        <v>Silver</v>
      </c>
      <c r="L711" s="2" t="s">
        <v>379</v>
      </c>
      <c r="M711" s="2" t="str">
        <f>_xlfn.XLOOKUP(Table2[[#This Row],[Product_ID]],Table4[Product_ID],Table4[Product_Name],"Not Found")</f>
        <v>Reebok Bodycon Dress Navy Blue</v>
      </c>
      <c r="N711" s="2" t="str">
        <f>_xlfn.XLOOKUP(Table2[[#This Row],[Product_ID]],Table4[Product_ID],Table4[Category],"Not Found")</f>
        <v>Women Dresses</v>
      </c>
      <c r="O711" s="2" t="str">
        <f>_xlfn.XLOOKUP(Table2[[#This Row],[Product_ID]],Table4[Product_ID],Table4[Subcategory],"Not Found")</f>
        <v>Bodycon Dress</v>
      </c>
      <c r="P711" s="2" t="str">
        <f>_xlfn.XLOOKUP(Table2[[#This Row],[Product_ID]],Table4[Product_ID],Table4[Brand],"Missing Brand")</f>
        <v>Reebok</v>
      </c>
      <c r="Q711" s="2" t="s">
        <v>240</v>
      </c>
      <c r="R711" s="2" t="str">
        <f>_xlfn.XLOOKUP(Table2[[#This Row],[Store_ID]],Table6[Store_ID],Table6[Store Name],"Not Found")</f>
        <v>TrendMart Thiruvananthapuram High Street</v>
      </c>
      <c r="S711" s="2">
        <f>_xlfn.XLOOKUP(Table2[[#This Row],[Store_ID]],Table6[Store_ID],Table6[Monthly Target],"Missing Target")</f>
        <v>1500000</v>
      </c>
      <c r="T711" s="2" t="str">
        <f>_xlfn.XLOOKUP(Table2[[#This Row],[Store_ID]],Table6[Store_ID],Table6[Region],"Not Found")</f>
        <v>South Zone 1</v>
      </c>
      <c r="U711" s="2" t="s">
        <v>465</v>
      </c>
      <c r="V711" s="2" t="str">
        <f>_xlfn.XLOOKUP(Table2[[#This Row],[Employee_ID]],Table5[Employee_ID],Table5[Employee Name],"Not Found")</f>
        <v>Vinod Hegde</v>
      </c>
      <c r="W711" s="2">
        <v>1</v>
      </c>
      <c r="X711" s="2">
        <v>1638.14</v>
      </c>
      <c r="Y711" s="2">
        <v>30</v>
      </c>
      <c r="Z711" s="2">
        <v>491.44</v>
      </c>
      <c r="AA711" s="2">
        <v>12</v>
      </c>
      <c r="AB711" s="2">
        <v>137.6</v>
      </c>
      <c r="AC711" s="2">
        <v>1284.3</v>
      </c>
      <c r="AD711" s="2">
        <v>1140.9000000000001</v>
      </c>
      <c r="AE711" s="2">
        <f t="shared" si="17"/>
        <v>5.7999999999998693</v>
      </c>
      <c r="AF711" s="2" t="s">
        <v>69</v>
      </c>
      <c r="AG711" s="42">
        <f>IFERROR(Table2[[#This Row],[Profit]]/Table2[[#This Row],[Sales Amount]],0)</f>
        <v>4.5160787977885771E-3</v>
      </c>
      <c r="AH711" s="2" t="str">
        <f>TRIM(Table2[[#This Row],[Payment Modee]])</f>
        <v>Cash</v>
      </c>
      <c r="AI711" s="2" t="s">
        <v>26</v>
      </c>
      <c r="AJ711" s="2" t="s">
        <v>27</v>
      </c>
      <c r="AK711" s="2" t="s">
        <v>829</v>
      </c>
      <c r="AL711" s="16" t="str">
        <f>IF(HOUR(Table2[[#This Row],[Order Time]])&lt;12,"Morning",IF(HOUR(Table2[[#This Row],[Order Time]])&lt;17,"Afternoon",IF(HOUR(Table2[[#This Row],[Order Time]])&lt;21,"Evening","Night")))</f>
        <v>Night</v>
      </c>
      <c r="AM711" s="16" t="s">
        <v>29</v>
      </c>
    </row>
    <row r="712" spans="1:39" x14ac:dyDescent="0.25">
      <c r="A712" s="13" t="s">
        <v>2043</v>
      </c>
      <c r="B712" s="4">
        <v>45420</v>
      </c>
      <c r="C712" s="2">
        <f>YEAR(Table2[[#This Row],[Invoice Date]])</f>
        <v>2024</v>
      </c>
      <c r="D712" s="2" t="str">
        <f>TEXT(Table2[[#This Row],[Invoice Date]],"mmm")</f>
        <v>May</v>
      </c>
      <c r="E712" s="2" t="str">
        <f>Table2[[#This Row],[Store_ID]]&amp;"-"&amp;Table2[[#This Row],[Year]]&amp;"-"&amp;Table2[[#This Row],[Month]]</f>
        <v>STR117-2024-May</v>
      </c>
      <c r="F712" s="2" t="s">
        <v>2044</v>
      </c>
      <c r="G712" s="2" t="str">
        <f>_xlfn.XLOOKUP(Table2[[#This Row],[Customer_ID]],Table3[Customer_ID],Table3[Customer Name],"Not Found")</f>
        <v>Vidya Chettiar</v>
      </c>
      <c r="H712" s="2" t="str">
        <f>_xlfn.XLOOKUP(Table2[[#This Row],[Customer_ID]],Table3[Customer_ID],Table3[Gender],"Female")</f>
        <v>Female</v>
      </c>
      <c r="I712" s="2" t="str">
        <f>_xlfn.XLOOKUP(Table2[[#This Row],[Customer_ID]],Table3[Customer_ID],Table3[City],"Missing Memebership")</f>
        <v>Shivamogga</v>
      </c>
      <c r="J712" s="2" t="str">
        <f>_xlfn.XLOOKUP(Table2[[#This Row],[Customer_ID]],Table3[Customer_ID],Table3[State],"Karnataka")</f>
        <v>Karnataka</v>
      </c>
      <c r="K712" s="2" t="str">
        <f>_xlfn.XLOOKUP(Table2[[#This Row],[Customer_ID]],Table3[Customer_ID],Table3[Membership],"Regular")</f>
        <v>Silver</v>
      </c>
      <c r="L712" s="2" t="s">
        <v>257</v>
      </c>
      <c r="M712" s="2" t="str">
        <f>_xlfn.XLOOKUP(Table2[[#This Row],[Product_ID]],Table4[Product_ID],Table4[Product_Name],"Not Found")</f>
        <v>Sonata Girls Frock Cream</v>
      </c>
      <c r="N712" s="2" t="str">
        <f>_xlfn.XLOOKUP(Table2[[#This Row],[Product_ID]],Table4[Product_ID],Table4[Category],"Not Found")</f>
        <v>Kids Wear</v>
      </c>
      <c r="O712" s="2" t="str">
        <f>_xlfn.XLOOKUP(Table2[[#This Row],[Product_ID]],Table4[Product_ID],Table4[Subcategory],"Not Found")</f>
        <v>Kids T-Shirt</v>
      </c>
      <c r="P712" s="2" t="str">
        <f>_xlfn.XLOOKUP(Table2[[#This Row],[Product_ID]],Table4[Product_ID],Table4[Brand],"Missing Brand")</f>
        <v>Jack &amp; Jones</v>
      </c>
      <c r="Q712" s="2" t="s">
        <v>695</v>
      </c>
      <c r="R712" s="2" t="str">
        <f>_xlfn.XLOOKUP(Table2[[#This Row],[Store_ID]],Table6[Store_ID],Table6[Store Name],"Not Found")</f>
        <v>TrendMart Tirunelveli Flagship</v>
      </c>
      <c r="S712" s="2">
        <f>_xlfn.XLOOKUP(Table2[[#This Row],[Store_ID]],Table6[Store_ID],Table6[Monthly Target],"Missing Target")</f>
        <v>1500000</v>
      </c>
      <c r="T712" s="2" t="str">
        <f>_xlfn.XLOOKUP(Table2[[#This Row],[Store_ID]],Table6[Store_ID],Table6[Region],"Not Found")</f>
        <v>South Zone 1</v>
      </c>
      <c r="U712" s="2" t="s">
        <v>124</v>
      </c>
      <c r="V712" s="2" t="str">
        <f>_xlfn.XLOOKUP(Table2[[#This Row],[Employee_ID]],Table5[Employee_ID],Table5[Employee Name],"Not Found")</f>
        <v>Girish Sundaram</v>
      </c>
      <c r="W712" s="2">
        <v>1</v>
      </c>
      <c r="X712" s="2">
        <v>644.80999999999995</v>
      </c>
      <c r="Y712" s="2">
        <v>0</v>
      </c>
      <c r="Z712" s="2">
        <v>0</v>
      </c>
      <c r="AA712" s="2">
        <v>5</v>
      </c>
      <c r="AB712" s="2">
        <v>32.24</v>
      </c>
      <c r="AC712" s="2">
        <v>677.05</v>
      </c>
      <c r="AD712" s="2">
        <v>413.39</v>
      </c>
      <c r="AE712" s="2">
        <f t="shared" si="17"/>
        <v>231.41999999999996</v>
      </c>
      <c r="AF712" s="2" t="s">
        <v>25</v>
      </c>
      <c r="AG712" s="42">
        <f>IFERROR(Table2[[#This Row],[Profit]]/Table2[[#This Row],[Sales Amount]],0)</f>
        <v>0.34180636585185731</v>
      </c>
      <c r="AH712" s="2" t="str">
        <f>TRIM(Table2[[#This Row],[Payment Modee]])</f>
        <v>UPI</v>
      </c>
      <c r="AI712" s="2" t="s">
        <v>36</v>
      </c>
      <c r="AJ712" s="2" t="s">
        <v>27</v>
      </c>
      <c r="AK712" s="2" t="s">
        <v>2045</v>
      </c>
      <c r="AL712" s="16" t="str">
        <f>IF(HOUR(Table2[[#This Row],[Order Time]])&lt;12,"Morning",IF(HOUR(Table2[[#This Row],[Order Time]])&lt;17,"Afternoon",IF(HOUR(Table2[[#This Row],[Order Time]])&lt;21,"Evening","Night")))</f>
        <v>Evening</v>
      </c>
      <c r="AM712" s="16" t="s">
        <v>29</v>
      </c>
    </row>
    <row r="713" spans="1:39" x14ac:dyDescent="0.25">
      <c r="A713" s="13" t="s">
        <v>2046</v>
      </c>
      <c r="B713" s="4">
        <v>45421</v>
      </c>
      <c r="C713" s="2">
        <f>YEAR(Table2[[#This Row],[Invoice Date]])</f>
        <v>2024</v>
      </c>
      <c r="D713" s="2" t="str">
        <f>TEXT(Table2[[#This Row],[Invoice Date]],"mmm")</f>
        <v>May</v>
      </c>
      <c r="E713" s="2" t="str">
        <f>Table2[[#This Row],[Store_ID]]&amp;"-"&amp;Table2[[#This Row],[Year]]&amp;"-"&amp;Table2[[#This Row],[Month]]</f>
        <v>STR085-2024-May</v>
      </c>
      <c r="F713" s="2" t="s">
        <v>1824</v>
      </c>
      <c r="G713" s="2" t="str">
        <f>_xlfn.XLOOKUP(Table2[[#This Row],[Customer_ID]],Table3[Customer_ID],Table3[Customer Name],"Not Found")</f>
        <v>Prakash Singh</v>
      </c>
      <c r="H713" s="2" t="str">
        <f>_xlfn.XLOOKUP(Table2[[#This Row],[Customer_ID]],Table3[Customer_ID],Table3[Gender],"Female")</f>
        <v>Male</v>
      </c>
      <c r="I713" s="2" t="str">
        <f>_xlfn.XLOOKUP(Table2[[#This Row],[Customer_ID]],Table3[Customer_ID],Table3[City],"Missing Memebership")</f>
        <v>Bengaluru</v>
      </c>
      <c r="J713" s="2" t="str">
        <f>_xlfn.XLOOKUP(Table2[[#This Row],[Customer_ID]],Table3[Customer_ID],Table3[State],"Karnataka")</f>
        <v>Karnataka</v>
      </c>
      <c r="K713" s="2" t="str">
        <f>_xlfn.XLOOKUP(Table2[[#This Row],[Customer_ID]],Table3[Customer_ID],Table3[Membership],"Regular")</f>
        <v>Gold</v>
      </c>
      <c r="L713" s="2" t="s">
        <v>1078</v>
      </c>
      <c r="M713" s="2" t="str">
        <f>_xlfn.XLOOKUP(Table2[[#This Row],[Product_ID]],Table4[Product_ID],Table4[Product_Name],"Not Found")</f>
        <v>Levi's Card Holder White</v>
      </c>
      <c r="N713" s="2" t="str">
        <f>_xlfn.XLOOKUP(Table2[[#This Row],[Product_ID]],Table4[Product_ID],Table4[Category],"Not Found")</f>
        <v>Wallets</v>
      </c>
      <c r="O713" s="2" t="str">
        <f>_xlfn.XLOOKUP(Table2[[#This Row],[Product_ID]],Table4[Product_ID],Table4[Subcategory],"Not Found")</f>
        <v>Card Holder</v>
      </c>
      <c r="P713" s="2" t="str">
        <f>_xlfn.XLOOKUP(Table2[[#This Row],[Product_ID]],Table4[Product_ID],Table4[Brand],"Missing Brand")</f>
        <v>Levi's</v>
      </c>
      <c r="Q713" s="2" t="s">
        <v>86</v>
      </c>
      <c r="R713" s="2" t="str">
        <f>_xlfn.XLOOKUP(Table2[[#This Row],[Store_ID]],Table6[Store_ID],Table6[Store Name],"Not Found")</f>
        <v>TrendMart Nizamabad Outlet</v>
      </c>
      <c r="S713" s="2">
        <f>_xlfn.XLOOKUP(Table2[[#This Row],[Store_ID]],Table6[Store_ID],Table6[Monthly Target],"Missing Target")</f>
        <v>1500000</v>
      </c>
      <c r="T713" s="2" t="str">
        <f>_xlfn.XLOOKUP(Table2[[#This Row],[Store_ID]],Table6[Store_ID],Table6[Region],"Not Found")</f>
        <v>South Zone 2</v>
      </c>
      <c r="U713" s="2" t="s">
        <v>417</v>
      </c>
      <c r="V713" s="2" t="str">
        <f>_xlfn.XLOOKUP(Table2[[#This Row],[Employee_ID]],Table5[Employee_ID],Table5[Employee Name],"Not Found")</f>
        <v>Arjun Krishnan</v>
      </c>
      <c r="W713" s="2">
        <v>1</v>
      </c>
      <c r="X713" s="2">
        <v>1160.24</v>
      </c>
      <c r="Y713" s="2">
        <v>5</v>
      </c>
      <c r="Z713" s="2">
        <v>58.01</v>
      </c>
      <c r="AA713" s="2">
        <v>12</v>
      </c>
      <c r="AB713" s="2">
        <v>132.27000000000001</v>
      </c>
      <c r="AC713" s="2">
        <v>1234.5</v>
      </c>
      <c r="AD713" s="2">
        <v>815.45</v>
      </c>
      <c r="AE713" s="2">
        <f t="shared" si="17"/>
        <v>286.77999999999997</v>
      </c>
      <c r="AF713" s="2" t="s">
        <v>25</v>
      </c>
      <c r="AG713" s="42">
        <f>IFERROR(Table2[[#This Row],[Profit]]/Table2[[#This Row],[Sales Amount]],0)</f>
        <v>0.23230457675172131</v>
      </c>
      <c r="AH713" s="2" t="str">
        <f>TRIM(Table2[[#This Row],[Payment Modee]])</f>
        <v>UPI</v>
      </c>
      <c r="AI713" s="2" t="s">
        <v>26</v>
      </c>
      <c r="AJ713" s="2" t="s">
        <v>27</v>
      </c>
      <c r="AK713" s="2" t="s">
        <v>1736</v>
      </c>
      <c r="AL713" s="16" t="str">
        <f>IF(HOUR(Table2[[#This Row],[Order Time]])&lt;12,"Morning",IF(HOUR(Table2[[#This Row],[Order Time]])&lt;17,"Afternoon",IF(HOUR(Table2[[#This Row],[Order Time]])&lt;21,"Evening","Night")))</f>
        <v>Night</v>
      </c>
      <c r="AM713" s="16" t="s">
        <v>29</v>
      </c>
    </row>
    <row r="714" spans="1:39" x14ac:dyDescent="0.25">
      <c r="A714" s="13" t="s">
        <v>2047</v>
      </c>
      <c r="B714" s="4">
        <v>45480</v>
      </c>
      <c r="C714" s="2">
        <f>YEAR(Table2[[#This Row],[Invoice Date]])</f>
        <v>2024</v>
      </c>
      <c r="D714" s="2" t="str">
        <f>TEXT(Table2[[#This Row],[Invoice Date]],"mmm")</f>
        <v>Jul</v>
      </c>
      <c r="E714" s="2" t="str">
        <f>Table2[[#This Row],[Store_ID]]&amp;"-"&amp;Table2[[#This Row],[Year]]&amp;"-"&amp;Table2[[#This Row],[Month]]</f>
        <v>STR111-2024-Jul</v>
      </c>
      <c r="F714" s="2" t="s">
        <v>2048</v>
      </c>
      <c r="G714" s="2" t="str">
        <f>_xlfn.XLOOKUP(Table2[[#This Row],[Customer_ID]],Table3[Customer_ID],Table3[Customer Name],"Not Found")</f>
        <v>Varsha Nair</v>
      </c>
      <c r="H714" s="2" t="str">
        <f>_xlfn.XLOOKUP(Table2[[#This Row],[Customer_ID]],Table3[Customer_ID],Table3[Gender],"Female")</f>
        <v>Female</v>
      </c>
      <c r="I714" s="2" t="str">
        <f>_xlfn.XLOOKUP(Table2[[#This Row],[Customer_ID]],Table3[Customer_ID],Table3[City],"Missing Memebership")</f>
        <v>Visakhapatnam</v>
      </c>
      <c r="J714" s="2" t="str">
        <f>_xlfn.XLOOKUP(Table2[[#This Row],[Customer_ID]],Table3[Customer_ID],Table3[State],"Karnataka")</f>
        <v>Andhra Pradesh</v>
      </c>
      <c r="K714" s="2" t="str">
        <f>_xlfn.XLOOKUP(Table2[[#This Row],[Customer_ID]],Table3[Customer_ID],Table3[Membership],"Regular")</f>
        <v>Gold</v>
      </c>
      <c r="L714" s="2" t="s">
        <v>1185</v>
      </c>
      <c r="M714" s="2" t="str">
        <f>_xlfn.XLOOKUP(Table2[[#This Row],[Product_ID]],Table4[Product_ID],Table4[Product_Name],"Not Found")</f>
        <v>Metro Shoes Polo Purple</v>
      </c>
      <c r="N714" s="2" t="str">
        <f>_xlfn.XLOOKUP(Table2[[#This Row],[Product_ID]],Table4[Product_ID],Table4[Category],"Not Found")</f>
        <v>Men T-Shirts</v>
      </c>
      <c r="O714" s="2" t="str">
        <f>_xlfn.XLOOKUP(Table2[[#This Row],[Product_ID]],Table4[Product_ID],Table4[Subcategory],"Not Found")</f>
        <v>Polo</v>
      </c>
      <c r="P714" s="2" t="str">
        <f>_xlfn.XLOOKUP(Table2[[#This Row],[Product_ID]],Table4[Product_ID],Table4[Brand],"Missing Brand")</f>
        <v>Metro Shoes</v>
      </c>
      <c r="Q714" s="2" t="s">
        <v>180</v>
      </c>
      <c r="R714" s="2" t="str">
        <f>_xlfn.XLOOKUP(Table2[[#This Row],[Store_ID]],Table6[Store_ID],Table6[Store Name],"Not Found")</f>
        <v>TrendMart Kurnool Outlet</v>
      </c>
      <c r="S714" s="2">
        <f>_xlfn.XLOOKUP(Table2[[#This Row],[Store_ID]],Table6[Store_ID],Table6[Monthly Target],"Missing Target")</f>
        <v>2500000</v>
      </c>
      <c r="T714" s="2" t="str">
        <f>_xlfn.XLOOKUP(Table2[[#This Row],[Store_ID]],Table6[Store_ID],Table6[Region],"Not Found")</f>
        <v>South Zone 3</v>
      </c>
      <c r="U714" s="2" t="s">
        <v>68</v>
      </c>
      <c r="V714" s="2" t="str">
        <f>_xlfn.XLOOKUP(Table2[[#This Row],[Employee_ID]],Table5[Employee_ID],Table5[Employee Name],"Not Found")</f>
        <v>Praveen Gupta</v>
      </c>
      <c r="W714" s="2">
        <v>2</v>
      </c>
      <c r="X714" s="2">
        <v>552.45000000000005</v>
      </c>
      <c r="Y714" s="2">
        <v>15</v>
      </c>
      <c r="Z714" s="2">
        <v>165.74</v>
      </c>
      <c r="AA714" s="2">
        <v>5</v>
      </c>
      <c r="AB714" s="2">
        <v>46.96</v>
      </c>
      <c r="AC714" s="2">
        <v>986.12</v>
      </c>
      <c r="AD714" s="2">
        <v>697.5</v>
      </c>
      <c r="AE714" s="2">
        <f t="shared" si="17"/>
        <v>241.66</v>
      </c>
      <c r="AF714" s="2" t="s">
        <v>56</v>
      </c>
      <c r="AG714" s="42">
        <f>IFERROR(Table2[[#This Row],[Profit]]/Table2[[#This Row],[Sales Amount]],0)</f>
        <v>0.24506145296718451</v>
      </c>
      <c r="AH714" s="2" t="str">
        <f>TRIM(Table2[[#This Row],[Payment Modee]])</f>
        <v>Credit Card</v>
      </c>
      <c r="AI714" s="2" t="s">
        <v>36</v>
      </c>
      <c r="AJ714" s="2" t="s">
        <v>27</v>
      </c>
      <c r="AK714" s="2" t="s">
        <v>2049</v>
      </c>
      <c r="AL714" s="16" t="str">
        <f>IF(HOUR(Table2[[#This Row],[Order Time]])&lt;12,"Morning",IF(HOUR(Table2[[#This Row],[Order Time]])&lt;17,"Afternoon",IF(HOUR(Table2[[#This Row],[Order Time]])&lt;21,"Evening","Night")))</f>
        <v>Evening</v>
      </c>
      <c r="AM714" s="16" t="s">
        <v>38</v>
      </c>
    </row>
    <row r="715" spans="1:39" x14ac:dyDescent="0.25">
      <c r="A715" s="13" t="s">
        <v>2050</v>
      </c>
      <c r="B715" s="4">
        <v>45709</v>
      </c>
      <c r="C715" s="2">
        <f>YEAR(Table2[[#This Row],[Invoice Date]])</f>
        <v>2025</v>
      </c>
      <c r="D715" s="2" t="str">
        <f>TEXT(Table2[[#This Row],[Invoice Date]],"mmm")</f>
        <v>Feb</v>
      </c>
      <c r="E715" s="2" t="str">
        <f>Table2[[#This Row],[Store_ID]]&amp;"-"&amp;Table2[[#This Row],[Year]]&amp;"-"&amp;Table2[[#This Row],[Month]]</f>
        <v>STR049-2025-Feb</v>
      </c>
      <c r="F715" s="2" t="s">
        <v>1655</v>
      </c>
      <c r="G715" s="2" t="str">
        <f>_xlfn.XLOOKUP(Table2[[#This Row],[Customer_ID]],Table3[Customer_ID],Table3[Customer Name],"Not Found")</f>
        <v>Baskar Bhat</v>
      </c>
      <c r="H715" s="2" t="str">
        <f>_xlfn.XLOOKUP(Table2[[#This Row],[Customer_ID]],Table3[Customer_ID],Table3[Gender],"Female")</f>
        <v>Male</v>
      </c>
      <c r="I715" s="2" t="str">
        <f>_xlfn.XLOOKUP(Table2[[#This Row],[Customer_ID]],Table3[Customer_ID],Table3[City],"Missing Memebership")</f>
        <v>Karimnagar</v>
      </c>
      <c r="J715" s="2" t="str">
        <f>_xlfn.XLOOKUP(Table2[[#This Row],[Customer_ID]],Table3[Customer_ID],Table3[State],"Karnataka")</f>
        <v>Telangana</v>
      </c>
      <c r="K715" s="2" t="str">
        <f>_xlfn.XLOOKUP(Table2[[#This Row],[Customer_ID]],Table3[Customer_ID],Table3[Membership],"Regular")</f>
        <v>Regular</v>
      </c>
      <c r="L715" s="2" t="s">
        <v>1347</v>
      </c>
      <c r="M715" s="2" t="str">
        <f>_xlfn.XLOOKUP(Table2[[#This Row],[Product_ID]],Table4[Product_ID],Table4[Product_Name],"Not Found")</f>
        <v>Skechers Leather Wallet Brown</v>
      </c>
      <c r="N715" s="2" t="str">
        <f>_xlfn.XLOOKUP(Table2[[#This Row],[Product_ID]],Table4[Product_ID],Table4[Category],"Not Found")</f>
        <v>Wallets</v>
      </c>
      <c r="O715" s="2" t="str">
        <f>_xlfn.XLOOKUP(Table2[[#This Row],[Product_ID]],Table4[Product_ID],Table4[Subcategory],"Not Found")</f>
        <v>Leather Wallet</v>
      </c>
      <c r="P715" s="2" t="str">
        <f>_xlfn.XLOOKUP(Table2[[#This Row],[Product_ID]],Table4[Product_ID],Table4[Brand],"Missing Brand")</f>
        <v>Skechers</v>
      </c>
      <c r="Q715" s="2" t="s">
        <v>1294</v>
      </c>
      <c r="R715" s="2" t="str">
        <f>_xlfn.XLOOKUP(Table2[[#This Row],[Store_ID]],Table6[Store_ID],Table6[Store Name],"Not Found")</f>
        <v>TrendMart Bengaluru Flagship</v>
      </c>
      <c r="S715" s="2">
        <f>_xlfn.XLOOKUP(Table2[[#This Row],[Store_ID]],Table6[Store_ID],Table6[Monthly Target],"Missing Target")</f>
        <v>1200000</v>
      </c>
      <c r="T715" s="2" t="str">
        <f>_xlfn.XLOOKUP(Table2[[#This Row],[Store_ID]],Table6[Store_ID],Table6[Region],"Not Found")</f>
        <v>South Zone 2</v>
      </c>
      <c r="U715" s="2" t="s">
        <v>124</v>
      </c>
      <c r="V715" s="2" t="str">
        <f>_xlfn.XLOOKUP(Table2[[#This Row],[Employee_ID]],Table5[Employee_ID],Table5[Employee Name],"Not Found")</f>
        <v>Girish Sundaram</v>
      </c>
      <c r="W715" s="2">
        <v>1</v>
      </c>
      <c r="X715" s="2">
        <v>729.47</v>
      </c>
      <c r="Y715" s="2">
        <v>0</v>
      </c>
      <c r="Z715" s="2">
        <v>0</v>
      </c>
      <c r="AA715" s="2">
        <v>5</v>
      </c>
      <c r="AB715" s="2">
        <v>36.47</v>
      </c>
      <c r="AC715" s="2">
        <v>765.94</v>
      </c>
      <c r="AD715" s="2">
        <v>570.17999999999995</v>
      </c>
      <c r="AE715" s="2">
        <f t="shared" ref="AE715:AE746" si="18">(AC715-AD715-AB715)</f>
        <v>159.29000000000011</v>
      </c>
      <c r="AF715" s="2" t="s">
        <v>25</v>
      </c>
      <c r="AG715" s="42">
        <f>IFERROR(Table2[[#This Row],[Profit]]/Table2[[#This Row],[Sales Amount]],0)</f>
        <v>0.20796668146330011</v>
      </c>
      <c r="AH715" s="2" t="str">
        <f>TRIM(Table2[[#This Row],[Payment Modee]])</f>
        <v>UPI</v>
      </c>
      <c r="AI715" s="2" t="s">
        <v>26</v>
      </c>
      <c r="AJ715" s="2" t="s">
        <v>27</v>
      </c>
      <c r="AK715" s="2" t="s">
        <v>855</v>
      </c>
      <c r="AL715" s="16" t="str">
        <f>IF(HOUR(Table2[[#This Row],[Order Time]])&lt;12,"Morning",IF(HOUR(Table2[[#This Row],[Order Time]])&lt;17,"Afternoon",IF(HOUR(Table2[[#This Row],[Order Time]])&lt;21,"Evening","Night")))</f>
        <v>Evening</v>
      </c>
      <c r="AM715" s="16" t="s">
        <v>29</v>
      </c>
    </row>
    <row r="716" spans="1:39" x14ac:dyDescent="0.25">
      <c r="A716" s="13" t="s">
        <v>2051</v>
      </c>
      <c r="B716" s="4">
        <v>45422</v>
      </c>
      <c r="C716" s="2">
        <f>YEAR(Table2[[#This Row],[Invoice Date]])</f>
        <v>2024</v>
      </c>
      <c r="D716" s="2" t="str">
        <f>TEXT(Table2[[#This Row],[Invoice Date]],"mmm")</f>
        <v>May</v>
      </c>
      <c r="E716" s="2" t="str">
        <f>Table2[[#This Row],[Store_ID]]&amp;"-"&amp;Table2[[#This Row],[Year]]&amp;"-"&amp;Table2[[#This Row],[Month]]</f>
        <v>STR024-2024-May</v>
      </c>
      <c r="F716" s="2" t="s">
        <v>806</v>
      </c>
      <c r="G716" s="2" t="str">
        <f>_xlfn.XLOOKUP(Table2[[#This Row],[Customer_ID]],Table3[Customer_ID],Table3[Customer Name],"Not Found")</f>
        <v>Charulatha Murthy</v>
      </c>
      <c r="H716" s="2" t="str">
        <f>_xlfn.XLOOKUP(Table2[[#This Row],[Customer_ID]],Table3[Customer_ID],Table3[Gender],"Female")</f>
        <v>Female</v>
      </c>
      <c r="I716" s="2" t="str">
        <f>_xlfn.XLOOKUP(Table2[[#This Row],[Customer_ID]],Table3[Customer_ID],Table3[City],"Missing Memebership")</f>
        <v>Mangaluru</v>
      </c>
      <c r="J716" s="2" t="str">
        <f>_xlfn.XLOOKUP(Table2[[#This Row],[Customer_ID]],Table3[Customer_ID],Table3[State],"Karnataka")</f>
        <v>Karnataka</v>
      </c>
      <c r="K716" s="2" t="str">
        <f>_xlfn.XLOOKUP(Table2[[#This Row],[Customer_ID]],Table3[Customer_ID],Table3[Membership],"Regular")</f>
        <v>Silver</v>
      </c>
      <c r="L716" s="2" t="s">
        <v>421</v>
      </c>
      <c r="M716" s="2" t="str">
        <f>_xlfn.XLOOKUP(Table2[[#This Row],[Product_ID]],Table4[Product_ID],Table4[Product_Name],"Not Found")</f>
        <v>Aurelia Zip Wallet Red</v>
      </c>
      <c r="N716" s="2" t="str">
        <f>_xlfn.XLOOKUP(Table2[[#This Row],[Product_ID]],Table4[Product_ID],Table4[Category],"Not Found")</f>
        <v>Wallets</v>
      </c>
      <c r="O716" s="2" t="str">
        <f>_xlfn.XLOOKUP(Table2[[#This Row],[Product_ID]],Table4[Product_ID],Table4[Subcategory],"Not Found")</f>
        <v>Zip Wallet</v>
      </c>
      <c r="P716" s="2" t="str">
        <f>_xlfn.XLOOKUP(Table2[[#This Row],[Product_ID]],Table4[Product_ID],Table4[Brand],"Missing Brand")</f>
        <v>Aurelia</v>
      </c>
      <c r="Q716" s="2" t="s">
        <v>134</v>
      </c>
      <c r="R716" s="2" t="str">
        <f>_xlfn.XLOOKUP(Table2[[#This Row],[Store_ID]],Table6[Store_ID],Table6[Store Name],"Not Found")</f>
        <v>TrendMart Nellore Standard</v>
      </c>
      <c r="S716" s="2">
        <f>_xlfn.XLOOKUP(Table2[[#This Row],[Store_ID]],Table6[Store_ID],Table6[Monthly Target],"Missing Target")</f>
        <v>1000000</v>
      </c>
      <c r="T716" s="2" t="str">
        <f>_xlfn.XLOOKUP(Table2[[#This Row],[Store_ID]],Table6[Store_ID],Table6[Region],"Not Found")</f>
        <v>South Zone 3</v>
      </c>
      <c r="U716" s="2" t="s">
        <v>81</v>
      </c>
      <c r="V716" s="2" t="str">
        <f>_xlfn.XLOOKUP(Table2[[#This Row],[Employee_ID]],Table5[Employee_ID],Table5[Employee Name],"Not Found")</f>
        <v>Charulatha Kumar</v>
      </c>
      <c r="W716" s="2">
        <v>2</v>
      </c>
      <c r="X716" s="2">
        <v>559.85</v>
      </c>
      <c r="Y716" s="2">
        <v>15</v>
      </c>
      <c r="Z716" s="2">
        <v>167.96</v>
      </c>
      <c r="AA716" s="2">
        <v>5</v>
      </c>
      <c r="AB716" s="2">
        <v>47.59</v>
      </c>
      <c r="AC716" s="2">
        <v>999.33</v>
      </c>
      <c r="AD716" s="2">
        <v>714.9</v>
      </c>
      <c r="AE716" s="2">
        <f t="shared" si="18"/>
        <v>236.84000000000006</v>
      </c>
      <c r="AF716" s="2" t="s">
        <v>35</v>
      </c>
      <c r="AG716" s="42">
        <f>IFERROR(Table2[[#This Row],[Profit]]/Table2[[#This Row],[Sales Amount]],0)</f>
        <v>0.23699878918875653</v>
      </c>
      <c r="AH716" s="2" t="str">
        <f>TRIM(Table2[[#This Row],[Payment Modee]])</f>
        <v>Debit Card</v>
      </c>
      <c r="AI716" s="2" t="s">
        <v>36</v>
      </c>
      <c r="AJ716" s="2" t="s">
        <v>27</v>
      </c>
      <c r="AK716" s="2" t="s">
        <v>2052</v>
      </c>
      <c r="AL716" s="16" t="str">
        <f>IF(HOUR(Table2[[#This Row],[Order Time]])&lt;12,"Morning",IF(HOUR(Table2[[#This Row],[Order Time]])&lt;17,"Afternoon",IF(HOUR(Table2[[#This Row],[Order Time]])&lt;21,"Evening","Night")))</f>
        <v>Morning</v>
      </c>
      <c r="AM716" s="16" t="s">
        <v>29</v>
      </c>
    </row>
    <row r="717" spans="1:39" x14ac:dyDescent="0.25">
      <c r="A717" s="13" t="s">
        <v>2053</v>
      </c>
      <c r="B717" s="4">
        <v>45472</v>
      </c>
      <c r="C717" s="2">
        <f>YEAR(Table2[[#This Row],[Invoice Date]])</f>
        <v>2024</v>
      </c>
      <c r="D717" s="2" t="str">
        <f>TEXT(Table2[[#This Row],[Invoice Date]],"mmm")</f>
        <v>Jun</v>
      </c>
      <c r="E717" s="2" t="str">
        <f>Table2[[#This Row],[Store_ID]]&amp;"-"&amp;Table2[[#This Row],[Year]]&amp;"-"&amp;Table2[[#This Row],[Month]]</f>
        <v>STR055-2024-Jun</v>
      </c>
      <c r="F717" s="2" t="s">
        <v>723</v>
      </c>
      <c r="G717" s="2" t="str">
        <f>_xlfn.XLOOKUP(Table2[[#This Row],[Customer_ID]],Table3[Customer_ID],Table3[Customer Name],"Not Found")</f>
        <v>Vasu Srinivasan</v>
      </c>
      <c r="H717" s="2" t="str">
        <f>_xlfn.XLOOKUP(Table2[[#This Row],[Customer_ID]],Table3[Customer_ID],Table3[Gender],"Female")</f>
        <v>Male</v>
      </c>
      <c r="I717" s="2" t="str">
        <f>_xlfn.XLOOKUP(Table2[[#This Row],[Customer_ID]],Table3[Customer_ID],Table3[City],"Missing Memebership")</f>
        <v>Kollam</v>
      </c>
      <c r="J717" s="2" t="str">
        <f>_xlfn.XLOOKUP(Table2[[#This Row],[Customer_ID]],Table3[Customer_ID],Table3[State],"Karnataka")</f>
        <v>Kerala</v>
      </c>
      <c r="K717" s="2" t="str">
        <f>_xlfn.XLOOKUP(Table2[[#This Row],[Customer_ID]],Table3[Customer_ID],Table3[Membership],"Regular")</f>
        <v>Platinum</v>
      </c>
      <c r="L717" s="2" t="s">
        <v>1700</v>
      </c>
      <c r="M717" s="2" t="str">
        <f>_xlfn.XLOOKUP(Table2[[#This Row],[Product_ID]],Table4[Product_ID],Table4[Product_Name],"Not Found")</f>
        <v>Mufti Slim Fit Maroon</v>
      </c>
      <c r="N717" s="2" t="str">
        <f>_xlfn.XLOOKUP(Table2[[#This Row],[Product_ID]],Table4[Product_ID],Table4[Category],"Not Found")</f>
        <v>Men Jeans</v>
      </c>
      <c r="O717" s="2" t="str">
        <f>_xlfn.XLOOKUP(Table2[[#This Row],[Product_ID]],Table4[Product_ID],Table4[Subcategory],"Not Found")</f>
        <v>Slim Fit</v>
      </c>
      <c r="P717" s="2" t="str">
        <f>_xlfn.XLOOKUP(Table2[[#This Row],[Product_ID]],Table4[Product_ID],Table4[Brand],"Missing Brand")</f>
        <v>Mufti</v>
      </c>
      <c r="Q717" s="2" t="s">
        <v>390</v>
      </c>
      <c r="R717" s="2" t="str">
        <f>_xlfn.XLOOKUP(Table2[[#This Row],[Store_ID]],Table6[Store_ID],Table6[Store Name],"Not Found")</f>
        <v>TrendMart Nellore High Street</v>
      </c>
      <c r="S717" s="2">
        <f>_xlfn.XLOOKUP(Table2[[#This Row],[Store_ID]],Table6[Store_ID],Table6[Monthly Target],"Missing Target")</f>
        <v>1500000</v>
      </c>
      <c r="T717" s="2" t="str">
        <f>_xlfn.XLOOKUP(Table2[[#This Row],[Store_ID]],Table6[Store_ID],Table6[Region],"Not Found")</f>
        <v>South Zone 3</v>
      </c>
      <c r="U717" s="2" t="s">
        <v>400</v>
      </c>
      <c r="V717" s="2" t="str">
        <f>_xlfn.XLOOKUP(Table2[[#This Row],[Employee_ID]],Table5[Employee_ID],Table5[Employee Name],"Not Found")</f>
        <v>Anil Reddy</v>
      </c>
      <c r="W717" s="2">
        <v>1</v>
      </c>
      <c r="X717" s="2">
        <v>1207.3699999999999</v>
      </c>
      <c r="Y717" s="2">
        <v>10</v>
      </c>
      <c r="Z717" s="2">
        <v>120.74</v>
      </c>
      <c r="AA717" s="2">
        <v>12</v>
      </c>
      <c r="AB717" s="2">
        <v>130.4</v>
      </c>
      <c r="AC717" s="2">
        <v>1217.03</v>
      </c>
      <c r="AD717" s="2">
        <v>756.59</v>
      </c>
      <c r="AE717" s="2">
        <f t="shared" si="18"/>
        <v>330.03999999999996</v>
      </c>
      <c r="AF717" s="2" t="s">
        <v>25</v>
      </c>
      <c r="AG717" s="42">
        <f>IFERROR(Table2[[#This Row],[Profit]]/Table2[[#This Row],[Sales Amount]],0)</f>
        <v>0.27118476947979914</v>
      </c>
      <c r="AH717" s="2" t="str">
        <f>TRIM(Table2[[#This Row],[Payment Modee]])</f>
        <v>UPI</v>
      </c>
      <c r="AI717" s="2" t="s">
        <v>26</v>
      </c>
      <c r="AJ717" s="2" t="s">
        <v>27</v>
      </c>
      <c r="AK717" s="2" t="s">
        <v>1244</v>
      </c>
      <c r="AL717" s="16" t="str">
        <f>IF(HOUR(Table2[[#This Row],[Order Time]])&lt;12,"Morning",IF(HOUR(Table2[[#This Row],[Order Time]])&lt;17,"Afternoon",IF(HOUR(Table2[[#This Row],[Order Time]])&lt;21,"Evening","Night")))</f>
        <v>Afternoon</v>
      </c>
      <c r="AM717" s="16" t="s">
        <v>38</v>
      </c>
    </row>
    <row r="718" spans="1:39" x14ac:dyDescent="0.25">
      <c r="A718" s="13" t="s">
        <v>2054</v>
      </c>
      <c r="B718" s="4">
        <v>45422</v>
      </c>
      <c r="C718" s="2">
        <f>YEAR(Table2[[#This Row],[Invoice Date]])</f>
        <v>2024</v>
      </c>
      <c r="D718" s="2" t="str">
        <f>TEXT(Table2[[#This Row],[Invoice Date]],"mmm")</f>
        <v>May</v>
      </c>
      <c r="E718" s="2" t="str">
        <f>Table2[[#This Row],[Store_ID]]&amp;"-"&amp;Table2[[#This Row],[Year]]&amp;"-"&amp;Table2[[#This Row],[Month]]</f>
        <v>STR050-2024-May</v>
      </c>
      <c r="F718" s="2" t="s">
        <v>2055</v>
      </c>
      <c r="G718" s="2" t="str">
        <f>_xlfn.XLOOKUP(Table2[[#This Row],[Customer_ID]],Table3[Customer_ID],Table3[Customer Name],"Not Found")</f>
        <v>Charulatha Hegde</v>
      </c>
      <c r="H718" s="2" t="str">
        <f>_xlfn.XLOOKUP(Table2[[#This Row],[Customer_ID]],Table3[Customer_ID],Table3[Gender],"Female")</f>
        <v>Female</v>
      </c>
      <c r="I718" s="2" t="str">
        <f>_xlfn.XLOOKUP(Table2[[#This Row],[Customer_ID]],Table3[Customer_ID],Table3[City],"Missing Memebership")</f>
        <v>Hyderabad</v>
      </c>
      <c r="J718" s="2" t="str">
        <f>_xlfn.XLOOKUP(Table2[[#This Row],[Customer_ID]],Table3[Customer_ID],Table3[State],"Karnataka")</f>
        <v>Telangana</v>
      </c>
      <c r="K718" s="2" t="str">
        <f>_xlfn.XLOOKUP(Table2[[#This Row],[Customer_ID]],Table3[Customer_ID],Table3[Membership],"Regular")</f>
        <v>Gold</v>
      </c>
      <c r="L718" s="2" t="s">
        <v>1185</v>
      </c>
      <c r="M718" s="2" t="str">
        <f>_xlfn.XLOOKUP(Table2[[#This Row],[Product_ID]],Table4[Product_ID],Table4[Product_Name],"Not Found")</f>
        <v>Metro Shoes Polo Purple</v>
      </c>
      <c r="N718" s="2" t="str">
        <f>_xlfn.XLOOKUP(Table2[[#This Row],[Product_ID]],Table4[Product_ID],Table4[Category],"Not Found")</f>
        <v>Men T-Shirts</v>
      </c>
      <c r="O718" s="2" t="str">
        <f>_xlfn.XLOOKUP(Table2[[#This Row],[Product_ID]],Table4[Product_ID],Table4[Subcategory],"Not Found")</f>
        <v>Polo</v>
      </c>
      <c r="P718" s="2" t="str">
        <f>_xlfn.XLOOKUP(Table2[[#This Row],[Product_ID]],Table4[Product_ID],Table4[Brand],"Missing Brand")</f>
        <v>Metro Shoes</v>
      </c>
      <c r="Q718" s="2" t="s">
        <v>422</v>
      </c>
      <c r="R718" s="2" t="str">
        <f>_xlfn.XLOOKUP(Table2[[#This Row],[Store_ID]],Table6[Store_ID],Table6[Store Name],"Not Found")</f>
        <v>TrendMart Thrissur High Street</v>
      </c>
      <c r="S718" s="2">
        <f>_xlfn.XLOOKUP(Table2[[#This Row],[Store_ID]],Table6[Store_ID],Table6[Monthly Target],"Missing Target")</f>
        <v>2000000</v>
      </c>
      <c r="T718" s="2" t="str">
        <f>_xlfn.XLOOKUP(Table2[[#This Row],[Store_ID]],Table6[Store_ID],Table6[Region],"Not Found")</f>
        <v>South Zone 1</v>
      </c>
      <c r="U718" s="2" t="s">
        <v>118</v>
      </c>
      <c r="V718" s="2" t="str">
        <f>_xlfn.XLOOKUP(Table2[[#This Row],[Employee_ID]],Table5[Employee_ID],Table5[Employee Name],"Not Found")</f>
        <v>Deepak Kamath</v>
      </c>
      <c r="W718" s="2">
        <v>2</v>
      </c>
      <c r="X718" s="2">
        <v>525.01</v>
      </c>
      <c r="Y718" s="2">
        <v>20</v>
      </c>
      <c r="Z718" s="2">
        <v>210</v>
      </c>
      <c r="AA718" s="2">
        <v>5</v>
      </c>
      <c r="AB718" s="2">
        <v>42</v>
      </c>
      <c r="AC718" s="2">
        <v>882.02</v>
      </c>
      <c r="AD718" s="2">
        <v>697.5</v>
      </c>
      <c r="AE718" s="2">
        <f t="shared" si="18"/>
        <v>142.51999999999998</v>
      </c>
      <c r="AF718" s="2" t="s">
        <v>69</v>
      </c>
      <c r="AG718" s="42">
        <f>IFERROR(Table2[[#This Row],[Profit]]/Table2[[#This Row],[Sales Amount]],0)</f>
        <v>0.16158363755923899</v>
      </c>
      <c r="AH718" s="2" t="str">
        <f>TRIM(Table2[[#This Row],[Payment Modee]])</f>
        <v>Cash</v>
      </c>
      <c r="AI718" s="2" t="s">
        <v>26</v>
      </c>
      <c r="AJ718" s="2" t="s">
        <v>27</v>
      </c>
      <c r="AK718" s="2" t="s">
        <v>2056</v>
      </c>
      <c r="AL718" s="16" t="str">
        <f>IF(HOUR(Table2[[#This Row],[Order Time]])&lt;12,"Morning",IF(HOUR(Table2[[#This Row],[Order Time]])&lt;17,"Afternoon",IF(HOUR(Table2[[#This Row],[Order Time]])&lt;21,"Evening","Night")))</f>
        <v>Morning</v>
      </c>
      <c r="AM718" s="16" t="s">
        <v>29</v>
      </c>
    </row>
    <row r="719" spans="1:39" x14ac:dyDescent="0.25">
      <c r="A719" s="13" t="s">
        <v>2057</v>
      </c>
      <c r="B719" s="4">
        <v>45484</v>
      </c>
      <c r="C719" s="2">
        <f>YEAR(Table2[[#This Row],[Invoice Date]])</f>
        <v>2024</v>
      </c>
      <c r="D719" s="2" t="str">
        <f>TEXT(Table2[[#This Row],[Invoice Date]],"mmm")</f>
        <v>Jul</v>
      </c>
      <c r="E719" s="2" t="str">
        <f>Table2[[#This Row],[Store_ID]]&amp;"-"&amp;Table2[[#This Row],[Year]]&amp;"-"&amp;Table2[[#This Row],[Month]]</f>
        <v>STR108-2024-Jul</v>
      </c>
      <c r="F719" s="2" t="s">
        <v>2058</v>
      </c>
      <c r="G719" s="2" t="str">
        <f>_xlfn.XLOOKUP(Table2[[#This Row],[Customer_ID]],Table3[Customer_ID],Table3[Customer Name],"Not Found")</f>
        <v>Easwaran Iyengar</v>
      </c>
      <c r="H719" s="2" t="str">
        <f>_xlfn.XLOOKUP(Table2[[#This Row],[Customer_ID]],Table3[Customer_ID],Table3[Gender],"Female")</f>
        <v>Male</v>
      </c>
      <c r="I719" s="2" t="str">
        <f>_xlfn.XLOOKUP(Table2[[#This Row],[Customer_ID]],Table3[Customer_ID],Table3[City],"Missing Memebership")</f>
        <v>Vijayawada</v>
      </c>
      <c r="J719" s="2" t="str">
        <f>_xlfn.XLOOKUP(Table2[[#This Row],[Customer_ID]],Table3[Customer_ID],Table3[State],"Karnataka")</f>
        <v>Andhra Pradesh</v>
      </c>
      <c r="K719" s="2" t="str">
        <f>_xlfn.XLOOKUP(Table2[[#This Row],[Customer_ID]],Table3[Customer_ID],Table3[Membership],"Regular")</f>
        <v>Regular</v>
      </c>
      <c r="L719" s="2" t="s">
        <v>2059</v>
      </c>
      <c r="M719" s="2" t="str">
        <f>_xlfn.XLOOKUP(Table2[[#This Row],[Product_ID]],Table4[Product_ID],Table4[Product_Name],"Not Found")</f>
        <v>Titan Cargo Pink</v>
      </c>
      <c r="N719" s="2" t="str">
        <f>_xlfn.XLOOKUP(Table2[[#This Row],[Product_ID]],Table4[Product_ID],Table4[Category],"Not Found")</f>
        <v>Men Trousers</v>
      </c>
      <c r="O719" s="2" t="str">
        <f>_xlfn.XLOOKUP(Table2[[#This Row],[Product_ID]],Table4[Product_ID],Table4[Subcategory],"Not Found")</f>
        <v>Cargo</v>
      </c>
      <c r="P719" s="2" t="str">
        <f>_xlfn.XLOOKUP(Table2[[#This Row],[Product_ID]],Table4[Product_ID],Table4[Brand],"Missing Brand")</f>
        <v>Titan</v>
      </c>
      <c r="Q719" s="2" t="s">
        <v>236</v>
      </c>
      <c r="R719" s="2" t="str">
        <f>_xlfn.XLOOKUP(Table2[[#This Row],[Store_ID]],Table6[Store_ID],Table6[Store Name],"Not Found")</f>
        <v>TrendMart Kozhikode High Street</v>
      </c>
      <c r="S719" s="2">
        <f>_xlfn.XLOOKUP(Table2[[#This Row],[Store_ID]],Table6[Store_ID],Table6[Monthly Target],"Missing Target")</f>
        <v>2500000</v>
      </c>
      <c r="T719" s="2" t="str">
        <f>_xlfn.XLOOKUP(Table2[[#This Row],[Store_ID]],Table6[Store_ID],Table6[Region],"Not Found")</f>
        <v>South Zone 1</v>
      </c>
      <c r="U719" s="2" t="s">
        <v>147</v>
      </c>
      <c r="V719" s="2" t="str">
        <f>_xlfn.XLOOKUP(Table2[[#This Row],[Employee_ID]],Table5[Employee_ID],Table5[Employee Name],"Not Found")</f>
        <v>Logesh Gopalakrishnan</v>
      </c>
      <c r="W719" s="2">
        <v>2</v>
      </c>
      <c r="X719" s="2">
        <v>991.73</v>
      </c>
      <c r="Y719" s="2">
        <v>0</v>
      </c>
      <c r="Z719" s="2">
        <v>0</v>
      </c>
      <c r="AA719" s="2">
        <v>5</v>
      </c>
      <c r="AB719" s="2">
        <v>99.17</v>
      </c>
      <c r="AC719" s="2">
        <v>2082.63</v>
      </c>
      <c r="AD719" s="2">
        <v>1281.52</v>
      </c>
      <c r="AE719" s="2">
        <f t="shared" si="18"/>
        <v>701.94000000000017</v>
      </c>
      <c r="AF719" s="2" t="s">
        <v>25</v>
      </c>
      <c r="AG719" s="42">
        <f>IFERROR(Table2[[#This Row],[Profit]]/Table2[[#This Row],[Sales Amount]],0)</f>
        <v>0.33704498638740443</v>
      </c>
      <c r="AH719" s="2" t="str">
        <f>TRIM(Table2[[#This Row],[Payment Modee]])</f>
        <v>UPI</v>
      </c>
      <c r="AI719" s="2" t="s">
        <v>36</v>
      </c>
      <c r="AJ719" s="2" t="s">
        <v>27</v>
      </c>
      <c r="AK719" s="2" t="s">
        <v>2052</v>
      </c>
      <c r="AL719" s="16" t="str">
        <f>IF(HOUR(Table2[[#This Row],[Order Time]])&lt;12,"Morning",IF(HOUR(Table2[[#This Row],[Order Time]])&lt;17,"Afternoon",IF(HOUR(Table2[[#This Row],[Order Time]])&lt;21,"Evening","Night")))</f>
        <v>Morning</v>
      </c>
      <c r="AM719" s="16" t="s">
        <v>29</v>
      </c>
    </row>
    <row r="720" spans="1:39" x14ac:dyDescent="0.25">
      <c r="A720" s="13" t="s">
        <v>2060</v>
      </c>
      <c r="B720" s="4">
        <v>45745</v>
      </c>
      <c r="C720" s="2">
        <f>YEAR(Table2[[#This Row],[Invoice Date]])</f>
        <v>2025</v>
      </c>
      <c r="D720" s="2" t="str">
        <f>TEXT(Table2[[#This Row],[Invoice Date]],"mmm")</f>
        <v>Mar</v>
      </c>
      <c r="E720" s="2" t="str">
        <f>Table2[[#This Row],[Store_ID]]&amp;"-"&amp;Table2[[#This Row],[Year]]&amp;"-"&amp;Table2[[#This Row],[Month]]</f>
        <v>STR059-2025-Mar</v>
      </c>
      <c r="F720" s="2" t="s">
        <v>794</v>
      </c>
      <c r="G720" s="2" t="str">
        <f>_xlfn.XLOOKUP(Table2[[#This Row],[Customer_ID]],Table3[Customer_ID],Table3[Customer Name],"Not Found")</f>
        <v>Kiran Mishra</v>
      </c>
      <c r="H720" s="2" t="str">
        <f>_xlfn.XLOOKUP(Table2[[#This Row],[Customer_ID]],Table3[Customer_ID],Table3[Gender],"Female")</f>
        <v>Male</v>
      </c>
      <c r="I720" s="2" t="str">
        <f>_xlfn.XLOOKUP(Table2[[#This Row],[Customer_ID]],Table3[Customer_ID],Table3[City],"Missing Memebership")</f>
        <v>Tirunelveli</v>
      </c>
      <c r="J720" s="2" t="str">
        <f>_xlfn.XLOOKUP(Table2[[#This Row],[Customer_ID]],Table3[Customer_ID],Table3[State],"Karnataka")</f>
        <v>Tamil Nadu</v>
      </c>
      <c r="K720" s="2" t="str">
        <f>_xlfn.XLOOKUP(Table2[[#This Row],[Customer_ID]],Table3[Customer_ID],Table3[Membership],"Regular")</f>
        <v>Gold</v>
      </c>
      <c r="L720" s="2" t="s">
        <v>927</v>
      </c>
      <c r="M720" s="2" t="str">
        <f>_xlfn.XLOOKUP(Table2[[#This Row],[Product_ID]],Table4[Product_ID],Table4[Product_Name],"Not Found")</f>
        <v>Skechers Casual Belt Sky Blue</v>
      </c>
      <c r="N720" s="2" t="str">
        <f>_xlfn.XLOOKUP(Table2[[#This Row],[Product_ID]],Table4[Product_ID],Table4[Category],"Not Found")</f>
        <v>Belts</v>
      </c>
      <c r="O720" s="2" t="str">
        <f>_xlfn.XLOOKUP(Table2[[#This Row],[Product_ID]],Table4[Product_ID],Table4[Subcategory],"Not Found")</f>
        <v>Casual Belt</v>
      </c>
      <c r="P720" s="2" t="str">
        <f>_xlfn.XLOOKUP(Table2[[#This Row],[Product_ID]],Table4[Product_ID],Table4[Brand],"Missing Brand")</f>
        <v>Skechers</v>
      </c>
      <c r="Q720" s="2" t="s">
        <v>748</v>
      </c>
      <c r="R720" s="2" t="str">
        <f>_xlfn.XLOOKUP(Table2[[#This Row],[Store_ID]],Table6[Store_ID],Table6[Store Name],"Not Found")</f>
        <v>TrendMart Bengaluru Mall Kiosk</v>
      </c>
      <c r="S720" s="2">
        <f>_xlfn.XLOOKUP(Table2[[#This Row],[Store_ID]],Table6[Store_ID],Table6[Monthly Target],"Missing Target")</f>
        <v>1500000</v>
      </c>
      <c r="T720" s="2" t="str">
        <f>_xlfn.XLOOKUP(Table2[[#This Row],[Store_ID]],Table6[Store_ID],Table6[Region],"Not Found")</f>
        <v>South Zone 2</v>
      </c>
      <c r="U720" s="2" t="s">
        <v>81</v>
      </c>
      <c r="V720" s="2" t="str">
        <f>_xlfn.XLOOKUP(Table2[[#This Row],[Employee_ID]],Table5[Employee_ID],Table5[Employee Name],"Not Found")</f>
        <v>Charulatha Kumar</v>
      </c>
      <c r="W720" s="2">
        <v>4</v>
      </c>
      <c r="X720" s="2">
        <v>969.22</v>
      </c>
      <c r="Y720" s="2">
        <v>0</v>
      </c>
      <c r="Z720" s="2">
        <v>0</v>
      </c>
      <c r="AA720" s="2">
        <v>5</v>
      </c>
      <c r="AB720" s="2">
        <v>193.84</v>
      </c>
      <c r="AC720" s="2">
        <v>4070.72</v>
      </c>
      <c r="AD720" s="2">
        <v>2360.08</v>
      </c>
      <c r="AE720" s="2">
        <f t="shared" si="18"/>
        <v>1516.8</v>
      </c>
      <c r="AF720" s="2" t="s">
        <v>69</v>
      </c>
      <c r="AG720" s="42">
        <f>IFERROR(Table2[[#This Row],[Profit]]/Table2[[#This Row],[Sales Amount]],0)</f>
        <v>0.37261221602075312</v>
      </c>
      <c r="AH720" s="2" t="str">
        <f>TRIM(Table2[[#This Row],[Payment Modee]])</f>
        <v>Cash</v>
      </c>
      <c r="AI720" s="2" t="s">
        <v>26</v>
      </c>
      <c r="AJ720" s="2" t="s">
        <v>27</v>
      </c>
      <c r="AK720" s="2" t="s">
        <v>1478</v>
      </c>
      <c r="AL720" s="16" t="str">
        <f>IF(HOUR(Table2[[#This Row],[Order Time]])&lt;12,"Morning",IF(HOUR(Table2[[#This Row],[Order Time]])&lt;17,"Afternoon",IF(HOUR(Table2[[#This Row],[Order Time]])&lt;21,"Evening","Night")))</f>
        <v>Afternoon</v>
      </c>
      <c r="AM720" s="16" t="s">
        <v>38</v>
      </c>
    </row>
    <row r="721" spans="1:39" x14ac:dyDescent="0.25">
      <c r="A721" s="13" t="s">
        <v>2061</v>
      </c>
      <c r="B721" s="4">
        <v>45591</v>
      </c>
      <c r="C721" s="2">
        <f>YEAR(Table2[[#This Row],[Invoice Date]])</f>
        <v>2024</v>
      </c>
      <c r="D721" s="2" t="str">
        <f>TEXT(Table2[[#This Row],[Invoice Date]],"mmm")</f>
        <v>Oct</v>
      </c>
      <c r="E721" s="2" t="str">
        <f>Table2[[#This Row],[Store_ID]]&amp;"-"&amp;Table2[[#This Row],[Year]]&amp;"-"&amp;Table2[[#This Row],[Month]]</f>
        <v>STR097-2024-Oct</v>
      </c>
      <c r="F721" s="2" t="s">
        <v>2062</v>
      </c>
      <c r="G721" s="2" t="str">
        <f>_xlfn.XLOOKUP(Table2[[#This Row],[Customer_ID]],Table3[Customer_ID],Table3[Customer Name],"Not Found")</f>
        <v>Srinivas Gounder</v>
      </c>
      <c r="H721" s="2" t="str">
        <f>_xlfn.XLOOKUP(Table2[[#This Row],[Customer_ID]],Table3[Customer_ID],Table3[Gender],"Female")</f>
        <v>Male</v>
      </c>
      <c r="I721" s="2" t="str">
        <f>_xlfn.XLOOKUP(Table2[[#This Row],[Customer_ID]],Table3[Customer_ID],Table3[City],"Missing Memebership")</f>
        <v>Nizamabad</v>
      </c>
      <c r="J721" s="2" t="str">
        <f>_xlfn.XLOOKUP(Table2[[#This Row],[Customer_ID]],Table3[Customer_ID],Table3[State],"Karnataka")</f>
        <v>Telangana</v>
      </c>
      <c r="K721" s="2" t="str">
        <f>_xlfn.XLOOKUP(Table2[[#This Row],[Customer_ID]],Table3[Customer_ID],Table3[Membership],"Regular")</f>
        <v>Silver</v>
      </c>
      <c r="L721" s="2" t="s">
        <v>1205</v>
      </c>
      <c r="M721" s="2" t="str">
        <f>_xlfn.XLOOKUP(Table2[[#This Row],[Product_ID]],Table4[Product_ID],Table4[Product_Name],"Not Found")</f>
        <v>Louis Philippe Anarkali Kurti Black</v>
      </c>
      <c r="N721" s="2" t="str">
        <f>_xlfn.XLOOKUP(Table2[[#This Row],[Product_ID]],Table4[Product_ID],Table4[Category],"Not Found")</f>
        <v>Women Kurtis</v>
      </c>
      <c r="O721" s="2" t="str">
        <f>_xlfn.XLOOKUP(Table2[[#This Row],[Product_ID]],Table4[Product_ID],Table4[Subcategory],"Not Found")</f>
        <v>Anarkali Kurti</v>
      </c>
      <c r="P721" s="2" t="str">
        <f>_xlfn.XLOOKUP(Table2[[#This Row],[Product_ID]],Table4[Product_ID],Table4[Brand],"Missing Brand")</f>
        <v>Louis Philippe</v>
      </c>
      <c r="Q721" s="2" t="s">
        <v>240</v>
      </c>
      <c r="R721" s="2" t="str">
        <f>_xlfn.XLOOKUP(Table2[[#This Row],[Store_ID]],Table6[Store_ID],Table6[Store Name],"Not Found")</f>
        <v>TrendMart Thiruvananthapuram High Street</v>
      </c>
      <c r="S721" s="2">
        <f>_xlfn.XLOOKUP(Table2[[#This Row],[Store_ID]],Table6[Store_ID],Table6[Monthly Target],"Missing Target")</f>
        <v>1500000</v>
      </c>
      <c r="T721" s="2" t="str">
        <f>_xlfn.XLOOKUP(Table2[[#This Row],[Store_ID]],Table6[Store_ID],Table6[Region],"Not Found")</f>
        <v>South Zone 1</v>
      </c>
      <c r="U721" s="2" t="s">
        <v>192</v>
      </c>
      <c r="V721" s="2" t="str">
        <f>_xlfn.XLOOKUP(Table2[[#This Row],[Employee_ID]],Table5[Employee_ID],Table5[Employee Name],"Not Found")</f>
        <v>Hari Nair</v>
      </c>
      <c r="W721" s="2">
        <v>3</v>
      </c>
      <c r="X721" s="2">
        <v>982.16</v>
      </c>
      <c r="Y721" s="2">
        <v>10</v>
      </c>
      <c r="Z721" s="2">
        <v>294.64999999999998</v>
      </c>
      <c r="AA721" s="2">
        <v>5</v>
      </c>
      <c r="AB721" s="2">
        <v>132.59</v>
      </c>
      <c r="AC721" s="2">
        <v>2784.42</v>
      </c>
      <c r="AD721" s="2">
        <v>2301.33</v>
      </c>
      <c r="AE721" s="2">
        <f t="shared" si="18"/>
        <v>350.50000000000011</v>
      </c>
      <c r="AF721" s="2" t="s">
        <v>69</v>
      </c>
      <c r="AG721" s="42">
        <f>IFERROR(Table2[[#This Row],[Profit]]/Table2[[#This Row],[Sales Amount]],0)</f>
        <v>0.12587899813964851</v>
      </c>
      <c r="AH721" s="2" t="str">
        <f>TRIM(Table2[[#This Row],[Payment Modee]])</f>
        <v>Cash</v>
      </c>
      <c r="AI721" s="2" t="s">
        <v>26</v>
      </c>
      <c r="AJ721" s="2" t="s">
        <v>27</v>
      </c>
      <c r="AK721" s="2" t="s">
        <v>797</v>
      </c>
      <c r="AL721" s="16" t="str">
        <f>IF(HOUR(Table2[[#This Row],[Order Time]])&lt;12,"Morning",IF(HOUR(Table2[[#This Row],[Order Time]])&lt;17,"Afternoon",IF(HOUR(Table2[[#This Row],[Order Time]])&lt;21,"Evening","Night")))</f>
        <v>Morning</v>
      </c>
      <c r="AM721" s="16" t="s">
        <v>38</v>
      </c>
    </row>
    <row r="722" spans="1:39" x14ac:dyDescent="0.25">
      <c r="A722" s="13" t="s">
        <v>2063</v>
      </c>
      <c r="B722" s="4">
        <v>45531</v>
      </c>
      <c r="C722" s="2">
        <f>YEAR(Table2[[#This Row],[Invoice Date]])</f>
        <v>2024</v>
      </c>
      <c r="D722" s="2" t="str">
        <f>TEXT(Table2[[#This Row],[Invoice Date]],"mmm")</f>
        <v>Aug</v>
      </c>
      <c r="E722" s="2" t="str">
        <f>Table2[[#This Row],[Store_ID]]&amp;"-"&amp;Table2[[#This Row],[Year]]&amp;"-"&amp;Table2[[#This Row],[Month]]</f>
        <v>STR018-2024-Aug</v>
      </c>
      <c r="F722" s="2" t="s">
        <v>2064</v>
      </c>
      <c r="G722" s="2" t="str">
        <f>_xlfn.XLOOKUP(Table2[[#This Row],[Customer_ID]],Table3[Customer_ID],Table3[Customer Name],"Not Found")</f>
        <v>Dhruv Pillai</v>
      </c>
      <c r="H722" s="2" t="str">
        <f>_xlfn.XLOOKUP(Table2[[#This Row],[Customer_ID]],Table3[Customer_ID],Table3[Gender],"Female")</f>
        <v>Male</v>
      </c>
      <c r="I722" s="2" t="str">
        <f>_xlfn.XLOOKUP(Table2[[#This Row],[Customer_ID]],Table3[Customer_ID],Table3[City],"Missing Memebership")</f>
        <v>Hyderabad</v>
      </c>
      <c r="J722" s="2" t="str">
        <f>_xlfn.XLOOKUP(Table2[[#This Row],[Customer_ID]],Table3[Customer_ID],Table3[State],"Karnataka")</f>
        <v>Telangana</v>
      </c>
      <c r="K722" s="2" t="str">
        <f>_xlfn.XLOOKUP(Table2[[#This Row],[Customer_ID]],Table3[Customer_ID],Table3[Membership],"Regular")</f>
        <v>Gold</v>
      </c>
      <c r="L722" s="2" t="s">
        <v>90</v>
      </c>
      <c r="M722" s="2" t="str">
        <f>_xlfn.XLOOKUP(Table2[[#This Row],[Product_ID]],Table4[Product_ID],Table4[Product_Name],"Not Found")</f>
        <v>Nike Shirt Dress Peach</v>
      </c>
      <c r="N722" s="2" t="str">
        <f>_xlfn.XLOOKUP(Table2[[#This Row],[Product_ID]],Table4[Product_ID],Table4[Category],"Not Found")</f>
        <v>Women Dresses</v>
      </c>
      <c r="O722" s="2" t="str">
        <f>_xlfn.XLOOKUP(Table2[[#This Row],[Product_ID]],Table4[Product_ID],Table4[Subcategory],"Not Found")</f>
        <v>Shirt Dress</v>
      </c>
      <c r="P722" s="2" t="str">
        <f>_xlfn.XLOOKUP(Table2[[#This Row],[Product_ID]],Table4[Product_ID],Table4[Brand],"Missing Brand")</f>
        <v>Nike</v>
      </c>
      <c r="Q722" s="2" t="s">
        <v>348</v>
      </c>
      <c r="R722" s="2" t="str">
        <f>_xlfn.XLOOKUP(Table2[[#This Row],[Store_ID]],Table6[Store_ID],Table6[Store Name],"Not Found")</f>
        <v>TrendMart Visakhapatnam High Street</v>
      </c>
      <c r="S722" s="2">
        <f>_xlfn.XLOOKUP(Table2[[#This Row],[Store_ID]],Table6[Store_ID],Table6[Monthly Target],"Missing Target")</f>
        <v>2000000</v>
      </c>
      <c r="T722" s="2" t="str">
        <f>_xlfn.XLOOKUP(Table2[[#This Row],[Store_ID]],Table6[Store_ID],Table6[Region],"Not Found")</f>
        <v>South Zone 3</v>
      </c>
      <c r="U722" s="2" t="s">
        <v>43</v>
      </c>
      <c r="V722" s="2" t="str">
        <f>_xlfn.XLOOKUP(Table2[[#This Row],[Employee_ID]],Table5[Employee_ID],Table5[Employee Name],"Not Found")</f>
        <v>Meena Krishnan</v>
      </c>
      <c r="W722" s="2">
        <v>1</v>
      </c>
      <c r="X722" s="2">
        <v>1707.01</v>
      </c>
      <c r="Y722" s="2">
        <v>20</v>
      </c>
      <c r="Z722" s="2">
        <v>341.4</v>
      </c>
      <c r="AA722" s="2">
        <v>12</v>
      </c>
      <c r="AB722" s="2">
        <v>163.87</v>
      </c>
      <c r="AC722" s="2">
        <v>1529.48</v>
      </c>
      <c r="AD722" s="2">
        <v>1399.85</v>
      </c>
      <c r="AE722" s="2">
        <f t="shared" si="18"/>
        <v>-34.239999999999895</v>
      </c>
      <c r="AF722" s="2" t="s">
        <v>56</v>
      </c>
      <c r="AG722" s="42">
        <f>IFERROR(Table2[[#This Row],[Profit]]/Table2[[#This Row],[Sales Amount]],0)</f>
        <v>-2.2386693516750721E-2</v>
      </c>
      <c r="AH722" s="2" t="str">
        <f>TRIM(Table2[[#This Row],[Payment Modee]])</f>
        <v>Credit Card</v>
      </c>
      <c r="AI722" s="2" t="s">
        <v>26</v>
      </c>
      <c r="AJ722" s="2" t="s">
        <v>27</v>
      </c>
      <c r="AK722" s="2" t="s">
        <v>2065</v>
      </c>
      <c r="AL722" s="16" t="str">
        <f>IF(HOUR(Table2[[#This Row],[Order Time]])&lt;12,"Morning",IF(HOUR(Table2[[#This Row],[Order Time]])&lt;17,"Afternoon",IF(HOUR(Table2[[#This Row],[Order Time]])&lt;21,"Evening","Night")))</f>
        <v>Evening</v>
      </c>
      <c r="AM722" s="16" t="s">
        <v>29</v>
      </c>
    </row>
    <row r="723" spans="1:39" x14ac:dyDescent="0.25">
      <c r="A723" s="13" t="s">
        <v>2066</v>
      </c>
      <c r="B723" s="4">
        <v>45727</v>
      </c>
      <c r="C723" s="2">
        <f>YEAR(Table2[[#This Row],[Invoice Date]])</f>
        <v>2025</v>
      </c>
      <c r="D723" s="2" t="str">
        <f>TEXT(Table2[[#This Row],[Invoice Date]],"mmm")</f>
        <v>Mar</v>
      </c>
      <c r="E723" s="2" t="str">
        <f>Table2[[#This Row],[Store_ID]]&amp;"-"&amp;Table2[[#This Row],[Year]]&amp;"-"&amp;Table2[[#This Row],[Month]]</f>
        <v>STR005-2025-Mar</v>
      </c>
      <c r="F723" s="2" t="s">
        <v>929</v>
      </c>
      <c r="G723" s="2" t="str">
        <f>_xlfn.XLOOKUP(Table2[[#This Row],[Customer_ID]],Table3[Customer_ID],Table3[Customer Name],"Not Found")</f>
        <v>Akhila Chettiar</v>
      </c>
      <c r="H723" s="2" t="str">
        <f>_xlfn.XLOOKUP(Table2[[#This Row],[Customer_ID]],Table3[Customer_ID],Table3[Gender],"Female")</f>
        <v>Female</v>
      </c>
      <c r="I723" s="2" t="str">
        <f>_xlfn.XLOOKUP(Table2[[#This Row],[Customer_ID]],Table3[Customer_ID],Table3[City],"Missing Memebership")</f>
        <v>Warangal</v>
      </c>
      <c r="J723" s="2" t="str">
        <f>_xlfn.XLOOKUP(Table2[[#This Row],[Customer_ID]],Table3[Customer_ID],Table3[State],"Karnataka")</f>
        <v>Telangana</v>
      </c>
      <c r="K723" s="2" t="str">
        <f>_xlfn.XLOOKUP(Table2[[#This Row],[Customer_ID]],Table3[Customer_ID],Table3[Membership],"Regular")</f>
        <v>Regular</v>
      </c>
      <c r="L723" s="2" t="s">
        <v>85</v>
      </c>
      <c r="M723" s="2" t="str">
        <f>_xlfn.XLOOKUP(Table2[[#This Row],[Product_ID]],Table4[Product_ID],Table4[Product_Name],"Not Found")</f>
        <v>Sonata Bootcut Navy Blue</v>
      </c>
      <c r="N723" s="2" t="str">
        <f>_xlfn.XLOOKUP(Table2[[#This Row],[Product_ID]],Table4[Product_ID],Table4[Category],"Not Found")</f>
        <v>Women Jeans</v>
      </c>
      <c r="O723" s="2" t="str">
        <f>_xlfn.XLOOKUP(Table2[[#This Row],[Product_ID]],Table4[Product_ID],Table4[Subcategory],"Not Found")</f>
        <v>Bootcut</v>
      </c>
      <c r="P723" s="2" t="str">
        <f>_xlfn.XLOOKUP(Table2[[#This Row],[Product_ID]],Table4[Product_ID],Table4[Brand],"Missing Brand")</f>
        <v>Sonata</v>
      </c>
      <c r="Q723" s="2" t="s">
        <v>152</v>
      </c>
      <c r="R723" s="2" t="str">
        <f>_xlfn.XLOOKUP(Table2[[#This Row],[Store_ID]],Table6[Store_ID],Table6[Store Name],"Not Found")</f>
        <v>TrendMart Kochi High Street</v>
      </c>
      <c r="S723" s="2">
        <f>_xlfn.XLOOKUP(Table2[[#This Row],[Store_ID]],Table6[Store_ID],Table6[Monthly Target],"Missing Target")</f>
        <v>2000000</v>
      </c>
      <c r="T723" s="2" t="str">
        <f>_xlfn.XLOOKUP(Table2[[#This Row],[Store_ID]],Table6[Store_ID],Table6[Region],"Not Found")</f>
        <v>South Zone 1</v>
      </c>
      <c r="U723" s="2" t="s">
        <v>75</v>
      </c>
      <c r="V723" s="2" t="str">
        <f>_xlfn.XLOOKUP(Table2[[#This Row],[Employee_ID]],Table5[Employee_ID],Table5[Employee Name],"Not Found")</f>
        <v>Chandran Krishnan</v>
      </c>
      <c r="W723" s="2">
        <v>1</v>
      </c>
      <c r="X723" s="2">
        <v>1054.6600000000001</v>
      </c>
      <c r="Y723" s="2">
        <v>10</v>
      </c>
      <c r="Z723" s="2">
        <v>105.47</v>
      </c>
      <c r="AA723" s="2">
        <v>12</v>
      </c>
      <c r="AB723" s="2">
        <v>113.9</v>
      </c>
      <c r="AC723" s="2">
        <v>1063.0899999999999</v>
      </c>
      <c r="AD723" s="2">
        <v>692.53</v>
      </c>
      <c r="AE723" s="2">
        <f t="shared" si="18"/>
        <v>256.65999999999997</v>
      </c>
      <c r="AF723" s="2" t="s">
        <v>25</v>
      </c>
      <c r="AG723" s="42">
        <f>IFERROR(Table2[[#This Row],[Profit]]/Table2[[#This Row],[Sales Amount]],0)</f>
        <v>0.24142828923233214</v>
      </c>
      <c r="AH723" s="2" t="str">
        <f>TRIM(Table2[[#This Row],[Payment Modee]])</f>
        <v>UPI</v>
      </c>
      <c r="AI723" s="2" t="s">
        <v>26</v>
      </c>
      <c r="AJ723" s="2" t="s">
        <v>27</v>
      </c>
      <c r="AK723" s="2" t="s">
        <v>2067</v>
      </c>
      <c r="AL723" s="16" t="str">
        <f>IF(HOUR(Table2[[#This Row],[Order Time]])&lt;12,"Morning",IF(HOUR(Table2[[#This Row],[Order Time]])&lt;17,"Afternoon",IF(HOUR(Table2[[#This Row],[Order Time]])&lt;21,"Evening","Night")))</f>
        <v>Afternoon</v>
      </c>
      <c r="AM723" s="16" t="s">
        <v>29</v>
      </c>
    </row>
    <row r="724" spans="1:39" x14ac:dyDescent="0.25">
      <c r="A724" s="13" t="s">
        <v>2068</v>
      </c>
      <c r="B724" s="4">
        <v>45453</v>
      </c>
      <c r="C724" s="2">
        <f>YEAR(Table2[[#This Row],[Invoice Date]])</f>
        <v>2024</v>
      </c>
      <c r="D724" s="2" t="str">
        <f>TEXT(Table2[[#This Row],[Invoice Date]],"mmm")</f>
        <v>Jun</v>
      </c>
      <c r="E724" s="2" t="str">
        <f>Table2[[#This Row],[Store_ID]]&amp;"-"&amp;Table2[[#This Row],[Year]]&amp;"-"&amp;Table2[[#This Row],[Month]]</f>
        <v>STR118-2024-Jun</v>
      </c>
      <c r="F724" s="2" t="s">
        <v>341</v>
      </c>
      <c r="G724" s="2" t="str">
        <f>_xlfn.XLOOKUP(Table2[[#This Row],[Customer_ID]],Table3[Customer_ID],Table3[Customer Name],"Not Found")</f>
        <v>Pallavi Natarajan</v>
      </c>
      <c r="H724" s="2" t="str">
        <f>_xlfn.XLOOKUP(Table2[[#This Row],[Customer_ID]],Table3[Customer_ID],Table3[Gender],"Female")</f>
        <v>Female</v>
      </c>
      <c r="I724" s="2" t="str">
        <f>_xlfn.XLOOKUP(Table2[[#This Row],[Customer_ID]],Table3[Customer_ID],Table3[City],"Missing Memebership")</f>
        <v>Tirupati</v>
      </c>
      <c r="J724" s="2" t="str">
        <f>_xlfn.XLOOKUP(Table2[[#This Row],[Customer_ID]],Table3[Customer_ID],Table3[State],"Karnataka")</f>
        <v>Andhra Pradesh</v>
      </c>
      <c r="K724" s="2" t="str">
        <f>_xlfn.XLOOKUP(Table2[[#This Row],[Customer_ID]],Table3[Customer_ID],Table3[Membership],"Regular")</f>
        <v>Silver</v>
      </c>
      <c r="L724" s="2" t="s">
        <v>1929</v>
      </c>
      <c r="M724" s="2" t="str">
        <f>_xlfn.XLOOKUP(Table2[[#This Row],[Product_ID]],Table4[Product_ID],Table4[Product_Name],"Not Found")</f>
        <v>Arrow Georgette Saree Charcoal</v>
      </c>
      <c r="N724" s="2" t="str">
        <f>_xlfn.XLOOKUP(Table2[[#This Row],[Product_ID]],Table4[Product_ID],Table4[Category],"Not Found")</f>
        <v>Women Sarees</v>
      </c>
      <c r="O724" s="2" t="str">
        <f>_xlfn.XLOOKUP(Table2[[#This Row],[Product_ID]],Table4[Product_ID],Table4[Subcategory],"Not Found")</f>
        <v>Georgette Saree</v>
      </c>
      <c r="P724" s="2" t="str">
        <f>_xlfn.XLOOKUP(Table2[[#This Row],[Product_ID]],Table4[Product_ID],Table4[Brand],"Missing Brand")</f>
        <v>Arrow</v>
      </c>
      <c r="Q724" s="2" t="s">
        <v>630</v>
      </c>
      <c r="R724" s="2" t="str">
        <f>_xlfn.XLOOKUP(Table2[[#This Row],[Store_ID]],Table6[Store_ID],Table6[Store Name],"Not Found")</f>
        <v>TrendMart Nellore Mall Kiosk</v>
      </c>
      <c r="S724" s="2">
        <f>_xlfn.XLOOKUP(Table2[[#This Row],[Store_ID]],Table6[Store_ID],Table6[Monthly Target],"Missing Target")</f>
        <v>1000000</v>
      </c>
      <c r="T724" s="2" t="str">
        <f>_xlfn.XLOOKUP(Table2[[#This Row],[Store_ID]],Table6[Store_ID],Table6[Region],"Not Found")</f>
        <v>South Zone 3</v>
      </c>
      <c r="U724" s="2" t="s">
        <v>283</v>
      </c>
      <c r="V724" s="2" t="str">
        <f>_xlfn.XLOOKUP(Table2[[#This Row],[Employee_ID]],Table5[Employee_ID],Table5[Employee Name],"Not Found")</f>
        <v>Priya Balasubramaniam</v>
      </c>
      <c r="W724" s="2">
        <v>2</v>
      </c>
      <c r="X724" s="2">
        <v>2774.71</v>
      </c>
      <c r="Y724" s="2">
        <v>15</v>
      </c>
      <c r="Z724" s="2">
        <v>832.41</v>
      </c>
      <c r="AA724" s="2">
        <v>12</v>
      </c>
      <c r="AB724" s="2">
        <v>566.04</v>
      </c>
      <c r="AC724" s="2">
        <v>5283.05</v>
      </c>
      <c r="AD724" s="2">
        <v>4157.84</v>
      </c>
      <c r="AE724" s="2">
        <f t="shared" si="18"/>
        <v>559.17000000000007</v>
      </c>
      <c r="AF724" s="2" t="s">
        <v>25</v>
      </c>
      <c r="AG724" s="42">
        <f>IFERROR(Table2[[#This Row],[Profit]]/Table2[[#This Row],[Sales Amount]],0)</f>
        <v>0.10584226914377112</v>
      </c>
      <c r="AH724" s="2" t="str">
        <f>TRIM(Table2[[#This Row],[Payment Modee]])</f>
        <v>UPI</v>
      </c>
      <c r="AI724" s="2" t="s">
        <v>26</v>
      </c>
      <c r="AJ724" s="2" t="s">
        <v>27</v>
      </c>
      <c r="AK724" s="2" t="s">
        <v>1186</v>
      </c>
      <c r="AL724" s="16" t="str">
        <f>IF(HOUR(Table2[[#This Row],[Order Time]])&lt;12,"Morning",IF(HOUR(Table2[[#This Row],[Order Time]])&lt;17,"Afternoon",IF(HOUR(Table2[[#This Row],[Order Time]])&lt;21,"Evening","Night")))</f>
        <v>Night</v>
      </c>
      <c r="AM724" s="16" t="s">
        <v>29</v>
      </c>
    </row>
    <row r="725" spans="1:39" x14ac:dyDescent="0.25">
      <c r="A725" s="13" t="s">
        <v>2069</v>
      </c>
      <c r="B725" s="4">
        <v>45583</v>
      </c>
      <c r="C725" s="2">
        <f>YEAR(Table2[[#This Row],[Invoice Date]])</f>
        <v>2024</v>
      </c>
      <c r="D725" s="2" t="str">
        <f>TEXT(Table2[[#This Row],[Invoice Date]],"mmm")</f>
        <v>Oct</v>
      </c>
      <c r="E725" s="2" t="str">
        <f>Table2[[#This Row],[Store_ID]]&amp;"-"&amp;Table2[[#This Row],[Year]]&amp;"-"&amp;Table2[[#This Row],[Month]]</f>
        <v>STR029-2024-Oct</v>
      </c>
      <c r="F725" s="2" t="s">
        <v>251</v>
      </c>
      <c r="G725" s="2" t="str">
        <f>_xlfn.XLOOKUP(Table2[[#This Row],[Customer_ID]],Table3[Customer_ID],Table3[Customer Name],"Not Found")</f>
        <v>Karthik Chetty</v>
      </c>
      <c r="H725" s="2" t="str">
        <f>_xlfn.XLOOKUP(Table2[[#This Row],[Customer_ID]],Table3[Customer_ID],Table3[Gender],"Female")</f>
        <v>Male</v>
      </c>
      <c r="I725" s="2" t="str">
        <f>_xlfn.XLOOKUP(Table2[[#This Row],[Customer_ID]],Table3[Customer_ID],Table3[City],"Missing Memebership")</f>
        <v>Nellore</v>
      </c>
      <c r="J725" s="2" t="str">
        <f>_xlfn.XLOOKUP(Table2[[#This Row],[Customer_ID]],Table3[Customer_ID],Table3[State],"Karnataka")</f>
        <v>Andhra Pradesh</v>
      </c>
      <c r="K725" s="2" t="str">
        <f>_xlfn.XLOOKUP(Table2[[#This Row],[Customer_ID]],Table3[Customer_ID],Table3[Membership],"Regular")</f>
        <v>Gold</v>
      </c>
      <c r="L725" s="2" t="s">
        <v>1173</v>
      </c>
      <c r="M725" s="2" t="str">
        <f>_xlfn.XLOOKUP(Table2[[#This Row],[Product_ID]],Table4[Product_ID],Table4[Product_Name],"Not Found")</f>
        <v>Jack &amp; Jones Straight Fit Maroon</v>
      </c>
      <c r="N725" s="2" t="str">
        <f>_xlfn.XLOOKUP(Table2[[#This Row],[Product_ID]],Table4[Product_ID],Table4[Category],"Not Found")</f>
        <v>Men Jeans</v>
      </c>
      <c r="O725" s="2" t="str">
        <f>_xlfn.XLOOKUP(Table2[[#This Row],[Product_ID]],Table4[Product_ID],Table4[Subcategory],"Not Found")</f>
        <v>Straight Fit</v>
      </c>
      <c r="P725" s="2" t="str">
        <f>_xlfn.XLOOKUP(Table2[[#This Row],[Product_ID]],Table4[Product_ID],Table4[Brand],"Missing Brand")</f>
        <v>Jack &amp; Jones</v>
      </c>
      <c r="Q725" s="2" t="s">
        <v>282</v>
      </c>
      <c r="R725" s="2" t="str">
        <f>_xlfn.XLOOKUP(Table2[[#This Row],[Store_ID]],Table6[Store_ID],Table6[Store Name],"Not Found")</f>
        <v>TrendMart Davanagere High Street</v>
      </c>
      <c r="S725" s="2">
        <f>_xlfn.XLOOKUP(Table2[[#This Row],[Store_ID]],Table6[Store_ID],Table6[Monthly Target],"Missing Target")</f>
        <v>800000</v>
      </c>
      <c r="T725" s="2" t="str">
        <f>_xlfn.XLOOKUP(Table2[[#This Row],[Store_ID]],Table6[Store_ID],Table6[Region],"Not Found")</f>
        <v>South Zone 2</v>
      </c>
      <c r="U725" s="2" t="s">
        <v>118</v>
      </c>
      <c r="V725" s="2" t="str">
        <f>_xlfn.XLOOKUP(Table2[[#This Row],[Employee_ID]],Table5[Employee_ID],Table5[Employee Name],"Not Found")</f>
        <v>Deepak Kamath</v>
      </c>
      <c r="W725" s="2">
        <v>2</v>
      </c>
      <c r="X725" s="2">
        <v>1165.71</v>
      </c>
      <c r="Y725" s="2">
        <v>0</v>
      </c>
      <c r="Z725" s="2">
        <v>0</v>
      </c>
      <c r="AA725" s="2">
        <v>12</v>
      </c>
      <c r="AB725" s="2">
        <v>279.77</v>
      </c>
      <c r="AC725" s="2">
        <v>2611.19</v>
      </c>
      <c r="AD725" s="2">
        <v>1509.46</v>
      </c>
      <c r="AE725" s="2">
        <f t="shared" si="18"/>
        <v>821.96</v>
      </c>
      <c r="AF725" s="2" t="s">
        <v>25</v>
      </c>
      <c r="AG725" s="42">
        <f>IFERROR(Table2[[#This Row],[Profit]]/Table2[[#This Row],[Sales Amount]],0)</f>
        <v>0.31478368100368032</v>
      </c>
      <c r="AH725" s="2" t="str">
        <f>TRIM(Table2[[#This Row],[Payment Modee]])</f>
        <v>UPI</v>
      </c>
      <c r="AI725" s="2" t="s">
        <v>26</v>
      </c>
      <c r="AJ725" s="2" t="s">
        <v>27</v>
      </c>
      <c r="AK725" s="2" t="s">
        <v>1110</v>
      </c>
      <c r="AL725" s="16" t="str">
        <f>IF(HOUR(Table2[[#This Row],[Order Time]])&lt;12,"Morning",IF(HOUR(Table2[[#This Row],[Order Time]])&lt;17,"Afternoon",IF(HOUR(Table2[[#This Row],[Order Time]])&lt;21,"Evening","Night")))</f>
        <v>Evening</v>
      </c>
      <c r="AM725" s="16" t="s">
        <v>29</v>
      </c>
    </row>
    <row r="726" spans="1:39" x14ac:dyDescent="0.25">
      <c r="A726" s="13" t="s">
        <v>2070</v>
      </c>
      <c r="B726" s="4">
        <v>45466</v>
      </c>
      <c r="C726" s="2">
        <f>YEAR(Table2[[#This Row],[Invoice Date]])</f>
        <v>2024</v>
      </c>
      <c r="D726" s="2" t="str">
        <f>TEXT(Table2[[#This Row],[Invoice Date]],"mmm")</f>
        <v>Jun</v>
      </c>
      <c r="E726" s="2" t="str">
        <f>Table2[[#This Row],[Store_ID]]&amp;"-"&amp;Table2[[#This Row],[Year]]&amp;"-"&amp;Table2[[#This Row],[Month]]</f>
        <v>STR101-2024-Jun</v>
      </c>
      <c r="F726" s="2" t="s">
        <v>1976</v>
      </c>
      <c r="G726" s="2" t="str">
        <f>_xlfn.XLOOKUP(Table2[[#This Row],[Customer_ID]],Table3[Customer_ID],Table3[Customer Name],"Not Found")</f>
        <v>Nisha Iyer</v>
      </c>
      <c r="H726" s="2" t="str">
        <f>_xlfn.XLOOKUP(Table2[[#This Row],[Customer_ID]],Table3[Customer_ID],Table3[Gender],"Female")</f>
        <v>Female</v>
      </c>
      <c r="I726" s="2" t="str">
        <f>_xlfn.XLOOKUP(Table2[[#This Row],[Customer_ID]],Table3[Customer_ID],Table3[City],"Missing Memebership")</f>
        <v>Visakhapatnam</v>
      </c>
      <c r="J726" s="2" t="str">
        <f>_xlfn.XLOOKUP(Table2[[#This Row],[Customer_ID]],Table3[Customer_ID],Table3[State],"Karnataka")</f>
        <v>Andhra Pradesh</v>
      </c>
      <c r="K726" s="2" t="str">
        <f>_xlfn.XLOOKUP(Table2[[#This Row],[Customer_ID]],Table3[Customer_ID],Table3[Membership],"Regular")</f>
        <v>Regular</v>
      </c>
      <c r="L726" s="2" t="s">
        <v>1481</v>
      </c>
      <c r="M726" s="2" t="str">
        <f>_xlfn.XLOOKUP(Table2[[#This Row],[Product_ID]],Table4[Product_ID],Table4[Product_Name],"Not Found")</f>
        <v>Peter England Girls Frock Black</v>
      </c>
      <c r="N726" s="2" t="str">
        <f>_xlfn.XLOOKUP(Table2[[#This Row],[Product_ID]],Table4[Product_ID],Table4[Category],"Not Found")</f>
        <v>Kids Wear</v>
      </c>
      <c r="O726" s="2" t="str">
        <f>_xlfn.XLOOKUP(Table2[[#This Row],[Product_ID]],Table4[Product_ID],Table4[Subcategory],"Not Found")</f>
        <v>Girls Frock</v>
      </c>
      <c r="P726" s="2" t="str">
        <f>_xlfn.XLOOKUP(Table2[[#This Row],[Product_ID]],Table4[Product_ID],Table4[Brand],"Missing Brand")</f>
        <v>Peter England</v>
      </c>
      <c r="Q726" s="2" t="s">
        <v>258</v>
      </c>
      <c r="R726" s="2" t="str">
        <f>_xlfn.XLOOKUP(Table2[[#This Row],[Store_ID]],Table6[Store_ID],Table6[Store Name],"Not Found")</f>
        <v>TrendMart Thiruvananthapuram Standard</v>
      </c>
      <c r="S726" s="2">
        <f>_xlfn.XLOOKUP(Table2[[#This Row],[Store_ID]],Table6[Store_ID],Table6[Monthly Target],"Missing Target")</f>
        <v>1200000</v>
      </c>
      <c r="T726" s="2" t="str">
        <f>_xlfn.XLOOKUP(Table2[[#This Row],[Store_ID]],Table6[Store_ID],Table6[Region],"Not Found")</f>
        <v>South Zone 1</v>
      </c>
      <c r="U726" s="2" t="s">
        <v>55</v>
      </c>
      <c r="V726" s="2" t="str">
        <f>_xlfn.XLOOKUP(Table2[[#This Row],[Employee_ID]],Table5[Employee_ID],Table5[Employee Name],"Not Found")</f>
        <v>Padma Gounder</v>
      </c>
      <c r="W726" s="2">
        <v>2</v>
      </c>
      <c r="X726" s="2">
        <v>555.6</v>
      </c>
      <c r="Y726" s="2">
        <v>25</v>
      </c>
      <c r="Z726" s="2">
        <v>277.8</v>
      </c>
      <c r="AA726" s="2">
        <v>5</v>
      </c>
      <c r="AB726" s="2">
        <v>41.67</v>
      </c>
      <c r="AC726" s="2">
        <v>875.07</v>
      </c>
      <c r="AD726" s="2">
        <v>674.18</v>
      </c>
      <c r="AE726" s="2">
        <f t="shared" si="18"/>
        <v>159.22000000000008</v>
      </c>
      <c r="AF726" s="2" t="s">
        <v>56</v>
      </c>
      <c r="AG726" s="42">
        <f>IFERROR(Table2[[#This Row],[Profit]]/Table2[[#This Row],[Sales Amount]],0)</f>
        <v>0.18195115819305893</v>
      </c>
      <c r="AH726" s="2" t="str">
        <f>TRIM(Table2[[#This Row],[Payment Modee]])</f>
        <v>Credit Card</v>
      </c>
      <c r="AI726" s="2" t="s">
        <v>36</v>
      </c>
      <c r="AJ726" s="2" t="s">
        <v>27</v>
      </c>
      <c r="AK726" s="2" t="s">
        <v>844</v>
      </c>
      <c r="AL726" s="16" t="str">
        <f>IF(HOUR(Table2[[#This Row],[Order Time]])&lt;12,"Morning",IF(HOUR(Table2[[#This Row],[Order Time]])&lt;17,"Afternoon",IF(HOUR(Table2[[#This Row],[Order Time]])&lt;21,"Evening","Night")))</f>
        <v>Evening</v>
      </c>
      <c r="AM726" s="16" t="s">
        <v>38</v>
      </c>
    </row>
    <row r="727" spans="1:39" x14ac:dyDescent="0.25">
      <c r="A727" s="13" t="s">
        <v>2071</v>
      </c>
      <c r="B727" s="4">
        <v>45425</v>
      </c>
      <c r="C727" s="2">
        <f>YEAR(Table2[[#This Row],[Invoice Date]])</f>
        <v>2024</v>
      </c>
      <c r="D727" s="2" t="str">
        <f>TEXT(Table2[[#This Row],[Invoice Date]],"mmm")</f>
        <v>May</v>
      </c>
      <c r="E727" s="2" t="str">
        <f>Table2[[#This Row],[Store_ID]]&amp;"-"&amp;Table2[[#This Row],[Year]]&amp;"-"&amp;Table2[[#This Row],[Month]]</f>
        <v>STR012-2024-May</v>
      </c>
      <c r="F727" s="2" t="s">
        <v>746</v>
      </c>
      <c r="G727" s="2" t="str">
        <f>_xlfn.XLOOKUP(Table2[[#This Row],[Customer_ID]],Table3[Customer_ID],Table3[Customer Name],"Not Found")</f>
        <v>Latha Venkatesan</v>
      </c>
      <c r="H727" s="2" t="str">
        <f>_xlfn.XLOOKUP(Table2[[#This Row],[Customer_ID]],Table3[Customer_ID],Table3[Gender],"Female")</f>
        <v>Female</v>
      </c>
      <c r="I727" s="2" t="str">
        <f>_xlfn.XLOOKUP(Table2[[#This Row],[Customer_ID]],Table3[Customer_ID],Table3[City],"Missing Memebership")</f>
        <v>Kozhikode</v>
      </c>
      <c r="J727" s="2" t="str">
        <f>_xlfn.XLOOKUP(Table2[[#This Row],[Customer_ID]],Table3[Customer_ID],Table3[State],"Karnataka")</f>
        <v>Kerala</v>
      </c>
      <c r="K727" s="2" t="str">
        <f>_xlfn.XLOOKUP(Table2[[#This Row],[Customer_ID]],Table3[Customer_ID],Table3[Membership],"Regular")</f>
        <v>Gold</v>
      </c>
      <c r="L727" s="2" t="s">
        <v>367</v>
      </c>
      <c r="M727" s="2" t="str">
        <f>_xlfn.XLOOKUP(Table2[[#This Row],[Product_ID]],Table4[Product_ID],Table4[Product_Name],"Not Found")</f>
        <v>Jack &amp; Jones Maxi Dress Maroon</v>
      </c>
      <c r="N727" s="2" t="str">
        <f>_xlfn.XLOOKUP(Table2[[#This Row],[Product_ID]],Table4[Product_ID],Table4[Category],"Not Found")</f>
        <v>Women Dresses</v>
      </c>
      <c r="O727" s="2" t="str">
        <f>_xlfn.XLOOKUP(Table2[[#This Row],[Product_ID]],Table4[Product_ID],Table4[Subcategory],"Not Found")</f>
        <v>Maxi Dress</v>
      </c>
      <c r="P727" s="2" t="str">
        <f>_xlfn.XLOOKUP(Table2[[#This Row],[Product_ID]],Table4[Product_ID],Table4[Brand],"Missing Brand")</f>
        <v>Jack &amp; Jones</v>
      </c>
      <c r="Q727" s="2" t="s">
        <v>588</v>
      </c>
      <c r="R727" s="2" t="str">
        <f>_xlfn.XLOOKUP(Table2[[#This Row],[Store_ID]],Table6[Store_ID],Table6[Store Name],"Not Found")</f>
        <v>TrendMart Vijayawada Mall Kiosk</v>
      </c>
      <c r="S727" s="2">
        <f>_xlfn.XLOOKUP(Table2[[#This Row],[Store_ID]],Table6[Store_ID],Table6[Monthly Target],"Missing Target")</f>
        <v>2000000</v>
      </c>
      <c r="T727" s="2" t="str">
        <f>_xlfn.XLOOKUP(Table2[[#This Row],[Store_ID]],Table6[Store_ID],Table6[Region],"Not Found")</f>
        <v>South Zone 3</v>
      </c>
      <c r="U727" s="2" t="s">
        <v>283</v>
      </c>
      <c r="V727" s="2" t="str">
        <f>_xlfn.XLOOKUP(Table2[[#This Row],[Employee_ID]],Table5[Employee_ID],Table5[Employee Name],"Not Found")</f>
        <v>Priya Balasubramaniam</v>
      </c>
      <c r="W727" s="2">
        <v>3</v>
      </c>
      <c r="X727" s="2">
        <v>936.59</v>
      </c>
      <c r="Y727" s="2">
        <v>0</v>
      </c>
      <c r="Z727" s="2">
        <v>0</v>
      </c>
      <c r="AA727" s="2">
        <v>5</v>
      </c>
      <c r="AB727" s="2">
        <v>140.49</v>
      </c>
      <c r="AC727" s="2">
        <v>2950.26</v>
      </c>
      <c r="AD727" s="2">
        <v>2094.2399999999998</v>
      </c>
      <c r="AE727" s="2">
        <f t="shared" si="18"/>
        <v>715.53000000000043</v>
      </c>
      <c r="AF727" s="2" t="s">
        <v>56</v>
      </c>
      <c r="AG727" s="42">
        <f>IFERROR(Table2[[#This Row],[Profit]]/Table2[[#This Row],[Sales Amount]],0)</f>
        <v>0.24253116674462602</v>
      </c>
      <c r="AH727" s="2" t="str">
        <f>TRIM(Table2[[#This Row],[Payment Modee]])</f>
        <v>Credit Card</v>
      </c>
      <c r="AI727" s="2" t="s">
        <v>26</v>
      </c>
      <c r="AJ727" s="2" t="s">
        <v>27</v>
      </c>
      <c r="AK727" s="2" t="s">
        <v>2072</v>
      </c>
      <c r="AL727" s="16" t="str">
        <f>IF(HOUR(Table2[[#This Row],[Order Time]])&lt;12,"Morning",IF(HOUR(Table2[[#This Row],[Order Time]])&lt;17,"Afternoon",IF(HOUR(Table2[[#This Row],[Order Time]])&lt;21,"Evening","Night")))</f>
        <v>Morning</v>
      </c>
      <c r="AM727" s="16" t="s">
        <v>29</v>
      </c>
    </row>
    <row r="728" spans="1:39" x14ac:dyDescent="0.25">
      <c r="A728" s="13" t="s">
        <v>2073</v>
      </c>
      <c r="B728" s="4">
        <v>45531</v>
      </c>
      <c r="C728" s="2">
        <f>YEAR(Table2[[#This Row],[Invoice Date]])</f>
        <v>2024</v>
      </c>
      <c r="D728" s="2" t="str">
        <f>TEXT(Table2[[#This Row],[Invoice Date]],"mmm")</f>
        <v>Aug</v>
      </c>
      <c r="E728" s="2" t="str">
        <f>Table2[[#This Row],[Store_ID]]&amp;"-"&amp;Table2[[#This Row],[Year]]&amp;"-"&amp;Table2[[#This Row],[Month]]</f>
        <v>STR066-2024-Aug</v>
      </c>
      <c r="F728" s="2" t="s">
        <v>740</v>
      </c>
      <c r="G728" s="2" t="str">
        <f>_xlfn.XLOOKUP(Table2[[#This Row],[Customer_ID]],Table3[Customer_ID],Table3[Customer Name],"Not Found")</f>
        <v>Eshwari Singh</v>
      </c>
      <c r="H728" s="2" t="str">
        <f>_xlfn.XLOOKUP(Table2[[#This Row],[Customer_ID]],Table3[Customer_ID],Table3[Gender],"Female")</f>
        <v>Female</v>
      </c>
      <c r="I728" s="2" t="str">
        <f>_xlfn.XLOOKUP(Table2[[#This Row],[Customer_ID]],Table3[Customer_ID],Table3[City],"Missing Memebership")</f>
        <v>Kannur</v>
      </c>
      <c r="J728" s="2" t="str">
        <f>_xlfn.XLOOKUP(Table2[[#This Row],[Customer_ID]],Table3[Customer_ID],Table3[State],"Karnataka")</f>
        <v>Kerala</v>
      </c>
      <c r="K728" s="2" t="str">
        <f>_xlfn.XLOOKUP(Table2[[#This Row],[Customer_ID]],Table3[Customer_ID],Table3[Membership],"Regular")</f>
        <v>Regular</v>
      </c>
      <c r="L728" s="2" t="s">
        <v>859</v>
      </c>
      <c r="M728" s="2" t="str">
        <f>_xlfn.XLOOKUP(Table2[[#This Row],[Product_ID]],Table4[Product_ID],Table4[Product_Name],"Not Found")</f>
        <v>Blackberrys Cap Olive</v>
      </c>
      <c r="N728" s="2" t="str">
        <f>_xlfn.XLOOKUP(Table2[[#This Row],[Product_ID]],Table4[Product_ID],Table4[Category],"Not Found")</f>
        <v>Accessories</v>
      </c>
      <c r="O728" s="2" t="str">
        <f>_xlfn.XLOOKUP(Table2[[#This Row],[Product_ID]],Table4[Product_ID],Table4[Subcategory],"Not Found")</f>
        <v>Cap</v>
      </c>
      <c r="P728" s="2" t="str">
        <f>_xlfn.XLOOKUP(Table2[[#This Row],[Product_ID]],Table4[Product_ID],Table4[Brand],"Missing Brand")</f>
        <v>Blackberrys</v>
      </c>
      <c r="Q728" s="2" t="s">
        <v>302</v>
      </c>
      <c r="R728" s="2" t="str">
        <f>_xlfn.XLOOKUP(Table2[[#This Row],[Store_ID]],Table6[Store_ID],Table6[Store Name],"Not Found")</f>
        <v>TrendMart Dindigul Standard</v>
      </c>
      <c r="S728" s="2">
        <f>_xlfn.XLOOKUP(Table2[[#This Row],[Store_ID]],Table6[Store_ID],Table6[Monthly Target],"Missing Target")</f>
        <v>2500000</v>
      </c>
      <c r="T728" s="2" t="str">
        <f>_xlfn.XLOOKUP(Table2[[#This Row],[Store_ID]],Table6[Store_ID],Table6[Region],"Not Found")</f>
        <v>South Zone 1</v>
      </c>
      <c r="U728" s="2" t="s">
        <v>75</v>
      </c>
      <c r="V728" s="2" t="str">
        <f>_xlfn.XLOOKUP(Table2[[#This Row],[Employee_ID]],Table5[Employee_ID],Table5[Employee Name],"Not Found")</f>
        <v>Chandran Krishnan</v>
      </c>
      <c r="W728" s="2">
        <v>2</v>
      </c>
      <c r="X728" s="2">
        <v>525.37</v>
      </c>
      <c r="Y728" s="2">
        <v>20</v>
      </c>
      <c r="Z728" s="2">
        <v>210.15</v>
      </c>
      <c r="AA728" s="2">
        <v>5</v>
      </c>
      <c r="AB728" s="2">
        <v>42.03</v>
      </c>
      <c r="AC728" s="2">
        <v>882.62</v>
      </c>
      <c r="AD728" s="2">
        <v>607.22</v>
      </c>
      <c r="AE728" s="2">
        <f t="shared" si="18"/>
        <v>233.36999999999998</v>
      </c>
      <c r="AF728" s="2" t="s">
        <v>69</v>
      </c>
      <c r="AG728" s="42">
        <f>IFERROR(Table2[[#This Row],[Profit]]/Table2[[#This Row],[Sales Amount]],0)</f>
        <v>0.26440597312546732</v>
      </c>
      <c r="AH728" s="2" t="str">
        <f>TRIM(Table2[[#This Row],[Payment Modee]])</f>
        <v>Cash</v>
      </c>
      <c r="AI728" s="2" t="s">
        <v>36</v>
      </c>
      <c r="AJ728" s="2" t="s">
        <v>27</v>
      </c>
      <c r="AK728" s="2" t="s">
        <v>1332</v>
      </c>
      <c r="AL728" s="16" t="str">
        <f>IF(HOUR(Table2[[#This Row],[Order Time]])&lt;12,"Morning",IF(HOUR(Table2[[#This Row],[Order Time]])&lt;17,"Afternoon",IF(HOUR(Table2[[#This Row],[Order Time]])&lt;21,"Evening","Night")))</f>
        <v>Evening</v>
      </c>
      <c r="AM728" s="16" t="s">
        <v>29</v>
      </c>
    </row>
    <row r="729" spans="1:39" x14ac:dyDescent="0.25">
      <c r="A729" s="13" t="s">
        <v>2074</v>
      </c>
      <c r="B729" s="4">
        <v>45483</v>
      </c>
      <c r="C729" s="2">
        <f>YEAR(Table2[[#This Row],[Invoice Date]])</f>
        <v>2024</v>
      </c>
      <c r="D729" s="2" t="str">
        <f>TEXT(Table2[[#This Row],[Invoice Date]],"mmm")</f>
        <v>Jul</v>
      </c>
      <c r="E729" s="2" t="str">
        <f>Table2[[#This Row],[Store_ID]]&amp;"-"&amp;Table2[[#This Row],[Year]]&amp;"-"&amp;Table2[[#This Row],[Month]]</f>
        <v>STR076-2024-Jul</v>
      </c>
      <c r="F729" s="2" t="s">
        <v>2075</v>
      </c>
      <c r="G729" s="2" t="str">
        <f>_xlfn.XLOOKUP(Table2[[#This Row],[Customer_ID]],Table3[Customer_ID],Table3[Customer Name],"Not Found")</f>
        <v>Jyothi Mudaliar</v>
      </c>
      <c r="H729" s="2" t="str">
        <f>_xlfn.XLOOKUP(Table2[[#This Row],[Customer_ID]],Table3[Customer_ID],Table3[Gender],"Female")</f>
        <v>Female</v>
      </c>
      <c r="I729" s="2" t="str">
        <f>_xlfn.XLOOKUP(Table2[[#This Row],[Customer_ID]],Table3[Customer_ID],Table3[City],"Missing Memebership")</f>
        <v>Kochi</v>
      </c>
      <c r="J729" s="2" t="str">
        <f>_xlfn.XLOOKUP(Table2[[#This Row],[Customer_ID]],Table3[Customer_ID],Table3[State],"Karnataka")</f>
        <v>Kerala</v>
      </c>
      <c r="K729" s="2" t="str">
        <f>_xlfn.XLOOKUP(Table2[[#This Row],[Customer_ID]],Table3[Customer_ID],Table3[Membership],"Regular")</f>
        <v>Gold</v>
      </c>
      <c r="L729" s="2" t="s">
        <v>47</v>
      </c>
      <c r="M729" s="2" t="str">
        <f>_xlfn.XLOOKUP(Table2[[#This Row],[Product_ID]],Table4[Product_ID],Table4[Product_Name],"Not Found")</f>
        <v>Max Fashion Printed Saree Brown</v>
      </c>
      <c r="N729" s="2" t="str">
        <f>_xlfn.XLOOKUP(Table2[[#This Row],[Product_ID]],Table4[Product_ID],Table4[Category],"Not Found")</f>
        <v>Women Sarees</v>
      </c>
      <c r="O729" s="2" t="str">
        <f>_xlfn.XLOOKUP(Table2[[#This Row],[Product_ID]],Table4[Product_ID],Table4[Subcategory],"Not Found")</f>
        <v>Printed Saree</v>
      </c>
      <c r="P729" s="2" t="str">
        <f>_xlfn.XLOOKUP(Table2[[#This Row],[Product_ID]],Table4[Product_ID],Table4[Brand],"Missing Brand")</f>
        <v>Max Fashion</v>
      </c>
      <c r="Q729" s="2" t="s">
        <v>1063</v>
      </c>
      <c r="R729" s="2" t="str">
        <f>_xlfn.XLOOKUP(Table2[[#This Row],[Store_ID]],Table6[Store_ID],Table6[Store Name],"Not Found")</f>
        <v>TrendMart Chennai Standard</v>
      </c>
      <c r="S729" s="2">
        <f>_xlfn.XLOOKUP(Table2[[#This Row],[Store_ID]],Table6[Store_ID],Table6[Monthly Target],"Missing Target")</f>
        <v>1500000</v>
      </c>
      <c r="T729" s="2" t="str">
        <f>_xlfn.XLOOKUP(Table2[[#This Row],[Store_ID]],Table6[Store_ID],Table6[Region],"Not Found")</f>
        <v>South Zone 1</v>
      </c>
      <c r="U729" s="2" t="s">
        <v>34</v>
      </c>
      <c r="V729" s="2" t="str">
        <f>_xlfn.XLOOKUP(Table2[[#This Row],[Employee_ID]],Table5[Employee_ID],Table5[Employee Name],"Not Found")</f>
        <v>Deepthi Iyengar</v>
      </c>
      <c r="W729" s="2">
        <v>5</v>
      </c>
      <c r="X729" s="2">
        <v>4997.46</v>
      </c>
      <c r="Y729" s="2">
        <v>10</v>
      </c>
      <c r="Z729" s="2">
        <v>2498.73</v>
      </c>
      <c r="AA729" s="2">
        <v>12</v>
      </c>
      <c r="AB729" s="2">
        <v>2698.63</v>
      </c>
      <c r="AC729" s="2">
        <v>25187.200000000001</v>
      </c>
      <c r="AD729" s="2">
        <v>16854</v>
      </c>
      <c r="AE729" s="2">
        <f t="shared" si="18"/>
        <v>5634.5700000000006</v>
      </c>
      <c r="AF729" s="2" t="s">
        <v>56</v>
      </c>
      <c r="AG729" s="42">
        <f>IFERROR(Table2[[#This Row],[Profit]]/Table2[[#This Row],[Sales Amount]],0)</f>
        <v>0.22370767691525856</v>
      </c>
      <c r="AH729" s="2" t="str">
        <f>TRIM(Table2[[#This Row],[Payment Modee]])</f>
        <v>Credit Card</v>
      </c>
      <c r="AI729" s="2" t="s">
        <v>26</v>
      </c>
      <c r="AJ729" s="2" t="s">
        <v>27</v>
      </c>
      <c r="AK729" s="2" t="s">
        <v>2076</v>
      </c>
      <c r="AL729" s="16" t="str">
        <f>IF(HOUR(Table2[[#This Row],[Order Time]])&lt;12,"Morning",IF(HOUR(Table2[[#This Row],[Order Time]])&lt;17,"Afternoon",IF(HOUR(Table2[[#This Row],[Order Time]])&lt;21,"Evening","Night")))</f>
        <v>Morning</v>
      </c>
      <c r="AM729" s="16" t="s">
        <v>29</v>
      </c>
    </row>
    <row r="730" spans="1:39" x14ac:dyDescent="0.25">
      <c r="A730" s="13" t="s">
        <v>2077</v>
      </c>
      <c r="B730" s="4">
        <v>45729</v>
      </c>
      <c r="C730" s="2">
        <f>YEAR(Table2[[#This Row],[Invoice Date]])</f>
        <v>2025</v>
      </c>
      <c r="D730" s="2" t="str">
        <f>TEXT(Table2[[#This Row],[Invoice Date]],"mmm")</f>
        <v>Mar</v>
      </c>
      <c r="E730" s="2" t="str">
        <f>Table2[[#This Row],[Store_ID]]&amp;"-"&amp;Table2[[#This Row],[Year]]&amp;"-"&amp;Table2[[#This Row],[Month]]</f>
        <v>STR023-2025-Mar</v>
      </c>
      <c r="F730" s="2" t="s">
        <v>924</v>
      </c>
      <c r="G730" s="2" t="str">
        <f>_xlfn.XLOOKUP(Table2[[#This Row],[Customer_ID]],Table3[Customer_ID],Table3[Customer Name],"Not Found")</f>
        <v>Balaji Reddy</v>
      </c>
      <c r="H730" s="2" t="str">
        <f>_xlfn.XLOOKUP(Table2[[#This Row],[Customer_ID]],Table3[Customer_ID],Table3[Gender],"Female")</f>
        <v>Male</v>
      </c>
      <c r="I730" s="2" t="str">
        <f>_xlfn.XLOOKUP(Table2[[#This Row],[Customer_ID]],Table3[Customer_ID],Table3[City],"Missing Memebership")</f>
        <v>Mysuru</v>
      </c>
      <c r="J730" s="2" t="str">
        <f>_xlfn.XLOOKUP(Table2[[#This Row],[Customer_ID]],Table3[Customer_ID],Table3[State],"Karnataka")</f>
        <v>Karnataka</v>
      </c>
      <c r="K730" s="2" t="str">
        <f>_xlfn.XLOOKUP(Table2[[#This Row],[Customer_ID]],Table3[Customer_ID],Table3[Membership],"Regular")</f>
        <v>Platinum</v>
      </c>
      <c r="L730" s="2" t="s">
        <v>481</v>
      </c>
      <c r="M730" s="2" t="str">
        <f>_xlfn.XLOOKUP(Table2[[#This Row],[Product_ID]],Table4[Product_ID],Table4[Product_Name],"Not Found")</f>
        <v>Nalli Silks Casual Shirt Navy Blue</v>
      </c>
      <c r="N730" s="2" t="str">
        <f>_xlfn.XLOOKUP(Table2[[#This Row],[Product_ID]],Table4[Product_ID],Table4[Category],"Not Found")</f>
        <v>Men Shirts</v>
      </c>
      <c r="O730" s="2" t="str">
        <f>_xlfn.XLOOKUP(Table2[[#This Row],[Product_ID]],Table4[Product_ID],Table4[Subcategory],"Not Found")</f>
        <v>Casual Shirt</v>
      </c>
      <c r="P730" s="2" t="str">
        <f>_xlfn.XLOOKUP(Table2[[#This Row],[Product_ID]],Table4[Product_ID],Table4[Brand],"Missing Brand")</f>
        <v>Nalli Silks</v>
      </c>
      <c r="Q730" s="2" t="s">
        <v>338</v>
      </c>
      <c r="R730" s="2" t="str">
        <f>_xlfn.XLOOKUP(Table2[[#This Row],[Store_ID]],Table6[Store_ID],Table6[Store Name],"Not Found")</f>
        <v>TrendMart Thoothukudi High Street</v>
      </c>
      <c r="S730" s="2">
        <f>_xlfn.XLOOKUP(Table2[[#This Row],[Store_ID]],Table6[Store_ID],Table6[Monthly Target],"Missing Target")</f>
        <v>2000000</v>
      </c>
      <c r="T730" s="2" t="str">
        <f>_xlfn.XLOOKUP(Table2[[#This Row],[Store_ID]],Table6[Store_ID],Table6[Region],"Not Found")</f>
        <v>South Zone 1</v>
      </c>
      <c r="U730" s="2" t="s">
        <v>417</v>
      </c>
      <c r="V730" s="2" t="str">
        <f>_xlfn.XLOOKUP(Table2[[#This Row],[Employee_ID]],Table5[Employee_ID],Table5[Employee Name],"Not Found")</f>
        <v>Arjun Krishnan</v>
      </c>
      <c r="W730" s="2">
        <v>2</v>
      </c>
      <c r="X730" s="2">
        <v>861.81</v>
      </c>
      <c r="Y730" s="2">
        <v>20</v>
      </c>
      <c r="Z730" s="2">
        <v>344.72</v>
      </c>
      <c r="AA730" s="2">
        <v>5</v>
      </c>
      <c r="AB730" s="2">
        <v>68.94</v>
      </c>
      <c r="AC730" s="2">
        <v>1447.84</v>
      </c>
      <c r="AD730" s="2">
        <v>1180.96</v>
      </c>
      <c r="AE730" s="2">
        <f t="shared" si="18"/>
        <v>197.93999999999988</v>
      </c>
      <c r="AF730" s="2" t="s">
        <v>25</v>
      </c>
      <c r="AG730" s="42">
        <f>IFERROR(Table2[[#This Row],[Profit]]/Table2[[#This Row],[Sales Amount]],0)</f>
        <v>0.1367140015471322</v>
      </c>
      <c r="AH730" s="2" t="str">
        <f>TRIM(Table2[[#This Row],[Payment Modee]])</f>
        <v>UPI</v>
      </c>
      <c r="AI730" s="2" t="s">
        <v>36</v>
      </c>
      <c r="AJ730" s="2" t="s">
        <v>27</v>
      </c>
      <c r="AK730" s="2" t="s">
        <v>2078</v>
      </c>
      <c r="AL730" s="16" t="str">
        <f>IF(HOUR(Table2[[#This Row],[Order Time]])&lt;12,"Morning",IF(HOUR(Table2[[#This Row],[Order Time]])&lt;17,"Afternoon",IF(HOUR(Table2[[#This Row],[Order Time]])&lt;21,"Evening","Night")))</f>
        <v>Afternoon</v>
      </c>
      <c r="AM730" s="16" t="s">
        <v>29</v>
      </c>
    </row>
    <row r="731" spans="1:39" x14ac:dyDescent="0.25">
      <c r="A731" s="13" t="s">
        <v>2079</v>
      </c>
      <c r="B731" s="4">
        <v>45602</v>
      </c>
      <c r="C731" s="2">
        <f>YEAR(Table2[[#This Row],[Invoice Date]])</f>
        <v>2024</v>
      </c>
      <c r="D731" s="2" t="str">
        <f>TEXT(Table2[[#This Row],[Invoice Date]],"mmm")</f>
        <v>Nov</v>
      </c>
      <c r="E731" s="2" t="str">
        <f>Table2[[#This Row],[Store_ID]]&amp;"-"&amp;Table2[[#This Row],[Year]]&amp;"-"&amp;Table2[[#This Row],[Month]]</f>
        <v>STR047-2024-Nov</v>
      </c>
      <c r="F731" s="2" t="s">
        <v>173</v>
      </c>
      <c r="G731" s="2" t="str">
        <f>_xlfn.XLOOKUP(Table2[[#This Row],[Customer_ID]],Table3[Customer_ID],Table3[Customer Name],"Not Found")</f>
        <v>Vijay Kamath</v>
      </c>
      <c r="H731" s="2" t="str">
        <f>_xlfn.XLOOKUP(Table2[[#This Row],[Customer_ID]],Table3[Customer_ID],Table3[Gender],"Female")</f>
        <v>Male</v>
      </c>
      <c r="I731" s="2" t="str">
        <f>_xlfn.XLOOKUP(Table2[[#This Row],[Customer_ID]],Table3[Customer_ID],Table3[City],"Missing Memebership")</f>
        <v>Hyderabad</v>
      </c>
      <c r="J731" s="2" t="str">
        <f>_xlfn.XLOOKUP(Table2[[#This Row],[Customer_ID]],Table3[Customer_ID],Table3[State],"Karnataka")</f>
        <v>Telangana</v>
      </c>
      <c r="K731" s="2" t="str">
        <f>_xlfn.XLOOKUP(Table2[[#This Row],[Customer_ID]],Table3[Customer_ID],Table3[Membership],"Regular")</f>
        <v>Silver</v>
      </c>
      <c r="L731" s="2" t="s">
        <v>218</v>
      </c>
      <c r="M731" s="2" t="str">
        <f>_xlfn.XLOOKUP(Table2[[#This Row],[Product_ID]],Table4[Product_ID],Table4[Product_Name],"Not Found")</f>
        <v>GRT Jewellers Muffler Charcoal</v>
      </c>
      <c r="N731" s="2" t="str">
        <f>_xlfn.XLOOKUP(Table2[[#This Row],[Product_ID]],Table4[Product_ID],Table4[Category],"Not Found")</f>
        <v>Winter Wear</v>
      </c>
      <c r="O731" s="2" t="str">
        <f>_xlfn.XLOOKUP(Table2[[#This Row],[Product_ID]],Table4[Product_ID],Table4[Subcategory],"Not Found")</f>
        <v>Muffler</v>
      </c>
      <c r="P731" s="2" t="str">
        <f>_xlfn.XLOOKUP(Table2[[#This Row],[Product_ID]],Table4[Product_ID],Table4[Brand],"Missing Brand")</f>
        <v>GRT Jewellers</v>
      </c>
      <c r="Q731" s="2" t="s">
        <v>107</v>
      </c>
      <c r="R731" s="2" t="str">
        <f>_xlfn.XLOOKUP(Table2[[#This Row],[Store_ID]],Table6[Store_ID],Table6[Store Name],"Not Found")</f>
        <v>TrendMart Kurnool Standard</v>
      </c>
      <c r="S731" s="2">
        <f>_xlfn.XLOOKUP(Table2[[#This Row],[Store_ID]],Table6[Store_ID],Table6[Monthly Target],"Missing Target")</f>
        <v>800000</v>
      </c>
      <c r="T731" s="2" t="str">
        <f>_xlfn.XLOOKUP(Table2[[#This Row],[Store_ID]],Table6[Store_ID],Table6[Region],"Not Found")</f>
        <v>South Zone 3</v>
      </c>
      <c r="U731" s="2" t="s">
        <v>504</v>
      </c>
      <c r="V731" s="2" t="str">
        <f>_xlfn.XLOOKUP(Table2[[#This Row],[Employee_ID]],Table5[Employee_ID],Table5[Employee Name],"Not Found")</f>
        <v>Vikram Bhat</v>
      </c>
      <c r="W731" s="2">
        <v>1</v>
      </c>
      <c r="X731" s="2">
        <v>2388.33</v>
      </c>
      <c r="Y731" s="2">
        <v>0</v>
      </c>
      <c r="Z731" s="2">
        <v>0</v>
      </c>
      <c r="AA731" s="2">
        <v>12</v>
      </c>
      <c r="AB731" s="2">
        <v>286.60000000000002</v>
      </c>
      <c r="AC731" s="2">
        <v>2674.93</v>
      </c>
      <c r="AD731" s="2">
        <v>1767.32</v>
      </c>
      <c r="AE731" s="2">
        <f t="shared" si="18"/>
        <v>621.00999999999988</v>
      </c>
      <c r="AF731" s="2" t="s">
        <v>119</v>
      </c>
      <c r="AG731" s="42">
        <f>IFERROR(Table2[[#This Row],[Profit]]/Table2[[#This Row],[Sales Amount]],0)</f>
        <v>0.23215934622588252</v>
      </c>
      <c r="AH731" s="2" t="str">
        <f>TRIM(Table2[[#This Row],[Payment Modee]])</f>
        <v>Net Banking</v>
      </c>
      <c r="AI731" s="2" t="s">
        <v>26</v>
      </c>
      <c r="AJ731" s="2" t="s">
        <v>197</v>
      </c>
      <c r="AK731" s="2" t="s">
        <v>2080</v>
      </c>
      <c r="AL731" s="16" t="str">
        <f>IF(HOUR(Table2[[#This Row],[Order Time]])&lt;12,"Morning",IF(HOUR(Table2[[#This Row],[Order Time]])&lt;17,"Afternoon",IF(HOUR(Table2[[#This Row],[Order Time]])&lt;21,"Evening","Night")))</f>
        <v>Evening</v>
      </c>
      <c r="AM731" s="16" t="s">
        <v>29</v>
      </c>
    </row>
    <row r="732" spans="1:39" x14ac:dyDescent="0.25">
      <c r="A732" s="13" t="s">
        <v>2081</v>
      </c>
      <c r="B732" s="4">
        <v>45470</v>
      </c>
      <c r="C732" s="2">
        <f>YEAR(Table2[[#This Row],[Invoice Date]])</f>
        <v>2024</v>
      </c>
      <c r="D732" s="2" t="str">
        <f>TEXT(Table2[[#This Row],[Invoice Date]],"mmm")</f>
        <v>Jun</v>
      </c>
      <c r="E732" s="2" t="str">
        <f>Table2[[#This Row],[Store_ID]]&amp;"-"&amp;Table2[[#This Row],[Year]]&amp;"-"&amp;Table2[[#This Row],[Month]]</f>
        <v>STR009-2024-Jun</v>
      </c>
      <c r="F732" s="2" t="s">
        <v>982</v>
      </c>
      <c r="G732" s="2" t="str">
        <f>_xlfn.XLOOKUP(Table2[[#This Row],[Customer_ID]],Table3[Customer_ID],Table3[Customer Name],"Not Found")</f>
        <v>Preethi Krishnan</v>
      </c>
      <c r="H732" s="2" t="str">
        <f>_xlfn.XLOOKUP(Table2[[#This Row],[Customer_ID]],Table3[Customer_ID],Table3[Gender],"Female")</f>
        <v>Female</v>
      </c>
      <c r="I732" s="2" t="str">
        <f>_xlfn.XLOOKUP(Table2[[#This Row],[Customer_ID]],Table3[Customer_ID],Table3[City],"Missing Memebership")</f>
        <v>Hyderabad</v>
      </c>
      <c r="J732" s="2" t="str">
        <f>_xlfn.XLOOKUP(Table2[[#This Row],[Customer_ID]],Table3[Customer_ID],Table3[State],"Karnataka")</f>
        <v>Telangana</v>
      </c>
      <c r="K732" s="2" t="str">
        <f>_xlfn.XLOOKUP(Table2[[#This Row],[Customer_ID]],Table3[Customer_ID],Table3[Membership],"Regular")</f>
        <v>Platinum</v>
      </c>
      <c r="L732" s="2" t="s">
        <v>416</v>
      </c>
      <c r="M732" s="2" t="str">
        <f>_xlfn.XLOOKUP(Table2[[#This Row],[Product_ID]],Table4[Product_ID],Table4[Product_Name],"Not Found")</f>
        <v>GRT Jewellers Sling Bag Olive</v>
      </c>
      <c r="N732" s="2" t="str">
        <f>_xlfn.XLOOKUP(Table2[[#This Row],[Product_ID]],Table4[Product_ID],Table4[Category],"Not Found")</f>
        <v>Handbags</v>
      </c>
      <c r="O732" s="2" t="str">
        <f>_xlfn.XLOOKUP(Table2[[#This Row],[Product_ID]],Table4[Product_ID],Table4[Subcategory],"Not Found")</f>
        <v>Sling Bag</v>
      </c>
      <c r="P732" s="2" t="str">
        <f>_xlfn.XLOOKUP(Table2[[#This Row],[Product_ID]],Table4[Product_ID],Table4[Brand],"Missing Brand")</f>
        <v>GRT Jewellers</v>
      </c>
      <c r="Q732" s="2" t="s">
        <v>520</v>
      </c>
      <c r="R732" s="2" t="str">
        <f>_xlfn.XLOOKUP(Table2[[#This Row],[Store_ID]],Table6[Store_ID],Table6[Store Name],"Not Found")</f>
        <v>TrendMart Thrissur High Street</v>
      </c>
      <c r="S732" s="2">
        <f>_xlfn.XLOOKUP(Table2[[#This Row],[Store_ID]],Table6[Store_ID],Table6[Monthly Target],"Missing Target")</f>
        <v>2500000</v>
      </c>
      <c r="T732" s="2" t="str">
        <f>_xlfn.XLOOKUP(Table2[[#This Row],[Store_ID]],Table6[Store_ID],Table6[Region],"Not Found")</f>
        <v>South Zone 1</v>
      </c>
      <c r="U732" s="2" t="s">
        <v>159</v>
      </c>
      <c r="V732" s="2" t="str">
        <f>_xlfn.XLOOKUP(Table2[[#This Row],[Employee_ID]],Table5[Employee_ID],Table5[Employee Name],"Not Found")</f>
        <v>Venkat Sharma</v>
      </c>
      <c r="W732" s="2">
        <v>2</v>
      </c>
      <c r="X732" s="2">
        <v>2922.61</v>
      </c>
      <c r="Y732" s="2">
        <v>25</v>
      </c>
      <c r="Z732" s="2">
        <v>1461.31</v>
      </c>
      <c r="AA732" s="2">
        <v>12</v>
      </c>
      <c r="AB732" s="2">
        <v>526.07000000000005</v>
      </c>
      <c r="AC732" s="2">
        <v>4909.9799999999996</v>
      </c>
      <c r="AD732" s="2">
        <v>4068.02</v>
      </c>
      <c r="AE732" s="2">
        <f t="shared" si="18"/>
        <v>315.88999999999953</v>
      </c>
      <c r="AF732" s="2" t="s">
        <v>35</v>
      </c>
      <c r="AG732" s="42">
        <f>IFERROR(Table2[[#This Row],[Profit]]/Table2[[#This Row],[Sales Amount]],0)</f>
        <v>6.4336310942203337E-2</v>
      </c>
      <c r="AH732" s="2" t="str">
        <f>TRIM(Table2[[#This Row],[Payment Modee]])</f>
        <v>Debit Card</v>
      </c>
      <c r="AI732" s="2" t="s">
        <v>36</v>
      </c>
      <c r="AJ732" s="2" t="s">
        <v>27</v>
      </c>
      <c r="AK732" s="2" t="s">
        <v>1955</v>
      </c>
      <c r="AL732" s="16" t="str">
        <f>IF(HOUR(Table2[[#This Row],[Order Time]])&lt;12,"Morning",IF(HOUR(Table2[[#This Row],[Order Time]])&lt;17,"Afternoon",IF(HOUR(Table2[[#This Row],[Order Time]])&lt;21,"Evening","Night")))</f>
        <v>Afternoon</v>
      </c>
      <c r="AM732" s="16" t="s">
        <v>29</v>
      </c>
    </row>
    <row r="733" spans="1:39" x14ac:dyDescent="0.25">
      <c r="A733" s="13" t="s">
        <v>2082</v>
      </c>
      <c r="B733" s="4">
        <v>45613</v>
      </c>
      <c r="C733" s="2">
        <f>YEAR(Table2[[#This Row],[Invoice Date]])</f>
        <v>2024</v>
      </c>
      <c r="D733" s="2" t="str">
        <f>TEXT(Table2[[#This Row],[Invoice Date]],"mmm")</f>
        <v>Nov</v>
      </c>
      <c r="E733" s="2" t="str">
        <f>Table2[[#This Row],[Store_ID]]&amp;"-"&amp;Table2[[#This Row],[Year]]&amp;"-"&amp;Table2[[#This Row],[Month]]</f>
        <v>STR080-2024-Nov</v>
      </c>
      <c r="F733" s="2" t="s">
        <v>1719</v>
      </c>
      <c r="G733" s="2" t="str">
        <f>_xlfn.XLOOKUP(Table2[[#This Row],[Customer_ID]],Table3[Customer_ID],Table3[Customer Name],"Not Found")</f>
        <v>Tanvi Menon</v>
      </c>
      <c r="H733" s="2" t="str">
        <f>_xlfn.XLOOKUP(Table2[[#This Row],[Customer_ID]],Table3[Customer_ID],Table3[Gender],"Female")</f>
        <v>Female</v>
      </c>
      <c r="I733" s="2" t="str">
        <f>_xlfn.XLOOKUP(Table2[[#This Row],[Customer_ID]],Table3[Customer_ID],Table3[City],"Missing Memebership")</f>
        <v>Tumakuru</v>
      </c>
      <c r="J733" s="2" t="str">
        <f>_xlfn.XLOOKUP(Table2[[#This Row],[Customer_ID]],Table3[Customer_ID],Table3[State],"Karnataka")</f>
        <v>Karnataka</v>
      </c>
      <c r="K733" s="2" t="str">
        <f>_xlfn.XLOOKUP(Table2[[#This Row],[Customer_ID]],Table3[Customer_ID],Table3[Membership],"Regular")</f>
        <v>Platinum</v>
      </c>
      <c r="L733" s="2" t="s">
        <v>652</v>
      </c>
      <c r="M733" s="2" t="str">
        <f>_xlfn.XLOOKUP(Table2[[#This Row],[Product_ID]],Table4[Product_ID],Table4[Product_Name],"Not Found")</f>
        <v>Libas Smart Watch Purple</v>
      </c>
      <c r="N733" s="2" t="str">
        <f>_xlfn.XLOOKUP(Table2[[#This Row],[Product_ID]],Table4[Product_ID],Table4[Category],"Not Found")</f>
        <v>Watches</v>
      </c>
      <c r="O733" s="2" t="str">
        <f>_xlfn.XLOOKUP(Table2[[#This Row],[Product_ID]],Table4[Product_ID],Table4[Subcategory],"Not Found")</f>
        <v>Smart Watch</v>
      </c>
      <c r="P733" s="2" t="str">
        <f>_xlfn.XLOOKUP(Table2[[#This Row],[Product_ID]],Table4[Product_ID],Table4[Brand],"Missing Brand")</f>
        <v>Libas</v>
      </c>
      <c r="Q733" s="2" t="s">
        <v>214</v>
      </c>
      <c r="R733" s="2" t="str">
        <f>_xlfn.XLOOKUP(Table2[[#This Row],[Store_ID]],Table6[Store_ID],Table6[Store Name],"Not Found")</f>
        <v>TrendMart Kochi High Street</v>
      </c>
      <c r="S733" s="2">
        <f>_xlfn.XLOOKUP(Table2[[#This Row],[Store_ID]],Table6[Store_ID],Table6[Monthly Target],"Missing Target")</f>
        <v>2000000</v>
      </c>
      <c r="T733" s="2" t="str">
        <f>_xlfn.XLOOKUP(Table2[[#This Row],[Store_ID]],Table6[Store_ID],Table6[Region],"Not Found")</f>
        <v>South Zone 1</v>
      </c>
      <c r="U733" s="2" t="s">
        <v>330</v>
      </c>
      <c r="V733" s="2" t="str">
        <f>_xlfn.XLOOKUP(Table2[[#This Row],[Employee_ID]],Table5[Employee_ID],Table5[Employee Name],"Not Found")</f>
        <v>Malini Gowda</v>
      </c>
      <c r="W733" s="2">
        <v>3</v>
      </c>
      <c r="X733" s="2">
        <v>1245.6600000000001</v>
      </c>
      <c r="Y733" s="2">
        <v>0</v>
      </c>
      <c r="Z733" s="2">
        <v>0</v>
      </c>
      <c r="AA733" s="2">
        <v>12</v>
      </c>
      <c r="AB733" s="2">
        <v>448.44</v>
      </c>
      <c r="AC733" s="2">
        <v>4185.42</v>
      </c>
      <c r="AD733" s="2">
        <v>2446.38</v>
      </c>
      <c r="AE733" s="2">
        <f t="shared" si="18"/>
        <v>1290.5999999999999</v>
      </c>
      <c r="AF733" s="2" t="s">
        <v>56</v>
      </c>
      <c r="AG733" s="42">
        <f>IFERROR(Table2[[#This Row],[Profit]]/Table2[[#This Row],[Sales Amount]],0)</f>
        <v>0.308356150637212</v>
      </c>
      <c r="AH733" s="2" t="str">
        <f>TRIM(Table2[[#This Row],[Payment Modee]])</f>
        <v>Credit Card</v>
      </c>
      <c r="AI733" s="2" t="s">
        <v>36</v>
      </c>
      <c r="AJ733" s="2" t="s">
        <v>27</v>
      </c>
      <c r="AK733" s="2" t="s">
        <v>1624</v>
      </c>
      <c r="AL733" s="16" t="str">
        <f>IF(HOUR(Table2[[#This Row],[Order Time]])&lt;12,"Morning",IF(HOUR(Table2[[#This Row],[Order Time]])&lt;17,"Afternoon",IF(HOUR(Table2[[#This Row],[Order Time]])&lt;21,"Evening","Night")))</f>
        <v>Afternoon</v>
      </c>
      <c r="AM733" s="16" t="s">
        <v>38</v>
      </c>
    </row>
    <row r="734" spans="1:39" x14ac:dyDescent="0.25">
      <c r="A734" s="13" t="s">
        <v>2083</v>
      </c>
      <c r="B734" s="4">
        <v>45443</v>
      </c>
      <c r="C734" s="2">
        <f>YEAR(Table2[[#This Row],[Invoice Date]])</f>
        <v>2024</v>
      </c>
      <c r="D734" s="2" t="str">
        <f>TEXT(Table2[[#This Row],[Invoice Date]],"mmm")</f>
        <v>May</v>
      </c>
      <c r="E734" s="2" t="str">
        <f>Table2[[#This Row],[Store_ID]]&amp;"-"&amp;Table2[[#This Row],[Year]]&amp;"-"&amp;Table2[[#This Row],[Month]]</f>
        <v>STR079-2024-May</v>
      </c>
      <c r="F734" s="2" t="s">
        <v>2084</v>
      </c>
      <c r="G734" s="2" t="str">
        <f>_xlfn.XLOOKUP(Table2[[#This Row],[Customer_ID]],Table3[Customer_ID],Table3[Customer Name],"Not Found")</f>
        <v>Bhagya Pillai</v>
      </c>
      <c r="H734" s="2" t="str">
        <f>_xlfn.XLOOKUP(Table2[[#This Row],[Customer_ID]],Table3[Customer_ID],Table3[Gender],"Female")</f>
        <v>Female</v>
      </c>
      <c r="I734" s="2" t="str">
        <f>_xlfn.XLOOKUP(Table2[[#This Row],[Customer_ID]],Table3[Customer_ID],Table3[City],"Missing Memebership")</f>
        <v>Karimnagar</v>
      </c>
      <c r="J734" s="2" t="str">
        <f>_xlfn.XLOOKUP(Table2[[#This Row],[Customer_ID]],Table3[Customer_ID],Table3[State],"Karnataka")</f>
        <v>Telangana</v>
      </c>
      <c r="K734" s="2" t="str">
        <f>_xlfn.XLOOKUP(Table2[[#This Row],[Customer_ID]],Table3[Customer_ID],Table3[Membership],"Regular")</f>
        <v>Silver</v>
      </c>
      <c r="L734" s="2" t="s">
        <v>459</v>
      </c>
      <c r="M734" s="2" t="str">
        <f>_xlfn.XLOOKUP(Table2[[#This Row],[Product_ID]],Table4[Product_ID],Table4[Product_Name],"Not Found")</f>
        <v>Sonata Straight Fit Cream</v>
      </c>
      <c r="N734" s="2" t="str">
        <f>_xlfn.XLOOKUP(Table2[[#This Row],[Product_ID]],Table4[Product_ID],Table4[Category],"Not Found")</f>
        <v>Women Jeans</v>
      </c>
      <c r="O734" s="2" t="str">
        <f>_xlfn.XLOOKUP(Table2[[#This Row],[Product_ID]],Table4[Product_ID],Table4[Subcategory],"Not Found")</f>
        <v>Straight Fit</v>
      </c>
      <c r="P734" s="2" t="str">
        <f>_xlfn.XLOOKUP(Table2[[#This Row],[Product_ID]],Table4[Product_ID],Table4[Brand],"Missing Brand")</f>
        <v>Sonata</v>
      </c>
      <c r="Q734" s="2" t="s">
        <v>641</v>
      </c>
      <c r="R734" s="2" t="str">
        <f>_xlfn.XLOOKUP(Table2[[#This Row],[Store_ID]],Table6[Store_ID],Table6[Store Name],"Not Found")</f>
        <v>TrendMart Dindigul High Street</v>
      </c>
      <c r="S734" s="2">
        <f>_xlfn.XLOOKUP(Table2[[#This Row],[Store_ID]],Table6[Store_ID],Table6[Monthly Target],"Missing Target")</f>
        <v>2500000</v>
      </c>
      <c r="T734" s="2" t="str">
        <f>_xlfn.XLOOKUP(Table2[[#This Row],[Store_ID]],Table6[Store_ID],Table6[Region],"Not Found")</f>
        <v>South Zone 1</v>
      </c>
      <c r="U734" s="2" t="s">
        <v>147</v>
      </c>
      <c r="V734" s="2" t="str">
        <f>_xlfn.XLOOKUP(Table2[[#This Row],[Employee_ID]],Table5[Employee_ID],Table5[Employee Name],"Not Found")</f>
        <v>Logesh Gopalakrishnan</v>
      </c>
      <c r="W734" s="2">
        <v>1</v>
      </c>
      <c r="X734" s="2">
        <v>1015.48</v>
      </c>
      <c r="Y734" s="2">
        <v>25</v>
      </c>
      <c r="Z734" s="2">
        <v>253.87</v>
      </c>
      <c r="AA734" s="2">
        <v>12</v>
      </c>
      <c r="AB734" s="2">
        <v>91.39</v>
      </c>
      <c r="AC734" s="2">
        <v>853</v>
      </c>
      <c r="AD734" s="2">
        <v>720.53</v>
      </c>
      <c r="AE734" s="2">
        <f t="shared" si="18"/>
        <v>41.080000000000027</v>
      </c>
      <c r="AF734" s="2" t="s">
        <v>56</v>
      </c>
      <c r="AG734" s="42">
        <f>IFERROR(Table2[[#This Row],[Profit]]/Table2[[#This Row],[Sales Amount]],0)</f>
        <v>4.8159437280187602E-2</v>
      </c>
      <c r="AH734" s="2" t="str">
        <f>TRIM(Table2[[#This Row],[Payment Modee]])</f>
        <v>Credit Card</v>
      </c>
      <c r="AI734" s="2" t="s">
        <v>26</v>
      </c>
      <c r="AJ734" s="2" t="s">
        <v>27</v>
      </c>
      <c r="AK734" s="2" t="s">
        <v>960</v>
      </c>
      <c r="AL734" s="16" t="str">
        <f>IF(HOUR(Table2[[#This Row],[Order Time]])&lt;12,"Morning",IF(HOUR(Table2[[#This Row],[Order Time]])&lt;17,"Afternoon",IF(HOUR(Table2[[#This Row],[Order Time]])&lt;21,"Evening","Night")))</f>
        <v>Evening</v>
      </c>
      <c r="AM734" s="16" t="s">
        <v>29</v>
      </c>
    </row>
    <row r="735" spans="1:39" x14ac:dyDescent="0.25">
      <c r="A735" s="13" t="s">
        <v>2085</v>
      </c>
      <c r="B735" s="4">
        <v>45648</v>
      </c>
      <c r="C735" s="2">
        <f>YEAR(Table2[[#This Row],[Invoice Date]])</f>
        <v>2024</v>
      </c>
      <c r="D735" s="2" t="str">
        <f>TEXT(Table2[[#This Row],[Invoice Date]],"mmm")</f>
        <v>Dec</v>
      </c>
      <c r="E735" s="2" t="str">
        <f>Table2[[#This Row],[Store_ID]]&amp;"-"&amp;Table2[[#This Row],[Year]]&amp;"-"&amp;Table2[[#This Row],[Month]]</f>
        <v>STR005-2024-Dec</v>
      </c>
      <c r="F735" s="2" t="s">
        <v>1546</v>
      </c>
      <c r="G735" s="2" t="str">
        <f>_xlfn.XLOOKUP(Table2[[#This Row],[Customer_ID]],Table3[Customer_ID],Table3[Customer Name],"Not Found")</f>
        <v>Hema Pandian</v>
      </c>
      <c r="H735" s="2" t="str">
        <f>_xlfn.XLOOKUP(Table2[[#This Row],[Customer_ID]],Table3[Customer_ID],Table3[Gender],"Female")</f>
        <v>Female</v>
      </c>
      <c r="I735" s="2" t="str">
        <f>_xlfn.XLOOKUP(Table2[[#This Row],[Customer_ID]],Table3[Customer_ID],Table3[City],"Missing Memebership")</f>
        <v>Hyderabad</v>
      </c>
      <c r="J735" s="2" t="str">
        <f>_xlfn.XLOOKUP(Table2[[#This Row],[Customer_ID]],Table3[Customer_ID],Table3[State],"Karnataka")</f>
        <v>Telangana</v>
      </c>
      <c r="K735" s="2" t="str">
        <f>_xlfn.XLOOKUP(Table2[[#This Row],[Customer_ID]],Table3[Customer_ID],Table3[Membership],"Regular")</f>
        <v>Regular</v>
      </c>
      <c r="L735" s="2" t="s">
        <v>1600</v>
      </c>
      <c r="M735" s="2" t="str">
        <f>_xlfn.XLOOKUP(Table2[[#This Row],[Product_ID]],Table4[Product_ID],Table4[Product_Name],"Not Found")</f>
        <v>Aurelia Girls Frock Maroon</v>
      </c>
      <c r="N735" s="2" t="str">
        <f>_xlfn.XLOOKUP(Table2[[#This Row],[Product_ID]],Table4[Product_ID],Table4[Category],"Not Found")</f>
        <v>Kids Wear</v>
      </c>
      <c r="O735" s="2" t="str">
        <f>_xlfn.XLOOKUP(Table2[[#This Row],[Product_ID]],Table4[Product_ID],Table4[Subcategory],"Not Found")</f>
        <v>Girls Frock</v>
      </c>
      <c r="P735" s="2" t="str">
        <f>_xlfn.XLOOKUP(Table2[[#This Row],[Product_ID]],Table4[Product_ID],Table4[Brand],"Missing Brand")</f>
        <v>Aurelia</v>
      </c>
      <c r="Q735" s="2" t="s">
        <v>152</v>
      </c>
      <c r="R735" s="2" t="str">
        <f>_xlfn.XLOOKUP(Table2[[#This Row],[Store_ID]],Table6[Store_ID],Table6[Store Name],"Not Found")</f>
        <v>TrendMart Kochi High Street</v>
      </c>
      <c r="S735" s="2">
        <f>_xlfn.XLOOKUP(Table2[[#This Row],[Store_ID]],Table6[Store_ID],Table6[Monthly Target],"Missing Target")</f>
        <v>2000000</v>
      </c>
      <c r="T735" s="2" t="str">
        <f>_xlfn.XLOOKUP(Table2[[#This Row],[Store_ID]],Table6[Store_ID],Table6[Region],"Not Found")</f>
        <v>South Zone 1</v>
      </c>
      <c r="U735" s="2" t="s">
        <v>294</v>
      </c>
      <c r="V735" s="2" t="str">
        <f>_xlfn.XLOOKUP(Table2[[#This Row],[Employee_ID]],Table5[Employee_ID],Table5[Employee Name],"Not Found")</f>
        <v>Chitra Chettiar</v>
      </c>
      <c r="W735" s="2">
        <v>1</v>
      </c>
      <c r="X735" s="2">
        <v>475.92</v>
      </c>
      <c r="Y735" s="2">
        <v>25</v>
      </c>
      <c r="Z735" s="2">
        <v>118.98</v>
      </c>
      <c r="AA735" s="2">
        <v>5</v>
      </c>
      <c r="AB735" s="2">
        <v>17.850000000000001</v>
      </c>
      <c r="AC735" s="2">
        <v>374.79</v>
      </c>
      <c r="AD735" s="2">
        <v>327.36</v>
      </c>
      <c r="AE735" s="2">
        <f t="shared" si="18"/>
        <v>29.580000000000005</v>
      </c>
      <c r="AF735" s="2" t="s">
        <v>25</v>
      </c>
      <c r="AG735" s="42">
        <f>IFERROR(Table2[[#This Row],[Profit]]/Table2[[#This Row],[Sales Amount]],0)</f>
        <v>7.8924197550628364E-2</v>
      </c>
      <c r="AH735" s="2" t="str">
        <f>TRIM(Table2[[#This Row],[Payment Modee]])</f>
        <v>UPI</v>
      </c>
      <c r="AI735" s="2" t="s">
        <v>26</v>
      </c>
      <c r="AJ735" s="2" t="s">
        <v>27</v>
      </c>
      <c r="AK735" s="2" t="s">
        <v>1619</v>
      </c>
      <c r="AL735" s="16" t="str">
        <f>IF(HOUR(Table2[[#This Row],[Order Time]])&lt;12,"Morning",IF(HOUR(Table2[[#This Row],[Order Time]])&lt;17,"Afternoon",IF(HOUR(Table2[[#This Row],[Order Time]])&lt;21,"Evening","Night")))</f>
        <v>Evening</v>
      </c>
      <c r="AM735" s="16" t="s">
        <v>38</v>
      </c>
    </row>
    <row r="736" spans="1:39" x14ac:dyDescent="0.25">
      <c r="A736" s="13" t="s">
        <v>2088</v>
      </c>
      <c r="B736" s="4">
        <v>45545</v>
      </c>
      <c r="C736" s="2">
        <f>YEAR(Table2[[#This Row],[Invoice Date]])</f>
        <v>2024</v>
      </c>
      <c r="D736" s="2" t="str">
        <f>TEXT(Table2[[#This Row],[Invoice Date]],"mmm")</f>
        <v>Sep</v>
      </c>
      <c r="E736" s="2" t="str">
        <f>Table2[[#This Row],[Store_ID]]&amp;"-"&amp;Table2[[#This Row],[Year]]&amp;"-"&amp;Table2[[#This Row],[Month]]</f>
        <v>STR112-2024-Sep</v>
      </c>
      <c r="F736" s="2" t="s">
        <v>2089</v>
      </c>
      <c r="G736" s="2" t="str">
        <f>_xlfn.XLOOKUP(Table2[[#This Row],[Customer_ID]],Table3[Customer_ID],Table3[Customer Name],"Not Found")</f>
        <v>Balaji Mudaliar</v>
      </c>
      <c r="H736" s="2" t="str">
        <f>_xlfn.XLOOKUP(Table2[[#This Row],[Customer_ID]],Table3[Customer_ID],Table3[Gender],"Female")</f>
        <v>Male</v>
      </c>
      <c r="I736" s="2" t="str">
        <f>_xlfn.XLOOKUP(Table2[[#This Row],[Customer_ID]],Table3[Customer_ID],Table3[City],"Missing Memebership")</f>
        <v>Bengaluru</v>
      </c>
      <c r="J736" s="2" t="str">
        <f>_xlfn.XLOOKUP(Table2[[#This Row],[Customer_ID]],Table3[Customer_ID],Table3[State],"Karnataka")</f>
        <v>Karnataka</v>
      </c>
      <c r="K736" s="2" t="str">
        <f>_xlfn.XLOOKUP(Table2[[#This Row],[Customer_ID]],Table3[Customer_ID],Table3[Membership],"Regular")</f>
        <v>Regular</v>
      </c>
      <c r="L736" s="2" t="s">
        <v>992</v>
      </c>
      <c r="M736" s="2" t="str">
        <f>_xlfn.XLOOKUP(Table2[[#This Row],[Product_ID]],Table4[Product_ID],Table4[Product_Name],"Not Found")</f>
        <v>Woodland Boys Shirt White</v>
      </c>
      <c r="N736" s="2" t="str">
        <f>_xlfn.XLOOKUP(Table2[[#This Row],[Product_ID]],Table4[Product_ID],Table4[Category],"Not Found")</f>
        <v>Kids Wear</v>
      </c>
      <c r="O736" s="2" t="str">
        <f>_xlfn.XLOOKUP(Table2[[#This Row],[Product_ID]],Table4[Product_ID],Table4[Subcategory],"Not Found")</f>
        <v>Boys Shirt</v>
      </c>
      <c r="P736" s="2" t="str">
        <f>_xlfn.XLOOKUP(Table2[[#This Row],[Product_ID]],Table4[Product_ID],Table4[Brand],"Missing Brand")</f>
        <v>Woodland</v>
      </c>
      <c r="Q736" s="2" t="s">
        <v>202</v>
      </c>
      <c r="R736" s="2" t="str">
        <f>_xlfn.XLOOKUP(Table2[[#This Row],[Store_ID]],Table6[Store_ID],Table6[Store Name],"Not Found")</f>
        <v>TrendMart Guntur Outlet</v>
      </c>
      <c r="S736" s="2">
        <f>_xlfn.XLOOKUP(Table2[[#This Row],[Store_ID]],Table6[Store_ID],Table6[Monthly Target],"Missing Target")</f>
        <v>1500000</v>
      </c>
      <c r="T736" s="2" t="str">
        <f>_xlfn.XLOOKUP(Table2[[#This Row],[Store_ID]],Table6[Store_ID],Table6[Region],"Not Found")</f>
        <v>South Zone 3</v>
      </c>
      <c r="U736" s="2" t="s">
        <v>220</v>
      </c>
      <c r="V736" s="2" t="str">
        <f>_xlfn.XLOOKUP(Table2[[#This Row],[Employee_ID]],Table5[Employee_ID],Table5[Employee Name],"Not Found")</f>
        <v>Vasanthi Kamath</v>
      </c>
      <c r="W736" s="2">
        <v>1</v>
      </c>
      <c r="X736" s="2">
        <v>836.99</v>
      </c>
      <c r="Y736" s="2">
        <v>30</v>
      </c>
      <c r="Z736" s="2">
        <v>251.1</v>
      </c>
      <c r="AA736" s="2">
        <v>5</v>
      </c>
      <c r="AB736" s="2">
        <v>29.29</v>
      </c>
      <c r="AC736" s="2">
        <v>615.17999999999995</v>
      </c>
      <c r="AD736" s="2">
        <v>565.45000000000005</v>
      </c>
      <c r="AE736" s="2">
        <f t="shared" si="18"/>
        <v>20.439999999999905</v>
      </c>
      <c r="AF736" s="2" t="s">
        <v>56</v>
      </c>
      <c r="AG736" s="42">
        <f>IFERROR(Table2[[#This Row],[Profit]]/Table2[[#This Row],[Sales Amount]],0)</f>
        <v>3.322604766084708E-2</v>
      </c>
      <c r="AH736" s="2" t="str">
        <f>TRIM(Table2[[#This Row],[Payment Modee]])</f>
        <v>Credit Card</v>
      </c>
      <c r="AI736" s="2" t="s">
        <v>36</v>
      </c>
      <c r="AJ736" s="2" t="s">
        <v>27</v>
      </c>
      <c r="AK736" s="2" t="s">
        <v>171</v>
      </c>
      <c r="AL736" s="16" t="str">
        <f>IF(HOUR(Table2[[#This Row],[Order Time]])&lt;12,"Morning",IF(HOUR(Table2[[#This Row],[Order Time]])&lt;17,"Afternoon",IF(HOUR(Table2[[#This Row],[Order Time]])&lt;21,"Evening","Night")))</f>
        <v>Evening</v>
      </c>
      <c r="AM736" s="16" t="s">
        <v>29</v>
      </c>
    </row>
    <row r="737" spans="1:39" x14ac:dyDescent="0.25">
      <c r="A737" s="13" t="s">
        <v>2090</v>
      </c>
      <c r="B737" s="4">
        <v>45424</v>
      </c>
      <c r="C737" s="2">
        <f>YEAR(Table2[[#This Row],[Invoice Date]])</f>
        <v>2024</v>
      </c>
      <c r="D737" s="2" t="str">
        <f>TEXT(Table2[[#This Row],[Invoice Date]],"mmm")</f>
        <v>May</v>
      </c>
      <c r="E737" s="2" t="str">
        <f>Table2[[#This Row],[Store_ID]]&amp;"-"&amp;Table2[[#This Row],[Year]]&amp;"-"&amp;Table2[[#This Row],[Month]]</f>
        <v>STR025-2024-May</v>
      </c>
      <c r="F737" s="2" t="s">
        <v>2091</v>
      </c>
      <c r="G737" s="2" t="str">
        <f>_xlfn.XLOOKUP(Table2[[#This Row],[Customer_ID]],Table3[Customer_ID],Table3[Customer Name],"Not Found")</f>
        <v>Hariharan Yadav</v>
      </c>
      <c r="H737" s="2" t="str">
        <f>_xlfn.XLOOKUP(Table2[[#This Row],[Customer_ID]],Table3[Customer_ID],Table3[Gender],"Female")</f>
        <v>Male</v>
      </c>
      <c r="I737" s="2" t="str">
        <f>_xlfn.XLOOKUP(Table2[[#This Row],[Customer_ID]],Table3[Customer_ID],Table3[City],"Missing Memebership")</f>
        <v>Kurnool</v>
      </c>
      <c r="J737" s="2" t="str">
        <f>_xlfn.XLOOKUP(Table2[[#This Row],[Customer_ID]],Table3[Customer_ID],Table3[State],"Karnataka")</f>
        <v>Andhra Pradesh</v>
      </c>
      <c r="K737" s="2" t="str">
        <f>_xlfn.XLOOKUP(Table2[[#This Row],[Customer_ID]],Table3[Customer_ID],Table3[Membership],"Regular")</f>
        <v>Silver</v>
      </c>
      <c r="L737" s="2" t="s">
        <v>719</v>
      </c>
      <c r="M737" s="2" t="str">
        <f>_xlfn.XLOOKUP(Table2[[#This Row],[Product_ID]],Table4[Product_ID],Table4[Product_Name],"Not Found")</f>
        <v>AND Denim Shirt Teal</v>
      </c>
      <c r="N737" s="2" t="str">
        <f>_xlfn.XLOOKUP(Table2[[#This Row],[Product_ID]],Table4[Product_ID],Table4[Category],"Not Found")</f>
        <v>Men Shirts</v>
      </c>
      <c r="O737" s="2" t="str">
        <f>_xlfn.XLOOKUP(Table2[[#This Row],[Product_ID]],Table4[Product_ID],Table4[Subcategory],"Not Found")</f>
        <v>Denim Shirt</v>
      </c>
      <c r="P737" s="2" t="str">
        <f>_xlfn.XLOOKUP(Table2[[#This Row],[Product_ID]],Table4[Product_ID],Table4[Brand],"Missing Brand")</f>
        <v>AND</v>
      </c>
      <c r="Q737" s="2" t="s">
        <v>1335</v>
      </c>
      <c r="R737" s="2" t="str">
        <f>_xlfn.XLOOKUP(Table2[[#This Row],[Store_ID]],Table6[Store_ID],Table6[Store Name],"Not Found")</f>
        <v>TrendMart Vellore High Street</v>
      </c>
      <c r="S737" s="2">
        <f>_xlfn.XLOOKUP(Table2[[#This Row],[Store_ID]],Table6[Store_ID],Table6[Monthly Target],"Missing Target")</f>
        <v>1500000</v>
      </c>
      <c r="T737" s="2" t="str">
        <f>_xlfn.XLOOKUP(Table2[[#This Row],[Store_ID]],Table6[Store_ID],Table6[Region],"Not Found")</f>
        <v>South Zone 1</v>
      </c>
      <c r="U737" s="2" t="s">
        <v>135</v>
      </c>
      <c r="V737" s="2" t="str">
        <f>_xlfn.XLOOKUP(Table2[[#This Row],[Employee_ID]],Table5[Employee_ID],Table5[Employee Name],"Not Found")</f>
        <v>Yamini Pandian</v>
      </c>
      <c r="W737" s="2">
        <v>2</v>
      </c>
      <c r="X737" s="2">
        <v>871.84</v>
      </c>
      <c r="Y737" s="2">
        <v>25</v>
      </c>
      <c r="Z737" s="2">
        <v>435.92</v>
      </c>
      <c r="AA737" s="2">
        <v>5</v>
      </c>
      <c r="AB737" s="2">
        <v>65.39</v>
      </c>
      <c r="AC737" s="2">
        <v>1373.15</v>
      </c>
      <c r="AD737" s="2">
        <v>1140.4000000000001</v>
      </c>
      <c r="AE737" s="2">
        <f t="shared" si="18"/>
        <v>167.36</v>
      </c>
      <c r="AF737" s="2" t="s">
        <v>35</v>
      </c>
      <c r="AG737" s="42">
        <f>IFERROR(Table2[[#This Row],[Profit]]/Table2[[#This Row],[Sales Amount]],0)</f>
        <v>0.12188034810472272</v>
      </c>
      <c r="AH737" s="2" t="str">
        <f>TRIM(Table2[[#This Row],[Payment Modee]])</f>
        <v>Debit Card</v>
      </c>
      <c r="AI737" s="2" t="s">
        <v>36</v>
      </c>
      <c r="AJ737" s="2" t="s">
        <v>27</v>
      </c>
      <c r="AK737" s="2" t="s">
        <v>2092</v>
      </c>
      <c r="AL737" s="16" t="str">
        <f>IF(HOUR(Table2[[#This Row],[Order Time]])&lt;12,"Morning",IF(HOUR(Table2[[#This Row],[Order Time]])&lt;17,"Afternoon",IF(HOUR(Table2[[#This Row],[Order Time]])&lt;21,"Evening","Night")))</f>
        <v>Afternoon</v>
      </c>
      <c r="AM737" s="16" t="s">
        <v>38</v>
      </c>
    </row>
    <row r="738" spans="1:39" x14ac:dyDescent="0.25">
      <c r="A738" s="13" t="s">
        <v>2093</v>
      </c>
      <c r="B738" s="4">
        <v>45451</v>
      </c>
      <c r="C738" s="2">
        <f>YEAR(Table2[[#This Row],[Invoice Date]])</f>
        <v>2024</v>
      </c>
      <c r="D738" s="2" t="str">
        <f>TEXT(Table2[[#This Row],[Invoice Date]],"mmm")</f>
        <v>Jun</v>
      </c>
      <c r="E738" s="2" t="str">
        <f>Table2[[#This Row],[Store_ID]]&amp;"-"&amp;Table2[[#This Row],[Year]]&amp;"-"&amp;Table2[[#This Row],[Month]]</f>
        <v>STR092-2024-Jun</v>
      </c>
      <c r="F738" s="2" t="s">
        <v>2094</v>
      </c>
      <c r="G738" s="2" t="str">
        <f>_xlfn.XLOOKUP(Table2[[#This Row],[Customer_ID]],Table3[Customer_ID],Table3[Customer Name],"Not Found")</f>
        <v>Thiru Gowda</v>
      </c>
      <c r="H738" s="2" t="str">
        <f>_xlfn.XLOOKUP(Table2[[#This Row],[Customer_ID]],Table3[Customer_ID],Table3[Gender],"Female")</f>
        <v>Male</v>
      </c>
      <c r="I738" s="2" t="str">
        <f>_xlfn.XLOOKUP(Table2[[#This Row],[Customer_ID]],Table3[Customer_ID],Table3[City],"Missing Memebership")</f>
        <v>Shivamogga</v>
      </c>
      <c r="J738" s="2" t="str">
        <f>_xlfn.XLOOKUP(Table2[[#This Row],[Customer_ID]],Table3[Customer_ID],Table3[State],"Karnataka")</f>
        <v>Karnataka</v>
      </c>
      <c r="K738" s="2" t="str">
        <f>_xlfn.XLOOKUP(Table2[[#This Row],[Customer_ID]],Table3[Customer_ID],Table3[Membership],"Regular")</f>
        <v>Silver</v>
      </c>
      <c r="L738" s="2" t="s">
        <v>887</v>
      </c>
      <c r="M738" s="2" t="str">
        <f>_xlfn.XLOOKUP(Table2[[#This Row],[Product_ID]],Table4[Product_ID],Table4[Product_Name],"Not Found")</f>
        <v>Liberty Nehru Jacket Sky Blue</v>
      </c>
      <c r="N738" s="2" t="str">
        <f>_xlfn.XLOOKUP(Table2[[#This Row],[Product_ID]],Table4[Product_ID],Table4[Category],"Not Found")</f>
        <v>Men Ethnic</v>
      </c>
      <c r="O738" s="2" t="str">
        <f>_xlfn.XLOOKUP(Table2[[#This Row],[Product_ID]],Table4[Product_ID],Table4[Subcategory],"Not Found")</f>
        <v>Nehru Jacket</v>
      </c>
      <c r="P738" s="2" t="str">
        <f>_xlfn.XLOOKUP(Table2[[#This Row],[Product_ID]],Table4[Product_ID],Table4[Brand],"Missing Brand")</f>
        <v>Liberty</v>
      </c>
      <c r="Q738" s="2" t="s">
        <v>245</v>
      </c>
      <c r="R738" s="2" t="str">
        <f>_xlfn.XLOOKUP(Table2[[#This Row],[Store_ID]],Table6[Store_ID],Table6[Store Name],"Not Found")</f>
        <v>TrendMart Kochi Standard</v>
      </c>
      <c r="S738" s="2">
        <f>_xlfn.XLOOKUP(Table2[[#This Row],[Store_ID]],Table6[Store_ID],Table6[Monthly Target],"Missing Target")</f>
        <v>1500000</v>
      </c>
      <c r="T738" s="2" t="str">
        <f>_xlfn.XLOOKUP(Table2[[#This Row],[Store_ID]],Table6[Store_ID],Table6[Region],"Not Found")</f>
        <v>South Zone 1</v>
      </c>
      <c r="U738" s="2" t="s">
        <v>55</v>
      </c>
      <c r="V738" s="2" t="str">
        <f>_xlfn.XLOOKUP(Table2[[#This Row],[Employee_ID]],Table5[Employee_ID],Table5[Employee Name],"Not Found")</f>
        <v>Padma Gounder</v>
      </c>
      <c r="W738" s="2">
        <v>2</v>
      </c>
      <c r="X738" s="2">
        <v>1980.27</v>
      </c>
      <c r="Y738" s="2">
        <v>30</v>
      </c>
      <c r="Z738" s="2">
        <v>1188.1600000000001</v>
      </c>
      <c r="AA738" s="2">
        <v>12</v>
      </c>
      <c r="AB738" s="2">
        <v>332.69</v>
      </c>
      <c r="AC738" s="2">
        <v>3105.07</v>
      </c>
      <c r="AD738" s="2">
        <v>2861.14</v>
      </c>
      <c r="AE738" s="2">
        <f t="shared" si="18"/>
        <v>-88.759999999999707</v>
      </c>
      <c r="AF738" s="2" t="s">
        <v>25</v>
      </c>
      <c r="AG738" s="42">
        <f>IFERROR(Table2[[#This Row],[Profit]]/Table2[[#This Row],[Sales Amount]],0)</f>
        <v>-2.8585506928990232E-2</v>
      </c>
      <c r="AH738" s="2" t="str">
        <f>TRIM(Table2[[#This Row],[Payment Modee]])</f>
        <v>UPI</v>
      </c>
      <c r="AI738" s="2" t="s">
        <v>26</v>
      </c>
      <c r="AJ738" s="2" t="s">
        <v>27</v>
      </c>
      <c r="AK738" s="2" t="s">
        <v>2095</v>
      </c>
      <c r="AL738" s="16" t="str">
        <f>IF(HOUR(Table2[[#This Row],[Order Time]])&lt;12,"Morning",IF(HOUR(Table2[[#This Row],[Order Time]])&lt;17,"Afternoon",IF(HOUR(Table2[[#This Row],[Order Time]])&lt;21,"Evening","Night")))</f>
        <v>Evening</v>
      </c>
      <c r="AM738" s="16" t="s">
        <v>38</v>
      </c>
    </row>
    <row r="739" spans="1:39" x14ac:dyDescent="0.25">
      <c r="A739" s="13" t="s">
        <v>2096</v>
      </c>
      <c r="B739" s="4">
        <v>45515</v>
      </c>
      <c r="C739" s="2">
        <f>YEAR(Table2[[#This Row],[Invoice Date]])</f>
        <v>2024</v>
      </c>
      <c r="D739" s="2" t="str">
        <f>TEXT(Table2[[#This Row],[Invoice Date]],"mmm")</f>
        <v>Aug</v>
      </c>
      <c r="E739" s="2" t="str">
        <f>Table2[[#This Row],[Store_ID]]&amp;"-"&amp;Table2[[#This Row],[Year]]&amp;"-"&amp;Table2[[#This Row],[Month]]</f>
        <v>STR072-2024-Aug</v>
      </c>
      <c r="F739" s="2" t="s">
        <v>2097</v>
      </c>
      <c r="G739" s="2" t="str">
        <f>_xlfn.XLOOKUP(Table2[[#This Row],[Customer_ID]],Table3[Customer_ID],Table3[Customer Name],"Not Found")</f>
        <v>Usha Shetty</v>
      </c>
      <c r="H739" s="2" t="str">
        <f>_xlfn.XLOOKUP(Table2[[#This Row],[Customer_ID]],Table3[Customer_ID],Table3[Gender],"Female")</f>
        <v>Female</v>
      </c>
      <c r="I739" s="2" t="str">
        <f>_xlfn.XLOOKUP(Table2[[#This Row],[Customer_ID]],Table3[Customer_ID],Table3[City],"Missing Memebership")</f>
        <v>Madurai</v>
      </c>
      <c r="J739" s="2" t="str">
        <f>_xlfn.XLOOKUP(Table2[[#This Row],[Customer_ID]],Table3[Customer_ID],Table3[State],"Karnataka")</f>
        <v>Tamil Nadu</v>
      </c>
      <c r="K739" s="2" t="str">
        <f>_xlfn.XLOOKUP(Table2[[#This Row],[Customer_ID]],Table3[Customer_ID],Table3[Membership],"Regular")</f>
        <v>Silver</v>
      </c>
      <c r="L739" s="2" t="s">
        <v>716</v>
      </c>
      <c r="M739" s="2" t="str">
        <f>_xlfn.XLOOKUP(Table2[[#This Row],[Product_ID]],Table4[Product_ID],Table4[Product_Name],"Not Found")</f>
        <v>Max Fashion Joggers Cream</v>
      </c>
      <c r="N739" s="2" t="str">
        <f>_xlfn.XLOOKUP(Table2[[#This Row],[Product_ID]],Table4[Product_ID],Table4[Category],"Not Found")</f>
        <v>Sportswear</v>
      </c>
      <c r="O739" s="2" t="str">
        <f>_xlfn.XLOOKUP(Table2[[#This Row],[Product_ID]],Table4[Product_ID],Table4[Subcategory],"Not Found")</f>
        <v>Joggers</v>
      </c>
      <c r="P739" s="2" t="str">
        <f>_xlfn.XLOOKUP(Table2[[#This Row],[Product_ID]],Table4[Product_ID],Table4[Brand],"Missing Brand")</f>
        <v>Max Fashion</v>
      </c>
      <c r="Q739" s="2" t="s">
        <v>186</v>
      </c>
      <c r="R739" s="2" t="str">
        <f>_xlfn.XLOOKUP(Table2[[#This Row],[Store_ID]],Table6[Store_ID],Table6[Store Name],"Not Found")</f>
        <v>TrendMart Visakhapatnam Standard</v>
      </c>
      <c r="S739" s="2">
        <f>_xlfn.XLOOKUP(Table2[[#This Row],[Store_ID]],Table6[Store_ID],Table6[Monthly Target],"Missing Target")</f>
        <v>1500000</v>
      </c>
      <c r="T739" s="2" t="str">
        <f>_xlfn.XLOOKUP(Table2[[#This Row],[Store_ID]],Table6[Store_ID],Table6[Region],"Not Found")</f>
        <v>South Zone 3</v>
      </c>
      <c r="U739" s="2" t="s">
        <v>435</v>
      </c>
      <c r="V739" s="2" t="str">
        <f>_xlfn.XLOOKUP(Table2[[#This Row],[Employee_ID]],Table5[Employee_ID],Table5[Employee Name],"Not Found")</f>
        <v>Gopal Prasad</v>
      </c>
      <c r="W739" s="2">
        <v>1</v>
      </c>
      <c r="X739" s="2">
        <v>882.29</v>
      </c>
      <c r="Y739" s="2">
        <v>0</v>
      </c>
      <c r="Z739" s="2">
        <v>0</v>
      </c>
      <c r="AA739" s="2">
        <v>5</v>
      </c>
      <c r="AB739" s="2">
        <v>44.11</v>
      </c>
      <c r="AC739" s="2">
        <v>926.4</v>
      </c>
      <c r="AD739" s="2">
        <v>559.25</v>
      </c>
      <c r="AE739" s="2">
        <f t="shared" si="18"/>
        <v>323.03999999999996</v>
      </c>
      <c r="AF739" s="2" t="s">
        <v>35</v>
      </c>
      <c r="AG739" s="42">
        <f>IFERROR(Table2[[#This Row],[Profit]]/Table2[[#This Row],[Sales Amount]],0)</f>
        <v>0.34870466321243521</v>
      </c>
      <c r="AH739" s="2" t="str">
        <f>TRIM(Table2[[#This Row],[Payment Modee]])</f>
        <v>Debit Card</v>
      </c>
      <c r="AI739" s="2" t="s">
        <v>36</v>
      </c>
      <c r="AJ739" s="2" t="s">
        <v>27</v>
      </c>
      <c r="AK739" s="2" t="s">
        <v>2098</v>
      </c>
      <c r="AL739" s="16" t="str">
        <f>IF(HOUR(Table2[[#This Row],[Order Time]])&lt;12,"Morning",IF(HOUR(Table2[[#This Row],[Order Time]])&lt;17,"Afternoon",IF(HOUR(Table2[[#This Row],[Order Time]])&lt;21,"Evening","Night")))</f>
        <v>Evening</v>
      </c>
      <c r="AM739" s="16" t="s">
        <v>38</v>
      </c>
    </row>
    <row r="740" spans="1:39" x14ac:dyDescent="0.25">
      <c r="A740" s="13" t="s">
        <v>2099</v>
      </c>
      <c r="B740" s="4">
        <v>45467</v>
      </c>
      <c r="C740" s="2">
        <f>YEAR(Table2[[#This Row],[Invoice Date]])</f>
        <v>2024</v>
      </c>
      <c r="D740" s="2" t="str">
        <f>TEXT(Table2[[#This Row],[Invoice Date]],"mmm")</f>
        <v>Jun</v>
      </c>
      <c r="E740" s="2" t="str">
        <f>Table2[[#This Row],[Store_ID]]&amp;"-"&amp;Table2[[#This Row],[Year]]&amp;"-"&amp;Table2[[#This Row],[Month]]</f>
        <v>STR016-2024-Jun</v>
      </c>
      <c r="F740" s="2" t="s">
        <v>1732</v>
      </c>
      <c r="G740" s="2" t="str">
        <f>_xlfn.XLOOKUP(Table2[[#This Row],[Customer_ID]],Table3[Customer_ID],Table3[Customer Name],"Not Found")</f>
        <v>Deepa Chettiar</v>
      </c>
      <c r="H740" s="2" t="str">
        <f>_xlfn.XLOOKUP(Table2[[#This Row],[Customer_ID]],Table3[Customer_ID],Table3[Gender],"Female")</f>
        <v>Female</v>
      </c>
      <c r="I740" s="2" t="str">
        <f>_xlfn.XLOOKUP(Table2[[#This Row],[Customer_ID]],Table3[Customer_ID],Table3[City],"Missing Memebership")</f>
        <v>Hubballi</v>
      </c>
      <c r="J740" s="2" t="str">
        <f>_xlfn.XLOOKUP(Table2[[#This Row],[Customer_ID]],Table3[Customer_ID],Table3[State],"Karnataka")</f>
        <v>Karnataka</v>
      </c>
      <c r="K740" s="2" t="str">
        <f>_xlfn.XLOOKUP(Table2[[#This Row],[Customer_ID]],Table3[Customer_ID],Table3[Membership],"Regular")</f>
        <v>Silver</v>
      </c>
      <c r="L740" s="2" t="s">
        <v>133</v>
      </c>
      <c r="M740" s="2" t="str">
        <f>_xlfn.XLOOKUP(Table2[[#This Row],[Product_ID]],Table4[Product_ID],Table4[Product_Name],"Not Found")</f>
        <v>US Polo Assn Casual Top Sky Blue</v>
      </c>
      <c r="N740" s="2" t="str">
        <f>_xlfn.XLOOKUP(Table2[[#This Row],[Product_ID]],Table4[Product_ID],Table4[Category],"Not Found")</f>
        <v>Women Tops</v>
      </c>
      <c r="O740" s="2" t="str">
        <f>_xlfn.XLOOKUP(Table2[[#This Row],[Product_ID]],Table4[Product_ID],Table4[Subcategory],"Not Found")</f>
        <v>Casual Top</v>
      </c>
      <c r="P740" s="2" t="str">
        <f>_xlfn.XLOOKUP(Table2[[#This Row],[Product_ID]],Table4[Product_ID],Table4[Brand],"Missing Brand")</f>
        <v>US Polo Assn</v>
      </c>
      <c r="Q740" s="2" t="s">
        <v>380</v>
      </c>
      <c r="R740" s="2" t="str">
        <f>_xlfn.XLOOKUP(Table2[[#This Row],[Store_ID]],Table6[Store_ID],Table6[Store Name],"Not Found")</f>
        <v>TrendMart Visakhapatnam Flagship</v>
      </c>
      <c r="S740" s="2">
        <f>_xlfn.XLOOKUP(Table2[[#This Row],[Store_ID]],Table6[Store_ID],Table6[Monthly Target],"Missing Target")</f>
        <v>1200000</v>
      </c>
      <c r="T740" s="2" t="str">
        <f>_xlfn.XLOOKUP(Table2[[#This Row],[Store_ID]],Table6[Store_ID],Table6[Region],"Not Found")</f>
        <v>South Zone 3</v>
      </c>
      <c r="U740" s="2" t="s">
        <v>113</v>
      </c>
      <c r="V740" s="2" t="str">
        <f>_xlfn.XLOOKUP(Table2[[#This Row],[Employee_ID]],Table5[Employee_ID],Table5[Employee Name],"Not Found")</f>
        <v>Eswar Prasad</v>
      </c>
      <c r="W740" s="2">
        <v>1</v>
      </c>
      <c r="X740" s="2">
        <v>784.51</v>
      </c>
      <c r="Y740" s="2">
        <v>20</v>
      </c>
      <c r="Z740" s="2">
        <v>156.9</v>
      </c>
      <c r="AA740" s="2">
        <v>5</v>
      </c>
      <c r="AB740" s="2">
        <v>31.38</v>
      </c>
      <c r="AC740" s="2">
        <v>658.99</v>
      </c>
      <c r="AD740" s="2">
        <v>534.80999999999995</v>
      </c>
      <c r="AE740" s="2">
        <f t="shared" si="18"/>
        <v>92.800000000000068</v>
      </c>
      <c r="AF740" s="2" t="s">
        <v>35</v>
      </c>
      <c r="AG740" s="42">
        <f>IFERROR(Table2[[#This Row],[Profit]]/Table2[[#This Row],[Sales Amount]],0)</f>
        <v>0.1408215602664685</v>
      </c>
      <c r="AH740" s="2" t="str">
        <f>TRIM(Table2[[#This Row],[Payment Modee]])</f>
        <v>Debit Card</v>
      </c>
      <c r="AI740" s="2" t="s">
        <v>36</v>
      </c>
      <c r="AJ740" s="2" t="s">
        <v>27</v>
      </c>
      <c r="AK740" s="2" t="s">
        <v>1329</v>
      </c>
      <c r="AL740" s="16" t="str">
        <f>IF(HOUR(Table2[[#This Row],[Order Time]])&lt;12,"Morning",IF(HOUR(Table2[[#This Row],[Order Time]])&lt;17,"Afternoon",IF(HOUR(Table2[[#This Row],[Order Time]])&lt;21,"Evening","Night")))</f>
        <v>Afternoon</v>
      </c>
      <c r="AM740" s="16" t="s">
        <v>29</v>
      </c>
    </row>
    <row r="741" spans="1:39" x14ac:dyDescent="0.25">
      <c r="A741" s="13" t="s">
        <v>2100</v>
      </c>
      <c r="B741" s="4">
        <v>45622</v>
      </c>
      <c r="C741" s="2">
        <f>YEAR(Table2[[#This Row],[Invoice Date]])</f>
        <v>2024</v>
      </c>
      <c r="D741" s="2" t="str">
        <f>TEXT(Table2[[#This Row],[Invoice Date]],"mmm")</f>
        <v>Nov</v>
      </c>
      <c r="E741" s="2" t="str">
        <f>Table2[[#This Row],[Store_ID]]&amp;"-"&amp;Table2[[#This Row],[Year]]&amp;"-"&amp;Table2[[#This Row],[Month]]</f>
        <v>STR007-2024-Nov</v>
      </c>
      <c r="F741" s="2" t="s">
        <v>2084</v>
      </c>
      <c r="G741" s="2" t="str">
        <f>_xlfn.XLOOKUP(Table2[[#This Row],[Customer_ID]],Table3[Customer_ID],Table3[Customer Name],"Not Found")</f>
        <v>Bhagya Pillai</v>
      </c>
      <c r="H741" s="2" t="str">
        <f>_xlfn.XLOOKUP(Table2[[#This Row],[Customer_ID]],Table3[Customer_ID],Table3[Gender],"Female")</f>
        <v>Female</v>
      </c>
      <c r="I741" s="2" t="str">
        <f>_xlfn.XLOOKUP(Table2[[#This Row],[Customer_ID]],Table3[Customer_ID],Table3[City],"Missing Memebership")</f>
        <v>Karimnagar</v>
      </c>
      <c r="J741" s="2" t="str">
        <f>_xlfn.XLOOKUP(Table2[[#This Row],[Customer_ID]],Table3[Customer_ID],Table3[State],"Karnataka")</f>
        <v>Telangana</v>
      </c>
      <c r="K741" s="2" t="str">
        <f>_xlfn.XLOOKUP(Table2[[#This Row],[Customer_ID]],Table3[Customer_ID],Table3[Membership],"Regular")</f>
        <v>Silver</v>
      </c>
      <c r="L741" s="2" t="s">
        <v>817</v>
      </c>
      <c r="M741" s="2" t="str">
        <f>_xlfn.XLOOKUP(Table2[[#This Row],[Product_ID]],Table4[Product_ID],Table4[Product_Name],"Not Found")</f>
        <v>Fabindia Shirt Dress Navy Blue</v>
      </c>
      <c r="N741" s="2" t="str">
        <f>_xlfn.XLOOKUP(Table2[[#This Row],[Product_ID]],Table4[Product_ID],Table4[Category],"Not Found")</f>
        <v>Women Dresses</v>
      </c>
      <c r="O741" s="2" t="str">
        <f>_xlfn.XLOOKUP(Table2[[#This Row],[Product_ID]],Table4[Product_ID],Table4[Subcategory],"Not Found")</f>
        <v>Shirt Dress</v>
      </c>
      <c r="P741" s="2" t="str">
        <f>_xlfn.XLOOKUP(Table2[[#This Row],[Product_ID]],Table4[Product_ID],Table4[Brand],"Missing Brand")</f>
        <v>Fabindia</v>
      </c>
      <c r="Q741" s="2" t="s">
        <v>307</v>
      </c>
      <c r="R741" s="2" t="str">
        <f>_xlfn.XLOOKUP(Table2[[#This Row],[Store_ID]],Table6[Store_ID],Table6[Store Name],"Not Found")</f>
        <v>TrendMart Thoothukudi Mall Kiosk</v>
      </c>
      <c r="S741" s="2">
        <f>_xlfn.XLOOKUP(Table2[[#This Row],[Store_ID]],Table6[Store_ID],Table6[Monthly Target],"Missing Target")</f>
        <v>1500000</v>
      </c>
      <c r="T741" s="2" t="str">
        <f>_xlfn.XLOOKUP(Table2[[#This Row],[Store_ID]],Table6[Store_ID],Table6[Region],"Not Found")</f>
        <v>South Zone 1</v>
      </c>
      <c r="U741" s="2" t="s">
        <v>417</v>
      </c>
      <c r="V741" s="2" t="str">
        <f>_xlfn.XLOOKUP(Table2[[#This Row],[Employee_ID]],Table5[Employee_ID],Table5[Employee Name],"Not Found")</f>
        <v>Arjun Krishnan</v>
      </c>
      <c r="W741" s="2">
        <v>2</v>
      </c>
      <c r="X741" s="2">
        <v>1198.53</v>
      </c>
      <c r="Y741" s="2">
        <v>25</v>
      </c>
      <c r="Z741" s="2">
        <v>599.26</v>
      </c>
      <c r="AA741" s="2">
        <v>12</v>
      </c>
      <c r="AB741" s="2">
        <v>215.74</v>
      </c>
      <c r="AC741" s="2">
        <v>2013.54</v>
      </c>
      <c r="AD741" s="2">
        <v>1621.24</v>
      </c>
      <c r="AE741" s="2">
        <f t="shared" si="18"/>
        <v>176.55999999999995</v>
      </c>
      <c r="AF741" s="2" t="s">
        <v>25</v>
      </c>
      <c r="AG741" s="42">
        <f>IFERROR(Table2[[#This Row],[Profit]]/Table2[[#This Row],[Sales Amount]],0)</f>
        <v>8.7686363320321398E-2</v>
      </c>
      <c r="AH741" s="2" t="str">
        <f>TRIM(Table2[[#This Row],[Payment Modee]])</f>
        <v>UPI</v>
      </c>
      <c r="AI741" s="2" t="s">
        <v>26</v>
      </c>
      <c r="AJ741" s="2" t="s">
        <v>27</v>
      </c>
      <c r="AK741" s="2" t="s">
        <v>1246</v>
      </c>
      <c r="AL741" s="16" t="str">
        <f>IF(HOUR(Table2[[#This Row],[Order Time]])&lt;12,"Morning",IF(HOUR(Table2[[#This Row],[Order Time]])&lt;17,"Afternoon",IF(HOUR(Table2[[#This Row],[Order Time]])&lt;21,"Evening","Night")))</f>
        <v>Evening</v>
      </c>
      <c r="AM741" s="16" t="s">
        <v>29</v>
      </c>
    </row>
    <row r="742" spans="1:39" x14ac:dyDescent="0.25">
      <c r="A742" s="13" t="s">
        <v>2101</v>
      </c>
      <c r="B742" s="4">
        <v>45710</v>
      </c>
      <c r="C742" s="2">
        <f>YEAR(Table2[[#This Row],[Invoice Date]])</f>
        <v>2025</v>
      </c>
      <c r="D742" s="2" t="str">
        <f>TEXT(Table2[[#This Row],[Invoice Date]],"mmm")</f>
        <v>Feb</v>
      </c>
      <c r="E742" s="2" t="str">
        <f>Table2[[#This Row],[Store_ID]]&amp;"-"&amp;Table2[[#This Row],[Year]]&amp;"-"&amp;Table2[[#This Row],[Month]]</f>
        <v>STR043-2025-Feb</v>
      </c>
      <c r="F742" s="2" t="s">
        <v>2102</v>
      </c>
      <c r="G742" s="2" t="str">
        <f>_xlfn.XLOOKUP(Table2[[#This Row],[Customer_ID]],Table3[Customer_ID],Table3[Customer Name],"Not Found")</f>
        <v>Siddharth Gounder</v>
      </c>
      <c r="H742" s="2" t="str">
        <f>_xlfn.XLOOKUP(Table2[[#This Row],[Customer_ID]],Table3[Customer_ID],Table3[Gender],"Female")</f>
        <v>Male</v>
      </c>
      <c r="I742" s="2" t="str">
        <f>_xlfn.XLOOKUP(Table2[[#This Row],[Customer_ID]],Table3[Customer_ID],Table3[City],"Missing Memebership")</f>
        <v>Khammam</v>
      </c>
      <c r="J742" s="2" t="str">
        <f>_xlfn.XLOOKUP(Table2[[#This Row],[Customer_ID]],Table3[Customer_ID],Table3[State],"Karnataka")</f>
        <v>Telangana</v>
      </c>
      <c r="K742" s="2" t="str">
        <f>_xlfn.XLOOKUP(Table2[[#This Row],[Customer_ID]],Table3[Customer_ID],Table3[Membership],"Regular")</f>
        <v>Silver</v>
      </c>
      <c r="L742" s="2" t="s">
        <v>1022</v>
      </c>
      <c r="M742" s="2" t="str">
        <f>_xlfn.XLOOKUP(Table2[[#This Row],[Product_ID]],Table4[Product_ID],Table4[Product_Name],"Not Found")</f>
        <v>Sparx Georgette Saree Purple</v>
      </c>
      <c r="N742" s="2" t="str">
        <f>_xlfn.XLOOKUP(Table2[[#This Row],[Product_ID]],Table4[Product_ID],Table4[Category],"Not Found")</f>
        <v>Women Sarees</v>
      </c>
      <c r="O742" s="2" t="str">
        <f>_xlfn.XLOOKUP(Table2[[#This Row],[Product_ID]],Table4[Product_ID],Table4[Subcategory],"Not Found")</f>
        <v>Georgette Saree</v>
      </c>
      <c r="P742" s="2" t="str">
        <f>_xlfn.XLOOKUP(Table2[[#This Row],[Product_ID]],Table4[Product_ID],Table4[Brand],"Missing Brand")</f>
        <v>Sparx</v>
      </c>
      <c r="Q742" s="2" t="s">
        <v>908</v>
      </c>
      <c r="R742" s="2" t="str">
        <f>_xlfn.XLOOKUP(Table2[[#This Row],[Store_ID]],Table6[Store_ID],Table6[Store Name],"Not Found")</f>
        <v>TrendMart Mangaluru Standard</v>
      </c>
      <c r="S742" s="2">
        <f>_xlfn.XLOOKUP(Table2[[#This Row],[Store_ID]],Table6[Store_ID],Table6[Monthly Target],"Missing Target")</f>
        <v>1500000</v>
      </c>
      <c r="T742" s="2" t="str">
        <f>_xlfn.XLOOKUP(Table2[[#This Row],[Store_ID]],Table6[Store_ID],Table6[Region],"Not Found")</f>
        <v>South Zone 2</v>
      </c>
      <c r="U742" s="2" t="s">
        <v>504</v>
      </c>
      <c r="V742" s="2" t="str">
        <f>_xlfn.XLOOKUP(Table2[[#This Row],[Employee_ID]],Table5[Employee_ID],Table5[Employee Name],"Not Found")</f>
        <v>Vikram Bhat</v>
      </c>
      <c r="W742" s="2">
        <v>1</v>
      </c>
      <c r="X742" s="2">
        <v>3610.42</v>
      </c>
      <c r="Y742" s="2">
        <v>5</v>
      </c>
      <c r="Z742" s="2">
        <v>180.52</v>
      </c>
      <c r="AA742" s="2">
        <v>12</v>
      </c>
      <c r="AB742" s="2">
        <v>411.59</v>
      </c>
      <c r="AC742" s="2">
        <v>3841.49</v>
      </c>
      <c r="AD742" s="2">
        <v>2732.31</v>
      </c>
      <c r="AE742" s="2">
        <f t="shared" si="18"/>
        <v>697.58999999999992</v>
      </c>
      <c r="AF742" s="2" t="s">
        <v>25</v>
      </c>
      <c r="AG742" s="42">
        <f>IFERROR(Table2[[#This Row],[Profit]]/Table2[[#This Row],[Sales Amount]],0)</f>
        <v>0.18159360039984485</v>
      </c>
      <c r="AH742" s="2" t="str">
        <f>TRIM(Table2[[#This Row],[Payment Modee]])</f>
        <v>UPI</v>
      </c>
      <c r="AI742" s="2" t="s">
        <v>26</v>
      </c>
      <c r="AJ742" s="2" t="s">
        <v>27</v>
      </c>
      <c r="AK742" s="2" t="s">
        <v>2103</v>
      </c>
      <c r="AL742" s="16" t="str">
        <f>IF(HOUR(Table2[[#This Row],[Order Time]])&lt;12,"Morning",IF(HOUR(Table2[[#This Row],[Order Time]])&lt;17,"Afternoon",IF(HOUR(Table2[[#This Row],[Order Time]])&lt;21,"Evening","Night")))</f>
        <v>Morning</v>
      </c>
      <c r="AM742" s="16" t="s">
        <v>38</v>
      </c>
    </row>
    <row r="743" spans="1:39" x14ac:dyDescent="0.25">
      <c r="A743" s="13" t="s">
        <v>2104</v>
      </c>
      <c r="B743" s="4">
        <v>45408</v>
      </c>
      <c r="C743" s="2">
        <f>YEAR(Table2[[#This Row],[Invoice Date]])</f>
        <v>2024</v>
      </c>
      <c r="D743" s="2" t="str">
        <f>TEXT(Table2[[#This Row],[Invoice Date]],"mmm")</f>
        <v>Apr</v>
      </c>
      <c r="E743" s="2" t="str">
        <f>Table2[[#This Row],[Store_ID]]&amp;"-"&amp;Table2[[#This Row],[Year]]&amp;"-"&amp;Table2[[#This Row],[Month]]</f>
        <v>STR078-2024-Apr</v>
      </c>
      <c r="F743" s="2" t="s">
        <v>2105</v>
      </c>
      <c r="G743" s="2" t="str">
        <f>_xlfn.XLOOKUP(Table2[[#This Row],[Customer_ID]],Table3[Customer_ID],Table3[Customer Name],"Not Found")</f>
        <v>Siddharth Iyengar</v>
      </c>
      <c r="H743" s="2" t="str">
        <f>_xlfn.XLOOKUP(Table2[[#This Row],[Customer_ID]],Table3[Customer_ID],Table3[Gender],"Female")</f>
        <v>Male</v>
      </c>
      <c r="I743" s="2" t="str">
        <f>_xlfn.XLOOKUP(Table2[[#This Row],[Customer_ID]],Table3[Customer_ID],Table3[City],"Missing Memebership")</f>
        <v>Guntur</v>
      </c>
      <c r="J743" s="2" t="str">
        <f>_xlfn.XLOOKUP(Table2[[#This Row],[Customer_ID]],Table3[Customer_ID],Table3[State],"Karnataka")</f>
        <v>Andhra Pradesh</v>
      </c>
      <c r="K743" s="2" t="str">
        <f>_xlfn.XLOOKUP(Table2[[#This Row],[Customer_ID]],Table3[Customer_ID],Table3[Membership],"Regular")</f>
        <v>Gold</v>
      </c>
      <c r="L743" s="2" t="s">
        <v>992</v>
      </c>
      <c r="M743" s="2" t="str">
        <f>_xlfn.XLOOKUP(Table2[[#This Row],[Product_ID]],Table4[Product_ID],Table4[Product_Name],"Not Found")</f>
        <v>Woodland Boys Shirt White</v>
      </c>
      <c r="N743" s="2" t="str">
        <f>_xlfn.XLOOKUP(Table2[[#This Row],[Product_ID]],Table4[Product_ID],Table4[Category],"Not Found")</f>
        <v>Kids Wear</v>
      </c>
      <c r="O743" s="2" t="str">
        <f>_xlfn.XLOOKUP(Table2[[#This Row],[Product_ID]],Table4[Product_ID],Table4[Subcategory],"Not Found")</f>
        <v>Boys Shirt</v>
      </c>
      <c r="P743" s="2" t="str">
        <f>_xlfn.XLOOKUP(Table2[[#This Row],[Product_ID]],Table4[Product_ID],Table4[Brand],"Missing Brand")</f>
        <v>Woodland</v>
      </c>
      <c r="Q743" s="2" t="s">
        <v>48</v>
      </c>
      <c r="R743" s="2" t="str">
        <f>_xlfn.XLOOKUP(Table2[[#This Row],[Store_ID]],Table6[Store_ID],Table6[Store Name],"Not Found")</f>
        <v>TrendMart Vellore Standard</v>
      </c>
      <c r="S743" s="2">
        <f>_xlfn.XLOOKUP(Table2[[#This Row],[Store_ID]],Table6[Store_ID],Table6[Monthly Target],"Missing Target")</f>
        <v>1200000</v>
      </c>
      <c r="T743" s="2" t="str">
        <f>_xlfn.XLOOKUP(Table2[[#This Row],[Store_ID]],Table6[Store_ID],Table6[Region],"Not Found")</f>
        <v>South Zone 1</v>
      </c>
      <c r="U743" s="2" t="s">
        <v>263</v>
      </c>
      <c r="V743" s="2" t="str">
        <f>_xlfn.XLOOKUP(Table2[[#This Row],[Employee_ID]],Table5[Employee_ID],Table5[Employee Name],"Not Found")</f>
        <v>Sathish Sundaram</v>
      </c>
      <c r="W743" s="2">
        <v>1</v>
      </c>
      <c r="X743" s="2">
        <v>855.74</v>
      </c>
      <c r="Y743" s="2">
        <v>0</v>
      </c>
      <c r="Z743" s="2">
        <v>0</v>
      </c>
      <c r="AA743" s="2">
        <v>5</v>
      </c>
      <c r="AB743" s="2">
        <v>42.79</v>
      </c>
      <c r="AC743" s="2">
        <v>898.53</v>
      </c>
      <c r="AD743" s="2">
        <v>565.45000000000005</v>
      </c>
      <c r="AE743" s="2">
        <f t="shared" si="18"/>
        <v>290.28999999999991</v>
      </c>
      <c r="AF743" s="2" t="s">
        <v>69</v>
      </c>
      <c r="AG743" s="42">
        <f>IFERROR(Table2[[#This Row],[Profit]]/Table2[[#This Row],[Sales Amount]],0)</f>
        <v>0.32307212892168308</v>
      </c>
      <c r="AH743" s="2" t="str">
        <f>TRIM(Table2[[#This Row],[Payment Modee]])</f>
        <v>Cash</v>
      </c>
      <c r="AI743" s="2" t="s">
        <v>26</v>
      </c>
      <c r="AJ743" s="2" t="s">
        <v>27</v>
      </c>
      <c r="AK743" s="2" t="s">
        <v>2106</v>
      </c>
      <c r="AL743" s="16" t="str">
        <f>IF(HOUR(Table2[[#This Row],[Order Time]])&lt;12,"Morning",IF(HOUR(Table2[[#This Row],[Order Time]])&lt;17,"Afternoon",IF(HOUR(Table2[[#This Row],[Order Time]])&lt;21,"Evening","Night")))</f>
        <v>Evening</v>
      </c>
      <c r="AM743" s="16" t="s">
        <v>29</v>
      </c>
    </row>
    <row r="744" spans="1:39" x14ac:dyDescent="0.25">
      <c r="A744" s="13" t="s">
        <v>2107</v>
      </c>
      <c r="B744" s="4">
        <v>45576</v>
      </c>
      <c r="C744" s="2">
        <f>YEAR(Table2[[#This Row],[Invoice Date]])</f>
        <v>2024</v>
      </c>
      <c r="D744" s="2" t="str">
        <f>TEXT(Table2[[#This Row],[Invoice Date]],"mmm")</f>
        <v>Oct</v>
      </c>
      <c r="E744" s="2" t="str">
        <f>Table2[[#This Row],[Store_ID]]&amp;"-"&amp;Table2[[#This Row],[Year]]&amp;"-"&amp;Table2[[#This Row],[Month]]</f>
        <v>STR091-2024-Oct</v>
      </c>
      <c r="F744" s="2" t="s">
        <v>1512</v>
      </c>
      <c r="G744" s="2" t="str">
        <f>_xlfn.XLOOKUP(Table2[[#This Row],[Customer_ID]],Table3[Customer_ID],Table3[Customer Name],"Not Found")</f>
        <v>Bhagya Mudaliar</v>
      </c>
      <c r="H744" s="2" t="str">
        <f>_xlfn.XLOOKUP(Table2[[#This Row],[Customer_ID]],Table3[Customer_ID],Table3[Gender],"Female")</f>
        <v>Female</v>
      </c>
      <c r="I744" s="2" t="str">
        <f>_xlfn.XLOOKUP(Table2[[#This Row],[Customer_ID]],Table3[Customer_ID],Table3[City],"Missing Memebership")</f>
        <v>Salem</v>
      </c>
      <c r="J744" s="2" t="str">
        <f>_xlfn.XLOOKUP(Table2[[#This Row],[Customer_ID]],Table3[Customer_ID],Table3[State],"Karnataka")</f>
        <v>Tamil Nadu</v>
      </c>
      <c r="K744" s="2" t="str">
        <f>_xlfn.XLOOKUP(Table2[[#This Row],[Customer_ID]],Table3[Customer_ID],Table3[Membership],"Regular")</f>
        <v>Gold</v>
      </c>
      <c r="L744" s="2" t="s">
        <v>416</v>
      </c>
      <c r="M744" s="2" t="str">
        <f>_xlfn.XLOOKUP(Table2[[#This Row],[Product_ID]],Table4[Product_ID],Table4[Product_Name],"Not Found")</f>
        <v>GRT Jewellers Sling Bag Olive</v>
      </c>
      <c r="N744" s="2" t="str">
        <f>_xlfn.XLOOKUP(Table2[[#This Row],[Product_ID]],Table4[Product_ID],Table4[Category],"Not Found")</f>
        <v>Handbags</v>
      </c>
      <c r="O744" s="2" t="str">
        <f>_xlfn.XLOOKUP(Table2[[#This Row],[Product_ID]],Table4[Product_ID],Table4[Subcategory],"Not Found")</f>
        <v>Sling Bag</v>
      </c>
      <c r="P744" s="2" t="str">
        <f>_xlfn.XLOOKUP(Table2[[#This Row],[Product_ID]],Table4[Product_ID],Table4[Brand],"Missing Brand")</f>
        <v>GRT Jewellers</v>
      </c>
      <c r="Q744" s="2" t="s">
        <v>699</v>
      </c>
      <c r="R744" s="2" t="str">
        <f>_xlfn.XLOOKUP(Table2[[#This Row],[Store_ID]],Table6[Store_ID],Table6[Store Name],"Not Found")</f>
        <v>TrendMart Nizamabad Standard</v>
      </c>
      <c r="S744" s="2">
        <f>_xlfn.XLOOKUP(Table2[[#This Row],[Store_ID]],Table6[Store_ID],Table6[Monthly Target],"Missing Target")</f>
        <v>1500000</v>
      </c>
      <c r="T744" s="2" t="str">
        <f>_xlfn.XLOOKUP(Table2[[#This Row],[Store_ID]],Table6[Store_ID],Table6[Region],"Not Found")</f>
        <v>South Zone 2</v>
      </c>
      <c r="U744" s="2" t="s">
        <v>92</v>
      </c>
      <c r="V744" s="2" t="str">
        <f>_xlfn.XLOOKUP(Table2[[#This Row],[Employee_ID]],Table5[Employee_ID],Table5[Employee Name],"Not Found")</f>
        <v>Preethi Singh</v>
      </c>
      <c r="W744" s="2">
        <v>1</v>
      </c>
      <c r="X744" s="2">
        <v>3119.34</v>
      </c>
      <c r="Y744" s="2">
        <v>0</v>
      </c>
      <c r="Z744" s="2">
        <v>0</v>
      </c>
      <c r="AA744" s="2">
        <v>12</v>
      </c>
      <c r="AB744" s="2">
        <v>374.32</v>
      </c>
      <c r="AC744" s="2">
        <v>3493.66</v>
      </c>
      <c r="AD744" s="2">
        <v>2034.01</v>
      </c>
      <c r="AE744" s="2">
        <f t="shared" si="18"/>
        <v>1085.33</v>
      </c>
      <c r="AF744" s="2" t="s">
        <v>69</v>
      </c>
      <c r="AG744" s="42">
        <f>IFERROR(Table2[[#This Row],[Profit]]/Table2[[#This Row],[Sales Amount]],0)</f>
        <v>0.31065701871389889</v>
      </c>
      <c r="AH744" s="2" t="str">
        <f>TRIM(Table2[[#This Row],[Payment Modee]])</f>
        <v>Cash</v>
      </c>
      <c r="AI744" s="2" t="s">
        <v>26</v>
      </c>
      <c r="AJ744" s="2" t="s">
        <v>197</v>
      </c>
      <c r="AK744" s="2" t="s">
        <v>1212</v>
      </c>
      <c r="AL744" s="16" t="str">
        <f>IF(HOUR(Table2[[#This Row],[Order Time]])&lt;12,"Morning",IF(HOUR(Table2[[#This Row],[Order Time]])&lt;17,"Afternoon",IF(HOUR(Table2[[#This Row],[Order Time]])&lt;21,"Evening","Night")))</f>
        <v>Afternoon</v>
      </c>
      <c r="AM744" s="16" t="s">
        <v>29</v>
      </c>
    </row>
    <row r="745" spans="1:39" x14ac:dyDescent="0.25">
      <c r="A745" s="13" t="s">
        <v>2108</v>
      </c>
      <c r="B745" s="4">
        <v>45645</v>
      </c>
      <c r="C745" s="2">
        <f>YEAR(Table2[[#This Row],[Invoice Date]])</f>
        <v>2024</v>
      </c>
      <c r="D745" s="2" t="str">
        <f>TEXT(Table2[[#This Row],[Invoice Date]],"mmm")</f>
        <v>Dec</v>
      </c>
      <c r="E745" s="2" t="str">
        <f>Table2[[#This Row],[Store_ID]]&amp;"-"&amp;Table2[[#This Row],[Year]]&amp;"-"&amp;Table2[[#This Row],[Month]]</f>
        <v>STR102-2024-Dec</v>
      </c>
      <c r="F745" s="2" t="s">
        <v>1669</v>
      </c>
      <c r="G745" s="2" t="str">
        <f>_xlfn.XLOOKUP(Table2[[#This Row],[Customer_ID]],Table3[Customer_ID],Table3[Customer Name],"Not Found")</f>
        <v>Deepthi Ramachandran</v>
      </c>
      <c r="H745" s="2" t="str">
        <f>_xlfn.XLOOKUP(Table2[[#This Row],[Customer_ID]],Table3[Customer_ID],Table3[Gender],"Female")</f>
        <v>Female</v>
      </c>
      <c r="I745" s="2" t="str">
        <f>_xlfn.XLOOKUP(Table2[[#This Row],[Customer_ID]],Table3[Customer_ID],Table3[City],"Missing Memebership")</f>
        <v>Khammam</v>
      </c>
      <c r="J745" s="2" t="str">
        <f>_xlfn.XLOOKUP(Table2[[#This Row],[Customer_ID]],Table3[Customer_ID],Table3[State],"Karnataka")</f>
        <v>Telangana</v>
      </c>
      <c r="K745" s="2" t="str">
        <f>_xlfn.XLOOKUP(Table2[[#This Row],[Customer_ID]],Table3[Customer_ID],Table3[Membership],"Regular")</f>
        <v>Regular</v>
      </c>
      <c r="L745" s="2" t="s">
        <v>992</v>
      </c>
      <c r="M745" s="2" t="str">
        <f>_xlfn.XLOOKUP(Table2[[#This Row],[Product_ID]],Table4[Product_ID],Table4[Product_Name],"Not Found")</f>
        <v>Woodland Boys Shirt White</v>
      </c>
      <c r="N745" s="2" t="str">
        <f>_xlfn.XLOOKUP(Table2[[#This Row],[Product_ID]],Table4[Product_ID],Table4[Category],"Not Found")</f>
        <v>Kids Wear</v>
      </c>
      <c r="O745" s="2" t="str">
        <f>_xlfn.XLOOKUP(Table2[[#This Row],[Product_ID]],Table4[Product_ID],Table4[Subcategory],"Not Found")</f>
        <v>Boys Shirt</v>
      </c>
      <c r="P745" s="2" t="str">
        <f>_xlfn.XLOOKUP(Table2[[#This Row],[Product_ID]],Table4[Product_ID],Table4[Brand],"Missing Brand")</f>
        <v>Woodland</v>
      </c>
      <c r="Q745" s="2" t="s">
        <v>33</v>
      </c>
      <c r="R745" s="2" t="str">
        <f>_xlfn.XLOOKUP(Table2[[#This Row],[Store_ID]],Table6[Store_ID],Table6[Store Name],"Not Found")</f>
        <v>TrendMart Tirunelveli High Street</v>
      </c>
      <c r="S745" s="2">
        <f>_xlfn.XLOOKUP(Table2[[#This Row],[Store_ID]],Table6[Store_ID],Table6[Monthly Target],"Missing Target")</f>
        <v>1000000</v>
      </c>
      <c r="T745" s="2" t="str">
        <f>_xlfn.XLOOKUP(Table2[[#This Row],[Store_ID]],Table6[Store_ID],Table6[Region],"Not Found")</f>
        <v>South Zone 1</v>
      </c>
      <c r="U745" s="2" t="s">
        <v>81</v>
      </c>
      <c r="V745" s="2" t="str">
        <f>_xlfn.XLOOKUP(Table2[[#This Row],[Employee_ID]],Table5[Employee_ID],Table5[Employee Name],"Not Found")</f>
        <v>Charulatha Kumar</v>
      </c>
      <c r="W745" s="2">
        <v>2</v>
      </c>
      <c r="X745" s="2">
        <v>791.84</v>
      </c>
      <c r="Y745" s="2">
        <v>0</v>
      </c>
      <c r="Z745" s="2">
        <v>0</v>
      </c>
      <c r="AA745" s="2">
        <v>5</v>
      </c>
      <c r="AB745" s="2">
        <v>79.180000000000007</v>
      </c>
      <c r="AC745" s="2">
        <v>1662.86</v>
      </c>
      <c r="AD745" s="2">
        <v>1130.9000000000001</v>
      </c>
      <c r="AE745" s="2">
        <f t="shared" si="18"/>
        <v>452.7799999999998</v>
      </c>
      <c r="AF745" s="2" t="s">
        <v>35</v>
      </c>
      <c r="AG745" s="42">
        <f>IFERROR(Table2[[#This Row],[Profit]]/Table2[[#This Row],[Sales Amount]],0)</f>
        <v>0.27228991015479342</v>
      </c>
      <c r="AH745" s="2" t="str">
        <f>TRIM(Table2[[#This Row],[Payment Modee]])</f>
        <v>Debit Card</v>
      </c>
      <c r="AI745" s="2" t="s">
        <v>26</v>
      </c>
      <c r="AJ745" s="2" t="s">
        <v>27</v>
      </c>
      <c r="AK745" s="2" t="s">
        <v>2109</v>
      </c>
      <c r="AL745" s="16" t="str">
        <f>IF(HOUR(Table2[[#This Row],[Order Time]])&lt;12,"Morning",IF(HOUR(Table2[[#This Row],[Order Time]])&lt;17,"Afternoon",IF(HOUR(Table2[[#This Row],[Order Time]])&lt;21,"Evening","Night")))</f>
        <v>Evening</v>
      </c>
      <c r="AM745" s="16" t="s">
        <v>29</v>
      </c>
    </row>
    <row r="746" spans="1:39" x14ac:dyDescent="0.25">
      <c r="A746" s="13" t="s">
        <v>2110</v>
      </c>
      <c r="B746" s="4">
        <v>45737</v>
      </c>
      <c r="C746" s="2">
        <f>YEAR(Table2[[#This Row],[Invoice Date]])</f>
        <v>2025</v>
      </c>
      <c r="D746" s="2" t="str">
        <f>TEXT(Table2[[#This Row],[Invoice Date]],"mmm")</f>
        <v>Mar</v>
      </c>
      <c r="E746" s="2" t="str">
        <f>Table2[[#This Row],[Store_ID]]&amp;"-"&amp;Table2[[#This Row],[Year]]&amp;"-"&amp;Table2[[#This Row],[Month]]</f>
        <v>STR071-2025-Mar</v>
      </c>
      <c r="F746" s="2" t="s">
        <v>753</v>
      </c>
      <c r="G746" s="2" t="str">
        <f>_xlfn.XLOOKUP(Table2[[#This Row],[Customer_ID]],Table3[Customer_ID],Table3[Customer Name],"Not Found")</f>
        <v>Malini Gounder</v>
      </c>
      <c r="H746" s="2" t="str">
        <f>_xlfn.XLOOKUP(Table2[[#This Row],[Customer_ID]],Table3[Customer_ID],Table3[Gender],"Female")</f>
        <v>Female</v>
      </c>
      <c r="I746" s="2" t="str">
        <f>_xlfn.XLOOKUP(Table2[[#This Row],[Customer_ID]],Table3[Customer_ID],Table3[City],"Missing Memebership")</f>
        <v>Mysuru</v>
      </c>
      <c r="J746" s="2" t="str">
        <f>_xlfn.XLOOKUP(Table2[[#This Row],[Customer_ID]],Table3[Customer_ID],Table3[State],"Karnataka")</f>
        <v>Karnataka</v>
      </c>
      <c r="K746" s="2" t="str">
        <f>_xlfn.XLOOKUP(Table2[[#This Row],[Customer_ID]],Table3[Customer_ID],Table3[Membership],"Regular")</f>
        <v>Regular</v>
      </c>
      <c r="L746" s="2" t="s">
        <v>652</v>
      </c>
      <c r="M746" s="2" t="str">
        <f>_xlfn.XLOOKUP(Table2[[#This Row],[Product_ID]],Table4[Product_ID],Table4[Product_Name],"Not Found")</f>
        <v>Libas Smart Watch Purple</v>
      </c>
      <c r="N746" s="2" t="str">
        <f>_xlfn.XLOOKUP(Table2[[#This Row],[Product_ID]],Table4[Product_ID],Table4[Category],"Not Found")</f>
        <v>Watches</v>
      </c>
      <c r="O746" s="2" t="str">
        <f>_xlfn.XLOOKUP(Table2[[#This Row],[Product_ID]],Table4[Product_ID],Table4[Subcategory],"Not Found")</f>
        <v>Smart Watch</v>
      </c>
      <c r="P746" s="2" t="str">
        <f>_xlfn.XLOOKUP(Table2[[#This Row],[Product_ID]],Table4[Product_ID],Table4[Brand],"Missing Brand")</f>
        <v>Libas</v>
      </c>
      <c r="Q746" s="2" t="s">
        <v>288</v>
      </c>
      <c r="R746" s="2" t="str">
        <f>_xlfn.XLOOKUP(Table2[[#This Row],[Store_ID]],Table6[Store_ID],Table6[Store Name],"Not Found")</f>
        <v>TrendMart Kannur Standard</v>
      </c>
      <c r="S746" s="2">
        <f>_xlfn.XLOOKUP(Table2[[#This Row],[Store_ID]],Table6[Store_ID],Table6[Monthly Target],"Missing Target")</f>
        <v>2000000</v>
      </c>
      <c r="T746" s="2" t="str">
        <f>_xlfn.XLOOKUP(Table2[[#This Row],[Store_ID]],Table6[Store_ID],Table6[Region],"Not Found")</f>
        <v>South Zone 1</v>
      </c>
      <c r="U746" s="2" t="s">
        <v>229</v>
      </c>
      <c r="V746" s="2" t="str">
        <f>_xlfn.XLOOKUP(Table2[[#This Row],[Employee_ID]],Table5[Employee_ID],Table5[Employee Name],"Not Found")</f>
        <v>Yogesh Chettiar</v>
      </c>
      <c r="W746" s="2">
        <v>1</v>
      </c>
      <c r="X746" s="2">
        <v>1048.26</v>
      </c>
      <c r="Y746" s="2">
        <v>30</v>
      </c>
      <c r="Z746" s="2">
        <v>314.48</v>
      </c>
      <c r="AA746" s="2">
        <v>12</v>
      </c>
      <c r="AB746" s="2">
        <v>88.05</v>
      </c>
      <c r="AC746" s="2">
        <v>821.83</v>
      </c>
      <c r="AD746" s="2">
        <v>815.46</v>
      </c>
      <c r="AE746" s="2">
        <f t="shared" si="18"/>
        <v>-81.679999999999993</v>
      </c>
      <c r="AF746" s="2" t="s">
        <v>69</v>
      </c>
      <c r="AG746" s="42">
        <f>IFERROR(Table2[[#This Row],[Profit]]/Table2[[#This Row],[Sales Amount]],0)</f>
        <v>-9.9387951279461678E-2</v>
      </c>
      <c r="AH746" s="2" t="str">
        <f>TRIM(Table2[[#This Row],[Payment Modee]])</f>
        <v>Cash</v>
      </c>
      <c r="AI746" s="2" t="s">
        <v>26</v>
      </c>
      <c r="AJ746" s="2" t="s">
        <v>27</v>
      </c>
      <c r="AK746" s="2" t="s">
        <v>1123</v>
      </c>
      <c r="AL746" s="16" t="str">
        <f>IF(HOUR(Table2[[#This Row],[Order Time]])&lt;12,"Morning",IF(HOUR(Table2[[#This Row],[Order Time]])&lt;17,"Afternoon",IF(HOUR(Table2[[#This Row],[Order Time]])&lt;21,"Evening","Night")))</f>
        <v>Morning</v>
      </c>
      <c r="AM746" s="16" t="s">
        <v>29</v>
      </c>
    </row>
    <row r="747" spans="1:39" x14ac:dyDescent="0.25">
      <c r="A747" s="13" t="s">
        <v>2111</v>
      </c>
      <c r="B747" s="4">
        <v>45389</v>
      </c>
      <c r="C747" s="2">
        <f>YEAR(Table2[[#This Row],[Invoice Date]])</f>
        <v>2024</v>
      </c>
      <c r="D747" s="2" t="str">
        <f>TEXT(Table2[[#This Row],[Invoice Date]],"mmm")</f>
        <v>Apr</v>
      </c>
      <c r="E747" s="2" t="str">
        <f>Table2[[#This Row],[Store_ID]]&amp;"-"&amp;Table2[[#This Row],[Year]]&amp;"-"&amp;Table2[[#This Row],[Month]]</f>
        <v>STR011-2024-Apr</v>
      </c>
      <c r="F747" s="2" t="s">
        <v>420</v>
      </c>
      <c r="G747" s="2" t="str">
        <f>_xlfn.XLOOKUP(Table2[[#This Row],[Customer_ID]],Table3[Customer_ID],Table3[Customer Name],"Not Found")</f>
        <v>Nandini Natarajan</v>
      </c>
      <c r="H747" s="2" t="str">
        <f>_xlfn.XLOOKUP(Table2[[#This Row],[Customer_ID]],Table3[Customer_ID],Table3[Gender],"Female")</f>
        <v>Female</v>
      </c>
      <c r="I747" s="2" t="str">
        <f>_xlfn.XLOOKUP(Table2[[#This Row],[Customer_ID]],Table3[Customer_ID],Table3[City],"Missing Memebership")</f>
        <v>Chennai</v>
      </c>
      <c r="J747" s="2" t="str">
        <f>_xlfn.XLOOKUP(Table2[[#This Row],[Customer_ID]],Table3[Customer_ID],Table3[State],"Karnataka")</f>
        <v>Tamil Nadu</v>
      </c>
      <c r="K747" s="2" t="str">
        <f>_xlfn.XLOOKUP(Table2[[#This Row],[Customer_ID]],Table3[Customer_ID],Table3[Membership],"Regular")</f>
        <v>Gold</v>
      </c>
      <c r="L747" s="2" t="s">
        <v>1411</v>
      </c>
      <c r="M747" s="2" t="str">
        <f>_xlfn.XLOOKUP(Table2[[#This Row],[Product_ID]],Table4[Product_ID],Table4[Product_Name],"Not Found")</f>
        <v>Pepe Jeans Silk Saree Navy Blue</v>
      </c>
      <c r="N747" s="2" t="str">
        <f>_xlfn.XLOOKUP(Table2[[#This Row],[Product_ID]],Table4[Product_ID],Table4[Category],"Not Found")</f>
        <v>Women Sarees</v>
      </c>
      <c r="O747" s="2" t="str">
        <f>_xlfn.XLOOKUP(Table2[[#This Row],[Product_ID]],Table4[Product_ID],Table4[Subcategory],"Not Found")</f>
        <v>Silk Saree</v>
      </c>
      <c r="P747" s="2" t="str">
        <f>_xlfn.XLOOKUP(Table2[[#This Row],[Product_ID]],Table4[Product_ID],Table4[Brand],"Missing Brand")</f>
        <v>Pepe Jeans</v>
      </c>
      <c r="Q747" s="2" t="s">
        <v>42</v>
      </c>
      <c r="R747" s="2" t="str">
        <f>_xlfn.XLOOKUP(Table2[[#This Row],[Store_ID]],Table6[Store_ID],Table6[Store Name],"Not Found")</f>
        <v>TrendMart Tirupati Standard</v>
      </c>
      <c r="S747" s="2">
        <f>_xlfn.XLOOKUP(Table2[[#This Row],[Store_ID]],Table6[Store_ID],Table6[Monthly Target],"Missing Target")</f>
        <v>2000000</v>
      </c>
      <c r="T747" s="2" t="str">
        <f>_xlfn.XLOOKUP(Table2[[#This Row],[Store_ID]],Table6[Store_ID],Table6[Region],"Not Found")</f>
        <v>South Zone 3</v>
      </c>
      <c r="U747" s="2" t="s">
        <v>460</v>
      </c>
      <c r="V747" s="2" t="str">
        <f>_xlfn.XLOOKUP(Table2[[#This Row],[Employee_ID]],Table5[Employee_ID],Table5[Employee Name],"Not Found")</f>
        <v>Pranav Reddy</v>
      </c>
      <c r="W747" s="2">
        <v>5</v>
      </c>
      <c r="X747" s="2">
        <v>4488.2700000000004</v>
      </c>
      <c r="Y747" s="2">
        <v>5</v>
      </c>
      <c r="Z747" s="2">
        <v>1122.07</v>
      </c>
      <c r="AA747" s="2">
        <v>12</v>
      </c>
      <c r="AB747" s="2">
        <v>2558.31</v>
      </c>
      <c r="AC747" s="2">
        <v>23877.59</v>
      </c>
      <c r="AD747" s="2">
        <v>16182.85</v>
      </c>
      <c r="AE747" s="2">
        <f t="shared" ref="AE747:AE778" si="19">(AC747-AD747-AB747)</f>
        <v>5136.43</v>
      </c>
      <c r="AF747" s="2" t="s">
        <v>56</v>
      </c>
      <c r="AG747" s="42">
        <f>IFERROR(Table2[[#This Row],[Profit]]/Table2[[#This Row],[Sales Amount]],0)</f>
        <v>0.21511509327365116</v>
      </c>
      <c r="AH747" s="2" t="str">
        <f>TRIM(Table2[[#This Row],[Payment Modee]])</f>
        <v>Credit Card</v>
      </c>
      <c r="AI747" s="2" t="s">
        <v>36</v>
      </c>
      <c r="AJ747" s="2" t="s">
        <v>27</v>
      </c>
      <c r="AK747" s="2" t="s">
        <v>1597</v>
      </c>
      <c r="AL747" s="16" t="str">
        <f>IF(HOUR(Table2[[#This Row],[Order Time]])&lt;12,"Morning",IF(HOUR(Table2[[#This Row],[Order Time]])&lt;17,"Afternoon",IF(HOUR(Table2[[#This Row],[Order Time]])&lt;21,"Evening","Night")))</f>
        <v>Afternoon</v>
      </c>
      <c r="AM747" s="16" t="s">
        <v>38</v>
      </c>
    </row>
    <row r="748" spans="1:39" x14ac:dyDescent="0.25">
      <c r="A748" s="13" t="s">
        <v>2112</v>
      </c>
      <c r="B748" s="4">
        <v>45473</v>
      </c>
      <c r="C748" s="2">
        <f>YEAR(Table2[[#This Row],[Invoice Date]])</f>
        <v>2024</v>
      </c>
      <c r="D748" s="2" t="str">
        <f>TEXT(Table2[[#This Row],[Invoice Date]],"mmm")</f>
        <v>Jun</v>
      </c>
      <c r="E748" s="2" t="str">
        <f>Table2[[#This Row],[Store_ID]]&amp;"-"&amp;Table2[[#This Row],[Year]]&amp;"-"&amp;Table2[[#This Row],[Month]]</f>
        <v>STR085-2024-Jun</v>
      </c>
      <c r="F748" s="2" t="s">
        <v>1304</v>
      </c>
      <c r="G748" s="2" t="str">
        <f>_xlfn.XLOOKUP(Table2[[#This Row],[Customer_ID]],Table3[Customer_ID],Table3[Customer Name],"Not Found")</f>
        <v>Sanjay Chandran</v>
      </c>
      <c r="H748" s="2" t="str">
        <f>_xlfn.XLOOKUP(Table2[[#This Row],[Customer_ID]],Table3[Customer_ID],Table3[Gender],"Female")</f>
        <v>Male</v>
      </c>
      <c r="I748" s="2" t="str">
        <f>_xlfn.XLOOKUP(Table2[[#This Row],[Customer_ID]],Table3[Customer_ID],Table3[City],"Missing Memebership")</f>
        <v>Kozhikode</v>
      </c>
      <c r="J748" s="2" t="str">
        <f>_xlfn.XLOOKUP(Table2[[#This Row],[Customer_ID]],Table3[Customer_ID],Table3[State],"Karnataka")</f>
        <v>Kerala</v>
      </c>
      <c r="K748" s="2" t="str">
        <f>_xlfn.XLOOKUP(Table2[[#This Row],[Customer_ID]],Table3[Customer_ID],Table3[Membership],"Regular")</f>
        <v>Gold</v>
      </c>
      <c r="L748" s="2" t="s">
        <v>1117</v>
      </c>
      <c r="M748" s="2" t="str">
        <f>_xlfn.XLOOKUP(Table2[[#This Row],[Product_ID]],Table4[Product_ID],Table4[Product_Name],"Not Found")</f>
        <v>Killer Jeans Skinny Fit Orange</v>
      </c>
      <c r="N748" s="2" t="str">
        <f>_xlfn.XLOOKUP(Table2[[#This Row],[Product_ID]],Table4[Product_ID],Table4[Category],"Not Found")</f>
        <v>Men Jeans</v>
      </c>
      <c r="O748" s="2" t="str">
        <f>_xlfn.XLOOKUP(Table2[[#This Row],[Product_ID]],Table4[Product_ID],Table4[Subcategory],"Not Found")</f>
        <v>Skinny Fit</v>
      </c>
      <c r="P748" s="2" t="str">
        <f>_xlfn.XLOOKUP(Table2[[#This Row],[Product_ID]],Table4[Product_ID],Table4[Brand],"Missing Brand")</f>
        <v>Killer Jeans</v>
      </c>
      <c r="Q748" s="2" t="s">
        <v>86</v>
      </c>
      <c r="R748" s="2" t="str">
        <f>_xlfn.XLOOKUP(Table2[[#This Row],[Store_ID]],Table6[Store_ID],Table6[Store Name],"Not Found")</f>
        <v>TrendMart Nizamabad Outlet</v>
      </c>
      <c r="S748" s="2">
        <f>_xlfn.XLOOKUP(Table2[[#This Row],[Store_ID]],Table6[Store_ID],Table6[Monthly Target],"Missing Target")</f>
        <v>1500000</v>
      </c>
      <c r="T748" s="2" t="str">
        <f>_xlfn.XLOOKUP(Table2[[#This Row],[Store_ID]],Table6[Store_ID],Table6[Region],"Not Found")</f>
        <v>South Zone 2</v>
      </c>
      <c r="U748" s="2" t="s">
        <v>170</v>
      </c>
      <c r="V748" s="2" t="str">
        <f>_xlfn.XLOOKUP(Table2[[#This Row],[Employee_ID]],Table5[Employee_ID],Table5[Employee Name],"Not Found")</f>
        <v>Ishwarya Shetty</v>
      </c>
      <c r="W748" s="2">
        <v>2</v>
      </c>
      <c r="X748" s="2">
        <v>1666.74</v>
      </c>
      <c r="Y748" s="2">
        <v>10</v>
      </c>
      <c r="Z748" s="2">
        <v>333.35</v>
      </c>
      <c r="AA748" s="2">
        <v>12</v>
      </c>
      <c r="AB748" s="2">
        <v>360.02</v>
      </c>
      <c r="AC748" s="2">
        <v>3360.15</v>
      </c>
      <c r="AD748" s="2">
        <v>2388.2800000000002</v>
      </c>
      <c r="AE748" s="2">
        <f t="shared" si="19"/>
        <v>611.84999999999991</v>
      </c>
      <c r="AF748" s="2" t="s">
        <v>56</v>
      </c>
      <c r="AG748" s="42">
        <f>IFERROR(Table2[[#This Row],[Profit]]/Table2[[#This Row],[Sales Amount]],0)</f>
        <v>0.18209008526405068</v>
      </c>
      <c r="AH748" s="2" t="str">
        <f>TRIM(Table2[[#This Row],[Payment Modee]])</f>
        <v>Credit Card</v>
      </c>
      <c r="AI748" s="2" t="s">
        <v>36</v>
      </c>
      <c r="AJ748" s="2" t="s">
        <v>27</v>
      </c>
      <c r="AK748" s="2" t="s">
        <v>1190</v>
      </c>
      <c r="AL748" s="16" t="str">
        <f>IF(HOUR(Table2[[#This Row],[Order Time]])&lt;12,"Morning",IF(HOUR(Table2[[#This Row],[Order Time]])&lt;17,"Afternoon",IF(HOUR(Table2[[#This Row],[Order Time]])&lt;21,"Evening","Night")))</f>
        <v>Morning</v>
      </c>
      <c r="AM748" s="16" t="s">
        <v>38</v>
      </c>
    </row>
    <row r="749" spans="1:39" x14ac:dyDescent="0.25">
      <c r="A749" s="13" t="s">
        <v>2113</v>
      </c>
      <c r="B749" s="4">
        <v>45604</v>
      </c>
      <c r="C749" s="2">
        <f>YEAR(Table2[[#This Row],[Invoice Date]])</f>
        <v>2024</v>
      </c>
      <c r="D749" s="2" t="str">
        <f>TEXT(Table2[[#This Row],[Invoice Date]],"mmm")</f>
        <v>Nov</v>
      </c>
      <c r="E749" s="2" t="str">
        <f>Table2[[#This Row],[Store_ID]]&amp;"-"&amp;Table2[[#This Row],[Year]]&amp;"-"&amp;Table2[[#This Row],[Month]]</f>
        <v>STR075-2024-Nov</v>
      </c>
      <c r="F749" s="2" t="s">
        <v>2075</v>
      </c>
      <c r="G749" s="2" t="str">
        <f>_xlfn.XLOOKUP(Table2[[#This Row],[Customer_ID]],Table3[Customer_ID],Table3[Customer Name],"Not Found")</f>
        <v>Jyothi Mudaliar</v>
      </c>
      <c r="H749" s="2" t="str">
        <f>_xlfn.XLOOKUP(Table2[[#This Row],[Customer_ID]],Table3[Customer_ID],Table3[Gender],"Female")</f>
        <v>Female</v>
      </c>
      <c r="I749" s="2" t="str">
        <f>_xlfn.XLOOKUP(Table2[[#This Row],[Customer_ID]],Table3[Customer_ID],Table3[City],"Missing Memebership")</f>
        <v>Kochi</v>
      </c>
      <c r="J749" s="2" t="str">
        <f>_xlfn.XLOOKUP(Table2[[#This Row],[Customer_ID]],Table3[Customer_ID],Table3[State],"Karnataka")</f>
        <v>Kerala</v>
      </c>
      <c r="K749" s="2" t="str">
        <f>_xlfn.XLOOKUP(Table2[[#This Row],[Customer_ID]],Table3[Customer_ID],Table3[Membership],"Regular")</f>
        <v>Gold</v>
      </c>
      <c r="L749" s="2" t="s">
        <v>1395</v>
      </c>
      <c r="M749" s="2" t="str">
        <f>_xlfn.XLOOKUP(Table2[[#This Row],[Product_ID]],Table4[Product_ID],Table4[Product_Name],"Not Found")</f>
        <v>Westside Bodycon Dress Green</v>
      </c>
      <c r="N749" s="2" t="str">
        <f>_xlfn.XLOOKUP(Table2[[#This Row],[Product_ID]],Table4[Product_ID],Table4[Category],"Not Found")</f>
        <v>Women Dresses</v>
      </c>
      <c r="O749" s="2" t="str">
        <f>_xlfn.XLOOKUP(Table2[[#This Row],[Product_ID]],Table4[Product_ID],Table4[Subcategory],"Not Found")</f>
        <v>Bodycon Dress</v>
      </c>
      <c r="P749" s="2" t="str">
        <f>_xlfn.XLOOKUP(Table2[[#This Row],[Product_ID]],Table4[Product_ID],Table4[Brand],"Missing Brand")</f>
        <v>Westside</v>
      </c>
      <c r="Q749" s="2" t="s">
        <v>164</v>
      </c>
      <c r="R749" s="2" t="str">
        <f>_xlfn.XLOOKUP(Table2[[#This Row],[Store_ID]],Table6[Store_ID],Table6[Store Name],"Not Found")</f>
        <v>TrendMart Chennai Standard</v>
      </c>
      <c r="S749" s="2">
        <f>_xlfn.XLOOKUP(Table2[[#This Row],[Store_ID]],Table6[Store_ID],Table6[Monthly Target],"Missing Target")</f>
        <v>1000000</v>
      </c>
      <c r="T749" s="2" t="str">
        <f>_xlfn.XLOOKUP(Table2[[#This Row],[Store_ID]],Table6[Store_ID],Table6[Region],"Not Found")</f>
        <v>South Zone 1</v>
      </c>
      <c r="U749" s="2" t="s">
        <v>135</v>
      </c>
      <c r="V749" s="2" t="str">
        <f>_xlfn.XLOOKUP(Table2[[#This Row],[Employee_ID]],Table5[Employee_ID],Table5[Employee Name],"Not Found")</f>
        <v>Yamini Pandian</v>
      </c>
      <c r="W749" s="2">
        <v>2</v>
      </c>
      <c r="X749" s="2">
        <v>1659.3</v>
      </c>
      <c r="Y749" s="2">
        <v>0</v>
      </c>
      <c r="Z749" s="2">
        <v>0</v>
      </c>
      <c r="AA749" s="2">
        <v>12</v>
      </c>
      <c r="AB749" s="2">
        <v>398.23</v>
      </c>
      <c r="AC749" s="2">
        <v>3716.83</v>
      </c>
      <c r="AD749" s="2">
        <v>2289.1799999999998</v>
      </c>
      <c r="AE749" s="2">
        <f t="shared" si="19"/>
        <v>1029.42</v>
      </c>
      <c r="AF749" s="2" t="s">
        <v>35</v>
      </c>
      <c r="AG749" s="42">
        <f>IFERROR(Table2[[#This Row],[Profit]]/Table2[[#This Row],[Sales Amount]],0)</f>
        <v>0.27696181961510213</v>
      </c>
      <c r="AH749" s="2" t="str">
        <f>TRIM(Table2[[#This Row],[Payment Modee]])</f>
        <v>Debit Card</v>
      </c>
      <c r="AI749" s="2" t="s">
        <v>26</v>
      </c>
      <c r="AJ749" s="2" t="s">
        <v>27</v>
      </c>
      <c r="AK749" s="2" t="s">
        <v>558</v>
      </c>
      <c r="AL749" s="16" t="str">
        <f>IF(HOUR(Table2[[#This Row],[Order Time]])&lt;12,"Morning",IF(HOUR(Table2[[#This Row],[Order Time]])&lt;17,"Afternoon",IF(HOUR(Table2[[#This Row],[Order Time]])&lt;21,"Evening","Night")))</f>
        <v>Afternoon</v>
      </c>
      <c r="AM749" s="16" t="s">
        <v>29</v>
      </c>
    </row>
    <row r="750" spans="1:39" x14ac:dyDescent="0.25">
      <c r="A750" s="13" t="s">
        <v>2114</v>
      </c>
      <c r="B750" s="4">
        <v>45660</v>
      </c>
      <c r="C750" s="2">
        <f>YEAR(Table2[[#This Row],[Invoice Date]])</f>
        <v>2025</v>
      </c>
      <c r="D750" s="2" t="str">
        <f>TEXT(Table2[[#This Row],[Invoice Date]],"mmm")</f>
        <v>Jan</v>
      </c>
      <c r="E750" s="2" t="str">
        <f>Table2[[#This Row],[Store_ID]]&amp;"-"&amp;Table2[[#This Row],[Year]]&amp;"-"&amp;Table2[[#This Row],[Month]]</f>
        <v>STR048-2025-Jan</v>
      </c>
      <c r="F750" s="2" t="s">
        <v>2023</v>
      </c>
      <c r="G750" s="2" t="str">
        <f>_xlfn.XLOOKUP(Table2[[#This Row],[Customer_ID]],Table3[Customer_ID],Table3[Customer Name],"Not Found")</f>
        <v>Manoj Balasubramaniam</v>
      </c>
      <c r="H750" s="2" t="str">
        <f>_xlfn.XLOOKUP(Table2[[#This Row],[Customer_ID]],Table3[Customer_ID],Table3[Gender],"Female")</f>
        <v>Male</v>
      </c>
      <c r="I750" s="2" t="str">
        <f>_xlfn.XLOOKUP(Table2[[#This Row],[Customer_ID]],Table3[Customer_ID],Table3[City],"Missing Memebership")</f>
        <v>Kannur</v>
      </c>
      <c r="J750" s="2" t="str">
        <f>_xlfn.XLOOKUP(Table2[[#This Row],[Customer_ID]],Table3[Customer_ID],Table3[State],"Karnataka")</f>
        <v>Kerala</v>
      </c>
      <c r="K750" s="2" t="str">
        <f>_xlfn.XLOOKUP(Table2[[#This Row],[Customer_ID]],Table3[Customer_ID],Table3[Membership],"Regular")</f>
        <v>Silver</v>
      </c>
      <c r="L750" s="2" t="s">
        <v>751</v>
      </c>
      <c r="M750" s="2" t="str">
        <f>_xlfn.XLOOKUP(Table2[[#This Row],[Product_ID]],Table4[Product_ID],Table4[Product_Name],"Not Found")</f>
        <v>Spykar Bootcut Charcoal</v>
      </c>
      <c r="N750" s="2" t="str">
        <f>_xlfn.XLOOKUP(Table2[[#This Row],[Product_ID]],Table4[Product_ID],Table4[Category],"Not Found")</f>
        <v>Women Jeans</v>
      </c>
      <c r="O750" s="2" t="str">
        <f>_xlfn.XLOOKUP(Table2[[#This Row],[Product_ID]],Table4[Product_ID],Table4[Subcategory],"Not Found")</f>
        <v>Bootcut</v>
      </c>
      <c r="P750" s="2" t="str">
        <f>_xlfn.XLOOKUP(Table2[[#This Row],[Product_ID]],Table4[Product_ID],Table4[Brand],"Missing Brand")</f>
        <v>Spykar</v>
      </c>
      <c r="Q750" s="2" t="s">
        <v>1853</v>
      </c>
      <c r="R750" s="2" t="str">
        <f>_xlfn.XLOOKUP(Table2[[#This Row],[Store_ID]],Table6[Store_ID],Table6[Store Name],"Not Found")</f>
        <v>TrendMart Guntur High Street</v>
      </c>
      <c r="S750" s="2">
        <f>_xlfn.XLOOKUP(Table2[[#This Row],[Store_ID]],Table6[Store_ID],Table6[Monthly Target],"Missing Target")</f>
        <v>1200000</v>
      </c>
      <c r="T750" s="2" t="str">
        <f>_xlfn.XLOOKUP(Table2[[#This Row],[Store_ID]],Table6[Store_ID],Table6[Region],"Not Found")</f>
        <v>South Zone 3</v>
      </c>
      <c r="U750" s="2" t="s">
        <v>504</v>
      </c>
      <c r="V750" s="2" t="str">
        <f>_xlfn.XLOOKUP(Table2[[#This Row],[Employee_ID]],Table5[Employee_ID],Table5[Employee Name],"Not Found")</f>
        <v>Vikram Bhat</v>
      </c>
      <c r="W750" s="2">
        <v>2</v>
      </c>
      <c r="X750" s="2">
        <v>1659.32</v>
      </c>
      <c r="Y750" s="2">
        <v>0</v>
      </c>
      <c r="Z750" s="2">
        <v>0</v>
      </c>
      <c r="AA750" s="2">
        <v>12</v>
      </c>
      <c r="AB750" s="2">
        <v>398.24</v>
      </c>
      <c r="AC750" s="2">
        <v>3716.88</v>
      </c>
      <c r="AD750" s="2">
        <v>2279.62</v>
      </c>
      <c r="AE750" s="2">
        <f t="shared" si="19"/>
        <v>1039.0200000000002</v>
      </c>
      <c r="AF750" s="2" t="s">
        <v>25</v>
      </c>
      <c r="AG750" s="42">
        <f>IFERROR(Table2[[#This Row],[Profit]]/Table2[[#This Row],[Sales Amount]],0)</f>
        <v>0.27954090527539233</v>
      </c>
      <c r="AH750" s="2" t="str">
        <f>TRIM(Table2[[#This Row],[Payment Modee]])</f>
        <v>UPI</v>
      </c>
      <c r="AI750" s="2" t="s">
        <v>26</v>
      </c>
      <c r="AJ750" s="2" t="s">
        <v>197</v>
      </c>
      <c r="AK750" s="2" t="s">
        <v>1344</v>
      </c>
      <c r="AL750" s="16" t="str">
        <f>IF(HOUR(Table2[[#This Row],[Order Time]])&lt;12,"Morning",IF(HOUR(Table2[[#This Row],[Order Time]])&lt;17,"Afternoon",IF(HOUR(Table2[[#This Row],[Order Time]])&lt;21,"Evening","Night")))</f>
        <v>Afternoon</v>
      </c>
      <c r="AM750" s="16" t="s">
        <v>29</v>
      </c>
    </row>
    <row r="751" spans="1:39" x14ac:dyDescent="0.25">
      <c r="A751" s="13" t="s">
        <v>2115</v>
      </c>
      <c r="B751" s="4">
        <v>45423</v>
      </c>
      <c r="C751" s="2">
        <f>YEAR(Table2[[#This Row],[Invoice Date]])</f>
        <v>2024</v>
      </c>
      <c r="D751" s="2" t="str">
        <f>TEXT(Table2[[#This Row],[Invoice Date]],"mmm")</f>
        <v>May</v>
      </c>
      <c r="E751" s="2" t="str">
        <f>Table2[[#This Row],[Store_ID]]&amp;"-"&amp;Table2[[#This Row],[Year]]&amp;"-"&amp;Table2[[#This Row],[Month]]</f>
        <v>STR041-2024-May</v>
      </c>
      <c r="F751" s="2" t="s">
        <v>1940</v>
      </c>
      <c r="G751" s="2" t="str">
        <f>_xlfn.XLOOKUP(Table2[[#This Row],[Customer_ID]],Table3[Customer_ID],Table3[Customer Name],"Not Found")</f>
        <v>Preethi Murthy</v>
      </c>
      <c r="H751" s="2" t="str">
        <f>_xlfn.XLOOKUP(Table2[[#This Row],[Customer_ID]],Table3[Customer_ID],Table3[Gender],"Female")</f>
        <v>Female</v>
      </c>
      <c r="I751" s="2" t="str">
        <f>_xlfn.XLOOKUP(Table2[[#This Row],[Customer_ID]],Table3[Customer_ID],Table3[City],"Missing Memebership")</f>
        <v>Tumakuru</v>
      </c>
      <c r="J751" s="2" t="str">
        <f>_xlfn.XLOOKUP(Table2[[#This Row],[Customer_ID]],Table3[Customer_ID],Table3[State],"Karnataka")</f>
        <v>Karnataka</v>
      </c>
      <c r="K751" s="2" t="str">
        <f>_xlfn.XLOOKUP(Table2[[#This Row],[Customer_ID]],Table3[Customer_ID],Table3[Membership],"Regular")</f>
        <v>Gold</v>
      </c>
      <c r="L751" s="2" t="s">
        <v>1395</v>
      </c>
      <c r="M751" s="2" t="str">
        <f>_xlfn.XLOOKUP(Table2[[#This Row],[Product_ID]],Table4[Product_ID],Table4[Product_Name],"Not Found")</f>
        <v>Westside Bodycon Dress Green</v>
      </c>
      <c r="N751" s="2" t="str">
        <f>_xlfn.XLOOKUP(Table2[[#This Row],[Product_ID]],Table4[Product_ID],Table4[Category],"Not Found")</f>
        <v>Women Dresses</v>
      </c>
      <c r="O751" s="2" t="str">
        <f>_xlfn.XLOOKUP(Table2[[#This Row],[Product_ID]],Table4[Product_ID],Table4[Subcategory],"Not Found")</f>
        <v>Bodycon Dress</v>
      </c>
      <c r="P751" s="2" t="str">
        <f>_xlfn.XLOOKUP(Table2[[#This Row],[Product_ID]],Table4[Product_ID],Table4[Brand],"Missing Brand")</f>
        <v>Westside</v>
      </c>
      <c r="Q751" s="2" t="s">
        <v>493</v>
      </c>
      <c r="R751" s="2" t="str">
        <f>_xlfn.XLOOKUP(Table2[[#This Row],[Store_ID]],Table6[Store_ID],Table6[Store Name],"Not Found")</f>
        <v>TrendMart Thiruvananthapuram Standard</v>
      </c>
      <c r="S751" s="2">
        <f>_xlfn.XLOOKUP(Table2[[#This Row],[Store_ID]],Table6[Store_ID],Table6[Monthly Target],"Missing Target")</f>
        <v>2500000</v>
      </c>
      <c r="T751" s="2" t="str">
        <f>_xlfn.XLOOKUP(Table2[[#This Row],[Store_ID]],Table6[Store_ID],Table6[Region],"Not Found")</f>
        <v>South Zone 1</v>
      </c>
      <c r="U751" s="2" t="s">
        <v>113</v>
      </c>
      <c r="V751" s="2" t="str">
        <f>_xlfn.XLOOKUP(Table2[[#This Row],[Employee_ID]],Table5[Employee_ID],Table5[Employee Name],"Not Found")</f>
        <v>Eswar Prasad</v>
      </c>
      <c r="W751" s="2">
        <v>5</v>
      </c>
      <c r="X751" s="2">
        <v>1736.24</v>
      </c>
      <c r="Y751" s="2">
        <v>10</v>
      </c>
      <c r="Z751" s="2">
        <v>868.12</v>
      </c>
      <c r="AA751" s="2">
        <v>12</v>
      </c>
      <c r="AB751" s="2">
        <v>937.57</v>
      </c>
      <c r="AC751" s="2">
        <v>8750.65</v>
      </c>
      <c r="AD751" s="2">
        <v>5722.95</v>
      </c>
      <c r="AE751" s="2">
        <f t="shared" si="19"/>
        <v>2090.1299999999997</v>
      </c>
      <c r="AF751" s="2" t="s">
        <v>69</v>
      </c>
      <c r="AG751" s="42">
        <f>IFERROR(Table2[[#This Row],[Profit]]/Table2[[#This Row],[Sales Amount]],0)</f>
        <v>0.23885425654094264</v>
      </c>
      <c r="AH751" s="2" t="str">
        <f>TRIM(Table2[[#This Row],[Payment Modee]])</f>
        <v>Cash</v>
      </c>
      <c r="AI751" s="2" t="s">
        <v>36</v>
      </c>
      <c r="AJ751" s="2" t="s">
        <v>27</v>
      </c>
      <c r="AK751" s="2" t="s">
        <v>2116</v>
      </c>
      <c r="AL751" s="16" t="str">
        <f>IF(HOUR(Table2[[#This Row],[Order Time]])&lt;12,"Morning",IF(HOUR(Table2[[#This Row],[Order Time]])&lt;17,"Afternoon",IF(HOUR(Table2[[#This Row],[Order Time]])&lt;21,"Evening","Night")))</f>
        <v>Afternoon</v>
      </c>
      <c r="AM751" s="16" t="s">
        <v>38</v>
      </c>
    </row>
    <row r="752" spans="1:39" x14ac:dyDescent="0.25">
      <c r="A752" s="13" t="s">
        <v>2117</v>
      </c>
      <c r="B752" s="4">
        <v>45399</v>
      </c>
      <c r="C752" s="2">
        <f>YEAR(Table2[[#This Row],[Invoice Date]])</f>
        <v>2024</v>
      </c>
      <c r="D752" s="2" t="str">
        <f>TEXT(Table2[[#This Row],[Invoice Date]],"mmm")</f>
        <v>Apr</v>
      </c>
      <c r="E752" s="2" t="str">
        <f>Table2[[#This Row],[Store_ID]]&amp;"-"&amp;Table2[[#This Row],[Year]]&amp;"-"&amp;Table2[[#This Row],[Month]]</f>
        <v>STR040-2024-Apr</v>
      </c>
      <c r="F752" s="2" t="s">
        <v>2118</v>
      </c>
      <c r="G752" s="2" t="str">
        <f>_xlfn.XLOOKUP(Table2[[#This Row],[Customer_ID]],Table3[Customer_ID],Table3[Customer Name],"Not Found")</f>
        <v>Karunakaran Nair</v>
      </c>
      <c r="H752" s="2" t="str">
        <f>_xlfn.XLOOKUP(Table2[[#This Row],[Customer_ID]],Table3[Customer_ID],Table3[Gender],"Female")</f>
        <v>Male</v>
      </c>
      <c r="I752" s="2" t="str">
        <f>_xlfn.XLOOKUP(Table2[[#This Row],[Customer_ID]],Table3[Customer_ID],Table3[City],"Missing Memebership")</f>
        <v>Nellore</v>
      </c>
      <c r="J752" s="2" t="str">
        <f>_xlfn.XLOOKUP(Table2[[#This Row],[Customer_ID]],Table3[Customer_ID],Table3[State],"Karnataka")</f>
        <v>Andhra Pradesh</v>
      </c>
      <c r="K752" s="2" t="str">
        <f>_xlfn.XLOOKUP(Table2[[#This Row],[Customer_ID]],Table3[Customer_ID],Table3[Membership],"Regular")</f>
        <v>Regular</v>
      </c>
      <c r="L752" s="2" t="s">
        <v>652</v>
      </c>
      <c r="M752" s="2" t="str">
        <f>_xlfn.XLOOKUP(Table2[[#This Row],[Product_ID]],Table4[Product_ID],Table4[Product_Name],"Not Found")</f>
        <v>Libas Smart Watch Purple</v>
      </c>
      <c r="N752" s="2" t="str">
        <f>_xlfn.XLOOKUP(Table2[[#This Row],[Product_ID]],Table4[Product_ID],Table4[Category],"Not Found")</f>
        <v>Watches</v>
      </c>
      <c r="O752" s="2" t="str">
        <f>_xlfn.XLOOKUP(Table2[[#This Row],[Product_ID]],Table4[Product_ID],Table4[Subcategory],"Not Found")</f>
        <v>Smart Watch</v>
      </c>
      <c r="P752" s="2" t="str">
        <f>_xlfn.XLOOKUP(Table2[[#This Row],[Product_ID]],Table4[Product_ID],Table4[Brand],"Missing Brand")</f>
        <v>Libas</v>
      </c>
      <c r="Q752" s="2" t="s">
        <v>123</v>
      </c>
      <c r="R752" s="2" t="str">
        <f>_xlfn.XLOOKUP(Table2[[#This Row],[Store_ID]],Table6[Store_ID],Table6[Store Name],"Not Found")</f>
        <v>TrendMart Nizamabad Mall Kiosk</v>
      </c>
      <c r="S752" s="2">
        <f>_xlfn.XLOOKUP(Table2[[#This Row],[Store_ID]],Table6[Store_ID],Table6[Monthly Target],"Missing Target")</f>
        <v>1200000</v>
      </c>
      <c r="T752" s="2" t="str">
        <f>_xlfn.XLOOKUP(Table2[[#This Row],[Store_ID]],Table6[Store_ID],Table6[Region],"Not Found")</f>
        <v>South Zone 2</v>
      </c>
      <c r="U752" s="2" t="s">
        <v>229</v>
      </c>
      <c r="V752" s="2" t="str">
        <f>_xlfn.XLOOKUP(Table2[[#This Row],[Employee_ID]],Table5[Employee_ID],Table5[Employee Name],"Not Found")</f>
        <v>Yogesh Chettiar</v>
      </c>
      <c r="W752" s="2">
        <v>1</v>
      </c>
      <c r="X752" s="2">
        <v>1085.1600000000001</v>
      </c>
      <c r="Y752" s="2">
        <v>0</v>
      </c>
      <c r="Z752" s="2">
        <v>0</v>
      </c>
      <c r="AA752" s="2">
        <v>12</v>
      </c>
      <c r="AB752" s="2">
        <v>130.22</v>
      </c>
      <c r="AC752" s="2">
        <v>1215.3800000000001</v>
      </c>
      <c r="AD752" s="2">
        <v>815.46</v>
      </c>
      <c r="AE752" s="2">
        <f t="shared" si="19"/>
        <v>269.70000000000005</v>
      </c>
      <c r="AF752" s="2" t="s">
        <v>35</v>
      </c>
      <c r="AG752" s="42">
        <f>IFERROR(Table2[[#This Row],[Profit]]/Table2[[#This Row],[Sales Amount]],0)</f>
        <v>0.22190590597179485</v>
      </c>
      <c r="AH752" s="2" t="str">
        <f>TRIM(Table2[[#This Row],[Payment Modee]])</f>
        <v>Debit Card</v>
      </c>
      <c r="AI752" s="2" t="s">
        <v>26</v>
      </c>
      <c r="AJ752" s="2" t="s">
        <v>27</v>
      </c>
      <c r="AK752" s="2" t="s">
        <v>1369</v>
      </c>
      <c r="AL752" s="16" t="str">
        <f>IF(HOUR(Table2[[#This Row],[Order Time]])&lt;12,"Morning",IF(HOUR(Table2[[#This Row],[Order Time]])&lt;17,"Afternoon",IF(HOUR(Table2[[#This Row],[Order Time]])&lt;21,"Evening","Night")))</f>
        <v>Evening</v>
      </c>
      <c r="AM752" s="16" t="s">
        <v>29</v>
      </c>
    </row>
    <row r="753" spans="1:39" x14ac:dyDescent="0.25">
      <c r="A753" s="13" t="s">
        <v>2119</v>
      </c>
      <c r="B753" s="4">
        <v>45602</v>
      </c>
      <c r="C753" s="2">
        <f>YEAR(Table2[[#This Row],[Invoice Date]])</f>
        <v>2024</v>
      </c>
      <c r="D753" s="2" t="str">
        <f>TEXT(Table2[[#This Row],[Invoice Date]],"mmm")</f>
        <v>Nov</v>
      </c>
      <c r="E753" s="2" t="str">
        <f>Table2[[#This Row],[Store_ID]]&amp;"-"&amp;Table2[[#This Row],[Year]]&amp;"-"&amp;Table2[[#This Row],[Month]]</f>
        <v>STR011-2024-Nov</v>
      </c>
      <c r="F753" s="2" t="s">
        <v>1224</v>
      </c>
      <c r="G753" s="2" t="str">
        <f>_xlfn.XLOOKUP(Table2[[#This Row],[Customer_ID]],Table3[Customer_ID],Table3[Customer Name],"Not Found")</f>
        <v>Akhila Naicker</v>
      </c>
      <c r="H753" s="2" t="str">
        <f>_xlfn.XLOOKUP(Table2[[#This Row],[Customer_ID]],Table3[Customer_ID],Table3[Gender],"Female")</f>
        <v>Female</v>
      </c>
      <c r="I753" s="2" t="str">
        <f>_xlfn.XLOOKUP(Table2[[#This Row],[Customer_ID]],Table3[Customer_ID],Table3[City],"Missing Memebership")</f>
        <v>Nellore</v>
      </c>
      <c r="J753" s="2" t="str">
        <f>_xlfn.XLOOKUP(Table2[[#This Row],[Customer_ID]],Table3[Customer_ID],Table3[State],"Karnataka")</f>
        <v>Andhra Pradesh</v>
      </c>
      <c r="K753" s="2" t="str">
        <f>_xlfn.XLOOKUP(Table2[[#This Row],[Customer_ID]],Table3[Customer_ID],Table3[Membership],"Regular")</f>
        <v>Regular</v>
      </c>
      <c r="L753" s="2" t="s">
        <v>662</v>
      </c>
      <c r="M753" s="2" t="str">
        <f>_xlfn.XLOOKUP(Table2[[#This Row],[Product_ID]],Table4[Product_ID],Table4[Product_Name],"Not Found")</f>
        <v>Bata Cotton Saree Mustard</v>
      </c>
      <c r="N753" s="2" t="str">
        <f>_xlfn.XLOOKUP(Table2[[#This Row],[Product_ID]],Table4[Product_ID],Table4[Category],"Not Found")</f>
        <v>Women Sarees</v>
      </c>
      <c r="O753" s="2" t="str">
        <f>_xlfn.XLOOKUP(Table2[[#This Row],[Product_ID]],Table4[Product_ID],Table4[Subcategory],"Not Found")</f>
        <v>Cotton Saree</v>
      </c>
      <c r="P753" s="2" t="str">
        <f>_xlfn.XLOOKUP(Table2[[#This Row],[Product_ID]],Table4[Product_ID],Table4[Brand],"Missing Brand")</f>
        <v>Bata</v>
      </c>
      <c r="Q753" s="2" t="s">
        <v>42</v>
      </c>
      <c r="R753" s="2" t="str">
        <f>_xlfn.XLOOKUP(Table2[[#This Row],[Store_ID]],Table6[Store_ID],Table6[Store Name],"Not Found")</f>
        <v>TrendMart Tirupati Standard</v>
      </c>
      <c r="S753" s="2">
        <f>_xlfn.XLOOKUP(Table2[[#This Row],[Store_ID]],Table6[Store_ID],Table6[Monthly Target],"Missing Target")</f>
        <v>2000000</v>
      </c>
      <c r="T753" s="2" t="str">
        <f>_xlfn.XLOOKUP(Table2[[#This Row],[Store_ID]],Table6[Store_ID],Table6[Region],"Not Found")</f>
        <v>South Zone 3</v>
      </c>
      <c r="U753" s="2" t="s">
        <v>294</v>
      </c>
      <c r="V753" s="2" t="str">
        <f>_xlfn.XLOOKUP(Table2[[#This Row],[Employee_ID]],Table5[Employee_ID],Table5[Employee Name],"Not Found")</f>
        <v>Chitra Chettiar</v>
      </c>
      <c r="W753" s="2">
        <v>1</v>
      </c>
      <c r="X753" s="2">
        <v>3549.25</v>
      </c>
      <c r="Y753" s="2">
        <v>10</v>
      </c>
      <c r="Z753" s="2">
        <v>354.93</v>
      </c>
      <c r="AA753" s="2">
        <v>12</v>
      </c>
      <c r="AB753" s="2">
        <v>383.32</v>
      </c>
      <c r="AC753" s="2">
        <v>3577.64</v>
      </c>
      <c r="AD753" s="2">
        <v>2710.05</v>
      </c>
      <c r="AE753" s="2">
        <f t="shared" si="19"/>
        <v>484.2699999999997</v>
      </c>
      <c r="AF753" s="2" t="s">
        <v>35</v>
      </c>
      <c r="AG753" s="42">
        <f>IFERROR(Table2[[#This Row],[Profit]]/Table2[[#This Row],[Sales Amount]],0)</f>
        <v>0.13536018157220953</v>
      </c>
      <c r="AH753" s="2" t="str">
        <f>TRIM(Table2[[#This Row],[Payment Modee]])</f>
        <v>Debit Card</v>
      </c>
      <c r="AI753" s="2" t="s">
        <v>36</v>
      </c>
      <c r="AJ753" s="2" t="s">
        <v>27</v>
      </c>
      <c r="AK753" s="2" t="s">
        <v>396</v>
      </c>
      <c r="AL753" s="16" t="str">
        <f>IF(HOUR(Table2[[#This Row],[Order Time]])&lt;12,"Morning",IF(HOUR(Table2[[#This Row],[Order Time]])&lt;17,"Afternoon",IF(HOUR(Table2[[#This Row],[Order Time]])&lt;21,"Evening","Night")))</f>
        <v>Evening</v>
      </c>
      <c r="AM753" s="16" t="s">
        <v>29</v>
      </c>
    </row>
    <row r="754" spans="1:39" x14ac:dyDescent="0.25">
      <c r="A754" s="13" t="s">
        <v>2120</v>
      </c>
      <c r="B754" s="4">
        <v>45483</v>
      </c>
      <c r="C754" s="2">
        <f>YEAR(Table2[[#This Row],[Invoice Date]])</f>
        <v>2024</v>
      </c>
      <c r="D754" s="2" t="str">
        <f>TEXT(Table2[[#This Row],[Invoice Date]],"mmm")</f>
        <v>Jul</v>
      </c>
      <c r="E754" s="2" t="str">
        <f>Table2[[#This Row],[Store_ID]]&amp;"-"&amp;Table2[[#This Row],[Year]]&amp;"-"&amp;Table2[[#This Row],[Month]]</f>
        <v>STR027-2024-Jul</v>
      </c>
      <c r="F754" s="2" t="s">
        <v>2121</v>
      </c>
      <c r="G754" s="2" t="str">
        <f>_xlfn.XLOOKUP(Table2[[#This Row],[Customer_ID]],Table3[Customer_ID],Table3[Customer Name],"Not Found")</f>
        <v>Gauri Gowda</v>
      </c>
      <c r="H754" s="2" t="str">
        <f>_xlfn.XLOOKUP(Table2[[#This Row],[Customer_ID]],Table3[Customer_ID],Table3[Gender],"Female")</f>
        <v>Female</v>
      </c>
      <c r="I754" s="2" t="str">
        <f>_xlfn.XLOOKUP(Table2[[#This Row],[Customer_ID]],Table3[Customer_ID],Table3[City],"Missing Memebership")</f>
        <v>Bengaluru</v>
      </c>
      <c r="J754" s="2" t="str">
        <f>_xlfn.XLOOKUP(Table2[[#This Row],[Customer_ID]],Table3[Customer_ID],Table3[State],"Karnataka")</f>
        <v>Karnataka</v>
      </c>
      <c r="K754" s="2" t="str">
        <f>_xlfn.XLOOKUP(Table2[[#This Row],[Customer_ID]],Table3[Customer_ID],Table3[Membership],"Regular")</f>
        <v>Silver</v>
      </c>
      <c r="L754" s="2" t="s">
        <v>416</v>
      </c>
      <c r="M754" s="2" t="str">
        <f>_xlfn.XLOOKUP(Table2[[#This Row],[Product_ID]],Table4[Product_ID],Table4[Product_Name],"Not Found")</f>
        <v>GRT Jewellers Sling Bag Olive</v>
      </c>
      <c r="N754" s="2" t="str">
        <f>_xlfn.XLOOKUP(Table2[[#This Row],[Product_ID]],Table4[Product_ID],Table4[Category],"Not Found")</f>
        <v>Handbags</v>
      </c>
      <c r="O754" s="2" t="str">
        <f>_xlfn.XLOOKUP(Table2[[#This Row],[Product_ID]],Table4[Product_ID],Table4[Subcategory],"Not Found")</f>
        <v>Sling Bag</v>
      </c>
      <c r="P754" s="2" t="str">
        <f>_xlfn.XLOOKUP(Table2[[#This Row],[Product_ID]],Table4[Product_ID],Table4[Brand],"Missing Brand")</f>
        <v>GRT Jewellers</v>
      </c>
      <c r="Q754" s="2" t="s">
        <v>965</v>
      </c>
      <c r="R754" s="2" t="str">
        <f>_xlfn.XLOOKUP(Table2[[#This Row],[Store_ID]],Table6[Store_ID],Table6[Store Name],"Not Found")</f>
        <v>TrendMart Hyderabad Standard</v>
      </c>
      <c r="S754" s="2">
        <f>_xlfn.XLOOKUP(Table2[[#This Row],[Store_ID]],Table6[Store_ID],Table6[Monthly Target],"Missing Target")</f>
        <v>1500000</v>
      </c>
      <c r="T754" s="2" t="str">
        <f>_xlfn.XLOOKUP(Table2[[#This Row],[Store_ID]],Table6[Store_ID],Table6[Region],"Not Found")</f>
        <v>South Zone 2</v>
      </c>
      <c r="U754" s="2" t="s">
        <v>268</v>
      </c>
      <c r="V754" s="2" t="str">
        <f>_xlfn.XLOOKUP(Table2[[#This Row],[Employee_ID]],Table5[Employee_ID],Table5[Employee Name],"Not Found")</f>
        <v>Ganesh Iyengar</v>
      </c>
      <c r="W754" s="2">
        <v>1</v>
      </c>
      <c r="X754" s="2">
        <v>3134.77</v>
      </c>
      <c r="Y754" s="2">
        <v>10</v>
      </c>
      <c r="Z754" s="2">
        <v>313.48</v>
      </c>
      <c r="AA754" s="2">
        <v>12</v>
      </c>
      <c r="AB754" s="2">
        <v>338.55</v>
      </c>
      <c r="AC754" s="2">
        <v>3159.84</v>
      </c>
      <c r="AD754" s="2">
        <v>2034.01</v>
      </c>
      <c r="AE754" s="2">
        <f t="shared" si="19"/>
        <v>787.2800000000002</v>
      </c>
      <c r="AF754" s="2" t="s">
        <v>56</v>
      </c>
      <c r="AG754" s="42">
        <f>IFERROR(Table2[[#This Row],[Profit]]/Table2[[#This Row],[Sales Amount]],0)</f>
        <v>0.24915185579016663</v>
      </c>
      <c r="AH754" s="2" t="str">
        <f>TRIM(Table2[[#This Row],[Payment Modee]])</f>
        <v>Credit Card</v>
      </c>
      <c r="AI754" s="2" t="s">
        <v>26</v>
      </c>
      <c r="AJ754" s="2" t="s">
        <v>197</v>
      </c>
      <c r="AK754" s="2" t="s">
        <v>2122</v>
      </c>
      <c r="AL754" s="16" t="str">
        <f>IF(HOUR(Table2[[#This Row],[Order Time]])&lt;12,"Morning",IF(HOUR(Table2[[#This Row],[Order Time]])&lt;17,"Afternoon",IF(HOUR(Table2[[#This Row],[Order Time]])&lt;21,"Evening","Night")))</f>
        <v>Afternoon</v>
      </c>
      <c r="AM754" s="16" t="s">
        <v>29</v>
      </c>
    </row>
    <row r="755" spans="1:39" x14ac:dyDescent="0.25">
      <c r="A755" s="13" t="s">
        <v>2123</v>
      </c>
      <c r="B755" s="4">
        <v>45386</v>
      </c>
      <c r="C755" s="2">
        <f>YEAR(Table2[[#This Row],[Invoice Date]])</f>
        <v>2024</v>
      </c>
      <c r="D755" s="2" t="str">
        <f>TEXT(Table2[[#This Row],[Invoice Date]],"mmm")</f>
        <v>Apr</v>
      </c>
      <c r="E755" s="2" t="str">
        <f>Table2[[#This Row],[Store_ID]]&amp;"-"&amp;Table2[[#This Row],[Year]]&amp;"-"&amp;Table2[[#This Row],[Month]]</f>
        <v>STR055-2024-Apr</v>
      </c>
      <c r="F755" s="2" t="s">
        <v>2023</v>
      </c>
      <c r="G755" s="2" t="str">
        <f>_xlfn.XLOOKUP(Table2[[#This Row],[Customer_ID]],Table3[Customer_ID],Table3[Customer Name],"Not Found")</f>
        <v>Manoj Balasubramaniam</v>
      </c>
      <c r="H755" s="2" t="str">
        <f>_xlfn.XLOOKUP(Table2[[#This Row],[Customer_ID]],Table3[Customer_ID],Table3[Gender],"Female")</f>
        <v>Male</v>
      </c>
      <c r="I755" s="2" t="str">
        <f>_xlfn.XLOOKUP(Table2[[#This Row],[Customer_ID]],Table3[Customer_ID],Table3[City],"Missing Memebership")</f>
        <v>Kannur</v>
      </c>
      <c r="J755" s="2" t="str">
        <f>_xlfn.XLOOKUP(Table2[[#This Row],[Customer_ID]],Table3[Customer_ID],Table3[State],"Karnataka")</f>
        <v>Kerala</v>
      </c>
      <c r="K755" s="2" t="str">
        <f>_xlfn.XLOOKUP(Table2[[#This Row],[Customer_ID]],Table3[Customer_ID],Table3[Membership],"Regular")</f>
        <v>Silver</v>
      </c>
      <c r="L755" s="2" t="s">
        <v>201</v>
      </c>
      <c r="M755" s="2" t="str">
        <f>_xlfn.XLOOKUP(Table2[[#This Row],[Product_ID]],Table4[Product_ID],Table4[Product_Name],"Not Found")</f>
        <v>Titan Sling Bag Green</v>
      </c>
      <c r="N755" s="2" t="str">
        <f>_xlfn.XLOOKUP(Table2[[#This Row],[Product_ID]],Table4[Product_ID],Table4[Category],"Not Found")</f>
        <v>Handbags</v>
      </c>
      <c r="O755" s="2" t="str">
        <f>_xlfn.XLOOKUP(Table2[[#This Row],[Product_ID]],Table4[Product_ID],Table4[Subcategory],"Not Found")</f>
        <v>Sling Bag</v>
      </c>
      <c r="P755" s="2" t="str">
        <f>_xlfn.XLOOKUP(Table2[[#This Row],[Product_ID]],Table4[Product_ID],Table4[Brand],"Missing Brand")</f>
        <v>Titan</v>
      </c>
      <c r="Q755" s="2" t="s">
        <v>390</v>
      </c>
      <c r="R755" s="2" t="str">
        <f>_xlfn.XLOOKUP(Table2[[#This Row],[Store_ID]],Table6[Store_ID],Table6[Store Name],"Not Found")</f>
        <v>TrendMart Nellore High Street</v>
      </c>
      <c r="S755" s="2">
        <f>_xlfn.XLOOKUP(Table2[[#This Row],[Store_ID]],Table6[Store_ID],Table6[Monthly Target],"Missing Target")</f>
        <v>1500000</v>
      </c>
      <c r="T755" s="2" t="str">
        <f>_xlfn.XLOOKUP(Table2[[#This Row],[Store_ID]],Table6[Store_ID],Table6[Region],"Not Found")</f>
        <v>South Zone 3</v>
      </c>
      <c r="U755" s="2" t="s">
        <v>142</v>
      </c>
      <c r="V755" s="2" t="str">
        <f>_xlfn.XLOOKUP(Table2[[#This Row],[Employee_ID]],Table5[Employee_ID],Table5[Employee Name],"Not Found")</f>
        <v>Anusuya Subramaniam</v>
      </c>
      <c r="W755" s="2">
        <v>3</v>
      </c>
      <c r="X755" s="2">
        <v>2033.67</v>
      </c>
      <c r="Y755" s="2">
        <v>10</v>
      </c>
      <c r="Z755" s="2">
        <v>610.1</v>
      </c>
      <c r="AA755" s="2">
        <v>12</v>
      </c>
      <c r="AB755" s="2">
        <v>658.91</v>
      </c>
      <c r="AC755" s="2">
        <v>6149.82</v>
      </c>
      <c r="AD755" s="2">
        <v>4385.1899999999996</v>
      </c>
      <c r="AE755" s="2">
        <f t="shared" si="19"/>
        <v>1105.7200000000003</v>
      </c>
      <c r="AF755" s="2" t="s">
        <v>119</v>
      </c>
      <c r="AG755" s="42">
        <f>IFERROR(Table2[[#This Row],[Profit]]/Table2[[#This Row],[Sales Amount]],0)</f>
        <v>0.17979713227379018</v>
      </c>
      <c r="AH755" s="2" t="str">
        <f>TRIM(Table2[[#This Row],[Payment Modee]])</f>
        <v>Net Banking</v>
      </c>
      <c r="AI755" s="2" t="s">
        <v>26</v>
      </c>
      <c r="AJ755" s="2" t="s">
        <v>27</v>
      </c>
      <c r="AK755" s="2" t="s">
        <v>2124</v>
      </c>
      <c r="AL755" s="16" t="str">
        <f>IF(HOUR(Table2[[#This Row],[Order Time]])&lt;12,"Morning",IF(HOUR(Table2[[#This Row],[Order Time]])&lt;17,"Afternoon",IF(HOUR(Table2[[#This Row],[Order Time]])&lt;21,"Evening","Night")))</f>
        <v>Evening</v>
      </c>
      <c r="AM755" s="16" t="s">
        <v>29</v>
      </c>
    </row>
    <row r="756" spans="1:39" x14ac:dyDescent="0.25">
      <c r="A756" s="13" t="s">
        <v>2125</v>
      </c>
      <c r="B756" s="4">
        <v>45547</v>
      </c>
      <c r="C756" s="2">
        <f>YEAR(Table2[[#This Row],[Invoice Date]])</f>
        <v>2024</v>
      </c>
      <c r="D756" s="2" t="str">
        <f>TEXT(Table2[[#This Row],[Invoice Date]],"mmm")</f>
        <v>Sep</v>
      </c>
      <c r="E756" s="2" t="str">
        <f>Table2[[#This Row],[Store_ID]]&amp;"-"&amp;Table2[[#This Row],[Year]]&amp;"-"&amp;Table2[[#This Row],[Month]]</f>
        <v>STR023-2024-Sep</v>
      </c>
      <c r="F756" s="2" t="s">
        <v>2126</v>
      </c>
      <c r="G756" s="2" t="str">
        <f>_xlfn.XLOOKUP(Table2[[#This Row],[Customer_ID]],Table3[Customer_ID],Table3[Customer Name],"Not Found")</f>
        <v>Nandakumar Balasubramaniam</v>
      </c>
      <c r="H756" s="2" t="str">
        <f>_xlfn.XLOOKUP(Table2[[#This Row],[Customer_ID]],Table3[Customer_ID],Table3[Gender],"Female")</f>
        <v>Male</v>
      </c>
      <c r="I756" s="2" t="str">
        <f>_xlfn.XLOOKUP(Table2[[#This Row],[Customer_ID]],Table3[Customer_ID],Table3[City],"Missing Memebership")</f>
        <v>Nizamabad</v>
      </c>
      <c r="J756" s="2" t="str">
        <f>_xlfn.XLOOKUP(Table2[[#This Row],[Customer_ID]],Table3[Customer_ID],Table3[State],"Karnataka")</f>
        <v>Telangana</v>
      </c>
      <c r="K756" s="2" t="str">
        <f>_xlfn.XLOOKUP(Table2[[#This Row],[Customer_ID]],Table3[Customer_ID],Table3[Membership],"Regular")</f>
        <v>Gold</v>
      </c>
      <c r="L756" s="2" t="s">
        <v>85</v>
      </c>
      <c r="M756" s="2" t="str">
        <f>_xlfn.XLOOKUP(Table2[[#This Row],[Product_ID]],Table4[Product_ID],Table4[Product_Name],"Not Found")</f>
        <v>Sonata Bootcut Navy Blue</v>
      </c>
      <c r="N756" s="2" t="str">
        <f>_xlfn.XLOOKUP(Table2[[#This Row],[Product_ID]],Table4[Product_ID],Table4[Category],"Not Found")</f>
        <v>Women Jeans</v>
      </c>
      <c r="O756" s="2" t="str">
        <f>_xlfn.XLOOKUP(Table2[[#This Row],[Product_ID]],Table4[Product_ID],Table4[Subcategory],"Not Found")</f>
        <v>Bootcut</v>
      </c>
      <c r="P756" s="2" t="str">
        <f>_xlfn.XLOOKUP(Table2[[#This Row],[Product_ID]],Table4[Product_ID],Table4[Brand],"Missing Brand")</f>
        <v>Sonata</v>
      </c>
      <c r="Q756" s="2" t="s">
        <v>338</v>
      </c>
      <c r="R756" s="2" t="str">
        <f>_xlfn.XLOOKUP(Table2[[#This Row],[Store_ID]],Table6[Store_ID],Table6[Store Name],"Not Found")</f>
        <v>TrendMart Thoothukudi High Street</v>
      </c>
      <c r="S756" s="2">
        <f>_xlfn.XLOOKUP(Table2[[#This Row],[Store_ID]],Table6[Store_ID],Table6[Monthly Target],"Missing Target")</f>
        <v>2000000</v>
      </c>
      <c r="T756" s="2" t="str">
        <f>_xlfn.XLOOKUP(Table2[[#This Row],[Store_ID]],Table6[Store_ID],Table6[Region],"Not Found")</f>
        <v>South Zone 1</v>
      </c>
      <c r="U756" s="2" t="s">
        <v>294</v>
      </c>
      <c r="V756" s="2" t="str">
        <f>_xlfn.XLOOKUP(Table2[[#This Row],[Employee_ID]],Table5[Employee_ID],Table5[Employee Name],"Not Found")</f>
        <v>Chitra Chettiar</v>
      </c>
      <c r="W756" s="2">
        <v>2</v>
      </c>
      <c r="X756" s="2">
        <v>987.91</v>
      </c>
      <c r="Y756" s="2">
        <v>15</v>
      </c>
      <c r="Z756" s="2">
        <v>296.37</v>
      </c>
      <c r="AA756" s="2">
        <v>5</v>
      </c>
      <c r="AB756" s="2">
        <v>83.97</v>
      </c>
      <c r="AC756" s="2">
        <v>1763.42</v>
      </c>
      <c r="AD756" s="2">
        <v>1385.06</v>
      </c>
      <c r="AE756" s="2">
        <f t="shared" si="19"/>
        <v>294.3900000000001</v>
      </c>
      <c r="AF756" s="2" t="s">
        <v>119</v>
      </c>
      <c r="AG756" s="42">
        <f>IFERROR(Table2[[#This Row],[Profit]]/Table2[[#This Row],[Sales Amount]],0)</f>
        <v>0.16694264554105095</v>
      </c>
      <c r="AH756" s="2" t="str">
        <f>TRIM(Table2[[#This Row],[Payment Modee]])</f>
        <v>Net Banking</v>
      </c>
      <c r="AI756" s="2" t="s">
        <v>26</v>
      </c>
      <c r="AJ756" s="2" t="s">
        <v>27</v>
      </c>
      <c r="AK756" s="2" t="s">
        <v>1399</v>
      </c>
      <c r="AL756" s="16" t="str">
        <f>IF(HOUR(Table2[[#This Row],[Order Time]])&lt;12,"Morning",IF(HOUR(Table2[[#This Row],[Order Time]])&lt;17,"Afternoon",IF(HOUR(Table2[[#This Row],[Order Time]])&lt;21,"Evening","Night")))</f>
        <v>Afternoon</v>
      </c>
      <c r="AM756" s="16" t="s">
        <v>29</v>
      </c>
    </row>
    <row r="757" spans="1:39" x14ac:dyDescent="0.25">
      <c r="A757" s="13" t="s">
        <v>2127</v>
      </c>
      <c r="B757" s="4">
        <v>45615</v>
      </c>
      <c r="C757" s="2">
        <f>YEAR(Table2[[#This Row],[Invoice Date]])</f>
        <v>2024</v>
      </c>
      <c r="D757" s="2" t="str">
        <f>TEXT(Table2[[#This Row],[Invoice Date]],"mmm")</f>
        <v>Nov</v>
      </c>
      <c r="E757" s="2" t="str">
        <f>Table2[[#This Row],[Store_ID]]&amp;"-"&amp;Table2[[#This Row],[Year]]&amp;"-"&amp;Table2[[#This Row],[Month]]</f>
        <v>STR096-2024-Nov</v>
      </c>
      <c r="F757" s="2" t="s">
        <v>491</v>
      </c>
      <c r="G757" s="2" t="str">
        <f>_xlfn.XLOOKUP(Table2[[#This Row],[Customer_ID]],Table3[Customer_ID],Table3[Customer Name],"Not Found")</f>
        <v>Rahul Achari</v>
      </c>
      <c r="H757" s="2" t="str">
        <f>_xlfn.XLOOKUP(Table2[[#This Row],[Customer_ID]],Table3[Customer_ID],Table3[Gender],"Female")</f>
        <v>Male</v>
      </c>
      <c r="I757" s="2" t="str">
        <f>_xlfn.XLOOKUP(Table2[[#This Row],[Customer_ID]],Table3[Customer_ID],Table3[City],"Missing Memebership")</f>
        <v>Karimnagar</v>
      </c>
      <c r="J757" s="2" t="str">
        <f>_xlfn.XLOOKUP(Table2[[#This Row],[Customer_ID]],Table3[Customer_ID],Table3[State],"Karnataka")</f>
        <v>Telangana</v>
      </c>
      <c r="K757" s="2" t="str">
        <f>_xlfn.XLOOKUP(Table2[[#This Row],[Customer_ID]],Table3[Customer_ID],Table3[Membership],"Regular")</f>
        <v>Regular</v>
      </c>
      <c r="L757" s="2" t="s">
        <v>1324</v>
      </c>
      <c r="M757" s="2" t="str">
        <f>_xlfn.XLOOKUP(Table2[[#This Row],[Product_ID]],Table4[Product_ID],Table4[Product_Name],"Not Found")</f>
        <v>Van Heusen Leather Wallet Black</v>
      </c>
      <c r="N757" s="2" t="str">
        <f>_xlfn.XLOOKUP(Table2[[#This Row],[Product_ID]],Table4[Product_ID],Table4[Category],"Not Found")</f>
        <v>Wallets</v>
      </c>
      <c r="O757" s="2" t="str">
        <f>_xlfn.XLOOKUP(Table2[[#This Row],[Product_ID]],Table4[Product_ID],Table4[Subcategory],"Not Found")</f>
        <v>Leather Wallet</v>
      </c>
      <c r="P757" s="2" t="str">
        <f>_xlfn.XLOOKUP(Table2[[#This Row],[Product_ID]],Table4[Product_ID],Table4[Brand],"Missing Brand")</f>
        <v>Van Heusen</v>
      </c>
      <c r="Q757" s="2" t="s">
        <v>375</v>
      </c>
      <c r="R757" s="2" t="str">
        <f>_xlfn.XLOOKUP(Table2[[#This Row],[Store_ID]],Table6[Store_ID],Table6[Store Name],"Not Found")</f>
        <v>TrendMart Mangaluru Mall Kiosk</v>
      </c>
      <c r="S757" s="2">
        <f>_xlfn.XLOOKUP(Table2[[#This Row],[Store_ID]],Table6[Store_ID],Table6[Monthly Target],"Missing Target")</f>
        <v>1500000</v>
      </c>
      <c r="T757" s="2" t="str">
        <f>_xlfn.XLOOKUP(Table2[[#This Row],[Store_ID]],Table6[Store_ID],Table6[Region],"Not Found")</f>
        <v>South Zone 2</v>
      </c>
      <c r="U757" s="2" t="s">
        <v>435</v>
      </c>
      <c r="V757" s="2" t="str">
        <f>_xlfn.XLOOKUP(Table2[[#This Row],[Employee_ID]],Table5[Employee_ID],Table5[Employee Name],"Not Found")</f>
        <v>Gopal Prasad</v>
      </c>
      <c r="W757" s="2">
        <v>3</v>
      </c>
      <c r="X757" s="2">
        <v>1360.86</v>
      </c>
      <c r="Y757" s="2">
        <v>0</v>
      </c>
      <c r="Z757" s="2">
        <v>0</v>
      </c>
      <c r="AA757" s="2">
        <v>12</v>
      </c>
      <c r="AB757" s="2">
        <v>489.91</v>
      </c>
      <c r="AC757" s="2">
        <v>4572.49</v>
      </c>
      <c r="AD757" s="2">
        <v>2849.91</v>
      </c>
      <c r="AE757" s="2">
        <f t="shared" si="19"/>
        <v>1232.6699999999998</v>
      </c>
      <c r="AF757" s="2" t="s">
        <v>25</v>
      </c>
      <c r="AG757" s="42">
        <f>IFERROR(Table2[[#This Row],[Profit]]/Table2[[#This Row],[Sales Amount]],0)</f>
        <v>0.2695839684723203</v>
      </c>
      <c r="AH757" s="2" t="str">
        <f>TRIM(Table2[[#This Row],[Payment Modee]])</f>
        <v>UPI</v>
      </c>
      <c r="AI757" s="2" t="s">
        <v>36</v>
      </c>
      <c r="AJ757" s="2" t="s">
        <v>27</v>
      </c>
      <c r="AK757" s="2" t="s">
        <v>2128</v>
      </c>
      <c r="AL757" s="16" t="str">
        <f>IF(HOUR(Table2[[#This Row],[Order Time]])&lt;12,"Morning",IF(HOUR(Table2[[#This Row],[Order Time]])&lt;17,"Afternoon",IF(HOUR(Table2[[#This Row],[Order Time]])&lt;21,"Evening","Night")))</f>
        <v>Afternoon</v>
      </c>
      <c r="AM757" s="16" t="s">
        <v>29</v>
      </c>
    </row>
    <row r="758" spans="1:39" x14ac:dyDescent="0.25">
      <c r="A758" s="13" t="s">
        <v>2129</v>
      </c>
      <c r="B758" s="4">
        <v>45564</v>
      </c>
      <c r="C758" s="2">
        <f>YEAR(Table2[[#This Row],[Invoice Date]])</f>
        <v>2024</v>
      </c>
      <c r="D758" s="2" t="str">
        <f>TEXT(Table2[[#This Row],[Invoice Date]],"mmm")</f>
        <v>Sep</v>
      </c>
      <c r="E758" s="2" t="str">
        <f>Table2[[#This Row],[Store_ID]]&amp;"-"&amp;Table2[[#This Row],[Year]]&amp;"-"&amp;Table2[[#This Row],[Month]]</f>
        <v>STR023-2024-Sep</v>
      </c>
      <c r="F758" s="2" t="s">
        <v>2130</v>
      </c>
      <c r="G758" s="2" t="str">
        <f>_xlfn.XLOOKUP(Table2[[#This Row],[Customer_ID]],Table3[Customer_ID],Table3[Customer Name],"Not Found")</f>
        <v>Anjali Bhat</v>
      </c>
      <c r="H758" s="2" t="str">
        <f>_xlfn.XLOOKUP(Table2[[#This Row],[Customer_ID]],Table3[Customer_ID],Table3[Gender],"Female")</f>
        <v>Female</v>
      </c>
      <c r="I758" s="2" t="str">
        <f>_xlfn.XLOOKUP(Table2[[#This Row],[Customer_ID]],Table3[Customer_ID],Table3[City],"Missing Memebership")</f>
        <v>Bengaluru</v>
      </c>
      <c r="J758" s="2" t="str">
        <f>_xlfn.XLOOKUP(Table2[[#This Row],[Customer_ID]],Table3[Customer_ID],Table3[State],"Karnataka")</f>
        <v>Karnataka</v>
      </c>
      <c r="K758" s="2" t="str">
        <f>_xlfn.XLOOKUP(Table2[[#This Row],[Customer_ID]],Table3[Customer_ID],Table3[Membership],"Regular")</f>
        <v>Platinum</v>
      </c>
      <c r="L758" s="2" t="s">
        <v>2131</v>
      </c>
      <c r="M758" s="2" t="str">
        <f>_xlfn.XLOOKUP(Table2[[#This Row],[Product_ID]],Table4[Product_ID],Table4[Product_Name],"Not Found")</f>
        <v>GRT Jewellers Chinos Purple</v>
      </c>
      <c r="N758" s="2" t="str">
        <f>_xlfn.XLOOKUP(Table2[[#This Row],[Product_ID]],Table4[Product_ID],Table4[Category],"Not Found")</f>
        <v>Men Trousers</v>
      </c>
      <c r="O758" s="2" t="str">
        <f>_xlfn.XLOOKUP(Table2[[#This Row],[Product_ID]],Table4[Product_ID],Table4[Subcategory],"Not Found")</f>
        <v>Chinos</v>
      </c>
      <c r="P758" s="2" t="str">
        <f>_xlfn.XLOOKUP(Table2[[#This Row],[Product_ID]],Table4[Product_ID],Table4[Brand],"Missing Brand")</f>
        <v>GRT Jewellers</v>
      </c>
      <c r="Q758" s="2" t="s">
        <v>338</v>
      </c>
      <c r="R758" s="2" t="str">
        <f>_xlfn.XLOOKUP(Table2[[#This Row],[Store_ID]],Table6[Store_ID],Table6[Store Name],"Not Found")</f>
        <v>TrendMart Thoothukudi High Street</v>
      </c>
      <c r="S758" s="2">
        <f>_xlfn.XLOOKUP(Table2[[#This Row],[Store_ID]],Table6[Store_ID],Table6[Monthly Target],"Missing Target")</f>
        <v>2000000</v>
      </c>
      <c r="T758" s="2" t="str">
        <f>_xlfn.XLOOKUP(Table2[[#This Row],[Store_ID]],Table6[Store_ID],Table6[Region],"Not Found")</f>
        <v>South Zone 1</v>
      </c>
      <c r="U758" s="2" t="s">
        <v>81</v>
      </c>
      <c r="V758" s="2" t="str">
        <f>_xlfn.XLOOKUP(Table2[[#This Row],[Employee_ID]],Table5[Employee_ID],Table5[Employee Name],"Not Found")</f>
        <v>Charulatha Kumar</v>
      </c>
      <c r="W758" s="2">
        <v>1</v>
      </c>
      <c r="X758" s="2">
        <v>1706.31</v>
      </c>
      <c r="Y758" s="2">
        <v>10</v>
      </c>
      <c r="Z758" s="2">
        <v>170.63</v>
      </c>
      <c r="AA758" s="2">
        <v>12</v>
      </c>
      <c r="AB758" s="2">
        <v>184.28</v>
      </c>
      <c r="AC758" s="2">
        <v>1719.96</v>
      </c>
      <c r="AD758" s="2">
        <v>996.24</v>
      </c>
      <c r="AE758" s="2">
        <f t="shared" si="19"/>
        <v>539.44000000000005</v>
      </c>
      <c r="AF758" s="2" t="s">
        <v>25</v>
      </c>
      <c r="AG758" s="42">
        <f>IFERROR(Table2[[#This Row],[Profit]]/Table2[[#This Row],[Sales Amount]],0)</f>
        <v>0.31363520081862373</v>
      </c>
      <c r="AH758" s="2" t="str">
        <f>TRIM(Table2[[#This Row],[Payment Modee]])</f>
        <v>UPI</v>
      </c>
      <c r="AI758" s="2" t="s">
        <v>26</v>
      </c>
      <c r="AJ758" s="2" t="s">
        <v>27</v>
      </c>
      <c r="AK758" s="2" t="s">
        <v>1076</v>
      </c>
      <c r="AL758" s="16" t="str">
        <f>IF(HOUR(Table2[[#This Row],[Order Time]])&lt;12,"Morning",IF(HOUR(Table2[[#This Row],[Order Time]])&lt;17,"Afternoon",IF(HOUR(Table2[[#This Row],[Order Time]])&lt;21,"Evening","Night")))</f>
        <v>Evening</v>
      </c>
      <c r="AM758" s="16" t="s">
        <v>38</v>
      </c>
    </row>
    <row r="759" spans="1:39" x14ac:dyDescent="0.25">
      <c r="A759" s="13" t="s">
        <v>2132</v>
      </c>
      <c r="B759" s="4">
        <v>45498</v>
      </c>
      <c r="C759" s="2">
        <f>YEAR(Table2[[#This Row],[Invoice Date]])</f>
        <v>2024</v>
      </c>
      <c r="D759" s="2" t="str">
        <f>TEXT(Table2[[#This Row],[Invoice Date]],"mmm")</f>
        <v>Jul</v>
      </c>
      <c r="E759" s="2" t="str">
        <f>Table2[[#This Row],[Store_ID]]&amp;"-"&amp;Table2[[#This Row],[Year]]&amp;"-"&amp;Table2[[#This Row],[Month]]</f>
        <v>STR113-2024-Jul</v>
      </c>
      <c r="F759" s="2" t="s">
        <v>1398</v>
      </c>
      <c r="G759" s="2" t="str">
        <f>_xlfn.XLOOKUP(Table2[[#This Row],[Customer_ID]],Table3[Customer_ID],Table3[Customer Name],"Not Found")</f>
        <v>Gayathri Chandran</v>
      </c>
      <c r="H759" s="2" t="str">
        <f>_xlfn.XLOOKUP(Table2[[#This Row],[Customer_ID]],Table3[Customer_ID],Table3[Gender],"Female")</f>
        <v>Female</v>
      </c>
      <c r="I759" s="2" t="str">
        <f>_xlfn.XLOOKUP(Table2[[#This Row],[Customer_ID]],Table3[Customer_ID],Table3[City],"Missing Memebership")</f>
        <v>Mangaluru</v>
      </c>
      <c r="J759" s="2" t="str">
        <f>_xlfn.XLOOKUP(Table2[[#This Row],[Customer_ID]],Table3[Customer_ID],Table3[State],"Karnataka")</f>
        <v>Karnataka</v>
      </c>
      <c r="K759" s="2" t="str">
        <f>_xlfn.XLOOKUP(Table2[[#This Row],[Customer_ID]],Table3[Customer_ID],Table3[Membership],"Regular")</f>
        <v>Gold</v>
      </c>
      <c r="L759" s="2" t="s">
        <v>252</v>
      </c>
      <c r="M759" s="2" t="str">
        <f>_xlfn.XLOOKUP(Table2[[#This Row],[Product_ID]],Table4[Product_ID],Table4[Product_Name],"Not Found")</f>
        <v>Aurelia Necklace Grey</v>
      </c>
      <c r="N759" s="2" t="str">
        <f>_xlfn.XLOOKUP(Table2[[#This Row],[Product_ID]],Table4[Product_ID],Table4[Category],"Not Found")</f>
        <v>Jewellery</v>
      </c>
      <c r="O759" s="2" t="str">
        <f>_xlfn.XLOOKUP(Table2[[#This Row],[Product_ID]],Table4[Product_ID],Table4[Subcategory],"Not Found")</f>
        <v>Necklace</v>
      </c>
      <c r="P759" s="2" t="str">
        <f>_xlfn.XLOOKUP(Table2[[#This Row],[Product_ID]],Table4[Product_ID],Table4[Brand],"Missing Brand")</f>
        <v>Aurelia</v>
      </c>
      <c r="Q759" s="2" t="s">
        <v>503</v>
      </c>
      <c r="R759" s="2" t="str">
        <f>_xlfn.XLOOKUP(Table2[[#This Row],[Store_ID]],Table6[Store_ID],Table6[Store Name],"Not Found")</f>
        <v>TrendMart Mangaluru High Street</v>
      </c>
      <c r="S759" s="2">
        <f>_xlfn.XLOOKUP(Table2[[#This Row],[Store_ID]],Table6[Store_ID],Table6[Monthly Target],"Missing Target")</f>
        <v>2000000</v>
      </c>
      <c r="T759" s="2" t="str">
        <f>_xlfn.XLOOKUP(Table2[[#This Row],[Store_ID]],Table6[Store_ID],Table6[Region],"Not Found")</f>
        <v>South Zone 2</v>
      </c>
      <c r="U759" s="2" t="s">
        <v>135</v>
      </c>
      <c r="V759" s="2" t="str">
        <f>_xlfn.XLOOKUP(Table2[[#This Row],[Employee_ID]],Table5[Employee_ID],Table5[Employee Name],"Not Found")</f>
        <v>Yamini Pandian</v>
      </c>
      <c r="W759" s="2">
        <v>3</v>
      </c>
      <c r="X759" s="2">
        <v>694.64</v>
      </c>
      <c r="Y759" s="2">
        <v>0</v>
      </c>
      <c r="Z759" s="2">
        <v>0</v>
      </c>
      <c r="AA759" s="2">
        <v>3</v>
      </c>
      <c r="AB759" s="2">
        <v>62.52</v>
      </c>
      <c r="AC759" s="2">
        <v>2146.44</v>
      </c>
      <c r="AD759" s="2">
        <v>1670.97</v>
      </c>
      <c r="AE759" s="2">
        <f t="shared" si="19"/>
        <v>412.95000000000005</v>
      </c>
      <c r="AF759" s="2" t="s">
        <v>69</v>
      </c>
      <c r="AG759" s="42">
        <f>IFERROR(Table2[[#This Row],[Profit]]/Table2[[#This Row],[Sales Amount]],0)</f>
        <v>0.19238832671772799</v>
      </c>
      <c r="AH759" s="2" t="str">
        <f>TRIM(Table2[[#This Row],[Payment Modee]])</f>
        <v>Cash</v>
      </c>
      <c r="AI759" s="2" t="s">
        <v>26</v>
      </c>
      <c r="AJ759" s="2" t="s">
        <v>27</v>
      </c>
      <c r="AK759" s="2" t="s">
        <v>786</v>
      </c>
      <c r="AL759" s="16" t="str">
        <f>IF(HOUR(Table2[[#This Row],[Order Time]])&lt;12,"Morning",IF(HOUR(Table2[[#This Row],[Order Time]])&lt;17,"Afternoon",IF(HOUR(Table2[[#This Row],[Order Time]])&lt;21,"Evening","Night")))</f>
        <v>Morning</v>
      </c>
      <c r="AM759" s="16" t="s">
        <v>29</v>
      </c>
    </row>
    <row r="760" spans="1:39" x14ac:dyDescent="0.25">
      <c r="A760" s="13" t="s">
        <v>2133</v>
      </c>
      <c r="B760" s="4">
        <v>45589</v>
      </c>
      <c r="C760" s="2">
        <f>YEAR(Table2[[#This Row],[Invoice Date]])</f>
        <v>2024</v>
      </c>
      <c r="D760" s="2" t="str">
        <f>TEXT(Table2[[#This Row],[Invoice Date]],"mmm")</f>
        <v>Oct</v>
      </c>
      <c r="E760" s="2" t="str">
        <f>Table2[[#This Row],[Store_ID]]&amp;"-"&amp;Table2[[#This Row],[Year]]&amp;"-"&amp;Table2[[#This Row],[Month]]</f>
        <v>STR071-2024-Oct</v>
      </c>
      <c r="F760" s="2" t="s">
        <v>2134</v>
      </c>
      <c r="G760" s="2" t="str">
        <f>_xlfn.XLOOKUP(Table2[[#This Row],[Customer_ID]],Table3[Customer_ID],Table3[Customer Name],"Not Found")</f>
        <v>Sathish Gupta</v>
      </c>
      <c r="H760" s="2" t="str">
        <f>_xlfn.XLOOKUP(Table2[[#This Row],[Customer_ID]],Table3[Customer_ID],Table3[Gender],"Female")</f>
        <v>Male</v>
      </c>
      <c r="I760" s="2" t="str">
        <f>_xlfn.XLOOKUP(Table2[[#This Row],[Customer_ID]],Table3[Customer_ID],Table3[City],"Missing Memebership")</f>
        <v>Shivamogga</v>
      </c>
      <c r="J760" s="2" t="str">
        <f>_xlfn.XLOOKUP(Table2[[#This Row],[Customer_ID]],Table3[Customer_ID],Table3[State],"Karnataka")</f>
        <v>Karnataka</v>
      </c>
      <c r="K760" s="2" t="str">
        <f>_xlfn.XLOOKUP(Table2[[#This Row],[Customer_ID]],Table3[Customer_ID],Table3[Membership],"Regular")</f>
        <v>Regular</v>
      </c>
      <c r="L760" s="2" t="s">
        <v>754</v>
      </c>
      <c r="M760" s="2" t="str">
        <f>_xlfn.XLOOKUP(Table2[[#This Row],[Product_ID]],Table4[Product_ID],Table4[Product_Name],"Not Found")</f>
        <v>Wrangler Ring White</v>
      </c>
      <c r="N760" s="2" t="str">
        <f>_xlfn.XLOOKUP(Table2[[#This Row],[Product_ID]],Table4[Product_ID],Table4[Category],"Not Found")</f>
        <v>Jewellery</v>
      </c>
      <c r="O760" s="2" t="str">
        <f>_xlfn.XLOOKUP(Table2[[#This Row],[Product_ID]],Table4[Product_ID],Table4[Subcategory],"Not Found")</f>
        <v>Ring</v>
      </c>
      <c r="P760" s="2" t="str">
        <f>_xlfn.XLOOKUP(Table2[[#This Row],[Product_ID]],Table4[Product_ID],Table4[Brand],"Missing Brand")</f>
        <v>Wrangler</v>
      </c>
      <c r="Q760" s="2" t="s">
        <v>288</v>
      </c>
      <c r="R760" s="2" t="str">
        <f>_xlfn.XLOOKUP(Table2[[#This Row],[Store_ID]],Table6[Store_ID],Table6[Store Name],"Not Found")</f>
        <v>TrendMart Kannur Standard</v>
      </c>
      <c r="S760" s="2">
        <f>_xlfn.XLOOKUP(Table2[[#This Row],[Store_ID]],Table6[Store_ID],Table6[Monthly Target],"Missing Target")</f>
        <v>2000000</v>
      </c>
      <c r="T760" s="2" t="str">
        <f>_xlfn.XLOOKUP(Table2[[#This Row],[Store_ID]],Table6[Store_ID],Table6[Region],"Not Found")</f>
        <v>South Zone 1</v>
      </c>
      <c r="U760" s="2" t="s">
        <v>24</v>
      </c>
      <c r="V760" s="2" t="str">
        <f>_xlfn.XLOOKUP(Table2[[#This Row],[Employee_ID]],Table5[Employee_ID],Table5[Employee Name],"Not Found")</f>
        <v>Manoj Ramachandran</v>
      </c>
      <c r="W760" s="2">
        <v>3</v>
      </c>
      <c r="X760" s="2">
        <v>3132.36</v>
      </c>
      <c r="Y760" s="2">
        <v>20</v>
      </c>
      <c r="Z760" s="2">
        <v>1879.42</v>
      </c>
      <c r="AA760" s="2">
        <v>3</v>
      </c>
      <c r="AB760" s="2">
        <v>225.53</v>
      </c>
      <c r="AC760" s="2">
        <v>7743.19</v>
      </c>
      <c r="AD760" s="2">
        <v>5969.79</v>
      </c>
      <c r="AE760" s="2">
        <f t="shared" si="19"/>
        <v>1547.8699999999997</v>
      </c>
      <c r="AF760" s="2" t="s">
        <v>69</v>
      </c>
      <c r="AG760" s="42">
        <f>IFERROR(Table2[[#This Row],[Profit]]/Table2[[#This Row],[Sales Amount]],0)</f>
        <v>0.19990081607192897</v>
      </c>
      <c r="AH760" s="2" t="str">
        <f>TRIM(Table2[[#This Row],[Payment Modee]])</f>
        <v>Cash</v>
      </c>
      <c r="AI760" s="2" t="s">
        <v>26</v>
      </c>
      <c r="AJ760" s="2" t="s">
        <v>27</v>
      </c>
      <c r="AK760" s="2" t="s">
        <v>1610</v>
      </c>
      <c r="AL760" s="16" t="str">
        <f>IF(HOUR(Table2[[#This Row],[Order Time]])&lt;12,"Morning",IF(HOUR(Table2[[#This Row],[Order Time]])&lt;17,"Afternoon",IF(HOUR(Table2[[#This Row],[Order Time]])&lt;21,"Evening","Night")))</f>
        <v>Evening</v>
      </c>
      <c r="AM760" s="16" t="s">
        <v>29</v>
      </c>
    </row>
    <row r="761" spans="1:39" x14ac:dyDescent="0.25">
      <c r="A761" s="13" t="s">
        <v>2135</v>
      </c>
      <c r="B761" s="4">
        <v>45704</v>
      </c>
      <c r="C761" s="2">
        <f>YEAR(Table2[[#This Row],[Invoice Date]])</f>
        <v>2025</v>
      </c>
      <c r="D761" s="2" t="str">
        <f>TEXT(Table2[[#This Row],[Invoice Date]],"mmm")</f>
        <v>Feb</v>
      </c>
      <c r="E761" s="2" t="str">
        <f>Table2[[#This Row],[Store_ID]]&amp;"-"&amp;Table2[[#This Row],[Year]]&amp;"-"&amp;Table2[[#This Row],[Month]]</f>
        <v>STR041-2025-Feb</v>
      </c>
      <c r="F761" s="2" t="s">
        <v>2136</v>
      </c>
      <c r="G761" s="2" t="str">
        <f>_xlfn.XLOOKUP(Table2[[#This Row],[Customer_ID]],Table3[Customer_ID],Table3[Customer Name],"Not Found")</f>
        <v>Arjun Chetty</v>
      </c>
      <c r="H761" s="2" t="str">
        <f>_xlfn.XLOOKUP(Table2[[#This Row],[Customer_ID]],Table3[Customer_ID],Table3[Gender],"Female")</f>
        <v>Male</v>
      </c>
      <c r="I761" s="2" t="str">
        <f>_xlfn.XLOOKUP(Table2[[#This Row],[Customer_ID]],Table3[Customer_ID],Table3[City],"Missing Memebership")</f>
        <v>Warangal</v>
      </c>
      <c r="J761" s="2" t="str">
        <f>_xlfn.XLOOKUP(Table2[[#This Row],[Customer_ID]],Table3[Customer_ID],Table3[State],"Karnataka")</f>
        <v>Telangana</v>
      </c>
      <c r="K761" s="2" t="str">
        <f>_xlfn.XLOOKUP(Table2[[#This Row],[Customer_ID]],Table3[Customer_ID],Table3[Membership],"Regular")</f>
        <v>Gold</v>
      </c>
      <c r="L761" s="2" t="s">
        <v>548</v>
      </c>
      <c r="M761" s="2" t="str">
        <f>_xlfn.XLOOKUP(Table2[[#This Row],[Product_ID]],Table4[Product_ID],Table4[Product_Name],"Not Found")</f>
        <v>Global Desi Round Neck Green</v>
      </c>
      <c r="N761" s="2" t="str">
        <f>_xlfn.XLOOKUP(Table2[[#This Row],[Product_ID]],Table4[Product_ID],Table4[Category],"Not Found")</f>
        <v>Men T-Shirts</v>
      </c>
      <c r="O761" s="2" t="str">
        <f>_xlfn.XLOOKUP(Table2[[#This Row],[Product_ID]],Table4[Product_ID],Table4[Subcategory],"Not Found")</f>
        <v>Round Neck</v>
      </c>
      <c r="P761" s="2" t="str">
        <f>_xlfn.XLOOKUP(Table2[[#This Row],[Product_ID]],Table4[Product_ID],Table4[Brand],"Missing Brand")</f>
        <v>Global Desi</v>
      </c>
      <c r="Q761" s="2" t="s">
        <v>493</v>
      </c>
      <c r="R761" s="2" t="str">
        <f>_xlfn.XLOOKUP(Table2[[#This Row],[Store_ID]],Table6[Store_ID],Table6[Store Name],"Not Found")</f>
        <v>TrendMart Thiruvananthapuram Standard</v>
      </c>
      <c r="S761" s="2">
        <f>_xlfn.XLOOKUP(Table2[[#This Row],[Store_ID]],Table6[Store_ID],Table6[Monthly Target],"Missing Target")</f>
        <v>2500000</v>
      </c>
      <c r="T761" s="2" t="str">
        <f>_xlfn.XLOOKUP(Table2[[#This Row],[Store_ID]],Table6[Store_ID],Table6[Region],"Not Found")</f>
        <v>South Zone 1</v>
      </c>
      <c r="U761" s="2" t="s">
        <v>465</v>
      </c>
      <c r="V761" s="2" t="str">
        <f>_xlfn.XLOOKUP(Table2[[#This Row],[Employee_ID]],Table5[Employee_ID],Table5[Employee Name],"Not Found")</f>
        <v>Vinod Hegde</v>
      </c>
      <c r="W761" s="2">
        <v>5</v>
      </c>
      <c r="X761" s="2">
        <v>495.66</v>
      </c>
      <c r="Y761" s="2">
        <v>15</v>
      </c>
      <c r="Z761" s="2">
        <v>371.75</v>
      </c>
      <c r="AA761" s="2">
        <v>5</v>
      </c>
      <c r="AB761" s="2">
        <v>105.33</v>
      </c>
      <c r="AC761" s="2">
        <v>2211.88</v>
      </c>
      <c r="AD761" s="2">
        <v>1499.3</v>
      </c>
      <c r="AE761" s="2">
        <f t="shared" si="19"/>
        <v>607.25000000000011</v>
      </c>
      <c r="AF761" s="2" t="s">
        <v>69</v>
      </c>
      <c r="AG761" s="42">
        <f>IFERROR(Table2[[#This Row],[Profit]]/Table2[[#This Row],[Sales Amount]],0)</f>
        <v>0.27454021013798219</v>
      </c>
      <c r="AH761" s="2" t="str">
        <f>TRIM(Table2[[#This Row],[Payment Modee]])</f>
        <v>Cash</v>
      </c>
      <c r="AI761" s="2" t="s">
        <v>26</v>
      </c>
      <c r="AJ761" s="2" t="s">
        <v>197</v>
      </c>
      <c r="AK761" s="2" t="s">
        <v>1407</v>
      </c>
      <c r="AL761" s="16" t="str">
        <f>IF(HOUR(Table2[[#This Row],[Order Time]])&lt;12,"Morning",IF(HOUR(Table2[[#This Row],[Order Time]])&lt;17,"Afternoon",IF(HOUR(Table2[[#This Row],[Order Time]])&lt;21,"Evening","Night")))</f>
        <v>Evening</v>
      </c>
      <c r="AM761" s="16" t="s">
        <v>38</v>
      </c>
    </row>
    <row r="762" spans="1:39" x14ac:dyDescent="0.25">
      <c r="A762" s="13" t="s">
        <v>2137</v>
      </c>
      <c r="B762" s="4">
        <v>45593</v>
      </c>
      <c r="C762" s="2">
        <f>YEAR(Table2[[#This Row],[Invoice Date]])</f>
        <v>2024</v>
      </c>
      <c r="D762" s="2" t="str">
        <f>TEXT(Table2[[#This Row],[Invoice Date]],"mmm")</f>
        <v>Oct</v>
      </c>
      <c r="E762" s="2" t="str">
        <f>Table2[[#This Row],[Store_ID]]&amp;"-"&amp;Table2[[#This Row],[Year]]&amp;"-"&amp;Table2[[#This Row],[Month]]</f>
        <v>STR056-2024-Oct</v>
      </c>
      <c r="F762" s="2" t="s">
        <v>2138</v>
      </c>
      <c r="G762" s="2" t="str">
        <f>_xlfn.XLOOKUP(Table2[[#This Row],[Customer_ID]],Table3[Customer_ID],Table3[Customer Name],"Not Found")</f>
        <v>Srinivas Rao</v>
      </c>
      <c r="H762" s="2" t="str">
        <f>_xlfn.XLOOKUP(Table2[[#This Row],[Customer_ID]],Table3[Customer_ID],Table3[Gender],"Female")</f>
        <v>Male</v>
      </c>
      <c r="I762" s="2" t="str">
        <f>_xlfn.XLOOKUP(Table2[[#This Row],[Customer_ID]],Table3[Customer_ID],Table3[City],"Missing Memebership")</f>
        <v>Kurnool</v>
      </c>
      <c r="J762" s="2" t="str">
        <f>_xlfn.XLOOKUP(Table2[[#This Row],[Customer_ID]],Table3[Customer_ID],Table3[State],"Karnataka")</f>
        <v>Andhra Pradesh</v>
      </c>
      <c r="K762" s="2" t="str">
        <f>_xlfn.XLOOKUP(Table2[[#This Row],[Customer_ID]],Table3[Customer_ID],Table3[Membership],"Regular")</f>
        <v>Silver</v>
      </c>
      <c r="L762" s="2" t="s">
        <v>946</v>
      </c>
      <c r="M762" s="2" t="str">
        <f>_xlfn.XLOOKUP(Table2[[#This Row],[Product_ID]],Table4[Product_ID],Table4[Product_Name],"Not Found")</f>
        <v>Nalli Silks Card Holder Beige</v>
      </c>
      <c r="N762" s="2" t="str">
        <f>_xlfn.XLOOKUP(Table2[[#This Row],[Product_ID]],Table4[Product_ID],Table4[Category],"Not Found")</f>
        <v>Wallets</v>
      </c>
      <c r="O762" s="2" t="str">
        <f>_xlfn.XLOOKUP(Table2[[#This Row],[Product_ID]],Table4[Product_ID],Table4[Subcategory],"Not Found")</f>
        <v>Card Holder</v>
      </c>
      <c r="P762" s="2" t="str">
        <f>_xlfn.XLOOKUP(Table2[[#This Row],[Product_ID]],Table4[Product_ID],Table4[Brand],"Missing Brand")</f>
        <v>Nalli Silks</v>
      </c>
      <c r="Q762" s="2" t="s">
        <v>474</v>
      </c>
      <c r="R762" s="2" t="str">
        <f>_xlfn.XLOOKUP(Table2[[#This Row],[Store_ID]],Table6[Store_ID],Table6[Store Name],"Not Found")</f>
        <v>TrendMart Nizamabad Standard</v>
      </c>
      <c r="S762" s="2">
        <f>_xlfn.XLOOKUP(Table2[[#This Row],[Store_ID]],Table6[Store_ID],Table6[Monthly Target],"Missing Target")</f>
        <v>1200000</v>
      </c>
      <c r="T762" s="2" t="str">
        <f>_xlfn.XLOOKUP(Table2[[#This Row],[Store_ID]],Table6[Store_ID],Table6[Region],"Not Found")</f>
        <v>South Zone 2</v>
      </c>
      <c r="U762" s="2" t="s">
        <v>34</v>
      </c>
      <c r="V762" s="2" t="str">
        <f>_xlfn.XLOOKUP(Table2[[#This Row],[Employee_ID]],Table5[Employee_ID],Table5[Employee Name],"Not Found")</f>
        <v>Deepthi Iyengar</v>
      </c>
      <c r="W762" s="2">
        <v>1</v>
      </c>
      <c r="X762" s="2">
        <v>1463.49</v>
      </c>
      <c r="Y762" s="2">
        <v>10</v>
      </c>
      <c r="Z762" s="2">
        <v>146.35</v>
      </c>
      <c r="AA762" s="2">
        <v>12</v>
      </c>
      <c r="AB762" s="2">
        <v>158.06</v>
      </c>
      <c r="AC762" s="2">
        <v>1475.2</v>
      </c>
      <c r="AD762" s="2">
        <v>1116.33</v>
      </c>
      <c r="AE762" s="2">
        <f t="shared" si="19"/>
        <v>200.81000000000012</v>
      </c>
      <c r="AF762" s="2" t="s">
        <v>35</v>
      </c>
      <c r="AG762" s="42">
        <f>IFERROR(Table2[[#This Row],[Profit]]/Table2[[#This Row],[Sales Amount]],0)</f>
        <v>0.13612391540130159</v>
      </c>
      <c r="AH762" s="2" t="str">
        <f>TRIM(Table2[[#This Row],[Payment Modee]])</f>
        <v>Debit Card</v>
      </c>
      <c r="AI762" s="2" t="s">
        <v>26</v>
      </c>
      <c r="AJ762" s="2" t="s">
        <v>27</v>
      </c>
      <c r="AK762" s="2" t="s">
        <v>2139</v>
      </c>
      <c r="AL762" s="16" t="str">
        <f>IF(HOUR(Table2[[#This Row],[Order Time]])&lt;12,"Morning",IF(HOUR(Table2[[#This Row],[Order Time]])&lt;17,"Afternoon",IF(HOUR(Table2[[#This Row],[Order Time]])&lt;21,"Evening","Night")))</f>
        <v>Evening</v>
      </c>
      <c r="AM762" s="16" t="s">
        <v>29</v>
      </c>
    </row>
    <row r="763" spans="1:39" x14ac:dyDescent="0.25">
      <c r="A763" s="13" t="s">
        <v>2140</v>
      </c>
      <c r="B763" s="4">
        <v>45449</v>
      </c>
      <c r="C763" s="2">
        <f>YEAR(Table2[[#This Row],[Invoice Date]])</f>
        <v>2024</v>
      </c>
      <c r="D763" s="2" t="str">
        <f>TEXT(Table2[[#This Row],[Invoice Date]],"mmm")</f>
        <v>Jun</v>
      </c>
      <c r="E763" s="2" t="str">
        <f>Table2[[#This Row],[Store_ID]]&amp;"-"&amp;Table2[[#This Row],[Year]]&amp;"-"&amp;Table2[[#This Row],[Month]]</f>
        <v>STR067-2024-Jun</v>
      </c>
      <c r="F763" s="2" t="s">
        <v>468</v>
      </c>
      <c r="G763" s="2" t="str">
        <f>_xlfn.XLOOKUP(Table2[[#This Row],[Customer_ID]],Table3[Customer_ID],Table3[Customer Name],"Not Found")</f>
        <v>Revathi Natarajan</v>
      </c>
      <c r="H763" s="2" t="str">
        <f>_xlfn.XLOOKUP(Table2[[#This Row],[Customer_ID]],Table3[Customer_ID],Table3[Gender],"Female")</f>
        <v>Female</v>
      </c>
      <c r="I763" s="2" t="str">
        <f>_xlfn.XLOOKUP(Table2[[#This Row],[Customer_ID]],Table3[Customer_ID],Table3[City],"Missing Memebership")</f>
        <v>Thoothukudi</v>
      </c>
      <c r="J763" s="2" t="str">
        <f>_xlfn.XLOOKUP(Table2[[#This Row],[Customer_ID]],Table3[Customer_ID],Table3[State],"Karnataka")</f>
        <v>Tamil Nadu</v>
      </c>
      <c r="K763" s="2" t="str">
        <f>_xlfn.XLOOKUP(Table2[[#This Row],[Customer_ID]],Table3[Customer_ID],Table3[Membership],"Regular")</f>
        <v>Silver</v>
      </c>
      <c r="L763" s="2" t="s">
        <v>1540</v>
      </c>
      <c r="M763" s="2" t="str">
        <f>_xlfn.XLOOKUP(Table2[[#This Row],[Product_ID]],Table4[Product_ID],Table4[Product_Name],"Not Found")</f>
        <v>Bata Braided Belt White</v>
      </c>
      <c r="N763" s="2" t="str">
        <f>_xlfn.XLOOKUP(Table2[[#This Row],[Product_ID]],Table4[Product_ID],Table4[Category],"Not Found")</f>
        <v>Belts</v>
      </c>
      <c r="O763" s="2" t="str">
        <f>_xlfn.XLOOKUP(Table2[[#This Row],[Product_ID]],Table4[Product_ID],Table4[Subcategory],"Not Found")</f>
        <v>Braided Belt</v>
      </c>
      <c r="P763" s="2" t="str">
        <f>_xlfn.XLOOKUP(Table2[[#This Row],[Product_ID]],Table4[Product_ID],Table4[Brand],"Missing Brand")</f>
        <v>Bata</v>
      </c>
      <c r="Q763" s="2" t="s">
        <v>1174</v>
      </c>
      <c r="R763" s="2" t="str">
        <f>_xlfn.XLOOKUP(Table2[[#This Row],[Store_ID]],Table6[Store_ID],Table6[Store Name],"Not Found")</f>
        <v>TrendMart Visakhapatnam Standard</v>
      </c>
      <c r="S763" s="2">
        <f>_xlfn.XLOOKUP(Table2[[#This Row],[Store_ID]],Table6[Store_ID],Table6[Monthly Target],"Missing Target")</f>
        <v>2500000</v>
      </c>
      <c r="T763" s="2" t="str">
        <f>_xlfn.XLOOKUP(Table2[[#This Row],[Store_ID]],Table6[Store_ID],Table6[Region],"Not Found")</f>
        <v>South Zone 3</v>
      </c>
      <c r="U763" s="2" t="s">
        <v>192</v>
      </c>
      <c r="V763" s="2" t="str">
        <f>_xlfn.XLOOKUP(Table2[[#This Row],[Employee_ID]],Table5[Employee_ID],Table5[Employee Name],"Not Found")</f>
        <v>Hari Nair</v>
      </c>
      <c r="W763" s="2">
        <v>1</v>
      </c>
      <c r="X763" s="2">
        <v>1291.6099999999999</v>
      </c>
      <c r="Y763" s="2">
        <v>30</v>
      </c>
      <c r="Z763" s="2">
        <v>387.48</v>
      </c>
      <c r="AA763" s="2">
        <v>12</v>
      </c>
      <c r="AB763" s="2">
        <v>108.5</v>
      </c>
      <c r="AC763" s="2">
        <v>1012.63</v>
      </c>
      <c r="AD763" s="2">
        <v>879.48</v>
      </c>
      <c r="AE763" s="2">
        <f t="shared" si="19"/>
        <v>24.649999999999977</v>
      </c>
      <c r="AF763" s="2" t="s">
        <v>119</v>
      </c>
      <c r="AG763" s="42">
        <f>IFERROR(Table2[[#This Row],[Profit]]/Table2[[#This Row],[Sales Amount]],0)</f>
        <v>2.4342553548680146E-2</v>
      </c>
      <c r="AH763" s="2" t="str">
        <f>TRIM(Table2[[#This Row],[Payment Modee]])</f>
        <v>Net Banking</v>
      </c>
      <c r="AI763" s="2" t="s">
        <v>36</v>
      </c>
      <c r="AJ763" s="2" t="s">
        <v>27</v>
      </c>
      <c r="AK763" s="2" t="s">
        <v>2141</v>
      </c>
      <c r="AL763" s="16" t="str">
        <f>IF(HOUR(Table2[[#This Row],[Order Time]])&lt;12,"Morning",IF(HOUR(Table2[[#This Row],[Order Time]])&lt;17,"Afternoon",IF(HOUR(Table2[[#This Row],[Order Time]])&lt;21,"Evening","Night")))</f>
        <v>Evening</v>
      </c>
      <c r="AM763" s="16" t="s">
        <v>29</v>
      </c>
    </row>
    <row r="764" spans="1:39" x14ac:dyDescent="0.25">
      <c r="A764" s="13" t="s">
        <v>2142</v>
      </c>
      <c r="B764" s="4">
        <v>45618</v>
      </c>
      <c r="C764" s="2">
        <f>YEAR(Table2[[#This Row],[Invoice Date]])</f>
        <v>2024</v>
      </c>
      <c r="D764" s="2" t="str">
        <f>TEXT(Table2[[#This Row],[Invoice Date]],"mmm")</f>
        <v>Nov</v>
      </c>
      <c r="E764" s="2" t="str">
        <f>Table2[[#This Row],[Store_ID]]&amp;"-"&amp;Table2[[#This Row],[Year]]&amp;"-"&amp;Table2[[#This Row],[Month]]</f>
        <v>STR078-2024-Nov</v>
      </c>
      <c r="F764" s="2" t="s">
        <v>2143</v>
      </c>
      <c r="G764" s="2" t="str">
        <f>_xlfn.XLOOKUP(Table2[[#This Row],[Customer_ID]],Table3[Customer_ID],Table3[Customer Name],"Not Found")</f>
        <v>Deepika Shetty</v>
      </c>
      <c r="H764" s="2" t="str">
        <f>_xlfn.XLOOKUP(Table2[[#This Row],[Customer_ID]],Table3[Customer_ID],Table3[Gender],"Female")</f>
        <v>Female</v>
      </c>
      <c r="I764" s="2" t="str">
        <f>_xlfn.XLOOKUP(Table2[[#This Row],[Customer_ID]],Table3[Customer_ID],Table3[City],"Missing Memebership")</f>
        <v>Kurnool</v>
      </c>
      <c r="J764" s="2" t="str">
        <f>_xlfn.XLOOKUP(Table2[[#This Row],[Customer_ID]],Table3[Customer_ID],Table3[State],"Karnataka")</f>
        <v>Andhra Pradesh</v>
      </c>
      <c r="K764" s="2" t="str">
        <f>_xlfn.XLOOKUP(Table2[[#This Row],[Customer_ID]],Table3[Customer_ID],Table3[Membership],"Regular")</f>
        <v>Regular</v>
      </c>
      <c r="L764" s="2" t="s">
        <v>566</v>
      </c>
      <c r="M764" s="2" t="str">
        <f>_xlfn.XLOOKUP(Table2[[#This Row],[Product_ID]],Table4[Product_ID],Table4[Product_Name],"Not Found")</f>
        <v>Westside Cap Beige</v>
      </c>
      <c r="N764" s="2" t="str">
        <f>_xlfn.XLOOKUP(Table2[[#This Row],[Product_ID]],Table4[Product_ID],Table4[Category],"Not Found")</f>
        <v>Accessories</v>
      </c>
      <c r="O764" s="2" t="str">
        <f>_xlfn.XLOOKUP(Table2[[#This Row],[Product_ID]],Table4[Product_ID],Table4[Subcategory],"Not Found")</f>
        <v>Cap</v>
      </c>
      <c r="P764" s="2" t="str">
        <f>_xlfn.XLOOKUP(Table2[[#This Row],[Product_ID]],Table4[Product_ID],Table4[Brand],"Missing Brand")</f>
        <v>Westside</v>
      </c>
      <c r="Q764" s="2" t="s">
        <v>48</v>
      </c>
      <c r="R764" s="2" t="str">
        <f>_xlfn.XLOOKUP(Table2[[#This Row],[Store_ID]],Table6[Store_ID],Table6[Store Name],"Not Found")</f>
        <v>TrendMart Vellore Standard</v>
      </c>
      <c r="S764" s="2">
        <f>_xlfn.XLOOKUP(Table2[[#This Row],[Store_ID]],Table6[Store_ID],Table6[Monthly Target],"Missing Target")</f>
        <v>1200000</v>
      </c>
      <c r="T764" s="2" t="str">
        <f>_xlfn.XLOOKUP(Table2[[#This Row],[Store_ID]],Table6[Store_ID],Table6[Region],"Not Found")</f>
        <v>South Zone 1</v>
      </c>
      <c r="U764" s="2" t="s">
        <v>417</v>
      </c>
      <c r="V764" s="2" t="str">
        <f>_xlfn.XLOOKUP(Table2[[#This Row],[Employee_ID]],Table5[Employee_ID],Table5[Employee Name],"Not Found")</f>
        <v>Arjun Krishnan</v>
      </c>
      <c r="W764" s="2">
        <v>2</v>
      </c>
      <c r="X764" s="2">
        <v>702.64</v>
      </c>
      <c r="Y764" s="2">
        <v>0</v>
      </c>
      <c r="Z764" s="2">
        <v>0</v>
      </c>
      <c r="AA764" s="2">
        <v>5</v>
      </c>
      <c r="AB764" s="2">
        <v>70.260000000000005</v>
      </c>
      <c r="AC764" s="2">
        <v>1475.54</v>
      </c>
      <c r="AD764" s="2">
        <v>807.42</v>
      </c>
      <c r="AE764" s="2">
        <f t="shared" si="19"/>
        <v>597.86</v>
      </c>
      <c r="AF764" s="2" t="s">
        <v>119</v>
      </c>
      <c r="AG764" s="42">
        <f>IFERROR(Table2[[#This Row],[Profit]]/Table2[[#This Row],[Sales Amount]],0)</f>
        <v>0.40518047630020199</v>
      </c>
      <c r="AH764" s="2" t="str">
        <f>TRIM(Table2[[#This Row],[Payment Modee]])</f>
        <v>Net Banking</v>
      </c>
      <c r="AI764" s="2" t="s">
        <v>36</v>
      </c>
      <c r="AJ764" s="2" t="s">
        <v>27</v>
      </c>
      <c r="AK764" s="2" t="s">
        <v>2144</v>
      </c>
      <c r="AL764" s="16" t="str">
        <f>IF(HOUR(Table2[[#This Row],[Order Time]])&lt;12,"Morning",IF(HOUR(Table2[[#This Row],[Order Time]])&lt;17,"Afternoon",IF(HOUR(Table2[[#This Row],[Order Time]])&lt;21,"Evening","Night")))</f>
        <v>Afternoon</v>
      </c>
      <c r="AM764" s="16" t="s">
        <v>29</v>
      </c>
    </row>
    <row r="765" spans="1:39" x14ac:dyDescent="0.25">
      <c r="A765" s="13" t="s">
        <v>2145</v>
      </c>
      <c r="B765" s="4">
        <v>45586</v>
      </c>
      <c r="C765" s="2">
        <f>YEAR(Table2[[#This Row],[Invoice Date]])</f>
        <v>2024</v>
      </c>
      <c r="D765" s="2" t="str">
        <f>TEXT(Table2[[#This Row],[Invoice Date]],"mmm")</f>
        <v>Oct</v>
      </c>
      <c r="E765" s="2" t="str">
        <f>Table2[[#This Row],[Store_ID]]&amp;"-"&amp;Table2[[#This Row],[Year]]&amp;"-"&amp;Table2[[#This Row],[Month]]</f>
        <v>STR029-2024-Oct</v>
      </c>
      <c r="F765" s="2" t="s">
        <v>837</v>
      </c>
      <c r="G765" s="2" t="str">
        <f>_xlfn.XLOOKUP(Table2[[#This Row],[Customer_ID]],Table3[Customer_ID],Table3[Customer Name],"Not Found")</f>
        <v>Hema Naidu</v>
      </c>
      <c r="H765" s="2" t="str">
        <f>_xlfn.XLOOKUP(Table2[[#This Row],[Customer_ID]],Table3[Customer_ID],Table3[Gender],"Female")</f>
        <v>Female</v>
      </c>
      <c r="I765" s="2" t="str">
        <f>_xlfn.XLOOKUP(Table2[[#This Row],[Customer_ID]],Table3[Customer_ID],Table3[City],"Missing Memebership")</f>
        <v>Thrissur</v>
      </c>
      <c r="J765" s="2" t="str">
        <f>_xlfn.XLOOKUP(Table2[[#This Row],[Customer_ID]],Table3[Customer_ID],Table3[State],"Karnataka")</f>
        <v>Kerala</v>
      </c>
      <c r="K765" s="2" t="str">
        <f>_xlfn.XLOOKUP(Table2[[#This Row],[Customer_ID]],Table3[Customer_ID],Table3[Membership],"Regular")</f>
        <v>Silver</v>
      </c>
      <c r="L765" s="2" t="s">
        <v>751</v>
      </c>
      <c r="M765" s="2" t="str">
        <f>_xlfn.XLOOKUP(Table2[[#This Row],[Product_ID]],Table4[Product_ID],Table4[Product_Name],"Not Found")</f>
        <v>Spykar Bootcut Charcoal</v>
      </c>
      <c r="N765" s="2" t="str">
        <f>_xlfn.XLOOKUP(Table2[[#This Row],[Product_ID]],Table4[Product_ID],Table4[Category],"Not Found")</f>
        <v>Women Jeans</v>
      </c>
      <c r="O765" s="2" t="str">
        <f>_xlfn.XLOOKUP(Table2[[#This Row],[Product_ID]],Table4[Product_ID],Table4[Subcategory],"Not Found")</f>
        <v>Bootcut</v>
      </c>
      <c r="P765" s="2" t="str">
        <f>_xlfn.XLOOKUP(Table2[[#This Row],[Product_ID]],Table4[Product_ID],Table4[Brand],"Missing Brand")</f>
        <v>Spykar</v>
      </c>
      <c r="Q765" s="2" t="s">
        <v>282</v>
      </c>
      <c r="R765" s="2" t="str">
        <f>_xlfn.XLOOKUP(Table2[[#This Row],[Store_ID]],Table6[Store_ID],Table6[Store Name],"Not Found")</f>
        <v>TrendMart Davanagere High Street</v>
      </c>
      <c r="S765" s="2">
        <f>_xlfn.XLOOKUP(Table2[[#This Row],[Store_ID]],Table6[Store_ID],Table6[Monthly Target],"Missing Target")</f>
        <v>800000</v>
      </c>
      <c r="T765" s="2" t="str">
        <f>_xlfn.XLOOKUP(Table2[[#This Row],[Store_ID]],Table6[Store_ID],Table6[Region],"Not Found")</f>
        <v>South Zone 2</v>
      </c>
      <c r="U765" s="2" t="s">
        <v>153</v>
      </c>
      <c r="V765" s="2" t="str">
        <f>_xlfn.XLOOKUP(Table2[[#This Row],[Employee_ID]],Table5[Employee_ID],Table5[Employee Name],"Not Found")</f>
        <v>Rani Mishra</v>
      </c>
      <c r="W765" s="2">
        <v>2</v>
      </c>
      <c r="X765" s="2">
        <v>1731.06</v>
      </c>
      <c r="Y765" s="2">
        <v>0</v>
      </c>
      <c r="Z765" s="2">
        <v>0</v>
      </c>
      <c r="AA765" s="2">
        <v>12</v>
      </c>
      <c r="AB765" s="2">
        <v>415.45</v>
      </c>
      <c r="AC765" s="2">
        <v>3877.57</v>
      </c>
      <c r="AD765" s="2">
        <v>2279.62</v>
      </c>
      <c r="AE765" s="2">
        <f t="shared" si="19"/>
        <v>1182.5000000000002</v>
      </c>
      <c r="AF765" s="2" t="s">
        <v>56</v>
      </c>
      <c r="AG765" s="42">
        <f>IFERROR(Table2[[#This Row],[Profit]]/Table2[[#This Row],[Sales Amount]],0)</f>
        <v>0.30495903362157234</v>
      </c>
      <c r="AH765" s="2" t="str">
        <f>TRIM(Table2[[#This Row],[Payment Modee]])</f>
        <v>Credit Card</v>
      </c>
      <c r="AI765" s="2" t="s">
        <v>26</v>
      </c>
      <c r="AJ765" s="2" t="s">
        <v>27</v>
      </c>
      <c r="AK765" s="2" t="s">
        <v>2146</v>
      </c>
      <c r="AL765" s="16" t="str">
        <f>IF(HOUR(Table2[[#This Row],[Order Time]])&lt;12,"Morning",IF(HOUR(Table2[[#This Row],[Order Time]])&lt;17,"Afternoon",IF(HOUR(Table2[[#This Row],[Order Time]])&lt;21,"Evening","Night")))</f>
        <v>Afternoon</v>
      </c>
      <c r="AM765" s="16" t="s">
        <v>29</v>
      </c>
    </row>
    <row r="766" spans="1:39" x14ac:dyDescent="0.25">
      <c r="A766" s="13" t="s">
        <v>2147</v>
      </c>
      <c r="B766" s="4">
        <v>45383</v>
      </c>
      <c r="C766" s="2">
        <f>YEAR(Table2[[#This Row],[Invoice Date]])</f>
        <v>2024</v>
      </c>
      <c r="D766" s="2" t="str">
        <f>TEXT(Table2[[#This Row],[Invoice Date]],"mmm")</f>
        <v>Apr</v>
      </c>
      <c r="E766" s="2" t="str">
        <f>Table2[[#This Row],[Store_ID]]&amp;"-"&amp;Table2[[#This Row],[Year]]&amp;"-"&amp;Table2[[#This Row],[Month]]</f>
        <v>STR060-2024-Apr</v>
      </c>
      <c r="F766" s="2" t="s">
        <v>1007</v>
      </c>
      <c r="G766" s="2" t="str">
        <f>_xlfn.XLOOKUP(Table2[[#This Row],[Customer_ID]],Table3[Customer_ID],Table3[Customer Name],"Not Found")</f>
        <v>Bindu Varma</v>
      </c>
      <c r="H766" s="2" t="str">
        <f>_xlfn.XLOOKUP(Table2[[#This Row],[Customer_ID]],Table3[Customer_ID],Table3[Gender],"Female")</f>
        <v>Female</v>
      </c>
      <c r="I766" s="2" t="str">
        <f>_xlfn.XLOOKUP(Table2[[#This Row],[Customer_ID]],Table3[Customer_ID],Table3[City],"Missing Memebership")</f>
        <v>Nellore</v>
      </c>
      <c r="J766" s="2" t="str">
        <f>_xlfn.XLOOKUP(Table2[[#This Row],[Customer_ID]],Table3[Customer_ID],Table3[State],"Karnataka")</f>
        <v>Andhra Pradesh</v>
      </c>
      <c r="K766" s="2" t="str">
        <f>_xlfn.XLOOKUP(Table2[[#This Row],[Customer_ID]],Table3[Customer_ID],Table3[Membership],"Regular")</f>
        <v>Silver</v>
      </c>
      <c r="L766" s="2" t="s">
        <v>754</v>
      </c>
      <c r="M766" s="2" t="str">
        <f>_xlfn.XLOOKUP(Table2[[#This Row],[Product_ID]],Table4[Product_ID],Table4[Product_Name],"Not Found")</f>
        <v>Wrangler Ring White</v>
      </c>
      <c r="N766" s="2" t="str">
        <f>_xlfn.XLOOKUP(Table2[[#This Row],[Product_ID]],Table4[Product_ID],Table4[Category],"Not Found")</f>
        <v>Jewellery</v>
      </c>
      <c r="O766" s="2" t="str">
        <f>_xlfn.XLOOKUP(Table2[[#This Row],[Product_ID]],Table4[Product_ID],Table4[Subcategory],"Not Found")</f>
        <v>Ring</v>
      </c>
      <c r="P766" s="2" t="str">
        <f>_xlfn.XLOOKUP(Table2[[#This Row],[Product_ID]],Table4[Product_ID],Table4[Brand],"Missing Brand")</f>
        <v>Wrangler</v>
      </c>
      <c r="Q766" s="2" t="s">
        <v>316</v>
      </c>
      <c r="R766" s="2" t="str">
        <f>_xlfn.XLOOKUP(Table2[[#This Row],[Store_ID]],Table6[Store_ID],Table6[Store Name],"Not Found")</f>
        <v>TrendMart Tirunelveli Flagship</v>
      </c>
      <c r="S766" s="2">
        <f>_xlfn.XLOOKUP(Table2[[#This Row],[Store_ID]],Table6[Store_ID],Table6[Monthly Target],"Missing Target")</f>
        <v>1000000</v>
      </c>
      <c r="T766" s="2" t="str">
        <f>_xlfn.XLOOKUP(Table2[[#This Row],[Store_ID]],Table6[Store_ID],Table6[Region],"Not Found")</f>
        <v>South Zone 1</v>
      </c>
      <c r="U766" s="2" t="s">
        <v>435</v>
      </c>
      <c r="V766" s="2" t="str">
        <f>_xlfn.XLOOKUP(Table2[[#This Row],[Employee_ID]],Table5[Employee_ID],Table5[Employee Name],"Not Found")</f>
        <v>Gopal Prasad</v>
      </c>
      <c r="W766" s="2">
        <v>3</v>
      </c>
      <c r="X766" s="2">
        <v>3084.94</v>
      </c>
      <c r="Y766" s="2">
        <v>10</v>
      </c>
      <c r="Z766" s="2">
        <v>925.48</v>
      </c>
      <c r="AA766" s="2">
        <v>3</v>
      </c>
      <c r="AB766" s="2">
        <v>249.88</v>
      </c>
      <c r="AC766" s="2">
        <v>8579.2199999999993</v>
      </c>
      <c r="AD766" s="2">
        <v>5969.79</v>
      </c>
      <c r="AE766" s="2">
        <f t="shared" si="19"/>
        <v>2359.5499999999993</v>
      </c>
      <c r="AF766" s="2" t="s">
        <v>69</v>
      </c>
      <c r="AG766" s="42">
        <f>IFERROR(Table2[[#This Row],[Profit]]/Table2[[#This Row],[Sales Amount]],0)</f>
        <v>0.27503083030858277</v>
      </c>
      <c r="AH766" s="2" t="str">
        <f>TRIM(Table2[[#This Row],[Payment Modee]])</f>
        <v>Cash</v>
      </c>
      <c r="AI766" s="2" t="s">
        <v>26</v>
      </c>
      <c r="AJ766" s="2" t="s">
        <v>27</v>
      </c>
      <c r="AK766" s="2" t="s">
        <v>724</v>
      </c>
      <c r="AL766" s="16" t="str">
        <f>IF(HOUR(Table2[[#This Row],[Order Time]])&lt;12,"Morning",IF(HOUR(Table2[[#This Row],[Order Time]])&lt;17,"Afternoon",IF(HOUR(Table2[[#This Row],[Order Time]])&lt;21,"Evening","Night")))</f>
        <v>Evening</v>
      </c>
      <c r="AM766" s="16" t="s">
        <v>29</v>
      </c>
    </row>
    <row r="767" spans="1:39" x14ac:dyDescent="0.25">
      <c r="A767" s="13" t="s">
        <v>2148</v>
      </c>
      <c r="B767" s="4">
        <v>45561</v>
      </c>
      <c r="C767" s="2">
        <f>YEAR(Table2[[#This Row],[Invoice Date]])</f>
        <v>2024</v>
      </c>
      <c r="D767" s="2" t="str">
        <f>TEXT(Table2[[#This Row],[Invoice Date]],"mmm")</f>
        <v>Sep</v>
      </c>
      <c r="E767" s="2" t="str">
        <f>Table2[[#This Row],[Store_ID]]&amp;"-"&amp;Table2[[#This Row],[Year]]&amp;"-"&amp;Table2[[#This Row],[Month]]</f>
        <v>STR116-2024-Sep</v>
      </c>
      <c r="F767" s="2" t="s">
        <v>1138</v>
      </c>
      <c r="G767" s="2" t="str">
        <f>_xlfn.XLOOKUP(Table2[[#This Row],[Customer_ID]],Table3[Customer_ID],Table3[Customer Name],"Not Found")</f>
        <v>Hariharan Yadav</v>
      </c>
      <c r="H767" s="2" t="str">
        <f>_xlfn.XLOOKUP(Table2[[#This Row],[Customer_ID]],Table3[Customer_ID],Table3[Gender],"Female")</f>
        <v>Male</v>
      </c>
      <c r="I767" s="2" t="str">
        <f>_xlfn.XLOOKUP(Table2[[#This Row],[Customer_ID]],Table3[Customer_ID],Table3[City],"Missing Memebership")</f>
        <v>Kollam</v>
      </c>
      <c r="J767" s="2" t="str">
        <f>_xlfn.XLOOKUP(Table2[[#This Row],[Customer_ID]],Table3[Customer_ID],Table3[State],"Karnataka")</f>
        <v>Kerala</v>
      </c>
      <c r="K767" s="2" t="str">
        <f>_xlfn.XLOOKUP(Table2[[#This Row],[Customer_ID]],Table3[Customer_ID],Table3[Membership],"Regular")</f>
        <v>Regular</v>
      </c>
      <c r="L767" s="2" t="s">
        <v>605</v>
      </c>
      <c r="M767" s="2" t="str">
        <f>_xlfn.XLOOKUP(Table2[[#This Row],[Product_ID]],Table4[Product_ID],Table4[Product_Name],"Not Found")</f>
        <v>Pantaloons Shirt Dress Grey</v>
      </c>
      <c r="N767" s="2" t="str">
        <f>_xlfn.XLOOKUP(Table2[[#This Row],[Product_ID]],Table4[Product_ID],Table4[Category],"Not Found")</f>
        <v>Women Dresses</v>
      </c>
      <c r="O767" s="2" t="str">
        <f>_xlfn.XLOOKUP(Table2[[#This Row],[Product_ID]],Table4[Product_ID],Table4[Subcategory],"Not Found")</f>
        <v>Shirt Dress</v>
      </c>
      <c r="P767" s="2" t="str">
        <f>_xlfn.XLOOKUP(Table2[[#This Row],[Product_ID]],Table4[Product_ID],Table4[Brand],"Missing Brand")</f>
        <v>Pantaloons</v>
      </c>
      <c r="Q767" s="2" t="s">
        <v>219</v>
      </c>
      <c r="R767" s="2" t="str">
        <f>_xlfn.XLOOKUP(Table2[[#This Row],[Store_ID]],Table6[Store_ID],Table6[Store Name],"Not Found")</f>
        <v>TrendMart Madurai High Street</v>
      </c>
      <c r="S767" s="2">
        <f>_xlfn.XLOOKUP(Table2[[#This Row],[Store_ID]],Table6[Store_ID],Table6[Monthly Target],"Missing Target")</f>
        <v>2000000</v>
      </c>
      <c r="T767" s="2" t="str">
        <f>_xlfn.XLOOKUP(Table2[[#This Row],[Store_ID]],Table6[Store_ID],Table6[Region],"Not Found")</f>
        <v>South Zone 1</v>
      </c>
      <c r="U767" s="2" t="s">
        <v>504</v>
      </c>
      <c r="V767" s="2" t="str">
        <f>_xlfn.XLOOKUP(Table2[[#This Row],[Employee_ID]],Table5[Employee_ID],Table5[Employee Name],"Not Found")</f>
        <v>Vikram Bhat</v>
      </c>
      <c r="W767" s="2">
        <v>4</v>
      </c>
      <c r="X767" s="2">
        <v>1646.33</v>
      </c>
      <c r="Y767" s="2">
        <v>15</v>
      </c>
      <c r="Z767" s="2">
        <v>987.8</v>
      </c>
      <c r="AA767" s="2">
        <v>12</v>
      </c>
      <c r="AB767" s="2">
        <v>671.7</v>
      </c>
      <c r="AC767" s="2">
        <v>6269.22</v>
      </c>
      <c r="AD767" s="2">
        <v>4533.08</v>
      </c>
      <c r="AE767" s="2">
        <f t="shared" si="19"/>
        <v>1064.4400000000003</v>
      </c>
      <c r="AF767" s="2" t="s">
        <v>69</v>
      </c>
      <c r="AG767" s="42">
        <f>IFERROR(Table2[[#This Row],[Profit]]/Table2[[#This Row],[Sales Amount]],0)</f>
        <v>0.16978826712094969</v>
      </c>
      <c r="AH767" s="2" t="str">
        <f>TRIM(Table2[[#This Row],[Payment Modee]])</f>
        <v>Cash</v>
      </c>
      <c r="AI767" s="2" t="s">
        <v>26</v>
      </c>
      <c r="AJ767" s="2" t="s">
        <v>27</v>
      </c>
      <c r="AK767" s="2" t="s">
        <v>1733</v>
      </c>
      <c r="AL767" s="16" t="str">
        <f>IF(HOUR(Table2[[#This Row],[Order Time]])&lt;12,"Morning",IF(HOUR(Table2[[#This Row],[Order Time]])&lt;17,"Afternoon",IF(HOUR(Table2[[#This Row],[Order Time]])&lt;21,"Evening","Night")))</f>
        <v>Evening</v>
      </c>
      <c r="AM767" s="16" t="s">
        <v>29</v>
      </c>
    </row>
    <row r="768" spans="1:39" x14ac:dyDescent="0.25">
      <c r="A768" s="13" t="s">
        <v>2149</v>
      </c>
      <c r="B768" s="4">
        <v>45589</v>
      </c>
      <c r="C768" s="2">
        <f>YEAR(Table2[[#This Row],[Invoice Date]])</f>
        <v>2024</v>
      </c>
      <c r="D768" s="2" t="str">
        <f>TEXT(Table2[[#This Row],[Invoice Date]],"mmm")</f>
        <v>Oct</v>
      </c>
      <c r="E768" s="2" t="str">
        <f>Table2[[#This Row],[Store_ID]]&amp;"-"&amp;Table2[[#This Row],[Year]]&amp;"-"&amp;Table2[[#This Row],[Month]]</f>
        <v>STR070-2024-Oct</v>
      </c>
      <c r="F768" s="2" t="s">
        <v>604</v>
      </c>
      <c r="G768" s="2" t="str">
        <f>_xlfn.XLOOKUP(Table2[[#This Row],[Customer_ID]],Table3[Customer_ID],Table3[Customer Name],"Not Found")</f>
        <v>Sathish Gopalakrishnan</v>
      </c>
      <c r="H768" s="2" t="str">
        <f>_xlfn.XLOOKUP(Table2[[#This Row],[Customer_ID]],Table3[Customer_ID],Table3[Gender],"Female")</f>
        <v>Male</v>
      </c>
      <c r="I768" s="2" t="str">
        <f>_xlfn.XLOOKUP(Table2[[#This Row],[Customer_ID]],Table3[Customer_ID],Table3[City],"Missing Memebership")</f>
        <v>Mysuru</v>
      </c>
      <c r="J768" s="2" t="str">
        <f>_xlfn.XLOOKUP(Table2[[#This Row],[Customer_ID]],Table3[Customer_ID],Table3[State],"Karnataka")</f>
        <v>Karnataka</v>
      </c>
      <c r="K768" s="2" t="str">
        <f>_xlfn.XLOOKUP(Table2[[#This Row],[Customer_ID]],Table3[Customer_ID],Table3[Membership],"Regular")</f>
        <v>Silver</v>
      </c>
      <c r="L768" s="2" t="s">
        <v>1897</v>
      </c>
      <c r="M768" s="2" t="str">
        <f>_xlfn.XLOOKUP(Table2[[#This Row],[Product_ID]],Table4[Product_ID],Table4[Product_Name],"Not Found")</f>
        <v>Fossil Hoodie Black</v>
      </c>
      <c r="N768" s="2" t="str">
        <f>_xlfn.XLOOKUP(Table2[[#This Row],[Product_ID]],Table4[Product_ID],Table4[Category],"Not Found")</f>
        <v>Winter Wear</v>
      </c>
      <c r="O768" s="2" t="str">
        <f>_xlfn.XLOOKUP(Table2[[#This Row],[Product_ID]],Table4[Product_ID],Table4[Subcategory],"Not Found")</f>
        <v>Hoodie</v>
      </c>
      <c r="P768" s="2" t="str">
        <f>_xlfn.XLOOKUP(Table2[[#This Row],[Product_ID]],Table4[Product_ID],Table4[Brand],"Missing Brand")</f>
        <v>Fossil</v>
      </c>
      <c r="Q768" s="2" t="s">
        <v>1319</v>
      </c>
      <c r="R768" s="2" t="str">
        <f>_xlfn.XLOOKUP(Table2[[#This Row],[Store_ID]],Table6[Store_ID],Table6[Store Name],"Not Found")</f>
        <v>TrendMart Alappuzha Mall Kiosk</v>
      </c>
      <c r="S768" s="2">
        <f>_xlfn.XLOOKUP(Table2[[#This Row],[Store_ID]],Table6[Store_ID],Table6[Monthly Target],"Missing Target")</f>
        <v>1000000</v>
      </c>
      <c r="T768" s="2" t="str">
        <f>_xlfn.XLOOKUP(Table2[[#This Row],[Store_ID]],Table6[Store_ID],Table6[Region],"Not Found")</f>
        <v>South Zone 1</v>
      </c>
      <c r="U768" s="2" t="s">
        <v>400</v>
      </c>
      <c r="V768" s="2" t="str">
        <f>_xlfn.XLOOKUP(Table2[[#This Row],[Employee_ID]],Table5[Employee_ID],Table5[Employee Name],"Not Found")</f>
        <v>Anil Reddy</v>
      </c>
      <c r="W768" s="2">
        <v>3</v>
      </c>
      <c r="X768" s="2">
        <v>1560</v>
      </c>
      <c r="Y768" s="2">
        <v>0</v>
      </c>
      <c r="Z768" s="2">
        <v>0</v>
      </c>
      <c r="AA768" s="2">
        <v>12</v>
      </c>
      <c r="AB768" s="2">
        <v>561.6</v>
      </c>
      <c r="AC768" s="2">
        <v>5241.6000000000004</v>
      </c>
      <c r="AD768" s="2">
        <v>3135.57</v>
      </c>
      <c r="AE768" s="2">
        <f t="shared" si="19"/>
        <v>1544.4300000000003</v>
      </c>
      <c r="AF768" s="2" t="s">
        <v>25</v>
      </c>
      <c r="AG768" s="42">
        <f>IFERROR(Table2[[#This Row],[Profit]]/Table2[[#This Row],[Sales Amount]],0)</f>
        <v>0.29464858058608062</v>
      </c>
      <c r="AH768" s="2" t="str">
        <f>TRIM(Table2[[#This Row],[Payment Modee]])</f>
        <v>UPI</v>
      </c>
      <c r="AI768" s="2" t="s">
        <v>26</v>
      </c>
      <c r="AJ768" s="2" t="s">
        <v>27</v>
      </c>
      <c r="AK768" s="2" t="s">
        <v>1597</v>
      </c>
      <c r="AL768" s="16" t="str">
        <f>IF(HOUR(Table2[[#This Row],[Order Time]])&lt;12,"Morning",IF(HOUR(Table2[[#This Row],[Order Time]])&lt;17,"Afternoon",IF(HOUR(Table2[[#This Row],[Order Time]])&lt;21,"Evening","Night")))</f>
        <v>Afternoon</v>
      </c>
      <c r="AM768" s="16" t="s">
        <v>29</v>
      </c>
    </row>
    <row r="769" spans="1:39" x14ac:dyDescent="0.25">
      <c r="A769" s="13" t="s">
        <v>2150</v>
      </c>
      <c r="B769" s="4">
        <v>45557</v>
      </c>
      <c r="C769" s="2">
        <f>YEAR(Table2[[#This Row],[Invoice Date]])</f>
        <v>2024</v>
      </c>
      <c r="D769" s="2" t="str">
        <f>TEXT(Table2[[#This Row],[Invoice Date]],"mmm")</f>
        <v>Sep</v>
      </c>
      <c r="E769" s="2" t="str">
        <f>Table2[[#This Row],[Store_ID]]&amp;"-"&amp;Table2[[#This Row],[Year]]&amp;"-"&amp;Table2[[#This Row],[Month]]</f>
        <v>STR111-2024-Sep</v>
      </c>
      <c r="F769" s="2" t="s">
        <v>385</v>
      </c>
      <c r="G769" s="2" t="str">
        <f>_xlfn.XLOOKUP(Table2[[#This Row],[Customer_ID]],Table3[Customer_ID],Table3[Customer Name],"Not Found")</f>
        <v>Kavya Singh</v>
      </c>
      <c r="H769" s="2" t="str">
        <f>_xlfn.XLOOKUP(Table2[[#This Row],[Customer_ID]],Table3[Customer_ID],Table3[Gender],"Female")</f>
        <v>Female</v>
      </c>
      <c r="I769" s="2" t="str">
        <f>_xlfn.XLOOKUP(Table2[[#This Row],[Customer_ID]],Table3[Customer_ID],Table3[City],"Missing Memebership")</f>
        <v>Khammam</v>
      </c>
      <c r="J769" s="2" t="str">
        <f>_xlfn.XLOOKUP(Table2[[#This Row],[Customer_ID]],Table3[Customer_ID],Table3[State],"Karnataka")</f>
        <v>Telangana</v>
      </c>
      <c r="K769" s="2" t="str">
        <f>_xlfn.XLOOKUP(Table2[[#This Row],[Customer_ID]],Table3[Customer_ID],Table3[Membership],"Regular")</f>
        <v>Regular</v>
      </c>
      <c r="L769" s="2" t="s">
        <v>1819</v>
      </c>
      <c r="M769" s="2" t="str">
        <f>_xlfn.XLOOKUP(Table2[[#This Row],[Product_ID]],Table4[Product_ID],Table4[Product_Name],"Not Found")</f>
        <v>Skechers Skinny Fit Peach</v>
      </c>
      <c r="N769" s="2" t="str">
        <f>_xlfn.XLOOKUP(Table2[[#This Row],[Product_ID]],Table4[Product_ID],Table4[Category],"Not Found")</f>
        <v>Men Jeans</v>
      </c>
      <c r="O769" s="2" t="str">
        <f>_xlfn.XLOOKUP(Table2[[#This Row],[Product_ID]],Table4[Product_ID],Table4[Subcategory],"Not Found")</f>
        <v>Skinny Fit</v>
      </c>
      <c r="P769" s="2" t="str">
        <f>_xlfn.XLOOKUP(Table2[[#This Row],[Product_ID]],Table4[Product_ID],Table4[Brand],"Missing Brand")</f>
        <v>Skechers</v>
      </c>
      <c r="Q769" s="2" t="s">
        <v>180</v>
      </c>
      <c r="R769" s="2" t="str">
        <f>_xlfn.XLOOKUP(Table2[[#This Row],[Store_ID]],Table6[Store_ID],Table6[Store Name],"Not Found")</f>
        <v>TrendMart Kurnool Outlet</v>
      </c>
      <c r="S769" s="2">
        <f>_xlfn.XLOOKUP(Table2[[#This Row],[Store_ID]],Table6[Store_ID],Table6[Monthly Target],"Missing Target")</f>
        <v>2500000</v>
      </c>
      <c r="T769" s="2" t="str">
        <f>_xlfn.XLOOKUP(Table2[[#This Row],[Store_ID]],Table6[Store_ID],Table6[Region],"Not Found")</f>
        <v>South Zone 3</v>
      </c>
      <c r="U769" s="2" t="s">
        <v>176</v>
      </c>
      <c r="V769" s="2" t="str">
        <f>_xlfn.XLOOKUP(Table2[[#This Row],[Employee_ID]],Table5[Employee_ID],Table5[Employee Name],"Not Found")</f>
        <v>Malathi Varma</v>
      </c>
      <c r="W769" s="2">
        <v>1</v>
      </c>
      <c r="X769" s="2">
        <v>869.66</v>
      </c>
      <c r="Y769" s="2">
        <v>10</v>
      </c>
      <c r="Z769" s="2">
        <v>86.97</v>
      </c>
      <c r="AA769" s="2">
        <v>5</v>
      </c>
      <c r="AB769" s="2">
        <v>39.130000000000003</v>
      </c>
      <c r="AC769" s="2">
        <v>821.82</v>
      </c>
      <c r="AD769" s="2">
        <v>658.19</v>
      </c>
      <c r="AE769" s="2">
        <f t="shared" si="19"/>
        <v>124.5</v>
      </c>
      <c r="AF769" s="2" t="s">
        <v>56</v>
      </c>
      <c r="AG769" s="42">
        <f>IFERROR(Table2[[#This Row],[Profit]]/Table2[[#This Row],[Sales Amount]],0)</f>
        <v>0.15149302767029277</v>
      </c>
      <c r="AH769" s="2" t="str">
        <f>TRIM(Table2[[#This Row],[Payment Modee]])</f>
        <v>Credit Card</v>
      </c>
      <c r="AI769" s="2" t="s">
        <v>26</v>
      </c>
      <c r="AJ769" s="2" t="s">
        <v>27</v>
      </c>
      <c r="AK769" s="2" t="s">
        <v>980</v>
      </c>
      <c r="AL769" s="16" t="str">
        <f>IF(HOUR(Table2[[#This Row],[Order Time]])&lt;12,"Morning",IF(HOUR(Table2[[#This Row],[Order Time]])&lt;17,"Afternoon",IF(HOUR(Table2[[#This Row],[Order Time]])&lt;21,"Evening","Night")))</f>
        <v>Afternoon</v>
      </c>
      <c r="AM769" s="16" t="s">
        <v>38</v>
      </c>
    </row>
    <row r="770" spans="1:39" x14ac:dyDescent="0.25">
      <c r="A770" s="13" t="s">
        <v>2151</v>
      </c>
      <c r="B770" s="4">
        <v>45524</v>
      </c>
      <c r="C770" s="2">
        <f>YEAR(Table2[[#This Row],[Invoice Date]])</f>
        <v>2024</v>
      </c>
      <c r="D770" s="2" t="str">
        <f>TEXT(Table2[[#This Row],[Invoice Date]],"mmm")</f>
        <v>Aug</v>
      </c>
      <c r="E770" s="2" t="str">
        <f>Table2[[#This Row],[Store_ID]]&amp;"-"&amp;Table2[[#This Row],[Year]]&amp;"-"&amp;Table2[[#This Row],[Month]]</f>
        <v>STR088-2024-Aug</v>
      </c>
      <c r="F770" s="2" t="s">
        <v>934</v>
      </c>
      <c r="G770" s="2" t="str">
        <f>_xlfn.XLOOKUP(Table2[[#This Row],[Customer_ID]],Table3[Customer_ID],Table3[Customer Name],"Not Found")</f>
        <v>Uday Mudaliar</v>
      </c>
      <c r="H770" s="2" t="str">
        <f>_xlfn.XLOOKUP(Table2[[#This Row],[Customer_ID]],Table3[Customer_ID],Table3[Gender],"Female")</f>
        <v>Male</v>
      </c>
      <c r="I770" s="2" t="str">
        <f>_xlfn.XLOOKUP(Table2[[#This Row],[Customer_ID]],Table3[Customer_ID],Table3[City],"Missing Memebership")</f>
        <v>Salem</v>
      </c>
      <c r="J770" s="2" t="str">
        <f>_xlfn.XLOOKUP(Table2[[#This Row],[Customer_ID]],Table3[Customer_ID],Table3[State],"Karnataka")</f>
        <v>Tamil Nadu</v>
      </c>
      <c r="K770" s="2" t="str">
        <f>_xlfn.XLOOKUP(Table2[[#This Row],[Customer_ID]],Table3[Customer_ID],Table3[Membership],"Regular")</f>
        <v>Silver</v>
      </c>
      <c r="L770" s="2" t="s">
        <v>416</v>
      </c>
      <c r="M770" s="2" t="str">
        <f>_xlfn.XLOOKUP(Table2[[#This Row],[Product_ID]],Table4[Product_ID],Table4[Product_Name],"Not Found")</f>
        <v>GRT Jewellers Sling Bag Olive</v>
      </c>
      <c r="N770" s="2" t="str">
        <f>_xlfn.XLOOKUP(Table2[[#This Row],[Product_ID]],Table4[Product_ID],Table4[Category],"Not Found")</f>
        <v>Handbags</v>
      </c>
      <c r="O770" s="2" t="str">
        <f>_xlfn.XLOOKUP(Table2[[#This Row],[Product_ID]],Table4[Product_ID],Table4[Subcategory],"Not Found")</f>
        <v>Sling Bag</v>
      </c>
      <c r="P770" s="2" t="str">
        <f>_xlfn.XLOOKUP(Table2[[#This Row],[Product_ID]],Table4[Product_ID],Table4[Brand],"Missing Brand")</f>
        <v>GRT Jewellers</v>
      </c>
      <c r="Q770" s="2" t="s">
        <v>141</v>
      </c>
      <c r="R770" s="2" t="str">
        <f>_xlfn.XLOOKUP(Table2[[#This Row],[Store_ID]],Table6[Store_ID],Table6[Store Name],"Not Found")</f>
        <v>TrendMart Warangal High Street</v>
      </c>
      <c r="S770" s="2">
        <f>_xlfn.XLOOKUP(Table2[[#This Row],[Store_ID]],Table6[Store_ID],Table6[Monthly Target],"Missing Target")</f>
        <v>2000000</v>
      </c>
      <c r="T770" s="2" t="str">
        <f>_xlfn.XLOOKUP(Table2[[#This Row],[Store_ID]],Table6[Store_ID],Table6[Region],"Not Found")</f>
        <v>South Zone 2</v>
      </c>
      <c r="U770" s="2" t="s">
        <v>349</v>
      </c>
      <c r="V770" s="2" t="str">
        <f>_xlfn.XLOOKUP(Table2[[#This Row],[Employee_ID]],Table5[Employee_ID],Table5[Employee Name],"Not Found")</f>
        <v>Chitra Bhat</v>
      </c>
      <c r="W770" s="2">
        <v>3</v>
      </c>
      <c r="X770" s="2">
        <v>2994.53</v>
      </c>
      <c r="Y770" s="2">
        <v>5</v>
      </c>
      <c r="Z770" s="2">
        <v>449.18</v>
      </c>
      <c r="AA770" s="2">
        <v>12</v>
      </c>
      <c r="AB770" s="2">
        <v>1024.1300000000001</v>
      </c>
      <c r="AC770" s="2">
        <v>9558.5400000000009</v>
      </c>
      <c r="AD770" s="2">
        <v>6102.03</v>
      </c>
      <c r="AE770" s="2">
        <f t="shared" si="19"/>
        <v>2432.380000000001</v>
      </c>
      <c r="AF770" s="2" t="s">
        <v>69</v>
      </c>
      <c r="AG770" s="42">
        <f>IFERROR(Table2[[#This Row],[Profit]]/Table2[[#This Row],[Sales Amount]],0)</f>
        <v>0.25447191725933049</v>
      </c>
      <c r="AH770" s="2" t="str">
        <f>TRIM(Table2[[#This Row],[Payment Modee]])</f>
        <v>Cash</v>
      </c>
      <c r="AI770" s="2" t="s">
        <v>36</v>
      </c>
      <c r="AJ770" s="2" t="s">
        <v>197</v>
      </c>
      <c r="AK770" s="2" t="s">
        <v>678</v>
      </c>
      <c r="AL770" s="16" t="str">
        <f>IF(HOUR(Table2[[#This Row],[Order Time]])&lt;12,"Morning",IF(HOUR(Table2[[#This Row],[Order Time]])&lt;17,"Afternoon",IF(HOUR(Table2[[#This Row],[Order Time]])&lt;21,"Evening","Night")))</f>
        <v>Afternoon</v>
      </c>
      <c r="AM770" s="16" t="s">
        <v>29</v>
      </c>
    </row>
    <row r="771" spans="1:39" x14ac:dyDescent="0.25">
      <c r="A771" s="13" t="s">
        <v>2152</v>
      </c>
      <c r="B771" s="4">
        <v>45683</v>
      </c>
      <c r="C771" s="2">
        <f>YEAR(Table2[[#This Row],[Invoice Date]])</f>
        <v>2025</v>
      </c>
      <c r="D771" s="2" t="str">
        <f>TEXT(Table2[[#This Row],[Invoice Date]],"mmm")</f>
        <v>Jan</v>
      </c>
      <c r="E771" s="2" t="str">
        <f>Table2[[#This Row],[Store_ID]]&amp;"-"&amp;Table2[[#This Row],[Year]]&amp;"-"&amp;Table2[[#This Row],[Month]]</f>
        <v>STR025-2025-Jan</v>
      </c>
      <c r="F771" s="2" t="s">
        <v>2153</v>
      </c>
      <c r="G771" s="2" t="str">
        <f>_xlfn.XLOOKUP(Table2[[#This Row],[Customer_ID]],Table3[Customer_ID],Table3[Customer Name],"Not Found")</f>
        <v>Venkat Naidu</v>
      </c>
      <c r="H771" s="2" t="str">
        <f>_xlfn.XLOOKUP(Table2[[#This Row],[Customer_ID]],Table3[Customer_ID],Table3[Gender],"Female")</f>
        <v>Male</v>
      </c>
      <c r="I771" s="2" t="str">
        <f>_xlfn.XLOOKUP(Table2[[#This Row],[Customer_ID]],Table3[Customer_ID],Table3[City],"Missing Memebership")</f>
        <v>Tirunelveli</v>
      </c>
      <c r="J771" s="2" t="str">
        <f>_xlfn.XLOOKUP(Table2[[#This Row],[Customer_ID]],Table3[Customer_ID],Table3[State],"Karnataka")</f>
        <v>Tamil Nadu</v>
      </c>
      <c r="K771" s="2" t="str">
        <f>_xlfn.XLOOKUP(Table2[[#This Row],[Customer_ID]],Table3[Customer_ID],Table3[Membership],"Regular")</f>
        <v>Silver</v>
      </c>
      <c r="L771" s="2" t="s">
        <v>2154</v>
      </c>
      <c r="M771" s="2" t="str">
        <f>_xlfn.XLOOKUP(Table2[[#This Row],[Product_ID]],Table4[Product_ID],Table4[Product_Name],"Not Found")</f>
        <v>Liberty Braided Belt Red</v>
      </c>
      <c r="N771" s="2" t="str">
        <f>_xlfn.XLOOKUP(Table2[[#This Row],[Product_ID]],Table4[Product_ID],Table4[Category],"Not Found")</f>
        <v>Belts</v>
      </c>
      <c r="O771" s="2" t="str">
        <f>_xlfn.XLOOKUP(Table2[[#This Row],[Product_ID]],Table4[Product_ID],Table4[Subcategory],"Not Found")</f>
        <v>Braided Belt</v>
      </c>
      <c r="P771" s="2" t="str">
        <f>_xlfn.XLOOKUP(Table2[[#This Row],[Product_ID]],Table4[Product_ID],Table4[Brand],"Missing Brand")</f>
        <v>Liberty</v>
      </c>
      <c r="Q771" s="2" t="s">
        <v>1335</v>
      </c>
      <c r="R771" s="2" t="str">
        <f>_xlfn.XLOOKUP(Table2[[#This Row],[Store_ID]],Table6[Store_ID],Table6[Store Name],"Not Found")</f>
        <v>TrendMart Vellore High Street</v>
      </c>
      <c r="S771" s="2">
        <f>_xlfn.XLOOKUP(Table2[[#This Row],[Store_ID]],Table6[Store_ID],Table6[Monthly Target],"Missing Target")</f>
        <v>1500000</v>
      </c>
      <c r="T771" s="2" t="str">
        <f>_xlfn.XLOOKUP(Table2[[#This Row],[Store_ID]],Table6[Store_ID],Table6[Region],"Not Found")</f>
        <v>South Zone 1</v>
      </c>
      <c r="U771" s="2" t="s">
        <v>263</v>
      </c>
      <c r="V771" s="2" t="str">
        <f>_xlfn.XLOOKUP(Table2[[#This Row],[Employee_ID]],Table5[Employee_ID],Table5[Employee Name],"Not Found")</f>
        <v>Sathish Sundaram</v>
      </c>
      <c r="W771" s="2">
        <v>3</v>
      </c>
      <c r="X771" s="2">
        <v>1088.1099999999999</v>
      </c>
      <c r="Y771" s="2">
        <v>30</v>
      </c>
      <c r="Z771" s="2">
        <v>979.3</v>
      </c>
      <c r="AA771" s="2">
        <v>12</v>
      </c>
      <c r="AB771" s="2">
        <v>274.2</v>
      </c>
      <c r="AC771" s="2">
        <v>2559.23</v>
      </c>
      <c r="AD771" s="2">
        <v>2261.19</v>
      </c>
      <c r="AE771" s="2">
        <f t="shared" si="19"/>
        <v>23.839999999999975</v>
      </c>
      <c r="AF771" s="2" t="s">
        <v>35</v>
      </c>
      <c r="AG771" s="42">
        <f>IFERROR(Table2[[#This Row],[Profit]]/Table2[[#This Row],[Sales Amount]],0)</f>
        <v>9.3153018681400163E-3</v>
      </c>
      <c r="AH771" s="2" t="str">
        <f>TRIM(Table2[[#This Row],[Payment Modee]])</f>
        <v>Debit Card</v>
      </c>
      <c r="AI771" s="2" t="s">
        <v>36</v>
      </c>
      <c r="AJ771" s="2" t="s">
        <v>27</v>
      </c>
      <c r="AK771" s="2" t="s">
        <v>2155</v>
      </c>
      <c r="AL771" s="16" t="str">
        <f>IF(HOUR(Table2[[#This Row],[Order Time]])&lt;12,"Morning",IF(HOUR(Table2[[#This Row],[Order Time]])&lt;17,"Afternoon",IF(HOUR(Table2[[#This Row],[Order Time]])&lt;21,"Evening","Night")))</f>
        <v>Evening</v>
      </c>
      <c r="AM771" s="16" t="s">
        <v>38</v>
      </c>
    </row>
    <row r="772" spans="1:39" x14ac:dyDescent="0.25">
      <c r="A772" s="13" t="s">
        <v>2156</v>
      </c>
      <c r="B772" s="4">
        <v>45621</v>
      </c>
      <c r="C772" s="2">
        <f>YEAR(Table2[[#This Row],[Invoice Date]])</f>
        <v>2024</v>
      </c>
      <c r="D772" s="2" t="str">
        <f>TEXT(Table2[[#This Row],[Invoice Date]],"mmm")</f>
        <v>Nov</v>
      </c>
      <c r="E772" s="2" t="str">
        <f>Table2[[#This Row],[Store_ID]]&amp;"-"&amp;Table2[[#This Row],[Year]]&amp;"-"&amp;Table2[[#This Row],[Month]]</f>
        <v>STR054-2024-Nov</v>
      </c>
      <c r="F772" s="2" t="s">
        <v>883</v>
      </c>
      <c r="G772" s="2" t="str">
        <f>_xlfn.XLOOKUP(Table2[[#This Row],[Customer_ID]],Table3[Customer_ID],Table3[Customer Name],"Not Found")</f>
        <v>Tara Singh</v>
      </c>
      <c r="H772" s="2" t="str">
        <f>_xlfn.XLOOKUP(Table2[[#This Row],[Customer_ID]],Table3[Customer_ID],Table3[Gender],"Female")</f>
        <v>Female</v>
      </c>
      <c r="I772" s="2" t="str">
        <f>_xlfn.XLOOKUP(Table2[[#This Row],[Customer_ID]],Table3[Customer_ID],Table3[City],"Missing Memebership")</f>
        <v>Vijayawada</v>
      </c>
      <c r="J772" s="2" t="str">
        <f>_xlfn.XLOOKUP(Table2[[#This Row],[Customer_ID]],Table3[Customer_ID],Table3[State],"Karnataka")</f>
        <v>Andhra Pradesh</v>
      </c>
      <c r="K772" s="2" t="str">
        <f>_xlfn.XLOOKUP(Table2[[#This Row],[Customer_ID]],Table3[Customer_ID],Table3[Membership],"Regular")</f>
        <v>Regular</v>
      </c>
      <c r="L772" s="2" t="s">
        <v>101</v>
      </c>
      <c r="M772" s="2" t="str">
        <f>_xlfn.XLOOKUP(Table2[[#This Row],[Product_ID]],Table4[Product_ID],Table4[Product_Name],"Not Found")</f>
        <v>Global Desi Analog Watch Cream</v>
      </c>
      <c r="N772" s="2" t="str">
        <f>_xlfn.XLOOKUP(Table2[[#This Row],[Product_ID]],Table4[Product_ID],Table4[Category],"Not Found")</f>
        <v>Watches</v>
      </c>
      <c r="O772" s="2" t="str">
        <f>_xlfn.XLOOKUP(Table2[[#This Row],[Product_ID]],Table4[Product_ID],Table4[Subcategory],"Not Found")</f>
        <v>Analog Watch</v>
      </c>
      <c r="P772" s="2" t="str">
        <f>_xlfn.XLOOKUP(Table2[[#This Row],[Product_ID]],Table4[Product_ID],Table4[Brand],"Missing Brand")</f>
        <v>Global Desi</v>
      </c>
      <c r="Q772" s="2" t="s">
        <v>712</v>
      </c>
      <c r="R772" s="2" t="str">
        <f>_xlfn.XLOOKUP(Table2[[#This Row],[Store_ID]],Table6[Store_ID],Table6[Store Name],"Not Found")</f>
        <v>TrendMart Thoothukudi Mall Kiosk</v>
      </c>
      <c r="S772" s="2">
        <f>_xlfn.XLOOKUP(Table2[[#This Row],[Store_ID]],Table6[Store_ID],Table6[Monthly Target],"Missing Target")</f>
        <v>2000000</v>
      </c>
      <c r="T772" s="2" t="str">
        <f>_xlfn.XLOOKUP(Table2[[#This Row],[Store_ID]],Table6[Store_ID],Table6[Region],"Not Found")</f>
        <v>South Zone 1</v>
      </c>
      <c r="U772" s="2" t="s">
        <v>229</v>
      </c>
      <c r="V772" s="2" t="str">
        <f>_xlfn.XLOOKUP(Table2[[#This Row],[Employee_ID]],Table5[Employee_ID],Table5[Employee Name],"Not Found")</f>
        <v>Yogesh Chettiar</v>
      </c>
      <c r="W772" s="2">
        <v>4</v>
      </c>
      <c r="X772" s="2">
        <v>5820.94</v>
      </c>
      <c r="Y772" s="2">
        <v>0</v>
      </c>
      <c r="Z772" s="2">
        <v>0</v>
      </c>
      <c r="AA772" s="2">
        <v>12</v>
      </c>
      <c r="AB772" s="2">
        <v>2794.05</v>
      </c>
      <c r="AC772" s="2">
        <v>26077.81</v>
      </c>
      <c r="AD772" s="2">
        <v>15883.44</v>
      </c>
      <c r="AE772" s="2">
        <f t="shared" si="19"/>
        <v>7400.3200000000006</v>
      </c>
      <c r="AF772" s="2" t="s">
        <v>119</v>
      </c>
      <c r="AG772" s="42">
        <f>IFERROR(Table2[[#This Row],[Profit]]/Table2[[#This Row],[Sales Amount]],0)</f>
        <v>0.28377843078080561</v>
      </c>
      <c r="AH772" s="2" t="str">
        <f>TRIM(Table2[[#This Row],[Payment Modee]])</f>
        <v>Net Banking</v>
      </c>
      <c r="AI772" s="2" t="s">
        <v>36</v>
      </c>
      <c r="AJ772" s="2" t="s">
        <v>27</v>
      </c>
      <c r="AK772" s="2" t="s">
        <v>1390</v>
      </c>
      <c r="AL772" s="16" t="str">
        <f>IF(HOUR(Table2[[#This Row],[Order Time]])&lt;12,"Morning",IF(HOUR(Table2[[#This Row],[Order Time]])&lt;17,"Afternoon",IF(HOUR(Table2[[#This Row],[Order Time]])&lt;21,"Evening","Night")))</f>
        <v>Night</v>
      </c>
      <c r="AM772" s="16" t="s">
        <v>29</v>
      </c>
    </row>
    <row r="773" spans="1:39" x14ac:dyDescent="0.25">
      <c r="A773" s="13" t="s">
        <v>2157</v>
      </c>
      <c r="B773" s="4">
        <v>45560</v>
      </c>
      <c r="C773" s="2">
        <f>YEAR(Table2[[#This Row],[Invoice Date]])</f>
        <v>2024</v>
      </c>
      <c r="D773" s="2" t="str">
        <f>TEXT(Table2[[#This Row],[Invoice Date]],"mmm")</f>
        <v>Sep</v>
      </c>
      <c r="E773" s="2" t="str">
        <f>Table2[[#This Row],[Store_ID]]&amp;"-"&amp;Table2[[#This Row],[Year]]&amp;"-"&amp;Table2[[#This Row],[Month]]</f>
        <v>STR011-2024-Sep</v>
      </c>
      <c r="F773" s="2" t="s">
        <v>2158</v>
      </c>
      <c r="G773" s="2" t="str">
        <f>_xlfn.XLOOKUP(Table2[[#This Row],[Customer_ID]],Table3[Customer_ID],Table3[Customer Name],"Not Found")</f>
        <v>Sunita Menon</v>
      </c>
      <c r="H773" s="2" t="str">
        <f>_xlfn.XLOOKUP(Table2[[#This Row],[Customer_ID]],Table3[Customer_ID],Table3[Gender],"Female")</f>
        <v>Female</v>
      </c>
      <c r="I773" s="2" t="str">
        <f>_xlfn.XLOOKUP(Table2[[#This Row],[Customer_ID]],Table3[Customer_ID],Table3[City],"Missing Memebership")</f>
        <v>Kurnool</v>
      </c>
      <c r="J773" s="2" t="str">
        <f>_xlfn.XLOOKUP(Table2[[#This Row],[Customer_ID]],Table3[Customer_ID],Table3[State],"Karnataka")</f>
        <v>Andhra Pradesh</v>
      </c>
      <c r="K773" s="2" t="str">
        <f>_xlfn.XLOOKUP(Table2[[#This Row],[Customer_ID]],Table3[Customer_ID],Table3[Membership],"Regular")</f>
        <v>Gold</v>
      </c>
      <c r="L773" s="2" t="s">
        <v>1707</v>
      </c>
      <c r="M773" s="2" t="str">
        <f>_xlfn.XLOOKUP(Table2[[#This Row],[Product_ID]],Table4[Product_ID],Table4[Product_Name],"Not Found")</f>
        <v>Louis Philippe Card Holder Mustard</v>
      </c>
      <c r="N773" s="2" t="str">
        <f>_xlfn.XLOOKUP(Table2[[#This Row],[Product_ID]],Table4[Product_ID],Table4[Category],"Not Found")</f>
        <v>Wallets</v>
      </c>
      <c r="O773" s="2" t="str">
        <f>_xlfn.XLOOKUP(Table2[[#This Row],[Product_ID]],Table4[Product_ID],Table4[Subcategory],"Not Found")</f>
        <v>Card Holder</v>
      </c>
      <c r="P773" s="2" t="str">
        <f>_xlfn.XLOOKUP(Table2[[#This Row],[Product_ID]],Table4[Product_ID],Table4[Brand],"Missing Brand")</f>
        <v>Louis Philippe</v>
      </c>
      <c r="Q773" s="2" t="s">
        <v>42</v>
      </c>
      <c r="R773" s="2" t="str">
        <f>_xlfn.XLOOKUP(Table2[[#This Row],[Store_ID]],Table6[Store_ID],Table6[Store Name],"Not Found")</f>
        <v>TrendMart Tirupati Standard</v>
      </c>
      <c r="S773" s="2">
        <f>_xlfn.XLOOKUP(Table2[[#This Row],[Store_ID]],Table6[Store_ID],Table6[Monthly Target],"Missing Target")</f>
        <v>2000000</v>
      </c>
      <c r="T773" s="2" t="str">
        <f>_xlfn.XLOOKUP(Table2[[#This Row],[Store_ID]],Table6[Store_ID],Table6[Region],"Not Found")</f>
        <v>South Zone 3</v>
      </c>
      <c r="U773" s="2" t="s">
        <v>55</v>
      </c>
      <c r="V773" s="2" t="str">
        <f>_xlfn.XLOOKUP(Table2[[#This Row],[Employee_ID]],Table5[Employee_ID],Table5[Employee Name],"Not Found")</f>
        <v>Padma Gounder</v>
      </c>
      <c r="W773" s="2">
        <v>4</v>
      </c>
      <c r="X773" s="2">
        <v>1262.9000000000001</v>
      </c>
      <c r="Y773" s="2">
        <v>30</v>
      </c>
      <c r="Z773" s="2">
        <v>1515.48</v>
      </c>
      <c r="AA773" s="2">
        <v>12</v>
      </c>
      <c r="AB773" s="2">
        <v>424.33</v>
      </c>
      <c r="AC773" s="2">
        <v>3960.45</v>
      </c>
      <c r="AD773" s="2">
        <v>3625.2</v>
      </c>
      <c r="AE773" s="2">
        <f t="shared" si="19"/>
        <v>-89.079999999999984</v>
      </c>
      <c r="AF773" s="2" t="s">
        <v>69</v>
      </c>
      <c r="AG773" s="42">
        <f>IFERROR(Table2[[#This Row],[Profit]]/Table2[[#This Row],[Sales Amount]],0)</f>
        <v>-2.2492393541137998E-2</v>
      </c>
      <c r="AH773" s="2" t="str">
        <f>TRIM(Table2[[#This Row],[Payment Modee]])</f>
        <v>Cash</v>
      </c>
      <c r="AI773" s="2" t="s">
        <v>26</v>
      </c>
      <c r="AJ773" s="2" t="s">
        <v>27</v>
      </c>
      <c r="AK773" s="2" t="s">
        <v>2037</v>
      </c>
      <c r="AL773" s="16" t="str">
        <f>IF(HOUR(Table2[[#This Row],[Order Time]])&lt;12,"Morning",IF(HOUR(Table2[[#This Row],[Order Time]])&lt;17,"Afternoon",IF(HOUR(Table2[[#This Row],[Order Time]])&lt;21,"Evening","Night")))</f>
        <v>Afternoon</v>
      </c>
      <c r="AM773" s="16" t="s">
        <v>29</v>
      </c>
    </row>
    <row r="774" spans="1:39" x14ac:dyDescent="0.25">
      <c r="A774" s="13" t="s">
        <v>2159</v>
      </c>
      <c r="B774" s="4">
        <v>45607</v>
      </c>
      <c r="C774" s="2">
        <f>YEAR(Table2[[#This Row],[Invoice Date]])</f>
        <v>2024</v>
      </c>
      <c r="D774" s="2" t="str">
        <f>TEXT(Table2[[#This Row],[Invoice Date]],"mmm")</f>
        <v>Nov</v>
      </c>
      <c r="E774" s="2" t="str">
        <f>Table2[[#This Row],[Store_ID]]&amp;"-"&amp;Table2[[#This Row],[Year]]&amp;"-"&amp;Table2[[#This Row],[Month]]</f>
        <v>STR100-2024-Nov</v>
      </c>
      <c r="F774" s="2" t="s">
        <v>2160</v>
      </c>
      <c r="G774" s="2" t="str">
        <f>_xlfn.XLOOKUP(Table2[[#This Row],[Customer_ID]],Table3[Customer_ID],Table3[Customer Name],"Not Found")</f>
        <v>Bharathi Singh</v>
      </c>
      <c r="H774" s="2" t="str">
        <f>_xlfn.XLOOKUP(Table2[[#This Row],[Customer_ID]],Table3[Customer_ID],Table3[Gender],"Female")</f>
        <v>Female</v>
      </c>
      <c r="I774" s="2" t="str">
        <f>_xlfn.XLOOKUP(Table2[[#This Row],[Customer_ID]],Table3[Customer_ID],Table3[City],"Missing Memebership")</f>
        <v>Vellore</v>
      </c>
      <c r="J774" s="2" t="str">
        <f>_xlfn.XLOOKUP(Table2[[#This Row],[Customer_ID]],Table3[Customer_ID],Table3[State],"Karnataka")</f>
        <v>Tamil Nadu</v>
      </c>
      <c r="K774" s="2" t="str">
        <f>_xlfn.XLOOKUP(Table2[[#This Row],[Customer_ID]],Table3[Customer_ID],Table3[Membership],"Regular")</f>
        <v>Platinum</v>
      </c>
      <c r="L774" s="2" t="s">
        <v>690</v>
      </c>
      <c r="M774" s="2" t="str">
        <f>_xlfn.XLOOKUP(Table2[[#This Row],[Product_ID]],Table4[Product_ID],Table4[Product_Name],"Not Found")</f>
        <v>Being Human Girls Frock Teal</v>
      </c>
      <c r="N774" s="2" t="str">
        <f>_xlfn.XLOOKUP(Table2[[#This Row],[Product_ID]],Table4[Product_ID],Table4[Category],"Not Found")</f>
        <v>Kids Wear</v>
      </c>
      <c r="O774" s="2" t="str">
        <f>_xlfn.XLOOKUP(Table2[[#This Row],[Product_ID]],Table4[Product_ID],Table4[Subcategory],"Not Found")</f>
        <v>Girls Frock</v>
      </c>
      <c r="P774" s="2" t="str">
        <f>_xlfn.XLOOKUP(Table2[[#This Row],[Product_ID]],Table4[Product_ID],Table4[Brand],"Missing Brand")</f>
        <v>Being Human</v>
      </c>
      <c r="Q774" s="2" t="s">
        <v>364</v>
      </c>
      <c r="R774" s="2" t="str">
        <f>_xlfn.XLOOKUP(Table2[[#This Row],[Store_ID]],Table6[Store_ID],Table6[Store Name],"Not Found")</f>
        <v>TrendMart Hubballi Standard</v>
      </c>
      <c r="S774" s="2">
        <f>_xlfn.XLOOKUP(Table2[[#This Row],[Store_ID]],Table6[Store_ID],Table6[Monthly Target],"Missing Target")</f>
        <v>2500000</v>
      </c>
      <c r="T774" s="2" t="str">
        <f>_xlfn.XLOOKUP(Table2[[#This Row],[Store_ID]],Table6[Store_ID],Table6[Region],"Not Found")</f>
        <v>South Zone 2</v>
      </c>
      <c r="U774" s="2" t="s">
        <v>417</v>
      </c>
      <c r="V774" s="2" t="str">
        <f>_xlfn.XLOOKUP(Table2[[#This Row],[Employee_ID]],Table5[Employee_ID],Table5[Employee Name],"Not Found")</f>
        <v>Arjun Krishnan</v>
      </c>
      <c r="W774" s="2">
        <v>2</v>
      </c>
      <c r="X774" s="2">
        <v>633.66</v>
      </c>
      <c r="Y774" s="2">
        <v>30</v>
      </c>
      <c r="Z774" s="2">
        <v>380.2</v>
      </c>
      <c r="AA774" s="2">
        <v>5</v>
      </c>
      <c r="AB774" s="2">
        <v>44.36</v>
      </c>
      <c r="AC774" s="2">
        <v>931.48</v>
      </c>
      <c r="AD774" s="2">
        <v>849.52</v>
      </c>
      <c r="AE774" s="2">
        <f t="shared" si="19"/>
        <v>37.600000000000037</v>
      </c>
      <c r="AF774" s="2" t="s">
        <v>35</v>
      </c>
      <c r="AG774" s="42">
        <f>IFERROR(Table2[[#This Row],[Profit]]/Table2[[#This Row],[Sales Amount]],0)</f>
        <v>4.0365869369175973E-2</v>
      </c>
      <c r="AH774" s="2" t="str">
        <f>TRIM(Table2[[#This Row],[Payment Modee]])</f>
        <v>Debit Card</v>
      </c>
      <c r="AI774" s="2" t="s">
        <v>26</v>
      </c>
      <c r="AJ774" s="2" t="s">
        <v>27</v>
      </c>
      <c r="AK774" s="2" t="s">
        <v>1399</v>
      </c>
      <c r="AL774" s="16" t="str">
        <f>IF(HOUR(Table2[[#This Row],[Order Time]])&lt;12,"Morning",IF(HOUR(Table2[[#This Row],[Order Time]])&lt;17,"Afternoon",IF(HOUR(Table2[[#This Row],[Order Time]])&lt;21,"Evening","Night")))</f>
        <v>Afternoon</v>
      </c>
      <c r="AM774" s="16" t="s">
        <v>29</v>
      </c>
    </row>
    <row r="775" spans="1:39" x14ac:dyDescent="0.25">
      <c r="A775" s="13" t="s">
        <v>2161</v>
      </c>
      <c r="B775" s="4">
        <v>45538</v>
      </c>
      <c r="C775" s="2">
        <f>YEAR(Table2[[#This Row],[Invoice Date]])</f>
        <v>2024</v>
      </c>
      <c r="D775" s="2" t="str">
        <f>TEXT(Table2[[#This Row],[Invoice Date]],"mmm")</f>
        <v>Sep</v>
      </c>
      <c r="E775" s="2" t="str">
        <f>Table2[[#This Row],[Store_ID]]&amp;"-"&amp;Table2[[#This Row],[Year]]&amp;"-"&amp;Table2[[#This Row],[Month]]</f>
        <v>STR061-2024-Sep</v>
      </c>
      <c r="F775" s="2" t="s">
        <v>821</v>
      </c>
      <c r="G775" s="2" t="str">
        <f>_xlfn.XLOOKUP(Table2[[#This Row],[Customer_ID]],Table3[Customer_ID],Table3[Customer Name],"Not Found")</f>
        <v>Dhanya Gupta</v>
      </c>
      <c r="H775" s="2" t="str">
        <f>_xlfn.XLOOKUP(Table2[[#This Row],[Customer_ID]],Table3[Customer_ID],Table3[Gender],"Female")</f>
        <v>Female</v>
      </c>
      <c r="I775" s="2" t="str">
        <f>_xlfn.XLOOKUP(Table2[[#This Row],[Customer_ID]],Table3[Customer_ID],Table3[City],"Missing Memebership")</f>
        <v>Vijayawada</v>
      </c>
      <c r="J775" s="2" t="str">
        <f>_xlfn.XLOOKUP(Table2[[#This Row],[Customer_ID]],Table3[Customer_ID],Table3[State],"Karnataka")</f>
        <v>Andhra Pradesh</v>
      </c>
      <c r="K775" s="2" t="str">
        <f>_xlfn.XLOOKUP(Table2[[#This Row],[Customer_ID]],Table3[Customer_ID],Table3[Membership],"Regular")</f>
        <v>Silver</v>
      </c>
      <c r="L775" s="2" t="s">
        <v>552</v>
      </c>
      <c r="M775" s="2" t="str">
        <f>_xlfn.XLOOKUP(Table2[[#This Row],[Product_ID]],Table4[Product_ID],Table4[Product_Name],"Not Found")</f>
        <v>Louis Philippe Leather Wallet Brown</v>
      </c>
      <c r="N775" s="2" t="str">
        <f>_xlfn.XLOOKUP(Table2[[#This Row],[Product_ID]],Table4[Product_ID],Table4[Category],"Not Found")</f>
        <v>Wallets</v>
      </c>
      <c r="O775" s="2" t="str">
        <f>_xlfn.XLOOKUP(Table2[[#This Row],[Product_ID]],Table4[Product_ID],Table4[Subcategory],"Not Found")</f>
        <v>Leather Wallet</v>
      </c>
      <c r="P775" s="2" t="str">
        <f>_xlfn.XLOOKUP(Table2[[#This Row],[Product_ID]],Table4[Product_ID],Table4[Brand],"Missing Brand")</f>
        <v>Louis Philippe</v>
      </c>
      <c r="Q775" s="2" t="s">
        <v>572</v>
      </c>
      <c r="R775" s="2" t="str">
        <f>_xlfn.XLOOKUP(Table2[[#This Row],[Store_ID]],Table6[Store_ID],Table6[Store Name],"Not Found")</f>
        <v>TrendMart Hubballi Standard</v>
      </c>
      <c r="S775" s="2">
        <f>_xlfn.XLOOKUP(Table2[[#This Row],[Store_ID]],Table6[Store_ID],Table6[Monthly Target],"Missing Target")</f>
        <v>1500000</v>
      </c>
      <c r="T775" s="2" t="str">
        <f>_xlfn.XLOOKUP(Table2[[#This Row],[Store_ID]],Table6[Store_ID],Table6[Region],"Not Found")</f>
        <v>South Zone 2</v>
      </c>
      <c r="U775" s="2" t="s">
        <v>135</v>
      </c>
      <c r="V775" s="2" t="str">
        <f>_xlfn.XLOOKUP(Table2[[#This Row],[Employee_ID]],Table5[Employee_ID],Table5[Employee Name],"Not Found")</f>
        <v>Yamini Pandian</v>
      </c>
      <c r="W775" s="2">
        <v>1</v>
      </c>
      <c r="X775" s="2">
        <v>1279.44</v>
      </c>
      <c r="Y775" s="2">
        <v>0</v>
      </c>
      <c r="Z775" s="2">
        <v>0</v>
      </c>
      <c r="AA775" s="2">
        <v>12</v>
      </c>
      <c r="AB775" s="2">
        <v>153.53</v>
      </c>
      <c r="AC775" s="2">
        <v>1432.97</v>
      </c>
      <c r="AD775" s="2">
        <v>904.21</v>
      </c>
      <c r="AE775" s="2">
        <f t="shared" si="19"/>
        <v>375.23</v>
      </c>
      <c r="AF775" s="2" t="s">
        <v>56</v>
      </c>
      <c r="AG775" s="42">
        <f>IFERROR(Table2[[#This Row],[Profit]]/Table2[[#This Row],[Sales Amount]],0)</f>
        <v>0.2618547492271297</v>
      </c>
      <c r="AH775" s="2" t="str">
        <f>TRIM(Table2[[#This Row],[Payment Modee]])</f>
        <v>Credit Card</v>
      </c>
      <c r="AI775" s="2" t="s">
        <v>36</v>
      </c>
      <c r="AJ775" s="2" t="s">
        <v>27</v>
      </c>
      <c r="AK775" s="2" t="s">
        <v>2162</v>
      </c>
      <c r="AL775" s="16" t="str">
        <f>IF(HOUR(Table2[[#This Row],[Order Time]])&lt;12,"Morning",IF(HOUR(Table2[[#This Row],[Order Time]])&lt;17,"Afternoon",IF(HOUR(Table2[[#This Row],[Order Time]])&lt;21,"Evening","Night")))</f>
        <v>Afternoon</v>
      </c>
      <c r="AM775" s="16" t="s">
        <v>29</v>
      </c>
    </row>
    <row r="776" spans="1:39" x14ac:dyDescent="0.25">
      <c r="A776" s="13" t="s">
        <v>2163</v>
      </c>
      <c r="B776" s="4">
        <v>45583</v>
      </c>
      <c r="C776" s="2">
        <f>YEAR(Table2[[#This Row],[Invoice Date]])</f>
        <v>2024</v>
      </c>
      <c r="D776" s="2" t="str">
        <f>TEXT(Table2[[#This Row],[Invoice Date]],"mmm")</f>
        <v>Oct</v>
      </c>
      <c r="E776" s="2" t="str">
        <f>Table2[[#This Row],[Store_ID]]&amp;"-"&amp;Table2[[#This Row],[Year]]&amp;"-"&amp;Table2[[#This Row],[Month]]</f>
        <v>STR091-2024-Oct</v>
      </c>
      <c r="F776" s="2" t="s">
        <v>168</v>
      </c>
      <c r="G776" s="2" t="str">
        <f>_xlfn.XLOOKUP(Table2[[#This Row],[Customer_ID]],Table3[Customer_ID],Table3[Customer Name],"Not Found")</f>
        <v>Haritha Chettiar</v>
      </c>
      <c r="H776" s="2" t="str">
        <f>_xlfn.XLOOKUP(Table2[[#This Row],[Customer_ID]],Table3[Customer_ID],Table3[Gender],"Female")</f>
        <v>Female</v>
      </c>
      <c r="I776" s="2" t="str">
        <f>_xlfn.XLOOKUP(Table2[[#This Row],[Customer_ID]],Table3[Customer_ID],Table3[City],"Missing Memebership")</f>
        <v>Guntur</v>
      </c>
      <c r="J776" s="2" t="str">
        <f>_xlfn.XLOOKUP(Table2[[#This Row],[Customer_ID]],Table3[Customer_ID],Table3[State],"Karnataka")</f>
        <v>Andhra Pradesh</v>
      </c>
      <c r="K776" s="2" t="str">
        <f>_xlfn.XLOOKUP(Table2[[#This Row],[Customer_ID]],Table3[Customer_ID],Table3[Membership],"Regular")</f>
        <v>Regular</v>
      </c>
      <c r="L776" s="2" t="s">
        <v>694</v>
      </c>
      <c r="M776" s="2" t="str">
        <f>_xlfn.XLOOKUP(Table2[[#This Row],[Product_ID]],Table4[Product_ID],Table4[Product_Name],"Not Found")</f>
        <v>Indian Terrain Denim Shirt Wine</v>
      </c>
      <c r="N776" s="2" t="str">
        <f>_xlfn.XLOOKUP(Table2[[#This Row],[Product_ID]],Table4[Product_ID],Table4[Category],"Not Found")</f>
        <v>Accessories</v>
      </c>
      <c r="O776" s="2" t="str">
        <f>_xlfn.XLOOKUP(Table2[[#This Row],[Product_ID]],Table4[Product_ID],Table4[Subcategory],"Not Found")</f>
        <v>Tie</v>
      </c>
      <c r="P776" s="2" t="str">
        <f>_xlfn.XLOOKUP(Table2[[#This Row],[Product_ID]],Table4[Product_ID],Table4[Brand],"Missing Brand")</f>
        <v>Being Human</v>
      </c>
      <c r="Q776" s="2" t="s">
        <v>699</v>
      </c>
      <c r="R776" s="2" t="str">
        <f>_xlfn.XLOOKUP(Table2[[#This Row],[Store_ID]],Table6[Store_ID],Table6[Store Name],"Not Found")</f>
        <v>TrendMart Nizamabad Standard</v>
      </c>
      <c r="S776" s="2">
        <f>_xlfn.XLOOKUP(Table2[[#This Row],[Store_ID]],Table6[Store_ID],Table6[Monthly Target],"Missing Target")</f>
        <v>1500000</v>
      </c>
      <c r="T776" s="2" t="str">
        <f>_xlfn.XLOOKUP(Table2[[#This Row],[Store_ID]],Table6[Store_ID],Table6[Region],"Not Found")</f>
        <v>South Zone 2</v>
      </c>
      <c r="U776" s="2" t="s">
        <v>176</v>
      </c>
      <c r="V776" s="2" t="str">
        <f>_xlfn.XLOOKUP(Table2[[#This Row],[Employee_ID]],Table5[Employee_ID],Table5[Employee Name],"Not Found")</f>
        <v>Malathi Varma</v>
      </c>
      <c r="W776" s="2">
        <v>3</v>
      </c>
      <c r="X776" s="2">
        <v>1069.68</v>
      </c>
      <c r="Y776" s="2">
        <v>0</v>
      </c>
      <c r="Z776" s="2">
        <v>0</v>
      </c>
      <c r="AA776" s="2">
        <v>12</v>
      </c>
      <c r="AB776" s="2">
        <v>385.08</v>
      </c>
      <c r="AC776" s="2">
        <v>3594.12</v>
      </c>
      <c r="AD776" s="2">
        <v>1751.58</v>
      </c>
      <c r="AE776" s="2">
        <f t="shared" si="19"/>
        <v>1457.46</v>
      </c>
      <c r="AF776" s="2" t="s">
        <v>25</v>
      </c>
      <c r="AG776" s="42">
        <f>IFERROR(Table2[[#This Row],[Profit]]/Table2[[#This Row],[Sales Amount]],0)</f>
        <v>0.40551233681680082</v>
      </c>
      <c r="AH776" s="2" t="str">
        <f>TRIM(Table2[[#This Row],[Payment Modee]])</f>
        <v>UPI</v>
      </c>
      <c r="AI776" s="2" t="s">
        <v>36</v>
      </c>
      <c r="AJ776" s="2" t="s">
        <v>27</v>
      </c>
      <c r="AK776" s="2" t="s">
        <v>2164</v>
      </c>
      <c r="AL776" s="16" t="str">
        <f>IF(HOUR(Table2[[#This Row],[Order Time]])&lt;12,"Morning",IF(HOUR(Table2[[#This Row],[Order Time]])&lt;17,"Afternoon",IF(HOUR(Table2[[#This Row],[Order Time]])&lt;21,"Evening","Night")))</f>
        <v>Morning</v>
      </c>
      <c r="AM776" s="16" t="s">
        <v>29</v>
      </c>
    </row>
    <row r="777" spans="1:39" x14ac:dyDescent="0.25">
      <c r="A777" s="13" t="s">
        <v>2165</v>
      </c>
      <c r="B777" s="4">
        <v>45520</v>
      </c>
      <c r="C777" s="2">
        <f>YEAR(Table2[[#This Row],[Invoice Date]])</f>
        <v>2024</v>
      </c>
      <c r="D777" s="2" t="str">
        <f>TEXT(Table2[[#This Row],[Invoice Date]],"mmm")</f>
        <v>Aug</v>
      </c>
      <c r="E777" s="2" t="str">
        <f>Table2[[#This Row],[Store_ID]]&amp;"-"&amp;Table2[[#This Row],[Year]]&amp;"-"&amp;Table2[[#This Row],[Month]]</f>
        <v>STR016-2024-Aug</v>
      </c>
      <c r="F777" s="2" t="s">
        <v>2166</v>
      </c>
      <c r="G777" s="2" t="str">
        <f>_xlfn.XLOOKUP(Table2[[#This Row],[Customer_ID]],Table3[Customer_ID],Table3[Customer Name],"Not Found")</f>
        <v>Bhagya Ramachandran</v>
      </c>
      <c r="H777" s="2" t="str">
        <f>_xlfn.XLOOKUP(Table2[[#This Row],[Customer_ID]],Table3[Customer_ID],Table3[Gender],"Female")</f>
        <v>Female</v>
      </c>
      <c r="I777" s="2" t="str">
        <f>_xlfn.XLOOKUP(Table2[[#This Row],[Customer_ID]],Table3[Customer_ID],Table3[City],"Missing Memebership")</f>
        <v>Kochi</v>
      </c>
      <c r="J777" s="2" t="str">
        <f>_xlfn.XLOOKUP(Table2[[#This Row],[Customer_ID]],Table3[Customer_ID],Table3[State],"Karnataka")</f>
        <v>Kerala</v>
      </c>
      <c r="K777" s="2" t="str">
        <f>_xlfn.XLOOKUP(Table2[[#This Row],[Customer_ID]],Table3[Customer_ID],Table3[Membership],"Regular")</f>
        <v>Gold</v>
      </c>
      <c r="L777" s="2" t="s">
        <v>272</v>
      </c>
      <c r="M777" s="2" t="str">
        <f>_xlfn.XLOOKUP(Table2[[#This Row],[Product_ID]],Table4[Product_ID],Table4[Product_Name],"Not Found")</f>
        <v>Blackberrys Jacket Red</v>
      </c>
      <c r="N777" s="2" t="str">
        <f>_xlfn.XLOOKUP(Table2[[#This Row],[Product_ID]],Table4[Product_ID],Table4[Category],"Not Found")</f>
        <v>Winter Wear</v>
      </c>
      <c r="O777" s="2" t="str">
        <f>_xlfn.XLOOKUP(Table2[[#This Row],[Product_ID]],Table4[Product_ID],Table4[Subcategory],"Not Found")</f>
        <v>Jacket</v>
      </c>
      <c r="P777" s="2" t="str">
        <f>_xlfn.XLOOKUP(Table2[[#This Row],[Product_ID]],Table4[Product_ID],Table4[Brand],"Missing Brand")</f>
        <v>Blackberrys</v>
      </c>
      <c r="Q777" s="2" t="s">
        <v>380</v>
      </c>
      <c r="R777" s="2" t="str">
        <f>_xlfn.XLOOKUP(Table2[[#This Row],[Store_ID]],Table6[Store_ID],Table6[Store Name],"Not Found")</f>
        <v>TrendMart Visakhapatnam Flagship</v>
      </c>
      <c r="S777" s="2">
        <f>_xlfn.XLOOKUP(Table2[[#This Row],[Store_ID]],Table6[Store_ID],Table6[Monthly Target],"Missing Target")</f>
        <v>1200000</v>
      </c>
      <c r="T777" s="2" t="str">
        <f>_xlfn.XLOOKUP(Table2[[#This Row],[Store_ID]],Table6[Store_ID],Table6[Region],"Not Found")</f>
        <v>South Zone 3</v>
      </c>
      <c r="U777" s="2" t="s">
        <v>417</v>
      </c>
      <c r="V777" s="2" t="str">
        <f>_xlfn.XLOOKUP(Table2[[#This Row],[Employee_ID]],Table5[Employee_ID],Table5[Employee Name],"Not Found")</f>
        <v>Arjun Krishnan</v>
      </c>
      <c r="W777" s="2">
        <v>3</v>
      </c>
      <c r="X777" s="2">
        <v>1434.78</v>
      </c>
      <c r="Y777" s="2">
        <v>10</v>
      </c>
      <c r="Z777" s="2">
        <v>430.43</v>
      </c>
      <c r="AA777" s="2">
        <v>12</v>
      </c>
      <c r="AB777" s="2">
        <v>464.87</v>
      </c>
      <c r="AC777" s="2">
        <v>4338.78</v>
      </c>
      <c r="AD777" s="2">
        <v>3039.78</v>
      </c>
      <c r="AE777" s="2">
        <f t="shared" si="19"/>
        <v>834.12999999999954</v>
      </c>
      <c r="AF777" s="2" t="s">
        <v>25</v>
      </c>
      <c r="AG777" s="42">
        <f>IFERROR(Table2[[#This Row],[Profit]]/Table2[[#This Row],[Sales Amount]],0)</f>
        <v>0.19224989513181115</v>
      </c>
      <c r="AH777" s="2" t="str">
        <f>TRIM(Table2[[#This Row],[Payment Modee]])</f>
        <v>UPI</v>
      </c>
      <c r="AI777" s="2" t="s">
        <v>26</v>
      </c>
      <c r="AJ777" s="2" t="s">
        <v>197</v>
      </c>
      <c r="AK777" s="2" t="s">
        <v>1128</v>
      </c>
      <c r="AL777" s="16" t="str">
        <f>IF(HOUR(Table2[[#This Row],[Order Time]])&lt;12,"Morning",IF(HOUR(Table2[[#This Row],[Order Time]])&lt;17,"Afternoon",IF(HOUR(Table2[[#This Row],[Order Time]])&lt;21,"Evening","Night")))</f>
        <v>Morning</v>
      </c>
      <c r="AM777" s="16" t="s">
        <v>29</v>
      </c>
    </row>
    <row r="778" spans="1:39" x14ac:dyDescent="0.25">
      <c r="A778" s="13" t="s">
        <v>2167</v>
      </c>
      <c r="B778" s="4">
        <v>45451</v>
      </c>
      <c r="C778" s="2">
        <f>YEAR(Table2[[#This Row],[Invoice Date]])</f>
        <v>2024</v>
      </c>
      <c r="D778" s="2" t="str">
        <f>TEXT(Table2[[#This Row],[Invoice Date]],"mmm")</f>
        <v>Jun</v>
      </c>
      <c r="E778" s="2" t="str">
        <f>Table2[[#This Row],[Store_ID]]&amp;"-"&amp;Table2[[#This Row],[Year]]&amp;"-"&amp;Table2[[#This Row],[Month]]</f>
        <v>STR069-2024-Jun</v>
      </c>
      <c r="F778" s="2" t="s">
        <v>1567</v>
      </c>
      <c r="G778" s="2" t="str">
        <f>_xlfn.XLOOKUP(Table2[[#This Row],[Customer_ID]],Table3[Customer_ID],Table3[Customer Name],"Not Found")</f>
        <v>Bharathi Shetty</v>
      </c>
      <c r="H778" s="2" t="str">
        <f>_xlfn.XLOOKUP(Table2[[#This Row],[Customer_ID]],Table3[Customer_ID],Table3[Gender],"Female")</f>
        <v>Female</v>
      </c>
      <c r="I778" s="2" t="str">
        <f>_xlfn.XLOOKUP(Table2[[#This Row],[Customer_ID]],Table3[Customer_ID],Table3[City],"Missing Memebership")</f>
        <v>Kannur</v>
      </c>
      <c r="J778" s="2" t="str">
        <f>_xlfn.XLOOKUP(Table2[[#This Row],[Customer_ID]],Table3[Customer_ID],Table3[State],"Karnataka")</f>
        <v>Kerala</v>
      </c>
      <c r="K778" s="2" t="str">
        <f>_xlfn.XLOOKUP(Table2[[#This Row],[Customer_ID]],Table3[Customer_ID],Table3[Membership],"Regular")</f>
        <v>Silver</v>
      </c>
      <c r="L778" s="2" t="s">
        <v>47</v>
      </c>
      <c r="M778" s="2" t="str">
        <f>_xlfn.XLOOKUP(Table2[[#This Row],[Product_ID]],Table4[Product_ID],Table4[Product_Name],"Not Found")</f>
        <v>Max Fashion Printed Saree Brown</v>
      </c>
      <c r="N778" s="2" t="str">
        <f>_xlfn.XLOOKUP(Table2[[#This Row],[Product_ID]],Table4[Product_ID],Table4[Category],"Not Found")</f>
        <v>Women Sarees</v>
      </c>
      <c r="O778" s="2" t="str">
        <f>_xlfn.XLOOKUP(Table2[[#This Row],[Product_ID]],Table4[Product_ID],Table4[Subcategory],"Not Found")</f>
        <v>Printed Saree</v>
      </c>
      <c r="P778" s="2" t="str">
        <f>_xlfn.XLOOKUP(Table2[[#This Row],[Product_ID]],Table4[Product_ID],Table4[Brand],"Missing Brand")</f>
        <v>Max Fashion</v>
      </c>
      <c r="Q778" s="2" t="s">
        <v>1403</v>
      </c>
      <c r="R778" s="2" t="str">
        <f>_xlfn.XLOOKUP(Table2[[#This Row],[Store_ID]],Table6[Store_ID],Table6[Store Name],"Not Found")</f>
        <v>TrendMart Erode Mall Kiosk</v>
      </c>
      <c r="S778" s="2">
        <f>_xlfn.XLOOKUP(Table2[[#This Row],[Store_ID]],Table6[Store_ID],Table6[Monthly Target],"Missing Target")</f>
        <v>1200000</v>
      </c>
      <c r="T778" s="2" t="str">
        <f>_xlfn.XLOOKUP(Table2[[#This Row],[Store_ID]],Table6[Store_ID],Table6[Region],"Not Found")</f>
        <v>South Zone 1</v>
      </c>
      <c r="U778" s="2" t="s">
        <v>417</v>
      </c>
      <c r="V778" s="2" t="str">
        <f>_xlfn.XLOOKUP(Table2[[#This Row],[Employee_ID]],Table5[Employee_ID],Table5[Employee Name],"Not Found")</f>
        <v>Arjun Krishnan</v>
      </c>
      <c r="W778" s="2">
        <v>4</v>
      </c>
      <c r="X778" s="2">
        <v>5474.28</v>
      </c>
      <c r="Y778" s="2">
        <v>5</v>
      </c>
      <c r="Z778" s="2">
        <v>1094.8599999999999</v>
      </c>
      <c r="AA778" s="2">
        <v>12</v>
      </c>
      <c r="AB778" s="2">
        <v>2496.27</v>
      </c>
      <c r="AC778" s="2">
        <v>23298.53</v>
      </c>
      <c r="AD778" s="2">
        <v>13483.2</v>
      </c>
      <c r="AE778" s="2">
        <f t="shared" si="19"/>
        <v>7319.0599999999977</v>
      </c>
      <c r="AF778" s="2" t="s">
        <v>69</v>
      </c>
      <c r="AG778" s="42">
        <f>IFERROR(Table2[[#This Row],[Profit]]/Table2[[#This Row],[Sales Amount]],0)</f>
        <v>0.31414256607605706</v>
      </c>
      <c r="AH778" s="2" t="str">
        <f>TRIM(Table2[[#This Row],[Payment Modee]])</f>
        <v>Cash</v>
      </c>
      <c r="AI778" s="2" t="s">
        <v>26</v>
      </c>
      <c r="AJ778" s="2" t="s">
        <v>27</v>
      </c>
      <c r="AK778" s="2" t="s">
        <v>1200</v>
      </c>
      <c r="AL778" s="16" t="str">
        <f>IF(HOUR(Table2[[#This Row],[Order Time]])&lt;12,"Morning",IF(HOUR(Table2[[#This Row],[Order Time]])&lt;17,"Afternoon",IF(HOUR(Table2[[#This Row],[Order Time]])&lt;21,"Evening","Night")))</f>
        <v>Afternoon</v>
      </c>
      <c r="AM778" s="16" t="s">
        <v>38</v>
      </c>
    </row>
    <row r="779" spans="1:39" x14ac:dyDescent="0.25">
      <c r="A779" s="13" t="s">
        <v>2168</v>
      </c>
      <c r="B779" s="4">
        <v>45731</v>
      </c>
      <c r="C779" s="2">
        <f>YEAR(Table2[[#This Row],[Invoice Date]])</f>
        <v>2025</v>
      </c>
      <c r="D779" s="2" t="str">
        <f>TEXT(Table2[[#This Row],[Invoice Date]],"mmm")</f>
        <v>Mar</v>
      </c>
      <c r="E779" s="2" t="str">
        <f>Table2[[#This Row],[Store_ID]]&amp;"-"&amp;Table2[[#This Row],[Year]]&amp;"-"&amp;Table2[[#This Row],[Month]]</f>
        <v>STR094-2025-Mar</v>
      </c>
      <c r="F779" s="2" t="s">
        <v>2169</v>
      </c>
      <c r="G779" s="2" t="str">
        <f>_xlfn.XLOOKUP(Table2[[#This Row],[Customer_ID]],Table3[Customer_ID],Table3[Customer Name],"Not Found")</f>
        <v>Pallavi Hegde</v>
      </c>
      <c r="H779" s="2" t="str">
        <f>_xlfn.XLOOKUP(Table2[[#This Row],[Customer_ID]],Table3[Customer_ID],Table3[Gender],"Female")</f>
        <v>Female</v>
      </c>
      <c r="I779" s="2" t="str">
        <f>_xlfn.XLOOKUP(Table2[[#This Row],[Customer_ID]],Table3[Customer_ID],Table3[City],"Missing Memebership")</f>
        <v>Tirupati</v>
      </c>
      <c r="J779" s="2" t="str">
        <f>_xlfn.XLOOKUP(Table2[[#This Row],[Customer_ID]],Table3[Customer_ID],Table3[State],"Karnataka")</f>
        <v>Andhra Pradesh</v>
      </c>
      <c r="K779" s="2" t="str">
        <f>_xlfn.XLOOKUP(Table2[[#This Row],[Customer_ID]],Table3[Customer_ID],Table3[Membership],"Regular")</f>
        <v>Silver</v>
      </c>
      <c r="L779" s="2" t="s">
        <v>1185</v>
      </c>
      <c r="M779" s="2" t="str">
        <f>_xlfn.XLOOKUP(Table2[[#This Row],[Product_ID]],Table4[Product_ID],Table4[Product_Name],"Not Found")</f>
        <v>Metro Shoes Polo Purple</v>
      </c>
      <c r="N779" s="2" t="str">
        <f>_xlfn.XLOOKUP(Table2[[#This Row],[Product_ID]],Table4[Product_ID],Table4[Category],"Not Found")</f>
        <v>Men T-Shirts</v>
      </c>
      <c r="O779" s="2" t="str">
        <f>_xlfn.XLOOKUP(Table2[[#This Row],[Product_ID]],Table4[Product_ID],Table4[Subcategory],"Not Found")</f>
        <v>Polo</v>
      </c>
      <c r="P779" s="2" t="str">
        <f>_xlfn.XLOOKUP(Table2[[#This Row],[Product_ID]],Table4[Product_ID],Table4[Brand],"Missing Brand")</f>
        <v>Metro Shoes</v>
      </c>
      <c r="Q779" s="2" t="s">
        <v>610</v>
      </c>
      <c r="R779" s="2" t="str">
        <f>_xlfn.XLOOKUP(Table2[[#This Row],[Store_ID]],Table6[Store_ID],Table6[Store Name],"Not Found")</f>
        <v>TrendMart Kollam Flagship</v>
      </c>
      <c r="S779" s="2">
        <f>_xlfn.XLOOKUP(Table2[[#This Row],[Store_ID]],Table6[Store_ID],Table6[Monthly Target],"Missing Target")</f>
        <v>1200000</v>
      </c>
      <c r="T779" s="2" t="str">
        <f>_xlfn.XLOOKUP(Table2[[#This Row],[Store_ID]],Table6[Store_ID],Table6[Region],"Not Found")</f>
        <v>South Zone 1</v>
      </c>
      <c r="U779" s="2" t="s">
        <v>176</v>
      </c>
      <c r="V779" s="2" t="str">
        <f>_xlfn.XLOOKUP(Table2[[#This Row],[Employee_ID]],Table5[Employee_ID],Table5[Employee Name],"Not Found")</f>
        <v>Malathi Varma</v>
      </c>
      <c r="W779" s="2">
        <v>3</v>
      </c>
      <c r="X779" s="2">
        <v>613.08000000000004</v>
      </c>
      <c r="Y779" s="2">
        <v>25</v>
      </c>
      <c r="Z779" s="2">
        <v>459.81</v>
      </c>
      <c r="AA779" s="2">
        <v>5</v>
      </c>
      <c r="AB779" s="2">
        <v>68.97</v>
      </c>
      <c r="AC779" s="2">
        <v>1448.4</v>
      </c>
      <c r="AD779" s="2">
        <v>1046.25</v>
      </c>
      <c r="AE779" s="2">
        <f t="shared" ref="AE779:AE810" si="20">(AC779-AD779-AB779)</f>
        <v>333.18000000000006</v>
      </c>
      <c r="AF779" s="2" t="s">
        <v>56</v>
      </c>
      <c r="AG779" s="42">
        <f>IFERROR(Table2[[#This Row],[Profit]]/Table2[[#This Row],[Sales Amount]],0)</f>
        <v>0.23003314001657005</v>
      </c>
      <c r="AH779" s="2" t="str">
        <f>TRIM(Table2[[#This Row],[Payment Modee]])</f>
        <v>Credit Card</v>
      </c>
      <c r="AI779" s="2" t="s">
        <v>26</v>
      </c>
      <c r="AJ779" s="2" t="s">
        <v>27</v>
      </c>
      <c r="AK779" s="2" t="s">
        <v>568</v>
      </c>
      <c r="AL779" s="16" t="str">
        <f>IF(HOUR(Table2[[#This Row],[Order Time]])&lt;12,"Morning",IF(HOUR(Table2[[#This Row],[Order Time]])&lt;17,"Afternoon",IF(HOUR(Table2[[#This Row],[Order Time]])&lt;21,"Evening","Night")))</f>
        <v>Evening</v>
      </c>
      <c r="AM779" s="16" t="s">
        <v>38</v>
      </c>
    </row>
    <row r="780" spans="1:39" x14ac:dyDescent="0.25">
      <c r="A780" s="13" t="s">
        <v>2170</v>
      </c>
      <c r="B780" s="4">
        <v>45656</v>
      </c>
      <c r="C780" s="2">
        <f>YEAR(Table2[[#This Row],[Invoice Date]])</f>
        <v>2024</v>
      </c>
      <c r="D780" s="2" t="str">
        <f>TEXT(Table2[[#This Row],[Invoice Date]],"mmm")</f>
        <v>Dec</v>
      </c>
      <c r="E780" s="2" t="str">
        <f>Table2[[#This Row],[Store_ID]]&amp;"-"&amp;Table2[[#This Row],[Year]]&amp;"-"&amp;Table2[[#This Row],[Month]]</f>
        <v>STR056-2024-Dec</v>
      </c>
      <c r="F780" s="2" t="s">
        <v>208</v>
      </c>
      <c r="G780" s="2" t="str">
        <f>_xlfn.XLOOKUP(Table2[[#This Row],[Customer_ID]],Table3[Customer_ID],Table3[Customer Name],"Not Found")</f>
        <v>Balaji Kumar</v>
      </c>
      <c r="H780" s="2" t="str">
        <f>_xlfn.XLOOKUP(Table2[[#This Row],[Customer_ID]],Table3[Customer_ID],Table3[Gender],"Female")</f>
        <v>Male</v>
      </c>
      <c r="I780" s="2" t="str">
        <f>_xlfn.XLOOKUP(Table2[[#This Row],[Customer_ID]],Table3[Customer_ID],Table3[City],"Missing Memebership")</f>
        <v>Davanagere</v>
      </c>
      <c r="J780" s="2" t="str">
        <f>_xlfn.XLOOKUP(Table2[[#This Row],[Customer_ID]],Table3[Customer_ID],Table3[State],"Karnataka")</f>
        <v>Karnataka</v>
      </c>
      <c r="K780" s="2" t="str">
        <f>_xlfn.XLOOKUP(Table2[[#This Row],[Customer_ID]],Table3[Customer_ID],Table3[Membership],"Regular")</f>
        <v>Regular</v>
      </c>
      <c r="L780" s="2" t="s">
        <v>2171</v>
      </c>
      <c r="M780" s="2" t="str">
        <f>_xlfn.XLOOKUP(Table2[[#This Row],[Product_ID]],Table4[Product_ID],Table4[Product_Name],"Not Found")</f>
        <v>Indian Terrain Graphic Tee Purple</v>
      </c>
      <c r="N780" s="2" t="str">
        <f>_xlfn.XLOOKUP(Table2[[#This Row],[Product_ID]],Table4[Product_ID],Table4[Category],"Not Found")</f>
        <v>Men T-Shirts</v>
      </c>
      <c r="O780" s="2" t="str">
        <f>_xlfn.XLOOKUP(Table2[[#This Row],[Product_ID]],Table4[Product_ID],Table4[Subcategory],"Not Found")</f>
        <v>Graphic Tee</v>
      </c>
      <c r="P780" s="2" t="str">
        <f>_xlfn.XLOOKUP(Table2[[#This Row],[Product_ID]],Table4[Product_ID],Table4[Brand],"Missing Brand")</f>
        <v>Indian Terrain</v>
      </c>
      <c r="Q780" s="2" t="s">
        <v>474</v>
      </c>
      <c r="R780" s="2" t="str">
        <f>_xlfn.XLOOKUP(Table2[[#This Row],[Store_ID]],Table6[Store_ID],Table6[Store Name],"Not Found")</f>
        <v>TrendMart Nizamabad Standard</v>
      </c>
      <c r="S780" s="2">
        <f>_xlfn.XLOOKUP(Table2[[#This Row],[Store_ID]],Table6[Store_ID],Table6[Monthly Target],"Missing Target")</f>
        <v>1200000</v>
      </c>
      <c r="T780" s="2" t="str">
        <f>_xlfn.XLOOKUP(Table2[[#This Row],[Store_ID]],Table6[Store_ID],Table6[Region],"Not Found")</f>
        <v>South Zone 2</v>
      </c>
      <c r="U780" s="2" t="s">
        <v>55</v>
      </c>
      <c r="V780" s="2" t="str">
        <f>_xlfn.XLOOKUP(Table2[[#This Row],[Employee_ID]],Table5[Employee_ID],Table5[Employee Name],"Not Found")</f>
        <v>Padma Gounder</v>
      </c>
      <c r="W780" s="2">
        <v>1</v>
      </c>
      <c r="X780" s="2">
        <v>613.29999999999995</v>
      </c>
      <c r="Y780" s="2">
        <v>10</v>
      </c>
      <c r="Z780" s="2">
        <v>61.33</v>
      </c>
      <c r="AA780" s="2">
        <v>5</v>
      </c>
      <c r="AB780" s="2">
        <v>27.6</v>
      </c>
      <c r="AC780" s="2">
        <v>579.57000000000005</v>
      </c>
      <c r="AD780" s="2">
        <v>373.27</v>
      </c>
      <c r="AE780" s="2">
        <f t="shared" si="20"/>
        <v>178.70000000000007</v>
      </c>
      <c r="AF780" s="2" t="s">
        <v>25</v>
      </c>
      <c r="AG780" s="42">
        <f>IFERROR(Table2[[#This Row],[Profit]]/Table2[[#This Row],[Sales Amount]],0)</f>
        <v>0.30833203927049374</v>
      </c>
      <c r="AH780" s="2" t="str">
        <f>TRIM(Table2[[#This Row],[Payment Modee]])</f>
        <v>UPI</v>
      </c>
      <c r="AI780" s="2" t="s">
        <v>26</v>
      </c>
      <c r="AJ780" s="2" t="s">
        <v>27</v>
      </c>
      <c r="AK780" s="2" t="s">
        <v>440</v>
      </c>
      <c r="AL780" s="16" t="str">
        <f>IF(HOUR(Table2[[#This Row],[Order Time]])&lt;12,"Morning",IF(HOUR(Table2[[#This Row],[Order Time]])&lt;17,"Afternoon",IF(HOUR(Table2[[#This Row],[Order Time]])&lt;21,"Evening","Night")))</f>
        <v>Afternoon</v>
      </c>
      <c r="AM780" s="16" t="s">
        <v>29</v>
      </c>
    </row>
    <row r="781" spans="1:39" x14ac:dyDescent="0.25">
      <c r="A781" s="13" t="s">
        <v>2172</v>
      </c>
      <c r="B781" s="4">
        <v>45567</v>
      </c>
      <c r="C781" s="2">
        <f>YEAR(Table2[[#This Row],[Invoice Date]])</f>
        <v>2024</v>
      </c>
      <c r="D781" s="2" t="str">
        <f>TEXT(Table2[[#This Row],[Invoice Date]],"mmm")</f>
        <v>Oct</v>
      </c>
      <c r="E781" s="2" t="str">
        <f>Table2[[#This Row],[Store_ID]]&amp;"-"&amp;Table2[[#This Row],[Year]]&amp;"-"&amp;Table2[[#This Row],[Month]]</f>
        <v>STR042-2024-Oct</v>
      </c>
      <c r="F781" s="2" t="s">
        <v>693</v>
      </c>
      <c r="G781" s="2" t="str">
        <f>_xlfn.XLOOKUP(Table2[[#This Row],[Customer_ID]],Table3[Customer_ID],Table3[Customer Name],"Not Found")</f>
        <v>Manju Varma</v>
      </c>
      <c r="H781" s="2" t="str">
        <f>_xlfn.XLOOKUP(Table2[[#This Row],[Customer_ID]],Table3[Customer_ID],Table3[Gender],"Female")</f>
        <v>Female</v>
      </c>
      <c r="I781" s="2" t="str">
        <f>_xlfn.XLOOKUP(Table2[[#This Row],[Customer_ID]],Table3[Customer_ID],Table3[City],"Missing Memebership")</f>
        <v>Shivamogga</v>
      </c>
      <c r="J781" s="2" t="str">
        <f>_xlfn.XLOOKUP(Table2[[#This Row],[Customer_ID]],Table3[Customer_ID],Table3[State],"Karnataka")</f>
        <v>Karnataka</v>
      </c>
      <c r="K781" s="2" t="str">
        <f>_xlfn.XLOOKUP(Table2[[#This Row],[Customer_ID]],Table3[Customer_ID],Table3[Membership],"Regular")</f>
        <v>Gold</v>
      </c>
      <c r="L781" s="2" t="s">
        <v>1552</v>
      </c>
      <c r="M781" s="2" t="str">
        <f>_xlfn.XLOOKUP(Table2[[#This Row],[Product_ID]],Table4[Product_ID],Table4[Product_Name],"Not Found")</f>
        <v>Aurelia Slim Fit Orange</v>
      </c>
      <c r="N781" s="2" t="str">
        <f>_xlfn.XLOOKUP(Table2[[#This Row],[Product_ID]],Table4[Product_ID],Table4[Category],"Not Found")</f>
        <v>Men Jeans</v>
      </c>
      <c r="O781" s="2" t="str">
        <f>_xlfn.XLOOKUP(Table2[[#This Row],[Product_ID]],Table4[Product_ID],Table4[Subcategory],"Not Found")</f>
        <v>Slim Fit</v>
      </c>
      <c r="P781" s="2" t="str">
        <f>_xlfn.XLOOKUP(Table2[[#This Row],[Product_ID]],Table4[Product_ID],Table4[Brand],"Missing Brand")</f>
        <v>Aurelia</v>
      </c>
      <c r="Q781" s="2" t="s">
        <v>1218</v>
      </c>
      <c r="R781" s="2" t="str">
        <f>_xlfn.XLOOKUP(Table2[[#This Row],[Store_ID]],Table6[Store_ID],Table6[Store Name],"Not Found")</f>
        <v>TrendMart Thrissur Standard</v>
      </c>
      <c r="S781" s="2">
        <f>_xlfn.XLOOKUP(Table2[[#This Row],[Store_ID]],Table6[Store_ID],Table6[Monthly Target],"Missing Target")</f>
        <v>800000</v>
      </c>
      <c r="T781" s="2" t="str">
        <f>_xlfn.XLOOKUP(Table2[[#This Row],[Store_ID]],Table6[Store_ID],Table6[Region],"Not Found")</f>
        <v>South Zone 1</v>
      </c>
      <c r="U781" s="2" t="s">
        <v>68</v>
      </c>
      <c r="V781" s="2" t="str">
        <f>_xlfn.XLOOKUP(Table2[[#This Row],[Employee_ID]],Table5[Employee_ID],Table5[Employee Name],"Not Found")</f>
        <v>Praveen Gupta</v>
      </c>
      <c r="W781" s="2">
        <v>2</v>
      </c>
      <c r="X781" s="2">
        <v>870.03</v>
      </c>
      <c r="Y781" s="2">
        <v>25</v>
      </c>
      <c r="Z781" s="2">
        <v>435.01</v>
      </c>
      <c r="AA781" s="2">
        <v>5</v>
      </c>
      <c r="AB781" s="2">
        <v>65.25</v>
      </c>
      <c r="AC781" s="2">
        <v>1370.3</v>
      </c>
      <c r="AD781" s="2">
        <v>1322.68</v>
      </c>
      <c r="AE781" s="2">
        <f t="shared" si="20"/>
        <v>-17.630000000000109</v>
      </c>
      <c r="AF781" s="2" t="s">
        <v>35</v>
      </c>
      <c r="AG781" s="42">
        <f>IFERROR(Table2[[#This Row],[Profit]]/Table2[[#This Row],[Sales Amount]],0)</f>
        <v>-1.2865795811136328E-2</v>
      </c>
      <c r="AH781" s="2" t="str">
        <f>TRIM(Table2[[#This Row],[Payment Modee]])</f>
        <v>Debit Card</v>
      </c>
      <c r="AI781" s="2" t="s">
        <v>26</v>
      </c>
      <c r="AJ781" s="2" t="s">
        <v>27</v>
      </c>
      <c r="AK781" s="2" t="s">
        <v>331</v>
      </c>
      <c r="AL781" s="16" t="str">
        <f>IF(HOUR(Table2[[#This Row],[Order Time]])&lt;12,"Morning",IF(HOUR(Table2[[#This Row],[Order Time]])&lt;17,"Afternoon",IF(HOUR(Table2[[#This Row],[Order Time]])&lt;21,"Evening","Night")))</f>
        <v>Morning</v>
      </c>
      <c r="AM781" s="16" t="s">
        <v>29</v>
      </c>
    </row>
    <row r="782" spans="1:39" x14ac:dyDescent="0.25">
      <c r="A782" s="13" t="s">
        <v>2173</v>
      </c>
      <c r="B782" s="4">
        <v>45612</v>
      </c>
      <c r="C782" s="2">
        <f>YEAR(Table2[[#This Row],[Invoice Date]])</f>
        <v>2024</v>
      </c>
      <c r="D782" s="2" t="str">
        <f>TEXT(Table2[[#This Row],[Invoice Date]],"mmm")</f>
        <v>Nov</v>
      </c>
      <c r="E782" s="2" t="str">
        <f>Table2[[#This Row],[Store_ID]]&amp;"-"&amp;Table2[[#This Row],[Year]]&amp;"-"&amp;Table2[[#This Row],[Month]]</f>
        <v>STR038-2024-Nov</v>
      </c>
      <c r="F782" s="2" t="s">
        <v>1167</v>
      </c>
      <c r="G782" s="2" t="str">
        <f>_xlfn.XLOOKUP(Table2[[#This Row],[Customer_ID]],Table3[Customer_ID],Table3[Customer Name],"Not Found")</f>
        <v>Jayaram Rao</v>
      </c>
      <c r="H782" s="2" t="str">
        <f>_xlfn.XLOOKUP(Table2[[#This Row],[Customer_ID]],Table3[Customer_ID],Table3[Gender],"Female")</f>
        <v>Male</v>
      </c>
      <c r="I782" s="2" t="str">
        <f>_xlfn.XLOOKUP(Table2[[#This Row],[Customer_ID]],Table3[Customer_ID],Table3[City],"Missing Memebership")</f>
        <v>Thoothukudi</v>
      </c>
      <c r="J782" s="2" t="str">
        <f>_xlfn.XLOOKUP(Table2[[#This Row],[Customer_ID]],Table3[Customer_ID],Table3[State],"Karnataka")</f>
        <v>Tamil Nadu</v>
      </c>
      <c r="K782" s="2" t="str">
        <f>_xlfn.XLOOKUP(Table2[[#This Row],[Customer_ID]],Table3[Customer_ID],Table3[Membership],"Regular")</f>
        <v>Regular</v>
      </c>
      <c r="L782" s="2" t="s">
        <v>169</v>
      </c>
      <c r="M782" s="2" t="str">
        <f>_xlfn.XLOOKUP(Table2[[#This Row],[Product_ID]],Table4[Product_ID],Table4[Product_Name],"Not Found")</f>
        <v>Global Desi Kids Shorts Charcoal</v>
      </c>
      <c r="N782" s="2" t="str">
        <f>_xlfn.XLOOKUP(Table2[[#This Row],[Product_ID]],Table4[Product_ID],Table4[Category],"Not Found")</f>
        <v>Kids Wear</v>
      </c>
      <c r="O782" s="2" t="str">
        <f>_xlfn.XLOOKUP(Table2[[#This Row],[Product_ID]],Table4[Product_ID],Table4[Subcategory],"Not Found")</f>
        <v>Kids Shorts</v>
      </c>
      <c r="P782" s="2" t="str">
        <f>_xlfn.XLOOKUP(Table2[[#This Row],[Product_ID]],Table4[Product_ID],Table4[Brand],"Missing Brand")</f>
        <v>Global Desi</v>
      </c>
      <c r="Q782" s="2" t="s">
        <v>890</v>
      </c>
      <c r="R782" s="2" t="str">
        <f>_xlfn.XLOOKUP(Table2[[#This Row],[Store_ID]],Table6[Store_ID],Table6[Store Name],"Not Found")</f>
        <v>TrendMart Tumakuru Standard</v>
      </c>
      <c r="S782" s="2">
        <f>_xlfn.XLOOKUP(Table2[[#This Row],[Store_ID]],Table6[Store_ID],Table6[Monthly Target],"Missing Target")</f>
        <v>1500000</v>
      </c>
      <c r="T782" s="2" t="str">
        <f>_xlfn.XLOOKUP(Table2[[#This Row],[Store_ID]],Table6[Store_ID],Table6[Region],"Not Found")</f>
        <v>South Zone 2</v>
      </c>
      <c r="U782" s="2" t="s">
        <v>283</v>
      </c>
      <c r="V782" s="2" t="str">
        <f>_xlfn.XLOOKUP(Table2[[#This Row],[Employee_ID]],Table5[Employee_ID],Table5[Employee Name],"Not Found")</f>
        <v>Priya Balasubramaniam</v>
      </c>
      <c r="W782" s="2">
        <v>3</v>
      </c>
      <c r="X782" s="2">
        <v>757.04</v>
      </c>
      <c r="Y782" s="2">
        <v>25</v>
      </c>
      <c r="Z782" s="2">
        <v>567.78</v>
      </c>
      <c r="AA782" s="2">
        <v>5</v>
      </c>
      <c r="AB782" s="2">
        <v>85.17</v>
      </c>
      <c r="AC782" s="2">
        <v>1788.51</v>
      </c>
      <c r="AD782" s="2">
        <v>1497.93</v>
      </c>
      <c r="AE782" s="2">
        <f t="shared" si="20"/>
        <v>205.40999999999991</v>
      </c>
      <c r="AF782" s="2" t="s">
        <v>119</v>
      </c>
      <c r="AG782" s="42">
        <f>IFERROR(Table2[[#This Row],[Profit]]/Table2[[#This Row],[Sales Amount]],0)</f>
        <v>0.11484979116694898</v>
      </c>
      <c r="AH782" s="2" t="str">
        <f>TRIM(Table2[[#This Row],[Payment Modee]])</f>
        <v>Net Banking</v>
      </c>
      <c r="AI782" s="2" t="s">
        <v>26</v>
      </c>
      <c r="AJ782" s="2" t="s">
        <v>27</v>
      </c>
      <c r="AK782" s="2" t="s">
        <v>2141</v>
      </c>
      <c r="AL782" s="16" t="str">
        <f>IF(HOUR(Table2[[#This Row],[Order Time]])&lt;12,"Morning",IF(HOUR(Table2[[#This Row],[Order Time]])&lt;17,"Afternoon",IF(HOUR(Table2[[#This Row],[Order Time]])&lt;21,"Evening","Night")))</f>
        <v>Evening</v>
      </c>
      <c r="AM782" s="16" t="s">
        <v>38</v>
      </c>
    </row>
    <row r="783" spans="1:39" x14ac:dyDescent="0.25">
      <c r="A783" s="13" t="s">
        <v>2174</v>
      </c>
      <c r="B783" s="4">
        <v>45430</v>
      </c>
      <c r="C783" s="2">
        <f>YEAR(Table2[[#This Row],[Invoice Date]])</f>
        <v>2024</v>
      </c>
      <c r="D783" s="2" t="str">
        <f>TEXT(Table2[[#This Row],[Invoice Date]],"mmm")</f>
        <v>May</v>
      </c>
      <c r="E783" s="2" t="str">
        <f>Table2[[#This Row],[Store_ID]]&amp;"-"&amp;Table2[[#This Row],[Year]]&amp;"-"&amp;Table2[[#This Row],[Month]]</f>
        <v>STR018-2024-May</v>
      </c>
      <c r="F783" s="2" t="s">
        <v>729</v>
      </c>
      <c r="G783" s="2" t="str">
        <f>_xlfn.XLOOKUP(Table2[[#This Row],[Customer_ID]],Table3[Customer_ID],Table3[Customer Name],"Not Found")</f>
        <v>Anjali Nair</v>
      </c>
      <c r="H783" s="2" t="str">
        <f>_xlfn.XLOOKUP(Table2[[#This Row],[Customer_ID]],Table3[Customer_ID],Table3[Gender],"Female")</f>
        <v>Female</v>
      </c>
      <c r="I783" s="2" t="str">
        <f>_xlfn.XLOOKUP(Table2[[#This Row],[Customer_ID]],Table3[Customer_ID],Table3[City],"Missing Memebership")</f>
        <v>Thoothukudi</v>
      </c>
      <c r="J783" s="2" t="str">
        <f>_xlfn.XLOOKUP(Table2[[#This Row],[Customer_ID]],Table3[Customer_ID],Table3[State],"Karnataka")</f>
        <v>Tamil Nadu</v>
      </c>
      <c r="K783" s="2" t="str">
        <f>_xlfn.XLOOKUP(Table2[[#This Row],[Customer_ID]],Table3[Customer_ID],Table3[Membership],"Regular")</f>
        <v>Platinum</v>
      </c>
      <c r="L783" s="2" t="s">
        <v>320</v>
      </c>
      <c r="M783" s="2" t="str">
        <f>_xlfn.XLOOKUP(Table2[[#This Row],[Product_ID]],Table4[Product_ID],Table4[Product_Name],"Not Found")</f>
        <v>Nike Anarkali Kurti White</v>
      </c>
      <c r="N783" s="2" t="str">
        <f>_xlfn.XLOOKUP(Table2[[#This Row],[Product_ID]],Table4[Product_ID],Table4[Category],"Not Found")</f>
        <v>Women Kurtis</v>
      </c>
      <c r="O783" s="2" t="str">
        <f>_xlfn.XLOOKUP(Table2[[#This Row],[Product_ID]],Table4[Product_ID],Table4[Subcategory],"Not Found")</f>
        <v>Anarkali Kurti</v>
      </c>
      <c r="P783" s="2" t="str">
        <f>_xlfn.XLOOKUP(Table2[[#This Row],[Product_ID]],Table4[Product_ID],Table4[Brand],"Missing Brand")</f>
        <v>Nike</v>
      </c>
      <c r="Q783" s="2" t="s">
        <v>348</v>
      </c>
      <c r="R783" s="2" t="str">
        <f>_xlfn.XLOOKUP(Table2[[#This Row],[Store_ID]],Table6[Store_ID],Table6[Store Name],"Not Found")</f>
        <v>TrendMart Visakhapatnam High Street</v>
      </c>
      <c r="S783" s="2">
        <f>_xlfn.XLOOKUP(Table2[[#This Row],[Store_ID]],Table6[Store_ID],Table6[Monthly Target],"Missing Target")</f>
        <v>2000000</v>
      </c>
      <c r="T783" s="2" t="str">
        <f>_xlfn.XLOOKUP(Table2[[#This Row],[Store_ID]],Table6[Store_ID],Table6[Region],"Not Found")</f>
        <v>South Zone 3</v>
      </c>
      <c r="U783" s="2" t="s">
        <v>102</v>
      </c>
      <c r="V783" s="2" t="str">
        <f>_xlfn.XLOOKUP(Table2[[#This Row],[Employee_ID]],Table5[Employee_ID],Table5[Employee Name],"Not Found")</f>
        <v>Chandra Reddy</v>
      </c>
      <c r="W783" s="2">
        <v>2</v>
      </c>
      <c r="X783" s="2">
        <v>975.64</v>
      </c>
      <c r="Y783" s="2">
        <v>5</v>
      </c>
      <c r="Z783" s="2">
        <v>97.56</v>
      </c>
      <c r="AA783" s="2">
        <v>5</v>
      </c>
      <c r="AB783" s="2">
        <v>92.69</v>
      </c>
      <c r="AC783" s="2">
        <v>1946.41</v>
      </c>
      <c r="AD783" s="2">
        <v>1146.18</v>
      </c>
      <c r="AE783" s="2">
        <f t="shared" si="20"/>
        <v>707.54</v>
      </c>
      <c r="AF783" s="2" t="s">
        <v>25</v>
      </c>
      <c r="AG783" s="42">
        <f>IFERROR(Table2[[#This Row],[Profit]]/Table2[[#This Row],[Sales Amount]],0)</f>
        <v>0.36351025734557463</v>
      </c>
      <c r="AH783" s="2" t="str">
        <f>TRIM(Table2[[#This Row],[Payment Modee]])</f>
        <v>UPI</v>
      </c>
      <c r="AI783" s="2" t="s">
        <v>26</v>
      </c>
      <c r="AJ783" s="2" t="s">
        <v>27</v>
      </c>
      <c r="AK783" s="2" t="s">
        <v>2175</v>
      </c>
      <c r="AL783" s="16" t="str">
        <f>IF(HOUR(Table2[[#This Row],[Order Time]])&lt;12,"Morning",IF(HOUR(Table2[[#This Row],[Order Time]])&lt;17,"Afternoon",IF(HOUR(Table2[[#This Row],[Order Time]])&lt;21,"Evening","Night")))</f>
        <v>Afternoon</v>
      </c>
      <c r="AM783" s="16" t="s">
        <v>38</v>
      </c>
    </row>
    <row r="784" spans="1:39" x14ac:dyDescent="0.25">
      <c r="A784" s="13" t="s">
        <v>2176</v>
      </c>
      <c r="B784" s="4">
        <v>45552</v>
      </c>
      <c r="C784" s="2">
        <f>YEAR(Table2[[#This Row],[Invoice Date]])</f>
        <v>2024</v>
      </c>
      <c r="D784" s="2" t="str">
        <f>TEXT(Table2[[#This Row],[Invoice Date]],"mmm")</f>
        <v>Sep</v>
      </c>
      <c r="E784" s="2" t="str">
        <f>Table2[[#This Row],[Store_ID]]&amp;"-"&amp;Table2[[#This Row],[Year]]&amp;"-"&amp;Table2[[#This Row],[Month]]</f>
        <v>STR018-2024-Sep</v>
      </c>
      <c r="F784" s="2" t="s">
        <v>1059</v>
      </c>
      <c r="G784" s="2" t="str">
        <f>_xlfn.XLOOKUP(Table2[[#This Row],[Customer_ID]],Table3[Customer_ID],Table3[Customer Name],"Not Found")</f>
        <v>Rajesh Srinivasan</v>
      </c>
      <c r="H784" s="2" t="str">
        <f>_xlfn.XLOOKUP(Table2[[#This Row],[Customer_ID]],Table3[Customer_ID],Table3[Gender],"Female")</f>
        <v>Male</v>
      </c>
      <c r="I784" s="2" t="str">
        <f>_xlfn.XLOOKUP(Table2[[#This Row],[Customer_ID]],Table3[Customer_ID],Table3[City],"Missing Memebership")</f>
        <v>Tirunelveli</v>
      </c>
      <c r="J784" s="2" t="str">
        <f>_xlfn.XLOOKUP(Table2[[#This Row],[Customer_ID]],Table3[Customer_ID],Table3[State],"Karnataka")</f>
        <v>Tamil Nadu</v>
      </c>
      <c r="K784" s="2" t="str">
        <f>_xlfn.XLOOKUP(Table2[[#This Row],[Customer_ID]],Table3[Customer_ID],Table3[Membership],"Regular")</f>
        <v>Regular</v>
      </c>
      <c r="L784" s="2" t="s">
        <v>540</v>
      </c>
      <c r="M784" s="2" t="str">
        <f>_xlfn.XLOOKUP(Table2[[#This Row],[Product_ID]],Table4[Product_ID],Table4[Product_Name],"Not Found")</f>
        <v>Indian Terrain A-Line Dress Navy Blue</v>
      </c>
      <c r="N784" s="2" t="str">
        <f>_xlfn.XLOOKUP(Table2[[#This Row],[Product_ID]],Table4[Product_ID],Table4[Category],"Not Found")</f>
        <v>Women Dresses</v>
      </c>
      <c r="O784" s="2" t="str">
        <f>_xlfn.XLOOKUP(Table2[[#This Row],[Product_ID]],Table4[Product_ID],Table4[Subcategory],"Not Found")</f>
        <v>A-Line Dress</v>
      </c>
      <c r="P784" s="2" t="str">
        <f>_xlfn.XLOOKUP(Table2[[#This Row],[Product_ID]],Table4[Product_ID],Table4[Brand],"Missing Brand")</f>
        <v>Indian Terrain</v>
      </c>
      <c r="Q784" s="2" t="s">
        <v>348</v>
      </c>
      <c r="R784" s="2" t="str">
        <f>_xlfn.XLOOKUP(Table2[[#This Row],[Store_ID]],Table6[Store_ID],Table6[Store Name],"Not Found")</f>
        <v>TrendMart Visakhapatnam High Street</v>
      </c>
      <c r="S784" s="2">
        <f>_xlfn.XLOOKUP(Table2[[#This Row],[Store_ID]],Table6[Store_ID],Table6[Monthly Target],"Missing Target")</f>
        <v>2000000</v>
      </c>
      <c r="T784" s="2" t="str">
        <f>_xlfn.XLOOKUP(Table2[[#This Row],[Store_ID]],Table6[Store_ID],Table6[Region],"Not Found")</f>
        <v>South Zone 3</v>
      </c>
      <c r="U784" s="2" t="s">
        <v>330</v>
      </c>
      <c r="V784" s="2" t="str">
        <f>_xlfn.XLOOKUP(Table2[[#This Row],[Employee_ID]],Table5[Employee_ID],Table5[Employee Name],"Not Found")</f>
        <v>Malini Gowda</v>
      </c>
      <c r="W784" s="2">
        <v>1</v>
      </c>
      <c r="X784" s="2">
        <v>1218.5</v>
      </c>
      <c r="Y784" s="2">
        <v>15</v>
      </c>
      <c r="Z784" s="2">
        <v>182.78</v>
      </c>
      <c r="AA784" s="2">
        <v>12</v>
      </c>
      <c r="AB784" s="2">
        <v>124.29</v>
      </c>
      <c r="AC784" s="2">
        <v>1160.01</v>
      </c>
      <c r="AD784" s="2">
        <v>865.42</v>
      </c>
      <c r="AE784" s="2">
        <f t="shared" si="20"/>
        <v>170.3</v>
      </c>
      <c r="AF784" s="2" t="s">
        <v>25</v>
      </c>
      <c r="AG784" s="42">
        <f>IFERROR(Table2[[#This Row],[Profit]]/Table2[[#This Row],[Sales Amount]],0)</f>
        <v>0.14680907923207559</v>
      </c>
      <c r="AH784" s="2" t="str">
        <f>TRIM(Table2[[#This Row],[Payment Modee]])</f>
        <v>UPI</v>
      </c>
      <c r="AI784" s="2" t="s">
        <v>36</v>
      </c>
      <c r="AJ784" s="2" t="s">
        <v>27</v>
      </c>
      <c r="AK784" s="2" t="s">
        <v>1786</v>
      </c>
      <c r="AL784" s="16" t="str">
        <f>IF(HOUR(Table2[[#This Row],[Order Time]])&lt;12,"Morning",IF(HOUR(Table2[[#This Row],[Order Time]])&lt;17,"Afternoon",IF(HOUR(Table2[[#This Row],[Order Time]])&lt;21,"Evening","Night")))</f>
        <v>Afternoon</v>
      </c>
      <c r="AM784" s="16" t="s">
        <v>29</v>
      </c>
    </row>
    <row r="785" spans="1:39" x14ac:dyDescent="0.25">
      <c r="A785" s="13" t="s">
        <v>2177</v>
      </c>
      <c r="B785" s="4">
        <v>45700</v>
      </c>
      <c r="C785" s="2">
        <f>YEAR(Table2[[#This Row],[Invoice Date]])</f>
        <v>2025</v>
      </c>
      <c r="D785" s="2" t="str">
        <f>TEXT(Table2[[#This Row],[Invoice Date]],"mmm")</f>
        <v>Feb</v>
      </c>
      <c r="E785" s="2" t="str">
        <f>Table2[[#This Row],[Store_ID]]&amp;"-"&amp;Table2[[#This Row],[Year]]&amp;"-"&amp;Table2[[#This Row],[Month]]</f>
        <v>STR027-2025-Feb</v>
      </c>
      <c r="F785" s="2" t="s">
        <v>1103</v>
      </c>
      <c r="G785" s="2" t="str">
        <f>_xlfn.XLOOKUP(Table2[[#This Row],[Customer_ID]],Table3[Customer_ID],Table3[Customer Name],"Not Found")</f>
        <v>Easwaran Natarajan</v>
      </c>
      <c r="H785" s="2" t="str">
        <f>_xlfn.XLOOKUP(Table2[[#This Row],[Customer_ID]],Table3[Customer_ID],Table3[Gender],"Female")</f>
        <v>Male</v>
      </c>
      <c r="I785" s="2" t="str">
        <f>_xlfn.XLOOKUP(Table2[[#This Row],[Customer_ID]],Table3[Customer_ID],Table3[City],"Missing Memebership")</f>
        <v>Karimnagar</v>
      </c>
      <c r="J785" s="2" t="str">
        <f>_xlfn.XLOOKUP(Table2[[#This Row],[Customer_ID]],Table3[Customer_ID],Table3[State],"Karnataka")</f>
        <v>Telangana</v>
      </c>
      <c r="K785" s="2" t="str">
        <f>_xlfn.XLOOKUP(Table2[[#This Row],[Customer_ID]],Table3[Customer_ID],Table3[Membership],"Regular")</f>
        <v>Gold</v>
      </c>
      <c r="L785" s="2" t="s">
        <v>1022</v>
      </c>
      <c r="M785" s="2" t="str">
        <f>_xlfn.XLOOKUP(Table2[[#This Row],[Product_ID]],Table4[Product_ID],Table4[Product_Name],"Not Found")</f>
        <v>Sparx Georgette Saree Purple</v>
      </c>
      <c r="N785" s="2" t="str">
        <f>_xlfn.XLOOKUP(Table2[[#This Row],[Product_ID]],Table4[Product_ID],Table4[Category],"Not Found")</f>
        <v>Women Sarees</v>
      </c>
      <c r="O785" s="2" t="str">
        <f>_xlfn.XLOOKUP(Table2[[#This Row],[Product_ID]],Table4[Product_ID],Table4[Subcategory],"Not Found")</f>
        <v>Georgette Saree</v>
      </c>
      <c r="P785" s="2" t="str">
        <f>_xlfn.XLOOKUP(Table2[[#This Row],[Product_ID]],Table4[Product_ID],Table4[Brand],"Missing Brand")</f>
        <v>Sparx</v>
      </c>
      <c r="Q785" s="2" t="s">
        <v>965</v>
      </c>
      <c r="R785" s="2" t="str">
        <f>_xlfn.XLOOKUP(Table2[[#This Row],[Store_ID]],Table6[Store_ID],Table6[Store Name],"Not Found")</f>
        <v>TrendMart Hyderabad Standard</v>
      </c>
      <c r="S785" s="2">
        <f>_xlfn.XLOOKUP(Table2[[#This Row],[Store_ID]],Table6[Store_ID],Table6[Monthly Target],"Missing Target")</f>
        <v>1500000</v>
      </c>
      <c r="T785" s="2" t="str">
        <f>_xlfn.XLOOKUP(Table2[[#This Row],[Store_ID]],Table6[Store_ID],Table6[Region],"Not Found")</f>
        <v>South Zone 2</v>
      </c>
      <c r="U785" s="2" t="s">
        <v>165</v>
      </c>
      <c r="V785" s="2" t="str">
        <f>_xlfn.XLOOKUP(Table2[[#This Row],[Employee_ID]],Table5[Employee_ID],Table5[Employee Name],"Not Found")</f>
        <v>Vasanthi Gupta</v>
      </c>
      <c r="W785" s="2">
        <v>4</v>
      </c>
      <c r="X785" s="2">
        <v>3740.68</v>
      </c>
      <c r="Y785" s="2">
        <v>30</v>
      </c>
      <c r="Z785" s="2">
        <v>4488.82</v>
      </c>
      <c r="AA785" s="2">
        <v>12</v>
      </c>
      <c r="AB785" s="2">
        <v>1256.8699999999999</v>
      </c>
      <c r="AC785" s="2">
        <v>11730.77</v>
      </c>
      <c r="AD785" s="2">
        <v>10929.24</v>
      </c>
      <c r="AE785" s="2">
        <f t="shared" si="20"/>
        <v>-455.33999999999924</v>
      </c>
      <c r="AF785" s="2" t="s">
        <v>35</v>
      </c>
      <c r="AG785" s="42">
        <f>IFERROR(Table2[[#This Row],[Profit]]/Table2[[#This Row],[Sales Amount]],0)</f>
        <v>-3.8815866307156242E-2</v>
      </c>
      <c r="AH785" s="2" t="str">
        <f>TRIM(Table2[[#This Row],[Payment Modee]])</f>
        <v>Debit Card</v>
      </c>
      <c r="AI785" s="2" t="s">
        <v>26</v>
      </c>
      <c r="AJ785" s="2" t="s">
        <v>27</v>
      </c>
      <c r="AK785" s="2" t="s">
        <v>2178</v>
      </c>
      <c r="AL785" s="16" t="str">
        <f>IF(HOUR(Table2[[#This Row],[Order Time]])&lt;12,"Morning",IF(HOUR(Table2[[#This Row],[Order Time]])&lt;17,"Afternoon",IF(HOUR(Table2[[#This Row],[Order Time]])&lt;21,"Evening","Night")))</f>
        <v>Evening</v>
      </c>
      <c r="AM785" s="16" t="s">
        <v>29</v>
      </c>
    </row>
    <row r="786" spans="1:39" x14ac:dyDescent="0.25">
      <c r="A786" s="13" t="s">
        <v>2179</v>
      </c>
      <c r="B786" s="4">
        <v>45582</v>
      </c>
      <c r="C786" s="2">
        <f>YEAR(Table2[[#This Row],[Invoice Date]])</f>
        <v>2024</v>
      </c>
      <c r="D786" s="2" t="str">
        <f>TEXT(Table2[[#This Row],[Invoice Date]],"mmm")</f>
        <v>Oct</v>
      </c>
      <c r="E786" s="2" t="str">
        <f>Table2[[#This Row],[Store_ID]]&amp;"-"&amp;Table2[[#This Row],[Year]]&amp;"-"&amp;Table2[[#This Row],[Month]]</f>
        <v>STR086-2024-Oct</v>
      </c>
      <c r="F786" s="2" t="s">
        <v>1445</v>
      </c>
      <c r="G786" s="2" t="str">
        <f>_xlfn.XLOOKUP(Table2[[#This Row],[Customer_ID]],Table3[Customer_ID],Table3[Customer Name],"Not Found")</f>
        <v>Bharathi Singh</v>
      </c>
      <c r="H786" s="2" t="str">
        <f>_xlfn.XLOOKUP(Table2[[#This Row],[Customer_ID]],Table3[Customer_ID],Table3[Gender],"Female")</f>
        <v>Female</v>
      </c>
      <c r="I786" s="2" t="str">
        <f>_xlfn.XLOOKUP(Table2[[#This Row],[Customer_ID]],Table3[Customer_ID],Table3[City],"Missing Memebership")</f>
        <v>Karimnagar</v>
      </c>
      <c r="J786" s="2" t="str">
        <f>_xlfn.XLOOKUP(Table2[[#This Row],[Customer_ID]],Table3[Customer_ID],Table3[State],"Karnataka")</f>
        <v>Telangana</v>
      </c>
      <c r="K786" s="2" t="str">
        <f>_xlfn.XLOOKUP(Table2[[#This Row],[Customer_ID]],Table3[Customer_ID],Table3[Membership],"Regular")</f>
        <v>Gold</v>
      </c>
      <c r="L786" s="2" t="s">
        <v>544</v>
      </c>
      <c r="M786" s="2" t="str">
        <f>_xlfn.XLOOKUP(Table2[[#This Row],[Product_ID]],Table4[Product_ID],Table4[Product_Name],"Not Found")</f>
        <v>Flying Machine Sunglasses Teal</v>
      </c>
      <c r="N786" s="2" t="str">
        <f>_xlfn.XLOOKUP(Table2[[#This Row],[Product_ID]],Table4[Product_ID],Table4[Category],"Not Found")</f>
        <v>Accessories</v>
      </c>
      <c r="O786" s="2" t="str">
        <f>_xlfn.XLOOKUP(Table2[[#This Row],[Product_ID]],Table4[Product_ID],Table4[Subcategory],"Not Found")</f>
        <v>Sunglasses</v>
      </c>
      <c r="P786" s="2" t="str">
        <f>_xlfn.XLOOKUP(Table2[[#This Row],[Product_ID]],Table4[Product_ID],Table4[Brand],"Missing Brand")</f>
        <v>Flying Machine</v>
      </c>
      <c r="Q786" s="2" t="s">
        <v>804</v>
      </c>
      <c r="R786" s="2" t="str">
        <f>_xlfn.XLOOKUP(Table2[[#This Row],[Store_ID]],Table6[Store_ID],Table6[Store Name],"Not Found")</f>
        <v>TrendMart Thiruvananthapuram Outlet</v>
      </c>
      <c r="S786" s="2">
        <f>_xlfn.XLOOKUP(Table2[[#This Row],[Store_ID]],Table6[Store_ID],Table6[Monthly Target],"Missing Target")</f>
        <v>800000</v>
      </c>
      <c r="T786" s="2" t="str">
        <f>_xlfn.XLOOKUP(Table2[[#This Row],[Store_ID]],Table6[Store_ID],Table6[Region],"Not Found")</f>
        <v>South Zone 1</v>
      </c>
      <c r="U786" s="2" t="s">
        <v>321</v>
      </c>
      <c r="V786" s="2" t="str">
        <f>_xlfn.XLOOKUP(Table2[[#This Row],[Employee_ID]],Table5[Employee_ID],Table5[Employee Name],"Not Found")</f>
        <v>Sunita Ramachandran</v>
      </c>
      <c r="W786" s="2">
        <v>1</v>
      </c>
      <c r="X786" s="2">
        <v>294.66000000000003</v>
      </c>
      <c r="Y786" s="2">
        <v>25</v>
      </c>
      <c r="Z786" s="2">
        <v>73.67</v>
      </c>
      <c r="AA786" s="2">
        <v>5</v>
      </c>
      <c r="AB786" s="2">
        <v>11.05</v>
      </c>
      <c r="AC786" s="2">
        <v>232.04</v>
      </c>
      <c r="AD786" s="2">
        <v>171.9</v>
      </c>
      <c r="AE786" s="2">
        <f t="shared" si="20"/>
        <v>49.089999999999989</v>
      </c>
      <c r="AF786" s="2" t="s">
        <v>25</v>
      </c>
      <c r="AG786" s="42">
        <f>IFERROR(Table2[[#This Row],[Profit]]/Table2[[#This Row],[Sales Amount]],0)</f>
        <v>0.21155835200827439</v>
      </c>
      <c r="AH786" s="2" t="str">
        <f>TRIM(Table2[[#This Row],[Payment Modee]])</f>
        <v>UPI</v>
      </c>
      <c r="AI786" s="2" t="s">
        <v>26</v>
      </c>
      <c r="AJ786" s="2" t="s">
        <v>27</v>
      </c>
      <c r="AK786" s="2" t="s">
        <v>114</v>
      </c>
      <c r="AL786" s="16" t="str">
        <f>IF(HOUR(Table2[[#This Row],[Order Time]])&lt;12,"Morning",IF(HOUR(Table2[[#This Row],[Order Time]])&lt;17,"Afternoon",IF(HOUR(Table2[[#This Row],[Order Time]])&lt;21,"Evening","Night")))</f>
        <v>Morning</v>
      </c>
      <c r="AM786" s="16" t="s">
        <v>29</v>
      </c>
    </row>
    <row r="787" spans="1:39" x14ac:dyDescent="0.25">
      <c r="A787" s="13" t="s">
        <v>2180</v>
      </c>
      <c r="B787" s="4">
        <v>45646</v>
      </c>
      <c r="C787" s="2">
        <f>YEAR(Table2[[#This Row],[Invoice Date]])</f>
        <v>2024</v>
      </c>
      <c r="D787" s="2" t="str">
        <f>TEXT(Table2[[#This Row],[Invoice Date]],"mmm")</f>
        <v>Dec</v>
      </c>
      <c r="E787" s="2" t="str">
        <f>Table2[[#This Row],[Store_ID]]&amp;"-"&amp;Table2[[#This Row],[Year]]&amp;"-"&amp;Table2[[#This Row],[Month]]</f>
        <v>STR094-2024-Dec</v>
      </c>
      <c r="F787" s="2" t="s">
        <v>901</v>
      </c>
      <c r="G787" s="2" t="str">
        <f>_xlfn.XLOOKUP(Table2[[#This Row],[Customer_ID]],Table3[Customer_ID],Table3[Customer Name],"Not Found")</f>
        <v>Jagan Balasubramaniam</v>
      </c>
      <c r="H787" s="2" t="str">
        <f>_xlfn.XLOOKUP(Table2[[#This Row],[Customer_ID]],Table3[Customer_ID],Table3[Gender],"Female")</f>
        <v>Male</v>
      </c>
      <c r="I787" s="2" t="str">
        <f>_xlfn.XLOOKUP(Table2[[#This Row],[Customer_ID]],Table3[Customer_ID],Table3[City],"Missing Memebership")</f>
        <v>Vellore</v>
      </c>
      <c r="J787" s="2" t="str">
        <f>_xlfn.XLOOKUP(Table2[[#This Row],[Customer_ID]],Table3[Customer_ID],Table3[State],"Karnataka")</f>
        <v>Tamil Nadu</v>
      </c>
      <c r="K787" s="2" t="str">
        <f>_xlfn.XLOOKUP(Table2[[#This Row],[Customer_ID]],Table3[Customer_ID],Table3[Membership],"Regular")</f>
        <v>Silver</v>
      </c>
      <c r="L787" s="2" t="s">
        <v>623</v>
      </c>
      <c r="M787" s="2" t="str">
        <f>_xlfn.XLOOKUP(Table2[[#This Row],[Product_ID]],Table4[Product_ID],Table4[Product_Name],"Not Found")</f>
        <v>Global Desi Cap Orange</v>
      </c>
      <c r="N787" s="2" t="str">
        <f>_xlfn.XLOOKUP(Table2[[#This Row],[Product_ID]],Table4[Product_ID],Table4[Category],"Not Found")</f>
        <v>Accessories</v>
      </c>
      <c r="O787" s="2" t="str">
        <f>_xlfn.XLOOKUP(Table2[[#This Row],[Product_ID]],Table4[Product_ID],Table4[Subcategory],"Not Found")</f>
        <v>Cap</v>
      </c>
      <c r="P787" s="2" t="str">
        <f>_xlfn.XLOOKUP(Table2[[#This Row],[Product_ID]],Table4[Product_ID],Table4[Brand],"Missing Brand")</f>
        <v>Global Desi</v>
      </c>
      <c r="Q787" s="2" t="s">
        <v>610</v>
      </c>
      <c r="R787" s="2" t="str">
        <f>_xlfn.XLOOKUP(Table2[[#This Row],[Store_ID]],Table6[Store_ID],Table6[Store Name],"Not Found")</f>
        <v>TrendMart Kollam Flagship</v>
      </c>
      <c r="S787" s="2">
        <f>_xlfn.XLOOKUP(Table2[[#This Row],[Store_ID]],Table6[Store_ID],Table6[Monthly Target],"Missing Target")</f>
        <v>1200000</v>
      </c>
      <c r="T787" s="2" t="str">
        <f>_xlfn.XLOOKUP(Table2[[#This Row],[Store_ID]],Table6[Store_ID],Table6[Region],"Not Found")</f>
        <v>South Zone 1</v>
      </c>
      <c r="U787" s="2" t="s">
        <v>321</v>
      </c>
      <c r="V787" s="2" t="str">
        <f>_xlfn.XLOOKUP(Table2[[#This Row],[Employee_ID]],Table5[Employee_ID],Table5[Employee Name],"Not Found")</f>
        <v>Sunita Ramachandran</v>
      </c>
      <c r="W787" s="2">
        <v>1</v>
      </c>
      <c r="X787" s="2">
        <v>350.59</v>
      </c>
      <c r="Y787" s="2">
        <v>25</v>
      </c>
      <c r="Z787" s="2">
        <v>87.65</v>
      </c>
      <c r="AA787" s="2">
        <v>5</v>
      </c>
      <c r="AB787" s="2">
        <v>13.15</v>
      </c>
      <c r="AC787" s="2">
        <v>276.08999999999997</v>
      </c>
      <c r="AD787" s="2">
        <v>213.39</v>
      </c>
      <c r="AE787" s="2">
        <f t="shared" si="20"/>
        <v>49.54999999999999</v>
      </c>
      <c r="AF787" s="2" t="s">
        <v>119</v>
      </c>
      <c r="AG787" s="42">
        <f>IFERROR(Table2[[#This Row],[Profit]]/Table2[[#This Row],[Sales Amount]],0)</f>
        <v>0.1794704625303343</v>
      </c>
      <c r="AH787" s="2" t="str">
        <f>TRIM(Table2[[#This Row],[Payment Modee]])</f>
        <v>Net Banking</v>
      </c>
      <c r="AI787" s="2" t="s">
        <v>26</v>
      </c>
      <c r="AJ787" s="2" t="s">
        <v>197</v>
      </c>
      <c r="AK787" s="2" t="s">
        <v>1053</v>
      </c>
      <c r="AL787" s="16" t="str">
        <f>IF(HOUR(Table2[[#This Row],[Order Time]])&lt;12,"Morning",IF(HOUR(Table2[[#This Row],[Order Time]])&lt;17,"Afternoon",IF(HOUR(Table2[[#This Row],[Order Time]])&lt;21,"Evening","Night")))</f>
        <v>Afternoon</v>
      </c>
      <c r="AM787" s="16" t="s">
        <v>29</v>
      </c>
    </row>
    <row r="788" spans="1:39" x14ac:dyDescent="0.25">
      <c r="A788" s="13" t="s">
        <v>2181</v>
      </c>
      <c r="B788" s="4">
        <v>45405</v>
      </c>
      <c r="C788" s="2">
        <f>YEAR(Table2[[#This Row],[Invoice Date]])</f>
        <v>2024</v>
      </c>
      <c r="D788" s="2" t="str">
        <f>TEXT(Table2[[#This Row],[Invoice Date]],"mmm")</f>
        <v>Apr</v>
      </c>
      <c r="E788" s="2" t="str">
        <f>Table2[[#This Row],[Store_ID]]&amp;"-"&amp;Table2[[#This Row],[Year]]&amp;"-"&amp;Table2[[#This Row],[Month]]</f>
        <v>STR010-2024-Apr</v>
      </c>
      <c r="F788" s="2" t="s">
        <v>2182</v>
      </c>
      <c r="G788" s="2" t="str">
        <f>_xlfn.XLOOKUP(Table2[[#This Row],[Customer_ID]],Table3[Customer_ID],Table3[Customer Name],"Not Found")</f>
        <v>Ganesh Naidu</v>
      </c>
      <c r="H788" s="2" t="str">
        <f>_xlfn.XLOOKUP(Table2[[#This Row],[Customer_ID]],Table3[Customer_ID],Table3[Gender],"Female")</f>
        <v>Male</v>
      </c>
      <c r="I788" s="2" t="str">
        <f>_xlfn.XLOOKUP(Table2[[#This Row],[Customer_ID]],Table3[Customer_ID],Table3[City],"Missing Memebership")</f>
        <v>Kurnool</v>
      </c>
      <c r="J788" s="2" t="str">
        <f>_xlfn.XLOOKUP(Table2[[#This Row],[Customer_ID]],Table3[Customer_ID],Table3[State],"Karnataka")</f>
        <v>Andhra Pradesh</v>
      </c>
      <c r="K788" s="2" t="str">
        <f>_xlfn.XLOOKUP(Table2[[#This Row],[Customer_ID]],Table3[Customer_ID],Table3[Membership],"Regular")</f>
        <v>Silver</v>
      </c>
      <c r="L788" s="2" t="s">
        <v>459</v>
      </c>
      <c r="M788" s="2" t="str">
        <f>_xlfn.XLOOKUP(Table2[[#This Row],[Product_ID]],Table4[Product_ID],Table4[Product_Name],"Not Found")</f>
        <v>Sonata Straight Fit Cream</v>
      </c>
      <c r="N788" s="2" t="str">
        <f>_xlfn.XLOOKUP(Table2[[#This Row],[Product_ID]],Table4[Product_ID],Table4[Category],"Not Found")</f>
        <v>Women Jeans</v>
      </c>
      <c r="O788" s="2" t="str">
        <f>_xlfn.XLOOKUP(Table2[[#This Row],[Product_ID]],Table4[Product_ID],Table4[Subcategory],"Not Found")</f>
        <v>Straight Fit</v>
      </c>
      <c r="P788" s="2" t="str">
        <f>_xlfn.XLOOKUP(Table2[[#This Row],[Product_ID]],Table4[Product_ID],Table4[Brand],"Missing Brand")</f>
        <v>Sonata</v>
      </c>
      <c r="Q788" s="2" t="s">
        <v>818</v>
      </c>
      <c r="R788" s="2" t="str">
        <f>_xlfn.XLOOKUP(Table2[[#This Row],[Store_ID]],Table6[Store_ID],Table6[Store Name],"Not Found")</f>
        <v>TrendMart Kochi Mall Kiosk</v>
      </c>
      <c r="S788" s="2">
        <f>_xlfn.XLOOKUP(Table2[[#This Row],[Store_ID]],Table6[Store_ID],Table6[Monthly Target],"Missing Target")</f>
        <v>2500000</v>
      </c>
      <c r="T788" s="2" t="str">
        <f>_xlfn.XLOOKUP(Table2[[#This Row],[Store_ID]],Table6[Store_ID],Table6[Region],"Not Found")</f>
        <v>South Zone 1</v>
      </c>
      <c r="U788" s="2" t="s">
        <v>102</v>
      </c>
      <c r="V788" s="2" t="str">
        <f>_xlfn.XLOOKUP(Table2[[#This Row],[Employee_ID]],Table5[Employee_ID],Table5[Employee Name],"Not Found")</f>
        <v>Chandra Reddy</v>
      </c>
      <c r="W788" s="2">
        <v>1</v>
      </c>
      <c r="X788" s="2">
        <v>999.22</v>
      </c>
      <c r="Y788" s="2">
        <v>10</v>
      </c>
      <c r="Z788" s="2">
        <v>99.92</v>
      </c>
      <c r="AA788" s="2">
        <v>5</v>
      </c>
      <c r="AB788" s="2">
        <v>44.97</v>
      </c>
      <c r="AC788" s="2">
        <v>944.27</v>
      </c>
      <c r="AD788" s="2">
        <v>720.53</v>
      </c>
      <c r="AE788" s="2">
        <f t="shared" si="20"/>
        <v>178.77</v>
      </c>
      <c r="AF788" s="2" t="s">
        <v>35</v>
      </c>
      <c r="AG788" s="42">
        <f>IFERROR(Table2[[#This Row],[Profit]]/Table2[[#This Row],[Sales Amount]],0)</f>
        <v>0.1893208510277781</v>
      </c>
      <c r="AH788" s="2" t="str">
        <f>TRIM(Table2[[#This Row],[Payment Modee]])</f>
        <v>Debit Card</v>
      </c>
      <c r="AI788" s="2" t="s">
        <v>36</v>
      </c>
      <c r="AJ788" s="2" t="s">
        <v>27</v>
      </c>
      <c r="AK788" s="2" t="s">
        <v>1110</v>
      </c>
      <c r="AL788" s="16" t="str">
        <f>IF(HOUR(Table2[[#This Row],[Order Time]])&lt;12,"Morning",IF(HOUR(Table2[[#This Row],[Order Time]])&lt;17,"Afternoon",IF(HOUR(Table2[[#This Row],[Order Time]])&lt;21,"Evening","Night")))</f>
        <v>Evening</v>
      </c>
      <c r="AM788" s="16" t="s">
        <v>29</v>
      </c>
    </row>
    <row r="789" spans="1:39" x14ac:dyDescent="0.25">
      <c r="A789" s="13" t="s">
        <v>2183</v>
      </c>
      <c r="B789" s="4">
        <v>45579</v>
      </c>
      <c r="C789" s="2">
        <f>YEAR(Table2[[#This Row],[Invoice Date]])</f>
        <v>2024</v>
      </c>
      <c r="D789" s="2" t="str">
        <f>TEXT(Table2[[#This Row],[Invoice Date]],"mmm")</f>
        <v>Oct</v>
      </c>
      <c r="E789" s="2" t="str">
        <f>Table2[[#This Row],[Store_ID]]&amp;"-"&amp;Table2[[#This Row],[Year]]&amp;"-"&amp;Table2[[#This Row],[Month]]</f>
        <v>STR061-2024-Oct</v>
      </c>
      <c r="F789" s="2" t="s">
        <v>72</v>
      </c>
      <c r="G789" s="2" t="str">
        <f>_xlfn.XLOOKUP(Table2[[#This Row],[Customer_ID]],Table3[Customer_ID],Table3[Customer Name],"Not Found")</f>
        <v>Srinivas Prasad</v>
      </c>
      <c r="H789" s="2" t="str">
        <f>_xlfn.XLOOKUP(Table2[[#This Row],[Customer_ID]],Table3[Customer_ID],Table3[Gender],"Female")</f>
        <v>Male</v>
      </c>
      <c r="I789" s="2" t="str">
        <f>_xlfn.XLOOKUP(Table2[[#This Row],[Customer_ID]],Table3[Customer_ID],Table3[City],"Missing Memebership")</f>
        <v>Kannur</v>
      </c>
      <c r="J789" s="2" t="str">
        <f>_xlfn.XLOOKUP(Table2[[#This Row],[Customer_ID]],Table3[Customer_ID],Table3[State],"Karnataka")</f>
        <v>Kerala</v>
      </c>
      <c r="K789" s="2" t="str">
        <f>_xlfn.XLOOKUP(Table2[[#This Row],[Customer_ID]],Table3[Customer_ID],Table3[Membership],"Regular")</f>
        <v>Silver</v>
      </c>
      <c r="L789" s="2" t="s">
        <v>2184</v>
      </c>
      <c r="M789" s="2" t="str">
        <f>_xlfn.XLOOKUP(Table2[[#This Row],[Product_ID]],Table4[Product_ID],Table4[Product_Name],"Not Found")</f>
        <v>Westside Straight Fit Charcoal</v>
      </c>
      <c r="N789" s="2" t="str">
        <f>_xlfn.XLOOKUP(Table2[[#This Row],[Product_ID]],Table4[Product_ID],Table4[Category],"Not Found")</f>
        <v>Men Jeans</v>
      </c>
      <c r="O789" s="2" t="str">
        <f>_xlfn.XLOOKUP(Table2[[#This Row],[Product_ID]],Table4[Product_ID],Table4[Subcategory],"Not Found")</f>
        <v>Straight Fit</v>
      </c>
      <c r="P789" s="2" t="str">
        <f>_xlfn.XLOOKUP(Table2[[#This Row],[Product_ID]],Table4[Product_ID],Table4[Brand],"Missing Brand")</f>
        <v>Westside</v>
      </c>
      <c r="Q789" s="2" t="s">
        <v>572</v>
      </c>
      <c r="R789" s="2" t="str">
        <f>_xlfn.XLOOKUP(Table2[[#This Row],[Store_ID]],Table6[Store_ID],Table6[Store Name],"Not Found")</f>
        <v>TrendMart Hubballi Standard</v>
      </c>
      <c r="S789" s="2">
        <f>_xlfn.XLOOKUP(Table2[[#This Row],[Store_ID]],Table6[Store_ID],Table6[Monthly Target],"Missing Target")</f>
        <v>1500000</v>
      </c>
      <c r="T789" s="2" t="str">
        <f>_xlfn.XLOOKUP(Table2[[#This Row],[Store_ID]],Table6[Store_ID],Table6[Region],"Not Found")</f>
        <v>South Zone 2</v>
      </c>
      <c r="U789" s="2" t="s">
        <v>81</v>
      </c>
      <c r="V789" s="2" t="str">
        <f>_xlfn.XLOOKUP(Table2[[#This Row],[Employee_ID]],Table5[Employee_ID],Table5[Employee Name],"Not Found")</f>
        <v>Charulatha Kumar</v>
      </c>
      <c r="W789" s="2">
        <v>1</v>
      </c>
      <c r="X789" s="2">
        <v>1505.95</v>
      </c>
      <c r="Y789" s="2">
        <v>25</v>
      </c>
      <c r="Z789" s="2">
        <v>376.49</v>
      </c>
      <c r="AA789" s="2">
        <v>12</v>
      </c>
      <c r="AB789" s="2">
        <v>135.54</v>
      </c>
      <c r="AC789" s="2">
        <v>1265</v>
      </c>
      <c r="AD789" s="2">
        <v>1007.65</v>
      </c>
      <c r="AE789" s="2">
        <f t="shared" si="20"/>
        <v>121.81000000000003</v>
      </c>
      <c r="AF789" s="2" t="s">
        <v>25</v>
      </c>
      <c r="AG789" s="42">
        <f>IFERROR(Table2[[#This Row],[Profit]]/Table2[[#This Row],[Sales Amount]],0)</f>
        <v>9.6292490118577101E-2</v>
      </c>
      <c r="AH789" s="2" t="str">
        <f>TRIM(Table2[[#This Row],[Payment Modee]])</f>
        <v>UPI</v>
      </c>
      <c r="AI789" s="2" t="s">
        <v>26</v>
      </c>
      <c r="AJ789" s="2" t="s">
        <v>27</v>
      </c>
      <c r="AK789" s="2" t="s">
        <v>596</v>
      </c>
      <c r="AL789" s="16" t="str">
        <f>IF(HOUR(Table2[[#This Row],[Order Time]])&lt;12,"Morning",IF(HOUR(Table2[[#This Row],[Order Time]])&lt;17,"Afternoon",IF(HOUR(Table2[[#This Row],[Order Time]])&lt;21,"Evening","Night")))</f>
        <v>Evening</v>
      </c>
      <c r="AM789" s="16" t="s">
        <v>29</v>
      </c>
    </row>
    <row r="790" spans="1:39" x14ac:dyDescent="0.25">
      <c r="A790" s="13" t="s">
        <v>2185</v>
      </c>
      <c r="B790" s="4">
        <v>45641</v>
      </c>
      <c r="C790" s="2">
        <f>YEAR(Table2[[#This Row],[Invoice Date]])</f>
        <v>2024</v>
      </c>
      <c r="D790" s="2" t="str">
        <f>TEXT(Table2[[#This Row],[Invoice Date]],"mmm")</f>
        <v>Dec</v>
      </c>
      <c r="E790" s="2" t="str">
        <f>Table2[[#This Row],[Store_ID]]&amp;"-"&amp;Table2[[#This Row],[Year]]&amp;"-"&amp;Table2[[#This Row],[Month]]</f>
        <v>STR051-2024-Dec</v>
      </c>
      <c r="F790" s="2" t="s">
        <v>686</v>
      </c>
      <c r="G790" s="2" t="str">
        <f>_xlfn.XLOOKUP(Table2[[#This Row],[Customer_ID]],Table3[Customer_ID],Table3[Customer Name],"Not Found")</f>
        <v>Dinesh Chandran</v>
      </c>
      <c r="H790" s="2" t="str">
        <f>_xlfn.XLOOKUP(Table2[[#This Row],[Customer_ID]],Table3[Customer_ID],Table3[Gender],"Female")</f>
        <v>Male</v>
      </c>
      <c r="I790" s="2" t="str">
        <f>_xlfn.XLOOKUP(Table2[[#This Row],[Customer_ID]],Table3[Customer_ID],Table3[City],"Missing Memebership")</f>
        <v>Nizamabad</v>
      </c>
      <c r="J790" s="2" t="str">
        <f>_xlfn.XLOOKUP(Table2[[#This Row],[Customer_ID]],Table3[Customer_ID],Table3[State],"Karnataka")</f>
        <v>Telangana</v>
      </c>
      <c r="K790" s="2" t="str">
        <f>_xlfn.XLOOKUP(Table2[[#This Row],[Customer_ID]],Table3[Customer_ID],Table3[Membership],"Regular")</f>
        <v>Platinum</v>
      </c>
      <c r="L790" s="2" t="s">
        <v>1768</v>
      </c>
      <c r="M790" s="2" t="str">
        <f>_xlfn.XLOOKUP(Table2[[#This Row],[Product_ID]],Table4[Product_ID],Table4[Product_Name],"Not Found")</f>
        <v>Sonata Printed Saree Peach</v>
      </c>
      <c r="N790" s="2" t="str">
        <f>_xlfn.XLOOKUP(Table2[[#This Row],[Product_ID]],Table4[Product_ID],Table4[Category],"Not Found")</f>
        <v>Women Sarees</v>
      </c>
      <c r="O790" s="2" t="str">
        <f>_xlfn.XLOOKUP(Table2[[#This Row],[Product_ID]],Table4[Product_ID],Table4[Subcategory],"Not Found")</f>
        <v>Printed Saree</v>
      </c>
      <c r="P790" s="2" t="str">
        <f>_xlfn.XLOOKUP(Table2[[#This Row],[Product_ID]],Table4[Product_ID],Table4[Brand],"Missing Brand")</f>
        <v>Sonata</v>
      </c>
      <c r="Q790" s="2" t="s">
        <v>312</v>
      </c>
      <c r="R790" s="2" t="str">
        <f>_xlfn.XLOOKUP(Table2[[#This Row],[Store_ID]],Table6[Store_ID],Table6[Store Name],"Not Found")</f>
        <v>TrendMart Kozhikode Outlet</v>
      </c>
      <c r="S790" s="2">
        <f>_xlfn.XLOOKUP(Table2[[#This Row],[Store_ID]],Table6[Store_ID],Table6[Monthly Target],"Missing Target")</f>
        <v>2000000</v>
      </c>
      <c r="T790" s="2" t="str">
        <f>_xlfn.XLOOKUP(Table2[[#This Row],[Store_ID]],Table6[Store_ID],Table6[Region],"Not Found")</f>
        <v>South Zone 1</v>
      </c>
      <c r="U790" s="2" t="s">
        <v>170</v>
      </c>
      <c r="V790" s="2" t="str">
        <f>_xlfn.XLOOKUP(Table2[[#This Row],[Employee_ID]],Table5[Employee_ID],Table5[Employee Name],"Not Found")</f>
        <v>Ishwarya Shetty</v>
      </c>
      <c r="W790" s="2">
        <v>2</v>
      </c>
      <c r="X790" s="2">
        <v>1853.16</v>
      </c>
      <c r="Y790" s="2">
        <v>0</v>
      </c>
      <c r="Z790" s="2">
        <v>0</v>
      </c>
      <c r="AA790" s="2">
        <v>12</v>
      </c>
      <c r="AB790" s="2">
        <v>444.76</v>
      </c>
      <c r="AC790" s="2">
        <v>4151.08</v>
      </c>
      <c r="AD790" s="2">
        <v>2663.1</v>
      </c>
      <c r="AE790" s="2">
        <f t="shared" si="20"/>
        <v>1043.22</v>
      </c>
      <c r="AF790" s="2" t="s">
        <v>69</v>
      </c>
      <c r="AG790" s="42">
        <f>IFERROR(Table2[[#This Row],[Profit]]/Table2[[#This Row],[Sales Amount]],0)</f>
        <v>0.25131291133873596</v>
      </c>
      <c r="AH790" s="2" t="str">
        <f>TRIM(Table2[[#This Row],[Payment Modee]])</f>
        <v>Cash</v>
      </c>
      <c r="AI790" s="2" t="s">
        <v>26</v>
      </c>
      <c r="AJ790" s="2" t="s">
        <v>27</v>
      </c>
      <c r="AK790" s="2" t="s">
        <v>2186</v>
      </c>
      <c r="AL790" s="16" t="str">
        <f>IF(HOUR(Table2[[#This Row],[Order Time]])&lt;12,"Morning",IF(HOUR(Table2[[#This Row],[Order Time]])&lt;17,"Afternoon",IF(HOUR(Table2[[#This Row],[Order Time]])&lt;21,"Evening","Night")))</f>
        <v>Morning</v>
      </c>
      <c r="AM790" s="16" t="s">
        <v>38</v>
      </c>
    </row>
    <row r="791" spans="1:39" x14ac:dyDescent="0.25">
      <c r="A791" s="13" t="s">
        <v>2187</v>
      </c>
      <c r="B791" s="4">
        <v>45477</v>
      </c>
      <c r="C791" s="2">
        <f>YEAR(Table2[[#This Row],[Invoice Date]])</f>
        <v>2024</v>
      </c>
      <c r="D791" s="2" t="str">
        <f>TEXT(Table2[[#This Row],[Invoice Date]],"mmm")</f>
        <v>Jul</v>
      </c>
      <c r="E791" s="2" t="str">
        <f>Table2[[#This Row],[Store_ID]]&amp;"-"&amp;Table2[[#This Row],[Year]]&amp;"-"&amp;Table2[[#This Row],[Month]]</f>
        <v>STR061-2024-Jul</v>
      </c>
      <c r="F791" s="2" t="s">
        <v>2188</v>
      </c>
      <c r="G791" s="2" t="str">
        <f>_xlfn.XLOOKUP(Table2[[#This Row],[Customer_ID]],Table3[Customer_ID],Table3[Customer Name],"Not Found")</f>
        <v>Chandran Yadav</v>
      </c>
      <c r="H791" s="2" t="str">
        <f>_xlfn.XLOOKUP(Table2[[#This Row],[Customer_ID]],Table3[Customer_ID],Table3[Gender],"Female")</f>
        <v>Male</v>
      </c>
      <c r="I791" s="2" t="str">
        <f>_xlfn.XLOOKUP(Table2[[#This Row],[Customer_ID]],Table3[Customer_ID],Table3[City],"Missing Memebership")</f>
        <v>Chennai</v>
      </c>
      <c r="J791" s="2" t="str">
        <f>_xlfn.XLOOKUP(Table2[[#This Row],[Customer_ID]],Table3[Customer_ID],Table3[State],"Karnataka")</f>
        <v>Tamil Nadu</v>
      </c>
      <c r="K791" s="2" t="str">
        <f>_xlfn.XLOOKUP(Table2[[#This Row],[Customer_ID]],Table3[Customer_ID],Table3[Membership],"Regular")</f>
        <v>Platinum</v>
      </c>
      <c r="L791" s="2" t="s">
        <v>128</v>
      </c>
      <c r="M791" s="2" t="str">
        <f>_xlfn.XLOOKUP(Table2[[#This Row],[Product_ID]],Table4[Product_ID],Table4[Product_Name],"Not Found")</f>
        <v>Tanishq A-Line Dress Green</v>
      </c>
      <c r="N791" s="2" t="str">
        <f>_xlfn.XLOOKUP(Table2[[#This Row],[Product_ID]],Table4[Product_ID],Table4[Category],"Not Found")</f>
        <v>Women Dresses</v>
      </c>
      <c r="O791" s="2" t="str">
        <f>_xlfn.XLOOKUP(Table2[[#This Row],[Product_ID]],Table4[Product_ID],Table4[Subcategory],"Not Found")</f>
        <v>A-Line Dress</v>
      </c>
      <c r="P791" s="2" t="str">
        <f>_xlfn.XLOOKUP(Table2[[#This Row],[Product_ID]],Table4[Product_ID],Table4[Brand],"Missing Brand")</f>
        <v>Tanishq</v>
      </c>
      <c r="Q791" s="2" t="s">
        <v>572</v>
      </c>
      <c r="R791" s="2" t="str">
        <f>_xlfn.XLOOKUP(Table2[[#This Row],[Store_ID]],Table6[Store_ID],Table6[Store Name],"Not Found")</f>
        <v>TrendMart Hubballi Standard</v>
      </c>
      <c r="S791" s="2">
        <f>_xlfn.XLOOKUP(Table2[[#This Row],[Store_ID]],Table6[Store_ID],Table6[Monthly Target],"Missing Target")</f>
        <v>1500000</v>
      </c>
      <c r="T791" s="2" t="str">
        <f>_xlfn.XLOOKUP(Table2[[#This Row],[Store_ID]],Table6[Store_ID],Table6[Region],"Not Found")</f>
        <v>South Zone 2</v>
      </c>
      <c r="U791" s="2" t="s">
        <v>142</v>
      </c>
      <c r="V791" s="2" t="str">
        <f>_xlfn.XLOOKUP(Table2[[#This Row],[Employee_ID]],Table5[Employee_ID],Table5[Employee Name],"Not Found")</f>
        <v>Anusuya Subramaniam</v>
      </c>
      <c r="W791" s="2">
        <v>3</v>
      </c>
      <c r="X791" s="2">
        <v>1216.7</v>
      </c>
      <c r="Y791" s="2">
        <v>5</v>
      </c>
      <c r="Z791" s="2">
        <v>182.5</v>
      </c>
      <c r="AA791" s="2">
        <v>12</v>
      </c>
      <c r="AB791" s="2">
        <v>416.11</v>
      </c>
      <c r="AC791" s="2">
        <v>3883.71</v>
      </c>
      <c r="AD791" s="2">
        <v>2596.44</v>
      </c>
      <c r="AE791" s="2">
        <f t="shared" si="20"/>
        <v>871.16</v>
      </c>
      <c r="AF791" s="2" t="s">
        <v>25</v>
      </c>
      <c r="AG791" s="42">
        <f>IFERROR(Table2[[#This Row],[Profit]]/Table2[[#This Row],[Sales Amount]],0)</f>
        <v>0.22431128997788197</v>
      </c>
      <c r="AH791" s="2" t="str">
        <f>TRIM(Table2[[#This Row],[Payment Modee]])</f>
        <v>UPI</v>
      </c>
      <c r="AI791" s="2" t="s">
        <v>36</v>
      </c>
      <c r="AJ791" s="2" t="s">
        <v>197</v>
      </c>
      <c r="AK791" s="2" t="s">
        <v>2002</v>
      </c>
      <c r="AL791" s="16" t="str">
        <f>IF(HOUR(Table2[[#This Row],[Order Time]])&lt;12,"Morning",IF(HOUR(Table2[[#This Row],[Order Time]])&lt;17,"Afternoon",IF(HOUR(Table2[[#This Row],[Order Time]])&lt;21,"Evening","Night")))</f>
        <v>Evening</v>
      </c>
      <c r="AM791" s="16" t="s">
        <v>29</v>
      </c>
    </row>
    <row r="792" spans="1:39" x14ac:dyDescent="0.25">
      <c r="A792" s="13" t="s">
        <v>2189</v>
      </c>
      <c r="B792" s="4">
        <v>45723</v>
      </c>
      <c r="C792" s="2">
        <f>YEAR(Table2[[#This Row],[Invoice Date]])</f>
        <v>2025</v>
      </c>
      <c r="D792" s="2" t="str">
        <f>TEXT(Table2[[#This Row],[Invoice Date]],"mmm")</f>
        <v>Mar</v>
      </c>
      <c r="E792" s="2" t="str">
        <f>Table2[[#This Row],[Store_ID]]&amp;"-"&amp;Table2[[#This Row],[Year]]&amp;"-"&amp;Table2[[#This Row],[Month]]</f>
        <v>STR017-2025-Mar</v>
      </c>
      <c r="F792" s="2" t="s">
        <v>2190</v>
      </c>
      <c r="G792" s="2" t="str">
        <f>_xlfn.XLOOKUP(Table2[[#This Row],[Customer_ID]],Table3[Customer_ID],Table3[Customer Name],"Not Found")</f>
        <v>Nithya Chettiar</v>
      </c>
      <c r="H792" s="2" t="str">
        <f>_xlfn.XLOOKUP(Table2[[#This Row],[Customer_ID]],Table3[Customer_ID],Table3[Gender],"Female")</f>
        <v>Female</v>
      </c>
      <c r="I792" s="2" t="str">
        <f>_xlfn.XLOOKUP(Table2[[#This Row],[Customer_ID]],Table3[Customer_ID],Table3[City],"Missing Memebership")</f>
        <v>Tirupati</v>
      </c>
      <c r="J792" s="2" t="str">
        <f>_xlfn.XLOOKUP(Table2[[#This Row],[Customer_ID]],Table3[Customer_ID],Table3[State],"Karnataka")</f>
        <v>Andhra Pradesh</v>
      </c>
      <c r="K792" s="2" t="str">
        <f>_xlfn.XLOOKUP(Table2[[#This Row],[Customer_ID]],Table3[Customer_ID],Table3[Membership],"Regular")</f>
        <v>Regular</v>
      </c>
      <c r="L792" s="2" t="s">
        <v>408</v>
      </c>
      <c r="M792" s="2" t="str">
        <f>_xlfn.XLOOKUP(Table2[[#This Row],[Product_ID]],Table4[Product_ID],Table4[Product_Name],"Not Found")</f>
        <v>Indian Terrain Formal Top Maroon</v>
      </c>
      <c r="N792" s="2" t="str">
        <f>_xlfn.XLOOKUP(Table2[[#This Row],[Product_ID]],Table4[Product_ID],Table4[Category],"Not Found")</f>
        <v>Women Tops</v>
      </c>
      <c r="O792" s="2" t="str">
        <f>_xlfn.XLOOKUP(Table2[[#This Row],[Product_ID]],Table4[Product_ID],Table4[Subcategory],"Not Found")</f>
        <v>Formal Top</v>
      </c>
      <c r="P792" s="2" t="str">
        <f>_xlfn.XLOOKUP(Table2[[#This Row],[Product_ID]],Table4[Product_ID],Table4[Brand],"Missing Brand")</f>
        <v>Indian Terrain</v>
      </c>
      <c r="Q792" s="2" t="s">
        <v>1083</v>
      </c>
      <c r="R792" s="2" t="str">
        <f>_xlfn.XLOOKUP(Table2[[#This Row],[Store_ID]],Table6[Store_ID],Table6[Store Name],"Not Found")</f>
        <v>TrendMart Kurnool Standard</v>
      </c>
      <c r="S792" s="2">
        <f>_xlfn.XLOOKUP(Table2[[#This Row],[Store_ID]],Table6[Store_ID],Table6[Monthly Target],"Missing Target")</f>
        <v>2500000</v>
      </c>
      <c r="T792" s="2" t="str">
        <f>_xlfn.XLOOKUP(Table2[[#This Row],[Store_ID]],Table6[Store_ID],Table6[Region],"Not Found")</f>
        <v>South Zone 3</v>
      </c>
      <c r="U792" s="2" t="s">
        <v>135</v>
      </c>
      <c r="V792" s="2" t="str">
        <f>_xlfn.XLOOKUP(Table2[[#This Row],[Employee_ID]],Table5[Employee_ID],Table5[Employee Name],"Not Found")</f>
        <v>Yamini Pandian</v>
      </c>
      <c r="W792" s="2">
        <v>2</v>
      </c>
      <c r="X792" s="2">
        <v>755.59</v>
      </c>
      <c r="Y792" s="2">
        <v>15</v>
      </c>
      <c r="Z792" s="2">
        <v>226.68</v>
      </c>
      <c r="AA792" s="2">
        <v>5</v>
      </c>
      <c r="AB792" s="2">
        <v>64.22</v>
      </c>
      <c r="AC792" s="2">
        <v>1348.72</v>
      </c>
      <c r="AD792" s="2">
        <v>1095.3399999999999</v>
      </c>
      <c r="AE792" s="2">
        <f t="shared" si="20"/>
        <v>189.16000000000011</v>
      </c>
      <c r="AF792" s="2" t="s">
        <v>56</v>
      </c>
      <c r="AG792" s="42">
        <f>IFERROR(Table2[[#This Row],[Profit]]/Table2[[#This Row],[Sales Amount]],0)</f>
        <v>0.14025149771635337</v>
      </c>
      <c r="AH792" s="2" t="str">
        <f>TRIM(Table2[[#This Row],[Payment Modee]])</f>
        <v>Credit Card</v>
      </c>
      <c r="AI792" s="2" t="s">
        <v>36</v>
      </c>
      <c r="AJ792" s="2" t="s">
        <v>27</v>
      </c>
      <c r="AK792" s="2" t="s">
        <v>1569</v>
      </c>
      <c r="AL792" s="16" t="str">
        <f>IF(HOUR(Table2[[#This Row],[Order Time]])&lt;12,"Morning",IF(HOUR(Table2[[#This Row],[Order Time]])&lt;17,"Afternoon",IF(HOUR(Table2[[#This Row],[Order Time]])&lt;21,"Evening","Night")))</f>
        <v>Afternoon</v>
      </c>
      <c r="AM792" s="16" t="s">
        <v>29</v>
      </c>
    </row>
    <row r="793" spans="1:39" x14ac:dyDescent="0.25">
      <c r="A793" s="13" t="s">
        <v>2191</v>
      </c>
      <c r="B793" s="4">
        <v>45439</v>
      </c>
      <c r="C793" s="2">
        <f>YEAR(Table2[[#This Row],[Invoice Date]])</f>
        <v>2024</v>
      </c>
      <c r="D793" s="2" t="str">
        <f>TEXT(Table2[[#This Row],[Invoice Date]],"mmm")</f>
        <v>May</v>
      </c>
      <c r="E793" s="2" t="str">
        <f>Table2[[#This Row],[Store_ID]]&amp;"-"&amp;Table2[[#This Row],[Year]]&amp;"-"&amp;Table2[[#This Row],[Month]]</f>
        <v>STR109-2024-May</v>
      </c>
      <c r="F793" s="2" t="s">
        <v>1065</v>
      </c>
      <c r="G793" s="2" t="str">
        <f>_xlfn.XLOOKUP(Table2[[#This Row],[Customer_ID]],Table3[Customer_ID],Table3[Customer Name],"Not Found")</f>
        <v>Selvam Reddy</v>
      </c>
      <c r="H793" s="2" t="str">
        <f>_xlfn.XLOOKUP(Table2[[#This Row],[Customer_ID]],Table3[Customer_ID],Table3[Gender],"Female")</f>
        <v>Male</v>
      </c>
      <c r="I793" s="2" t="str">
        <f>_xlfn.XLOOKUP(Table2[[#This Row],[Customer_ID]],Table3[Customer_ID],Table3[City],"Missing Memebership")</f>
        <v>Dindigul</v>
      </c>
      <c r="J793" s="2" t="str">
        <f>_xlfn.XLOOKUP(Table2[[#This Row],[Customer_ID]],Table3[Customer_ID],Table3[State],"Karnataka")</f>
        <v>Tamil Nadu</v>
      </c>
      <c r="K793" s="2" t="str">
        <f>_xlfn.XLOOKUP(Table2[[#This Row],[Customer_ID]],Table3[Customer_ID],Table3[Membership],"Regular")</f>
        <v>Regular</v>
      </c>
      <c r="L793" s="2" t="s">
        <v>481</v>
      </c>
      <c r="M793" s="2" t="str">
        <f>_xlfn.XLOOKUP(Table2[[#This Row],[Product_ID]],Table4[Product_ID],Table4[Product_Name],"Not Found")</f>
        <v>Nalli Silks Casual Shirt Navy Blue</v>
      </c>
      <c r="N793" s="2" t="str">
        <f>_xlfn.XLOOKUP(Table2[[#This Row],[Product_ID]],Table4[Product_ID],Table4[Category],"Not Found")</f>
        <v>Men Shirts</v>
      </c>
      <c r="O793" s="2" t="str">
        <f>_xlfn.XLOOKUP(Table2[[#This Row],[Product_ID]],Table4[Product_ID],Table4[Subcategory],"Not Found")</f>
        <v>Casual Shirt</v>
      </c>
      <c r="P793" s="2" t="str">
        <f>_xlfn.XLOOKUP(Table2[[#This Row],[Product_ID]],Table4[Product_ID],Table4[Brand],"Missing Brand")</f>
        <v>Nalli Silks</v>
      </c>
      <c r="Q793" s="2" t="s">
        <v>112</v>
      </c>
      <c r="R793" s="2" t="str">
        <f>_xlfn.XLOOKUP(Table2[[#This Row],[Store_ID]],Table6[Store_ID],Table6[Store Name],"Not Found")</f>
        <v>TrendMart Warangal Outlet</v>
      </c>
      <c r="S793" s="2">
        <f>_xlfn.XLOOKUP(Table2[[#This Row],[Store_ID]],Table6[Store_ID],Table6[Monthly Target],"Missing Target")</f>
        <v>1200000</v>
      </c>
      <c r="T793" s="2" t="str">
        <f>_xlfn.XLOOKUP(Table2[[#This Row],[Store_ID]],Table6[Store_ID],Table6[Region],"Not Found")</f>
        <v>South Zone 2</v>
      </c>
      <c r="U793" s="2" t="s">
        <v>400</v>
      </c>
      <c r="V793" s="2" t="str">
        <f>_xlfn.XLOOKUP(Table2[[#This Row],[Employee_ID]],Table5[Employee_ID],Table5[Employee Name],"Not Found")</f>
        <v>Anil Reddy</v>
      </c>
      <c r="W793" s="2">
        <v>1</v>
      </c>
      <c r="X793" s="2">
        <v>878.2</v>
      </c>
      <c r="Y793" s="2">
        <v>20</v>
      </c>
      <c r="Z793" s="2">
        <v>175.64</v>
      </c>
      <c r="AA793" s="2">
        <v>5</v>
      </c>
      <c r="AB793" s="2">
        <v>35.130000000000003</v>
      </c>
      <c r="AC793" s="2">
        <v>737.69</v>
      </c>
      <c r="AD793" s="2">
        <v>590.48</v>
      </c>
      <c r="AE793" s="2">
        <f t="shared" si="20"/>
        <v>112.08000000000004</v>
      </c>
      <c r="AF793" s="2" t="s">
        <v>69</v>
      </c>
      <c r="AG793" s="42">
        <f>IFERROR(Table2[[#This Row],[Profit]]/Table2[[#This Row],[Sales Amount]],0)</f>
        <v>0.15193373910450195</v>
      </c>
      <c r="AH793" s="2" t="str">
        <f>TRIM(Table2[[#This Row],[Payment Modee]])</f>
        <v>Cash</v>
      </c>
      <c r="AI793" s="2" t="s">
        <v>26</v>
      </c>
      <c r="AJ793" s="2" t="s">
        <v>27</v>
      </c>
      <c r="AK793" s="2" t="s">
        <v>2192</v>
      </c>
      <c r="AL793" s="16" t="str">
        <f>IF(HOUR(Table2[[#This Row],[Order Time]])&lt;12,"Morning",IF(HOUR(Table2[[#This Row],[Order Time]])&lt;17,"Afternoon",IF(HOUR(Table2[[#This Row],[Order Time]])&lt;21,"Evening","Night")))</f>
        <v>Morning</v>
      </c>
      <c r="AM793" s="16" t="s">
        <v>29</v>
      </c>
    </row>
    <row r="794" spans="1:39" x14ac:dyDescent="0.25">
      <c r="A794" s="13" t="s">
        <v>2193</v>
      </c>
      <c r="B794" s="4">
        <v>45637</v>
      </c>
      <c r="C794" s="2">
        <f>YEAR(Table2[[#This Row],[Invoice Date]])</f>
        <v>2024</v>
      </c>
      <c r="D794" s="2" t="str">
        <f>TEXT(Table2[[#This Row],[Invoice Date]],"mmm")</f>
        <v>Dec</v>
      </c>
      <c r="E794" s="2" t="str">
        <f>Table2[[#This Row],[Store_ID]]&amp;"-"&amp;Table2[[#This Row],[Year]]&amp;"-"&amp;Table2[[#This Row],[Month]]</f>
        <v>STR081-2024-Dec</v>
      </c>
      <c r="F794" s="2" t="s">
        <v>982</v>
      </c>
      <c r="G794" s="2" t="str">
        <f>_xlfn.XLOOKUP(Table2[[#This Row],[Customer_ID]],Table3[Customer_ID],Table3[Customer Name],"Not Found")</f>
        <v>Preethi Krishnan</v>
      </c>
      <c r="H794" s="2" t="str">
        <f>_xlfn.XLOOKUP(Table2[[#This Row],[Customer_ID]],Table3[Customer_ID],Table3[Gender],"Female")</f>
        <v>Female</v>
      </c>
      <c r="I794" s="2" t="str">
        <f>_xlfn.XLOOKUP(Table2[[#This Row],[Customer_ID]],Table3[Customer_ID],Table3[City],"Missing Memebership")</f>
        <v>Hyderabad</v>
      </c>
      <c r="J794" s="2" t="str">
        <f>_xlfn.XLOOKUP(Table2[[#This Row],[Customer_ID]],Table3[Customer_ID],Table3[State],"Karnataka")</f>
        <v>Telangana</v>
      </c>
      <c r="K794" s="2" t="str">
        <f>_xlfn.XLOOKUP(Table2[[#This Row],[Customer_ID]],Table3[Customer_ID],Table3[Membership],"Regular")</f>
        <v>Platinum</v>
      </c>
      <c r="L794" s="2" t="s">
        <v>730</v>
      </c>
      <c r="M794" s="2" t="str">
        <f>_xlfn.XLOOKUP(Table2[[#This Row],[Product_ID]],Table4[Product_ID],Table4[Product_Name],"Not Found")</f>
        <v>Killer Jeans Skinny Fit Wine</v>
      </c>
      <c r="N794" s="2" t="str">
        <f>_xlfn.XLOOKUP(Table2[[#This Row],[Product_ID]],Table4[Product_ID],Table4[Category],"Not Found")</f>
        <v>Men Jeans</v>
      </c>
      <c r="O794" s="2" t="str">
        <f>_xlfn.XLOOKUP(Table2[[#This Row],[Product_ID]],Table4[Product_ID],Table4[Subcategory],"Not Found")</f>
        <v>Skinny Fit</v>
      </c>
      <c r="P794" s="2" t="str">
        <f>_xlfn.XLOOKUP(Table2[[#This Row],[Product_ID]],Table4[Product_ID],Table4[Brand],"Missing Brand")</f>
        <v>Killer Jeans</v>
      </c>
      <c r="Q794" s="2" t="s">
        <v>1055</v>
      </c>
      <c r="R794" s="2" t="str">
        <f>_xlfn.XLOOKUP(Table2[[#This Row],[Store_ID]],Table6[Store_ID],Table6[Store Name],"Not Found")</f>
        <v>TrendMart Alappuzha Outlet</v>
      </c>
      <c r="S794" s="2">
        <f>_xlfn.XLOOKUP(Table2[[#This Row],[Store_ID]],Table6[Store_ID],Table6[Monthly Target],"Missing Target")</f>
        <v>2500000</v>
      </c>
      <c r="T794" s="2" t="str">
        <f>_xlfn.XLOOKUP(Table2[[#This Row],[Store_ID]],Table6[Store_ID],Table6[Region],"Not Found")</f>
        <v>South Zone 1</v>
      </c>
      <c r="U794" s="2" t="s">
        <v>504</v>
      </c>
      <c r="V794" s="2" t="str">
        <f>_xlfn.XLOOKUP(Table2[[#This Row],[Employee_ID]],Table5[Employee_ID],Table5[Employee Name],"Not Found")</f>
        <v>Vikram Bhat</v>
      </c>
      <c r="W794" s="2">
        <v>1</v>
      </c>
      <c r="X794" s="2">
        <v>1640.18</v>
      </c>
      <c r="Y794" s="2">
        <v>0</v>
      </c>
      <c r="Z794" s="2">
        <v>0</v>
      </c>
      <c r="AA794" s="2">
        <v>12</v>
      </c>
      <c r="AB794" s="2">
        <v>196.82</v>
      </c>
      <c r="AC794" s="2">
        <v>1837</v>
      </c>
      <c r="AD794" s="2">
        <v>1061.5</v>
      </c>
      <c r="AE794" s="2">
        <f t="shared" si="20"/>
        <v>578.68000000000006</v>
      </c>
      <c r="AF794" s="2" t="s">
        <v>25</v>
      </c>
      <c r="AG794" s="42">
        <f>IFERROR(Table2[[#This Row],[Profit]]/Table2[[#This Row],[Sales Amount]],0)</f>
        <v>0.31501360914534571</v>
      </c>
      <c r="AH794" s="2" t="str">
        <f>TRIM(Table2[[#This Row],[Payment Modee]])</f>
        <v>UPI</v>
      </c>
      <c r="AI794" s="2" t="s">
        <v>36</v>
      </c>
      <c r="AJ794" s="2" t="s">
        <v>27</v>
      </c>
      <c r="AK794" s="2" t="s">
        <v>1128</v>
      </c>
      <c r="AL794" s="16" t="str">
        <f>IF(HOUR(Table2[[#This Row],[Order Time]])&lt;12,"Morning",IF(HOUR(Table2[[#This Row],[Order Time]])&lt;17,"Afternoon",IF(HOUR(Table2[[#This Row],[Order Time]])&lt;21,"Evening","Night")))</f>
        <v>Morning</v>
      </c>
      <c r="AM794" s="16" t="s">
        <v>29</v>
      </c>
    </row>
    <row r="795" spans="1:39" x14ac:dyDescent="0.25">
      <c r="A795" s="13" t="s">
        <v>2194</v>
      </c>
      <c r="B795" s="4">
        <v>45551</v>
      </c>
      <c r="C795" s="2">
        <f>YEAR(Table2[[#This Row],[Invoice Date]])</f>
        <v>2024</v>
      </c>
      <c r="D795" s="2" t="str">
        <f>TEXT(Table2[[#This Row],[Invoice Date]],"mmm")</f>
        <v>Sep</v>
      </c>
      <c r="E795" s="2" t="str">
        <f>Table2[[#This Row],[Store_ID]]&amp;"-"&amp;Table2[[#This Row],[Year]]&amp;"-"&amp;Table2[[#This Row],[Month]]</f>
        <v>STR025-2024-Sep</v>
      </c>
      <c r="F795" s="2" t="s">
        <v>2195</v>
      </c>
      <c r="G795" s="2" t="str">
        <f>_xlfn.XLOOKUP(Table2[[#This Row],[Customer_ID]],Table3[Customer_ID],Table3[Customer Name],"Not Found")</f>
        <v>Kiran Pillai</v>
      </c>
      <c r="H795" s="2" t="str">
        <f>_xlfn.XLOOKUP(Table2[[#This Row],[Customer_ID]],Table3[Customer_ID],Table3[Gender],"Female")</f>
        <v>Male</v>
      </c>
      <c r="I795" s="2" t="str">
        <f>_xlfn.XLOOKUP(Table2[[#This Row],[Customer_ID]],Table3[Customer_ID],Table3[City],"Missing Memebership")</f>
        <v>Guntur</v>
      </c>
      <c r="J795" s="2" t="str">
        <f>_xlfn.XLOOKUP(Table2[[#This Row],[Customer_ID]],Table3[Customer_ID],Table3[State],"Karnataka")</f>
        <v>Andhra Pradesh</v>
      </c>
      <c r="K795" s="2" t="str">
        <f>_xlfn.XLOOKUP(Table2[[#This Row],[Customer_ID]],Table3[Customer_ID],Table3[Membership],"Regular")</f>
        <v>Silver</v>
      </c>
      <c r="L795" s="2" t="s">
        <v>218</v>
      </c>
      <c r="M795" s="2" t="str">
        <f>_xlfn.XLOOKUP(Table2[[#This Row],[Product_ID]],Table4[Product_ID],Table4[Product_Name],"Not Found")</f>
        <v>GRT Jewellers Muffler Charcoal</v>
      </c>
      <c r="N795" s="2" t="str">
        <f>_xlfn.XLOOKUP(Table2[[#This Row],[Product_ID]],Table4[Product_ID],Table4[Category],"Not Found")</f>
        <v>Winter Wear</v>
      </c>
      <c r="O795" s="2" t="str">
        <f>_xlfn.XLOOKUP(Table2[[#This Row],[Product_ID]],Table4[Product_ID],Table4[Subcategory],"Not Found")</f>
        <v>Muffler</v>
      </c>
      <c r="P795" s="2" t="str">
        <f>_xlfn.XLOOKUP(Table2[[#This Row],[Product_ID]],Table4[Product_ID],Table4[Brand],"Missing Brand")</f>
        <v>GRT Jewellers</v>
      </c>
      <c r="Q795" s="2" t="s">
        <v>1335</v>
      </c>
      <c r="R795" s="2" t="str">
        <f>_xlfn.XLOOKUP(Table2[[#This Row],[Store_ID]],Table6[Store_ID],Table6[Store Name],"Not Found")</f>
        <v>TrendMart Vellore High Street</v>
      </c>
      <c r="S795" s="2">
        <f>_xlfn.XLOOKUP(Table2[[#This Row],[Store_ID]],Table6[Store_ID],Table6[Monthly Target],"Missing Target")</f>
        <v>1500000</v>
      </c>
      <c r="T795" s="2" t="str">
        <f>_xlfn.XLOOKUP(Table2[[#This Row],[Store_ID]],Table6[Store_ID],Table6[Region],"Not Found")</f>
        <v>South Zone 1</v>
      </c>
      <c r="U795" s="2" t="s">
        <v>268</v>
      </c>
      <c r="V795" s="2" t="str">
        <f>_xlfn.XLOOKUP(Table2[[#This Row],[Employee_ID]],Table5[Employee_ID],Table5[Employee Name],"Not Found")</f>
        <v>Ganesh Iyengar</v>
      </c>
      <c r="W795" s="2">
        <v>1</v>
      </c>
      <c r="X795" s="2">
        <v>2574.4699999999998</v>
      </c>
      <c r="Y795" s="2">
        <v>10</v>
      </c>
      <c r="Z795" s="2">
        <v>257.45</v>
      </c>
      <c r="AA795" s="2">
        <v>12</v>
      </c>
      <c r="AB795" s="2">
        <v>278.04000000000002</v>
      </c>
      <c r="AC795" s="2">
        <v>2595.06</v>
      </c>
      <c r="AD795" s="2">
        <v>1767.32</v>
      </c>
      <c r="AE795" s="2">
        <f t="shared" si="20"/>
        <v>549.70000000000005</v>
      </c>
      <c r="AF795" s="2" t="s">
        <v>119</v>
      </c>
      <c r="AG795" s="42">
        <f>IFERROR(Table2[[#This Row],[Profit]]/Table2[[#This Row],[Sales Amount]],0)</f>
        <v>0.2118255454594499</v>
      </c>
      <c r="AH795" s="2" t="str">
        <f>TRIM(Table2[[#This Row],[Payment Modee]])</f>
        <v>Net Banking</v>
      </c>
      <c r="AI795" s="2" t="s">
        <v>36</v>
      </c>
      <c r="AJ795" s="2" t="s">
        <v>27</v>
      </c>
      <c r="AK795" s="2" t="s">
        <v>2196</v>
      </c>
      <c r="AL795" s="16" t="str">
        <f>IF(HOUR(Table2[[#This Row],[Order Time]])&lt;12,"Morning",IF(HOUR(Table2[[#This Row],[Order Time]])&lt;17,"Afternoon",IF(HOUR(Table2[[#This Row],[Order Time]])&lt;21,"Evening","Night")))</f>
        <v>Afternoon</v>
      </c>
      <c r="AM795" s="16" t="s">
        <v>29</v>
      </c>
    </row>
    <row r="796" spans="1:39" x14ac:dyDescent="0.25">
      <c r="A796" s="13" t="s">
        <v>2197</v>
      </c>
      <c r="B796" s="4">
        <v>45604</v>
      </c>
      <c r="C796" s="2">
        <f>YEAR(Table2[[#This Row],[Invoice Date]])</f>
        <v>2024</v>
      </c>
      <c r="D796" s="2" t="str">
        <f>TEXT(Table2[[#This Row],[Invoice Date]],"mmm")</f>
        <v>Nov</v>
      </c>
      <c r="E796" s="2" t="str">
        <f>Table2[[#This Row],[Store_ID]]&amp;"-"&amp;Table2[[#This Row],[Year]]&amp;"-"&amp;Table2[[#This Row],[Month]]</f>
        <v>STR033-2024-Nov</v>
      </c>
      <c r="F796" s="2" t="s">
        <v>843</v>
      </c>
      <c r="G796" s="2" t="str">
        <f>_xlfn.XLOOKUP(Table2[[#This Row],[Customer_ID]],Table3[Customer_ID],Table3[Customer Name],"Not Found")</f>
        <v>Ashok Chandran</v>
      </c>
      <c r="H796" s="2" t="str">
        <f>_xlfn.XLOOKUP(Table2[[#This Row],[Customer_ID]],Table3[Customer_ID],Table3[Gender],"Female")</f>
        <v>Male</v>
      </c>
      <c r="I796" s="2" t="str">
        <f>_xlfn.XLOOKUP(Table2[[#This Row],[Customer_ID]],Table3[Customer_ID],Table3[City],"Missing Memebership")</f>
        <v>Bengaluru</v>
      </c>
      <c r="J796" s="2" t="str">
        <f>_xlfn.XLOOKUP(Table2[[#This Row],[Customer_ID]],Table3[Customer_ID],Table3[State],"Karnataka")</f>
        <v>Karnataka</v>
      </c>
      <c r="K796" s="2" t="str">
        <f>_xlfn.XLOOKUP(Table2[[#This Row],[Customer_ID]],Table3[Customer_ID],Table3[Membership],"Regular")</f>
        <v>Regular</v>
      </c>
      <c r="L796" s="2" t="s">
        <v>379</v>
      </c>
      <c r="M796" s="2" t="str">
        <f>_xlfn.XLOOKUP(Table2[[#This Row],[Product_ID]],Table4[Product_ID],Table4[Product_Name],"Not Found")</f>
        <v>Reebok Bodycon Dress Navy Blue</v>
      </c>
      <c r="N796" s="2" t="str">
        <f>_xlfn.XLOOKUP(Table2[[#This Row],[Product_ID]],Table4[Product_ID],Table4[Category],"Not Found")</f>
        <v>Women Dresses</v>
      </c>
      <c r="O796" s="2" t="str">
        <f>_xlfn.XLOOKUP(Table2[[#This Row],[Product_ID]],Table4[Product_ID],Table4[Subcategory],"Not Found")</f>
        <v>Bodycon Dress</v>
      </c>
      <c r="P796" s="2" t="str">
        <f>_xlfn.XLOOKUP(Table2[[#This Row],[Product_ID]],Table4[Product_ID],Table4[Brand],"Missing Brand")</f>
        <v>Reebok</v>
      </c>
      <c r="Q796" s="2" t="s">
        <v>1482</v>
      </c>
      <c r="R796" s="2" t="str">
        <f>_xlfn.XLOOKUP(Table2[[#This Row],[Store_ID]],Table6[Store_ID],Table6[Store Name],"Not Found")</f>
        <v>TrendMart Guntur Standard</v>
      </c>
      <c r="S796" s="2">
        <f>_xlfn.XLOOKUP(Table2[[#This Row],[Store_ID]],Table6[Store_ID],Table6[Monthly Target],"Missing Target")</f>
        <v>2500000</v>
      </c>
      <c r="T796" s="2" t="str">
        <f>_xlfn.XLOOKUP(Table2[[#This Row],[Store_ID]],Table6[Store_ID],Table6[Region],"Not Found")</f>
        <v>South Zone 3</v>
      </c>
      <c r="U796" s="2" t="s">
        <v>153</v>
      </c>
      <c r="V796" s="2" t="str">
        <f>_xlfn.XLOOKUP(Table2[[#This Row],[Employee_ID]],Table5[Employee_ID],Table5[Employee Name],"Not Found")</f>
        <v>Rani Mishra</v>
      </c>
      <c r="W796" s="2">
        <v>3</v>
      </c>
      <c r="X796" s="2">
        <v>1609.37</v>
      </c>
      <c r="Y796" s="2">
        <v>0</v>
      </c>
      <c r="Z796" s="2">
        <v>0</v>
      </c>
      <c r="AA796" s="2">
        <v>12</v>
      </c>
      <c r="AB796" s="2">
        <v>579.37</v>
      </c>
      <c r="AC796" s="2">
        <v>5407.48</v>
      </c>
      <c r="AD796" s="2">
        <v>3422.7</v>
      </c>
      <c r="AE796" s="2">
        <f t="shared" si="20"/>
        <v>1405.4099999999999</v>
      </c>
      <c r="AF796" s="2" t="s">
        <v>69</v>
      </c>
      <c r="AG796" s="42">
        <f>IFERROR(Table2[[#This Row],[Profit]]/Table2[[#This Row],[Sales Amount]],0)</f>
        <v>0.25990109995783617</v>
      </c>
      <c r="AH796" s="2" t="str">
        <f>TRIM(Table2[[#This Row],[Payment Modee]])</f>
        <v>Cash</v>
      </c>
      <c r="AI796" s="2" t="s">
        <v>26</v>
      </c>
      <c r="AJ796" s="2" t="s">
        <v>27</v>
      </c>
      <c r="AK796" s="2" t="s">
        <v>2198</v>
      </c>
      <c r="AL796" s="16" t="str">
        <f>IF(HOUR(Table2[[#This Row],[Order Time]])&lt;12,"Morning",IF(HOUR(Table2[[#This Row],[Order Time]])&lt;17,"Afternoon",IF(HOUR(Table2[[#This Row],[Order Time]])&lt;21,"Evening","Night")))</f>
        <v>Evening</v>
      </c>
      <c r="AM796" s="16" t="s">
        <v>29</v>
      </c>
    </row>
    <row r="797" spans="1:39" x14ac:dyDescent="0.25">
      <c r="A797" s="13" t="s">
        <v>2199</v>
      </c>
      <c r="B797" s="4">
        <v>45528</v>
      </c>
      <c r="C797" s="2">
        <f>YEAR(Table2[[#This Row],[Invoice Date]])</f>
        <v>2024</v>
      </c>
      <c r="D797" s="2" t="str">
        <f>TEXT(Table2[[#This Row],[Invoice Date]],"mmm")</f>
        <v>Aug</v>
      </c>
      <c r="E797" s="2" t="str">
        <f>Table2[[#This Row],[Store_ID]]&amp;"-"&amp;Table2[[#This Row],[Year]]&amp;"-"&amp;Table2[[#This Row],[Month]]</f>
        <v>STR034-2024-Aug</v>
      </c>
      <c r="F797" s="2" t="s">
        <v>2200</v>
      </c>
      <c r="G797" s="2" t="str">
        <f>_xlfn.XLOOKUP(Table2[[#This Row],[Customer_ID]],Table3[Customer_ID],Table3[Customer Name],"Not Found")</f>
        <v>Yogesh Sundaram</v>
      </c>
      <c r="H797" s="2" t="str">
        <f>_xlfn.XLOOKUP(Table2[[#This Row],[Customer_ID]],Table3[Customer_ID],Table3[Gender],"Female")</f>
        <v>Male</v>
      </c>
      <c r="I797" s="2" t="str">
        <f>_xlfn.XLOOKUP(Table2[[#This Row],[Customer_ID]],Table3[Customer_ID],Table3[City],"Missing Memebership")</f>
        <v>Kannur</v>
      </c>
      <c r="J797" s="2" t="str">
        <f>_xlfn.XLOOKUP(Table2[[#This Row],[Customer_ID]],Table3[Customer_ID],Table3[State],"Karnataka")</f>
        <v>Kerala</v>
      </c>
      <c r="K797" s="2" t="str">
        <f>_xlfn.XLOOKUP(Table2[[#This Row],[Customer_ID]],Table3[Customer_ID],Table3[Membership],"Regular")</f>
        <v>Platinum</v>
      </c>
      <c r="L797" s="2" t="s">
        <v>623</v>
      </c>
      <c r="M797" s="2" t="str">
        <f>_xlfn.XLOOKUP(Table2[[#This Row],[Product_ID]],Table4[Product_ID],Table4[Product_Name],"Not Found")</f>
        <v>Global Desi Cap Orange</v>
      </c>
      <c r="N797" s="2" t="str">
        <f>_xlfn.XLOOKUP(Table2[[#This Row],[Product_ID]],Table4[Product_ID],Table4[Category],"Not Found")</f>
        <v>Accessories</v>
      </c>
      <c r="O797" s="2" t="str">
        <f>_xlfn.XLOOKUP(Table2[[#This Row],[Product_ID]],Table4[Product_ID],Table4[Subcategory],"Not Found")</f>
        <v>Cap</v>
      </c>
      <c r="P797" s="2" t="str">
        <f>_xlfn.XLOOKUP(Table2[[#This Row],[Product_ID]],Table4[Product_ID],Table4[Brand],"Missing Brand")</f>
        <v>Global Desi</v>
      </c>
      <c r="Q797" s="2" t="s">
        <v>1572</v>
      </c>
      <c r="R797" s="2" t="str">
        <f>_xlfn.XLOOKUP(Table2[[#This Row],[Store_ID]],Table6[Store_ID],Table6[Store Name],"Not Found")</f>
        <v>TrendMart Warangal Standard</v>
      </c>
      <c r="S797" s="2">
        <f>_xlfn.XLOOKUP(Table2[[#This Row],[Store_ID]],Table6[Store_ID],Table6[Monthly Target],"Missing Target")</f>
        <v>1200000</v>
      </c>
      <c r="T797" s="2" t="str">
        <f>_xlfn.XLOOKUP(Table2[[#This Row],[Store_ID]],Table6[Store_ID],Table6[Region],"Not Found")</f>
        <v>South Zone 2</v>
      </c>
      <c r="U797" s="2" t="s">
        <v>229</v>
      </c>
      <c r="V797" s="2" t="str">
        <f>_xlfn.XLOOKUP(Table2[[#This Row],[Employee_ID]],Table5[Employee_ID],Table5[Employee Name],"Not Found")</f>
        <v>Yogesh Chettiar</v>
      </c>
      <c r="W797" s="2">
        <v>2</v>
      </c>
      <c r="X797" s="2">
        <v>384.09</v>
      </c>
      <c r="Y797" s="2">
        <v>15</v>
      </c>
      <c r="Z797" s="2">
        <v>115.23</v>
      </c>
      <c r="AA797" s="2">
        <v>5</v>
      </c>
      <c r="AB797" s="2">
        <v>32.65</v>
      </c>
      <c r="AC797" s="2">
        <v>685.6</v>
      </c>
      <c r="AD797" s="2">
        <v>426.78</v>
      </c>
      <c r="AE797" s="2">
        <f t="shared" si="20"/>
        <v>226.17000000000004</v>
      </c>
      <c r="AF797" s="2" t="s">
        <v>69</v>
      </c>
      <c r="AG797" s="42">
        <f>IFERROR(Table2[[#This Row],[Profit]]/Table2[[#This Row],[Sales Amount]],0)</f>
        <v>0.32988623103850645</v>
      </c>
      <c r="AH797" s="2" t="str">
        <f>TRIM(Table2[[#This Row],[Payment Modee]])</f>
        <v>Cash</v>
      </c>
      <c r="AI797" s="2" t="s">
        <v>26</v>
      </c>
      <c r="AJ797" s="2" t="s">
        <v>27</v>
      </c>
      <c r="AK797" s="2" t="s">
        <v>2201</v>
      </c>
      <c r="AL797" s="16" t="str">
        <f>IF(HOUR(Table2[[#This Row],[Order Time]])&lt;12,"Morning",IF(HOUR(Table2[[#This Row],[Order Time]])&lt;17,"Afternoon",IF(HOUR(Table2[[#This Row],[Order Time]])&lt;21,"Evening","Night")))</f>
        <v>Evening</v>
      </c>
      <c r="AM797" s="16" t="s">
        <v>38</v>
      </c>
    </row>
    <row r="798" spans="1:39" x14ac:dyDescent="0.25">
      <c r="A798" s="13" t="s">
        <v>2202</v>
      </c>
      <c r="B798" s="4">
        <v>45598</v>
      </c>
      <c r="C798" s="2">
        <f>YEAR(Table2[[#This Row],[Invoice Date]])</f>
        <v>2024</v>
      </c>
      <c r="D798" s="2" t="str">
        <f>TEXT(Table2[[#This Row],[Invoice Date]],"mmm")</f>
        <v>Nov</v>
      </c>
      <c r="E798" s="2" t="str">
        <f>Table2[[#This Row],[Store_ID]]&amp;"-"&amp;Table2[[#This Row],[Year]]&amp;"-"&amp;Table2[[#This Row],[Month]]</f>
        <v>STR023-2024-Nov</v>
      </c>
      <c r="F798" s="2" t="s">
        <v>689</v>
      </c>
      <c r="G798" s="2" t="str">
        <f>_xlfn.XLOOKUP(Table2[[#This Row],[Customer_ID]],Table3[Customer_ID],Table3[Customer Name],"Not Found")</f>
        <v>Vidya Varma</v>
      </c>
      <c r="H798" s="2" t="str">
        <f>_xlfn.XLOOKUP(Table2[[#This Row],[Customer_ID]],Table3[Customer_ID],Table3[Gender],"Female")</f>
        <v>Female</v>
      </c>
      <c r="I798" s="2" t="str">
        <f>_xlfn.XLOOKUP(Table2[[#This Row],[Customer_ID]],Table3[Customer_ID],Table3[City],"Missing Memebership")</f>
        <v>Hyderabad</v>
      </c>
      <c r="J798" s="2" t="str">
        <f>_xlfn.XLOOKUP(Table2[[#This Row],[Customer_ID]],Table3[Customer_ID],Table3[State],"Karnataka")</f>
        <v>Telangana</v>
      </c>
      <c r="K798" s="2" t="str">
        <f>_xlfn.XLOOKUP(Table2[[#This Row],[Customer_ID]],Table3[Customer_ID],Table3[Membership],"Regular")</f>
        <v>Regular</v>
      </c>
      <c r="L798" s="2" t="s">
        <v>224</v>
      </c>
      <c r="M798" s="2" t="str">
        <f>_xlfn.XLOOKUP(Table2[[#This Row],[Product_ID]],Table4[Product_ID],Table4[Product_Name],"Not Found")</f>
        <v>Allen Solly Printed Kurti Mustard</v>
      </c>
      <c r="N798" s="2" t="str">
        <f>_xlfn.XLOOKUP(Table2[[#This Row],[Product_ID]],Table4[Product_ID],Table4[Category],"Not Found")</f>
        <v>Women Kurtis</v>
      </c>
      <c r="O798" s="2" t="str">
        <f>_xlfn.XLOOKUP(Table2[[#This Row],[Product_ID]],Table4[Product_ID],Table4[Subcategory],"Not Found")</f>
        <v>Printed Kurti</v>
      </c>
      <c r="P798" s="2" t="str">
        <f>_xlfn.XLOOKUP(Table2[[#This Row],[Product_ID]],Table4[Product_ID],Table4[Brand],"Missing Brand")</f>
        <v>Allen Solly</v>
      </c>
      <c r="Q798" s="2" t="s">
        <v>338</v>
      </c>
      <c r="R798" s="2" t="str">
        <f>_xlfn.XLOOKUP(Table2[[#This Row],[Store_ID]],Table6[Store_ID],Table6[Store Name],"Not Found")</f>
        <v>TrendMart Thoothukudi High Street</v>
      </c>
      <c r="S798" s="2">
        <f>_xlfn.XLOOKUP(Table2[[#This Row],[Store_ID]],Table6[Store_ID],Table6[Monthly Target],"Missing Target")</f>
        <v>2000000</v>
      </c>
      <c r="T798" s="2" t="str">
        <f>_xlfn.XLOOKUP(Table2[[#This Row],[Store_ID]],Table6[Store_ID],Table6[Region],"Not Found")</f>
        <v>South Zone 1</v>
      </c>
      <c r="U798" s="2" t="s">
        <v>400</v>
      </c>
      <c r="V798" s="2" t="str">
        <f>_xlfn.XLOOKUP(Table2[[#This Row],[Employee_ID]],Table5[Employee_ID],Table5[Employee Name],"Not Found")</f>
        <v>Anil Reddy</v>
      </c>
      <c r="W798" s="2">
        <v>1</v>
      </c>
      <c r="X798" s="2">
        <v>869.39</v>
      </c>
      <c r="Y798" s="2">
        <v>15</v>
      </c>
      <c r="Z798" s="2">
        <v>130.41</v>
      </c>
      <c r="AA798" s="2">
        <v>5</v>
      </c>
      <c r="AB798" s="2">
        <v>36.950000000000003</v>
      </c>
      <c r="AC798" s="2">
        <v>775.93</v>
      </c>
      <c r="AD798" s="2">
        <v>568.53</v>
      </c>
      <c r="AE798" s="2">
        <f t="shared" si="20"/>
        <v>170.45</v>
      </c>
      <c r="AF798" s="2" t="s">
        <v>119</v>
      </c>
      <c r="AG798" s="42">
        <f>IFERROR(Table2[[#This Row],[Profit]]/Table2[[#This Row],[Sales Amount]],0)</f>
        <v>0.21967187761782636</v>
      </c>
      <c r="AH798" s="2" t="str">
        <f>TRIM(Table2[[#This Row],[Payment Modee]])</f>
        <v>Net Banking</v>
      </c>
      <c r="AI798" s="2" t="s">
        <v>26</v>
      </c>
      <c r="AJ798" s="2" t="s">
        <v>27</v>
      </c>
      <c r="AK798" s="2" t="s">
        <v>1510</v>
      </c>
      <c r="AL798" s="16" t="str">
        <f>IF(HOUR(Table2[[#This Row],[Order Time]])&lt;12,"Morning",IF(HOUR(Table2[[#This Row],[Order Time]])&lt;17,"Afternoon",IF(HOUR(Table2[[#This Row],[Order Time]])&lt;21,"Evening","Night")))</f>
        <v>Evening</v>
      </c>
      <c r="AM798" s="16" t="s">
        <v>38</v>
      </c>
    </row>
    <row r="799" spans="1:39" x14ac:dyDescent="0.25">
      <c r="A799" s="13" t="s">
        <v>2203</v>
      </c>
      <c r="B799" s="4">
        <v>45525</v>
      </c>
      <c r="C799" s="2">
        <f>YEAR(Table2[[#This Row],[Invoice Date]])</f>
        <v>2024</v>
      </c>
      <c r="D799" s="2" t="str">
        <f>TEXT(Table2[[#This Row],[Invoice Date]],"mmm")</f>
        <v>Aug</v>
      </c>
      <c r="E799" s="2" t="str">
        <f>Table2[[#This Row],[Store_ID]]&amp;"-"&amp;Table2[[#This Row],[Year]]&amp;"-"&amp;Table2[[#This Row],[Month]]</f>
        <v>STR112-2024-Aug</v>
      </c>
      <c r="F799" s="2" t="s">
        <v>1645</v>
      </c>
      <c r="G799" s="2" t="str">
        <f>_xlfn.XLOOKUP(Table2[[#This Row],[Customer_ID]],Table3[Customer_ID],Table3[Customer Name],"Not Found")</f>
        <v>Janani Chettiar</v>
      </c>
      <c r="H799" s="2" t="str">
        <f>_xlfn.XLOOKUP(Table2[[#This Row],[Customer_ID]],Table3[Customer_ID],Table3[Gender],"Female")</f>
        <v>Female</v>
      </c>
      <c r="I799" s="2" t="str">
        <f>_xlfn.XLOOKUP(Table2[[#This Row],[Customer_ID]],Table3[Customer_ID],Table3[City],"Missing Memebership")</f>
        <v>Tirupati</v>
      </c>
      <c r="J799" s="2" t="str">
        <f>_xlfn.XLOOKUP(Table2[[#This Row],[Customer_ID]],Table3[Customer_ID],Table3[State],"Karnataka")</f>
        <v>Andhra Pradesh</v>
      </c>
      <c r="K799" s="2" t="str">
        <f>_xlfn.XLOOKUP(Table2[[#This Row],[Customer_ID]],Table3[Customer_ID],Table3[Membership],"Regular")</f>
        <v>Silver</v>
      </c>
      <c r="L799" s="2" t="s">
        <v>209</v>
      </c>
      <c r="M799" s="2" t="str">
        <f>_xlfn.XLOOKUP(Table2[[#This Row],[Product_ID]],Table4[Product_ID],Table4[Product_Name],"Not Found")</f>
        <v>Nalli Silks Jeggings Wine</v>
      </c>
      <c r="N799" s="2" t="str">
        <f>_xlfn.XLOOKUP(Table2[[#This Row],[Product_ID]],Table4[Product_ID],Table4[Category],"Not Found")</f>
        <v>Women Jeans</v>
      </c>
      <c r="O799" s="2" t="str">
        <f>_xlfn.XLOOKUP(Table2[[#This Row],[Product_ID]],Table4[Product_ID],Table4[Subcategory],"Not Found")</f>
        <v>Jeggings</v>
      </c>
      <c r="P799" s="2" t="str">
        <f>_xlfn.XLOOKUP(Table2[[#This Row],[Product_ID]],Table4[Product_ID],Table4[Brand],"Missing Brand")</f>
        <v>Nalli Silks</v>
      </c>
      <c r="Q799" s="2" t="s">
        <v>202</v>
      </c>
      <c r="R799" s="2" t="str">
        <f>_xlfn.XLOOKUP(Table2[[#This Row],[Store_ID]],Table6[Store_ID],Table6[Store Name],"Not Found")</f>
        <v>TrendMart Guntur Outlet</v>
      </c>
      <c r="S799" s="2">
        <f>_xlfn.XLOOKUP(Table2[[#This Row],[Store_ID]],Table6[Store_ID],Table6[Monthly Target],"Missing Target")</f>
        <v>1500000</v>
      </c>
      <c r="T799" s="2" t="str">
        <f>_xlfn.XLOOKUP(Table2[[#This Row],[Store_ID]],Table6[Store_ID],Table6[Region],"Not Found")</f>
        <v>South Zone 3</v>
      </c>
      <c r="U799" s="2" t="s">
        <v>118</v>
      </c>
      <c r="V799" s="2" t="str">
        <f>_xlfn.XLOOKUP(Table2[[#This Row],[Employee_ID]],Table5[Employee_ID],Table5[Employee Name],"Not Found")</f>
        <v>Deepak Kamath</v>
      </c>
      <c r="W799" s="2">
        <v>2</v>
      </c>
      <c r="X799" s="2">
        <v>1135.72</v>
      </c>
      <c r="Y799" s="2">
        <v>30</v>
      </c>
      <c r="Z799" s="2">
        <v>681.43</v>
      </c>
      <c r="AA799" s="2">
        <v>12</v>
      </c>
      <c r="AB799" s="2">
        <v>190.8</v>
      </c>
      <c r="AC799" s="2">
        <v>1780.81</v>
      </c>
      <c r="AD799" s="2">
        <v>1518</v>
      </c>
      <c r="AE799" s="2">
        <f t="shared" si="20"/>
        <v>72.009999999999934</v>
      </c>
      <c r="AF799" s="2" t="s">
        <v>56</v>
      </c>
      <c r="AG799" s="42">
        <f>IFERROR(Table2[[#This Row],[Profit]]/Table2[[#This Row],[Sales Amount]],0)</f>
        <v>4.0436655229923429E-2</v>
      </c>
      <c r="AH799" s="2" t="str">
        <f>TRIM(Table2[[#This Row],[Payment Modee]])</f>
        <v>Credit Card</v>
      </c>
      <c r="AI799" s="2" t="s">
        <v>36</v>
      </c>
      <c r="AJ799" s="2" t="s">
        <v>27</v>
      </c>
      <c r="AK799" s="2" t="s">
        <v>1407</v>
      </c>
      <c r="AL799" s="16" t="str">
        <f>IF(HOUR(Table2[[#This Row],[Order Time]])&lt;12,"Morning",IF(HOUR(Table2[[#This Row],[Order Time]])&lt;17,"Afternoon",IF(HOUR(Table2[[#This Row],[Order Time]])&lt;21,"Evening","Night")))</f>
        <v>Evening</v>
      </c>
      <c r="AM799" s="16" t="s">
        <v>29</v>
      </c>
    </row>
    <row r="800" spans="1:39" x14ac:dyDescent="0.25">
      <c r="A800" s="13" t="s">
        <v>2204</v>
      </c>
      <c r="B800" s="4">
        <v>45452</v>
      </c>
      <c r="C800" s="2">
        <f>YEAR(Table2[[#This Row],[Invoice Date]])</f>
        <v>2024</v>
      </c>
      <c r="D800" s="2" t="str">
        <f>TEXT(Table2[[#This Row],[Invoice Date]],"mmm")</f>
        <v>Jun</v>
      </c>
      <c r="E800" s="2" t="str">
        <f>Table2[[#This Row],[Store_ID]]&amp;"-"&amp;Table2[[#This Row],[Year]]&amp;"-"&amp;Table2[[#This Row],[Month]]</f>
        <v>STR023-2024-Jun</v>
      </c>
      <c r="F800" s="2" t="s">
        <v>2205</v>
      </c>
      <c r="G800" s="2" t="str">
        <f>_xlfn.XLOOKUP(Table2[[#This Row],[Customer_ID]],Table3[Customer_ID],Table3[Customer Name],"Not Found")</f>
        <v>Sandeep Reddy</v>
      </c>
      <c r="H800" s="2" t="str">
        <f>_xlfn.XLOOKUP(Table2[[#This Row],[Customer_ID]],Table3[Customer_ID],Table3[Gender],"Female")</f>
        <v>Male</v>
      </c>
      <c r="I800" s="2" t="str">
        <f>_xlfn.XLOOKUP(Table2[[#This Row],[Customer_ID]],Table3[Customer_ID],Table3[City],"Missing Memebership")</f>
        <v>Shivamogga</v>
      </c>
      <c r="J800" s="2" t="str">
        <f>_xlfn.XLOOKUP(Table2[[#This Row],[Customer_ID]],Table3[Customer_ID],Table3[State],"Karnataka")</f>
        <v>Karnataka</v>
      </c>
      <c r="K800" s="2" t="str">
        <f>_xlfn.XLOOKUP(Table2[[#This Row],[Customer_ID]],Table3[Customer_ID],Table3[Membership],"Regular")</f>
        <v>Regular</v>
      </c>
      <c r="L800" s="2" t="s">
        <v>580</v>
      </c>
      <c r="M800" s="2" t="str">
        <f>_xlfn.XLOOKUP(Table2[[#This Row],[Product_ID]],Table4[Product_ID],Table4[Product_Name],"Not Found")</f>
        <v>Woodland Sling Bag Peach</v>
      </c>
      <c r="N800" s="2" t="str">
        <f>_xlfn.XLOOKUP(Table2[[#This Row],[Product_ID]],Table4[Product_ID],Table4[Category],"Not Found")</f>
        <v>Handbags</v>
      </c>
      <c r="O800" s="2" t="str">
        <f>_xlfn.XLOOKUP(Table2[[#This Row],[Product_ID]],Table4[Product_ID],Table4[Subcategory],"Not Found")</f>
        <v>Sling Bag</v>
      </c>
      <c r="P800" s="2" t="str">
        <f>_xlfn.XLOOKUP(Table2[[#This Row],[Product_ID]],Table4[Product_ID],Table4[Brand],"Missing Brand")</f>
        <v>Woodland</v>
      </c>
      <c r="Q800" s="2" t="s">
        <v>338</v>
      </c>
      <c r="R800" s="2" t="str">
        <f>_xlfn.XLOOKUP(Table2[[#This Row],[Store_ID]],Table6[Store_ID],Table6[Store Name],"Not Found")</f>
        <v>TrendMart Thoothukudi High Street</v>
      </c>
      <c r="S800" s="2">
        <f>_xlfn.XLOOKUP(Table2[[#This Row],[Store_ID]],Table6[Store_ID],Table6[Monthly Target],"Missing Target")</f>
        <v>2000000</v>
      </c>
      <c r="T800" s="2" t="str">
        <f>_xlfn.XLOOKUP(Table2[[#This Row],[Store_ID]],Table6[Store_ID],Table6[Region],"Not Found")</f>
        <v>South Zone 1</v>
      </c>
      <c r="U800" s="2" t="s">
        <v>417</v>
      </c>
      <c r="V800" s="2" t="str">
        <f>_xlfn.XLOOKUP(Table2[[#This Row],[Employee_ID]],Table5[Employee_ID],Table5[Employee Name],"Not Found")</f>
        <v>Arjun Krishnan</v>
      </c>
      <c r="W800" s="2">
        <v>2</v>
      </c>
      <c r="X800" s="2">
        <v>2964.71</v>
      </c>
      <c r="Y800" s="2">
        <v>10</v>
      </c>
      <c r="Z800" s="2">
        <v>592.94000000000005</v>
      </c>
      <c r="AA800" s="2">
        <v>12</v>
      </c>
      <c r="AB800" s="2">
        <v>640.38</v>
      </c>
      <c r="AC800" s="2">
        <v>5976.86</v>
      </c>
      <c r="AD800" s="2">
        <v>4396.4399999999996</v>
      </c>
      <c r="AE800" s="2">
        <f t="shared" si="20"/>
        <v>940.04000000000008</v>
      </c>
      <c r="AF800" s="2" t="s">
        <v>25</v>
      </c>
      <c r="AG800" s="42">
        <f>IFERROR(Table2[[#This Row],[Profit]]/Table2[[#This Row],[Sales Amount]],0)</f>
        <v>0.15727990951770665</v>
      </c>
      <c r="AH800" s="2" t="str">
        <f>TRIM(Table2[[#This Row],[Payment Modee]])</f>
        <v>UPI</v>
      </c>
      <c r="AI800" s="2" t="s">
        <v>26</v>
      </c>
      <c r="AJ800" s="2" t="s">
        <v>27</v>
      </c>
      <c r="AK800" s="2" t="s">
        <v>2206</v>
      </c>
      <c r="AL800" s="16" t="str">
        <f>IF(HOUR(Table2[[#This Row],[Order Time]])&lt;12,"Morning",IF(HOUR(Table2[[#This Row],[Order Time]])&lt;17,"Afternoon",IF(HOUR(Table2[[#This Row],[Order Time]])&lt;21,"Evening","Night")))</f>
        <v>Evening</v>
      </c>
      <c r="AM800" s="16" t="s">
        <v>38</v>
      </c>
    </row>
    <row r="801" spans="1:39" x14ac:dyDescent="0.25">
      <c r="A801" s="13" t="s">
        <v>2207</v>
      </c>
      <c r="B801" s="4">
        <v>45561</v>
      </c>
      <c r="C801" s="2">
        <f>YEAR(Table2[[#This Row],[Invoice Date]])</f>
        <v>2024</v>
      </c>
      <c r="D801" s="2" t="str">
        <f>TEXT(Table2[[#This Row],[Invoice Date]],"mmm")</f>
        <v>Sep</v>
      </c>
      <c r="E801" s="2" t="str">
        <f>Table2[[#This Row],[Store_ID]]&amp;"-"&amp;Table2[[#This Row],[Year]]&amp;"-"&amp;Table2[[#This Row],[Month]]</f>
        <v>STR064-2024-Sep</v>
      </c>
      <c r="F801" s="2" t="s">
        <v>1496</v>
      </c>
      <c r="G801" s="2" t="str">
        <f>_xlfn.XLOOKUP(Table2[[#This Row],[Customer_ID]],Table3[Customer_ID],Table3[Customer Name],"Not Found")</f>
        <v>Praveen Kamath</v>
      </c>
      <c r="H801" s="2" t="str">
        <f>_xlfn.XLOOKUP(Table2[[#This Row],[Customer_ID]],Table3[Customer_ID],Table3[Gender],"Female")</f>
        <v>Male</v>
      </c>
      <c r="I801" s="2" t="str">
        <f>_xlfn.XLOOKUP(Table2[[#This Row],[Customer_ID]],Table3[Customer_ID],Table3[City],"Missing Memebership")</f>
        <v>Kozhikode</v>
      </c>
      <c r="J801" s="2" t="str">
        <f>_xlfn.XLOOKUP(Table2[[#This Row],[Customer_ID]],Table3[Customer_ID],Table3[State],"Karnataka")</f>
        <v>Kerala</v>
      </c>
      <c r="K801" s="2" t="str">
        <f>_xlfn.XLOOKUP(Table2[[#This Row],[Customer_ID]],Table3[Customer_ID],Table3[Membership],"Regular")</f>
        <v>Gold</v>
      </c>
      <c r="L801" s="2" t="s">
        <v>605</v>
      </c>
      <c r="M801" s="2" t="str">
        <f>_xlfn.XLOOKUP(Table2[[#This Row],[Product_ID]],Table4[Product_ID],Table4[Product_Name],"Not Found")</f>
        <v>Pantaloons Shirt Dress Grey</v>
      </c>
      <c r="N801" s="2" t="str">
        <f>_xlfn.XLOOKUP(Table2[[#This Row],[Product_ID]],Table4[Product_ID],Table4[Category],"Not Found")</f>
        <v>Women Dresses</v>
      </c>
      <c r="O801" s="2" t="str">
        <f>_xlfn.XLOOKUP(Table2[[#This Row],[Product_ID]],Table4[Product_ID],Table4[Subcategory],"Not Found")</f>
        <v>Shirt Dress</v>
      </c>
      <c r="P801" s="2" t="str">
        <f>_xlfn.XLOOKUP(Table2[[#This Row],[Product_ID]],Table4[Product_ID],Table4[Brand],"Missing Brand")</f>
        <v>Pantaloons</v>
      </c>
      <c r="Q801" s="2" t="s">
        <v>800</v>
      </c>
      <c r="R801" s="2" t="str">
        <f>_xlfn.XLOOKUP(Table2[[#This Row],[Store_ID]],Table6[Store_ID],Table6[Store Name],"Not Found")</f>
        <v>TrendMart Karimnagar Standard</v>
      </c>
      <c r="S801" s="2">
        <f>_xlfn.XLOOKUP(Table2[[#This Row],[Store_ID]],Table6[Store_ID],Table6[Monthly Target],"Missing Target")</f>
        <v>1200000</v>
      </c>
      <c r="T801" s="2" t="str">
        <f>_xlfn.XLOOKUP(Table2[[#This Row],[Store_ID]],Table6[Store_ID],Table6[Region],"Not Found")</f>
        <v>South Zone 2</v>
      </c>
      <c r="U801" s="2" t="s">
        <v>187</v>
      </c>
      <c r="V801" s="2" t="str">
        <f>_xlfn.XLOOKUP(Table2[[#This Row],[Employee_ID]],Table5[Employee_ID],Table5[Employee Name],"Not Found")</f>
        <v>Ganapathy Naidu</v>
      </c>
      <c r="W801" s="2">
        <v>2</v>
      </c>
      <c r="X801" s="2">
        <v>1672.11</v>
      </c>
      <c r="Y801" s="2">
        <v>25</v>
      </c>
      <c r="Z801" s="2">
        <v>836.05</v>
      </c>
      <c r="AA801" s="2">
        <v>12</v>
      </c>
      <c r="AB801" s="2">
        <v>300.98</v>
      </c>
      <c r="AC801" s="2">
        <v>2809.15</v>
      </c>
      <c r="AD801" s="2">
        <v>2266.54</v>
      </c>
      <c r="AE801" s="2">
        <f t="shared" si="20"/>
        <v>241.63000000000011</v>
      </c>
      <c r="AF801" s="2" t="s">
        <v>56</v>
      </c>
      <c r="AG801" s="42">
        <f>IFERROR(Table2[[#This Row],[Profit]]/Table2[[#This Row],[Sales Amount]],0)</f>
        <v>8.6015342719327953E-2</v>
      </c>
      <c r="AH801" s="2" t="str">
        <f>TRIM(Table2[[#This Row],[Payment Modee]])</f>
        <v>Credit Card</v>
      </c>
      <c r="AI801" s="2" t="s">
        <v>26</v>
      </c>
      <c r="AJ801" s="2" t="s">
        <v>27</v>
      </c>
      <c r="AK801" s="2" t="s">
        <v>2208</v>
      </c>
      <c r="AL801" s="16" t="str">
        <f>IF(HOUR(Table2[[#This Row],[Order Time]])&lt;12,"Morning",IF(HOUR(Table2[[#This Row],[Order Time]])&lt;17,"Afternoon",IF(HOUR(Table2[[#This Row],[Order Time]])&lt;21,"Evening","Night")))</f>
        <v>Afternoon</v>
      </c>
      <c r="AM801" s="16" t="s">
        <v>29</v>
      </c>
    </row>
    <row r="802" spans="1:39" x14ac:dyDescent="0.25">
      <c r="A802" s="13" t="s">
        <v>2209</v>
      </c>
      <c r="B802" s="4">
        <v>45502</v>
      </c>
      <c r="C802" s="2">
        <f>YEAR(Table2[[#This Row],[Invoice Date]])</f>
        <v>2024</v>
      </c>
      <c r="D802" s="2" t="str">
        <f>TEXT(Table2[[#This Row],[Invoice Date]],"mmm")</f>
        <v>Jul</v>
      </c>
      <c r="E802" s="2" t="str">
        <f>Table2[[#This Row],[Store_ID]]&amp;"-"&amp;Table2[[#This Row],[Year]]&amp;"-"&amp;Table2[[#This Row],[Month]]</f>
        <v>STR097-2024-Jul</v>
      </c>
      <c r="F802" s="2" t="s">
        <v>2210</v>
      </c>
      <c r="G802" s="2" t="str">
        <f>_xlfn.XLOOKUP(Table2[[#This Row],[Customer_ID]],Table3[Customer_ID],Table3[Customer Name],"Not Found")</f>
        <v>Kalyani Hegde</v>
      </c>
      <c r="H802" s="2" t="str">
        <f>_xlfn.XLOOKUP(Table2[[#This Row],[Customer_ID]],Table3[Customer_ID],Table3[Gender],"Female")</f>
        <v>Female</v>
      </c>
      <c r="I802" s="2" t="str">
        <f>_xlfn.XLOOKUP(Table2[[#This Row],[Customer_ID]],Table3[Customer_ID],Table3[City],"Missing Memebership")</f>
        <v>Kochi</v>
      </c>
      <c r="J802" s="2" t="str">
        <f>_xlfn.XLOOKUP(Table2[[#This Row],[Customer_ID]],Table3[Customer_ID],Table3[State],"Karnataka")</f>
        <v>Kerala</v>
      </c>
      <c r="K802" s="2" t="str">
        <f>_xlfn.XLOOKUP(Table2[[#This Row],[Customer_ID]],Table3[Customer_ID],Table3[Membership],"Regular")</f>
        <v>Platinum</v>
      </c>
      <c r="L802" s="2" t="s">
        <v>430</v>
      </c>
      <c r="M802" s="2" t="str">
        <f>_xlfn.XLOOKUP(Table2[[#This Row],[Product_ID]],Table4[Product_ID],Table4[Product_Name],"Not Found")</f>
        <v>US Polo Assn Bootcut Black</v>
      </c>
      <c r="N802" s="2" t="str">
        <f>_xlfn.XLOOKUP(Table2[[#This Row],[Product_ID]],Table4[Product_ID],Table4[Category],"Not Found")</f>
        <v>Women Jeans</v>
      </c>
      <c r="O802" s="2" t="str">
        <f>_xlfn.XLOOKUP(Table2[[#This Row],[Product_ID]],Table4[Product_ID],Table4[Subcategory],"Not Found")</f>
        <v>Bootcut</v>
      </c>
      <c r="P802" s="2" t="str">
        <f>_xlfn.XLOOKUP(Table2[[#This Row],[Product_ID]],Table4[Product_ID],Table4[Brand],"Missing Brand")</f>
        <v>US Polo Assn</v>
      </c>
      <c r="Q802" s="2" t="s">
        <v>240</v>
      </c>
      <c r="R802" s="2" t="str">
        <f>_xlfn.XLOOKUP(Table2[[#This Row],[Store_ID]],Table6[Store_ID],Table6[Store Name],"Not Found")</f>
        <v>TrendMart Thiruvananthapuram High Street</v>
      </c>
      <c r="S802" s="2">
        <f>_xlfn.XLOOKUP(Table2[[#This Row],[Store_ID]],Table6[Store_ID],Table6[Monthly Target],"Missing Target")</f>
        <v>1500000</v>
      </c>
      <c r="T802" s="2" t="str">
        <f>_xlfn.XLOOKUP(Table2[[#This Row],[Store_ID]],Table6[Store_ID],Table6[Region],"Not Found")</f>
        <v>South Zone 1</v>
      </c>
      <c r="U802" s="2" t="s">
        <v>417</v>
      </c>
      <c r="V802" s="2" t="str">
        <f>_xlfn.XLOOKUP(Table2[[#This Row],[Employee_ID]],Table5[Employee_ID],Table5[Employee Name],"Not Found")</f>
        <v>Arjun Krishnan</v>
      </c>
      <c r="W802" s="2">
        <v>1</v>
      </c>
      <c r="X802" s="2">
        <v>1241.1400000000001</v>
      </c>
      <c r="Y802" s="2">
        <v>10</v>
      </c>
      <c r="Z802" s="2">
        <v>124.11</v>
      </c>
      <c r="AA802" s="2">
        <v>12</v>
      </c>
      <c r="AB802" s="2">
        <v>134.04</v>
      </c>
      <c r="AC802" s="2">
        <v>1251.07</v>
      </c>
      <c r="AD802" s="2">
        <v>834.96</v>
      </c>
      <c r="AE802" s="2">
        <f t="shared" si="20"/>
        <v>282.06999999999994</v>
      </c>
      <c r="AF802" s="2" t="s">
        <v>69</v>
      </c>
      <c r="AG802" s="42">
        <f>IFERROR(Table2[[#This Row],[Profit]]/Table2[[#This Row],[Sales Amount]],0)</f>
        <v>0.22546300366885941</v>
      </c>
      <c r="AH802" s="2" t="str">
        <f>TRIM(Table2[[#This Row],[Payment Modee]])</f>
        <v>Cash</v>
      </c>
      <c r="AI802" s="2" t="s">
        <v>36</v>
      </c>
      <c r="AJ802" s="2" t="s">
        <v>27</v>
      </c>
      <c r="AK802" s="2" t="s">
        <v>2175</v>
      </c>
      <c r="AL802" s="16" t="str">
        <f>IF(HOUR(Table2[[#This Row],[Order Time]])&lt;12,"Morning",IF(HOUR(Table2[[#This Row],[Order Time]])&lt;17,"Afternoon",IF(HOUR(Table2[[#This Row],[Order Time]])&lt;21,"Evening","Night")))</f>
        <v>Afternoon</v>
      </c>
      <c r="AM802" s="16" t="s">
        <v>29</v>
      </c>
    </row>
    <row r="803" spans="1:39" x14ac:dyDescent="0.25">
      <c r="A803" s="13" t="s">
        <v>2211</v>
      </c>
      <c r="B803" s="4">
        <v>45511</v>
      </c>
      <c r="C803" s="2">
        <f>YEAR(Table2[[#This Row],[Invoice Date]])</f>
        <v>2024</v>
      </c>
      <c r="D803" s="2" t="str">
        <f>TEXT(Table2[[#This Row],[Invoice Date]],"mmm")</f>
        <v>Aug</v>
      </c>
      <c r="E803" s="2" t="str">
        <f>Table2[[#This Row],[Store_ID]]&amp;"-"&amp;Table2[[#This Row],[Year]]&amp;"-"&amp;Table2[[#This Row],[Month]]</f>
        <v>STR008-2024-Aug</v>
      </c>
      <c r="F803" s="2" t="s">
        <v>2212</v>
      </c>
      <c r="G803" s="2" t="str">
        <f>_xlfn.XLOOKUP(Table2[[#This Row],[Customer_ID]],Table3[Customer_ID],Table3[Customer Name],"Not Found")</f>
        <v>Malathi Kumar</v>
      </c>
      <c r="H803" s="2" t="str">
        <f>_xlfn.XLOOKUP(Table2[[#This Row],[Customer_ID]],Table3[Customer_ID],Table3[Gender],"Female")</f>
        <v>Female</v>
      </c>
      <c r="I803" s="2" t="str">
        <f>_xlfn.XLOOKUP(Table2[[#This Row],[Customer_ID]],Table3[Customer_ID],Table3[City],"Missing Memebership")</f>
        <v>Warangal</v>
      </c>
      <c r="J803" s="2" t="str">
        <f>_xlfn.XLOOKUP(Table2[[#This Row],[Customer_ID]],Table3[Customer_ID],Table3[State],"Karnataka")</f>
        <v>Telangana</v>
      </c>
      <c r="K803" s="2" t="str">
        <f>_xlfn.XLOOKUP(Table2[[#This Row],[Customer_ID]],Table3[Customer_ID],Table3[Membership],"Regular")</f>
        <v>Gold</v>
      </c>
      <c r="L803" s="2" t="s">
        <v>32</v>
      </c>
      <c r="M803" s="2" t="str">
        <f>_xlfn.XLOOKUP(Table2[[#This Row],[Product_ID]],Table4[Product_ID],Table4[Product_Name],"Not Found")</f>
        <v>Reebok Round Neck Sky Blue</v>
      </c>
      <c r="N803" s="2" t="str">
        <f>_xlfn.XLOOKUP(Table2[[#This Row],[Product_ID]],Table4[Product_ID],Table4[Category],"Not Found")</f>
        <v>Men T-Shirts</v>
      </c>
      <c r="O803" s="2" t="str">
        <f>_xlfn.XLOOKUP(Table2[[#This Row],[Product_ID]],Table4[Product_ID],Table4[Subcategory],"Not Found")</f>
        <v>Round Neck</v>
      </c>
      <c r="P803" s="2" t="str">
        <f>_xlfn.XLOOKUP(Table2[[#This Row],[Product_ID]],Table4[Product_ID],Table4[Brand],"Missing Brand")</f>
        <v>Reebok</v>
      </c>
      <c r="Q803" s="2" t="s">
        <v>499</v>
      </c>
      <c r="R803" s="2" t="str">
        <f>_xlfn.XLOOKUP(Table2[[#This Row],[Store_ID]],Table6[Store_ID],Table6[Store Name],"Not Found")</f>
        <v>TrendMart Kochi Mall Kiosk</v>
      </c>
      <c r="S803" s="2">
        <f>_xlfn.XLOOKUP(Table2[[#This Row],[Store_ID]],Table6[Store_ID],Table6[Monthly Target],"Missing Target")</f>
        <v>1500000</v>
      </c>
      <c r="T803" s="2" t="str">
        <f>_xlfn.XLOOKUP(Table2[[#This Row],[Store_ID]],Table6[Store_ID],Table6[Region],"Not Found")</f>
        <v>South Zone 1</v>
      </c>
      <c r="U803" s="2" t="s">
        <v>170</v>
      </c>
      <c r="V803" s="2" t="str">
        <f>_xlfn.XLOOKUP(Table2[[#This Row],[Employee_ID]],Table5[Employee_ID],Table5[Employee Name],"Not Found")</f>
        <v>Ishwarya Shetty</v>
      </c>
      <c r="W803" s="2">
        <v>4</v>
      </c>
      <c r="X803" s="2">
        <v>854.38</v>
      </c>
      <c r="Y803" s="2">
        <v>10</v>
      </c>
      <c r="Z803" s="2">
        <v>341.75</v>
      </c>
      <c r="AA803" s="2">
        <v>5</v>
      </c>
      <c r="AB803" s="2">
        <v>153.79</v>
      </c>
      <c r="AC803" s="2">
        <v>3229.56</v>
      </c>
      <c r="AD803" s="2">
        <v>1968.44</v>
      </c>
      <c r="AE803" s="2">
        <f t="shared" si="20"/>
        <v>1107.33</v>
      </c>
      <c r="AF803" s="2" t="s">
        <v>119</v>
      </c>
      <c r="AG803" s="42">
        <f>IFERROR(Table2[[#This Row],[Profit]]/Table2[[#This Row],[Sales Amount]],0)</f>
        <v>0.34287333259019803</v>
      </c>
      <c r="AH803" s="2" t="str">
        <f>TRIM(Table2[[#This Row],[Payment Modee]])</f>
        <v>Net Banking</v>
      </c>
      <c r="AI803" s="2" t="s">
        <v>26</v>
      </c>
      <c r="AJ803" s="2" t="s">
        <v>27</v>
      </c>
      <c r="AK803" s="2" t="s">
        <v>2213</v>
      </c>
      <c r="AL803" s="16" t="str">
        <f>IF(HOUR(Table2[[#This Row],[Order Time]])&lt;12,"Morning",IF(HOUR(Table2[[#This Row],[Order Time]])&lt;17,"Afternoon",IF(HOUR(Table2[[#This Row],[Order Time]])&lt;21,"Evening","Night")))</f>
        <v>Afternoon</v>
      </c>
      <c r="AM803" s="16" t="s">
        <v>29</v>
      </c>
    </row>
    <row r="804" spans="1:39" x14ac:dyDescent="0.25">
      <c r="A804" s="13" t="s">
        <v>2214</v>
      </c>
      <c r="B804" s="4">
        <v>45535</v>
      </c>
      <c r="C804" s="2">
        <f>YEAR(Table2[[#This Row],[Invoice Date]])</f>
        <v>2024</v>
      </c>
      <c r="D804" s="2" t="str">
        <f>TEXT(Table2[[#This Row],[Invoice Date]],"mmm")</f>
        <v>Aug</v>
      </c>
      <c r="E804" s="2" t="str">
        <f>Table2[[#This Row],[Store_ID]]&amp;"-"&amp;Table2[[#This Row],[Year]]&amp;"-"&amp;Table2[[#This Row],[Month]]</f>
        <v>STR025-2024-Aug</v>
      </c>
      <c r="F804" s="2" t="s">
        <v>2215</v>
      </c>
      <c r="G804" s="2" t="str">
        <f>_xlfn.XLOOKUP(Table2[[#This Row],[Customer_ID]],Table3[Customer_ID],Table3[Customer Name],"Not Found")</f>
        <v>Ashok Subramaniam</v>
      </c>
      <c r="H804" s="2" t="str">
        <f>_xlfn.XLOOKUP(Table2[[#This Row],[Customer_ID]],Table3[Customer_ID],Table3[Gender],"Female")</f>
        <v>Male</v>
      </c>
      <c r="I804" s="2" t="str">
        <f>_xlfn.XLOOKUP(Table2[[#This Row],[Customer_ID]],Table3[Customer_ID],Table3[City],"Missing Memebership")</f>
        <v>Tumakuru</v>
      </c>
      <c r="J804" s="2" t="str">
        <f>_xlfn.XLOOKUP(Table2[[#This Row],[Customer_ID]],Table3[Customer_ID],Table3[State],"Karnataka")</f>
        <v>Karnataka</v>
      </c>
      <c r="K804" s="2" t="str">
        <f>_xlfn.XLOOKUP(Table2[[#This Row],[Customer_ID]],Table3[Customer_ID],Table3[Membership],"Regular")</f>
        <v>platinum</v>
      </c>
      <c r="L804" s="2" t="s">
        <v>548</v>
      </c>
      <c r="M804" s="2" t="str">
        <f>_xlfn.XLOOKUP(Table2[[#This Row],[Product_ID]],Table4[Product_ID],Table4[Product_Name],"Not Found")</f>
        <v>Global Desi Round Neck Green</v>
      </c>
      <c r="N804" s="2" t="str">
        <f>_xlfn.XLOOKUP(Table2[[#This Row],[Product_ID]],Table4[Product_ID],Table4[Category],"Not Found")</f>
        <v>Men T-Shirts</v>
      </c>
      <c r="O804" s="2" t="str">
        <f>_xlfn.XLOOKUP(Table2[[#This Row],[Product_ID]],Table4[Product_ID],Table4[Subcategory],"Not Found")</f>
        <v>Round Neck</v>
      </c>
      <c r="P804" s="2" t="str">
        <f>_xlfn.XLOOKUP(Table2[[#This Row],[Product_ID]],Table4[Product_ID],Table4[Brand],"Missing Brand")</f>
        <v>Global Desi</v>
      </c>
      <c r="Q804" s="2" t="s">
        <v>1335</v>
      </c>
      <c r="R804" s="2" t="str">
        <f>_xlfn.XLOOKUP(Table2[[#This Row],[Store_ID]],Table6[Store_ID],Table6[Store Name],"Not Found")</f>
        <v>TrendMart Vellore High Street</v>
      </c>
      <c r="S804" s="2">
        <f>_xlfn.XLOOKUP(Table2[[#This Row],[Store_ID]],Table6[Store_ID],Table6[Monthly Target],"Missing Target")</f>
        <v>1500000</v>
      </c>
      <c r="T804" s="2" t="str">
        <f>_xlfn.XLOOKUP(Table2[[#This Row],[Store_ID]],Table6[Store_ID],Table6[Region],"Not Found")</f>
        <v>South Zone 1</v>
      </c>
      <c r="U804" s="2" t="s">
        <v>465</v>
      </c>
      <c r="V804" s="2" t="str">
        <f>_xlfn.XLOOKUP(Table2[[#This Row],[Employee_ID]],Table5[Employee_ID],Table5[Employee Name],"Not Found")</f>
        <v>Vinod Hegde</v>
      </c>
      <c r="W804" s="2">
        <v>3</v>
      </c>
      <c r="X804" s="2">
        <v>552.21</v>
      </c>
      <c r="Y804" s="2">
        <v>10</v>
      </c>
      <c r="Z804" s="2">
        <v>165.66</v>
      </c>
      <c r="AA804" s="2">
        <v>5</v>
      </c>
      <c r="AB804" s="2">
        <v>74.55</v>
      </c>
      <c r="AC804" s="2">
        <v>1565.52</v>
      </c>
      <c r="AD804" s="2">
        <v>899.58</v>
      </c>
      <c r="AE804" s="2">
        <f t="shared" si="20"/>
        <v>591.39</v>
      </c>
      <c r="AF804" s="2" t="s">
        <v>25</v>
      </c>
      <c r="AG804" s="42">
        <f>IFERROR(Table2[[#This Row],[Profit]]/Table2[[#This Row],[Sales Amount]],0)</f>
        <v>0.37775946650314274</v>
      </c>
      <c r="AH804" s="2" t="str">
        <f>TRIM(Table2[[#This Row],[Payment Modee]])</f>
        <v>UPI</v>
      </c>
      <c r="AI804" s="2" t="s">
        <v>26</v>
      </c>
      <c r="AJ804" s="2" t="s">
        <v>27</v>
      </c>
      <c r="AK804" s="2" t="s">
        <v>2216</v>
      </c>
      <c r="AL804" s="16" t="str">
        <f>IF(HOUR(Table2[[#This Row],[Order Time]])&lt;12,"Morning",IF(HOUR(Table2[[#This Row],[Order Time]])&lt;17,"Afternoon",IF(HOUR(Table2[[#This Row],[Order Time]])&lt;21,"Evening","Night")))</f>
        <v>Evening</v>
      </c>
      <c r="AM804" s="16" t="s">
        <v>38</v>
      </c>
    </row>
    <row r="805" spans="1:39" x14ac:dyDescent="0.25">
      <c r="A805" s="13" t="s">
        <v>2217</v>
      </c>
      <c r="B805" s="4">
        <v>45613</v>
      </c>
      <c r="C805" s="2">
        <f>YEAR(Table2[[#This Row],[Invoice Date]])</f>
        <v>2024</v>
      </c>
      <c r="D805" s="2" t="str">
        <f>TEXT(Table2[[#This Row],[Invoice Date]],"mmm")</f>
        <v>Nov</v>
      </c>
      <c r="E805" s="2" t="str">
        <f>Table2[[#This Row],[Store_ID]]&amp;"-"&amp;Table2[[#This Row],[Year]]&amp;"-"&amp;Table2[[#This Row],[Month]]</f>
        <v>STR056-2024-Nov</v>
      </c>
      <c r="F805" s="2" t="s">
        <v>2218</v>
      </c>
      <c r="G805" s="2" t="str">
        <f>_xlfn.XLOOKUP(Table2[[#This Row],[Customer_ID]],Table3[Customer_ID],Table3[Customer Name],"Not Found")</f>
        <v>Ramya Mishra</v>
      </c>
      <c r="H805" s="2" t="str">
        <f>_xlfn.XLOOKUP(Table2[[#This Row],[Customer_ID]],Table3[Customer_ID],Table3[Gender],"Female")</f>
        <v>Female</v>
      </c>
      <c r="I805" s="2" t="str">
        <f>_xlfn.XLOOKUP(Table2[[#This Row],[Customer_ID]],Table3[Customer_ID],Table3[City],"Missing Memebership")</f>
        <v>Visakhapatnam</v>
      </c>
      <c r="J805" s="2" t="str">
        <f>_xlfn.XLOOKUP(Table2[[#This Row],[Customer_ID]],Table3[Customer_ID],Table3[State],"Karnataka")</f>
        <v>Andhra Pradesh</v>
      </c>
      <c r="K805" s="2" t="str">
        <f>_xlfn.XLOOKUP(Table2[[#This Row],[Customer_ID]],Table3[Customer_ID],Table3[Membership],"Regular")</f>
        <v>Silver</v>
      </c>
      <c r="L805" s="2" t="s">
        <v>1559</v>
      </c>
      <c r="M805" s="2" t="str">
        <f>_xlfn.XLOOKUP(Table2[[#This Row],[Product_ID]],Table4[Product_ID],Table4[Product_Name],"Not Found")</f>
        <v>Liberty A-Line Kurti Navy Blue</v>
      </c>
      <c r="N805" s="2" t="str">
        <f>_xlfn.XLOOKUP(Table2[[#This Row],[Product_ID]],Table4[Product_ID],Table4[Category],"Not Found")</f>
        <v>Women Kurtis</v>
      </c>
      <c r="O805" s="2" t="str">
        <f>_xlfn.XLOOKUP(Table2[[#This Row],[Product_ID]],Table4[Product_ID],Table4[Subcategory],"Not Found")</f>
        <v>A-Line Kurti</v>
      </c>
      <c r="P805" s="2" t="str">
        <f>_xlfn.XLOOKUP(Table2[[#This Row],[Product_ID]],Table4[Product_ID],Table4[Brand],"Missing Brand")</f>
        <v>Liberty</v>
      </c>
      <c r="Q805" s="2" t="s">
        <v>474</v>
      </c>
      <c r="R805" s="2" t="str">
        <f>_xlfn.XLOOKUP(Table2[[#This Row],[Store_ID]],Table6[Store_ID],Table6[Store Name],"Not Found")</f>
        <v>TrendMart Nizamabad Standard</v>
      </c>
      <c r="S805" s="2">
        <f>_xlfn.XLOOKUP(Table2[[#This Row],[Store_ID]],Table6[Store_ID],Table6[Monthly Target],"Missing Target")</f>
        <v>1200000</v>
      </c>
      <c r="T805" s="2" t="str">
        <f>_xlfn.XLOOKUP(Table2[[#This Row],[Store_ID]],Table6[Store_ID],Table6[Region],"Not Found")</f>
        <v>South Zone 2</v>
      </c>
      <c r="U805" s="2" t="s">
        <v>142</v>
      </c>
      <c r="V805" s="2" t="str">
        <f>_xlfn.XLOOKUP(Table2[[#This Row],[Employee_ID]],Table5[Employee_ID],Table5[Employee Name],"Not Found")</f>
        <v>Anusuya Subramaniam</v>
      </c>
      <c r="W805" s="2">
        <v>1</v>
      </c>
      <c r="X805" s="2">
        <v>1400.1</v>
      </c>
      <c r="Y805" s="2">
        <v>25</v>
      </c>
      <c r="Z805" s="2">
        <v>350.02</v>
      </c>
      <c r="AA805" s="2">
        <v>12</v>
      </c>
      <c r="AB805" s="2">
        <v>126.01</v>
      </c>
      <c r="AC805" s="2">
        <v>1176.0899999999999</v>
      </c>
      <c r="AD805" s="2">
        <v>893.37</v>
      </c>
      <c r="AE805" s="2">
        <f t="shared" si="20"/>
        <v>156.70999999999992</v>
      </c>
      <c r="AF805" s="2" t="s">
        <v>25</v>
      </c>
      <c r="AG805" s="42">
        <f>IFERROR(Table2[[#This Row],[Profit]]/Table2[[#This Row],[Sales Amount]],0)</f>
        <v>0.13324660527680698</v>
      </c>
      <c r="AH805" s="2" t="str">
        <f>TRIM(Table2[[#This Row],[Payment Modee]])</f>
        <v>UPI</v>
      </c>
      <c r="AI805" s="2" t="s">
        <v>26</v>
      </c>
      <c r="AJ805" s="2" t="s">
        <v>27</v>
      </c>
      <c r="AK805" s="2" t="s">
        <v>1820</v>
      </c>
      <c r="AL805" s="16" t="str">
        <f>IF(HOUR(Table2[[#This Row],[Order Time]])&lt;12,"Morning",IF(HOUR(Table2[[#This Row],[Order Time]])&lt;17,"Afternoon",IF(HOUR(Table2[[#This Row],[Order Time]])&lt;21,"Evening","Night")))</f>
        <v>Afternoon</v>
      </c>
      <c r="AM805" s="16" t="s">
        <v>38</v>
      </c>
    </row>
    <row r="806" spans="1:39" x14ac:dyDescent="0.25">
      <c r="A806" s="13" t="s">
        <v>2219</v>
      </c>
      <c r="B806" s="4">
        <v>45726</v>
      </c>
      <c r="C806" s="2">
        <f>YEAR(Table2[[#This Row],[Invoice Date]])</f>
        <v>2025</v>
      </c>
      <c r="D806" s="2" t="str">
        <f>TEXT(Table2[[#This Row],[Invoice Date]],"mmm")</f>
        <v>Mar</v>
      </c>
      <c r="E806" s="2" t="str">
        <f>Table2[[#This Row],[Store_ID]]&amp;"-"&amp;Table2[[#This Row],[Year]]&amp;"-"&amp;Table2[[#This Row],[Month]]</f>
        <v>STR075-2025-Mar</v>
      </c>
      <c r="F806" s="2" t="s">
        <v>2220</v>
      </c>
      <c r="G806" s="2" t="str">
        <f>_xlfn.XLOOKUP(Table2[[#This Row],[Customer_ID]],Table3[Customer_ID],Table3[Customer Name],"Not Found")</f>
        <v>Ravi Chandran</v>
      </c>
      <c r="H806" s="2" t="str">
        <f>_xlfn.XLOOKUP(Table2[[#This Row],[Customer_ID]],Table3[Customer_ID],Table3[Gender],"Female")</f>
        <v>Male</v>
      </c>
      <c r="I806" s="2" t="str">
        <f>_xlfn.XLOOKUP(Table2[[#This Row],[Customer_ID]],Table3[Customer_ID],Table3[City],"Missing Memebership")</f>
        <v>Tiruchirappalli</v>
      </c>
      <c r="J806" s="2" t="str">
        <f>_xlfn.XLOOKUP(Table2[[#This Row],[Customer_ID]],Table3[Customer_ID],Table3[State],"Karnataka")</f>
        <v>Tamil Nadu</v>
      </c>
      <c r="K806" s="2" t="str">
        <f>_xlfn.XLOOKUP(Table2[[#This Row],[Customer_ID]],Table3[Customer_ID],Table3[Membership],"Regular")</f>
        <v>Gold</v>
      </c>
      <c r="L806" s="2" t="s">
        <v>451</v>
      </c>
      <c r="M806" s="2" t="str">
        <f>_xlfn.XLOOKUP(Table2[[#This Row],[Product_ID]],Table4[Product_ID],Table4[Product_Name],"Not Found")</f>
        <v>Numero Uno Hoodie Pink</v>
      </c>
      <c r="N806" s="2" t="str">
        <f>_xlfn.XLOOKUP(Table2[[#This Row],[Product_ID]],Table4[Product_ID],Table4[Category],"Not Found")</f>
        <v>Winter Wear</v>
      </c>
      <c r="O806" s="2" t="str">
        <f>_xlfn.XLOOKUP(Table2[[#This Row],[Product_ID]],Table4[Product_ID],Table4[Subcategory],"Not Found")</f>
        <v>Hoodie</v>
      </c>
      <c r="P806" s="2" t="str">
        <f>_xlfn.XLOOKUP(Table2[[#This Row],[Product_ID]],Table4[Product_ID],Table4[Brand],"Missing Brand")</f>
        <v>Numero Uno</v>
      </c>
      <c r="Q806" s="2" t="s">
        <v>164</v>
      </c>
      <c r="R806" s="2" t="str">
        <f>_xlfn.XLOOKUP(Table2[[#This Row],[Store_ID]],Table6[Store_ID],Table6[Store Name],"Not Found")</f>
        <v>TrendMart Chennai Standard</v>
      </c>
      <c r="S806" s="2">
        <f>_xlfn.XLOOKUP(Table2[[#This Row],[Store_ID]],Table6[Store_ID],Table6[Monthly Target],"Missing Target")</f>
        <v>1000000</v>
      </c>
      <c r="T806" s="2" t="str">
        <f>_xlfn.XLOOKUP(Table2[[#This Row],[Store_ID]],Table6[Store_ID],Table6[Region],"Not Found")</f>
        <v>South Zone 1</v>
      </c>
      <c r="U806" s="2" t="s">
        <v>68</v>
      </c>
      <c r="V806" s="2" t="str">
        <f>_xlfn.XLOOKUP(Table2[[#This Row],[Employee_ID]],Table5[Employee_ID],Table5[Employee Name],"Not Found")</f>
        <v>Praveen Gupta</v>
      </c>
      <c r="W806" s="2">
        <v>2</v>
      </c>
      <c r="X806" s="2">
        <v>1860.48</v>
      </c>
      <c r="Y806" s="2">
        <v>10</v>
      </c>
      <c r="Z806" s="2">
        <v>372.1</v>
      </c>
      <c r="AA806" s="2">
        <v>12</v>
      </c>
      <c r="AB806" s="2">
        <v>401.86</v>
      </c>
      <c r="AC806" s="2">
        <v>3750.72</v>
      </c>
      <c r="AD806" s="2">
        <v>2338.92</v>
      </c>
      <c r="AE806" s="2">
        <f t="shared" si="20"/>
        <v>1009.9399999999997</v>
      </c>
      <c r="AF806" s="2" t="s">
        <v>69</v>
      </c>
      <c r="AG806" s="42">
        <f>IFERROR(Table2[[#This Row],[Profit]]/Table2[[#This Row],[Sales Amount]],0)</f>
        <v>0.2692656343315416</v>
      </c>
      <c r="AH806" s="2" t="str">
        <f>TRIM(Table2[[#This Row],[Payment Modee]])</f>
        <v>Cash</v>
      </c>
      <c r="AI806" s="2" t="s">
        <v>26</v>
      </c>
      <c r="AJ806" s="2" t="s">
        <v>27</v>
      </c>
      <c r="AK806" s="2" t="s">
        <v>154</v>
      </c>
      <c r="AL806" s="16" t="str">
        <f>IF(HOUR(Table2[[#This Row],[Order Time]])&lt;12,"Morning",IF(HOUR(Table2[[#This Row],[Order Time]])&lt;17,"Afternoon",IF(HOUR(Table2[[#This Row],[Order Time]])&lt;21,"Evening","Night")))</f>
        <v>Afternoon</v>
      </c>
      <c r="AM806" s="16" t="s">
        <v>29</v>
      </c>
    </row>
    <row r="807" spans="1:39" x14ac:dyDescent="0.25">
      <c r="A807" s="13" t="s">
        <v>2221</v>
      </c>
      <c r="B807" s="4">
        <v>45601</v>
      </c>
      <c r="C807" s="2">
        <f>YEAR(Table2[[#This Row],[Invoice Date]])</f>
        <v>2024</v>
      </c>
      <c r="D807" s="2" t="str">
        <f>TEXT(Table2[[#This Row],[Invoice Date]],"mmm")</f>
        <v>Nov</v>
      </c>
      <c r="E807" s="2" t="str">
        <f>Table2[[#This Row],[Store_ID]]&amp;"-"&amp;Table2[[#This Row],[Year]]&amp;"-"&amp;Table2[[#This Row],[Month]]</f>
        <v>STR103-2024-Nov</v>
      </c>
      <c r="F807" s="2" t="s">
        <v>195</v>
      </c>
      <c r="G807" s="2" t="str">
        <f>_xlfn.XLOOKUP(Table2[[#This Row],[Customer_ID]],Table3[Customer_ID],Table3[Customer Name],"Not Found")</f>
        <v>Latha Gounder</v>
      </c>
      <c r="H807" s="2" t="str">
        <f>_xlfn.XLOOKUP(Table2[[#This Row],[Customer_ID]],Table3[Customer_ID],Table3[Gender],"Female")</f>
        <v>Female</v>
      </c>
      <c r="I807" s="2" t="str">
        <f>_xlfn.XLOOKUP(Table2[[#This Row],[Customer_ID]],Table3[Customer_ID],Table3[City],"Missing Memebership")</f>
        <v>Tirupati</v>
      </c>
      <c r="J807" s="2" t="str">
        <f>_xlfn.XLOOKUP(Table2[[#This Row],[Customer_ID]],Table3[Customer_ID],Table3[State],"Karnataka")</f>
        <v>Andhra Pradesh</v>
      </c>
      <c r="K807" s="2" t="str">
        <f>_xlfn.XLOOKUP(Table2[[#This Row],[Customer_ID]],Table3[Customer_ID],Table3[Membership],"Regular")</f>
        <v>Gold</v>
      </c>
      <c r="L807" s="2" t="s">
        <v>1117</v>
      </c>
      <c r="M807" s="2" t="str">
        <f>_xlfn.XLOOKUP(Table2[[#This Row],[Product_ID]],Table4[Product_ID],Table4[Product_Name],"Not Found")</f>
        <v>Killer Jeans Skinny Fit Orange</v>
      </c>
      <c r="N807" s="2" t="str">
        <f>_xlfn.XLOOKUP(Table2[[#This Row],[Product_ID]],Table4[Product_ID],Table4[Category],"Not Found")</f>
        <v>Men Jeans</v>
      </c>
      <c r="O807" s="2" t="str">
        <f>_xlfn.XLOOKUP(Table2[[#This Row],[Product_ID]],Table4[Product_ID],Table4[Subcategory],"Not Found")</f>
        <v>Skinny Fit</v>
      </c>
      <c r="P807" s="2" t="str">
        <f>_xlfn.XLOOKUP(Table2[[#This Row],[Product_ID]],Table4[Product_ID],Table4[Brand],"Missing Brand")</f>
        <v>Killer Jeans</v>
      </c>
      <c r="Q807" s="2" t="s">
        <v>253</v>
      </c>
      <c r="R807" s="2" t="str">
        <f>_xlfn.XLOOKUP(Table2[[#This Row],[Store_ID]],Table6[Store_ID],Table6[Store Name],"Not Found")</f>
        <v>TrendMart Alappuzha Outlet</v>
      </c>
      <c r="S807" s="2">
        <f>_xlfn.XLOOKUP(Table2[[#This Row],[Store_ID]],Table6[Store_ID],Table6[Monthly Target],"Missing Target")</f>
        <v>2500000</v>
      </c>
      <c r="T807" s="2" t="str">
        <f>_xlfn.XLOOKUP(Table2[[#This Row],[Store_ID]],Table6[Store_ID],Table6[Region],"Not Found")</f>
        <v>South Zone 1</v>
      </c>
      <c r="U807" s="2" t="s">
        <v>102</v>
      </c>
      <c r="V807" s="2" t="str">
        <f>_xlfn.XLOOKUP(Table2[[#This Row],[Employee_ID]],Table5[Employee_ID],Table5[Employee Name],"Not Found")</f>
        <v>Chandra Reddy</v>
      </c>
      <c r="W807" s="2">
        <v>2</v>
      </c>
      <c r="X807" s="2">
        <v>1636.89</v>
      </c>
      <c r="Y807" s="2">
        <v>10</v>
      </c>
      <c r="Z807" s="2">
        <v>327.38</v>
      </c>
      <c r="AA807" s="2">
        <v>12</v>
      </c>
      <c r="AB807" s="2">
        <v>353.57</v>
      </c>
      <c r="AC807" s="2">
        <v>3299.97</v>
      </c>
      <c r="AD807" s="2">
        <v>2388.2800000000002</v>
      </c>
      <c r="AE807" s="2">
        <f t="shared" si="20"/>
        <v>558.11999999999966</v>
      </c>
      <c r="AF807" s="2" t="s">
        <v>56</v>
      </c>
      <c r="AG807" s="42">
        <f>IFERROR(Table2[[#This Row],[Profit]]/Table2[[#This Row],[Sales Amount]],0)</f>
        <v>0.16912881026191137</v>
      </c>
      <c r="AH807" s="2" t="str">
        <f>TRIM(Table2[[#This Row],[Payment Modee]])</f>
        <v>Credit Card</v>
      </c>
      <c r="AI807" s="2" t="s">
        <v>26</v>
      </c>
      <c r="AJ807" s="2" t="s">
        <v>27</v>
      </c>
      <c r="AK807" s="2" t="s">
        <v>2222</v>
      </c>
      <c r="AL807" s="16" t="str">
        <f>IF(HOUR(Table2[[#This Row],[Order Time]])&lt;12,"Morning",IF(HOUR(Table2[[#This Row],[Order Time]])&lt;17,"Afternoon",IF(HOUR(Table2[[#This Row],[Order Time]])&lt;21,"Evening","Night")))</f>
        <v>Afternoon</v>
      </c>
      <c r="AM807" s="16" t="s">
        <v>29</v>
      </c>
    </row>
    <row r="808" spans="1:39" x14ac:dyDescent="0.25">
      <c r="A808" s="13" t="s">
        <v>2223</v>
      </c>
      <c r="B808" s="4">
        <v>45595</v>
      </c>
      <c r="C808" s="2">
        <f>YEAR(Table2[[#This Row],[Invoice Date]])</f>
        <v>2024</v>
      </c>
      <c r="D808" s="2" t="str">
        <f>TEXT(Table2[[#This Row],[Invoice Date]],"mmm")</f>
        <v>Oct</v>
      </c>
      <c r="E808" s="2" t="str">
        <f>Table2[[#This Row],[Store_ID]]&amp;"-"&amp;Table2[[#This Row],[Year]]&amp;"-"&amp;Table2[[#This Row],[Month]]</f>
        <v>STR034-2024-Oct</v>
      </c>
      <c r="F808" s="2" t="s">
        <v>1230</v>
      </c>
      <c r="G808" s="2" t="str">
        <f>_xlfn.XLOOKUP(Table2[[#This Row],[Customer_ID]],Table3[Customer_ID],Table3[Customer Name],"Not Found")</f>
        <v>Rohit Iyengar</v>
      </c>
      <c r="H808" s="2" t="str">
        <f>_xlfn.XLOOKUP(Table2[[#This Row],[Customer_ID]],Table3[Customer_ID],Table3[Gender],"Female")</f>
        <v>Male</v>
      </c>
      <c r="I808" s="2" t="str">
        <f>_xlfn.XLOOKUP(Table2[[#This Row],[Customer_ID]],Table3[Customer_ID],Table3[City],"Missing Memebership")</f>
        <v>Shivamogga</v>
      </c>
      <c r="J808" s="2" t="str">
        <f>_xlfn.XLOOKUP(Table2[[#This Row],[Customer_ID]],Table3[Customer_ID],Table3[State],"Karnataka")</f>
        <v>Karnataka</v>
      </c>
      <c r="K808" s="2" t="str">
        <f>_xlfn.XLOOKUP(Table2[[#This Row],[Customer_ID]],Table3[Customer_ID],Table3[Membership],"Regular")</f>
        <v>Regular</v>
      </c>
      <c r="L808" s="2" t="s">
        <v>571</v>
      </c>
      <c r="M808" s="2" t="str">
        <f>_xlfn.XLOOKUP(Table2[[#This Row],[Product_ID]],Table4[Product_ID],Table4[Product_Name],"Not Found")</f>
        <v>Being Human Track Suit Mustard</v>
      </c>
      <c r="N808" s="2" t="str">
        <f>_xlfn.XLOOKUP(Table2[[#This Row],[Product_ID]],Table4[Product_ID],Table4[Category],"Not Found")</f>
        <v>Sportswear</v>
      </c>
      <c r="O808" s="2" t="str">
        <f>_xlfn.XLOOKUP(Table2[[#This Row],[Product_ID]],Table4[Product_ID],Table4[Subcategory],"Not Found")</f>
        <v>Track Suit</v>
      </c>
      <c r="P808" s="2" t="str">
        <f>_xlfn.XLOOKUP(Table2[[#This Row],[Product_ID]],Table4[Product_ID],Table4[Brand],"Missing Brand")</f>
        <v>Being Human</v>
      </c>
      <c r="Q808" s="2" t="s">
        <v>1572</v>
      </c>
      <c r="R808" s="2" t="str">
        <f>_xlfn.XLOOKUP(Table2[[#This Row],[Store_ID]],Table6[Store_ID],Table6[Store Name],"Not Found")</f>
        <v>TrendMart Warangal Standard</v>
      </c>
      <c r="S808" s="2">
        <f>_xlfn.XLOOKUP(Table2[[#This Row],[Store_ID]],Table6[Store_ID],Table6[Monthly Target],"Missing Target")</f>
        <v>1200000</v>
      </c>
      <c r="T808" s="2" t="str">
        <f>_xlfn.XLOOKUP(Table2[[#This Row],[Store_ID]],Table6[Store_ID],Table6[Region],"Not Found")</f>
        <v>South Zone 2</v>
      </c>
      <c r="U808" s="2" t="s">
        <v>417</v>
      </c>
      <c r="V808" s="2" t="str">
        <f>_xlfn.XLOOKUP(Table2[[#This Row],[Employee_ID]],Table5[Employee_ID],Table5[Employee Name],"Not Found")</f>
        <v>Arjun Krishnan</v>
      </c>
      <c r="W808" s="2">
        <v>1</v>
      </c>
      <c r="X808" s="2">
        <v>975.83</v>
      </c>
      <c r="Y808" s="2">
        <v>15</v>
      </c>
      <c r="Z808" s="2">
        <v>146.37</v>
      </c>
      <c r="AA808" s="2">
        <v>5</v>
      </c>
      <c r="AB808" s="2">
        <v>41.47</v>
      </c>
      <c r="AC808" s="2">
        <v>870.93</v>
      </c>
      <c r="AD808" s="2">
        <v>626.26</v>
      </c>
      <c r="AE808" s="2">
        <f t="shared" si="20"/>
        <v>203.19999999999996</v>
      </c>
      <c r="AF808" s="2" t="s">
        <v>35</v>
      </c>
      <c r="AG808" s="42">
        <f>IFERROR(Table2[[#This Row],[Profit]]/Table2[[#This Row],[Sales Amount]],0)</f>
        <v>0.23331381396897566</v>
      </c>
      <c r="AH808" s="2" t="str">
        <f>TRIM(Table2[[#This Row],[Payment Modee]])</f>
        <v>Debit Card</v>
      </c>
      <c r="AI808" s="2" t="s">
        <v>36</v>
      </c>
      <c r="AJ808" s="2" t="s">
        <v>27</v>
      </c>
      <c r="AK808" s="2" t="s">
        <v>980</v>
      </c>
      <c r="AL808" s="16" t="str">
        <f>IF(HOUR(Table2[[#This Row],[Order Time]])&lt;12,"Morning",IF(HOUR(Table2[[#This Row],[Order Time]])&lt;17,"Afternoon",IF(HOUR(Table2[[#This Row],[Order Time]])&lt;21,"Evening","Night")))</f>
        <v>Afternoon</v>
      </c>
      <c r="AM808" s="16" t="s">
        <v>29</v>
      </c>
    </row>
    <row r="809" spans="1:39" x14ac:dyDescent="0.25">
      <c r="A809" s="13" t="s">
        <v>2224</v>
      </c>
      <c r="B809" s="4">
        <v>45747</v>
      </c>
      <c r="C809" s="2">
        <f>YEAR(Table2[[#This Row],[Invoice Date]])</f>
        <v>2025</v>
      </c>
      <c r="D809" s="2" t="str">
        <f>TEXT(Table2[[#This Row],[Invoice Date]],"mmm")</f>
        <v>Mar</v>
      </c>
      <c r="E809" s="2" t="str">
        <f>Table2[[#This Row],[Store_ID]]&amp;"-"&amp;Table2[[#This Row],[Year]]&amp;"-"&amp;Table2[[#This Row],[Month]]</f>
        <v>STR113-2025-Mar</v>
      </c>
      <c r="F809" s="2" t="s">
        <v>2225</v>
      </c>
      <c r="G809" s="2" t="str">
        <f>_xlfn.XLOOKUP(Table2[[#This Row],[Customer_ID]],Table3[Customer_ID],Table3[Customer Name],"Not Found")</f>
        <v>Sangeeta Gounder</v>
      </c>
      <c r="H809" s="2" t="str">
        <f>_xlfn.XLOOKUP(Table2[[#This Row],[Customer_ID]],Table3[Customer_ID],Table3[Gender],"Female")</f>
        <v>Female</v>
      </c>
      <c r="I809" s="2" t="str">
        <f>_xlfn.XLOOKUP(Table2[[#This Row],[Customer_ID]],Table3[Customer_ID],Table3[City],"Missing Memebership")</f>
        <v>Mysuru</v>
      </c>
      <c r="J809" s="2" t="str">
        <f>_xlfn.XLOOKUP(Table2[[#This Row],[Customer_ID]],Table3[Customer_ID],Table3[State],"Karnataka")</f>
        <v>Karnataka</v>
      </c>
      <c r="K809" s="2" t="str">
        <f>_xlfn.XLOOKUP(Table2[[#This Row],[Customer_ID]],Table3[Customer_ID],Table3[Membership],"Regular")</f>
        <v>Silver</v>
      </c>
      <c r="L809" s="2" t="s">
        <v>416</v>
      </c>
      <c r="M809" s="2" t="str">
        <f>_xlfn.XLOOKUP(Table2[[#This Row],[Product_ID]],Table4[Product_ID],Table4[Product_Name],"Not Found")</f>
        <v>GRT Jewellers Sling Bag Olive</v>
      </c>
      <c r="N809" s="2" t="str">
        <f>_xlfn.XLOOKUP(Table2[[#This Row],[Product_ID]],Table4[Product_ID],Table4[Category],"Not Found")</f>
        <v>Handbags</v>
      </c>
      <c r="O809" s="2" t="str">
        <f>_xlfn.XLOOKUP(Table2[[#This Row],[Product_ID]],Table4[Product_ID],Table4[Subcategory],"Not Found")</f>
        <v>Sling Bag</v>
      </c>
      <c r="P809" s="2" t="str">
        <f>_xlfn.XLOOKUP(Table2[[#This Row],[Product_ID]],Table4[Product_ID],Table4[Brand],"Missing Brand")</f>
        <v>GRT Jewellers</v>
      </c>
      <c r="Q809" s="2" t="s">
        <v>503</v>
      </c>
      <c r="R809" s="2" t="str">
        <f>_xlfn.XLOOKUP(Table2[[#This Row],[Store_ID]],Table6[Store_ID],Table6[Store Name],"Not Found")</f>
        <v>TrendMart Mangaluru High Street</v>
      </c>
      <c r="S809" s="2">
        <f>_xlfn.XLOOKUP(Table2[[#This Row],[Store_ID]],Table6[Store_ID],Table6[Monthly Target],"Missing Target")</f>
        <v>2000000</v>
      </c>
      <c r="T809" s="2" t="str">
        <f>_xlfn.XLOOKUP(Table2[[#This Row],[Store_ID]],Table6[Store_ID],Table6[Region],"Not Found")</f>
        <v>South Zone 2</v>
      </c>
      <c r="U809" s="2" t="s">
        <v>187</v>
      </c>
      <c r="V809" s="2" t="str">
        <f>_xlfn.XLOOKUP(Table2[[#This Row],[Employee_ID]],Table5[Employee_ID],Table5[Employee Name],"Not Found")</f>
        <v>Ganapathy Naidu</v>
      </c>
      <c r="W809" s="2">
        <v>2</v>
      </c>
      <c r="X809" s="2">
        <v>3085.11</v>
      </c>
      <c r="Y809" s="2">
        <v>0</v>
      </c>
      <c r="Z809" s="2">
        <v>0</v>
      </c>
      <c r="AA809" s="2">
        <v>12</v>
      </c>
      <c r="AB809" s="2">
        <v>740.43</v>
      </c>
      <c r="AC809" s="2">
        <v>6910.65</v>
      </c>
      <c r="AD809" s="2">
        <v>4068.02</v>
      </c>
      <c r="AE809" s="2">
        <f t="shared" si="20"/>
        <v>2102.1999999999998</v>
      </c>
      <c r="AF809" s="2" t="s">
        <v>56</v>
      </c>
      <c r="AG809" s="42">
        <f>IFERROR(Table2[[#This Row],[Profit]]/Table2[[#This Row],[Sales Amount]],0)</f>
        <v>0.30419714498636163</v>
      </c>
      <c r="AH809" s="2" t="str">
        <f>TRIM(Table2[[#This Row],[Payment Modee]])</f>
        <v>Credit Card</v>
      </c>
      <c r="AI809" s="2" t="s">
        <v>26</v>
      </c>
      <c r="AJ809" s="2" t="s">
        <v>27</v>
      </c>
      <c r="AK809" s="2" t="s">
        <v>466</v>
      </c>
      <c r="AL809" s="16" t="str">
        <f>IF(HOUR(Table2[[#This Row],[Order Time]])&lt;12,"Morning",IF(HOUR(Table2[[#This Row],[Order Time]])&lt;17,"Afternoon",IF(HOUR(Table2[[#This Row],[Order Time]])&lt;21,"Evening","Night")))</f>
        <v>Evening</v>
      </c>
      <c r="AM809" s="16" t="s">
        <v>29</v>
      </c>
    </row>
    <row r="810" spans="1:39" x14ac:dyDescent="0.25">
      <c r="A810" s="13" t="s">
        <v>2226</v>
      </c>
      <c r="B810" s="4">
        <v>45530</v>
      </c>
      <c r="C810" s="2">
        <f>YEAR(Table2[[#This Row],[Invoice Date]])</f>
        <v>2024</v>
      </c>
      <c r="D810" s="2" t="str">
        <f>TEXT(Table2[[#This Row],[Invoice Date]],"mmm")</f>
        <v>Aug</v>
      </c>
      <c r="E810" s="2" t="str">
        <f>Table2[[#This Row],[Store_ID]]&amp;"-"&amp;Table2[[#This Row],[Year]]&amp;"-"&amp;Table2[[#This Row],[Month]]</f>
        <v>STR094-2024-Aug</v>
      </c>
      <c r="F810" s="2" t="s">
        <v>1630</v>
      </c>
      <c r="G810" s="2" t="str">
        <f>_xlfn.XLOOKUP(Table2[[#This Row],[Customer_ID]],Table3[Customer_ID],Table3[Customer Name],"Not Found")</f>
        <v>Thiru Iyer</v>
      </c>
      <c r="H810" s="2" t="str">
        <f>_xlfn.XLOOKUP(Table2[[#This Row],[Customer_ID]],Table3[Customer_ID],Table3[Gender],"Female")</f>
        <v>Male</v>
      </c>
      <c r="I810" s="2" t="str">
        <f>_xlfn.XLOOKUP(Table2[[#This Row],[Customer_ID]],Table3[Customer_ID],Table3[City],"Missing Memebership")</f>
        <v>Mangaluru</v>
      </c>
      <c r="J810" s="2" t="str">
        <f>_xlfn.XLOOKUP(Table2[[#This Row],[Customer_ID]],Table3[Customer_ID],Table3[State],"Karnataka")</f>
        <v>Karnataka</v>
      </c>
      <c r="K810" s="2" t="str">
        <f>_xlfn.XLOOKUP(Table2[[#This Row],[Customer_ID]],Table3[Customer_ID],Table3[Membership],"Regular")</f>
        <v>Silver</v>
      </c>
      <c r="L810" s="2" t="s">
        <v>85</v>
      </c>
      <c r="M810" s="2" t="str">
        <f>_xlfn.XLOOKUP(Table2[[#This Row],[Product_ID]],Table4[Product_ID],Table4[Product_Name],"Not Found")</f>
        <v>Sonata Bootcut Navy Blue</v>
      </c>
      <c r="N810" s="2" t="str">
        <f>_xlfn.XLOOKUP(Table2[[#This Row],[Product_ID]],Table4[Product_ID],Table4[Category],"Not Found")</f>
        <v>Women Jeans</v>
      </c>
      <c r="O810" s="2" t="str">
        <f>_xlfn.XLOOKUP(Table2[[#This Row],[Product_ID]],Table4[Product_ID],Table4[Subcategory],"Not Found")</f>
        <v>Bootcut</v>
      </c>
      <c r="P810" s="2" t="str">
        <f>_xlfn.XLOOKUP(Table2[[#This Row],[Product_ID]],Table4[Product_ID],Table4[Brand],"Missing Brand")</f>
        <v>Sonata</v>
      </c>
      <c r="Q810" s="2" t="s">
        <v>610</v>
      </c>
      <c r="R810" s="2" t="str">
        <f>_xlfn.XLOOKUP(Table2[[#This Row],[Store_ID]],Table6[Store_ID],Table6[Store Name],"Not Found")</f>
        <v>TrendMart Kollam Flagship</v>
      </c>
      <c r="S810" s="2">
        <f>_xlfn.XLOOKUP(Table2[[#This Row],[Store_ID]],Table6[Store_ID],Table6[Monthly Target],"Missing Target")</f>
        <v>1200000</v>
      </c>
      <c r="T810" s="2" t="str">
        <f>_xlfn.XLOOKUP(Table2[[#This Row],[Store_ID]],Table6[Store_ID],Table6[Region],"Not Found")</f>
        <v>South Zone 1</v>
      </c>
      <c r="U810" s="2" t="s">
        <v>349</v>
      </c>
      <c r="V810" s="2" t="str">
        <f>_xlfn.XLOOKUP(Table2[[#This Row],[Employee_ID]],Table5[Employee_ID],Table5[Employee Name],"Not Found")</f>
        <v>Chitra Bhat</v>
      </c>
      <c r="W810" s="2">
        <v>1</v>
      </c>
      <c r="X810" s="2">
        <v>1011.65</v>
      </c>
      <c r="Y810" s="2">
        <v>10</v>
      </c>
      <c r="Z810" s="2">
        <v>101.17</v>
      </c>
      <c r="AA810" s="2">
        <v>12</v>
      </c>
      <c r="AB810" s="2">
        <v>109.26</v>
      </c>
      <c r="AC810" s="2">
        <v>1019.74</v>
      </c>
      <c r="AD810" s="2">
        <v>692.53</v>
      </c>
      <c r="AE810" s="2">
        <f t="shared" si="20"/>
        <v>217.95000000000005</v>
      </c>
      <c r="AF810" s="2" t="s">
        <v>119</v>
      </c>
      <c r="AG810" s="42">
        <f>IFERROR(Table2[[#This Row],[Profit]]/Table2[[#This Row],[Sales Amount]],0)</f>
        <v>0.21373095102673234</v>
      </c>
      <c r="AH810" s="2" t="str">
        <f>TRIM(Table2[[#This Row],[Payment Modee]])</f>
        <v>Net Banking</v>
      </c>
      <c r="AI810" s="2" t="s">
        <v>26</v>
      </c>
      <c r="AJ810" s="2" t="s">
        <v>27</v>
      </c>
      <c r="AK810" s="2" t="s">
        <v>1071</v>
      </c>
      <c r="AL810" s="16" t="str">
        <f>IF(HOUR(Table2[[#This Row],[Order Time]])&lt;12,"Morning",IF(HOUR(Table2[[#This Row],[Order Time]])&lt;17,"Afternoon",IF(HOUR(Table2[[#This Row],[Order Time]])&lt;21,"Evening","Night")))</f>
        <v>Afternoon</v>
      </c>
      <c r="AM810" s="16" t="s">
        <v>29</v>
      </c>
    </row>
    <row r="811" spans="1:39" x14ac:dyDescent="0.25">
      <c r="A811" s="13" t="s">
        <v>2227</v>
      </c>
      <c r="B811" s="4">
        <v>45494</v>
      </c>
      <c r="C811" s="2">
        <f>YEAR(Table2[[#This Row],[Invoice Date]])</f>
        <v>2024</v>
      </c>
      <c r="D811" s="2" t="str">
        <f>TEXT(Table2[[#This Row],[Invoice Date]],"mmm")</f>
        <v>Jul</v>
      </c>
      <c r="E811" s="2" t="str">
        <f>Table2[[#This Row],[Store_ID]]&amp;"-"&amp;Table2[[#This Row],[Year]]&amp;"-"&amp;Table2[[#This Row],[Month]]</f>
        <v>STR053-2024-Jul</v>
      </c>
      <c r="F811" s="2" t="s">
        <v>2228</v>
      </c>
      <c r="G811" s="2" t="str">
        <f>_xlfn.XLOOKUP(Table2[[#This Row],[Customer_ID]],Table3[Customer_ID],Table3[Customer Name],"Not Found")</f>
        <v>Ganapathy Chettiar</v>
      </c>
      <c r="H811" s="2" t="str">
        <f>_xlfn.XLOOKUP(Table2[[#This Row],[Customer_ID]],Table3[Customer_ID],Table3[Gender],"Female")</f>
        <v>Male</v>
      </c>
      <c r="I811" s="2" t="str">
        <f>_xlfn.XLOOKUP(Table2[[#This Row],[Customer_ID]],Table3[Customer_ID],Table3[City],"Missing Memebership")</f>
        <v>Thiruvananthapuram</v>
      </c>
      <c r="J811" s="2" t="str">
        <f>_xlfn.XLOOKUP(Table2[[#This Row],[Customer_ID]],Table3[Customer_ID],Table3[State],"Karnataka")</f>
        <v>Kerala</v>
      </c>
      <c r="K811" s="2" t="str">
        <f>_xlfn.XLOOKUP(Table2[[#This Row],[Customer_ID]],Table3[Customer_ID],Table3[Membership],"Regular")</f>
        <v>Silver</v>
      </c>
      <c r="L811" s="2" t="s">
        <v>133</v>
      </c>
      <c r="M811" s="2" t="str">
        <f>_xlfn.XLOOKUP(Table2[[#This Row],[Product_ID]],Table4[Product_ID],Table4[Product_Name],"Not Found")</f>
        <v>US Polo Assn Casual Top Sky Blue</v>
      </c>
      <c r="N811" s="2" t="str">
        <f>_xlfn.XLOOKUP(Table2[[#This Row],[Product_ID]],Table4[Product_ID],Table4[Category],"Not Found")</f>
        <v>Women Tops</v>
      </c>
      <c r="O811" s="2" t="str">
        <f>_xlfn.XLOOKUP(Table2[[#This Row],[Product_ID]],Table4[Product_ID],Table4[Subcategory],"Not Found")</f>
        <v>Casual Top</v>
      </c>
      <c r="P811" s="2" t="str">
        <f>_xlfn.XLOOKUP(Table2[[#This Row],[Product_ID]],Table4[Product_ID],Table4[Brand],"Missing Brand")</f>
        <v>US Polo Assn</v>
      </c>
      <c r="Q811" s="2" t="s">
        <v>426</v>
      </c>
      <c r="R811" s="2" t="str">
        <f>_xlfn.XLOOKUP(Table2[[#This Row],[Store_ID]],Table6[Store_ID],Table6[Store Name],"Not Found")</f>
        <v>TrendMart Kochi Standard</v>
      </c>
      <c r="S811" s="2">
        <f>_xlfn.XLOOKUP(Table2[[#This Row],[Store_ID]],Table6[Store_ID],Table6[Monthly Target],"Missing Target")</f>
        <v>1500000</v>
      </c>
      <c r="T811" s="2" t="str">
        <f>_xlfn.XLOOKUP(Table2[[#This Row],[Store_ID]],Table6[Store_ID],Table6[Region],"Not Found")</f>
        <v>South Zone 1</v>
      </c>
      <c r="U811" s="2" t="s">
        <v>176</v>
      </c>
      <c r="V811" s="2" t="str">
        <f>_xlfn.XLOOKUP(Table2[[#This Row],[Employee_ID]],Table5[Employee_ID],Table5[Employee Name],"Not Found")</f>
        <v>Malathi Varma</v>
      </c>
      <c r="W811" s="2">
        <v>2</v>
      </c>
      <c r="X811" s="2">
        <v>804.73</v>
      </c>
      <c r="Y811" s="2">
        <v>15</v>
      </c>
      <c r="Z811" s="2">
        <v>241.42</v>
      </c>
      <c r="AA811" s="2">
        <v>5</v>
      </c>
      <c r="AB811" s="2">
        <v>68.400000000000006</v>
      </c>
      <c r="AC811" s="2">
        <v>1436.44</v>
      </c>
      <c r="AD811" s="2">
        <v>1069.6199999999999</v>
      </c>
      <c r="AE811" s="2">
        <f t="shared" ref="AE811:AE836" si="21">(AC811-AD811-AB811)</f>
        <v>298.42000000000019</v>
      </c>
      <c r="AF811" s="2" t="s">
        <v>56</v>
      </c>
      <c r="AG811" s="42">
        <f>IFERROR(Table2[[#This Row],[Profit]]/Table2[[#This Row],[Sales Amount]],0)</f>
        <v>0.20774971457213678</v>
      </c>
      <c r="AH811" s="2" t="str">
        <f>TRIM(Table2[[#This Row],[Payment Modee]])</f>
        <v>Credit Card</v>
      </c>
      <c r="AI811" s="2" t="s">
        <v>36</v>
      </c>
      <c r="AJ811" s="2" t="s">
        <v>197</v>
      </c>
      <c r="AK811" s="2" t="s">
        <v>1730</v>
      </c>
      <c r="AL811" s="16" t="str">
        <f>IF(HOUR(Table2[[#This Row],[Order Time]])&lt;12,"Morning",IF(HOUR(Table2[[#This Row],[Order Time]])&lt;17,"Afternoon",IF(HOUR(Table2[[#This Row],[Order Time]])&lt;21,"Evening","Night")))</f>
        <v>Afternoon</v>
      </c>
      <c r="AM811" s="16" t="s">
        <v>38</v>
      </c>
    </row>
    <row r="812" spans="1:39" x14ac:dyDescent="0.25">
      <c r="A812" s="13" t="s">
        <v>2229</v>
      </c>
      <c r="B812" s="4">
        <v>45629</v>
      </c>
      <c r="C812" s="2">
        <f>YEAR(Table2[[#This Row],[Invoice Date]])</f>
        <v>2024</v>
      </c>
      <c r="D812" s="2" t="str">
        <f>TEXT(Table2[[#This Row],[Invoice Date]],"mmm")</f>
        <v>Dec</v>
      </c>
      <c r="E812" s="2" t="str">
        <f>Table2[[#This Row],[Store_ID]]&amp;"-"&amp;Table2[[#This Row],[Year]]&amp;"-"&amp;Table2[[#This Row],[Month]]</f>
        <v>STR115-2024-Dec</v>
      </c>
      <c r="F812" s="2" t="s">
        <v>1943</v>
      </c>
      <c r="G812" s="2" t="str">
        <f>_xlfn.XLOOKUP(Table2[[#This Row],[Customer_ID]],Table3[Customer_ID],Table3[Customer Name],"Not Found")</f>
        <v>Vidya Mudaliar</v>
      </c>
      <c r="H812" s="2" t="str">
        <f>_xlfn.XLOOKUP(Table2[[#This Row],[Customer_ID]],Table3[Customer_ID],Table3[Gender],"Female")</f>
        <v>Female</v>
      </c>
      <c r="I812" s="2" t="str">
        <f>_xlfn.XLOOKUP(Table2[[#This Row],[Customer_ID]],Table3[Customer_ID],Table3[City],"Missing Memebership")</f>
        <v>Hubballi</v>
      </c>
      <c r="J812" s="2" t="str">
        <f>_xlfn.XLOOKUP(Table2[[#This Row],[Customer_ID]],Table3[Customer_ID],Table3[State],"Karnataka")</f>
        <v>Karnataka</v>
      </c>
      <c r="K812" s="2" t="str">
        <f>_xlfn.XLOOKUP(Table2[[#This Row],[Customer_ID]],Table3[Customer_ID],Table3[Membership],"Regular")</f>
        <v>Silver</v>
      </c>
      <c r="L812" s="2" t="s">
        <v>267</v>
      </c>
      <c r="M812" s="2" t="str">
        <f>_xlfn.XLOOKUP(Table2[[#This Row],[Product_ID]],Table4[Product_ID],Table4[Product_Name],"Not Found")</f>
        <v>Tanishq Card Holder Cream</v>
      </c>
      <c r="N812" s="2" t="str">
        <f>_xlfn.XLOOKUP(Table2[[#This Row],[Product_ID]],Table4[Product_ID],Table4[Category],"Not Found")</f>
        <v>Wallets</v>
      </c>
      <c r="O812" s="2" t="str">
        <f>_xlfn.XLOOKUP(Table2[[#This Row],[Product_ID]],Table4[Product_ID],Table4[Subcategory],"Not Found")</f>
        <v>Card Holder</v>
      </c>
      <c r="P812" s="2" t="str">
        <f>_xlfn.XLOOKUP(Table2[[#This Row],[Product_ID]],Table4[Product_ID],Table4[Brand],"Missing Brand")</f>
        <v>Tanishq</v>
      </c>
      <c r="Q812" s="2" t="s">
        <v>329</v>
      </c>
      <c r="R812" s="2" t="str">
        <f>_xlfn.XLOOKUP(Table2[[#This Row],[Store_ID]],Table6[Store_ID],Table6[Store Name],"Not Found")</f>
        <v>TrendMart Bengaluru Standard</v>
      </c>
      <c r="S812" s="2">
        <f>_xlfn.XLOOKUP(Table2[[#This Row],[Store_ID]],Table6[Store_ID],Table6[Monthly Target],"Missing Target")</f>
        <v>1500000</v>
      </c>
      <c r="T812" s="2" t="str">
        <f>_xlfn.XLOOKUP(Table2[[#This Row],[Store_ID]],Table6[Store_ID],Table6[Region],"Not Found")</f>
        <v>South Zone 2</v>
      </c>
      <c r="U812" s="2" t="s">
        <v>49</v>
      </c>
      <c r="V812" s="2" t="str">
        <f>_xlfn.XLOOKUP(Table2[[#This Row],[Employee_ID]],Table5[Employee_ID],Table5[Employee Name],"Not Found")</f>
        <v>Jyothi Prasad</v>
      </c>
      <c r="W812" s="2">
        <v>2</v>
      </c>
      <c r="X812" s="2">
        <v>798.03</v>
      </c>
      <c r="Y812" s="2">
        <v>20</v>
      </c>
      <c r="Z812" s="2">
        <v>319.20999999999998</v>
      </c>
      <c r="AA812" s="2">
        <v>5</v>
      </c>
      <c r="AB812" s="2">
        <v>63.84</v>
      </c>
      <c r="AC812" s="2">
        <v>1340.69</v>
      </c>
      <c r="AD812" s="2">
        <v>1027.68</v>
      </c>
      <c r="AE812" s="2">
        <f t="shared" si="21"/>
        <v>249.17</v>
      </c>
      <c r="AF812" s="2" t="s">
        <v>69</v>
      </c>
      <c r="AG812" s="42">
        <f>IFERROR(Table2[[#This Row],[Profit]]/Table2[[#This Row],[Sales Amount]],0)</f>
        <v>0.18585206125204184</v>
      </c>
      <c r="AH812" s="2" t="str">
        <f>TRIM(Table2[[#This Row],[Payment Modee]])</f>
        <v>Cash</v>
      </c>
      <c r="AI812" s="2" t="s">
        <v>26</v>
      </c>
      <c r="AJ812" s="2" t="s">
        <v>27</v>
      </c>
      <c r="AK812" s="2" t="s">
        <v>841</v>
      </c>
      <c r="AL812" s="16" t="str">
        <f>IF(HOUR(Table2[[#This Row],[Order Time]])&lt;12,"Morning",IF(HOUR(Table2[[#This Row],[Order Time]])&lt;17,"Afternoon",IF(HOUR(Table2[[#This Row],[Order Time]])&lt;21,"Evening","Night")))</f>
        <v>Afternoon</v>
      </c>
      <c r="AM812" s="16" t="s">
        <v>29</v>
      </c>
    </row>
    <row r="813" spans="1:39" x14ac:dyDescent="0.25">
      <c r="A813" s="13" t="s">
        <v>2230</v>
      </c>
      <c r="B813" s="4">
        <v>45411</v>
      </c>
      <c r="C813" s="2">
        <f>YEAR(Table2[[#This Row],[Invoice Date]])</f>
        <v>2024</v>
      </c>
      <c r="D813" s="2" t="str">
        <f>TEXT(Table2[[#This Row],[Invoice Date]],"mmm")</f>
        <v>Apr</v>
      </c>
      <c r="E813" s="2" t="str">
        <f>Table2[[#This Row],[Store_ID]]&amp;"-"&amp;Table2[[#This Row],[Year]]&amp;"-"&amp;Table2[[#This Row],[Month]]</f>
        <v>STR023-2024-Apr</v>
      </c>
      <c r="F813" s="2" t="s">
        <v>2231</v>
      </c>
      <c r="G813" s="2" t="str">
        <f>_xlfn.XLOOKUP(Table2[[#This Row],[Customer_ID]],Table3[Customer_ID],Table3[Customer Name],"Not Found")</f>
        <v>Harini Mudaliar</v>
      </c>
      <c r="H813" s="2" t="str">
        <f>_xlfn.XLOOKUP(Table2[[#This Row],[Customer_ID]],Table3[Customer_ID],Table3[Gender],"Female")</f>
        <v>Female</v>
      </c>
      <c r="I813" s="2" t="str">
        <f>_xlfn.XLOOKUP(Table2[[#This Row],[Customer_ID]],Table3[Customer_ID],Table3[City],"Missing Memebership")</f>
        <v>Kochi</v>
      </c>
      <c r="J813" s="2" t="str">
        <f>_xlfn.XLOOKUP(Table2[[#This Row],[Customer_ID]],Table3[Customer_ID],Table3[State],"Karnataka")</f>
        <v>Kerala</v>
      </c>
      <c r="K813" s="2" t="str">
        <f>_xlfn.XLOOKUP(Table2[[#This Row],[Customer_ID]],Table3[Customer_ID],Table3[Membership],"Regular")</f>
        <v>Regular</v>
      </c>
      <c r="L813" s="2" t="s">
        <v>53</v>
      </c>
      <c r="M813" s="2" t="str">
        <f>_xlfn.XLOOKUP(Table2[[#This Row],[Product_ID]],Table4[Product_ID],Table4[Product_Name],"Not Found")</f>
        <v>Reebok Printed Kurti Wine</v>
      </c>
      <c r="N813" s="2" t="str">
        <f>_xlfn.XLOOKUP(Table2[[#This Row],[Product_ID]],Table4[Product_ID],Table4[Category],"Not Found")</f>
        <v>Women Kurtis</v>
      </c>
      <c r="O813" s="2" t="str">
        <f>_xlfn.XLOOKUP(Table2[[#This Row],[Product_ID]],Table4[Product_ID],Table4[Subcategory],"Not Found")</f>
        <v>Printed Kurti</v>
      </c>
      <c r="P813" s="2" t="str">
        <f>_xlfn.XLOOKUP(Table2[[#This Row],[Product_ID]],Table4[Product_ID],Table4[Brand],"Missing Brand")</f>
        <v>Reebok</v>
      </c>
      <c r="Q813" s="2" t="s">
        <v>338</v>
      </c>
      <c r="R813" s="2" t="str">
        <f>_xlfn.XLOOKUP(Table2[[#This Row],[Store_ID]],Table6[Store_ID],Table6[Store Name],"Not Found")</f>
        <v>TrendMart Thoothukudi High Street</v>
      </c>
      <c r="S813" s="2">
        <f>_xlfn.XLOOKUP(Table2[[#This Row],[Store_ID]],Table6[Store_ID],Table6[Monthly Target],"Missing Target")</f>
        <v>2000000</v>
      </c>
      <c r="T813" s="2" t="str">
        <f>_xlfn.XLOOKUP(Table2[[#This Row],[Store_ID]],Table6[Store_ID],Table6[Region],"Not Found")</f>
        <v>South Zone 1</v>
      </c>
      <c r="U813" s="2" t="s">
        <v>435</v>
      </c>
      <c r="V813" s="2" t="str">
        <f>_xlfn.XLOOKUP(Table2[[#This Row],[Employee_ID]],Table5[Employee_ID],Table5[Employee Name],"Not Found")</f>
        <v>Gopal Prasad</v>
      </c>
      <c r="W813" s="2">
        <v>2</v>
      </c>
      <c r="X813" s="2">
        <v>805.4</v>
      </c>
      <c r="Y813" s="2">
        <v>10</v>
      </c>
      <c r="Z813" s="2">
        <v>161.08000000000001</v>
      </c>
      <c r="AA813" s="2">
        <v>5</v>
      </c>
      <c r="AB813" s="2">
        <v>72.489999999999995</v>
      </c>
      <c r="AC813" s="2">
        <v>1522.21</v>
      </c>
      <c r="AD813" s="2">
        <v>1079.52</v>
      </c>
      <c r="AE813" s="2">
        <f t="shared" si="21"/>
        <v>370.20000000000005</v>
      </c>
      <c r="AF813" s="2" t="s">
        <v>56</v>
      </c>
      <c r="AG813" s="42">
        <f>IFERROR(Table2[[#This Row],[Profit]]/Table2[[#This Row],[Sales Amount]],0)</f>
        <v>0.24319903298493639</v>
      </c>
      <c r="AH813" s="2" t="str">
        <f>TRIM(Table2[[#This Row],[Payment Modee]])</f>
        <v>Credit Card</v>
      </c>
      <c r="AI813" s="2" t="s">
        <v>36</v>
      </c>
      <c r="AJ813" s="2" t="s">
        <v>27</v>
      </c>
      <c r="AK813" s="2" t="s">
        <v>759</v>
      </c>
      <c r="AL813" s="16" t="str">
        <f>IF(HOUR(Table2[[#This Row],[Order Time]])&lt;12,"Morning",IF(HOUR(Table2[[#This Row],[Order Time]])&lt;17,"Afternoon",IF(HOUR(Table2[[#This Row],[Order Time]])&lt;21,"Evening","Night")))</f>
        <v>Afternoon</v>
      </c>
      <c r="AM813" s="16" t="s">
        <v>29</v>
      </c>
    </row>
    <row r="814" spans="1:39" x14ac:dyDescent="0.25">
      <c r="A814" s="13" t="s">
        <v>2232</v>
      </c>
      <c r="B814" s="4">
        <v>45451</v>
      </c>
      <c r="C814" s="2">
        <f>YEAR(Table2[[#This Row],[Invoice Date]])</f>
        <v>2024</v>
      </c>
      <c r="D814" s="2" t="str">
        <f>TEXT(Table2[[#This Row],[Invoice Date]],"mmm")</f>
        <v>Jun</v>
      </c>
      <c r="E814" s="2" t="str">
        <f>Table2[[#This Row],[Store_ID]]&amp;"-"&amp;Table2[[#This Row],[Year]]&amp;"-"&amp;Table2[[#This Row],[Month]]</f>
        <v>STR118-2024-Jun</v>
      </c>
      <c r="F814" s="2" t="s">
        <v>1585</v>
      </c>
      <c r="G814" s="2" t="str">
        <f>_xlfn.XLOOKUP(Table2[[#This Row],[Customer_ID]],Table3[Customer_ID],Table3[Customer Name],"Not Found")</f>
        <v>Mahesh Gounder</v>
      </c>
      <c r="H814" s="2" t="str">
        <f>_xlfn.XLOOKUP(Table2[[#This Row],[Customer_ID]],Table3[Customer_ID],Table3[Gender],"Female")</f>
        <v>Male</v>
      </c>
      <c r="I814" s="2" t="str">
        <f>_xlfn.XLOOKUP(Table2[[#This Row],[Customer_ID]],Table3[Customer_ID],Table3[City],"Missing Memebership")</f>
        <v>Salem</v>
      </c>
      <c r="J814" s="2" t="str">
        <f>_xlfn.XLOOKUP(Table2[[#This Row],[Customer_ID]],Table3[Customer_ID],Table3[State],"Karnataka")</f>
        <v>Tamil Nadu</v>
      </c>
      <c r="K814" s="2" t="str">
        <f>_xlfn.XLOOKUP(Table2[[#This Row],[Customer_ID]],Table3[Customer_ID],Table3[Membership],"Regular")</f>
        <v>Regular</v>
      </c>
      <c r="L814" s="2" t="s">
        <v>1540</v>
      </c>
      <c r="M814" s="2" t="str">
        <f>_xlfn.XLOOKUP(Table2[[#This Row],[Product_ID]],Table4[Product_ID],Table4[Product_Name],"Not Found")</f>
        <v>Bata Braided Belt White</v>
      </c>
      <c r="N814" s="2" t="str">
        <f>_xlfn.XLOOKUP(Table2[[#This Row],[Product_ID]],Table4[Product_ID],Table4[Category],"Not Found")</f>
        <v>Belts</v>
      </c>
      <c r="O814" s="2" t="str">
        <f>_xlfn.XLOOKUP(Table2[[#This Row],[Product_ID]],Table4[Product_ID],Table4[Subcategory],"Not Found")</f>
        <v>Braided Belt</v>
      </c>
      <c r="P814" s="2" t="str">
        <f>_xlfn.XLOOKUP(Table2[[#This Row],[Product_ID]],Table4[Product_ID],Table4[Brand],"Missing Brand")</f>
        <v>Bata</v>
      </c>
      <c r="Q814" s="2" t="s">
        <v>630</v>
      </c>
      <c r="R814" s="2" t="str">
        <f>_xlfn.XLOOKUP(Table2[[#This Row],[Store_ID]],Table6[Store_ID],Table6[Store Name],"Not Found")</f>
        <v>TrendMart Nellore Mall Kiosk</v>
      </c>
      <c r="S814" s="2">
        <f>_xlfn.XLOOKUP(Table2[[#This Row],[Store_ID]],Table6[Store_ID],Table6[Monthly Target],"Missing Target")</f>
        <v>1000000</v>
      </c>
      <c r="T814" s="2" t="str">
        <f>_xlfn.XLOOKUP(Table2[[#This Row],[Store_ID]],Table6[Store_ID],Table6[Region],"Not Found")</f>
        <v>South Zone 3</v>
      </c>
      <c r="U814" s="2" t="s">
        <v>400</v>
      </c>
      <c r="V814" s="2" t="str">
        <f>_xlfn.XLOOKUP(Table2[[#This Row],[Employee_ID]],Table5[Employee_ID],Table5[Employee Name],"Not Found")</f>
        <v>Anil Reddy</v>
      </c>
      <c r="W814" s="2">
        <v>1</v>
      </c>
      <c r="X814" s="2">
        <v>1351.59</v>
      </c>
      <c r="Y814" s="2">
        <v>10</v>
      </c>
      <c r="Z814" s="2">
        <v>135.16</v>
      </c>
      <c r="AA814" s="2">
        <v>12</v>
      </c>
      <c r="AB814" s="2">
        <v>145.97</v>
      </c>
      <c r="AC814" s="2">
        <v>1362.4</v>
      </c>
      <c r="AD814" s="2">
        <v>879.48</v>
      </c>
      <c r="AE814" s="2">
        <f t="shared" si="21"/>
        <v>336.95000000000005</v>
      </c>
      <c r="AF814" s="2" t="s">
        <v>35</v>
      </c>
      <c r="AG814" s="42">
        <f>IFERROR(Table2[[#This Row],[Profit]]/Table2[[#This Row],[Sales Amount]],0)</f>
        <v>0.24732090428655315</v>
      </c>
      <c r="AH814" s="2" t="str">
        <f>TRIM(Table2[[#This Row],[Payment Modee]])</f>
        <v>Debit Card</v>
      </c>
      <c r="AI814" s="2" t="s">
        <v>26</v>
      </c>
      <c r="AJ814" s="2" t="s">
        <v>27</v>
      </c>
      <c r="AK814" s="2" t="s">
        <v>1271</v>
      </c>
      <c r="AL814" s="16" t="str">
        <f>IF(HOUR(Table2[[#This Row],[Order Time]])&lt;12,"Morning",IF(HOUR(Table2[[#This Row],[Order Time]])&lt;17,"Afternoon",IF(HOUR(Table2[[#This Row],[Order Time]])&lt;21,"Evening","Night")))</f>
        <v>Afternoon</v>
      </c>
      <c r="AM814" s="16" t="s">
        <v>38</v>
      </c>
    </row>
    <row r="815" spans="1:39" x14ac:dyDescent="0.25">
      <c r="A815" s="13" t="s">
        <v>2233</v>
      </c>
      <c r="B815" s="4">
        <v>45608</v>
      </c>
      <c r="C815" s="2">
        <f>YEAR(Table2[[#This Row],[Invoice Date]])</f>
        <v>2024</v>
      </c>
      <c r="D815" s="2" t="str">
        <f>TEXT(Table2[[#This Row],[Invoice Date]],"mmm")</f>
        <v>Nov</v>
      </c>
      <c r="E815" s="2" t="str">
        <f>Table2[[#This Row],[Store_ID]]&amp;"-"&amp;Table2[[#This Row],[Year]]&amp;"-"&amp;Table2[[#This Row],[Month]]</f>
        <v>STR064-2024-Nov</v>
      </c>
      <c r="F815" s="2" t="s">
        <v>761</v>
      </c>
      <c r="G815" s="2" t="str">
        <f>_xlfn.XLOOKUP(Table2[[#This Row],[Customer_ID]],Table3[Customer_ID],Table3[Customer Name],"Not Found")</f>
        <v>Chitra Reddy</v>
      </c>
      <c r="H815" s="2" t="str">
        <f>_xlfn.XLOOKUP(Table2[[#This Row],[Customer_ID]],Table3[Customer_ID],Table3[Gender],"Female")</f>
        <v>Female</v>
      </c>
      <c r="I815" s="2" t="str">
        <f>_xlfn.XLOOKUP(Table2[[#This Row],[Customer_ID]],Table3[Customer_ID],Table3[City],"Missing Memebership")</f>
        <v>Kollam</v>
      </c>
      <c r="J815" s="2" t="str">
        <f>_xlfn.XLOOKUP(Table2[[#This Row],[Customer_ID]],Table3[Customer_ID],Table3[State],"Karnataka")</f>
        <v>Kerala</v>
      </c>
      <c r="K815" s="2" t="str">
        <f>_xlfn.XLOOKUP(Table2[[#This Row],[Customer_ID]],Table3[Customer_ID],Table3[Membership],"Regular")</f>
        <v>Regular</v>
      </c>
      <c r="L815" s="2" t="s">
        <v>473</v>
      </c>
      <c r="M815" s="2" t="str">
        <f>_xlfn.XLOOKUP(Table2[[#This Row],[Product_ID]],Table4[Product_ID],Table4[Product_Name],"Not Found")</f>
        <v>Tanishq Sling Bag Mustard</v>
      </c>
      <c r="N815" s="2" t="str">
        <f>_xlfn.XLOOKUP(Table2[[#This Row],[Product_ID]],Table4[Product_ID],Table4[Category],"Not Found")</f>
        <v>Handbags</v>
      </c>
      <c r="O815" s="2" t="str">
        <f>_xlfn.XLOOKUP(Table2[[#This Row],[Product_ID]],Table4[Product_ID],Table4[Subcategory],"Not Found")</f>
        <v>Sling Bag</v>
      </c>
      <c r="P815" s="2" t="str">
        <f>_xlfn.XLOOKUP(Table2[[#This Row],[Product_ID]],Table4[Product_ID],Table4[Brand],"Missing Brand")</f>
        <v>Tanishq</v>
      </c>
      <c r="Q815" s="2" t="s">
        <v>800</v>
      </c>
      <c r="R815" s="2" t="str">
        <f>_xlfn.XLOOKUP(Table2[[#This Row],[Store_ID]],Table6[Store_ID],Table6[Store Name],"Not Found")</f>
        <v>TrendMart Karimnagar Standard</v>
      </c>
      <c r="S815" s="2">
        <f>_xlfn.XLOOKUP(Table2[[#This Row],[Store_ID]],Table6[Store_ID],Table6[Monthly Target],"Missing Target")</f>
        <v>1200000</v>
      </c>
      <c r="T815" s="2" t="str">
        <f>_xlfn.XLOOKUP(Table2[[#This Row],[Store_ID]],Table6[Store_ID],Table6[Region],"Not Found")</f>
        <v>South Zone 2</v>
      </c>
      <c r="U815" s="2" t="s">
        <v>124</v>
      </c>
      <c r="V815" s="2" t="str">
        <f>_xlfn.XLOOKUP(Table2[[#This Row],[Employee_ID]],Table5[Employee_ID],Table5[Employee Name],"Not Found")</f>
        <v>Girish Sundaram</v>
      </c>
      <c r="W815" s="2">
        <v>1</v>
      </c>
      <c r="X815" s="2">
        <v>3000.81</v>
      </c>
      <c r="Y815" s="2">
        <v>5</v>
      </c>
      <c r="Z815" s="2">
        <v>150.04</v>
      </c>
      <c r="AA815" s="2">
        <v>12</v>
      </c>
      <c r="AB815" s="2">
        <v>342.09</v>
      </c>
      <c r="AC815" s="2">
        <v>3192.86</v>
      </c>
      <c r="AD815" s="2">
        <v>2135.85</v>
      </c>
      <c r="AE815" s="2">
        <f t="shared" si="21"/>
        <v>714.9200000000003</v>
      </c>
      <c r="AF815" s="2" t="s">
        <v>25</v>
      </c>
      <c r="AG815" s="42">
        <f>IFERROR(Table2[[#This Row],[Profit]]/Table2[[#This Row],[Sales Amount]],0)</f>
        <v>0.22391210388178631</v>
      </c>
      <c r="AH815" s="2" t="str">
        <f>TRIM(Table2[[#This Row],[Payment Modee]])</f>
        <v>UPI</v>
      </c>
      <c r="AI815" s="2" t="s">
        <v>36</v>
      </c>
      <c r="AJ815" s="2" t="s">
        <v>27</v>
      </c>
      <c r="AK815" s="2" t="s">
        <v>350</v>
      </c>
      <c r="AL815" s="16" t="str">
        <f>IF(HOUR(Table2[[#This Row],[Order Time]])&lt;12,"Morning",IF(HOUR(Table2[[#This Row],[Order Time]])&lt;17,"Afternoon",IF(HOUR(Table2[[#This Row],[Order Time]])&lt;21,"Evening","Night")))</f>
        <v>Evening</v>
      </c>
      <c r="AM815" s="16" t="s">
        <v>29</v>
      </c>
    </row>
    <row r="816" spans="1:39" x14ac:dyDescent="0.25">
      <c r="A816" s="13" t="s">
        <v>2234</v>
      </c>
      <c r="B816" s="4">
        <v>45468</v>
      </c>
      <c r="C816" s="2">
        <f>YEAR(Table2[[#This Row],[Invoice Date]])</f>
        <v>2024</v>
      </c>
      <c r="D816" s="2" t="str">
        <f>TEXT(Table2[[#This Row],[Invoice Date]],"mmm")</f>
        <v>Jun</v>
      </c>
      <c r="E816" s="2" t="str">
        <f>Table2[[#This Row],[Store_ID]]&amp;"-"&amp;Table2[[#This Row],[Year]]&amp;"-"&amp;Table2[[#This Row],[Month]]</f>
        <v>STR023-2024-Jun</v>
      </c>
      <c r="F816" s="2" t="s">
        <v>1684</v>
      </c>
      <c r="G816" s="2" t="str">
        <f>_xlfn.XLOOKUP(Table2[[#This Row],[Customer_ID]],Table3[Customer_ID],Table3[Customer Name],"Not Found")</f>
        <v>Pranav Chettiar</v>
      </c>
      <c r="H816" s="2" t="str">
        <f>_xlfn.XLOOKUP(Table2[[#This Row],[Customer_ID]],Table3[Customer_ID],Table3[Gender],"Female")</f>
        <v>Male</v>
      </c>
      <c r="I816" s="2" t="str">
        <f>_xlfn.XLOOKUP(Table2[[#This Row],[Customer_ID]],Table3[Customer_ID],Table3[City],"Missing Memebership")</f>
        <v>Thiruvananthapuram</v>
      </c>
      <c r="J816" s="2" t="str">
        <f>_xlfn.XLOOKUP(Table2[[#This Row],[Customer_ID]],Table3[Customer_ID],Table3[State],"Karnataka")</f>
        <v>Kerala</v>
      </c>
      <c r="K816" s="2" t="str">
        <f>_xlfn.XLOOKUP(Table2[[#This Row],[Customer_ID]],Table3[Customer_ID],Table3[Membership],"Regular")</f>
        <v>Gold</v>
      </c>
      <c r="L816" s="2" t="s">
        <v>374</v>
      </c>
      <c r="M816" s="2" t="str">
        <f>_xlfn.XLOOKUP(Table2[[#This Row],[Product_ID]],Table4[Product_ID],Table4[Product_Name],"Not Found")</f>
        <v>Woodland Bootcut Peach</v>
      </c>
      <c r="N816" s="2" t="str">
        <f>_xlfn.XLOOKUP(Table2[[#This Row],[Product_ID]],Table4[Product_ID],Table4[Category],"Not Found")</f>
        <v>Women Jeans</v>
      </c>
      <c r="O816" s="2" t="str">
        <f>_xlfn.XLOOKUP(Table2[[#This Row],[Product_ID]],Table4[Product_ID],Table4[Subcategory],"Not Found")</f>
        <v>Bootcut</v>
      </c>
      <c r="P816" s="2" t="str">
        <f>_xlfn.XLOOKUP(Table2[[#This Row],[Product_ID]],Table4[Product_ID],Table4[Brand],"Missing Brand")</f>
        <v>Woodland</v>
      </c>
      <c r="Q816" s="2" t="s">
        <v>338</v>
      </c>
      <c r="R816" s="2" t="str">
        <f>_xlfn.XLOOKUP(Table2[[#This Row],[Store_ID]],Table6[Store_ID],Table6[Store Name],"Not Found")</f>
        <v>TrendMart Thoothukudi High Street</v>
      </c>
      <c r="S816" s="2">
        <f>_xlfn.XLOOKUP(Table2[[#This Row],[Store_ID]],Table6[Store_ID],Table6[Monthly Target],"Missing Target")</f>
        <v>2000000</v>
      </c>
      <c r="T816" s="2" t="str">
        <f>_xlfn.XLOOKUP(Table2[[#This Row],[Store_ID]],Table6[Store_ID],Table6[Region],"Not Found")</f>
        <v>South Zone 1</v>
      </c>
      <c r="U816" s="2" t="s">
        <v>75</v>
      </c>
      <c r="V816" s="2" t="str">
        <f>_xlfn.XLOOKUP(Table2[[#This Row],[Employee_ID]],Table5[Employee_ID],Table5[Employee Name],"Not Found")</f>
        <v>Chandran Krishnan</v>
      </c>
      <c r="W816" s="2">
        <v>2</v>
      </c>
      <c r="X816" s="2">
        <v>1431.9</v>
      </c>
      <c r="Y816" s="2">
        <v>5</v>
      </c>
      <c r="Z816" s="2">
        <v>143.19</v>
      </c>
      <c r="AA816" s="2">
        <v>12</v>
      </c>
      <c r="AB816" s="2">
        <v>326.47000000000003</v>
      </c>
      <c r="AC816" s="2">
        <v>3047.08</v>
      </c>
      <c r="AD816" s="2">
        <v>2097.42</v>
      </c>
      <c r="AE816" s="2">
        <f t="shared" si="21"/>
        <v>623.18999999999983</v>
      </c>
      <c r="AF816" s="2" t="s">
        <v>35</v>
      </c>
      <c r="AG816" s="42">
        <f>IFERROR(Table2[[#This Row],[Profit]]/Table2[[#This Row],[Sales Amount]],0)</f>
        <v>0.20452039329456392</v>
      </c>
      <c r="AH816" s="2" t="str">
        <f>TRIM(Table2[[#This Row],[Payment Modee]])</f>
        <v>Debit Card</v>
      </c>
      <c r="AI816" s="2" t="s">
        <v>36</v>
      </c>
      <c r="AJ816" s="2" t="s">
        <v>27</v>
      </c>
      <c r="AK816" s="2" t="s">
        <v>1274</v>
      </c>
      <c r="AL816" s="16" t="str">
        <f>IF(HOUR(Table2[[#This Row],[Order Time]])&lt;12,"Morning",IF(HOUR(Table2[[#This Row],[Order Time]])&lt;17,"Afternoon",IF(HOUR(Table2[[#This Row],[Order Time]])&lt;21,"Evening","Night")))</f>
        <v>Afternoon</v>
      </c>
      <c r="AM816" s="16" t="s">
        <v>29</v>
      </c>
    </row>
    <row r="817" spans="1:39" x14ac:dyDescent="0.25">
      <c r="A817" s="13" t="s">
        <v>2235</v>
      </c>
      <c r="B817" s="4">
        <v>45646</v>
      </c>
      <c r="C817" s="2">
        <f>YEAR(Table2[[#This Row],[Invoice Date]])</f>
        <v>2024</v>
      </c>
      <c r="D817" s="2" t="str">
        <f>TEXT(Table2[[#This Row],[Invoice Date]],"mmm")</f>
        <v>Dec</v>
      </c>
      <c r="E817" s="2" t="str">
        <f>Table2[[#This Row],[Store_ID]]&amp;"-"&amp;Table2[[#This Row],[Year]]&amp;"-"&amp;Table2[[#This Row],[Month]]</f>
        <v>STR056-2024-Dec</v>
      </c>
      <c r="F817" s="2" t="s">
        <v>1028</v>
      </c>
      <c r="G817" s="2" t="str">
        <f>_xlfn.XLOOKUP(Table2[[#This Row],[Customer_ID]],Table3[Customer_ID],Table3[Customer Name],"Not Found")</f>
        <v>Hema Iyengar</v>
      </c>
      <c r="H817" s="2" t="str">
        <f>_xlfn.XLOOKUP(Table2[[#This Row],[Customer_ID]],Table3[Customer_ID],Table3[Gender],"Female")</f>
        <v>Female</v>
      </c>
      <c r="I817" s="2" t="str">
        <f>_xlfn.XLOOKUP(Table2[[#This Row],[Customer_ID]],Table3[Customer_ID],Table3[City],"Missing Memebership")</f>
        <v>Kochi</v>
      </c>
      <c r="J817" s="2" t="str">
        <f>_xlfn.XLOOKUP(Table2[[#This Row],[Customer_ID]],Table3[Customer_ID],Table3[State],"Karnataka")</f>
        <v>Kerala</v>
      </c>
      <c r="K817" s="2" t="str">
        <f>_xlfn.XLOOKUP(Table2[[#This Row],[Customer_ID]],Table3[Customer_ID],Table3[Membership],"Regular")</f>
        <v>Platinum</v>
      </c>
      <c r="L817" s="2" t="s">
        <v>584</v>
      </c>
      <c r="M817" s="2" t="str">
        <f>_xlfn.XLOOKUP(Table2[[#This Row],[Product_ID]],Table4[Product_ID],Table4[Product_Name],"Not Found")</f>
        <v>Nalli Silks Casual Top Charcoal</v>
      </c>
      <c r="N817" s="2" t="str">
        <f>_xlfn.XLOOKUP(Table2[[#This Row],[Product_ID]],Table4[Product_ID],Table4[Category],"Not Found")</f>
        <v>Women Tops</v>
      </c>
      <c r="O817" s="2" t="str">
        <f>_xlfn.XLOOKUP(Table2[[#This Row],[Product_ID]],Table4[Product_ID],Table4[Subcategory],"Not Found")</f>
        <v>Casual Top</v>
      </c>
      <c r="P817" s="2" t="str">
        <f>_xlfn.XLOOKUP(Table2[[#This Row],[Product_ID]],Table4[Product_ID],Table4[Brand],"Missing Brand")</f>
        <v>Nalli Silks</v>
      </c>
      <c r="Q817" s="2" t="s">
        <v>474</v>
      </c>
      <c r="R817" s="2" t="str">
        <f>_xlfn.XLOOKUP(Table2[[#This Row],[Store_ID]],Table6[Store_ID],Table6[Store Name],"Not Found")</f>
        <v>TrendMart Nizamabad Standard</v>
      </c>
      <c r="S817" s="2">
        <f>_xlfn.XLOOKUP(Table2[[#This Row],[Store_ID]],Table6[Store_ID],Table6[Monthly Target],"Missing Target")</f>
        <v>1200000</v>
      </c>
      <c r="T817" s="2" t="str">
        <f>_xlfn.XLOOKUP(Table2[[#This Row],[Store_ID]],Table6[Store_ID],Table6[Region],"Not Found")</f>
        <v>South Zone 2</v>
      </c>
      <c r="U817" s="2" t="s">
        <v>170</v>
      </c>
      <c r="V817" s="2" t="str">
        <f>_xlfn.XLOOKUP(Table2[[#This Row],[Employee_ID]],Table5[Employee_ID],Table5[Employee Name],"Not Found")</f>
        <v>Ishwarya Shetty</v>
      </c>
      <c r="W817" s="2">
        <v>1</v>
      </c>
      <c r="X817" s="2">
        <v>1028.52</v>
      </c>
      <c r="Y817" s="2">
        <v>0</v>
      </c>
      <c r="Z817" s="2">
        <v>0</v>
      </c>
      <c r="AA817" s="2">
        <v>12</v>
      </c>
      <c r="AB817" s="2">
        <v>123.42</v>
      </c>
      <c r="AC817" s="2">
        <v>1151.94</v>
      </c>
      <c r="AD817" s="2">
        <v>699.84</v>
      </c>
      <c r="AE817" s="2">
        <f t="shared" si="21"/>
        <v>328.68</v>
      </c>
      <c r="AF817" s="2" t="s">
        <v>69</v>
      </c>
      <c r="AG817" s="42">
        <f>IFERROR(Table2[[#This Row],[Profit]]/Table2[[#This Row],[Sales Amount]],0)</f>
        <v>0.28532736080004167</v>
      </c>
      <c r="AH817" s="2" t="str">
        <f>TRIM(Table2[[#This Row],[Payment Modee]])</f>
        <v>Cash</v>
      </c>
      <c r="AI817" s="2" t="s">
        <v>26</v>
      </c>
      <c r="AJ817" s="2" t="s">
        <v>27</v>
      </c>
      <c r="AK817" s="2" t="s">
        <v>2236</v>
      </c>
      <c r="AL817" s="16" t="str">
        <f>IF(HOUR(Table2[[#This Row],[Order Time]])&lt;12,"Morning",IF(HOUR(Table2[[#This Row],[Order Time]])&lt;17,"Afternoon",IF(HOUR(Table2[[#This Row],[Order Time]])&lt;21,"Evening","Night")))</f>
        <v>Evening</v>
      </c>
      <c r="AM817" s="16" t="s">
        <v>29</v>
      </c>
    </row>
    <row r="818" spans="1:39" x14ac:dyDescent="0.25">
      <c r="A818" s="13" t="s">
        <v>2237</v>
      </c>
      <c r="B818" s="4">
        <v>45708</v>
      </c>
      <c r="C818" s="2">
        <f>YEAR(Table2[[#This Row],[Invoice Date]])</f>
        <v>2025</v>
      </c>
      <c r="D818" s="2" t="str">
        <f>TEXT(Table2[[#This Row],[Invoice Date]],"mmm")</f>
        <v>Feb</v>
      </c>
      <c r="E818" s="2" t="str">
        <f>Table2[[#This Row],[Store_ID]]&amp;"-"&amp;Table2[[#This Row],[Year]]&amp;"-"&amp;Table2[[#This Row],[Month]]</f>
        <v>STR021-2025-Feb</v>
      </c>
      <c r="F818" s="2" t="s">
        <v>1828</v>
      </c>
      <c r="G818" s="2" t="str">
        <f>_xlfn.XLOOKUP(Table2[[#This Row],[Customer_ID]],Table3[Customer_ID],Table3[Customer Name],"Not Found")</f>
        <v>Hemanth Sundaram</v>
      </c>
      <c r="H818" s="2" t="str">
        <f>_xlfn.XLOOKUP(Table2[[#This Row],[Customer_ID]],Table3[Customer_ID],Table3[Gender],"Female")</f>
        <v>Male</v>
      </c>
      <c r="I818" s="2" t="str">
        <f>_xlfn.XLOOKUP(Table2[[#This Row],[Customer_ID]],Table3[Customer_ID],Table3[City],"Missing Memebership")</f>
        <v>Madurai</v>
      </c>
      <c r="J818" s="2" t="str">
        <f>_xlfn.XLOOKUP(Table2[[#This Row],[Customer_ID]],Table3[Customer_ID],Table3[State],"Karnataka")</f>
        <v>Tamil Nadu</v>
      </c>
      <c r="K818" s="2" t="str">
        <f>_xlfn.XLOOKUP(Table2[[#This Row],[Customer_ID]],Table3[Customer_ID],Table3[Membership],"Regular")</f>
        <v>Gold</v>
      </c>
      <c r="L818" s="2" t="s">
        <v>703</v>
      </c>
      <c r="M818" s="2" t="str">
        <f>_xlfn.XLOOKUP(Table2[[#This Row],[Product_ID]],Table4[Product_ID],Table4[Product_Name],"Not Found")</f>
        <v>Woodland Polo Purple</v>
      </c>
      <c r="N818" s="2" t="str">
        <f>_xlfn.XLOOKUP(Table2[[#This Row],[Product_ID]],Table4[Product_ID],Table4[Category],"Not Found")</f>
        <v>Men T-Shirts</v>
      </c>
      <c r="O818" s="2" t="str">
        <f>_xlfn.XLOOKUP(Table2[[#This Row],[Product_ID]],Table4[Product_ID],Table4[Subcategory],"Not Found")</f>
        <v>Polo</v>
      </c>
      <c r="P818" s="2" t="str">
        <f>_xlfn.XLOOKUP(Table2[[#This Row],[Product_ID]],Table4[Product_ID],Table4[Brand],"Missing Brand")</f>
        <v>Woodland</v>
      </c>
      <c r="Q818" s="2" t="s">
        <v>80</v>
      </c>
      <c r="R818" s="2" t="str">
        <f>_xlfn.XLOOKUP(Table2[[#This Row],[Store_ID]],Table6[Store_ID],Table6[Store Name],"Not Found")</f>
        <v>TrendMart Kozhikode Standard</v>
      </c>
      <c r="S818" s="2">
        <f>_xlfn.XLOOKUP(Table2[[#This Row],[Store_ID]],Table6[Store_ID],Table6[Monthly Target],"Missing Target")</f>
        <v>2000000</v>
      </c>
      <c r="T818" s="2" t="str">
        <f>_xlfn.XLOOKUP(Table2[[#This Row],[Store_ID]],Table6[Store_ID],Table6[Region],"Not Found")</f>
        <v>South Zone 1</v>
      </c>
      <c r="U818" s="2" t="s">
        <v>102</v>
      </c>
      <c r="V818" s="2" t="str">
        <f>_xlfn.XLOOKUP(Table2[[#This Row],[Employee_ID]],Table5[Employee_ID],Table5[Employee Name],"Not Found")</f>
        <v>Chandra Reddy</v>
      </c>
      <c r="W818" s="2">
        <v>2</v>
      </c>
      <c r="X818" s="2">
        <v>596.24</v>
      </c>
      <c r="Y818" s="2">
        <v>0</v>
      </c>
      <c r="Z818" s="2">
        <v>0</v>
      </c>
      <c r="AA818" s="2">
        <v>5</v>
      </c>
      <c r="AB818" s="2">
        <v>59.62</v>
      </c>
      <c r="AC818" s="2">
        <v>1252.0999999999999</v>
      </c>
      <c r="AD818" s="2">
        <v>729.22</v>
      </c>
      <c r="AE818" s="2">
        <f t="shared" si="21"/>
        <v>463.25999999999988</v>
      </c>
      <c r="AF818" s="2" t="s">
        <v>35</v>
      </c>
      <c r="AG818" s="42">
        <f>IFERROR(Table2[[#This Row],[Profit]]/Table2[[#This Row],[Sales Amount]],0)</f>
        <v>0.36998642280967969</v>
      </c>
      <c r="AH818" s="2" t="str">
        <f>TRIM(Table2[[#This Row],[Payment Modee]])</f>
        <v>Debit Card</v>
      </c>
      <c r="AI818" s="2" t="s">
        <v>26</v>
      </c>
      <c r="AJ818" s="2" t="s">
        <v>27</v>
      </c>
      <c r="AK818" s="2" t="s">
        <v>2238</v>
      </c>
      <c r="AL818" s="16" t="str">
        <f>IF(HOUR(Table2[[#This Row],[Order Time]])&lt;12,"Morning",IF(HOUR(Table2[[#This Row],[Order Time]])&lt;17,"Afternoon",IF(HOUR(Table2[[#This Row],[Order Time]])&lt;21,"Evening","Night")))</f>
        <v>Afternoon</v>
      </c>
      <c r="AM818" s="16" t="s">
        <v>29</v>
      </c>
    </row>
    <row r="819" spans="1:39" x14ac:dyDescent="0.25">
      <c r="A819" s="13" t="s">
        <v>2239</v>
      </c>
      <c r="B819" s="4">
        <v>45591</v>
      </c>
      <c r="C819" s="2">
        <f>YEAR(Table2[[#This Row],[Invoice Date]])</f>
        <v>2024</v>
      </c>
      <c r="D819" s="2" t="str">
        <f>TEXT(Table2[[#This Row],[Invoice Date]],"mmm")</f>
        <v>Oct</v>
      </c>
      <c r="E819" s="2" t="str">
        <f>Table2[[#This Row],[Store_ID]]&amp;"-"&amp;Table2[[#This Row],[Year]]&amp;"-"&amp;Table2[[#This Row],[Month]]</f>
        <v>STR115-2024-Oct</v>
      </c>
      <c r="F819" s="2" t="s">
        <v>991</v>
      </c>
      <c r="G819" s="2" t="str">
        <f>_xlfn.XLOOKUP(Table2[[#This Row],[Customer_ID]],Table3[Customer_ID],Table3[Customer Name],"Not Found")</f>
        <v>Devi Subramaniam</v>
      </c>
      <c r="H819" s="2" t="str">
        <f>_xlfn.XLOOKUP(Table2[[#This Row],[Customer_ID]],Table3[Customer_ID],Table3[Gender],"Female")</f>
        <v>Female</v>
      </c>
      <c r="I819" s="2" t="str">
        <f>_xlfn.XLOOKUP(Table2[[#This Row],[Customer_ID]],Table3[Customer_ID],Table3[City],"Missing Memebership")</f>
        <v>Kalaburagi</v>
      </c>
      <c r="J819" s="2" t="str">
        <f>_xlfn.XLOOKUP(Table2[[#This Row],[Customer_ID]],Table3[Customer_ID],Table3[State],"Karnataka")</f>
        <v>Karnataka</v>
      </c>
      <c r="K819" s="2" t="str">
        <f>_xlfn.XLOOKUP(Table2[[#This Row],[Customer_ID]],Table3[Customer_ID],Table3[Membership],"Regular")</f>
        <v>Gold</v>
      </c>
      <c r="L819" s="2" t="s">
        <v>508</v>
      </c>
      <c r="M819" s="2" t="str">
        <f>_xlfn.XLOOKUP(Table2[[#This Row],[Product_ID]],Table4[Product_ID],Table4[Product_Name],"Not Found")</f>
        <v>Sparx Silk Saree Charcoal</v>
      </c>
      <c r="N819" s="2" t="str">
        <f>_xlfn.XLOOKUP(Table2[[#This Row],[Product_ID]],Table4[Product_ID],Table4[Category],"Not Found")</f>
        <v>Women Sarees</v>
      </c>
      <c r="O819" s="2" t="str">
        <f>_xlfn.XLOOKUP(Table2[[#This Row],[Product_ID]],Table4[Product_ID],Table4[Subcategory],"Not Found")</f>
        <v>Silk Saree</v>
      </c>
      <c r="P819" s="2" t="str">
        <f>_xlfn.XLOOKUP(Table2[[#This Row],[Product_ID]],Table4[Product_ID],Table4[Brand],"Missing Brand")</f>
        <v>Sparx</v>
      </c>
      <c r="Q819" s="2" t="s">
        <v>329</v>
      </c>
      <c r="R819" s="2" t="str">
        <f>_xlfn.XLOOKUP(Table2[[#This Row],[Store_ID]],Table6[Store_ID],Table6[Store Name],"Not Found")</f>
        <v>TrendMart Bengaluru Standard</v>
      </c>
      <c r="S819" s="2">
        <f>_xlfn.XLOOKUP(Table2[[#This Row],[Store_ID]],Table6[Store_ID],Table6[Monthly Target],"Missing Target")</f>
        <v>1500000</v>
      </c>
      <c r="T819" s="2" t="str">
        <f>_xlfn.XLOOKUP(Table2[[#This Row],[Store_ID]],Table6[Store_ID],Table6[Region],"Not Found")</f>
        <v>South Zone 2</v>
      </c>
      <c r="U819" s="2" t="s">
        <v>417</v>
      </c>
      <c r="V819" s="2" t="str">
        <f>_xlfn.XLOOKUP(Table2[[#This Row],[Employee_ID]],Table5[Employee_ID],Table5[Employee Name],"Not Found")</f>
        <v>Arjun Krishnan</v>
      </c>
      <c r="W819" s="2">
        <v>3</v>
      </c>
      <c r="X819" s="2">
        <v>2767.42</v>
      </c>
      <c r="Y819" s="2">
        <v>10</v>
      </c>
      <c r="Z819" s="2">
        <v>830.23</v>
      </c>
      <c r="AA819" s="2">
        <v>12</v>
      </c>
      <c r="AB819" s="2">
        <v>896.64</v>
      </c>
      <c r="AC819" s="2">
        <v>8368.67</v>
      </c>
      <c r="AD819" s="2">
        <v>5559.42</v>
      </c>
      <c r="AE819" s="2">
        <f t="shared" si="21"/>
        <v>1912.6100000000001</v>
      </c>
      <c r="AF819" s="2" t="s">
        <v>25</v>
      </c>
      <c r="AG819" s="42">
        <f>IFERROR(Table2[[#This Row],[Profit]]/Table2[[#This Row],[Sales Amount]],0)</f>
        <v>0.22854408167606086</v>
      </c>
      <c r="AH819" s="2" t="str">
        <f>TRIM(Table2[[#This Row],[Payment Modee]])</f>
        <v>UPI</v>
      </c>
      <c r="AI819" s="2" t="s">
        <v>26</v>
      </c>
      <c r="AJ819" s="2" t="s">
        <v>27</v>
      </c>
      <c r="AK819" s="2" t="s">
        <v>2240</v>
      </c>
      <c r="AL819" s="16" t="str">
        <f>IF(HOUR(Table2[[#This Row],[Order Time]])&lt;12,"Morning",IF(HOUR(Table2[[#This Row],[Order Time]])&lt;17,"Afternoon",IF(HOUR(Table2[[#This Row],[Order Time]])&lt;21,"Evening","Night")))</f>
        <v>Afternoon</v>
      </c>
      <c r="AM819" s="16" t="s">
        <v>38</v>
      </c>
    </row>
    <row r="820" spans="1:39" x14ac:dyDescent="0.25">
      <c r="A820" s="13" t="s">
        <v>2241</v>
      </c>
      <c r="B820" s="4">
        <v>45545</v>
      </c>
      <c r="C820" s="2">
        <f>YEAR(Table2[[#This Row],[Invoice Date]])</f>
        <v>2024</v>
      </c>
      <c r="D820" s="2" t="str">
        <f>TEXT(Table2[[#This Row],[Invoice Date]],"mmm")</f>
        <v>Sep</v>
      </c>
      <c r="E820" s="2" t="str">
        <f>Table2[[#This Row],[Store_ID]]&amp;"-"&amp;Table2[[#This Row],[Year]]&amp;"-"&amp;Table2[[#This Row],[Month]]</f>
        <v>STR052-2024-Sep</v>
      </c>
      <c r="F820" s="2" t="s">
        <v>1251</v>
      </c>
      <c r="G820" s="2" t="str">
        <f>_xlfn.XLOOKUP(Table2[[#This Row],[Customer_ID]],Table3[Customer_ID],Table3[Customer Name],"Not Found")</f>
        <v>Deepika Naicker</v>
      </c>
      <c r="H820" s="2" t="str">
        <f>_xlfn.XLOOKUP(Table2[[#This Row],[Customer_ID]],Table3[Customer_ID],Table3[Gender],"Female")</f>
        <v>Female</v>
      </c>
      <c r="I820" s="2" t="str">
        <f>_xlfn.XLOOKUP(Table2[[#This Row],[Customer_ID]],Table3[Customer_ID],Table3[City],"Missing Memebership")</f>
        <v>Thrissur</v>
      </c>
      <c r="J820" s="2" t="str">
        <f>_xlfn.XLOOKUP(Table2[[#This Row],[Customer_ID]],Table3[Customer_ID],Table3[State],"Karnataka")</f>
        <v>Kerala</v>
      </c>
      <c r="K820" s="2" t="str">
        <f>_xlfn.XLOOKUP(Table2[[#This Row],[Customer_ID]],Table3[Customer_ID],Table3[Membership],"Regular")</f>
        <v>Gold</v>
      </c>
      <c r="L820" s="2" t="s">
        <v>9158</v>
      </c>
      <c r="M820" s="2" t="str">
        <f>_xlfn.XLOOKUP(Table2[[#This Row],[Product_ID]],Table4[Product_ID],Table4[Product_Name],"Not Found")</f>
        <v>Not Found</v>
      </c>
      <c r="N820" s="2" t="str">
        <f>_xlfn.XLOOKUP(Table2[[#This Row],[Product_ID]],Table4[Product_ID],Table4[Category],"Not Found")</f>
        <v>Not Found</v>
      </c>
      <c r="O820" s="2" t="str">
        <f>_xlfn.XLOOKUP(Table2[[#This Row],[Product_ID]],Table4[Product_ID],Table4[Subcategory],"Not Found")</f>
        <v>Not Found</v>
      </c>
      <c r="P820" s="2" t="str">
        <f>_xlfn.XLOOKUP(Table2[[#This Row],[Product_ID]],Table4[Product_ID],Table4[Brand],"Missing Brand")</f>
        <v>Missing Brand</v>
      </c>
      <c r="Q820" s="2" t="s">
        <v>1413</v>
      </c>
      <c r="R820" s="2" t="str">
        <f>_xlfn.XLOOKUP(Table2[[#This Row],[Store_ID]],Table6[Store_ID],Table6[Store Name],"Not Found")</f>
        <v>TrendMart Guntur High Street</v>
      </c>
      <c r="S820" s="2">
        <f>_xlfn.XLOOKUP(Table2[[#This Row],[Store_ID]],Table6[Store_ID],Table6[Monthly Target],"Missing Target")</f>
        <v>800000</v>
      </c>
      <c r="T820" s="2" t="str">
        <f>_xlfn.XLOOKUP(Table2[[#This Row],[Store_ID]],Table6[Store_ID],Table6[Region],"Not Found")</f>
        <v>South Zone 3</v>
      </c>
      <c r="U820" s="2" t="s">
        <v>482</v>
      </c>
      <c r="V820" s="2" t="str">
        <f>_xlfn.XLOOKUP(Table2[[#This Row],[Employee_ID]],Table5[Employee_ID],Table5[Employee Name],"Not Found")</f>
        <v>Swathi Achari</v>
      </c>
      <c r="W820" s="2">
        <v>2</v>
      </c>
      <c r="X820" s="2">
        <v>1059.5999999999999</v>
      </c>
      <c r="Y820" s="2">
        <v>5</v>
      </c>
      <c r="Z820" s="2">
        <v>105.96</v>
      </c>
      <c r="AA820" s="2">
        <v>12</v>
      </c>
      <c r="AB820" s="2">
        <v>241.59</v>
      </c>
      <c r="AC820" s="2">
        <v>2254.83</v>
      </c>
      <c r="AD820" s="2">
        <v>1442.58</v>
      </c>
      <c r="AE820" s="2">
        <f t="shared" si="21"/>
        <v>570.66</v>
      </c>
      <c r="AF820" s="2" t="s">
        <v>35</v>
      </c>
      <c r="AG820" s="42">
        <f>IFERROR(Table2[[#This Row],[Profit]]/Table2[[#This Row],[Sales Amount]],0)</f>
        <v>0.25308338100876782</v>
      </c>
      <c r="AH820" s="2" t="str">
        <f>TRIM(Table2[[#This Row],[Payment Modee]])</f>
        <v>Debit Card</v>
      </c>
      <c r="AI820" s="2" t="s">
        <v>36</v>
      </c>
      <c r="AJ820" s="2" t="s">
        <v>27</v>
      </c>
      <c r="AK820" s="2" t="s">
        <v>448</v>
      </c>
      <c r="AL820" s="16" t="str">
        <f>IF(HOUR(Table2[[#This Row],[Order Time]])&lt;12,"Morning",IF(HOUR(Table2[[#This Row],[Order Time]])&lt;17,"Afternoon",IF(HOUR(Table2[[#This Row],[Order Time]])&lt;21,"Evening","Night")))</f>
        <v>Afternoon</v>
      </c>
      <c r="AM820" s="16" t="s">
        <v>29</v>
      </c>
    </row>
    <row r="821" spans="1:39" x14ac:dyDescent="0.25">
      <c r="A821" s="13" t="s">
        <v>2242</v>
      </c>
      <c r="B821" s="4">
        <v>45637</v>
      </c>
      <c r="C821" s="2">
        <f>YEAR(Table2[[#This Row],[Invoice Date]])</f>
        <v>2024</v>
      </c>
      <c r="D821" s="2" t="str">
        <f>TEXT(Table2[[#This Row],[Invoice Date]],"mmm")</f>
        <v>Dec</v>
      </c>
      <c r="E821" s="2" t="str">
        <f>Table2[[#This Row],[Store_ID]]&amp;"-"&amp;Table2[[#This Row],[Year]]&amp;"-"&amp;Table2[[#This Row],[Month]]</f>
        <v>STR109-2024-Dec</v>
      </c>
      <c r="F821" s="2" t="s">
        <v>1364</v>
      </c>
      <c r="G821" s="2" t="str">
        <f>_xlfn.XLOOKUP(Table2[[#This Row],[Customer_ID]],Table3[Customer_ID],Table3[Customer Name],"Not Found")</f>
        <v>Chandra Subramaniam</v>
      </c>
      <c r="H821" s="2" t="str">
        <f>_xlfn.XLOOKUP(Table2[[#This Row],[Customer_ID]],Table3[Customer_ID],Table3[Gender],"Female")</f>
        <v>Male</v>
      </c>
      <c r="I821" s="2" t="str">
        <f>_xlfn.XLOOKUP(Table2[[#This Row],[Customer_ID]],Table3[Customer_ID],Table3[City],"Missing Memebership")</f>
        <v>Alappuzha</v>
      </c>
      <c r="J821" s="2" t="str">
        <f>_xlfn.XLOOKUP(Table2[[#This Row],[Customer_ID]],Table3[Customer_ID],Table3[State],"Karnataka")</f>
        <v>Kerala</v>
      </c>
      <c r="K821" s="2" t="str">
        <f>_xlfn.XLOOKUP(Table2[[#This Row],[Customer_ID]],Table3[Customer_ID],Table3[Membership],"Regular")</f>
        <v>Silver</v>
      </c>
      <c r="L821" s="2" t="s">
        <v>2243</v>
      </c>
      <c r="M821" s="2" t="str">
        <f>_xlfn.XLOOKUP(Table2[[#This Row],[Product_ID]],Table4[Product_ID],Table4[Product_Name],"Not Found")</f>
        <v>Mufti Track Suit Mustard</v>
      </c>
      <c r="N821" s="2" t="str">
        <f>_xlfn.XLOOKUP(Table2[[#This Row],[Product_ID]],Table4[Product_ID],Table4[Category],"Not Found")</f>
        <v>Sportswear</v>
      </c>
      <c r="O821" s="2" t="str">
        <f>_xlfn.XLOOKUP(Table2[[#This Row],[Product_ID]],Table4[Product_ID],Table4[Subcategory],"Not Found")</f>
        <v>Track Suit</v>
      </c>
      <c r="P821" s="2" t="str">
        <f>_xlfn.XLOOKUP(Table2[[#This Row],[Product_ID]],Table4[Product_ID],Table4[Brand],"Missing Brand")</f>
        <v>Mufti</v>
      </c>
      <c r="Q821" s="2" t="s">
        <v>112</v>
      </c>
      <c r="R821" s="2" t="str">
        <f>_xlfn.XLOOKUP(Table2[[#This Row],[Store_ID]],Table6[Store_ID],Table6[Store Name],"Not Found")</f>
        <v>TrendMart Warangal Outlet</v>
      </c>
      <c r="S821" s="2">
        <f>_xlfn.XLOOKUP(Table2[[#This Row],[Store_ID]],Table6[Store_ID],Table6[Monthly Target],"Missing Target")</f>
        <v>1200000</v>
      </c>
      <c r="T821" s="2" t="str">
        <f>_xlfn.XLOOKUP(Table2[[#This Row],[Store_ID]],Table6[Store_ID],Table6[Region],"Not Found")</f>
        <v>South Zone 2</v>
      </c>
      <c r="U821" s="2" t="s">
        <v>349</v>
      </c>
      <c r="V821" s="2" t="str">
        <f>_xlfn.XLOOKUP(Table2[[#This Row],[Employee_ID]],Table5[Employee_ID],Table5[Employee Name],"Not Found")</f>
        <v>Chitra Bhat</v>
      </c>
      <c r="W821" s="2">
        <v>1</v>
      </c>
      <c r="X821" s="2">
        <v>745.43</v>
      </c>
      <c r="Y821" s="2">
        <v>10</v>
      </c>
      <c r="Z821" s="2">
        <v>74.540000000000006</v>
      </c>
      <c r="AA821" s="2">
        <v>5</v>
      </c>
      <c r="AB821" s="2">
        <v>33.54</v>
      </c>
      <c r="AC821" s="2">
        <v>704.43</v>
      </c>
      <c r="AD821" s="2">
        <v>504.05</v>
      </c>
      <c r="AE821" s="2">
        <f t="shared" si="21"/>
        <v>166.83999999999995</v>
      </c>
      <c r="AF821" s="2" t="s">
        <v>35</v>
      </c>
      <c r="AG821" s="42">
        <f>IFERROR(Table2[[#This Row],[Profit]]/Table2[[#This Row],[Sales Amount]],0)</f>
        <v>0.23684397314140504</v>
      </c>
      <c r="AH821" s="2" t="str">
        <f>TRIM(Table2[[#This Row],[Payment Modee]])</f>
        <v>Debit Card</v>
      </c>
      <c r="AI821" s="2" t="s">
        <v>26</v>
      </c>
      <c r="AJ821" s="2" t="s">
        <v>27</v>
      </c>
      <c r="AK821" s="2" t="s">
        <v>911</v>
      </c>
      <c r="AL821" s="16" t="str">
        <f>IF(HOUR(Table2[[#This Row],[Order Time]])&lt;12,"Morning",IF(HOUR(Table2[[#This Row],[Order Time]])&lt;17,"Afternoon",IF(HOUR(Table2[[#This Row],[Order Time]])&lt;21,"Evening","Night")))</f>
        <v>Afternoon</v>
      </c>
      <c r="AM821" s="16" t="s">
        <v>29</v>
      </c>
    </row>
    <row r="822" spans="1:39" x14ac:dyDescent="0.25">
      <c r="A822" s="13" t="s">
        <v>2245</v>
      </c>
      <c r="B822" s="4">
        <v>45515</v>
      </c>
      <c r="C822" s="2">
        <f>YEAR(Table2[[#This Row],[Invoice Date]])</f>
        <v>2024</v>
      </c>
      <c r="D822" s="2" t="str">
        <f>TEXT(Table2[[#This Row],[Invoice Date]],"mmm")</f>
        <v>Aug</v>
      </c>
      <c r="E822" s="2" t="str">
        <f>Table2[[#This Row],[Store_ID]]&amp;"-"&amp;Table2[[#This Row],[Year]]&amp;"-"&amp;Table2[[#This Row],[Month]]</f>
        <v>STR048-2024-Aug</v>
      </c>
      <c r="F822" s="2" t="s">
        <v>2246</v>
      </c>
      <c r="G822" s="2" t="str">
        <f>_xlfn.XLOOKUP(Table2[[#This Row],[Customer_ID]],Table3[Customer_ID],Table3[Customer Name],"Not Found")</f>
        <v>Uma Nair</v>
      </c>
      <c r="H822" s="2" t="str">
        <f>_xlfn.XLOOKUP(Table2[[#This Row],[Customer_ID]],Table3[Customer_ID],Table3[Gender],"Female")</f>
        <v>Female</v>
      </c>
      <c r="I822" s="2" t="str">
        <f>_xlfn.XLOOKUP(Table2[[#This Row],[Customer_ID]],Table3[Customer_ID],Table3[City],"Missing Memebership")</f>
        <v>Tiruchirappalli</v>
      </c>
      <c r="J822" s="2" t="str">
        <f>_xlfn.XLOOKUP(Table2[[#This Row],[Customer_ID]],Table3[Customer_ID],Table3[State],"Karnataka")</f>
        <v>Tamil Nadu</v>
      </c>
      <c r="K822" s="2" t="str">
        <f>_xlfn.XLOOKUP(Table2[[#This Row],[Customer_ID]],Table3[Customer_ID],Table3[Membership],"Regular")</f>
        <v>Silver</v>
      </c>
      <c r="L822" s="2" t="s">
        <v>257</v>
      </c>
      <c r="M822" s="2" t="str">
        <f>_xlfn.XLOOKUP(Table2[[#This Row],[Product_ID]],Table4[Product_ID],Table4[Product_Name],"Not Found")</f>
        <v>Sonata Girls Frock Cream</v>
      </c>
      <c r="N822" s="2" t="str">
        <f>_xlfn.XLOOKUP(Table2[[#This Row],[Product_ID]],Table4[Product_ID],Table4[Category],"Not Found")</f>
        <v>Kids Wear</v>
      </c>
      <c r="O822" s="2" t="str">
        <f>_xlfn.XLOOKUP(Table2[[#This Row],[Product_ID]],Table4[Product_ID],Table4[Subcategory],"Not Found")</f>
        <v>Kids T-Shirt</v>
      </c>
      <c r="P822" s="2" t="str">
        <f>_xlfn.XLOOKUP(Table2[[#This Row],[Product_ID]],Table4[Product_ID],Table4[Brand],"Missing Brand")</f>
        <v>Jack &amp; Jones</v>
      </c>
      <c r="Q822" s="2" t="s">
        <v>1853</v>
      </c>
      <c r="R822" s="2" t="str">
        <f>_xlfn.XLOOKUP(Table2[[#This Row],[Store_ID]],Table6[Store_ID],Table6[Store Name],"Not Found")</f>
        <v>TrendMart Guntur High Street</v>
      </c>
      <c r="S822" s="2">
        <f>_xlfn.XLOOKUP(Table2[[#This Row],[Store_ID]],Table6[Store_ID],Table6[Monthly Target],"Missing Target")</f>
        <v>1200000</v>
      </c>
      <c r="T822" s="2" t="str">
        <f>_xlfn.XLOOKUP(Table2[[#This Row],[Store_ID]],Table6[Store_ID],Table6[Region],"Not Found")</f>
        <v>South Zone 3</v>
      </c>
      <c r="U822" s="2" t="s">
        <v>153</v>
      </c>
      <c r="V822" s="2" t="str">
        <f>_xlfn.XLOOKUP(Table2[[#This Row],[Employee_ID]],Table5[Employee_ID],Table5[Employee Name],"Not Found")</f>
        <v>Rani Mishra</v>
      </c>
      <c r="W822" s="2">
        <v>1</v>
      </c>
      <c r="X822" s="2">
        <v>663.19</v>
      </c>
      <c r="Y822" s="2">
        <v>0</v>
      </c>
      <c r="Z822" s="2">
        <v>0</v>
      </c>
      <c r="AA822" s="2">
        <v>5</v>
      </c>
      <c r="AB822" s="2">
        <v>33.159999999999997</v>
      </c>
      <c r="AC822" s="2">
        <v>696.35</v>
      </c>
      <c r="AD822" s="2">
        <v>413.39</v>
      </c>
      <c r="AE822" s="2">
        <f t="shared" si="21"/>
        <v>249.80000000000004</v>
      </c>
      <c r="AF822" s="2" t="s">
        <v>56</v>
      </c>
      <c r="AG822" s="42">
        <f>IFERROR(Table2[[#This Row],[Profit]]/Table2[[#This Row],[Sales Amount]],0)</f>
        <v>0.35872765132476492</v>
      </c>
      <c r="AH822" s="2" t="str">
        <f>TRIM(Table2[[#This Row],[Payment Modee]])</f>
        <v>Credit Card</v>
      </c>
      <c r="AI822" s="2" t="s">
        <v>26</v>
      </c>
      <c r="AJ822" s="2" t="s">
        <v>27</v>
      </c>
      <c r="AK822" s="2" t="s">
        <v>2247</v>
      </c>
      <c r="AL822" s="16" t="str">
        <f>IF(HOUR(Table2[[#This Row],[Order Time]])&lt;12,"Morning",IF(HOUR(Table2[[#This Row],[Order Time]])&lt;17,"Afternoon",IF(HOUR(Table2[[#This Row],[Order Time]])&lt;21,"Evening","Night")))</f>
        <v>Evening</v>
      </c>
      <c r="AM822" s="16" t="s">
        <v>38</v>
      </c>
    </row>
    <row r="823" spans="1:39" x14ac:dyDescent="0.25">
      <c r="A823" s="13" t="s">
        <v>2248</v>
      </c>
      <c r="B823" s="4">
        <v>45576</v>
      </c>
      <c r="C823" s="2">
        <f>YEAR(Table2[[#This Row],[Invoice Date]])</f>
        <v>2024</v>
      </c>
      <c r="D823" s="2" t="str">
        <f>TEXT(Table2[[#This Row],[Invoice Date]],"mmm")</f>
        <v>Oct</v>
      </c>
      <c r="E823" s="2" t="str">
        <f>Table2[[#This Row],[Store_ID]]&amp;"-"&amp;Table2[[#This Row],[Year]]&amp;"-"&amp;Table2[[#This Row],[Month]]</f>
        <v>STR034-2024-Oct</v>
      </c>
      <c r="F823" s="2" t="s">
        <v>2249</v>
      </c>
      <c r="G823" s="2" t="str">
        <f>_xlfn.XLOOKUP(Table2[[#This Row],[Customer_ID]],Table3[Customer_ID],Table3[Customer Name],"Not Found")</f>
        <v>Lokesh Naicker</v>
      </c>
      <c r="H823" s="2" t="str">
        <f>_xlfn.XLOOKUP(Table2[[#This Row],[Customer_ID]],Table3[Customer_ID],Table3[Gender],"Female")</f>
        <v>Male</v>
      </c>
      <c r="I823" s="2" t="str">
        <f>_xlfn.XLOOKUP(Table2[[#This Row],[Customer_ID]],Table3[Customer_ID],Table3[City],"Missing Memebership")</f>
        <v>Hyderabad</v>
      </c>
      <c r="J823" s="2" t="str">
        <f>_xlfn.XLOOKUP(Table2[[#This Row],[Customer_ID]],Table3[Customer_ID],Table3[State],"Karnataka")</f>
        <v>Telangana</v>
      </c>
      <c r="K823" s="2" t="str">
        <f>_xlfn.XLOOKUP(Table2[[#This Row],[Customer_ID]],Table3[Customer_ID],Table3[Membership],"Regular")</f>
        <v>Regular</v>
      </c>
      <c r="L823" s="2" t="s">
        <v>1243</v>
      </c>
      <c r="M823" s="2" t="str">
        <f>_xlfn.XLOOKUP(Table2[[#This Row],[Product_ID]],Table4[Product_ID],Table4[Product_Name],"Not Found")</f>
        <v>Jack &amp; Jones Tunic Olive</v>
      </c>
      <c r="N823" s="2" t="str">
        <f>_xlfn.XLOOKUP(Table2[[#This Row],[Product_ID]],Table4[Product_ID],Table4[Category],"Not Found")</f>
        <v>Women Tops</v>
      </c>
      <c r="O823" s="2" t="str">
        <f>_xlfn.XLOOKUP(Table2[[#This Row],[Product_ID]],Table4[Product_ID],Table4[Subcategory],"Not Found")</f>
        <v>Tunic</v>
      </c>
      <c r="P823" s="2" t="str">
        <f>_xlfn.XLOOKUP(Table2[[#This Row],[Product_ID]],Table4[Product_ID],Table4[Brand],"Missing Brand")</f>
        <v>Jack &amp; Jones</v>
      </c>
      <c r="Q823" s="2" t="s">
        <v>1572</v>
      </c>
      <c r="R823" s="2" t="str">
        <f>_xlfn.XLOOKUP(Table2[[#This Row],[Store_ID]],Table6[Store_ID],Table6[Store Name],"Not Found")</f>
        <v>TrendMart Warangal Standard</v>
      </c>
      <c r="S823" s="2">
        <f>_xlfn.XLOOKUP(Table2[[#This Row],[Store_ID]],Table6[Store_ID],Table6[Monthly Target],"Missing Target")</f>
        <v>1200000</v>
      </c>
      <c r="T823" s="2" t="str">
        <f>_xlfn.XLOOKUP(Table2[[#This Row],[Store_ID]],Table6[Store_ID],Table6[Region],"Not Found")</f>
        <v>South Zone 2</v>
      </c>
      <c r="U823" s="2" t="s">
        <v>294</v>
      </c>
      <c r="V823" s="2" t="str">
        <f>_xlfn.XLOOKUP(Table2[[#This Row],[Employee_ID]],Table5[Employee_ID],Table5[Employee Name],"Not Found")</f>
        <v>Chitra Chettiar</v>
      </c>
      <c r="W823" s="2">
        <v>1</v>
      </c>
      <c r="X823" s="2">
        <v>638.29</v>
      </c>
      <c r="Y823" s="2">
        <v>30</v>
      </c>
      <c r="Z823" s="2">
        <v>191.49</v>
      </c>
      <c r="AA823" s="2">
        <v>5</v>
      </c>
      <c r="AB823" s="2">
        <v>22.34</v>
      </c>
      <c r="AC823" s="2">
        <v>469.14</v>
      </c>
      <c r="AD823" s="2">
        <v>419.4</v>
      </c>
      <c r="AE823" s="2">
        <f t="shared" si="21"/>
        <v>27.400000000000009</v>
      </c>
      <c r="AF823" s="2" t="s">
        <v>136</v>
      </c>
      <c r="AG823" s="42">
        <f>IFERROR(Table2[[#This Row],[Profit]]/Table2[[#This Row],[Sales Amount]],0)</f>
        <v>5.8404740589163173E-2</v>
      </c>
      <c r="AH823" s="2" t="str">
        <f>TRIM(Table2[[#This Row],[Payment Modee]])</f>
        <v>EMI</v>
      </c>
      <c r="AI823" s="2" t="s">
        <v>26</v>
      </c>
      <c r="AJ823" s="2" t="s">
        <v>27</v>
      </c>
      <c r="AK823" s="2" t="s">
        <v>1244</v>
      </c>
      <c r="AL823" s="16" t="str">
        <f>IF(HOUR(Table2[[#This Row],[Order Time]])&lt;12,"Morning",IF(HOUR(Table2[[#This Row],[Order Time]])&lt;17,"Afternoon",IF(HOUR(Table2[[#This Row],[Order Time]])&lt;21,"Evening","Night")))</f>
        <v>Afternoon</v>
      </c>
      <c r="AM823" s="16" t="s">
        <v>29</v>
      </c>
    </row>
    <row r="824" spans="1:39" x14ac:dyDescent="0.25">
      <c r="A824" s="13" t="s">
        <v>2250</v>
      </c>
      <c r="B824" s="4">
        <v>45536</v>
      </c>
      <c r="C824" s="2">
        <f>YEAR(Table2[[#This Row],[Invoice Date]])</f>
        <v>2024</v>
      </c>
      <c r="D824" s="2" t="str">
        <f>TEXT(Table2[[#This Row],[Invoice Date]],"mmm")</f>
        <v>Sep</v>
      </c>
      <c r="E824" s="2" t="str">
        <f>Table2[[#This Row],[Store_ID]]&amp;"-"&amp;Table2[[#This Row],[Year]]&amp;"-"&amp;Table2[[#This Row],[Month]]</f>
        <v>STR076-2024-Sep</v>
      </c>
      <c r="F824" s="2" t="s">
        <v>2251</v>
      </c>
      <c r="G824" s="2" t="str">
        <f>_xlfn.XLOOKUP(Table2[[#This Row],[Customer_ID]],Table3[Customer_ID],Table3[Customer Name],"Not Found")</f>
        <v>Gopal Mudaliar</v>
      </c>
      <c r="H824" s="2" t="str">
        <f>_xlfn.XLOOKUP(Table2[[#This Row],[Customer_ID]],Table3[Customer_ID],Table3[Gender],"Female")</f>
        <v>Male</v>
      </c>
      <c r="I824" s="2" t="str">
        <f>_xlfn.XLOOKUP(Table2[[#This Row],[Customer_ID]],Table3[Customer_ID],Table3[City],"Missing Memebership")</f>
        <v>Khammam</v>
      </c>
      <c r="J824" s="2" t="str">
        <f>_xlfn.XLOOKUP(Table2[[#This Row],[Customer_ID]],Table3[Customer_ID],Table3[State],"Karnataka")</f>
        <v>Telangana</v>
      </c>
      <c r="K824" s="2" t="str">
        <f>_xlfn.XLOOKUP(Table2[[#This Row],[Customer_ID]],Table3[Customer_ID],Table3[Membership],"Regular")</f>
        <v>Silver</v>
      </c>
      <c r="L824" s="2" t="s">
        <v>719</v>
      </c>
      <c r="M824" s="2" t="str">
        <f>_xlfn.XLOOKUP(Table2[[#This Row],[Product_ID]],Table4[Product_ID],Table4[Product_Name],"Not Found")</f>
        <v>AND Denim Shirt Teal</v>
      </c>
      <c r="N824" s="2" t="str">
        <f>_xlfn.XLOOKUP(Table2[[#This Row],[Product_ID]],Table4[Product_ID],Table4[Category],"Not Found")</f>
        <v>Men Shirts</v>
      </c>
      <c r="O824" s="2" t="str">
        <f>_xlfn.XLOOKUP(Table2[[#This Row],[Product_ID]],Table4[Product_ID],Table4[Subcategory],"Not Found")</f>
        <v>Denim Shirt</v>
      </c>
      <c r="P824" s="2" t="str">
        <f>_xlfn.XLOOKUP(Table2[[#This Row],[Product_ID]],Table4[Product_ID],Table4[Brand],"Missing Brand")</f>
        <v>AND</v>
      </c>
      <c r="Q824" s="2" t="s">
        <v>1063</v>
      </c>
      <c r="R824" s="2" t="str">
        <f>_xlfn.XLOOKUP(Table2[[#This Row],[Store_ID]],Table6[Store_ID],Table6[Store Name],"Not Found")</f>
        <v>TrendMart Chennai Standard</v>
      </c>
      <c r="S824" s="2">
        <f>_xlfn.XLOOKUP(Table2[[#This Row],[Store_ID]],Table6[Store_ID],Table6[Monthly Target],"Missing Target")</f>
        <v>1500000</v>
      </c>
      <c r="T824" s="2" t="str">
        <f>_xlfn.XLOOKUP(Table2[[#This Row],[Store_ID]],Table6[Store_ID],Table6[Region],"Not Found")</f>
        <v>South Zone 1</v>
      </c>
      <c r="U824" s="2" t="s">
        <v>34</v>
      </c>
      <c r="V824" s="2" t="str">
        <f>_xlfn.XLOOKUP(Table2[[#This Row],[Employee_ID]],Table5[Employee_ID],Table5[Employee Name],"Not Found")</f>
        <v>Deepthi Iyengar</v>
      </c>
      <c r="W824" s="2">
        <v>2</v>
      </c>
      <c r="X824" s="2">
        <v>877.24</v>
      </c>
      <c r="Y824" s="2">
        <v>20</v>
      </c>
      <c r="Z824" s="2">
        <v>350.9</v>
      </c>
      <c r="AA824" s="2">
        <v>5</v>
      </c>
      <c r="AB824" s="2">
        <v>70.180000000000007</v>
      </c>
      <c r="AC824" s="2">
        <v>1473.76</v>
      </c>
      <c r="AD824" s="2">
        <v>1140.4000000000001</v>
      </c>
      <c r="AE824" s="2">
        <f t="shared" si="21"/>
        <v>263.17999999999989</v>
      </c>
      <c r="AF824" s="2" t="s">
        <v>35</v>
      </c>
      <c r="AG824" s="42">
        <f>IFERROR(Table2[[#This Row],[Profit]]/Table2[[#This Row],[Sales Amount]],0)</f>
        <v>0.17857724459884913</v>
      </c>
      <c r="AH824" s="2" t="str">
        <f>TRIM(Table2[[#This Row],[Payment Modee]])</f>
        <v>Debit Card</v>
      </c>
      <c r="AI824" s="2" t="s">
        <v>26</v>
      </c>
      <c r="AJ824" s="2" t="s">
        <v>27</v>
      </c>
      <c r="AK824" s="2" t="s">
        <v>1034</v>
      </c>
      <c r="AL824" s="16" t="str">
        <f>IF(HOUR(Table2[[#This Row],[Order Time]])&lt;12,"Morning",IF(HOUR(Table2[[#This Row],[Order Time]])&lt;17,"Afternoon",IF(HOUR(Table2[[#This Row],[Order Time]])&lt;21,"Evening","Night")))</f>
        <v>Afternoon</v>
      </c>
      <c r="AM824" s="16" t="s">
        <v>38</v>
      </c>
    </row>
    <row r="825" spans="1:39" x14ac:dyDescent="0.25">
      <c r="A825" s="13" t="s">
        <v>2252</v>
      </c>
      <c r="B825" s="4">
        <v>45590</v>
      </c>
      <c r="C825" s="2">
        <f>YEAR(Table2[[#This Row],[Invoice Date]])</f>
        <v>2024</v>
      </c>
      <c r="D825" s="2" t="str">
        <f>TEXT(Table2[[#This Row],[Invoice Date]],"mmm")</f>
        <v>Oct</v>
      </c>
      <c r="E825" s="2" t="str">
        <f>Table2[[#This Row],[Store_ID]]&amp;"-"&amp;Table2[[#This Row],[Year]]&amp;"-"&amp;Table2[[#This Row],[Month]]</f>
        <v>STR080-2024-Oct</v>
      </c>
      <c r="F825" s="2" t="s">
        <v>1311</v>
      </c>
      <c r="G825" s="2" t="str">
        <f>_xlfn.XLOOKUP(Table2[[#This Row],[Customer_ID]],Table3[Customer_ID],Table3[Customer Name],"Not Found")</f>
        <v>Hariharan Kamath</v>
      </c>
      <c r="H825" s="2" t="str">
        <f>_xlfn.XLOOKUP(Table2[[#This Row],[Customer_ID]],Table3[Customer_ID],Table3[Gender],"Female")</f>
        <v>Male</v>
      </c>
      <c r="I825" s="2" t="str">
        <f>_xlfn.XLOOKUP(Table2[[#This Row],[Customer_ID]],Table3[Customer_ID],Table3[City],"Missing Memebership")</f>
        <v>Vellore</v>
      </c>
      <c r="J825" s="2" t="str">
        <f>_xlfn.XLOOKUP(Table2[[#This Row],[Customer_ID]],Table3[Customer_ID],Table3[State],"Karnataka")</f>
        <v>Tamil Nadu</v>
      </c>
      <c r="K825" s="2" t="str">
        <f>_xlfn.XLOOKUP(Table2[[#This Row],[Customer_ID]],Table3[Customer_ID],Table3[Membership],"Regular")</f>
        <v>Regular</v>
      </c>
      <c r="L825" s="2" t="s">
        <v>515</v>
      </c>
      <c r="M825" s="2" t="str">
        <f>_xlfn.XLOOKUP(Table2[[#This Row],[Product_ID]],Table4[Product_ID],Table4[Product_Name],"Not Found")</f>
        <v>Global Desi Earrings Green</v>
      </c>
      <c r="N825" s="2" t="str">
        <f>_xlfn.XLOOKUP(Table2[[#This Row],[Product_ID]],Table4[Product_ID],Table4[Category],"Not Found")</f>
        <v>Jewellery</v>
      </c>
      <c r="O825" s="2" t="str">
        <f>_xlfn.XLOOKUP(Table2[[#This Row],[Product_ID]],Table4[Product_ID],Table4[Subcategory],"Not Found")</f>
        <v>Earrings</v>
      </c>
      <c r="P825" s="2" t="str">
        <f>_xlfn.XLOOKUP(Table2[[#This Row],[Product_ID]],Table4[Product_ID],Table4[Brand],"Missing Brand")</f>
        <v>Global Desi</v>
      </c>
      <c r="Q825" s="2" t="s">
        <v>214</v>
      </c>
      <c r="R825" s="2" t="str">
        <f>_xlfn.XLOOKUP(Table2[[#This Row],[Store_ID]],Table6[Store_ID],Table6[Store Name],"Not Found")</f>
        <v>TrendMart Kochi High Street</v>
      </c>
      <c r="S825" s="2">
        <f>_xlfn.XLOOKUP(Table2[[#This Row],[Store_ID]],Table6[Store_ID],Table6[Monthly Target],"Missing Target")</f>
        <v>2000000</v>
      </c>
      <c r="T825" s="2" t="str">
        <f>_xlfn.XLOOKUP(Table2[[#This Row],[Store_ID]],Table6[Store_ID],Table6[Region],"Not Found")</f>
        <v>South Zone 1</v>
      </c>
      <c r="U825" s="2" t="s">
        <v>289</v>
      </c>
      <c r="V825" s="2" t="str">
        <f>_xlfn.XLOOKUP(Table2[[#This Row],[Employee_ID]],Table5[Employee_ID],Table5[Employee Name],"Not Found")</f>
        <v>Anitha Ramachandran</v>
      </c>
      <c r="W825" s="2">
        <v>1</v>
      </c>
      <c r="X825" s="2">
        <v>6724.75</v>
      </c>
      <c r="Y825" s="2">
        <v>15</v>
      </c>
      <c r="Z825" s="2">
        <v>1008.71</v>
      </c>
      <c r="AA825" s="2">
        <v>3</v>
      </c>
      <c r="AB825" s="2">
        <v>171.48</v>
      </c>
      <c r="AC825" s="2">
        <v>5887.52</v>
      </c>
      <c r="AD825" s="2">
        <v>4867.21</v>
      </c>
      <c r="AE825" s="2">
        <f t="shared" si="21"/>
        <v>848.83000000000038</v>
      </c>
      <c r="AF825" s="2" t="s">
        <v>69</v>
      </c>
      <c r="AG825" s="42">
        <f>IFERROR(Table2[[#This Row],[Profit]]/Table2[[#This Row],[Sales Amount]],0)</f>
        <v>0.1441744571568335</v>
      </c>
      <c r="AH825" s="2" t="str">
        <f>TRIM(Table2[[#This Row],[Payment Modee]])</f>
        <v>Cash</v>
      </c>
      <c r="AI825" s="2" t="s">
        <v>26</v>
      </c>
      <c r="AJ825" s="2" t="s">
        <v>27</v>
      </c>
      <c r="AK825" s="2" t="s">
        <v>1866</v>
      </c>
      <c r="AL825" s="16" t="str">
        <f>IF(HOUR(Table2[[#This Row],[Order Time]])&lt;12,"Morning",IF(HOUR(Table2[[#This Row],[Order Time]])&lt;17,"Afternoon",IF(HOUR(Table2[[#This Row],[Order Time]])&lt;21,"Evening","Night")))</f>
        <v>Afternoon</v>
      </c>
      <c r="AM825" s="16" t="s">
        <v>29</v>
      </c>
    </row>
    <row r="826" spans="1:39" x14ac:dyDescent="0.25">
      <c r="A826" s="13" t="s">
        <v>2253</v>
      </c>
      <c r="B826" s="4">
        <v>45719</v>
      </c>
      <c r="C826" s="2">
        <f>YEAR(Table2[[#This Row],[Invoice Date]])</f>
        <v>2025</v>
      </c>
      <c r="D826" s="2" t="str">
        <f>TEXT(Table2[[#This Row],[Invoice Date]],"mmm")</f>
        <v>Mar</v>
      </c>
      <c r="E826" s="2" t="str">
        <f>Table2[[#This Row],[Store_ID]]&amp;"-"&amp;Table2[[#This Row],[Year]]&amp;"-"&amp;Table2[[#This Row],[Month]]</f>
        <v>STR094-2025-Mar</v>
      </c>
      <c r="F826" s="2" t="s">
        <v>1952</v>
      </c>
      <c r="G826" s="2" t="str">
        <f>_xlfn.XLOOKUP(Table2[[#This Row],[Customer_ID]],Table3[Customer_ID],Table3[Customer Name],"Not Found")</f>
        <v>Naresh Gupta</v>
      </c>
      <c r="H826" s="2" t="str">
        <f>_xlfn.XLOOKUP(Table2[[#This Row],[Customer_ID]],Table3[Customer_ID],Table3[Gender],"Female")</f>
        <v>Male</v>
      </c>
      <c r="I826" s="2" t="str">
        <f>_xlfn.XLOOKUP(Table2[[#This Row],[Customer_ID]],Table3[Customer_ID],Table3[City],"Missing Memebership")</f>
        <v>Mysuru</v>
      </c>
      <c r="J826" s="2" t="str">
        <f>_xlfn.XLOOKUP(Table2[[#This Row],[Customer_ID]],Table3[Customer_ID],Table3[State],"Karnataka")</f>
        <v>Karnataka</v>
      </c>
      <c r="K826" s="2" t="str">
        <f>_xlfn.XLOOKUP(Table2[[#This Row],[Customer_ID]],Table3[Customer_ID],Table3[Membership],"Regular")</f>
        <v>Gold</v>
      </c>
      <c r="L826" s="2" t="s">
        <v>53</v>
      </c>
      <c r="M826" s="2" t="str">
        <f>_xlfn.XLOOKUP(Table2[[#This Row],[Product_ID]],Table4[Product_ID],Table4[Product_Name],"Not Found")</f>
        <v>Reebok Printed Kurti Wine</v>
      </c>
      <c r="N826" s="2" t="str">
        <f>_xlfn.XLOOKUP(Table2[[#This Row],[Product_ID]],Table4[Product_ID],Table4[Category],"Not Found")</f>
        <v>Women Kurtis</v>
      </c>
      <c r="O826" s="2" t="str">
        <f>_xlfn.XLOOKUP(Table2[[#This Row],[Product_ID]],Table4[Product_ID],Table4[Subcategory],"Not Found")</f>
        <v>Printed Kurti</v>
      </c>
      <c r="P826" s="2" t="str">
        <f>_xlfn.XLOOKUP(Table2[[#This Row],[Product_ID]],Table4[Product_ID],Table4[Brand],"Missing Brand")</f>
        <v>Reebok</v>
      </c>
      <c r="Q826" s="2" t="s">
        <v>610</v>
      </c>
      <c r="R826" s="2" t="str">
        <f>_xlfn.XLOOKUP(Table2[[#This Row],[Store_ID]],Table6[Store_ID],Table6[Store Name],"Not Found")</f>
        <v>TrendMart Kollam Flagship</v>
      </c>
      <c r="S826" s="2">
        <f>_xlfn.XLOOKUP(Table2[[#This Row],[Store_ID]],Table6[Store_ID],Table6[Monthly Target],"Missing Target")</f>
        <v>1200000</v>
      </c>
      <c r="T826" s="2" t="str">
        <f>_xlfn.XLOOKUP(Table2[[#This Row],[Store_ID]],Table6[Store_ID],Table6[Region],"Not Found")</f>
        <v>South Zone 1</v>
      </c>
      <c r="U826" s="2" t="s">
        <v>68</v>
      </c>
      <c r="V826" s="2" t="str">
        <f>_xlfn.XLOOKUP(Table2[[#This Row],[Employee_ID]],Table5[Employee_ID],Table5[Employee Name],"Not Found")</f>
        <v>Praveen Gupta</v>
      </c>
      <c r="W826" s="2">
        <v>2</v>
      </c>
      <c r="X826" s="2">
        <v>860.9</v>
      </c>
      <c r="Y826" s="2">
        <v>0</v>
      </c>
      <c r="Z826" s="2">
        <v>0</v>
      </c>
      <c r="AA826" s="2">
        <v>5</v>
      </c>
      <c r="AB826" s="2">
        <v>86.09</v>
      </c>
      <c r="AC826" s="2">
        <v>1807.89</v>
      </c>
      <c r="AD826" s="2">
        <v>1079.52</v>
      </c>
      <c r="AE826" s="2">
        <f t="shared" si="21"/>
        <v>642.28000000000009</v>
      </c>
      <c r="AF826" s="2" t="s">
        <v>56</v>
      </c>
      <c r="AG826" s="42">
        <f>IFERROR(Table2[[#This Row],[Profit]]/Table2[[#This Row],[Sales Amount]],0)</f>
        <v>0.35526497740459878</v>
      </c>
      <c r="AH826" s="2" t="str">
        <f>TRIM(Table2[[#This Row],[Payment Modee]])</f>
        <v>Credit Card</v>
      </c>
      <c r="AI826" s="2" t="s">
        <v>26</v>
      </c>
      <c r="AJ826" s="2" t="s">
        <v>27</v>
      </c>
      <c r="AK826" s="2" t="s">
        <v>1786</v>
      </c>
      <c r="AL826" s="16" t="str">
        <f>IF(HOUR(Table2[[#This Row],[Order Time]])&lt;12,"Morning",IF(HOUR(Table2[[#This Row],[Order Time]])&lt;17,"Afternoon",IF(HOUR(Table2[[#This Row],[Order Time]])&lt;21,"Evening","Night")))</f>
        <v>Afternoon</v>
      </c>
      <c r="AM826" s="16" t="s">
        <v>29</v>
      </c>
    </row>
    <row r="827" spans="1:39" x14ac:dyDescent="0.25">
      <c r="A827" s="13" t="s">
        <v>2254</v>
      </c>
      <c r="B827" s="4">
        <v>45536</v>
      </c>
      <c r="C827" s="2">
        <f>YEAR(Table2[[#This Row],[Invoice Date]])</f>
        <v>2024</v>
      </c>
      <c r="D827" s="2" t="str">
        <f>TEXT(Table2[[#This Row],[Invoice Date]],"mmm")</f>
        <v>Sep</v>
      </c>
      <c r="E827" s="2" t="str">
        <f>Table2[[#This Row],[Store_ID]]&amp;"-"&amp;Table2[[#This Row],[Year]]&amp;"-"&amp;Table2[[#This Row],[Month]]</f>
        <v>STR094-2024-Sep</v>
      </c>
      <c r="F827" s="2" t="s">
        <v>2255</v>
      </c>
      <c r="G827" s="2" t="str">
        <f>_xlfn.XLOOKUP(Table2[[#This Row],[Customer_ID]],Table3[Customer_ID],Table3[Customer Name],"Not Found")</f>
        <v>Jyothi Sundaram</v>
      </c>
      <c r="H827" s="2" t="str">
        <f>_xlfn.XLOOKUP(Table2[[#This Row],[Customer_ID]],Table3[Customer_ID],Table3[Gender],"Female")</f>
        <v>Female</v>
      </c>
      <c r="I827" s="2" t="str">
        <f>_xlfn.XLOOKUP(Table2[[#This Row],[Customer_ID]],Table3[Customer_ID],Table3[City],"Missing Memebership")</f>
        <v>Mysuru</v>
      </c>
      <c r="J827" s="2" t="str">
        <f>_xlfn.XLOOKUP(Table2[[#This Row],[Customer_ID]],Table3[Customer_ID],Table3[State],"Karnataka")</f>
        <v>Karnataka</v>
      </c>
      <c r="K827" s="2" t="str">
        <f>_xlfn.XLOOKUP(Table2[[#This Row],[Customer_ID]],Table3[Customer_ID],Table3[Membership],"Regular")</f>
        <v>Gold</v>
      </c>
      <c r="L827" s="2" t="s">
        <v>416</v>
      </c>
      <c r="M827" s="2" t="str">
        <f>_xlfn.XLOOKUP(Table2[[#This Row],[Product_ID]],Table4[Product_ID],Table4[Product_Name],"Not Found")</f>
        <v>GRT Jewellers Sling Bag Olive</v>
      </c>
      <c r="N827" s="2" t="str">
        <f>_xlfn.XLOOKUP(Table2[[#This Row],[Product_ID]],Table4[Product_ID],Table4[Category],"Not Found")</f>
        <v>Handbags</v>
      </c>
      <c r="O827" s="2" t="str">
        <f>_xlfn.XLOOKUP(Table2[[#This Row],[Product_ID]],Table4[Product_ID],Table4[Subcategory],"Not Found")</f>
        <v>Sling Bag</v>
      </c>
      <c r="P827" s="2" t="str">
        <f>_xlfn.XLOOKUP(Table2[[#This Row],[Product_ID]],Table4[Product_ID],Table4[Brand],"Missing Brand")</f>
        <v>GRT Jewellers</v>
      </c>
      <c r="Q827" s="2" t="s">
        <v>610</v>
      </c>
      <c r="R827" s="2" t="str">
        <f>_xlfn.XLOOKUP(Table2[[#This Row],[Store_ID]],Table6[Store_ID],Table6[Store Name],"Not Found")</f>
        <v>TrendMart Kollam Flagship</v>
      </c>
      <c r="S827" s="2">
        <f>_xlfn.XLOOKUP(Table2[[#This Row],[Store_ID]],Table6[Store_ID],Table6[Monthly Target],"Missing Target")</f>
        <v>1200000</v>
      </c>
      <c r="T827" s="2" t="str">
        <f>_xlfn.XLOOKUP(Table2[[#This Row],[Store_ID]],Table6[Store_ID],Table6[Region],"Not Found")</f>
        <v>South Zone 1</v>
      </c>
      <c r="U827" s="2" t="s">
        <v>220</v>
      </c>
      <c r="V827" s="2" t="str">
        <f>_xlfn.XLOOKUP(Table2[[#This Row],[Employee_ID]],Table5[Employee_ID],Table5[Employee Name],"Not Found")</f>
        <v>Vasanthi Kamath</v>
      </c>
      <c r="W827" s="2">
        <v>3</v>
      </c>
      <c r="X827" s="2">
        <v>3399.2</v>
      </c>
      <c r="Y827" s="2">
        <v>0</v>
      </c>
      <c r="Z827" s="2">
        <v>0</v>
      </c>
      <c r="AA827" s="2">
        <v>12</v>
      </c>
      <c r="AB827" s="2">
        <v>1223.71</v>
      </c>
      <c r="AC827" s="2">
        <v>11421.31</v>
      </c>
      <c r="AD827" s="2">
        <v>6102.03</v>
      </c>
      <c r="AE827" s="2">
        <f t="shared" si="21"/>
        <v>4095.5699999999997</v>
      </c>
      <c r="AF827" s="2" t="s">
        <v>119</v>
      </c>
      <c r="AG827" s="42">
        <f>IFERROR(Table2[[#This Row],[Profit]]/Table2[[#This Row],[Sales Amount]],0)</f>
        <v>0.3585902142573838</v>
      </c>
      <c r="AH827" s="2" t="str">
        <f>TRIM(Table2[[#This Row],[Payment Modee]])</f>
        <v>Net Banking</v>
      </c>
      <c r="AI827" s="2" t="s">
        <v>26</v>
      </c>
      <c r="AJ827" s="2" t="s">
        <v>197</v>
      </c>
      <c r="AK827" s="2" t="s">
        <v>2256</v>
      </c>
      <c r="AL827" s="16" t="str">
        <f>IF(HOUR(Table2[[#This Row],[Order Time]])&lt;12,"Morning",IF(HOUR(Table2[[#This Row],[Order Time]])&lt;17,"Afternoon",IF(HOUR(Table2[[#This Row],[Order Time]])&lt;21,"Evening","Night")))</f>
        <v>Afternoon</v>
      </c>
      <c r="AM827" s="16" t="s">
        <v>38</v>
      </c>
    </row>
    <row r="828" spans="1:39" x14ac:dyDescent="0.25">
      <c r="A828" s="13" t="s">
        <v>2257</v>
      </c>
      <c r="B828" s="4">
        <v>45442</v>
      </c>
      <c r="C828" s="2">
        <f>YEAR(Table2[[#This Row],[Invoice Date]])</f>
        <v>2024</v>
      </c>
      <c r="D828" s="2" t="str">
        <f>TEXT(Table2[[#This Row],[Invoice Date]],"mmm")</f>
        <v>May</v>
      </c>
      <c r="E828" s="2" t="str">
        <f>Table2[[#This Row],[Store_ID]]&amp;"-"&amp;Table2[[#This Row],[Year]]&amp;"-"&amp;Table2[[#This Row],[Month]]</f>
        <v>STR079-2024-May</v>
      </c>
      <c r="F828" s="2" t="s">
        <v>991</v>
      </c>
      <c r="G828" s="2" t="str">
        <f>_xlfn.XLOOKUP(Table2[[#This Row],[Customer_ID]],Table3[Customer_ID],Table3[Customer Name],"Not Found")</f>
        <v>Devi Subramaniam</v>
      </c>
      <c r="H828" s="2" t="str">
        <f>_xlfn.XLOOKUP(Table2[[#This Row],[Customer_ID]],Table3[Customer_ID],Table3[Gender],"Female")</f>
        <v>Female</v>
      </c>
      <c r="I828" s="2" t="str">
        <f>_xlfn.XLOOKUP(Table2[[#This Row],[Customer_ID]],Table3[Customer_ID],Table3[City],"Missing Memebership")</f>
        <v>Kalaburagi</v>
      </c>
      <c r="J828" s="2" t="str">
        <f>_xlfn.XLOOKUP(Table2[[#This Row],[Customer_ID]],Table3[Customer_ID],Table3[State],"Karnataka")</f>
        <v>Karnataka</v>
      </c>
      <c r="K828" s="2" t="str">
        <f>_xlfn.XLOOKUP(Table2[[#This Row],[Customer_ID]],Table3[Customer_ID],Table3[Membership],"Regular")</f>
        <v>Gold</v>
      </c>
      <c r="L828" s="2" t="s">
        <v>840</v>
      </c>
      <c r="M828" s="2" t="str">
        <f>_xlfn.XLOOKUP(Table2[[#This Row],[Product_ID]],Table4[Product_ID],Table4[Product_Name],"Not Found")</f>
        <v>Fastrack Sling Bag Peach</v>
      </c>
      <c r="N828" s="2" t="str">
        <f>_xlfn.XLOOKUP(Table2[[#This Row],[Product_ID]],Table4[Product_ID],Table4[Category],"Not Found")</f>
        <v>Handbags</v>
      </c>
      <c r="O828" s="2" t="str">
        <f>_xlfn.XLOOKUP(Table2[[#This Row],[Product_ID]],Table4[Product_ID],Table4[Subcategory],"Not Found")</f>
        <v>Sling Bag</v>
      </c>
      <c r="P828" s="2" t="str">
        <f>_xlfn.XLOOKUP(Table2[[#This Row],[Product_ID]],Table4[Product_ID],Table4[Brand],"Missing Brand")</f>
        <v>Fastrack</v>
      </c>
      <c r="Q828" s="2" t="s">
        <v>641</v>
      </c>
      <c r="R828" s="2" t="str">
        <f>_xlfn.XLOOKUP(Table2[[#This Row],[Store_ID]],Table6[Store_ID],Table6[Store Name],"Not Found")</f>
        <v>TrendMart Dindigul High Street</v>
      </c>
      <c r="S828" s="2">
        <f>_xlfn.XLOOKUP(Table2[[#This Row],[Store_ID]],Table6[Store_ID],Table6[Monthly Target],"Missing Target")</f>
        <v>2500000</v>
      </c>
      <c r="T828" s="2" t="str">
        <f>_xlfn.XLOOKUP(Table2[[#This Row],[Store_ID]],Table6[Store_ID],Table6[Region],"Not Found")</f>
        <v>South Zone 1</v>
      </c>
      <c r="U828" s="2" t="s">
        <v>68</v>
      </c>
      <c r="V828" s="2" t="str">
        <f>_xlfn.XLOOKUP(Table2[[#This Row],[Employee_ID]],Table5[Employee_ID],Table5[Employee Name],"Not Found")</f>
        <v>Praveen Gupta</v>
      </c>
      <c r="W828" s="2">
        <v>3</v>
      </c>
      <c r="X828" s="2">
        <v>1480.46</v>
      </c>
      <c r="Y828" s="2">
        <v>10</v>
      </c>
      <c r="Z828" s="2">
        <v>444.14</v>
      </c>
      <c r="AA828" s="2">
        <v>12</v>
      </c>
      <c r="AB828" s="2">
        <v>479.67</v>
      </c>
      <c r="AC828" s="2">
        <v>4476.91</v>
      </c>
      <c r="AD828" s="2">
        <v>2965.71</v>
      </c>
      <c r="AE828" s="2">
        <f t="shared" si="21"/>
        <v>1031.5299999999997</v>
      </c>
      <c r="AF828" s="2" t="s">
        <v>69</v>
      </c>
      <c r="AG828" s="42">
        <f>IFERROR(Table2[[#This Row],[Profit]]/Table2[[#This Row],[Sales Amount]],0)</f>
        <v>0.23041115412192781</v>
      </c>
      <c r="AH828" s="2" t="str">
        <f>TRIM(Table2[[#This Row],[Payment Modee]])</f>
        <v>Cash</v>
      </c>
      <c r="AI828" s="2" t="s">
        <v>26</v>
      </c>
      <c r="AJ828" s="2" t="s">
        <v>27</v>
      </c>
      <c r="AK828" s="2" t="s">
        <v>2258</v>
      </c>
      <c r="AL828" s="16" t="str">
        <f>IF(HOUR(Table2[[#This Row],[Order Time]])&lt;12,"Morning",IF(HOUR(Table2[[#This Row],[Order Time]])&lt;17,"Afternoon",IF(HOUR(Table2[[#This Row],[Order Time]])&lt;21,"Evening","Night")))</f>
        <v>Evening</v>
      </c>
      <c r="AM828" s="16" t="s">
        <v>29</v>
      </c>
    </row>
    <row r="829" spans="1:39" x14ac:dyDescent="0.25">
      <c r="A829" s="13" t="s">
        <v>2259</v>
      </c>
      <c r="B829" s="4">
        <v>45536</v>
      </c>
      <c r="C829" s="2">
        <f>YEAR(Table2[[#This Row],[Invoice Date]])</f>
        <v>2024</v>
      </c>
      <c r="D829" s="2" t="str">
        <f>TEXT(Table2[[#This Row],[Invoice Date]],"mmm")</f>
        <v>Sep</v>
      </c>
      <c r="E829" s="2" t="str">
        <f>Table2[[#This Row],[Store_ID]]&amp;"-"&amp;Table2[[#This Row],[Year]]&amp;"-"&amp;Table2[[#This Row],[Month]]</f>
        <v>STR003-2024-Sep</v>
      </c>
      <c r="F829" s="2" t="s">
        <v>2260</v>
      </c>
      <c r="G829" s="2" t="str">
        <f>_xlfn.XLOOKUP(Table2[[#This Row],[Customer_ID]],Table3[Customer_ID],Table3[Customer Name],"Not Found")</f>
        <v>Saranya Rao</v>
      </c>
      <c r="H829" s="2" t="str">
        <f>_xlfn.XLOOKUP(Table2[[#This Row],[Customer_ID]],Table3[Customer_ID],Table3[Gender],"Female")</f>
        <v>Female</v>
      </c>
      <c r="I829" s="2" t="str">
        <f>_xlfn.XLOOKUP(Table2[[#This Row],[Customer_ID]],Table3[Customer_ID],Table3[City],"Missing Memebership")</f>
        <v>Thoothukudi</v>
      </c>
      <c r="J829" s="2" t="str">
        <f>_xlfn.XLOOKUP(Table2[[#This Row],[Customer_ID]],Table3[Customer_ID],Table3[State],"Karnataka")</f>
        <v>Tamil Nadu</v>
      </c>
      <c r="K829" s="2" t="str">
        <f>_xlfn.XLOOKUP(Table2[[#This Row],[Customer_ID]],Table3[Customer_ID],Table3[Membership],"Regular")</f>
        <v>Regular</v>
      </c>
      <c r="L829" s="2" t="s">
        <v>840</v>
      </c>
      <c r="M829" s="2" t="str">
        <f>_xlfn.XLOOKUP(Table2[[#This Row],[Product_ID]],Table4[Product_ID],Table4[Product_Name],"Not Found")</f>
        <v>Fastrack Sling Bag Peach</v>
      </c>
      <c r="N829" s="2" t="str">
        <f>_xlfn.XLOOKUP(Table2[[#This Row],[Product_ID]],Table4[Product_ID],Table4[Category],"Not Found")</f>
        <v>Handbags</v>
      </c>
      <c r="O829" s="2" t="str">
        <f>_xlfn.XLOOKUP(Table2[[#This Row],[Product_ID]],Table4[Product_ID],Table4[Subcategory],"Not Found")</f>
        <v>Sling Bag</v>
      </c>
      <c r="P829" s="2" t="str">
        <f>_xlfn.XLOOKUP(Table2[[#This Row],[Product_ID]],Table4[Product_ID],Table4[Brand],"Missing Brand")</f>
        <v>Fastrack</v>
      </c>
      <c r="Q829" s="2" t="s">
        <v>959</v>
      </c>
      <c r="R829" s="2" t="str">
        <f>_xlfn.XLOOKUP(Table2[[#This Row],[Store_ID]],Table6[Store_ID],Table6[Store Name],"Not Found")</f>
        <v>TrendMart Tumakuru High Street</v>
      </c>
      <c r="S829" s="2">
        <f>_xlfn.XLOOKUP(Table2[[#This Row],[Store_ID]],Table6[Store_ID],Table6[Monthly Target],"Missing Target")</f>
        <v>2500000</v>
      </c>
      <c r="T829" s="2" t="str">
        <f>_xlfn.XLOOKUP(Table2[[#This Row],[Store_ID]],Table6[Store_ID],Table6[Region],"Not Found")</f>
        <v>South Zone 2</v>
      </c>
      <c r="U829" s="2" t="s">
        <v>49</v>
      </c>
      <c r="V829" s="2" t="str">
        <f>_xlfn.XLOOKUP(Table2[[#This Row],[Employee_ID]],Table5[Employee_ID],Table5[Employee Name],"Not Found")</f>
        <v>Jyothi Prasad</v>
      </c>
      <c r="W829" s="2">
        <v>1</v>
      </c>
      <c r="X829" s="2">
        <v>1498.72</v>
      </c>
      <c r="Y829" s="2">
        <v>25</v>
      </c>
      <c r="Z829" s="2">
        <v>374.68</v>
      </c>
      <c r="AA829" s="2">
        <v>12</v>
      </c>
      <c r="AB829" s="2">
        <v>134.88</v>
      </c>
      <c r="AC829" s="2">
        <v>1258.92</v>
      </c>
      <c r="AD829" s="2">
        <v>988.57</v>
      </c>
      <c r="AE829" s="2">
        <f t="shared" si="21"/>
        <v>135.47000000000003</v>
      </c>
      <c r="AF829" s="2" t="s">
        <v>35</v>
      </c>
      <c r="AG829" s="42">
        <f>IFERROR(Table2[[#This Row],[Profit]]/Table2[[#This Row],[Sales Amount]],0)</f>
        <v>0.10760810853747658</v>
      </c>
      <c r="AH829" s="2" t="str">
        <f>TRIM(Table2[[#This Row],[Payment Modee]])</f>
        <v>Debit Card</v>
      </c>
      <c r="AI829" s="2" t="s">
        <v>36</v>
      </c>
      <c r="AJ829" s="2" t="s">
        <v>27</v>
      </c>
      <c r="AK829" s="2" t="s">
        <v>705</v>
      </c>
      <c r="AL829" s="16" t="str">
        <f>IF(HOUR(Table2[[#This Row],[Order Time]])&lt;12,"Morning",IF(HOUR(Table2[[#This Row],[Order Time]])&lt;17,"Afternoon",IF(HOUR(Table2[[#This Row],[Order Time]])&lt;21,"Evening","Night")))</f>
        <v>Afternoon</v>
      </c>
      <c r="AM829" s="16" t="s">
        <v>38</v>
      </c>
    </row>
    <row r="830" spans="1:39" x14ac:dyDescent="0.25">
      <c r="A830" s="13" t="s">
        <v>2261</v>
      </c>
      <c r="B830" s="4">
        <v>45618</v>
      </c>
      <c r="C830" s="2">
        <f>YEAR(Table2[[#This Row],[Invoice Date]])</f>
        <v>2024</v>
      </c>
      <c r="D830" s="2" t="str">
        <f>TEXT(Table2[[#This Row],[Invoice Date]],"mmm")</f>
        <v>Nov</v>
      </c>
      <c r="E830" s="2" t="str">
        <f>Table2[[#This Row],[Store_ID]]&amp;"-"&amp;Table2[[#This Row],[Year]]&amp;"-"&amp;Table2[[#This Row],[Month]]</f>
        <v>STR047-2024-Nov</v>
      </c>
      <c r="F830" s="2" t="s">
        <v>2262</v>
      </c>
      <c r="G830" s="2" t="str">
        <f>_xlfn.XLOOKUP(Table2[[#This Row],[Customer_ID]],Table3[Customer_ID],Table3[Customer Name],"Not Found")</f>
        <v>Deepthi Chandran</v>
      </c>
      <c r="H830" s="2" t="str">
        <f>_xlfn.XLOOKUP(Table2[[#This Row],[Customer_ID]],Table3[Customer_ID],Table3[Gender],"Female")</f>
        <v>Female</v>
      </c>
      <c r="I830" s="2" t="str">
        <f>_xlfn.XLOOKUP(Table2[[#This Row],[Customer_ID]],Table3[Customer_ID],Table3[City],"Missing Memebership")</f>
        <v>Mysuru</v>
      </c>
      <c r="J830" s="2" t="str">
        <f>_xlfn.XLOOKUP(Table2[[#This Row],[Customer_ID]],Table3[Customer_ID],Table3[State],"Karnataka")</f>
        <v>Karnataka</v>
      </c>
      <c r="K830" s="2" t="str">
        <f>_xlfn.XLOOKUP(Table2[[#This Row],[Customer_ID]],Table3[Customer_ID],Table3[Membership],"Regular")</f>
        <v>Regular</v>
      </c>
      <c r="L830" s="2" t="s">
        <v>41</v>
      </c>
      <c r="M830" s="2" t="str">
        <f>_xlfn.XLOOKUP(Table2[[#This Row],[Product_ID]],Table4[Product_ID],Table4[Product_Name],"Not Found")</f>
        <v>Westside Georgette Saree White</v>
      </c>
      <c r="N830" s="2" t="str">
        <f>_xlfn.XLOOKUP(Table2[[#This Row],[Product_ID]],Table4[Product_ID],Table4[Category],"Not Found")</f>
        <v>Women Sarees</v>
      </c>
      <c r="O830" s="2" t="str">
        <f>_xlfn.XLOOKUP(Table2[[#This Row],[Product_ID]],Table4[Product_ID],Table4[Subcategory],"Not Found")</f>
        <v>Georgette Saree</v>
      </c>
      <c r="P830" s="2" t="str">
        <f>_xlfn.XLOOKUP(Table2[[#This Row],[Product_ID]],Table4[Product_ID],Table4[Brand],"Missing Brand")</f>
        <v>Westside</v>
      </c>
      <c r="Q830" s="2" t="s">
        <v>107</v>
      </c>
      <c r="R830" s="2" t="str">
        <f>_xlfn.XLOOKUP(Table2[[#This Row],[Store_ID]],Table6[Store_ID],Table6[Store Name],"Not Found")</f>
        <v>TrendMart Kurnool Standard</v>
      </c>
      <c r="S830" s="2">
        <f>_xlfn.XLOOKUP(Table2[[#This Row],[Store_ID]],Table6[Store_ID],Table6[Monthly Target],"Missing Target")</f>
        <v>800000</v>
      </c>
      <c r="T830" s="2" t="str">
        <f>_xlfn.XLOOKUP(Table2[[#This Row],[Store_ID]],Table6[Store_ID],Table6[Region],"Not Found")</f>
        <v>South Zone 3</v>
      </c>
      <c r="U830" s="2" t="s">
        <v>24</v>
      </c>
      <c r="V830" s="2" t="str">
        <f>_xlfn.XLOOKUP(Table2[[#This Row],[Employee_ID]],Table5[Employee_ID],Table5[Employee Name],"Not Found")</f>
        <v>Manoj Ramachandran</v>
      </c>
      <c r="W830" s="2">
        <v>3</v>
      </c>
      <c r="X830" s="2">
        <v>3902.21</v>
      </c>
      <c r="Y830" s="2">
        <v>10</v>
      </c>
      <c r="Z830" s="2">
        <v>1170.6600000000001</v>
      </c>
      <c r="AA830" s="2">
        <v>12</v>
      </c>
      <c r="AB830" s="2">
        <v>1264.32</v>
      </c>
      <c r="AC830" s="2">
        <v>11800.29</v>
      </c>
      <c r="AD830" s="2">
        <v>7900.68</v>
      </c>
      <c r="AE830" s="2">
        <f t="shared" si="21"/>
        <v>2635.2900000000009</v>
      </c>
      <c r="AF830" s="2" t="s">
        <v>69</v>
      </c>
      <c r="AG830" s="42">
        <f>IFERROR(Table2[[#This Row],[Profit]]/Table2[[#This Row],[Sales Amount]],0)</f>
        <v>0.22332417254152234</v>
      </c>
      <c r="AH830" s="2" t="str">
        <f>TRIM(Table2[[#This Row],[Payment Modee]])</f>
        <v>Cash</v>
      </c>
      <c r="AI830" s="2" t="s">
        <v>26</v>
      </c>
      <c r="AJ830" s="2" t="s">
        <v>27</v>
      </c>
      <c r="AK830" s="2" t="s">
        <v>1697</v>
      </c>
      <c r="AL830" s="16" t="str">
        <f>IF(HOUR(Table2[[#This Row],[Order Time]])&lt;12,"Morning",IF(HOUR(Table2[[#This Row],[Order Time]])&lt;17,"Afternoon",IF(HOUR(Table2[[#This Row],[Order Time]])&lt;21,"Evening","Night")))</f>
        <v>Afternoon</v>
      </c>
      <c r="AM830" s="16" t="s">
        <v>29</v>
      </c>
    </row>
    <row r="831" spans="1:39" x14ac:dyDescent="0.25">
      <c r="A831" s="13" t="s">
        <v>2263</v>
      </c>
      <c r="B831" s="4">
        <v>45704</v>
      </c>
      <c r="C831" s="2">
        <f>YEAR(Table2[[#This Row],[Invoice Date]])</f>
        <v>2025</v>
      </c>
      <c r="D831" s="2" t="str">
        <f>TEXT(Table2[[#This Row],[Invoice Date]],"mmm")</f>
        <v>Feb</v>
      </c>
      <c r="E831" s="2" t="str">
        <f>Table2[[#This Row],[Store_ID]]&amp;"-"&amp;Table2[[#This Row],[Year]]&amp;"-"&amp;Table2[[#This Row],[Month]]</f>
        <v>STR040-2025-Feb</v>
      </c>
      <c r="F831" s="2" t="s">
        <v>2264</v>
      </c>
      <c r="G831" s="2" t="str">
        <f>_xlfn.XLOOKUP(Table2[[#This Row],[Customer_ID]],Table3[Customer_ID],Table3[Customer Name],"Not Found")</f>
        <v>Ramya Hegde</v>
      </c>
      <c r="H831" s="2" t="str">
        <f>_xlfn.XLOOKUP(Table2[[#This Row],[Customer_ID]],Table3[Customer_ID],Table3[Gender],"Female")</f>
        <v>Female</v>
      </c>
      <c r="I831" s="2" t="str">
        <f>_xlfn.XLOOKUP(Table2[[#This Row],[Customer_ID]],Table3[Customer_ID],Table3[City],"Missing Memebership")</f>
        <v>Visakhapatnam</v>
      </c>
      <c r="J831" s="2" t="str">
        <f>_xlfn.XLOOKUP(Table2[[#This Row],[Customer_ID]],Table3[Customer_ID],Table3[State],"Karnataka")</f>
        <v>Andhra Pradesh</v>
      </c>
      <c r="K831" s="2" t="str">
        <f>_xlfn.XLOOKUP(Table2[[#This Row],[Customer_ID]],Table3[Customer_ID],Table3[Membership],"Regular")</f>
        <v>Silver</v>
      </c>
      <c r="L831" s="2" t="s">
        <v>201</v>
      </c>
      <c r="M831" s="2" t="str">
        <f>_xlfn.XLOOKUP(Table2[[#This Row],[Product_ID]],Table4[Product_ID],Table4[Product_Name],"Not Found")</f>
        <v>Titan Sling Bag Green</v>
      </c>
      <c r="N831" s="2" t="str">
        <f>_xlfn.XLOOKUP(Table2[[#This Row],[Product_ID]],Table4[Product_ID],Table4[Category],"Not Found")</f>
        <v>Handbags</v>
      </c>
      <c r="O831" s="2" t="str">
        <f>_xlfn.XLOOKUP(Table2[[#This Row],[Product_ID]],Table4[Product_ID],Table4[Subcategory],"Not Found")</f>
        <v>Sling Bag</v>
      </c>
      <c r="P831" s="2" t="str">
        <f>_xlfn.XLOOKUP(Table2[[#This Row],[Product_ID]],Table4[Product_ID],Table4[Brand],"Missing Brand")</f>
        <v>Titan</v>
      </c>
      <c r="Q831" s="2" t="s">
        <v>123</v>
      </c>
      <c r="R831" s="2" t="str">
        <f>_xlfn.XLOOKUP(Table2[[#This Row],[Store_ID]],Table6[Store_ID],Table6[Store Name],"Not Found")</f>
        <v>TrendMart Nizamabad Mall Kiosk</v>
      </c>
      <c r="S831" s="2">
        <f>_xlfn.XLOOKUP(Table2[[#This Row],[Store_ID]],Table6[Store_ID],Table6[Monthly Target],"Missing Target")</f>
        <v>1200000</v>
      </c>
      <c r="T831" s="2" t="str">
        <f>_xlfn.XLOOKUP(Table2[[#This Row],[Store_ID]],Table6[Store_ID],Table6[Region],"Not Found")</f>
        <v>South Zone 2</v>
      </c>
      <c r="U831" s="2" t="s">
        <v>68</v>
      </c>
      <c r="V831" s="2" t="str">
        <f>_xlfn.XLOOKUP(Table2[[#This Row],[Employee_ID]],Table5[Employee_ID],Table5[Employee Name],"Not Found")</f>
        <v>Praveen Gupta</v>
      </c>
      <c r="W831" s="2">
        <v>1</v>
      </c>
      <c r="X831" s="2">
        <v>2163.1</v>
      </c>
      <c r="Y831" s="2">
        <v>30</v>
      </c>
      <c r="Z831" s="2">
        <v>648.92999999999995</v>
      </c>
      <c r="AA831" s="2">
        <v>12</v>
      </c>
      <c r="AB831" s="2">
        <v>181.7</v>
      </c>
      <c r="AC831" s="2">
        <v>1695.87</v>
      </c>
      <c r="AD831" s="2">
        <v>1461.73</v>
      </c>
      <c r="AE831" s="2">
        <f t="shared" si="21"/>
        <v>52.439999999999884</v>
      </c>
      <c r="AF831" s="2" t="s">
        <v>56</v>
      </c>
      <c r="AG831" s="42">
        <f>IFERROR(Table2[[#This Row],[Profit]]/Table2[[#This Row],[Sales Amount]],0)</f>
        <v>3.0922181535141188E-2</v>
      </c>
      <c r="AH831" s="2" t="str">
        <f>TRIM(Table2[[#This Row],[Payment Modee]])</f>
        <v>Credit Card</v>
      </c>
      <c r="AI831" s="2" t="s">
        <v>26</v>
      </c>
      <c r="AJ831" s="2" t="s">
        <v>27</v>
      </c>
      <c r="AK831" s="2" t="s">
        <v>738</v>
      </c>
      <c r="AL831" s="16" t="str">
        <f>IF(HOUR(Table2[[#This Row],[Order Time]])&lt;12,"Morning",IF(HOUR(Table2[[#This Row],[Order Time]])&lt;17,"Afternoon",IF(HOUR(Table2[[#This Row],[Order Time]])&lt;21,"Evening","Night")))</f>
        <v>Afternoon</v>
      </c>
      <c r="AM831" s="16" t="s">
        <v>38</v>
      </c>
    </row>
    <row r="832" spans="1:39" x14ac:dyDescent="0.25">
      <c r="A832" s="13" t="s">
        <v>2265</v>
      </c>
      <c r="B832" s="4">
        <v>45512</v>
      </c>
      <c r="C832" s="2">
        <f>YEAR(Table2[[#This Row],[Invoice Date]])</f>
        <v>2024</v>
      </c>
      <c r="D832" s="2" t="str">
        <f>TEXT(Table2[[#This Row],[Invoice Date]],"mmm")</f>
        <v>Aug</v>
      </c>
      <c r="E832" s="2" t="str">
        <f>Table2[[#This Row],[Store_ID]]&amp;"-"&amp;Table2[[#This Row],[Year]]&amp;"-"&amp;Table2[[#This Row],[Month]]</f>
        <v>STR057-2024-Aug</v>
      </c>
      <c r="F832" s="2" t="s">
        <v>619</v>
      </c>
      <c r="G832" s="2" t="str">
        <f>_xlfn.XLOOKUP(Table2[[#This Row],[Customer_ID]],Table3[Customer_ID],Table3[Customer Name],"Not Found")</f>
        <v>Harish Iyengar</v>
      </c>
      <c r="H832" s="2" t="str">
        <f>_xlfn.XLOOKUP(Table2[[#This Row],[Customer_ID]],Table3[Customer_ID],Table3[Gender],"Female")</f>
        <v>Male</v>
      </c>
      <c r="I832" s="2" t="str">
        <f>_xlfn.XLOOKUP(Table2[[#This Row],[Customer_ID]],Table3[Customer_ID],Table3[City],"Missing Memebership")</f>
        <v>Karimnagar</v>
      </c>
      <c r="J832" s="2" t="str">
        <f>_xlfn.XLOOKUP(Table2[[#This Row],[Customer_ID]],Table3[Customer_ID],Table3[State],"Karnataka")</f>
        <v>Telangana</v>
      </c>
      <c r="K832" s="2" t="str">
        <f>_xlfn.XLOOKUP(Table2[[#This Row],[Customer_ID]],Table3[Customer_ID],Table3[Membership],"Regular")</f>
        <v>Gold</v>
      </c>
      <c r="L832" s="2" t="s">
        <v>157</v>
      </c>
      <c r="M832" s="2" t="str">
        <f>_xlfn.XLOOKUP(Table2[[#This Row],[Product_ID]],Table4[Product_ID],Table4[Product_Name],"Not Found")</f>
        <v>Indian Terrain Straight Kurti Grey</v>
      </c>
      <c r="N832" s="2" t="str">
        <f>_xlfn.XLOOKUP(Table2[[#This Row],[Product_ID]],Table4[Product_ID],Table4[Category],"Not Found")</f>
        <v>Women Kurtis</v>
      </c>
      <c r="O832" s="2" t="str">
        <f>_xlfn.XLOOKUP(Table2[[#This Row],[Product_ID]],Table4[Product_ID],Table4[Subcategory],"Not Found")</f>
        <v>Straight Kurti</v>
      </c>
      <c r="P832" s="2" t="str">
        <f>_xlfn.XLOOKUP(Table2[[#This Row],[Product_ID]],Table4[Product_ID],Table4[Brand],"Missing Brand")</f>
        <v>Indian Terrain</v>
      </c>
      <c r="Q832" s="2" t="s">
        <v>464</v>
      </c>
      <c r="R832" s="2" t="str">
        <f>_xlfn.XLOOKUP(Table2[[#This Row],[Store_ID]],Table6[Store_ID],Table6[Store Name],"Not Found")</f>
        <v>TrendMart Vellore Standard</v>
      </c>
      <c r="S832" s="2">
        <f>_xlfn.XLOOKUP(Table2[[#This Row],[Store_ID]],Table6[Store_ID],Table6[Monthly Target],"Missing Target")</f>
        <v>2500000</v>
      </c>
      <c r="T832" s="2" t="str">
        <f>_xlfn.XLOOKUP(Table2[[#This Row],[Store_ID]],Table6[Store_ID],Table6[Region],"Not Found")</f>
        <v>South Zone 1</v>
      </c>
      <c r="U832" s="2" t="s">
        <v>135</v>
      </c>
      <c r="V832" s="2" t="str">
        <f>_xlfn.XLOOKUP(Table2[[#This Row],[Employee_ID]],Table5[Employee_ID],Table5[Employee Name],"Not Found")</f>
        <v>Yamini Pandian</v>
      </c>
      <c r="W832" s="2">
        <v>2</v>
      </c>
      <c r="X832" s="2">
        <v>1293.25</v>
      </c>
      <c r="Y832" s="2">
        <v>5</v>
      </c>
      <c r="Z832" s="2">
        <v>129.32</v>
      </c>
      <c r="AA832" s="2">
        <v>12</v>
      </c>
      <c r="AB832" s="2">
        <v>294.86</v>
      </c>
      <c r="AC832" s="2">
        <v>2752.04</v>
      </c>
      <c r="AD832" s="2">
        <v>1753.84</v>
      </c>
      <c r="AE832" s="2">
        <f t="shared" si="21"/>
        <v>703.34</v>
      </c>
      <c r="AF832" s="2" t="s">
        <v>35</v>
      </c>
      <c r="AG832" s="42">
        <f>IFERROR(Table2[[#This Row],[Profit]]/Table2[[#This Row],[Sales Amount]],0)</f>
        <v>0.25557041322073809</v>
      </c>
      <c r="AH832" s="2" t="str">
        <f>TRIM(Table2[[#This Row],[Payment Modee]])</f>
        <v>Debit Card</v>
      </c>
      <c r="AI832" s="2" t="s">
        <v>36</v>
      </c>
      <c r="AJ832" s="2" t="s">
        <v>27</v>
      </c>
      <c r="AK832" s="2" t="s">
        <v>2266</v>
      </c>
      <c r="AL832" s="16" t="str">
        <f>IF(HOUR(Table2[[#This Row],[Order Time]])&lt;12,"Morning",IF(HOUR(Table2[[#This Row],[Order Time]])&lt;17,"Afternoon",IF(HOUR(Table2[[#This Row],[Order Time]])&lt;21,"Evening","Night")))</f>
        <v>Evening</v>
      </c>
      <c r="AM832" s="16" t="s">
        <v>29</v>
      </c>
    </row>
    <row r="833" spans="1:39" x14ac:dyDescent="0.25">
      <c r="A833" s="13" t="s">
        <v>2267</v>
      </c>
      <c r="B833" s="4">
        <v>45655</v>
      </c>
      <c r="C833" s="2">
        <f>YEAR(Table2[[#This Row],[Invoice Date]])</f>
        <v>2024</v>
      </c>
      <c r="D833" s="2" t="str">
        <f>TEXT(Table2[[#This Row],[Invoice Date]],"mmm")</f>
        <v>Dec</v>
      </c>
      <c r="E833" s="2" t="str">
        <f>Table2[[#This Row],[Store_ID]]&amp;"-"&amp;Table2[[#This Row],[Year]]&amp;"-"&amp;Table2[[#This Row],[Month]]</f>
        <v>STR068-2024-Dec</v>
      </c>
      <c r="F833" s="2" t="s">
        <v>1259</v>
      </c>
      <c r="G833" s="2" t="str">
        <f>_xlfn.XLOOKUP(Table2[[#This Row],[Customer_ID]],Table3[Customer_ID],Table3[Customer Name],"Not Found")</f>
        <v>Devraj Kamath</v>
      </c>
      <c r="H833" s="2" t="str">
        <f>_xlfn.XLOOKUP(Table2[[#This Row],[Customer_ID]],Table3[Customer_ID],Table3[Gender],"Female")</f>
        <v>Male</v>
      </c>
      <c r="I833" s="2" t="str">
        <f>_xlfn.XLOOKUP(Table2[[#This Row],[Customer_ID]],Table3[Customer_ID],Table3[City],"Missing Memebership")</f>
        <v>Tiruchirappalli</v>
      </c>
      <c r="J833" s="2" t="str">
        <f>_xlfn.XLOOKUP(Table2[[#This Row],[Customer_ID]],Table3[Customer_ID],Table3[State],"Karnataka")</f>
        <v>Tamil Nadu</v>
      </c>
      <c r="K833" s="2" t="str">
        <f>_xlfn.XLOOKUP(Table2[[#This Row],[Customer_ID]],Table3[Customer_ID],Table3[Membership],"Regular")</f>
        <v>Gold</v>
      </c>
      <c r="L833" s="2" t="s">
        <v>2268</v>
      </c>
      <c r="M833" s="2" t="str">
        <f>_xlfn.XLOOKUP(Table2[[#This Row],[Product_ID]],Table4[Product_ID],Table4[Product_Name],"Not Found")</f>
        <v>Pepe Jeans Leather Wallet Charcoal</v>
      </c>
      <c r="N833" s="2" t="str">
        <f>_xlfn.XLOOKUP(Table2[[#This Row],[Product_ID]],Table4[Product_ID],Table4[Category],"Not Found")</f>
        <v>Wallets</v>
      </c>
      <c r="O833" s="2" t="str">
        <f>_xlfn.XLOOKUP(Table2[[#This Row],[Product_ID]],Table4[Product_ID],Table4[Subcategory],"Not Found")</f>
        <v>Leather Wallet</v>
      </c>
      <c r="P833" s="2" t="str">
        <f>_xlfn.XLOOKUP(Table2[[#This Row],[Product_ID]],Table4[Product_ID],Table4[Brand],"Missing Brand")</f>
        <v>Pepe Jeans</v>
      </c>
      <c r="Q833" s="2" t="s">
        <v>97</v>
      </c>
      <c r="R833" s="2" t="str">
        <f>_xlfn.XLOOKUP(Table2[[#This Row],[Store_ID]],Table6[Store_ID],Table6[Store Name],"Not Found")</f>
        <v>TrendMart Madurai Mall Kiosk</v>
      </c>
      <c r="S833" s="2">
        <f>_xlfn.XLOOKUP(Table2[[#This Row],[Store_ID]],Table6[Store_ID],Table6[Monthly Target],"Missing Target")</f>
        <v>2000000</v>
      </c>
      <c r="T833" s="2" t="str">
        <f>_xlfn.XLOOKUP(Table2[[#This Row],[Store_ID]],Table6[Store_ID],Table6[Region],"Not Found")</f>
        <v>South Zone 1</v>
      </c>
      <c r="U833" s="2" t="s">
        <v>417</v>
      </c>
      <c r="V833" s="2" t="str">
        <f>_xlfn.XLOOKUP(Table2[[#This Row],[Employee_ID]],Table5[Employee_ID],Table5[Employee Name],"Not Found")</f>
        <v>Arjun Krishnan</v>
      </c>
      <c r="W833" s="2">
        <v>3</v>
      </c>
      <c r="X833" s="2">
        <v>915.92</v>
      </c>
      <c r="Y833" s="2">
        <v>5</v>
      </c>
      <c r="Z833" s="2">
        <v>137.38999999999999</v>
      </c>
      <c r="AA833" s="2">
        <v>5</v>
      </c>
      <c r="AB833" s="2">
        <v>130.52000000000001</v>
      </c>
      <c r="AC833" s="2">
        <v>2740.89</v>
      </c>
      <c r="AD833" s="2">
        <v>1636.65</v>
      </c>
      <c r="AE833" s="2">
        <f t="shared" si="21"/>
        <v>973.7199999999998</v>
      </c>
      <c r="AF833" s="2" t="s">
        <v>119</v>
      </c>
      <c r="AG833" s="42">
        <f>IFERROR(Table2[[#This Row],[Profit]]/Table2[[#This Row],[Sales Amount]],0)</f>
        <v>0.35525686911915466</v>
      </c>
      <c r="AH833" s="2" t="str">
        <f>TRIM(Table2[[#This Row],[Payment Modee]])</f>
        <v>Net Banking</v>
      </c>
      <c r="AI833" s="2" t="s">
        <v>26</v>
      </c>
      <c r="AJ833" s="2" t="s">
        <v>197</v>
      </c>
      <c r="AK833" s="2" t="s">
        <v>2269</v>
      </c>
      <c r="AL833" s="16" t="str">
        <f>IF(HOUR(Table2[[#This Row],[Order Time]])&lt;12,"Morning",IF(HOUR(Table2[[#This Row],[Order Time]])&lt;17,"Afternoon",IF(HOUR(Table2[[#This Row],[Order Time]])&lt;21,"Evening","Night")))</f>
        <v>Night</v>
      </c>
      <c r="AM833" s="16" t="s">
        <v>38</v>
      </c>
    </row>
    <row r="834" spans="1:39" x14ac:dyDescent="0.25">
      <c r="A834" s="13" t="s">
        <v>2270</v>
      </c>
      <c r="B834" s="4">
        <v>45498</v>
      </c>
      <c r="C834" s="2">
        <f>YEAR(Table2[[#This Row],[Invoice Date]])</f>
        <v>2024</v>
      </c>
      <c r="D834" s="2" t="str">
        <f>TEXT(Table2[[#This Row],[Invoice Date]],"mmm")</f>
        <v>Jul</v>
      </c>
      <c r="E834" s="2" t="str">
        <f>Table2[[#This Row],[Store_ID]]&amp;"-"&amp;Table2[[#This Row],[Year]]&amp;"-"&amp;Table2[[#This Row],[Month]]</f>
        <v>STR044-2024-Jul</v>
      </c>
      <c r="F834" s="2" t="s">
        <v>2158</v>
      </c>
      <c r="G834" s="2" t="str">
        <f>_xlfn.XLOOKUP(Table2[[#This Row],[Customer_ID]],Table3[Customer_ID],Table3[Customer Name],"Not Found")</f>
        <v>Sunita Menon</v>
      </c>
      <c r="H834" s="2" t="str">
        <f>_xlfn.XLOOKUP(Table2[[#This Row],[Customer_ID]],Table3[Customer_ID],Table3[Gender],"Female")</f>
        <v>Female</v>
      </c>
      <c r="I834" s="2" t="str">
        <f>_xlfn.XLOOKUP(Table2[[#This Row],[Customer_ID]],Table3[Customer_ID],Table3[City],"Missing Memebership")</f>
        <v>Kurnool</v>
      </c>
      <c r="J834" s="2" t="str">
        <f>_xlfn.XLOOKUP(Table2[[#This Row],[Customer_ID]],Table3[Customer_ID],Table3[State],"Karnataka")</f>
        <v>Andhra Pradesh</v>
      </c>
      <c r="K834" s="2" t="str">
        <f>_xlfn.XLOOKUP(Table2[[#This Row],[Customer_ID]],Table3[Customer_ID],Table3[Membership],"Regular")</f>
        <v>Gold</v>
      </c>
      <c r="L834" s="2" t="s">
        <v>469</v>
      </c>
      <c r="M834" s="2" t="str">
        <f>_xlfn.XLOOKUP(Table2[[#This Row],[Product_ID]],Table4[Product_ID],Table4[Product_Name],"Not Found")</f>
        <v>Ramraj Cotton Crop Top Pink</v>
      </c>
      <c r="N834" s="2" t="str">
        <f>_xlfn.XLOOKUP(Table2[[#This Row],[Product_ID]],Table4[Product_ID],Table4[Category],"Not Found")</f>
        <v>Women Tops</v>
      </c>
      <c r="O834" s="2" t="str">
        <f>_xlfn.XLOOKUP(Table2[[#This Row],[Product_ID]],Table4[Product_ID],Table4[Subcategory],"Not Found")</f>
        <v>Crop Top</v>
      </c>
      <c r="P834" s="2" t="str">
        <f>_xlfn.XLOOKUP(Table2[[#This Row],[Product_ID]],Table4[Product_ID],Table4[Brand],"Missing Brand")</f>
        <v>Ramraj Cotton</v>
      </c>
      <c r="Q834" s="2" t="s">
        <v>277</v>
      </c>
      <c r="R834" s="2" t="str">
        <f>_xlfn.XLOOKUP(Table2[[#This Row],[Store_ID]],Table6[Store_ID],Table6[Store Name],"Not Found")</f>
        <v>TrendMart Warangal High Street</v>
      </c>
      <c r="S834" s="2">
        <f>_xlfn.XLOOKUP(Table2[[#This Row],[Store_ID]],Table6[Store_ID],Table6[Monthly Target],"Missing Target")</f>
        <v>1200000</v>
      </c>
      <c r="T834" s="2" t="str">
        <f>_xlfn.XLOOKUP(Table2[[#This Row],[Store_ID]],Table6[Store_ID],Table6[Region],"Not Found")</f>
        <v>South Zone 2</v>
      </c>
      <c r="U834" s="2" t="s">
        <v>102</v>
      </c>
      <c r="V834" s="2" t="str">
        <f>_xlfn.XLOOKUP(Table2[[#This Row],[Employee_ID]],Table5[Employee_ID],Table5[Employee Name],"Not Found")</f>
        <v>Chandra Reddy</v>
      </c>
      <c r="W834" s="2">
        <v>5</v>
      </c>
      <c r="X834" s="2">
        <v>828.59</v>
      </c>
      <c r="Y834" s="2">
        <v>20</v>
      </c>
      <c r="Z834" s="2">
        <v>828.59</v>
      </c>
      <c r="AA834" s="2">
        <v>5</v>
      </c>
      <c r="AB834" s="2">
        <v>165.72</v>
      </c>
      <c r="AC834" s="2">
        <v>3480.08</v>
      </c>
      <c r="AD834" s="2">
        <v>3148.6</v>
      </c>
      <c r="AE834" s="2">
        <f t="shared" si="21"/>
        <v>165.76000000000002</v>
      </c>
      <c r="AF834" s="2" t="s">
        <v>35</v>
      </c>
      <c r="AG834" s="42">
        <f>IFERROR(Table2[[#This Row],[Profit]]/Table2[[#This Row],[Sales Amount]],0)</f>
        <v>4.763108894048413E-2</v>
      </c>
      <c r="AH834" s="2" t="str">
        <f>TRIM(Table2[[#This Row],[Payment Modee]])</f>
        <v>Debit Card</v>
      </c>
      <c r="AI834" s="2" t="s">
        <v>26</v>
      </c>
      <c r="AJ834" s="2" t="s">
        <v>27</v>
      </c>
      <c r="AK834" s="2" t="s">
        <v>2039</v>
      </c>
      <c r="AL834" s="16" t="str">
        <f>IF(HOUR(Table2[[#This Row],[Order Time]])&lt;12,"Morning",IF(HOUR(Table2[[#This Row],[Order Time]])&lt;17,"Afternoon",IF(HOUR(Table2[[#This Row],[Order Time]])&lt;21,"Evening","Night")))</f>
        <v>Afternoon</v>
      </c>
      <c r="AM834" s="16" t="s">
        <v>29</v>
      </c>
    </row>
    <row r="835" spans="1:39" x14ac:dyDescent="0.25">
      <c r="A835" s="13" t="s">
        <v>2271</v>
      </c>
      <c r="B835" s="4">
        <v>45476</v>
      </c>
      <c r="C835" s="2">
        <f>YEAR(Table2[[#This Row],[Invoice Date]])</f>
        <v>2024</v>
      </c>
      <c r="D835" s="2" t="str">
        <f>TEXT(Table2[[#This Row],[Invoice Date]],"mmm")</f>
        <v>Jul</v>
      </c>
      <c r="E835" s="2" t="str">
        <f>Table2[[#This Row],[Store_ID]]&amp;"-"&amp;Table2[[#This Row],[Year]]&amp;"-"&amp;Table2[[#This Row],[Month]]</f>
        <v>STR053-2024-Jul</v>
      </c>
      <c r="F835" s="2" t="s">
        <v>604</v>
      </c>
      <c r="G835" s="2" t="str">
        <f>_xlfn.XLOOKUP(Table2[[#This Row],[Customer_ID]],Table3[Customer_ID],Table3[Customer Name],"Not Found")</f>
        <v>Sathish Gopalakrishnan</v>
      </c>
      <c r="H835" s="2" t="str">
        <f>_xlfn.XLOOKUP(Table2[[#This Row],[Customer_ID]],Table3[Customer_ID],Table3[Gender],"Female")</f>
        <v>Male</v>
      </c>
      <c r="I835" s="2" t="str">
        <f>_xlfn.XLOOKUP(Table2[[#This Row],[Customer_ID]],Table3[Customer_ID],Table3[City],"Missing Memebership")</f>
        <v>Mysuru</v>
      </c>
      <c r="J835" s="2" t="str">
        <f>_xlfn.XLOOKUP(Table2[[#This Row],[Customer_ID]],Table3[Customer_ID],Table3[State],"Karnataka")</f>
        <v>Karnataka</v>
      </c>
      <c r="K835" s="2" t="str">
        <f>_xlfn.XLOOKUP(Table2[[#This Row],[Customer_ID]],Table3[Customer_ID],Table3[Membership],"Regular")</f>
        <v>Silver</v>
      </c>
      <c r="L835" s="2" t="s">
        <v>90</v>
      </c>
      <c r="M835" s="2" t="str">
        <f>_xlfn.XLOOKUP(Table2[[#This Row],[Product_ID]],Table4[Product_ID],Table4[Product_Name],"Not Found")</f>
        <v>Nike Shirt Dress Peach</v>
      </c>
      <c r="N835" s="2" t="str">
        <f>_xlfn.XLOOKUP(Table2[[#This Row],[Product_ID]],Table4[Product_ID],Table4[Category],"Not Found")</f>
        <v>Women Dresses</v>
      </c>
      <c r="O835" s="2" t="str">
        <f>_xlfn.XLOOKUP(Table2[[#This Row],[Product_ID]],Table4[Product_ID],Table4[Subcategory],"Not Found")</f>
        <v>Shirt Dress</v>
      </c>
      <c r="P835" s="2" t="str">
        <f>_xlfn.XLOOKUP(Table2[[#This Row],[Product_ID]],Table4[Product_ID],Table4[Brand],"Missing Brand")</f>
        <v>Nike</v>
      </c>
      <c r="Q835" s="2" t="s">
        <v>426</v>
      </c>
      <c r="R835" s="2" t="str">
        <f>_xlfn.XLOOKUP(Table2[[#This Row],[Store_ID]],Table6[Store_ID],Table6[Store Name],"Not Found")</f>
        <v>TrendMart Kochi Standard</v>
      </c>
      <c r="S835" s="2">
        <f>_xlfn.XLOOKUP(Table2[[#This Row],[Store_ID]],Table6[Store_ID],Table6[Monthly Target],"Missing Target")</f>
        <v>1500000</v>
      </c>
      <c r="T835" s="2" t="str">
        <f>_xlfn.XLOOKUP(Table2[[#This Row],[Store_ID]],Table6[Store_ID],Table6[Region],"Not Found")</f>
        <v>South Zone 1</v>
      </c>
      <c r="U835" s="2" t="s">
        <v>62</v>
      </c>
      <c r="V835" s="2" t="str">
        <f>_xlfn.XLOOKUP(Table2[[#This Row],[Employee_ID]],Table5[Employee_ID],Table5[Employee Name],"Not Found")</f>
        <v>Rahul Krishnan</v>
      </c>
      <c r="W835" s="2">
        <v>1</v>
      </c>
      <c r="X835" s="2">
        <v>1799.07</v>
      </c>
      <c r="Y835" s="2">
        <v>15</v>
      </c>
      <c r="Z835" s="2">
        <v>269.86</v>
      </c>
      <c r="AA835" s="2">
        <v>12</v>
      </c>
      <c r="AB835" s="2">
        <v>183.51</v>
      </c>
      <c r="AC835" s="2">
        <v>1712.72</v>
      </c>
      <c r="AD835" s="2">
        <v>1399.85</v>
      </c>
      <c r="AE835" s="2">
        <f t="shared" si="21"/>
        <v>129.36000000000013</v>
      </c>
      <c r="AF835" s="2" t="s">
        <v>69</v>
      </c>
      <c r="AG835" s="42">
        <f>IFERROR(Table2[[#This Row],[Profit]]/Table2[[#This Row],[Sales Amount]],0)</f>
        <v>7.5528983137932715E-2</v>
      </c>
      <c r="AH835" s="2" t="str">
        <f>TRIM(Table2[[#This Row],[Payment Modee]])</f>
        <v>Cash</v>
      </c>
      <c r="AI835" s="2" t="s">
        <v>26</v>
      </c>
      <c r="AJ835" s="2" t="s">
        <v>27</v>
      </c>
      <c r="AK835" s="2" t="s">
        <v>779</v>
      </c>
      <c r="AL835" s="16" t="str">
        <f>IF(HOUR(Table2[[#This Row],[Order Time]])&lt;12,"Morning",IF(HOUR(Table2[[#This Row],[Order Time]])&lt;17,"Afternoon",IF(HOUR(Table2[[#This Row],[Order Time]])&lt;21,"Evening","Night")))</f>
        <v>Afternoon</v>
      </c>
      <c r="AM835" s="16" t="s">
        <v>29</v>
      </c>
    </row>
    <row r="836" spans="1:39" x14ac:dyDescent="0.25">
      <c r="A836" s="13" t="s">
        <v>2272</v>
      </c>
      <c r="B836" s="4">
        <v>45578</v>
      </c>
      <c r="C836" s="2">
        <f>YEAR(Table2[[#This Row],[Invoice Date]])</f>
        <v>2024</v>
      </c>
      <c r="D836" s="2" t="str">
        <f>TEXT(Table2[[#This Row],[Invoice Date]],"mmm")</f>
        <v>Oct</v>
      </c>
      <c r="E836" s="2" t="str">
        <f>Table2[[#This Row],[Store_ID]]&amp;"-"&amp;Table2[[#This Row],[Year]]&amp;"-"&amp;Table2[[#This Row],[Month]]</f>
        <v>STR081-2024-Oct</v>
      </c>
      <c r="F836" s="2" t="s">
        <v>619</v>
      </c>
      <c r="G836" s="2" t="str">
        <f>_xlfn.XLOOKUP(Table2[[#This Row],[Customer_ID]],Table3[Customer_ID],Table3[Customer Name],"Not Found")</f>
        <v>Harish Iyengar</v>
      </c>
      <c r="H836" s="2" t="str">
        <f>_xlfn.XLOOKUP(Table2[[#This Row],[Customer_ID]],Table3[Customer_ID],Table3[Gender],"Female")</f>
        <v>Male</v>
      </c>
      <c r="I836" s="2" t="str">
        <f>_xlfn.XLOOKUP(Table2[[#This Row],[Customer_ID]],Table3[Customer_ID],Table3[City],"Missing Memebership")</f>
        <v>Karimnagar</v>
      </c>
      <c r="J836" s="2" t="str">
        <f>_xlfn.XLOOKUP(Table2[[#This Row],[Customer_ID]],Table3[Customer_ID],Table3[State],"Karnataka")</f>
        <v>Telangana</v>
      </c>
      <c r="K836" s="2" t="str">
        <f>_xlfn.XLOOKUP(Table2[[#This Row],[Customer_ID]],Table3[Customer_ID],Table3[Membership],"Regular")</f>
        <v>Gold</v>
      </c>
      <c r="L836" s="2" t="s">
        <v>1395</v>
      </c>
      <c r="M836" s="2" t="str">
        <f>_xlfn.XLOOKUP(Table2[[#This Row],[Product_ID]],Table4[Product_ID],Table4[Product_Name],"Not Found")</f>
        <v>Westside Bodycon Dress Green</v>
      </c>
      <c r="N836" s="2" t="str">
        <f>_xlfn.XLOOKUP(Table2[[#This Row],[Product_ID]],Table4[Product_ID],Table4[Category],"Not Found")</f>
        <v>Women Dresses</v>
      </c>
      <c r="O836" s="2" t="str">
        <f>_xlfn.XLOOKUP(Table2[[#This Row],[Product_ID]],Table4[Product_ID],Table4[Subcategory],"Not Found")</f>
        <v>Bodycon Dress</v>
      </c>
      <c r="P836" s="2" t="str">
        <f>_xlfn.XLOOKUP(Table2[[#This Row],[Product_ID]],Table4[Product_ID],Table4[Brand],"Missing Brand")</f>
        <v>Westside</v>
      </c>
      <c r="Q836" s="2" t="s">
        <v>1055</v>
      </c>
      <c r="R836" s="2" t="str">
        <f>_xlfn.XLOOKUP(Table2[[#This Row],[Store_ID]],Table6[Store_ID],Table6[Store Name],"Not Found")</f>
        <v>TrendMart Alappuzha Outlet</v>
      </c>
      <c r="S836" s="2">
        <f>_xlfn.XLOOKUP(Table2[[#This Row],[Store_ID]],Table6[Store_ID],Table6[Monthly Target],"Missing Target")</f>
        <v>2500000</v>
      </c>
      <c r="T836" s="2" t="str">
        <f>_xlfn.XLOOKUP(Table2[[#This Row],[Store_ID]],Table6[Store_ID],Table6[Region],"Not Found")</f>
        <v>South Zone 1</v>
      </c>
      <c r="U836" s="2" t="s">
        <v>75</v>
      </c>
      <c r="V836" s="2" t="str">
        <f>_xlfn.XLOOKUP(Table2[[#This Row],[Employee_ID]],Table5[Employee_ID],Table5[Employee Name],"Not Found")</f>
        <v>Chandran Krishnan</v>
      </c>
      <c r="W836" s="2">
        <v>2</v>
      </c>
      <c r="X836" s="2">
        <v>1815.79</v>
      </c>
      <c r="Y836" s="2">
        <v>5</v>
      </c>
      <c r="Z836" s="2">
        <v>181.58</v>
      </c>
      <c r="AA836" s="2">
        <v>12</v>
      </c>
      <c r="AB836" s="2">
        <v>414</v>
      </c>
      <c r="AC836" s="2">
        <v>3864</v>
      </c>
      <c r="AD836" s="2">
        <v>2289.1799999999998</v>
      </c>
      <c r="AE836" s="2">
        <f t="shared" si="21"/>
        <v>1160.8200000000002</v>
      </c>
      <c r="AF836" s="2" t="s">
        <v>35</v>
      </c>
      <c r="AG836" s="42">
        <f>IFERROR(Table2[[#This Row],[Profit]]/Table2[[#This Row],[Sales Amount]],0)</f>
        <v>0.30041925465838515</v>
      </c>
      <c r="AH836" s="2" t="str">
        <f>TRIM(Table2[[#This Row],[Payment Modee]])</f>
        <v>Debit Card</v>
      </c>
      <c r="AI836" s="2" t="s">
        <v>36</v>
      </c>
      <c r="AJ836" s="2" t="s">
        <v>27</v>
      </c>
      <c r="AK836" s="2" t="s">
        <v>1203</v>
      </c>
      <c r="AL836" s="16" t="str">
        <f>IF(HOUR(Table2[[#This Row],[Order Time]])&lt;12,"Morning",IF(HOUR(Table2[[#This Row],[Order Time]])&lt;17,"Afternoon",IF(HOUR(Table2[[#This Row],[Order Time]])&lt;21,"Evening","Night")))</f>
        <v>Afternoon</v>
      </c>
      <c r="AM836" s="16" t="s">
        <v>38</v>
      </c>
    </row>
    <row r="837" spans="1:39" x14ac:dyDescent="0.25">
      <c r="A837" s="14" t="s">
        <v>9174</v>
      </c>
      <c r="B837" s="8">
        <v>45582</v>
      </c>
      <c r="C837" s="7">
        <f>YEAR(Table2[[#This Row],[Invoice Date]])</f>
        <v>2024</v>
      </c>
      <c r="D837" s="7" t="str">
        <f>TEXT(Table2[[#This Row],[Invoice Date]],"mmm")</f>
        <v>Oct</v>
      </c>
      <c r="E837" s="7" t="str">
        <f>Table2[[#This Row],[Store_ID]]&amp;"-"&amp;Table2[[#This Row],[Year]]&amp;"-"&amp;Table2[[#This Row],[Month]]</f>
        <v>STR057-2024-Oct</v>
      </c>
      <c r="F837" s="7" t="s">
        <v>1439</v>
      </c>
      <c r="G837" s="7" t="str">
        <f>_xlfn.XLOOKUP(Table2[[#This Row],[Customer_ID]],Table3[Customer_ID],Table3[Customer Name],"Not Found")</f>
        <v>Vasu Mudaliar</v>
      </c>
      <c r="H837" s="7" t="str">
        <f>_xlfn.XLOOKUP(Table2[[#This Row],[Customer_ID]],Table3[Customer_ID],Table3[Gender],"Female")</f>
        <v>Male</v>
      </c>
      <c r="I837" s="7" t="str">
        <f>_xlfn.XLOOKUP(Table2[[#This Row],[Customer_ID]],Table3[Customer_ID],Table3[City],"Missing Memebership")</f>
        <v>Nellore</v>
      </c>
      <c r="J837" s="7" t="str">
        <f>_xlfn.XLOOKUP(Table2[[#This Row],[Customer_ID]],Table3[Customer_ID],Table3[State],"Karnataka")</f>
        <v>Andhra Pradesh</v>
      </c>
      <c r="K837" s="7" t="str">
        <f>_xlfn.XLOOKUP(Table2[[#This Row],[Customer_ID]],Table3[Customer_ID],Table3[Membership],"Regular")</f>
        <v>gold</v>
      </c>
      <c r="L837" s="7" t="s">
        <v>747</v>
      </c>
      <c r="M837" s="7" t="str">
        <f>_xlfn.XLOOKUP(Table2[[#This Row],[Product_ID]],Table4[Product_ID],Table4[Product_Name],"Not Found")</f>
        <v>Sonata Girls Frock Cream</v>
      </c>
      <c r="N837" s="7" t="str">
        <f>_xlfn.XLOOKUP(Table2[[#This Row],[Product_ID]],Table4[Product_ID],Table4[Category],"Not Found")</f>
        <v>Kids Wear</v>
      </c>
      <c r="O837" s="7" t="str">
        <f>_xlfn.XLOOKUP(Table2[[#This Row],[Product_ID]],Table4[Product_ID],Table4[Subcategory],"Not Found")</f>
        <v>Girls Frock</v>
      </c>
      <c r="P837" s="7" t="str">
        <f>_xlfn.XLOOKUP(Table2[[#This Row],[Product_ID]],Table4[Product_ID],Table4[Brand],"Missing Brand")</f>
        <v>Sonata</v>
      </c>
      <c r="Q837" s="7" t="s">
        <v>464</v>
      </c>
      <c r="R837" s="7" t="str">
        <f>_xlfn.XLOOKUP(Table2[[#This Row],[Store_ID]],Table6[Store_ID],Table6[Store Name],"Not Found")</f>
        <v>TrendMart Vellore Standard</v>
      </c>
      <c r="S837" s="7">
        <f>_xlfn.XLOOKUP(Table2[[#This Row],[Store_ID]],Table6[Store_ID],Table6[Monthly Target],"Missing Target")</f>
        <v>2500000</v>
      </c>
      <c r="T837" s="7" t="str">
        <f>_xlfn.XLOOKUP(Table2[[#This Row],[Store_ID]],Table6[Store_ID],Table6[Region],"Not Found")</f>
        <v>South Zone 1</v>
      </c>
      <c r="U837" s="7" t="s">
        <v>102</v>
      </c>
      <c r="V837" s="7" t="str">
        <f>_xlfn.XLOOKUP(Table2[[#This Row],[Employee_ID]],Table5[Employee_ID],Table5[Employee Name],"Not Found")</f>
        <v>Chandra Reddy</v>
      </c>
      <c r="W837" s="7">
        <v>0</v>
      </c>
      <c r="X837" s="7">
        <v>667.21</v>
      </c>
      <c r="Y837" s="7">
        <v>0</v>
      </c>
      <c r="Z837" s="7">
        <v>0</v>
      </c>
      <c r="AA837" s="7">
        <v>5</v>
      </c>
      <c r="AB837" s="7">
        <v>0</v>
      </c>
      <c r="AC837" s="7">
        <v>0</v>
      </c>
      <c r="AD837" s="7">
        <v>0</v>
      </c>
      <c r="AE837" s="7">
        <v>0</v>
      </c>
      <c r="AF837" s="2" t="s">
        <v>56</v>
      </c>
      <c r="AG837" s="42">
        <f>IFERROR(Table2[[#This Row],[Profit]]/Table2[[#This Row],[Sales Amount]],0)</f>
        <v>0</v>
      </c>
      <c r="AH837" s="2" t="str">
        <f>TRIM(Table2[[#This Row],[Payment Modee]])</f>
        <v>Credit Card</v>
      </c>
      <c r="AI837" s="7" t="s">
        <v>26</v>
      </c>
      <c r="AJ837" s="7" t="s">
        <v>27</v>
      </c>
      <c r="AK837" s="7" t="s">
        <v>1996</v>
      </c>
      <c r="AL837" s="17" t="str">
        <f>IF(HOUR(Table2[[#This Row],[Order Time]])&lt;12,"Morning",IF(HOUR(Table2[[#This Row],[Order Time]])&lt;17,"Afternoon",IF(HOUR(Table2[[#This Row],[Order Time]])&lt;21,"Evening","Night")))</f>
        <v>Night</v>
      </c>
      <c r="AM837" s="17" t="s">
        <v>29</v>
      </c>
    </row>
    <row r="838" spans="1:39" x14ac:dyDescent="0.25">
      <c r="A838" s="13" t="s">
        <v>2273</v>
      </c>
      <c r="B838" s="4">
        <v>45585</v>
      </c>
      <c r="C838" s="2">
        <f>YEAR(Table2[[#This Row],[Invoice Date]])</f>
        <v>2024</v>
      </c>
      <c r="D838" s="2" t="str">
        <f>TEXT(Table2[[#This Row],[Invoice Date]],"mmm")</f>
        <v>Oct</v>
      </c>
      <c r="E838" s="2" t="str">
        <f>Table2[[#This Row],[Store_ID]]&amp;"-"&amp;Table2[[#This Row],[Year]]&amp;"-"&amp;Table2[[#This Row],[Month]]</f>
        <v>STR064-2024-Oct</v>
      </c>
      <c r="F838" s="2" t="s">
        <v>2274</v>
      </c>
      <c r="G838" s="2" t="str">
        <f>_xlfn.XLOOKUP(Table2[[#This Row],[Customer_ID]],Table3[Customer_ID],Table3[Customer Name],"Not Found")</f>
        <v>Ishwarya Naicker</v>
      </c>
      <c r="H838" s="2" t="str">
        <f>_xlfn.XLOOKUP(Table2[[#This Row],[Customer_ID]],Table3[Customer_ID],Table3[Gender],"Female")</f>
        <v>Female</v>
      </c>
      <c r="I838" s="2" t="str">
        <f>_xlfn.XLOOKUP(Table2[[#This Row],[Customer_ID]],Table3[Customer_ID],Table3[City],"Missing Memebership")</f>
        <v>Khammam</v>
      </c>
      <c r="J838" s="2" t="str">
        <f>_xlfn.XLOOKUP(Table2[[#This Row],[Customer_ID]],Table3[Customer_ID],Table3[State],"Karnataka")</f>
        <v>Telangana</v>
      </c>
      <c r="K838" s="2" t="str">
        <f>_xlfn.XLOOKUP(Table2[[#This Row],[Customer_ID]],Table3[Customer_ID],Table3[Membership],"Regular")</f>
        <v>Regular</v>
      </c>
      <c r="L838" s="2" t="s">
        <v>645</v>
      </c>
      <c r="M838" s="2" t="str">
        <f>_xlfn.XLOOKUP(Table2[[#This Row],[Product_ID]],Table4[Product_ID],Table4[Product_Name],"Not Found")</f>
        <v>Peter England Crop Top Green</v>
      </c>
      <c r="N838" s="2" t="str">
        <f>_xlfn.XLOOKUP(Table2[[#This Row],[Product_ID]],Table4[Product_ID],Table4[Category],"Not Found")</f>
        <v>Women Tops</v>
      </c>
      <c r="O838" s="2" t="str">
        <f>_xlfn.XLOOKUP(Table2[[#This Row],[Product_ID]],Table4[Product_ID],Table4[Subcategory],"Not Found")</f>
        <v>Crop Top</v>
      </c>
      <c r="P838" s="2" t="str">
        <f>_xlfn.XLOOKUP(Table2[[#This Row],[Product_ID]],Table4[Product_ID],Table4[Brand],"Missing Brand")</f>
        <v>Peter England</v>
      </c>
      <c r="Q838" s="2" t="s">
        <v>800</v>
      </c>
      <c r="R838" s="2" t="str">
        <f>_xlfn.XLOOKUP(Table2[[#This Row],[Store_ID]],Table6[Store_ID],Table6[Store Name],"Not Found")</f>
        <v>TrendMart Karimnagar Standard</v>
      </c>
      <c r="S838" s="2">
        <f>_xlfn.XLOOKUP(Table2[[#This Row],[Store_ID]],Table6[Store_ID],Table6[Monthly Target],"Missing Target")</f>
        <v>1200000</v>
      </c>
      <c r="T838" s="2" t="str">
        <f>_xlfn.XLOOKUP(Table2[[#This Row],[Store_ID]],Table6[Store_ID],Table6[Region],"Not Found")</f>
        <v>South Zone 2</v>
      </c>
      <c r="U838" s="2" t="s">
        <v>102</v>
      </c>
      <c r="V838" s="2" t="str">
        <f>_xlfn.XLOOKUP(Table2[[#This Row],[Employee_ID]],Table5[Employee_ID],Table5[Employee Name],"Not Found")</f>
        <v>Chandra Reddy</v>
      </c>
      <c r="W838" s="2">
        <v>1</v>
      </c>
      <c r="X838" s="2">
        <v>755.43</v>
      </c>
      <c r="Y838" s="2">
        <v>10</v>
      </c>
      <c r="Z838" s="2">
        <v>75.540000000000006</v>
      </c>
      <c r="AA838" s="2">
        <v>5</v>
      </c>
      <c r="AB838" s="2">
        <v>33.99</v>
      </c>
      <c r="AC838" s="2">
        <v>713.88</v>
      </c>
      <c r="AD838" s="2">
        <v>522.38</v>
      </c>
      <c r="AE838" s="2">
        <f t="shared" ref="AE838:AE863" si="22">(AC838-AD838-AB838)</f>
        <v>157.51</v>
      </c>
      <c r="AF838" s="2" t="s">
        <v>25</v>
      </c>
      <c r="AG838" s="42">
        <f>IFERROR(Table2[[#This Row],[Profit]]/Table2[[#This Row],[Sales Amount]],0)</f>
        <v>0.22063932313554097</v>
      </c>
      <c r="AH838" s="2" t="str">
        <f>TRIM(Table2[[#This Row],[Payment Modee]])</f>
        <v>UPI</v>
      </c>
      <c r="AI838" s="2" t="s">
        <v>26</v>
      </c>
      <c r="AJ838" s="2" t="s">
        <v>27</v>
      </c>
      <c r="AK838" s="2" t="s">
        <v>2275</v>
      </c>
      <c r="AL838" s="16" t="str">
        <f>IF(HOUR(Table2[[#This Row],[Order Time]])&lt;12,"Morning",IF(HOUR(Table2[[#This Row],[Order Time]])&lt;17,"Afternoon",IF(HOUR(Table2[[#This Row],[Order Time]])&lt;21,"Evening","Night")))</f>
        <v>Afternoon</v>
      </c>
      <c r="AM838" s="16" t="s">
        <v>38</v>
      </c>
    </row>
    <row r="839" spans="1:39" x14ac:dyDescent="0.25">
      <c r="A839" s="13" t="s">
        <v>2276</v>
      </c>
      <c r="B839" s="4">
        <v>45471</v>
      </c>
      <c r="C839" s="2">
        <f>YEAR(Table2[[#This Row],[Invoice Date]])</f>
        <v>2024</v>
      </c>
      <c r="D839" s="2" t="str">
        <f>TEXT(Table2[[#This Row],[Invoice Date]],"mmm")</f>
        <v>Jun</v>
      </c>
      <c r="E839" s="2" t="str">
        <f>Table2[[#This Row],[Store_ID]]&amp;"-"&amp;Table2[[#This Row],[Year]]&amp;"-"&amp;Table2[[#This Row],[Month]]</f>
        <v>STR066-2024-Jun</v>
      </c>
      <c r="F839" s="2" t="s">
        <v>2277</v>
      </c>
      <c r="G839" s="2" t="str">
        <f>_xlfn.XLOOKUP(Table2[[#This Row],[Customer_ID]],Table3[Customer_ID],Table3[Customer Name],"Not Found")</f>
        <v>Jayaram Kumar</v>
      </c>
      <c r="H839" s="2" t="str">
        <f>_xlfn.XLOOKUP(Table2[[#This Row],[Customer_ID]],Table3[Customer_ID],Table3[Gender],"Female")</f>
        <v>Male</v>
      </c>
      <c r="I839" s="2" t="str">
        <f>_xlfn.XLOOKUP(Table2[[#This Row],[Customer_ID]],Table3[Customer_ID],Table3[City],"Missing Memebership")</f>
        <v>Mysuru</v>
      </c>
      <c r="J839" s="2" t="str">
        <f>_xlfn.XLOOKUP(Table2[[#This Row],[Customer_ID]],Table3[Customer_ID],Table3[State],"Karnataka")</f>
        <v>Karnataka</v>
      </c>
      <c r="K839" s="2" t="str">
        <f>_xlfn.XLOOKUP(Table2[[#This Row],[Customer_ID]],Table3[Customer_ID],Table3[Membership],"Regular")</f>
        <v>Silver</v>
      </c>
      <c r="L839" s="2" t="s">
        <v>1205</v>
      </c>
      <c r="M839" s="2" t="str">
        <f>_xlfn.XLOOKUP(Table2[[#This Row],[Product_ID]],Table4[Product_ID],Table4[Product_Name],"Not Found")</f>
        <v>Louis Philippe Anarkali Kurti Black</v>
      </c>
      <c r="N839" s="2" t="str">
        <f>_xlfn.XLOOKUP(Table2[[#This Row],[Product_ID]],Table4[Product_ID],Table4[Category],"Not Found")</f>
        <v>Women Kurtis</v>
      </c>
      <c r="O839" s="2" t="str">
        <f>_xlfn.XLOOKUP(Table2[[#This Row],[Product_ID]],Table4[Product_ID],Table4[Subcategory],"Not Found")</f>
        <v>Anarkali Kurti</v>
      </c>
      <c r="P839" s="2" t="str">
        <f>_xlfn.XLOOKUP(Table2[[#This Row],[Product_ID]],Table4[Product_ID],Table4[Brand],"Missing Brand")</f>
        <v>Louis Philippe</v>
      </c>
      <c r="Q839" s="2" t="s">
        <v>302</v>
      </c>
      <c r="R839" s="2" t="str">
        <f>_xlfn.XLOOKUP(Table2[[#This Row],[Store_ID]],Table6[Store_ID],Table6[Store Name],"Not Found")</f>
        <v>TrendMart Dindigul Standard</v>
      </c>
      <c r="S839" s="2">
        <f>_xlfn.XLOOKUP(Table2[[#This Row],[Store_ID]],Table6[Store_ID],Table6[Monthly Target],"Missing Target")</f>
        <v>2500000</v>
      </c>
      <c r="T839" s="2" t="str">
        <f>_xlfn.XLOOKUP(Table2[[#This Row],[Store_ID]],Table6[Store_ID],Table6[Region],"Not Found")</f>
        <v>South Zone 1</v>
      </c>
      <c r="U839" s="2" t="s">
        <v>159</v>
      </c>
      <c r="V839" s="2" t="str">
        <f>_xlfn.XLOOKUP(Table2[[#This Row],[Employee_ID]],Table5[Employee_ID],Table5[Employee Name],"Not Found")</f>
        <v>Venkat Sharma</v>
      </c>
      <c r="W839" s="2">
        <v>1</v>
      </c>
      <c r="X839" s="2">
        <v>1023.29</v>
      </c>
      <c r="Y839" s="2">
        <v>0</v>
      </c>
      <c r="Z839" s="2">
        <v>0</v>
      </c>
      <c r="AA839" s="2">
        <v>12</v>
      </c>
      <c r="AB839" s="2">
        <v>122.79</v>
      </c>
      <c r="AC839" s="2">
        <v>1146.08</v>
      </c>
      <c r="AD839" s="2">
        <v>767.11</v>
      </c>
      <c r="AE839" s="2">
        <f t="shared" si="22"/>
        <v>256.17999999999989</v>
      </c>
      <c r="AF839" s="2" t="s">
        <v>69</v>
      </c>
      <c r="AG839" s="42">
        <f>IFERROR(Table2[[#This Row],[Profit]]/Table2[[#This Row],[Sales Amount]],0)</f>
        <v>0.22352715342733484</v>
      </c>
      <c r="AH839" s="2" t="str">
        <f>TRIM(Table2[[#This Row],[Payment Modee]])</f>
        <v>Cash</v>
      </c>
      <c r="AI839" s="2" t="s">
        <v>26</v>
      </c>
      <c r="AJ839" s="2" t="s">
        <v>27</v>
      </c>
      <c r="AK839" s="2" t="s">
        <v>762</v>
      </c>
      <c r="AL839" s="16" t="str">
        <f>IF(HOUR(Table2[[#This Row],[Order Time]])&lt;12,"Morning",IF(HOUR(Table2[[#This Row],[Order Time]])&lt;17,"Afternoon",IF(HOUR(Table2[[#This Row],[Order Time]])&lt;21,"Evening","Night")))</f>
        <v>Morning</v>
      </c>
      <c r="AM839" s="16" t="s">
        <v>29</v>
      </c>
    </row>
    <row r="840" spans="1:39" x14ac:dyDescent="0.25">
      <c r="A840" s="13" t="s">
        <v>2278</v>
      </c>
      <c r="B840" s="4">
        <v>45474</v>
      </c>
      <c r="C840" s="2">
        <f>YEAR(Table2[[#This Row],[Invoice Date]])</f>
        <v>2024</v>
      </c>
      <c r="D840" s="2" t="str">
        <f>TEXT(Table2[[#This Row],[Invoice Date]],"mmm")</f>
        <v>Jul</v>
      </c>
      <c r="E840" s="2" t="str">
        <f>Table2[[#This Row],[Store_ID]]&amp;"-"&amp;Table2[[#This Row],[Year]]&amp;"-"&amp;Table2[[#This Row],[Month]]</f>
        <v>STR042-2024-Jul</v>
      </c>
      <c r="F840" s="2" t="s">
        <v>2279</v>
      </c>
      <c r="G840" s="2" t="str">
        <f>_xlfn.XLOOKUP(Table2[[#This Row],[Customer_ID]],Table3[Customer_ID],Table3[Customer Name],"Not Found")</f>
        <v>Feroz Nair</v>
      </c>
      <c r="H840" s="2" t="str">
        <f>_xlfn.XLOOKUP(Table2[[#This Row],[Customer_ID]],Table3[Customer_ID],Table3[Gender],"Female")</f>
        <v>Male</v>
      </c>
      <c r="I840" s="2" t="str">
        <f>_xlfn.XLOOKUP(Table2[[#This Row],[Customer_ID]],Table3[Customer_ID],Table3[City],"Missing Memebership")</f>
        <v>Coimbatore</v>
      </c>
      <c r="J840" s="2" t="str">
        <f>_xlfn.XLOOKUP(Table2[[#This Row],[Customer_ID]],Table3[Customer_ID],Table3[State],"Karnataka")</f>
        <v>Tamil Nadu</v>
      </c>
      <c r="K840" s="2" t="str">
        <f>_xlfn.XLOOKUP(Table2[[#This Row],[Customer_ID]],Table3[Customer_ID],Table3[Membership],"Regular")</f>
        <v>Silver</v>
      </c>
      <c r="L840" s="2" t="s">
        <v>2280</v>
      </c>
      <c r="M840" s="2" t="str">
        <f>_xlfn.XLOOKUP(Table2[[#This Row],[Product_ID]],Table4[Product_ID],Table4[Product_Name],"Not Found")</f>
        <v>Reebok Printed Kurti Green</v>
      </c>
      <c r="N840" s="2" t="str">
        <f>_xlfn.XLOOKUP(Table2[[#This Row],[Product_ID]],Table4[Product_ID],Table4[Category],"Not Found")</f>
        <v>Women Kurtis</v>
      </c>
      <c r="O840" s="2" t="str">
        <f>_xlfn.XLOOKUP(Table2[[#This Row],[Product_ID]],Table4[Product_ID],Table4[Subcategory],"Not Found")</f>
        <v>Printed Kurti</v>
      </c>
      <c r="P840" s="2" t="str">
        <f>_xlfn.XLOOKUP(Table2[[#This Row],[Product_ID]],Table4[Product_ID],Table4[Brand],"Missing Brand")</f>
        <v>Reebok</v>
      </c>
      <c r="Q840" s="2" t="s">
        <v>1218</v>
      </c>
      <c r="R840" s="2" t="str">
        <f>_xlfn.XLOOKUP(Table2[[#This Row],[Store_ID]],Table6[Store_ID],Table6[Store Name],"Not Found")</f>
        <v>TrendMart Thrissur Standard</v>
      </c>
      <c r="S840" s="2">
        <f>_xlfn.XLOOKUP(Table2[[#This Row],[Store_ID]],Table6[Store_ID],Table6[Monthly Target],"Missing Target")</f>
        <v>800000</v>
      </c>
      <c r="T840" s="2" t="str">
        <f>_xlfn.XLOOKUP(Table2[[#This Row],[Store_ID]],Table6[Store_ID],Table6[Region],"Not Found")</f>
        <v>South Zone 1</v>
      </c>
      <c r="U840" s="2" t="s">
        <v>268</v>
      </c>
      <c r="V840" s="2" t="str">
        <f>_xlfn.XLOOKUP(Table2[[#This Row],[Employee_ID]],Table5[Employee_ID],Table5[Employee Name],"Not Found")</f>
        <v>Ganesh Iyengar</v>
      </c>
      <c r="W840" s="2">
        <v>1</v>
      </c>
      <c r="X840" s="2">
        <v>1075.55</v>
      </c>
      <c r="Y840" s="2">
        <v>5</v>
      </c>
      <c r="Z840" s="2">
        <v>53.78</v>
      </c>
      <c r="AA840" s="2">
        <v>12</v>
      </c>
      <c r="AB840" s="2">
        <v>122.61</v>
      </c>
      <c r="AC840" s="2">
        <v>1144.3800000000001</v>
      </c>
      <c r="AD840" s="2">
        <v>744</v>
      </c>
      <c r="AE840" s="2">
        <f t="shared" si="22"/>
        <v>277.7700000000001</v>
      </c>
      <c r="AF840" s="2" t="s">
        <v>25</v>
      </c>
      <c r="AG840" s="42">
        <f>IFERROR(Table2[[#This Row],[Profit]]/Table2[[#This Row],[Sales Amount]],0)</f>
        <v>0.24272531851308138</v>
      </c>
      <c r="AH840" s="2" t="str">
        <f>TRIM(Table2[[#This Row],[Payment Modee]])</f>
        <v>UPI</v>
      </c>
      <c r="AI840" s="2" t="s">
        <v>26</v>
      </c>
      <c r="AJ840" s="2" t="s">
        <v>27</v>
      </c>
      <c r="AK840" s="2" t="s">
        <v>1136</v>
      </c>
      <c r="AL840" s="16" t="str">
        <f>IF(HOUR(Table2[[#This Row],[Order Time]])&lt;12,"Morning",IF(HOUR(Table2[[#This Row],[Order Time]])&lt;17,"Afternoon",IF(HOUR(Table2[[#This Row],[Order Time]])&lt;21,"Evening","Night")))</f>
        <v>Morning</v>
      </c>
      <c r="AM840" s="16" t="s">
        <v>29</v>
      </c>
    </row>
    <row r="841" spans="1:39" x14ac:dyDescent="0.25">
      <c r="A841" s="13" t="s">
        <v>2281</v>
      </c>
      <c r="B841" s="4">
        <v>45595</v>
      </c>
      <c r="C841" s="2">
        <f>YEAR(Table2[[#This Row],[Invoice Date]])</f>
        <v>2024</v>
      </c>
      <c r="D841" s="2" t="str">
        <f>TEXT(Table2[[#This Row],[Invoice Date]],"mmm")</f>
        <v>Oct</v>
      </c>
      <c r="E841" s="2" t="str">
        <f>Table2[[#This Row],[Store_ID]]&amp;"-"&amp;Table2[[#This Row],[Year]]&amp;"-"&amp;Table2[[#This Row],[Month]]</f>
        <v>STR009-2024-Oct</v>
      </c>
      <c r="F841" s="2" t="s">
        <v>1520</v>
      </c>
      <c r="G841" s="2" t="str">
        <f>_xlfn.XLOOKUP(Table2[[#This Row],[Customer_ID]],Table3[Customer_ID],Table3[Customer Name],"Not Found")</f>
        <v>Kavya Murthy</v>
      </c>
      <c r="H841" s="2" t="str">
        <f>_xlfn.XLOOKUP(Table2[[#This Row],[Customer_ID]],Table3[Customer_ID],Table3[Gender],"Female")</f>
        <v>Female</v>
      </c>
      <c r="I841" s="2" t="str">
        <f>_xlfn.XLOOKUP(Table2[[#This Row],[Customer_ID]],Table3[Customer_ID],Table3[City],"Missing Memebership")</f>
        <v>Davanagere</v>
      </c>
      <c r="J841" s="2" t="str">
        <f>_xlfn.XLOOKUP(Table2[[#This Row],[Customer_ID]],Table3[Customer_ID],Table3[State],"Karnataka")</f>
        <v>Karnataka</v>
      </c>
      <c r="K841" s="2" t="str">
        <f>_xlfn.XLOOKUP(Table2[[#This Row],[Customer_ID]],Table3[Customer_ID],Table3[Membership],"Regular")</f>
        <v>Gold</v>
      </c>
      <c r="L841" s="2" t="s">
        <v>645</v>
      </c>
      <c r="M841" s="2" t="str">
        <f>_xlfn.XLOOKUP(Table2[[#This Row],[Product_ID]],Table4[Product_ID],Table4[Product_Name],"Not Found")</f>
        <v>Peter England Crop Top Green</v>
      </c>
      <c r="N841" s="2" t="str">
        <f>_xlfn.XLOOKUP(Table2[[#This Row],[Product_ID]],Table4[Product_ID],Table4[Category],"Not Found")</f>
        <v>Women Tops</v>
      </c>
      <c r="O841" s="2" t="str">
        <f>_xlfn.XLOOKUP(Table2[[#This Row],[Product_ID]],Table4[Product_ID],Table4[Subcategory],"Not Found")</f>
        <v>Crop Top</v>
      </c>
      <c r="P841" s="2" t="str">
        <f>_xlfn.XLOOKUP(Table2[[#This Row],[Product_ID]],Table4[Product_ID],Table4[Brand],"Missing Brand")</f>
        <v>Peter England</v>
      </c>
      <c r="Q841" s="2" t="s">
        <v>520</v>
      </c>
      <c r="R841" s="2" t="str">
        <f>_xlfn.XLOOKUP(Table2[[#This Row],[Store_ID]],Table6[Store_ID],Table6[Store Name],"Not Found")</f>
        <v>TrendMart Thrissur High Street</v>
      </c>
      <c r="S841" s="2">
        <f>_xlfn.XLOOKUP(Table2[[#This Row],[Store_ID]],Table6[Store_ID],Table6[Monthly Target],"Missing Target")</f>
        <v>2500000</v>
      </c>
      <c r="T841" s="2" t="str">
        <f>_xlfn.XLOOKUP(Table2[[#This Row],[Store_ID]],Table6[Store_ID],Table6[Region],"Not Found")</f>
        <v>South Zone 1</v>
      </c>
      <c r="U841" s="2" t="s">
        <v>159</v>
      </c>
      <c r="V841" s="2" t="str">
        <f>_xlfn.XLOOKUP(Table2[[#This Row],[Employee_ID]],Table5[Employee_ID],Table5[Employee Name],"Not Found")</f>
        <v>Venkat Sharma</v>
      </c>
      <c r="W841" s="2">
        <v>2</v>
      </c>
      <c r="X841" s="2">
        <v>767.26</v>
      </c>
      <c r="Y841" s="2">
        <v>25</v>
      </c>
      <c r="Z841" s="2">
        <v>383.63</v>
      </c>
      <c r="AA841" s="2">
        <v>5</v>
      </c>
      <c r="AB841" s="2">
        <v>57.54</v>
      </c>
      <c r="AC841" s="2">
        <v>1208.43</v>
      </c>
      <c r="AD841" s="2">
        <v>1044.76</v>
      </c>
      <c r="AE841" s="2">
        <f t="shared" si="22"/>
        <v>106.13000000000008</v>
      </c>
      <c r="AF841" s="2" t="s">
        <v>56</v>
      </c>
      <c r="AG841" s="42">
        <f>IFERROR(Table2[[#This Row],[Profit]]/Table2[[#This Row],[Sales Amount]],0)</f>
        <v>8.7824698162078135E-2</v>
      </c>
      <c r="AH841" s="2" t="str">
        <f>TRIM(Table2[[#This Row],[Payment Modee]])</f>
        <v>Credit Card</v>
      </c>
      <c r="AI841" s="2" t="s">
        <v>26</v>
      </c>
      <c r="AJ841" s="2" t="s">
        <v>27</v>
      </c>
      <c r="AK841" s="2" t="s">
        <v>1396</v>
      </c>
      <c r="AL841" s="16" t="str">
        <f>IF(HOUR(Table2[[#This Row],[Order Time]])&lt;12,"Morning",IF(HOUR(Table2[[#This Row],[Order Time]])&lt;17,"Afternoon",IF(HOUR(Table2[[#This Row],[Order Time]])&lt;21,"Evening","Night")))</f>
        <v>Afternoon</v>
      </c>
      <c r="AM841" s="16" t="s">
        <v>29</v>
      </c>
    </row>
    <row r="842" spans="1:39" x14ac:dyDescent="0.25">
      <c r="A842" s="13" t="s">
        <v>2282</v>
      </c>
      <c r="B842" s="4">
        <v>45549</v>
      </c>
      <c r="C842" s="2">
        <f>YEAR(Table2[[#This Row],[Invoice Date]])</f>
        <v>2024</v>
      </c>
      <c r="D842" s="2" t="str">
        <f>TEXT(Table2[[#This Row],[Invoice Date]],"mmm")</f>
        <v>Sep</v>
      </c>
      <c r="E842" s="2" t="str">
        <f>Table2[[#This Row],[Store_ID]]&amp;"-"&amp;Table2[[#This Row],[Year]]&amp;"-"&amp;Table2[[#This Row],[Month]]</f>
        <v>STR119-2024-Sep</v>
      </c>
      <c r="F842" s="2" t="s">
        <v>1051</v>
      </c>
      <c r="G842" s="2" t="str">
        <f>_xlfn.XLOOKUP(Table2[[#This Row],[Customer_ID]],Table3[Customer_ID],Table3[Customer Name],"Not Found")</f>
        <v>Haritha Murthy</v>
      </c>
      <c r="H842" s="2" t="str">
        <f>_xlfn.XLOOKUP(Table2[[#This Row],[Customer_ID]],Table3[Customer_ID],Table3[Gender],"Female")</f>
        <v>Female</v>
      </c>
      <c r="I842" s="2" t="str">
        <f>_xlfn.XLOOKUP(Table2[[#This Row],[Customer_ID]],Table3[Customer_ID],Table3[City],"Missing Memebership")</f>
        <v>Nellore</v>
      </c>
      <c r="J842" s="2" t="str">
        <f>_xlfn.XLOOKUP(Table2[[#This Row],[Customer_ID]],Table3[Customer_ID],Table3[State],"Karnataka")</f>
        <v>Andhra Pradesh</v>
      </c>
      <c r="K842" s="2" t="str">
        <f>_xlfn.XLOOKUP(Table2[[#This Row],[Customer_ID]],Table3[Customer_ID],Table3[Membership],"Regular")</f>
        <v>Silver</v>
      </c>
      <c r="L842" s="2" t="s">
        <v>379</v>
      </c>
      <c r="M842" s="2" t="str">
        <f>_xlfn.XLOOKUP(Table2[[#This Row],[Product_ID]],Table4[Product_ID],Table4[Product_Name],"Not Found")</f>
        <v>Reebok Bodycon Dress Navy Blue</v>
      </c>
      <c r="N842" s="2" t="str">
        <f>_xlfn.XLOOKUP(Table2[[#This Row],[Product_ID]],Table4[Product_ID],Table4[Category],"Not Found")</f>
        <v>Women Dresses</v>
      </c>
      <c r="O842" s="2" t="str">
        <f>_xlfn.XLOOKUP(Table2[[#This Row],[Product_ID]],Table4[Product_ID],Table4[Subcategory],"Not Found")</f>
        <v>Bodycon Dress</v>
      </c>
      <c r="P842" s="2" t="str">
        <f>_xlfn.XLOOKUP(Table2[[#This Row],[Product_ID]],Table4[Product_ID],Table4[Brand],"Missing Brand")</f>
        <v>Reebok</v>
      </c>
      <c r="Q842" s="2" t="s">
        <v>796</v>
      </c>
      <c r="R842" s="2" t="str">
        <f>_xlfn.XLOOKUP(Table2[[#This Row],[Store_ID]],Table6[Store_ID],Table6[Store Name],"Not Found")</f>
        <v>TrendMart Vijayawada Standard</v>
      </c>
      <c r="S842" s="2">
        <f>_xlfn.XLOOKUP(Table2[[#This Row],[Store_ID]],Table6[Store_ID],Table6[Monthly Target],"Missing Target")</f>
        <v>1000000</v>
      </c>
      <c r="T842" s="2" t="str">
        <f>_xlfn.XLOOKUP(Table2[[#This Row],[Store_ID]],Table6[Store_ID],Table6[Region],"Not Found")</f>
        <v>South Zone 3</v>
      </c>
      <c r="U842" s="2" t="s">
        <v>482</v>
      </c>
      <c r="V842" s="2" t="str">
        <f>_xlfn.XLOOKUP(Table2[[#This Row],[Employee_ID]],Table5[Employee_ID],Table5[Employee Name],"Not Found")</f>
        <v>Swathi Achari</v>
      </c>
      <c r="W842" s="2">
        <v>2</v>
      </c>
      <c r="X842" s="2">
        <v>1890.53</v>
      </c>
      <c r="Y842" s="2">
        <v>30</v>
      </c>
      <c r="Z842" s="2">
        <v>1134.32</v>
      </c>
      <c r="AA842" s="2">
        <v>12</v>
      </c>
      <c r="AB842" s="2">
        <v>317.61</v>
      </c>
      <c r="AC842" s="2">
        <v>2964.35</v>
      </c>
      <c r="AD842" s="2">
        <v>2281.8000000000002</v>
      </c>
      <c r="AE842" s="2">
        <f t="shared" si="22"/>
        <v>364.93999999999971</v>
      </c>
      <c r="AF842" s="2" t="s">
        <v>35</v>
      </c>
      <c r="AG842" s="42">
        <f>IFERROR(Table2[[#This Row],[Profit]]/Table2[[#This Row],[Sales Amount]],0)</f>
        <v>0.12310961930946067</v>
      </c>
      <c r="AH842" s="2" t="str">
        <f>TRIM(Table2[[#This Row],[Payment Modee]])</f>
        <v>Debit Card</v>
      </c>
      <c r="AI842" s="2" t="s">
        <v>26</v>
      </c>
      <c r="AJ842" s="2" t="s">
        <v>27</v>
      </c>
      <c r="AK842" s="2" t="s">
        <v>2283</v>
      </c>
      <c r="AL842" s="16" t="str">
        <f>IF(HOUR(Table2[[#This Row],[Order Time]])&lt;12,"Morning",IF(HOUR(Table2[[#This Row],[Order Time]])&lt;17,"Afternoon",IF(HOUR(Table2[[#This Row],[Order Time]])&lt;21,"Evening","Night")))</f>
        <v>Evening</v>
      </c>
      <c r="AM842" s="16" t="s">
        <v>38</v>
      </c>
    </row>
    <row r="843" spans="1:39" x14ac:dyDescent="0.25">
      <c r="A843" s="13" t="s">
        <v>2284</v>
      </c>
      <c r="B843" s="4">
        <v>45443</v>
      </c>
      <c r="C843" s="2">
        <f>YEAR(Table2[[#This Row],[Invoice Date]])</f>
        <v>2024</v>
      </c>
      <c r="D843" s="2" t="str">
        <f>TEXT(Table2[[#This Row],[Invoice Date]],"mmm")</f>
        <v>May</v>
      </c>
      <c r="E843" s="2" t="str">
        <f>Table2[[#This Row],[Store_ID]]&amp;"-"&amp;Table2[[#This Row],[Year]]&amp;"-"&amp;Table2[[#This Row],[Month]]</f>
        <v>STR072-2024-May</v>
      </c>
      <c r="F843" s="2" t="s">
        <v>628</v>
      </c>
      <c r="G843" s="2" t="str">
        <f>_xlfn.XLOOKUP(Table2[[#This Row],[Customer_ID]],Table3[Customer_ID],Table3[Customer Name],"Not Found")</f>
        <v>Naveen Bhat</v>
      </c>
      <c r="H843" s="2" t="str">
        <f>_xlfn.XLOOKUP(Table2[[#This Row],[Customer_ID]],Table3[Customer_ID],Table3[Gender],"Female")</f>
        <v>Male</v>
      </c>
      <c r="I843" s="2" t="str">
        <f>_xlfn.XLOOKUP(Table2[[#This Row],[Customer_ID]],Table3[Customer_ID],Table3[City],"Missing Memebership")</f>
        <v>Nizamabad</v>
      </c>
      <c r="J843" s="2" t="str">
        <f>_xlfn.XLOOKUP(Table2[[#This Row],[Customer_ID]],Table3[Customer_ID],Table3[State],"Karnataka")</f>
        <v>Telangana</v>
      </c>
      <c r="K843" s="2" t="str">
        <f>_xlfn.XLOOKUP(Table2[[#This Row],[Customer_ID]],Table3[Customer_ID],Table3[Membership],"Regular")</f>
        <v>Silver</v>
      </c>
      <c r="L843" s="2" t="s">
        <v>404</v>
      </c>
      <c r="M843" s="2" t="str">
        <f>_xlfn.XLOOKUP(Table2[[#This Row],[Product_ID]],Table4[Product_ID],Table4[Product_Name],"Not Found")</f>
        <v>Nike Bifold Wallet Navy Blue</v>
      </c>
      <c r="N843" s="2" t="str">
        <f>_xlfn.XLOOKUP(Table2[[#This Row],[Product_ID]],Table4[Product_ID],Table4[Category],"Not Found")</f>
        <v>Wallets</v>
      </c>
      <c r="O843" s="2" t="str">
        <f>_xlfn.XLOOKUP(Table2[[#This Row],[Product_ID]],Table4[Product_ID],Table4[Subcategory],"Not Found")</f>
        <v>Bifold Wallet</v>
      </c>
      <c r="P843" s="2" t="str">
        <f>_xlfn.XLOOKUP(Table2[[#This Row],[Product_ID]],Table4[Product_ID],Table4[Brand],"Missing Brand")</f>
        <v>Nike</v>
      </c>
      <c r="Q843" s="2" t="s">
        <v>186</v>
      </c>
      <c r="R843" s="2" t="str">
        <f>_xlfn.XLOOKUP(Table2[[#This Row],[Store_ID]],Table6[Store_ID],Table6[Store Name],"Not Found")</f>
        <v>TrendMart Visakhapatnam Standard</v>
      </c>
      <c r="S843" s="2">
        <f>_xlfn.XLOOKUP(Table2[[#This Row],[Store_ID]],Table6[Store_ID],Table6[Monthly Target],"Missing Target")</f>
        <v>1500000</v>
      </c>
      <c r="T843" s="2" t="str">
        <f>_xlfn.XLOOKUP(Table2[[#This Row],[Store_ID]],Table6[Store_ID],Table6[Region],"Not Found")</f>
        <v>South Zone 3</v>
      </c>
      <c r="U843" s="2" t="s">
        <v>294</v>
      </c>
      <c r="V843" s="2" t="str">
        <f>_xlfn.XLOOKUP(Table2[[#This Row],[Employee_ID]],Table5[Employee_ID],Table5[Employee Name],"Not Found")</f>
        <v>Chitra Chettiar</v>
      </c>
      <c r="W843" s="2">
        <v>3</v>
      </c>
      <c r="X843" s="2">
        <v>1375.56</v>
      </c>
      <c r="Y843" s="2">
        <v>20</v>
      </c>
      <c r="Z843" s="2">
        <v>825.34</v>
      </c>
      <c r="AA843" s="2">
        <v>12</v>
      </c>
      <c r="AB843" s="2">
        <v>396.16</v>
      </c>
      <c r="AC843" s="2">
        <v>3697.5</v>
      </c>
      <c r="AD843" s="2">
        <v>2709.9</v>
      </c>
      <c r="AE843" s="2">
        <f t="shared" si="22"/>
        <v>591.43999999999983</v>
      </c>
      <c r="AF843" s="2" t="s">
        <v>35</v>
      </c>
      <c r="AG843" s="42">
        <f>IFERROR(Table2[[#This Row],[Profit]]/Table2[[#This Row],[Sales Amount]],0)</f>
        <v>0.15995672751859361</v>
      </c>
      <c r="AH843" s="2" t="str">
        <f>TRIM(Table2[[#This Row],[Payment Modee]])</f>
        <v>Debit Card</v>
      </c>
      <c r="AI843" s="2" t="s">
        <v>36</v>
      </c>
      <c r="AJ843" s="2" t="s">
        <v>27</v>
      </c>
      <c r="AK843" s="2" t="s">
        <v>2216</v>
      </c>
      <c r="AL843" s="16" t="str">
        <f>IF(HOUR(Table2[[#This Row],[Order Time]])&lt;12,"Morning",IF(HOUR(Table2[[#This Row],[Order Time]])&lt;17,"Afternoon",IF(HOUR(Table2[[#This Row],[Order Time]])&lt;21,"Evening","Night")))</f>
        <v>Evening</v>
      </c>
      <c r="AM843" s="16" t="s">
        <v>29</v>
      </c>
    </row>
    <row r="844" spans="1:39" x14ac:dyDescent="0.25">
      <c r="A844" s="13" t="s">
        <v>2285</v>
      </c>
      <c r="B844" s="4">
        <v>45541</v>
      </c>
      <c r="C844" s="2">
        <f>YEAR(Table2[[#This Row],[Invoice Date]])</f>
        <v>2024</v>
      </c>
      <c r="D844" s="2" t="str">
        <f>TEXT(Table2[[#This Row],[Invoice Date]],"mmm")</f>
        <v>Sep</v>
      </c>
      <c r="E844" s="2" t="str">
        <f>Table2[[#This Row],[Store_ID]]&amp;"-"&amp;Table2[[#This Row],[Year]]&amp;"-"&amp;Table2[[#This Row],[Month]]</f>
        <v>STR035-2024-Sep</v>
      </c>
      <c r="F844" s="2" t="s">
        <v>1100</v>
      </c>
      <c r="G844" s="2" t="str">
        <f>_xlfn.XLOOKUP(Table2[[#This Row],[Customer_ID]],Table3[Customer_ID],Table3[Customer Name],"Not Found")</f>
        <v>Suresh Rao</v>
      </c>
      <c r="H844" s="2" t="str">
        <f>_xlfn.XLOOKUP(Table2[[#This Row],[Customer_ID]],Table3[Customer_ID],Table3[Gender],"Female")</f>
        <v>Male</v>
      </c>
      <c r="I844" s="2" t="str">
        <f>_xlfn.XLOOKUP(Table2[[#This Row],[Customer_ID]],Table3[Customer_ID],Table3[City],"Missing Memebership")</f>
        <v>Vellore</v>
      </c>
      <c r="J844" s="2" t="str">
        <f>_xlfn.XLOOKUP(Table2[[#This Row],[Customer_ID]],Table3[Customer_ID],Table3[State],"Karnataka")</f>
        <v>Tamil Nadu</v>
      </c>
      <c r="K844" s="2" t="str">
        <f>_xlfn.XLOOKUP(Table2[[#This Row],[Customer_ID]],Table3[Customer_ID],Table3[Membership],"Regular")</f>
        <v>Silver</v>
      </c>
      <c r="L844" s="2" t="s">
        <v>817</v>
      </c>
      <c r="M844" s="2" t="str">
        <f>_xlfn.XLOOKUP(Table2[[#This Row],[Product_ID]],Table4[Product_ID],Table4[Product_Name],"Not Found")</f>
        <v>Fabindia Shirt Dress Navy Blue</v>
      </c>
      <c r="N844" s="2" t="str">
        <f>_xlfn.XLOOKUP(Table2[[#This Row],[Product_ID]],Table4[Product_ID],Table4[Category],"Not Found")</f>
        <v>Women Dresses</v>
      </c>
      <c r="O844" s="2" t="str">
        <f>_xlfn.XLOOKUP(Table2[[#This Row],[Product_ID]],Table4[Product_ID],Table4[Subcategory],"Not Found")</f>
        <v>Shirt Dress</v>
      </c>
      <c r="P844" s="2" t="str">
        <f>_xlfn.XLOOKUP(Table2[[#This Row],[Product_ID]],Table4[Product_ID],Table4[Brand],"Missing Brand")</f>
        <v>Fabindia</v>
      </c>
      <c r="Q844" s="2" t="s">
        <v>1079</v>
      </c>
      <c r="R844" s="2" t="str">
        <f>_xlfn.XLOOKUP(Table2[[#This Row],[Store_ID]],Table6[Store_ID],Table6[Store Name],"Not Found")</f>
        <v>TrendMart Vijayawada Mall Kiosk</v>
      </c>
      <c r="S844" s="2">
        <f>_xlfn.XLOOKUP(Table2[[#This Row],[Store_ID]],Table6[Store_ID],Table6[Monthly Target],"Missing Target")</f>
        <v>1200000</v>
      </c>
      <c r="T844" s="2" t="str">
        <f>_xlfn.XLOOKUP(Table2[[#This Row],[Store_ID]],Table6[Store_ID],Table6[Region],"Not Found")</f>
        <v>South Zone 3</v>
      </c>
      <c r="U844" s="2" t="s">
        <v>268</v>
      </c>
      <c r="V844" s="2" t="str">
        <f>_xlfn.XLOOKUP(Table2[[#This Row],[Employee_ID]],Table5[Employee_ID],Table5[Employee Name],"Not Found")</f>
        <v>Ganesh Iyengar</v>
      </c>
      <c r="W844" s="2">
        <v>2</v>
      </c>
      <c r="X844" s="2">
        <v>1215.44</v>
      </c>
      <c r="Y844" s="2">
        <v>25</v>
      </c>
      <c r="Z844" s="2">
        <v>607.72</v>
      </c>
      <c r="AA844" s="2">
        <v>12</v>
      </c>
      <c r="AB844" s="2">
        <v>218.78</v>
      </c>
      <c r="AC844" s="2">
        <v>2041.94</v>
      </c>
      <c r="AD844" s="2">
        <v>1621.24</v>
      </c>
      <c r="AE844" s="2">
        <f t="shared" si="22"/>
        <v>201.92000000000004</v>
      </c>
      <c r="AF844" s="2" t="s">
        <v>35</v>
      </c>
      <c r="AG844" s="42">
        <f>IFERROR(Table2[[#This Row],[Profit]]/Table2[[#This Row],[Sales Amount]],0)</f>
        <v>9.888635317394244E-2</v>
      </c>
      <c r="AH844" s="2" t="str">
        <f>TRIM(Table2[[#This Row],[Payment Modee]])</f>
        <v>Debit Card</v>
      </c>
      <c r="AI844" s="2" t="s">
        <v>36</v>
      </c>
      <c r="AJ844" s="2" t="s">
        <v>27</v>
      </c>
      <c r="AK844" s="2" t="s">
        <v>1950</v>
      </c>
      <c r="AL844" s="16" t="str">
        <f>IF(HOUR(Table2[[#This Row],[Order Time]])&lt;12,"Morning",IF(HOUR(Table2[[#This Row],[Order Time]])&lt;17,"Afternoon",IF(HOUR(Table2[[#This Row],[Order Time]])&lt;21,"Evening","Night")))</f>
        <v>Night</v>
      </c>
      <c r="AM844" s="16" t="s">
        <v>29</v>
      </c>
    </row>
    <row r="845" spans="1:39" x14ac:dyDescent="0.25">
      <c r="A845" s="13" t="s">
        <v>2286</v>
      </c>
      <c r="B845" s="4">
        <v>45719</v>
      </c>
      <c r="C845" s="2">
        <f>YEAR(Table2[[#This Row],[Invoice Date]])</f>
        <v>2025</v>
      </c>
      <c r="D845" s="2" t="str">
        <f>TEXT(Table2[[#This Row],[Invoice Date]],"mmm")</f>
        <v>Mar</v>
      </c>
      <c r="E845" s="2" t="str">
        <f>Table2[[#This Row],[Store_ID]]&amp;"-"&amp;Table2[[#This Row],[Year]]&amp;"-"&amp;Table2[[#This Row],[Month]]</f>
        <v>STR010-2025-Mar</v>
      </c>
      <c r="F845" s="2" t="s">
        <v>2287</v>
      </c>
      <c r="G845" s="2" t="str">
        <f>_xlfn.XLOOKUP(Table2[[#This Row],[Customer_ID]],Table3[Customer_ID],Table3[Customer Name],"Not Found")</f>
        <v>Rohit Pillai</v>
      </c>
      <c r="H845" s="2" t="str">
        <f>_xlfn.XLOOKUP(Table2[[#This Row],[Customer_ID]],Table3[Customer_ID],Table3[Gender],"Female")</f>
        <v>Male</v>
      </c>
      <c r="I845" s="2" t="str">
        <f>_xlfn.XLOOKUP(Table2[[#This Row],[Customer_ID]],Table3[Customer_ID],Table3[City],"Missing Memebership")</f>
        <v>Davanagere</v>
      </c>
      <c r="J845" s="2" t="str">
        <f>_xlfn.XLOOKUP(Table2[[#This Row],[Customer_ID]],Table3[Customer_ID],Table3[State],"Karnataka")</f>
        <v>Karnataka</v>
      </c>
      <c r="K845" s="2" t="str">
        <f>_xlfn.XLOOKUP(Table2[[#This Row],[Customer_ID]],Table3[Customer_ID],Table3[Membership],"Regular")</f>
        <v>Gold</v>
      </c>
      <c r="L845" s="2" t="s">
        <v>485</v>
      </c>
      <c r="M845" s="2" t="str">
        <f>_xlfn.XLOOKUP(Table2[[#This Row],[Product_ID]],Table4[Product_ID],Table4[Product_Name],"Not Found")</f>
        <v>Van Heusen Formal Shirt Olive</v>
      </c>
      <c r="N845" s="2" t="str">
        <f>_xlfn.XLOOKUP(Table2[[#This Row],[Product_ID]],Table4[Product_ID],Table4[Category],"Not Found")</f>
        <v>Men Shirts</v>
      </c>
      <c r="O845" s="2" t="str">
        <f>_xlfn.XLOOKUP(Table2[[#This Row],[Product_ID]],Table4[Product_ID],Table4[Subcategory],"Not Found")</f>
        <v>Formal Shirt</v>
      </c>
      <c r="P845" s="2" t="str">
        <f>_xlfn.XLOOKUP(Table2[[#This Row],[Product_ID]],Table4[Product_ID],Table4[Brand],"Missing Brand")</f>
        <v>Van Heusen</v>
      </c>
      <c r="Q845" s="2" t="s">
        <v>818</v>
      </c>
      <c r="R845" s="2" t="str">
        <f>_xlfn.XLOOKUP(Table2[[#This Row],[Store_ID]],Table6[Store_ID],Table6[Store Name],"Not Found")</f>
        <v>TrendMart Kochi Mall Kiosk</v>
      </c>
      <c r="S845" s="2">
        <f>_xlfn.XLOOKUP(Table2[[#This Row],[Store_ID]],Table6[Store_ID],Table6[Monthly Target],"Missing Target")</f>
        <v>2500000</v>
      </c>
      <c r="T845" s="2" t="str">
        <f>_xlfn.XLOOKUP(Table2[[#This Row],[Store_ID]],Table6[Store_ID],Table6[Region],"Not Found")</f>
        <v>South Zone 1</v>
      </c>
      <c r="U845" s="2" t="s">
        <v>170</v>
      </c>
      <c r="V845" s="2" t="str">
        <f>_xlfn.XLOOKUP(Table2[[#This Row],[Employee_ID]],Table5[Employee_ID],Table5[Employee Name],"Not Found")</f>
        <v>Ishwarya Shetty</v>
      </c>
      <c r="W845" s="2">
        <v>3</v>
      </c>
      <c r="X845" s="2">
        <v>966.77</v>
      </c>
      <c r="Y845" s="2">
        <v>5</v>
      </c>
      <c r="Z845" s="2">
        <v>145.02000000000001</v>
      </c>
      <c r="AA845" s="2">
        <v>5</v>
      </c>
      <c r="AB845" s="2">
        <v>137.76</v>
      </c>
      <c r="AC845" s="2">
        <v>2893.05</v>
      </c>
      <c r="AD845" s="2">
        <v>1936.77</v>
      </c>
      <c r="AE845" s="2">
        <f t="shared" si="22"/>
        <v>818.52000000000021</v>
      </c>
      <c r="AF845" s="2" t="s">
        <v>25</v>
      </c>
      <c r="AG845" s="42">
        <f>IFERROR(Table2[[#This Row],[Profit]]/Table2[[#This Row],[Sales Amount]],0)</f>
        <v>0.28292632343028989</v>
      </c>
      <c r="AH845" s="2" t="str">
        <f>TRIM(Table2[[#This Row],[Payment Modee]])</f>
        <v>UPI</v>
      </c>
      <c r="AI845" s="2" t="s">
        <v>26</v>
      </c>
      <c r="AJ845" s="2" t="s">
        <v>27</v>
      </c>
      <c r="AK845" s="2" t="s">
        <v>125</v>
      </c>
      <c r="AL845" s="16" t="str">
        <f>IF(HOUR(Table2[[#This Row],[Order Time]])&lt;12,"Morning",IF(HOUR(Table2[[#This Row],[Order Time]])&lt;17,"Afternoon",IF(HOUR(Table2[[#This Row],[Order Time]])&lt;21,"Evening","Night")))</f>
        <v>Evening</v>
      </c>
      <c r="AM845" s="16" t="s">
        <v>29</v>
      </c>
    </row>
    <row r="846" spans="1:39" x14ac:dyDescent="0.25">
      <c r="A846" s="13" t="s">
        <v>2288</v>
      </c>
      <c r="B846" s="4">
        <v>45692</v>
      </c>
      <c r="C846" s="2">
        <f>YEAR(Table2[[#This Row],[Invoice Date]])</f>
        <v>2025</v>
      </c>
      <c r="D846" s="2" t="str">
        <f>TEXT(Table2[[#This Row],[Invoice Date]],"mmm")</f>
        <v>Feb</v>
      </c>
      <c r="E846" s="2" t="str">
        <f>Table2[[#This Row],[Store_ID]]&amp;"-"&amp;Table2[[#This Row],[Year]]&amp;"-"&amp;Table2[[#This Row],[Month]]</f>
        <v>STR069-2025-Feb</v>
      </c>
      <c r="F846" s="2" t="s">
        <v>2289</v>
      </c>
      <c r="G846" s="2" t="str">
        <f>_xlfn.XLOOKUP(Table2[[#This Row],[Customer_ID]],Table3[Customer_ID],Table3[Customer Name],"Not Found")</f>
        <v>Varsha Iyengar</v>
      </c>
      <c r="H846" s="2" t="str">
        <f>_xlfn.XLOOKUP(Table2[[#This Row],[Customer_ID]],Table3[Customer_ID],Table3[Gender],"Female")</f>
        <v>Female</v>
      </c>
      <c r="I846" s="2" t="str">
        <f>_xlfn.XLOOKUP(Table2[[#This Row],[Customer_ID]],Table3[Customer_ID],Table3[City],"Missing Memebership")</f>
        <v>Kozhikode</v>
      </c>
      <c r="J846" s="2" t="str">
        <f>_xlfn.XLOOKUP(Table2[[#This Row],[Customer_ID]],Table3[Customer_ID],Table3[State],"Karnataka")</f>
        <v>Kerala</v>
      </c>
      <c r="K846" s="2" t="str">
        <f>_xlfn.XLOOKUP(Table2[[#This Row],[Customer_ID]],Table3[Customer_ID],Table3[Membership],"Regular")</f>
        <v>Regular</v>
      </c>
      <c r="L846" s="2" t="s">
        <v>2290</v>
      </c>
      <c r="M846" s="2" t="str">
        <f>_xlfn.XLOOKUP(Table2[[#This Row],[Product_ID]],Table4[Product_ID],Table4[Product_Name],"Not Found")</f>
        <v>Allen Solly Backpack Grey</v>
      </c>
      <c r="N846" s="2" t="str">
        <f>_xlfn.XLOOKUP(Table2[[#This Row],[Product_ID]],Table4[Product_ID],Table4[Category],"Not Found")</f>
        <v>Handbags</v>
      </c>
      <c r="O846" s="2" t="str">
        <f>_xlfn.XLOOKUP(Table2[[#This Row],[Product_ID]],Table4[Product_ID],Table4[Subcategory],"Not Found")</f>
        <v>Backpack</v>
      </c>
      <c r="P846" s="2" t="str">
        <f>_xlfn.XLOOKUP(Table2[[#This Row],[Product_ID]],Table4[Product_ID],Table4[Brand],"Missing Brand")</f>
        <v>Allen Solly</v>
      </c>
      <c r="Q846" s="2" t="s">
        <v>1403</v>
      </c>
      <c r="R846" s="2" t="str">
        <f>_xlfn.XLOOKUP(Table2[[#This Row],[Store_ID]],Table6[Store_ID],Table6[Store Name],"Not Found")</f>
        <v>TrendMart Erode Mall Kiosk</v>
      </c>
      <c r="S846" s="2">
        <f>_xlfn.XLOOKUP(Table2[[#This Row],[Store_ID]],Table6[Store_ID],Table6[Monthly Target],"Missing Target")</f>
        <v>1200000</v>
      </c>
      <c r="T846" s="2" t="str">
        <f>_xlfn.XLOOKUP(Table2[[#This Row],[Store_ID]],Table6[Store_ID],Table6[Region],"Not Found")</f>
        <v>South Zone 1</v>
      </c>
      <c r="U846" s="2" t="s">
        <v>34</v>
      </c>
      <c r="V846" s="2" t="str">
        <f>_xlfn.XLOOKUP(Table2[[#This Row],[Employee_ID]],Table5[Employee_ID],Table5[Employee Name],"Not Found")</f>
        <v>Deepthi Iyengar</v>
      </c>
      <c r="W846" s="2">
        <v>1</v>
      </c>
      <c r="X846" s="2">
        <v>2005.64</v>
      </c>
      <c r="Y846" s="2">
        <v>10</v>
      </c>
      <c r="Z846" s="2">
        <v>200.56</v>
      </c>
      <c r="AA846" s="2">
        <v>12</v>
      </c>
      <c r="AB846" s="2">
        <v>216.61</v>
      </c>
      <c r="AC846" s="2">
        <v>2021.69</v>
      </c>
      <c r="AD846" s="2">
        <v>1365.65</v>
      </c>
      <c r="AE846" s="2">
        <f t="shared" si="22"/>
        <v>439.42999999999995</v>
      </c>
      <c r="AF846" s="2" t="s">
        <v>25</v>
      </c>
      <c r="AG846" s="42">
        <f>IFERROR(Table2[[#This Row],[Profit]]/Table2[[#This Row],[Sales Amount]],0)</f>
        <v>0.21735775514544758</v>
      </c>
      <c r="AH846" s="2" t="str">
        <f>TRIM(Table2[[#This Row],[Payment Modee]])</f>
        <v>UPI</v>
      </c>
      <c r="AI846" s="2" t="s">
        <v>26</v>
      </c>
      <c r="AJ846" s="2" t="s">
        <v>27</v>
      </c>
      <c r="AK846" s="2" t="s">
        <v>1182</v>
      </c>
      <c r="AL846" s="16" t="str">
        <f>IF(HOUR(Table2[[#This Row],[Order Time]])&lt;12,"Morning",IF(HOUR(Table2[[#This Row],[Order Time]])&lt;17,"Afternoon",IF(HOUR(Table2[[#This Row],[Order Time]])&lt;21,"Evening","Night")))</f>
        <v>Afternoon</v>
      </c>
      <c r="AM846" s="16" t="s">
        <v>29</v>
      </c>
    </row>
    <row r="847" spans="1:39" x14ac:dyDescent="0.25">
      <c r="A847" s="13" t="s">
        <v>2291</v>
      </c>
      <c r="B847" s="4">
        <v>45395</v>
      </c>
      <c r="C847" s="2">
        <f>YEAR(Table2[[#This Row],[Invoice Date]])</f>
        <v>2024</v>
      </c>
      <c r="D847" s="2" t="str">
        <f>TEXT(Table2[[#This Row],[Invoice Date]],"mmm")</f>
        <v>Apr</v>
      </c>
      <c r="E847" s="2" t="str">
        <f>Table2[[#This Row],[Store_ID]]&amp;"-"&amp;Table2[[#This Row],[Year]]&amp;"-"&amp;Table2[[#This Row],[Month]]</f>
        <v>STR029-2024-Apr</v>
      </c>
      <c r="F847" s="2" t="s">
        <v>1638</v>
      </c>
      <c r="G847" s="2" t="str">
        <f>_xlfn.XLOOKUP(Table2[[#This Row],[Customer_ID]],Table3[Customer_ID],Table3[Customer Name],"Not Found")</f>
        <v>Deepak Ramachandran</v>
      </c>
      <c r="H847" s="2" t="str">
        <f>_xlfn.XLOOKUP(Table2[[#This Row],[Customer_ID]],Table3[Customer_ID],Table3[Gender],"Female")</f>
        <v>Male</v>
      </c>
      <c r="I847" s="2" t="str">
        <f>_xlfn.XLOOKUP(Table2[[#This Row],[Customer_ID]],Table3[Customer_ID],Table3[City],"Missing Memebership")</f>
        <v>Kollam</v>
      </c>
      <c r="J847" s="2" t="str">
        <f>_xlfn.XLOOKUP(Table2[[#This Row],[Customer_ID]],Table3[Customer_ID],Table3[State],"Karnataka")</f>
        <v>Kerala</v>
      </c>
      <c r="K847" s="2" t="str">
        <f>_xlfn.XLOOKUP(Table2[[#This Row],[Customer_ID]],Table3[Customer_ID],Table3[Membership],"Regular")</f>
        <v>Regular</v>
      </c>
      <c r="L847" s="2" t="s">
        <v>817</v>
      </c>
      <c r="M847" s="2" t="str">
        <f>_xlfn.XLOOKUP(Table2[[#This Row],[Product_ID]],Table4[Product_ID],Table4[Product_Name],"Not Found")</f>
        <v>Fabindia Shirt Dress Navy Blue</v>
      </c>
      <c r="N847" s="2" t="str">
        <f>_xlfn.XLOOKUP(Table2[[#This Row],[Product_ID]],Table4[Product_ID],Table4[Category],"Not Found")</f>
        <v>Women Dresses</v>
      </c>
      <c r="O847" s="2" t="str">
        <f>_xlfn.XLOOKUP(Table2[[#This Row],[Product_ID]],Table4[Product_ID],Table4[Subcategory],"Not Found")</f>
        <v>Shirt Dress</v>
      </c>
      <c r="P847" s="2" t="str">
        <f>_xlfn.XLOOKUP(Table2[[#This Row],[Product_ID]],Table4[Product_ID],Table4[Brand],"Missing Brand")</f>
        <v>Fabindia</v>
      </c>
      <c r="Q847" s="2" t="s">
        <v>282</v>
      </c>
      <c r="R847" s="2" t="str">
        <f>_xlfn.XLOOKUP(Table2[[#This Row],[Store_ID]],Table6[Store_ID],Table6[Store Name],"Not Found")</f>
        <v>TrendMart Davanagere High Street</v>
      </c>
      <c r="S847" s="2">
        <f>_xlfn.XLOOKUP(Table2[[#This Row],[Store_ID]],Table6[Store_ID],Table6[Monthly Target],"Missing Target")</f>
        <v>800000</v>
      </c>
      <c r="T847" s="2" t="str">
        <f>_xlfn.XLOOKUP(Table2[[#This Row],[Store_ID]],Table6[Store_ID],Table6[Region],"Not Found")</f>
        <v>South Zone 2</v>
      </c>
      <c r="U847" s="2" t="s">
        <v>34</v>
      </c>
      <c r="V847" s="2" t="str">
        <f>_xlfn.XLOOKUP(Table2[[#This Row],[Employee_ID]],Table5[Employee_ID],Table5[Employee Name],"Not Found")</f>
        <v>Deepthi Iyengar</v>
      </c>
      <c r="W847" s="2">
        <v>1</v>
      </c>
      <c r="X847" s="2">
        <v>1153.0899999999999</v>
      </c>
      <c r="Y847" s="2">
        <v>5</v>
      </c>
      <c r="Z847" s="2">
        <v>57.65</v>
      </c>
      <c r="AA847" s="2">
        <v>12</v>
      </c>
      <c r="AB847" s="2">
        <v>131.44999999999999</v>
      </c>
      <c r="AC847" s="2">
        <v>1226.8900000000001</v>
      </c>
      <c r="AD847" s="2">
        <v>810.62</v>
      </c>
      <c r="AE847" s="2">
        <f t="shared" si="22"/>
        <v>284.82000000000011</v>
      </c>
      <c r="AF847" s="2" t="s">
        <v>25</v>
      </c>
      <c r="AG847" s="42">
        <f>IFERROR(Table2[[#This Row],[Profit]]/Table2[[#This Row],[Sales Amount]],0)</f>
        <v>0.23214795132407964</v>
      </c>
      <c r="AH847" s="2" t="str">
        <f>TRIM(Table2[[#This Row],[Payment Modee]])</f>
        <v>UPI</v>
      </c>
      <c r="AI847" s="2" t="s">
        <v>26</v>
      </c>
      <c r="AJ847" s="2" t="s">
        <v>27</v>
      </c>
      <c r="AK847" s="2" t="s">
        <v>2139</v>
      </c>
      <c r="AL847" s="16" t="str">
        <f>IF(HOUR(Table2[[#This Row],[Order Time]])&lt;12,"Morning",IF(HOUR(Table2[[#This Row],[Order Time]])&lt;17,"Afternoon",IF(HOUR(Table2[[#This Row],[Order Time]])&lt;21,"Evening","Night")))</f>
        <v>Evening</v>
      </c>
      <c r="AM847" s="16" t="s">
        <v>38</v>
      </c>
    </row>
    <row r="848" spans="1:39" x14ac:dyDescent="0.25">
      <c r="A848" s="13" t="s">
        <v>2292</v>
      </c>
      <c r="B848" s="4">
        <v>45481</v>
      </c>
      <c r="C848" s="2">
        <f>YEAR(Table2[[#This Row],[Invoice Date]])</f>
        <v>2024</v>
      </c>
      <c r="D848" s="2" t="str">
        <f>TEXT(Table2[[#This Row],[Invoice Date]],"mmm")</f>
        <v>Jul</v>
      </c>
      <c r="E848" s="2" t="str">
        <f>Table2[[#This Row],[Store_ID]]&amp;"-"&amp;Table2[[#This Row],[Year]]&amp;"-"&amp;Table2[[#This Row],[Month]]</f>
        <v>STR091-2024-Jul</v>
      </c>
      <c r="F848" s="2" t="s">
        <v>2293</v>
      </c>
      <c r="G848" s="2" t="str">
        <f>_xlfn.XLOOKUP(Table2[[#This Row],[Customer_ID]],Table3[Customer_ID],Table3[Customer Name],"Not Found")</f>
        <v>Priya Varma</v>
      </c>
      <c r="H848" s="2" t="str">
        <f>_xlfn.XLOOKUP(Table2[[#This Row],[Customer_ID]],Table3[Customer_ID],Table3[Gender],"Female")</f>
        <v>Female</v>
      </c>
      <c r="I848" s="2" t="str">
        <f>_xlfn.XLOOKUP(Table2[[#This Row],[Customer_ID]],Table3[Customer_ID],Table3[City],"Missing Memebership")</f>
        <v>Thoothukudi</v>
      </c>
      <c r="J848" s="2" t="str">
        <f>_xlfn.XLOOKUP(Table2[[#This Row],[Customer_ID]],Table3[Customer_ID],Table3[State],"Karnataka")</f>
        <v>Tamil Nadu</v>
      </c>
      <c r="K848" s="2" t="str">
        <f>_xlfn.XLOOKUP(Table2[[#This Row],[Customer_ID]],Table3[Customer_ID],Table3[Membership],"Regular")</f>
        <v>Platinum</v>
      </c>
      <c r="L848" s="2" t="s">
        <v>584</v>
      </c>
      <c r="M848" s="2" t="str">
        <f>_xlfn.XLOOKUP(Table2[[#This Row],[Product_ID]],Table4[Product_ID],Table4[Product_Name],"Not Found")</f>
        <v>Nalli Silks Casual Top Charcoal</v>
      </c>
      <c r="N848" s="2" t="str">
        <f>_xlfn.XLOOKUP(Table2[[#This Row],[Product_ID]],Table4[Product_ID],Table4[Category],"Not Found")</f>
        <v>Women Tops</v>
      </c>
      <c r="O848" s="2" t="str">
        <f>_xlfn.XLOOKUP(Table2[[#This Row],[Product_ID]],Table4[Product_ID],Table4[Subcategory],"Not Found")</f>
        <v>Casual Top</v>
      </c>
      <c r="P848" s="2" t="str">
        <f>_xlfn.XLOOKUP(Table2[[#This Row],[Product_ID]],Table4[Product_ID],Table4[Brand],"Missing Brand")</f>
        <v>Nalli Silks</v>
      </c>
      <c r="Q848" s="2" t="s">
        <v>699</v>
      </c>
      <c r="R848" s="2" t="str">
        <f>_xlfn.XLOOKUP(Table2[[#This Row],[Store_ID]],Table6[Store_ID],Table6[Store Name],"Not Found")</f>
        <v>TrendMart Nizamabad Standard</v>
      </c>
      <c r="S848" s="2">
        <f>_xlfn.XLOOKUP(Table2[[#This Row],[Store_ID]],Table6[Store_ID],Table6[Monthly Target],"Missing Target")</f>
        <v>1500000</v>
      </c>
      <c r="T848" s="2" t="str">
        <f>_xlfn.XLOOKUP(Table2[[#This Row],[Store_ID]],Table6[Store_ID],Table6[Region],"Not Found")</f>
        <v>South Zone 2</v>
      </c>
      <c r="U848" s="2" t="s">
        <v>504</v>
      </c>
      <c r="V848" s="2" t="str">
        <f>_xlfn.XLOOKUP(Table2[[#This Row],[Employee_ID]],Table5[Employee_ID],Table5[Employee Name],"Not Found")</f>
        <v>Vikram Bhat</v>
      </c>
      <c r="W848" s="2">
        <v>3</v>
      </c>
      <c r="X848" s="2">
        <v>1097.9100000000001</v>
      </c>
      <c r="Y848" s="2">
        <v>0</v>
      </c>
      <c r="Z848" s="2">
        <v>0</v>
      </c>
      <c r="AA848" s="2">
        <v>12</v>
      </c>
      <c r="AB848" s="2">
        <v>395.25</v>
      </c>
      <c r="AC848" s="2">
        <v>3688.98</v>
      </c>
      <c r="AD848" s="2">
        <v>2099.52</v>
      </c>
      <c r="AE848" s="2">
        <f t="shared" si="22"/>
        <v>1194.21</v>
      </c>
      <c r="AF848" s="2" t="s">
        <v>69</v>
      </c>
      <c r="AG848" s="42">
        <f>IFERROR(Table2[[#This Row],[Profit]]/Table2[[#This Row],[Sales Amount]],0)</f>
        <v>0.32372363092236878</v>
      </c>
      <c r="AH848" s="2" t="str">
        <f>TRIM(Table2[[#This Row],[Payment Modee]])</f>
        <v>Cash</v>
      </c>
      <c r="AI848" s="2" t="s">
        <v>36</v>
      </c>
      <c r="AJ848" s="2" t="s">
        <v>27</v>
      </c>
      <c r="AK848" s="2" t="s">
        <v>1377</v>
      </c>
      <c r="AL848" s="16" t="str">
        <f>IF(HOUR(Table2[[#This Row],[Order Time]])&lt;12,"Morning",IF(HOUR(Table2[[#This Row],[Order Time]])&lt;17,"Afternoon",IF(HOUR(Table2[[#This Row],[Order Time]])&lt;21,"Evening","Night")))</f>
        <v>Afternoon</v>
      </c>
      <c r="AM848" s="16" t="s">
        <v>29</v>
      </c>
    </row>
    <row r="849" spans="1:39" x14ac:dyDescent="0.25">
      <c r="A849" s="13" t="s">
        <v>2294</v>
      </c>
      <c r="B849" s="4">
        <v>45520</v>
      </c>
      <c r="C849" s="2">
        <f>YEAR(Table2[[#This Row],[Invoice Date]])</f>
        <v>2024</v>
      </c>
      <c r="D849" s="2" t="str">
        <f>TEXT(Table2[[#This Row],[Invoice Date]],"mmm")</f>
        <v>Aug</v>
      </c>
      <c r="E849" s="2" t="str">
        <f>Table2[[#This Row],[Store_ID]]&amp;"-"&amp;Table2[[#This Row],[Year]]&amp;"-"&amp;Table2[[#This Row],[Month]]</f>
        <v>STR089-2024-Aug</v>
      </c>
      <c r="F849" s="2" t="s">
        <v>2295</v>
      </c>
      <c r="G849" s="2" t="str">
        <f>_xlfn.XLOOKUP(Table2[[#This Row],[Customer_ID]],Table3[Customer_ID],Table3[Customer Name],"Not Found")</f>
        <v>Gopal Kamath</v>
      </c>
      <c r="H849" s="2" t="str">
        <f>_xlfn.XLOOKUP(Table2[[#This Row],[Customer_ID]],Table3[Customer_ID],Table3[Gender],"Female")</f>
        <v>Male</v>
      </c>
      <c r="I849" s="2" t="str">
        <f>_xlfn.XLOOKUP(Table2[[#This Row],[Customer_ID]],Table3[Customer_ID],Table3[City],"Missing Memebership")</f>
        <v>Mysuru</v>
      </c>
      <c r="J849" s="2" t="str">
        <f>_xlfn.XLOOKUP(Table2[[#This Row],[Customer_ID]],Table3[Customer_ID],Table3[State],"Karnataka")</f>
        <v>Karnataka</v>
      </c>
      <c r="K849" s="2" t="str">
        <f>_xlfn.XLOOKUP(Table2[[#This Row],[Customer_ID]],Table3[Customer_ID],Table3[Membership],"Regular")</f>
        <v>Gold</v>
      </c>
      <c r="L849" s="2" t="s">
        <v>828</v>
      </c>
      <c r="M849" s="2" t="str">
        <f>_xlfn.XLOOKUP(Table2[[#This Row],[Product_ID]],Table4[Product_ID],Table4[Product_Name],"Not Found")</f>
        <v>Skechers Formal Shirt Brown</v>
      </c>
      <c r="N849" s="2" t="str">
        <f>_xlfn.XLOOKUP(Table2[[#This Row],[Product_ID]],Table4[Product_ID],Table4[Category],"Not Found")</f>
        <v>Men Shirts</v>
      </c>
      <c r="O849" s="2" t="str">
        <f>_xlfn.XLOOKUP(Table2[[#This Row],[Product_ID]],Table4[Product_ID],Table4[Subcategory],"Not Found")</f>
        <v>Formal Shirt</v>
      </c>
      <c r="P849" s="2" t="str">
        <f>_xlfn.XLOOKUP(Table2[[#This Row],[Product_ID]],Table4[Product_ID],Table4[Brand],"Missing Brand")</f>
        <v>Skechers</v>
      </c>
      <c r="Q849" s="2" t="s">
        <v>525</v>
      </c>
      <c r="R849" s="2" t="str">
        <f>_xlfn.XLOOKUP(Table2[[#This Row],[Store_ID]],Table6[Store_ID],Table6[Store Name],"Not Found")</f>
        <v>TrendMart Kurnool Outlet</v>
      </c>
      <c r="S849" s="2">
        <f>_xlfn.XLOOKUP(Table2[[#This Row],[Store_ID]],Table6[Store_ID],Table6[Monthly Target],"Missing Target")</f>
        <v>800000</v>
      </c>
      <c r="T849" s="2" t="str">
        <f>_xlfn.XLOOKUP(Table2[[#This Row],[Store_ID]],Table6[Store_ID],Table6[Region],"Not Found")</f>
        <v>South Zone 3</v>
      </c>
      <c r="U849" s="2" t="s">
        <v>263</v>
      </c>
      <c r="V849" s="2" t="str">
        <f>_xlfn.XLOOKUP(Table2[[#This Row],[Employee_ID]],Table5[Employee_ID],Table5[Employee Name],"Not Found")</f>
        <v>Sathish Sundaram</v>
      </c>
      <c r="W849" s="2">
        <v>4</v>
      </c>
      <c r="X849" s="2">
        <v>1237.83</v>
      </c>
      <c r="Y849" s="2">
        <v>25</v>
      </c>
      <c r="Z849" s="2">
        <v>1237.83</v>
      </c>
      <c r="AA849" s="2">
        <v>12</v>
      </c>
      <c r="AB849" s="2">
        <v>445.62</v>
      </c>
      <c r="AC849" s="2">
        <v>4159.1099999999997</v>
      </c>
      <c r="AD849" s="2">
        <v>3447.2</v>
      </c>
      <c r="AE849" s="2">
        <f t="shared" si="22"/>
        <v>266.28999999999985</v>
      </c>
      <c r="AF849" s="2" t="s">
        <v>119</v>
      </c>
      <c r="AG849" s="42">
        <f>IFERROR(Table2[[#This Row],[Profit]]/Table2[[#This Row],[Sales Amount]],0)</f>
        <v>6.4025717040424479E-2</v>
      </c>
      <c r="AH849" s="2" t="str">
        <f>TRIM(Table2[[#This Row],[Payment Modee]])</f>
        <v>Net Banking</v>
      </c>
      <c r="AI849" s="2" t="s">
        <v>36</v>
      </c>
      <c r="AJ849" s="2" t="s">
        <v>27</v>
      </c>
      <c r="AK849" s="2" t="s">
        <v>786</v>
      </c>
      <c r="AL849" s="16" t="str">
        <f>IF(HOUR(Table2[[#This Row],[Order Time]])&lt;12,"Morning",IF(HOUR(Table2[[#This Row],[Order Time]])&lt;17,"Afternoon",IF(HOUR(Table2[[#This Row],[Order Time]])&lt;21,"Evening","Night")))</f>
        <v>Morning</v>
      </c>
      <c r="AM849" s="16" t="s">
        <v>29</v>
      </c>
    </row>
    <row r="850" spans="1:39" x14ac:dyDescent="0.25">
      <c r="A850" s="13" t="s">
        <v>2296</v>
      </c>
      <c r="B850" s="4">
        <v>45444</v>
      </c>
      <c r="C850" s="2">
        <f>YEAR(Table2[[#This Row],[Invoice Date]])</f>
        <v>2024</v>
      </c>
      <c r="D850" s="2" t="str">
        <f>TEXT(Table2[[#This Row],[Invoice Date]],"mmm")</f>
        <v>Jun</v>
      </c>
      <c r="E850" s="2" t="str">
        <f>Table2[[#This Row],[Store_ID]]&amp;"-"&amp;Table2[[#This Row],[Year]]&amp;"-"&amp;Table2[[#This Row],[Month]]</f>
        <v>STR081-2024-Jun</v>
      </c>
      <c r="F850" s="2" t="s">
        <v>2297</v>
      </c>
      <c r="G850" s="2" t="str">
        <f>_xlfn.XLOOKUP(Table2[[#This Row],[Customer_ID]],Table3[Customer_ID],Table3[Customer Name],"Not Found")</f>
        <v>Revathi Nair</v>
      </c>
      <c r="H850" s="2" t="str">
        <f>_xlfn.XLOOKUP(Table2[[#This Row],[Customer_ID]],Table3[Customer_ID],Table3[Gender],"Female")</f>
        <v>Female</v>
      </c>
      <c r="I850" s="2" t="str">
        <f>_xlfn.XLOOKUP(Table2[[#This Row],[Customer_ID]],Table3[Customer_ID],Table3[City],"Missing Memebership")</f>
        <v>Hyderabad</v>
      </c>
      <c r="J850" s="2" t="str">
        <f>_xlfn.XLOOKUP(Table2[[#This Row],[Customer_ID]],Table3[Customer_ID],Table3[State],"Karnataka")</f>
        <v>Telangana</v>
      </c>
      <c r="K850" s="2" t="str">
        <f>_xlfn.XLOOKUP(Table2[[#This Row],[Customer_ID]],Table3[Customer_ID],Table3[Membership],"Regular")</f>
        <v>Regular</v>
      </c>
      <c r="L850" s="2" t="s">
        <v>485</v>
      </c>
      <c r="M850" s="2" t="str">
        <f>_xlfn.XLOOKUP(Table2[[#This Row],[Product_ID]],Table4[Product_ID],Table4[Product_Name],"Not Found")</f>
        <v>Van Heusen Formal Shirt Olive</v>
      </c>
      <c r="N850" s="2" t="str">
        <f>_xlfn.XLOOKUP(Table2[[#This Row],[Product_ID]],Table4[Product_ID],Table4[Category],"Not Found")</f>
        <v>Men Shirts</v>
      </c>
      <c r="O850" s="2" t="str">
        <f>_xlfn.XLOOKUP(Table2[[#This Row],[Product_ID]],Table4[Product_ID],Table4[Subcategory],"Not Found")</f>
        <v>Formal Shirt</v>
      </c>
      <c r="P850" s="2" t="str">
        <f>_xlfn.XLOOKUP(Table2[[#This Row],[Product_ID]],Table4[Product_ID],Table4[Brand],"Missing Brand")</f>
        <v>Van Heusen</v>
      </c>
      <c r="Q850" s="2" t="s">
        <v>1055</v>
      </c>
      <c r="R850" s="2" t="str">
        <f>_xlfn.XLOOKUP(Table2[[#This Row],[Store_ID]],Table6[Store_ID],Table6[Store Name],"Not Found")</f>
        <v>TrendMart Alappuzha Outlet</v>
      </c>
      <c r="S850" s="2">
        <f>_xlfn.XLOOKUP(Table2[[#This Row],[Store_ID]],Table6[Store_ID],Table6[Monthly Target],"Missing Target")</f>
        <v>2500000</v>
      </c>
      <c r="T850" s="2" t="str">
        <f>_xlfn.XLOOKUP(Table2[[#This Row],[Store_ID]],Table6[Store_ID],Table6[Region],"Not Found")</f>
        <v>South Zone 1</v>
      </c>
      <c r="U850" s="2" t="s">
        <v>220</v>
      </c>
      <c r="V850" s="2" t="str">
        <f>_xlfn.XLOOKUP(Table2[[#This Row],[Employee_ID]],Table5[Employee_ID],Table5[Employee Name],"Not Found")</f>
        <v>Vasanthi Kamath</v>
      </c>
      <c r="W850" s="2">
        <v>1</v>
      </c>
      <c r="X850" s="2">
        <v>1145.18</v>
      </c>
      <c r="Y850" s="2">
        <v>25</v>
      </c>
      <c r="Z850" s="2">
        <v>286.3</v>
      </c>
      <c r="AA850" s="2">
        <v>12</v>
      </c>
      <c r="AB850" s="2">
        <v>103.07</v>
      </c>
      <c r="AC850" s="2">
        <v>961.95</v>
      </c>
      <c r="AD850" s="2">
        <v>645.59</v>
      </c>
      <c r="AE850" s="2">
        <f t="shared" si="22"/>
        <v>213.29000000000002</v>
      </c>
      <c r="AF850" s="2" t="s">
        <v>56</v>
      </c>
      <c r="AG850" s="42">
        <f>IFERROR(Table2[[#This Row],[Profit]]/Table2[[#This Row],[Sales Amount]],0)</f>
        <v>0.22172670097198399</v>
      </c>
      <c r="AH850" s="2" t="str">
        <f>TRIM(Table2[[#This Row],[Payment Modee]])</f>
        <v>Credit Card</v>
      </c>
      <c r="AI850" s="2" t="s">
        <v>26</v>
      </c>
      <c r="AJ850" s="2" t="s">
        <v>27</v>
      </c>
      <c r="AK850" s="2" t="s">
        <v>2298</v>
      </c>
      <c r="AL850" s="16" t="str">
        <f>IF(HOUR(Table2[[#This Row],[Order Time]])&lt;12,"Morning",IF(HOUR(Table2[[#This Row],[Order Time]])&lt;17,"Afternoon",IF(HOUR(Table2[[#This Row],[Order Time]])&lt;21,"Evening","Night")))</f>
        <v>Evening</v>
      </c>
      <c r="AM850" s="16" t="s">
        <v>38</v>
      </c>
    </row>
    <row r="851" spans="1:39" x14ac:dyDescent="0.25">
      <c r="A851" s="13" t="s">
        <v>2299</v>
      </c>
      <c r="B851" s="4">
        <v>45486</v>
      </c>
      <c r="C851" s="2">
        <f>YEAR(Table2[[#This Row],[Invoice Date]])</f>
        <v>2024</v>
      </c>
      <c r="D851" s="2" t="str">
        <f>TEXT(Table2[[#This Row],[Invoice Date]],"mmm")</f>
        <v>Jul</v>
      </c>
      <c r="E851" s="2" t="str">
        <f>Table2[[#This Row],[Store_ID]]&amp;"-"&amp;Table2[[#This Row],[Year]]&amp;"-"&amp;Table2[[#This Row],[Month]]</f>
        <v>STR114-2024-Jul</v>
      </c>
      <c r="F851" s="2" t="s">
        <v>2300</v>
      </c>
      <c r="G851" s="2" t="str">
        <f>_xlfn.XLOOKUP(Table2[[#This Row],[Customer_ID]],Table3[Customer_ID],Table3[Customer Name],"Not Found")</f>
        <v>Leela Iyengar</v>
      </c>
      <c r="H851" s="2" t="str">
        <f>_xlfn.XLOOKUP(Table2[[#This Row],[Customer_ID]],Table3[Customer_ID],Table3[Gender],"Female")</f>
        <v>Female</v>
      </c>
      <c r="I851" s="2" t="str">
        <f>_xlfn.XLOOKUP(Table2[[#This Row],[Customer_ID]],Table3[Customer_ID],Table3[City],"Missing Memebership")</f>
        <v>Thoothukudi</v>
      </c>
      <c r="J851" s="2" t="str">
        <f>_xlfn.XLOOKUP(Table2[[#This Row],[Customer_ID]],Table3[Customer_ID],Table3[State],"Karnataka")</f>
        <v>Tamil Nadu</v>
      </c>
      <c r="K851" s="2" t="str">
        <f>_xlfn.XLOOKUP(Table2[[#This Row],[Customer_ID]],Table3[Customer_ID],Table3[Membership],"Regular")</f>
        <v>Gold</v>
      </c>
      <c r="L851" s="2" t="s">
        <v>96</v>
      </c>
      <c r="M851" s="2" t="str">
        <f>_xlfn.XLOOKUP(Table2[[#This Row],[Product_ID]],Table4[Product_ID],Table4[Product_Name],"Not Found")</f>
        <v>Metro Shoes Regular Fit Charcoal</v>
      </c>
      <c r="N851" s="2" t="str">
        <f>_xlfn.XLOOKUP(Table2[[#This Row],[Product_ID]],Table4[Product_ID],Table4[Category],"Not Found")</f>
        <v>Men Jeans</v>
      </c>
      <c r="O851" s="2" t="str">
        <f>_xlfn.XLOOKUP(Table2[[#This Row],[Product_ID]],Table4[Product_ID],Table4[Subcategory],"Not Found")</f>
        <v>Regular Fit</v>
      </c>
      <c r="P851" s="2" t="str">
        <f>_xlfn.XLOOKUP(Table2[[#This Row],[Product_ID]],Table4[Product_ID],Table4[Brand],"Missing Brand")</f>
        <v>Metro Shoes</v>
      </c>
      <c r="Q851" s="2" t="s">
        <v>807</v>
      </c>
      <c r="R851" s="2" t="str">
        <f>_xlfn.XLOOKUP(Table2[[#This Row],[Store_ID]],Table6[Store_ID],Table6[Store Name],"Not Found")</f>
        <v>TrendMart Thiruvananthapuram High Street</v>
      </c>
      <c r="S851" s="2">
        <f>_xlfn.XLOOKUP(Table2[[#This Row],[Store_ID]],Table6[Store_ID],Table6[Monthly Target],"Missing Target")</f>
        <v>2000000</v>
      </c>
      <c r="T851" s="2" t="str">
        <f>_xlfn.XLOOKUP(Table2[[#This Row],[Store_ID]],Table6[Store_ID],Table6[Region],"Not Found")</f>
        <v>South Zone 1</v>
      </c>
      <c r="U851" s="2" t="s">
        <v>181</v>
      </c>
      <c r="V851" s="2" t="str">
        <f>_xlfn.XLOOKUP(Table2[[#This Row],[Employee_ID]],Table5[Employee_ID],Table5[Employee Name],"Not Found")</f>
        <v>Dhruv Mishra</v>
      </c>
      <c r="W851" s="2">
        <v>2</v>
      </c>
      <c r="X851" s="2">
        <v>1227.56</v>
      </c>
      <c r="Y851" s="2">
        <v>5</v>
      </c>
      <c r="Z851" s="2">
        <v>122.76</v>
      </c>
      <c r="AA851" s="2">
        <v>12</v>
      </c>
      <c r="AB851" s="2">
        <v>279.88</v>
      </c>
      <c r="AC851" s="2">
        <v>2612.2399999999998</v>
      </c>
      <c r="AD851" s="2">
        <v>1656.88</v>
      </c>
      <c r="AE851" s="2">
        <f t="shared" si="22"/>
        <v>675.47999999999968</v>
      </c>
      <c r="AF851" s="2" t="s">
        <v>69</v>
      </c>
      <c r="AG851" s="42">
        <f>IFERROR(Table2[[#This Row],[Profit]]/Table2[[#This Row],[Sales Amount]],0)</f>
        <v>0.25858267234251053</v>
      </c>
      <c r="AH851" s="2" t="str">
        <f>TRIM(Table2[[#This Row],[Payment Modee]])</f>
        <v>Cash</v>
      </c>
      <c r="AI851" s="2" t="s">
        <v>26</v>
      </c>
      <c r="AJ851" s="2" t="s">
        <v>27</v>
      </c>
      <c r="AK851" s="2" t="s">
        <v>879</v>
      </c>
      <c r="AL851" s="16" t="str">
        <f>IF(HOUR(Table2[[#This Row],[Order Time]])&lt;12,"Morning",IF(HOUR(Table2[[#This Row],[Order Time]])&lt;17,"Afternoon",IF(HOUR(Table2[[#This Row],[Order Time]])&lt;21,"Evening","Night")))</f>
        <v>Morning</v>
      </c>
      <c r="AM851" s="16" t="s">
        <v>38</v>
      </c>
    </row>
    <row r="852" spans="1:39" x14ac:dyDescent="0.25">
      <c r="A852" s="13" t="s">
        <v>2301</v>
      </c>
      <c r="B852" s="4">
        <v>45480</v>
      </c>
      <c r="C852" s="2">
        <f>YEAR(Table2[[#This Row],[Invoice Date]])</f>
        <v>2024</v>
      </c>
      <c r="D852" s="2" t="str">
        <f>TEXT(Table2[[#This Row],[Invoice Date]],"mmm")</f>
        <v>Jul</v>
      </c>
      <c r="E852" s="2" t="str">
        <f>Table2[[#This Row],[Store_ID]]&amp;"-"&amp;Table2[[#This Row],[Year]]&amp;"-"&amp;Table2[[#This Row],[Month]]</f>
        <v>STR033-2024-Jul</v>
      </c>
      <c r="F852" s="2" t="s">
        <v>1940</v>
      </c>
      <c r="G852" s="2" t="str">
        <f>_xlfn.XLOOKUP(Table2[[#This Row],[Customer_ID]],Table3[Customer_ID],Table3[Customer Name],"Not Found")</f>
        <v>Preethi Murthy</v>
      </c>
      <c r="H852" s="2" t="str">
        <f>_xlfn.XLOOKUP(Table2[[#This Row],[Customer_ID]],Table3[Customer_ID],Table3[Gender],"Female")</f>
        <v>Female</v>
      </c>
      <c r="I852" s="2" t="str">
        <f>_xlfn.XLOOKUP(Table2[[#This Row],[Customer_ID]],Table3[Customer_ID],Table3[City],"Missing Memebership")</f>
        <v>Tumakuru</v>
      </c>
      <c r="J852" s="2" t="str">
        <f>_xlfn.XLOOKUP(Table2[[#This Row],[Customer_ID]],Table3[Customer_ID],Table3[State],"Karnataka")</f>
        <v>Karnataka</v>
      </c>
      <c r="K852" s="2" t="str">
        <f>_xlfn.XLOOKUP(Table2[[#This Row],[Customer_ID]],Table3[Customer_ID],Table3[Membership],"Regular")</f>
        <v>Gold</v>
      </c>
      <c r="L852" s="2" t="s">
        <v>85</v>
      </c>
      <c r="M852" s="2" t="str">
        <f>_xlfn.XLOOKUP(Table2[[#This Row],[Product_ID]],Table4[Product_ID],Table4[Product_Name],"Not Found")</f>
        <v>Sonata Bootcut Navy Blue</v>
      </c>
      <c r="N852" s="2" t="str">
        <f>_xlfn.XLOOKUP(Table2[[#This Row],[Product_ID]],Table4[Product_ID],Table4[Category],"Not Found")</f>
        <v>Women Jeans</v>
      </c>
      <c r="O852" s="2" t="str">
        <f>_xlfn.XLOOKUP(Table2[[#This Row],[Product_ID]],Table4[Product_ID],Table4[Subcategory],"Not Found")</f>
        <v>Bootcut</v>
      </c>
      <c r="P852" s="2" t="str">
        <f>_xlfn.XLOOKUP(Table2[[#This Row],[Product_ID]],Table4[Product_ID],Table4[Brand],"Missing Brand")</f>
        <v>Sonata</v>
      </c>
      <c r="Q852" s="2" t="s">
        <v>1482</v>
      </c>
      <c r="R852" s="2" t="str">
        <f>_xlfn.XLOOKUP(Table2[[#This Row],[Store_ID]],Table6[Store_ID],Table6[Store Name],"Not Found")</f>
        <v>TrendMart Guntur Standard</v>
      </c>
      <c r="S852" s="2">
        <f>_xlfn.XLOOKUP(Table2[[#This Row],[Store_ID]],Table6[Store_ID],Table6[Monthly Target],"Missing Target")</f>
        <v>2500000</v>
      </c>
      <c r="T852" s="2" t="str">
        <f>_xlfn.XLOOKUP(Table2[[#This Row],[Store_ID]],Table6[Store_ID],Table6[Region],"Not Found")</f>
        <v>South Zone 3</v>
      </c>
      <c r="U852" s="2" t="s">
        <v>465</v>
      </c>
      <c r="V852" s="2" t="str">
        <f>_xlfn.XLOOKUP(Table2[[#This Row],[Employee_ID]],Table5[Employee_ID],Table5[Employee Name],"Not Found")</f>
        <v>Vinod Hegde</v>
      </c>
      <c r="W852" s="2">
        <v>5</v>
      </c>
      <c r="X852" s="2">
        <v>1056.45</v>
      </c>
      <c r="Y852" s="2">
        <v>0</v>
      </c>
      <c r="Z852" s="2">
        <v>0</v>
      </c>
      <c r="AA852" s="2">
        <v>12</v>
      </c>
      <c r="AB852" s="2">
        <v>633.87</v>
      </c>
      <c r="AC852" s="2">
        <v>5916.12</v>
      </c>
      <c r="AD852" s="2">
        <v>3462.65</v>
      </c>
      <c r="AE852" s="2">
        <f t="shared" si="22"/>
        <v>1819.6</v>
      </c>
      <c r="AF852" s="2" t="s">
        <v>25</v>
      </c>
      <c r="AG852" s="42">
        <f>IFERROR(Table2[[#This Row],[Profit]]/Table2[[#This Row],[Sales Amount]],0)</f>
        <v>0.30756644557581658</v>
      </c>
      <c r="AH852" s="2" t="str">
        <f>TRIM(Table2[[#This Row],[Payment Modee]])</f>
        <v>UPI</v>
      </c>
      <c r="AI852" s="2" t="s">
        <v>36</v>
      </c>
      <c r="AJ852" s="2" t="s">
        <v>27</v>
      </c>
      <c r="AK852" s="2" t="s">
        <v>2302</v>
      </c>
      <c r="AL852" s="16" t="str">
        <f>IF(HOUR(Table2[[#This Row],[Order Time]])&lt;12,"Morning",IF(HOUR(Table2[[#This Row],[Order Time]])&lt;17,"Afternoon",IF(HOUR(Table2[[#This Row],[Order Time]])&lt;21,"Evening","Night")))</f>
        <v>Afternoon</v>
      </c>
      <c r="AM852" s="16" t="s">
        <v>38</v>
      </c>
    </row>
    <row r="853" spans="1:39" x14ac:dyDescent="0.25">
      <c r="A853" s="13" t="s">
        <v>2303</v>
      </c>
      <c r="B853" s="4">
        <v>45388</v>
      </c>
      <c r="C853" s="2">
        <f>YEAR(Table2[[#This Row],[Invoice Date]])</f>
        <v>2024</v>
      </c>
      <c r="D853" s="2" t="str">
        <f>TEXT(Table2[[#This Row],[Invoice Date]],"mmm")</f>
        <v>Apr</v>
      </c>
      <c r="E853" s="2" t="str">
        <f>Table2[[#This Row],[Store_ID]]&amp;"-"&amp;Table2[[#This Row],[Year]]&amp;"-"&amp;Table2[[#This Row],[Month]]</f>
        <v>STR078-2024-Apr</v>
      </c>
      <c r="F853" s="2" t="s">
        <v>2304</v>
      </c>
      <c r="G853" s="2" t="str">
        <f>_xlfn.XLOOKUP(Table2[[#This Row],[Customer_ID]],Table3[Customer_ID],Table3[Customer Name],"Not Found")</f>
        <v>Nisha Srinivasan</v>
      </c>
      <c r="H853" s="2" t="str">
        <f>_xlfn.XLOOKUP(Table2[[#This Row],[Customer_ID]],Table3[Customer_ID],Table3[Gender],"Female")</f>
        <v>Female</v>
      </c>
      <c r="I853" s="2" t="str">
        <f>_xlfn.XLOOKUP(Table2[[#This Row],[Customer_ID]],Table3[Customer_ID],Table3[City],"Missing Memebership")</f>
        <v>Kollam</v>
      </c>
      <c r="J853" s="2" t="str">
        <f>_xlfn.XLOOKUP(Table2[[#This Row],[Customer_ID]],Table3[Customer_ID],Table3[State],"Karnataka")</f>
        <v>Kerala</v>
      </c>
      <c r="K853" s="2" t="str">
        <f>_xlfn.XLOOKUP(Table2[[#This Row],[Customer_ID]],Table3[Customer_ID],Table3[Membership],"Regular")</f>
        <v>Regular</v>
      </c>
      <c r="L853" s="2" t="s">
        <v>1301</v>
      </c>
      <c r="M853" s="2" t="str">
        <f>_xlfn.XLOOKUP(Table2[[#This Row],[Product_ID]],Table4[Product_ID],Table4[Product_Name],"Not Found")</f>
        <v>Pantaloons Braided Belt Brown</v>
      </c>
      <c r="N853" s="2" t="str">
        <f>_xlfn.XLOOKUP(Table2[[#This Row],[Product_ID]],Table4[Product_ID],Table4[Category],"Not Found")</f>
        <v>Belts</v>
      </c>
      <c r="O853" s="2" t="str">
        <f>_xlfn.XLOOKUP(Table2[[#This Row],[Product_ID]],Table4[Product_ID],Table4[Subcategory],"Not Found")</f>
        <v>Braided Belt</v>
      </c>
      <c r="P853" s="2" t="str">
        <f>_xlfn.XLOOKUP(Table2[[#This Row],[Product_ID]],Table4[Product_ID],Table4[Brand],"Missing Brand")</f>
        <v>Pantaloons</v>
      </c>
      <c r="Q853" s="2" t="s">
        <v>48</v>
      </c>
      <c r="R853" s="2" t="str">
        <f>_xlfn.XLOOKUP(Table2[[#This Row],[Store_ID]],Table6[Store_ID],Table6[Store Name],"Not Found")</f>
        <v>TrendMart Vellore Standard</v>
      </c>
      <c r="S853" s="2">
        <f>_xlfn.XLOOKUP(Table2[[#This Row],[Store_ID]],Table6[Store_ID],Table6[Monthly Target],"Missing Target")</f>
        <v>1200000</v>
      </c>
      <c r="T853" s="2" t="str">
        <f>_xlfn.XLOOKUP(Table2[[#This Row],[Store_ID]],Table6[Store_ID],Table6[Region],"Not Found")</f>
        <v>South Zone 1</v>
      </c>
      <c r="U853" s="2" t="s">
        <v>263</v>
      </c>
      <c r="V853" s="2" t="str">
        <f>_xlfn.XLOOKUP(Table2[[#This Row],[Employee_ID]],Table5[Employee_ID],Table5[Employee Name],"Not Found")</f>
        <v>Sathish Sundaram</v>
      </c>
      <c r="W853" s="2">
        <v>3</v>
      </c>
      <c r="X853" s="2">
        <v>1291.21</v>
      </c>
      <c r="Y853" s="2">
        <v>10</v>
      </c>
      <c r="Z853" s="2">
        <v>387.36</v>
      </c>
      <c r="AA853" s="2">
        <v>12</v>
      </c>
      <c r="AB853" s="2">
        <v>418.35</v>
      </c>
      <c r="AC853" s="2">
        <v>3904.62</v>
      </c>
      <c r="AD853" s="2">
        <v>2295.69</v>
      </c>
      <c r="AE853" s="2">
        <f t="shared" si="22"/>
        <v>1190.58</v>
      </c>
      <c r="AF853" s="2" t="s">
        <v>25</v>
      </c>
      <c r="AG853" s="42">
        <f>IFERROR(Table2[[#This Row],[Profit]]/Table2[[#This Row],[Sales Amount]],0)</f>
        <v>0.304915715229651</v>
      </c>
      <c r="AH853" s="2" t="str">
        <f>TRIM(Table2[[#This Row],[Payment Modee]])</f>
        <v>UPI</v>
      </c>
      <c r="AI853" s="2" t="s">
        <v>26</v>
      </c>
      <c r="AJ853" s="2" t="s">
        <v>27</v>
      </c>
      <c r="AK853" s="2" t="s">
        <v>1037</v>
      </c>
      <c r="AL853" s="16" t="str">
        <f>IF(HOUR(Table2[[#This Row],[Order Time]])&lt;12,"Morning",IF(HOUR(Table2[[#This Row],[Order Time]])&lt;17,"Afternoon",IF(HOUR(Table2[[#This Row],[Order Time]])&lt;21,"Evening","Night")))</f>
        <v>Morning</v>
      </c>
      <c r="AM853" s="16" t="s">
        <v>38</v>
      </c>
    </row>
    <row r="854" spans="1:39" x14ac:dyDescent="0.25">
      <c r="A854" s="13" t="s">
        <v>2305</v>
      </c>
      <c r="B854" s="4">
        <v>45716</v>
      </c>
      <c r="C854" s="2">
        <f>YEAR(Table2[[#This Row],[Invoice Date]])</f>
        <v>2025</v>
      </c>
      <c r="D854" s="2" t="str">
        <f>TEXT(Table2[[#This Row],[Invoice Date]],"mmm")</f>
        <v>Feb</v>
      </c>
      <c r="E854" s="2" t="str">
        <f>Table2[[#This Row],[Store_ID]]&amp;"-"&amp;Table2[[#This Row],[Year]]&amp;"-"&amp;Table2[[#This Row],[Month]]</f>
        <v>STR072-2025-Feb</v>
      </c>
      <c r="F854" s="2" t="s">
        <v>1551</v>
      </c>
      <c r="G854" s="2" t="str">
        <f>_xlfn.XLOOKUP(Table2[[#This Row],[Customer_ID]],Table3[Customer_ID],Table3[Customer Name],"Not Found")</f>
        <v>Charulatha Bhat</v>
      </c>
      <c r="H854" s="2" t="str">
        <f>_xlfn.XLOOKUP(Table2[[#This Row],[Customer_ID]],Table3[Customer_ID],Table3[Gender],"Female")</f>
        <v>Female</v>
      </c>
      <c r="I854" s="2" t="str">
        <f>_xlfn.XLOOKUP(Table2[[#This Row],[Customer_ID]],Table3[Customer_ID],Table3[City],"Missing Memebership")</f>
        <v>Salem</v>
      </c>
      <c r="J854" s="2" t="str">
        <f>_xlfn.XLOOKUP(Table2[[#This Row],[Customer_ID]],Table3[Customer_ID],Table3[State],"Karnataka")</f>
        <v>Tamil Nadu</v>
      </c>
      <c r="K854" s="2" t="str">
        <f>_xlfn.XLOOKUP(Table2[[#This Row],[Customer_ID]],Table3[Customer_ID],Table3[Membership],"Regular")</f>
        <v>Regular</v>
      </c>
      <c r="L854" s="2" t="s">
        <v>1243</v>
      </c>
      <c r="M854" s="2" t="str">
        <f>_xlfn.XLOOKUP(Table2[[#This Row],[Product_ID]],Table4[Product_ID],Table4[Product_Name],"Not Found")</f>
        <v>Jack &amp; Jones Tunic Olive</v>
      </c>
      <c r="N854" s="2" t="str">
        <f>_xlfn.XLOOKUP(Table2[[#This Row],[Product_ID]],Table4[Product_ID],Table4[Category],"Not Found")</f>
        <v>Women Tops</v>
      </c>
      <c r="O854" s="2" t="str">
        <f>_xlfn.XLOOKUP(Table2[[#This Row],[Product_ID]],Table4[Product_ID],Table4[Subcategory],"Not Found")</f>
        <v>Tunic</v>
      </c>
      <c r="P854" s="2" t="str">
        <f>_xlfn.XLOOKUP(Table2[[#This Row],[Product_ID]],Table4[Product_ID],Table4[Brand],"Missing Brand")</f>
        <v>Jack &amp; Jones</v>
      </c>
      <c r="Q854" s="2" t="s">
        <v>186</v>
      </c>
      <c r="R854" s="2" t="str">
        <f>_xlfn.XLOOKUP(Table2[[#This Row],[Store_ID]],Table6[Store_ID],Table6[Store Name],"Not Found")</f>
        <v>TrendMart Visakhapatnam Standard</v>
      </c>
      <c r="S854" s="2">
        <f>_xlfn.XLOOKUP(Table2[[#This Row],[Store_ID]],Table6[Store_ID],Table6[Monthly Target],"Missing Target")</f>
        <v>1500000</v>
      </c>
      <c r="T854" s="2" t="str">
        <f>_xlfn.XLOOKUP(Table2[[#This Row],[Store_ID]],Table6[Store_ID],Table6[Region],"Not Found")</f>
        <v>South Zone 3</v>
      </c>
      <c r="U854" s="2" t="s">
        <v>62</v>
      </c>
      <c r="V854" s="2" t="str">
        <f>_xlfn.XLOOKUP(Table2[[#This Row],[Employee_ID]],Table5[Employee_ID],Table5[Employee Name],"Not Found")</f>
        <v>Rahul Krishnan</v>
      </c>
      <c r="W854" s="2">
        <v>1</v>
      </c>
      <c r="X854" s="2">
        <v>632.85</v>
      </c>
      <c r="Y854" s="2">
        <v>15</v>
      </c>
      <c r="Z854" s="2">
        <v>94.93</v>
      </c>
      <c r="AA854" s="2">
        <v>5</v>
      </c>
      <c r="AB854" s="2">
        <v>26.9</v>
      </c>
      <c r="AC854" s="2">
        <v>564.82000000000005</v>
      </c>
      <c r="AD854" s="2">
        <v>419.4</v>
      </c>
      <c r="AE854" s="2">
        <f t="shared" si="22"/>
        <v>118.52000000000007</v>
      </c>
      <c r="AF854" s="2" t="s">
        <v>69</v>
      </c>
      <c r="AG854" s="42">
        <f>IFERROR(Table2[[#This Row],[Profit]]/Table2[[#This Row],[Sales Amount]],0)</f>
        <v>0.20983676215431474</v>
      </c>
      <c r="AH854" s="2" t="str">
        <f>TRIM(Table2[[#This Row],[Payment Modee]])</f>
        <v>Cash</v>
      </c>
      <c r="AI854" s="2" t="s">
        <v>36</v>
      </c>
      <c r="AJ854" s="2" t="s">
        <v>27</v>
      </c>
      <c r="AK854" s="2" t="s">
        <v>2306</v>
      </c>
      <c r="AL854" s="16" t="str">
        <f>IF(HOUR(Table2[[#This Row],[Order Time]])&lt;12,"Morning",IF(HOUR(Table2[[#This Row],[Order Time]])&lt;17,"Afternoon",IF(HOUR(Table2[[#This Row],[Order Time]])&lt;21,"Evening","Night")))</f>
        <v>Morning</v>
      </c>
      <c r="AM854" s="16" t="s">
        <v>29</v>
      </c>
    </row>
    <row r="855" spans="1:39" x14ac:dyDescent="0.25">
      <c r="A855" s="13" t="s">
        <v>2307</v>
      </c>
      <c r="B855" s="4">
        <v>45436</v>
      </c>
      <c r="C855" s="2">
        <f>YEAR(Table2[[#This Row],[Invoice Date]])</f>
        <v>2024</v>
      </c>
      <c r="D855" s="2" t="str">
        <f>TEXT(Table2[[#This Row],[Invoice Date]],"mmm")</f>
        <v>May</v>
      </c>
      <c r="E855" s="2" t="str">
        <f>Table2[[#This Row],[Store_ID]]&amp;"-"&amp;Table2[[#This Row],[Year]]&amp;"-"&amp;Table2[[#This Row],[Month]]</f>
        <v>STR004-2024-May</v>
      </c>
      <c r="F855" s="2" t="s">
        <v>2308</v>
      </c>
      <c r="G855" s="2" t="str">
        <f>_xlfn.XLOOKUP(Table2[[#This Row],[Customer_ID]],Table3[Customer_ID],Table3[Customer Name],"Not Found")</f>
        <v>Saranya Prasad</v>
      </c>
      <c r="H855" s="2" t="str">
        <f>_xlfn.XLOOKUP(Table2[[#This Row],[Customer_ID]],Table3[Customer_ID],Table3[Gender],"Female")</f>
        <v>Female</v>
      </c>
      <c r="I855" s="2" t="str">
        <f>_xlfn.XLOOKUP(Table2[[#This Row],[Customer_ID]],Table3[Customer_ID],Table3[City],"Missing Memebership")</f>
        <v>Alappuzha</v>
      </c>
      <c r="J855" s="2" t="str">
        <f>_xlfn.XLOOKUP(Table2[[#This Row],[Customer_ID]],Table3[Customer_ID],Table3[State],"Karnataka")</f>
        <v>Kerala</v>
      </c>
      <c r="K855" s="2" t="str">
        <f>_xlfn.XLOOKUP(Table2[[#This Row],[Customer_ID]],Table3[Customer_ID],Table3[Membership],"Regular")</f>
        <v>GOLD</v>
      </c>
      <c r="L855" s="2" t="s">
        <v>342</v>
      </c>
      <c r="M855" s="2" t="str">
        <f>_xlfn.XLOOKUP(Table2[[#This Row],[Product_ID]],Table4[Product_ID],Table4[Product_Name],"Not Found")</f>
        <v>Bata Digital Watch White</v>
      </c>
      <c r="N855" s="2" t="str">
        <f>_xlfn.XLOOKUP(Table2[[#This Row],[Product_ID]],Table4[Product_ID],Table4[Category],"Not Found")</f>
        <v>Watches</v>
      </c>
      <c r="O855" s="2" t="str">
        <f>_xlfn.XLOOKUP(Table2[[#This Row],[Product_ID]],Table4[Product_ID],Table4[Subcategory],"Not Found")</f>
        <v>Digital Watch</v>
      </c>
      <c r="P855" s="2" t="str">
        <f>_xlfn.XLOOKUP(Table2[[#This Row],[Product_ID]],Table4[Product_ID],Table4[Brand],"Missing Brand")</f>
        <v>Bata</v>
      </c>
      <c r="Q855" s="2" t="s">
        <v>91</v>
      </c>
      <c r="R855" s="2" t="str">
        <f>_xlfn.XLOOKUP(Table2[[#This Row],[Store_ID]],Table6[Store_ID],Table6[Store Name],"Not Found")</f>
        <v>TrendMart Kalaburagi Mall Kiosk</v>
      </c>
      <c r="S855" s="2">
        <f>_xlfn.XLOOKUP(Table2[[#This Row],[Store_ID]],Table6[Store_ID],Table6[Monthly Target],"Missing Target")</f>
        <v>800000</v>
      </c>
      <c r="T855" s="2" t="str">
        <f>_xlfn.XLOOKUP(Table2[[#This Row],[Store_ID]],Table6[Store_ID],Table6[Region],"Not Found")</f>
        <v>South Zone 2</v>
      </c>
      <c r="U855" s="2" t="s">
        <v>147</v>
      </c>
      <c r="V855" s="2" t="str">
        <f>_xlfn.XLOOKUP(Table2[[#This Row],[Employee_ID]],Table5[Employee_ID],Table5[Employee Name],"Not Found")</f>
        <v>Logesh Gopalakrishnan</v>
      </c>
      <c r="W855" s="2">
        <v>3</v>
      </c>
      <c r="X855" s="2">
        <v>5339.59</v>
      </c>
      <c r="Y855" s="2">
        <v>0</v>
      </c>
      <c r="Z855" s="2">
        <v>0</v>
      </c>
      <c r="AA855" s="2">
        <v>12</v>
      </c>
      <c r="AB855" s="2">
        <v>1922.25</v>
      </c>
      <c r="AC855" s="2">
        <v>17941.02</v>
      </c>
      <c r="AD855" s="2">
        <v>11246.13</v>
      </c>
      <c r="AE855" s="2">
        <f t="shared" si="22"/>
        <v>4772.6400000000012</v>
      </c>
      <c r="AF855" s="2" t="s">
        <v>56</v>
      </c>
      <c r="AG855" s="42">
        <f>IFERROR(Table2[[#This Row],[Profit]]/Table2[[#This Row],[Sales Amount]],0)</f>
        <v>0.26601832002862719</v>
      </c>
      <c r="AH855" s="2" t="str">
        <f>TRIM(Table2[[#This Row],[Payment Modee]])</f>
        <v>Credit Card</v>
      </c>
      <c r="AI855" s="2" t="s">
        <v>36</v>
      </c>
      <c r="AJ855" s="2" t="s">
        <v>27</v>
      </c>
      <c r="AK855" s="2" t="s">
        <v>1377</v>
      </c>
      <c r="AL855" s="16" t="str">
        <f>IF(HOUR(Table2[[#This Row],[Order Time]])&lt;12,"Morning",IF(HOUR(Table2[[#This Row],[Order Time]])&lt;17,"Afternoon",IF(HOUR(Table2[[#This Row],[Order Time]])&lt;21,"Evening","Night")))</f>
        <v>Afternoon</v>
      </c>
      <c r="AM855" s="16" t="s">
        <v>29</v>
      </c>
    </row>
    <row r="856" spans="1:39" x14ac:dyDescent="0.25">
      <c r="A856" s="13" t="s">
        <v>2309</v>
      </c>
      <c r="B856" s="4">
        <v>45701</v>
      </c>
      <c r="C856" s="2">
        <f>YEAR(Table2[[#This Row],[Invoice Date]])</f>
        <v>2025</v>
      </c>
      <c r="D856" s="2" t="str">
        <f>TEXT(Table2[[#This Row],[Invoice Date]],"mmm")</f>
        <v>Feb</v>
      </c>
      <c r="E856" s="2" t="str">
        <f>Table2[[#This Row],[Store_ID]]&amp;"-"&amp;Table2[[#This Row],[Year]]&amp;"-"&amp;Table2[[#This Row],[Month]]</f>
        <v>STR093-2025-Feb</v>
      </c>
      <c r="F856" s="2" t="s">
        <v>1649</v>
      </c>
      <c r="G856" s="2" t="str">
        <f>_xlfn.XLOOKUP(Table2[[#This Row],[Customer_ID]],Table3[Customer_ID],Table3[Customer Name],"Not Found")</f>
        <v>Praveen Gowda</v>
      </c>
      <c r="H856" s="2" t="str">
        <f>_xlfn.XLOOKUP(Table2[[#This Row],[Customer_ID]],Table3[Customer_ID],Table3[Gender],"Female")</f>
        <v>Male</v>
      </c>
      <c r="I856" s="2" t="str">
        <f>_xlfn.XLOOKUP(Table2[[#This Row],[Customer_ID]],Table3[Customer_ID],Table3[City],"Missing Memebership")</f>
        <v>Dindigul</v>
      </c>
      <c r="J856" s="2" t="str">
        <f>_xlfn.XLOOKUP(Table2[[#This Row],[Customer_ID]],Table3[Customer_ID],Table3[State],"Karnataka")</f>
        <v>Tamil Nadu</v>
      </c>
      <c r="K856" s="2" t="str">
        <f>_xlfn.XLOOKUP(Table2[[#This Row],[Customer_ID]],Table3[Customer_ID],Table3[Membership],"Regular")</f>
        <v>Silver</v>
      </c>
      <c r="L856" s="2" t="s">
        <v>145</v>
      </c>
      <c r="M856" s="2" t="str">
        <f>_xlfn.XLOOKUP(Table2[[#This Row],[Product_ID]],Table4[Product_ID],Table4[Product_Name],"Not Found")</f>
        <v>Woodland Straight Kurti White</v>
      </c>
      <c r="N856" s="2" t="str">
        <f>_xlfn.XLOOKUP(Table2[[#This Row],[Product_ID]],Table4[Product_ID],Table4[Category],"Not Found")</f>
        <v>Women Kurtis</v>
      </c>
      <c r="O856" s="2" t="str">
        <f>_xlfn.XLOOKUP(Table2[[#This Row],[Product_ID]],Table4[Product_ID],Table4[Subcategory],"Not Found")</f>
        <v>Straight Kurti</v>
      </c>
      <c r="P856" s="2" t="str">
        <f>_xlfn.XLOOKUP(Table2[[#This Row],[Product_ID]],Table4[Product_ID],Table4[Brand],"Missing Brand")</f>
        <v>Woodland</v>
      </c>
      <c r="Q856" s="2" t="s">
        <v>357</v>
      </c>
      <c r="R856" s="2" t="str">
        <f>_xlfn.XLOOKUP(Table2[[#This Row],[Store_ID]],Table6[Store_ID],Table6[Store Name],"Not Found")</f>
        <v>TrendMart Thiruvananthapuram High Street</v>
      </c>
      <c r="S856" s="2">
        <f>_xlfn.XLOOKUP(Table2[[#This Row],[Store_ID]],Table6[Store_ID],Table6[Monthly Target],"Missing Target")</f>
        <v>1000000</v>
      </c>
      <c r="T856" s="2" t="str">
        <f>_xlfn.XLOOKUP(Table2[[#This Row],[Store_ID]],Table6[Store_ID],Table6[Region],"Not Found")</f>
        <v>South Zone 1</v>
      </c>
      <c r="U856" s="2" t="s">
        <v>460</v>
      </c>
      <c r="V856" s="2" t="str">
        <f>_xlfn.XLOOKUP(Table2[[#This Row],[Employee_ID]],Table5[Employee_ID],Table5[Employee Name],"Not Found")</f>
        <v>Pranav Reddy</v>
      </c>
      <c r="W856" s="2">
        <v>1</v>
      </c>
      <c r="X856" s="2">
        <v>1286.51</v>
      </c>
      <c r="Y856" s="2">
        <v>5</v>
      </c>
      <c r="Z856" s="2">
        <v>64.33</v>
      </c>
      <c r="AA856" s="2">
        <v>12</v>
      </c>
      <c r="AB856" s="2">
        <v>146.66</v>
      </c>
      <c r="AC856" s="2">
        <v>1368.84</v>
      </c>
      <c r="AD856" s="2">
        <v>844.65</v>
      </c>
      <c r="AE856" s="2">
        <f t="shared" si="22"/>
        <v>377.53</v>
      </c>
      <c r="AF856" s="2" t="s">
        <v>35</v>
      </c>
      <c r="AG856" s="42">
        <f>IFERROR(Table2[[#This Row],[Profit]]/Table2[[#This Row],[Sales Amount]],0)</f>
        <v>0.2758028695830046</v>
      </c>
      <c r="AH856" s="2" t="str">
        <f>TRIM(Table2[[#This Row],[Payment Modee]])</f>
        <v>Debit Card</v>
      </c>
      <c r="AI856" s="2" t="s">
        <v>26</v>
      </c>
      <c r="AJ856" s="2" t="s">
        <v>27</v>
      </c>
      <c r="AK856" s="2" t="s">
        <v>344</v>
      </c>
      <c r="AL856" s="16" t="str">
        <f>IF(HOUR(Table2[[#This Row],[Order Time]])&lt;12,"Morning",IF(HOUR(Table2[[#This Row],[Order Time]])&lt;17,"Afternoon",IF(HOUR(Table2[[#This Row],[Order Time]])&lt;21,"Evening","Night")))</f>
        <v>Night</v>
      </c>
      <c r="AM856" s="16" t="s">
        <v>29</v>
      </c>
    </row>
    <row r="857" spans="1:39" x14ac:dyDescent="0.25">
      <c r="A857" s="13" t="s">
        <v>2310</v>
      </c>
      <c r="B857" s="4">
        <v>45570</v>
      </c>
      <c r="C857" s="2">
        <f>YEAR(Table2[[#This Row],[Invoice Date]])</f>
        <v>2024</v>
      </c>
      <c r="D857" s="2" t="str">
        <f>TEXT(Table2[[#This Row],[Invoice Date]],"mmm")</f>
        <v>Oct</v>
      </c>
      <c r="E857" s="2" t="str">
        <f>Table2[[#This Row],[Store_ID]]&amp;"-"&amp;Table2[[#This Row],[Year]]&amp;"-"&amp;Table2[[#This Row],[Month]]</f>
        <v>STR086-2024-Oct</v>
      </c>
      <c r="F857" s="2" t="s">
        <v>892</v>
      </c>
      <c r="G857" s="2" t="str">
        <f>_xlfn.XLOOKUP(Table2[[#This Row],[Customer_ID]],Table3[Customer_ID],Table3[Customer Name],"Not Found")</f>
        <v>Padma Pillai</v>
      </c>
      <c r="H857" s="2" t="str">
        <f>_xlfn.XLOOKUP(Table2[[#This Row],[Customer_ID]],Table3[Customer_ID],Table3[Gender],"Female")</f>
        <v>Female</v>
      </c>
      <c r="I857" s="2" t="str">
        <f>_xlfn.XLOOKUP(Table2[[#This Row],[Customer_ID]],Table3[Customer_ID],Table3[City],"Missing Memebership")</f>
        <v>Nizamabad</v>
      </c>
      <c r="J857" s="2" t="str">
        <f>_xlfn.XLOOKUP(Table2[[#This Row],[Customer_ID]],Table3[Customer_ID],Table3[State],"Karnataka")</f>
        <v>Telangana</v>
      </c>
      <c r="K857" s="2" t="str">
        <f>_xlfn.XLOOKUP(Table2[[#This Row],[Customer_ID]],Table3[Customer_ID],Table3[Membership],"Regular")</f>
        <v>Silver</v>
      </c>
      <c r="L857" s="2" t="s">
        <v>795</v>
      </c>
      <c r="M857" s="2" t="str">
        <f>_xlfn.XLOOKUP(Table2[[#This Row],[Product_ID]],Table4[Product_ID],Table4[Product_Name],"Not Found")</f>
        <v>Global Desi Card Holder Navy Blue</v>
      </c>
      <c r="N857" s="2" t="str">
        <f>_xlfn.XLOOKUP(Table2[[#This Row],[Product_ID]],Table4[Product_ID],Table4[Category],"Not Found")</f>
        <v>Wallets</v>
      </c>
      <c r="O857" s="2" t="str">
        <f>_xlfn.XLOOKUP(Table2[[#This Row],[Product_ID]],Table4[Product_ID],Table4[Subcategory],"Not Found")</f>
        <v>Card Holder</v>
      </c>
      <c r="P857" s="2" t="str">
        <f>_xlfn.XLOOKUP(Table2[[#This Row],[Product_ID]],Table4[Product_ID],Table4[Brand],"Missing Brand")</f>
        <v>Global Desi</v>
      </c>
      <c r="Q857" s="2" t="s">
        <v>804</v>
      </c>
      <c r="R857" s="2" t="str">
        <f>_xlfn.XLOOKUP(Table2[[#This Row],[Store_ID]],Table6[Store_ID],Table6[Store Name],"Not Found")</f>
        <v>TrendMart Thiruvananthapuram Outlet</v>
      </c>
      <c r="S857" s="2">
        <f>_xlfn.XLOOKUP(Table2[[#This Row],[Store_ID]],Table6[Store_ID],Table6[Monthly Target],"Missing Target")</f>
        <v>800000</v>
      </c>
      <c r="T857" s="2" t="str">
        <f>_xlfn.XLOOKUP(Table2[[#This Row],[Store_ID]],Table6[Store_ID],Table6[Region],"Not Found")</f>
        <v>South Zone 1</v>
      </c>
      <c r="U857" s="2" t="s">
        <v>289</v>
      </c>
      <c r="V857" s="2" t="str">
        <f>_xlfn.XLOOKUP(Table2[[#This Row],[Employee_ID]],Table5[Employee_ID],Table5[Employee Name],"Not Found")</f>
        <v>Anitha Ramachandran</v>
      </c>
      <c r="W857" s="2">
        <v>1</v>
      </c>
      <c r="X857" s="2">
        <v>617.36</v>
      </c>
      <c r="Y857" s="2">
        <v>25</v>
      </c>
      <c r="Z857" s="2">
        <v>154.34</v>
      </c>
      <c r="AA857" s="2">
        <v>5</v>
      </c>
      <c r="AB857" s="2">
        <v>23.15</v>
      </c>
      <c r="AC857" s="2">
        <v>486.17</v>
      </c>
      <c r="AD857" s="2">
        <v>371.12</v>
      </c>
      <c r="AE857" s="2">
        <f t="shared" si="22"/>
        <v>91.9</v>
      </c>
      <c r="AF857" s="2" t="s">
        <v>25</v>
      </c>
      <c r="AG857" s="42">
        <f>IFERROR(Table2[[#This Row],[Profit]]/Table2[[#This Row],[Sales Amount]],0)</f>
        <v>0.18902852911533002</v>
      </c>
      <c r="AH857" s="2" t="str">
        <f>TRIM(Table2[[#This Row],[Payment Modee]])</f>
        <v>UPI</v>
      </c>
      <c r="AI857" s="2" t="s">
        <v>26</v>
      </c>
      <c r="AJ857" s="2" t="s">
        <v>27</v>
      </c>
      <c r="AK857" s="2" t="s">
        <v>2311</v>
      </c>
      <c r="AL857" s="16" t="str">
        <f>IF(HOUR(Table2[[#This Row],[Order Time]])&lt;12,"Morning",IF(HOUR(Table2[[#This Row],[Order Time]])&lt;17,"Afternoon",IF(HOUR(Table2[[#This Row],[Order Time]])&lt;21,"Evening","Night")))</f>
        <v>Evening</v>
      </c>
      <c r="AM857" s="16" t="s">
        <v>38</v>
      </c>
    </row>
    <row r="858" spans="1:39" x14ac:dyDescent="0.25">
      <c r="A858" s="13" t="s">
        <v>2312</v>
      </c>
      <c r="B858" s="4">
        <v>45695</v>
      </c>
      <c r="C858" s="2">
        <f>YEAR(Table2[[#This Row],[Invoice Date]])</f>
        <v>2025</v>
      </c>
      <c r="D858" s="2" t="str">
        <f>TEXT(Table2[[#This Row],[Invoice Date]],"mmm")</f>
        <v>Feb</v>
      </c>
      <c r="E858" s="2" t="str">
        <f>Table2[[#This Row],[Store_ID]]&amp;"-"&amp;Table2[[#This Row],[Year]]&amp;"-"&amp;Table2[[#This Row],[Month]]</f>
        <v>STR006-2025-Feb</v>
      </c>
      <c r="F858" s="2" t="s">
        <v>1920</v>
      </c>
      <c r="G858" s="2" t="str">
        <f>_xlfn.XLOOKUP(Table2[[#This Row],[Customer_ID]],Table3[Customer_ID],Table3[Customer Name],"Not Found")</f>
        <v>Sunita Chettiar</v>
      </c>
      <c r="H858" s="2" t="str">
        <f>_xlfn.XLOOKUP(Table2[[#This Row],[Customer_ID]],Table3[Customer_ID],Table3[Gender],"Female")</f>
        <v>Female</v>
      </c>
      <c r="I858" s="2" t="str">
        <f>_xlfn.XLOOKUP(Table2[[#This Row],[Customer_ID]],Table3[Customer_ID],Table3[City],"Missing Memebership")</f>
        <v>Guntur</v>
      </c>
      <c r="J858" s="2" t="str">
        <f>_xlfn.XLOOKUP(Table2[[#This Row],[Customer_ID]],Table3[Customer_ID],Table3[State],"Karnataka")</f>
        <v>Andhra Pradesh</v>
      </c>
      <c r="K858" s="2" t="str">
        <f>_xlfn.XLOOKUP(Table2[[#This Row],[Customer_ID]],Table3[Customer_ID],Table3[Membership],"Regular")</f>
        <v>Regular</v>
      </c>
      <c r="L858" s="2" t="s">
        <v>1395</v>
      </c>
      <c r="M858" s="2" t="str">
        <f>_xlfn.XLOOKUP(Table2[[#This Row],[Product_ID]],Table4[Product_ID],Table4[Product_Name],"Not Found")</f>
        <v>Westside Bodycon Dress Green</v>
      </c>
      <c r="N858" s="2" t="str">
        <f>_xlfn.XLOOKUP(Table2[[#This Row],[Product_ID]],Table4[Product_ID],Table4[Category],"Not Found")</f>
        <v>Women Dresses</v>
      </c>
      <c r="O858" s="2" t="str">
        <f>_xlfn.XLOOKUP(Table2[[#This Row],[Product_ID]],Table4[Product_ID],Table4[Subcategory],"Not Found")</f>
        <v>Bodycon Dress</v>
      </c>
      <c r="P858" s="2" t="str">
        <f>_xlfn.XLOOKUP(Table2[[#This Row],[Product_ID]],Table4[Product_ID],Table4[Brand],"Missing Brand")</f>
        <v>Westside</v>
      </c>
      <c r="Q858" s="2" t="s">
        <v>720</v>
      </c>
      <c r="R858" s="2" t="str">
        <f>_xlfn.XLOOKUP(Table2[[#This Row],[Store_ID]],Table6[Store_ID],Table6[Store Name],"Not Found")</f>
        <v>TrendMart Vellore Standard</v>
      </c>
      <c r="S858" s="2">
        <f>_xlfn.XLOOKUP(Table2[[#This Row],[Store_ID]],Table6[Store_ID],Table6[Monthly Target],"Missing Target")</f>
        <v>2000000</v>
      </c>
      <c r="T858" s="2" t="str">
        <f>_xlfn.XLOOKUP(Table2[[#This Row],[Store_ID]],Table6[Store_ID],Table6[Region],"Not Found")</f>
        <v>South Zone 1</v>
      </c>
      <c r="U858" s="2" t="s">
        <v>417</v>
      </c>
      <c r="V858" s="2" t="str">
        <f>_xlfn.XLOOKUP(Table2[[#This Row],[Employee_ID]],Table5[Employee_ID],Table5[Employee Name],"Not Found")</f>
        <v>Arjun Krishnan</v>
      </c>
      <c r="W858" s="2">
        <v>1</v>
      </c>
      <c r="X858" s="2">
        <v>1590.7</v>
      </c>
      <c r="Y858" s="2">
        <v>5</v>
      </c>
      <c r="Z858" s="2">
        <v>79.53</v>
      </c>
      <c r="AA858" s="2">
        <v>12</v>
      </c>
      <c r="AB858" s="2">
        <v>181.34</v>
      </c>
      <c r="AC858" s="2">
        <v>1692.51</v>
      </c>
      <c r="AD858" s="2">
        <v>1144.5899999999999</v>
      </c>
      <c r="AE858" s="2">
        <f t="shared" si="22"/>
        <v>366.58000000000004</v>
      </c>
      <c r="AF858" s="2" t="s">
        <v>119</v>
      </c>
      <c r="AG858" s="42">
        <f>IFERROR(Table2[[#This Row],[Profit]]/Table2[[#This Row],[Sales Amount]],0)</f>
        <v>0.21658956224778586</v>
      </c>
      <c r="AH858" s="2" t="str">
        <f>TRIM(Table2[[#This Row],[Payment Modee]])</f>
        <v>Net Banking</v>
      </c>
      <c r="AI858" s="2" t="s">
        <v>36</v>
      </c>
      <c r="AJ858" s="2" t="s">
        <v>27</v>
      </c>
      <c r="AK858" s="2" t="s">
        <v>1013</v>
      </c>
      <c r="AL858" s="16" t="str">
        <f>IF(HOUR(Table2[[#This Row],[Order Time]])&lt;12,"Morning",IF(HOUR(Table2[[#This Row],[Order Time]])&lt;17,"Afternoon",IF(HOUR(Table2[[#This Row],[Order Time]])&lt;21,"Evening","Night")))</f>
        <v>Afternoon</v>
      </c>
      <c r="AM858" s="16" t="s">
        <v>29</v>
      </c>
    </row>
    <row r="859" spans="1:39" x14ac:dyDescent="0.25">
      <c r="A859" s="13" t="s">
        <v>2313</v>
      </c>
      <c r="B859" s="4">
        <v>45745</v>
      </c>
      <c r="C859" s="2">
        <f>YEAR(Table2[[#This Row],[Invoice Date]])</f>
        <v>2025</v>
      </c>
      <c r="D859" s="2" t="str">
        <f>TEXT(Table2[[#This Row],[Invoice Date]],"mmm")</f>
        <v>Mar</v>
      </c>
      <c r="E859" s="2" t="str">
        <f>Table2[[#This Row],[Store_ID]]&amp;"-"&amp;Table2[[#This Row],[Year]]&amp;"-"&amp;Table2[[#This Row],[Month]]</f>
        <v>STR015-2025-Mar</v>
      </c>
      <c r="F859" s="2" t="s">
        <v>2314</v>
      </c>
      <c r="G859" s="2" t="str">
        <f>_xlfn.XLOOKUP(Table2[[#This Row],[Customer_ID]],Table3[Customer_ID],Table3[Customer Name],"Not Found")</f>
        <v>Usha Pandian</v>
      </c>
      <c r="H859" s="2" t="str">
        <f>_xlfn.XLOOKUP(Table2[[#This Row],[Customer_ID]],Table3[Customer_ID],Table3[Gender],"Female")</f>
        <v>Female</v>
      </c>
      <c r="I859" s="2" t="str">
        <f>_xlfn.XLOOKUP(Table2[[#This Row],[Customer_ID]],Table3[Customer_ID],Table3[City],"Missing Memebership")</f>
        <v>Warangal</v>
      </c>
      <c r="J859" s="2" t="str">
        <f>_xlfn.XLOOKUP(Table2[[#This Row],[Customer_ID]],Table3[Customer_ID],Table3[State],"Karnataka")</f>
        <v>Telangana</v>
      </c>
      <c r="K859" s="2" t="str">
        <f>_xlfn.XLOOKUP(Table2[[#This Row],[Customer_ID]],Table3[Customer_ID],Table3[Membership],"Regular")</f>
        <v>Silver</v>
      </c>
      <c r="L859" s="2" t="s">
        <v>106</v>
      </c>
      <c r="M859" s="2" t="str">
        <f>_xlfn.XLOOKUP(Table2[[#This Row],[Product_ID]],Table4[Product_ID],Table4[Product_Name],"Not Found")</f>
        <v>Tanishq Maxi Dress Wine</v>
      </c>
      <c r="N859" s="2" t="str">
        <f>_xlfn.XLOOKUP(Table2[[#This Row],[Product_ID]],Table4[Product_ID],Table4[Category],"Not Found")</f>
        <v>Women Dresses</v>
      </c>
      <c r="O859" s="2" t="str">
        <f>_xlfn.XLOOKUP(Table2[[#This Row],[Product_ID]],Table4[Product_ID],Table4[Subcategory],"Not Found")</f>
        <v>Maxi Dress</v>
      </c>
      <c r="P859" s="2" t="str">
        <f>_xlfn.XLOOKUP(Table2[[#This Row],[Product_ID]],Table4[Product_ID],Table4[Brand],"Missing Brand")</f>
        <v>Tanishq</v>
      </c>
      <c r="Q859" s="2" t="s">
        <v>704</v>
      </c>
      <c r="R859" s="2" t="str">
        <f>_xlfn.XLOOKUP(Table2[[#This Row],[Store_ID]],Table6[Store_ID],Table6[Store Name],"Not Found")</f>
        <v>TrendMart Madurai Mall Kiosk</v>
      </c>
      <c r="S859" s="2">
        <f>_xlfn.XLOOKUP(Table2[[#This Row],[Store_ID]],Table6[Store_ID],Table6[Monthly Target],"Missing Target")</f>
        <v>800000</v>
      </c>
      <c r="T859" s="2" t="str">
        <f>_xlfn.XLOOKUP(Table2[[#This Row],[Store_ID]],Table6[Store_ID],Table6[Region],"Not Found")</f>
        <v>South Zone 1</v>
      </c>
      <c r="U859" s="2" t="s">
        <v>181</v>
      </c>
      <c r="V859" s="2" t="str">
        <f>_xlfn.XLOOKUP(Table2[[#This Row],[Employee_ID]],Table5[Employee_ID],Table5[Employee Name],"Not Found")</f>
        <v>Dhruv Mishra</v>
      </c>
      <c r="W859" s="2">
        <v>2</v>
      </c>
      <c r="X859" s="2">
        <v>1916.67</v>
      </c>
      <c r="Y859" s="2">
        <v>10</v>
      </c>
      <c r="Z859" s="2">
        <v>383.33</v>
      </c>
      <c r="AA859" s="2">
        <v>12</v>
      </c>
      <c r="AB859" s="2">
        <v>414</v>
      </c>
      <c r="AC859" s="2">
        <v>3864.01</v>
      </c>
      <c r="AD859" s="2">
        <v>2814.66</v>
      </c>
      <c r="AE859" s="2">
        <f t="shared" si="22"/>
        <v>635.35000000000036</v>
      </c>
      <c r="AF859" s="2" t="s">
        <v>69</v>
      </c>
      <c r="AG859" s="42">
        <f>IFERROR(Table2[[#This Row],[Profit]]/Table2[[#This Row],[Sales Amount]],0)</f>
        <v>0.16442762829288751</v>
      </c>
      <c r="AH859" s="2" t="str">
        <f>TRIM(Table2[[#This Row],[Payment Modee]])</f>
        <v>Cash</v>
      </c>
      <c r="AI859" s="2" t="s">
        <v>26</v>
      </c>
      <c r="AJ859" s="2" t="s">
        <v>27</v>
      </c>
      <c r="AK859" s="2" t="s">
        <v>2315</v>
      </c>
      <c r="AL859" s="16" t="str">
        <f>IF(HOUR(Table2[[#This Row],[Order Time]])&lt;12,"Morning",IF(HOUR(Table2[[#This Row],[Order Time]])&lt;17,"Afternoon",IF(HOUR(Table2[[#This Row],[Order Time]])&lt;21,"Evening","Night")))</f>
        <v>Afternoon</v>
      </c>
      <c r="AM859" s="16" t="s">
        <v>38</v>
      </c>
    </row>
    <row r="860" spans="1:39" x14ac:dyDescent="0.25">
      <c r="A860" s="13" t="s">
        <v>2316</v>
      </c>
      <c r="B860" s="4">
        <v>45638</v>
      </c>
      <c r="C860" s="2">
        <f>YEAR(Table2[[#This Row],[Invoice Date]])</f>
        <v>2024</v>
      </c>
      <c r="D860" s="2" t="str">
        <f>TEXT(Table2[[#This Row],[Invoice Date]],"mmm")</f>
        <v>Dec</v>
      </c>
      <c r="E860" s="2" t="str">
        <f>Table2[[#This Row],[Store_ID]]&amp;"-"&amp;Table2[[#This Row],[Year]]&amp;"-"&amp;Table2[[#This Row],[Month]]</f>
        <v>STR103-2024-Dec</v>
      </c>
      <c r="F860" s="2" t="s">
        <v>2314</v>
      </c>
      <c r="G860" s="2" t="str">
        <f>_xlfn.XLOOKUP(Table2[[#This Row],[Customer_ID]],Table3[Customer_ID],Table3[Customer Name],"Not Found")</f>
        <v>Usha Pandian</v>
      </c>
      <c r="H860" s="2" t="str">
        <f>_xlfn.XLOOKUP(Table2[[#This Row],[Customer_ID]],Table3[Customer_ID],Table3[Gender],"Female")</f>
        <v>Female</v>
      </c>
      <c r="I860" s="2" t="str">
        <f>_xlfn.XLOOKUP(Table2[[#This Row],[Customer_ID]],Table3[Customer_ID],Table3[City],"Missing Memebership")</f>
        <v>Warangal</v>
      </c>
      <c r="J860" s="2" t="str">
        <f>_xlfn.XLOOKUP(Table2[[#This Row],[Customer_ID]],Table3[Customer_ID],Table3[State],"Karnataka")</f>
        <v>Telangana</v>
      </c>
      <c r="K860" s="2" t="str">
        <f>_xlfn.XLOOKUP(Table2[[#This Row],[Customer_ID]],Table3[Customer_ID],Table3[Membership],"Regular")</f>
        <v>Silver</v>
      </c>
      <c r="L860" s="2" t="s">
        <v>754</v>
      </c>
      <c r="M860" s="2" t="str">
        <f>_xlfn.XLOOKUP(Table2[[#This Row],[Product_ID]],Table4[Product_ID],Table4[Product_Name],"Not Found")</f>
        <v>Wrangler Ring White</v>
      </c>
      <c r="N860" s="2" t="str">
        <f>_xlfn.XLOOKUP(Table2[[#This Row],[Product_ID]],Table4[Product_ID],Table4[Category],"Not Found")</f>
        <v>Jewellery</v>
      </c>
      <c r="O860" s="2" t="str">
        <f>_xlfn.XLOOKUP(Table2[[#This Row],[Product_ID]],Table4[Product_ID],Table4[Subcategory],"Not Found")</f>
        <v>Ring</v>
      </c>
      <c r="P860" s="2" t="str">
        <f>_xlfn.XLOOKUP(Table2[[#This Row],[Product_ID]],Table4[Product_ID],Table4[Brand],"Missing Brand")</f>
        <v>Wrangler</v>
      </c>
      <c r="Q860" s="2" t="s">
        <v>253</v>
      </c>
      <c r="R860" s="2" t="str">
        <f>_xlfn.XLOOKUP(Table2[[#This Row],[Store_ID]],Table6[Store_ID],Table6[Store Name],"Not Found")</f>
        <v>TrendMart Alappuzha Outlet</v>
      </c>
      <c r="S860" s="2">
        <f>_xlfn.XLOOKUP(Table2[[#This Row],[Store_ID]],Table6[Store_ID],Table6[Monthly Target],"Missing Target")</f>
        <v>2500000</v>
      </c>
      <c r="T860" s="2" t="str">
        <f>_xlfn.XLOOKUP(Table2[[#This Row],[Store_ID]],Table6[Store_ID],Table6[Region],"Not Found")</f>
        <v>South Zone 1</v>
      </c>
      <c r="U860" s="2" t="s">
        <v>504</v>
      </c>
      <c r="V860" s="2" t="str">
        <f>_xlfn.XLOOKUP(Table2[[#This Row],[Employee_ID]],Table5[Employee_ID],Table5[Employee Name],"Not Found")</f>
        <v>Vikram Bhat</v>
      </c>
      <c r="W860" s="2">
        <v>2</v>
      </c>
      <c r="X860" s="2">
        <v>3018.22</v>
      </c>
      <c r="Y860" s="2">
        <v>10</v>
      </c>
      <c r="Z860" s="2">
        <v>603.64</v>
      </c>
      <c r="AA860" s="2">
        <v>3</v>
      </c>
      <c r="AB860" s="2">
        <v>162.97999999999999</v>
      </c>
      <c r="AC860" s="2">
        <v>5595.78</v>
      </c>
      <c r="AD860" s="2">
        <v>3979.86</v>
      </c>
      <c r="AE860" s="2">
        <f t="shared" si="22"/>
        <v>1452.9399999999996</v>
      </c>
      <c r="AF860" s="2" t="s">
        <v>56</v>
      </c>
      <c r="AG860" s="42">
        <f>IFERROR(Table2[[#This Row],[Profit]]/Table2[[#This Row],[Sales Amount]],0)</f>
        <v>0.2596492356740257</v>
      </c>
      <c r="AH860" s="2" t="str">
        <f>TRIM(Table2[[#This Row],[Payment Modee]])</f>
        <v>Credit Card</v>
      </c>
      <c r="AI860" s="2" t="s">
        <v>36</v>
      </c>
      <c r="AJ860" s="2" t="s">
        <v>27</v>
      </c>
      <c r="AK860" s="2" t="s">
        <v>335</v>
      </c>
      <c r="AL860" s="16" t="str">
        <f>IF(HOUR(Table2[[#This Row],[Order Time]])&lt;12,"Morning",IF(HOUR(Table2[[#This Row],[Order Time]])&lt;17,"Afternoon",IF(HOUR(Table2[[#This Row],[Order Time]])&lt;21,"Evening","Night")))</f>
        <v>Evening</v>
      </c>
      <c r="AM860" s="16" t="s">
        <v>29</v>
      </c>
    </row>
    <row r="861" spans="1:39" x14ac:dyDescent="0.25">
      <c r="A861" s="13" t="s">
        <v>2317</v>
      </c>
      <c r="B861" s="4">
        <v>45719</v>
      </c>
      <c r="C861" s="2">
        <f>YEAR(Table2[[#This Row],[Invoice Date]])</f>
        <v>2025</v>
      </c>
      <c r="D861" s="2" t="str">
        <f>TEXT(Table2[[#This Row],[Invoice Date]],"mmm")</f>
        <v>Mar</v>
      </c>
      <c r="E861" s="2" t="str">
        <f>Table2[[#This Row],[Store_ID]]&amp;"-"&amp;Table2[[#This Row],[Year]]&amp;"-"&amp;Table2[[#This Row],[Month]]</f>
        <v>STR088-2025-Mar</v>
      </c>
      <c r="F861" s="2" t="s">
        <v>1509</v>
      </c>
      <c r="G861" s="2" t="str">
        <f>_xlfn.XLOOKUP(Table2[[#This Row],[Customer_ID]],Table3[Customer_ID],Table3[Customer Name],"Not Found")</f>
        <v>Nisha Rao</v>
      </c>
      <c r="H861" s="2" t="str">
        <f>_xlfn.XLOOKUP(Table2[[#This Row],[Customer_ID]],Table3[Customer_ID],Table3[Gender],"Female")</f>
        <v>Female</v>
      </c>
      <c r="I861" s="2" t="str">
        <f>_xlfn.XLOOKUP(Table2[[#This Row],[Customer_ID]],Table3[Customer_ID],Table3[City],"Missing Memebership")</f>
        <v>Davanagere</v>
      </c>
      <c r="J861" s="2" t="str">
        <f>_xlfn.XLOOKUP(Table2[[#This Row],[Customer_ID]],Table3[Customer_ID],Table3[State],"Karnataka")</f>
        <v>Karnataka</v>
      </c>
      <c r="K861" s="2" t="str">
        <f>_xlfn.XLOOKUP(Table2[[#This Row],[Customer_ID]],Table3[Customer_ID],Table3[Membership],"Regular")</f>
        <v>Regular</v>
      </c>
      <c r="L861" s="2" t="s">
        <v>1243</v>
      </c>
      <c r="M861" s="2" t="str">
        <f>_xlfn.XLOOKUP(Table2[[#This Row],[Product_ID]],Table4[Product_ID],Table4[Product_Name],"Not Found")</f>
        <v>Jack &amp; Jones Tunic Olive</v>
      </c>
      <c r="N861" s="2" t="str">
        <f>_xlfn.XLOOKUP(Table2[[#This Row],[Product_ID]],Table4[Product_ID],Table4[Category],"Not Found")</f>
        <v>Women Tops</v>
      </c>
      <c r="O861" s="2" t="str">
        <f>_xlfn.XLOOKUP(Table2[[#This Row],[Product_ID]],Table4[Product_ID],Table4[Subcategory],"Not Found")</f>
        <v>Tunic</v>
      </c>
      <c r="P861" s="2" t="str">
        <f>_xlfn.XLOOKUP(Table2[[#This Row],[Product_ID]],Table4[Product_ID],Table4[Brand],"Missing Brand")</f>
        <v>Jack &amp; Jones</v>
      </c>
      <c r="Q861" s="2" t="s">
        <v>141</v>
      </c>
      <c r="R861" s="2" t="str">
        <f>_xlfn.XLOOKUP(Table2[[#This Row],[Store_ID]],Table6[Store_ID],Table6[Store Name],"Not Found")</f>
        <v>TrendMart Warangal High Street</v>
      </c>
      <c r="S861" s="2">
        <f>_xlfn.XLOOKUP(Table2[[#This Row],[Store_ID]],Table6[Store_ID],Table6[Monthly Target],"Missing Target")</f>
        <v>2000000</v>
      </c>
      <c r="T861" s="2" t="str">
        <f>_xlfn.XLOOKUP(Table2[[#This Row],[Store_ID]],Table6[Store_ID],Table6[Region],"Not Found")</f>
        <v>South Zone 2</v>
      </c>
      <c r="U861" s="2" t="s">
        <v>147</v>
      </c>
      <c r="V861" s="2" t="str">
        <f>_xlfn.XLOOKUP(Table2[[#This Row],[Employee_ID]],Table5[Employee_ID],Table5[Employee Name],"Not Found")</f>
        <v>Logesh Gopalakrishnan</v>
      </c>
      <c r="W861" s="2">
        <v>1</v>
      </c>
      <c r="X861" s="2">
        <v>647.14</v>
      </c>
      <c r="Y861" s="2">
        <v>15</v>
      </c>
      <c r="Z861" s="2">
        <v>97.07</v>
      </c>
      <c r="AA861" s="2">
        <v>5</v>
      </c>
      <c r="AB861" s="2">
        <v>27.5</v>
      </c>
      <c r="AC861" s="2">
        <v>577.57000000000005</v>
      </c>
      <c r="AD861" s="2">
        <v>419.4</v>
      </c>
      <c r="AE861" s="2">
        <f t="shared" si="22"/>
        <v>130.67000000000007</v>
      </c>
      <c r="AF861" s="2" t="s">
        <v>25</v>
      </c>
      <c r="AG861" s="42">
        <f>IFERROR(Table2[[#This Row],[Profit]]/Table2[[#This Row],[Sales Amount]],0)</f>
        <v>0.22624097511989899</v>
      </c>
      <c r="AH861" s="2" t="str">
        <f>TRIM(Table2[[#This Row],[Payment Modee]])</f>
        <v>UPI</v>
      </c>
      <c r="AI861" s="2" t="s">
        <v>26</v>
      </c>
      <c r="AJ861" s="2" t="s">
        <v>27</v>
      </c>
      <c r="AK861" s="2" t="s">
        <v>1730</v>
      </c>
      <c r="AL861" s="16" t="str">
        <f>IF(HOUR(Table2[[#This Row],[Order Time]])&lt;12,"Morning",IF(HOUR(Table2[[#This Row],[Order Time]])&lt;17,"Afternoon",IF(HOUR(Table2[[#This Row],[Order Time]])&lt;21,"Evening","Night")))</f>
        <v>Afternoon</v>
      </c>
      <c r="AM861" s="16" t="s">
        <v>29</v>
      </c>
    </row>
    <row r="862" spans="1:39" x14ac:dyDescent="0.25">
      <c r="A862" s="13" t="s">
        <v>2318</v>
      </c>
      <c r="B862" s="4">
        <v>45746</v>
      </c>
      <c r="C862" s="2">
        <f>YEAR(Table2[[#This Row],[Invoice Date]])</f>
        <v>2025</v>
      </c>
      <c r="D862" s="2" t="str">
        <f>TEXT(Table2[[#This Row],[Invoice Date]],"mmm")</f>
        <v>Mar</v>
      </c>
      <c r="E862" s="2" t="str">
        <f>Table2[[#This Row],[Store_ID]]&amp;"-"&amp;Table2[[#This Row],[Year]]&amp;"-"&amp;Table2[[#This Row],[Month]]</f>
        <v>STR054-2025-Mar</v>
      </c>
      <c r="F862" s="2" t="s">
        <v>1989</v>
      </c>
      <c r="G862" s="2" t="str">
        <f>_xlfn.XLOOKUP(Table2[[#This Row],[Customer_ID]],Table3[Customer_ID],Table3[Customer Name],"Not Found")</f>
        <v>Vasanthi Prasad</v>
      </c>
      <c r="H862" s="2" t="str">
        <f>_xlfn.XLOOKUP(Table2[[#This Row],[Customer_ID]],Table3[Customer_ID],Table3[Gender],"Female")</f>
        <v>Female</v>
      </c>
      <c r="I862" s="2" t="str">
        <f>_xlfn.XLOOKUP(Table2[[#This Row],[Customer_ID]],Table3[Customer_ID],Table3[City],"Missing Memebership")</f>
        <v>Kochi</v>
      </c>
      <c r="J862" s="2" t="str">
        <f>_xlfn.XLOOKUP(Table2[[#This Row],[Customer_ID]],Table3[Customer_ID],Table3[State],"Karnataka")</f>
        <v>Kerala</v>
      </c>
      <c r="K862" s="2" t="str">
        <f>_xlfn.XLOOKUP(Table2[[#This Row],[Customer_ID]],Table3[Customer_ID],Table3[Membership],"Regular")</f>
        <v>Gold</v>
      </c>
      <c r="L862" s="2" t="s">
        <v>1112</v>
      </c>
      <c r="M862" s="2" t="str">
        <f>_xlfn.XLOOKUP(Table2[[#This Row],[Product_ID]],Table4[Product_ID],Table4[Product_Name],"Not Found")</f>
        <v>Fossil Digital Watch Maroon</v>
      </c>
      <c r="N862" s="2" t="str">
        <f>_xlfn.XLOOKUP(Table2[[#This Row],[Product_ID]],Table4[Product_ID],Table4[Category],"Not Found")</f>
        <v>Watches</v>
      </c>
      <c r="O862" s="2" t="str">
        <f>_xlfn.XLOOKUP(Table2[[#This Row],[Product_ID]],Table4[Product_ID],Table4[Subcategory],"Not Found")</f>
        <v>Digital Watch</v>
      </c>
      <c r="P862" s="2" t="str">
        <f>_xlfn.XLOOKUP(Table2[[#This Row],[Product_ID]],Table4[Product_ID],Table4[Brand],"Missing Brand")</f>
        <v>Fossil</v>
      </c>
      <c r="Q862" s="2" t="s">
        <v>712</v>
      </c>
      <c r="R862" s="2" t="str">
        <f>_xlfn.XLOOKUP(Table2[[#This Row],[Store_ID]],Table6[Store_ID],Table6[Store Name],"Not Found")</f>
        <v>TrendMart Thoothukudi Mall Kiosk</v>
      </c>
      <c r="S862" s="2">
        <f>_xlfn.XLOOKUP(Table2[[#This Row],[Store_ID]],Table6[Store_ID],Table6[Monthly Target],"Missing Target")</f>
        <v>2000000</v>
      </c>
      <c r="T862" s="2" t="str">
        <f>_xlfn.XLOOKUP(Table2[[#This Row],[Store_ID]],Table6[Store_ID],Table6[Region],"Not Found")</f>
        <v>South Zone 1</v>
      </c>
      <c r="U862" s="2" t="s">
        <v>263</v>
      </c>
      <c r="V862" s="2" t="str">
        <f>_xlfn.XLOOKUP(Table2[[#This Row],[Employee_ID]],Table5[Employee_ID],Table5[Employee Name],"Not Found")</f>
        <v>Sathish Sundaram</v>
      </c>
      <c r="W862" s="2">
        <v>2</v>
      </c>
      <c r="X862" s="2">
        <v>3164.63</v>
      </c>
      <c r="Y862" s="2">
        <v>5</v>
      </c>
      <c r="Z862" s="2">
        <v>316.45999999999998</v>
      </c>
      <c r="AA862" s="2">
        <v>12</v>
      </c>
      <c r="AB862" s="2">
        <v>721.54</v>
      </c>
      <c r="AC862" s="2">
        <v>6734.34</v>
      </c>
      <c r="AD862" s="2">
        <v>4079.4</v>
      </c>
      <c r="AE862" s="2">
        <f t="shared" si="22"/>
        <v>1933.4</v>
      </c>
      <c r="AF862" s="2" t="s">
        <v>25</v>
      </c>
      <c r="AG862" s="42">
        <f>IFERROR(Table2[[#This Row],[Profit]]/Table2[[#This Row],[Sales Amount]],0)</f>
        <v>0.28709569163422105</v>
      </c>
      <c r="AH862" s="2" t="str">
        <f>TRIM(Table2[[#This Row],[Payment Modee]])</f>
        <v>UPI</v>
      </c>
      <c r="AI862" s="2" t="s">
        <v>36</v>
      </c>
      <c r="AJ862" s="2" t="s">
        <v>27</v>
      </c>
      <c r="AK862" s="2" t="s">
        <v>1516</v>
      </c>
      <c r="AL862" s="16" t="str">
        <f>IF(HOUR(Table2[[#This Row],[Order Time]])&lt;12,"Morning",IF(HOUR(Table2[[#This Row],[Order Time]])&lt;17,"Afternoon",IF(HOUR(Table2[[#This Row],[Order Time]])&lt;21,"Evening","Night")))</f>
        <v>Afternoon</v>
      </c>
      <c r="AM862" s="16" t="s">
        <v>38</v>
      </c>
    </row>
    <row r="863" spans="1:39" x14ac:dyDescent="0.25">
      <c r="A863" s="13" t="s">
        <v>2319</v>
      </c>
      <c r="B863" s="4">
        <v>45421</v>
      </c>
      <c r="C863" s="2">
        <f>YEAR(Table2[[#This Row],[Invoice Date]])</f>
        <v>2024</v>
      </c>
      <c r="D863" s="2" t="str">
        <f>TEXT(Table2[[#This Row],[Invoice Date]],"mmm")</f>
        <v>May</v>
      </c>
      <c r="E863" s="2" t="str">
        <f>Table2[[#This Row],[Store_ID]]&amp;"-"&amp;Table2[[#This Row],[Year]]&amp;"-"&amp;Table2[[#This Row],[Month]]</f>
        <v>STR025-2024-May</v>
      </c>
      <c r="F863" s="2" t="s">
        <v>729</v>
      </c>
      <c r="G863" s="2" t="str">
        <f>_xlfn.XLOOKUP(Table2[[#This Row],[Customer_ID]],Table3[Customer_ID],Table3[Customer Name],"Not Found")</f>
        <v>Anjali Nair</v>
      </c>
      <c r="H863" s="2" t="str">
        <f>_xlfn.XLOOKUP(Table2[[#This Row],[Customer_ID]],Table3[Customer_ID],Table3[Gender],"Female")</f>
        <v>Female</v>
      </c>
      <c r="I863" s="2" t="str">
        <f>_xlfn.XLOOKUP(Table2[[#This Row],[Customer_ID]],Table3[Customer_ID],Table3[City],"Missing Memebership")</f>
        <v>Thoothukudi</v>
      </c>
      <c r="J863" s="2" t="str">
        <f>_xlfn.XLOOKUP(Table2[[#This Row],[Customer_ID]],Table3[Customer_ID],Table3[State],"Karnataka")</f>
        <v>Tamil Nadu</v>
      </c>
      <c r="K863" s="2" t="str">
        <f>_xlfn.XLOOKUP(Table2[[#This Row],[Customer_ID]],Table3[Customer_ID],Table3[Membership],"Regular")</f>
        <v>Platinum</v>
      </c>
      <c r="L863" s="2" t="s">
        <v>584</v>
      </c>
      <c r="M863" s="2" t="str">
        <f>_xlfn.XLOOKUP(Table2[[#This Row],[Product_ID]],Table4[Product_ID],Table4[Product_Name],"Not Found")</f>
        <v>Nalli Silks Casual Top Charcoal</v>
      </c>
      <c r="N863" s="2" t="str">
        <f>_xlfn.XLOOKUP(Table2[[#This Row],[Product_ID]],Table4[Product_ID],Table4[Category],"Not Found")</f>
        <v>Women Tops</v>
      </c>
      <c r="O863" s="2" t="str">
        <f>_xlfn.XLOOKUP(Table2[[#This Row],[Product_ID]],Table4[Product_ID],Table4[Subcategory],"Not Found")</f>
        <v>Casual Top</v>
      </c>
      <c r="P863" s="2" t="str">
        <f>_xlfn.XLOOKUP(Table2[[#This Row],[Product_ID]],Table4[Product_ID],Table4[Brand],"Missing Brand")</f>
        <v>Nalli Silks</v>
      </c>
      <c r="Q863" s="2" t="s">
        <v>1335</v>
      </c>
      <c r="R863" s="2" t="str">
        <f>_xlfn.XLOOKUP(Table2[[#This Row],[Store_ID]],Table6[Store_ID],Table6[Store Name],"Not Found")</f>
        <v>TrendMart Vellore High Street</v>
      </c>
      <c r="S863" s="2">
        <f>_xlfn.XLOOKUP(Table2[[#This Row],[Store_ID]],Table6[Store_ID],Table6[Monthly Target],"Missing Target")</f>
        <v>1500000</v>
      </c>
      <c r="T863" s="2" t="str">
        <f>_xlfn.XLOOKUP(Table2[[#This Row],[Store_ID]],Table6[Store_ID],Table6[Region],"Not Found")</f>
        <v>South Zone 1</v>
      </c>
      <c r="U863" s="2" t="s">
        <v>192</v>
      </c>
      <c r="V863" s="2" t="str">
        <f>_xlfn.XLOOKUP(Table2[[#This Row],[Employee_ID]],Table5[Employee_ID],Table5[Employee Name],"Not Found")</f>
        <v>Hari Nair</v>
      </c>
      <c r="W863" s="2">
        <v>1</v>
      </c>
      <c r="X863" s="2">
        <v>1077.6400000000001</v>
      </c>
      <c r="Y863" s="2">
        <v>10</v>
      </c>
      <c r="Z863" s="2">
        <v>107.76</v>
      </c>
      <c r="AA863" s="2">
        <v>12</v>
      </c>
      <c r="AB863" s="2">
        <v>116.39</v>
      </c>
      <c r="AC863" s="2">
        <v>1086.27</v>
      </c>
      <c r="AD863" s="2">
        <v>699.84</v>
      </c>
      <c r="AE863" s="2">
        <f t="shared" si="22"/>
        <v>270.03999999999996</v>
      </c>
      <c r="AF863" s="2" t="s">
        <v>25</v>
      </c>
      <c r="AG863" s="42">
        <f>IFERROR(Table2[[#This Row],[Profit]]/Table2[[#This Row],[Sales Amount]],0)</f>
        <v>0.24859381185156543</v>
      </c>
      <c r="AH863" s="2" t="str">
        <f>TRIM(Table2[[#This Row],[Payment Modee]])</f>
        <v>UPI</v>
      </c>
      <c r="AI863" s="2" t="s">
        <v>36</v>
      </c>
      <c r="AJ863" s="2" t="s">
        <v>27</v>
      </c>
      <c r="AK863" s="2" t="s">
        <v>1399</v>
      </c>
      <c r="AL863" s="16" t="str">
        <f>IF(HOUR(Table2[[#This Row],[Order Time]])&lt;12,"Morning",IF(HOUR(Table2[[#This Row],[Order Time]])&lt;17,"Afternoon",IF(HOUR(Table2[[#This Row],[Order Time]])&lt;21,"Evening","Night")))</f>
        <v>Afternoon</v>
      </c>
      <c r="AM863" s="16" t="s">
        <v>29</v>
      </c>
    </row>
    <row r="864" spans="1:39" x14ac:dyDescent="0.25">
      <c r="A864" s="14" t="s">
        <v>9175</v>
      </c>
      <c r="B864" s="8">
        <v>45471</v>
      </c>
      <c r="C864" s="7">
        <f>YEAR(Table2[[#This Row],[Invoice Date]])</f>
        <v>2024</v>
      </c>
      <c r="D864" s="7" t="str">
        <f>TEXT(Table2[[#This Row],[Invoice Date]],"mmm")</f>
        <v>Jun</v>
      </c>
      <c r="E864" s="7" t="str">
        <f>Table2[[#This Row],[Store_ID]]&amp;"-"&amp;Table2[[#This Row],[Year]]&amp;"-"&amp;Table2[[#This Row],[Month]]</f>
        <v>STR059-2024-Jun</v>
      </c>
      <c r="F864" s="7" t="s">
        <v>2320</v>
      </c>
      <c r="G864" s="7" t="str">
        <f>_xlfn.XLOOKUP(Table2[[#This Row],[Customer_ID]],Table3[Customer_ID],Table3[Customer Name],"Not Found")</f>
        <v>Latha Ramachandran</v>
      </c>
      <c r="H864" s="7" t="str">
        <f>_xlfn.XLOOKUP(Table2[[#This Row],[Customer_ID]],Table3[Customer_ID],Table3[Gender],"Female")</f>
        <v>Female</v>
      </c>
      <c r="I864" s="7" t="str">
        <f>_xlfn.XLOOKUP(Table2[[#This Row],[Customer_ID]],Table3[Customer_ID],Table3[City],"Missing Memebership")</f>
        <v>Salem</v>
      </c>
      <c r="J864" s="7" t="str">
        <f>_xlfn.XLOOKUP(Table2[[#This Row],[Customer_ID]],Table3[Customer_ID],Table3[State],"Karnataka")</f>
        <v>Tamil Nadu</v>
      </c>
      <c r="K864" s="7" t="str">
        <f>_xlfn.XLOOKUP(Table2[[#This Row],[Customer_ID]],Table3[Customer_ID],Table3[Membership],"Regular")</f>
        <v>Gold</v>
      </c>
      <c r="L864" s="7" t="s">
        <v>1582</v>
      </c>
      <c r="M864" s="7" t="str">
        <f>_xlfn.XLOOKUP(Table2[[#This Row],[Product_ID]],Table4[Product_ID],Table4[Product_Name],"Not Found")</f>
        <v>Global Desi Skinny Fit Olive</v>
      </c>
      <c r="N864" s="7" t="str">
        <f>_xlfn.XLOOKUP(Table2[[#This Row],[Product_ID]],Table4[Product_ID],Table4[Category],"Not Found")</f>
        <v>Women Jeans</v>
      </c>
      <c r="O864" s="7" t="str">
        <f>_xlfn.XLOOKUP(Table2[[#This Row],[Product_ID]],Table4[Product_ID],Table4[Subcategory],"Not Found")</f>
        <v>Skinny Fit</v>
      </c>
      <c r="P864" s="7" t="str">
        <f>_xlfn.XLOOKUP(Table2[[#This Row],[Product_ID]],Table4[Product_ID],Table4[Brand],"Missing Brand")</f>
        <v>Global Desi</v>
      </c>
      <c r="Q864" s="7" t="s">
        <v>748</v>
      </c>
      <c r="R864" s="7" t="str">
        <f>_xlfn.XLOOKUP(Table2[[#This Row],[Store_ID]],Table6[Store_ID],Table6[Store Name],"Not Found")</f>
        <v>TrendMart Bengaluru Mall Kiosk</v>
      </c>
      <c r="S864" s="7">
        <f>_xlfn.XLOOKUP(Table2[[#This Row],[Store_ID]],Table6[Store_ID],Table6[Monthly Target],"Missing Target")</f>
        <v>1500000</v>
      </c>
      <c r="T864" s="7" t="str">
        <f>_xlfn.XLOOKUP(Table2[[#This Row],[Store_ID]],Table6[Store_ID],Table6[Region],"Not Found")</f>
        <v>South Zone 2</v>
      </c>
      <c r="U864" s="7" t="s">
        <v>435</v>
      </c>
      <c r="V864" s="7" t="str">
        <f>_xlfn.XLOOKUP(Table2[[#This Row],[Employee_ID]],Table5[Employee_ID],Table5[Employee Name],"Not Found")</f>
        <v>Gopal Prasad</v>
      </c>
      <c r="W864" s="7">
        <v>0</v>
      </c>
      <c r="X864" s="7">
        <v>937.59</v>
      </c>
      <c r="Y864" s="7">
        <v>10</v>
      </c>
      <c r="Z864" s="7">
        <v>0</v>
      </c>
      <c r="AA864" s="7">
        <v>5</v>
      </c>
      <c r="AB864" s="7">
        <v>0</v>
      </c>
      <c r="AC864" s="7">
        <v>0</v>
      </c>
      <c r="AD864" s="7">
        <v>0</v>
      </c>
      <c r="AE864" s="7">
        <v>0</v>
      </c>
      <c r="AF864" s="2" t="s">
        <v>136</v>
      </c>
      <c r="AG864" s="42">
        <f>IFERROR(Table2[[#This Row],[Profit]]/Table2[[#This Row],[Sales Amount]],0)</f>
        <v>0</v>
      </c>
      <c r="AH864" s="2" t="str">
        <f>TRIM(Table2[[#This Row],[Payment Modee]])</f>
        <v>EMI</v>
      </c>
      <c r="AI864" s="7" t="s">
        <v>26</v>
      </c>
      <c r="AJ864" s="7" t="s">
        <v>27</v>
      </c>
      <c r="AK864" s="7" t="s">
        <v>182</v>
      </c>
      <c r="AL864" s="17" t="str">
        <f>IF(HOUR(Table2[[#This Row],[Order Time]])&lt;12,"Morning",IF(HOUR(Table2[[#This Row],[Order Time]])&lt;17,"Afternoon",IF(HOUR(Table2[[#This Row],[Order Time]])&lt;21,"Evening","Night")))</f>
        <v>Afternoon</v>
      </c>
      <c r="AM864" s="17" t="s">
        <v>29</v>
      </c>
    </row>
    <row r="865" spans="1:39" x14ac:dyDescent="0.25">
      <c r="A865" s="13" t="s">
        <v>2321</v>
      </c>
      <c r="B865" s="4">
        <v>45448</v>
      </c>
      <c r="C865" s="2">
        <f>YEAR(Table2[[#This Row],[Invoice Date]])</f>
        <v>2024</v>
      </c>
      <c r="D865" s="2" t="str">
        <f>TEXT(Table2[[#This Row],[Invoice Date]],"mmm")</f>
        <v>Jun</v>
      </c>
      <c r="E865" s="2" t="str">
        <f>Table2[[#This Row],[Store_ID]]&amp;"-"&amp;Table2[[#This Row],[Year]]&amp;"-"&amp;Table2[[#This Row],[Month]]</f>
        <v>STR086-2024-Jun</v>
      </c>
      <c r="F865" s="2" t="s">
        <v>1735</v>
      </c>
      <c r="G865" s="2" t="str">
        <f>_xlfn.XLOOKUP(Table2[[#This Row],[Customer_ID]],Table3[Customer_ID],Table3[Customer Name],"Not Found")</f>
        <v>Revathi Pillai</v>
      </c>
      <c r="H865" s="2" t="str">
        <f>_xlfn.XLOOKUP(Table2[[#This Row],[Customer_ID]],Table3[Customer_ID],Table3[Gender],"Female")</f>
        <v>Female</v>
      </c>
      <c r="I865" s="2" t="str">
        <f>_xlfn.XLOOKUP(Table2[[#This Row],[Customer_ID]],Table3[Customer_ID],Table3[City],"Missing Memebership")</f>
        <v>Thrissur</v>
      </c>
      <c r="J865" s="2" t="str">
        <f>_xlfn.XLOOKUP(Table2[[#This Row],[Customer_ID]],Table3[Customer_ID],Table3[State],"Karnataka")</f>
        <v>Kerala</v>
      </c>
      <c r="K865" s="2" t="str">
        <f>_xlfn.XLOOKUP(Table2[[#This Row],[Customer_ID]],Table3[Customer_ID],Table3[Membership],"Regular")</f>
        <v>Regular</v>
      </c>
      <c r="L865" s="2" t="s">
        <v>1109</v>
      </c>
      <c r="M865" s="2" t="str">
        <f>_xlfn.XLOOKUP(Table2[[#This Row],[Product_ID]],Table4[Product_ID],Table4[Product_Name],"Not Found")</f>
        <v>Biba Formal Shoes Brown</v>
      </c>
      <c r="N865" s="2" t="str">
        <f>_xlfn.XLOOKUP(Table2[[#This Row],[Product_ID]],Table4[Product_ID],Table4[Category],"Not Found")</f>
        <v>Footwear</v>
      </c>
      <c r="O865" s="2" t="str">
        <f>_xlfn.XLOOKUP(Table2[[#This Row],[Product_ID]],Table4[Product_ID],Table4[Subcategory],"Not Found")</f>
        <v>Formal Shoes</v>
      </c>
      <c r="P865" s="2" t="str">
        <f>_xlfn.XLOOKUP(Table2[[#This Row],[Product_ID]],Table4[Product_ID],Table4[Brand],"Missing Brand")</f>
        <v>Biba</v>
      </c>
      <c r="Q865" s="2" t="s">
        <v>804</v>
      </c>
      <c r="R865" s="2" t="str">
        <f>_xlfn.XLOOKUP(Table2[[#This Row],[Store_ID]],Table6[Store_ID],Table6[Store Name],"Not Found")</f>
        <v>TrendMart Thiruvananthapuram Outlet</v>
      </c>
      <c r="S865" s="2">
        <f>_xlfn.XLOOKUP(Table2[[#This Row],[Store_ID]],Table6[Store_ID],Table6[Monthly Target],"Missing Target")</f>
        <v>800000</v>
      </c>
      <c r="T865" s="2" t="str">
        <f>_xlfn.XLOOKUP(Table2[[#This Row],[Store_ID]],Table6[Store_ID],Table6[Region],"Not Found")</f>
        <v>South Zone 1</v>
      </c>
      <c r="U865" s="2" t="s">
        <v>181</v>
      </c>
      <c r="V865" s="2" t="str">
        <f>_xlfn.XLOOKUP(Table2[[#This Row],[Employee_ID]],Table5[Employee_ID],Table5[Employee Name],"Not Found")</f>
        <v>Dhruv Mishra</v>
      </c>
      <c r="W865" s="2">
        <v>3</v>
      </c>
      <c r="X865" s="2">
        <v>2149.37</v>
      </c>
      <c r="Y865" s="2">
        <v>30</v>
      </c>
      <c r="Z865" s="2">
        <v>1934.43</v>
      </c>
      <c r="AA865" s="2">
        <v>12</v>
      </c>
      <c r="AB865" s="2">
        <v>541.64</v>
      </c>
      <c r="AC865" s="2">
        <v>5055.32</v>
      </c>
      <c r="AD865" s="2">
        <v>4296.03</v>
      </c>
      <c r="AE865" s="2">
        <f t="shared" ref="AE865:AE874" si="23">(AC865-AD865-AB865)</f>
        <v>217.64999999999998</v>
      </c>
      <c r="AF865" s="2" t="s">
        <v>35</v>
      </c>
      <c r="AG865" s="42">
        <f>IFERROR(Table2[[#This Row],[Profit]]/Table2[[#This Row],[Sales Amount]],0)</f>
        <v>4.3053654368071653E-2</v>
      </c>
      <c r="AH865" s="2" t="str">
        <f>TRIM(Table2[[#This Row],[Payment Modee]])</f>
        <v>Debit Card</v>
      </c>
      <c r="AI865" s="2" t="s">
        <v>36</v>
      </c>
      <c r="AJ865" s="2" t="s">
        <v>27</v>
      </c>
      <c r="AK865" s="2" t="s">
        <v>2322</v>
      </c>
      <c r="AL865" s="16" t="str">
        <f>IF(HOUR(Table2[[#This Row],[Order Time]])&lt;12,"Morning",IF(HOUR(Table2[[#This Row],[Order Time]])&lt;17,"Afternoon",IF(HOUR(Table2[[#This Row],[Order Time]])&lt;21,"Evening","Night")))</f>
        <v>Afternoon</v>
      </c>
      <c r="AM865" s="16" t="s">
        <v>29</v>
      </c>
    </row>
    <row r="866" spans="1:39" x14ac:dyDescent="0.25">
      <c r="A866" s="13" t="s">
        <v>2323</v>
      </c>
      <c r="B866" s="4">
        <v>45576</v>
      </c>
      <c r="C866" s="2">
        <f>YEAR(Table2[[#This Row],[Invoice Date]])</f>
        <v>2024</v>
      </c>
      <c r="D866" s="2" t="str">
        <f>TEXT(Table2[[#This Row],[Invoice Date]],"mmm")</f>
        <v>Oct</v>
      </c>
      <c r="E866" s="2" t="str">
        <f>Table2[[#This Row],[Store_ID]]&amp;"-"&amp;Table2[[#This Row],[Year]]&amp;"-"&amp;Table2[[#This Row],[Month]]</f>
        <v>STR065-2024-Oct</v>
      </c>
      <c r="F866" s="2" t="s">
        <v>2324</v>
      </c>
      <c r="G866" s="2" t="str">
        <f>_xlfn.XLOOKUP(Table2[[#This Row],[Customer_ID]],Table3[Customer_ID],Table3[Customer Name],"Not Found")</f>
        <v>Feroz Iyer</v>
      </c>
      <c r="H866" s="2" t="str">
        <f>_xlfn.XLOOKUP(Table2[[#This Row],[Customer_ID]],Table3[Customer_ID],Table3[Gender],"Female")</f>
        <v>Male</v>
      </c>
      <c r="I866" s="2" t="str">
        <f>_xlfn.XLOOKUP(Table2[[#This Row],[Customer_ID]],Table3[Customer_ID],Table3[City],"Missing Memebership")</f>
        <v>Guntur</v>
      </c>
      <c r="J866" s="2" t="str">
        <f>_xlfn.XLOOKUP(Table2[[#This Row],[Customer_ID]],Table3[Customer_ID],Table3[State],"Karnataka")</f>
        <v>Andhra Pradesh</v>
      </c>
      <c r="K866" s="2" t="str">
        <f>_xlfn.XLOOKUP(Table2[[#This Row],[Customer_ID]],Table3[Customer_ID],Table3[Membership],"Regular")</f>
        <v>Gold</v>
      </c>
      <c r="L866" s="2" t="s">
        <v>2171</v>
      </c>
      <c r="M866" s="2" t="str">
        <f>_xlfn.XLOOKUP(Table2[[#This Row],[Product_ID]],Table4[Product_ID],Table4[Product_Name],"Not Found")</f>
        <v>Indian Terrain Graphic Tee Purple</v>
      </c>
      <c r="N866" s="2" t="str">
        <f>_xlfn.XLOOKUP(Table2[[#This Row],[Product_ID]],Table4[Product_ID],Table4[Category],"Not Found")</f>
        <v>Men T-Shirts</v>
      </c>
      <c r="O866" s="2" t="str">
        <f>_xlfn.XLOOKUP(Table2[[#This Row],[Product_ID]],Table4[Product_ID],Table4[Subcategory],"Not Found")</f>
        <v>Graphic Tee</v>
      </c>
      <c r="P866" s="2" t="str">
        <f>_xlfn.XLOOKUP(Table2[[#This Row],[Product_ID]],Table4[Product_ID],Table4[Brand],"Missing Brand")</f>
        <v>Indian Terrain</v>
      </c>
      <c r="Q866" s="2" t="s">
        <v>1020</v>
      </c>
      <c r="R866" s="2" t="str">
        <f>_xlfn.XLOOKUP(Table2[[#This Row],[Store_ID]],Table6[Store_ID],Table6[Store Name],"Not Found")</f>
        <v>TrendMart Guntur Flagship</v>
      </c>
      <c r="S866" s="2">
        <f>_xlfn.XLOOKUP(Table2[[#This Row],[Store_ID]],Table6[Store_ID],Table6[Monthly Target],"Missing Target")</f>
        <v>1200000</v>
      </c>
      <c r="T866" s="2" t="str">
        <f>_xlfn.XLOOKUP(Table2[[#This Row],[Store_ID]],Table6[Store_ID],Table6[Region],"Not Found")</f>
        <v>South Zone 3</v>
      </c>
      <c r="U866" s="2" t="s">
        <v>165</v>
      </c>
      <c r="V866" s="2" t="str">
        <f>_xlfn.XLOOKUP(Table2[[#This Row],[Employee_ID]],Table5[Employee_ID],Table5[Employee Name],"Not Found")</f>
        <v>Vasanthi Gupta</v>
      </c>
      <c r="W866" s="2">
        <v>4</v>
      </c>
      <c r="X866" s="2">
        <v>622.1</v>
      </c>
      <c r="Y866" s="2">
        <v>0</v>
      </c>
      <c r="Z866" s="2">
        <v>0</v>
      </c>
      <c r="AA866" s="2">
        <v>5</v>
      </c>
      <c r="AB866" s="2">
        <v>124.42</v>
      </c>
      <c r="AC866" s="2">
        <v>2612.8200000000002</v>
      </c>
      <c r="AD866" s="2">
        <v>1493.08</v>
      </c>
      <c r="AE866" s="2">
        <f t="shared" si="23"/>
        <v>995.32000000000028</v>
      </c>
      <c r="AF866" s="2" t="s">
        <v>56</v>
      </c>
      <c r="AG866" s="42">
        <f>IFERROR(Table2[[#This Row],[Profit]]/Table2[[#This Row],[Sales Amount]],0)</f>
        <v>0.38093707182278158</v>
      </c>
      <c r="AH866" s="2" t="str">
        <f>TRIM(Table2[[#This Row],[Payment Modee]])</f>
        <v>Credit Card</v>
      </c>
      <c r="AI866" s="2" t="s">
        <v>36</v>
      </c>
      <c r="AJ866" s="2" t="s">
        <v>27</v>
      </c>
      <c r="AK866" s="2" t="s">
        <v>1125</v>
      </c>
      <c r="AL866" s="16" t="str">
        <f>IF(HOUR(Table2[[#This Row],[Order Time]])&lt;12,"Morning",IF(HOUR(Table2[[#This Row],[Order Time]])&lt;17,"Afternoon",IF(HOUR(Table2[[#This Row],[Order Time]])&lt;21,"Evening","Night")))</f>
        <v>Evening</v>
      </c>
      <c r="AM866" s="16" t="s">
        <v>29</v>
      </c>
    </row>
    <row r="867" spans="1:39" x14ac:dyDescent="0.25">
      <c r="A867" s="13" t="s">
        <v>2325</v>
      </c>
      <c r="B867" s="4">
        <v>45548</v>
      </c>
      <c r="C867" s="2">
        <f>YEAR(Table2[[#This Row],[Invoice Date]])</f>
        <v>2024</v>
      </c>
      <c r="D867" s="2" t="str">
        <f>TEXT(Table2[[#This Row],[Invoice Date]],"mmm")</f>
        <v>Sep</v>
      </c>
      <c r="E867" s="2" t="str">
        <f>Table2[[#This Row],[Store_ID]]&amp;"-"&amp;Table2[[#This Row],[Year]]&amp;"-"&amp;Table2[[#This Row],[Month]]</f>
        <v>STR052-2024-Sep</v>
      </c>
      <c r="F867" s="2" t="s">
        <v>2326</v>
      </c>
      <c r="G867" s="2" t="str">
        <f>_xlfn.XLOOKUP(Table2[[#This Row],[Customer_ID]],Table3[Customer_ID],Table3[Customer Name],"Not Found")</f>
        <v>Ashok Chetty</v>
      </c>
      <c r="H867" s="2" t="str">
        <f>_xlfn.XLOOKUP(Table2[[#This Row],[Customer_ID]],Table3[Customer_ID],Table3[Gender],"Female")</f>
        <v>Male</v>
      </c>
      <c r="I867" s="2" t="str">
        <f>_xlfn.XLOOKUP(Table2[[#This Row],[Customer_ID]],Table3[Customer_ID],Table3[City],"Missing Memebership")</f>
        <v>Hyderabad</v>
      </c>
      <c r="J867" s="2" t="str">
        <f>_xlfn.XLOOKUP(Table2[[#This Row],[Customer_ID]],Table3[Customer_ID],Table3[State],"Karnataka")</f>
        <v>Telangana</v>
      </c>
      <c r="K867" s="2" t="str">
        <f>_xlfn.XLOOKUP(Table2[[#This Row],[Customer_ID]],Table3[Customer_ID],Table3[Membership],"Regular")</f>
        <v>Regular</v>
      </c>
      <c r="L867" s="2" t="s">
        <v>508</v>
      </c>
      <c r="M867" s="2" t="str">
        <f>_xlfn.XLOOKUP(Table2[[#This Row],[Product_ID]],Table4[Product_ID],Table4[Product_Name],"Not Found")</f>
        <v>Sparx Silk Saree Charcoal</v>
      </c>
      <c r="N867" s="2" t="str">
        <f>_xlfn.XLOOKUP(Table2[[#This Row],[Product_ID]],Table4[Product_ID],Table4[Category],"Not Found")</f>
        <v>Women Sarees</v>
      </c>
      <c r="O867" s="2" t="str">
        <f>_xlfn.XLOOKUP(Table2[[#This Row],[Product_ID]],Table4[Product_ID],Table4[Subcategory],"Not Found")</f>
        <v>Silk Saree</v>
      </c>
      <c r="P867" s="2" t="str">
        <f>_xlfn.XLOOKUP(Table2[[#This Row],[Product_ID]],Table4[Product_ID],Table4[Brand],"Missing Brand")</f>
        <v>Sparx</v>
      </c>
      <c r="Q867" s="2" t="s">
        <v>1413</v>
      </c>
      <c r="R867" s="2" t="str">
        <f>_xlfn.XLOOKUP(Table2[[#This Row],[Store_ID]],Table6[Store_ID],Table6[Store Name],"Not Found")</f>
        <v>TrendMart Guntur High Street</v>
      </c>
      <c r="S867" s="2">
        <f>_xlfn.XLOOKUP(Table2[[#This Row],[Store_ID]],Table6[Store_ID],Table6[Monthly Target],"Missing Target")</f>
        <v>800000</v>
      </c>
      <c r="T867" s="2" t="str">
        <f>_xlfn.XLOOKUP(Table2[[#This Row],[Store_ID]],Table6[Store_ID],Table6[Region],"Not Found")</f>
        <v>South Zone 3</v>
      </c>
      <c r="U867" s="2" t="s">
        <v>81</v>
      </c>
      <c r="V867" s="2" t="str">
        <f>_xlfn.XLOOKUP(Table2[[#This Row],[Employee_ID]],Table5[Employee_ID],Table5[Employee Name],"Not Found")</f>
        <v>Charulatha Kumar</v>
      </c>
      <c r="W867" s="2">
        <v>2</v>
      </c>
      <c r="X867" s="2">
        <v>2726.3</v>
      </c>
      <c r="Y867" s="2">
        <v>10</v>
      </c>
      <c r="Z867" s="2">
        <v>545.26</v>
      </c>
      <c r="AA867" s="2">
        <v>12</v>
      </c>
      <c r="AB867" s="2">
        <v>588.88</v>
      </c>
      <c r="AC867" s="2">
        <v>5496.22</v>
      </c>
      <c r="AD867" s="2">
        <v>3706.28</v>
      </c>
      <c r="AE867" s="2">
        <f t="shared" si="23"/>
        <v>1201.06</v>
      </c>
      <c r="AF867" s="2" t="s">
        <v>35</v>
      </c>
      <c r="AG867" s="42">
        <f>IFERROR(Table2[[#This Row],[Profit]]/Table2[[#This Row],[Sales Amount]],0)</f>
        <v>0.21852473154276938</v>
      </c>
      <c r="AH867" s="2" t="str">
        <f>TRIM(Table2[[#This Row],[Payment Modee]])</f>
        <v>Debit Card</v>
      </c>
      <c r="AI867" s="2" t="s">
        <v>36</v>
      </c>
      <c r="AJ867" s="2" t="s">
        <v>27</v>
      </c>
      <c r="AK867" s="2" t="s">
        <v>1516</v>
      </c>
      <c r="AL867" s="16" t="str">
        <f>IF(HOUR(Table2[[#This Row],[Order Time]])&lt;12,"Morning",IF(HOUR(Table2[[#This Row],[Order Time]])&lt;17,"Afternoon",IF(HOUR(Table2[[#This Row],[Order Time]])&lt;21,"Evening","Night")))</f>
        <v>Afternoon</v>
      </c>
      <c r="AM867" s="16" t="s">
        <v>29</v>
      </c>
    </row>
    <row r="868" spans="1:39" x14ac:dyDescent="0.25">
      <c r="A868" s="13" t="s">
        <v>2327</v>
      </c>
      <c r="B868" s="4">
        <v>45528</v>
      </c>
      <c r="C868" s="2">
        <f>YEAR(Table2[[#This Row],[Invoice Date]])</f>
        <v>2024</v>
      </c>
      <c r="D868" s="2" t="str">
        <f>TEXT(Table2[[#This Row],[Invoice Date]],"mmm")</f>
        <v>Aug</v>
      </c>
      <c r="E868" s="2" t="str">
        <f>Table2[[#This Row],[Store_ID]]&amp;"-"&amp;Table2[[#This Row],[Year]]&amp;"-"&amp;Table2[[#This Row],[Month]]</f>
        <v>STR041-2024-Aug</v>
      </c>
      <c r="F868" s="2" t="s">
        <v>788</v>
      </c>
      <c r="G868" s="2" t="str">
        <f>_xlfn.XLOOKUP(Table2[[#This Row],[Customer_ID]],Table3[Customer_ID],Table3[Customer Name],"Not Found")</f>
        <v>Tanvi Ramachandran</v>
      </c>
      <c r="H868" s="2" t="str">
        <f>_xlfn.XLOOKUP(Table2[[#This Row],[Customer_ID]],Table3[Customer_ID],Table3[Gender],"Female")</f>
        <v>Female</v>
      </c>
      <c r="I868" s="2" t="str">
        <f>_xlfn.XLOOKUP(Table2[[#This Row],[Customer_ID]],Table3[Customer_ID],Table3[City],"Missing Memebership")</f>
        <v>Thiruvananthapuram</v>
      </c>
      <c r="J868" s="2" t="str">
        <f>_xlfn.XLOOKUP(Table2[[#This Row],[Customer_ID]],Table3[Customer_ID],Table3[State],"Karnataka")</f>
        <v>Kerala</v>
      </c>
      <c r="K868" s="2" t="str">
        <f>_xlfn.XLOOKUP(Table2[[#This Row],[Customer_ID]],Table3[Customer_ID],Table3[Membership],"Regular")</f>
        <v>Gold</v>
      </c>
      <c r="L868" s="2" t="s">
        <v>416</v>
      </c>
      <c r="M868" s="2" t="str">
        <f>_xlfn.XLOOKUP(Table2[[#This Row],[Product_ID]],Table4[Product_ID],Table4[Product_Name],"Not Found")</f>
        <v>GRT Jewellers Sling Bag Olive</v>
      </c>
      <c r="N868" s="2" t="str">
        <f>_xlfn.XLOOKUP(Table2[[#This Row],[Product_ID]],Table4[Product_ID],Table4[Category],"Not Found")</f>
        <v>Handbags</v>
      </c>
      <c r="O868" s="2" t="str">
        <f>_xlfn.XLOOKUP(Table2[[#This Row],[Product_ID]],Table4[Product_ID],Table4[Subcategory],"Not Found")</f>
        <v>Sling Bag</v>
      </c>
      <c r="P868" s="2" t="str">
        <f>_xlfn.XLOOKUP(Table2[[#This Row],[Product_ID]],Table4[Product_ID],Table4[Brand],"Missing Brand")</f>
        <v>GRT Jewellers</v>
      </c>
      <c r="Q868" s="2" t="s">
        <v>493</v>
      </c>
      <c r="R868" s="2" t="str">
        <f>_xlfn.XLOOKUP(Table2[[#This Row],[Store_ID]],Table6[Store_ID],Table6[Store Name],"Not Found")</f>
        <v>TrendMart Thiruvananthapuram Standard</v>
      </c>
      <c r="S868" s="2">
        <f>_xlfn.XLOOKUP(Table2[[#This Row],[Store_ID]],Table6[Store_ID],Table6[Monthly Target],"Missing Target")</f>
        <v>2500000</v>
      </c>
      <c r="T868" s="2" t="str">
        <f>_xlfn.XLOOKUP(Table2[[#This Row],[Store_ID]],Table6[Store_ID],Table6[Region],"Not Found")</f>
        <v>South Zone 1</v>
      </c>
      <c r="U868" s="2" t="s">
        <v>24</v>
      </c>
      <c r="V868" s="2" t="str">
        <f>_xlfn.XLOOKUP(Table2[[#This Row],[Employee_ID]],Table5[Employee_ID],Table5[Employee Name],"Not Found")</f>
        <v>Manoj Ramachandran</v>
      </c>
      <c r="W868" s="2">
        <v>2</v>
      </c>
      <c r="X868" s="2">
        <v>3225.54</v>
      </c>
      <c r="Y868" s="2">
        <v>5</v>
      </c>
      <c r="Z868" s="2">
        <v>322.55</v>
      </c>
      <c r="AA868" s="2">
        <v>12</v>
      </c>
      <c r="AB868" s="2">
        <v>735.42</v>
      </c>
      <c r="AC868" s="2">
        <v>6863.95</v>
      </c>
      <c r="AD868" s="2">
        <v>4068.02</v>
      </c>
      <c r="AE868" s="2">
        <f t="shared" si="23"/>
        <v>2060.5099999999998</v>
      </c>
      <c r="AF868" s="2" t="s">
        <v>56</v>
      </c>
      <c r="AG868" s="42">
        <f>IFERROR(Table2[[#This Row],[Profit]]/Table2[[#This Row],[Sales Amount]],0)</f>
        <v>0.3001930375366953</v>
      </c>
      <c r="AH868" s="2" t="str">
        <f>TRIM(Table2[[#This Row],[Payment Modee]])</f>
        <v>Credit Card</v>
      </c>
      <c r="AI868" s="2" t="s">
        <v>36</v>
      </c>
      <c r="AJ868" s="2" t="s">
        <v>27</v>
      </c>
      <c r="AK868" s="2" t="s">
        <v>2328</v>
      </c>
      <c r="AL868" s="16" t="str">
        <f>IF(HOUR(Table2[[#This Row],[Order Time]])&lt;12,"Morning",IF(HOUR(Table2[[#This Row],[Order Time]])&lt;17,"Afternoon",IF(HOUR(Table2[[#This Row],[Order Time]])&lt;21,"Evening","Night")))</f>
        <v>Afternoon</v>
      </c>
      <c r="AM868" s="16" t="s">
        <v>38</v>
      </c>
    </row>
    <row r="869" spans="1:39" x14ac:dyDescent="0.25">
      <c r="A869" s="13" t="s">
        <v>2329</v>
      </c>
      <c r="B869" s="4">
        <v>45642</v>
      </c>
      <c r="C869" s="2">
        <f>YEAR(Table2[[#This Row],[Invoice Date]])</f>
        <v>2024</v>
      </c>
      <c r="D869" s="2" t="str">
        <f>TEXT(Table2[[#This Row],[Invoice Date]],"mmm")</f>
        <v>Dec</v>
      </c>
      <c r="E869" s="2" t="str">
        <f>Table2[[#This Row],[Store_ID]]&amp;"-"&amp;Table2[[#This Row],[Year]]&amp;"-"&amp;Table2[[#This Row],[Month]]</f>
        <v>STR107-2024-Dec</v>
      </c>
      <c r="F869" s="2" t="s">
        <v>851</v>
      </c>
      <c r="G869" s="2" t="str">
        <f>_xlfn.XLOOKUP(Table2[[#This Row],[Customer_ID]],Table3[Customer_ID],Table3[Customer Name],"Not Found")</f>
        <v>Jaya Achari</v>
      </c>
      <c r="H869" s="2" t="str">
        <f>_xlfn.XLOOKUP(Table2[[#This Row],[Customer_ID]],Table3[Customer_ID],Table3[Gender],"Female")</f>
        <v>Female</v>
      </c>
      <c r="I869" s="2" t="str">
        <f>_xlfn.XLOOKUP(Table2[[#This Row],[Customer_ID]],Table3[Customer_ID],Table3[City],"Missing Memebership")</f>
        <v>Karimnagar</v>
      </c>
      <c r="J869" s="2" t="str">
        <f>_xlfn.XLOOKUP(Table2[[#This Row],[Customer_ID]],Table3[Customer_ID],Table3[State],"Karnataka")</f>
        <v>Telangana</v>
      </c>
      <c r="K869" s="2" t="str">
        <f>_xlfn.XLOOKUP(Table2[[#This Row],[Customer_ID]],Table3[Customer_ID],Table3[Membership],"Regular")</f>
        <v>Regular</v>
      </c>
      <c r="L869" s="2" t="s">
        <v>1112</v>
      </c>
      <c r="M869" s="2" t="str">
        <f>_xlfn.XLOOKUP(Table2[[#This Row],[Product_ID]],Table4[Product_ID],Table4[Product_Name],"Not Found")</f>
        <v>Fossil Digital Watch Maroon</v>
      </c>
      <c r="N869" s="2" t="str">
        <f>_xlfn.XLOOKUP(Table2[[#This Row],[Product_ID]],Table4[Product_ID],Table4[Category],"Not Found")</f>
        <v>Watches</v>
      </c>
      <c r="O869" s="2" t="str">
        <f>_xlfn.XLOOKUP(Table2[[#This Row],[Product_ID]],Table4[Product_ID],Table4[Subcategory],"Not Found")</f>
        <v>Digital Watch</v>
      </c>
      <c r="P869" s="2" t="str">
        <f>_xlfn.XLOOKUP(Table2[[#This Row],[Product_ID]],Table4[Product_ID],Table4[Brand],"Missing Brand")</f>
        <v>Fossil</v>
      </c>
      <c r="Q869" s="2" t="s">
        <v>914</v>
      </c>
      <c r="R869" s="2" t="str">
        <f>_xlfn.XLOOKUP(Table2[[#This Row],[Store_ID]],Table6[Store_ID],Table6[Store Name],"Not Found")</f>
        <v>TrendMart Kochi High Street</v>
      </c>
      <c r="S869" s="2">
        <f>_xlfn.XLOOKUP(Table2[[#This Row],[Store_ID]],Table6[Store_ID],Table6[Monthly Target],"Missing Target")</f>
        <v>1500000</v>
      </c>
      <c r="T869" s="2" t="str">
        <f>_xlfn.XLOOKUP(Table2[[#This Row],[Store_ID]],Table6[Store_ID],Table6[Region],"Not Found")</f>
        <v>South Zone 1</v>
      </c>
      <c r="U869" s="2" t="s">
        <v>176</v>
      </c>
      <c r="V869" s="2" t="str">
        <f>_xlfn.XLOOKUP(Table2[[#This Row],[Employee_ID]],Table5[Employee_ID],Table5[Employee Name],"Not Found")</f>
        <v>Malathi Varma</v>
      </c>
      <c r="W869" s="2">
        <v>2</v>
      </c>
      <c r="X869" s="2">
        <v>2978.84</v>
      </c>
      <c r="Y869" s="2">
        <v>0</v>
      </c>
      <c r="Z869" s="2">
        <v>0</v>
      </c>
      <c r="AA869" s="2">
        <v>12</v>
      </c>
      <c r="AB869" s="2">
        <v>714.92</v>
      </c>
      <c r="AC869" s="2">
        <v>6672.6</v>
      </c>
      <c r="AD869" s="2">
        <v>4079.4</v>
      </c>
      <c r="AE869" s="2">
        <f t="shared" si="23"/>
        <v>1878.2800000000002</v>
      </c>
      <c r="AF869" s="2" t="s">
        <v>69</v>
      </c>
      <c r="AG869" s="42">
        <f>IFERROR(Table2[[#This Row],[Profit]]/Table2[[#This Row],[Sales Amount]],0)</f>
        <v>0.28149147258939544</v>
      </c>
      <c r="AH869" s="2" t="str">
        <f>TRIM(Table2[[#This Row],[Payment Modee]])</f>
        <v>Cash</v>
      </c>
      <c r="AI869" s="2" t="s">
        <v>26</v>
      </c>
      <c r="AJ869" s="2" t="s">
        <v>27</v>
      </c>
      <c r="AK869" s="2" t="s">
        <v>160</v>
      </c>
      <c r="AL869" s="16" t="str">
        <f>IF(HOUR(Table2[[#This Row],[Order Time]])&lt;12,"Morning",IF(HOUR(Table2[[#This Row],[Order Time]])&lt;17,"Afternoon",IF(HOUR(Table2[[#This Row],[Order Time]])&lt;21,"Evening","Night")))</f>
        <v>Afternoon</v>
      </c>
      <c r="AM869" s="16" t="s">
        <v>29</v>
      </c>
    </row>
    <row r="870" spans="1:39" x14ac:dyDescent="0.25">
      <c r="A870" s="13" t="s">
        <v>2330</v>
      </c>
      <c r="B870" s="4">
        <v>45605</v>
      </c>
      <c r="C870" s="2">
        <f>YEAR(Table2[[#This Row],[Invoice Date]])</f>
        <v>2024</v>
      </c>
      <c r="D870" s="2" t="str">
        <f>TEXT(Table2[[#This Row],[Invoice Date]],"mmm")</f>
        <v>Nov</v>
      </c>
      <c r="E870" s="2" t="str">
        <f>Table2[[#This Row],[Store_ID]]&amp;"-"&amp;Table2[[#This Row],[Year]]&amp;"-"&amp;Table2[[#This Row],[Month]]</f>
        <v>STR048-2024-Nov</v>
      </c>
      <c r="F870" s="2" t="s">
        <v>2331</v>
      </c>
      <c r="G870" s="2" t="str">
        <f>_xlfn.XLOOKUP(Table2[[#This Row],[Customer_ID]],Table3[Customer_ID],Table3[Customer Name],"Not Found")</f>
        <v>Jaya Naicker</v>
      </c>
      <c r="H870" s="2" t="str">
        <f>_xlfn.XLOOKUP(Table2[[#This Row],[Customer_ID]],Table3[Customer_ID],Table3[Gender],"Female")</f>
        <v>Female</v>
      </c>
      <c r="I870" s="2" t="str">
        <f>_xlfn.XLOOKUP(Table2[[#This Row],[Customer_ID]],Table3[Customer_ID],Table3[City],"Missing Memebership")</f>
        <v>Vellore</v>
      </c>
      <c r="J870" s="2" t="str">
        <f>_xlfn.XLOOKUP(Table2[[#This Row],[Customer_ID]],Table3[Customer_ID],Table3[State],"Karnataka")</f>
        <v>Tamil Nadu</v>
      </c>
      <c r="K870" s="2" t="str">
        <f>_xlfn.XLOOKUP(Table2[[#This Row],[Customer_ID]],Table3[Customer_ID],Table3[Membership],"Regular")</f>
        <v>Regular</v>
      </c>
      <c r="L870" s="2" t="s">
        <v>927</v>
      </c>
      <c r="M870" s="2" t="str">
        <f>_xlfn.XLOOKUP(Table2[[#This Row],[Product_ID]],Table4[Product_ID],Table4[Product_Name],"Not Found")</f>
        <v>Skechers Casual Belt Sky Blue</v>
      </c>
      <c r="N870" s="2" t="str">
        <f>_xlfn.XLOOKUP(Table2[[#This Row],[Product_ID]],Table4[Product_ID],Table4[Category],"Not Found")</f>
        <v>Belts</v>
      </c>
      <c r="O870" s="2" t="str">
        <f>_xlfn.XLOOKUP(Table2[[#This Row],[Product_ID]],Table4[Product_ID],Table4[Subcategory],"Not Found")</f>
        <v>Casual Belt</v>
      </c>
      <c r="P870" s="2" t="str">
        <f>_xlfn.XLOOKUP(Table2[[#This Row],[Product_ID]],Table4[Product_ID],Table4[Brand],"Missing Brand")</f>
        <v>Skechers</v>
      </c>
      <c r="Q870" s="2" t="s">
        <v>1853</v>
      </c>
      <c r="R870" s="2" t="str">
        <f>_xlfn.XLOOKUP(Table2[[#This Row],[Store_ID]],Table6[Store_ID],Table6[Store Name],"Not Found")</f>
        <v>TrendMart Guntur High Street</v>
      </c>
      <c r="S870" s="2">
        <f>_xlfn.XLOOKUP(Table2[[#This Row],[Store_ID]],Table6[Store_ID],Table6[Monthly Target],"Missing Target")</f>
        <v>1200000</v>
      </c>
      <c r="T870" s="2" t="str">
        <f>_xlfn.XLOOKUP(Table2[[#This Row],[Store_ID]],Table6[Store_ID],Table6[Region],"Not Found")</f>
        <v>South Zone 3</v>
      </c>
      <c r="U870" s="2" t="s">
        <v>417</v>
      </c>
      <c r="V870" s="2" t="str">
        <f>_xlfn.XLOOKUP(Table2[[#This Row],[Employee_ID]],Table5[Employee_ID],Table5[Employee Name],"Not Found")</f>
        <v>Arjun Krishnan</v>
      </c>
      <c r="W870" s="2">
        <v>4</v>
      </c>
      <c r="X870" s="2">
        <v>901.45</v>
      </c>
      <c r="Y870" s="2">
        <v>20</v>
      </c>
      <c r="Z870" s="2">
        <v>721.16</v>
      </c>
      <c r="AA870" s="2">
        <v>5</v>
      </c>
      <c r="AB870" s="2">
        <v>144.22999999999999</v>
      </c>
      <c r="AC870" s="2">
        <v>3028.87</v>
      </c>
      <c r="AD870" s="2">
        <v>2360.08</v>
      </c>
      <c r="AE870" s="2">
        <f t="shared" si="23"/>
        <v>524.55999999999995</v>
      </c>
      <c r="AF870" s="2" t="s">
        <v>35</v>
      </c>
      <c r="AG870" s="42">
        <f>IFERROR(Table2[[#This Row],[Profit]]/Table2[[#This Row],[Sales Amount]],0)</f>
        <v>0.17318669999042546</v>
      </c>
      <c r="AH870" s="2" t="str">
        <f>TRIM(Table2[[#This Row],[Payment Modee]])</f>
        <v>Debit Card</v>
      </c>
      <c r="AI870" s="2" t="s">
        <v>36</v>
      </c>
      <c r="AJ870" s="2" t="s">
        <v>27</v>
      </c>
      <c r="AK870" s="2" t="s">
        <v>678</v>
      </c>
      <c r="AL870" s="16" t="str">
        <f>IF(HOUR(Table2[[#This Row],[Order Time]])&lt;12,"Morning",IF(HOUR(Table2[[#This Row],[Order Time]])&lt;17,"Afternoon",IF(HOUR(Table2[[#This Row],[Order Time]])&lt;21,"Evening","Night")))</f>
        <v>Afternoon</v>
      </c>
      <c r="AM870" s="16" t="s">
        <v>38</v>
      </c>
    </row>
    <row r="871" spans="1:39" x14ac:dyDescent="0.25">
      <c r="A871" s="13" t="s">
        <v>2332</v>
      </c>
      <c r="B871" s="4">
        <v>45470</v>
      </c>
      <c r="C871" s="2">
        <f>YEAR(Table2[[#This Row],[Invoice Date]])</f>
        <v>2024</v>
      </c>
      <c r="D871" s="2" t="str">
        <f>TEXT(Table2[[#This Row],[Invoice Date]],"mmm")</f>
        <v>Jun</v>
      </c>
      <c r="E871" s="2" t="str">
        <f>Table2[[#This Row],[Store_ID]]&amp;"-"&amp;Table2[[#This Row],[Year]]&amp;"-"&amp;Table2[[#This Row],[Month]]</f>
        <v>STR084-2024-Jun</v>
      </c>
      <c r="F871" s="2" t="s">
        <v>2333</v>
      </c>
      <c r="G871" s="2" t="str">
        <f>_xlfn.XLOOKUP(Table2[[#This Row],[Customer_ID]],Table3[Customer_ID],Table3[Customer Name],"Not Found")</f>
        <v>Eswar Chettiar</v>
      </c>
      <c r="H871" s="2" t="str">
        <f>_xlfn.XLOOKUP(Table2[[#This Row],[Customer_ID]],Table3[Customer_ID],Table3[Gender],"Female")</f>
        <v>Male</v>
      </c>
      <c r="I871" s="2" t="str">
        <f>_xlfn.XLOOKUP(Table2[[#This Row],[Customer_ID]],Table3[Customer_ID],Table3[City],"Missing Memebership")</f>
        <v>Dindigul</v>
      </c>
      <c r="J871" s="2" t="str">
        <f>_xlfn.XLOOKUP(Table2[[#This Row],[Customer_ID]],Table3[Customer_ID],Table3[State],"Karnataka")</f>
        <v>Tamil Nadu</v>
      </c>
      <c r="K871" s="2" t="str">
        <f>_xlfn.XLOOKUP(Table2[[#This Row],[Customer_ID]],Table3[Customer_ID],Table3[Membership],"Regular")</f>
        <v>Gold</v>
      </c>
      <c r="L871" s="2" t="s">
        <v>971</v>
      </c>
      <c r="M871" s="2" t="str">
        <f>_xlfn.XLOOKUP(Table2[[#This Row],[Product_ID]],Table4[Product_ID],Table4[Product_Name],"Not Found")</f>
        <v>Max Fashion Jacket Wine</v>
      </c>
      <c r="N871" s="2" t="str">
        <f>_xlfn.XLOOKUP(Table2[[#This Row],[Product_ID]],Table4[Product_ID],Table4[Category],"Not Found")</f>
        <v>Winter Wear</v>
      </c>
      <c r="O871" s="2" t="str">
        <f>_xlfn.XLOOKUP(Table2[[#This Row],[Product_ID]],Table4[Product_ID],Table4[Subcategory],"Not Found")</f>
        <v>Jacket</v>
      </c>
      <c r="P871" s="2" t="str">
        <f>_xlfn.XLOOKUP(Table2[[#This Row],[Product_ID]],Table4[Product_ID],Table4[Brand],"Missing Brand")</f>
        <v>Max Fashion</v>
      </c>
      <c r="Q871" s="2" t="s">
        <v>74</v>
      </c>
      <c r="R871" s="2" t="str">
        <f>_xlfn.XLOOKUP(Table2[[#This Row],[Store_ID]],Table6[Store_ID],Table6[Store Name],"Not Found")</f>
        <v>TrendMart Tirupati High Street</v>
      </c>
      <c r="S871" s="2">
        <f>_xlfn.XLOOKUP(Table2[[#This Row],[Store_ID]],Table6[Store_ID],Table6[Monthly Target],"Missing Target")</f>
        <v>2000000</v>
      </c>
      <c r="T871" s="2" t="str">
        <f>_xlfn.XLOOKUP(Table2[[#This Row],[Store_ID]],Table6[Store_ID],Table6[Region],"Not Found")</f>
        <v>South Zone 3</v>
      </c>
      <c r="U871" s="2" t="s">
        <v>170</v>
      </c>
      <c r="V871" s="2" t="str">
        <f>_xlfn.XLOOKUP(Table2[[#This Row],[Employee_ID]],Table5[Employee_ID],Table5[Employee Name],"Not Found")</f>
        <v>Ishwarya Shetty</v>
      </c>
      <c r="W871" s="2">
        <v>2</v>
      </c>
      <c r="X871" s="2">
        <v>1456.69</v>
      </c>
      <c r="Y871" s="2">
        <v>10</v>
      </c>
      <c r="Z871" s="2">
        <v>291.33999999999997</v>
      </c>
      <c r="AA871" s="2">
        <v>12</v>
      </c>
      <c r="AB871" s="2">
        <v>314.64</v>
      </c>
      <c r="AC871" s="2">
        <v>2936.68</v>
      </c>
      <c r="AD871" s="2">
        <v>1828.7</v>
      </c>
      <c r="AE871" s="2">
        <f t="shared" si="23"/>
        <v>793.3399999999998</v>
      </c>
      <c r="AF871" s="2" t="s">
        <v>69</v>
      </c>
      <c r="AG871" s="42">
        <f>IFERROR(Table2[[#This Row],[Profit]]/Table2[[#This Row],[Sales Amount]],0)</f>
        <v>0.27014860318454847</v>
      </c>
      <c r="AH871" s="2" t="str">
        <f>TRIM(Table2[[#This Row],[Payment Modee]])</f>
        <v>Cash</v>
      </c>
      <c r="AI871" s="2" t="s">
        <v>26</v>
      </c>
      <c r="AJ871" s="2" t="s">
        <v>27</v>
      </c>
      <c r="AK871" s="2" t="s">
        <v>206</v>
      </c>
      <c r="AL871" s="16" t="str">
        <f>IF(HOUR(Table2[[#This Row],[Order Time]])&lt;12,"Morning",IF(HOUR(Table2[[#This Row],[Order Time]])&lt;17,"Afternoon",IF(HOUR(Table2[[#This Row],[Order Time]])&lt;21,"Evening","Night")))</f>
        <v>Evening</v>
      </c>
      <c r="AM871" s="16" t="s">
        <v>29</v>
      </c>
    </row>
    <row r="872" spans="1:39" x14ac:dyDescent="0.25">
      <c r="A872" s="13" t="s">
        <v>2334</v>
      </c>
      <c r="B872" s="4">
        <v>45626</v>
      </c>
      <c r="C872" s="2">
        <f>YEAR(Table2[[#This Row],[Invoice Date]])</f>
        <v>2024</v>
      </c>
      <c r="D872" s="2" t="str">
        <f>TEXT(Table2[[#This Row],[Invoice Date]],"mmm")</f>
        <v>Nov</v>
      </c>
      <c r="E872" s="2" t="str">
        <f>Table2[[#This Row],[Store_ID]]&amp;"-"&amp;Table2[[#This Row],[Year]]&amp;"-"&amp;Table2[[#This Row],[Month]]</f>
        <v>STR085-2024-Nov</v>
      </c>
      <c r="F872" s="2" t="s">
        <v>2335</v>
      </c>
      <c r="G872" s="2" t="str">
        <f>_xlfn.XLOOKUP(Table2[[#This Row],[Customer_ID]],Table3[Customer_ID],Table3[Customer Name],"Not Found")</f>
        <v>Anand Balasubramaniam</v>
      </c>
      <c r="H872" s="2" t="str">
        <f>_xlfn.XLOOKUP(Table2[[#This Row],[Customer_ID]],Table3[Customer_ID],Table3[Gender],"Female")</f>
        <v>Male</v>
      </c>
      <c r="I872" s="2" t="str">
        <f>_xlfn.XLOOKUP(Table2[[#This Row],[Customer_ID]],Table3[Customer_ID],Table3[City],"Missing Memebership")</f>
        <v>Vijayawada</v>
      </c>
      <c r="J872" s="2" t="str">
        <f>_xlfn.XLOOKUP(Table2[[#This Row],[Customer_ID]],Table3[Customer_ID],Table3[State],"Karnataka")</f>
        <v>Andhra Pradesh</v>
      </c>
      <c r="K872" s="2" t="str">
        <f>_xlfn.XLOOKUP(Table2[[#This Row],[Customer_ID]],Table3[Customer_ID],Table3[Membership],"Regular")</f>
        <v>Silver</v>
      </c>
      <c r="L872" s="2" t="s">
        <v>1185</v>
      </c>
      <c r="M872" s="2" t="str">
        <f>_xlfn.XLOOKUP(Table2[[#This Row],[Product_ID]],Table4[Product_ID],Table4[Product_Name],"Not Found")</f>
        <v>Metro Shoes Polo Purple</v>
      </c>
      <c r="N872" s="2" t="str">
        <f>_xlfn.XLOOKUP(Table2[[#This Row],[Product_ID]],Table4[Product_ID],Table4[Category],"Not Found")</f>
        <v>Men T-Shirts</v>
      </c>
      <c r="O872" s="2" t="str">
        <f>_xlfn.XLOOKUP(Table2[[#This Row],[Product_ID]],Table4[Product_ID],Table4[Subcategory],"Not Found")</f>
        <v>Polo</v>
      </c>
      <c r="P872" s="2" t="str">
        <f>_xlfn.XLOOKUP(Table2[[#This Row],[Product_ID]],Table4[Product_ID],Table4[Brand],"Missing Brand")</f>
        <v>Metro Shoes</v>
      </c>
      <c r="Q872" s="2" t="s">
        <v>86</v>
      </c>
      <c r="R872" s="2" t="str">
        <f>_xlfn.XLOOKUP(Table2[[#This Row],[Store_ID]],Table6[Store_ID],Table6[Store Name],"Not Found")</f>
        <v>TrendMart Nizamabad Outlet</v>
      </c>
      <c r="S872" s="2">
        <f>_xlfn.XLOOKUP(Table2[[#This Row],[Store_ID]],Table6[Store_ID],Table6[Monthly Target],"Missing Target")</f>
        <v>1500000</v>
      </c>
      <c r="T872" s="2" t="str">
        <f>_xlfn.XLOOKUP(Table2[[#This Row],[Store_ID]],Table6[Store_ID],Table6[Region],"Not Found")</f>
        <v>South Zone 2</v>
      </c>
      <c r="U872" s="2" t="s">
        <v>113</v>
      </c>
      <c r="V872" s="2" t="str">
        <f>_xlfn.XLOOKUP(Table2[[#This Row],[Employee_ID]],Table5[Employee_ID],Table5[Employee Name],"Not Found")</f>
        <v>Eswar Prasad</v>
      </c>
      <c r="W872" s="2">
        <v>2</v>
      </c>
      <c r="X872" s="2">
        <v>531.66999999999996</v>
      </c>
      <c r="Y872" s="2">
        <v>30</v>
      </c>
      <c r="Z872" s="2">
        <v>319</v>
      </c>
      <c r="AA872" s="2">
        <v>5</v>
      </c>
      <c r="AB872" s="2">
        <v>37.22</v>
      </c>
      <c r="AC872" s="2">
        <v>781.56</v>
      </c>
      <c r="AD872" s="2">
        <v>697.5</v>
      </c>
      <c r="AE872" s="2">
        <f t="shared" si="23"/>
        <v>46.839999999999947</v>
      </c>
      <c r="AF872" s="2" t="s">
        <v>69</v>
      </c>
      <c r="AG872" s="42">
        <f>IFERROR(Table2[[#This Row],[Profit]]/Table2[[#This Row],[Sales Amount]],0)</f>
        <v>5.9931419212856274E-2</v>
      </c>
      <c r="AH872" s="2" t="str">
        <f>TRIM(Table2[[#This Row],[Payment Modee]])</f>
        <v>Cash</v>
      </c>
      <c r="AI872" s="2" t="s">
        <v>26</v>
      </c>
      <c r="AJ872" s="2" t="s">
        <v>27</v>
      </c>
      <c r="AK872" s="2" t="s">
        <v>2336</v>
      </c>
      <c r="AL872" s="16" t="str">
        <f>IF(HOUR(Table2[[#This Row],[Order Time]])&lt;12,"Morning",IF(HOUR(Table2[[#This Row],[Order Time]])&lt;17,"Afternoon",IF(HOUR(Table2[[#This Row],[Order Time]])&lt;21,"Evening","Night")))</f>
        <v>Evening</v>
      </c>
      <c r="AM872" s="16" t="s">
        <v>38</v>
      </c>
    </row>
    <row r="873" spans="1:39" x14ac:dyDescent="0.25">
      <c r="A873" s="13" t="s">
        <v>2337</v>
      </c>
      <c r="B873" s="4">
        <v>45583</v>
      </c>
      <c r="C873" s="2">
        <f>YEAR(Table2[[#This Row],[Invoice Date]])</f>
        <v>2024</v>
      </c>
      <c r="D873" s="2" t="str">
        <f>TEXT(Table2[[#This Row],[Invoice Date]],"mmm")</f>
        <v>Oct</v>
      </c>
      <c r="E873" s="2" t="str">
        <f>Table2[[#This Row],[Store_ID]]&amp;"-"&amp;Table2[[#This Row],[Year]]&amp;"-"&amp;Table2[[#This Row],[Month]]</f>
        <v>STR057-2024-Oct</v>
      </c>
      <c r="F873" s="2" t="s">
        <v>2338</v>
      </c>
      <c r="G873" s="2" t="str">
        <f>_xlfn.XLOOKUP(Table2[[#This Row],[Customer_ID]],Table3[Customer_ID],Table3[Customer Name],"Not Found")</f>
        <v>Harish Achari</v>
      </c>
      <c r="H873" s="2" t="str">
        <f>_xlfn.XLOOKUP(Table2[[#This Row],[Customer_ID]],Table3[Customer_ID],Table3[Gender],"Female")</f>
        <v>Male</v>
      </c>
      <c r="I873" s="2" t="str">
        <f>_xlfn.XLOOKUP(Table2[[#This Row],[Customer_ID]],Table3[Customer_ID],Table3[City],"Missing Memebership")</f>
        <v>Davanagere</v>
      </c>
      <c r="J873" s="2" t="str">
        <f>_xlfn.XLOOKUP(Table2[[#This Row],[Customer_ID]],Table3[Customer_ID],Table3[State],"Karnataka")</f>
        <v>Karnataka</v>
      </c>
      <c r="K873" s="2" t="str">
        <f>_xlfn.XLOOKUP(Table2[[#This Row],[Customer_ID]],Table3[Customer_ID],Table3[Membership],"Regular")</f>
        <v>Silver</v>
      </c>
      <c r="L873" s="2" t="s">
        <v>379</v>
      </c>
      <c r="M873" s="2" t="str">
        <f>_xlfn.XLOOKUP(Table2[[#This Row],[Product_ID]],Table4[Product_ID],Table4[Product_Name],"Not Found")</f>
        <v>Reebok Bodycon Dress Navy Blue</v>
      </c>
      <c r="N873" s="2" t="str">
        <f>_xlfn.XLOOKUP(Table2[[#This Row],[Product_ID]],Table4[Product_ID],Table4[Category],"Not Found")</f>
        <v>Women Dresses</v>
      </c>
      <c r="O873" s="2" t="str">
        <f>_xlfn.XLOOKUP(Table2[[#This Row],[Product_ID]],Table4[Product_ID],Table4[Subcategory],"Not Found")</f>
        <v>Bodycon Dress</v>
      </c>
      <c r="P873" s="2" t="str">
        <f>_xlfn.XLOOKUP(Table2[[#This Row],[Product_ID]],Table4[Product_ID],Table4[Brand],"Missing Brand")</f>
        <v>Reebok</v>
      </c>
      <c r="Q873" s="2" t="s">
        <v>464</v>
      </c>
      <c r="R873" s="2" t="str">
        <f>_xlfn.XLOOKUP(Table2[[#This Row],[Store_ID]],Table6[Store_ID],Table6[Store Name],"Not Found")</f>
        <v>TrendMart Vellore Standard</v>
      </c>
      <c r="S873" s="2">
        <f>_xlfn.XLOOKUP(Table2[[#This Row],[Store_ID]],Table6[Store_ID],Table6[Monthly Target],"Missing Target")</f>
        <v>2500000</v>
      </c>
      <c r="T873" s="2" t="str">
        <f>_xlfn.XLOOKUP(Table2[[#This Row],[Store_ID]],Table6[Store_ID],Table6[Region],"Not Found")</f>
        <v>South Zone 1</v>
      </c>
      <c r="U873" s="2" t="s">
        <v>187</v>
      </c>
      <c r="V873" s="2" t="str">
        <f>_xlfn.XLOOKUP(Table2[[#This Row],[Employee_ID]],Table5[Employee_ID],Table5[Employee Name],"Not Found")</f>
        <v>Ganapathy Naidu</v>
      </c>
      <c r="W873" s="2">
        <v>3</v>
      </c>
      <c r="X873" s="2">
        <v>1697.29</v>
      </c>
      <c r="Y873" s="2">
        <v>10</v>
      </c>
      <c r="Z873" s="2">
        <v>509.19</v>
      </c>
      <c r="AA873" s="2">
        <v>12</v>
      </c>
      <c r="AB873" s="2">
        <v>549.91999999999996</v>
      </c>
      <c r="AC873" s="2">
        <v>5132.6000000000004</v>
      </c>
      <c r="AD873" s="2">
        <v>3422.7</v>
      </c>
      <c r="AE873" s="2">
        <f t="shared" si="23"/>
        <v>1159.9800000000005</v>
      </c>
      <c r="AF873" s="2" t="s">
        <v>119</v>
      </c>
      <c r="AG873" s="42">
        <f>IFERROR(Table2[[#This Row],[Profit]]/Table2[[#This Row],[Sales Amount]],0)</f>
        <v>0.22600241592954845</v>
      </c>
      <c r="AH873" s="2" t="str">
        <f>TRIM(Table2[[#This Row],[Payment Modee]])</f>
        <v>Net Banking</v>
      </c>
      <c r="AI873" s="2" t="s">
        <v>26</v>
      </c>
      <c r="AJ873" s="2" t="s">
        <v>27</v>
      </c>
      <c r="AK873" s="2" t="s">
        <v>2302</v>
      </c>
      <c r="AL873" s="16" t="str">
        <f>IF(HOUR(Table2[[#This Row],[Order Time]])&lt;12,"Morning",IF(HOUR(Table2[[#This Row],[Order Time]])&lt;17,"Afternoon",IF(HOUR(Table2[[#This Row],[Order Time]])&lt;21,"Evening","Night")))</f>
        <v>Afternoon</v>
      </c>
      <c r="AM873" s="16" t="s">
        <v>29</v>
      </c>
    </row>
    <row r="874" spans="1:39" x14ac:dyDescent="0.25">
      <c r="A874" s="13" t="s">
        <v>2339</v>
      </c>
      <c r="B874" s="4">
        <v>45566</v>
      </c>
      <c r="C874" s="2">
        <f>YEAR(Table2[[#This Row],[Invoice Date]])</f>
        <v>2024</v>
      </c>
      <c r="D874" s="2" t="str">
        <f>TEXT(Table2[[#This Row],[Invoice Date]],"mmm")</f>
        <v>Oct</v>
      </c>
      <c r="E874" s="2" t="str">
        <f>Table2[[#This Row],[Store_ID]]&amp;"-"&amp;Table2[[#This Row],[Year]]&amp;"-"&amp;Table2[[#This Row],[Month]]</f>
        <v>STR112-2024-Oct</v>
      </c>
      <c r="F874" s="2" t="s">
        <v>2249</v>
      </c>
      <c r="G874" s="2" t="str">
        <f>_xlfn.XLOOKUP(Table2[[#This Row],[Customer_ID]],Table3[Customer_ID],Table3[Customer Name],"Not Found")</f>
        <v>Lokesh Naicker</v>
      </c>
      <c r="H874" s="2" t="str">
        <f>_xlfn.XLOOKUP(Table2[[#This Row],[Customer_ID]],Table3[Customer_ID],Table3[Gender],"Female")</f>
        <v>Male</v>
      </c>
      <c r="I874" s="2" t="str">
        <f>_xlfn.XLOOKUP(Table2[[#This Row],[Customer_ID]],Table3[Customer_ID],Table3[City],"Missing Memebership")</f>
        <v>Hyderabad</v>
      </c>
      <c r="J874" s="2" t="str">
        <f>_xlfn.XLOOKUP(Table2[[#This Row],[Customer_ID]],Table3[Customer_ID],Table3[State],"Karnataka")</f>
        <v>Telangana</v>
      </c>
      <c r="K874" s="2" t="str">
        <f>_xlfn.XLOOKUP(Table2[[#This Row],[Customer_ID]],Table3[Customer_ID],Table3[Membership],"Regular")</f>
        <v>Regular</v>
      </c>
      <c r="L874" s="2" t="s">
        <v>962</v>
      </c>
      <c r="M874" s="2" t="str">
        <f>_xlfn.XLOOKUP(Table2[[#This Row],[Product_ID]],Table4[Product_ID],Table4[Product_Name],"Not Found")</f>
        <v>Max Fashion Formal Shoes Orange</v>
      </c>
      <c r="N874" s="2" t="str">
        <f>_xlfn.XLOOKUP(Table2[[#This Row],[Product_ID]],Table4[Product_ID],Table4[Category],"Not Found")</f>
        <v>Footwear</v>
      </c>
      <c r="O874" s="2" t="str">
        <f>_xlfn.XLOOKUP(Table2[[#This Row],[Product_ID]],Table4[Product_ID],Table4[Subcategory],"Not Found")</f>
        <v>Formal Shoes</v>
      </c>
      <c r="P874" s="2" t="str">
        <f>_xlfn.XLOOKUP(Table2[[#This Row],[Product_ID]],Table4[Product_ID],Table4[Brand],"Missing Brand")</f>
        <v>Max Fashion</v>
      </c>
      <c r="Q874" s="2" t="s">
        <v>202</v>
      </c>
      <c r="R874" s="2" t="str">
        <f>_xlfn.XLOOKUP(Table2[[#This Row],[Store_ID]],Table6[Store_ID],Table6[Store Name],"Not Found")</f>
        <v>TrendMart Guntur Outlet</v>
      </c>
      <c r="S874" s="2">
        <f>_xlfn.XLOOKUP(Table2[[#This Row],[Store_ID]],Table6[Store_ID],Table6[Monthly Target],"Missing Target")</f>
        <v>1500000</v>
      </c>
      <c r="T874" s="2" t="str">
        <f>_xlfn.XLOOKUP(Table2[[#This Row],[Store_ID]],Table6[Store_ID],Table6[Region],"Not Found")</f>
        <v>South Zone 3</v>
      </c>
      <c r="U874" s="2" t="s">
        <v>417</v>
      </c>
      <c r="V874" s="2" t="str">
        <f>_xlfn.XLOOKUP(Table2[[#This Row],[Employee_ID]],Table5[Employee_ID],Table5[Employee Name],"Not Found")</f>
        <v>Arjun Krishnan</v>
      </c>
      <c r="W874" s="2">
        <v>1</v>
      </c>
      <c r="X874" s="2">
        <v>2065.0300000000002</v>
      </c>
      <c r="Y874" s="2">
        <v>15</v>
      </c>
      <c r="Z874" s="2">
        <v>309.75</v>
      </c>
      <c r="AA874" s="2">
        <v>12</v>
      </c>
      <c r="AB874" s="2">
        <v>210.63</v>
      </c>
      <c r="AC874" s="2">
        <v>1965.91</v>
      </c>
      <c r="AD874" s="2">
        <v>1542.23</v>
      </c>
      <c r="AE874" s="2">
        <f t="shared" si="23"/>
        <v>213.05000000000007</v>
      </c>
      <c r="AF874" s="2" t="s">
        <v>35</v>
      </c>
      <c r="AG874" s="42">
        <f>IFERROR(Table2[[#This Row],[Profit]]/Table2[[#This Row],[Sales Amount]],0)</f>
        <v>0.10837220422094605</v>
      </c>
      <c r="AH874" s="2" t="str">
        <f>TRIM(Table2[[#This Row],[Payment Modee]])</f>
        <v>Debit Card</v>
      </c>
      <c r="AI874" s="2" t="s">
        <v>36</v>
      </c>
      <c r="AJ874" s="2" t="s">
        <v>197</v>
      </c>
      <c r="AK874" s="2" t="s">
        <v>2340</v>
      </c>
      <c r="AL874" s="16" t="str">
        <f>IF(HOUR(Table2[[#This Row],[Order Time]])&lt;12,"Morning",IF(HOUR(Table2[[#This Row],[Order Time]])&lt;17,"Afternoon",IF(HOUR(Table2[[#This Row],[Order Time]])&lt;21,"Evening","Night")))</f>
        <v>Afternoon</v>
      </c>
      <c r="AM874" s="16" t="s">
        <v>29</v>
      </c>
    </row>
    <row r="875" spans="1:39" x14ac:dyDescent="0.25">
      <c r="A875" s="14" t="s">
        <v>9176</v>
      </c>
      <c r="B875" s="8">
        <v>45511</v>
      </c>
      <c r="C875" s="7">
        <f>YEAR(Table2[[#This Row],[Invoice Date]])</f>
        <v>2024</v>
      </c>
      <c r="D875" s="7" t="str">
        <f>TEXT(Table2[[#This Row],[Invoice Date]],"mmm")</f>
        <v>Aug</v>
      </c>
      <c r="E875" s="7" t="str">
        <f>Table2[[#This Row],[Store_ID]]&amp;"-"&amp;Table2[[#This Row],[Year]]&amp;"-"&amp;Table2[[#This Row],[Month]]</f>
        <v>STR091-2024-Aug</v>
      </c>
      <c r="F875" s="7" t="s">
        <v>2341</v>
      </c>
      <c r="G875" s="7" t="str">
        <f>_xlfn.XLOOKUP(Table2[[#This Row],[Customer_ID]],Table3[Customer_ID],Table3[Customer Name],"Not Found")</f>
        <v>Raghu Balasubramaniam</v>
      </c>
      <c r="H875" s="7" t="str">
        <f>_xlfn.XLOOKUP(Table2[[#This Row],[Customer_ID]],Table3[Customer_ID],Table3[Gender],"Female")</f>
        <v>Male</v>
      </c>
      <c r="I875" s="7" t="str">
        <f>_xlfn.XLOOKUP(Table2[[#This Row],[Customer_ID]],Table3[Customer_ID],Table3[City],"Missing Memebership")</f>
        <v>Shivamogga</v>
      </c>
      <c r="J875" s="7" t="str">
        <f>_xlfn.XLOOKUP(Table2[[#This Row],[Customer_ID]],Table3[Customer_ID],Table3[State],"Karnataka")</f>
        <v>Karnataka</v>
      </c>
      <c r="K875" s="7" t="str">
        <f>_xlfn.XLOOKUP(Table2[[#This Row],[Customer_ID]],Table3[Customer_ID],Table3[Membership],"Regular")</f>
        <v>Silver</v>
      </c>
      <c r="L875" s="7" t="s">
        <v>244</v>
      </c>
      <c r="M875" s="7" t="str">
        <f>_xlfn.XLOOKUP(Table2[[#This Row],[Product_ID]],Table4[Product_ID],Table4[Product_Name],"Not Found")</f>
        <v>US Polo Assn Kurta Beige</v>
      </c>
      <c r="N875" s="7" t="str">
        <f>_xlfn.XLOOKUP(Table2[[#This Row],[Product_ID]],Table4[Product_ID],Table4[Category],"Not Found")</f>
        <v>Men Ethnic</v>
      </c>
      <c r="O875" s="7" t="str">
        <f>_xlfn.XLOOKUP(Table2[[#This Row],[Product_ID]],Table4[Product_ID],Table4[Subcategory],"Not Found")</f>
        <v>Kurta</v>
      </c>
      <c r="P875" s="7" t="str">
        <f>_xlfn.XLOOKUP(Table2[[#This Row],[Product_ID]],Table4[Product_ID],Table4[Brand],"Missing Brand")</f>
        <v>US Polo Assn</v>
      </c>
      <c r="Q875" s="7" t="s">
        <v>699</v>
      </c>
      <c r="R875" s="7" t="str">
        <f>_xlfn.XLOOKUP(Table2[[#This Row],[Store_ID]],Table6[Store_ID],Table6[Store Name],"Not Found")</f>
        <v>TrendMart Nizamabad Standard</v>
      </c>
      <c r="S875" s="7">
        <f>_xlfn.XLOOKUP(Table2[[#This Row],[Store_ID]],Table6[Store_ID],Table6[Monthly Target],"Missing Target")</f>
        <v>1500000</v>
      </c>
      <c r="T875" s="7" t="str">
        <f>_xlfn.XLOOKUP(Table2[[#This Row],[Store_ID]],Table6[Store_ID],Table6[Region],"Not Found")</f>
        <v>South Zone 2</v>
      </c>
      <c r="U875" s="7" t="s">
        <v>504</v>
      </c>
      <c r="V875" s="7" t="str">
        <f>_xlfn.XLOOKUP(Table2[[#This Row],[Employee_ID]],Table5[Employee_ID],Table5[Employee Name],"Not Found")</f>
        <v>Vikram Bhat</v>
      </c>
      <c r="W875" s="7">
        <v>0</v>
      </c>
      <c r="X875" s="7">
        <v>2340.5700000000002</v>
      </c>
      <c r="Y875" s="7">
        <v>30</v>
      </c>
      <c r="Z875" s="7">
        <v>0</v>
      </c>
      <c r="AA875" s="7">
        <v>12</v>
      </c>
      <c r="AB875" s="7">
        <v>0</v>
      </c>
      <c r="AC875" s="7">
        <v>0</v>
      </c>
      <c r="AD875" s="7">
        <v>0</v>
      </c>
      <c r="AE875" s="7">
        <v>0</v>
      </c>
      <c r="AF875" s="2" t="s">
        <v>25</v>
      </c>
      <c r="AG875" s="42">
        <f>IFERROR(Table2[[#This Row],[Profit]]/Table2[[#This Row],[Sales Amount]],0)</f>
        <v>0</v>
      </c>
      <c r="AH875" s="2" t="str">
        <f>TRIM(Table2[[#This Row],[Payment Modee]])</f>
        <v>UPI</v>
      </c>
      <c r="AI875" s="7" t="s">
        <v>36</v>
      </c>
      <c r="AJ875" s="7" t="s">
        <v>27</v>
      </c>
      <c r="AK875" s="7" t="s">
        <v>1534</v>
      </c>
      <c r="AL875" s="17" t="str">
        <f>IF(HOUR(Table2[[#This Row],[Order Time]])&lt;12,"Morning",IF(HOUR(Table2[[#This Row],[Order Time]])&lt;17,"Afternoon",IF(HOUR(Table2[[#This Row],[Order Time]])&lt;21,"Evening","Night")))</f>
        <v>Morning</v>
      </c>
      <c r="AM875" s="17" t="s">
        <v>29</v>
      </c>
    </row>
    <row r="876" spans="1:39" x14ac:dyDescent="0.25">
      <c r="A876" s="13" t="s">
        <v>2342</v>
      </c>
      <c r="B876" s="4">
        <v>45595</v>
      </c>
      <c r="C876" s="2">
        <f>YEAR(Table2[[#This Row],[Invoice Date]])</f>
        <v>2024</v>
      </c>
      <c r="D876" s="2" t="str">
        <f>TEXT(Table2[[#This Row],[Invoice Date]],"mmm")</f>
        <v>Oct</v>
      </c>
      <c r="E876" s="2" t="str">
        <f>Table2[[#This Row],[Store_ID]]&amp;"-"&amp;Table2[[#This Row],[Year]]&amp;"-"&amp;Table2[[#This Row],[Month]]</f>
        <v>STR075-2024-Oct</v>
      </c>
      <c r="F876" s="2" t="s">
        <v>1373</v>
      </c>
      <c r="G876" s="2" t="str">
        <f>_xlfn.XLOOKUP(Table2[[#This Row],[Customer_ID]],Table3[Customer_ID],Table3[Customer Name],"Not Found")</f>
        <v>Vasanthi Srinivasan</v>
      </c>
      <c r="H876" s="2" t="str">
        <f>_xlfn.XLOOKUP(Table2[[#This Row],[Customer_ID]],Table3[Customer_ID],Table3[Gender],"Female")</f>
        <v>Female</v>
      </c>
      <c r="I876" s="2" t="str">
        <f>_xlfn.XLOOKUP(Table2[[#This Row],[Customer_ID]],Table3[Customer_ID],Table3[City],"Missing Memebership")</f>
        <v>Karimnagar</v>
      </c>
      <c r="J876" s="2" t="str">
        <f>_xlfn.XLOOKUP(Table2[[#This Row],[Customer_ID]],Table3[Customer_ID],Table3[State],"Karnataka")</f>
        <v>Telangana</v>
      </c>
      <c r="K876" s="2" t="str">
        <f>_xlfn.XLOOKUP(Table2[[#This Row],[Customer_ID]],Table3[Customer_ID],Table3[Membership],"Regular")</f>
        <v>Silver</v>
      </c>
      <c r="L876" s="2" t="s">
        <v>887</v>
      </c>
      <c r="M876" s="2" t="str">
        <f>_xlfn.XLOOKUP(Table2[[#This Row],[Product_ID]],Table4[Product_ID],Table4[Product_Name],"Not Found")</f>
        <v>Liberty Nehru Jacket Sky Blue</v>
      </c>
      <c r="N876" s="2" t="str">
        <f>_xlfn.XLOOKUP(Table2[[#This Row],[Product_ID]],Table4[Product_ID],Table4[Category],"Not Found")</f>
        <v>Men Ethnic</v>
      </c>
      <c r="O876" s="2" t="str">
        <f>_xlfn.XLOOKUP(Table2[[#This Row],[Product_ID]],Table4[Product_ID],Table4[Subcategory],"Not Found")</f>
        <v>Nehru Jacket</v>
      </c>
      <c r="P876" s="2" t="str">
        <f>_xlfn.XLOOKUP(Table2[[#This Row],[Product_ID]],Table4[Product_ID],Table4[Brand],"Missing Brand")</f>
        <v>Liberty</v>
      </c>
      <c r="Q876" s="2" t="s">
        <v>164</v>
      </c>
      <c r="R876" s="2" t="str">
        <f>_xlfn.XLOOKUP(Table2[[#This Row],[Store_ID]],Table6[Store_ID],Table6[Store Name],"Not Found")</f>
        <v>TrendMart Chennai Standard</v>
      </c>
      <c r="S876" s="2">
        <f>_xlfn.XLOOKUP(Table2[[#This Row],[Store_ID]],Table6[Store_ID],Table6[Monthly Target],"Missing Target")</f>
        <v>1000000</v>
      </c>
      <c r="T876" s="2" t="str">
        <f>_xlfn.XLOOKUP(Table2[[#This Row],[Store_ID]],Table6[Store_ID],Table6[Region],"Not Found")</f>
        <v>South Zone 1</v>
      </c>
      <c r="U876" s="2" t="s">
        <v>283</v>
      </c>
      <c r="V876" s="2" t="str">
        <f>_xlfn.XLOOKUP(Table2[[#This Row],[Employee_ID]],Table5[Employee_ID],Table5[Employee Name],"Not Found")</f>
        <v>Priya Balasubramaniam</v>
      </c>
      <c r="W876" s="2">
        <v>3</v>
      </c>
      <c r="X876" s="2">
        <v>1845.51</v>
      </c>
      <c r="Y876" s="2">
        <v>25</v>
      </c>
      <c r="Z876" s="2">
        <v>1384.13</v>
      </c>
      <c r="AA876" s="2">
        <v>12</v>
      </c>
      <c r="AB876" s="2">
        <v>498.29</v>
      </c>
      <c r="AC876" s="2">
        <v>4650.6899999999996</v>
      </c>
      <c r="AD876" s="2">
        <v>4291.71</v>
      </c>
      <c r="AE876" s="2">
        <f t="shared" ref="AE876:AE907" si="24">(AC876-AD876-AB876)</f>
        <v>-139.31000000000046</v>
      </c>
      <c r="AF876" s="2" t="s">
        <v>35</v>
      </c>
      <c r="AG876" s="42">
        <f>IFERROR(Table2[[#This Row],[Profit]]/Table2[[#This Row],[Sales Amount]],0)</f>
        <v>-2.995469489473615E-2</v>
      </c>
      <c r="AH876" s="2" t="str">
        <f>TRIM(Table2[[#This Row],[Payment Modee]])</f>
        <v>Debit Card</v>
      </c>
      <c r="AI876" s="2" t="s">
        <v>26</v>
      </c>
      <c r="AJ876" s="2" t="s">
        <v>27</v>
      </c>
      <c r="AK876" s="2" t="s">
        <v>371</v>
      </c>
      <c r="AL876" s="16" t="str">
        <f>IF(HOUR(Table2[[#This Row],[Order Time]])&lt;12,"Morning",IF(HOUR(Table2[[#This Row],[Order Time]])&lt;17,"Afternoon",IF(HOUR(Table2[[#This Row],[Order Time]])&lt;21,"Evening","Night")))</f>
        <v>Evening</v>
      </c>
      <c r="AM876" s="16" t="s">
        <v>29</v>
      </c>
    </row>
    <row r="877" spans="1:39" x14ac:dyDescent="0.25">
      <c r="A877" s="13" t="s">
        <v>2343</v>
      </c>
      <c r="B877" s="4">
        <v>45383</v>
      </c>
      <c r="C877" s="2">
        <f>YEAR(Table2[[#This Row],[Invoice Date]])</f>
        <v>2024</v>
      </c>
      <c r="D877" s="2" t="str">
        <f>TEXT(Table2[[#This Row],[Invoice Date]],"mmm")</f>
        <v>Apr</v>
      </c>
      <c r="E877" s="2" t="str">
        <f>Table2[[#This Row],[Store_ID]]&amp;"-"&amp;Table2[[#This Row],[Year]]&amp;"-"&amp;Table2[[#This Row],[Month]]</f>
        <v>STR090-2024-Apr</v>
      </c>
      <c r="F877" s="2" t="s">
        <v>2344</v>
      </c>
      <c r="G877" s="2" t="str">
        <f>_xlfn.XLOOKUP(Table2[[#This Row],[Customer_ID]],Table3[Customer_ID],Table3[Customer Name],"Not Found")</f>
        <v>Kannan Gupta</v>
      </c>
      <c r="H877" s="2" t="str">
        <f>_xlfn.XLOOKUP(Table2[[#This Row],[Customer_ID]],Table3[Customer_ID],Table3[Gender],"Female")</f>
        <v>Male</v>
      </c>
      <c r="I877" s="2" t="str">
        <f>_xlfn.XLOOKUP(Table2[[#This Row],[Customer_ID]],Table3[Customer_ID],Table3[City],"Missing Memebership")</f>
        <v>Vijayawada</v>
      </c>
      <c r="J877" s="2" t="str">
        <f>_xlfn.XLOOKUP(Table2[[#This Row],[Customer_ID]],Table3[Customer_ID],Table3[State],"Karnataka")</f>
        <v>Andhra Pradesh</v>
      </c>
      <c r="K877" s="2" t="str">
        <f>_xlfn.XLOOKUP(Table2[[#This Row],[Customer_ID]],Table3[Customer_ID],Table3[Membership],"Regular")</f>
        <v>Silver</v>
      </c>
      <c r="L877" s="2" t="s">
        <v>708</v>
      </c>
      <c r="M877" s="2" t="str">
        <f>_xlfn.XLOOKUP(Table2[[#This Row],[Product_ID]],Table4[Product_ID],Table4[Product_Name],"Not Found")</f>
        <v>Tanishq Sandals Pink</v>
      </c>
      <c r="N877" s="2" t="str">
        <f>_xlfn.XLOOKUP(Table2[[#This Row],[Product_ID]],Table4[Product_ID],Table4[Category],"Not Found")</f>
        <v>Footwear</v>
      </c>
      <c r="O877" s="2" t="str">
        <f>_xlfn.XLOOKUP(Table2[[#This Row],[Product_ID]],Table4[Product_ID],Table4[Subcategory],"Not Found")</f>
        <v>Sandals</v>
      </c>
      <c r="P877" s="2" t="str">
        <f>_xlfn.XLOOKUP(Table2[[#This Row],[Product_ID]],Table4[Product_ID],Table4[Brand],"Missing Brand")</f>
        <v>Tanishq</v>
      </c>
      <c r="Q877" s="2" t="s">
        <v>273</v>
      </c>
      <c r="R877" s="2" t="str">
        <f>_xlfn.XLOOKUP(Table2[[#This Row],[Store_ID]],Table6[Store_ID],Table6[Store Name],"Not Found")</f>
        <v>TrendMart Kannur Outlet</v>
      </c>
      <c r="S877" s="2">
        <f>_xlfn.XLOOKUP(Table2[[#This Row],[Store_ID]],Table6[Store_ID],Table6[Monthly Target],"Missing Target")</f>
        <v>2500000</v>
      </c>
      <c r="T877" s="2" t="str">
        <f>_xlfn.XLOOKUP(Table2[[#This Row],[Store_ID]],Table6[Store_ID],Table6[Region],"Not Found")</f>
        <v>South Zone 1</v>
      </c>
      <c r="U877" s="2" t="s">
        <v>49</v>
      </c>
      <c r="V877" s="2" t="str">
        <f>_xlfn.XLOOKUP(Table2[[#This Row],[Employee_ID]],Table5[Employee_ID],Table5[Employee Name],"Not Found")</f>
        <v>Jyothi Prasad</v>
      </c>
      <c r="W877" s="2">
        <v>3</v>
      </c>
      <c r="X877" s="2">
        <v>1838</v>
      </c>
      <c r="Y877" s="2">
        <v>10</v>
      </c>
      <c r="Z877" s="2">
        <v>551.4</v>
      </c>
      <c r="AA877" s="2">
        <v>12</v>
      </c>
      <c r="AB877" s="2">
        <v>595.51</v>
      </c>
      <c r="AC877" s="2">
        <v>5558.11</v>
      </c>
      <c r="AD877" s="2">
        <v>3730.08</v>
      </c>
      <c r="AE877" s="2">
        <f t="shared" si="24"/>
        <v>1232.5199999999998</v>
      </c>
      <c r="AF877" s="2" t="s">
        <v>56</v>
      </c>
      <c r="AG877" s="42">
        <f>IFERROR(Table2[[#This Row],[Profit]]/Table2[[#This Row],[Sales Amount]],0)</f>
        <v>0.22175163859657326</v>
      </c>
      <c r="AH877" s="2" t="str">
        <f>TRIM(Table2[[#This Row],[Payment Modee]])</f>
        <v>Credit Card</v>
      </c>
      <c r="AI877" s="2" t="s">
        <v>26</v>
      </c>
      <c r="AJ877" s="2" t="s">
        <v>27</v>
      </c>
      <c r="AK877" s="2" t="s">
        <v>769</v>
      </c>
      <c r="AL877" s="16" t="str">
        <f>IF(HOUR(Table2[[#This Row],[Order Time]])&lt;12,"Morning",IF(HOUR(Table2[[#This Row],[Order Time]])&lt;17,"Afternoon",IF(HOUR(Table2[[#This Row],[Order Time]])&lt;21,"Evening","Night")))</f>
        <v>Afternoon</v>
      </c>
      <c r="AM877" s="16" t="s">
        <v>29</v>
      </c>
    </row>
    <row r="878" spans="1:39" x14ac:dyDescent="0.25">
      <c r="A878" s="13" t="s">
        <v>2345</v>
      </c>
      <c r="B878" s="4">
        <v>45480</v>
      </c>
      <c r="C878" s="2">
        <f>YEAR(Table2[[#This Row],[Invoice Date]])</f>
        <v>2024</v>
      </c>
      <c r="D878" s="2" t="str">
        <f>TEXT(Table2[[#This Row],[Invoice Date]],"mmm")</f>
        <v>Jul</v>
      </c>
      <c r="E878" s="2" t="str">
        <f>Table2[[#This Row],[Store_ID]]&amp;"-"&amp;Table2[[#This Row],[Year]]&amp;"-"&amp;Table2[[#This Row],[Month]]</f>
        <v>STR045-2024-Jul</v>
      </c>
      <c r="F878" s="2" t="s">
        <v>1010</v>
      </c>
      <c r="G878" s="2" t="str">
        <f>_xlfn.XLOOKUP(Table2[[#This Row],[Customer_ID]],Table3[Customer_ID],Table3[Customer Name],"Not Found")</f>
        <v>Jyothi Achari</v>
      </c>
      <c r="H878" s="2" t="str">
        <f>_xlfn.XLOOKUP(Table2[[#This Row],[Customer_ID]],Table3[Customer_ID],Table3[Gender],"Female")</f>
        <v>Female</v>
      </c>
      <c r="I878" s="2" t="str">
        <f>_xlfn.XLOOKUP(Table2[[#This Row],[Customer_ID]],Table3[Customer_ID],Table3[City],"Missing Memebership")</f>
        <v>Tumakuru</v>
      </c>
      <c r="J878" s="2" t="str">
        <f>_xlfn.XLOOKUP(Table2[[#This Row],[Customer_ID]],Table3[Customer_ID],Table3[State],"Karnataka")</f>
        <v>Karnataka</v>
      </c>
      <c r="K878" s="2" t="str">
        <f>_xlfn.XLOOKUP(Table2[[#This Row],[Customer_ID]],Table3[Customer_ID],Table3[Membership],"Regular")</f>
        <v>Silver</v>
      </c>
      <c r="L878" s="2" t="s">
        <v>469</v>
      </c>
      <c r="M878" s="2" t="str">
        <f>_xlfn.XLOOKUP(Table2[[#This Row],[Product_ID]],Table4[Product_ID],Table4[Product_Name],"Not Found")</f>
        <v>Ramraj Cotton Crop Top Pink</v>
      </c>
      <c r="N878" s="2" t="str">
        <f>_xlfn.XLOOKUP(Table2[[#This Row],[Product_ID]],Table4[Product_ID],Table4[Category],"Not Found")</f>
        <v>Women Tops</v>
      </c>
      <c r="O878" s="2" t="str">
        <f>_xlfn.XLOOKUP(Table2[[#This Row],[Product_ID]],Table4[Product_ID],Table4[Subcategory],"Not Found")</f>
        <v>Crop Top</v>
      </c>
      <c r="P878" s="2" t="str">
        <f>_xlfn.XLOOKUP(Table2[[#This Row],[Product_ID]],Table4[Product_ID],Table4[Brand],"Missing Brand")</f>
        <v>Ramraj Cotton</v>
      </c>
      <c r="Q878" s="2" t="s">
        <v>395</v>
      </c>
      <c r="R878" s="2" t="str">
        <f>_xlfn.XLOOKUP(Table2[[#This Row],[Store_ID]],Table6[Store_ID],Table6[Store Name],"Not Found")</f>
        <v>TrendMart Khammam Standard</v>
      </c>
      <c r="S878" s="2">
        <f>_xlfn.XLOOKUP(Table2[[#This Row],[Store_ID]],Table6[Store_ID],Table6[Monthly Target],"Missing Target")</f>
        <v>1500000</v>
      </c>
      <c r="T878" s="2" t="str">
        <f>_xlfn.XLOOKUP(Table2[[#This Row],[Store_ID]],Table6[Store_ID],Table6[Region],"Not Found")</f>
        <v>South Zone 2</v>
      </c>
      <c r="U878" s="2" t="s">
        <v>165</v>
      </c>
      <c r="V878" s="2" t="str">
        <f>_xlfn.XLOOKUP(Table2[[#This Row],[Employee_ID]],Table5[Employee_ID],Table5[Employee Name],"Not Found")</f>
        <v>Vasanthi Gupta</v>
      </c>
      <c r="W878" s="2">
        <v>1</v>
      </c>
      <c r="X878" s="2">
        <v>962.82</v>
      </c>
      <c r="Y878" s="2">
        <v>0</v>
      </c>
      <c r="Z878" s="2">
        <v>0</v>
      </c>
      <c r="AA878" s="2">
        <v>5</v>
      </c>
      <c r="AB878" s="2">
        <v>48.14</v>
      </c>
      <c r="AC878" s="2">
        <v>1010.96</v>
      </c>
      <c r="AD878" s="2">
        <v>629.72</v>
      </c>
      <c r="AE878" s="2">
        <f t="shared" si="24"/>
        <v>333.1</v>
      </c>
      <c r="AF878" s="2" t="s">
        <v>35</v>
      </c>
      <c r="AG878" s="42">
        <f>IFERROR(Table2[[#This Row],[Profit]]/Table2[[#This Row],[Sales Amount]],0)</f>
        <v>0.32948880272216508</v>
      </c>
      <c r="AH878" s="2" t="str">
        <f>TRIM(Table2[[#This Row],[Payment Modee]])</f>
        <v>Debit Card</v>
      </c>
      <c r="AI878" s="2" t="s">
        <v>26</v>
      </c>
      <c r="AJ878" s="2" t="s">
        <v>27</v>
      </c>
      <c r="AK878" s="2" t="s">
        <v>383</v>
      </c>
      <c r="AL878" s="16" t="str">
        <f>IF(HOUR(Table2[[#This Row],[Order Time]])&lt;12,"Morning",IF(HOUR(Table2[[#This Row],[Order Time]])&lt;17,"Afternoon",IF(HOUR(Table2[[#This Row],[Order Time]])&lt;21,"Evening","Night")))</f>
        <v>Night</v>
      </c>
      <c r="AM878" s="16" t="s">
        <v>38</v>
      </c>
    </row>
    <row r="879" spans="1:39" x14ac:dyDescent="0.25">
      <c r="A879" s="13" t="s">
        <v>2346</v>
      </c>
      <c r="B879" s="4">
        <v>45398</v>
      </c>
      <c r="C879" s="2">
        <f>YEAR(Table2[[#This Row],[Invoice Date]])</f>
        <v>2024</v>
      </c>
      <c r="D879" s="2" t="str">
        <f>TEXT(Table2[[#This Row],[Invoice Date]],"mmm")</f>
        <v>Apr</v>
      </c>
      <c r="E879" s="2" t="str">
        <f>Table2[[#This Row],[Store_ID]]&amp;"-"&amp;Table2[[#This Row],[Year]]&amp;"-"&amp;Table2[[#This Row],[Month]]</f>
        <v>STR007-2024-Apr</v>
      </c>
      <c r="F879" s="2" t="s">
        <v>1073</v>
      </c>
      <c r="G879" s="2" t="str">
        <f>_xlfn.XLOOKUP(Table2[[#This Row],[Customer_ID]],Table3[Customer_ID],Table3[Customer Name],"Not Found")</f>
        <v>Tejaswini Kamath</v>
      </c>
      <c r="H879" s="2" t="str">
        <f>_xlfn.XLOOKUP(Table2[[#This Row],[Customer_ID]],Table3[Customer_ID],Table3[Gender],"Female")</f>
        <v>Female</v>
      </c>
      <c r="I879" s="2" t="str">
        <f>_xlfn.XLOOKUP(Table2[[#This Row],[Customer_ID]],Table3[Customer_ID],Table3[City],"Missing Memebership")</f>
        <v>Thrissur</v>
      </c>
      <c r="J879" s="2" t="str">
        <f>_xlfn.XLOOKUP(Table2[[#This Row],[Customer_ID]],Table3[Customer_ID],Table3[State],"Karnataka")</f>
        <v>Kerala</v>
      </c>
      <c r="K879" s="2" t="str">
        <f>_xlfn.XLOOKUP(Table2[[#This Row],[Customer_ID]],Table3[Customer_ID],Table3[Membership],"Regular")</f>
        <v>Gold</v>
      </c>
      <c r="L879" s="2" t="s">
        <v>743</v>
      </c>
      <c r="M879" s="2" t="str">
        <f>_xlfn.XLOOKUP(Table2[[#This Row],[Product_ID]],Table4[Product_ID],Table4[Product_Name],"Not Found")</f>
        <v>W for Woman Necklace Beige</v>
      </c>
      <c r="N879" s="2" t="str">
        <f>_xlfn.XLOOKUP(Table2[[#This Row],[Product_ID]],Table4[Product_ID],Table4[Category],"Not Found")</f>
        <v>Jewellery</v>
      </c>
      <c r="O879" s="2" t="str">
        <f>_xlfn.XLOOKUP(Table2[[#This Row],[Product_ID]],Table4[Product_ID],Table4[Subcategory],"Not Found")</f>
        <v>Necklace</v>
      </c>
      <c r="P879" s="2" t="str">
        <f>_xlfn.XLOOKUP(Table2[[#This Row],[Product_ID]],Table4[Product_ID],Table4[Brand],"Missing Brand")</f>
        <v>W for Woman</v>
      </c>
      <c r="Q879" s="2" t="s">
        <v>307</v>
      </c>
      <c r="R879" s="2" t="str">
        <f>_xlfn.XLOOKUP(Table2[[#This Row],[Store_ID]],Table6[Store_ID],Table6[Store Name],"Not Found")</f>
        <v>TrendMart Thoothukudi Mall Kiosk</v>
      </c>
      <c r="S879" s="2">
        <f>_xlfn.XLOOKUP(Table2[[#This Row],[Store_ID]],Table6[Store_ID],Table6[Monthly Target],"Missing Target")</f>
        <v>1500000</v>
      </c>
      <c r="T879" s="2" t="str">
        <f>_xlfn.XLOOKUP(Table2[[#This Row],[Store_ID]],Table6[Store_ID],Table6[Region],"Not Found")</f>
        <v>South Zone 1</v>
      </c>
      <c r="U879" s="2" t="s">
        <v>43</v>
      </c>
      <c r="V879" s="2" t="str">
        <f>_xlfn.XLOOKUP(Table2[[#This Row],[Employee_ID]],Table5[Employee_ID],Table5[Employee Name],"Not Found")</f>
        <v>Meena Krishnan</v>
      </c>
      <c r="W879" s="2">
        <v>4</v>
      </c>
      <c r="X879" s="2">
        <v>1143.21</v>
      </c>
      <c r="Y879" s="2">
        <v>10</v>
      </c>
      <c r="Z879" s="2">
        <v>457.28</v>
      </c>
      <c r="AA879" s="2">
        <v>3</v>
      </c>
      <c r="AB879" s="2">
        <v>123.47</v>
      </c>
      <c r="AC879" s="2">
        <v>4239.03</v>
      </c>
      <c r="AD879" s="2">
        <v>3816.16</v>
      </c>
      <c r="AE879" s="2">
        <f t="shared" si="24"/>
        <v>299.39999999999986</v>
      </c>
      <c r="AF879" s="2" t="s">
        <v>25</v>
      </c>
      <c r="AG879" s="42">
        <f>IFERROR(Table2[[#This Row],[Profit]]/Table2[[#This Row],[Sales Amount]],0)</f>
        <v>7.062936568035609E-2</v>
      </c>
      <c r="AH879" s="2" t="str">
        <f>TRIM(Table2[[#This Row],[Payment Modee]])</f>
        <v>UPI</v>
      </c>
      <c r="AI879" s="2" t="s">
        <v>36</v>
      </c>
      <c r="AJ879" s="2" t="s">
        <v>27</v>
      </c>
      <c r="AK879" s="2" t="s">
        <v>2347</v>
      </c>
      <c r="AL879" s="16" t="str">
        <f>IF(HOUR(Table2[[#This Row],[Order Time]])&lt;12,"Morning",IF(HOUR(Table2[[#This Row],[Order Time]])&lt;17,"Afternoon",IF(HOUR(Table2[[#This Row],[Order Time]])&lt;21,"Evening","Night")))</f>
        <v>Evening</v>
      </c>
      <c r="AM879" s="16" t="s">
        <v>29</v>
      </c>
    </row>
    <row r="880" spans="1:39" x14ac:dyDescent="0.25">
      <c r="A880" s="13" t="s">
        <v>2348</v>
      </c>
      <c r="B880" s="4">
        <v>45447</v>
      </c>
      <c r="C880" s="2">
        <f>YEAR(Table2[[#This Row],[Invoice Date]])</f>
        <v>2024</v>
      </c>
      <c r="D880" s="2" t="str">
        <f>TEXT(Table2[[#This Row],[Invoice Date]],"mmm")</f>
        <v>Jun</v>
      </c>
      <c r="E880" s="2" t="str">
        <f>Table2[[#This Row],[Store_ID]]&amp;"-"&amp;Table2[[#This Row],[Year]]&amp;"-"&amp;Table2[[#This Row],[Month]]</f>
        <v>STR104-2024-Jun</v>
      </c>
      <c r="F880" s="2" t="s">
        <v>2349</v>
      </c>
      <c r="G880" s="2" t="str">
        <f>_xlfn.XLOOKUP(Table2[[#This Row],[Customer_ID]],Table3[Customer_ID],Table3[Customer Name],"Not Found")</f>
        <v>Eswar Iyer</v>
      </c>
      <c r="H880" s="2" t="str">
        <f>_xlfn.XLOOKUP(Table2[[#This Row],[Customer_ID]],Table3[Customer_ID],Table3[Gender],"Female")</f>
        <v>Male</v>
      </c>
      <c r="I880" s="2" t="str">
        <f>_xlfn.XLOOKUP(Table2[[#This Row],[Customer_ID]],Table3[Customer_ID],Table3[City],"Missing Memebership")</f>
        <v>Thoothukudi</v>
      </c>
      <c r="J880" s="2" t="str">
        <f>_xlfn.XLOOKUP(Table2[[#This Row],[Customer_ID]],Table3[Customer_ID],Table3[State],"Karnataka")</f>
        <v>Tamil Nadu</v>
      </c>
      <c r="K880" s="2" t="str">
        <f>_xlfn.XLOOKUP(Table2[[#This Row],[Customer_ID]],Table3[Customer_ID],Table3[Membership],"Regular")</f>
        <v>Regular</v>
      </c>
      <c r="L880" s="2" t="s">
        <v>716</v>
      </c>
      <c r="M880" s="2" t="str">
        <f>_xlfn.XLOOKUP(Table2[[#This Row],[Product_ID]],Table4[Product_ID],Table4[Product_Name],"Not Found")</f>
        <v>Max Fashion Joggers Cream</v>
      </c>
      <c r="N880" s="2" t="str">
        <f>_xlfn.XLOOKUP(Table2[[#This Row],[Product_ID]],Table4[Product_ID],Table4[Category],"Not Found")</f>
        <v>Sportswear</v>
      </c>
      <c r="O880" s="2" t="str">
        <f>_xlfn.XLOOKUP(Table2[[#This Row],[Product_ID]],Table4[Product_ID],Table4[Subcategory],"Not Found")</f>
        <v>Joggers</v>
      </c>
      <c r="P880" s="2" t="str">
        <f>_xlfn.XLOOKUP(Table2[[#This Row],[Product_ID]],Table4[Product_ID],Table4[Brand],"Missing Brand")</f>
        <v>Max Fashion</v>
      </c>
      <c r="Q880" s="2" t="s">
        <v>399</v>
      </c>
      <c r="R880" s="2" t="str">
        <f>_xlfn.XLOOKUP(Table2[[#This Row],[Store_ID]],Table6[Store_ID],Table6[Store Name],"Not Found")</f>
        <v>TrendMart Kochi High Street</v>
      </c>
      <c r="S880" s="2">
        <f>_xlfn.XLOOKUP(Table2[[#This Row],[Store_ID]],Table6[Store_ID],Table6[Monthly Target],"Missing Target")</f>
        <v>1200000</v>
      </c>
      <c r="T880" s="2" t="str">
        <f>_xlfn.XLOOKUP(Table2[[#This Row],[Store_ID]],Table6[Store_ID],Table6[Region],"Not Found")</f>
        <v>South Zone 1</v>
      </c>
      <c r="U880" s="2" t="s">
        <v>55</v>
      </c>
      <c r="V880" s="2" t="str">
        <f>_xlfn.XLOOKUP(Table2[[#This Row],[Employee_ID]],Table5[Employee_ID],Table5[Employee Name],"Not Found")</f>
        <v>Padma Gounder</v>
      </c>
      <c r="W880" s="2">
        <v>2</v>
      </c>
      <c r="X880" s="2">
        <v>759.22</v>
      </c>
      <c r="Y880" s="2">
        <v>30</v>
      </c>
      <c r="Z880" s="2">
        <v>455.53</v>
      </c>
      <c r="AA880" s="2">
        <v>5</v>
      </c>
      <c r="AB880" s="2">
        <v>53.15</v>
      </c>
      <c r="AC880" s="2">
        <v>1116.06</v>
      </c>
      <c r="AD880" s="2">
        <v>1118.5</v>
      </c>
      <c r="AE880" s="2">
        <f t="shared" si="24"/>
        <v>-55.590000000000053</v>
      </c>
      <c r="AF880" s="2" t="s">
        <v>69</v>
      </c>
      <c r="AG880" s="42">
        <f>IFERROR(Table2[[#This Row],[Profit]]/Table2[[#This Row],[Sales Amount]],0)</f>
        <v>-4.9809150045696519E-2</v>
      </c>
      <c r="AH880" s="2" t="str">
        <f>TRIM(Table2[[#This Row],[Payment Modee]])</f>
        <v>Cash</v>
      </c>
      <c r="AI880" s="2" t="s">
        <v>36</v>
      </c>
      <c r="AJ880" s="2" t="s">
        <v>27</v>
      </c>
      <c r="AK880" s="2" t="s">
        <v>1003</v>
      </c>
      <c r="AL880" s="16" t="str">
        <f>IF(HOUR(Table2[[#This Row],[Order Time]])&lt;12,"Morning",IF(HOUR(Table2[[#This Row],[Order Time]])&lt;17,"Afternoon",IF(HOUR(Table2[[#This Row],[Order Time]])&lt;21,"Evening","Night")))</f>
        <v>Afternoon</v>
      </c>
      <c r="AM880" s="16" t="s">
        <v>29</v>
      </c>
    </row>
    <row r="881" spans="1:39" x14ac:dyDescent="0.25">
      <c r="A881" s="13" t="s">
        <v>2350</v>
      </c>
      <c r="B881" s="4">
        <v>45547</v>
      </c>
      <c r="C881" s="2">
        <f>YEAR(Table2[[#This Row],[Invoice Date]])</f>
        <v>2024</v>
      </c>
      <c r="D881" s="2" t="str">
        <f>TEXT(Table2[[#This Row],[Invoice Date]],"mmm")</f>
        <v>Sep</v>
      </c>
      <c r="E881" s="2" t="str">
        <f>Table2[[#This Row],[Store_ID]]&amp;"-"&amp;Table2[[#This Row],[Year]]&amp;"-"&amp;Table2[[#This Row],[Month]]</f>
        <v>STR027-2024-Sep</v>
      </c>
      <c r="F881" s="2" t="s">
        <v>1971</v>
      </c>
      <c r="G881" s="2" t="str">
        <f>_xlfn.XLOOKUP(Table2[[#This Row],[Customer_ID]],Table3[Customer_ID],Table3[Customer Name],"Not Found")</f>
        <v>Eshwari Chandran</v>
      </c>
      <c r="H881" s="2" t="str">
        <f>_xlfn.XLOOKUP(Table2[[#This Row],[Customer_ID]],Table3[Customer_ID],Table3[Gender],"Female")</f>
        <v>Female</v>
      </c>
      <c r="I881" s="2" t="str">
        <f>_xlfn.XLOOKUP(Table2[[#This Row],[Customer_ID]],Table3[Customer_ID],Table3[City],"Missing Memebership")</f>
        <v>Warangal</v>
      </c>
      <c r="J881" s="2" t="str">
        <f>_xlfn.XLOOKUP(Table2[[#This Row],[Customer_ID]],Table3[Customer_ID],Table3[State],"Karnataka")</f>
        <v>Telangana</v>
      </c>
      <c r="K881" s="2" t="str">
        <f>_xlfn.XLOOKUP(Table2[[#This Row],[Customer_ID]],Table3[Customer_ID],Table3[Membership],"Regular")</f>
        <v>Regular</v>
      </c>
      <c r="L881" s="2" t="s">
        <v>311</v>
      </c>
      <c r="M881" s="2" t="str">
        <f>_xlfn.XLOOKUP(Table2[[#This Row],[Product_ID]],Table4[Product_ID],Table4[Product_Name],"Not Found")</f>
        <v>Raymond Leather Belt White</v>
      </c>
      <c r="N881" s="2" t="str">
        <f>_xlfn.XLOOKUP(Table2[[#This Row],[Product_ID]],Table4[Product_ID],Table4[Category],"Not Found")</f>
        <v>Belts</v>
      </c>
      <c r="O881" s="2" t="str">
        <f>_xlfn.XLOOKUP(Table2[[#This Row],[Product_ID]],Table4[Product_ID],Table4[Subcategory],"Not Found")</f>
        <v>Leather Belt</v>
      </c>
      <c r="P881" s="2" t="str">
        <f>_xlfn.XLOOKUP(Table2[[#This Row],[Product_ID]],Table4[Product_ID],Table4[Brand],"Missing Brand")</f>
        <v>Raymond</v>
      </c>
      <c r="Q881" s="2" t="s">
        <v>965</v>
      </c>
      <c r="R881" s="2" t="str">
        <f>_xlfn.XLOOKUP(Table2[[#This Row],[Store_ID]],Table6[Store_ID],Table6[Store Name],"Not Found")</f>
        <v>TrendMart Hyderabad Standard</v>
      </c>
      <c r="S881" s="2">
        <f>_xlfn.XLOOKUP(Table2[[#This Row],[Store_ID]],Table6[Store_ID],Table6[Monthly Target],"Missing Target")</f>
        <v>1500000</v>
      </c>
      <c r="T881" s="2" t="str">
        <f>_xlfn.XLOOKUP(Table2[[#This Row],[Store_ID]],Table6[Store_ID],Table6[Region],"Not Found")</f>
        <v>South Zone 2</v>
      </c>
      <c r="U881" s="2" t="s">
        <v>330</v>
      </c>
      <c r="V881" s="2" t="str">
        <f>_xlfn.XLOOKUP(Table2[[#This Row],[Employee_ID]],Table5[Employee_ID],Table5[Employee Name],"Not Found")</f>
        <v>Malini Gowda</v>
      </c>
      <c r="W881" s="2">
        <v>2</v>
      </c>
      <c r="X881" s="2">
        <v>330.27</v>
      </c>
      <c r="Y881" s="2">
        <v>5</v>
      </c>
      <c r="Z881" s="2">
        <v>33.03</v>
      </c>
      <c r="AA881" s="2">
        <v>5</v>
      </c>
      <c r="AB881" s="2">
        <v>31.38</v>
      </c>
      <c r="AC881" s="2">
        <v>658.89</v>
      </c>
      <c r="AD881" s="2">
        <v>508.3</v>
      </c>
      <c r="AE881" s="2">
        <f t="shared" si="24"/>
        <v>119.20999999999998</v>
      </c>
      <c r="AF881" s="2" t="s">
        <v>69</v>
      </c>
      <c r="AG881" s="42">
        <f>IFERROR(Table2[[#This Row],[Profit]]/Table2[[#This Row],[Sales Amount]],0)</f>
        <v>0.18092549590978765</v>
      </c>
      <c r="AH881" s="2" t="str">
        <f>TRIM(Table2[[#This Row],[Payment Modee]])</f>
        <v>Cash</v>
      </c>
      <c r="AI881" s="2" t="s">
        <v>26</v>
      </c>
      <c r="AJ881" s="2" t="s">
        <v>27</v>
      </c>
      <c r="AK881" s="2" t="s">
        <v>2041</v>
      </c>
      <c r="AL881" s="16" t="str">
        <f>IF(HOUR(Table2[[#This Row],[Order Time]])&lt;12,"Morning",IF(HOUR(Table2[[#This Row],[Order Time]])&lt;17,"Afternoon",IF(HOUR(Table2[[#This Row],[Order Time]])&lt;21,"Evening","Night")))</f>
        <v>Afternoon</v>
      </c>
      <c r="AM881" s="16" t="s">
        <v>29</v>
      </c>
    </row>
    <row r="882" spans="1:39" x14ac:dyDescent="0.25">
      <c r="A882" s="13" t="s">
        <v>2351</v>
      </c>
      <c r="B882" s="4">
        <v>45566</v>
      </c>
      <c r="C882" s="2">
        <f>YEAR(Table2[[#This Row],[Invoice Date]])</f>
        <v>2024</v>
      </c>
      <c r="D882" s="2" t="str">
        <f>TEXT(Table2[[#This Row],[Invoice Date]],"mmm")</f>
        <v>Oct</v>
      </c>
      <c r="E882" s="2" t="str">
        <f>Table2[[#This Row],[Store_ID]]&amp;"-"&amp;Table2[[#This Row],[Year]]&amp;"-"&amp;Table2[[#This Row],[Month]]</f>
        <v>STR061-2024-Oct</v>
      </c>
      <c r="F882" s="2" t="s">
        <v>2352</v>
      </c>
      <c r="G882" s="2" t="str">
        <f>_xlfn.XLOOKUP(Table2[[#This Row],[Customer_ID]],Table3[Customer_ID],Table3[Customer Name],"Not Found")</f>
        <v>Deepthi Shetty</v>
      </c>
      <c r="H882" s="2" t="str">
        <f>_xlfn.XLOOKUP(Table2[[#This Row],[Customer_ID]],Table3[Customer_ID],Table3[Gender],"Female")</f>
        <v>Female</v>
      </c>
      <c r="I882" s="2" t="str">
        <f>_xlfn.XLOOKUP(Table2[[#This Row],[Customer_ID]],Table3[Customer_ID],Table3[City],"Missing Memebership")</f>
        <v>Vellore</v>
      </c>
      <c r="J882" s="2" t="str">
        <f>_xlfn.XLOOKUP(Table2[[#This Row],[Customer_ID]],Table3[Customer_ID],Table3[State],"Karnataka")</f>
        <v>Tamil Nadu</v>
      </c>
      <c r="K882" s="2" t="str">
        <f>_xlfn.XLOOKUP(Table2[[#This Row],[Customer_ID]],Table3[Customer_ID],Table3[Membership],"Regular")</f>
        <v>Regular</v>
      </c>
      <c r="L882" s="2" t="s">
        <v>1221</v>
      </c>
      <c r="M882" s="2" t="str">
        <f>_xlfn.XLOOKUP(Table2[[#This Row],[Product_ID]],Table4[Product_ID],Table4[Product_Name],"Not Found")</f>
        <v>Fastrack Jacket Maroon</v>
      </c>
      <c r="N882" s="2" t="str">
        <f>_xlfn.XLOOKUP(Table2[[#This Row],[Product_ID]],Table4[Product_ID],Table4[Category],"Not Found")</f>
        <v>Winter Wear</v>
      </c>
      <c r="O882" s="2" t="str">
        <f>_xlfn.XLOOKUP(Table2[[#This Row],[Product_ID]],Table4[Product_ID],Table4[Subcategory],"Not Found")</f>
        <v>Jacket</v>
      </c>
      <c r="P882" s="2" t="str">
        <f>_xlfn.XLOOKUP(Table2[[#This Row],[Product_ID]],Table4[Product_ID],Table4[Brand],"Missing Brand")</f>
        <v>Fastrack</v>
      </c>
      <c r="Q882" s="2" t="s">
        <v>572</v>
      </c>
      <c r="R882" s="2" t="str">
        <f>_xlfn.XLOOKUP(Table2[[#This Row],[Store_ID]],Table6[Store_ID],Table6[Store Name],"Not Found")</f>
        <v>TrendMart Hubballi Standard</v>
      </c>
      <c r="S882" s="2">
        <f>_xlfn.XLOOKUP(Table2[[#This Row],[Store_ID]],Table6[Store_ID],Table6[Monthly Target],"Missing Target")</f>
        <v>1500000</v>
      </c>
      <c r="T882" s="2" t="str">
        <f>_xlfn.XLOOKUP(Table2[[#This Row],[Store_ID]],Table6[Store_ID],Table6[Region],"Not Found")</f>
        <v>South Zone 2</v>
      </c>
      <c r="U882" s="2" t="s">
        <v>153</v>
      </c>
      <c r="V882" s="2" t="str">
        <f>_xlfn.XLOOKUP(Table2[[#This Row],[Employee_ID]],Table5[Employee_ID],Table5[Employee Name],"Not Found")</f>
        <v>Rani Mishra</v>
      </c>
      <c r="W882" s="2">
        <v>1</v>
      </c>
      <c r="X882" s="2">
        <v>1732.6</v>
      </c>
      <c r="Y882" s="2">
        <v>30</v>
      </c>
      <c r="Z882" s="2">
        <v>519.78</v>
      </c>
      <c r="AA882" s="2">
        <v>12</v>
      </c>
      <c r="AB882" s="2">
        <v>145.54</v>
      </c>
      <c r="AC882" s="2">
        <v>1358.36</v>
      </c>
      <c r="AD882" s="2">
        <v>1092.43</v>
      </c>
      <c r="AE882" s="2">
        <f t="shared" si="24"/>
        <v>120.38999999999984</v>
      </c>
      <c r="AF882" s="2" t="s">
        <v>25</v>
      </c>
      <c r="AG882" s="42">
        <f>IFERROR(Table2[[#This Row],[Profit]]/Table2[[#This Row],[Sales Amount]],0)</f>
        <v>8.8628934892075628E-2</v>
      </c>
      <c r="AH882" s="2" t="str">
        <f>TRIM(Table2[[#This Row],[Payment Modee]])</f>
        <v>UPI</v>
      </c>
      <c r="AI882" s="2" t="s">
        <v>26</v>
      </c>
      <c r="AJ882" s="2" t="s">
        <v>27</v>
      </c>
      <c r="AK882" s="2" t="s">
        <v>2353</v>
      </c>
      <c r="AL882" s="16" t="str">
        <f>IF(HOUR(Table2[[#This Row],[Order Time]])&lt;12,"Morning",IF(HOUR(Table2[[#This Row],[Order Time]])&lt;17,"Afternoon",IF(HOUR(Table2[[#This Row],[Order Time]])&lt;21,"Evening","Night")))</f>
        <v>Evening</v>
      </c>
      <c r="AM882" s="16" t="s">
        <v>29</v>
      </c>
    </row>
    <row r="883" spans="1:39" x14ac:dyDescent="0.25">
      <c r="A883" s="13" t="s">
        <v>2354</v>
      </c>
      <c r="B883" s="4">
        <v>45419</v>
      </c>
      <c r="C883" s="2">
        <f>YEAR(Table2[[#This Row],[Invoice Date]])</f>
        <v>2024</v>
      </c>
      <c r="D883" s="2" t="str">
        <f>TEXT(Table2[[#This Row],[Invoice Date]],"mmm")</f>
        <v>May</v>
      </c>
      <c r="E883" s="2" t="str">
        <f>Table2[[#This Row],[Store_ID]]&amp;"-"&amp;Table2[[#This Row],[Year]]&amp;"-"&amp;Table2[[#This Row],[Month]]</f>
        <v>STR054-2024-May</v>
      </c>
      <c r="F883" s="2" t="s">
        <v>1968</v>
      </c>
      <c r="G883" s="2" t="str">
        <f>_xlfn.XLOOKUP(Table2[[#This Row],[Customer_ID]],Table3[Customer_ID],Table3[Customer Name],"Not Found")</f>
        <v>Tarun Nair</v>
      </c>
      <c r="H883" s="2" t="str">
        <f>_xlfn.XLOOKUP(Table2[[#This Row],[Customer_ID]],Table3[Customer_ID],Table3[Gender],"Female")</f>
        <v>Male</v>
      </c>
      <c r="I883" s="2" t="str">
        <f>_xlfn.XLOOKUP(Table2[[#This Row],[Customer_ID]],Table3[Customer_ID],Table3[City],"Missing Memebership")</f>
        <v>Karimnagar</v>
      </c>
      <c r="J883" s="2" t="str">
        <f>_xlfn.XLOOKUP(Table2[[#This Row],[Customer_ID]],Table3[Customer_ID],Table3[State],"Karnataka")</f>
        <v>Telangana</v>
      </c>
      <c r="K883" s="2" t="str">
        <f>_xlfn.XLOOKUP(Table2[[#This Row],[Customer_ID]],Table3[Customer_ID],Table3[Membership],"Regular")</f>
        <v>Gold</v>
      </c>
      <c r="L883" s="2" t="s">
        <v>311</v>
      </c>
      <c r="M883" s="2" t="str">
        <f>_xlfn.XLOOKUP(Table2[[#This Row],[Product_ID]],Table4[Product_ID],Table4[Product_Name],"Not Found")</f>
        <v>Raymond Leather Belt White</v>
      </c>
      <c r="N883" s="2" t="str">
        <f>_xlfn.XLOOKUP(Table2[[#This Row],[Product_ID]],Table4[Product_ID],Table4[Category],"Not Found")</f>
        <v>Belts</v>
      </c>
      <c r="O883" s="2" t="str">
        <f>_xlfn.XLOOKUP(Table2[[#This Row],[Product_ID]],Table4[Product_ID],Table4[Subcategory],"Not Found")</f>
        <v>Leather Belt</v>
      </c>
      <c r="P883" s="2" t="str">
        <f>_xlfn.XLOOKUP(Table2[[#This Row],[Product_ID]],Table4[Product_ID],Table4[Brand],"Missing Brand")</f>
        <v>Raymond</v>
      </c>
      <c r="Q883" s="2" t="s">
        <v>712</v>
      </c>
      <c r="R883" s="2" t="str">
        <f>_xlfn.XLOOKUP(Table2[[#This Row],[Store_ID]],Table6[Store_ID],Table6[Store Name],"Not Found")</f>
        <v>TrendMart Thoothukudi Mall Kiosk</v>
      </c>
      <c r="S883" s="2">
        <f>_xlfn.XLOOKUP(Table2[[#This Row],[Store_ID]],Table6[Store_ID],Table6[Monthly Target],"Missing Target")</f>
        <v>2000000</v>
      </c>
      <c r="T883" s="2" t="str">
        <f>_xlfn.XLOOKUP(Table2[[#This Row],[Store_ID]],Table6[Store_ID],Table6[Region],"Not Found")</f>
        <v>South Zone 1</v>
      </c>
      <c r="U883" s="2" t="s">
        <v>289</v>
      </c>
      <c r="V883" s="2" t="str">
        <f>_xlfn.XLOOKUP(Table2[[#This Row],[Employee_ID]],Table5[Employee_ID],Table5[Employee Name],"Not Found")</f>
        <v>Anitha Ramachandran</v>
      </c>
      <c r="W883" s="2">
        <v>3</v>
      </c>
      <c r="X883" s="2">
        <v>317.38</v>
      </c>
      <c r="Y883" s="2">
        <v>0</v>
      </c>
      <c r="Z883" s="2">
        <v>0</v>
      </c>
      <c r="AA883" s="2">
        <v>5</v>
      </c>
      <c r="AB883" s="2">
        <v>47.61</v>
      </c>
      <c r="AC883" s="2">
        <v>999.75</v>
      </c>
      <c r="AD883" s="2">
        <v>762.45</v>
      </c>
      <c r="AE883" s="2">
        <f t="shared" si="24"/>
        <v>189.68999999999994</v>
      </c>
      <c r="AF883" s="2" t="s">
        <v>35</v>
      </c>
      <c r="AG883" s="42">
        <f>IFERROR(Table2[[#This Row],[Profit]]/Table2[[#This Row],[Sales Amount]],0)</f>
        <v>0.18973743435858959</v>
      </c>
      <c r="AH883" s="2" t="str">
        <f>TRIM(Table2[[#This Row],[Payment Modee]])</f>
        <v>Debit Card</v>
      </c>
      <c r="AI883" s="2" t="s">
        <v>26</v>
      </c>
      <c r="AJ883" s="2" t="s">
        <v>27</v>
      </c>
      <c r="AK883" s="2" t="s">
        <v>841</v>
      </c>
      <c r="AL883" s="16" t="str">
        <f>IF(HOUR(Table2[[#This Row],[Order Time]])&lt;12,"Morning",IF(HOUR(Table2[[#This Row],[Order Time]])&lt;17,"Afternoon",IF(HOUR(Table2[[#This Row],[Order Time]])&lt;21,"Evening","Night")))</f>
        <v>Afternoon</v>
      </c>
      <c r="AM883" s="16" t="s">
        <v>29</v>
      </c>
    </row>
    <row r="884" spans="1:39" x14ac:dyDescent="0.25">
      <c r="A884" s="13" t="s">
        <v>2355</v>
      </c>
      <c r="B884" s="4">
        <v>45404</v>
      </c>
      <c r="C884" s="2">
        <f>YEAR(Table2[[#This Row],[Invoice Date]])</f>
        <v>2024</v>
      </c>
      <c r="D884" s="2" t="str">
        <f>TEXT(Table2[[#This Row],[Invoice Date]],"mmm")</f>
        <v>Apr</v>
      </c>
      <c r="E884" s="2" t="str">
        <f>Table2[[#This Row],[Store_ID]]&amp;"-"&amp;Table2[[#This Row],[Year]]&amp;"-"&amp;Table2[[#This Row],[Month]]</f>
        <v>STR025-2024-Apr</v>
      </c>
      <c r="F884" s="2" t="s">
        <v>1638</v>
      </c>
      <c r="G884" s="2" t="str">
        <f>_xlfn.XLOOKUP(Table2[[#This Row],[Customer_ID]],Table3[Customer_ID],Table3[Customer Name],"Not Found")</f>
        <v>Deepak Ramachandran</v>
      </c>
      <c r="H884" s="2" t="str">
        <f>_xlfn.XLOOKUP(Table2[[#This Row],[Customer_ID]],Table3[Customer_ID],Table3[Gender],"Female")</f>
        <v>Male</v>
      </c>
      <c r="I884" s="2" t="str">
        <f>_xlfn.XLOOKUP(Table2[[#This Row],[Customer_ID]],Table3[Customer_ID],Table3[City],"Missing Memebership")</f>
        <v>Kollam</v>
      </c>
      <c r="J884" s="2" t="str">
        <f>_xlfn.XLOOKUP(Table2[[#This Row],[Customer_ID]],Table3[Customer_ID],Table3[State],"Karnataka")</f>
        <v>Kerala</v>
      </c>
      <c r="K884" s="2" t="str">
        <f>_xlfn.XLOOKUP(Table2[[#This Row],[Customer_ID]],Table3[Customer_ID],Table3[Membership],"Regular")</f>
        <v>Regular</v>
      </c>
      <c r="L884" s="2" t="s">
        <v>416</v>
      </c>
      <c r="M884" s="2" t="str">
        <f>_xlfn.XLOOKUP(Table2[[#This Row],[Product_ID]],Table4[Product_ID],Table4[Product_Name],"Not Found")</f>
        <v>GRT Jewellers Sling Bag Olive</v>
      </c>
      <c r="N884" s="2" t="str">
        <f>_xlfn.XLOOKUP(Table2[[#This Row],[Product_ID]],Table4[Product_ID],Table4[Category],"Not Found")</f>
        <v>Handbags</v>
      </c>
      <c r="O884" s="2" t="str">
        <f>_xlfn.XLOOKUP(Table2[[#This Row],[Product_ID]],Table4[Product_ID],Table4[Subcategory],"Not Found")</f>
        <v>Sling Bag</v>
      </c>
      <c r="P884" s="2" t="str">
        <f>_xlfn.XLOOKUP(Table2[[#This Row],[Product_ID]],Table4[Product_ID],Table4[Brand],"Missing Brand")</f>
        <v>GRT Jewellers</v>
      </c>
      <c r="Q884" s="2" t="s">
        <v>1335</v>
      </c>
      <c r="R884" s="2" t="str">
        <f>_xlfn.XLOOKUP(Table2[[#This Row],[Store_ID]],Table6[Store_ID],Table6[Store Name],"Not Found")</f>
        <v>TrendMart Vellore High Street</v>
      </c>
      <c r="S884" s="2">
        <f>_xlfn.XLOOKUP(Table2[[#This Row],[Store_ID]],Table6[Store_ID],Table6[Monthly Target],"Missing Target")</f>
        <v>1500000</v>
      </c>
      <c r="T884" s="2" t="str">
        <f>_xlfn.XLOOKUP(Table2[[#This Row],[Store_ID]],Table6[Store_ID],Table6[Region],"Not Found")</f>
        <v>South Zone 1</v>
      </c>
      <c r="U884" s="2" t="s">
        <v>102</v>
      </c>
      <c r="V884" s="2" t="str">
        <f>_xlfn.XLOOKUP(Table2[[#This Row],[Employee_ID]],Table5[Employee_ID],Table5[Employee Name],"Not Found")</f>
        <v>Chandra Reddy</v>
      </c>
      <c r="W884" s="2">
        <v>1</v>
      </c>
      <c r="X884" s="2">
        <v>3161.2</v>
      </c>
      <c r="Y884" s="2">
        <v>15</v>
      </c>
      <c r="Z884" s="2">
        <v>474.18</v>
      </c>
      <c r="AA884" s="2">
        <v>12</v>
      </c>
      <c r="AB884" s="2">
        <v>322.44</v>
      </c>
      <c r="AC884" s="2">
        <v>3009.46</v>
      </c>
      <c r="AD884" s="2">
        <v>2034.01</v>
      </c>
      <c r="AE884" s="2">
        <f t="shared" si="24"/>
        <v>653.01</v>
      </c>
      <c r="AF884" s="2" t="s">
        <v>35</v>
      </c>
      <c r="AG884" s="42">
        <f>IFERROR(Table2[[#This Row],[Profit]]/Table2[[#This Row],[Sales Amount]],0)</f>
        <v>0.21698577153376353</v>
      </c>
      <c r="AH884" s="2" t="str">
        <f>TRIM(Table2[[#This Row],[Payment Modee]])</f>
        <v>Debit Card</v>
      </c>
      <c r="AI884" s="2" t="s">
        <v>36</v>
      </c>
      <c r="AJ884" s="2" t="s">
        <v>197</v>
      </c>
      <c r="AK884" s="2" t="s">
        <v>1993</v>
      </c>
      <c r="AL884" s="16" t="str">
        <f>IF(HOUR(Table2[[#This Row],[Order Time]])&lt;12,"Morning",IF(HOUR(Table2[[#This Row],[Order Time]])&lt;17,"Afternoon",IF(HOUR(Table2[[#This Row],[Order Time]])&lt;21,"Evening","Night")))</f>
        <v>Afternoon</v>
      </c>
      <c r="AM884" s="16" t="s">
        <v>29</v>
      </c>
    </row>
    <row r="885" spans="1:39" x14ac:dyDescent="0.25">
      <c r="A885" s="13" t="s">
        <v>2356</v>
      </c>
      <c r="B885" s="4">
        <v>45571</v>
      </c>
      <c r="C885" s="2">
        <f>YEAR(Table2[[#This Row],[Invoice Date]])</f>
        <v>2024</v>
      </c>
      <c r="D885" s="2" t="str">
        <f>TEXT(Table2[[#This Row],[Invoice Date]],"mmm")</f>
        <v>Oct</v>
      </c>
      <c r="E885" s="2" t="str">
        <f>Table2[[#This Row],[Store_ID]]&amp;"-"&amp;Table2[[#This Row],[Year]]&amp;"-"&amp;Table2[[#This Row],[Month]]</f>
        <v>STR008-2024-Oct</v>
      </c>
      <c r="F885" s="2" t="s">
        <v>2357</v>
      </c>
      <c r="G885" s="2" t="str">
        <f>_xlfn.XLOOKUP(Table2[[#This Row],[Customer_ID]],Table3[Customer_ID],Table3[Customer Name],"Not Found")</f>
        <v>Sowmya Ramachandran</v>
      </c>
      <c r="H885" s="2" t="str">
        <f>_xlfn.XLOOKUP(Table2[[#This Row],[Customer_ID]],Table3[Customer_ID],Table3[Gender],"Female")</f>
        <v>Female</v>
      </c>
      <c r="I885" s="2" t="str">
        <f>_xlfn.XLOOKUP(Table2[[#This Row],[Customer_ID]],Table3[Customer_ID],Table3[City],"Missing Memebership")</f>
        <v>Bengaluru</v>
      </c>
      <c r="J885" s="2" t="str">
        <f>_xlfn.XLOOKUP(Table2[[#This Row],[Customer_ID]],Table3[Customer_ID],Table3[State],"Karnataka")</f>
        <v>Karnataka</v>
      </c>
      <c r="K885" s="2" t="str">
        <f>_xlfn.XLOOKUP(Table2[[#This Row],[Customer_ID]],Table3[Customer_ID],Table3[Membership],"Regular")</f>
        <v>Regular</v>
      </c>
      <c r="L885" s="2" t="s">
        <v>540</v>
      </c>
      <c r="M885" s="2" t="str">
        <f>_xlfn.XLOOKUP(Table2[[#This Row],[Product_ID]],Table4[Product_ID],Table4[Product_Name],"Not Found")</f>
        <v>Indian Terrain A-Line Dress Navy Blue</v>
      </c>
      <c r="N885" s="2" t="str">
        <f>_xlfn.XLOOKUP(Table2[[#This Row],[Product_ID]],Table4[Product_ID],Table4[Category],"Not Found")</f>
        <v>Women Dresses</v>
      </c>
      <c r="O885" s="2" t="str">
        <f>_xlfn.XLOOKUP(Table2[[#This Row],[Product_ID]],Table4[Product_ID],Table4[Subcategory],"Not Found")</f>
        <v>A-Line Dress</v>
      </c>
      <c r="P885" s="2" t="str">
        <f>_xlfn.XLOOKUP(Table2[[#This Row],[Product_ID]],Table4[Product_ID],Table4[Brand],"Missing Brand")</f>
        <v>Indian Terrain</v>
      </c>
      <c r="Q885" s="2" t="s">
        <v>499</v>
      </c>
      <c r="R885" s="2" t="str">
        <f>_xlfn.XLOOKUP(Table2[[#This Row],[Store_ID]],Table6[Store_ID],Table6[Store Name],"Not Found")</f>
        <v>TrendMart Kochi Mall Kiosk</v>
      </c>
      <c r="S885" s="2">
        <f>_xlfn.XLOOKUP(Table2[[#This Row],[Store_ID]],Table6[Store_ID],Table6[Monthly Target],"Missing Target")</f>
        <v>1500000</v>
      </c>
      <c r="T885" s="2" t="str">
        <f>_xlfn.XLOOKUP(Table2[[#This Row],[Store_ID]],Table6[Store_ID],Table6[Region],"Not Found")</f>
        <v>South Zone 1</v>
      </c>
      <c r="U885" s="2" t="s">
        <v>68</v>
      </c>
      <c r="V885" s="2" t="str">
        <f>_xlfn.XLOOKUP(Table2[[#This Row],[Employee_ID]],Table5[Employee_ID],Table5[Employee Name],"Not Found")</f>
        <v>Praveen Gupta</v>
      </c>
      <c r="W885" s="2">
        <v>1</v>
      </c>
      <c r="X885" s="2">
        <v>1219.29</v>
      </c>
      <c r="Y885" s="2">
        <v>0</v>
      </c>
      <c r="Z885" s="2">
        <v>0</v>
      </c>
      <c r="AA885" s="2">
        <v>12</v>
      </c>
      <c r="AB885" s="2">
        <v>146.31</v>
      </c>
      <c r="AC885" s="2">
        <v>1365.6</v>
      </c>
      <c r="AD885" s="2">
        <v>865.42</v>
      </c>
      <c r="AE885" s="2">
        <f t="shared" si="24"/>
        <v>353.86999999999995</v>
      </c>
      <c r="AF885" s="2" t="s">
        <v>56</v>
      </c>
      <c r="AG885" s="42">
        <f>IFERROR(Table2[[#This Row],[Profit]]/Table2[[#This Row],[Sales Amount]],0)</f>
        <v>0.25913151728178085</v>
      </c>
      <c r="AH885" s="2" t="str">
        <f>TRIM(Table2[[#This Row],[Payment Modee]])</f>
        <v>Credit Card</v>
      </c>
      <c r="AI885" s="2" t="s">
        <v>26</v>
      </c>
      <c r="AJ885" s="2" t="s">
        <v>27</v>
      </c>
      <c r="AK885" s="2" t="s">
        <v>2358</v>
      </c>
      <c r="AL885" s="16" t="str">
        <f>IF(HOUR(Table2[[#This Row],[Order Time]])&lt;12,"Morning",IF(HOUR(Table2[[#This Row],[Order Time]])&lt;17,"Afternoon",IF(HOUR(Table2[[#This Row],[Order Time]])&lt;21,"Evening","Night")))</f>
        <v>Morning</v>
      </c>
      <c r="AM885" s="16" t="s">
        <v>38</v>
      </c>
    </row>
    <row r="886" spans="1:39" s="12" customFormat="1" x14ac:dyDescent="0.25">
      <c r="A886" s="15" t="s">
        <v>2359</v>
      </c>
      <c r="B886" s="11">
        <v>45483</v>
      </c>
      <c r="C886" s="10">
        <f>YEAR(Table2[[#This Row],[Invoice Date]])</f>
        <v>2024</v>
      </c>
      <c r="D886" s="10" t="str">
        <f>TEXT(Table2[[#This Row],[Invoice Date]],"mmm")</f>
        <v>Jul</v>
      </c>
      <c r="E886" s="10" t="str">
        <f>Table2[[#This Row],[Store_ID]]&amp;"-"&amp;Table2[[#This Row],[Year]]&amp;"-"&amp;Table2[[#This Row],[Month]]</f>
        <v>STR039-2024-Jul</v>
      </c>
      <c r="F886" s="10" t="s">
        <v>100</v>
      </c>
      <c r="G886" s="10" t="str">
        <f>_xlfn.XLOOKUP(Table2[[#This Row],[Customer_ID]],Table3[Customer_ID],Table3[Customer Name],"Not Found")</f>
        <v>Vidya Kumar</v>
      </c>
      <c r="H886" s="10" t="str">
        <f>_xlfn.XLOOKUP(Table2[[#This Row],[Customer_ID]],Table3[Customer_ID],Table3[Gender],"Female")</f>
        <v>Female</v>
      </c>
      <c r="I886" s="10" t="str">
        <f>_xlfn.XLOOKUP(Table2[[#This Row],[Customer_ID]],Table3[Customer_ID],Table3[City],"Missing Memebership")</f>
        <v>Visakhapatnam</v>
      </c>
      <c r="J886" s="10" t="str">
        <f>_xlfn.XLOOKUP(Table2[[#This Row],[Customer_ID]],Table3[Customer_ID],Table3[State],"Karnataka")</f>
        <v>Andhra Pradesh</v>
      </c>
      <c r="K886" s="10" t="str">
        <f>_xlfn.XLOOKUP(Table2[[#This Row],[Customer_ID]],Table3[Customer_ID],Table3[Membership],"Regular")</f>
        <v>Silver</v>
      </c>
      <c r="L886" s="10" t="s">
        <v>508</v>
      </c>
      <c r="M886" s="10" t="str">
        <f>_xlfn.XLOOKUP(Table2[[#This Row],[Product_ID]],Table4[Product_ID],Table4[Product_Name],"Not Found")</f>
        <v>Sparx Silk Saree Charcoal</v>
      </c>
      <c r="N886" s="10" t="str">
        <f>_xlfn.XLOOKUP(Table2[[#This Row],[Product_ID]],Table4[Product_ID],Table4[Category],"Not Found")</f>
        <v>Women Sarees</v>
      </c>
      <c r="O886" s="10" t="str">
        <f>_xlfn.XLOOKUP(Table2[[#This Row],[Product_ID]],Table4[Product_ID],Table4[Subcategory],"Not Found")</f>
        <v>Silk Saree</v>
      </c>
      <c r="P886" s="10" t="str">
        <f>_xlfn.XLOOKUP(Table2[[#This Row],[Product_ID]],Table4[Product_ID],Table4[Brand],"Missing Brand")</f>
        <v>Sparx</v>
      </c>
      <c r="Q886" s="10" t="s">
        <v>825</v>
      </c>
      <c r="R886" s="10" t="str">
        <f>_xlfn.XLOOKUP(Table2[[#This Row],[Store_ID]],Table6[Store_ID],Table6[Store Name],"Not Found")</f>
        <v>TrendMart Bengaluru High Street</v>
      </c>
      <c r="S886" s="10">
        <f>_xlfn.XLOOKUP(Table2[[#This Row],[Store_ID]],Table6[Store_ID],Table6[Monthly Target],"Missing Target")</f>
        <v>1500000</v>
      </c>
      <c r="T886" s="10" t="str">
        <f>_xlfn.XLOOKUP(Table2[[#This Row],[Store_ID]],Table6[Store_ID],Table6[Region],"Not Found")</f>
        <v>South Zone 2</v>
      </c>
      <c r="U886" s="10" t="s">
        <v>81</v>
      </c>
      <c r="V886" s="10" t="str">
        <f>_xlfn.XLOOKUP(Table2[[#This Row],[Employee_ID]],Table5[Employee_ID],Table5[Employee Name],"Not Found")</f>
        <v>Charulatha Kumar</v>
      </c>
      <c r="W886" s="10">
        <f>IFERROR(ROUND((Z886/(Y886/100)/X886),0),0)</f>
        <v>3</v>
      </c>
      <c r="X886" s="10">
        <v>2566.7399999999998</v>
      </c>
      <c r="Y886" s="10">
        <v>25</v>
      </c>
      <c r="Z886" s="10">
        <v>1925.06</v>
      </c>
      <c r="AA886" s="10">
        <v>12</v>
      </c>
      <c r="AB886" s="10">
        <v>693.02</v>
      </c>
      <c r="AC886" s="10">
        <v>6468.18</v>
      </c>
      <c r="AD886" s="10">
        <v>5559.42</v>
      </c>
      <c r="AE886" s="10">
        <f t="shared" si="24"/>
        <v>215.74000000000024</v>
      </c>
      <c r="AF886" s="2" t="s">
        <v>119</v>
      </c>
      <c r="AG886" s="42">
        <f>IFERROR(Table2[[#This Row],[Profit]]/Table2[[#This Row],[Sales Amount]],0)</f>
        <v>3.3354050134659245E-2</v>
      </c>
      <c r="AH886" s="2" t="str">
        <f>TRIM(Table2[[#This Row],[Payment Modee]])</f>
        <v>Net Banking</v>
      </c>
      <c r="AI886" s="10" t="s">
        <v>36</v>
      </c>
      <c r="AJ886" s="10" t="s">
        <v>27</v>
      </c>
      <c r="AK886" s="10" t="s">
        <v>2360</v>
      </c>
      <c r="AL886" s="18" t="str">
        <f>IF(HOUR(Table2[[#This Row],[Order Time]])&lt;12,"Morning",IF(HOUR(Table2[[#This Row],[Order Time]])&lt;17,"Afternoon",IF(HOUR(Table2[[#This Row],[Order Time]])&lt;21,"Evening","Night")))</f>
        <v>Evening</v>
      </c>
      <c r="AM886" s="18" t="s">
        <v>29</v>
      </c>
    </row>
    <row r="887" spans="1:39" x14ac:dyDescent="0.25">
      <c r="A887" s="13" t="s">
        <v>2361</v>
      </c>
      <c r="B887" s="4">
        <v>45418</v>
      </c>
      <c r="C887" s="2">
        <f>YEAR(Table2[[#This Row],[Invoice Date]])</f>
        <v>2024</v>
      </c>
      <c r="D887" s="2" t="str">
        <f>TEXT(Table2[[#This Row],[Invoice Date]],"mmm")</f>
        <v>May</v>
      </c>
      <c r="E887" s="2" t="str">
        <f>Table2[[#This Row],[Store_ID]]&amp;"-"&amp;Table2[[#This Row],[Year]]&amp;"-"&amp;Table2[[#This Row],[Month]]</f>
        <v>STR110-2024-May</v>
      </c>
      <c r="F887" s="2" t="s">
        <v>328</v>
      </c>
      <c r="G887" s="2" t="str">
        <f>_xlfn.XLOOKUP(Table2[[#This Row],[Customer_ID]],Table3[Customer_ID],Table3[Customer Name],"Not Found")</f>
        <v>Indira Naidu</v>
      </c>
      <c r="H887" s="2" t="str">
        <f>_xlfn.XLOOKUP(Table2[[#This Row],[Customer_ID]],Table3[Customer_ID],Table3[Gender],"Female")</f>
        <v>Female</v>
      </c>
      <c r="I887" s="2" t="str">
        <f>_xlfn.XLOOKUP(Table2[[#This Row],[Customer_ID]],Table3[Customer_ID],Table3[City],"Missing Memebership")</f>
        <v>Khammam</v>
      </c>
      <c r="J887" s="2" t="str">
        <f>_xlfn.XLOOKUP(Table2[[#This Row],[Customer_ID]],Table3[Customer_ID],Table3[State],"Karnataka")</f>
        <v>Telangana</v>
      </c>
      <c r="K887" s="2" t="str">
        <f>_xlfn.XLOOKUP(Table2[[#This Row],[Customer_ID]],Table3[Customer_ID],Table3[Membership],"Regular")</f>
        <v>Gold</v>
      </c>
      <c r="L887" s="2" t="s">
        <v>1819</v>
      </c>
      <c r="M887" s="2" t="str">
        <f>_xlfn.XLOOKUP(Table2[[#This Row],[Product_ID]],Table4[Product_ID],Table4[Product_Name],"Not Found")</f>
        <v>Skechers Skinny Fit Peach</v>
      </c>
      <c r="N887" s="2" t="str">
        <f>_xlfn.XLOOKUP(Table2[[#This Row],[Product_ID]],Table4[Product_ID],Table4[Category],"Not Found")</f>
        <v>Men Jeans</v>
      </c>
      <c r="O887" s="2" t="str">
        <f>_xlfn.XLOOKUP(Table2[[#This Row],[Product_ID]],Table4[Product_ID],Table4[Subcategory],"Not Found")</f>
        <v>Skinny Fit</v>
      </c>
      <c r="P887" s="2" t="str">
        <f>_xlfn.XLOOKUP(Table2[[#This Row],[Product_ID]],Table4[Product_ID],Table4[Brand],"Missing Brand")</f>
        <v>Skechers</v>
      </c>
      <c r="Q887" s="2" t="s">
        <v>146</v>
      </c>
      <c r="R887" s="2" t="str">
        <f>_xlfn.XLOOKUP(Table2[[#This Row],[Store_ID]],Table6[Store_ID],Table6[Store Name],"Not Found")</f>
        <v>TrendMart Thoothukudi Outlet</v>
      </c>
      <c r="S887" s="2">
        <f>_xlfn.XLOOKUP(Table2[[#This Row],[Store_ID]],Table6[Store_ID],Table6[Monthly Target],"Missing Target")</f>
        <v>1000000</v>
      </c>
      <c r="T887" s="2" t="str">
        <f>_xlfn.XLOOKUP(Table2[[#This Row],[Store_ID]],Table6[Store_ID],Table6[Region],"Not Found")</f>
        <v>South Zone 1</v>
      </c>
      <c r="U887" s="2" t="s">
        <v>268</v>
      </c>
      <c r="V887" s="2" t="str">
        <f>_xlfn.XLOOKUP(Table2[[#This Row],[Employee_ID]],Table5[Employee_ID],Table5[Employee Name],"Not Found")</f>
        <v>Ganesh Iyengar</v>
      </c>
      <c r="W887" s="2">
        <v>2</v>
      </c>
      <c r="X887" s="2">
        <v>829.74</v>
      </c>
      <c r="Y887" s="2">
        <v>10</v>
      </c>
      <c r="Z887" s="2">
        <v>165.95</v>
      </c>
      <c r="AA887" s="2">
        <v>5</v>
      </c>
      <c r="AB887" s="2">
        <v>74.680000000000007</v>
      </c>
      <c r="AC887" s="2">
        <v>1568.21</v>
      </c>
      <c r="AD887" s="2">
        <v>1316.38</v>
      </c>
      <c r="AE887" s="2">
        <f t="shared" si="24"/>
        <v>177.14999999999992</v>
      </c>
      <c r="AF887" s="2" t="s">
        <v>56</v>
      </c>
      <c r="AG887" s="42">
        <f>IFERROR(Table2[[#This Row],[Profit]]/Table2[[#This Row],[Sales Amount]],0)</f>
        <v>0.11296318732822767</v>
      </c>
      <c r="AH887" s="2" t="str">
        <f>TRIM(Table2[[#This Row],[Payment Modee]])</f>
        <v>Credit Card</v>
      </c>
      <c r="AI887" s="2" t="s">
        <v>36</v>
      </c>
      <c r="AJ887" s="2" t="s">
        <v>27</v>
      </c>
      <c r="AK887" s="2" t="s">
        <v>911</v>
      </c>
      <c r="AL887" s="16" t="str">
        <f>IF(HOUR(Table2[[#This Row],[Order Time]])&lt;12,"Morning",IF(HOUR(Table2[[#This Row],[Order Time]])&lt;17,"Afternoon",IF(HOUR(Table2[[#This Row],[Order Time]])&lt;21,"Evening","Night")))</f>
        <v>Afternoon</v>
      </c>
      <c r="AM887" s="16" t="s">
        <v>29</v>
      </c>
    </row>
    <row r="888" spans="1:39" x14ac:dyDescent="0.25">
      <c r="A888" s="13" t="s">
        <v>2362</v>
      </c>
      <c r="B888" s="4">
        <v>45411</v>
      </c>
      <c r="C888" s="2">
        <f>YEAR(Table2[[#This Row],[Invoice Date]])</f>
        <v>2024</v>
      </c>
      <c r="D888" s="2" t="str">
        <f>TEXT(Table2[[#This Row],[Invoice Date]],"mmm")</f>
        <v>Apr</v>
      </c>
      <c r="E888" s="2" t="str">
        <f>Table2[[#This Row],[Store_ID]]&amp;"-"&amp;Table2[[#This Row],[Year]]&amp;"-"&amp;Table2[[#This Row],[Month]]</f>
        <v>STR037-2024-Apr</v>
      </c>
      <c r="F888" s="2" t="s">
        <v>217</v>
      </c>
      <c r="G888" s="2" t="str">
        <f>_xlfn.XLOOKUP(Table2[[#This Row],[Customer_ID]],Table3[Customer_ID],Table3[Customer Name],"Not Found")</f>
        <v>Tara Ramachandran</v>
      </c>
      <c r="H888" s="2" t="str">
        <f>_xlfn.XLOOKUP(Table2[[#This Row],[Customer_ID]],Table3[Customer_ID],Table3[Gender],"Female")</f>
        <v>Female</v>
      </c>
      <c r="I888" s="2" t="str">
        <f>_xlfn.XLOOKUP(Table2[[#This Row],[Customer_ID]],Table3[Customer_ID],Table3[City],"Missing Memebership")</f>
        <v>Vijayawada</v>
      </c>
      <c r="J888" s="2" t="str">
        <f>_xlfn.XLOOKUP(Table2[[#This Row],[Customer_ID]],Table3[Customer_ID],Table3[State],"Karnataka")</f>
        <v>Andhra Pradesh</v>
      </c>
      <c r="K888" s="2" t="str">
        <f>_xlfn.XLOOKUP(Table2[[#This Row],[Customer_ID]],Table3[Customer_ID],Table3[Membership],"Regular")</f>
        <v>Platinum</v>
      </c>
      <c r="L888" s="2" t="s">
        <v>719</v>
      </c>
      <c r="M888" s="2" t="str">
        <f>_xlfn.XLOOKUP(Table2[[#This Row],[Product_ID]],Table4[Product_ID],Table4[Product_Name],"Not Found")</f>
        <v>AND Denim Shirt Teal</v>
      </c>
      <c r="N888" s="2" t="str">
        <f>_xlfn.XLOOKUP(Table2[[#This Row],[Product_ID]],Table4[Product_ID],Table4[Category],"Not Found")</f>
        <v>Men Shirts</v>
      </c>
      <c r="O888" s="2" t="str">
        <f>_xlfn.XLOOKUP(Table2[[#This Row],[Product_ID]],Table4[Product_ID],Table4[Subcategory],"Not Found")</f>
        <v>Denim Shirt</v>
      </c>
      <c r="P888" s="2" t="str">
        <f>_xlfn.XLOOKUP(Table2[[#This Row],[Product_ID]],Table4[Product_ID],Table4[Brand],"Missing Brand")</f>
        <v>AND</v>
      </c>
      <c r="Q888" s="2" t="s">
        <v>23</v>
      </c>
      <c r="R888" s="2" t="str">
        <f>_xlfn.XLOOKUP(Table2[[#This Row],[Store_ID]],Table6[Store_ID],Table6[Store Name],"Not Found")</f>
        <v>TrendMart Vijayawada High Street</v>
      </c>
      <c r="S888" s="2">
        <f>_xlfn.XLOOKUP(Table2[[#This Row],[Store_ID]],Table6[Store_ID],Table6[Monthly Target],"Missing Target")</f>
        <v>1000000</v>
      </c>
      <c r="T888" s="2" t="str">
        <f>_xlfn.XLOOKUP(Table2[[#This Row],[Store_ID]],Table6[Store_ID],Table6[Region],"Not Found")</f>
        <v>South Zone 3</v>
      </c>
      <c r="U888" s="2" t="s">
        <v>504</v>
      </c>
      <c r="V888" s="2" t="str">
        <f>_xlfn.XLOOKUP(Table2[[#This Row],[Employee_ID]],Table5[Employee_ID],Table5[Employee Name],"Not Found")</f>
        <v>Vikram Bhat</v>
      </c>
      <c r="W888" s="2">
        <v>1</v>
      </c>
      <c r="X888" s="2">
        <v>821.92</v>
      </c>
      <c r="Y888" s="2">
        <v>10</v>
      </c>
      <c r="Z888" s="2">
        <v>82.19</v>
      </c>
      <c r="AA888" s="2">
        <v>5</v>
      </c>
      <c r="AB888" s="2">
        <v>36.99</v>
      </c>
      <c r="AC888" s="2">
        <v>776.72</v>
      </c>
      <c r="AD888" s="2">
        <v>570.20000000000005</v>
      </c>
      <c r="AE888" s="2">
        <f t="shared" si="24"/>
        <v>169.52999999999997</v>
      </c>
      <c r="AF888" s="2" t="s">
        <v>25</v>
      </c>
      <c r="AG888" s="42">
        <f>IFERROR(Table2[[#This Row],[Profit]]/Table2[[#This Row],[Sales Amount]],0)</f>
        <v>0.21826398187248941</v>
      </c>
      <c r="AH888" s="2" t="str">
        <f>TRIM(Table2[[#This Row],[Payment Modee]])</f>
        <v>UPI</v>
      </c>
      <c r="AI888" s="2" t="s">
        <v>26</v>
      </c>
      <c r="AJ888" s="2" t="s">
        <v>27</v>
      </c>
      <c r="AK888" s="2" t="s">
        <v>2363</v>
      </c>
      <c r="AL888" s="16" t="str">
        <f>IF(HOUR(Table2[[#This Row],[Order Time]])&lt;12,"Morning",IF(HOUR(Table2[[#This Row],[Order Time]])&lt;17,"Afternoon",IF(HOUR(Table2[[#This Row],[Order Time]])&lt;21,"Evening","Night")))</f>
        <v>Morning</v>
      </c>
      <c r="AM888" s="16" t="s">
        <v>29</v>
      </c>
    </row>
    <row r="889" spans="1:39" x14ac:dyDescent="0.25">
      <c r="A889" s="13" t="s">
        <v>2364</v>
      </c>
      <c r="B889" s="4">
        <v>45395</v>
      </c>
      <c r="C889" s="2">
        <f>YEAR(Table2[[#This Row],[Invoice Date]])</f>
        <v>2024</v>
      </c>
      <c r="D889" s="2" t="str">
        <f>TEXT(Table2[[#This Row],[Invoice Date]],"mmm")</f>
        <v>Apr</v>
      </c>
      <c r="E889" s="2" t="str">
        <f>Table2[[#This Row],[Store_ID]]&amp;"-"&amp;Table2[[#This Row],[Year]]&amp;"-"&amp;Table2[[#This Row],[Month]]</f>
        <v>STR068-2024-Apr</v>
      </c>
      <c r="F889" s="2" t="s">
        <v>1501</v>
      </c>
      <c r="G889" s="2" t="str">
        <f>_xlfn.XLOOKUP(Table2[[#This Row],[Customer_ID]],Table3[Customer_ID],Table3[Customer Name],"Not Found")</f>
        <v>Chandran Sharma</v>
      </c>
      <c r="H889" s="2" t="str">
        <f>_xlfn.XLOOKUP(Table2[[#This Row],[Customer_ID]],Table3[Customer_ID],Table3[Gender],"Female")</f>
        <v>Male</v>
      </c>
      <c r="I889" s="2" t="str">
        <f>_xlfn.XLOOKUP(Table2[[#This Row],[Customer_ID]],Table3[Customer_ID],Table3[City],"Missing Memebership")</f>
        <v>Tumakuru</v>
      </c>
      <c r="J889" s="2" t="str">
        <f>_xlfn.XLOOKUP(Table2[[#This Row],[Customer_ID]],Table3[Customer_ID],Table3[State],"Karnataka")</f>
        <v>Karnataka</v>
      </c>
      <c r="K889" s="2" t="str">
        <f>_xlfn.XLOOKUP(Table2[[#This Row],[Customer_ID]],Table3[Customer_ID],Table3[Membership],"Regular")</f>
        <v>Gold</v>
      </c>
      <c r="L889" s="2" t="s">
        <v>556</v>
      </c>
      <c r="M889" s="2" t="str">
        <f>_xlfn.XLOOKUP(Table2[[#This Row],[Product_ID]],Table4[Product_ID],Table4[Product_Name],"Not Found")</f>
        <v>Reebok Georgette Saree Charcoal</v>
      </c>
      <c r="N889" s="2" t="str">
        <f>_xlfn.XLOOKUP(Table2[[#This Row],[Product_ID]],Table4[Product_ID],Table4[Category],"Not Found")</f>
        <v>Women Sarees</v>
      </c>
      <c r="O889" s="2" t="str">
        <f>_xlfn.XLOOKUP(Table2[[#This Row],[Product_ID]],Table4[Product_ID],Table4[Subcategory],"Not Found")</f>
        <v>Georgette Saree</v>
      </c>
      <c r="P889" s="2" t="str">
        <f>_xlfn.XLOOKUP(Table2[[#This Row],[Product_ID]],Table4[Product_ID],Table4[Brand],"Missing Brand")</f>
        <v>Reebok</v>
      </c>
      <c r="Q889" s="2" t="s">
        <v>97</v>
      </c>
      <c r="R889" s="2" t="str">
        <f>_xlfn.XLOOKUP(Table2[[#This Row],[Store_ID]],Table6[Store_ID],Table6[Store Name],"Not Found")</f>
        <v>TrendMart Madurai Mall Kiosk</v>
      </c>
      <c r="S889" s="2">
        <f>_xlfn.XLOOKUP(Table2[[#This Row],[Store_ID]],Table6[Store_ID],Table6[Monthly Target],"Missing Target")</f>
        <v>2000000</v>
      </c>
      <c r="T889" s="2" t="str">
        <f>_xlfn.XLOOKUP(Table2[[#This Row],[Store_ID]],Table6[Store_ID],Table6[Region],"Not Found")</f>
        <v>South Zone 1</v>
      </c>
      <c r="U889" s="2" t="s">
        <v>9159</v>
      </c>
      <c r="V889" s="2" t="str">
        <f>_xlfn.XLOOKUP(Table2[[#This Row],[Employee_ID]],Table5[Employee_ID],Table5[Employee Name],"Not Found")</f>
        <v>Not Found</v>
      </c>
      <c r="W889" s="2">
        <v>2</v>
      </c>
      <c r="X889" s="2">
        <v>1985.7</v>
      </c>
      <c r="Y889" s="2">
        <v>10</v>
      </c>
      <c r="Z889" s="2">
        <v>397.14</v>
      </c>
      <c r="AA889" s="2">
        <v>12</v>
      </c>
      <c r="AB889" s="2">
        <v>428.91</v>
      </c>
      <c r="AC889" s="2">
        <v>4003.17</v>
      </c>
      <c r="AD889" s="2">
        <v>2756.76</v>
      </c>
      <c r="AE889" s="2">
        <f t="shared" si="24"/>
        <v>817.49999999999977</v>
      </c>
      <c r="AF889" s="2" t="s">
        <v>25</v>
      </c>
      <c r="AG889" s="42">
        <f>IFERROR(Table2[[#This Row],[Profit]]/Table2[[#This Row],[Sales Amount]],0)</f>
        <v>0.20421316106985207</v>
      </c>
      <c r="AH889" s="2" t="str">
        <f>TRIM(Table2[[#This Row],[Payment Modee]])</f>
        <v>UPI</v>
      </c>
      <c r="AI889" s="2" t="s">
        <v>26</v>
      </c>
      <c r="AJ889" s="2" t="s">
        <v>27</v>
      </c>
      <c r="AK889" s="2" t="s">
        <v>2365</v>
      </c>
      <c r="AL889" s="16" t="str">
        <f>IF(HOUR(Table2[[#This Row],[Order Time]])&lt;12,"Morning",IF(HOUR(Table2[[#This Row],[Order Time]])&lt;17,"Afternoon",IF(HOUR(Table2[[#This Row],[Order Time]])&lt;21,"Evening","Night")))</f>
        <v>Evening</v>
      </c>
      <c r="AM889" s="16" t="s">
        <v>38</v>
      </c>
    </row>
    <row r="890" spans="1:39" x14ac:dyDescent="0.25">
      <c r="A890" s="13" t="s">
        <v>2366</v>
      </c>
      <c r="B890" s="4">
        <v>45614</v>
      </c>
      <c r="C890" s="2">
        <f>YEAR(Table2[[#This Row],[Invoice Date]])</f>
        <v>2024</v>
      </c>
      <c r="D890" s="2" t="str">
        <f>TEXT(Table2[[#This Row],[Invoice Date]],"mmm")</f>
        <v>Nov</v>
      </c>
      <c r="E890" s="2" t="str">
        <f>Table2[[#This Row],[Store_ID]]&amp;"-"&amp;Table2[[#This Row],[Year]]&amp;"-"&amp;Table2[[#This Row],[Month]]</f>
        <v>STR063-2024-Nov</v>
      </c>
      <c r="F890" s="2" t="s">
        <v>173</v>
      </c>
      <c r="G890" s="2" t="str">
        <f>_xlfn.XLOOKUP(Table2[[#This Row],[Customer_ID]],Table3[Customer_ID],Table3[Customer Name],"Not Found")</f>
        <v>Vijay Kamath</v>
      </c>
      <c r="H890" s="2" t="str">
        <f>_xlfn.XLOOKUP(Table2[[#This Row],[Customer_ID]],Table3[Customer_ID],Table3[Gender],"Female")</f>
        <v>Male</v>
      </c>
      <c r="I890" s="2" t="str">
        <f>_xlfn.XLOOKUP(Table2[[#This Row],[Customer_ID]],Table3[Customer_ID],Table3[City],"Missing Memebership")</f>
        <v>Hyderabad</v>
      </c>
      <c r="J890" s="2" t="str">
        <f>_xlfn.XLOOKUP(Table2[[#This Row],[Customer_ID]],Table3[Customer_ID],Table3[State],"Karnataka")</f>
        <v>Telangana</v>
      </c>
      <c r="K890" s="2" t="str">
        <f>_xlfn.XLOOKUP(Table2[[#This Row],[Customer_ID]],Table3[Customer_ID],Table3[Membership],"Regular")</f>
        <v>Silver</v>
      </c>
      <c r="L890" s="2" t="s">
        <v>907</v>
      </c>
      <c r="M890" s="2" t="str">
        <f>_xlfn.XLOOKUP(Table2[[#This Row],[Product_ID]],Table4[Product_ID],Table4[Product_Name],"Not Found")</f>
        <v>Westside Straight Fit Charcoal</v>
      </c>
      <c r="N890" s="2" t="str">
        <f>_xlfn.XLOOKUP(Table2[[#This Row],[Product_ID]],Table4[Product_ID],Table4[Category],"Not Found")</f>
        <v>Watches</v>
      </c>
      <c r="O890" s="2" t="str">
        <f>_xlfn.XLOOKUP(Table2[[#This Row],[Product_ID]],Table4[Product_ID],Table4[Subcategory],"Not Found")</f>
        <v>Smart Watch</v>
      </c>
      <c r="P890" s="2" t="str">
        <f>_xlfn.XLOOKUP(Table2[[#This Row],[Product_ID]],Table4[Product_ID],Table4[Brand],"Missing Brand")</f>
        <v>Pantaloons</v>
      </c>
      <c r="Q890" s="2" t="s">
        <v>567</v>
      </c>
      <c r="R890" s="2" t="str">
        <f>_xlfn.XLOOKUP(Table2[[#This Row],[Store_ID]],Table6[Store_ID],Table6[Store Name],"Not Found")</f>
        <v>TrendMart Shivamogga Mall Kiosk</v>
      </c>
      <c r="S890" s="2">
        <f>_xlfn.XLOOKUP(Table2[[#This Row],[Store_ID]],Table6[Store_ID],Table6[Monthly Target],"Missing Target")</f>
        <v>1200000</v>
      </c>
      <c r="T890" s="2" t="str">
        <f>_xlfn.XLOOKUP(Table2[[#This Row],[Store_ID]],Table6[Store_ID],Table6[Region],"Not Found")</f>
        <v>South Zone 2</v>
      </c>
      <c r="U890" s="2" t="s">
        <v>294</v>
      </c>
      <c r="V890" s="2" t="str">
        <f>_xlfn.XLOOKUP(Table2[[#This Row],[Employee_ID]],Table5[Employee_ID],Table5[Employee Name],"Not Found")</f>
        <v>Chitra Chettiar</v>
      </c>
      <c r="W890" s="2">
        <v>2</v>
      </c>
      <c r="X890" s="2">
        <v>5184.71</v>
      </c>
      <c r="Y890" s="2">
        <v>10</v>
      </c>
      <c r="Z890" s="2">
        <v>1036.94</v>
      </c>
      <c r="AA890" s="2">
        <v>12</v>
      </c>
      <c r="AB890" s="2">
        <v>1119.9000000000001</v>
      </c>
      <c r="AC890" s="2">
        <v>10452.379999999999</v>
      </c>
      <c r="AD890" s="2">
        <v>7324.74</v>
      </c>
      <c r="AE890" s="2">
        <f t="shared" si="24"/>
        <v>2007.7399999999993</v>
      </c>
      <c r="AF890" s="2" t="s">
        <v>69</v>
      </c>
      <c r="AG890" s="42">
        <f>IFERROR(Table2[[#This Row],[Profit]]/Table2[[#This Row],[Sales Amount]],0)</f>
        <v>0.19208448219448579</v>
      </c>
      <c r="AH890" s="2" t="str">
        <f>TRIM(Table2[[#This Row],[Payment Modee]])</f>
        <v>Cash</v>
      </c>
      <c r="AI890" s="2" t="s">
        <v>26</v>
      </c>
      <c r="AJ890" s="2" t="s">
        <v>27</v>
      </c>
      <c r="AK890" s="2" t="s">
        <v>2238</v>
      </c>
      <c r="AL890" s="16" t="str">
        <f>IF(HOUR(Table2[[#This Row],[Order Time]])&lt;12,"Morning",IF(HOUR(Table2[[#This Row],[Order Time]])&lt;17,"Afternoon",IF(HOUR(Table2[[#This Row],[Order Time]])&lt;21,"Evening","Night")))</f>
        <v>Afternoon</v>
      </c>
      <c r="AM890" s="16" t="s">
        <v>29</v>
      </c>
    </row>
    <row r="891" spans="1:39" x14ac:dyDescent="0.25">
      <c r="A891" s="13" t="s">
        <v>2367</v>
      </c>
      <c r="B891" s="4">
        <v>45550</v>
      </c>
      <c r="C891" s="2">
        <f>YEAR(Table2[[#This Row],[Invoice Date]])</f>
        <v>2024</v>
      </c>
      <c r="D891" s="2" t="str">
        <f>TEXT(Table2[[#This Row],[Invoice Date]],"mmm")</f>
        <v>Sep</v>
      </c>
      <c r="E891" s="2" t="str">
        <f>Table2[[#This Row],[Store_ID]]&amp;"-"&amp;Table2[[#This Row],[Year]]&amp;"-"&amp;Table2[[#This Row],[Month]]</f>
        <v>STR033-2024-Sep</v>
      </c>
      <c r="F891" s="2" t="s">
        <v>2368</v>
      </c>
      <c r="G891" s="2" t="str">
        <f>_xlfn.XLOOKUP(Table2[[#This Row],[Customer_ID]],Table3[Customer_ID],Table3[Customer Name],"Not Found")</f>
        <v>Anil Gounder</v>
      </c>
      <c r="H891" s="2" t="str">
        <f>_xlfn.XLOOKUP(Table2[[#This Row],[Customer_ID]],Table3[Customer_ID],Table3[Gender],"Female")</f>
        <v>Male</v>
      </c>
      <c r="I891" s="2" t="str">
        <f>_xlfn.XLOOKUP(Table2[[#This Row],[Customer_ID]],Table3[Customer_ID],Table3[City],"Missing Memebership")</f>
        <v>Vijayawada</v>
      </c>
      <c r="J891" s="2" t="str">
        <f>_xlfn.XLOOKUP(Table2[[#This Row],[Customer_ID]],Table3[Customer_ID],Table3[State],"Karnataka")</f>
        <v>Andhra Pradesh</v>
      </c>
      <c r="K891" s="2" t="str">
        <f>_xlfn.XLOOKUP(Table2[[#This Row],[Customer_ID]],Table3[Customer_ID],Table3[Membership],"Regular")</f>
        <v>Silver</v>
      </c>
      <c r="L891" s="2" t="s">
        <v>703</v>
      </c>
      <c r="M891" s="2" t="str">
        <f>_xlfn.XLOOKUP(Table2[[#This Row],[Product_ID]],Table4[Product_ID],Table4[Product_Name],"Not Found")</f>
        <v>Woodland Polo Purple</v>
      </c>
      <c r="N891" s="2" t="str">
        <f>_xlfn.XLOOKUP(Table2[[#This Row],[Product_ID]],Table4[Product_ID],Table4[Category],"Not Found")</f>
        <v>Men T-Shirts</v>
      </c>
      <c r="O891" s="2" t="str">
        <f>_xlfn.XLOOKUP(Table2[[#This Row],[Product_ID]],Table4[Product_ID],Table4[Subcategory],"Not Found")</f>
        <v>Polo</v>
      </c>
      <c r="P891" s="2" t="str">
        <f>_xlfn.XLOOKUP(Table2[[#This Row],[Product_ID]],Table4[Product_ID],Table4[Brand],"Missing Brand")</f>
        <v>Woodland</v>
      </c>
      <c r="Q891" s="2" t="s">
        <v>1482</v>
      </c>
      <c r="R891" s="2" t="str">
        <f>_xlfn.XLOOKUP(Table2[[#This Row],[Store_ID]],Table6[Store_ID],Table6[Store Name],"Not Found")</f>
        <v>TrendMart Guntur Standard</v>
      </c>
      <c r="S891" s="2">
        <f>_xlfn.XLOOKUP(Table2[[#This Row],[Store_ID]],Table6[Store_ID],Table6[Monthly Target],"Missing Target")</f>
        <v>2500000</v>
      </c>
      <c r="T891" s="2" t="str">
        <f>_xlfn.XLOOKUP(Table2[[#This Row],[Store_ID]],Table6[Store_ID],Table6[Region],"Not Found")</f>
        <v>South Zone 3</v>
      </c>
      <c r="U891" s="2" t="s">
        <v>124</v>
      </c>
      <c r="V891" s="2" t="str">
        <f>_xlfn.XLOOKUP(Table2[[#This Row],[Employee_ID]],Table5[Employee_ID],Table5[Employee Name],"Not Found")</f>
        <v>Girish Sundaram</v>
      </c>
      <c r="W891" s="2">
        <v>1</v>
      </c>
      <c r="X891" s="2">
        <v>608.34</v>
      </c>
      <c r="Y891" s="2">
        <v>0</v>
      </c>
      <c r="Z891" s="2">
        <v>0</v>
      </c>
      <c r="AA891" s="2">
        <v>5</v>
      </c>
      <c r="AB891" s="2">
        <v>30.42</v>
      </c>
      <c r="AC891" s="2">
        <v>638.76</v>
      </c>
      <c r="AD891" s="2">
        <v>364.61</v>
      </c>
      <c r="AE891" s="2">
        <f t="shared" si="24"/>
        <v>243.72999999999996</v>
      </c>
      <c r="AF891" s="2" t="s">
        <v>69</v>
      </c>
      <c r="AG891" s="42">
        <f>IFERROR(Table2[[#This Row],[Profit]]/Table2[[#This Row],[Sales Amount]],0)</f>
        <v>0.3815674118604796</v>
      </c>
      <c r="AH891" s="2" t="str">
        <f>TRIM(Table2[[#This Row],[Payment Modee]])</f>
        <v>Cash</v>
      </c>
      <c r="AI891" s="2" t="s">
        <v>26</v>
      </c>
      <c r="AJ891" s="2" t="s">
        <v>27</v>
      </c>
      <c r="AK891" s="2" t="s">
        <v>691</v>
      </c>
      <c r="AL891" s="16" t="str">
        <f>IF(HOUR(Table2[[#This Row],[Order Time]])&lt;12,"Morning",IF(HOUR(Table2[[#This Row],[Order Time]])&lt;17,"Afternoon",IF(HOUR(Table2[[#This Row],[Order Time]])&lt;21,"Evening","Night")))</f>
        <v>Morning</v>
      </c>
      <c r="AM891" s="16" t="s">
        <v>38</v>
      </c>
    </row>
    <row r="892" spans="1:39" x14ac:dyDescent="0.25">
      <c r="A892" s="13" t="s">
        <v>2369</v>
      </c>
      <c r="B892" s="4">
        <v>45703</v>
      </c>
      <c r="C892" s="2">
        <f>YEAR(Table2[[#This Row],[Invoice Date]])</f>
        <v>2025</v>
      </c>
      <c r="D892" s="2" t="str">
        <f>TEXT(Table2[[#This Row],[Invoice Date]],"mmm")</f>
        <v>Feb</v>
      </c>
      <c r="E892" s="2" t="str">
        <f>Table2[[#This Row],[Store_ID]]&amp;"-"&amp;Table2[[#This Row],[Year]]&amp;"-"&amp;Table2[[#This Row],[Month]]</f>
        <v>STR026-2025-Feb</v>
      </c>
      <c r="F892" s="2" t="s">
        <v>1188</v>
      </c>
      <c r="G892" s="2" t="str">
        <f>_xlfn.XLOOKUP(Table2[[#This Row],[Customer_ID]],Table3[Customer_ID],Table3[Customer Name],"Not Found")</f>
        <v>Vasanthi Menon</v>
      </c>
      <c r="H892" s="2" t="str">
        <f>_xlfn.XLOOKUP(Table2[[#This Row],[Customer_ID]],Table3[Customer_ID],Table3[Gender],"Female")</f>
        <v>Female</v>
      </c>
      <c r="I892" s="2" t="str">
        <f>_xlfn.XLOOKUP(Table2[[#This Row],[Customer_ID]],Table3[Customer_ID],Table3[City],"Missing Memebership")</f>
        <v>Belagavi</v>
      </c>
      <c r="J892" s="2" t="str">
        <f>_xlfn.XLOOKUP(Table2[[#This Row],[Customer_ID]],Table3[Customer_ID],Table3[State],"Karnataka")</f>
        <v>Karnataka</v>
      </c>
      <c r="K892" s="2" t="str">
        <f>_xlfn.XLOOKUP(Table2[[#This Row],[Customer_ID]],Table3[Customer_ID],Table3[Membership],"Regular")</f>
        <v>Regular</v>
      </c>
      <c r="L892" s="2" t="s">
        <v>140</v>
      </c>
      <c r="M892" s="2" t="str">
        <f>_xlfn.XLOOKUP(Table2[[#This Row],[Product_ID]],Table4[Product_ID],Table4[Product_Name],"Not Found")</f>
        <v>Indian Terrain Denim Shirt Wine</v>
      </c>
      <c r="N892" s="2" t="str">
        <f>_xlfn.XLOOKUP(Table2[[#This Row],[Product_ID]],Table4[Product_ID],Table4[Category],"Not Found")</f>
        <v>Men Shirts</v>
      </c>
      <c r="O892" s="2" t="str">
        <f>_xlfn.XLOOKUP(Table2[[#This Row],[Product_ID]],Table4[Product_ID],Table4[Subcategory],"Not Found")</f>
        <v>Denim Shirt</v>
      </c>
      <c r="P892" s="2" t="str">
        <f>_xlfn.XLOOKUP(Table2[[#This Row],[Product_ID]],Table4[Product_ID],Table4[Brand],"Missing Brand")</f>
        <v>Indian Terrain</v>
      </c>
      <c r="Q892" s="2" t="s">
        <v>516</v>
      </c>
      <c r="R892" s="2" t="str">
        <f>_xlfn.XLOOKUP(Table2[[#This Row],[Store_ID]],Table6[Store_ID],Table6[Store Name],"Not Found")</f>
        <v>TrendMart Guntur Standard</v>
      </c>
      <c r="S892" s="2">
        <f>_xlfn.XLOOKUP(Table2[[#This Row],[Store_ID]],Table6[Store_ID],Table6[Monthly Target],"Missing Target")</f>
        <v>2500000</v>
      </c>
      <c r="T892" s="2" t="str">
        <f>_xlfn.XLOOKUP(Table2[[#This Row],[Store_ID]],Table6[Store_ID],Table6[Region],"Not Found")</f>
        <v>South Zone 3</v>
      </c>
      <c r="U892" s="2" t="s">
        <v>417</v>
      </c>
      <c r="V892" s="2" t="str">
        <f>_xlfn.XLOOKUP(Table2[[#This Row],[Employee_ID]],Table5[Employee_ID],Table5[Employee Name],"Not Found")</f>
        <v>Arjun Krishnan</v>
      </c>
      <c r="W892" s="2">
        <v>1</v>
      </c>
      <c r="X892" s="2">
        <v>1037.4000000000001</v>
      </c>
      <c r="Y892" s="2">
        <v>25</v>
      </c>
      <c r="Z892" s="2">
        <v>259.35000000000002</v>
      </c>
      <c r="AA892" s="2">
        <v>12</v>
      </c>
      <c r="AB892" s="2">
        <v>93.37</v>
      </c>
      <c r="AC892" s="2">
        <v>871.42</v>
      </c>
      <c r="AD892" s="2">
        <v>721.22</v>
      </c>
      <c r="AE892" s="2">
        <f t="shared" si="24"/>
        <v>56.829999999999927</v>
      </c>
      <c r="AF892" s="2" t="s">
        <v>25</v>
      </c>
      <c r="AG892" s="42">
        <f>IFERROR(Table2[[#This Row],[Profit]]/Table2[[#This Row],[Sales Amount]],0)</f>
        <v>6.5215395561267736E-2</v>
      </c>
      <c r="AH892" s="2" t="str">
        <f>TRIM(Table2[[#This Row],[Payment Modee]])</f>
        <v>UPI</v>
      </c>
      <c r="AI892" s="2" t="s">
        <v>26</v>
      </c>
      <c r="AJ892" s="2" t="s">
        <v>27</v>
      </c>
      <c r="AK892" s="2" t="s">
        <v>1662</v>
      </c>
      <c r="AL892" s="16" t="str">
        <f>IF(HOUR(Table2[[#This Row],[Order Time]])&lt;12,"Morning",IF(HOUR(Table2[[#This Row],[Order Time]])&lt;17,"Afternoon",IF(HOUR(Table2[[#This Row],[Order Time]])&lt;21,"Evening","Night")))</f>
        <v>Evening</v>
      </c>
      <c r="AM892" s="16" t="s">
        <v>38</v>
      </c>
    </row>
    <row r="893" spans="1:39" x14ac:dyDescent="0.25">
      <c r="A893" s="13" t="s">
        <v>2370</v>
      </c>
      <c r="B893" s="4">
        <v>45712</v>
      </c>
      <c r="C893" s="2">
        <f>YEAR(Table2[[#This Row],[Invoice Date]])</f>
        <v>2025</v>
      </c>
      <c r="D893" s="2" t="str">
        <f>TEXT(Table2[[#This Row],[Invoice Date]],"mmm")</f>
        <v>Feb</v>
      </c>
      <c r="E893" s="2" t="str">
        <f>Table2[[#This Row],[Store_ID]]&amp;"-"&amp;Table2[[#This Row],[Year]]&amp;"-"&amp;Table2[[#This Row],[Month]]</f>
        <v>STR071-2025-Feb</v>
      </c>
      <c r="F893" s="2" t="s">
        <v>1208</v>
      </c>
      <c r="G893" s="2" t="str">
        <f>_xlfn.XLOOKUP(Table2[[#This Row],[Customer_ID]],Table3[Customer_ID],Table3[Customer Name],"Not Found")</f>
        <v>Baskar Menon</v>
      </c>
      <c r="H893" s="2" t="str">
        <f>_xlfn.XLOOKUP(Table2[[#This Row],[Customer_ID]],Table3[Customer_ID],Table3[Gender],"Female")</f>
        <v>Male</v>
      </c>
      <c r="I893" s="2" t="str">
        <f>_xlfn.XLOOKUP(Table2[[#This Row],[Customer_ID]],Table3[Customer_ID],Table3[City],"Missing Memebership")</f>
        <v>Vijayawada</v>
      </c>
      <c r="J893" s="2" t="str">
        <f>_xlfn.XLOOKUP(Table2[[#This Row],[Customer_ID]],Table3[Customer_ID],Table3[State],"Karnataka")</f>
        <v>Andhra Pradesh</v>
      </c>
      <c r="K893" s="2" t="str">
        <f>_xlfn.XLOOKUP(Table2[[#This Row],[Customer_ID]],Table3[Customer_ID],Table3[Membership],"Regular")</f>
        <v>Platinum</v>
      </c>
      <c r="L893" s="2" t="s">
        <v>992</v>
      </c>
      <c r="M893" s="2" t="str">
        <f>_xlfn.XLOOKUP(Table2[[#This Row],[Product_ID]],Table4[Product_ID],Table4[Product_Name],"Not Found")</f>
        <v>Woodland Boys Shirt White</v>
      </c>
      <c r="N893" s="2" t="str">
        <f>_xlfn.XLOOKUP(Table2[[#This Row],[Product_ID]],Table4[Product_ID],Table4[Category],"Not Found")</f>
        <v>Kids Wear</v>
      </c>
      <c r="O893" s="2" t="str">
        <f>_xlfn.XLOOKUP(Table2[[#This Row],[Product_ID]],Table4[Product_ID],Table4[Subcategory],"Not Found")</f>
        <v>Boys Shirt</v>
      </c>
      <c r="P893" s="2" t="str">
        <f>_xlfn.XLOOKUP(Table2[[#This Row],[Product_ID]],Table4[Product_ID],Table4[Brand],"Missing Brand")</f>
        <v>Woodland</v>
      </c>
      <c r="Q893" s="2" t="s">
        <v>288</v>
      </c>
      <c r="R893" s="2" t="str">
        <f>_xlfn.XLOOKUP(Table2[[#This Row],[Store_ID]],Table6[Store_ID],Table6[Store Name],"Not Found")</f>
        <v>TrendMart Kannur Standard</v>
      </c>
      <c r="S893" s="2">
        <f>_xlfn.XLOOKUP(Table2[[#This Row],[Store_ID]],Table6[Store_ID],Table6[Monthly Target],"Missing Target")</f>
        <v>2000000</v>
      </c>
      <c r="T893" s="2" t="str">
        <f>_xlfn.XLOOKUP(Table2[[#This Row],[Store_ID]],Table6[Store_ID],Table6[Region],"Not Found")</f>
        <v>South Zone 1</v>
      </c>
      <c r="U893" s="2" t="s">
        <v>482</v>
      </c>
      <c r="V893" s="2" t="str">
        <f>_xlfn.XLOOKUP(Table2[[#This Row],[Employee_ID]],Table5[Employee_ID],Table5[Employee Name],"Not Found")</f>
        <v>Swathi Achari</v>
      </c>
      <c r="W893" s="2">
        <v>2</v>
      </c>
      <c r="X893" s="2">
        <v>805.11</v>
      </c>
      <c r="Y893" s="2">
        <v>25</v>
      </c>
      <c r="Z893" s="2">
        <v>402.56</v>
      </c>
      <c r="AA893" s="2">
        <v>5</v>
      </c>
      <c r="AB893" s="2">
        <v>60.38</v>
      </c>
      <c r="AC893" s="2">
        <v>1268.04</v>
      </c>
      <c r="AD893" s="2">
        <v>1130.9000000000001</v>
      </c>
      <c r="AE893" s="2">
        <f t="shared" si="24"/>
        <v>76.759999999999877</v>
      </c>
      <c r="AF893" s="2" t="s">
        <v>25</v>
      </c>
      <c r="AG893" s="42">
        <f>IFERROR(Table2[[#This Row],[Profit]]/Table2[[#This Row],[Sales Amount]],0)</f>
        <v>6.0534368001009337E-2</v>
      </c>
      <c r="AH893" s="2" t="str">
        <f>TRIM(Table2[[#This Row],[Payment Modee]])</f>
        <v>UPI</v>
      </c>
      <c r="AI893" s="2" t="s">
        <v>26</v>
      </c>
      <c r="AJ893" s="2" t="s">
        <v>27</v>
      </c>
      <c r="AK893" s="2" t="s">
        <v>1353</v>
      </c>
      <c r="AL893" s="16" t="str">
        <f>IF(HOUR(Table2[[#This Row],[Order Time]])&lt;12,"Morning",IF(HOUR(Table2[[#This Row],[Order Time]])&lt;17,"Afternoon",IF(HOUR(Table2[[#This Row],[Order Time]])&lt;21,"Evening","Night")))</f>
        <v>Evening</v>
      </c>
      <c r="AM893" s="16" t="s">
        <v>29</v>
      </c>
    </row>
    <row r="894" spans="1:39" x14ac:dyDescent="0.25">
      <c r="A894" s="13" t="s">
        <v>2371</v>
      </c>
      <c r="B894" s="4">
        <v>45571</v>
      </c>
      <c r="C894" s="2">
        <f>YEAR(Table2[[#This Row],[Invoice Date]])</f>
        <v>2024</v>
      </c>
      <c r="D894" s="2" t="str">
        <f>TEXT(Table2[[#This Row],[Invoice Date]],"mmm")</f>
        <v>Oct</v>
      </c>
      <c r="E894" s="2" t="str">
        <f>Table2[[#This Row],[Store_ID]]&amp;"-"&amp;Table2[[#This Row],[Year]]&amp;"-"&amp;Table2[[#This Row],[Month]]</f>
        <v>STR076-2024-Oct</v>
      </c>
      <c r="F894" s="2" t="s">
        <v>2372</v>
      </c>
      <c r="G894" s="2" t="str">
        <f>_xlfn.XLOOKUP(Table2[[#This Row],[Customer_ID]],Table3[Customer_ID],Table3[Customer Name],"Not Found")</f>
        <v>Kiran Kamath</v>
      </c>
      <c r="H894" s="2" t="str">
        <f>_xlfn.XLOOKUP(Table2[[#This Row],[Customer_ID]],Table3[Customer_ID],Table3[Gender],"Female")</f>
        <v>Male</v>
      </c>
      <c r="I894" s="2" t="str">
        <f>_xlfn.XLOOKUP(Table2[[#This Row],[Customer_ID]],Table3[Customer_ID],Table3[City],"Missing Memebership")</f>
        <v>Madurai</v>
      </c>
      <c r="J894" s="2" t="str">
        <f>_xlfn.XLOOKUP(Table2[[#This Row],[Customer_ID]],Table3[Customer_ID],Table3[State],"Karnataka")</f>
        <v>Tamil Nadu</v>
      </c>
      <c r="K894" s="2" t="str">
        <f>_xlfn.XLOOKUP(Table2[[#This Row],[Customer_ID]],Table3[Customer_ID],Table3[Membership],"Regular")</f>
        <v>Gold</v>
      </c>
      <c r="L894" s="2" t="s">
        <v>1540</v>
      </c>
      <c r="M894" s="2" t="str">
        <f>_xlfn.XLOOKUP(Table2[[#This Row],[Product_ID]],Table4[Product_ID],Table4[Product_Name],"Not Found")</f>
        <v>Bata Braided Belt White</v>
      </c>
      <c r="N894" s="2" t="str">
        <f>_xlfn.XLOOKUP(Table2[[#This Row],[Product_ID]],Table4[Product_ID],Table4[Category],"Not Found")</f>
        <v>Belts</v>
      </c>
      <c r="O894" s="2" t="str">
        <f>_xlfn.XLOOKUP(Table2[[#This Row],[Product_ID]],Table4[Product_ID],Table4[Subcategory],"Not Found")</f>
        <v>Braided Belt</v>
      </c>
      <c r="P894" s="2" t="str">
        <f>_xlfn.XLOOKUP(Table2[[#This Row],[Product_ID]],Table4[Product_ID],Table4[Brand],"Missing Brand")</f>
        <v>Bata</v>
      </c>
      <c r="Q894" s="2" t="s">
        <v>1063</v>
      </c>
      <c r="R894" s="2" t="str">
        <f>_xlfn.XLOOKUP(Table2[[#This Row],[Store_ID]],Table6[Store_ID],Table6[Store Name],"Not Found")</f>
        <v>TrendMart Chennai Standard</v>
      </c>
      <c r="S894" s="2">
        <f>_xlfn.XLOOKUP(Table2[[#This Row],[Store_ID]],Table6[Store_ID],Table6[Monthly Target],"Missing Target")</f>
        <v>1500000</v>
      </c>
      <c r="T894" s="2" t="str">
        <f>_xlfn.XLOOKUP(Table2[[#This Row],[Store_ID]],Table6[Store_ID],Table6[Region],"Not Found")</f>
        <v>South Zone 1</v>
      </c>
      <c r="U894" s="2" t="s">
        <v>417</v>
      </c>
      <c r="V894" s="2" t="str">
        <f>_xlfn.XLOOKUP(Table2[[#This Row],[Employee_ID]],Table5[Employee_ID],Table5[Employee Name],"Not Found")</f>
        <v>Arjun Krishnan</v>
      </c>
      <c r="W894" s="2">
        <v>2</v>
      </c>
      <c r="X894" s="2">
        <v>1474.95</v>
      </c>
      <c r="Y894" s="2">
        <v>10</v>
      </c>
      <c r="Z894" s="2">
        <v>294.99</v>
      </c>
      <c r="AA894" s="2">
        <v>12</v>
      </c>
      <c r="AB894" s="2">
        <v>318.58999999999997</v>
      </c>
      <c r="AC894" s="2">
        <v>2973.5</v>
      </c>
      <c r="AD894" s="2">
        <v>1758.96</v>
      </c>
      <c r="AE894" s="2">
        <f t="shared" si="24"/>
        <v>895.95</v>
      </c>
      <c r="AF894" s="2" t="s">
        <v>35</v>
      </c>
      <c r="AG894" s="42">
        <f>IFERROR(Table2[[#This Row],[Profit]]/Table2[[#This Row],[Sales Amount]],0)</f>
        <v>0.30131158567344879</v>
      </c>
      <c r="AH894" s="2" t="str">
        <f>TRIM(Table2[[#This Row],[Payment Modee]])</f>
        <v>Debit Card</v>
      </c>
      <c r="AI894" s="2" t="s">
        <v>36</v>
      </c>
      <c r="AJ894" s="2" t="s">
        <v>27</v>
      </c>
      <c r="AK894" s="2" t="s">
        <v>1329</v>
      </c>
      <c r="AL894" s="16" t="str">
        <f>IF(HOUR(Table2[[#This Row],[Order Time]])&lt;12,"Morning",IF(HOUR(Table2[[#This Row],[Order Time]])&lt;17,"Afternoon",IF(HOUR(Table2[[#This Row],[Order Time]])&lt;21,"Evening","Night")))</f>
        <v>Afternoon</v>
      </c>
      <c r="AM894" s="16" t="s">
        <v>38</v>
      </c>
    </row>
    <row r="895" spans="1:39" x14ac:dyDescent="0.25">
      <c r="A895" s="13" t="s">
        <v>2373</v>
      </c>
      <c r="B895" s="4">
        <v>45603</v>
      </c>
      <c r="C895" s="2">
        <f>YEAR(Table2[[#This Row],[Invoice Date]])</f>
        <v>2024</v>
      </c>
      <c r="D895" s="2" t="str">
        <f>TEXT(Table2[[#This Row],[Invoice Date]],"mmm")</f>
        <v>Nov</v>
      </c>
      <c r="E895" s="2" t="str">
        <f>Table2[[#This Row],[Store_ID]]&amp;"-"&amp;Table2[[#This Row],[Year]]&amp;"-"&amp;Table2[[#This Row],[Month]]</f>
        <v>STR047-2024-Nov</v>
      </c>
      <c r="F895" s="2" t="s">
        <v>1606</v>
      </c>
      <c r="G895" s="2" t="str">
        <f>_xlfn.XLOOKUP(Table2[[#This Row],[Customer_ID]],Table3[Customer_ID],Table3[Customer Name],"Not Found")</f>
        <v>Bharathi Pandian</v>
      </c>
      <c r="H895" s="2" t="str">
        <f>_xlfn.XLOOKUP(Table2[[#This Row],[Customer_ID]],Table3[Customer_ID],Table3[Gender],"Female")</f>
        <v>Female</v>
      </c>
      <c r="I895" s="2" t="str">
        <f>_xlfn.XLOOKUP(Table2[[#This Row],[Customer_ID]],Table3[Customer_ID],Table3[City],"Missing Memebership")</f>
        <v>Salem</v>
      </c>
      <c r="J895" s="2" t="str">
        <f>_xlfn.XLOOKUP(Table2[[#This Row],[Customer_ID]],Table3[Customer_ID],Table3[State],"Karnataka")</f>
        <v>Tamil Nadu</v>
      </c>
      <c r="K895" s="2" t="str">
        <f>_xlfn.XLOOKUP(Table2[[#This Row],[Customer_ID]],Table3[Customer_ID],Table3[Membership],"Regular")</f>
        <v>Regular</v>
      </c>
      <c r="L895" s="2" t="s">
        <v>954</v>
      </c>
      <c r="M895" s="2" t="str">
        <f>_xlfn.XLOOKUP(Table2[[#This Row],[Product_ID]],Table4[Product_ID],Table4[Product_Name],"Not Found")</f>
        <v>Pepe Jeans Cap Pink</v>
      </c>
      <c r="N895" s="2" t="str">
        <f>_xlfn.XLOOKUP(Table2[[#This Row],[Product_ID]],Table4[Product_ID],Table4[Category],"Not Found")</f>
        <v>Accessories</v>
      </c>
      <c r="O895" s="2" t="str">
        <f>_xlfn.XLOOKUP(Table2[[#This Row],[Product_ID]],Table4[Product_ID],Table4[Subcategory],"Not Found")</f>
        <v>Cap</v>
      </c>
      <c r="P895" s="2" t="str">
        <f>_xlfn.XLOOKUP(Table2[[#This Row],[Product_ID]],Table4[Product_ID],Table4[Brand],"Missing Brand")</f>
        <v>Pepe Jeans</v>
      </c>
      <c r="Q895" s="2" t="s">
        <v>107</v>
      </c>
      <c r="R895" s="2" t="str">
        <f>_xlfn.XLOOKUP(Table2[[#This Row],[Store_ID]],Table6[Store_ID],Table6[Store Name],"Not Found")</f>
        <v>TrendMart Kurnool Standard</v>
      </c>
      <c r="S895" s="2">
        <f>_xlfn.XLOOKUP(Table2[[#This Row],[Store_ID]],Table6[Store_ID],Table6[Monthly Target],"Missing Target")</f>
        <v>800000</v>
      </c>
      <c r="T895" s="2" t="str">
        <f>_xlfn.XLOOKUP(Table2[[#This Row],[Store_ID]],Table6[Store_ID],Table6[Region],"Not Found")</f>
        <v>South Zone 3</v>
      </c>
      <c r="U895" s="2" t="s">
        <v>102</v>
      </c>
      <c r="V895" s="2" t="str">
        <f>_xlfn.XLOOKUP(Table2[[#This Row],[Employee_ID]],Table5[Employee_ID],Table5[Employee Name],"Not Found")</f>
        <v>Chandra Reddy</v>
      </c>
      <c r="W895" s="2">
        <v>1</v>
      </c>
      <c r="X895" s="2">
        <v>935.66</v>
      </c>
      <c r="Y895" s="2">
        <v>30</v>
      </c>
      <c r="Z895" s="2">
        <v>280.7</v>
      </c>
      <c r="AA895" s="2">
        <v>5</v>
      </c>
      <c r="AB895" s="2">
        <v>32.75</v>
      </c>
      <c r="AC895" s="2">
        <v>687.71</v>
      </c>
      <c r="AD895" s="2">
        <v>576.97</v>
      </c>
      <c r="AE895" s="2">
        <f t="shared" si="24"/>
        <v>77.990000000000009</v>
      </c>
      <c r="AF895" s="2" t="s">
        <v>35</v>
      </c>
      <c r="AG895" s="42">
        <f>IFERROR(Table2[[#This Row],[Profit]]/Table2[[#This Row],[Sales Amount]],0)</f>
        <v>0.11340535981736488</v>
      </c>
      <c r="AH895" s="2" t="str">
        <f>TRIM(Table2[[#This Row],[Payment Modee]])</f>
        <v>Debit Card</v>
      </c>
      <c r="AI895" s="2" t="s">
        <v>36</v>
      </c>
      <c r="AJ895" s="2" t="s">
        <v>27</v>
      </c>
      <c r="AK895" s="2" t="s">
        <v>2196</v>
      </c>
      <c r="AL895" s="16" t="str">
        <f>IF(HOUR(Table2[[#This Row],[Order Time]])&lt;12,"Morning",IF(HOUR(Table2[[#This Row],[Order Time]])&lt;17,"Afternoon",IF(HOUR(Table2[[#This Row],[Order Time]])&lt;21,"Evening","Night")))</f>
        <v>Afternoon</v>
      </c>
      <c r="AM895" s="16" t="s">
        <v>29</v>
      </c>
    </row>
    <row r="896" spans="1:39" x14ac:dyDescent="0.25">
      <c r="A896" s="13" t="s">
        <v>2374</v>
      </c>
      <c r="B896" s="4">
        <v>45420</v>
      </c>
      <c r="C896" s="2">
        <f>YEAR(Table2[[#This Row],[Invoice Date]])</f>
        <v>2024</v>
      </c>
      <c r="D896" s="2" t="str">
        <f>TEXT(Table2[[#This Row],[Invoice Date]],"mmm")</f>
        <v>May</v>
      </c>
      <c r="E896" s="2" t="str">
        <f>Table2[[#This Row],[Store_ID]]&amp;"-"&amp;Table2[[#This Row],[Year]]&amp;"-"&amp;Table2[[#This Row],[Month]]</f>
        <v>STR055-2024-May</v>
      </c>
      <c r="F896" s="2" t="s">
        <v>1288</v>
      </c>
      <c r="G896" s="2" t="str">
        <f>_xlfn.XLOOKUP(Table2[[#This Row],[Customer_ID]],Table3[Customer_ID],Table3[Customer Name],"Not Found")</f>
        <v>Ganesh Kamath</v>
      </c>
      <c r="H896" s="2" t="str">
        <f>_xlfn.XLOOKUP(Table2[[#This Row],[Customer_ID]],Table3[Customer_ID],Table3[Gender],"Female")</f>
        <v>Male</v>
      </c>
      <c r="I896" s="2" t="str">
        <f>_xlfn.XLOOKUP(Table2[[#This Row],[Customer_ID]],Table3[Customer_ID],Table3[City],"Missing Memebership")</f>
        <v>Visakhapatnam</v>
      </c>
      <c r="J896" s="2" t="str">
        <f>_xlfn.XLOOKUP(Table2[[#This Row],[Customer_ID]],Table3[Customer_ID],Table3[State],"Karnataka")</f>
        <v>Andhra Pradesh</v>
      </c>
      <c r="K896" s="2" t="str">
        <f>_xlfn.XLOOKUP(Table2[[#This Row],[Customer_ID]],Table3[Customer_ID],Table3[Membership],"Regular")</f>
        <v>Gold</v>
      </c>
      <c r="L896" s="2" t="s">
        <v>459</v>
      </c>
      <c r="M896" s="2" t="str">
        <f>_xlfn.XLOOKUP(Table2[[#This Row],[Product_ID]],Table4[Product_ID],Table4[Product_Name],"Not Found")</f>
        <v>Sonata Straight Fit Cream</v>
      </c>
      <c r="N896" s="2" t="str">
        <f>_xlfn.XLOOKUP(Table2[[#This Row],[Product_ID]],Table4[Product_ID],Table4[Category],"Not Found")</f>
        <v>Women Jeans</v>
      </c>
      <c r="O896" s="2" t="str">
        <f>_xlfn.XLOOKUP(Table2[[#This Row],[Product_ID]],Table4[Product_ID],Table4[Subcategory],"Not Found")</f>
        <v>Straight Fit</v>
      </c>
      <c r="P896" s="2" t="str">
        <f>_xlfn.XLOOKUP(Table2[[#This Row],[Product_ID]],Table4[Product_ID],Table4[Brand],"Missing Brand")</f>
        <v>Sonata</v>
      </c>
      <c r="Q896" s="2" t="s">
        <v>390</v>
      </c>
      <c r="R896" s="2" t="str">
        <f>_xlfn.XLOOKUP(Table2[[#This Row],[Store_ID]],Table6[Store_ID],Table6[Store Name],"Not Found")</f>
        <v>TrendMart Nellore High Street</v>
      </c>
      <c r="S896" s="2">
        <f>_xlfn.XLOOKUP(Table2[[#This Row],[Store_ID]],Table6[Store_ID],Table6[Monthly Target],"Missing Target")</f>
        <v>1500000</v>
      </c>
      <c r="T896" s="2" t="str">
        <f>_xlfn.XLOOKUP(Table2[[#This Row],[Store_ID]],Table6[Store_ID],Table6[Region],"Not Found")</f>
        <v>South Zone 3</v>
      </c>
      <c r="U896" s="2" t="s">
        <v>142</v>
      </c>
      <c r="V896" s="2" t="str">
        <f>_xlfn.XLOOKUP(Table2[[#This Row],[Employee_ID]],Table5[Employee_ID],Table5[Employee Name],"Not Found")</f>
        <v>Anusuya Subramaniam</v>
      </c>
      <c r="W896" s="2">
        <v>1</v>
      </c>
      <c r="X896" s="2">
        <v>1032.82</v>
      </c>
      <c r="Y896" s="2">
        <v>10</v>
      </c>
      <c r="Z896" s="2">
        <v>103.28</v>
      </c>
      <c r="AA896" s="2">
        <v>12</v>
      </c>
      <c r="AB896" s="2">
        <v>111.54</v>
      </c>
      <c r="AC896" s="2">
        <v>1041.08</v>
      </c>
      <c r="AD896" s="2">
        <v>720.53</v>
      </c>
      <c r="AE896" s="2">
        <f t="shared" si="24"/>
        <v>209.00999999999993</v>
      </c>
      <c r="AF896" s="2" t="s">
        <v>25</v>
      </c>
      <c r="AG896" s="42">
        <f>IFERROR(Table2[[#This Row],[Profit]]/Table2[[#This Row],[Sales Amount]],0)</f>
        <v>0.20076266953548233</v>
      </c>
      <c r="AH896" s="2" t="str">
        <f>TRIM(Table2[[#This Row],[Payment Modee]])</f>
        <v>UPI</v>
      </c>
      <c r="AI896" s="2" t="s">
        <v>26</v>
      </c>
      <c r="AJ896" s="2" t="s">
        <v>27</v>
      </c>
      <c r="AK896" s="2" t="s">
        <v>1219</v>
      </c>
      <c r="AL896" s="16" t="str">
        <f>IF(HOUR(Table2[[#This Row],[Order Time]])&lt;12,"Morning",IF(HOUR(Table2[[#This Row],[Order Time]])&lt;17,"Afternoon",IF(HOUR(Table2[[#This Row],[Order Time]])&lt;21,"Evening","Night")))</f>
        <v>Afternoon</v>
      </c>
      <c r="AM896" s="16" t="s">
        <v>29</v>
      </c>
    </row>
    <row r="897" spans="1:39" x14ac:dyDescent="0.25">
      <c r="A897" s="13" t="s">
        <v>2375</v>
      </c>
      <c r="B897" s="4">
        <v>45671</v>
      </c>
      <c r="C897" s="2">
        <f>YEAR(Table2[[#This Row],[Invoice Date]])</f>
        <v>2025</v>
      </c>
      <c r="D897" s="2" t="str">
        <f>TEXT(Table2[[#This Row],[Invoice Date]],"mmm")</f>
        <v>Jan</v>
      </c>
      <c r="E897" s="2" t="str">
        <f>Table2[[#This Row],[Store_ID]]&amp;"-"&amp;Table2[[#This Row],[Year]]&amp;"-"&amp;Table2[[#This Row],[Month]]</f>
        <v>STR032-2025-Jan</v>
      </c>
      <c r="F897" s="2" t="s">
        <v>2376</v>
      </c>
      <c r="G897" s="2" t="str">
        <f>_xlfn.XLOOKUP(Table2[[#This Row],[Customer_ID]],Table3[Customer_ID],Table3[Customer Name],"Not Found")</f>
        <v>Yogesh Bhat</v>
      </c>
      <c r="H897" s="2" t="str">
        <f>_xlfn.XLOOKUP(Table2[[#This Row],[Customer_ID]],Table3[Customer_ID],Table3[Gender],"Female")</f>
        <v>Male</v>
      </c>
      <c r="I897" s="2" t="str">
        <f>_xlfn.XLOOKUP(Table2[[#This Row],[Customer_ID]],Table3[Customer_ID],Table3[City],"Missing Memebership")</f>
        <v>Vellore</v>
      </c>
      <c r="J897" s="2" t="str">
        <f>_xlfn.XLOOKUP(Table2[[#This Row],[Customer_ID]],Table3[Customer_ID],Table3[State],"Karnataka")</f>
        <v>Tamil Nadu</v>
      </c>
      <c r="K897" s="2" t="str">
        <f>_xlfn.XLOOKUP(Table2[[#This Row],[Customer_ID]],Table3[Customer_ID],Table3[Membership],"Regular")</f>
        <v>Regular</v>
      </c>
      <c r="L897" s="2" t="s">
        <v>979</v>
      </c>
      <c r="M897" s="2" t="str">
        <f>_xlfn.XLOOKUP(Table2[[#This Row],[Product_ID]],Table4[Product_ID],Table4[Product_Name],"Not Found")</f>
        <v>Metro Shoes Straight Kurti Green</v>
      </c>
      <c r="N897" s="2" t="str">
        <f>_xlfn.XLOOKUP(Table2[[#This Row],[Product_ID]],Table4[Product_ID],Table4[Category],"Not Found")</f>
        <v>Women Kurtis</v>
      </c>
      <c r="O897" s="2" t="str">
        <f>_xlfn.XLOOKUP(Table2[[#This Row],[Product_ID]],Table4[Product_ID],Table4[Subcategory],"Not Found")</f>
        <v>Straight Kurti</v>
      </c>
      <c r="P897" s="2" t="str">
        <f>_xlfn.XLOOKUP(Table2[[#This Row],[Product_ID]],Table4[Product_ID],Table4[Brand],"Missing Brand")</f>
        <v>Metro Shoes</v>
      </c>
      <c r="Q897" s="2" t="s">
        <v>413</v>
      </c>
      <c r="R897" s="2" t="str">
        <f>_xlfn.XLOOKUP(Table2[[#This Row],[Store_ID]],Table6[Store_ID],Table6[Store Name],"Not Found")</f>
        <v>TrendMart Kochi Standard</v>
      </c>
      <c r="S897" s="2">
        <f>_xlfn.XLOOKUP(Table2[[#This Row],[Store_ID]],Table6[Store_ID],Table6[Monthly Target],"Missing Target")</f>
        <v>2500000</v>
      </c>
      <c r="T897" s="2" t="str">
        <f>_xlfn.XLOOKUP(Table2[[#This Row],[Store_ID]],Table6[Store_ID],Table6[Region],"Not Found")</f>
        <v>South Zone 1</v>
      </c>
      <c r="U897" s="2" t="s">
        <v>113</v>
      </c>
      <c r="V897" s="2" t="str">
        <f>_xlfn.XLOOKUP(Table2[[#This Row],[Employee_ID]],Table5[Employee_ID],Table5[Employee Name],"Not Found")</f>
        <v>Eswar Prasad</v>
      </c>
      <c r="W897" s="2">
        <v>2</v>
      </c>
      <c r="X897" s="2">
        <v>873.83</v>
      </c>
      <c r="Y897" s="2">
        <v>10</v>
      </c>
      <c r="Z897" s="2">
        <v>174.77</v>
      </c>
      <c r="AA897" s="2">
        <v>5</v>
      </c>
      <c r="AB897" s="2">
        <v>78.64</v>
      </c>
      <c r="AC897" s="2">
        <v>1651.53</v>
      </c>
      <c r="AD897" s="2">
        <v>1198.56</v>
      </c>
      <c r="AE897" s="2">
        <f t="shared" si="24"/>
        <v>374.33000000000004</v>
      </c>
      <c r="AF897" s="2" t="s">
        <v>56</v>
      </c>
      <c r="AG897" s="42">
        <f>IFERROR(Table2[[#This Row],[Profit]]/Table2[[#This Row],[Sales Amount]],0)</f>
        <v>0.22665649428106063</v>
      </c>
      <c r="AH897" s="2" t="str">
        <f>TRIM(Table2[[#This Row],[Payment Modee]])</f>
        <v>Credit Card</v>
      </c>
      <c r="AI897" s="2" t="s">
        <v>26</v>
      </c>
      <c r="AJ897" s="2" t="s">
        <v>27</v>
      </c>
      <c r="AK897" s="2" t="s">
        <v>2377</v>
      </c>
      <c r="AL897" s="16" t="str">
        <f>IF(HOUR(Table2[[#This Row],[Order Time]])&lt;12,"Morning",IF(HOUR(Table2[[#This Row],[Order Time]])&lt;17,"Afternoon",IF(HOUR(Table2[[#This Row],[Order Time]])&lt;21,"Evening","Night")))</f>
        <v>Afternoon</v>
      </c>
      <c r="AM897" s="16" t="s">
        <v>29</v>
      </c>
    </row>
    <row r="898" spans="1:39" x14ac:dyDescent="0.25">
      <c r="A898" s="13" t="s">
        <v>2378</v>
      </c>
      <c r="B898" s="4">
        <v>45561</v>
      </c>
      <c r="C898" s="2">
        <f>YEAR(Table2[[#This Row],[Invoice Date]])</f>
        <v>2024</v>
      </c>
      <c r="D898" s="2" t="str">
        <f>TEXT(Table2[[#This Row],[Invoice Date]],"mmm")</f>
        <v>Sep</v>
      </c>
      <c r="E898" s="2" t="str">
        <f>Table2[[#This Row],[Store_ID]]&amp;"-"&amp;Table2[[#This Row],[Year]]&amp;"-"&amp;Table2[[#This Row],[Month]]</f>
        <v>STR024-2024-Sep</v>
      </c>
      <c r="F898" s="2" t="s">
        <v>1453</v>
      </c>
      <c r="G898" s="2" t="str">
        <f>_xlfn.XLOOKUP(Table2[[#This Row],[Customer_ID]],Table3[Customer_ID],Table3[Customer Name],"Not Found")</f>
        <v>Yogesh Venkatesan</v>
      </c>
      <c r="H898" s="2" t="str">
        <f>_xlfn.XLOOKUP(Table2[[#This Row],[Customer_ID]],Table3[Customer_ID],Table3[Gender],"Female")</f>
        <v>Male</v>
      </c>
      <c r="I898" s="2" t="str">
        <f>_xlfn.XLOOKUP(Table2[[#This Row],[Customer_ID]],Table3[Customer_ID],Table3[City],"Missing Memebership")</f>
        <v>Thrissur</v>
      </c>
      <c r="J898" s="2" t="str">
        <f>_xlfn.XLOOKUP(Table2[[#This Row],[Customer_ID]],Table3[Customer_ID],Table3[State],"Karnataka")</f>
        <v>Kerala</v>
      </c>
      <c r="K898" s="2" t="str">
        <f>_xlfn.XLOOKUP(Table2[[#This Row],[Customer_ID]],Table3[Customer_ID],Table3[Membership],"Regular")</f>
        <v>Regular</v>
      </c>
      <c r="L898" s="2" t="s">
        <v>334</v>
      </c>
      <c r="M898" s="2" t="str">
        <f>_xlfn.XLOOKUP(Table2[[#This Row],[Product_ID]],Table4[Product_ID],Table4[Product_Name],"Not Found")</f>
        <v>Biba Bootcut Maroon</v>
      </c>
      <c r="N898" s="2" t="str">
        <f>_xlfn.XLOOKUP(Table2[[#This Row],[Product_ID]],Table4[Product_ID],Table4[Category],"Not Found")</f>
        <v>Women Jeans</v>
      </c>
      <c r="O898" s="2" t="str">
        <f>_xlfn.XLOOKUP(Table2[[#This Row],[Product_ID]],Table4[Product_ID],Table4[Subcategory],"Not Found")</f>
        <v>Bootcut</v>
      </c>
      <c r="P898" s="2" t="str">
        <f>_xlfn.XLOOKUP(Table2[[#This Row],[Product_ID]],Table4[Product_ID],Table4[Brand],"Missing Brand")</f>
        <v>Biba</v>
      </c>
      <c r="Q898" s="2" t="s">
        <v>134</v>
      </c>
      <c r="R898" s="2" t="str">
        <f>_xlfn.XLOOKUP(Table2[[#This Row],[Store_ID]],Table6[Store_ID],Table6[Store Name],"Not Found")</f>
        <v>TrendMart Nellore Standard</v>
      </c>
      <c r="S898" s="2">
        <f>_xlfn.XLOOKUP(Table2[[#This Row],[Store_ID]],Table6[Store_ID],Table6[Monthly Target],"Missing Target")</f>
        <v>1000000</v>
      </c>
      <c r="T898" s="2" t="str">
        <f>_xlfn.XLOOKUP(Table2[[#This Row],[Store_ID]],Table6[Store_ID],Table6[Region],"Not Found")</f>
        <v>South Zone 3</v>
      </c>
      <c r="U898" s="2" t="s">
        <v>165</v>
      </c>
      <c r="V898" s="2" t="str">
        <f>_xlfn.XLOOKUP(Table2[[#This Row],[Employee_ID]],Table5[Employee_ID],Table5[Employee Name],"Not Found")</f>
        <v>Vasanthi Gupta</v>
      </c>
      <c r="W898" s="2">
        <v>1</v>
      </c>
      <c r="X898" s="2">
        <v>1335.03</v>
      </c>
      <c r="Y898" s="2">
        <v>0</v>
      </c>
      <c r="Z898" s="2">
        <v>0</v>
      </c>
      <c r="AA898" s="2">
        <v>12</v>
      </c>
      <c r="AB898" s="2">
        <v>160.19999999999999</v>
      </c>
      <c r="AC898" s="2">
        <v>1495.23</v>
      </c>
      <c r="AD898" s="2">
        <v>1073.45</v>
      </c>
      <c r="AE898" s="2">
        <f t="shared" si="24"/>
        <v>261.58</v>
      </c>
      <c r="AF898" s="2" t="s">
        <v>25</v>
      </c>
      <c r="AG898" s="42">
        <f>IFERROR(Table2[[#This Row],[Profit]]/Table2[[#This Row],[Sales Amount]],0)</f>
        <v>0.1749429853601118</v>
      </c>
      <c r="AH898" s="2" t="str">
        <f>TRIM(Table2[[#This Row],[Payment Modee]])</f>
        <v>UPI</v>
      </c>
      <c r="AI898" s="2" t="s">
        <v>26</v>
      </c>
      <c r="AJ898" s="2" t="s">
        <v>27</v>
      </c>
      <c r="AK898" s="2" t="s">
        <v>1071</v>
      </c>
      <c r="AL898" s="16" t="str">
        <f>IF(HOUR(Table2[[#This Row],[Order Time]])&lt;12,"Morning",IF(HOUR(Table2[[#This Row],[Order Time]])&lt;17,"Afternoon",IF(HOUR(Table2[[#This Row],[Order Time]])&lt;21,"Evening","Night")))</f>
        <v>Afternoon</v>
      </c>
      <c r="AM898" s="16" t="s">
        <v>29</v>
      </c>
    </row>
    <row r="899" spans="1:39" x14ac:dyDescent="0.25">
      <c r="A899" s="13" t="s">
        <v>2379</v>
      </c>
      <c r="B899" s="4">
        <v>45478</v>
      </c>
      <c r="C899" s="2">
        <f>YEAR(Table2[[#This Row],[Invoice Date]])</f>
        <v>2024</v>
      </c>
      <c r="D899" s="2" t="str">
        <f>TEXT(Table2[[#This Row],[Invoice Date]],"mmm")</f>
        <v>Jul</v>
      </c>
      <c r="E899" s="2" t="str">
        <f>Table2[[#This Row],[Store_ID]]&amp;"-"&amp;Table2[[#This Row],[Year]]&amp;"-"&amp;Table2[[#This Row],[Month]]</f>
        <v>STR107-2024-Jul</v>
      </c>
      <c r="F899" s="2" t="s">
        <v>2380</v>
      </c>
      <c r="G899" s="2" t="str">
        <f>_xlfn.XLOOKUP(Table2[[#This Row],[Customer_ID]],Table3[Customer_ID],Table3[Customer Name],"Not Found")</f>
        <v>Jyothi Gounder</v>
      </c>
      <c r="H899" s="2" t="str">
        <f>_xlfn.XLOOKUP(Table2[[#This Row],[Customer_ID]],Table3[Customer_ID],Table3[Gender],"Female")</f>
        <v>Female</v>
      </c>
      <c r="I899" s="2" t="str">
        <f>_xlfn.XLOOKUP(Table2[[#This Row],[Customer_ID]],Table3[Customer_ID],Table3[City],"Missing Memebership")</f>
        <v>Tirupati</v>
      </c>
      <c r="J899" s="2" t="str">
        <f>_xlfn.XLOOKUP(Table2[[#This Row],[Customer_ID]],Table3[Customer_ID],Table3[State],"Karnataka")</f>
        <v>Andhra Pradesh</v>
      </c>
      <c r="K899" s="2" t="str">
        <f>_xlfn.XLOOKUP(Table2[[#This Row],[Customer_ID]],Table3[Customer_ID],Table3[Membership],"Regular")</f>
        <v>Silver</v>
      </c>
      <c r="L899" s="2" t="s">
        <v>96</v>
      </c>
      <c r="M899" s="2" t="str">
        <f>_xlfn.XLOOKUP(Table2[[#This Row],[Product_ID]],Table4[Product_ID],Table4[Product_Name],"Not Found")</f>
        <v>Metro Shoes Regular Fit Charcoal</v>
      </c>
      <c r="N899" s="2" t="str">
        <f>_xlfn.XLOOKUP(Table2[[#This Row],[Product_ID]],Table4[Product_ID],Table4[Category],"Not Found")</f>
        <v>Men Jeans</v>
      </c>
      <c r="O899" s="2" t="str">
        <f>_xlfn.XLOOKUP(Table2[[#This Row],[Product_ID]],Table4[Product_ID],Table4[Subcategory],"Not Found")</f>
        <v>Regular Fit</v>
      </c>
      <c r="P899" s="2" t="str">
        <f>_xlfn.XLOOKUP(Table2[[#This Row],[Product_ID]],Table4[Product_ID],Table4[Brand],"Missing Brand")</f>
        <v>Metro Shoes</v>
      </c>
      <c r="Q899" s="2" t="s">
        <v>914</v>
      </c>
      <c r="R899" s="2" t="str">
        <f>_xlfn.XLOOKUP(Table2[[#This Row],[Store_ID]],Table6[Store_ID],Table6[Store Name],"Not Found")</f>
        <v>TrendMart Kochi High Street</v>
      </c>
      <c r="S899" s="2">
        <f>_xlfn.XLOOKUP(Table2[[#This Row],[Store_ID]],Table6[Store_ID],Table6[Monthly Target],"Missing Target")</f>
        <v>1500000</v>
      </c>
      <c r="T899" s="2" t="str">
        <f>_xlfn.XLOOKUP(Table2[[#This Row],[Store_ID]],Table6[Store_ID],Table6[Region],"Not Found")</f>
        <v>South Zone 1</v>
      </c>
      <c r="U899" s="2" t="s">
        <v>159</v>
      </c>
      <c r="V899" s="2" t="str">
        <f>_xlfn.XLOOKUP(Table2[[#This Row],[Employee_ID]],Table5[Employee_ID],Table5[Employee Name],"Not Found")</f>
        <v>Venkat Sharma</v>
      </c>
      <c r="W899" s="2">
        <v>2</v>
      </c>
      <c r="X899" s="2">
        <v>1052.1300000000001</v>
      </c>
      <c r="Y899" s="2">
        <v>5</v>
      </c>
      <c r="Z899" s="2">
        <v>105.21</v>
      </c>
      <c r="AA899" s="2">
        <v>12</v>
      </c>
      <c r="AB899" s="2">
        <v>239.89</v>
      </c>
      <c r="AC899" s="2">
        <v>2238.94</v>
      </c>
      <c r="AD899" s="2">
        <v>1656.88</v>
      </c>
      <c r="AE899" s="2">
        <f t="shared" si="24"/>
        <v>342.16999999999996</v>
      </c>
      <c r="AF899" s="2" t="s">
        <v>69</v>
      </c>
      <c r="AG899" s="42">
        <f>IFERROR(Table2[[#This Row],[Profit]]/Table2[[#This Row],[Sales Amount]],0)</f>
        <v>0.15282678410319167</v>
      </c>
      <c r="AH899" s="2" t="str">
        <f>TRIM(Table2[[#This Row],[Payment Modee]])</f>
        <v>Cash</v>
      </c>
      <c r="AI899" s="2" t="s">
        <v>26</v>
      </c>
      <c r="AJ899" s="2" t="s">
        <v>27</v>
      </c>
      <c r="AK899" s="2" t="s">
        <v>1456</v>
      </c>
      <c r="AL899" s="16" t="str">
        <f>IF(HOUR(Table2[[#This Row],[Order Time]])&lt;12,"Morning",IF(HOUR(Table2[[#This Row],[Order Time]])&lt;17,"Afternoon",IF(HOUR(Table2[[#This Row],[Order Time]])&lt;21,"Evening","Night")))</f>
        <v>Evening</v>
      </c>
      <c r="AM899" s="16" t="s">
        <v>29</v>
      </c>
    </row>
    <row r="900" spans="1:39" x14ac:dyDescent="0.25">
      <c r="A900" s="13" t="s">
        <v>2381</v>
      </c>
      <c r="B900" s="4">
        <v>45464</v>
      </c>
      <c r="C900" s="2">
        <f>YEAR(Table2[[#This Row],[Invoice Date]])</f>
        <v>2024</v>
      </c>
      <c r="D900" s="2" t="str">
        <f>TEXT(Table2[[#This Row],[Invoice Date]],"mmm")</f>
        <v>Jun</v>
      </c>
      <c r="E900" s="2" t="str">
        <f>Table2[[#This Row],[Store_ID]]&amp;"-"&amp;Table2[[#This Row],[Year]]&amp;"-"&amp;Table2[[#This Row],[Month]]</f>
        <v>STR109-2024-Jun</v>
      </c>
      <c r="F900" s="2" t="s">
        <v>2382</v>
      </c>
      <c r="G900" s="2" t="str">
        <f>_xlfn.XLOOKUP(Table2[[#This Row],[Customer_ID]],Table3[Customer_ID],Table3[Customer Name],"Not Found")</f>
        <v>Deepthi Gopalakrishnan</v>
      </c>
      <c r="H900" s="2" t="str">
        <f>_xlfn.XLOOKUP(Table2[[#This Row],[Customer_ID]],Table3[Customer_ID],Table3[Gender],"Female")</f>
        <v>Female</v>
      </c>
      <c r="I900" s="2" t="str">
        <f>_xlfn.XLOOKUP(Table2[[#This Row],[Customer_ID]],Table3[Customer_ID],Table3[City],"Missing Memebership")</f>
        <v>Karimnagar</v>
      </c>
      <c r="J900" s="2" t="str">
        <f>_xlfn.XLOOKUP(Table2[[#This Row],[Customer_ID]],Table3[Customer_ID],Table3[State],"Karnataka")</f>
        <v>Telangana</v>
      </c>
      <c r="K900" s="2" t="str">
        <f>_xlfn.XLOOKUP(Table2[[#This Row],[Customer_ID]],Table3[Customer_ID],Table3[Membership],"Regular")</f>
        <v>Platinum</v>
      </c>
      <c r="L900" s="2" t="s">
        <v>106</v>
      </c>
      <c r="M900" s="2" t="str">
        <f>_xlfn.XLOOKUP(Table2[[#This Row],[Product_ID]],Table4[Product_ID],Table4[Product_Name],"Not Found")</f>
        <v>Tanishq Maxi Dress Wine</v>
      </c>
      <c r="N900" s="2" t="str">
        <f>_xlfn.XLOOKUP(Table2[[#This Row],[Product_ID]],Table4[Product_ID],Table4[Category],"Not Found")</f>
        <v>Women Dresses</v>
      </c>
      <c r="O900" s="2" t="str">
        <f>_xlfn.XLOOKUP(Table2[[#This Row],[Product_ID]],Table4[Product_ID],Table4[Subcategory],"Not Found")</f>
        <v>Maxi Dress</v>
      </c>
      <c r="P900" s="2" t="str">
        <f>_xlfn.XLOOKUP(Table2[[#This Row],[Product_ID]],Table4[Product_ID],Table4[Brand],"Missing Brand")</f>
        <v>Tanishq</v>
      </c>
      <c r="Q900" s="2" t="s">
        <v>112</v>
      </c>
      <c r="R900" s="2" t="str">
        <f>_xlfn.XLOOKUP(Table2[[#This Row],[Store_ID]],Table6[Store_ID],Table6[Store Name],"Not Found")</f>
        <v>TrendMart Warangal Outlet</v>
      </c>
      <c r="S900" s="2">
        <f>_xlfn.XLOOKUP(Table2[[#This Row],[Store_ID]],Table6[Store_ID],Table6[Monthly Target],"Missing Target")</f>
        <v>1200000</v>
      </c>
      <c r="T900" s="2" t="str">
        <f>_xlfn.XLOOKUP(Table2[[#This Row],[Store_ID]],Table6[Store_ID],Table6[Region],"Not Found")</f>
        <v>South Zone 2</v>
      </c>
      <c r="U900" s="2" t="s">
        <v>170</v>
      </c>
      <c r="V900" s="2" t="str">
        <f>_xlfn.XLOOKUP(Table2[[#This Row],[Employee_ID]],Table5[Employee_ID],Table5[Employee Name],"Not Found")</f>
        <v>Ishwarya Shetty</v>
      </c>
      <c r="W900" s="2">
        <v>4</v>
      </c>
      <c r="X900" s="2">
        <v>1698.98</v>
      </c>
      <c r="Y900" s="2">
        <v>20</v>
      </c>
      <c r="Z900" s="2">
        <v>1359.18</v>
      </c>
      <c r="AA900" s="2">
        <v>12</v>
      </c>
      <c r="AB900" s="2">
        <v>652.41</v>
      </c>
      <c r="AC900" s="2">
        <v>6089.15</v>
      </c>
      <c r="AD900" s="2">
        <v>5629.32</v>
      </c>
      <c r="AE900" s="2">
        <f t="shared" si="24"/>
        <v>-192.58000000000004</v>
      </c>
      <c r="AF900" s="2" t="s">
        <v>119</v>
      </c>
      <c r="AG900" s="42">
        <f>IFERROR(Table2[[#This Row],[Profit]]/Table2[[#This Row],[Sales Amount]],0)</f>
        <v>-3.1626745933340458E-2</v>
      </c>
      <c r="AH900" s="2" t="str">
        <f>TRIM(Table2[[#This Row],[Payment Modee]])</f>
        <v>Net Banking</v>
      </c>
      <c r="AI900" s="2" t="s">
        <v>36</v>
      </c>
      <c r="AJ900" s="2" t="s">
        <v>27</v>
      </c>
      <c r="AK900" s="2" t="s">
        <v>905</v>
      </c>
      <c r="AL900" s="16" t="str">
        <f>IF(HOUR(Table2[[#This Row],[Order Time]])&lt;12,"Morning",IF(HOUR(Table2[[#This Row],[Order Time]])&lt;17,"Afternoon",IF(HOUR(Table2[[#This Row],[Order Time]])&lt;21,"Evening","Night")))</f>
        <v>Evening</v>
      </c>
      <c r="AM900" s="16" t="s">
        <v>29</v>
      </c>
    </row>
    <row r="901" spans="1:39" x14ac:dyDescent="0.25">
      <c r="A901" s="13" t="s">
        <v>2383</v>
      </c>
      <c r="B901" s="4">
        <v>45606</v>
      </c>
      <c r="C901" s="2">
        <f>YEAR(Table2[[#This Row],[Invoice Date]])</f>
        <v>2024</v>
      </c>
      <c r="D901" s="2" t="str">
        <f>TEXT(Table2[[#This Row],[Invoice Date]],"mmm")</f>
        <v>Nov</v>
      </c>
      <c r="E901" s="2" t="str">
        <f>Table2[[#This Row],[Store_ID]]&amp;"-"&amp;Table2[[#This Row],[Year]]&amp;"-"&amp;Table2[[#This Row],[Month]]</f>
        <v>STR022-2024-Nov</v>
      </c>
      <c r="F901" s="2" t="s">
        <v>1630</v>
      </c>
      <c r="G901" s="2" t="str">
        <f>_xlfn.XLOOKUP(Table2[[#This Row],[Customer_ID]],Table3[Customer_ID],Table3[Customer Name],"Not Found")</f>
        <v>Thiru Iyer</v>
      </c>
      <c r="H901" s="2" t="str">
        <f>_xlfn.XLOOKUP(Table2[[#This Row],[Customer_ID]],Table3[Customer_ID],Table3[Gender],"Female")</f>
        <v>Male</v>
      </c>
      <c r="I901" s="2" t="str">
        <f>_xlfn.XLOOKUP(Table2[[#This Row],[Customer_ID]],Table3[Customer_ID],Table3[City],"Missing Memebership")</f>
        <v>Mangaluru</v>
      </c>
      <c r="J901" s="2" t="str">
        <f>_xlfn.XLOOKUP(Table2[[#This Row],[Customer_ID]],Table3[Customer_ID],Table3[State],"Karnataka")</f>
        <v>Karnataka</v>
      </c>
      <c r="K901" s="2" t="str">
        <f>_xlfn.XLOOKUP(Table2[[#This Row],[Customer_ID]],Table3[Customer_ID],Table3[Membership],"Regular")</f>
        <v>Silver</v>
      </c>
      <c r="L901" s="2" t="s">
        <v>1481</v>
      </c>
      <c r="M901" s="2" t="str">
        <f>_xlfn.XLOOKUP(Table2[[#This Row],[Product_ID]],Table4[Product_ID],Table4[Product_Name],"Not Found")</f>
        <v>Peter England Girls Frock Black</v>
      </c>
      <c r="N901" s="2" t="str">
        <f>_xlfn.XLOOKUP(Table2[[#This Row],[Product_ID]],Table4[Product_ID],Table4[Category],"Not Found")</f>
        <v>Kids Wear</v>
      </c>
      <c r="O901" s="2" t="str">
        <f>_xlfn.XLOOKUP(Table2[[#This Row],[Product_ID]],Table4[Product_ID],Table4[Subcategory],"Not Found")</f>
        <v>Girls Frock</v>
      </c>
      <c r="P901" s="2" t="str">
        <f>_xlfn.XLOOKUP(Table2[[#This Row],[Product_ID]],Table4[Product_ID],Table4[Brand],"Missing Brand")</f>
        <v>Peter England</v>
      </c>
      <c r="Q901" s="2" t="s">
        <v>592</v>
      </c>
      <c r="R901" s="2" t="str">
        <f>_xlfn.XLOOKUP(Table2[[#This Row],[Store_ID]],Table6[Store_ID],Table6[Store Name],"Not Found")</f>
        <v>TrendMart Shivamogga Outlet</v>
      </c>
      <c r="S901" s="2">
        <f>_xlfn.XLOOKUP(Table2[[#This Row],[Store_ID]],Table6[Store_ID],Table6[Monthly Target],"Missing Target")</f>
        <v>800000</v>
      </c>
      <c r="T901" s="2" t="str">
        <f>_xlfn.XLOOKUP(Table2[[#This Row],[Store_ID]],Table6[Store_ID],Table6[Region],"Not Found")</f>
        <v>South Zone 2</v>
      </c>
      <c r="U901" s="2" t="s">
        <v>55</v>
      </c>
      <c r="V901" s="2" t="str">
        <f>_xlfn.XLOOKUP(Table2[[#This Row],[Employee_ID]],Table5[Employee_ID],Table5[Employee Name],"Not Found")</f>
        <v>Padma Gounder</v>
      </c>
      <c r="W901" s="2">
        <v>2</v>
      </c>
      <c r="X901" s="2">
        <v>527.84</v>
      </c>
      <c r="Y901" s="2">
        <v>30</v>
      </c>
      <c r="Z901" s="2">
        <v>316.7</v>
      </c>
      <c r="AA901" s="2">
        <v>5</v>
      </c>
      <c r="AB901" s="2">
        <v>36.950000000000003</v>
      </c>
      <c r="AC901" s="2">
        <v>775.93</v>
      </c>
      <c r="AD901" s="2">
        <v>674.18</v>
      </c>
      <c r="AE901" s="2">
        <f t="shared" si="24"/>
        <v>64.8</v>
      </c>
      <c r="AF901" s="2" t="s">
        <v>69</v>
      </c>
      <c r="AG901" s="42">
        <f>IFERROR(Table2[[#This Row],[Profit]]/Table2[[#This Row],[Sales Amount]],0)</f>
        <v>8.3512688000206212E-2</v>
      </c>
      <c r="AH901" s="2" t="str">
        <f>TRIM(Table2[[#This Row],[Payment Modee]])</f>
        <v>Cash</v>
      </c>
      <c r="AI901" s="2" t="s">
        <v>26</v>
      </c>
      <c r="AJ901" s="2" t="s">
        <v>27</v>
      </c>
      <c r="AK901" s="2" t="s">
        <v>1235</v>
      </c>
      <c r="AL901" s="16" t="str">
        <f>IF(HOUR(Table2[[#This Row],[Order Time]])&lt;12,"Morning",IF(HOUR(Table2[[#This Row],[Order Time]])&lt;17,"Afternoon",IF(HOUR(Table2[[#This Row],[Order Time]])&lt;21,"Evening","Night")))</f>
        <v>Evening</v>
      </c>
      <c r="AM901" s="16" t="s">
        <v>38</v>
      </c>
    </row>
    <row r="902" spans="1:39" x14ac:dyDescent="0.25">
      <c r="A902" s="13" t="s">
        <v>2384</v>
      </c>
      <c r="B902" s="4">
        <v>45532</v>
      </c>
      <c r="C902" s="2">
        <f>YEAR(Table2[[#This Row],[Invoice Date]])</f>
        <v>2024</v>
      </c>
      <c r="D902" s="2" t="str">
        <f>TEXT(Table2[[#This Row],[Invoice Date]],"mmm")</f>
        <v>Aug</v>
      </c>
      <c r="E902" s="2" t="str">
        <f>Table2[[#This Row],[Store_ID]]&amp;"-"&amp;Table2[[#This Row],[Year]]&amp;"-"&amp;Table2[[#This Row],[Month]]</f>
        <v>STR039-2024-Aug</v>
      </c>
      <c r="F902" s="2" t="s">
        <v>937</v>
      </c>
      <c r="G902" s="2" t="str">
        <f>_xlfn.XLOOKUP(Table2[[#This Row],[Customer_ID]],Table3[Customer_ID],Table3[Customer Name],"Not Found")</f>
        <v>Ashok Srinivasan</v>
      </c>
      <c r="H902" s="2" t="str">
        <f>_xlfn.XLOOKUP(Table2[[#This Row],[Customer_ID]],Table3[Customer_ID],Table3[Gender],"Female")</f>
        <v>Male</v>
      </c>
      <c r="I902" s="2" t="str">
        <f>_xlfn.XLOOKUP(Table2[[#This Row],[Customer_ID]],Table3[Customer_ID],Table3[City],"Missing Memebership")</f>
        <v>Tirunelveli</v>
      </c>
      <c r="J902" s="2" t="str">
        <f>_xlfn.XLOOKUP(Table2[[#This Row],[Customer_ID]],Table3[Customer_ID],Table3[State],"Karnataka")</f>
        <v>Tamil Nadu</v>
      </c>
      <c r="K902" s="2" t="str">
        <f>_xlfn.XLOOKUP(Table2[[#This Row],[Customer_ID]],Table3[Customer_ID],Table3[Membership],"Regular")</f>
        <v>Silver</v>
      </c>
      <c r="L902" s="2" t="s">
        <v>416</v>
      </c>
      <c r="M902" s="2" t="str">
        <f>_xlfn.XLOOKUP(Table2[[#This Row],[Product_ID]],Table4[Product_ID],Table4[Product_Name],"Not Found")</f>
        <v>GRT Jewellers Sling Bag Olive</v>
      </c>
      <c r="N902" s="2" t="str">
        <f>_xlfn.XLOOKUP(Table2[[#This Row],[Product_ID]],Table4[Product_ID],Table4[Category],"Not Found")</f>
        <v>Handbags</v>
      </c>
      <c r="O902" s="2" t="str">
        <f>_xlfn.XLOOKUP(Table2[[#This Row],[Product_ID]],Table4[Product_ID],Table4[Subcategory],"Not Found")</f>
        <v>Sling Bag</v>
      </c>
      <c r="P902" s="2" t="str">
        <f>_xlfn.XLOOKUP(Table2[[#This Row],[Product_ID]],Table4[Product_ID],Table4[Brand],"Missing Brand")</f>
        <v>GRT Jewellers</v>
      </c>
      <c r="Q902" s="2" t="s">
        <v>825</v>
      </c>
      <c r="R902" s="2" t="str">
        <f>_xlfn.XLOOKUP(Table2[[#This Row],[Store_ID]],Table6[Store_ID],Table6[Store Name],"Not Found")</f>
        <v>TrendMart Bengaluru High Street</v>
      </c>
      <c r="S902" s="2">
        <f>_xlfn.XLOOKUP(Table2[[#This Row],[Store_ID]],Table6[Store_ID],Table6[Monthly Target],"Missing Target")</f>
        <v>1500000</v>
      </c>
      <c r="T902" s="2" t="str">
        <f>_xlfn.XLOOKUP(Table2[[#This Row],[Store_ID]],Table6[Store_ID],Table6[Region],"Not Found")</f>
        <v>South Zone 2</v>
      </c>
      <c r="U902" s="2" t="s">
        <v>268</v>
      </c>
      <c r="V902" s="2" t="str">
        <f>_xlfn.XLOOKUP(Table2[[#This Row],[Employee_ID]],Table5[Employee_ID],Table5[Employee Name],"Not Found")</f>
        <v>Ganesh Iyengar</v>
      </c>
      <c r="W902" s="2">
        <v>2</v>
      </c>
      <c r="X902" s="2">
        <v>3223.4</v>
      </c>
      <c r="Y902" s="2">
        <v>30</v>
      </c>
      <c r="Z902" s="2">
        <v>1934.04</v>
      </c>
      <c r="AA902" s="2">
        <v>12</v>
      </c>
      <c r="AB902" s="2">
        <v>541.53</v>
      </c>
      <c r="AC902" s="2">
        <v>5054.29</v>
      </c>
      <c r="AD902" s="2">
        <v>4068.02</v>
      </c>
      <c r="AE902" s="2">
        <f t="shared" si="24"/>
        <v>444.74</v>
      </c>
      <c r="AF902" s="2" t="s">
        <v>119</v>
      </c>
      <c r="AG902" s="42">
        <f>IFERROR(Table2[[#This Row],[Profit]]/Table2[[#This Row],[Sales Amount]],0)</f>
        <v>8.7992576603242001E-2</v>
      </c>
      <c r="AH902" s="2" t="str">
        <f>TRIM(Table2[[#This Row],[Payment Modee]])</f>
        <v>Net Banking</v>
      </c>
      <c r="AI902" s="2" t="s">
        <v>36</v>
      </c>
      <c r="AJ902" s="2" t="s">
        <v>197</v>
      </c>
      <c r="AK902" s="2" t="s">
        <v>905</v>
      </c>
      <c r="AL902" s="16" t="str">
        <f>IF(HOUR(Table2[[#This Row],[Order Time]])&lt;12,"Morning",IF(HOUR(Table2[[#This Row],[Order Time]])&lt;17,"Afternoon",IF(HOUR(Table2[[#This Row],[Order Time]])&lt;21,"Evening","Night")))</f>
        <v>Evening</v>
      </c>
      <c r="AM902" s="16" t="s">
        <v>29</v>
      </c>
    </row>
    <row r="903" spans="1:39" x14ac:dyDescent="0.25">
      <c r="A903" s="13" t="s">
        <v>2385</v>
      </c>
      <c r="B903" s="4">
        <v>45690</v>
      </c>
      <c r="C903" s="2">
        <f>YEAR(Table2[[#This Row],[Invoice Date]])</f>
        <v>2025</v>
      </c>
      <c r="D903" s="2" t="str">
        <f>TEXT(Table2[[#This Row],[Invoice Date]],"mmm")</f>
        <v>Feb</v>
      </c>
      <c r="E903" s="2" t="str">
        <f>Table2[[#This Row],[Store_ID]]&amp;"-"&amp;Table2[[#This Row],[Year]]&amp;"-"&amp;Table2[[#This Row],[Month]]</f>
        <v>STR040-2025-Feb</v>
      </c>
      <c r="F903" s="2" t="s">
        <v>2386</v>
      </c>
      <c r="G903" s="2" t="str">
        <f>_xlfn.XLOOKUP(Table2[[#This Row],[Customer_ID]],Table3[Customer_ID],Table3[Customer Name],"Not Found")</f>
        <v>Prakash Natarajan</v>
      </c>
      <c r="H903" s="2" t="str">
        <f>_xlfn.XLOOKUP(Table2[[#This Row],[Customer_ID]],Table3[Customer_ID],Table3[Gender],"Female")</f>
        <v>Male</v>
      </c>
      <c r="I903" s="2" t="str">
        <f>_xlfn.XLOOKUP(Table2[[#This Row],[Customer_ID]],Table3[Customer_ID],Table3[City],"Missing Memebership")</f>
        <v>Vijayawada</v>
      </c>
      <c r="J903" s="2" t="str">
        <f>_xlfn.XLOOKUP(Table2[[#This Row],[Customer_ID]],Table3[Customer_ID],Table3[State],"Karnataka")</f>
        <v>Andhra Pradesh</v>
      </c>
      <c r="K903" s="2" t="str">
        <f>_xlfn.XLOOKUP(Table2[[#This Row],[Customer_ID]],Table3[Customer_ID],Table3[Membership],"Regular")</f>
        <v>Silver</v>
      </c>
      <c r="L903" s="2" t="s">
        <v>133</v>
      </c>
      <c r="M903" s="2" t="str">
        <f>_xlfn.XLOOKUP(Table2[[#This Row],[Product_ID]],Table4[Product_ID],Table4[Product_Name],"Not Found")</f>
        <v>US Polo Assn Casual Top Sky Blue</v>
      </c>
      <c r="N903" s="2" t="str">
        <f>_xlfn.XLOOKUP(Table2[[#This Row],[Product_ID]],Table4[Product_ID],Table4[Category],"Not Found")</f>
        <v>Women Tops</v>
      </c>
      <c r="O903" s="2" t="str">
        <f>_xlfn.XLOOKUP(Table2[[#This Row],[Product_ID]],Table4[Product_ID],Table4[Subcategory],"Not Found")</f>
        <v>Casual Top</v>
      </c>
      <c r="P903" s="2" t="str">
        <f>_xlfn.XLOOKUP(Table2[[#This Row],[Product_ID]],Table4[Product_ID],Table4[Brand],"Missing Brand")</f>
        <v>US Polo Assn</v>
      </c>
      <c r="Q903" s="2" t="s">
        <v>123</v>
      </c>
      <c r="R903" s="2" t="str">
        <f>_xlfn.XLOOKUP(Table2[[#This Row],[Store_ID]],Table6[Store_ID],Table6[Store Name],"Not Found")</f>
        <v>TrendMart Nizamabad Mall Kiosk</v>
      </c>
      <c r="S903" s="2">
        <f>_xlfn.XLOOKUP(Table2[[#This Row],[Store_ID]],Table6[Store_ID],Table6[Monthly Target],"Missing Target")</f>
        <v>1200000</v>
      </c>
      <c r="T903" s="2" t="str">
        <f>_xlfn.XLOOKUP(Table2[[#This Row],[Store_ID]],Table6[Store_ID],Table6[Region],"Not Found")</f>
        <v>South Zone 2</v>
      </c>
      <c r="U903" s="2" t="s">
        <v>504</v>
      </c>
      <c r="V903" s="2" t="str">
        <f>_xlfn.XLOOKUP(Table2[[#This Row],[Employee_ID]],Table5[Employee_ID],Table5[Employee Name],"Not Found")</f>
        <v>Vikram Bhat</v>
      </c>
      <c r="W903" s="2">
        <v>2</v>
      </c>
      <c r="X903" s="2">
        <v>767.6</v>
      </c>
      <c r="Y903" s="2">
        <v>20</v>
      </c>
      <c r="Z903" s="2">
        <v>307.04000000000002</v>
      </c>
      <c r="AA903" s="2">
        <v>5</v>
      </c>
      <c r="AB903" s="2">
        <v>61.41</v>
      </c>
      <c r="AC903" s="2">
        <v>1289.57</v>
      </c>
      <c r="AD903" s="2">
        <v>1069.6199999999999</v>
      </c>
      <c r="AE903" s="2">
        <f t="shared" si="24"/>
        <v>158.54000000000005</v>
      </c>
      <c r="AF903" s="2" t="s">
        <v>56</v>
      </c>
      <c r="AG903" s="42">
        <f>IFERROR(Table2[[#This Row],[Profit]]/Table2[[#This Row],[Sales Amount]],0)</f>
        <v>0.12294020487449309</v>
      </c>
      <c r="AH903" s="2" t="str">
        <f>TRIM(Table2[[#This Row],[Payment Modee]])</f>
        <v>Credit Card</v>
      </c>
      <c r="AI903" s="2" t="s">
        <v>26</v>
      </c>
      <c r="AJ903" s="2" t="s">
        <v>27</v>
      </c>
      <c r="AK903" s="2" t="s">
        <v>2387</v>
      </c>
      <c r="AL903" s="16" t="str">
        <f>IF(HOUR(Table2[[#This Row],[Order Time]])&lt;12,"Morning",IF(HOUR(Table2[[#This Row],[Order Time]])&lt;17,"Afternoon",IF(HOUR(Table2[[#This Row],[Order Time]])&lt;21,"Evening","Night")))</f>
        <v>Afternoon</v>
      </c>
      <c r="AM903" s="16" t="s">
        <v>38</v>
      </c>
    </row>
    <row r="904" spans="1:39" x14ac:dyDescent="0.25">
      <c r="A904" s="13" t="s">
        <v>2388</v>
      </c>
      <c r="B904" s="4">
        <v>45623</v>
      </c>
      <c r="C904" s="2">
        <f>YEAR(Table2[[#This Row],[Invoice Date]])</f>
        <v>2024</v>
      </c>
      <c r="D904" s="2" t="str">
        <f>TEXT(Table2[[#This Row],[Invoice Date]],"mmm")</f>
        <v>Nov</v>
      </c>
      <c r="E904" s="2" t="str">
        <f>Table2[[#This Row],[Store_ID]]&amp;"-"&amp;Table2[[#This Row],[Year]]&amp;"-"&amp;Table2[[#This Row],[Month]]</f>
        <v>STR090-2024-Nov</v>
      </c>
      <c r="F904" s="2" t="s">
        <v>1234</v>
      </c>
      <c r="G904" s="2" t="str">
        <f>_xlfn.XLOOKUP(Table2[[#This Row],[Customer_ID]],Table3[Customer_ID],Table3[Customer Name],"Not Found")</f>
        <v>Ramya Iyer</v>
      </c>
      <c r="H904" s="2" t="str">
        <f>_xlfn.XLOOKUP(Table2[[#This Row],[Customer_ID]],Table3[Customer_ID],Table3[Gender],"Female")</f>
        <v>Female</v>
      </c>
      <c r="I904" s="2" t="str">
        <f>_xlfn.XLOOKUP(Table2[[#This Row],[Customer_ID]],Table3[Customer_ID],Table3[City],"Missing Memebership")</f>
        <v>Belagavi</v>
      </c>
      <c r="J904" s="2" t="str">
        <f>_xlfn.XLOOKUP(Table2[[#This Row],[Customer_ID]],Table3[Customer_ID],Table3[State],"Karnataka")</f>
        <v>Karnataka</v>
      </c>
      <c r="K904" s="2" t="str">
        <f>_xlfn.XLOOKUP(Table2[[#This Row],[Customer_ID]],Table3[Customer_ID],Table3[Membership],"Regular")</f>
        <v>Silver</v>
      </c>
      <c r="L904" s="2" t="s">
        <v>101</v>
      </c>
      <c r="M904" s="2" t="str">
        <f>_xlfn.XLOOKUP(Table2[[#This Row],[Product_ID]],Table4[Product_ID],Table4[Product_Name],"Not Found")</f>
        <v>Global Desi Analog Watch Cream</v>
      </c>
      <c r="N904" s="2" t="str">
        <f>_xlfn.XLOOKUP(Table2[[#This Row],[Product_ID]],Table4[Product_ID],Table4[Category],"Not Found")</f>
        <v>Watches</v>
      </c>
      <c r="O904" s="2" t="str">
        <f>_xlfn.XLOOKUP(Table2[[#This Row],[Product_ID]],Table4[Product_ID],Table4[Subcategory],"Not Found")</f>
        <v>Analog Watch</v>
      </c>
      <c r="P904" s="2" t="str">
        <f>_xlfn.XLOOKUP(Table2[[#This Row],[Product_ID]],Table4[Product_ID],Table4[Brand],"Missing Brand")</f>
        <v>Global Desi</v>
      </c>
      <c r="Q904" s="2" t="s">
        <v>273</v>
      </c>
      <c r="R904" s="2" t="str">
        <f>_xlfn.XLOOKUP(Table2[[#This Row],[Store_ID]],Table6[Store_ID],Table6[Store Name],"Not Found")</f>
        <v>TrendMart Kannur Outlet</v>
      </c>
      <c r="S904" s="2">
        <f>_xlfn.XLOOKUP(Table2[[#This Row],[Store_ID]],Table6[Store_ID],Table6[Monthly Target],"Missing Target")</f>
        <v>2500000</v>
      </c>
      <c r="T904" s="2" t="str">
        <f>_xlfn.XLOOKUP(Table2[[#This Row],[Store_ID]],Table6[Store_ID],Table6[Region],"Not Found")</f>
        <v>South Zone 1</v>
      </c>
      <c r="U904" s="2" t="s">
        <v>24</v>
      </c>
      <c r="V904" s="2" t="str">
        <f>_xlfn.XLOOKUP(Table2[[#This Row],[Employee_ID]],Table5[Employee_ID],Table5[Employee Name],"Not Found")</f>
        <v>Manoj Ramachandran</v>
      </c>
      <c r="W904" s="2">
        <v>1</v>
      </c>
      <c r="X904" s="2">
        <v>5368.66</v>
      </c>
      <c r="Y904" s="2">
        <v>20</v>
      </c>
      <c r="Z904" s="2">
        <v>1073.73</v>
      </c>
      <c r="AA904" s="2">
        <v>12</v>
      </c>
      <c r="AB904" s="2">
        <v>515.39</v>
      </c>
      <c r="AC904" s="2">
        <v>4810.32</v>
      </c>
      <c r="AD904" s="2">
        <v>3970.86</v>
      </c>
      <c r="AE904" s="2">
        <f t="shared" si="24"/>
        <v>324.0699999999996</v>
      </c>
      <c r="AF904" s="2" t="s">
        <v>56</v>
      </c>
      <c r="AG904" s="42">
        <f>IFERROR(Table2[[#This Row],[Profit]]/Table2[[#This Row],[Sales Amount]],0)</f>
        <v>6.7369738395782322E-2</v>
      </c>
      <c r="AH904" s="2" t="str">
        <f>TRIM(Table2[[#This Row],[Payment Modee]])</f>
        <v>Credit Card</v>
      </c>
      <c r="AI904" s="2" t="s">
        <v>36</v>
      </c>
      <c r="AJ904" s="2" t="s">
        <v>27</v>
      </c>
      <c r="AK904" s="2" t="s">
        <v>2389</v>
      </c>
      <c r="AL904" s="16" t="str">
        <f>IF(HOUR(Table2[[#This Row],[Order Time]])&lt;12,"Morning",IF(HOUR(Table2[[#This Row],[Order Time]])&lt;17,"Afternoon",IF(HOUR(Table2[[#This Row],[Order Time]])&lt;21,"Evening","Night")))</f>
        <v>Night</v>
      </c>
      <c r="AM904" s="16" t="s">
        <v>29</v>
      </c>
    </row>
    <row r="905" spans="1:39" x14ac:dyDescent="0.25">
      <c r="A905" s="13" t="s">
        <v>2390</v>
      </c>
      <c r="B905" s="4">
        <v>45609</v>
      </c>
      <c r="C905" s="2">
        <f>YEAR(Table2[[#This Row],[Invoice Date]])</f>
        <v>2024</v>
      </c>
      <c r="D905" s="2" t="str">
        <f>TEXT(Table2[[#This Row],[Invoice Date]],"mmm")</f>
        <v>Nov</v>
      </c>
      <c r="E905" s="2" t="str">
        <f>Table2[[#This Row],[Store_ID]]&amp;"-"&amp;Table2[[#This Row],[Year]]&amp;"-"&amp;Table2[[#This Row],[Month]]</f>
        <v>STR090-2024-Nov</v>
      </c>
      <c r="F905" s="2" t="s">
        <v>2021</v>
      </c>
      <c r="G905" s="2" t="str">
        <f>_xlfn.XLOOKUP(Table2[[#This Row],[Customer_ID]],Table3[Customer_ID],Table3[Customer Name],"Not Found")</f>
        <v>Mahesh Iyengar</v>
      </c>
      <c r="H905" s="2" t="str">
        <f>_xlfn.XLOOKUP(Table2[[#This Row],[Customer_ID]],Table3[Customer_ID],Table3[Gender],"Female")</f>
        <v>Male</v>
      </c>
      <c r="I905" s="2" t="str">
        <f>_xlfn.XLOOKUP(Table2[[#This Row],[Customer_ID]],Table3[Customer_ID],Table3[City],"Missing Memebership")</f>
        <v>Thrissur</v>
      </c>
      <c r="J905" s="2" t="str">
        <f>_xlfn.XLOOKUP(Table2[[#This Row],[Customer_ID]],Table3[Customer_ID],Table3[State],"Karnataka")</f>
        <v>Kerala</v>
      </c>
      <c r="K905" s="2" t="str">
        <f>_xlfn.XLOOKUP(Table2[[#This Row],[Customer_ID]],Table3[Customer_ID],Table3[Membership],"Regular")</f>
        <v>Gold</v>
      </c>
      <c r="L905" s="2" t="s">
        <v>169</v>
      </c>
      <c r="M905" s="2" t="str">
        <f>_xlfn.XLOOKUP(Table2[[#This Row],[Product_ID]],Table4[Product_ID],Table4[Product_Name],"Not Found")</f>
        <v>Global Desi Kids Shorts Charcoal</v>
      </c>
      <c r="N905" s="2" t="str">
        <f>_xlfn.XLOOKUP(Table2[[#This Row],[Product_ID]],Table4[Product_ID],Table4[Category],"Not Found")</f>
        <v>Kids Wear</v>
      </c>
      <c r="O905" s="2" t="str">
        <f>_xlfn.XLOOKUP(Table2[[#This Row],[Product_ID]],Table4[Product_ID],Table4[Subcategory],"Not Found")</f>
        <v>Kids Shorts</v>
      </c>
      <c r="P905" s="2" t="str">
        <f>_xlfn.XLOOKUP(Table2[[#This Row],[Product_ID]],Table4[Product_ID],Table4[Brand],"Missing Brand")</f>
        <v>Global Desi</v>
      </c>
      <c r="Q905" s="2" t="s">
        <v>273</v>
      </c>
      <c r="R905" s="2" t="str">
        <f>_xlfn.XLOOKUP(Table2[[#This Row],[Store_ID]],Table6[Store_ID],Table6[Store Name],"Not Found")</f>
        <v>TrendMart Kannur Outlet</v>
      </c>
      <c r="S905" s="2">
        <f>_xlfn.XLOOKUP(Table2[[#This Row],[Store_ID]],Table6[Store_ID],Table6[Monthly Target],"Missing Target")</f>
        <v>2500000</v>
      </c>
      <c r="T905" s="2" t="str">
        <f>_xlfn.XLOOKUP(Table2[[#This Row],[Store_ID]],Table6[Store_ID],Table6[Region],"Not Found")</f>
        <v>South Zone 1</v>
      </c>
      <c r="U905" s="2" t="s">
        <v>176</v>
      </c>
      <c r="V905" s="2" t="str">
        <f>_xlfn.XLOOKUP(Table2[[#This Row],[Employee_ID]],Table5[Employee_ID],Table5[Employee Name],"Not Found")</f>
        <v>Malathi Varma</v>
      </c>
      <c r="W905" s="2">
        <v>3</v>
      </c>
      <c r="X905" s="2">
        <v>682.27</v>
      </c>
      <c r="Y905" s="2">
        <v>30</v>
      </c>
      <c r="Z905" s="2">
        <v>614.04</v>
      </c>
      <c r="AA905" s="2">
        <v>5</v>
      </c>
      <c r="AB905" s="2">
        <v>71.64</v>
      </c>
      <c r="AC905" s="2">
        <v>1504.41</v>
      </c>
      <c r="AD905" s="2">
        <v>1497.93</v>
      </c>
      <c r="AE905" s="2">
        <f t="shared" si="24"/>
        <v>-65.159999999999982</v>
      </c>
      <c r="AF905" s="2" t="s">
        <v>25</v>
      </c>
      <c r="AG905" s="42">
        <f>IFERROR(Table2[[#This Row],[Profit]]/Table2[[#This Row],[Sales Amount]],0)</f>
        <v>-4.3312660777314681E-2</v>
      </c>
      <c r="AH905" s="2" t="str">
        <f>TRIM(Table2[[#This Row],[Payment Modee]])</f>
        <v>UPI</v>
      </c>
      <c r="AI905" s="2" t="s">
        <v>26</v>
      </c>
      <c r="AJ905" s="2" t="s">
        <v>27</v>
      </c>
      <c r="AK905" s="2" t="s">
        <v>475</v>
      </c>
      <c r="AL905" s="16" t="str">
        <f>IF(HOUR(Table2[[#This Row],[Order Time]])&lt;12,"Morning",IF(HOUR(Table2[[#This Row],[Order Time]])&lt;17,"Afternoon",IF(HOUR(Table2[[#This Row],[Order Time]])&lt;21,"Evening","Night")))</f>
        <v>Night</v>
      </c>
      <c r="AM905" s="16" t="s">
        <v>29</v>
      </c>
    </row>
    <row r="906" spans="1:39" x14ac:dyDescent="0.25">
      <c r="A906" s="13" t="s">
        <v>2391</v>
      </c>
      <c r="B906" s="4">
        <v>45518</v>
      </c>
      <c r="C906" s="2">
        <f>YEAR(Table2[[#This Row],[Invoice Date]])</f>
        <v>2024</v>
      </c>
      <c r="D906" s="2" t="str">
        <f>TEXT(Table2[[#This Row],[Invoice Date]],"mmm")</f>
        <v>Aug</v>
      </c>
      <c r="E906" s="2" t="str">
        <f>Table2[[#This Row],[Store_ID]]&amp;"-"&amp;Table2[[#This Row],[Year]]&amp;"-"&amp;Table2[[#This Row],[Month]]</f>
        <v>STR043-2024-Aug</v>
      </c>
      <c r="F906" s="2" t="s">
        <v>2392</v>
      </c>
      <c r="G906" s="2" t="str">
        <f>_xlfn.XLOOKUP(Table2[[#This Row],[Customer_ID]],Table3[Customer_ID],Table3[Customer Name],"Not Found")</f>
        <v>Manikandan Shetty</v>
      </c>
      <c r="H906" s="2" t="str">
        <f>_xlfn.XLOOKUP(Table2[[#This Row],[Customer_ID]],Table3[Customer_ID],Table3[Gender],"Female")</f>
        <v>Male</v>
      </c>
      <c r="I906" s="2" t="str">
        <f>_xlfn.XLOOKUP(Table2[[#This Row],[Customer_ID]],Table3[Customer_ID],Table3[City],"Missing Memebership")</f>
        <v>Karimnagar</v>
      </c>
      <c r="J906" s="2" t="str">
        <f>_xlfn.XLOOKUP(Table2[[#This Row],[Customer_ID]],Table3[Customer_ID],Table3[State],"Karnataka")</f>
        <v>Telangana</v>
      </c>
      <c r="K906" s="2" t="str">
        <f>_xlfn.XLOOKUP(Table2[[#This Row],[Customer_ID]],Table3[Customer_ID],Table3[Membership],"Regular")</f>
        <v>Silver</v>
      </c>
      <c r="L906" s="2" t="s">
        <v>566</v>
      </c>
      <c r="M906" s="2" t="str">
        <f>_xlfn.XLOOKUP(Table2[[#This Row],[Product_ID]],Table4[Product_ID],Table4[Product_Name],"Not Found")</f>
        <v>Westside Cap Beige</v>
      </c>
      <c r="N906" s="2" t="str">
        <f>_xlfn.XLOOKUP(Table2[[#This Row],[Product_ID]],Table4[Product_ID],Table4[Category],"Not Found")</f>
        <v>Accessories</v>
      </c>
      <c r="O906" s="2" t="str">
        <f>_xlfn.XLOOKUP(Table2[[#This Row],[Product_ID]],Table4[Product_ID],Table4[Subcategory],"Not Found")</f>
        <v>Cap</v>
      </c>
      <c r="P906" s="2" t="str">
        <f>_xlfn.XLOOKUP(Table2[[#This Row],[Product_ID]],Table4[Product_ID],Table4[Brand],"Missing Brand")</f>
        <v>Westside</v>
      </c>
      <c r="Q906" s="2" t="s">
        <v>908</v>
      </c>
      <c r="R906" s="2" t="str">
        <f>_xlfn.XLOOKUP(Table2[[#This Row],[Store_ID]],Table6[Store_ID],Table6[Store Name],"Not Found")</f>
        <v>TrendMart Mangaluru Standard</v>
      </c>
      <c r="S906" s="2">
        <f>_xlfn.XLOOKUP(Table2[[#This Row],[Store_ID]],Table6[Store_ID],Table6[Monthly Target],"Missing Target")</f>
        <v>1500000</v>
      </c>
      <c r="T906" s="2" t="str">
        <f>_xlfn.XLOOKUP(Table2[[#This Row],[Store_ID]],Table6[Store_ID],Table6[Region],"Not Found")</f>
        <v>South Zone 2</v>
      </c>
      <c r="U906" s="2" t="s">
        <v>417</v>
      </c>
      <c r="V906" s="2" t="str">
        <f>_xlfn.XLOOKUP(Table2[[#This Row],[Employee_ID]],Table5[Employee_ID],Table5[Employee Name],"Not Found")</f>
        <v>Arjun Krishnan</v>
      </c>
      <c r="W906" s="2">
        <v>1</v>
      </c>
      <c r="X906" s="2">
        <v>650.04999999999995</v>
      </c>
      <c r="Y906" s="2">
        <v>0</v>
      </c>
      <c r="Z906" s="2">
        <v>0</v>
      </c>
      <c r="AA906" s="2">
        <v>5</v>
      </c>
      <c r="AB906" s="2">
        <v>32.5</v>
      </c>
      <c r="AC906" s="2">
        <v>682.55</v>
      </c>
      <c r="AD906" s="2">
        <v>403.71</v>
      </c>
      <c r="AE906" s="2">
        <f t="shared" si="24"/>
        <v>246.33999999999997</v>
      </c>
      <c r="AF906" s="2" t="s">
        <v>25</v>
      </c>
      <c r="AG906" s="42">
        <f>IFERROR(Table2[[#This Row],[Profit]]/Table2[[#This Row],[Sales Amount]],0)</f>
        <v>0.36091128855028937</v>
      </c>
      <c r="AH906" s="2" t="str">
        <f>TRIM(Table2[[#This Row],[Payment Modee]])</f>
        <v>UPI</v>
      </c>
      <c r="AI906" s="2" t="s">
        <v>36</v>
      </c>
      <c r="AJ906" s="2" t="s">
        <v>27</v>
      </c>
      <c r="AK906" s="2" t="s">
        <v>358</v>
      </c>
      <c r="AL906" s="16" t="str">
        <f>IF(HOUR(Table2[[#This Row],[Order Time]])&lt;12,"Morning",IF(HOUR(Table2[[#This Row],[Order Time]])&lt;17,"Afternoon",IF(HOUR(Table2[[#This Row],[Order Time]])&lt;21,"Evening","Night")))</f>
        <v>Morning</v>
      </c>
      <c r="AM906" s="16" t="s">
        <v>29</v>
      </c>
    </row>
    <row r="907" spans="1:39" x14ac:dyDescent="0.25">
      <c r="A907" s="13" t="s">
        <v>2393</v>
      </c>
      <c r="B907" s="4">
        <v>45713</v>
      </c>
      <c r="C907" s="2">
        <f>YEAR(Table2[[#This Row],[Invoice Date]])</f>
        <v>2025</v>
      </c>
      <c r="D907" s="2" t="str">
        <f>TEXT(Table2[[#This Row],[Invoice Date]],"mmm")</f>
        <v>Feb</v>
      </c>
      <c r="E907" s="2" t="str">
        <f>Table2[[#This Row],[Store_ID]]&amp;"-"&amp;Table2[[#This Row],[Year]]&amp;"-"&amp;Table2[[#This Row],[Month]]</f>
        <v>STR067-2025-Feb</v>
      </c>
      <c r="F907" s="2" t="s">
        <v>1447</v>
      </c>
      <c r="G907" s="2" t="str">
        <f>_xlfn.XLOOKUP(Table2[[#This Row],[Customer_ID]],Table3[Customer_ID],Table3[Customer Name],"Not Found")</f>
        <v>Eswar Varma</v>
      </c>
      <c r="H907" s="2" t="str">
        <f>_xlfn.XLOOKUP(Table2[[#This Row],[Customer_ID]],Table3[Customer_ID],Table3[Gender],"Female")</f>
        <v>Male</v>
      </c>
      <c r="I907" s="2" t="str">
        <f>_xlfn.XLOOKUP(Table2[[#This Row],[Customer_ID]],Table3[Customer_ID],Table3[City],"Missing Memebership")</f>
        <v>Coimbatore</v>
      </c>
      <c r="J907" s="2" t="str">
        <f>_xlfn.XLOOKUP(Table2[[#This Row],[Customer_ID]],Table3[Customer_ID],Table3[State],"Karnataka")</f>
        <v>Tamil Nadu</v>
      </c>
      <c r="K907" s="2" t="str">
        <f>_xlfn.XLOOKUP(Table2[[#This Row],[Customer_ID]],Table3[Customer_ID],Table3[Membership],"Regular")</f>
        <v>Silver</v>
      </c>
      <c r="L907" s="2" t="s">
        <v>795</v>
      </c>
      <c r="M907" s="2" t="str">
        <f>_xlfn.XLOOKUP(Table2[[#This Row],[Product_ID]],Table4[Product_ID],Table4[Product_Name],"Not Found")</f>
        <v>Global Desi Card Holder Navy Blue</v>
      </c>
      <c r="N907" s="2" t="str">
        <f>_xlfn.XLOOKUP(Table2[[#This Row],[Product_ID]],Table4[Product_ID],Table4[Category],"Not Found")</f>
        <v>Wallets</v>
      </c>
      <c r="O907" s="2" t="str">
        <f>_xlfn.XLOOKUP(Table2[[#This Row],[Product_ID]],Table4[Product_ID],Table4[Subcategory],"Not Found")</f>
        <v>Card Holder</v>
      </c>
      <c r="P907" s="2" t="str">
        <f>_xlfn.XLOOKUP(Table2[[#This Row],[Product_ID]],Table4[Product_ID],Table4[Brand],"Missing Brand")</f>
        <v>Global Desi</v>
      </c>
      <c r="Q907" s="2" t="s">
        <v>1174</v>
      </c>
      <c r="R907" s="2" t="str">
        <f>_xlfn.XLOOKUP(Table2[[#This Row],[Store_ID]],Table6[Store_ID],Table6[Store Name],"Not Found")</f>
        <v>TrendMart Visakhapatnam Standard</v>
      </c>
      <c r="S907" s="2">
        <f>_xlfn.XLOOKUP(Table2[[#This Row],[Store_ID]],Table6[Store_ID],Table6[Monthly Target],"Missing Target")</f>
        <v>2500000</v>
      </c>
      <c r="T907" s="2" t="str">
        <f>_xlfn.XLOOKUP(Table2[[#This Row],[Store_ID]],Table6[Store_ID],Table6[Region],"Not Found")</f>
        <v>South Zone 3</v>
      </c>
      <c r="U907" s="2" t="s">
        <v>482</v>
      </c>
      <c r="V907" s="2" t="str">
        <f>_xlfn.XLOOKUP(Table2[[#This Row],[Employee_ID]],Table5[Employee_ID],Table5[Employee Name],"Not Found")</f>
        <v>Swathi Achari</v>
      </c>
      <c r="W907" s="2">
        <v>4</v>
      </c>
      <c r="X907" s="2">
        <v>561.65</v>
      </c>
      <c r="Y907" s="2">
        <v>30</v>
      </c>
      <c r="Z907" s="2">
        <v>673.98</v>
      </c>
      <c r="AA907" s="2">
        <v>5</v>
      </c>
      <c r="AB907" s="2">
        <v>78.63</v>
      </c>
      <c r="AC907" s="2">
        <v>1651.25</v>
      </c>
      <c r="AD907" s="2">
        <v>1484.48</v>
      </c>
      <c r="AE907" s="2">
        <f t="shared" si="24"/>
        <v>88.139999999999986</v>
      </c>
      <c r="AF907" s="2" t="s">
        <v>25</v>
      </c>
      <c r="AG907" s="42">
        <f>IFERROR(Table2[[#This Row],[Profit]]/Table2[[#This Row],[Sales Amount]],0)</f>
        <v>5.3377744133232388E-2</v>
      </c>
      <c r="AH907" s="2" t="str">
        <f>TRIM(Table2[[#This Row],[Payment Modee]])</f>
        <v>UPI</v>
      </c>
      <c r="AI907" s="2" t="s">
        <v>26</v>
      </c>
      <c r="AJ907" s="2" t="s">
        <v>27</v>
      </c>
      <c r="AK907" s="2" t="s">
        <v>691</v>
      </c>
      <c r="AL907" s="16" t="str">
        <f>IF(HOUR(Table2[[#This Row],[Order Time]])&lt;12,"Morning",IF(HOUR(Table2[[#This Row],[Order Time]])&lt;17,"Afternoon",IF(HOUR(Table2[[#This Row],[Order Time]])&lt;21,"Evening","Night")))</f>
        <v>Morning</v>
      </c>
      <c r="AM907" s="16" t="s">
        <v>29</v>
      </c>
    </row>
    <row r="908" spans="1:39" x14ac:dyDescent="0.25">
      <c r="A908" s="13" t="s">
        <v>2394</v>
      </c>
      <c r="B908" s="4">
        <v>45594</v>
      </c>
      <c r="C908" s="2">
        <f>YEAR(Table2[[#This Row],[Invoice Date]])</f>
        <v>2024</v>
      </c>
      <c r="D908" s="2" t="str">
        <f>TEXT(Table2[[#This Row],[Invoice Date]],"mmm")</f>
        <v>Oct</v>
      </c>
      <c r="E908" s="2" t="str">
        <f>Table2[[#This Row],[Store_ID]]&amp;"-"&amp;Table2[[#This Row],[Year]]&amp;"-"&amp;Table2[[#This Row],[Month]]</f>
        <v>STR036-2024-Oct</v>
      </c>
      <c r="F908" s="2" t="s">
        <v>2395</v>
      </c>
      <c r="G908" s="2" t="str">
        <f>_xlfn.XLOOKUP(Table2[[#This Row],[Customer_ID]],Table3[Customer_ID],Table3[Customer Name],"Not Found")</f>
        <v>Gauri Varma</v>
      </c>
      <c r="H908" s="2" t="str">
        <f>_xlfn.XLOOKUP(Table2[[#This Row],[Customer_ID]],Table3[Customer_ID],Table3[Gender],"Female")</f>
        <v>Female</v>
      </c>
      <c r="I908" s="2" t="str">
        <f>_xlfn.XLOOKUP(Table2[[#This Row],[Customer_ID]],Table3[Customer_ID],Table3[City],"Missing Memebership")</f>
        <v>Tirupati</v>
      </c>
      <c r="J908" s="2" t="str">
        <f>_xlfn.XLOOKUP(Table2[[#This Row],[Customer_ID]],Table3[Customer_ID],Table3[State],"Karnataka")</f>
        <v>Andhra Pradesh</v>
      </c>
      <c r="K908" s="2" t="str">
        <f>_xlfn.XLOOKUP(Table2[[#This Row],[Customer_ID]],Table3[Customer_ID],Table3[Membership],"Regular")</f>
        <v>Silver</v>
      </c>
      <c r="L908" s="2" t="s">
        <v>293</v>
      </c>
      <c r="M908" s="2" t="str">
        <f>_xlfn.XLOOKUP(Table2[[#This Row],[Product_ID]],Table4[Product_ID],Table4[Product_Name],"Not Found")</f>
        <v>Metro Shoes Muffler Olive</v>
      </c>
      <c r="N908" s="2" t="str">
        <f>_xlfn.XLOOKUP(Table2[[#This Row],[Product_ID]],Table4[Product_ID],Table4[Category],"Not Found")</f>
        <v>Winter Wear</v>
      </c>
      <c r="O908" s="2" t="str">
        <f>_xlfn.XLOOKUP(Table2[[#This Row],[Product_ID]],Table4[Product_ID],Table4[Subcategory],"Not Found")</f>
        <v>Muffler</v>
      </c>
      <c r="P908" s="2" t="str">
        <f>_xlfn.XLOOKUP(Table2[[#This Row],[Product_ID]],Table4[Product_ID],Table4[Brand],"Missing Brand")</f>
        <v>Metro Shoes</v>
      </c>
      <c r="Q908" s="2" t="s">
        <v>634</v>
      </c>
      <c r="R908" s="2" t="str">
        <f>_xlfn.XLOOKUP(Table2[[#This Row],[Store_ID]],Table6[Store_ID],Table6[Store Name],"Not Found")</f>
        <v>TrendMart Thiruvananthapuram Outlet</v>
      </c>
      <c r="S908" s="2">
        <f>_xlfn.XLOOKUP(Table2[[#This Row],[Store_ID]],Table6[Store_ID],Table6[Monthly Target],"Missing Target")</f>
        <v>1000000</v>
      </c>
      <c r="T908" s="2" t="str">
        <f>_xlfn.XLOOKUP(Table2[[#This Row],[Store_ID]],Table6[Store_ID],Table6[Region],"Not Found")</f>
        <v>South Zone 1</v>
      </c>
      <c r="U908" s="2" t="s">
        <v>330</v>
      </c>
      <c r="V908" s="2" t="str">
        <f>_xlfn.XLOOKUP(Table2[[#This Row],[Employee_ID]],Table5[Employee_ID],Table5[Employee Name],"Not Found")</f>
        <v>Malini Gowda</v>
      </c>
      <c r="W908" s="2">
        <v>2</v>
      </c>
      <c r="X908" s="2">
        <v>1235.1400000000001</v>
      </c>
      <c r="Y908" s="2">
        <v>25</v>
      </c>
      <c r="Z908" s="2">
        <v>617.57000000000005</v>
      </c>
      <c r="AA908" s="2">
        <v>12</v>
      </c>
      <c r="AB908" s="2">
        <v>222.33</v>
      </c>
      <c r="AC908" s="2">
        <v>2075.04</v>
      </c>
      <c r="AD908" s="2">
        <v>1605.28</v>
      </c>
      <c r="AE908" s="2">
        <f t="shared" ref="AE908:AE939" si="25">(AC908-AD908-AB908)</f>
        <v>247.42999999999998</v>
      </c>
      <c r="AF908" s="2" t="s">
        <v>25</v>
      </c>
      <c r="AG908" s="42">
        <f>IFERROR(Table2[[#This Row],[Profit]]/Table2[[#This Row],[Sales Amount]],0)</f>
        <v>0.11924107487084586</v>
      </c>
      <c r="AH908" s="2" t="str">
        <f>TRIM(Table2[[#This Row],[Payment Modee]])</f>
        <v>UPI</v>
      </c>
      <c r="AI908" s="2" t="s">
        <v>26</v>
      </c>
      <c r="AJ908" s="2" t="s">
        <v>27</v>
      </c>
      <c r="AK908" s="2" t="s">
        <v>114</v>
      </c>
      <c r="AL908" s="16" t="str">
        <f>IF(HOUR(Table2[[#This Row],[Order Time]])&lt;12,"Morning",IF(HOUR(Table2[[#This Row],[Order Time]])&lt;17,"Afternoon",IF(HOUR(Table2[[#This Row],[Order Time]])&lt;21,"Evening","Night")))</f>
        <v>Morning</v>
      </c>
      <c r="AM908" s="16" t="s">
        <v>29</v>
      </c>
    </row>
    <row r="909" spans="1:39" x14ac:dyDescent="0.25">
      <c r="A909" s="13" t="s">
        <v>2396</v>
      </c>
      <c r="B909" s="4">
        <v>45385</v>
      </c>
      <c r="C909" s="2">
        <f>YEAR(Table2[[#This Row],[Invoice Date]])</f>
        <v>2024</v>
      </c>
      <c r="D909" s="2" t="str">
        <f>TEXT(Table2[[#This Row],[Invoice Date]],"mmm")</f>
        <v>Apr</v>
      </c>
      <c r="E909" s="2" t="str">
        <f>Table2[[#This Row],[Store_ID]]&amp;"-"&amp;Table2[[#This Row],[Year]]&amp;"-"&amp;Table2[[#This Row],[Month]]</f>
        <v>STR002-2024-Apr</v>
      </c>
      <c r="F909" s="2" t="s">
        <v>924</v>
      </c>
      <c r="G909" s="2" t="str">
        <f>_xlfn.XLOOKUP(Table2[[#This Row],[Customer_ID]],Table3[Customer_ID],Table3[Customer Name],"Not Found")</f>
        <v>Balaji Reddy</v>
      </c>
      <c r="H909" s="2" t="str">
        <f>_xlfn.XLOOKUP(Table2[[#This Row],[Customer_ID]],Table3[Customer_ID],Table3[Gender],"Female")</f>
        <v>Male</v>
      </c>
      <c r="I909" s="2" t="str">
        <f>_xlfn.XLOOKUP(Table2[[#This Row],[Customer_ID]],Table3[Customer_ID],Table3[City],"Missing Memebership")</f>
        <v>Mysuru</v>
      </c>
      <c r="J909" s="2" t="str">
        <f>_xlfn.XLOOKUP(Table2[[#This Row],[Customer_ID]],Table3[Customer_ID],Table3[State],"Karnataka")</f>
        <v>Karnataka</v>
      </c>
      <c r="K909" s="2" t="str">
        <f>_xlfn.XLOOKUP(Table2[[#This Row],[Customer_ID]],Table3[Customer_ID],Table3[Membership],"Regular")</f>
        <v>Platinum</v>
      </c>
      <c r="L909" s="2" t="s">
        <v>1559</v>
      </c>
      <c r="M909" s="2" t="str">
        <f>_xlfn.XLOOKUP(Table2[[#This Row],[Product_ID]],Table4[Product_ID],Table4[Product_Name],"Not Found")</f>
        <v>Liberty A-Line Kurti Navy Blue</v>
      </c>
      <c r="N909" s="2" t="str">
        <f>_xlfn.XLOOKUP(Table2[[#This Row],[Product_ID]],Table4[Product_ID],Table4[Category],"Not Found")</f>
        <v>Women Kurtis</v>
      </c>
      <c r="O909" s="2" t="str">
        <f>_xlfn.XLOOKUP(Table2[[#This Row],[Product_ID]],Table4[Product_ID],Table4[Subcategory],"Not Found")</f>
        <v>A-Line Kurti</v>
      </c>
      <c r="P909" s="2" t="str">
        <f>_xlfn.XLOOKUP(Table2[[#This Row],[Product_ID]],Table4[Product_ID],Table4[Brand],"Missing Brand")</f>
        <v>Liberty</v>
      </c>
      <c r="Q909" s="2" t="s">
        <v>658</v>
      </c>
      <c r="R909" s="2" t="str">
        <f>_xlfn.XLOOKUP(Table2[[#This Row],[Store_ID]],Table6[Store_ID],Table6[Store Name],"Not Found")</f>
        <v>TrendMart Thrissur Standard</v>
      </c>
      <c r="S909" s="2">
        <f>_xlfn.XLOOKUP(Table2[[#This Row],[Store_ID]],Table6[Store_ID],Table6[Monthly Target],"Missing Target")</f>
        <v>1000000</v>
      </c>
      <c r="T909" s="2" t="str">
        <f>_xlfn.XLOOKUP(Table2[[#This Row],[Store_ID]],Table6[Store_ID],Table6[Region],"Not Found")</f>
        <v>South Zone 1</v>
      </c>
      <c r="U909" s="2" t="s">
        <v>349</v>
      </c>
      <c r="V909" s="2" t="str">
        <f>_xlfn.XLOOKUP(Table2[[#This Row],[Employee_ID]],Table5[Employee_ID],Table5[Employee Name],"Not Found")</f>
        <v>Chitra Bhat</v>
      </c>
      <c r="W909" s="2">
        <v>2</v>
      </c>
      <c r="X909" s="2">
        <v>1311.3</v>
      </c>
      <c r="Y909" s="2">
        <v>30</v>
      </c>
      <c r="Z909" s="2">
        <v>786.78</v>
      </c>
      <c r="AA909" s="2">
        <v>12</v>
      </c>
      <c r="AB909" s="2">
        <v>220.3</v>
      </c>
      <c r="AC909" s="2">
        <v>2056.12</v>
      </c>
      <c r="AD909" s="2">
        <v>1786.74</v>
      </c>
      <c r="AE909" s="2">
        <f t="shared" si="25"/>
        <v>49.07999999999987</v>
      </c>
      <c r="AF909" s="2" t="s">
        <v>56</v>
      </c>
      <c r="AG909" s="42">
        <f>IFERROR(Table2[[#This Row],[Profit]]/Table2[[#This Row],[Sales Amount]],0)</f>
        <v>2.387020212828039E-2</v>
      </c>
      <c r="AH909" s="2" t="str">
        <f>TRIM(Table2[[#This Row],[Payment Modee]])</f>
        <v>Credit Card</v>
      </c>
      <c r="AI909" s="2" t="s">
        <v>26</v>
      </c>
      <c r="AJ909" s="2" t="s">
        <v>27</v>
      </c>
      <c r="AK909" s="2" t="s">
        <v>2397</v>
      </c>
      <c r="AL909" s="16" t="str">
        <f>IF(HOUR(Table2[[#This Row],[Order Time]])&lt;12,"Morning",IF(HOUR(Table2[[#This Row],[Order Time]])&lt;17,"Afternoon",IF(HOUR(Table2[[#This Row],[Order Time]])&lt;21,"Evening","Night")))</f>
        <v>Afternoon</v>
      </c>
      <c r="AM909" s="16" t="s">
        <v>29</v>
      </c>
    </row>
    <row r="910" spans="1:39" x14ac:dyDescent="0.25">
      <c r="A910" s="13" t="s">
        <v>2398</v>
      </c>
      <c r="B910" s="4">
        <v>45595</v>
      </c>
      <c r="C910" s="2">
        <f>YEAR(Table2[[#This Row],[Invoice Date]])</f>
        <v>2024</v>
      </c>
      <c r="D910" s="2" t="str">
        <f>TEXT(Table2[[#This Row],[Invoice Date]],"mmm")</f>
        <v>Oct</v>
      </c>
      <c r="E910" s="2" t="str">
        <f>Table2[[#This Row],[Store_ID]]&amp;"-"&amp;Table2[[#This Row],[Year]]&amp;"-"&amp;Table2[[#This Row],[Month]]</f>
        <v>STR034-2024-Oct</v>
      </c>
      <c r="F910" s="2" t="s">
        <v>1752</v>
      </c>
      <c r="G910" s="2" t="str">
        <f>_xlfn.XLOOKUP(Table2[[#This Row],[Customer_ID]],Table3[Customer_ID],Table3[Customer Name],"Not Found")</f>
        <v>Gayathri Menon</v>
      </c>
      <c r="H910" s="2" t="str">
        <f>_xlfn.XLOOKUP(Table2[[#This Row],[Customer_ID]],Table3[Customer_ID],Table3[Gender],"Female")</f>
        <v>female</v>
      </c>
      <c r="I910" s="2" t="str">
        <f>_xlfn.XLOOKUP(Table2[[#This Row],[Customer_ID]],Table3[Customer_ID],Table3[City],"Missing Memebership")</f>
        <v>Karimnagar</v>
      </c>
      <c r="J910" s="2" t="str">
        <f>_xlfn.XLOOKUP(Table2[[#This Row],[Customer_ID]],Table3[Customer_ID],Table3[State],"Karnataka")</f>
        <v>Telangana</v>
      </c>
      <c r="K910" s="2" t="str">
        <f>_xlfn.XLOOKUP(Table2[[#This Row],[Customer_ID]],Table3[Customer_ID],Table3[Membership],"Regular")</f>
        <v>Platinum</v>
      </c>
      <c r="L910" s="2" t="s">
        <v>971</v>
      </c>
      <c r="M910" s="2" t="str">
        <f>_xlfn.XLOOKUP(Table2[[#This Row],[Product_ID]],Table4[Product_ID],Table4[Product_Name],"Not Found")</f>
        <v>Max Fashion Jacket Wine</v>
      </c>
      <c r="N910" s="2" t="str">
        <f>_xlfn.XLOOKUP(Table2[[#This Row],[Product_ID]],Table4[Product_ID],Table4[Category],"Not Found")</f>
        <v>Winter Wear</v>
      </c>
      <c r="O910" s="2" t="str">
        <f>_xlfn.XLOOKUP(Table2[[#This Row],[Product_ID]],Table4[Product_ID],Table4[Subcategory],"Not Found")</f>
        <v>Jacket</v>
      </c>
      <c r="P910" s="2" t="str">
        <f>_xlfn.XLOOKUP(Table2[[#This Row],[Product_ID]],Table4[Product_ID],Table4[Brand],"Missing Brand")</f>
        <v>Max Fashion</v>
      </c>
      <c r="Q910" s="2" t="s">
        <v>1572</v>
      </c>
      <c r="R910" s="2" t="str">
        <f>_xlfn.XLOOKUP(Table2[[#This Row],[Store_ID]],Table6[Store_ID],Table6[Store Name],"Not Found")</f>
        <v>TrendMart Warangal Standard</v>
      </c>
      <c r="S910" s="2">
        <f>_xlfn.XLOOKUP(Table2[[#This Row],[Store_ID]],Table6[Store_ID],Table6[Monthly Target],"Missing Target")</f>
        <v>1200000</v>
      </c>
      <c r="T910" s="2" t="str">
        <f>_xlfn.XLOOKUP(Table2[[#This Row],[Store_ID]],Table6[Store_ID],Table6[Region],"Not Found")</f>
        <v>South Zone 2</v>
      </c>
      <c r="U910" s="2" t="s">
        <v>417</v>
      </c>
      <c r="V910" s="2" t="str">
        <f>_xlfn.XLOOKUP(Table2[[#This Row],[Employee_ID]],Table5[Employee_ID],Table5[Employee Name],"Not Found")</f>
        <v>Arjun Krishnan</v>
      </c>
      <c r="W910" s="2">
        <v>1</v>
      </c>
      <c r="X910" s="2">
        <v>1419.19</v>
      </c>
      <c r="Y910" s="2">
        <v>25</v>
      </c>
      <c r="Z910" s="2">
        <v>354.8</v>
      </c>
      <c r="AA910" s="2">
        <v>12</v>
      </c>
      <c r="AB910" s="2">
        <v>127.73</v>
      </c>
      <c r="AC910" s="2">
        <v>1192.1199999999999</v>
      </c>
      <c r="AD910" s="2">
        <v>914.35</v>
      </c>
      <c r="AE910" s="2">
        <f t="shared" si="25"/>
        <v>150.03999999999985</v>
      </c>
      <c r="AF910" s="2" t="s">
        <v>25</v>
      </c>
      <c r="AG910" s="42">
        <f>IFERROR(Table2[[#This Row],[Profit]]/Table2[[#This Row],[Sales Amount]],0)</f>
        <v>0.12585981277052635</v>
      </c>
      <c r="AH910" s="2" t="str">
        <f>TRIM(Table2[[#This Row],[Payment Modee]])</f>
        <v>UPI</v>
      </c>
      <c r="AI910" s="2" t="s">
        <v>26</v>
      </c>
      <c r="AJ910" s="2" t="s">
        <v>27</v>
      </c>
      <c r="AK910" s="2" t="s">
        <v>902</v>
      </c>
      <c r="AL910" s="16" t="str">
        <f>IF(HOUR(Table2[[#This Row],[Order Time]])&lt;12,"Morning",IF(HOUR(Table2[[#This Row],[Order Time]])&lt;17,"Afternoon",IF(HOUR(Table2[[#This Row],[Order Time]])&lt;21,"Evening","Night")))</f>
        <v>Afternoon</v>
      </c>
      <c r="AM910" s="16" t="s">
        <v>29</v>
      </c>
    </row>
    <row r="911" spans="1:39" x14ac:dyDescent="0.25">
      <c r="A911" s="13" t="s">
        <v>2399</v>
      </c>
      <c r="B911" s="4">
        <v>45520</v>
      </c>
      <c r="C911" s="2">
        <f>YEAR(Table2[[#This Row],[Invoice Date]])</f>
        <v>2024</v>
      </c>
      <c r="D911" s="2" t="str">
        <f>TEXT(Table2[[#This Row],[Invoice Date]],"mmm")</f>
        <v>Aug</v>
      </c>
      <c r="E911" s="2" t="str">
        <f>Table2[[#This Row],[Store_ID]]&amp;"-"&amp;Table2[[#This Row],[Year]]&amp;"-"&amp;Table2[[#This Row],[Month]]</f>
        <v>STR054-2024-Aug</v>
      </c>
      <c r="F911" s="2" t="s">
        <v>271</v>
      </c>
      <c r="G911" s="2" t="str">
        <f>_xlfn.XLOOKUP(Table2[[#This Row],[Customer_ID]],Table3[Customer_ID],Table3[Customer Name],"Not Found")</f>
        <v>Selvam Iyengar</v>
      </c>
      <c r="H911" s="2" t="str">
        <f>_xlfn.XLOOKUP(Table2[[#This Row],[Customer_ID]],Table3[Customer_ID],Table3[Gender],"Female")</f>
        <v>Male</v>
      </c>
      <c r="I911" s="2" t="str">
        <f>_xlfn.XLOOKUP(Table2[[#This Row],[Customer_ID]],Table3[Customer_ID],Table3[City],"Missing Memebership")</f>
        <v>Thiruvananthapuram</v>
      </c>
      <c r="J911" s="2" t="str">
        <f>_xlfn.XLOOKUP(Table2[[#This Row],[Customer_ID]],Table3[Customer_ID],Table3[State],"Karnataka")</f>
        <v>Kerala</v>
      </c>
      <c r="K911" s="2" t="str">
        <f>_xlfn.XLOOKUP(Table2[[#This Row],[Customer_ID]],Table3[Customer_ID],Table3[Membership],"Regular")</f>
        <v>Platinum</v>
      </c>
      <c r="L911" s="2" t="s">
        <v>645</v>
      </c>
      <c r="M911" s="2" t="str">
        <f>_xlfn.XLOOKUP(Table2[[#This Row],[Product_ID]],Table4[Product_ID],Table4[Product_Name],"Not Found")</f>
        <v>Peter England Crop Top Green</v>
      </c>
      <c r="N911" s="2" t="str">
        <f>_xlfn.XLOOKUP(Table2[[#This Row],[Product_ID]],Table4[Product_ID],Table4[Category],"Not Found")</f>
        <v>Women Tops</v>
      </c>
      <c r="O911" s="2" t="str">
        <f>_xlfn.XLOOKUP(Table2[[#This Row],[Product_ID]],Table4[Product_ID],Table4[Subcategory],"Not Found")</f>
        <v>Crop Top</v>
      </c>
      <c r="P911" s="2" t="str">
        <f>_xlfn.XLOOKUP(Table2[[#This Row],[Product_ID]],Table4[Product_ID],Table4[Brand],"Missing Brand")</f>
        <v>Peter England</v>
      </c>
      <c r="Q911" s="2" t="s">
        <v>712</v>
      </c>
      <c r="R911" s="2" t="str">
        <f>_xlfn.XLOOKUP(Table2[[#This Row],[Store_ID]],Table6[Store_ID],Table6[Store Name],"Not Found")</f>
        <v>TrendMart Thoothukudi Mall Kiosk</v>
      </c>
      <c r="S911" s="2">
        <f>_xlfn.XLOOKUP(Table2[[#This Row],[Store_ID]],Table6[Store_ID],Table6[Monthly Target],"Missing Target")</f>
        <v>2000000</v>
      </c>
      <c r="T911" s="2" t="str">
        <f>_xlfn.XLOOKUP(Table2[[#This Row],[Store_ID]],Table6[Store_ID],Table6[Region],"Not Found")</f>
        <v>South Zone 1</v>
      </c>
      <c r="U911" s="2" t="s">
        <v>417</v>
      </c>
      <c r="V911" s="2" t="str">
        <f>_xlfn.XLOOKUP(Table2[[#This Row],[Employee_ID]],Table5[Employee_ID],Table5[Employee Name],"Not Found")</f>
        <v>Arjun Krishnan</v>
      </c>
      <c r="W911" s="2">
        <v>2</v>
      </c>
      <c r="X911" s="2">
        <v>725.28</v>
      </c>
      <c r="Y911" s="2">
        <v>0</v>
      </c>
      <c r="Z911" s="2">
        <v>0</v>
      </c>
      <c r="AA911" s="2">
        <v>5</v>
      </c>
      <c r="AB911" s="2">
        <v>72.53</v>
      </c>
      <c r="AC911" s="2">
        <v>1523.09</v>
      </c>
      <c r="AD911" s="2">
        <v>1044.76</v>
      </c>
      <c r="AE911" s="2">
        <f t="shared" si="25"/>
        <v>405.79999999999995</v>
      </c>
      <c r="AF911" s="2" t="s">
        <v>35</v>
      </c>
      <c r="AG911" s="42">
        <f>IFERROR(Table2[[#This Row],[Profit]]/Table2[[#This Row],[Sales Amount]],0)</f>
        <v>0.26643205588638885</v>
      </c>
      <c r="AH911" s="2" t="str">
        <f>TRIM(Table2[[#This Row],[Payment Modee]])</f>
        <v>Debit Card</v>
      </c>
      <c r="AI911" s="2" t="s">
        <v>26</v>
      </c>
      <c r="AJ911" s="2" t="s">
        <v>27</v>
      </c>
      <c r="AK911" s="2" t="s">
        <v>705</v>
      </c>
      <c r="AL911" s="16" t="str">
        <f>IF(HOUR(Table2[[#This Row],[Order Time]])&lt;12,"Morning",IF(HOUR(Table2[[#This Row],[Order Time]])&lt;17,"Afternoon",IF(HOUR(Table2[[#This Row],[Order Time]])&lt;21,"Evening","Night")))</f>
        <v>Afternoon</v>
      </c>
      <c r="AM911" s="16" t="s">
        <v>29</v>
      </c>
    </row>
    <row r="912" spans="1:39" x14ac:dyDescent="0.25">
      <c r="A912" s="13" t="s">
        <v>2400</v>
      </c>
      <c r="B912" s="4">
        <v>45413</v>
      </c>
      <c r="C912" s="2">
        <f>YEAR(Table2[[#This Row],[Invoice Date]])</f>
        <v>2024</v>
      </c>
      <c r="D912" s="2" t="str">
        <f>TEXT(Table2[[#This Row],[Invoice Date]],"mmm")</f>
        <v>May</v>
      </c>
      <c r="E912" s="2" t="str">
        <f>Table2[[#This Row],[Store_ID]]&amp;"-"&amp;Table2[[#This Row],[Year]]&amp;"-"&amp;Table2[[#This Row],[Month]]</f>
        <v>STR007-2024-May</v>
      </c>
      <c r="F912" s="2" t="s">
        <v>200</v>
      </c>
      <c r="G912" s="2" t="str">
        <f>_xlfn.XLOOKUP(Table2[[#This Row],[Customer_ID]],Table3[Customer_ID],Table3[Customer Name],"Not Found")</f>
        <v>Vinod Naidu</v>
      </c>
      <c r="H912" s="2" t="str">
        <f>_xlfn.XLOOKUP(Table2[[#This Row],[Customer_ID]],Table3[Customer_ID],Table3[Gender],"Female")</f>
        <v>Male</v>
      </c>
      <c r="I912" s="2" t="str">
        <f>_xlfn.XLOOKUP(Table2[[#This Row],[Customer_ID]],Table3[Customer_ID],Table3[City],"Missing Memebership")</f>
        <v>Alappuzha</v>
      </c>
      <c r="J912" s="2" t="str">
        <f>_xlfn.XLOOKUP(Table2[[#This Row],[Customer_ID]],Table3[Customer_ID],Table3[State],"Karnataka")</f>
        <v>Kerala</v>
      </c>
      <c r="K912" s="2" t="str">
        <f>_xlfn.XLOOKUP(Table2[[#This Row],[Customer_ID]],Table3[Customer_ID],Table3[Membership],"Regular")</f>
        <v>Regular</v>
      </c>
      <c r="L912" s="2" t="s">
        <v>995</v>
      </c>
      <c r="M912" s="2" t="str">
        <f>_xlfn.XLOOKUP(Table2[[#This Row],[Product_ID]],Table4[Product_ID],Table4[Product_Name],"Not Found")</f>
        <v>Nalli Silks Clutch Brown</v>
      </c>
      <c r="N912" s="2" t="str">
        <f>_xlfn.XLOOKUP(Table2[[#This Row],[Product_ID]],Table4[Product_ID],Table4[Category],"Not Found")</f>
        <v>Handbags</v>
      </c>
      <c r="O912" s="2" t="str">
        <f>_xlfn.XLOOKUP(Table2[[#This Row],[Product_ID]],Table4[Product_ID],Table4[Subcategory],"Not Found")</f>
        <v>Clutch</v>
      </c>
      <c r="P912" s="2" t="str">
        <f>_xlfn.XLOOKUP(Table2[[#This Row],[Product_ID]],Table4[Product_ID],Table4[Brand],"Missing Brand")</f>
        <v>Nalli Silks</v>
      </c>
      <c r="Q912" s="2" t="s">
        <v>307</v>
      </c>
      <c r="R912" s="2" t="str">
        <f>_xlfn.XLOOKUP(Table2[[#This Row],[Store_ID]],Table6[Store_ID],Table6[Store Name],"Not Found")</f>
        <v>TrendMart Thoothukudi Mall Kiosk</v>
      </c>
      <c r="S912" s="2">
        <f>_xlfn.XLOOKUP(Table2[[#This Row],[Store_ID]],Table6[Store_ID],Table6[Monthly Target],"Missing Target")</f>
        <v>1500000</v>
      </c>
      <c r="T912" s="2" t="str">
        <f>_xlfn.XLOOKUP(Table2[[#This Row],[Store_ID]],Table6[Store_ID],Table6[Region],"Not Found")</f>
        <v>South Zone 1</v>
      </c>
      <c r="U912" s="2" t="s">
        <v>153</v>
      </c>
      <c r="V912" s="2" t="str">
        <f>_xlfn.XLOOKUP(Table2[[#This Row],[Employee_ID]],Table5[Employee_ID],Table5[Employee Name],"Not Found")</f>
        <v>Rani Mishra</v>
      </c>
      <c r="W912" s="2">
        <v>3</v>
      </c>
      <c r="X912" s="2">
        <v>3619.58</v>
      </c>
      <c r="Y912" s="2">
        <v>30</v>
      </c>
      <c r="Z912" s="2">
        <v>3257.62</v>
      </c>
      <c r="AA912" s="2">
        <v>12</v>
      </c>
      <c r="AB912" s="2">
        <v>912.13</v>
      </c>
      <c r="AC912" s="2">
        <v>8513.25</v>
      </c>
      <c r="AD912" s="2">
        <v>7122.09</v>
      </c>
      <c r="AE912" s="2">
        <f t="shared" si="25"/>
        <v>479.02999999999986</v>
      </c>
      <c r="AF912" s="2" t="s">
        <v>35</v>
      </c>
      <c r="AG912" s="42">
        <f>IFERROR(Table2[[#This Row],[Profit]]/Table2[[#This Row],[Sales Amount]],0)</f>
        <v>5.6268757525034491E-2</v>
      </c>
      <c r="AH912" s="2" t="str">
        <f>TRIM(Table2[[#This Row],[Payment Modee]])</f>
        <v>Debit Card</v>
      </c>
      <c r="AI912" s="2" t="s">
        <v>26</v>
      </c>
      <c r="AJ912" s="2" t="s">
        <v>27</v>
      </c>
      <c r="AK912" s="2" t="s">
        <v>2401</v>
      </c>
      <c r="AL912" s="16" t="str">
        <f>IF(HOUR(Table2[[#This Row],[Order Time]])&lt;12,"Morning",IF(HOUR(Table2[[#This Row],[Order Time]])&lt;17,"Afternoon",IF(HOUR(Table2[[#This Row],[Order Time]])&lt;21,"Evening","Night")))</f>
        <v>Afternoon</v>
      </c>
      <c r="AM912" s="16" t="s">
        <v>29</v>
      </c>
    </row>
    <row r="913" spans="1:39" x14ac:dyDescent="0.25">
      <c r="A913" s="13" t="s">
        <v>2402</v>
      </c>
      <c r="B913" s="4">
        <v>45558</v>
      </c>
      <c r="C913" s="2">
        <f>YEAR(Table2[[#This Row],[Invoice Date]])</f>
        <v>2024</v>
      </c>
      <c r="D913" s="2" t="str">
        <f>TEXT(Table2[[#This Row],[Invoice Date]],"mmm")</f>
        <v>Sep</v>
      </c>
      <c r="E913" s="2" t="str">
        <f>Table2[[#This Row],[Store_ID]]&amp;"-"&amp;Table2[[#This Row],[Year]]&amp;"-"&amp;Table2[[#This Row],[Month]]</f>
        <v>STR051-2024-Sep</v>
      </c>
      <c r="F913" s="2" t="s">
        <v>1493</v>
      </c>
      <c r="G913" s="2" t="str">
        <f>_xlfn.XLOOKUP(Table2[[#This Row],[Customer_ID]],Table3[Customer_ID],Table3[Customer Name],"Not Found")</f>
        <v>Rani Pillai</v>
      </c>
      <c r="H913" s="2" t="str">
        <f>_xlfn.XLOOKUP(Table2[[#This Row],[Customer_ID]],Table3[Customer_ID],Table3[Gender],"Female")</f>
        <v>Female</v>
      </c>
      <c r="I913" s="2" t="str">
        <f>_xlfn.XLOOKUP(Table2[[#This Row],[Customer_ID]],Table3[Customer_ID],Table3[City],"Missing Memebership")</f>
        <v>Kurnool</v>
      </c>
      <c r="J913" s="2" t="str">
        <f>_xlfn.XLOOKUP(Table2[[#This Row],[Customer_ID]],Table3[Customer_ID],Table3[State],"Karnataka")</f>
        <v>Andhra Pradesh</v>
      </c>
      <c r="K913" s="2" t="str">
        <f>_xlfn.XLOOKUP(Table2[[#This Row],[Customer_ID]],Table3[Customer_ID],Table3[Membership],"Regular")</f>
        <v>Regular</v>
      </c>
      <c r="L913" s="2" t="s">
        <v>416</v>
      </c>
      <c r="M913" s="2" t="str">
        <f>_xlfn.XLOOKUP(Table2[[#This Row],[Product_ID]],Table4[Product_ID],Table4[Product_Name],"Not Found")</f>
        <v>GRT Jewellers Sling Bag Olive</v>
      </c>
      <c r="N913" s="2" t="str">
        <f>_xlfn.XLOOKUP(Table2[[#This Row],[Product_ID]],Table4[Product_ID],Table4[Category],"Not Found")</f>
        <v>Handbags</v>
      </c>
      <c r="O913" s="2" t="str">
        <f>_xlfn.XLOOKUP(Table2[[#This Row],[Product_ID]],Table4[Product_ID],Table4[Subcategory],"Not Found")</f>
        <v>Sling Bag</v>
      </c>
      <c r="P913" s="2" t="str">
        <f>_xlfn.XLOOKUP(Table2[[#This Row],[Product_ID]],Table4[Product_ID],Table4[Brand],"Missing Brand")</f>
        <v>GRT Jewellers</v>
      </c>
      <c r="Q913" s="2" t="s">
        <v>312</v>
      </c>
      <c r="R913" s="2" t="str">
        <f>_xlfn.XLOOKUP(Table2[[#This Row],[Store_ID]],Table6[Store_ID],Table6[Store Name],"Not Found")</f>
        <v>TrendMart Kozhikode Outlet</v>
      </c>
      <c r="S913" s="2">
        <f>_xlfn.XLOOKUP(Table2[[#This Row],[Store_ID]],Table6[Store_ID],Table6[Monthly Target],"Missing Target")</f>
        <v>2000000</v>
      </c>
      <c r="T913" s="2" t="str">
        <f>_xlfn.XLOOKUP(Table2[[#This Row],[Store_ID]],Table6[Store_ID],Table6[Region],"Not Found")</f>
        <v>South Zone 1</v>
      </c>
      <c r="U913" s="2" t="s">
        <v>330</v>
      </c>
      <c r="V913" s="2" t="str">
        <f>_xlfn.XLOOKUP(Table2[[#This Row],[Employee_ID]],Table5[Employee_ID],Table5[Employee Name],"Not Found")</f>
        <v>Malini Gowda</v>
      </c>
      <c r="W913" s="2">
        <v>1</v>
      </c>
      <c r="X913" s="2">
        <v>3200.53</v>
      </c>
      <c r="Y913" s="2">
        <v>25</v>
      </c>
      <c r="Z913" s="2">
        <v>800.13</v>
      </c>
      <c r="AA913" s="2">
        <v>12</v>
      </c>
      <c r="AB913" s="2">
        <v>288.05</v>
      </c>
      <c r="AC913" s="2">
        <v>2688.45</v>
      </c>
      <c r="AD913" s="2">
        <v>2034.01</v>
      </c>
      <c r="AE913" s="2">
        <f t="shared" si="25"/>
        <v>366.38999999999982</v>
      </c>
      <c r="AF913" s="2" t="s">
        <v>25</v>
      </c>
      <c r="AG913" s="42">
        <f>IFERROR(Table2[[#This Row],[Profit]]/Table2[[#This Row],[Sales Amount]],0)</f>
        <v>0.13628298833900568</v>
      </c>
      <c r="AH913" s="2" t="str">
        <f>TRIM(Table2[[#This Row],[Payment Modee]])</f>
        <v>UPI</v>
      </c>
      <c r="AI913" s="2" t="s">
        <v>36</v>
      </c>
      <c r="AJ913" s="2" t="s">
        <v>197</v>
      </c>
      <c r="AK913" s="2" t="s">
        <v>1666</v>
      </c>
      <c r="AL913" s="16" t="str">
        <f>IF(HOUR(Table2[[#This Row],[Order Time]])&lt;12,"Morning",IF(HOUR(Table2[[#This Row],[Order Time]])&lt;17,"Afternoon",IF(HOUR(Table2[[#This Row],[Order Time]])&lt;21,"Evening","Night")))</f>
        <v>Afternoon</v>
      </c>
      <c r="AM913" s="16" t="s">
        <v>29</v>
      </c>
    </row>
    <row r="914" spans="1:39" x14ac:dyDescent="0.25">
      <c r="A914" s="13" t="s">
        <v>2403</v>
      </c>
      <c r="B914" s="4">
        <v>45570</v>
      </c>
      <c r="C914" s="2">
        <f>YEAR(Table2[[#This Row],[Invoice Date]])</f>
        <v>2024</v>
      </c>
      <c r="D914" s="2" t="str">
        <f>TEXT(Table2[[#This Row],[Invoice Date]],"mmm")</f>
        <v>Oct</v>
      </c>
      <c r="E914" s="2" t="str">
        <f>Table2[[#This Row],[Store_ID]]&amp;"-"&amp;Table2[[#This Row],[Year]]&amp;"-"&amp;Table2[[#This Row],[Month]]</f>
        <v>STR101-2024-Oct</v>
      </c>
      <c r="F914" s="2" t="s">
        <v>497</v>
      </c>
      <c r="G914" s="2" t="str">
        <f>_xlfn.XLOOKUP(Table2[[#This Row],[Customer_ID]],Table3[Customer_ID],Table3[Customer Name],"Not Found")</f>
        <v>Kalyani Bhat</v>
      </c>
      <c r="H914" s="2" t="str">
        <f>_xlfn.XLOOKUP(Table2[[#This Row],[Customer_ID]],Table3[Customer_ID],Table3[Gender],"Female")</f>
        <v>Female</v>
      </c>
      <c r="I914" s="2" t="str">
        <f>_xlfn.XLOOKUP(Table2[[#This Row],[Customer_ID]],Table3[Customer_ID],Table3[City],"Missing Memebership")</f>
        <v>Karimnagar</v>
      </c>
      <c r="J914" s="2" t="str">
        <f>_xlfn.XLOOKUP(Table2[[#This Row],[Customer_ID]],Table3[Customer_ID],Table3[State],"Karnataka")</f>
        <v>Telangana</v>
      </c>
      <c r="K914" s="2" t="str">
        <f>_xlfn.XLOOKUP(Table2[[#This Row],[Customer_ID]],Table3[Customer_ID],Table3[Membership],"Regular")</f>
        <v>Regular</v>
      </c>
      <c r="L914" s="2" t="s">
        <v>765</v>
      </c>
      <c r="M914" s="2" t="str">
        <f>_xlfn.XLOOKUP(Table2[[#This Row],[Product_ID]],Table4[Product_ID],Table4[Product_Name],"Not Found")</f>
        <v>Indian Terrain Sandals Pink</v>
      </c>
      <c r="N914" s="2" t="str">
        <f>_xlfn.XLOOKUP(Table2[[#This Row],[Product_ID]],Table4[Product_ID],Table4[Category],"Not Found")</f>
        <v>Footwear</v>
      </c>
      <c r="O914" s="2" t="str">
        <f>_xlfn.XLOOKUP(Table2[[#This Row],[Product_ID]],Table4[Product_ID],Table4[Subcategory],"Not Found")</f>
        <v>Sandals</v>
      </c>
      <c r="P914" s="2" t="str">
        <f>_xlfn.XLOOKUP(Table2[[#This Row],[Product_ID]],Table4[Product_ID],Table4[Brand],"Missing Brand")</f>
        <v>Indian Terrain</v>
      </c>
      <c r="Q914" s="2" t="s">
        <v>258</v>
      </c>
      <c r="R914" s="2" t="str">
        <f>_xlfn.XLOOKUP(Table2[[#This Row],[Store_ID]],Table6[Store_ID],Table6[Store Name],"Not Found")</f>
        <v>TrendMart Thiruvananthapuram Standard</v>
      </c>
      <c r="S914" s="2">
        <f>_xlfn.XLOOKUP(Table2[[#This Row],[Store_ID]],Table6[Store_ID],Table6[Monthly Target],"Missing Target")</f>
        <v>1200000</v>
      </c>
      <c r="T914" s="2" t="str">
        <f>_xlfn.XLOOKUP(Table2[[#This Row],[Store_ID]],Table6[Store_ID],Table6[Region],"Not Found")</f>
        <v>South Zone 1</v>
      </c>
      <c r="U914" s="2" t="s">
        <v>321</v>
      </c>
      <c r="V914" s="2" t="str">
        <f>_xlfn.XLOOKUP(Table2[[#This Row],[Employee_ID]],Table5[Employee_ID],Table5[Employee Name],"Not Found")</f>
        <v>Sunita Ramachandran</v>
      </c>
      <c r="W914" s="2">
        <v>3</v>
      </c>
      <c r="X914" s="2">
        <v>2878.77</v>
      </c>
      <c r="Y914" s="2">
        <v>10</v>
      </c>
      <c r="Z914" s="2">
        <v>863.63</v>
      </c>
      <c r="AA914" s="2">
        <v>12</v>
      </c>
      <c r="AB914" s="2">
        <v>932.72</v>
      </c>
      <c r="AC914" s="2">
        <v>8705.4</v>
      </c>
      <c r="AD914" s="2">
        <v>6614.88</v>
      </c>
      <c r="AE914" s="2">
        <f t="shared" si="25"/>
        <v>1157.7999999999995</v>
      </c>
      <c r="AF914" s="2" t="s">
        <v>136</v>
      </c>
      <c r="AG914" s="42">
        <f>IFERROR(Table2[[#This Row],[Profit]]/Table2[[#This Row],[Sales Amount]],0)</f>
        <v>0.13299790934362574</v>
      </c>
      <c r="AH914" s="2" t="str">
        <f>TRIM(Table2[[#This Row],[Payment Modee]])</f>
        <v>EMI</v>
      </c>
      <c r="AI914" s="2" t="s">
        <v>36</v>
      </c>
      <c r="AJ914" s="2" t="s">
        <v>27</v>
      </c>
      <c r="AK914" s="2" t="s">
        <v>2404</v>
      </c>
      <c r="AL914" s="16" t="str">
        <f>IF(HOUR(Table2[[#This Row],[Order Time]])&lt;12,"Morning",IF(HOUR(Table2[[#This Row],[Order Time]])&lt;17,"Afternoon",IF(HOUR(Table2[[#This Row],[Order Time]])&lt;21,"Evening","Night")))</f>
        <v>Evening</v>
      </c>
      <c r="AM914" s="16" t="s">
        <v>38</v>
      </c>
    </row>
    <row r="915" spans="1:39" x14ac:dyDescent="0.25">
      <c r="A915" s="13" t="s">
        <v>2405</v>
      </c>
      <c r="B915" s="4">
        <v>45573</v>
      </c>
      <c r="C915" s="2">
        <f>YEAR(Table2[[#This Row],[Invoice Date]])</f>
        <v>2024</v>
      </c>
      <c r="D915" s="2" t="str">
        <f>TEXT(Table2[[#This Row],[Invoice Date]],"mmm")</f>
        <v>Oct</v>
      </c>
      <c r="E915" s="2" t="str">
        <f>Table2[[#This Row],[Store_ID]]&amp;"-"&amp;Table2[[#This Row],[Year]]&amp;"-"&amp;Table2[[#This Row],[Month]]</f>
        <v>STR097-2024-Oct</v>
      </c>
      <c r="F915" s="2" t="s">
        <v>89</v>
      </c>
      <c r="G915" s="2" t="str">
        <f>_xlfn.XLOOKUP(Table2[[#This Row],[Customer_ID]],Table3[Customer_ID],Table3[Customer Name],"Not Found")</f>
        <v>Tanvi Balasubramaniam</v>
      </c>
      <c r="H915" s="2" t="str">
        <f>_xlfn.XLOOKUP(Table2[[#This Row],[Customer_ID]],Table3[Customer_ID],Table3[Gender],"Female")</f>
        <v>Female</v>
      </c>
      <c r="I915" s="2" t="str">
        <f>_xlfn.XLOOKUP(Table2[[#This Row],[Customer_ID]],Table3[Customer_ID],Table3[City],"Missing Memebership")</f>
        <v>Kannur</v>
      </c>
      <c r="J915" s="2" t="str">
        <f>_xlfn.XLOOKUP(Table2[[#This Row],[Customer_ID]],Table3[Customer_ID],Table3[State],"Karnataka")</f>
        <v>Kerala</v>
      </c>
      <c r="K915" s="2" t="str">
        <f>_xlfn.XLOOKUP(Table2[[#This Row],[Customer_ID]],Table3[Customer_ID],Table3[Membership],"Regular")</f>
        <v>Silver</v>
      </c>
      <c r="L915" s="2" t="s">
        <v>367</v>
      </c>
      <c r="M915" s="2" t="str">
        <f>_xlfn.XLOOKUP(Table2[[#This Row],[Product_ID]],Table4[Product_ID],Table4[Product_Name],"Not Found")</f>
        <v>Jack &amp; Jones Maxi Dress Maroon</v>
      </c>
      <c r="N915" s="2" t="str">
        <f>_xlfn.XLOOKUP(Table2[[#This Row],[Product_ID]],Table4[Product_ID],Table4[Category],"Not Found")</f>
        <v>Women Dresses</v>
      </c>
      <c r="O915" s="2" t="str">
        <f>_xlfn.XLOOKUP(Table2[[#This Row],[Product_ID]],Table4[Product_ID],Table4[Subcategory],"Not Found")</f>
        <v>Maxi Dress</v>
      </c>
      <c r="P915" s="2" t="str">
        <f>_xlfn.XLOOKUP(Table2[[#This Row],[Product_ID]],Table4[Product_ID],Table4[Brand],"Missing Brand")</f>
        <v>Jack &amp; Jones</v>
      </c>
      <c r="Q915" s="2" t="s">
        <v>240</v>
      </c>
      <c r="R915" s="2" t="str">
        <f>_xlfn.XLOOKUP(Table2[[#This Row],[Store_ID]],Table6[Store_ID],Table6[Store Name],"Not Found")</f>
        <v>TrendMart Thiruvananthapuram High Street</v>
      </c>
      <c r="S915" s="2">
        <f>_xlfn.XLOOKUP(Table2[[#This Row],[Store_ID]],Table6[Store_ID],Table6[Monthly Target],"Missing Target")</f>
        <v>1500000</v>
      </c>
      <c r="T915" s="2" t="str">
        <f>_xlfn.XLOOKUP(Table2[[#This Row],[Store_ID]],Table6[Store_ID],Table6[Region],"Not Found")</f>
        <v>South Zone 1</v>
      </c>
      <c r="U915" s="2" t="s">
        <v>417</v>
      </c>
      <c r="V915" s="2" t="str">
        <f>_xlfn.XLOOKUP(Table2[[#This Row],[Employee_ID]],Table5[Employee_ID],Table5[Employee Name],"Not Found")</f>
        <v>Arjun Krishnan</v>
      </c>
      <c r="W915" s="2">
        <v>2</v>
      </c>
      <c r="X915" s="2">
        <v>919.15</v>
      </c>
      <c r="Y915" s="2">
        <v>15</v>
      </c>
      <c r="Z915" s="2">
        <v>275.75</v>
      </c>
      <c r="AA915" s="2">
        <v>5</v>
      </c>
      <c r="AB915" s="2">
        <v>78.13</v>
      </c>
      <c r="AC915" s="2">
        <v>1640.68</v>
      </c>
      <c r="AD915" s="2">
        <v>1396.16</v>
      </c>
      <c r="AE915" s="2">
        <f t="shared" si="25"/>
        <v>166.39</v>
      </c>
      <c r="AF915" s="2" t="s">
        <v>35</v>
      </c>
      <c r="AG915" s="42">
        <f>IFERROR(Table2[[#This Row],[Profit]]/Table2[[#This Row],[Sales Amount]],0)</f>
        <v>0.10141526684057829</v>
      </c>
      <c r="AH915" s="2" t="str">
        <f>TRIM(Table2[[#This Row],[Payment Modee]])</f>
        <v>Debit Card</v>
      </c>
      <c r="AI915" s="2" t="s">
        <v>36</v>
      </c>
      <c r="AJ915" s="2" t="s">
        <v>27</v>
      </c>
      <c r="AK915" s="2" t="s">
        <v>541</v>
      </c>
      <c r="AL915" s="16" t="str">
        <f>IF(HOUR(Table2[[#This Row],[Order Time]])&lt;12,"Morning",IF(HOUR(Table2[[#This Row],[Order Time]])&lt;17,"Afternoon",IF(HOUR(Table2[[#This Row],[Order Time]])&lt;21,"Evening","Night")))</f>
        <v>Afternoon</v>
      </c>
      <c r="AM915" s="16" t="s">
        <v>29</v>
      </c>
    </row>
    <row r="916" spans="1:39" x14ac:dyDescent="0.25">
      <c r="A916" s="13" t="s">
        <v>2406</v>
      </c>
      <c r="B916" s="4">
        <v>45529</v>
      </c>
      <c r="C916" s="2">
        <f>YEAR(Table2[[#This Row],[Invoice Date]])</f>
        <v>2024</v>
      </c>
      <c r="D916" s="2" t="str">
        <f>TEXT(Table2[[#This Row],[Invoice Date]],"mmm")</f>
        <v>Aug</v>
      </c>
      <c r="E916" s="2" t="str">
        <f>Table2[[#This Row],[Store_ID]]&amp;"-"&amp;Table2[[#This Row],[Year]]&amp;"-"&amp;Table2[[#This Row],[Month]]</f>
        <v>STR068-2024-Aug</v>
      </c>
      <c r="F916" s="2" t="s">
        <v>2407</v>
      </c>
      <c r="G916" s="2" t="str">
        <f>_xlfn.XLOOKUP(Table2[[#This Row],[Customer_ID]],Table3[Customer_ID],Table3[Customer Name],"Not Found")</f>
        <v>Vikram Achari</v>
      </c>
      <c r="H916" s="2" t="str">
        <f>_xlfn.XLOOKUP(Table2[[#This Row],[Customer_ID]],Table3[Customer_ID],Table3[Gender],"Female")</f>
        <v>Male</v>
      </c>
      <c r="I916" s="2" t="str">
        <f>_xlfn.XLOOKUP(Table2[[#This Row],[Customer_ID]],Table3[Customer_ID],Table3[City],"Missing Memebership")</f>
        <v>Kannur</v>
      </c>
      <c r="J916" s="2" t="str">
        <f>_xlfn.XLOOKUP(Table2[[#This Row],[Customer_ID]],Table3[Customer_ID],Table3[State],"Karnataka")</f>
        <v>Kerala</v>
      </c>
      <c r="K916" s="2" t="str">
        <f>_xlfn.XLOOKUP(Table2[[#This Row],[Customer_ID]],Table3[Customer_ID],Table3[Membership],"Regular")</f>
        <v>Platinum</v>
      </c>
      <c r="L916" s="2" t="s">
        <v>795</v>
      </c>
      <c r="M916" s="2" t="str">
        <f>_xlfn.XLOOKUP(Table2[[#This Row],[Product_ID]],Table4[Product_ID],Table4[Product_Name],"Not Found")</f>
        <v>Global Desi Card Holder Navy Blue</v>
      </c>
      <c r="N916" s="2" t="str">
        <f>_xlfn.XLOOKUP(Table2[[#This Row],[Product_ID]],Table4[Product_ID],Table4[Category],"Not Found")</f>
        <v>Wallets</v>
      </c>
      <c r="O916" s="2" t="str">
        <f>_xlfn.XLOOKUP(Table2[[#This Row],[Product_ID]],Table4[Product_ID],Table4[Subcategory],"Not Found")</f>
        <v>Card Holder</v>
      </c>
      <c r="P916" s="2" t="str">
        <f>_xlfn.XLOOKUP(Table2[[#This Row],[Product_ID]],Table4[Product_ID],Table4[Brand],"Missing Brand")</f>
        <v>Global Desi</v>
      </c>
      <c r="Q916" s="2" t="s">
        <v>97</v>
      </c>
      <c r="R916" s="2" t="str">
        <f>_xlfn.XLOOKUP(Table2[[#This Row],[Store_ID]],Table6[Store_ID],Table6[Store Name],"Not Found")</f>
        <v>TrendMart Madurai Mall Kiosk</v>
      </c>
      <c r="S916" s="2">
        <f>_xlfn.XLOOKUP(Table2[[#This Row],[Store_ID]],Table6[Store_ID],Table6[Monthly Target],"Missing Target")</f>
        <v>2000000</v>
      </c>
      <c r="T916" s="2" t="str">
        <f>_xlfn.XLOOKUP(Table2[[#This Row],[Store_ID]],Table6[Store_ID],Table6[Region],"Not Found")</f>
        <v>South Zone 1</v>
      </c>
      <c r="U916" s="2" t="s">
        <v>34</v>
      </c>
      <c r="V916" s="2" t="str">
        <f>_xlfn.XLOOKUP(Table2[[#This Row],[Employee_ID]],Table5[Employee_ID],Table5[Employee Name],"Not Found")</f>
        <v>Deepthi Iyengar</v>
      </c>
      <c r="W916" s="2">
        <v>2</v>
      </c>
      <c r="X916" s="2">
        <v>608.01</v>
      </c>
      <c r="Y916" s="2">
        <v>5</v>
      </c>
      <c r="Z916" s="2">
        <v>60.8</v>
      </c>
      <c r="AA916" s="2">
        <v>5</v>
      </c>
      <c r="AB916" s="2">
        <v>57.76</v>
      </c>
      <c r="AC916" s="2">
        <v>1212.98</v>
      </c>
      <c r="AD916" s="2">
        <v>742.24</v>
      </c>
      <c r="AE916" s="2">
        <f t="shared" si="25"/>
        <v>412.98</v>
      </c>
      <c r="AF916" s="2" t="s">
        <v>69</v>
      </c>
      <c r="AG916" s="42">
        <f>IFERROR(Table2[[#This Row],[Profit]]/Table2[[#This Row],[Sales Amount]],0)</f>
        <v>0.34046727893287609</v>
      </c>
      <c r="AH916" s="2" t="str">
        <f>TRIM(Table2[[#This Row],[Payment Modee]])</f>
        <v>Cash</v>
      </c>
      <c r="AI916" s="2" t="s">
        <v>36</v>
      </c>
      <c r="AJ916" s="2" t="s">
        <v>27</v>
      </c>
      <c r="AK916" s="2" t="s">
        <v>230</v>
      </c>
      <c r="AL916" s="16" t="str">
        <f>IF(HOUR(Table2[[#This Row],[Order Time]])&lt;12,"Morning",IF(HOUR(Table2[[#This Row],[Order Time]])&lt;17,"Afternoon",IF(HOUR(Table2[[#This Row],[Order Time]])&lt;21,"Evening","Night")))</f>
        <v>Night</v>
      </c>
      <c r="AM916" s="16" t="s">
        <v>38</v>
      </c>
    </row>
    <row r="917" spans="1:39" x14ac:dyDescent="0.25">
      <c r="A917" s="13" t="s">
        <v>2408</v>
      </c>
      <c r="B917" s="4">
        <v>45561</v>
      </c>
      <c r="C917" s="2">
        <f>YEAR(Table2[[#This Row],[Invoice Date]])</f>
        <v>2024</v>
      </c>
      <c r="D917" s="2" t="str">
        <f>TEXT(Table2[[#This Row],[Invoice Date]],"mmm")</f>
        <v>Sep</v>
      </c>
      <c r="E917" s="2" t="str">
        <f>Table2[[#This Row],[Store_ID]]&amp;"-"&amp;Table2[[#This Row],[Year]]&amp;"-"&amp;Table2[[#This Row],[Month]]</f>
        <v>STR060-2024-Sep</v>
      </c>
      <c r="F917" s="2" t="s">
        <v>686</v>
      </c>
      <c r="G917" s="2" t="str">
        <f>_xlfn.XLOOKUP(Table2[[#This Row],[Customer_ID]],Table3[Customer_ID],Table3[Customer Name],"Not Found")</f>
        <v>Dinesh Chandran</v>
      </c>
      <c r="H917" s="2" t="str">
        <f>_xlfn.XLOOKUP(Table2[[#This Row],[Customer_ID]],Table3[Customer_ID],Table3[Gender],"Female")</f>
        <v>Male</v>
      </c>
      <c r="I917" s="2" t="str">
        <f>_xlfn.XLOOKUP(Table2[[#This Row],[Customer_ID]],Table3[Customer_ID],Table3[City],"Missing Memebership")</f>
        <v>Nizamabad</v>
      </c>
      <c r="J917" s="2" t="str">
        <f>_xlfn.XLOOKUP(Table2[[#This Row],[Customer_ID]],Table3[Customer_ID],Table3[State],"Karnataka")</f>
        <v>Telangana</v>
      </c>
      <c r="K917" s="2" t="str">
        <f>_xlfn.XLOOKUP(Table2[[#This Row],[Customer_ID]],Table3[Customer_ID],Table3[Membership],"Regular")</f>
        <v>Platinum</v>
      </c>
      <c r="L917" s="2" t="s">
        <v>983</v>
      </c>
      <c r="M917" s="2" t="str">
        <f>_xlfn.XLOOKUP(Table2[[#This Row],[Product_ID]],Table4[Product_ID],Table4[Product_Name],"Not Found")</f>
        <v>Reebok Sandals Peach</v>
      </c>
      <c r="N917" s="2" t="str">
        <f>_xlfn.XLOOKUP(Table2[[#This Row],[Product_ID]],Table4[Product_ID],Table4[Category],"Not Found")</f>
        <v>Footwear</v>
      </c>
      <c r="O917" s="2" t="str">
        <f>_xlfn.XLOOKUP(Table2[[#This Row],[Product_ID]],Table4[Product_ID],Table4[Subcategory],"Not Found")</f>
        <v>Sandals</v>
      </c>
      <c r="P917" s="2" t="str">
        <f>_xlfn.XLOOKUP(Table2[[#This Row],[Product_ID]],Table4[Product_ID],Table4[Brand],"Missing Brand")</f>
        <v>Reebok</v>
      </c>
      <c r="Q917" s="2" t="s">
        <v>316</v>
      </c>
      <c r="R917" s="2" t="str">
        <f>_xlfn.XLOOKUP(Table2[[#This Row],[Store_ID]],Table6[Store_ID],Table6[Store Name],"Not Found")</f>
        <v>TrendMart Tirunelveli Flagship</v>
      </c>
      <c r="S917" s="2">
        <f>_xlfn.XLOOKUP(Table2[[#This Row],[Store_ID]],Table6[Store_ID],Table6[Monthly Target],"Missing Target")</f>
        <v>1000000</v>
      </c>
      <c r="T917" s="2" t="str">
        <f>_xlfn.XLOOKUP(Table2[[#This Row],[Store_ID]],Table6[Store_ID],Table6[Region],"Not Found")</f>
        <v>South Zone 1</v>
      </c>
      <c r="U917" s="2" t="s">
        <v>289</v>
      </c>
      <c r="V917" s="2" t="str">
        <f>_xlfn.XLOOKUP(Table2[[#This Row],[Employee_ID]],Table5[Employee_ID],Table5[Employee Name],"Not Found")</f>
        <v>Anitha Ramachandran</v>
      </c>
      <c r="W917" s="2">
        <v>3</v>
      </c>
      <c r="X917" s="2">
        <v>3711.71</v>
      </c>
      <c r="Y917" s="2">
        <v>5</v>
      </c>
      <c r="Z917" s="2">
        <v>556.76</v>
      </c>
      <c r="AA917" s="2">
        <v>12</v>
      </c>
      <c r="AB917" s="2">
        <v>1269.4000000000001</v>
      </c>
      <c r="AC917" s="2">
        <v>11847.77</v>
      </c>
      <c r="AD917" s="2">
        <v>7401.66</v>
      </c>
      <c r="AE917" s="2">
        <f t="shared" si="25"/>
        <v>3176.7100000000005</v>
      </c>
      <c r="AF917" s="2" t="s">
        <v>69</v>
      </c>
      <c r="AG917" s="42">
        <f>IFERROR(Table2[[#This Row],[Profit]]/Table2[[#This Row],[Sales Amount]],0)</f>
        <v>0.26812725095102286</v>
      </c>
      <c r="AH917" s="2" t="str">
        <f>TRIM(Table2[[#This Row],[Payment Modee]])</f>
        <v>Cash</v>
      </c>
      <c r="AI917" s="2" t="s">
        <v>26</v>
      </c>
      <c r="AJ917" s="2" t="s">
        <v>27</v>
      </c>
      <c r="AK917" s="2" t="s">
        <v>2409</v>
      </c>
      <c r="AL917" s="16" t="str">
        <f>IF(HOUR(Table2[[#This Row],[Order Time]])&lt;12,"Morning",IF(HOUR(Table2[[#This Row],[Order Time]])&lt;17,"Afternoon",IF(HOUR(Table2[[#This Row],[Order Time]])&lt;21,"Evening","Night")))</f>
        <v>Afternoon</v>
      </c>
      <c r="AM917" s="16" t="s">
        <v>29</v>
      </c>
    </row>
    <row r="918" spans="1:39" x14ac:dyDescent="0.25">
      <c r="A918" s="13" t="s">
        <v>2410</v>
      </c>
      <c r="B918" s="4">
        <v>45463</v>
      </c>
      <c r="C918" s="2">
        <f>YEAR(Table2[[#This Row],[Invoice Date]])</f>
        <v>2024</v>
      </c>
      <c r="D918" s="2" t="str">
        <f>TEXT(Table2[[#This Row],[Invoice Date]],"mmm")</f>
        <v>Jun</v>
      </c>
      <c r="E918" s="2" t="str">
        <f>Table2[[#This Row],[Store_ID]]&amp;"-"&amp;Table2[[#This Row],[Year]]&amp;"-"&amp;Table2[[#This Row],[Month]]</f>
        <v>STR008-2024-Jun</v>
      </c>
      <c r="F918" s="2" t="s">
        <v>110</v>
      </c>
      <c r="G918" s="2" t="str">
        <f>_xlfn.XLOOKUP(Table2[[#This Row],[Customer_ID]],Table3[Customer_ID],Table3[Customer Name],"Not Found")</f>
        <v>Janani Sharma</v>
      </c>
      <c r="H918" s="2" t="str">
        <f>_xlfn.XLOOKUP(Table2[[#This Row],[Customer_ID]],Table3[Customer_ID],Table3[Gender],"Female")</f>
        <v>Female</v>
      </c>
      <c r="I918" s="2" t="str">
        <f>_xlfn.XLOOKUP(Table2[[#This Row],[Customer_ID]],Table3[Customer_ID],Table3[City],"Missing Memebership")</f>
        <v>Salem</v>
      </c>
      <c r="J918" s="2" t="str">
        <f>_xlfn.XLOOKUP(Table2[[#This Row],[Customer_ID]],Table3[Customer_ID],Table3[State],"Karnataka")</f>
        <v>Tamil Nadu</v>
      </c>
      <c r="K918" s="2" t="str">
        <f>_xlfn.XLOOKUP(Table2[[#This Row],[Customer_ID]],Table3[Customer_ID],Table3[Membership],"Regular")</f>
        <v>Silver</v>
      </c>
      <c r="L918" s="2" t="s">
        <v>979</v>
      </c>
      <c r="M918" s="2" t="str">
        <f>_xlfn.XLOOKUP(Table2[[#This Row],[Product_ID]],Table4[Product_ID],Table4[Product_Name],"Not Found")</f>
        <v>Metro Shoes Straight Kurti Green</v>
      </c>
      <c r="N918" s="2" t="str">
        <f>_xlfn.XLOOKUP(Table2[[#This Row],[Product_ID]],Table4[Product_ID],Table4[Category],"Not Found")</f>
        <v>Women Kurtis</v>
      </c>
      <c r="O918" s="2" t="str">
        <f>_xlfn.XLOOKUP(Table2[[#This Row],[Product_ID]],Table4[Product_ID],Table4[Subcategory],"Not Found")</f>
        <v>Straight Kurti</v>
      </c>
      <c r="P918" s="2" t="str">
        <f>_xlfn.XLOOKUP(Table2[[#This Row],[Product_ID]],Table4[Product_ID],Table4[Brand],"Missing Brand")</f>
        <v>Metro Shoes</v>
      </c>
      <c r="Q918" s="2" t="s">
        <v>499</v>
      </c>
      <c r="R918" s="2" t="str">
        <f>_xlfn.XLOOKUP(Table2[[#This Row],[Store_ID]],Table6[Store_ID],Table6[Store Name],"Not Found")</f>
        <v>TrendMart Kochi Mall Kiosk</v>
      </c>
      <c r="S918" s="2">
        <f>_xlfn.XLOOKUP(Table2[[#This Row],[Store_ID]],Table6[Store_ID],Table6[Monthly Target],"Missing Target")</f>
        <v>1500000</v>
      </c>
      <c r="T918" s="2" t="str">
        <f>_xlfn.XLOOKUP(Table2[[#This Row],[Store_ID]],Table6[Store_ID],Table6[Region],"Not Found")</f>
        <v>South Zone 1</v>
      </c>
      <c r="U918" s="2" t="s">
        <v>43</v>
      </c>
      <c r="V918" s="2" t="str">
        <f>_xlfn.XLOOKUP(Table2[[#This Row],[Employee_ID]],Table5[Employee_ID],Table5[Employee Name],"Not Found")</f>
        <v>Meena Krishnan</v>
      </c>
      <c r="W918" s="2">
        <v>1</v>
      </c>
      <c r="X918" s="2">
        <v>870.74</v>
      </c>
      <c r="Y918" s="2">
        <v>0</v>
      </c>
      <c r="Z918" s="2">
        <v>0</v>
      </c>
      <c r="AA918" s="2">
        <v>5</v>
      </c>
      <c r="AB918" s="2">
        <v>43.54</v>
      </c>
      <c r="AC918" s="2">
        <v>914.28</v>
      </c>
      <c r="AD918" s="2">
        <v>599.28</v>
      </c>
      <c r="AE918" s="2">
        <f t="shared" si="25"/>
        <v>271.45999999999998</v>
      </c>
      <c r="AF918" s="2" t="s">
        <v>35</v>
      </c>
      <c r="AG918" s="42">
        <f>IFERROR(Table2[[#This Row],[Profit]]/Table2[[#This Row],[Sales Amount]],0)</f>
        <v>0.29691123069519182</v>
      </c>
      <c r="AH918" s="2" t="str">
        <f>TRIM(Table2[[#This Row],[Payment Modee]])</f>
        <v>Debit Card</v>
      </c>
      <c r="AI918" s="2" t="s">
        <v>36</v>
      </c>
      <c r="AJ918" s="2" t="s">
        <v>27</v>
      </c>
      <c r="AK918" s="2" t="s">
        <v>879</v>
      </c>
      <c r="AL918" s="16" t="str">
        <f>IF(HOUR(Table2[[#This Row],[Order Time]])&lt;12,"Morning",IF(HOUR(Table2[[#This Row],[Order Time]])&lt;17,"Afternoon",IF(HOUR(Table2[[#This Row],[Order Time]])&lt;21,"Evening","Night")))</f>
        <v>Morning</v>
      </c>
      <c r="AM918" s="16" t="s">
        <v>29</v>
      </c>
    </row>
    <row r="919" spans="1:39" x14ac:dyDescent="0.25">
      <c r="A919" s="13" t="s">
        <v>2411</v>
      </c>
      <c r="B919" s="4">
        <v>45417</v>
      </c>
      <c r="C919" s="2">
        <f>YEAR(Table2[[#This Row],[Invoice Date]])</f>
        <v>2024</v>
      </c>
      <c r="D919" s="2" t="str">
        <f>TEXT(Table2[[#This Row],[Invoice Date]],"mmm")</f>
        <v>May</v>
      </c>
      <c r="E919" s="2" t="str">
        <f>Table2[[#This Row],[Store_ID]]&amp;"-"&amp;Table2[[#This Row],[Year]]&amp;"-"&amp;Table2[[#This Row],[Month]]</f>
        <v>STR107-2024-May</v>
      </c>
      <c r="F919" s="2" t="s">
        <v>1376</v>
      </c>
      <c r="G919" s="2" t="str">
        <f>_xlfn.XLOOKUP(Table2[[#This Row],[Customer_ID]],Table3[Customer_ID],Table3[Customer Name],"Not Found")</f>
        <v>Suresh Mishra</v>
      </c>
      <c r="H919" s="2" t="str">
        <f>_xlfn.XLOOKUP(Table2[[#This Row],[Customer_ID]],Table3[Customer_ID],Table3[Gender],"Female")</f>
        <v>Male</v>
      </c>
      <c r="I919" s="2" t="str">
        <f>_xlfn.XLOOKUP(Table2[[#This Row],[Customer_ID]],Table3[Customer_ID],Table3[City],"Missing Memebership")</f>
        <v>Vijayawada</v>
      </c>
      <c r="J919" s="2" t="str">
        <f>_xlfn.XLOOKUP(Table2[[#This Row],[Customer_ID]],Table3[Customer_ID],Table3[State],"Karnataka")</f>
        <v>Andhra Pradesh</v>
      </c>
      <c r="K919" s="2" t="str">
        <f>_xlfn.XLOOKUP(Table2[[#This Row],[Customer_ID]],Table3[Customer_ID],Table3[Membership],"Regular")</f>
        <v>Silver</v>
      </c>
      <c r="L919" s="2" t="s">
        <v>367</v>
      </c>
      <c r="M919" s="2" t="str">
        <f>_xlfn.XLOOKUP(Table2[[#This Row],[Product_ID]],Table4[Product_ID],Table4[Product_Name],"Not Found")</f>
        <v>Jack &amp; Jones Maxi Dress Maroon</v>
      </c>
      <c r="N919" s="2" t="str">
        <f>_xlfn.XLOOKUP(Table2[[#This Row],[Product_ID]],Table4[Product_ID],Table4[Category],"Not Found")</f>
        <v>Women Dresses</v>
      </c>
      <c r="O919" s="2" t="str">
        <f>_xlfn.XLOOKUP(Table2[[#This Row],[Product_ID]],Table4[Product_ID],Table4[Subcategory],"Not Found")</f>
        <v>Maxi Dress</v>
      </c>
      <c r="P919" s="2" t="str">
        <f>_xlfn.XLOOKUP(Table2[[#This Row],[Product_ID]],Table4[Product_ID],Table4[Brand],"Missing Brand")</f>
        <v>Jack &amp; Jones</v>
      </c>
      <c r="Q919" s="2" t="s">
        <v>914</v>
      </c>
      <c r="R919" s="2" t="str">
        <f>_xlfn.XLOOKUP(Table2[[#This Row],[Store_ID]],Table6[Store_ID],Table6[Store Name],"Not Found")</f>
        <v>TrendMart Kochi High Street</v>
      </c>
      <c r="S919" s="2">
        <f>_xlfn.XLOOKUP(Table2[[#This Row],[Store_ID]],Table6[Store_ID],Table6[Monthly Target],"Missing Target")</f>
        <v>1500000</v>
      </c>
      <c r="T919" s="2" t="str">
        <f>_xlfn.XLOOKUP(Table2[[#This Row],[Store_ID]],Table6[Store_ID],Table6[Region],"Not Found")</f>
        <v>South Zone 1</v>
      </c>
      <c r="U919" s="2" t="s">
        <v>482</v>
      </c>
      <c r="V919" s="2" t="str">
        <f>_xlfn.XLOOKUP(Table2[[#This Row],[Employee_ID]],Table5[Employee_ID],Table5[Employee Name],"Not Found")</f>
        <v>Swathi Achari</v>
      </c>
      <c r="W919" s="2">
        <v>2</v>
      </c>
      <c r="X919" s="2">
        <v>907.12</v>
      </c>
      <c r="Y919" s="2">
        <v>25</v>
      </c>
      <c r="Z919" s="2">
        <v>453.56</v>
      </c>
      <c r="AA919" s="2">
        <v>5</v>
      </c>
      <c r="AB919" s="2">
        <v>68.03</v>
      </c>
      <c r="AC919" s="2">
        <v>1428.71</v>
      </c>
      <c r="AD919" s="2">
        <v>1396.16</v>
      </c>
      <c r="AE919" s="2">
        <f t="shared" si="25"/>
        <v>-35.480000000000047</v>
      </c>
      <c r="AF919" s="2" t="s">
        <v>25</v>
      </c>
      <c r="AG919" s="42">
        <f>IFERROR(Table2[[#This Row],[Profit]]/Table2[[#This Row],[Sales Amount]],0)</f>
        <v>-2.4833591141659291E-2</v>
      </c>
      <c r="AH919" s="2" t="str">
        <f>TRIM(Table2[[#This Row],[Payment Modee]])</f>
        <v>UPI</v>
      </c>
      <c r="AI919" s="2" t="s">
        <v>26</v>
      </c>
      <c r="AJ919" s="2" t="s">
        <v>27</v>
      </c>
      <c r="AK919" s="2" t="s">
        <v>2412</v>
      </c>
      <c r="AL919" s="16" t="str">
        <f>IF(HOUR(Table2[[#This Row],[Order Time]])&lt;12,"Morning",IF(HOUR(Table2[[#This Row],[Order Time]])&lt;17,"Afternoon",IF(HOUR(Table2[[#This Row],[Order Time]])&lt;21,"Evening","Night")))</f>
        <v>Afternoon</v>
      </c>
      <c r="AM919" s="16" t="s">
        <v>38</v>
      </c>
    </row>
    <row r="920" spans="1:39" x14ac:dyDescent="0.25">
      <c r="A920" s="13" t="s">
        <v>2413</v>
      </c>
      <c r="B920" s="4">
        <v>45387</v>
      </c>
      <c r="C920" s="2">
        <f>YEAR(Table2[[#This Row],[Invoice Date]])</f>
        <v>2024</v>
      </c>
      <c r="D920" s="2" t="str">
        <f>TEXT(Table2[[#This Row],[Invoice Date]],"mmm")</f>
        <v>Apr</v>
      </c>
      <c r="E920" s="2" t="str">
        <f>Table2[[#This Row],[Store_ID]]&amp;"-"&amp;Table2[[#This Row],[Year]]&amp;"-"&amp;Table2[[#This Row],[Month]]</f>
        <v>STR008-2024-Apr</v>
      </c>
      <c r="F920" s="2" t="s">
        <v>2414</v>
      </c>
      <c r="G920" s="2" t="str">
        <f>_xlfn.XLOOKUP(Table2[[#This Row],[Customer_ID]],Table3[Customer_ID],Table3[Customer Name],"Not Found")</f>
        <v>Janani Achari</v>
      </c>
      <c r="H920" s="2" t="str">
        <f>_xlfn.XLOOKUP(Table2[[#This Row],[Customer_ID]],Table3[Customer_ID],Table3[Gender],"Female")</f>
        <v>Female</v>
      </c>
      <c r="I920" s="2" t="str">
        <f>_xlfn.XLOOKUP(Table2[[#This Row],[Customer_ID]],Table3[Customer_ID],Table3[City],"Missing Memebership")</f>
        <v>Erode</v>
      </c>
      <c r="J920" s="2" t="str">
        <f>_xlfn.XLOOKUP(Table2[[#This Row],[Customer_ID]],Table3[Customer_ID],Table3[State],"Karnataka")</f>
        <v>Tamil Nadu</v>
      </c>
      <c r="K920" s="2" t="str">
        <f>_xlfn.XLOOKUP(Table2[[#This Row],[Customer_ID]],Table3[Customer_ID],Table3[Membership],"Regular")</f>
        <v>Regular</v>
      </c>
      <c r="L920" s="2" t="s">
        <v>536</v>
      </c>
      <c r="M920" s="2" t="str">
        <f>_xlfn.XLOOKUP(Table2[[#This Row],[Product_ID]],Table4[Product_ID],Table4[Product_Name],"Not Found")</f>
        <v>Mufti Sweater Peach</v>
      </c>
      <c r="N920" s="2" t="str">
        <f>_xlfn.XLOOKUP(Table2[[#This Row],[Product_ID]],Table4[Product_ID],Table4[Category],"Not Found")</f>
        <v>Winter Wear</v>
      </c>
      <c r="O920" s="2" t="str">
        <f>_xlfn.XLOOKUP(Table2[[#This Row],[Product_ID]],Table4[Product_ID],Table4[Subcategory],"Not Found")</f>
        <v>Sweater</v>
      </c>
      <c r="P920" s="2" t="str">
        <f>_xlfn.XLOOKUP(Table2[[#This Row],[Product_ID]],Table4[Product_ID],Table4[Brand],"Missing Brand")</f>
        <v>Mufti</v>
      </c>
      <c r="Q920" s="2" t="s">
        <v>499</v>
      </c>
      <c r="R920" s="2" t="str">
        <f>_xlfn.XLOOKUP(Table2[[#This Row],[Store_ID]],Table6[Store_ID],Table6[Store Name],"Not Found")</f>
        <v>TrendMart Kochi Mall Kiosk</v>
      </c>
      <c r="S920" s="2">
        <f>_xlfn.XLOOKUP(Table2[[#This Row],[Store_ID]],Table6[Store_ID],Table6[Monthly Target],"Missing Target")</f>
        <v>1500000</v>
      </c>
      <c r="T920" s="2" t="str">
        <f>_xlfn.XLOOKUP(Table2[[#This Row],[Store_ID]],Table6[Store_ID],Table6[Region],"Not Found")</f>
        <v>South Zone 1</v>
      </c>
      <c r="U920" s="2" t="s">
        <v>124</v>
      </c>
      <c r="V920" s="2" t="str">
        <f>_xlfn.XLOOKUP(Table2[[#This Row],[Employee_ID]],Table5[Employee_ID],Table5[Employee Name],"Not Found")</f>
        <v>Girish Sundaram</v>
      </c>
      <c r="W920" s="2">
        <v>1</v>
      </c>
      <c r="X920" s="2">
        <v>1877.81</v>
      </c>
      <c r="Y920" s="2">
        <v>10</v>
      </c>
      <c r="Z920" s="2">
        <v>187.78</v>
      </c>
      <c r="AA920" s="2">
        <v>12</v>
      </c>
      <c r="AB920" s="2">
        <v>202.8</v>
      </c>
      <c r="AC920" s="2">
        <v>1892.83</v>
      </c>
      <c r="AD920" s="2">
        <v>1409.12</v>
      </c>
      <c r="AE920" s="2">
        <f t="shared" si="25"/>
        <v>280.91000000000003</v>
      </c>
      <c r="AF920" s="2" t="s">
        <v>56</v>
      </c>
      <c r="AG920" s="42">
        <f>IFERROR(Table2[[#This Row],[Profit]]/Table2[[#This Row],[Sales Amount]],0)</f>
        <v>0.14840741112514069</v>
      </c>
      <c r="AH920" s="2" t="str">
        <f>TRIM(Table2[[#This Row],[Payment Modee]])</f>
        <v>Credit Card</v>
      </c>
      <c r="AI920" s="2" t="s">
        <v>26</v>
      </c>
      <c r="AJ920" s="2" t="s">
        <v>27</v>
      </c>
      <c r="AK920" s="2" t="s">
        <v>1332</v>
      </c>
      <c r="AL920" s="16" t="str">
        <f>IF(HOUR(Table2[[#This Row],[Order Time]])&lt;12,"Morning",IF(HOUR(Table2[[#This Row],[Order Time]])&lt;17,"Afternoon",IF(HOUR(Table2[[#This Row],[Order Time]])&lt;21,"Evening","Night")))</f>
        <v>Evening</v>
      </c>
      <c r="AM920" s="16" t="s">
        <v>29</v>
      </c>
    </row>
    <row r="921" spans="1:39" x14ac:dyDescent="0.25">
      <c r="A921" s="13" t="s">
        <v>2415</v>
      </c>
      <c r="B921" s="4">
        <v>45580</v>
      </c>
      <c r="C921" s="2">
        <f>YEAR(Table2[[#This Row],[Invoice Date]])</f>
        <v>2024</v>
      </c>
      <c r="D921" s="2" t="str">
        <f>TEXT(Table2[[#This Row],[Invoice Date]],"mmm")</f>
        <v>Oct</v>
      </c>
      <c r="E921" s="2" t="str">
        <f>Table2[[#This Row],[Store_ID]]&amp;"-"&amp;Table2[[#This Row],[Year]]&amp;"-"&amp;Table2[[#This Row],[Month]]</f>
        <v>STR120-2024-Oct</v>
      </c>
      <c r="F921" s="2" t="s">
        <v>1148</v>
      </c>
      <c r="G921" s="2" t="str">
        <f>_xlfn.XLOOKUP(Table2[[#This Row],[Customer_ID]],Table3[Customer_ID],Table3[Customer Name],"Not Found")</f>
        <v>Rohit Kumar</v>
      </c>
      <c r="H921" s="2" t="str">
        <f>_xlfn.XLOOKUP(Table2[[#This Row],[Customer_ID]],Table3[Customer_ID],Table3[Gender],"Female")</f>
        <v>Male</v>
      </c>
      <c r="I921" s="2" t="str">
        <f>_xlfn.XLOOKUP(Table2[[#This Row],[Customer_ID]],Table3[Customer_ID],Table3[City],"Missing Memebership")</f>
        <v>Mysuru</v>
      </c>
      <c r="J921" s="2" t="str">
        <f>_xlfn.XLOOKUP(Table2[[#This Row],[Customer_ID]],Table3[Customer_ID],Table3[State],"Karnataka")</f>
        <v>Karnataka</v>
      </c>
      <c r="K921" s="2" t="str">
        <f>_xlfn.XLOOKUP(Table2[[#This Row],[Customer_ID]],Table3[Customer_ID],Table3[Membership],"Regular")</f>
        <v>Regular</v>
      </c>
      <c r="L921" s="2" t="s">
        <v>244</v>
      </c>
      <c r="M921" s="2" t="str">
        <f>_xlfn.XLOOKUP(Table2[[#This Row],[Product_ID]],Table4[Product_ID],Table4[Product_Name],"Not Found")</f>
        <v>US Polo Assn Kurta Beige</v>
      </c>
      <c r="N921" s="2" t="str">
        <f>_xlfn.XLOOKUP(Table2[[#This Row],[Product_ID]],Table4[Product_ID],Table4[Category],"Not Found")</f>
        <v>Men Ethnic</v>
      </c>
      <c r="O921" s="2" t="str">
        <f>_xlfn.XLOOKUP(Table2[[#This Row],[Product_ID]],Table4[Product_ID],Table4[Subcategory],"Not Found")</f>
        <v>Kurta</v>
      </c>
      <c r="P921" s="2" t="str">
        <f>_xlfn.XLOOKUP(Table2[[#This Row],[Product_ID]],Table4[Product_ID],Table4[Brand],"Missing Brand")</f>
        <v>US Polo Assn</v>
      </c>
      <c r="Q921" s="2" t="s">
        <v>999</v>
      </c>
      <c r="R921" s="2" t="str">
        <f>_xlfn.XLOOKUP(Table2[[#This Row],[Store_ID]],Table6[Store_ID],Table6[Store Name],"Not Found")</f>
        <v>TrendMart Karimnagar Standard</v>
      </c>
      <c r="S921" s="2">
        <f>_xlfn.XLOOKUP(Table2[[#This Row],[Store_ID]],Table6[Store_ID],Table6[Monthly Target],"Missing Target")</f>
        <v>1500000</v>
      </c>
      <c r="T921" s="2" t="str">
        <f>_xlfn.XLOOKUP(Table2[[#This Row],[Store_ID]],Table6[Store_ID],Table6[Region],"Not Found")</f>
        <v>South Zone 2</v>
      </c>
      <c r="U921" s="2" t="s">
        <v>400</v>
      </c>
      <c r="V921" s="2" t="str">
        <f>_xlfn.XLOOKUP(Table2[[#This Row],[Employee_ID]],Table5[Employee_ID],Table5[Employee Name],"Not Found")</f>
        <v>Anil Reddy</v>
      </c>
      <c r="W921" s="2">
        <v>2</v>
      </c>
      <c r="X921" s="2">
        <v>2428.52</v>
      </c>
      <c r="Y921" s="2">
        <v>0</v>
      </c>
      <c r="Z921" s="2">
        <v>0</v>
      </c>
      <c r="AA921" s="2">
        <v>12</v>
      </c>
      <c r="AB921" s="2">
        <v>582.84</v>
      </c>
      <c r="AC921" s="2">
        <v>5439.88</v>
      </c>
      <c r="AD921" s="2">
        <v>3608.74</v>
      </c>
      <c r="AE921" s="2">
        <f t="shared" si="25"/>
        <v>1248.3000000000002</v>
      </c>
      <c r="AF921" s="2" t="s">
        <v>56</v>
      </c>
      <c r="AG921" s="42">
        <f>IFERROR(Table2[[#This Row],[Profit]]/Table2[[#This Row],[Sales Amount]],0)</f>
        <v>0.22947197364647753</v>
      </c>
      <c r="AH921" s="2" t="str">
        <f>TRIM(Table2[[#This Row],[Payment Modee]])</f>
        <v>Credit Card</v>
      </c>
      <c r="AI921" s="2" t="s">
        <v>36</v>
      </c>
      <c r="AJ921" s="2" t="s">
        <v>27</v>
      </c>
      <c r="AK921" s="2" t="s">
        <v>2416</v>
      </c>
      <c r="AL921" s="16" t="str">
        <f>IF(HOUR(Table2[[#This Row],[Order Time]])&lt;12,"Morning",IF(HOUR(Table2[[#This Row],[Order Time]])&lt;17,"Afternoon",IF(HOUR(Table2[[#This Row],[Order Time]])&lt;21,"Evening","Night")))</f>
        <v>Evening</v>
      </c>
      <c r="AM921" s="16" t="s">
        <v>29</v>
      </c>
    </row>
    <row r="922" spans="1:39" x14ac:dyDescent="0.25">
      <c r="A922" s="13" t="s">
        <v>2417</v>
      </c>
      <c r="B922" s="4">
        <v>45652</v>
      </c>
      <c r="C922" s="2">
        <f>YEAR(Table2[[#This Row],[Invoice Date]])</f>
        <v>2024</v>
      </c>
      <c r="D922" s="2" t="str">
        <f>TEXT(Table2[[#This Row],[Invoice Date]],"mmm")</f>
        <v>Dec</v>
      </c>
      <c r="E922" s="2" t="str">
        <f>Table2[[#This Row],[Store_ID]]&amp;"-"&amp;Table2[[#This Row],[Year]]&amp;"-"&amp;Table2[[#This Row],[Month]]</f>
        <v>STR089-2024-Dec</v>
      </c>
      <c r="F922" s="2" t="s">
        <v>239</v>
      </c>
      <c r="G922" s="2" t="str">
        <f>_xlfn.XLOOKUP(Table2[[#This Row],[Customer_ID]],Table3[Customer_ID],Table3[Customer Name],"Not Found")</f>
        <v>Arun Natarajan</v>
      </c>
      <c r="H922" s="2" t="str">
        <f>_xlfn.XLOOKUP(Table2[[#This Row],[Customer_ID]],Table3[Customer_ID],Table3[Gender],"Female")</f>
        <v>Male</v>
      </c>
      <c r="I922" s="2" t="str">
        <f>_xlfn.XLOOKUP(Table2[[#This Row],[Customer_ID]],Table3[Customer_ID],Table3[City],"Missing Memebership")</f>
        <v>Kalaburagi</v>
      </c>
      <c r="J922" s="2" t="str">
        <f>_xlfn.XLOOKUP(Table2[[#This Row],[Customer_ID]],Table3[Customer_ID],Table3[State],"Karnataka")</f>
        <v>Karnataka</v>
      </c>
      <c r="K922" s="2" t="str">
        <f>_xlfn.XLOOKUP(Table2[[#This Row],[Customer_ID]],Table3[Customer_ID],Table3[Membership],"Regular")</f>
        <v>Platinum</v>
      </c>
      <c r="L922" s="2" t="s">
        <v>778</v>
      </c>
      <c r="M922" s="2" t="str">
        <f>_xlfn.XLOOKUP(Table2[[#This Row],[Product_ID]],Table4[Product_ID],Table4[Product_Name],"Not Found")</f>
        <v>Aurelia Earrings Sky Blue</v>
      </c>
      <c r="N922" s="2" t="str">
        <f>_xlfn.XLOOKUP(Table2[[#This Row],[Product_ID]],Table4[Product_ID],Table4[Category],"Not Found")</f>
        <v>Jewellery</v>
      </c>
      <c r="O922" s="2" t="str">
        <f>_xlfn.XLOOKUP(Table2[[#This Row],[Product_ID]],Table4[Product_ID],Table4[Subcategory],"Not Found")</f>
        <v>Earrings</v>
      </c>
      <c r="P922" s="2" t="str">
        <f>_xlfn.XLOOKUP(Table2[[#This Row],[Product_ID]],Table4[Product_ID],Table4[Brand],"Missing Brand")</f>
        <v>Aurelia</v>
      </c>
      <c r="Q922" s="2" t="s">
        <v>525</v>
      </c>
      <c r="R922" s="2" t="str">
        <f>_xlfn.XLOOKUP(Table2[[#This Row],[Store_ID]],Table6[Store_ID],Table6[Store Name],"Not Found")</f>
        <v>TrendMart Kurnool Outlet</v>
      </c>
      <c r="S922" s="2">
        <f>_xlfn.XLOOKUP(Table2[[#This Row],[Store_ID]],Table6[Store_ID],Table6[Monthly Target],"Missing Target")</f>
        <v>800000</v>
      </c>
      <c r="T922" s="2" t="str">
        <f>_xlfn.XLOOKUP(Table2[[#This Row],[Store_ID]],Table6[Store_ID],Table6[Region],"Not Found")</f>
        <v>South Zone 3</v>
      </c>
      <c r="U922" s="2" t="s">
        <v>465</v>
      </c>
      <c r="V922" s="2" t="str">
        <f>_xlfn.XLOOKUP(Table2[[#This Row],[Employee_ID]],Table5[Employee_ID],Table5[Employee Name],"Not Found")</f>
        <v>Vinod Hegde</v>
      </c>
      <c r="W922" s="2">
        <v>1</v>
      </c>
      <c r="X922" s="2">
        <v>6243.3</v>
      </c>
      <c r="Y922" s="2">
        <v>10</v>
      </c>
      <c r="Z922" s="2">
        <v>624.33000000000004</v>
      </c>
      <c r="AA922" s="2">
        <v>3</v>
      </c>
      <c r="AB922" s="2">
        <v>168.57</v>
      </c>
      <c r="AC922" s="2">
        <v>5787.54</v>
      </c>
      <c r="AD922" s="2">
        <v>4762.76</v>
      </c>
      <c r="AE922" s="2">
        <f t="shared" si="25"/>
        <v>856.20999999999981</v>
      </c>
      <c r="AF922" s="2" t="s">
        <v>35</v>
      </c>
      <c r="AG922" s="42">
        <f>IFERROR(Table2[[#This Row],[Profit]]/Table2[[#This Row],[Sales Amount]],0)</f>
        <v>0.14794023021871119</v>
      </c>
      <c r="AH922" s="2" t="str">
        <f>TRIM(Table2[[#This Row],[Payment Modee]])</f>
        <v>Debit Card</v>
      </c>
      <c r="AI922" s="2" t="s">
        <v>36</v>
      </c>
      <c r="AJ922" s="2" t="s">
        <v>27</v>
      </c>
      <c r="AK922" s="2" t="s">
        <v>1252</v>
      </c>
      <c r="AL922" s="16" t="str">
        <f>IF(HOUR(Table2[[#This Row],[Order Time]])&lt;12,"Morning",IF(HOUR(Table2[[#This Row],[Order Time]])&lt;17,"Afternoon",IF(HOUR(Table2[[#This Row],[Order Time]])&lt;21,"Evening","Night")))</f>
        <v>Afternoon</v>
      </c>
      <c r="AM922" s="16" t="s">
        <v>29</v>
      </c>
    </row>
    <row r="923" spans="1:39" x14ac:dyDescent="0.25">
      <c r="A923" s="13" t="s">
        <v>2418</v>
      </c>
      <c r="B923" s="4">
        <v>45690</v>
      </c>
      <c r="C923" s="2">
        <f>YEAR(Table2[[#This Row],[Invoice Date]])</f>
        <v>2025</v>
      </c>
      <c r="D923" s="2" t="str">
        <f>TEXT(Table2[[#This Row],[Invoice Date]],"mmm")</f>
        <v>Feb</v>
      </c>
      <c r="E923" s="2" t="str">
        <f>Table2[[#This Row],[Store_ID]]&amp;"-"&amp;Table2[[#This Row],[Year]]&amp;"-"&amp;Table2[[#This Row],[Month]]</f>
        <v>STR111-2025-Feb</v>
      </c>
      <c r="F923" s="2" t="s">
        <v>2419</v>
      </c>
      <c r="G923" s="2" t="str">
        <f>_xlfn.XLOOKUP(Table2[[#This Row],[Customer_ID]],Table3[Customer_ID],Table3[Customer Name],"Not Found")</f>
        <v>Meena Venkatesan</v>
      </c>
      <c r="H923" s="2" t="str">
        <f>_xlfn.XLOOKUP(Table2[[#This Row],[Customer_ID]],Table3[Customer_ID],Table3[Gender],"Female")</f>
        <v>Female</v>
      </c>
      <c r="I923" s="2" t="str">
        <f>_xlfn.XLOOKUP(Table2[[#This Row],[Customer_ID]],Table3[Customer_ID],Table3[City],"Missing Memebership")</f>
        <v>Alappuzha</v>
      </c>
      <c r="J923" s="2" t="str">
        <f>_xlfn.XLOOKUP(Table2[[#This Row],[Customer_ID]],Table3[Customer_ID],Table3[State],"Karnataka")</f>
        <v>Kerala</v>
      </c>
      <c r="K923" s="2" t="str">
        <f>_xlfn.XLOOKUP(Table2[[#This Row],[Customer_ID]],Table3[Customer_ID],Table3[Membership],"Regular")</f>
        <v>Gold</v>
      </c>
      <c r="L923" s="2" t="s">
        <v>708</v>
      </c>
      <c r="M923" s="2" t="str">
        <f>_xlfn.XLOOKUP(Table2[[#This Row],[Product_ID]],Table4[Product_ID],Table4[Product_Name],"Not Found")</f>
        <v>Tanishq Sandals Pink</v>
      </c>
      <c r="N923" s="2" t="str">
        <f>_xlfn.XLOOKUP(Table2[[#This Row],[Product_ID]],Table4[Product_ID],Table4[Category],"Not Found")</f>
        <v>Footwear</v>
      </c>
      <c r="O923" s="2" t="str">
        <f>_xlfn.XLOOKUP(Table2[[#This Row],[Product_ID]],Table4[Product_ID],Table4[Subcategory],"Not Found")</f>
        <v>Sandals</v>
      </c>
      <c r="P923" s="2" t="str">
        <f>_xlfn.XLOOKUP(Table2[[#This Row],[Product_ID]],Table4[Product_ID],Table4[Brand],"Missing Brand")</f>
        <v>Tanishq</v>
      </c>
      <c r="Q923" s="2" t="s">
        <v>180</v>
      </c>
      <c r="R923" s="2" t="str">
        <f>_xlfn.XLOOKUP(Table2[[#This Row],[Store_ID]],Table6[Store_ID],Table6[Store Name],"Not Found")</f>
        <v>TrendMart Kurnool Outlet</v>
      </c>
      <c r="S923" s="2">
        <f>_xlfn.XLOOKUP(Table2[[#This Row],[Store_ID]],Table6[Store_ID],Table6[Monthly Target],"Missing Target")</f>
        <v>2500000</v>
      </c>
      <c r="T923" s="2" t="str">
        <f>_xlfn.XLOOKUP(Table2[[#This Row],[Store_ID]],Table6[Store_ID],Table6[Region],"Not Found")</f>
        <v>South Zone 3</v>
      </c>
      <c r="U923" s="2" t="s">
        <v>417</v>
      </c>
      <c r="V923" s="2" t="str">
        <f>_xlfn.XLOOKUP(Table2[[#This Row],[Employee_ID]],Table5[Employee_ID],Table5[Employee Name],"Not Found")</f>
        <v>Arjun Krishnan</v>
      </c>
      <c r="W923" s="2">
        <v>3</v>
      </c>
      <c r="X923" s="2">
        <v>1889.23</v>
      </c>
      <c r="Y923" s="2">
        <v>0</v>
      </c>
      <c r="Z923" s="2">
        <v>0</v>
      </c>
      <c r="AA923" s="2">
        <v>12</v>
      </c>
      <c r="AB923" s="2">
        <v>680.12</v>
      </c>
      <c r="AC923" s="2">
        <v>6347.81</v>
      </c>
      <c r="AD923" s="2">
        <v>3730.08</v>
      </c>
      <c r="AE923" s="2">
        <f t="shared" si="25"/>
        <v>1937.6100000000006</v>
      </c>
      <c r="AF923" s="2" t="s">
        <v>69</v>
      </c>
      <c r="AG923" s="42">
        <f>IFERROR(Table2[[#This Row],[Profit]]/Table2[[#This Row],[Sales Amount]],0)</f>
        <v>0.30524070506206086</v>
      </c>
      <c r="AH923" s="2" t="str">
        <f>TRIM(Table2[[#This Row],[Payment Modee]])</f>
        <v>Cash</v>
      </c>
      <c r="AI923" s="2" t="s">
        <v>36</v>
      </c>
      <c r="AJ923" s="2" t="s">
        <v>27</v>
      </c>
      <c r="AK923" s="2" t="s">
        <v>2238</v>
      </c>
      <c r="AL923" s="16" t="str">
        <f>IF(HOUR(Table2[[#This Row],[Order Time]])&lt;12,"Morning",IF(HOUR(Table2[[#This Row],[Order Time]])&lt;17,"Afternoon",IF(HOUR(Table2[[#This Row],[Order Time]])&lt;21,"Evening","Night")))</f>
        <v>Afternoon</v>
      </c>
      <c r="AM923" s="16" t="s">
        <v>38</v>
      </c>
    </row>
    <row r="924" spans="1:39" x14ac:dyDescent="0.25">
      <c r="A924" s="13" t="s">
        <v>2420</v>
      </c>
      <c r="B924" s="4">
        <v>45610</v>
      </c>
      <c r="C924" s="2">
        <f>YEAR(Table2[[#This Row],[Invoice Date]])</f>
        <v>2024</v>
      </c>
      <c r="D924" s="2" t="str">
        <f>TEXT(Table2[[#This Row],[Invoice Date]],"mmm")</f>
        <v>Nov</v>
      </c>
      <c r="E924" s="2" t="str">
        <f>Table2[[#This Row],[Store_ID]]&amp;"-"&amp;Table2[[#This Row],[Year]]&amp;"-"&amp;Table2[[#This Row],[Month]]</f>
        <v>STR030-2024-Nov</v>
      </c>
      <c r="F924" s="2" t="s">
        <v>46</v>
      </c>
      <c r="G924" s="2" t="str">
        <f>_xlfn.XLOOKUP(Table2[[#This Row],[Customer_ID]],Table3[Customer_ID],Table3[Customer Name],"Not Found")</f>
        <v>Manoj Varma</v>
      </c>
      <c r="H924" s="2" t="str">
        <f>_xlfn.XLOOKUP(Table2[[#This Row],[Customer_ID]],Table3[Customer_ID],Table3[Gender],"Female")</f>
        <v>Male</v>
      </c>
      <c r="I924" s="2" t="str">
        <f>_xlfn.XLOOKUP(Table2[[#This Row],[Customer_ID]],Table3[Customer_ID],Table3[City],"Missing Memebership")</f>
        <v>Vellore</v>
      </c>
      <c r="J924" s="2" t="str">
        <f>_xlfn.XLOOKUP(Table2[[#This Row],[Customer_ID]],Table3[Customer_ID],Table3[State],"Karnataka")</f>
        <v>Tamil Nadu</v>
      </c>
      <c r="K924" s="2" t="str">
        <f>_xlfn.XLOOKUP(Table2[[#This Row],[Customer_ID]],Table3[Customer_ID],Table3[Membership],"Regular")</f>
        <v>Regular</v>
      </c>
      <c r="L924" s="2" t="s">
        <v>469</v>
      </c>
      <c r="M924" s="2" t="str">
        <f>_xlfn.XLOOKUP(Table2[[#This Row],[Product_ID]],Table4[Product_ID],Table4[Product_Name],"Not Found")</f>
        <v>Ramraj Cotton Crop Top Pink</v>
      </c>
      <c r="N924" s="2" t="str">
        <f>_xlfn.XLOOKUP(Table2[[#This Row],[Product_ID]],Table4[Product_ID],Table4[Category],"Not Found")</f>
        <v>Women Tops</v>
      </c>
      <c r="O924" s="2" t="str">
        <f>_xlfn.XLOOKUP(Table2[[#This Row],[Product_ID]],Table4[Product_ID],Table4[Subcategory],"Not Found")</f>
        <v>Crop Top</v>
      </c>
      <c r="P924" s="2" t="str">
        <f>_xlfn.XLOOKUP(Table2[[#This Row],[Product_ID]],Table4[Product_ID],Table4[Brand],"Missing Brand")</f>
        <v>Ramraj Cotton</v>
      </c>
      <c r="Q924" s="2" t="s">
        <v>1033</v>
      </c>
      <c r="R924" s="2" t="str">
        <f>_xlfn.XLOOKUP(Table2[[#This Row],[Store_ID]],Table6[Store_ID],Table6[Store Name],"Not Found")</f>
        <v>TrendMart Kochi Standard</v>
      </c>
      <c r="S924" s="2">
        <f>_xlfn.XLOOKUP(Table2[[#This Row],[Store_ID]],Table6[Store_ID],Table6[Monthly Target],"Missing Target")</f>
        <v>2000000</v>
      </c>
      <c r="T924" s="2" t="str">
        <f>_xlfn.XLOOKUP(Table2[[#This Row],[Store_ID]],Table6[Store_ID],Table6[Region],"Not Found")</f>
        <v>South Zone 1</v>
      </c>
      <c r="U924" s="2" t="s">
        <v>330</v>
      </c>
      <c r="V924" s="2" t="str">
        <f>_xlfn.XLOOKUP(Table2[[#This Row],[Employee_ID]],Table5[Employee_ID],Table5[Employee Name],"Not Found")</f>
        <v>Malini Gowda</v>
      </c>
      <c r="W924" s="2">
        <v>1</v>
      </c>
      <c r="X924" s="2">
        <v>851.62</v>
      </c>
      <c r="Y924" s="2">
        <v>10</v>
      </c>
      <c r="Z924" s="2">
        <v>85.16</v>
      </c>
      <c r="AA924" s="2">
        <v>5</v>
      </c>
      <c r="AB924" s="2">
        <v>38.32</v>
      </c>
      <c r="AC924" s="2">
        <v>804.78</v>
      </c>
      <c r="AD924" s="2">
        <v>629.72</v>
      </c>
      <c r="AE924" s="2">
        <f t="shared" si="25"/>
        <v>136.73999999999995</v>
      </c>
      <c r="AF924" s="2" t="s">
        <v>69</v>
      </c>
      <c r="AG924" s="42">
        <f>IFERROR(Table2[[#This Row],[Profit]]/Table2[[#This Row],[Sales Amount]],0)</f>
        <v>0.16990978901066126</v>
      </c>
      <c r="AH924" s="2" t="str">
        <f>TRIM(Table2[[#This Row],[Payment Modee]])</f>
        <v>Cash</v>
      </c>
      <c r="AI924" s="2" t="s">
        <v>36</v>
      </c>
      <c r="AJ924" s="2" t="s">
        <v>27</v>
      </c>
      <c r="AK924" s="2" t="s">
        <v>593</v>
      </c>
      <c r="AL924" s="16" t="str">
        <f>IF(HOUR(Table2[[#This Row],[Order Time]])&lt;12,"Morning",IF(HOUR(Table2[[#This Row],[Order Time]])&lt;17,"Afternoon",IF(HOUR(Table2[[#This Row],[Order Time]])&lt;21,"Evening","Night")))</f>
        <v>Afternoon</v>
      </c>
      <c r="AM924" s="16" t="s">
        <v>29</v>
      </c>
    </row>
    <row r="925" spans="1:39" x14ac:dyDescent="0.25">
      <c r="A925" s="13" t="s">
        <v>2421</v>
      </c>
      <c r="B925" s="4">
        <v>45585</v>
      </c>
      <c r="C925" s="2">
        <f>YEAR(Table2[[#This Row],[Invoice Date]])</f>
        <v>2024</v>
      </c>
      <c r="D925" s="2" t="str">
        <f>TEXT(Table2[[#This Row],[Invoice Date]],"mmm")</f>
        <v>Oct</v>
      </c>
      <c r="E925" s="2" t="str">
        <f>Table2[[#This Row],[Store_ID]]&amp;"-"&amp;Table2[[#This Row],[Year]]&amp;"-"&amp;Table2[[#This Row],[Month]]</f>
        <v>STR044-2024-Oct</v>
      </c>
      <c r="F925" s="2" t="s">
        <v>2422</v>
      </c>
      <c r="G925" s="2" t="str">
        <f>_xlfn.XLOOKUP(Table2[[#This Row],[Customer_ID]],Table3[Customer_ID],Table3[Customer Name],"Not Found")</f>
        <v>Anusuya Chetty</v>
      </c>
      <c r="H925" s="2" t="str">
        <f>_xlfn.XLOOKUP(Table2[[#This Row],[Customer_ID]],Table3[Customer_ID],Table3[Gender],"Female")</f>
        <v>Female</v>
      </c>
      <c r="I925" s="2" t="str">
        <f>_xlfn.XLOOKUP(Table2[[#This Row],[Customer_ID]],Table3[Customer_ID],Table3[City],"Missing Memebership")</f>
        <v>Madurai</v>
      </c>
      <c r="J925" s="2" t="str">
        <f>_xlfn.XLOOKUP(Table2[[#This Row],[Customer_ID]],Table3[Customer_ID],Table3[State],"Karnataka")</f>
        <v>Tamil Nadu</v>
      </c>
      <c r="K925" s="2" t="str">
        <f>_xlfn.XLOOKUP(Table2[[#This Row],[Customer_ID]],Table3[Customer_ID],Table3[Membership],"Regular")</f>
        <v>Gold</v>
      </c>
      <c r="L925" s="2" t="s">
        <v>681</v>
      </c>
      <c r="M925" s="2" t="str">
        <f>_xlfn.XLOOKUP(Table2[[#This Row],[Product_ID]],Table4[Product_ID],Table4[Product_Name],"Not Found")</f>
        <v>Wrangler Formal Belt Brown</v>
      </c>
      <c r="N925" s="2" t="str">
        <f>_xlfn.XLOOKUP(Table2[[#This Row],[Product_ID]],Table4[Product_ID],Table4[Category],"Not Found")</f>
        <v>Belts</v>
      </c>
      <c r="O925" s="2" t="str">
        <f>_xlfn.XLOOKUP(Table2[[#This Row],[Product_ID]],Table4[Product_ID],Table4[Subcategory],"Not Found")</f>
        <v>Formal Belt</v>
      </c>
      <c r="P925" s="2" t="str">
        <f>_xlfn.XLOOKUP(Table2[[#This Row],[Product_ID]],Table4[Product_ID],Table4[Brand],"Missing Brand")</f>
        <v>Wrangler</v>
      </c>
      <c r="Q925" s="2" t="s">
        <v>277</v>
      </c>
      <c r="R925" s="2" t="str">
        <f>_xlfn.XLOOKUP(Table2[[#This Row],[Store_ID]],Table6[Store_ID],Table6[Store Name],"Not Found")</f>
        <v>TrendMart Warangal High Street</v>
      </c>
      <c r="S925" s="2">
        <f>_xlfn.XLOOKUP(Table2[[#This Row],[Store_ID]],Table6[Store_ID],Table6[Monthly Target],"Missing Target")</f>
        <v>1200000</v>
      </c>
      <c r="T925" s="2" t="str">
        <f>_xlfn.XLOOKUP(Table2[[#This Row],[Store_ID]],Table6[Store_ID],Table6[Region],"Not Found")</f>
        <v>South Zone 2</v>
      </c>
      <c r="U925" s="2" t="s">
        <v>294</v>
      </c>
      <c r="V925" s="2" t="str">
        <f>_xlfn.XLOOKUP(Table2[[#This Row],[Employee_ID]],Table5[Employee_ID],Table5[Employee Name],"Not Found")</f>
        <v>Chitra Chettiar</v>
      </c>
      <c r="W925" s="2">
        <v>2</v>
      </c>
      <c r="X925" s="2">
        <v>1171.48</v>
      </c>
      <c r="Y925" s="2">
        <v>15</v>
      </c>
      <c r="Z925" s="2">
        <v>351.44</v>
      </c>
      <c r="AA925" s="2">
        <v>12</v>
      </c>
      <c r="AB925" s="2">
        <v>238.98</v>
      </c>
      <c r="AC925" s="2">
        <v>2230.5</v>
      </c>
      <c r="AD925" s="2">
        <v>1474.7</v>
      </c>
      <c r="AE925" s="2">
        <f t="shared" si="25"/>
        <v>516.81999999999994</v>
      </c>
      <c r="AF925" s="2" t="s">
        <v>35</v>
      </c>
      <c r="AG925" s="42">
        <f>IFERROR(Table2[[#This Row],[Profit]]/Table2[[#This Row],[Sales Amount]],0)</f>
        <v>0.23170589553911677</v>
      </c>
      <c r="AH925" s="2" t="str">
        <f>TRIM(Table2[[#This Row],[Payment Modee]])</f>
        <v>Debit Card</v>
      </c>
      <c r="AI925" s="2" t="s">
        <v>26</v>
      </c>
      <c r="AJ925" s="2" t="s">
        <v>27</v>
      </c>
      <c r="AK925" s="2" t="s">
        <v>87</v>
      </c>
      <c r="AL925" s="16" t="str">
        <f>IF(HOUR(Table2[[#This Row],[Order Time]])&lt;12,"Morning",IF(HOUR(Table2[[#This Row],[Order Time]])&lt;17,"Afternoon",IF(HOUR(Table2[[#This Row],[Order Time]])&lt;21,"Evening","Night")))</f>
        <v>Morning</v>
      </c>
      <c r="AM925" s="16" t="s">
        <v>38</v>
      </c>
    </row>
    <row r="926" spans="1:39" x14ac:dyDescent="0.25">
      <c r="A926" s="13" t="s">
        <v>2423</v>
      </c>
      <c r="B926" s="4">
        <v>45633</v>
      </c>
      <c r="C926" s="2">
        <f>YEAR(Table2[[#This Row],[Invoice Date]])</f>
        <v>2024</v>
      </c>
      <c r="D926" s="2" t="str">
        <f>TEXT(Table2[[#This Row],[Invoice Date]],"mmm")</f>
        <v>Dec</v>
      </c>
      <c r="E926" s="2" t="str">
        <f>Table2[[#This Row],[Store_ID]]&amp;"-"&amp;Table2[[#This Row],[Year]]&amp;"-"&amp;Table2[[#This Row],[Month]]</f>
        <v>STR045-2024-Dec</v>
      </c>
      <c r="F926" s="2" t="s">
        <v>1234</v>
      </c>
      <c r="G926" s="2" t="str">
        <f>_xlfn.XLOOKUP(Table2[[#This Row],[Customer_ID]],Table3[Customer_ID],Table3[Customer Name],"Not Found")</f>
        <v>Ramya Iyer</v>
      </c>
      <c r="H926" s="2" t="str">
        <f>_xlfn.XLOOKUP(Table2[[#This Row],[Customer_ID]],Table3[Customer_ID],Table3[Gender],"Female")</f>
        <v>Female</v>
      </c>
      <c r="I926" s="2" t="str">
        <f>_xlfn.XLOOKUP(Table2[[#This Row],[Customer_ID]],Table3[Customer_ID],Table3[City],"Missing Memebership")</f>
        <v>Belagavi</v>
      </c>
      <c r="J926" s="2" t="str">
        <f>_xlfn.XLOOKUP(Table2[[#This Row],[Customer_ID]],Table3[Customer_ID],Table3[State],"Karnataka")</f>
        <v>Karnataka</v>
      </c>
      <c r="K926" s="2" t="str">
        <f>_xlfn.XLOOKUP(Table2[[#This Row],[Customer_ID]],Table3[Customer_ID],Table3[Membership],"Regular")</f>
        <v>Silver</v>
      </c>
      <c r="L926" s="2" t="s">
        <v>887</v>
      </c>
      <c r="M926" s="2" t="str">
        <f>_xlfn.XLOOKUP(Table2[[#This Row],[Product_ID]],Table4[Product_ID],Table4[Product_Name],"Not Found")</f>
        <v>Liberty Nehru Jacket Sky Blue</v>
      </c>
      <c r="N926" s="2" t="str">
        <f>_xlfn.XLOOKUP(Table2[[#This Row],[Product_ID]],Table4[Product_ID],Table4[Category],"Not Found")</f>
        <v>Men Ethnic</v>
      </c>
      <c r="O926" s="2" t="str">
        <f>_xlfn.XLOOKUP(Table2[[#This Row],[Product_ID]],Table4[Product_ID],Table4[Subcategory],"Not Found")</f>
        <v>Nehru Jacket</v>
      </c>
      <c r="P926" s="2" t="str">
        <f>_xlfn.XLOOKUP(Table2[[#This Row],[Product_ID]],Table4[Product_ID],Table4[Brand],"Missing Brand")</f>
        <v>Liberty</v>
      </c>
      <c r="Q926" s="2" t="s">
        <v>395</v>
      </c>
      <c r="R926" s="2" t="str">
        <f>_xlfn.XLOOKUP(Table2[[#This Row],[Store_ID]],Table6[Store_ID],Table6[Store Name],"Not Found")</f>
        <v>TrendMart Khammam Standard</v>
      </c>
      <c r="S926" s="2">
        <f>_xlfn.XLOOKUP(Table2[[#This Row],[Store_ID]],Table6[Store_ID],Table6[Monthly Target],"Missing Target")</f>
        <v>1500000</v>
      </c>
      <c r="T926" s="2" t="str">
        <f>_xlfn.XLOOKUP(Table2[[#This Row],[Store_ID]],Table6[Store_ID],Table6[Region],"Not Found")</f>
        <v>South Zone 2</v>
      </c>
      <c r="U926" s="2" t="s">
        <v>504</v>
      </c>
      <c r="V926" s="2" t="str">
        <f>_xlfn.XLOOKUP(Table2[[#This Row],[Employee_ID]],Table5[Employee_ID],Table5[Employee Name],"Not Found")</f>
        <v>Vikram Bhat</v>
      </c>
      <c r="W926" s="2">
        <v>2</v>
      </c>
      <c r="X926" s="2">
        <v>1975.7</v>
      </c>
      <c r="Y926" s="2">
        <v>0</v>
      </c>
      <c r="Z926" s="2">
        <v>0</v>
      </c>
      <c r="AA926" s="2">
        <v>12</v>
      </c>
      <c r="AB926" s="2">
        <v>474.17</v>
      </c>
      <c r="AC926" s="2">
        <v>4425.57</v>
      </c>
      <c r="AD926" s="2">
        <v>2861.14</v>
      </c>
      <c r="AE926" s="2">
        <f t="shared" si="25"/>
        <v>1090.2599999999998</v>
      </c>
      <c r="AF926" s="2" t="s">
        <v>56</v>
      </c>
      <c r="AG926" s="42">
        <f>IFERROR(Table2[[#This Row],[Profit]]/Table2[[#This Row],[Sales Amount]],0)</f>
        <v>0.2463547068513208</v>
      </c>
      <c r="AH926" s="2" t="str">
        <f>TRIM(Table2[[#This Row],[Payment Modee]])</f>
        <v>Credit Card</v>
      </c>
      <c r="AI926" s="2" t="s">
        <v>26</v>
      </c>
      <c r="AJ926" s="2" t="s">
        <v>27</v>
      </c>
      <c r="AK926" s="2" t="s">
        <v>2424</v>
      </c>
      <c r="AL926" s="16" t="str">
        <f>IF(HOUR(Table2[[#This Row],[Order Time]])&lt;12,"Morning",IF(HOUR(Table2[[#This Row],[Order Time]])&lt;17,"Afternoon",IF(HOUR(Table2[[#This Row],[Order Time]])&lt;21,"Evening","Night")))</f>
        <v>Afternoon</v>
      </c>
      <c r="AM926" s="16" t="s">
        <v>38</v>
      </c>
    </row>
    <row r="927" spans="1:39" x14ac:dyDescent="0.25">
      <c r="A927" s="13" t="s">
        <v>2425</v>
      </c>
      <c r="B927" s="4">
        <v>45640</v>
      </c>
      <c r="C927" s="2">
        <f>YEAR(Table2[[#This Row],[Invoice Date]])</f>
        <v>2024</v>
      </c>
      <c r="D927" s="2" t="str">
        <f>TEXT(Table2[[#This Row],[Invoice Date]],"mmm")</f>
        <v>Dec</v>
      </c>
      <c r="E927" s="2" t="str">
        <f>Table2[[#This Row],[Store_ID]]&amp;"-"&amp;Table2[[#This Row],[Year]]&amp;"-"&amp;Table2[[#This Row],[Month]]</f>
        <v>STR035-2024-Dec</v>
      </c>
      <c r="F927" s="2" t="s">
        <v>1501</v>
      </c>
      <c r="G927" s="2" t="str">
        <f>_xlfn.XLOOKUP(Table2[[#This Row],[Customer_ID]],Table3[Customer_ID],Table3[Customer Name],"Not Found")</f>
        <v>Chandran Sharma</v>
      </c>
      <c r="H927" s="2" t="str">
        <f>_xlfn.XLOOKUP(Table2[[#This Row],[Customer_ID]],Table3[Customer_ID],Table3[Gender],"Female")</f>
        <v>Male</v>
      </c>
      <c r="I927" s="2" t="str">
        <f>_xlfn.XLOOKUP(Table2[[#This Row],[Customer_ID]],Table3[Customer_ID],Table3[City],"Missing Memebership")</f>
        <v>Tumakuru</v>
      </c>
      <c r="J927" s="2" t="str">
        <f>_xlfn.XLOOKUP(Table2[[#This Row],[Customer_ID]],Table3[Customer_ID],Table3[State],"Karnataka")</f>
        <v>Karnataka</v>
      </c>
      <c r="K927" s="2" t="str">
        <f>_xlfn.XLOOKUP(Table2[[#This Row],[Customer_ID]],Table3[Customer_ID],Table3[Membership],"Regular")</f>
        <v>Gold</v>
      </c>
      <c r="L927" s="2" t="s">
        <v>416</v>
      </c>
      <c r="M927" s="2" t="str">
        <f>_xlfn.XLOOKUP(Table2[[#This Row],[Product_ID]],Table4[Product_ID],Table4[Product_Name],"Not Found")</f>
        <v>GRT Jewellers Sling Bag Olive</v>
      </c>
      <c r="N927" s="2" t="str">
        <f>_xlfn.XLOOKUP(Table2[[#This Row],[Product_ID]],Table4[Product_ID],Table4[Category],"Not Found")</f>
        <v>Handbags</v>
      </c>
      <c r="O927" s="2" t="str">
        <f>_xlfn.XLOOKUP(Table2[[#This Row],[Product_ID]],Table4[Product_ID],Table4[Subcategory],"Not Found")</f>
        <v>Sling Bag</v>
      </c>
      <c r="P927" s="2" t="str">
        <f>_xlfn.XLOOKUP(Table2[[#This Row],[Product_ID]],Table4[Product_ID],Table4[Brand],"Missing Brand")</f>
        <v>GRT Jewellers</v>
      </c>
      <c r="Q927" s="2" t="s">
        <v>1079</v>
      </c>
      <c r="R927" s="2" t="str">
        <f>_xlfn.XLOOKUP(Table2[[#This Row],[Store_ID]],Table6[Store_ID],Table6[Store Name],"Not Found")</f>
        <v>TrendMart Vijayawada Mall Kiosk</v>
      </c>
      <c r="S927" s="2">
        <f>_xlfn.XLOOKUP(Table2[[#This Row],[Store_ID]],Table6[Store_ID],Table6[Monthly Target],"Missing Target")</f>
        <v>1200000</v>
      </c>
      <c r="T927" s="2" t="str">
        <f>_xlfn.XLOOKUP(Table2[[#This Row],[Store_ID]],Table6[Store_ID],Table6[Region],"Not Found")</f>
        <v>South Zone 3</v>
      </c>
      <c r="U927" s="2" t="s">
        <v>24</v>
      </c>
      <c r="V927" s="2" t="str">
        <f>_xlfn.XLOOKUP(Table2[[#This Row],[Employee_ID]],Table5[Employee_ID],Table5[Employee Name],"Not Found")</f>
        <v>Manoj Ramachandran</v>
      </c>
      <c r="W927" s="2">
        <v>3</v>
      </c>
      <c r="X927" s="2">
        <v>3376.84</v>
      </c>
      <c r="Y927" s="2">
        <v>30</v>
      </c>
      <c r="Z927" s="2">
        <v>3039.16</v>
      </c>
      <c r="AA927" s="2">
        <v>12</v>
      </c>
      <c r="AB927" s="2">
        <v>850.96</v>
      </c>
      <c r="AC927" s="2">
        <v>7942.32</v>
      </c>
      <c r="AD927" s="2">
        <v>6102.03</v>
      </c>
      <c r="AE927" s="2">
        <f t="shared" si="25"/>
        <v>989.32999999999993</v>
      </c>
      <c r="AF927" s="2" t="s">
        <v>35</v>
      </c>
      <c r="AG927" s="42">
        <f>IFERROR(Table2[[#This Row],[Profit]]/Table2[[#This Row],[Sales Amount]],0)</f>
        <v>0.12456435902859618</v>
      </c>
      <c r="AH927" s="2" t="str">
        <f>TRIM(Table2[[#This Row],[Payment Modee]])</f>
        <v>Debit Card</v>
      </c>
      <c r="AI927" s="2" t="s">
        <v>26</v>
      </c>
      <c r="AJ927" s="2" t="s">
        <v>197</v>
      </c>
      <c r="AK927" s="2" t="s">
        <v>696</v>
      </c>
      <c r="AL927" s="16" t="str">
        <f>IF(HOUR(Table2[[#This Row],[Order Time]])&lt;12,"Morning",IF(HOUR(Table2[[#This Row],[Order Time]])&lt;17,"Afternoon",IF(HOUR(Table2[[#This Row],[Order Time]])&lt;21,"Evening","Night")))</f>
        <v>Afternoon</v>
      </c>
      <c r="AM927" s="16" t="s">
        <v>38</v>
      </c>
    </row>
    <row r="928" spans="1:39" x14ac:dyDescent="0.25">
      <c r="A928" s="13" t="s">
        <v>2426</v>
      </c>
      <c r="B928" s="4">
        <v>45482</v>
      </c>
      <c r="C928" s="2">
        <f>YEAR(Table2[[#This Row],[Invoice Date]])</f>
        <v>2024</v>
      </c>
      <c r="D928" s="2" t="str">
        <f>TEXT(Table2[[#This Row],[Invoice Date]],"mmm")</f>
        <v>Jul</v>
      </c>
      <c r="E928" s="2" t="str">
        <f>Table2[[#This Row],[Store_ID]]&amp;"-"&amp;Table2[[#This Row],[Year]]&amp;"-"&amp;Table2[[#This Row],[Month]]</f>
        <v>STR007-2024-Jul</v>
      </c>
      <c r="F928" s="2" t="s">
        <v>2427</v>
      </c>
      <c r="G928" s="2" t="str">
        <f>_xlfn.XLOOKUP(Table2[[#This Row],[Customer_ID]],Table3[Customer_ID],Table3[Customer Name],"Not Found")</f>
        <v>Chandra Iyer</v>
      </c>
      <c r="H928" s="2" t="str">
        <f>_xlfn.XLOOKUP(Table2[[#This Row],[Customer_ID]],Table3[Customer_ID],Table3[Gender],"Female")</f>
        <v>Male</v>
      </c>
      <c r="I928" s="2" t="str">
        <f>_xlfn.XLOOKUP(Table2[[#This Row],[Customer_ID]],Table3[Customer_ID],Table3[City],"Missing Memebership")</f>
        <v>Tirunelveli</v>
      </c>
      <c r="J928" s="2" t="str">
        <f>_xlfn.XLOOKUP(Table2[[#This Row],[Customer_ID]],Table3[Customer_ID],Table3[State],"Karnataka")</f>
        <v>Tamil Nadu</v>
      </c>
      <c r="K928" s="2" t="str">
        <f>_xlfn.XLOOKUP(Table2[[#This Row],[Customer_ID]],Table3[Customer_ID],Table3[Membership],"Regular")</f>
        <v>Silver</v>
      </c>
      <c r="L928" s="2" t="s">
        <v>469</v>
      </c>
      <c r="M928" s="2" t="str">
        <f>_xlfn.XLOOKUP(Table2[[#This Row],[Product_ID]],Table4[Product_ID],Table4[Product_Name],"Not Found")</f>
        <v>Ramraj Cotton Crop Top Pink</v>
      </c>
      <c r="N928" s="2" t="str">
        <f>_xlfn.XLOOKUP(Table2[[#This Row],[Product_ID]],Table4[Product_ID],Table4[Category],"Not Found")</f>
        <v>Women Tops</v>
      </c>
      <c r="O928" s="2" t="str">
        <f>_xlfn.XLOOKUP(Table2[[#This Row],[Product_ID]],Table4[Product_ID],Table4[Subcategory],"Not Found")</f>
        <v>Crop Top</v>
      </c>
      <c r="P928" s="2" t="str">
        <f>_xlfn.XLOOKUP(Table2[[#This Row],[Product_ID]],Table4[Product_ID],Table4[Brand],"Missing Brand")</f>
        <v>Ramraj Cotton</v>
      </c>
      <c r="Q928" s="2" t="s">
        <v>307</v>
      </c>
      <c r="R928" s="2" t="str">
        <f>_xlfn.XLOOKUP(Table2[[#This Row],[Store_ID]],Table6[Store_ID],Table6[Store Name],"Not Found")</f>
        <v>TrendMart Thoothukudi Mall Kiosk</v>
      </c>
      <c r="S928" s="2">
        <f>_xlfn.XLOOKUP(Table2[[#This Row],[Store_ID]],Table6[Store_ID],Table6[Monthly Target],"Missing Target")</f>
        <v>1500000</v>
      </c>
      <c r="T928" s="2" t="str">
        <f>_xlfn.XLOOKUP(Table2[[#This Row],[Store_ID]],Table6[Store_ID],Table6[Region],"Not Found")</f>
        <v>South Zone 1</v>
      </c>
      <c r="U928" s="2" t="s">
        <v>465</v>
      </c>
      <c r="V928" s="2" t="str">
        <f>_xlfn.XLOOKUP(Table2[[#This Row],[Employee_ID]],Table5[Employee_ID],Table5[Employee Name],"Not Found")</f>
        <v>Vinod Hegde</v>
      </c>
      <c r="W928" s="2">
        <v>1</v>
      </c>
      <c r="X928" s="2">
        <v>856.73</v>
      </c>
      <c r="Y928" s="2">
        <v>25</v>
      </c>
      <c r="Z928" s="2">
        <v>214.18</v>
      </c>
      <c r="AA928" s="2">
        <v>5</v>
      </c>
      <c r="AB928" s="2">
        <v>32.130000000000003</v>
      </c>
      <c r="AC928" s="2">
        <v>674.68</v>
      </c>
      <c r="AD928" s="2">
        <v>629.72</v>
      </c>
      <c r="AE928" s="2">
        <f t="shared" si="25"/>
        <v>12.82999999999992</v>
      </c>
      <c r="AF928" s="2" t="s">
        <v>25</v>
      </c>
      <c r="AG928" s="42">
        <f>IFERROR(Table2[[#This Row],[Profit]]/Table2[[#This Row],[Sales Amount]],0)</f>
        <v>1.9016422600343749E-2</v>
      </c>
      <c r="AH928" s="2" t="str">
        <f>TRIM(Table2[[#This Row],[Payment Modee]])</f>
        <v>UPI</v>
      </c>
      <c r="AI928" s="2" t="s">
        <v>26</v>
      </c>
      <c r="AJ928" s="2" t="s">
        <v>27</v>
      </c>
      <c r="AK928" s="2" t="s">
        <v>1987</v>
      </c>
      <c r="AL928" s="16" t="str">
        <f>IF(HOUR(Table2[[#This Row],[Order Time]])&lt;12,"Morning",IF(HOUR(Table2[[#This Row],[Order Time]])&lt;17,"Afternoon",IF(HOUR(Table2[[#This Row],[Order Time]])&lt;21,"Evening","Night")))</f>
        <v>Evening</v>
      </c>
      <c r="AM928" s="16" t="s">
        <v>29</v>
      </c>
    </row>
    <row r="929" spans="1:39" x14ac:dyDescent="0.25">
      <c r="A929" s="13" t="s">
        <v>2428</v>
      </c>
      <c r="B929" s="4">
        <v>45651</v>
      </c>
      <c r="C929" s="2">
        <f>YEAR(Table2[[#This Row],[Invoice Date]])</f>
        <v>2024</v>
      </c>
      <c r="D929" s="2" t="str">
        <f>TEXT(Table2[[#This Row],[Invoice Date]],"mmm")</f>
        <v>Dec</v>
      </c>
      <c r="E929" s="2" t="str">
        <f>Table2[[#This Row],[Store_ID]]&amp;"-"&amp;Table2[[#This Row],[Year]]&amp;"-"&amp;Table2[[#This Row],[Month]]</f>
        <v>STR056-2024-Dec</v>
      </c>
      <c r="F929" s="2" t="s">
        <v>771</v>
      </c>
      <c r="G929" s="2" t="str">
        <f>_xlfn.XLOOKUP(Table2[[#This Row],[Customer_ID]],Table3[Customer_ID],Table3[Customer Name],"Not Found")</f>
        <v>Hariharan Reddy</v>
      </c>
      <c r="H929" s="2" t="str">
        <f>_xlfn.XLOOKUP(Table2[[#This Row],[Customer_ID]],Table3[Customer_ID],Table3[Gender],"Female")</f>
        <v>Male</v>
      </c>
      <c r="I929" s="2" t="str">
        <f>_xlfn.XLOOKUP(Table2[[#This Row],[Customer_ID]],Table3[Customer_ID],Table3[City],"Missing Memebership")</f>
        <v>Karimnagar</v>
      </c>
      <c r="J929" s="2" t="str">
        <f>_xlfn.XLOOKUP(Table2[[#This Row],[Customer_ID]],Table3[Customer_ID],Table3[State],"Karnataka")</f>
        <v>Telangana</v>
      </c>
      <c r="K929" s="2" t="str">
        <f>_xlfn.XLOOKUP(Table2[[#This Row],[Customer_ID]],Table3[Customer_ID],Table3[Membership],"Regular")</f>
        <v>Silver</v>
      </c>
      <c r="L929" s="2" t="s">
        <v>645</v>
      </c>
      <c r="M929" s="2" t="str">
        <f>_xlfn.XLOOKUP(Table2[[#This Row],[Product_ID]],Table4[Product_ID],Table4[Product_Name],"Not Found")</f>
        <v>Peter England Crop Top Green</v>
      </c>
      <c r="N929" s="2" t="str">
        <f>_xlfn.XLOOKUP(Table2[[#This Row],[Product_ID]],Table4[Product_ID],Table4[Category],"Not Found")</f>
        <v>Women Tops</v>
      </c>
      <c r="O929" s="2" t="str">
        <f>_xlfn.XLOOKUP(Table2[[#This Row],[Product_ID]],Table4[Product_ID],Table4[Subcategory],"Not Found")</f>
        <v>Crop Top</v>
      </c>
      <c r="P929" s="2" t="str">
        <f>_xlfn.XLOOKUP(Table2[[#This Row],[Product_ID]],Table4[Product_ID],Table4[Brand],"Missing Brand")</f>
        <v>Peter England</v>
      </c>
      <c r="Q929" s="2" t="s">
        <v>474</v>
      </c>
      <c r="R929" s="2" t="str">
        <f>_xlfn.XLOOKUP(Table2[[#This Row],[Store_ID]],Table6[Store_ID],Table6[Store Name],"Not Found")</f>
        <v>TrendMart Nizamabad Standard</v>
      </c>
      <c r="S929" s="2">
        <f>_xlfn.XLOOKUP(Table2[[#This Row],[Store_ID]],Table6[Store_ID],Table6[Monthly Target],"Missing Target")</f>
        <v>1200000</v>
      </c>
      <c r="T929" s="2" t="str">
        <f>_xlfn.XLOOKUP(Table2[[#This Row],[Store_ID]],Table6[Store_ID],Table6[Region],"Not Found")</f>
        <v>South Zone 2</v>
      </c>
      <c r="U929" s="2" t="s">
        <v>268</v>
      </c>
      <c r="V929" s="2" t="str">
        <f>_xlfn.XLOOKUP(Table2[[#This Row],[Employee_ID]],Table5[Employee_ID],Table5[Employee Name],"Not Found")</f>
        <v>Ganesh Iyengar</v>
      </c>
      <c r="W929" s="2">
        <v>2</v>
      </c>
      <c r="X929" s="2">
        <v>742.6</v>
      </c>
      <c r="Y929" s="2">
        <v>30</v>
      </c>
      <c r="Z929" s="2">
        <v>445.56</v>
      </c>
      <c r="AA929" s="2">
        <v>5</v>
      </c>
      <c r="AB929" s="2">
        <v>51.98</v>
      </c>
      <c r="AC929" s="2">
        <v>1091.6199999999999</v>
      </c>
      <c r="AD929" s="2">
        <v>1044.76</v>
      </c>
      <c r="AE929" s="2">
        <f t="shared" si="25"/>
        <v>-5.1200000000000969</v>
      </c>
      <c r="AF929" s="2" t="s">
        <v>35</v>
      </c>
      <c r="AG929" s="42">
        <f>IFERROR(Table2[[#This Row],[Profit]]/Table2[[#This Row],[Sales Amount]],0)</f>
        <v>-4.6902768362617918E-3</v>
      </c>
      <c r="AH929" s="2" t="str">
        <f>TRIM(Table2[[#This Row],[Payment Modee]])</f>
        <v>Debit Card</v>
      </c>
      <c r="AI929" s="2" t="s">
        <v>26</v>
      </c>
      <c r="AJ929" s="2" t="s">
        <v>27</v>
      </c>
      <c r="AK929" s="2" t="s">
        <v>1409</v>
      </c>
      <c r="AL929" s="16" t="str">
        <f>IF(HOUR(Table2[[#This Row],[Order Time]])&lt;12,"Morning",IF(HOUR(Table2[[#This Row],[Order Time]])&lt;17,"Afternoon",IF(HOUR(Table2[[#This Row],[Order Time]])&lt;21,"Evening","Night")))</f>
        <v>Morning</v>
      </c>
      <c r="AM929" s="16" t="s">
        <v>29</v>
      </c>
    </row>
    <row r="930" spans="1:39" x14ac:dyDescent="0.25">
      <c r="A930" s="13" t="s">
        <v>2429</v>
      </c>
      <c r="B930" s="4">
        <v>45676</v>
      </c>
      <c r="C930" s="2">
        <f>YEAR(Table2[[#This Row],[Invoice Date]])</f>
        <v>2025</v>
      </c>
      <c r="D930" s="2" t="str">
        <f>TEXT(Table2[[#This Row],[Invoice Date]],"mmm")</f>
        <v>Jan</v>
      </c>
      <c r="E930" s="2" t="str">
        <f>Table2[[#This Row],[Store_ID]]&amp;"-"&amp;Table2[[#This Row],[Year]]&amp;"-"&amp;Table2[[#This Row],[Month]]</f>
        <v>STR115-2025-Jan</v>
      </c>
      <c r="F930" s="2" t="s">
        <v>2205</v>
      </c>
      <c r="G930" s="2" t="str">
        <f>_xlfn.XLOOKUP(Table2[[#This Row],[Customer_ID]],Table3[Customer_ID],Table3[Customer Name],"Not Found")</f>
        <v>Sandeep Reddy</v>
      </c>
      <c r="H930" s="2" t="str">
        <f>_xlfn.XLOOKUP(Table2[[#This Row],[Customer_ID]],Table3[Customer_ID],Table3[Gender],"Female")</f>
        <v>Male</v>
      </c>
      <c r="I930" s="2" t="str">
        <f>_xlfn.XLOOKUP(Table2[[#This Row],[Customer_ID]],Table3[Customer_ID],Table3[City],"Missing Memebership")</f>
        <v>Shivamogga</v>
      </c>
      <c r="J930" s="2" t="str">
        <f>_xlfn.XLOOKUP(Table2[[#This Row],[Customer_ID]],Table3[Customer_ID],Table3[State],"Karnataka")</f>
        <v>Karnataka</v>
      </c>
      <c r="K930" s="2" t="str">
        <f>_xlfn.XLOOKUP(Table2[[#This Row],[Customer_ID]],Table3[Customer_ID],Table3[Membership],"Regular")</f>
        <v>Regular</v>
      </c>
      <c r="L930" s="2" t="s">
        <v>1507</v>
      </c>
      <c r="M930" s="2" t="str">
        <f>_xlfn.XLOOKUP(Table2[[#This Row],[Product_ID]],Table4[Product_ID],Table4[Product_Name],"Not Found")</f>
        <v>Max Fashion Georgette Saree Brown</v>
      </c>
      <c r="N930" s="2" t="str">
        <f>_xlfn.XLOOKUP(Table2[[#This Row],[Product_ID]],Table4[Product_ID],Table4[Category],"Not Found")</f>
        <v>Women Sarees</v>
      </c>
      <c r="O930" s="2" t="str">
        <f>_xlfn.XLOOKUP(Table2[[#This Row],[Product_ID]],Table4[Product_ID],Table4[Subcategory],"Not Found")</f>
        <v>Georgette Saree</v>
      </c>
      <c r="P930" s="2" t="str">
        <f>_xlfn.XLOOKUP(Table2[[#This Row],[Product_ID]],Table4[Product_ID],Table4[Brand],"Missing Brand")</f>
        <v>Max Fashion</v>
      </c>
      <c r="Q930" s="2" t="s">
        <v>329</v>
      </c>
      <c r="R930" s="2" t="str">
        <f>_xlfn.XLOOKUP(Table2[[#This Row],[Store_ID]],Table6[Store_ID],Table6[Store Name],"Not Found")</f>
        <v>TrendMart Bengaluru Standard</v>
      </c>
      <c r="S930" s="2">
        <f>_xlfn.XLOOKUP(Table2[[#This Row],[Store_ID]],Table6[Store_ID],Table6[Monthly Target],"Missing Target")</f>
        <v>1500000</v>
      </c>
      <c r="T930" s="2" t="str">
        <f>_xlfn.XLOOKUP(Table2[[#This Row],[Store_ID]],Table6[Store_ID],Table6[Region],"Not Found")</f>
        <v>South Zone 2</v>
      </c>
      <c r="U930" s="2" t="s">
        <v>220</v>
      </c>
      <c r="V930" s="2" t="str">
        <f>_xlfn.XLOOKUP(Table2[[#This Row],[Employee_ID]],Table5[Employee_ID],Table5[Employee Name],"Not Found")</f>
        <v>Vasanthi Kamath</v>
      </c>
      <c r="W930" s="2">
        <v>1</v>
      </c>
      <c r="X930" s="2">
        <v>5089.33</v>
      </c>
      <c r="Y930" s="2">
        <v>10</v>
      </c>
      <c r="Z930" s="2">
        <v>508.93</v>
      </c>
      <c r="AA930" s="2">
        <v>12</v>
      </c>
      <c r="AB930" s="2">
        <v>549.65</v>
      </c>
      <c r="AC930" s="2">
        <v>5130.05</v>
      </c>
      <c r="AD930" s="2">
        <v>3023.13</v>
      </c>
      <c r="AE930" s="2">
        <f t="shared" si="25"/>
        <v>1557.27</v>
      </c>
      <c r="AF930" s="2" t="s">
        <v>136</v>
      </c>
      <c r="AG930" s="42">
        <f>IFERROR(Table2[[#This Row],[Profit]]/Table2[[#This Row],[Sales Amount]],0)</f>
        <v>0.30355844484946537</v>
      </c>
      <c r="AH930" s="2" t="str">
        <f>TRIM(Table2[[#This Row],[Payment Modee]])</f>
        <v>EMI</v>
      </c>
      <c r="AI930" s="2" t="s">
        <v>36</v>
      </c>
      <c r="AJ930" s="2" t="s">
        <v>27</v>
      </c>
      <c r="AK930" s="2" t="s">
        <v>596</v>
      </c>
      <c r="AL930" s="16" t="str">
        <f>IF(HOUR(Table2[[#This Row],[Order Time]])&lt;12,"Morning",IF(HOUR(Table2[[#This Row],[Order Time]])&lt;17,"Afternoon",IF(HOUR(Table2[[#This Row],[Order Time]])&lt;21,"Evening","Night")))</f>
        <v>Evening</v>
      </c>
      <c r="AM930" s="16" t="s">
        <v>38</v>
      </c>
    </row>
    <row r="931" spans="1:39" x14ac:dyDescent="0.25">
      <c r="A931" s="13" t="s">
        <v>2430</v>
      </c>
      <c r="B931" s="4">
        <v>45560</v>
      </c>
      <c r="C931" s="2">
        <f>YEAR(Table2[[#This Row],[Invoice Date]])</f>
        <v>2024</v>
      </c>
      <c r="D931" s="2" t="str">
        <f>TEXT(Table2[[#This Row],[Invoice Date]],"mmm")</f>
        <v>Sep</v>
      </c>
      <c r="E931" s="2" t="str">
        <f>Table2[[#This Row],[Store_ID]]&amp;"-"&amp;Table2[[#This Row],[Year]]&amp;"-"&amp;Table2[[#This Row],[Month]]</f>
        <v>STR032-2024-Sep</v>
      </c>
      <c r="F931" s="2" t="s">
        <v>2431</v>
      </c>
      <c r="G931" s="2" t="str">
        <f>_xlfn.XLOOKUP(Table2[[#This Row],[Customer_ID]],Table3[Customer_ID],Table3[Customer Name],"Not Found")</f>
        <v>Tarun Pillai</v>
      </c>
      <c r="H931" s="2" t="str">
        <f>_xlfn.XLOOKUP(Table2[[#This Row],[Customer_ID]],Table3[Customer_ID],Table3[Gender],"Female")</f>
        <v>Male</v>
      </c>
      <c r="I931" s="2" t="str">
        <f>_xlfn.XLOOKUP(Table2[[#This Row],[Customer_ID]],Table3[Customer_ID],Table3[City],"Missing Memebership")</f>
        <v>Shivamogga</v>
      </c>
      <c r="J931" s="2" t="str">
        <f>_xlfn.XLOOKUP(Table2[[#This Row],[Customer_ID]],Table3[Customer_ID],Table3[State],"Karnataka")</f>
        <v>Karnataka</v>
      </c>
      <c r="K931" s="2" t="str">
        <f>_xlfn.XLOOKUP(Table2[[#This Row],[Customer_ID]],Table3[Customer_ID],Table3[Membership],"Regular")</f>
        <v>Silver</v>
      </c>
      <c r="L931" s="2" t="s">
        <v>53</v>
      </c>
      <c r="M931" s="2" t="str">
        <f>_xlfn.XLOOKUP(Table2[[#This Row],[Product_ID]],Table4[Product_ID],Table4[Product_Name],"Not Found")</f>
        <v>Reebok Printed Kurti Wine</v>
      </c>
      <c r="N931" s="2" t="str">
        <f>_xlfn.XLOOKUP(Table2[[#This Row],[Product_ID]],Table4[Product_ID],Table4[Category],"Not Found")</f>
        <v>Women Kurtis</v>
      </c>
      <c r="O931" s="2" t="str">
        <f>_xlfn.XLOOKUP(Table2[[#This Row],[Product_ID]],Table4[Product_ID],Table4[Subcategory],"Not Found")</f>
        <v>Printed Kurti</v>
      </c>
      <c r="P931" s="2" t="str">
        <f>_xlfn.XLOOKUP(Table2[[#This Row],[Product_ID]],Table4[Product_ID],Table4[Brand],"Missing Brand")</f>
        <v>Reebok</v>
      </c>
      <c r="Q931" s="2" t="s">
        <v>413</v>
      </c>
      <c r="R931" s="2" t="str">
        <f>_xlfn.XLOOKUP(Table2[[#This Row],[Store_ID]],Table6[Store_ID],Table6[Store Name],"Not Found")</f>
        <v>TrendMart Kochi Standard</v>
      </c>
      <c r="S931" s="2">
        <f>_xlfn.XLOOKUP(Table2[[#This Row],[Store_ID]],Table6[Store_ID],Table6[Monthly Target],"Missing Target")</f>
        <v>2500000</v>
      </c>
      <c r="T931" s="2" t="str">
        <f>_xlfn.XLOOKUP(Table2[[#This Row],[Store_ID]],Table6[Store_ID],Table6[Region],"Not Found")</f>
        <v>South Zone 1</v>
      </c>
      <c r="U931" s="2" t="s">
        <v>289</v>
      </c>
      <c r="V931" s="2" t="str">
        <f>_xlfn.XLOOKUP(Table2[[#This Row],[Employee_ID]],Table5[Employee_ID],Table5[Employee Name],"Not Found")</f>
        <v>Anitha Ramachandran</v>
      </c>
      <c r="W931" s="2">
        <v>1</v>
      </c>
      <c r="X931" s="2">
        <v>814.43</v>
      </c>
      <c r="Y931" s="2">
        <v>30</v>
      </c>
      <c r="Z931" s="2">
        <v>244.33</v>
      </c>
      <c r="AA931" s="2">
        <v>5</v>
      </c>
      <c r="AB931" s="2">
        <v>28.5</v>
      </c>
      <c r="AC931" s="2">
        <v>598.6</v>
      </c>
      <c r="AD931" s="2">
        <v>539.76</v>
      </c>
      <c r="AE931" s="2">
        <f t="shared" si="25"/>
        <v>30.340000000000032</v>
      </c>
      <c r="AF931" s="2" t="s">
        <v>56</v>
      </c>
      <c r="AG931" s="42">
        <f>IFERROR(Table2[[#This Row],[Profit]]/Table2[[#This Row],[Sales Amount]],0)</f>
        <v>5.0684931506849364E-2</v>
      </c>
      <c r="AH931" s="2" t="str">
        <f>TRIM(Table2[[#This Row],[Payment Modee]])</f>
        <v>Credit Card</v>
      </c>
      <c r="AI931" s="2" t="s">
        <v>26</v>
      </c>
      <c r="AJ931" s="2" t="s">
        <v>27</v>
      </c>
      <c r="AK931" s="2" t="s">
        <v>2175</v>
      </c>
      <c r="AL931" s="16" t="str">
        <f>IF(HOUR(Table2[[#This Row],[Order Time]])&lt;12,"Morning",IF(HOUR(Table2[[#This Row],[Order Time]])&lt;17,"Afternoon",IF(HOUR(Table2[[#This Row],[Order Time]])&lt;21,"Evening","Night")))</f>
        <v>Afternoon</v>
      </c>
      <c r="AM931" s="16" t="s">
        <v>29</v>
      </c>
    </row>
    <row r="932" spans="1:39" x14ac:dyDescent="0.25">
      <c r="A932" s="13" t="s">
        <v>2432</v>
      </c>
      <c r="B932" s="4">
        <v>45385</v>
      </c>
      <c r="C932" s="2">
        <f>YEAR(Table2[[#This Row],[Invoice Date]])</f>
        <v>2024</v>
      </c>
      <c r="D932" s="2" t="str">
        <f>TEXT(Table2[[#This Row],[Invoice Date]],"mmm")</f>
        <v>Apr</v>
      </c>
      <c r="E932" s="2" t="str">
        <f>Table2[[#This Row],[Store_ID]]&amp;"-"&amp;Table2[[#This Row],[Year]]&amp;"-"&amp;Table2[[#This Row],[Month]]</f>
        <v>STR083-2024-Apr</v>
      </c>
      <c r="F932" s="2" t="s">
        <v>698</v>
      </c>
      <c r="G932" s="2" t="str">
        <f>_xlfn.XLOOKUP(Table2[[#This Row],[Customer_ID]],Table3[Customer_ID],Table3[Customer Name],"Not Found")</f>
        <v>Deepthi Gupta</v>
      </c>
      <c r="H932" s="2" t="str">
        <f>_xlfn.XLOOKUP(Table2[[#This Row],[Customer_ID]],Table3[Customer_ID],Table3[Gender],"Female")</f>
        <v>Female</v>
      </c>
      <c r="I932" s="2" t="str">
        <f>_xlfn.XLOOKUP(Table2[[#This Row],[Customer_ID]],Table3[Customer_ID],Table3[City],"Missing Memebership")</f>
        <v>Kozhikode</v>
      </c>
      <c r="J932" s="2" t="str">
        <f>_xlfn.XLOOKUP(Table2[[#This Row],[Customer_ID]],Table3[Customer_ID],Table3[State],"Karnataka")</f>
        <v>Kerala</v>
      </c>
      <c r="K932" s="2" t="str">
        <f>_xlfn.XLOOKUP(Table2[[#This Row],[Customer_ID]],Table3[Customer_ID],Table3[Membership],"Regular")</f>
        <v>Regular</v>
      </c>
      <c r="L932" s="2" t="s">
        <v>469</v>
      </c>
      <c r="M932" s="2" t="str">
        <f>_xlfn.XLOOKUP(Table2[[#This Row],[Product_ID]],Table4[Product_ID],Table4[Product_Name],"Not Found")</f>
        <v>Ramraj Cotton Crop Top Pink</v>
      </c>
      <c r="N932" s="2" t="str">
        <f>_xlfn.XLOOKUP(Table2[[#This Row],[Product_ID]],Table4[Product_ID],Table4[Category],"Not Found")</f>
        <v>Women Tops</v>
      </c>
      <c r="O932" s="2" t="str">
        <f>_xlfn.XLOOKUP(Table2[[#This Row],[Product_ID]],Table4[Product_ID],Table4[Subcategory],"Not Found")</f>
        <v>Crop Top</v>
      </c>
      <c r="P932" s="2" t="str">
        <f>_xlfn.XLOOKUP(Table2[[#This Row],[Product_ID]],Table4[Product_ID],Table4[Brand],"Missing Brand")</f>
        <v>Ramraj Cotton</v>
      </c>
      <c r="Q932" s="2" t="s">
        <v>228</v>
      </c>
      <c r="R932" s="2" t="str">
        <f>_xlfn.XLOOKUP(Table2[[#This Row],[Store_ID]],Table6[Store_ID],Table6[Store Name],"Not Found")</f>
        <v>TrendMart Tumakuru Outlet</v>
      </c>
      <c r="S932" s="2">
        <f>_xlfn.XLOOKUP(Table2[[#This Row],[Store_ID]],Table6[Store_ID],Table6[Monthly Target],"Missing Target")</f>
        <v>1200000</v>
      </c>
      <c r="T932" s="2" t="str">
        <f>_xlfn.XLOOKUP(Table2[[#This Row],[Store_ID]],Table6[Store_ID],Table6[Region],"Not Found")</f>
        <v>South Zone 2</v>
      </c>
      <c r="U932" s="2" t="s">
        <v>294</v>
      </c>
      <c r="V932" s="2" t="str">
        <f>_xlfn.XLOOKUP(Table2[[#This Row],[Employee_ID]],Table5[Employee_ID],Table5[Employee Name],"Not Found")</f>
        <v>Chitra Chettiar</v>
      </c>
      <c r="W932" s="2">
        <v>1</v>
      </c>
      <c r="X932" s="2">
        <v>896.09</v>
      </c>
      <c r="Y932" s="2">
        <v>25</v>
      </c>
      <c r="Z932" s="2">
        <v>224.02</v>
      </c>
      <c r="AA932" s="2">
        <v>5</v>
      </c>
      <c r="AB932" s="2">
        <v>33.6</v>
      </c>
      <c r="AC932" s="2">
        <v>705.67</v>
      </c>
      <c r="AD932" s="2">
        <v>629.72</v>
      </c>
      <c r="AE932" s="2">
        <f t="shared" si="25"/>
        <v>42.34999999999993</v>
      </c>
      <c r="AF932" s="2" t="s">
        <v>69</v>
      </c>
      <c r="AG932" s="42">
        <f>IFERROR(Table2[[#This Row],[Profit]]/Table2[[#This Row],[Sales Amount]],0)</f>
        <v>6.0013887511159512E-2</v>
      </c>
      <c r="AH932" s="2" t="str">
        <f>TRIM(Table2[[#This Row],[Payment Modee]])</f>
        <v>Cash</v>
      </c>
      <c r="AI932" s="2" t="s">
        <v>26</v>
      </c>
      <c r="AJ932" s="2" t="s">
        <v>27</v>
      </c>
      <c r="AK932" s="2" t="s">
        <v>1232</v>
      </c>
      <c r="AL932" s="16" t="str">
        <f>IF(HOUR(Table2[[#This Row],[Order Time]])&lt;12,"Morning",IF(HOUR(Table2[[#This Row],[Order Time]])&lt;17,"Afternoon",IF(HOUR(Table2[[#This Row],[Order Time]])&lt;21,"Evening","Night")))</f>
        <v>Evening</v>
      </c>
      <c r="AM932" s="16" t="s">
        <v>29</v>
      </c>
    </row>
    <row r="933" spans="1:39" x14ac:dyDescent="0.25">
      <c r="A933" s="13" t="s">
        <v>2433</v>
      </c>
      <c r="B933" s="4">
        <v>45540</v>
      </c>
      <c r="C933" s="2">
        <f>YEAR(Table2[[#This Row],[Invoice Date]])</f>
        <v>2024</v>
      </c>
      <c r="D933" s="2" t="str">
        <f>TEXT(Table2[[#This Row],[Invoice Date]],"mmm")</f>
        <v>Sep</v>
      </c>
      <c r="E933" s="2" t="str">
        <f>Table2[[#This Row],[Store_ID]]&amp;"-"&amp;Table2[[#This Row],[Year]]&amp;"-"&amp;Table2[[#This Row],[Month]]</f>
        <v>STR089-2024-Sep</v>
      </c>
      <c r="F933" s="2" t="s">
        <v>2260</v>
      </c>
      <c r="G933" s="2" t="str">
        <f>_xlfn.XLOOKUP(Table2[[#This Row],[Customer_ID]],Table3[Customer_ID],Table3[Customer Name],"Not Found")</f>
        <v>Saranya Rao</v>
      </c>
      <c r="H933" s="2" t="str">
        <f>_xlfn.XLOOKUP(Table2[[#This Row],[Customer_ID]],Table3[Customer_ID],Table3[Gender],"Female")</f>
        <v>Female</v>
      </c>
      <c r="I933" s="2" t="str">
        <f>_xlfn.XLOOKUP(Table2[[#This Row],[Customer_ID]],Table3[Customer_ID],Table3[City],"Missing Memebership")</f>
        <v>Thoothukudi</v>
      </c>
      <c r="J933" s="2" t="str">
        <f>_xlfn.XLOOKUP(Table2[[#This Row],[Customer_ID]],Table3[Customer_ID],Table3[State],"Karnataka")</f>
        <v>Tamil Nadu</v>
      </c>
      <c r="K933" s="2" t="str">
        <f>_xlfn.XLOOKUP(Table2[[#This Row],[Customer_ID]],Table3[Customer_ID],Table3[Membership],"Regular")</f>
        <v>Regular</v>
      </c>
      <c r="L933" s="2" t="s">
        <v>227</v>
      </c>
      <c r="M933" s="2" t="str">
        <f>_xlfn.XLOOKUP(Table2[[#This Row],[Product_ID]],Table4[Product_ID],Table4[Product_Name],"Not Found")</f>
        <v>Pepe Jeans Digital Watch Charcoal</v>
      </c>
      <c r="N933" s="2" t="str">
        <f>_xlfn.XLOOKUP(Table2[[#This Row],[Product_ID]],Table4[Product_ID],Table4[Category],"Not Found")</f>
        <v>Watches</v>
      </c>
      <c r="O933" s="2" t="str">
        <f>_xlfn.XLOOKUP(Table2[[#This Row],[Product_ID]],Table4[Product_ID],Table4[Subcategory],"Not Found")</f>
        <v>Digital Watch</v>
      </c>
      <c r="P933" s="2" t="str">
        <f>_xlfn.XLOOKUP(Table2[[#This Row],[Product_ID]],Table4[Product_ID],Table4[Brand],"Missing Brand")</f>
        <v>Pepe Jeans</v>
      </c>
      <c r="Q933" s="2" t="s">
        <v>525</v>
      </c>
      <c r="R933" s="2" t="str">
        <f>_xlfn.XLOOKUP(Table2[[#This Row],[Store_ID]],Table6[Store_ID],Table6[Store Name],"Not Found")</f>
        <v>TrendMart Kurnool Outlet</v>
      </c>
      <c r="S933" s="2">
        <f>_xlfn.XLOOKUP(Table2[[#This Row],[Store_ID]],Table6[Store_ID],Table6[Monthly Target],"Missing Target")</f>
        <v>800000</v>
      </c>
      <c r="T933" s="2" t="str">
        <f>_xlfn.XLOOKUP(Table2[[#This Row],[Store_ID]],Table6[Store_ID],Table6[Region],"Not Found")</f>
        <v>South Zone 3</v>
      </c>
      <c r="U933" s="2" t="s">
        <v>124</v>
      </c>
      <c r="V933" s="2" t="str">
        <f>_xlfn.XLOOKUP(Table2[[#This Row],[Employee_ID]],Table5[Employee_ID],Table5[Employee Name],"Not Found")</f>
        <v>Girish Sundaram</v>
      </c>
      <c r="W933" s="2">
        <v>2</v>
      </c>
      <c r="X933" s="2">
        <v>4514.8999999999996</v>
      </c>
      <c r="Y933" s="2">
        <v>0</v>
      </c>
      <c r="Z933" s="2">
        <v>0</v>
      </c>
      <c r="AA933" s="2">
        <v>12</v>
      </c>
      <c r="AB933" s="2">
        <v>1083.58</v>
      </c>
      <c r="AC933" s="2">
        <v>10113.379999999999</v>
      </c>
      <c r="AD933" s="2">
        <v>7301.1</v>
      </c>
      <c r="AE933" s="2">
        <f t="shared" si="25"/>
        <v>1728.6999999999989</v>
      </c>
      <c r="AF933" s="2" t="s">
        <v>35</v>
      </c>
      <c r="AG933" s="42">
        <f>IFERROR(Table2[[#This Row],[Profit]]/Table2[[#This Row],[Sales Amount]],0)</f>
        <v>0.17093197328687335</v>
      </c>
      <c r="AH933" s="2" t="str">
        <f>TRIM(Table2[[#This Row],[Payment Modee]])</f>
        <v>Debit Card</v>
      </c>
      <c r="AI933" s="2" t="s">
        <v>26</v>
      </c>
      <c r="AJ933" s="2" t="s">
        <v>27</v>
      </c>
      <c r="AK933" s="2" t="s">
        <v>1607</v>
      </c>
      <c r="AL933" s="16" t="str">
        <f>IF(HOUR(Table2[[#This Row],[Order Time]])&lt;12,"Morning",IF(HOUR(Table2[[#This Row],[Order Time]])&lt;17,"Afternoon",IF(HOUR(Table2[[#This Row],[Order Time]])&lt;21,"Evening","Night")))</f>
        <v>Morning</v>
      </c>
      <c r="AM933" s="16" t="s">
        <v>29</v>
      </c>
    </row>
    <row r="934" spans="1:39" x14ac:dyDescent="0.25">
      <c r="A934" s="13" t="s">
        <v>2434</v>
      </c>
      <c r="B934" s="4">
        <v>45496</v>
      </c>
      <c r="C934" s="2">
        <f>YEAR(Table2[[#This Row],[Invoice Date]])</f>
        <v>2024</v>
      </c>
      <c r="D934" s="2" t="str">
        <f>TEXT(Table2[[#This Row],[Invoice Date]],"mmm")</f>
        <v>Jul</v>
      </c>
      <c r="E934" s="2" t="str">
        <f>Table2[[#This Row],[Store_ID]]&amp;"-"&amp;Table2[[#This Row],[Year]]&amp;"-"&amp;Table2[[#This Row],[Month]]</f>
        <v>STR050-2024-Jul</v>
      </c>
      <c r="F934" s="2" t="s">
        <v>2435</v>
      </c>
      <c r="G934" s="2" t="str">
        <f>_xlfn.XLOOKUP(Table2[[#This Row],[Customer_ID]],Table3[Customer_ID],Table3[Customer Name],"Not Found")</f>
        <v>Jayaram Varma</v>
      </c>
      <c r="H934" s="2" t="str">
        <f>_xlfn.XLOOKUP(Table2[[#This Row],[Customer_ID]],Table3[Customer_ID],Table3[Gender],"Female")</f>
        <v>Male</v>
      </c>
      <c r="I934" s="2" t="str">
        <f>_xlfn.XLOOKUP(Table2[[#This Row],[Customer_ID]],Table3[Customer_ID],Table3[City],"Missing Memebership")</f>
        <v>Alappuzha</v>
      </c>
      <c r="J934" s="2" t="str">
        <f>_xlfn.XLOOKUP(Table2[[#This Row],[Customer_ID]],Table3[Customer_ID],Table3[State],"Karnataka")</f>
        <v>Kerala</v>
      </c>
      <c r="K934" s="2" t="str">
        <f>_xlfn.XLOOKUP(Table2[[#This Row],[Customer_ID]],Table3[Customer_ID],Table3[Membership],"Regular")</f>
        <v>Regular</v>
      </c>
      <c r="L934" s="2" t="s">
        <v>213</v>
      </c>
      <c r="M934" s="2" t="str">
        <f>_xlfn.XLOOKUP(Table2[[#This Row],[Product_ID]],Table4[Product_ID],Table4[Product_Name],"Not Found")</f>
        <v>Peter England Round Neck Sky Blue</v>
      </c>
      <c r="N934" s="2" t="str">
        <f>_xlfn.XLOOKUP(Table2[[#This Row],[Product_ID]],Table4[Product_ID],Table4[Category],"Not Found")</f>
        <v>Men T-Shirts</v>
      </c>
      <c r="O934" s="2" t="str">
        <f>_xlfn.XLOOKUP(Table2[[#This Row],[Product_ID]],Table4[Product_ID],Table4[Subcategory],"Not Found")</f>
        <v>Round Neck</v>
      </c>
      <c r="P934" s="2" t="str">
        <f>_xlfn.XLOOKUP(Table2[[#This Row],[Product_ID]],Table4[Product_ID],Table4[Brand],"Missing Brand")</f>
        <v>Peter England</v>
      </c>
      <c r="Q934" s="2" t="s">
        <v>422</v>
      </c>
      <c r="R934" s="2" t="str">
        <f>_xlfn.XLOOKUP(Table2[[#This Row],[Store_ID]],Table6[Store_ID],Table6[Store Name],"Not Found")</f>
        <v>TrendMart Thrissur High Street</v>
      </c>
      <c r="S934" s="2">
        <f>_xlfn.XLOOKUP(Table2[[#This Row],[Store_ID]],Table6[Store_ID],Table6[Monthly Target],"Missing Target")</f>
        <v>2000000</v>
      </c>
      <c r="T934" s="2" t="str">
        <f>_xlfn.XLOOKUP(Table2[[#This Row],[Store_ID]],Table6[Store_ID],Table6[Region],"Not Found")</f>
        <v>South Zone 1</v>
      </c>
      <c r="U934" s="2" t="s">
        <v>181</v>
      </c>
      <c r="V934" s="2" t="str">
        <f>_xlfn.XLOOKUP(Table2[[#This Row],[Employee_ID]],Table5[Employee_ID],Table5[Employee Name],"Not Found")</f>
        <v>Dhruv Mishra</v>
      </c>
      <c r="W934" s="2">
        <v>3</v>
      </c>
      <c r="X934" s="2">
        <v>631.32000000000005</v>
      </c>
      <c r="Y934" s="2">
        <v>5</v>
      </c>
      <c r="Z934" s="2">
        <v>94.7</v>
      </c>
      <c r="AA934" s="2">
        <v>5</v>
      </c>
      <c r="AB934" s="2">
        <v>89.96</v>
      </c>
      <c r="AC934" s="2">
        <v>1889.22</v>
      </c>
      <c r="AD934" s="2">
        <v>1257.8399999999999</v>
      </c>
      <c r="AE934" s="2">
        <f t="shared" si="25"/>
        <v>541.42000000000007</v>
      </c>
      <c r="AF934" s="2" t="s">
        <v>25</v>
      </c>
      <c r="AG934" s="42">
        <f>IFERROR(Table2[[#This Row],[Profit]]/Table2[[#This Row],[Sales Amount]],0)</f>
        <v>0.28658388117847583</v>
      </c>
      <c r="AH934" s="2" t="str">
        <f>TRIM(Table2[[#This Row],[Payment Modee]])</f>
        <v>UPI</v>
      </c>
      <c r="AI934" s="2" t="s">
        <v>26</v>
      </c>
      <c r="AJ934" s="2" t="s">
        <v>27</v>
      </c>
      <c r="AK934" s="2" t="s">
        <v>1886</v>
      </c>
      <c r="AL934" s="16" t="str">
        <f>IF(HOUR(Table2[[#This Row],[Order Time]])&lt;12,"Morning",IF(HOUR(Table2[[#This Row],[Order Time]])&lt;17,"Afternoon",IF(HOUR(Table2[[#This Row],[Order Time]])&lt;21,"Evening","Night")))</f>
        <v>Afternoon</v>
      </c>
      <c r="AM934" s="16" t="s">
        <v>29</v>
      </c>
    </row>
    <row r="935" spans="1:39" x14ac:dyDescent="0.25">
      <c r="A935" s="13" t="s">
        <v>2436</v>
      </c>
      <c r="B935" s="4">
        <v>45592</v>
      </c>
      <c r="C935" s="2">
        <f>YEAR(Table2[[#This Row],[Invoice Date]])</f>
        <v>2024</v>
      </c>
      <c r="D935" s="2" t="str">
        <f>TEXT(Table2[[#This Row],[Invoice Date]],"mmm")</f>
        <v>Oct</v>
      </c>
      <c r="E935" s="2" t="str">
        <f>Table2[[#This Row],[Store_ID]]&amp;"-"&amp;Table2[[#This Row],[Year]]&amp;"-"&amp;Table2[[#This Row],[Month]]</f>
        <v>STR086-2024-Oct</v>
      </c>
      <c r="F935" s="2" t="s">
        <v>217</v>
      </c>
      <c r="G935" s="2" t="str">
        <f>_xlfn.XLOOKUP(Table2[[#This Row],[Customer_ID]],Table3[Customer_ID],Table3[Customer Name],"Not Found")</f>
        <v>Tara Ramachandran</v>
      </c>
      <c r="H935" s="2" t="str">
        <f>_xlfn.XLOOKUP(Table2[[#This Row],[Customer_ID]],Table3[Customer_ID],Table3[Gender],"Female")</f>
        <v>Female</v>
      </c>
      <c r="I935" s="2" t="str">
        <f>_xlfn.XLOOKUP(Table2[[#This Row],[Customer_ID]],Table3[Customer_ID],Table3[City],"Missing Memebership")</f>
        <v>Vijayawada</v>
      </c>
      <c r="J935" s="2" t="str">
        <f>_xlfn.XLOOKUP(Table2[[#This Row],[Customer_ID]],Table3[Customer_ID],Table3[State],"Karnataka")</f>
        <v>Andhra Pradesh</v>
      </c>
      <c r="K935" s="2" t="str">
        <f>_xlfn.XLOOKUP(Table2[[#This Row],[Customer_ID]],Table3[Customer_ID],Table3[Membership],"Regular")</f>
        <v>Platinum</v>
      </c>
      <c r="L935" s="2" t="s">
        <v>822</v>
      </c>
      <c r="M935" s="2" t="str">
        <f>_xlfn.XLOOKUP(Table2[[#This Row],[Product_ID]],Table4[Product_ID],Table4[Product_Name],"Not Found")</f>
        <v>Jack &amp; Jones Georgette Saree Sky Blue</v>
      </c>
      <c r="N935" s="2" t="str">
        <f>_xlfn.XLOOKUP(Table2[[#This Row],[Product_ID]],Table4[Product_ID],Table4[Category],"Not Found")</f>
        <v>Women Sarees</v>
      </c>
      <c r="O935" s="2" t="str">
        <f>_xlfn.XLOOKUP(Table2[[#This Row],[Product_ID]],Table4[Product_ID],Table4[Subcategory],"Not Found")</f>
        <v>Georgette Saree</v>
      </c>
      <c r="P935" s="2" t="str">
        <f>_xlfn.XLOOKUP(Table2[[#This Row],[Product_ID]],Table4[Product_ID],Table4[Brand],"Missing Brand")</f>
        <v>Jack &amp; Jones</v>
      </c>
      <c r="Q935" s="2" t="s">
        <v>804</v>
      </c>
      <c r="R935" s="2" t="str">
        <f>_xlfn.XLOOKUP(Table2[[#This Row],[Store_ID]],Table6[Store_ID],Table6[Store Name],"Not Found")</f>
        <v>TrendMart Thiruvananthapuram Outlet</v>
      </c>
      <c r="S935" s="2">
        <f>_xlfn.XLOOKUP(Table2[[#This Row],[Store_ID]],Table6[Store_ID],Table6[Monthly Target],"Missing Target")</f>
        <v>800000</v>
      </c>
      <c r="T935" s="2" t="str">
        <f>_xlfn.XLOOKUP(Table2[[#This Row],[Store_ID]],Table6[Store_ID],Table6[Region],"Not Found")</f>
        <v>South Zone 1</v>
      </c>
      <c r="U935" s="2" t="s">
        <v>400</v>
      </c>
      <c r="V935" s="2" t="str">
        <f>_xlfn.XLOOKUP(Table2[[#This Row],[Employee_ID]],Table5[Employee_ID],Table5[Employee Name],"Not Found")</f>
        <v>Anil Reddy</v>
      </c>
      <c r="W935" s="2">
        <v>2</v>
      </c>
      <c r="X935" s="2">
        <v>1696.86</v>
      </c>
      <c r="Y935" s="2">
        <v>25</v>
      </c>
      <c r="Z935" s="2">
        <v>848.43</v>
      </c>
      <c r="AA935" s="2">
        <v>12</v>
      </c>
      <c r="AB935" s="2">
        <v>305.43</v>
      </c>
      <c r="AC935" s="2">
        <v>2850.72</v>
      </c>
      <c r="AD935" s="2">
        <v>2041.8</v>
      </c>
      <c r="AE935" s="2">
        <f t="shared" si="25"/>
        <v>503.48999999999984</v>
      </c>
      <c r="AF935" s="2" t="s">
        <v>35</v>
      </c>
      <c r="AG935" s="42">
        <f>IFERROR(Table2[[#This Row],[Profit]]/Table2[[#This Row],[Sales Amount]],0)</f>
        <v>0.17661853847449061</v>
      </c>
      <c r="AH935" s="2" t="str">
        <f>TRIM(Table2[[#This Row],[Payment Modee]])</f>
        <v>Debit Card</v>
      </c>
      <c r="AI935" s="2" t="s">
        <v>26</v>
      </c>
      <c r="AJ935" s="2" t="s">
        <v>27</v>
      </c>
      <c r="AK935" s="2" t="s">
        <v>666</v>
      </c>
      <c r="AL935" s="16" t="str">
        <f>IF(HOUR(Table2[[#This Row],[Order Time]])&lt;12,"Morning",IF(HOUR(Table2[[#This Row],[Order Time]])&lt;17,"Afternoon",IF(HOUR(Table2[[#This Row],[Order Time]])&lt;21,"Evening","Night")))</f>
        <v>Morning</v>
      </c>
      <c r="AM935" s="16" t="s">
        <v>38</v>
      </c>
    </row>
    <row r="936" spans="1:39" x14ac:dyDescent="0.25">
      <c r="A936" s="13" t="s">
        <v>2437</v>
      </c>
      <c r="B936" s="4">
        <v>45564</v>
      </c>
      <c r="C936" s="2">
        <f>YEAR(Table2[[#This Row],[Invoice Date]])</f>
        <v>2024</v>
      </c>
      <c r="D936" s="2" t="str">
        <f>TEXT(Table2[[#This Row],[Invoice Date]],"mmm")</f>
        <v>Sep</v>
      </c>
      <c r="E936" s="2" t="str">
        <f>Table2[[#This Row],[Store_ID]]&amp;"-"&amp;Table2[[#This Row],[Year]]&amp;"-"&amp;Table2[[#This Row],[Month]]</f>
        <v>STR044-2024-Sep</v>
      </c>
      <c r="F936" s="2" t="s">
        <v>1684</v>
      </c>
      <c r="G936" s="2" t="str">
        <f>_xlfn.XLOOKUP(Table2[[#This Row],[Customer_ID]],Table3[Customer_ID],Table3[Customer Name],"Not Found")</f>
        <v>Pranav Chettiar</v>
      </c>
      <c r="H936" s="2" t="str">
        <f>_xlfn.XLOOKUP(Table2[[#This Row],[Customer_ID]],Table3[Customer_ID],Table3[Gender],"Female")</f>
        <v>Male</v>
      </c>
      <c r="I936" s="2" t="str">
        <f>_xlfn.XLOOKUP(Table2[[#This Row],[Customer_ID]],Table3[Customer_ID],Table3[City],"Missing Memebership")</f>
        <v>Thiruvananthapuram</v>
      </c>
      <c r="J936" s="2" t="str">
        <f>_xlfn.XLOOKUP(Table2[[#This Row],[Customer_ID]],Table3[Customer_ID],Table3[State],"Karnataka")</f>
        <v>Kerala</v>
      </c>
      <c r="K936" s="2" t="str">
        <f>_xlfn.XLOOKUP(Table2[[#This Row],[Customer_ID]],Table3[Customer_ID],Table3[Membership],"Regular")</f>
        <v>Gold</v>
      </c>
      <c r="L936" s="2" t="s">
        <v>2438</v>
      </c>
      <c r="M936" s="2" t="str">
        <f>_xlfn.XLOOKUP(Table2[[#This Row],[Product_ID]],Table4[Product_ID],Table4[Product_Name],"Not Found")</f>
        <v>Reebok Smart Watch Beige</v>
      </c>
      <c r="N936" s="2" t="str">
        <f>_xlfn.XLOOKUP(Table2[[#This Row],[Product_ID]],Table4[Product_ID],Table4[Category],"Not Found")</f>
        <v>Watches</v>
      </c>
      <c r="O936" s="2" t="str">
        <f>_xlfn.XLOOKUP(Table2[[#This Row],[Product_ID]],Table4[Product_ID],Table4[Subcategory],"Not Found")</f>
        <v>Smart Watch</v>
      </c>
      <c r="P936" s="2" t="str">
        <f>_xlfn.XLOOKUP(Table2[[#This Row],[Product_ID]],Table4[Product_ID],Table4[Brand],"Missing Brand")</f>
        <v>Reebok</v>
      </c>
      <c r="Q936" s="2" t="s">
        <v>277</v>
      </c>
      <c r="R936" s="2" t="str">
        <f>_xlfn.XLOOKUP(Table2[[#This Row],[Store_ID]],Table6[Store_ID],Table6[Store Name],"Not Found")</f>
        <v>TrendMart Warangal High Street</v>
      </c>
      <c r="S936" s="2">
        <f>_xlfn.XLOOKUP(Table2[[#This Row],[Store_ID]],Table6[Store_ID],Table6[Monthly Target],"Missing Target")</f>
        <v>1200000</v>
      </c>
      <c r="T936" s="2" t="str">
        <f>_xlfn.XLOOKUP(Table2[[#This Row],[Store_ID]],Table6[Store_ID],Table6[Region],"Not Found")</f>
        <v>South Zone 2</v>
      </c>
      <c r="U936" s="2" t="s">
        <v>229</v>
      </c>
      <c r="V936" s="2" t="str">
        <f>_xlfn.XLOOKUP(Table2[[#This Row],[Employee_ID]],Table5[Employee_ID],Table5[Employee Name],"Not Found")</f>
        <v>Yogesh Chettiar</v>
      </c>
      <c r="W936" s="2">
        <v>2</v>
      </c>
      <c r="X936" s="2">
        <v>3770.58</v>
      </c>
      <c r="Y936" s="2">
        <v>20</v>
      </c>
      <c r="Z936" s="2">
        <v>1508.23</v>
      </c>
      <c r="AA936" s="2">
        <v>12</v>
      </c>
      <c r="AB936" s="2">
        <v>723.95</v>
      </c>
      <c r="AC936" s="2">
        <v>6756.88</v>
      </c>
      <c r="AD936" s="2">
        <v>5261.68</v>
      </c>
      <c r="AE936" s="2">
        <f t="shared" si="25"/>
        <v>771.24999999999977</v>
      </c>
      <c r="AF936" s="2" t="s">
        <v>35</v>
      </c>
      <c r="AG936" s="42">
        <f>IFERROR(Table2[[#This Row],[Profit]]/Table2[[#This Row],[Sales Amount]],0)</f>
        <v>0.11414291803317504</v>
      </c>
      <c r="AH936" s="2" t="str">
        <f>TRIM(Table2[[#This Row],[Payment Modee]])</f>
        <v>Debit Card</v>
      </c>
      <c r="AI936" s="2" t="s">
        <v>26</v>
      </c>
      <c r="AJ936" s="2" t="s">
        <v>27</v>
      </c>
      <c r="AK936" s="2" t="s">
        <v>2439</v>
      </c>
      <c r="AL936" s="16" t="str">
        <f>IF(HOUR(Table2[[#This Row],[Order Time]])&lt;12,"Morning",IF(HOUR(Table2[[#This Row],[Order Time]])&lt;17,"Afternoon",IF(HOUR(Table2[[#This Row],[Order Time]])&lt;21,"Evening","Night")))</f>
        <v>Afternoon</v>
      </c>
      <c r="AM936" s="16" t="s">
        <v>38</v>
      </c>
    </row>
    <row r="937" spans="1:39" x14ac:dyDescent="0.25">
      <c r="A937" s="13" t="s">
        <v>2440</v>
      </c>
      <c r="B937" s="4">
        <v>45559</v>
      </c>
      <c r="C937" s="2">
        <f>YEAR(Table2[[#This Row],[Invoice Date]])</f>
        <v>2024</v>
      </c>
      <c r="D937" s="2" t="str">
        <f>TEXT(Table2[[#This Row],[Invoice Date]],"mmm")</f>
        <v>Sep</v>
      </c>
      <c r="E937" s="2" t="str">
        <f>Table2[[#This Row],[Store_ID]]&amp;"-"&amp;Table2[[#This Row],[Year]]&amp;"-"&amp;Table2[[#This Row],[Month]]</f>
        <v>STR069-2024-Sep</v>
      </c>
      <c r="F937" s="2" t="s">
        <v>1304</v>
      </c>
      <c r="G937" s="2" t="str">
        <f>_xlfn.XLOOKUP(Table2[[#This Row],[Customer_ID]],Table3[Customer_ID],Table3[Customer Name],"Not Found")</f>
        <v>Sanjay Chandran</v>
      </c>
      <c r="H937" s="2" t="str">
        <f>_xlfn.XLOOKUP(Table2[[#This Row],[Customer_ID]],Table3[Customer_ID],Table3[Gender],"Female")</f>
        <v>Male</v>
      </c>
      <c r="I937" s="2" t="str">
        <f>_xlfn.XLOOKUP(Table2[[#This Row],[Customer_ID]],Table3[Customer_ID],Table3[City],"Missing Memebership")</f>
        <v>Kozhikode</v>
      </c>
      <c r="J937" s="2" t="str">
        <f>_xlfn.XLOOKUP(Table2[[#This Row],[Customer_ID]],Table3[Customer_ID],Table3[State],"Karnataka")</f>
        <v>Kerala</v>
      </c>
      <c r="K937" s="2" t="str">
        <f>_xlfn.XLOOKUP(Table2[[#This Row],[Customer_ID]],Table3[Customer_ID],Table3[Membership],"Regular")</f>
        <v>Gold</v>
      </c>
      <c r="L937" s="2" t="s">
        <v>53</v>
      </c>
      <c r="M937" s="2" t="str">
        <f>_xlfn.XLOOKUP(Table2[[#This Row],[Product_ID]],Table4[Product_ID],Table4[Product_Name],"Not Found")</f>
        <v>Reebok Printed Kurti Wine</v>
      </c>
      <c r="N937" s="2" t="str">
        <f>_xlfn.XLOOKUP(Table2[[#This Row],[Product_ID]],Table4[Product_ID],Table4[Category],"Not Found")</f>
        <v>Women Kurtis</v>
      </c>
      <c r="O937" s="2" t="str">
        <f>_xlfn.XLOOKUP(Table2[[#This Row],[Product_ID]],Table4[Product_ID],Table4[Subcategory],"Not Found")</f>
        <v>Printed Kurti</v>
      </c>
      <c r="P937" s="2" t="str">
        <f>_xlfn.XLOOKUP(Table2[[#This Row],[Product_ID]],Table4[Product_ID],Table4[Brand],"Missing Brand")</f>
        <v>Reebok</v>
      </c>
      <c r="Q937" s="2" t="s">
        <v>1403</v>
      </c>
      <c r="R937" s="2" t="str">
        <f>_xlfn.XLOOKUP(Table2[[#This Row],[Store_ID]],Table6[Store_ID],Table6[Store Name],"Not Found")</f>
        <v>TrendMart Erode Mall Kiosk</v>
      </c>
      <c r="S937" s="2">
        <f>_xlfn.XLOOKUP(Table2[[#This Row],[Store_ID]],Table6[Store_ID],Table6[Monthly Target],"Missing Target")</f>
        <v>1200000</v>
      </c>
      <c r="T937" s="2" t="str">
        <f>_xlfn.XLOOKUP(Table2[[#This Row],[Store_ID]],Table6[Store_ID],Table6[Region],"Not Found")</f>
        <v>South Zone 1</v>
      </c>
      <c r="U937" s="2" t="s">
        <v>294</v>
      </c>
      <c r="V937" s="2" t="str">
        <f>_xlfn.XLOOKUP(Table2[[#This Row],[Employee_ID]],Table5[Employee_ID],Table5[Employee Name],"Not Found")</f>
        <v>Chitra Chettiar</v>
      </c>
      <c r="W937" s="2">
        <v>1</v>
      </c>
      <c r="X937" s="2">
        <v>847.03</v>
      </c>
      <c r="Y937" s="2">
        <v>10</v>
      </c>
      <c r="Z937" s="2">
        <v>84.7</v>
      </c>
      <c r="AA937" s="2">
        <v>5</v>
      </c>
      <c r="AB937" s="2">
        <v>38.119999999999997</v>
      </c>
      <c r="AC937" s="2">
        <v>800.45</v>
      </c>
      <c r="AD937" s="2">
        <v>539.76</v>
      </c>
      <c r="AE937" s="2">
        <f t="shared" si="25"/>
        <v>222.57000000000005</v>
      </c>
      <c r="AF937" s="2" t="s">
        <v>25</v>
      </c>
      <c r="AG937" s="42">
        <f>IFERROR(Table2[[#This Row],[Profit]]/Table2[[#This Row],[Sales Amount]],0)</f>
        <v>0.27805609344743587</v>
      </c>
      <c r="AH937" s="2" t="str">
        <f>TRIM(Table2[[#This Row],[Payment Modee]])</f>
        <v>UPI</v>
      </c>
      <c r="AI937" s="2" t="s">
        <v>36</v>
      </c>
      <c r="AJ937" s="2" t="s">
        <v>27</v>
      </c>
      <c r="AK937" s="2" t="s">
        <v>2315</v>
      </c>
      <c r="AL937" s="16" t="str">
        <f>IF(HOUR(Table2[[#This Row],[Order Time]])&lt;12,"Morning",IF(HOUR(Table2[[#This Row],[Order Time]])&lt;17,"Afternoon",IF(HOUR(Table2[[#This Row],[Order Time]])&lt;21,"Evening","Night")))</f>
        <v>Afternoon</v>
      </c>
      <c r="AM937" s="16" t="s">
        <v>29</v>
      </c>
    </row>
    <row r="938" spans="1:39" x14ac:dyDescent="0.25">
      <c r="A938" s="13" t="s">
        <v>2441</v>
      </c>
      <c r="B938" s="4">
        <v>45691</v>
      </c>
      <c r="C938" s="2">
        <f>YEAR(Table2[[#This Row],[Invoice Date]])</f>
        <v>2025</v>
      </c>
      <c r="D938" s="2" t="str">
        <f>TEXT(Table2[[#This Row],[Invoice Date]],"mmm")</f>
        <v>Feb</v>
      </c>
      <c r="E938" s="2" t="str">
        <f>Table2[[#This Row],[Store_ID]]&amp;"-"&amp;Table2[[#This Row],[Year]]&amp;"-"&amp;Table2[[#This Row],[Month]]</f>
        <v>STR008-2025-Feb</v>
      </c>
      <c r="F938" s="2" t="s">
        <v>2442</v>
      </c>
      <c r="G938" s="2" t="str">
        <f>_xlfn.XLOOKUP(Table2[[#This Row],[Customer_ID]],Table3[Customer_ID],Table3[Customer Name],"Not Found")</f>
        <v>Eswar Achari</v>
      </c>
      <c r="H938" s="2" t="str">
        <f>_xlfn.XLOOKUP(Table2[[#This Row],[Customer_ID]],Table3[Customer_ID],Table3[Gender],"Female")</f>
        <v>Male</v>
      </c>
      <c r="I938" s="2" t="str">
        <f>_xlfn.XLOOKUP(Table2[[#This Row],[Customer_ID]],Table3[Customer_ID],Table3[City],"Missing Memebership")</f>
        <v>Salem</v>
      </c>
      <c r="J938" s="2" t="str">
        <f>_xlfn.XLOOKUP(Table2[[#This Row],[Customer_ID]],Table3[Customer_ID],Table3[State],"Karnataka")</f>
        <v>Tamil Nadu</v>
      </c>
      <c r="K938" s="2" t="str">
        <f>_xlfn.XLOOKUP(Table2[[#This Row],[Customer_ID]],Table3[Customer_ID],Table3[Membership],"Regular")</f>
        <v>Silver</v>
      </c>
      <c r="L938" s="2" t="s">
        <v>128</v>
      </c>
      <c r="M938" s="2" t="str">
        <f>_xlfn.XLOOKUP(Table2[[#This Row],[Product_ID]],Table4[Product_ID],Table4[Product_Name],"Not Found")</f>
        <v>Tanishq A-Line Dress Green</v>
      </c>
      <c r="N938" s="2" t="str">
        <f>_xlfn.XLOOKUP(Table2[[#This Row],[Product_ID]],Table4[Product_ID],Table4[Category],"Not Found")</f>
        <v>Women Dresses</v>
      </c>
      <c r="O938" s="2" t="str">
        <f>_xlfn.XLOOKUP(Table2[[#This Row],[Product_ID]],Table4[Product_ID],Table4[Subcategory],"Not Found")</f>
        <v>A-Line Dress</v>
      </c>
      <c r="P938" s="2" t="str">
        <f>_xlfn.XLOOKUP(Table2[[#This Row],[Product_ID]],Table4[Product_ID],Table4[Brand],"Missing Brand")</f>
        <v>Tanishq</v>
      </c>
      <c r="Q938" s="2" t="s">
        <v>499</v>
      </c>
      <c r="R938" s="2" t="str">
        <f>_xlfn.XLOOKUP(Table2[[#This Row],[Store_ID]],Table6[Store_ID],Table6[Store Name],"Not Found")</f>
        <v>TrendMart Kochi Mall Kiosk</v>
      </c>
      <c r="S938" s="2">
        <f>_xlfn.XLOOKUP(Table2[[#This Row],[Store_ID]],Table6[Store_ID],Table6[Monthly Target],"Missing Target")</f>
        <v>1500000</v>
      </c>
      <c r="T938" s="2" t="str">
        <f>_xlfn.XLOOKUP(Table2[[#This Row],[Store_ID]],Table6[Store_ID],Table6[Region],"Not Found")</f>
        <v>South Zone 1</v>
      </c>
      <c r="U938" s="2" t="s">
        <v>142</v>
      </c>
      <c r="V938" s="2" t="str">
        <f>_xlfn.XLOOKUP(Table2[[#This Row],[Employee_ID]],Table5[Employee_ID],Table5[Employee Name],"Not Found")</f>
        <v>Anusuya Subramaniam</v>
      </c>
      <c r="W938" s="2">
        <v>1</v>
      </c>
      <c r="X938" s="2">
        <v>1264.0899999999999</v>
      </c>
      <c r="Y938" s="2">
        <v>25</v>
      </c>
      <c r="Z938" s="2">
        <v>316.02</v>
      </c>
      <c r="AA938" s="2">
        <v>12</v>
      </c>
      <c r="AB938" s="2">
        <v>113.77</v>
      </c>
      <c r="AC938" s="2">
        <v>1061.8399999999999</v>
      </c>
      <c r="AD938" s="2">
        <v>865.48</v>
      </c>
      <c r="AE938" s="2">
        <f t="shared" si="25"/>
        <v>82.589999999999904</v>
      </c>
      <c r="AF938" s="2" t="s">
        <v>69</v>
      </c>
      <c r="AG938" s="42">
        <f>IFERROR(Table2[[#This Row],[Profit]]/Table2[[#This Row],[Sales Amount]],0)</f>
        <v>7.7780079861372628E-2</v>
      </c>
      <c r="AH938" s="2" t="str">
        <f>TRIM(Table2[[#This Row],[Payment Modee]])</f>
        <v>Cash</v>
      </c>
      <c r="AI938" s="2" t="s">
        <v>26</v>
      </c>
      <c r="AJ938" s="2" t="s">
        <v>27</v>
      </c>
      <c r="AK938" s="2" t="s">
        <v>1890</v>
      </c>
      <c r="AL938" s="16" t="str">
        <f>IF(HOUR(Table2[[#This Row],[Order Time]])&lt;12,"Morning",IF(HOUR(Table2[[#This Row],[Order Time]])&lt;17,"Afternoon",IF(HOUR(Table2[[#This Row],[Order Time]])&lt;21,"Evening","Night")))</f>
        <v>Evening</v>
      </c>
      <c r="AM938" s="16" t="s">
        <v>29</v>
      </c>
    </row>
    <row r="939" spans="1:39" x14ac:dyDescent="0.25">
      <c r="A939" s="13" t="s">
        <v>2443</v>
      </c>
      <c r="B939" s="4">
        <v>45707</v>
      </c>
      <c r="C939" s="2">
        <f>YEAR(Table2[[#This Row],[Invoice Date]])</f>
        <v>2025</v>
      </c>
      <c r="D939" s="2" t="str">
        <f>TEXT(Table2[[#This Row],[Invoice Date]],"mmm")</f>
        <v>Feb</v>
      </c>
      <c r="E939" s="2" t="str">
        <f>Table2[[#This Row],[Store_ID]]&amp;"-"&amp;Table2[[#This Row],[Year]]&amp;"-"&amp;Table2[[#This Row],[Month]]</f>
        <v>STR091-2025-Feb</v>
      </c>
      <c r="F939" s="2" t="s">
        <v>2444</v>
      </c>
      <c r="G939" s="2" t="str">
        <f>_xlfn.XLOOKUP(Table2[[#This Row],[Customer_ID]],Table3[Customer_ID],Table3[Customer Name],"Not Found")</f>
        <v>Preethi Gowda</v>
      </c>
      <c r="H939" s="2" t="str">
        <f>_xlfn.XLOOKUP(Table2[[#This Row],[Customer_ID]],Table3[Customer_ID],Table3[Gender],"Female")</f>
        <v>Female</v>
      </c>
      <c r="I939" s="2" t="str">
        <f>_xlfn.XLOOKUP(Table2[[#This Row],[Customer_ID]],Table3[Customer_ID],Table3[City],"Missing Memebership")</f>
        <v>Mysuru</v>
      </c>
      <c r="J939" s="2" t="str">
        <f>_xlfn.XLOOKUP(Table2[[#This Row],[Customer_ID]],Table3[Customer_ID],Table3[State],"Karnataka")</f>
        <v>Karnataka</v>
      </c>
      <c r="K939" s="2" t="str">
        <f>_xlfn.XLOOKUP(Table2[[#This Row],[Customer_ID]],Table3[Customer_ID],Table3[Membership],"Regular")</f>
        <v>Silver</v>
      </c>
      <c r="L939" s="2" t="s">
        <v>917</v>
      </c>
      <c r="M939" s="2" t="str">
        <f>_xlfn.XLOOKUP(Table2[[#This Row],[Product_ID]],Table4[Product_ID],Table4[Product_Name],"Not Found")</f>
        <v>Spykar Cotton Saree Black</v>
      </c>
      <c r="N939" s="2" t="str">
        <f>_xlfn.XLOOKUP(Table2[[#This Row],[Product_ID]],Table4[Product_ID],Table4[Category],"Not Found")</f>
        <v>Women Sarees</v>
      </c>
      <c r="O939" s="2" t="str">
        <f>_xlfn.XLOOKUP(Table2[[#This Row],[Product_ID]],Table4[Product_ID],Table4[Subcategory],"Not Found")</f>
        <v>Cotton Saree</v>
      </c>
      <c r="P939" s="2" t="str">
        <f>_xlfn.XLOOKUP(Table2[[#This Row],[Product_ID]],Table4[Product_ID],Table4[Brand],"Missing Brand")</f>
        <v>Spykar</v>
      </c>
      <c r="Q939" s="2" t="s">
        <v>699</v>
      </c>
      <c r="R939" s="2" t="str">
        <f>_xlfn.XLOOKUP(Table2[[#This Row],[Store_ID]],Table6[Store_ID],Table6[Store Name],"Not Found")</f>
        <v>TrendMart Nizamabad Standard</v>
      </c>
      <c r="S939" s="2">
        <f>_xlfn.XLOOKUP(Table2[[#This Row],[Store_ID]],Table6[Store_ID],Table6[Monthly Target],"Missing Target")</f>
        <v>1500000</v>
      </c>
      <c r="T939" s="2" t="str">
        <f>_xlfn.XLOOKUP(Table2[[#This Row],[Store_ID]],Table6[Store_ID],Table6[Region],"Not Found")</f>
        <v>South Zone 2</v>
      </c>
      <c r="U939" s="2" t="s">
        <v>176</v>
      </c>
      <c r="V939" s="2" t="str">
        <f>_xlfn.XLOOKUP(Table2[[#This Row],[Employee_ID]],Table5[Employee_ID],Table5[Employee Name],"Not Found")</f>
        <v>Malathi Varma</v>
      </c>
      <c r="W939" s="2">
        <v>2</v>
      </c>
      <c r="X939" s="2">
        <v>1425.68</v>
      </c>
      <c r="Y939" s="2">
        <v>0</v>
      </c>
      <c r="Z939" s="2">
        <v>0</v>
      </c>
      <c r="AA939" s="2">
        <v>12</v>
      </c>
      <c r="AB939" s="2">
        <v>342.16</v>
      </c>
      <c r="AC939" s="2">
        <v>3193.52</v>
      </c>
      <c r="AD939" s="2">
        <v>1924.34</v>
      </c>
      <c r="AE939" s="2">
        <f t="shared" si="25"/>
        <v>927.02</v>
      </c>
      <c r="AF939" s="2" t="s">
        <v>25</v>
      </c>
      <c r="AG939" s="42">
        <f>IFERROR(Table2[[#This Row],[Profit]]/Table2[[#This Row],[Sales Amount]],0)</f>
        <v>0.2902815701796137</v>
      </c>
      <c r="AH939" s="2" t="str">
        <f>TRIM(Table2[[#This Row],[Payment Modee]])</f>
        <v>UPI</v>
      </c>
      <c r="AI939" s="2" t="s">
        <v>26</v>
      </c>
      <c r="AJ939" s="2" t="s">
        <v>27</v>
      </c>
      <c r="AK939" s="2" t="s">
        <v>410</v>
      </c>
      <c r="AL939" s="16" t="str">
        <f>IF(HOUR(Table2[[#This Row],[Order Time]])&lt;12,"Morning",IF(HOUR(Table2[[#This Row],[Order Time]])&lt;17,"Afternoon",IF(HOUR(Table2[[#This Row],[Order Time]])&lt;21,"Evening","Night")))</f>
        <v>Morning</v>
      </c>
      <c r="AM939" s="16" t="s">
        <v>29</v>
      </c>
    </row>
    <row r="940" spans="1:39" x14ac:dyDescent="0.25">
      <c r="A940" s="13" t="s">
        <v>2445</v>
      </c>
      <c r="B940" s="4">
        <v>45605</v>
      </c>
      <c r="C940" s="2">
        <f>YEAR(Table2[[#This Row],[Invoice Date]])</f>
        <v>2024</v>
      </c>
      <c r="D940" s="2" t="str">
        <f>TEXT(Table2[[#This Row],[Invoice Date]],"mmm")</f>
        <v>Nov</v>
      </c>
      <c r="E940" s="2" t="str">
        <f>Table2[[#This Row],[Store_ID]]&amp;"-"&amp;Table2[[#This Row],[Year]]&amp;"-"&amp;Table2[[#This Row],[Month]]</f>
        <v>STR092-2024-Nov</v>
      </c>
      <c r="F940" s="2" t="s">
        <v>2446</v>
      </c>
      <c r="G940" s="2" t="str">
        <f>_xlfn.XLOOKUP(Table2[[#This Row],[Customer_ID]],Table3[Customer_ID],Table3[Customer Name],"Not Found")</f>
        <v>Jayaram Gupta</v>
      </c>
      <c r="H940" s="2" t="str">
        <f>_xlfn.XLOOKUP(Table2[[#This Row],[Customer_ID]],Table3[Customer_ID],Table3[Gender],"Female")</f>
        <v>Male</v>
      </c>
      <c r="I940" s="2" t="str">
        <f>_xlfn.XLOOKUP(Table2[[#This Row],[Customer_ID]],Table3[Customer_ID],Table3[City],"Missing Memebership")</f>
        <v>Thrissur</v>
      </c>
      <c r="J940" s="2" t="str">
        <f>_xlfn.XLOOKUP(Table2[[#This Row],[Customer_ID]],Table3[Customer_ID],Table3[State],"Karnataka")</f>
        <v>Kerala</v>
      </c>
      <c r="K940" s="2" t="str">
        <f>_xlfn.XLOOKUP(Table2[[#This Row],[Customer_ID]],Table3[Customer_ID],Table3[Membership],"Regular")</f>
        <v>Platinum</v>
      </c>
      <c r="L940" s="2" t="s">
        <v>637</v>
      </c>
      <c r="M940" s="2" t="str">
        <f>_xlfn.XLOOKUP(Table2[[#This Row],[Product_ID]],Table4[Product_ID],Table4[Product_Name],"Not Found")</f>
        <v>Kalyan Silks Shirt Dress Maroon</v>
      </c>
      <c r="N940" s="2" t="str">
        <f>_xlfn.XLOOKUP(Table2[[#This Row],[Product_ID]],Table4[Product_ID],Table4[Category],"Not Found")</f>
        <v>Women Dresses</v>
      </c>
      <c r="O940" s="2" t="str">
        <f>_xlfn.XLOOKUP(Table2[[#This Row],[Product_ID]],Table4[Product_ID],Table4[Subcategory],"Not Found")</f>
        <v>Shirt Dress</v>
      </c>
      <c r="P940" s="2" t="str">
        <f>_xlfn.XLOOKUP(Table2[[#This Row],[Product_ID]],Table4[Product_ID],Table4[Brand],"Missing Brand")</f>
        <v>Kalyan Silks</v>
      </c>
      <c r="Q940" s="2" t="s">
        <v>245</v>
      </c>
      <c r="R940" s="2" t="str">
        <f>_xlfn.XLOOKUP(Table2[[#This Row],[Store_ID]],Table6[Store_ID],Table6[Store Name],"Not Found")</f>
        <v>TrendMart Kochi Standard</v>
      </c>
      <c r="S940" s="2">
        <f>_xlfn.XLOOKUP(Table2[[#This Row],[Store_ID]],Table6[Store_ID],Table6[Monthly Target],"Missing Target")</f>
        <v>1500000</v>
      </c>
      <c r="T940" s="2" t="str">
        <f>_xlfn.XLOOKUP(Table2[[#This Row],[Store_ID]],Table6[Store_ID],Table6[Region],"Not Found")</f>
        <v>South Zone 1</v>
      </c>
      <c r="U940" s="2" t="s">
        <v>113</v>
      </c>
      <c r="V940" s="2" t="str">
        <f>_xlfn.XLOOKUP(Table2[[#This Row],[Employee_ID]],Table5[Employee_ID],Table5[Employee Name],"Not Found")</f>
        <v>Eswar Prasad</v>
      </c>
      <c r="W940" s="2">
        <v>1</v>
      </c>
      <c r="X940" s="2">
        <v>1148.6400000000001</v>
      </c>
      <c r="Y940" s="2">
        <v>0</v>
      </c>
      <c r="Z940" s="2">
        <v>0</v>
      </c>
      <c r="AA940" s="2">
        <v>12</v>
      </c>
      <c r="AB940" s="2">
        <v>137.84</v>
      </c>
      <c r="AC940" s="2">
        <v>1286.48</v>
      </c>
      <c r="AD940" s="2">
        <v>841.85</v>
      </c>
      <c r="AE940" s="2">
        <f t="shared" ref="AE940:AE971" si="26">(AC940-AD940-AB940)</f>
        <v>306.78999999999996</v>
      </c>
      <c r="AF940" s="2" t="s">
        <v>69</v>
      </c>
      <c r="AG940" s="42">
        <f>IFERROR(Table2[[#This Row],[Profit]]/Table2[[#This Row],[Sales Amount]],0)</f>
        <v>0.23847242086934889</v>
      </c>
      <c r="AH940" s="2" t="str">
        <f>TRIM(Table2[[#This Row],[Payment Modee]])</f>
        <v>Cash</v>
      </c>
      <c r="AI940" s="2" t="s">
        <v>36</v>
      </c>
      <c r="AJ940" s="2" t="s">
        <v>27</v>
      </c>
      <c r="AK940" s="2" t="s">
        <v>2447</v>
      </c>
      <c r="AL940" s="16" t="str">
        <f>IF(HOUR(Table2[[#This Row],[Order Time]])&lt;12,"Morning",IF(HOUR(Table2[[#This Row],[Order Time]])&lt;17,"Afternoon",IF(HOUR(Table2[[#This Row],[Order Time]])&lt;21,"Evening","Night")))</f>
        <v>Evening</v>
      </c>
      <c r="AM940" s="16" t="s">
        <v>38</v>
      </c>
    </row>
    <row r="941" spans="1:39" x14ac:dyDescent="0.25">
      <c r="A941" s="13" t="s">
        <v>2448</v>
      </c>
      <c r="B941" s="4">
        <v>45398</v>
      </c>
      <c r="C941" s="2">
        <f>YEAR(Table2[[#This Row],[Invoice Date]])</f>
        <v>2024</v>
      </c>
      <c r="D941" s="2" t="str">
        <f>TEXT(Table2[[#This Row],[Invoice Date]],"mmm")</f>
        <v>Apr</v>
      </c>
      <c r="E941" s="2" t="str">
        <f>Table2[[#This Row],[Store_ID]]&amp;"-"&amp;Table2[[#This Row],[Year]]&amp;"-"&amp;Table2[[#This Row],[Month]]</f>
        <v>STR011-2024-Apr</v>
      </c>
      <c r="F941" s="2" t="s">
        <v>1144</v>
      </c>
      <c r="G941" s="2" t="str">
        <f>_xlfn.XLOOKUP(Table2[[#This Row],[Customer_ID]],Table3[Customer_ID],Table3[Customer Name],"Not Found")</f>
        <v>Bhavani Iyer</v>
      </c>
      <c r="H941" s="2" t="str">
        <f>_xlfn.XLOOKUP(Table2[[#This Row],[Customer_ID]],Table3[Customer_ID],Table3[Gender],"Female")</f>
        <v>Female</v>
      </c>
      <c r="I941" s="2" t="str">
        <f>_xlfn.XLOOKUP(Table2[[#This Row],[Customer_ID]],Table3[Customer_ID],Table3[City],"Missing Memebership")</f>
        <v>Warangal</v>
      </c>
      <c r="J941" s="2" t="str">
        <f>_xlfn.XLOOKUP(Table2[[#This Row],[Customer_ID]],Table3[Customer_ID],Table3[State],"Karnataka")</f>
        <v>Telangana</v>
      </c>
      <c r="K941" s="2" t="str">
        <f>_xlfn.XLOOKUP(Table2[[#This Row],[Customer_ID]],Table3[Customer_ID],Table3[Membership],"Regular")</f>
        <v>Regular</v>
      </c>
      <c r="L941" s="2" t="s">
        <v>515</v>
      </c>
      <c r="M941" s="2" t="str">
        <f>_xlfn.XLOOKUP(Table2[[#This Row],[Product_ID]],Table4[Product_ID],Table4[Product_Name],"Not Found")</f>
        <v>Global Desi Earrings Green</v>
      </c>
      <c r="N941" s="2" t="str">
        <f>_xlfn.XLOOKUP(Table2[[#This Row],[Product_ID]],Table4[Product_ID],Table4[Category],"Not Found")</f>
        <v>Jewellery</v>
      </c>
      <c r="O941" s="2" t="str">
        <f>_xlfn.XLOOKUP(Table2[[#This Row],[Product_ID]],Table4[Product_ID],Table4[Subcategory],"Not Found")</f>
        <v>Earrings</v>
      </c>
      <c r="P941" s="2" t="str">
        <f>_xlfn.XLOOKUP(Table2[[#This Row],[Product_ID]],Table4[Product_ID],Table4[Brand],"Missing Brand")</f>
        <v>Global Desi</v>
      </c>
      <c r="Q941" s="2" t="s">
        <v>42</v>
      </c>
      <c r="R941" s="2" t="str">
        <f>_xlfn.XLOOKUP(Table2[[#This Row],[Store_ID]],Table6[Store_ID],Table6[Store Name],"Not Found")</f>
        <v>TrendMart Tirupati Standard</v>
      </c>
      <c r="S941" s="2">
        <f>_xlfn.XLOOKUP(Table2[[#This Row],[Store_ID]],Table6[Store_ID],Table6[Monthly Target],"Missing Target")</f>
        <v>2000000</v>
      </c>
      <c r="T941" s="2" t="str">
        <f>_xlfn.XLOOKUP(Table2[[#This Row],[Store_ID]],Table6[Store_ID],Table6[Region],"Not Found")</f>
        <v>South Zone 3</v>
      </c>
      <c r="U941" s="2" t="s">
        <v>153</v>
      </c>
      <c r="V941" s="2" t="str">
        <f>_xlfn.XLOOKUP(Table2[[#This Row],[Employee_ID]],Table5[Employee_ID],Table5[Employee Name],"Not Found")</f>
        <v>Rani Mishra</v>
      </c>
      <c r="W941" s="2">
        <v>4</v>
      </c>
      <c r="X941" s="2">
        <v>6572.37</v>
      </c>
      <c r="Y941" s="2">
        <v>0</v>
      </c>
      <c r="Z941" s="2">
        <v>0</v>
      </c>
      <c r="AA941" s="2">
        <v>3</v>
      </c>
      <c r="AB941" s="2">
        <v>788.68</v>
      </c>
      <c r="AC941" s="2">
        <v>27078.16</v>
      </c>
      <c r="AD941" s="2">
        <v>19468.84</v>
      </c>
      <c r="AE941" s="2">
        <f t="shared" si="26"/>
        <v>6820.6399999999994</v>
      </c>
      <c r="AF941" s="2" t="s">
        <v>69</v>
      </c>
      <c r="AG941" s="42">
        <f>IFERROR(Table2[[#This Row],[Profit]]/Table2[[#This Row],[Sales Amount]],0)</f>
        <v>0.25188712970157495</v>
      </c>
      <c r="AH941" s="2" t="str">
        <f>TRIM(Table2[[#This Row],[Payment Modee]])</f>
        <v>Cash</v>
      </c>
      <c r="AI941" s="2" t="s">
        <v>26</v>
      </c>
      <c r="AJ941" s="2" t="s">
        <v>27</v>
      </c>
      <c r="AK941" s="2" t="s">
        <v>1913</v>
      </c>
      <c r="AL941" s="16" t="str">
        <f>IF(HOUR(Table2[[#This Row],[Order Time]])&lt;12,"Morning",IF(HOUR(Table2[[#This Row],[Order Time]])&lt;17,"Afternoon",IF(HOUR(Table2[[#This Row],[Order Time]])&lt;21,"Evening","Night")))</f>
        <v>Afternoon</v>
      </c>
      <c r="AM941" s="16" t="s">
        <v>29</v>
      </c>
    </row>
    <row r="942" spans="1:39" x14ac:dyDescent="0.25">
      <c r="A942" s="13" t="s">
        <v>2449</v>
      </c>
      <c r="B942" s="4">
        <v>45408</v>
      </c>
      <c r="C942" s="2">
        <f>YEAR(Table2[[#This Row],[Invoice Date]])</f>
        <v>2024</v>
      </c>
      <c r="D942" s="2" t="str">
        <f>TEXT(Table2[[#This Row],[Invoice Date]],"mmm")</f>
        <v>Apr</v>
      </c>
      <c r="E942" s="2" t="str">
        <f>Table2[[#This Row],[Store_ID]]&amp;"-"&amp;Table2[[#This Row],[Year]]&amp;"-"&amp;Table2[[#This Row],[Month]]</f>
        <v>STR043-2024-Apr</v>
      </c>
      <c r="F942" s="2" t="s">
        <v>1725</v>
      </c>
      <c r="G942" s="2" t="str">
        <f>_xlfn.XLOOKUP(Table2[[#This Row],[Customer_ID]],Table3[Customer_ID],Table3[Customer Name],"Not Found")</f>
        <v>Gopal Sharma</v>
      </c>
      <c r="H942" s="2" t="str">
        <f>_xlfn.XLOOKUP(Table2[[#This Row],[Customer_ID]],Table3[Customer_ID],Table3[Gender],"Female")</f>
        <v>Male</v>
      </c>
      <c r="I942" s="2" t="str">
        <f>_xlfn.XLOOKUP(Table2[[#This Row],[Customer_ID]],Table3[Customer_ID],Table3[City],"Missing Memebership")</f>
        <v>Shivamogga</v>
      </c>
      <c r="J942" s="2" t="str">
        <f>_xlfn.XLOOKUP(Table2[[#This Row],[Customer_ID]],Table3[Customer_ID],Table3[State],"Karnataka")</f>
        <v>Karnataka</v>
      </c>
      <c r="K942" s="2" t="str">
        <f>_xlfn.XLOOKUP(Table2[[#This Row],[Customer_ID]],Table3[Customer_ID],Table3[Membership],"Regular")</f>
        <v>Silver</v>
      </c>
      <c r="L942" s="2" t="s">
        <v>244</v>
      </c>
      <c r="M942" s="2" t="str">
        <f>_xlfn.XLOOKUP(Table2[[#This Row],[Product_ID]],Table4[Product_ID],Table4[Product_Name],"Not Found")</f>
        <v>US Polo Assn Kurta Beige</v>
      </c>
      <c r="N942" s="2" t="str">
        <f>_xlfn.XLOOKUP(Table2[[#This Row],[Product_ID]],Table4[Product_ID],Table4[Category],"Not Found")</f>
        <v>Men Ethnic</v>
      </c>
      <c r="O942" s="2" t="str">
        <f>_xlfn.XLOOKUP(Table2[[#This Row],[Product_ID]],Table4[Product_ID],Table4[Subcategory],"Not Found")</f>
        <v>Kurta</v>
      </c>
      <c r="P942" s="2" t="str">
        <f>_xlfn.XLOOKUP(Table2[[#This Row],[Product_ID]],Table4[Product_ID],Table4[Brand],"Missing Brand")</f>
        <v>US Polo Assn</v>
      </c>
      <c r="Q942" s="2" t="s">
        <v>908</v>
      </c>
      <c r="R942" s="2" t="str">
        <f>_xlfn.XLOOKUP(Table2[[#This Row],[Store_ID]],Table6[Store_ID],Table6[Store Name],"Not Found")</f>
        <v>TrendMart Mangaluru Standard</v>
      </c>
      <c r="S942" s="2">
        <f>_xlfn.XLOOKUP(Table2[[#This Row],[Store_ID]],Table6[Store_ID],Table6[Monthly Target],"Missing Target")</f>
        <v>1500000</v>
      </c>
      <c r="T942" s="2" t="str">
        <f>_xlfn.XLOOKUP(Table2[[#This Row],[Store_ID]],Table6[Store_ID],Table6[Region],"Not Found")</f>
        <v>South Zone 2</v>
      </c>
      <c r="U942" s="2" t="s">
        <v>75</v>
      </c>
      <c r="V942" s="2" t="str">
        <f>_xlfn.XLOOKUP(Table2[[#This Row],[Employee_ID]],Table5[Employee_ID],Table5[Employee Name],"Not Found")</f>
        <v>Chandran Krishnan</v>
      </c>
      <c r="W942" s="2">
        <v>2</v>
      </c>
      <c r="X942" s="2">
        <v>2447.14</v>
      </c>
      <c r="Y942" s="2">
        <v>15</v>
      </c>
      <c r="Z942" s="2">
        <v>734.14</v>
      </c>
      <c r="AA942" s="2">
        <v>12</v>
      </c>
      <c r="AB942" s="2">
        <v>499.22</v>
      </c>
      <c r="AC942" s="2">
        <v>4659.3599999999997</v>
      </c>
      <c r="AD942" s="2">
        <v>3608.74</v>
      </c>
      <c r="AE942" s="2">
        <f t="shared" si="26"/>
        <v>551.39999999999986</v>
      </c>
      <c r="AF942" s="2" t="s">
        <v>35</v>
      </c>
      <c r="AG942" s="42">
        <f>IFERROR(Table2[[#This Row],[Profit]]/Table2[[#This Row],[Sales Amount]],0)</f>
        <v>0.11834243329555988</v>
      </c>
      <c r="AH942" s="2" t="str">
        <f>TRIM(Table2[[#This Row],[Payment Modee]])</f>
        <v>Debit Card</v>
      </c>
      <c r="AI942" s="2" t="s">
        <v>26</v>
      </c>
      <c r="AJ942" s="2" t="s">
        <v>27</v>
      </c>
      <c r="AK942" s="2" t="s">
        <v>2450</v>
      </c>
      <c r="AL942" s="16" t="str">
        <f>IF(HOUR(Table2[[#This Row],[Order Time]])&lt;12,"Morning",IF(HOUR(Table2[[#This Row],[Order Time]])&lt;17,"Afternoon",IF(HOUR(Table2[[#This Row],[Order Time]])&lt;21,"Evening","Night")))</f>
        <v>Afternoon</v>
      </c>
      <c r="AM942" s="16" t="s">
        <v>29</v>
      </c>
    </row>
    <row r="943" spans="1:39" x14ac:dyDescent="0.25">
      <c r="A943" s="13" t="s">
        <v>2451</v>
      </c>
      <c r="B943" s="4">
        <v>45507</v>
      </c>
      <c r="C943" s="2">
        <f>YEAR(Table2[[#This Row],[Invoice Date]])</f>
        <v>2024</v>
      </c>
      <c r="D943" s="2" t="str">
        <f>TEXT(Table2[[#This Row],[Invoice Date]],"mmm")</f>
        <v>Aug</v>
      </c>
      <c r="E943" s="2" t="str">
        <f>Table2[[#This Row],[Store_ID]]&amp;"-"&amp;Table2[[#This Row],[Year]]&amp;"-"&amp;Table2[[#This Row],[Month]]</f>
        <v>STR106-2024-Aug</v>
      </c>
      <c r="F943" s="2" t="s">
        <v>598</v>
      </c>
      <c r="G943" s="2" t="str">
        <f>_xlfn.XLOOKUP(Table2[[#This Row],[Customer_ID]],Table3[Customer_ID],Table3[Customer Name],"Not Found")</f>
        <v>Jagan Prasad</v>
      </c>
      <c r="H943" s="2" t="str">
        <f>_xlfn.XLOOKUP(Table2[[#This Row],[Customer_ID]],Table3[Customer_ID],Table3[Gender],"Female")</f>
        <v>Male</v>
      </c>
      <c r="I943" s="2" t="str">
        <f>_xlfn.XLOOKUP(Table2[[#This Row],[Customer_ID]],Table3[Customer_ID],Table3[City],"Missing Memebership")</f>
        <v>Dindigul</v>
      </c>
      <c r="J943" s="2" t="str">
        <f>_xlfn.XLOOKUP(Table2[[#This Row],[Customer_ID]],Table3[Customer_ID],Table3[State],"Karnataka")</f>
        <v>Tamil Nadu</v>
      </c>
      <c r="K943" s="2" t="str">
        <f>_xlfn.XLOOKUP(Table2[[#This Row],[Customer_ID]],Table3[Customer_ID],Table3[Membership],"Regular")</f>
        <v>Gold</v>
      </c>
      <c r="L943" s="2" t="s">
        <v>416</v>
      </c>
      <c r="M943" s="2" t="str">
        <f>_xlfn.XLOOKUP(Table2[[#This Row],[Product_ID]],Table4[Product_ID],Table4[Product_Name],"Not Found")</f>
        <v>GRT Jewellers Sling Bag Olive</v>
      </c>
      <c r="N943" s="2" t="str">
        <f>_xlfn.XLOOKUP(Table2[[#This Row],[Product_ID]],Table4[Product_ID],Table4[Category],"Not Found")</f>
        <v>Handbags</v>
      </c>
      <c r="O943" s="2" t="str">
        <f>_xlfn.XLOOKUP(Table2[[#This Row],[Product_ID]],Table4[Product_ID],Table4[Subcategory],"Not Found")</f>
        <v>Sling Bag</v>
      </c>
      <c r="P943" s="2" t="str">
        <f>_xlfn.XLOOKUP(Table2[[#This Row],[Product_ID]],Table4[Product_ID],Table4[Brand],"Missing Brand")</f>
        <v>GRT Jewellers</v>
      </c>
      <c r="Q943" s="2" t="s">
        <v>1716</v>
      </c>
      <c r="R943" s="2" t="str">
        <f>_xlfn.XLOOKUP(Table2[[#This Row],[Store_ID]],Table6[Store_ID],Table6[Store Name],"Not Found")</f>
        <v>TrendMart Vijayawada Outlet</v>
      </c>
      <c r="S943" s="2">
        <f>_xlfn.XLOOKUP(Table2[[#This Row],[Store_ID]],Table6[Store_ID],Table6[Monthly Target],"Missing Target")</f>
        <v>2500000</v>
      </c>
      <c r="T943" s="2" t="str">
        <f>_xlfn.XLOOKUP(Table2[[#This Row],[Store_ID]],Table6[Store_ID],Table6[Region],"Not Found")</f>
        <v>South Zone 3</v>
      </c>
      <c r="U943" s="2" t="s">
        <v>118</v>
      </c>
      <c r="V943" s="2" t="str">
        <f>_xlfn.XLOOKUP(Table2[[#This Row],[Employee_ID]],Table5[Employee_ID],Table5[Employee Name],"Not Found")</f>
        <v>Deepak Kamath</v>
      </c>
      <c r="W943" s="2">
        <v>3</v>
      </c>
      <c r="X943" s="2">
        <v>3079.4</v>
      </c>
      <c r="Y943" s="2">
        <v>10</v>
      </c>
      <c r="Z943" s="2">
        <v>923.82</v>
      </c>
      <c r="AA943" s="2">
        <v>12</v>
      </c>
      <c r="AB943" s="2">
        <v>997.73</v>
      </c>
      <c r="AC943" s="2">
        <v>9312.11</v>
      </c>
      <c r="AD943" s="2">
        <v>6102.03</v>
      </c>
      <c r="AE943" s="2">
        <f t="shared" si="26"/>
        <v>2212.3500000000008</v>
      </c>
      <c r="AF943" s="2" t="s">
        <v>69</v>
      </c>
      <c r="AG943" s="42">
        <f>IFERROR(Table2[[#This Row],[Profit]]/Table2[[#This Row],[Sales Amount]],0)</f>
        <v>0.23757773479909503</v>
      </c>
      <c r="AH943" s="2" t="str">
        <f>TRIM(Table2[[#This Row],[Payment Modee]])</f>
        <v>Cash</v>
      </c>
      <c r="AI943" s="2" t="s">
        <v>26</v>
      </c>
      <c r="AJ943" s="2" t="s">
        <v>197</v>
      </c>
      <c r="AK943" s="2" t="s">
        <v>2452</v>
      </c>
      <c r="AL943" s="16" t="str">
        <f>IF(HOUR(Table2[[#This Row],[Order Time]])&lt;12,"Morning",IF(HOUR(Table2[[#This Row],[Order Time]])&lt;17,"Afternoon",IF(HOUR(Table2[[#This Row],[Order Time]])&lt;21,"Evening","Night")))</f>
        <v>Evening</v>
      </c>
      <c r="AM943" s="16" t="s">
        <v>38</v>
      </c>
    </row>
    <row r="944" spans="1:39" x14ac:dyDescent="0.25">
      <c r="A944" s="13" t="s">
        <v>2453</v>
      </c>
      <c r="B944" s="4">
        <v>45527</v>
      </c>
      <c r="C944" s="2">
        <f>YEAR(Table2[[#This Row],[Invoice Date]])</f>
        <v>2024</v>
      </c>
      <c r="D944" s="2" t="str">
        <f>TEXT(Table2[[#This Row],[Invoice Date]],"mmm")</f>
        <v>Aug</v>
      </c>
      <c r="E944" s="2" t="str">
        <f>Table2[[#This Row],[Store_ID]]&amp;"-"&amp;Table2[[#This Row],[Year]]&amp;"-"&amp;Table2[[#This Row],[Month]]</f>
        <v>STR016-2024-Aug</v>
      </c>
      <c r="F944" s="2" t="s">
        <v>1774</v>
      </c>
      <c r="G944" s="2" t="str">
        <f>_xlfn.XLOOKUP(Table2[[#This Row],[Customer_ID]],Table3[Customer_ID],Table3[Customer Name],"Not Found")</f>
        <v>Lavanya Mishra</v>
      </c>
      <c r="H944" s="2" t="str">
        <f>_xlfn.XLOOKUP(Table2[[#This Row],[Customer_ID]],Table3[Customer_ID],Table3[Gender],"Female")</f>
        <v>Female</v>
      </c>
      <c r="I944" s="2" t="str">
        <f>_xlfn.XLOOKUP(Table2[[#This Row],[Customer_ID]],Table3[Customer_ID],Table3[City],"Missing Memebership")</f>
        <v>Nellore</v>
      </c>
      <c r="J944" s="2" t="str">
        <f>_xlfn.XLOOKUP(Table2[[#This Row],[Customer_ID]],Table3[Customer_ID],Table3[State],"Karnataka")</f>
        <v>Andhra Pradesh</v>
      </c>
      <c r="K944" s="2" t="str">
        <f>_xlfn.XLOOKUP(Table2[[#This Row],[Customer_ID]],Table3[Customer_ID],Table3[Membership],"Regular")</f>
        <v>Gold</v>
      </c>
      <c r="L944" s="2" t="s">
        <v>1214</v>
      </c>
      <c r="M944" s="2" t="str">
        <f>_xlfn.XLOOKUP(Table2[[#This Row],[Product_ID]],Table4[Product_ID],Table4[Product_Name],"Not Found")</f>
        <v>Nalli Silks Dhoti Orange</v>
      </c>
      <c r="N944" s="2" t="str">
        <f>_xlfn.XLOOKUP(Table2[[#This Row],[Product_ID]],Table4[Product_ID],Table4[Category],"Not Found")</f>
        <v>Men Ethnic</v>
      </c>
      <c r="O944" s="2" t="str">
        <f>_xlfn.XLOOKUP(Table2[[#This Row],[Product_ID]],Table4[Product_ID],Table4[Subcategory],"Not Found")</f>
        <v>Dhoti</v>
      </c>
      <c r="P944" s="2" t="str">
        <f>_xlfn.XLOOKUP(Table2[[#This Row],[Product_ID]],Table4[Product_ID],Table4[Brand],"Missing Brand")</f>
        <v>Nalli Silks</v>
      </c>
      <c r="Q944" s="2" t="s">
        <v>380</v>
      </c>
      <c r="R944" s="2" t="str">
        <f>_xlfn.XLOOKUP(Table2[[#This Row],[Store_ID]],Table6[Store_ID],Table6[Store Name],"Not Found")</f>
        <v>TrendMart Visakhapatnam Flagship</v>
      </c>
      <c r="S944" s="2">
        <f>_xlfn.XLOOKUP(Table2[[#This Row],[Store_ID]],Table6[Store_ID],Table6[Monthly Target],"Missing Target")</f>
        <v>1200000</v>
      </c>
      <c r="T944" s="2" t="str">
        <f>_xlfn.XLOOKUP(Table2[[#This Row],[Store_ID]],Table6[Store_ID],Table6[Region],"Not Found")</f>
        <v>South Zone 3</v>
      </c>
      <c r="U944" s="2" t="s">
        <v>220</v>
      </c>
      <c r="V944" s="2" t="str">
        <f>_xlfn.XLOOKUP(Table2[[#This Row],[Employee_ID]],Table5[Employee_ID],Table5[Employee Name],"Not Found")</f>
        <v>Vasanthi Kamath</v>
      </c>
      <c r="W944" s="2">
        <v>2</v>
      </c>
      <c r="X944" s="2">
        <v>2496.73</v>
      </c>
      <c r="Y944" s="2">
        <v>30</v>
      </c>
      <c r="Z944" s="2">
        <v>1498.04</v>
      </c>
      <c r="AA944" s="2">
        <v>12</v>
      </c>
      <c r="AB944" s="2">
        <v>419.45</v>
      </c>
      <c r="AC944" s="2">
        <v>3914.87</v>
      </c>
      <c r="AD944" s="2">
        <v>3459.44</v>
      </c>
      <c r="AE944" s="2">
        <f t="shared" si="26"/>
        <v>35.979999999999848</v>
      </c>
      <c r="AF944" s="2" t="s">
        <v>136</v>
      </c>
      <c r="AG944" s="42">
        <f>IFERROR(Table2[[#This Row],[Profit]]/Table2[[#This Row],[Sales Amount]],0)</f>
        <v>9.1905989215478028E-3</v>
      </c>
      <c r="AH944" s="2" t="str">
        <f>TRIM(Table2[[#This Row],[Payment Modee]])</f>
        <v>EMI</v>
      </c>
      <c r="AI944" s="2" t="s">
        <v>26</v>
      </c>
      <c r="AJ944" s="2" t="s">
        <v>27</v>
      </c>
      <c r="AK944" s="2" t="s">
        <v>1317</v>
      </c>
      <c r="AL944" s="16" t="str">
        <f>IF(HOUR(Table2[[#This Row],[Order Time]])&lt;12,"Morning",IF(HOUR(Table2[[#This Row],[Order Time]])&lt;17,"Afternoon",IF(HOUR(Table2[[#This Row],[Order Time]])&lt;21,"Evening","Night")))</f>
        <v>Afternoon</v>
      </c>
      <c r="AM944" s="16" t="s">
        <v>29</v>
      </c>
    </row>
    <row r="945" spans="1:39" x14ac:dyDescent="0.25">
      <c r="A945" s="13" t="s">
        <v>2454</v>
      </c>
      <c r="B945" s="4">
        <v>45409</v>
      </c>
      <c r="C945" s="2">
        <f>YEAR(Table2[[#This Row],[Invoice Date]])</f>
        <v>2024</v>
      </c>
      <c r="D945" s="2" t="str">
        <f>TEXT(Table2[[#This Row],[Invoice Date]],"mmm")</f>
        <v>Apr</v>
      </c>
      <c r="E945" s="2" t="str">
        <f>Table2[[#This Row],[Store_ID]]&amp;"-"&amp;Table2[[#This Row],[Year]]&amp;"-"&amp;Table2[[#This Row],[Month]]</f>
        <v>STR070-2024-Apr</v>
      </c>
      <c r="F945" s="2" t="s">
        <v>729</v>
      </c>
      <c r="G945" s="2" t="str">
        <f>_xlfn.XLOOKUP(Table2[[#This Row],[Customer_ID]],Table3[Customer_ID],Table3[Customer Name],"Not Found")</f>
        <v>Anjali Nair</v>
      </c>
      <c r="H945" s="2" t="str">
        <f>_xlfn.XLOOKUP(Table2[[#This Row],[Customer_ID]],Table3[Customer_ID],Table3[Gender],"Female")</f>
        <v>Female</v>
      </c>
      <c r="I945" s="2" t="str">
        <f>_xlfn.XLOOKUP(Table2[[#This Row],[Customer_ID]],Table3[Customer_ID],Table3[City],"Missing Memebership")</f>
        <v>Thoothukudi</v>
      </c>
      <c r="J945" s="2" t="str">
        <f>_xlfn.XLOOKUP(Table2[[#This Row],[Customer_ID]],Table3[Customer_ID],Table3[State],"Karnataka")</f>
        <v>Tamil Nadu</v>
      </c>
      <c r="K945" s="2" t="str">
        <f>_xlfn.XLOOKUP(Table2[[#This Row],[Customer_ID]],Table3[Customer_ID],Table3[Membership],"Regular")</f>
        <v>Platinum</v>
      </c>
      <c r="L945" s="2" t="s">
        <v>473</v>
      </c>
      <c r="M945" s="2" t="str">
        <f>_xlfn.XLOOKUP(Table2[[#This Row],[Product_ID]],Table4[Product_ID],Table4[Product_Name],"Not Found")</f>
        <v>Tanishq Sling Bag Mustard</v>
      </c>
      <c r="N945" s="2" t="str">
        <f>_xlfn.XLOOKUP(Table2[[#This Row],[Product_ID]],Table4[Product_ID],Table4[Category],"Not Found")</f>
        <v>Handbags</v>
      </c>
      <c r="O945" s="2" t="str">
        <f>_xlfn.XLOOKUP(Table2[[#This Row],[Product_ID]],Table4[Product_ID],Table4[Subcategory],"Not Found")</f>
        <v>Sling Bag</v>
      </c>
      <c r="P945" s="2" t="str">
        <f>_xlfn.XLOOKUP(Table2[[#This Row],[Product_ID]],Table4[Product_ID],Table4[Brand],"Missing Brand")</f>
        <v>Tanishq</v>
      </c>
      <c r="Q945" s="2" t="s">
        <v>1319</v>
      </c>
      <c r="R945" s="2" t="str">
        <f>_xlfn.XLOOKUP(Table2[[#This Row],[Store_ID]],Table6[Store_ID],Table6[Store Name],"Not Found")</f>
        <v>TrendMart Alappuzha Mall Kiosk</v>
      </c>
      <c r="S945" s="2">
        <f>_xlfn.XLOOKUP(Table2[[#This Row],[Store_ID]],Table6[Store_ID],Table6[Monthly Target],"Missing Target")</f>
        <v>1000000</v>
      </c>
      <c r="T945" s="2" t="str">
        <f>_xlfn.XLOOKUP(Table2[[#This Row],[Store_ID]],Table6[Store_ID],Table6[Region],"Not Found")</f>
        <v>South Zone 1</v>
      </c>
      <c r="U945" s="2" t="s">
        <v>460</v>
      </c>
      <c r="V945" s="2" t="str">
        <f>_xlfn.XLOOKUP(Table2[[#This Row],[Employee_ID]],Table5[Employee_ID],Table5[Employee Name],"Not Found")</f>
        <v>Pranav Reddy</v>
      </c>
      <c r="W945" s="2">
        <v>2</v>
      </c>
      <c r="X945" s="2">
        <v>3584.83</v>
      </c>
      <c r="Y945" s="2">
        <v>10</v>
      </c>
      <c r="Z945" s="2">
        <v>716.97</v>
      </c>
      <c r="AA945" s="2">
        <v>12</v>
      </c>
      <c r="AB945" s="2">
        <v>774.32</v>
      </c>
      <c r="AC945" s="2">
        <v>7227.01</v>
      </c>
      <c r="AD945" s="2">
        <v>4271.7</v>
      </c>
      <c r="AE945" s="2">
        <f t="shared" si="26"/>
        <v>2180.9900000000002</v>
      </c>
      <c r="AF945" s="2" t="s">
        <v>25</v>
      </c>
      <c r="AG945" s="42">
        <f>IFERROR(Table2[[#This Row],[Profit]]/Table2[[#This Row],[Sales Amount]],0)</f>
        <v>0.30178317174045699</v>
      </c>
      <c r="AH945" s="2" t="str">
        <f>TRIM(Table2[[#This Row],[Payment Modee]])</f>
        <v>UPI</v>
      </c>
      <c r="AI945" s="2" t="s">
        <v>26</v>
      </c>
      <c r="AJ945" s="2" t="s">
        <v>27</v>
      </c>
      <c r="AK945" s="2" t="s">
        <v>1634</v>
      </c>
      <c r="AL945" s="16" t="str">
        <f>IF(HOUR(Table2[[#This Row],[Order Time]])&lt;12,"Morning",IF(HOUR(Table2[[#This Row],[Order Time]])&lt;17,"Afternoon",IF(HOUR(Table2[[#This Row],[Order Time]])&lt;21,"Evening","Night")))</f>
        <v>Morning</v>
      </c>
      <c r="AM945" s="16" t="s">
        <v>38</v>
      </c>
    </row>
    <row r="946" spans="1:39" x14ac:dyDescent="0.25">
      <c r="A946" s="13" t="s">
        <v>2454</v>
      </c>
      <c r="B946" s="4">
        <v>45560</v>
      </c>
      <c r="C946" s="2">
        <f>YEAR(Table2[[#This Row],[Invoice Date]])</f>
        <v>2024</v>
      </c>
      <c r="D946" s="2" t="str">
        <f>TEXT(Table2[[#This Row],[Invoice Date]],"mmm")</f>
        <v>Sep</v>
      </c>
      <c r="E946" s="2" t="str">
        <f>Table2[[#This Row],[Store_ID]]&amp;"-"&amp;Table2[[#This Row],[Year]]&amp;"-"&amp;Table2[[#This Row],[Month]]</f>
        <v>STR010-2024-Sep</v>
      </c>
      <c r="F946" s="2" t="s">
        <v>3461</v>
      </c>
      <c r="G946" s="2" t="str">
        <f>_xlfn.XLOOKUP(Table2[[#This Row],[Customer_ID]],Table3[Customer_ID],Table3[Customer Name],"Not Found")</f>
        <v>Vasanthi Iyengar</v>
      </c>
      <c r="H946" s="2" t="str">
        <f>_xlfn.XLOOKUP(Table2[[#This Row],[Customer_ID]],Table3[Customer_ID],Table3[Gender],"Female")</f>
        <v>Female</v>
      </c>
      <c r="I946" s="2" t="str">
        <f>_xlfn.XLOOKUP(Table2[[#This Row],[Customer_ID]],Table3[Customer_ID],Table3[City],"Missing Memebership")</f>
        <v>Thoothukudi</v>
      </c>
      <c r="J946" s="2" t="str">
        <f>_xlfn.XLOOKUP(Table2[[#This Row],[Customer_ID]],Table3[Customer_ID],Table3[State],"Karnataka")</f>
        <v>Tamil Nadu</v>
      </c>
      <c r="K946" s="2" t="str">
        <f>_xlfn.XLOOKUP(Table2[[#This Row],[Customer_ID]],Table3[Customer_ID],Table3[Membership],"Regular")</f>
        <v>Regular</v>
      </c>
      <c r="L946" s="2" t="s">
        <v>379</v>
      </c>
      <c r="M946" s="2" t="str">
        <f>_xlfn.XLOOKUP(Table2[[#This Row],[Product_ID]],Table4[Product_ID],Table4[Product_Name],"Not Found")</f>
        <v>Reebok Bodycon Dress Navy Blue</v>
      </c>
      <c r="N946" s="2" t="str">
        <f>_xlfn.XLOOKUP(Table2[[#This Row],[Product_ID]],Table4[Product_ID],Table4[Category],"Not Found")</f>
        <v>Women Dresses</v>
      </c>
      <c r="O946" s="2" t="str">
        <f>_xlfn.XLOOKUP(Table2[[#This Row],[Product_ID]],Table4[Product_ID],Table4[Subcategory],"Not Found")</f>
        <v>Bodycon Dress</v>
      </c>
      <c r="P946" s="2" t="str">
        <f>_xlfn.XLOOKUP(Table2[[#This Row],[Product_ID]],Table4[Product_ID],Table4[Brand],"Missing Brand")</f>
        <v>Reebok</v>
      </c>
      <c r="Q946" s="2" t="s">
        <v>818</v>
      </c>
      <c r="R946" s="2" t="str">
        <f>_xlfn.XLOOKUP(Table2[[#This Row],[Store_ID]],Table6[Store_ID],Table6[Store Name],"Not Found")</f>
        <v>TrendMart Kochi Mall Kiosk</v>
      </c>
      <c r="S946" s="2">
        <f>_xlfn.XLOOKUP(Table2[[#This Row],[Store_ID]],Table6[Store_ID],Table6[Monthly Target],"Missing Target")</f>
        <v>2500000</v>
      </c>
      <c r="T946" s="2" t="str">
        <f>_xlfn.XLOOKUP(Table2[[#This Row],[Store_ID]],Table6[Store_ID],Table6[Region],"Not Found")</f>
        <v>South Zone 1</v>
      </c>
      <c r="U946" s="2" t="s">
        <v>43</v>
      </c>
      <c r="V946" s="2" t="str">
        <f>_xlfn.XLOOKUP(Table2[[#This Row],[Employee_ID]],Table5[Employee_ID],Table5[Employee Name],"Not Found")</f>
        <v>Meena Krishnan</v>
      </c>
      <c r="W946" s="2">
        <v>2</v>
      </c>
      <c r="X946" s="2">
        <v>1725.71</v>
      </c>
      <c r="Y946" s="2">
        <v>0</v>
      </c>
      <c r="Z946" s="2">
        <v>0</v>
      </c>
      <c r="AA946" s="2">
        <v>12</v>
      </c>
      <c r="AB946" s="2">
        <v>414.17</v>
      </c>
      <c r="AC946" s="2">
        <v>3865.59</v>
      </c>
      <c r="AD946" s="2">
        <v>2281.8000000000002</v>
      </c>
      <c r="AE946" s="2">
        <f t="shared" si="26"/>
        <v>1169.6199999999999</v>
      </c>
      <c r="AF946" s="2" t="s">
        <v>136</v>
      </c>
      <c r="AG946" s="42">
        <f>IFERROR(Table2[[#This Row],[Profit]]/Table2[[#This Row],[Sales Amount]],0)</f>
        <v>0.30257218173681116</v>
      </c>
      <c r="AH946" s="2" t="str">
        <f>TRIM(Table2[[#This Row],[Payment Modee]])</f>
        <v>EMI</v>
      </c>
      <c r="AI946" s="2" t="s">
        <v>26</v>
      </c>
      <c r="AJ946" s="2" t="s">
        <v>27</v>
      </c>
      <c r="AK946" s="2" t="s">
        <v>1553</v>
      </c>
      <c r="AL946" s="16" t="str">
        <f>IF(HOUR(Table2[[#This Row],[Order Time]])&lt;12,"Morning",IF(HOUR(Table2[[#This Row],[Order Time]])&lt;17,"Afternoon",IF(HOUR(Table2[[#This Row],[Order Time]])&lt;21,"Evening","Night")))</f>
        <v>Evening</v>
      </c>
      <c r="AM946" s="16" t="s">
        <v>29</v>
      </c>
    </row>
    <row r="947" spans="1:39" x14ac:dyDescent="0.25">
      <c r="A947" s="13" t="s">
        <v>2455</v>
      </c>
      <c r="B947" s="4">
        <v>45602</v>
      </c>
      <c r="C947" s="2">
        <f>YEAR(Table2[[#This Row],[Invoice Date]])</f>
        <v>2024</v>
      </c>
      <c r="D947" s="2" t="str">
        <f>TEXT(Table2[[#This Row],[Invoice Date]],"mmm")</f>
        <v>Nov</v>
      </c>
      <c r="E947" s="2" t="str">
        <f>Table2[[#This Row],[Store_ID]]&amp;"-"&amp;Table2[[#This Row],[Year]]&amp;"-"&amp;Table2[[#This Row],[Month]]</f>
        <v>STR073-2024-Nov</v>
      </c>
      <c r="F947" s="2" t="s">
        <v>1293</v>
      </c>
      <c r="G947" s="2" t="str">
        <f>_xlfn.XLOOKUP(Table2[[#This Row],[Customer_ID]],Table3[Customer_ID],Table3[Customer Name],"Not Found")</f>
        <v>Varsha Chandran</v>
      </c>
      <c r="H947" s="2" t="str">
        <f>_xlfn.XLOOKUP(Table2[[#This Row],[Customer_ID]],Table3[Customer_ID],Table3[Gender],"Female")</f>
        <v>Female</v>
      </c>
      <c r="I947" s="2" t="str">
        <f>_xlfn.XLOOKUP(Table2[[#This Row],[Customer_ID]],Table3[Customer_ID],Table3[City],"Missing Memebership")</f>
        <v>Nellore</v>
      </c>
      <c r="J947" s="2" t="str">
        <f>_xlfn.XLOOKUP(Table2[[#This Row],[Customer_ID]],Table3[Customer_ID],Table3[State],"Karnataka")</f>
        <v>Andhra Pradesh</v>
      </c>
      <c r="K947" s="2" t="str">
        <f>_xlfn.XLOOKUP(Table2[[#This Row],[Customer_ID]],Table3[Customer_ID],Table3[Membership],"Regular")</f>
        <v>Regular</v>
      </c>
      <c r="L947" s="2" t="s">
        <v>548</v>
      </c>
      <c r="M947" s="2" t="str">
        <f>_xlfn.XLOOKUP(Table2[[#This Row],[Product_ID]],Table4[Product_ID],Table4[Product_Name],"Not Found")</f>
        <v>Global Desi Round Neck Green</v>
      </c>
      <c r="N947" s="2" t="str">
        <f>_xlfn.XLOOKUP(Table2[[#This Row],[Product_ID]],Table4[Product_ID],Table4[Category],"Not Found")</f>
        <v>Men T-Shirts</v>
      </c>
      <c r="O947" s="2" t="str">
        <f>_xlfn.XLOOKUP(Table2[[#This Row],[Product_ID]],Table4[Product_ID],Table4[Subcategory],"Not Found")</f>
        <v>Round Neck</v>
      </c>
      <c r="P947" s="2" t="str">
        <f>_xlfn.XLOOKUP(Table2[[#This Row],[Product_ID]],Table4[Product_ID],Table4[Brand],"Missing Brand")</f>
        <v>Global Desi</v>
      </c>
      <c r="Q947" s="2" t="s">
        <v>248</v>
      </c>
      <c r="R947" s="2" t="str">
        <f>_xlfn.XLOOKUP(Table2[[#This Row],[Store_ID]],Table6[Store_ID],Table6[Store Name],"Not Found")</f>
        <v>TrendMart Thiruvananthapuram High Street</v>
      </c>
      <c r="S947" s="2">
        <f>_xlfn.XLOOKUP(Table2[[#This Row],[Store_ID]],Table6[Store_ID],Table6[Monthly Target],"Missing Target")</f>
        <v>2500000</v>
      </c>
      <c r="T947" s="2" t="str">
        <f>_xlfn.XLOOKUP(Table2[[#This Row],[Store_ID]],Table6[Store_ID],Table6[Region],"Not Found")</f>
        <v>South Zone 1</v>
      </c>
      <c r="U947" s="2" t="s">
        <v>55</v>
      </c>
      <c r="V947" s="2" t="str">
        <f>_xlfn.XLOOKUP(Table2[[#This Row],[Employee_ID]],Table5[Employee_ID],Table5[Employee Name],"Not Found")</f>
        <v>Padma Gounder</v>
      </c>
      <c r="W947" s="2">
        <v>3</v>
      </c>
      <c r="X947" s="2">
        <v>524.96</v>
      </c>
      <c r="Y947" s="2">
        <v>20</v>
      </c>
      <c r="Z947" s="2">
        <v>314.98</v>
      </c>
      <c r="AA947" s="2">
        <v>5</v>
      </c>
      <c r="AB947" s="2">
        <v>62.99</v>
      </c>
      <c r="AC947" s="2">
        <v>1322.89</v>
      </c>
      <c r="AD947" s="2">
        <v>899.58</v>
      </c>
      <c r="AE947" s="2">
        <f t="shared" si="26"/>
        <v>360.32000000000005</v>
      </c>
      <c r="AF947" s="2" t="s">
        <v>56</v>
      </c>
      <c r="AG947" s="42">
        <f>IFERROR(Table2[[#This Row],[Profit]]/Table2[[#This Row],[Sales Amount]],0)</f>
        <v>0.2723733643764788</v>
      </c>
      <c r="AH947" s="2" t="str">
        <f>TRIM(Table2[[#This Row],[Payment Modee]])</f>
        <v>Credit Card</v>
      </c>
      <c r="AI947" s="2" t="s">
        <v>36</v>
      </c>
      <c r="AJ947" s="2" t="s">
        <v>27</v>
      </c>
      <c r="AK947" s="2" t="s">
        <v>2216</v>
      </c>
      <c r="AL947" s="16" t="str">
        <f>IF(HOUR(Table2[[#This Row],[Order Time]])&lt;12,"Morning",IF(HOUR(Table2[[#This Row],[Order Time]])&lt;17,"Afternoon",IF(HOUR(Table2[[#This Row],[Order Time]])&lt;21,"Evening","Night")))</f>
        <v>Evening</v>
      </c>
      <c r="AM947" s="16" t="s">
        <v>29</v>
      </c>
    </row>
    <row r="948" spans="1:39" x14ac:dyDescent="0.25">
      <c r="A948" s="13" t="s">
        <v>2456</v>
      </c>
      <c r="B948" s="4">
        <v>45586</v>
      </c>
      <c r="C948" s="2">
        <f>YEAR(Table2[[#This Row],[Invoice Date]])</f>
        <v>2024</v>
      </c>
      <c r="D948" s="2" t="str">
        <f>TEXT(Table2[[#This Row],[Invoice Date]],"mmm")</f>
        <v>Oct</v>
      </c>
      <c r="E948" s="2" t="str">
        <f>Table2[[#This Row],[Store_ID]]&amp;"-"&amp;Table2[[#This Row],[Year]]&amp;"-"&amp;Table2[[#This Row],[Month]]</f>
        <v>STR062-2024-Oct</v>
      </c>
      <c r="F948" s="2" t="s">
        <v>1591</v>
      </c>
      <c r="G948" s="2" t="str">
        <f>_xlfn.XLOOKUP(Table2[[#This Row],[Customer_ID]],Table3[Customer_ID],Table3[Customer Name],"Not Found")</f>
        <v>Sangeeta Mishra</v>
      </c>
      <c r="H948" s="2" t="str">
        <f>_xlfn.XLOOKUP(Table2[[#This Row],[Customer_ID]],Table3[Customer_ID],Table3[Gender],"Female")</f>
        <v>Female</v>
      </c>
      <c r="I948" s="2" t="str">
        <f>_xlfn.XLOOKUP(Table2[[#This Row],[Customer_ID]],Table3[Customer_ID],Table3[City],"Missing Memebership")</f>
        <v>Vellore</v>
      </c>
      <c r="J948" s="2" t="str">
        <f>_xlfn.XLOOKUP(Table2[[#This Row],[Customer_ID]],Table3[Customer_ID],Table3[State],"Karnataka")</f>
        <v>Tamil Nadu</v>
      </c>
      <c r="K948" s="2" t="str">
        <f>_xlfn.XLOOKUP(Table2[[#This Row],[Customer_ID]],Table3[Customer_ID],Table3[Membership],"Regular")</f>
        <v>Silver</v>
      </c>
      <c r="L948" s="2" t="s">
        <v>367</v>
      </c>
      <c r="M948" s="2" t="str">
        <f>_xlfn.XLOOKUP(Table2[[#This Row],[Product_ID]],Table4[Product_ID],Table4[Product_Name],"Not Found")</f>
        <v>Jack &amp; Jones Maxi Dress Maroon</v>
      </c>
      <c r="N948" s="2" t="str">
        <f>_xlfn.XLOOKUP(Table2[[#This Row],[Product_ID]],Table4[Product_ID],Table4[Category],"Not Found")</f>
        <v>Women Dresses</v>
      </c>
      <c r="O948" s="2" t="str">
        <f>_xlfn.XLOOKUP(Table2[[#This Row],[Product_ID]],Table4[Product_ID],Table4[Subcategory],"Not Found")</f>
        <v>Maxi Dress</v>
      </c>
      <c r="P948" s="2" t="str">
        <f>_xlfn.XLOOKUP(Table2[[#This Row],[Product_ID]],Table4[Product_ID],Table4[Brand],"Missing Brand")</f>
        <v>Jack &amp; Jones</v>
      </c>
      <c r="Q948" s="2" t="s">
        <v>67</v>
      </c>
      <c r="R948" s="2" t="str">
        <f>_xlfn.XLOOKUP(Table2[[#This Row],[Store_ID]],Table6[Store_ID],Table6[Store Name],"Not Found")</f>
        <v>TrendMart Vijayawada Standard</v>
      </c>
      <c r="S948" s="2">
        <f>_xlfn.XLOOKUP(Table2[[#This Row],[Store_ID]],Table6[Store_ID],Table6[Monthly Target],"Missing Target")</f>
        <v>1000000</v>
      </c>
      <c r="T948" s="2" t="str">
        <f>_xlfn.XLOOKUP(Table2[[#This Row],[Store_ID]],Table6[Store_ID],Table6[Region],"Not Found")</f>
        <v>South Zone 3</v>
      </c>
      <c r="U948" s="2" t="s">
        <v>400</v>
      </c>
      <c r="V948" s="2" t="str">
        <f>_xlfn.XLOOKUP(Table2[[#This Row],[Employee_ID]],Table5[Employee_ID],Table5[Employee Name],"Not Found")</f>
        <v>Anil Reddy</v>
      </c>
      <c r="W948" s="2">
        <v>2</v>
      </c>
      <c r="X948" s="2">
        <v>867.98</v>
      </c>
      <c r="Y948" s="2">
        <v>0</v>
      </c>
      <c r="Z948" s="2">
        <v>0</v>
      </c>
      <c r="AA948" s="2">
        <v>5</v>
      </c>
      <c r="AB948" s="2">
        <v>86.8</v>
      </c>
      <c r="AC948" s="2">
        <v>1822.76</v>
      </c>
      <c r="AD948" s="2">
        <v>1396.16</v>
      </c>
      <c r="AE948" s="2">
        <f t="shared" si="26"/>
        <v>339.7999999999999</v>
      </c>
      <c r="AF948" s="2" t="s">
        <v>136</v>
      </c>
      <c r="AG948" s="42">
        <f>IFERROR(Table2[[#This Row],[Profit]]/Table2[[#This Row],[Sales Amount]],0)</f>
        <v>0.18642059294695951</v>
      </c>
      <c r="AH948" s="2" t="str">
        <f>TRIM(Table2[[#This Row],[Payment Modee]])</f>
        <v>EMI</v>
      </c>
      <c r="AI948" s="2" t="s">
        <v>26</v>
      </c>
      <c r="AJ948" s="2" t="s">
        <v>27</v>
      </c>
      <c r="AK948" s="2" t="s">
        <v>396</v>
      </c>
      <c r="AL948" s="16" t="str">
        <f>IF(HOUR(Table2[[#This Row],[Order Time]])&lt;12,"Morning",IF(HOUR(Table2[[#This Row],[Order Time]])&lt;17,"Afternoon",IF(HOUR(Table2[[#This Row],[Order Time]])&lt;21,"Evening","Night")))</f>
        <v>Evening</v>
      </c>
      <c r="AM948" s="16" t="s">
        <v>29</v>
      </c>
    </row>
    <row r="949" spans="1:39" x14ac:dyDescent="0.25">
      <c r="A949" s="13" t="s">
        <v>2457</v>
      </c>
      <c r="B949" s="4">
        <v>45390</v>
      </c>
      <c r="C949" s="2">
        <f>YEAR(Table2[[#This Row],[Invoice Date]])</f>
        <v>2024</v>
      </c>
      <c r="D949" s="2" t="str">
        <f>TEXT(Table2[[#This Row],[Invoice Date]],"mmm")</f>
        <v>Apr</v>
      </c>
      <c r="E949" s="2" t="str">
        <f>Table2[[#This Row],[Store_ID]]&amp;"-"&amp;Table2[[#This Row],[Year]]&amp;"-"&amp;Table2[[#This Row],[Month]]</f>
        <v>STR025-2024-Apr</v>
      </c>
      <c r="F949" s="2" t="s">
        <v>1551</v>
      </c>
      <c r="G949" s="2" t="str">
        <f>_xlfn.XLOOKUP(Table2[[#This Row],[Customer_ID]],Table3[Customer_ID],Table3[Customer Name],"Not Found")</f>
        <v>Charulatha Bhat</v>
      </c>
      <c r="H949" s="2" t="str">
        <f>_xlfn.XLOOKUP(Table2[[#This Row],[Customer_ID]],Table3[Customer_ID],Table3[Gender],"Female")</f>
        <v>Female</v>
      </c>
      <c r="I949" s="2" t="str">
        <f>_xlfn.XLOOKUP(Table2[[#This Row],[Customer_ID]],Table3[Customer_ID],Table3[City],"Missing Memebership")</f>
        <v>Salem</v>
      </c>
      <c r="J949" s="2" t="str">
        <f>_xlfn.XLOOKUP(Table2[[#This Row],[Customer_ID]],Table3[Customer_ID],Table3[State],"Karnataka")</f>
        <v>Tamil Nadu</v>
      </c>
      <c r="K949" s="2" t="str">
        <f>_xlfn.XLOOKUP(Table2[[#This Row],[Customer_ID]],Table3[Customer_ID],Table3[Membership],"Regular")</f>
        <v>Regular</v>
      </c>
      <c r="L949" s="2" t="s">
        <v>455</v>
      </c>
      <c r="M949" s="2" t="str">
        <f>_xlfn.XLOOKUP(Table2[[#This Row],[Product_ID]],Table4[Product_ID],Table4[Product_Name],"Not Found")</f>
        <v>Fastrack Nehru Jacket Black</v>
      </c>
      <c r="N949" s="2" t="str">
        <f>_xlfn.XLOOKUP(Table2[[#This Row],[Product_ID]],Table4[Product_ID],Table4[Category],"Not Found")</f>
        <v>Men Ethnic</v>
      </c>
      <c r="O949" s="2" t="str">
        <f>_xlfn.XLOOKUP(Table2[[#This Row],[Product_ID]],Table4[Product_ID],Table4[Subcategory],"Not Found")</f>
        <v>Nehru Jacket</v>
      </c>
      <c r="P949" s="2" t="str">
        <f>_xlfn.XLOOKUP(Table2[[#This Row],[Product_ID]],Table4[Product_ID],Table4[Brand],"Missing Brand")</f>
        <v>Fastrack</v>
      </c>
      <c r="Q949" s="2" t="s">
        <v>1335</v>
      </c>
      <c r="R949" s="2" t="str">
        <f>_xlfn.XLOOKUP(Table2[[#This Row],[Store_ID]],Table6[Store_ID],Table6[Store Name],"Not Found")</f>
        <v>TrendMart Vellore High Street</v>
      </c>
      <c r="S949" s="2">
        <f>_xlfn.XLOOKUP(Table2[[#This Row],[Store_ID]],Table6[Store_ID],Table6[Monthly Target],"Missing Target")</f>
        <v>1500000</v>
      </c>
      <c r="T949" s="2" t="str">
        <f>_xlfn.XLOOKUP(Table2[[#This Row],[Store_ID]],Table6[Store_ID],Table6[Region],"Not Found")</f>
        <v>South Zone 1</v>
      </c>
      <c r="U949" s="2" t="s">
        <v>400</v>
      </c>
      <c r="V949" s="2" t="str">
        <f>_xlfn.XLOOKUP(Table2[[#This Row],[Employee_ID]],Table5[Employee_ID],Table5[Employee Name],"Not Found")</f>
        <v>Anil Reddy</v>
      </c>
      <c r="W949" s="2">
        <v>1</v>
      </c>
      <c r="X949" s="2">
        <v>2229.6999999999998</v>
      </c>
      <c r="Y949" s="2">
        <v>15</v>
      </c>
      <c r="Z949" s="2">
        <v>334.45</v>
      </c>
      <c r="AA949" s="2">
        <v>12</v>
      </c>
      <c r="AB949" s="2">
        <v>227.43</v>
      </c>
      <c r="AC949" s="2">
        <v>2122.6799999999998</v>
      </c>
      <c r="AD949" s="2">
        <v>1594</v>
      </c>
      <c r="AE949" s="2">
        <f t="shared" si="26"/>
        <v>301.24999999999983</v>
      </c>
      <c r="AF949" s="2" t="s">
        <v>56</v>
      </c>
      <c r="AG949" s="42">
        <f>IFERROR(Table2[[#This Row],[Profit]]/Table2[[#This Row],[Sales Amount]],0)</f>
        <v>0.14191964874592489</v>
      </c>
      <c r="AH949" s="2" t="str">
        <f>TRIM(Table2[[#This Row],[Payment Modee]])</f>
        <v>Credit Card</v>
      </c>
      <c r="AI949" s="2" t="s">
        <v>36</v>
      </c>
      <c r="AJ949" s="2" t="s">
        <v>27</v>
      </c>
      <c r="AK949" s="2" t="s">
        <v>2458</v>
      </c>
      <c r="AL949" s="16" t="str">
        <f>IF(HOUR(Table2[[#This Row],[Order Time]])&lt;12,"Morning",IF(HOUR(Table2[[#This Row],[Order Time]])&lt;17,"Afternoon",IF(HOUR(Table2[[#This Row],[Order Time]])&lt;21,"Evening","Night")))</f>
        <v>Night</v>
      </c>
      <c r="AM949" s="16" t="s">
        <v>29</v>
      </c>
    </row>
    <row r="950" spans="1:39" x14ac:dyDescent="0.25">
      <c r="A950" s="13" t="s">
        <v>2459</v>
      </c>
      <c r="B950" s="4">
        <v>45676</v>
      </c>
      <c r="C950" s="2">
        <f>YEAR(Table2[[#This Row],[Invoice Date]])</f>
        <v>2025</v>
      </c>
      <c r="D950" s="2" t="str">
        <f>TEXT(Table2[[#This Row],[Invoice Date]],"mmm")</f>
        <v>Jan</v>
      </c>
      <c r="E950" s="2" t="str">
        <f>Table2[[#This Row],[Store_ID]]&amp;"-"&amp;Table2[[#This Row],[Year]]&amp;"-"&amp;Table2[[#This Row],[Month]]</f>
        <v>STR094-2025-Jan</v>
      </c>
      <c r="F950" s="2" t="s">
        <v>239</v>
      </c>
      <c r="G950" s="2" t="str">
        <f>_xlfn.XLOOKUP(Table2[[#This Row],[Customer_ID]],Table3[Customer_ID],Table3[Customer Name],"Not Found")</f>
        <v>Arun Natarajan</v>
      </c>
      <c r="H950" s="2" t="str">
        <f>_xlfn.XLOOKUP(Table2[[#This Row],[Customer_ID]],Table3[Customer_ID],Table3[Gender],"Female")</f>
        <v>Male</v>
      </c>
      <c r="I950" s="2" t="str">
        <f>_xlfn.XLOOKUP(Table2[[#This Row],[Customer_ID]],Table3[Customer_ID],Table3[City],"Missing Memebership")</f>
        <v>Kalaburagi</v>
      </c>
      <c r="J950" s="2" t="str">
        <f>_xlfn.XLOOKUP(Table2[[#This Row],[Customer_ID]],Table3[Customer_ID],Table3[State],"Karnataka")</f>
        <v>Karnataka</v>
      </c>
      <c r="K950" s="2" t="str">
        <f>_xlfn.XLOOKUP(Table2[[#This Row],[Customer_ID]],Table3[Customer_ID],Table3[Membership],"Regular")</f>
        <v>Platinum</v>
      </c>
      <c r="L950" s="2" t="s">
        <v>32</v>
      </c>
      <c r="M950" s="2" t="str">
        <f>_xlfn.XLOOKUP(Table2[[#This Row],[Product_ID]],Table4[Product_ID],Table4[Product_Name],"Not Found")</f>
        <v>Reebok Round Neck Sky Blue</v>
      </c>
      <c r="N950" s="2" t="str">
        <f>_xlfn.XLOOKUP(Table2[[#This Row],[Product_ID]],Table4[Product_ID],Table4[Category],"Not Found")</f>
        <v>Men T-Shirts</v>
      </c>
      <c r="O950" s="2" t="str">
        <f>_xlfn.XLOOKUP(Table2[[#This Row],[Product_ID]],Table4[Product_ID],Table4[Subcategory],"Not Found")</f>
        <v>Round Neck</v>
      </c>
      <c r="P950" s="2" t="str">
        <f>_xlfn.XLOOKUP(Table2[[#This Row],[Product_ID]],Table4[Product_ID],Table4[Brand],"Missing Brand")</f>
        <v>Reebok</v>
      </c>
      <c r="Q950" s="2" t="s">
        <v>610</v>
      </c>
      <c r="R950" s="2" t="str">
        <f>_xlfn.XLOOKUP(Table2[[#This Row],[Store_ID]],Table6[Store_ID],Table6[Store Name],"Not Found")</f>
        <v>TrendMart Kollam Flagship</v>
      </c>
      <c r="S950" s="2">
        <f>_xlfn.XLOOKUP(Table2[[#This Row],[Store_ID]],Table6[Store_ID],Table6[Monthly Target],"Missing Target")</f>
        <v>1200000</v>
      </c>
      <c r="T950" s="2" t="str">
        <f>_xlfn.XLOOKUP(Table2[[#This Row],[Store_ID]],Table6[Store_ID],Table6[Region],"Not Found")</f>
        <v>South Zone 1</v>
      </c>
      <c r="U950" s="2" t="s">
        <v>268</v>
      </c>
      <c r="V950" s="2" t="str">
        <f>_xlfn.XLOOKUP(Table2[[#This Row],[Employee_ID]],Table5[Employee_ID],Table5[Employee Name],"Not Found")</f>
        <v>Ganesh Iyengar</v>
      </c>
      <c r="W950" s="2">
        <v>3</v>
      </c>
      <c r="X950" s="2">
        <v>824.66</v>
      </c>
      <c r="Y950" s="2">
        <v>0</v>
      </c>
      <c r="Z950" s="2">
        <v>0</v>
      </c>
      <c r="AA950" s="2">
        <v>5</v>
      </c>
      <c r="AB950" s="2">
        <v>123.7</v>
      </c>
      <c r="AC950" s="2">
        <v>2597.6799999999998</v>
      </c>
      <c r="AD950" s="2">
        <v>1476.33</v>
      </c>
      <c r="AE950" s="2">
        <f t="shared" si="26"/>
        <v>997.64999999999986</v>
      </c>
      <c r="AF950" s="2" t="s">
        <v>25</v>
      </c>
      <c r="AG950" s="42">
        <f>IFERROR(Table2[[#This Row],[Profit]]/Table2[[#This Row],[Sales Amount]],0)</f>
        <v>0.38405423300791475</v>
      </c>
      <c r="AH950" s="2" t="str">
        <f>TRIM(Table2[[#This Row],[Payment Modee]])</f>
        <v>UPI</v>
      </c>
      <c r="AI950" s="2" t="s">
        <v>36</v>
      </c>
      <c r="AJ950" s="2" t="s">
        <v>27</v>
      </c>
      <c r="AK950" s="2" t="s">
        <v>2460</v>
      </c>
      <c r="AL950" s="16" t="str">
        <f>IF(HOUR(Table2[[#This Row],[Order Time]])&lt;12,"Morning",IF(HOUR(Table2[[#This Row],[Order Time]])&lt;17,"Afternoon",IF(HOUR(Table2[[#This Row],[Order Time]])&lt;21,"Evening","Night")))</f>
        <v>Afternoon</v>
      </c>
      <c r="AM950" s="16" t="s">
        <v>38</v>
      </c>
    </row>
    <row r="951" spans="1:39" x14ac:dyDescent="0.25">
      <c r="A951" s="13" t="s">
        <v>2461</v>
      </c>
      <c r="B951" s="4">
        <v>45677</v>
      </c>
      <c r="C951" s="2">
        <f>YEAR(Table2[[#This Row],[Invoice Date]])</f>
        <v>2025</v>
      </c>
      <c r="D951" s="2" t="str">
        <f>TEXT(Table2[[#This Row],[Invoice Date]],"mmm")</f>
        <v>Jan</v>
      </c>
      <c r="E951" s="2" t="str">
        <f>Table2[[#This Row],[Store_ID]]&amp;"-"&amp;Table2[[#This Row],[Year]]&amp;"-"&amp;Table2[[#This Row],[Month]]</f>
        <v>STR043-2025-Jan</v>
      </c>
      <c r="F951" s="2" t="s">
        <v>619</v>
      </c>
      <c r="G951" s="2" t="str">
        <f>_xlfn.XLOOKUP(Table2[[#This Row],[Customer_ID]],Table3[Customer_ID],Table3[Customer Name],"Not Found")</f>
        <v>Harish Iyengar</v>
      </c>
      <c r="H951" s="2" t="str">
        <f>_xlfn.XLOOKUP(Table2[[#This Row],[Customer_ID]],Table3[Customer_ID],Table3[Gender],"Female")</f>
        <v>Male</v>
      </c>
      <c r="I951" s="2" t="str">
        <f>_xlfn.XLOOKUP(Table2[[#This Row],[Customer_ID]],Table3[Customer_ID],Table3[City],"Missing Memebership")</f>
        <v>Karimnagar</v>
      </c>
      <c r="J951" s="2" t="str">
        <f>_xlfn.XLOOKUP(Table2[[#This Row],[Customer_ID]],Table3[Customer_ID],Table3[State],"Karnataka")</f>
        <v>Telangana</v>
      </c>
      <c r="K951" s="2" t="str">
        <f>_xlfn.XLOOKUP(Table2[[#This Row],[Customer_ID]],Table3[Customer_ID],Table3[Membership],"Regular")</f>
        <v>Gold</v>
      </c>
      <c r="L951" s="2" t="s">
        <v>1149</v>
      </c>
      <c r="M951" s="2" t="str">
        <f>_xlfn.XLOOKUP(Table2[[#This Row],[Product_ID]],Table4[Product_ID],Table4[Product_Name],"Not Found")</f>
        <v>Biba Skinny Fit Brown</v>
      </c>
      <c r="N951" s="2" t="str">
        <f>_xlfn.XLOOKUP(Table2[[#This Row],[Product_ID]],Table4[Product_ID],Table4[Category],"Not Found")</f>
        <v>Women Jeans</v>
      </c>
      <c r="O951" s="2" t="str">
        <f>_xlfn.XLOOKUP(Table2[[#This Row],[Product_ID]],Table4[Product_ID],Table4[Subcategory],"Not Found")</f>
        <v>Skinny Fit</v>
      </c>
      <c r="P951" s="2" t="str">
        <f>_xlfn.XLOOKUP(Table2[[#This Row],[Product_ID]],Table4[Product_ID],Table4[Brand],"Missing Brand")</f>
        <v>Biba</v>
      </c>
      <c r="Q951" s="2" t="s">
        <v>908</v>
      </c>
      <c r="R951" s="2" t="str">
        <f>_xlfn.XLOOKUP(Table2[[#This Row],[Store_ID]],Table6[Store_ID],Table6[Store Name],"Not Found")</f>
        <v>TrendMart Mangaluru Standard</v>
      </c>
      <c r="S951" s="2">
        <f>_xlfn.XLOOKUP(Table2[[#This Row],[Store_ID]],Table6[Store_ID],Table6[Monthly Target],"Missing Target")</f>
        <v>1500000</v>
      </c>
      <c r="T951" s="2" t="str">
        <f>_xlfn.XLOOKUP(Table2[[#This Row],[Store_ID]],Table6[Store_ID],Table6[Region],"Not Found")</f>
        <v>South Zone 2</v>
      </c>
      <c r="U951" s="2" t="s">
        <v>176</v>
      </c>
      <c r="V951" s="2" t="str">
        <f>_xlfn.XLOOKUP(Table2[[#This Row],[Employee_ID]],Table5[Employee_ID],Table5[Employee Name],"Not Found")</f>
        <v>Malathi Varma</v>
      </c>
      <c r="W951" s="2">
        <v>2</v>
      </c>
      <c r="X951" s="2">
        <v>856.56</v>
      </c>
      <c r="Y951" s="2">
        <v>5</v>
      </c>
      <c r="Z951" s="2">
        <v>85.66</v>
      </c>
      <c r="AA951" s="2">
        <v>5</v>
      </c>
      <c r="AB951" s="2">
        <v>81.37</v>
      </c>
      <c r="AC951" s="2">
        <v>1708.83</v>
      </c>
      <c r="AD951" s="2">
        <v>1274.54</v>
      </c>
      <c r="AE951" s="2">
        <f t="shared" si="26"/>
        <v>352.91999999999996</v>
      </c>
      <c r="AF951" s="2" t="s">
        <v>25</v>
      </c>
      <c r="AG951" s="42">
        <f>IFERROR(Table2[[#This Row],[Profit]]/Table2[[#This Row],[Sales Amount]],0)</f>
        <v>0.20652727304647037</v>
      </c>
      <c r="AH951" s="2" t="str">
        <f>TRIM(Table2[[#This Row],[Payment Modee]])</f>
        <v>UPI</v>
      </c>
      <c r="AI951" s="2" t="s">
        <v>26</v>
      </c>
      <c r="AJ951" s="2" t="s">
        <v>27</v>
      </c>
      <c r="AK951" s="2" t="s">
        <v>1123</v>
      </c>
      <c r="AL951" s="16" t="str">
        <f>IF(HOUR(Table2[[#This Row],[Order Time]])&lt;12,"Morning",IF(HOUR(Table2[[#This Row],[Order Time]])&lt;17,"Afternoon",IF(HOUR(Table2[[#This Row],[Order Time]])&lt;21,"Evening","Night")))</f>
        <v>Morning</v>
      </c>
      <c r="AM951" s="16" t="s">
        <v>29</v>
      </c>
    </row>
    <row r="952" spans="1:39" x14ac:dyDescent="0.25">
      <c r="A952" s="13" t="s">
        <v>2462</v>
      </c>
      <c r="B952" s="4">
        <v>45580</v>
      </c>
      <c r="C952" s="2">
        <f>YEAR(Table2[[#This Row],[Invoice Date]])</f>
        <v>2024</v>
      </c>
      <c r="D952" s="2" t="str">
        <f>TEXT(Table2[[#This Row],[Invoice Date]],"mmm")</f>
        <v>Oct</v>
      </c>
      <c r="E952" s="2" t="str">
        <f>Table2[[#This Row],[Store_ID]]&amp;"-"&amp;Table2[[#This Row],[Year]]&amp;"-"&amp;Table2[[#This Row],[Month]]</f>
        <v>STR049-2024-Oct</v>
      </c>
      <c r="F952" s="2" t="s">
        <v>2094</v>
      </c>
      <c r="G952" s="2" t="str">
        <f>_xlfn.XLOOKUP(Table2[[#This Row],[Customer_ID]],Table3[Customer_ID],Table3[Customer Name],"Not Found")</f>
        <v>Thiru Gowda</v>
      </c>
      <c r="H952" s="2" t="str">
        <f>_xlfn.XLOOKUP(Table2[[#This Row],[Customer_ID]],Table3[Customer_ID],Table3[Gender],"Female")</f>
        <v>Male</v>
      </c>
      <c r="I952" s="2" t="str">
        <f>_xlfn.XLOOKUP(Table2[[#This Row],[Customer_ID]],Table3[Customer_ID],Table3[City],"Missing Memebership")</f>
        <v>Shivamogga</v>
      </c>
      <c r="J952" s="2" t="str">
        <f>_xlfn.XLOOKUP(Table2[[#This Row],[Customer_ID]],Table3[Customer_ID],Table3[State],"Karnataka")</f>
        <v>Karnataka</v>
      </c>
      <c r="K952" s="2" t="str">
        <f>_xlfn.XLOOKUP(Table2[[#This Row],[Customer_ID]],Table3[Customer_ID],Table3[Membership],"Regular")</f>
        <v>Silver</v>
      </c>
      <c r="L952" s="2" t="s">
        <v>439</v>
      </c>
      <c r="M952" s="2" t="str">
        <f>_xlfn.XLOOKUP(Table2[[#This Row],[Product_ID]],Table4[Product_ID],Table4[Product_Name],"Not Found")</f>
        <v>Fossil A-Line Kurti Orange</v>
      </c>
      <c r="N952" s="2" t="str">
        <f>_xlfn.XLOOKUP(Table2[[#This Row],[Product_ID]],Table4[Product_ID],Table4[Category],"Not Found")</f>
        <v>Women Kurtis</v>
      </c>
      <c r="O952" s="2" t="str">
        <f>_xlfn.XLOOKUP(Table2[[#This Row],[Product_ID]],Table4[Product_ID],Table4[Subcategory],"Not Found")</f>
        <v>A-Line Kurti</v>
      </c>
      <c r="P952" s="2" t="str">
        <f>_xlfn.XLOOKUP(Table2[[#This Row],[Product_ID]],Table4[Product_ID],Table4[Brand],"Missing Brand")</f>
        <v>Fossil</v>
      </c>
      <c r="Q952" s="2" t="s">
        <v>1294</v>
      </c>
      <c r="R952" s="2" t="str">
        <f>_xlfn.XLOOKUP(Table2[[#This Row],[Store_ID]],Table6[Store_ID],Table6[Store Name],"Not Found")</f>
        <v>TrendMart Bengaluru Flagship</v>
      </c>
      <c r="S952" s="2">
        <f>_xlfn.XLOOKUP(Table2[[#This Row],[Store_ID]],Table6[Store_ID],Table6[Monthly Target],"Missing Target")</f>
        <v>1200000</v>
      </c>
      <c r="T952" s="2" t="str">
        <f>_xlfn.XLOOKUP(Table2[[#This Row],[Store_ID]],Table6[Store_ID],Table6[Region],"Not Found")</f>
        <v>South Zone 2</v>
      </c>
      <c r="U952" s="2" t="s">
        <v>34</v>
      </c>
      <c r="V952" s="2" t="str">
        <f>_xlfn.XLOOKUP(Table2[[#This Row],[Employee_ID]],Table5[Employee_ID],Table5[Employee Name],"Not Found")</f>
        <v>Deepthi Iyengar</v>
      </c>
      <c r="W952" s="2">
        <v>3</v>
      </c>
      <c r="X952" s="2">
        <v>860.55</v>
      </c>
      <c r="Y952" s="2">
        <v>5</v>
      </c>
      <c r="Z952" s="2">
        <v>129.08000000000001</v>
      </c>
      <c r="AA952" s="2">
        <v>5</v>
      </c>
      <c r="AB952" s="2">
        <v>122.63</v>
      </c>
      <c r="AC952" s="2">
        <v>2575.1999999999998</v>
      </c>
      <c r="AD952" s="2">
        <v>1941.9</v>
      </c>
      <c r="AE952" s="2">
        <f t="shared" si="26"/>
        <v>510.66999999999973</v>
      </c>
      <c r="AF952" s="2" t="s">
        <v>119</v>
      </c>
      <c r="AG952" s="42">
        <f>IFERROR(Table2[[#This Row],[Profit]]/Table2[[#This Row],[Sales Amount]],0)</f>
        <v>0.19830304442373398</v>
      </c>
      <c r="AH952" s="2" t="str">
        <f>TRIM(Table2[[#This Row],[Payment Modee]])</f>
        <v>Net Banking</v>
      </c>
      <c r="AI952" s="2" t="s">
        <v>26</v>
      </c>
      <c r="AJ952" s="2" t="s">
        <v>27</v>
      </c>
      <c r="AK952" s="2" t="s">
        <v>2463</v>
      </c>
      <c r="AL952" s="16" t="str">
        <f>IF(HOUR(Table2[[#This Row],[Order Time]])&lt;12,"Morning",IF(HOUR(Table2[[#This Row],[Order Time]])&lt;17,"Afternoon",IF(HOUR(Table2[[#This Row],[Order Time]])&lt;21,"Evening","Night")))</f>
        <v>Afternoon</v>
      </c>
      <c r="AM952" s="16" t="s">
        <v>29</v>
      </c>
    </row>
    <row r="953" spans="1:39" x14ac:dyDescent="0.25">
      <c r="A953" s="13" t="s">
        <v>2464</v>
      </c>
      <c r="B953" s="4">
        <v>45630</v>
      </c>
      <c r="C953" s="2">
        <f>YEAR(Table2[[#This Row],[Invoice Date]])</f>
        <v>2024</v>
      </c>
      <c r="D953" s="2" t="str">
        <f>TEXT(Table2[[#This Row],[Invoice Date]],"mmm")</f>
        <v>Dec</v>
      </c>
      <c r="E953" s="2" t="str">
        <f>Table2[[#This Row],[Store_ID]]&amp;"-"&amp;Table2[[#This Row],[Year]]&amp;"-"&amp;Table2[[#This Row],[Month]]</f>
        <v>STR085-2024-Dec</v>
      </c>
      <c r="F953" s="2" t="s">
        <v>1471</v>
      </c>
      <c r="G953" s="2" t="str">
        <f>_xlfn.XLOOKUP(Table2[[#This Row],[Customer_ID]],Table3[Customer_ID],Table3[Customer Name],"Not Found")</f>
        <v>Chandra Mishra</v>
      </c>
      <c r="H953" s="2" t="str">
        <f>_xlfn.XLOOKUP(Table2[[#This Row],[Customer_ID]],Table3[Customer_ID],Table3[Gender],"Female")</f>
        <v>Male</v>
      </c>
      <c r="I953" s="2" t="str">
        <f>_xlfn.XLOOKUP(Table2[[#This Row],[Customer_ID]],Table3[Customer_ID],Table3[City],"Missing Memebership")</f>
        <v>Coimbatore</v>
      </c>
      <c r="J953" s="2" t="str">
        <f>_xlfn.XLOOKUP(Table2[[#This Row],[Customer_ID]],Table3[Customer_ID],Table3[State],"Karnataka")</f>
        <v>Tamil Nadu</v>
      </c>
      <c r="K953" s="2" t="str">
        <f>_xlfn.XLOOKUP(Table2[[#This Row],[Customer_ID]],Table3[Customer_ID],Table3[Membership],"Regular")</f>
        <v>Regular</v>
      </c>
      <c r="L953" s="2" t="s">
        <v>708</v>
      </c>
      <c r="M953" s="2" t="str">
        <f>_xlfn.XLOOKUP(Table2[[#This Row],[Product_ID]],Table4[Product_ID],Table4[Product_Name],"Not Found")</f>
        <v>Tanishq Sandals Pink</v>
      </c>
      <c r="N953" s="2" t="str">
        <f>_xlfn.XLOOKUP(Table2[[#This Row],[Product_ID]],Table4[Product_ID],Table4[Category],"Not Found")</f>
        <v>Footwear</v>
      </c>
      <c r="O953" s="2" t="str">
        <f>_xlfn.XLOOKUP(Table2[[#This Row],[Product_ID]],Table4[Product_ID],Table4[Subcategory],"Not Found")</f>
        <v>Sandals</v>
      </c>
      <c r="P953" s="2" t="str">
        <f>_xlfn.XLOOKUP(Table2[[#This Row],[Product_ID]],Table4[Product_ID],Table4[Brand],"Missing Brand")</f>
        <v>Tanishq</v>
      </c>
      <c r="Q953" s="2" t="s">
        <v>86</v>
      </c>
      <c r="R953" s="2" t="str">
        <f>_xlfn.XLOOKUP(Table2[[#This Row],[Store_ID]],Table6[Store_ID],Table6[Store Name],"Not Found")</f>
        <v>TrendMart Nizamabad Outlet</v>
      </c>
      <c r="S953" s="2">
        <f>_xlfn.XLOOKUP(Table2[[#This Row],[Store_ID]],Table6[Store_ID],Table6[Monthly Target],"Missing Target")</f>
        <v>1500000</v>
      </c>
      <c r="T953" s="2" t="str">
        <f>_xlfn.XLOOKUP(Table2[[#This Row],[Store_ID]],Table6[Store_ID],Table6[Region],"Not Found")</f>
        <v>South Zone 2</v>
      </c>
      <c r="U953" s="2" t="s">
        <v>124</v>
      </c>
      <c r="V953" s="2" t="str">
        <f>_xlfn.XLOOKUP(Table2[[#This Row],[Employee_ID]],Table5[Employee_ID],Table5[Employee Name],"Not Found")</f>
        <v>Girish Sundaram</v>
      </c>
      <c r="W953" s="2">
        <v>4</v>
      </c>
      <c r="X953" s="2">
        <v>1841.64</v>
      </c>
      <c r="Y953" s="2">
        <v>10</v>
      </c>
      <c r="Z953" s="2">
        <v>736.66</v>
      </c>
      <c r="AA953" s="2">
        <v>12</v>
      </c>
      <c r="AB953" s="2">
        <v>795.59</v>
      </c>
      <c r="AC953" s="2">
        <v>7425.49</v>
      </c>
      <c r="AD953" s="2">
        <v>4973.4399999999996</v>
      </c>
      <c r="AE953" s="2">
        <f t="shared" si="26"/>
        <v>1656.46</v>
      </c>
      <c r="AF953" s="2" t="s">
        <v>35</v>
      </c>
      <c r="AG953" s="42">
        <f>IFERROR(Table2[[#This Row],[Profit]]/Table2[[#This Row],[Sales Amount]],0)</f>
        <v>0.22307753427719923</v>
      </c>
      <c r="AH953" s="2" t="str">
        <f>TRIM(Table2[[#This Row],[Payment Modee]])</f>
        <v>Debit Card</v>
      </c>
      <c r="AI953" s="2" t="s">
        <v>26</v>
      </c>
      <c r="AJ953" s="2" t="s">
        <v>27</v>
      </c>
      <c r="AK953" s="2" t="s">
        <v>1377</v>
      </c>
      <c r="AL953" s="16" t="str">
        <f>IF(HOUR(Table2[[#This Row],[Order Time]])&lt;12,"Morning",IF(HOUR(Table2[[#This Row],[Order Time]])&lt;17,"Afternoon",IF(HOUR(Table2[[#This Row],[Order Time]])&lt;21,"Evening","Night")))</f>
        <v>Afternoon</v>
      </c>
      <c r="AM953" s="16" t="s">
        <v>29</v>
      </c>
    </row>
    <row r="954" spans="1:39" x14ac:dyDescent="0.25">
      <c r="A954" s="13" t="s">
        <v>2465</v>
      </c>
      <c r="B954" s="4">
        <v>45635</v>
      </c>
      <c r="C954" s="2">
        <f>YEAR(Table2[[#This Row],[Invoice Date]])</f>
        <v>2024</v>
      </c>
      <c r="D954" s="2" t="str">
        <f>TEXT(Table2[[#This Row],[Invoice Date]],"mmm")</f>
        <v>Dec</v>
      </c>
      <c r="E954" s="2" t="str">
        <f>Table2[[#This Row],[Store_ID]]&amp;"-"&amp;Table2[[#This Row],[Year]]&amp;"-"&amp;Table2[[#This Row],[Month]]</f>
        <v>STR119-2024-Dec</v>
      </c>
      <c r="F954" s="2" t="s">
        <v>551</v>
      </c>
      <c r="G954" s="2" t="str">
        <f>_xlfn.XLOOKUP(Table2[[#This Row],[Customer_ID]],Table3[Customer_ID],Table3[Customer Name],"Not Found")</f>
        <v>Nithya Ramachandran</v>
      </c>
      <c r="H954" s="2" t="str">
        <f>_xlfn.XLOOKUP(Table2[[#This Row],[Customer_ID]],Table3[Customer_ID],Table3[Gender],"Female")</f>
        <v>Female</v>
      </c>
      <c r="I954" s="2" t="str">
        <f>_xlfn.XLOOKUP(Table2[[#This Row],[Customer_ID]],Table3[Customer_ID],Table3[City],"Missing Memebership")</f>
        <v>Khammam</v>
      </c>
      <c r="J954" s="2" t="str">
        <f>_xlfn.XLOOKUP(Table2[[#This Row],[Customer_ID]],Table3[Customer_ID],Table3[State],"Karnataka")</f>
        <v>Telangana</v>
      </c>
      <c r="K954" s="2" t="str">
        <f>_xlfn.XLOOKUP(Table2[[#This Row],[Customer_ID]],Table3[Customer_ID],Table3[Membership],"Regular")</f>
        <v>Gold</v>
      </c>
      <c r="L954" s="2" t="s">
        <v>917</v>
      </c>
      <c r="M954" s="2" t="str">
        <f>_xlfn.XLOOKUP(Table2[[#This Row],[Product_ID]],Table4[Product_ID],Table4[Product_Name],"Not Found")</f>
        <v>Spykar Cotton Saree Black</v>
      </c>
      <c r="N954" s="2" t="str">
        <f>_xlfn.XLOOKUP(Table2[[#This Row],[Product_ID]],Table4[Product_ID],Table4[Category],"Not Found")</f>
        <v>Women Sarees</v>
      </c>
      <c r="O954" s="2" t="str">
        <f>_xlfn.XLOOKUP(Table2[[#This Row],[Product_ID]],Table4[Product_ID],Table4[Subcategory],"Not Found")</f>
        <v>Cotton Saree</v>
      </c>
      <c r="P954" s="2" t="str">
        <f>_xlfn.XLOOKUP(Table2[[#This Row],[Product_ID]],Table4[Product_ID],Table4[Brand],"Missing Brand")</f>
        <v>Spykar</v>
      </c>
      <c r="Q954" s="2" t="s">
        <v>796</v>
      </c>
      <c r="R954" s="2" t="str">
        <f>_xlfn.XLOOKUP(Table2[[#This Row],[Store_ID]],Table6[Store_ID],Table6[Store Name],"Not Found")</f>
        <v>TrendMart Vijayawada Standard</v>
      </c>
      <c r="S954" s="2">
        <f>_xlfn.XLOOKUP(Table2[[#This Row],[Store_ID]],Table6[Store_ID],Table6[Monthly Target],"Missing Target")</f>
        <v>1000000</v>
      </c>
      <c r="T954" s="2" t="str">
        <f>_xlfn.XLOOKUP(Table2[[#This Row],[Store_ID]],Table6[Store_ID],Table6[Region],"Not Found")</f>
        <v>South Zone 3</v>
      </c>
      <c r="U954" s="2" t="s">
        <v>504</v>
      </c>
      <c r="V954" s="2" t="str">
        <f>_xlfn.XLOOKUP(Table2[[#This Row],[Employee_ID]],Table5[Employee_ID],Table5[Employee Name],"Not Found")</f>
        <v>Vikram Bhat</v>
      </c>
      <c r="W954" s="2">
        <v>2</v>
      </c>
      <c r="X954" s="2">
        <v>1389.18</v>
      </c>
      <c r="Y954" s="2">
        <v>30</v>
      </c>
      <c r="Z954" s="2">
        <v>833.51</v>
      </c>
      <c r="AA954" s="2">
        <v>12</v>
      </c>
      <c r="AB954" s="2">
        <v>233.38</v>
      </c>
      <c r="AC954" s="2">
        <v>2178.23</v>
      </c>
      <c r="AD954" s="2">
        <v>1924.34</v>
      </c>
      <c r="AE954" s="2">
        <f t="shared" si="26"/>
        <v>20.510000000000105</v>
      </c>
      <c r="AF954" s="2" t="s">
        <v>69</v>
      </c>
      <c r="AG954" s="42">
        <f>IFERROR(Table2[[#This Row],[Profit]]/Table2[[#This Row],[Sales Amount]],0)</f>
        <v>9.4159019020030512E-3</v>
      </c>
      <c r="AH954" s="2" t="str">
        <f>TRIM(Table2[[#This Row],[Payment Modee]])</f>
        <v>Cash</v>
      </c>
      <c r="AI954" s="2" t="s">
        <v>26</v>
      </c>
      <c r="AJ954" s="2" t="s">
        <v>27</v>
      </c>
      <c r="AK954" s="2" t="s">
        <v>2466</v>
      </c>
      <c r="AL954" s="16" t="str">
        <f>IF(HOUR(Table2[[#This Row],[Order Time]])&lt;12,"Morning",IF(HOUR(Table2[[#This Row],[Order Time]])&lt;17,"Afternoon",IF(HOUR(Table2[[#This Row],[Order Time]])&lt;21,"Evening","Night")))</f>
        <v>Afternoon</v>
      </c>
      <c r="AM954" s="16" t="s">
        <v>29</v>
      </c>
    </row>
    <row r="955" spans="1:39" x14ac:dyDescent="0.25">
      <c r="A955" s="13" t="s">
        <v>2467</v>
      </c>
      <c r="B955" s="4">
        <v>45746</v>
      </c>
      <c r="C955" s="2">
        <f>YEAR(Table2[[#This Row],[Invoice Date]])</f>
        <v>2025</v>
      </c>
      <c r="D955" s="2" t="str">
        <f>TEXT(Table2[[#This Row],[Invoice Date]],"mmm")</f>
        <v>Mar</v>
      </c>
      <c r="E955" s="2" t="str">
        <f>Table2[[#This Row],[Store_ID]]&amp;"-"&amp;Table2[[#This Row],[Year]]&amp;"-"&amp;Table2[[#This Row],[Month]]</f>
        <v>STR084-2025-Mar</v>
      </c>
      <c r="F955" s="2" t="s">
        <v>2468</v>
      </c>
      <c r="G955" s="2" t="str">
        <f>_xlfn.XLOOKUP(Table2[[#This Row],[Customer_ID]],Table3[Customer_ID],Table3[Customer Name],"Not Found")</f>
        <v>Deepak Yadav</v>
      </c>
      <c r="H955" s="2" t="str">
        <f>_xlfn.XLOOKUP(Table2[[#This Row],[Customer_ID]],Table3[Customer_ID],Table3[Gender],"Female")</f>
        <v>Male</v>
      </c>
      <c r="I955" s="2" t="str">
        <f>_xlfn.XLOOKUP(Table2[[#This Row],[Customer_ID]],Table3[Customer_ID],Table3[City],"Missing Memebership")</f>
        <v>Vijayawada</v>
      </c>
      <c r="J955" s="2" t="str">
        <f>_xlfn.XLOOKUP(Table2[[#This Row],[Customer_ID]],Table3[Customer_ID],Table3[State],"Karnataka")</f>
        <v>Andhra Pradesh</v>
      </c>
      <c r="K955" s="2" t="str">
        <f>_xlfn.XLOOKUP(Table2[[#This Row],[Customer_ID]],Table3[Customer_ID],Table3[Membership],"Regular")</f>
        <v>Silver</v>
      </c>
      <c r="L955" s="2" t="s">
        <v>1078</v>
      </c>
      <c r="M955" s="2" t="str">
        <f>_xlfn.XLOOKUP(Table2[[#This Row],[Product_ID]],Table4[Product_ID],Table4[Product_Name],"Not Found")</f>
        <v>Levi's Card Holder White</v>
      </c>
      <c r="N955" s="2" t="str">
        <f>_xlfn.XLOOKUP(Table2[[#This Row],[Product_ID]],Table4[Product_ID],Table4[Category],"Not Found")</f>
        <v>Wallets</v>
      </c>
      <c r="O955" s="2" t="str">
        <f>_xlfn.XLOOKUP(Table2[[#This Row],[Product_ID]],Table4[Product_ID],Table4[Subcategory],"Not Found")</f>
        <v>Card Holder</v>
      </c>
      <c r="P955" s="2" t="str">
        <f>_xlfn.XLOOKUP(Table2[[#This Row],[Product_ID]],Table4[Product_ID],Table4[Brand],"Missing Brand")</f>
        <v>Levi's</v>
      </c>
      <c r="Q955" s="2" t="s">
        <v>74</v>
      </c>
      <c r="R955" s="2" t="str">
        <f>_xlfn.XLOOKUP(Table2[[#This Row],[Store_ID]],Table6[Store_ID],Table6[Store Name],"Not Found")</f>
        <v>TrendMart Tirupati High Street</v>
      </c>
      <c r="S955" s="2">
        <f>_xlfn.XLOOKUP(Table2[[#This Row],[Store_ID]],Table6[Store_ID],Table6[Monthly Target],"Missing Target")</f>
        <v>2000000</v>
      </c>
      <c r="T955" s="2" t="str">
        <f>_xlfn.XLOOKUP(Table2[[#This Row],[Store_ID]],Table6[Store_ID],Table6[Region],"Not Found")</f>
        <v>South Zone 3</v>
      </c>
      <c r="U955" s="2" t="s">
        <v>147</v>
      </c>
      <c r="V955" s="2" t="str">
        <f>_xlfn.XLOOKUP(Table2[[#This Row],[Employee_ID]],Table5[Employee_ID],Table5[Employee Name],"Not Found")</f>
        <v>Logesh Gopalakrishnan</v>
      </c>
      <c r="W955" s="2">
        <v>2</v>
      </c>
      <c r="X955" s="2">
        <v>1167.32</v>
      </c>
      <c r="Y955" s="2">
        <v>10</v>
      </c>
      <c r="Z955" s="2">
        <v>233.46</v>
      </c>
      <c r="AA955" s="2">
        <v>12</v>
      </c>
      <c r="AB955" s="2">
        <v>252.14</v>
      </c>
      <c r="AC955" s="2">
        <v>2353.3200000000002</v>
      </c>
      <c r="AD955" s="2">
        <v>1630.9</v>
      </c>
      <c r="AE955" s="2">
        <f t="shared" si="26"/>
        <v>470.28000000000009</v>
      </c>
      <c r="AF955" s="2" t="s">
        <v>69</v>
      </c>
      <c r="AG955" s="42">
        <f>IFERROR(Table2[[#This Row],[Profit]]/Table2[[#This Row],[Sales Amount]],0)</f>
        <v>0.19983682627097041</v>
      </c>
      <c r="AH955" s="2" t="str">
        <f>TRIM(Table2[[#This Row],[Payment Modee]])</f>
        <v>Cash</v>
      </c>
      <c r="AI955" s="2" t="s">
        <v>26</v>
      </c>
      <c r="AJ955" s="2" t="s">
        <v>27</v>
      </c>
      <c r="AK955" s="2" t="s">
        <v>2469</v>
      </c>
      <c r="AL955" s="16" t="str">
        <f>IF(HOUR(Table2[[#This Row],[Order Time]])&lt;12,"Morning",IF(HOUR(Table2[[#This Row],[Order Time]])&lt;17,"Afternoon",IF(HOUR(Table2[[#This Row],[Order Time]])&lt;21,"Evening","Night")))</f>
        <v>Night</v>
      </c>
      <c r="AM955" s="16" t="s">
        <v>38</v>
      </c>
    </row>
    <row r="956" spans="1:39" x14ac:dyDescent="0.25">
      <c r="A956" s="13" t="s">
        <v>2470</v>
      </c>
      <c r="B956" s="4">
        <v>45741</v>
      </c>
      <c r="C956" s="2">
        <f>YEAR(Table2[[#This Row],[Invoice Date]])</f>
        <v>2025</v>
      </c>
      <c r="D956" s="2" t="str">
        <f>TEXT(Table2[[#This Row],[Invoice Date]],"mmm")</f>
        <v>Mar</v>
      </c>
      <c r="E956" s="2" t="str">
        <f>Table2[[#This Row],[Store_ID]]&amp;"-"&amp;Table2[[#This Row],[Year]]&amp;"-"&amp;Table2[[#This Row],[Month]]</f>
        <v>STR111-2025-Mar</v>
      </c>
      <c r="F956" s="2" t="s">
        <v>2471</v>
      </c>
      <c r="G956" s="2" t="str">
        <f>_xlfn.XLOOKUP(Table2[[#This Row],[Customer_ID]],Table3[Customer_ID],Table3[Customer Name],"Not Found")</f>
        <v>Uma Sundaram</v>
      </c>
      <c r="H956" s="2" t="str">
        <f>_xlfn.XLOOKUP(Table2[[#This Row],[Customer_ID]],Table3[Customer_ID],Table3[Gender],"Female")</f>
        <v>Female</v>
      </c>
      <c r="I956" s="2" t="str">
        <f>_xlfn.XLOOKUP(Table2[[#This Row],[Customer_ID]],Table3[Customer_ID],Table3[City],"Missing Memebership")</f>
        <v>Tiruchirappalli</v>
      </c>
      <c r="J956" s="2" t="str">
        <f>_xlfn.XLOOKUP(Table2[[#This Row],[Customer_ID]],Table3[Customer_ID],Table3[State],"Karnataka")</f>
        <v>Tamil Nadu</v>
      </c>
      <c r="K956" s="2" t="str">
        <f>_xlfn.XLOOKUP(Table2[[#This Row],[Customer_ID]],Table3[Customer_ID],Table3[Membership],"Regular")</f>
        <v>Regular</v>
      </c>
      <c r="L956" s="2" t="s">
        <v>1214</v>
      </c>
      <c r="M956" s="2" t="str">
        <f>_xlfn.XLOOKUP(Table2[[#This Row],[Product_ID]],Table4[Product_ID],Table4[Product_Name],"Not Found")</f>
        <v>Nalli Silks Dhoti Orange</v>
      </c>
      <c r="N956" s="2" t="str">
        <f>_xlfn.XLOOKUP(Table2[[#This Row],[Product_ID]],Table4[Product_ID],Table4[Category],"Not Found")</f>
        <v>Men Ethnic</v>
      </c>
      <c r="O956" s="2" t="str">
        <f>_xlfn.XLOOKUP(Table2[[#This Row],[Product_ID]],Table4[Product_ID],Table4[Subcategory],"Not Found")</f>
        <v>Dhoti</v>
      </c>
      <c r="P956" s="2" t="str">
        <f>_xlfn.XLOOKUP(Table2[[#This Row],[Product_ID]],Table4[Product_ID],Table4[Brand],"Missing Brand")</f>
        <v>Nalli Silks</v>
      </c>
      <c r="Q956" s="2" t="s">
        <v>180</v>
      </c>
      <c r="R956" s="2" t="str">
        <f>_xlfn.XLOOKUP(Table2[[#This Row],[Store_ID]],Table6[Store_ID],Table6[Store Name],"Not Found")</f>
        <v>TrendMart Kurnool Outlet</v>
      </c>
      <c r="S956" s="2">
        <f>_xlfn.XLOOKUP(Table2[[#This Row],[Store_ID]],Table6[Store_ID],Table6[Monthly Target],"Missing Target")</f>
        <v>2500000</v>
      </c>
      <c r="T956" s="2" t="str">
        <f>_xlfn.XLOOKUP(Table2[[#This Row],[Store_ID]],Table6[Store_ID],Table6[Region],"Not Found")</f>
        <v>South Zone 3</v>
      </c>
      <c r="U956" s="2" t="s">
        <v>165</v>
      </c>
      <c r="V956" s="2" t="str">
        <f>_xlfn.XLOOKUP(Table2[[#This Row],[Employee_ID]],Table5[Employee_ID],Table5[Employee Name],"Not Found")</f>
        <v>Vasanthi Gupta</v>
      </c>
      <c r="W956" s="2">
        <v>2</v>
      </c>
      <c r="X956" s="2">
        <v>2315.11</v>
      </c>
      <c r="Y956" s="2">
        <v>0</v>
      </c>
      <c r="Z956" s="2">
        <v>0</v>
      </c>
      <c r="AA956" s="2">
        <v>12</v>
      </c>
      <c r="AB956" s="2">
        <v>555.63</v>
      </c>
      <c r="AC956" s="2">
        <v>5185.8500000000004</v>
      </c>
      <c r="AD956" s="2">
        <v>3459.44</v>
      </c>
      <c r="AE956" s="2">
        <f t="shared" si="26"/>
        <v>1170.7800000000002</v>
      </c>
      <c r="AF956" s="2" t="s">
        <v>25</v>
      </c>
      <c r="AG956" s="42">
        <f>IFERROR(Table2[[#This Row],[Profit]]/Table2[[#This Row],[Sales Amount]],0)</f>
        <v>0.22576433950075689</v>
      </c>
      <c r="AH956" s="2" t="str">
        <f>TRIM(Table2[[#This Row],[Payment Modee]])</f>
        <v>UPI</v>
      </c>
      <c r="AI956" s="2" t="s">
        <v>26</v>
      </c>
      <c r="AJ956" s="2" t="s">
        <v>27</v>
      </c>
      <c r="AK956" s="2" t="s">
        <v>1982</v>
      </c>
      <c r="AL956" s="16" t="str">
        <f>IF(HOUR(Table2[[#This Row],[Order Time]])&lt;12,"Morning",IF(HOUR(Table2[[#This Row],[Order Time]])&lt;17,"Afternoon",IF(HOUR(Table2[[#This Row],[Order Time]])&lt;21,"Evening","Night")))</f>
        <v>Afternoon</v>
      </c>
      <c r="AM956" s="16" t="s">
        <v>29</v>
      </c>
    </row>
    <row r="957" spans="1:39" x14ac:dyDescent="0.25">
      <c r="A957" s="13" t="s">
        <v>2472</v>
      </c>
      <c r="B957" s="4">
        <v>45399</v>
      </c>
      <c r="C957" s="2">
        <f>YEAR(Table2[[#This Row],[Invoice Date]])</f>
        <v>2024</v>
      </c>
      <c r="D957" s="2" t="str">
        <f>TEXT(Table2[[#This Row],[Invoice Date]],"mmm")</f>
        <v>Apr</v>
      </c>
      <c r="E957" s="2" t="str">
        <f>Table2[[#This Row],[Store_ID]]&amp;"-"&amp;Table2[[#This Row],[Year]]&amp;"-"&amp;Table2[[#This Row],[Month]]</f>
        <v>STR001-2024-Apr</v>
      </c>
      <c r="F957" s="2" t="s">
        <v>2097</v>
      </c>
      <c r="G957" s="2" t="str">
        <f>_xlfn.XLOOKUP(Table2[[#This Row],[Customer_ID]],Table3[Customer_ID],Table3[Customer Name],"Not Found")</f>
        <v>Usha Shetty</v>
      </c>
      <c r="H957" s="2" t="str">
        <f>_xlfn.XLOOKUP(Table2[[#This Row],[Customer_ID]],Table3[Customer_ID],Table3[Gender],"Female")</f>
        <v>Female</v>
      </c>
      <c r="I957" s="2" t="str">
        <f>_xlfn.XLOOKUP(Table2[[#This Row],[Customer_ID]],Table3[Customer_ID],Table3[City],"Missing Memebership")</f>
        <v>Madurai</v>
      </c>
      <c r="J957" s="2" t="str">
        <f>_xlfn.XLOOKUP(Table2[[#This Row],[Customer_ID]],Table3[Customer_ID],Table3[State],"Karnataka")</f>
        <v>Tamil Nadu</v>
      </c>
      <c r="K957" s="2" t="str">
        <f>_xlfn.XLOOKUP(Table2[[#This Row],[Customer_ID]],Table3[Customer_ID],Table3[Membership],"Regular")</f>
        <v>Silver</v>
      </c>
      <c r="L957" s="2" t="s">
        <v>548</v>
      </c>
      <c r="M957" s="2" t="str">
        <f>_xlfn.XLOOKUP(Table2[[#This Row],[Product_ID]],Table4[Product_ID],Table4[Product_Name],"Not Found")</f>
        <v>Global Desi Round Neck Green</v>
      </c>
      <c r="N957" s="2" t="str">
        <f>_xlfn.XLOOKUP(Table2[[#This Row],[Product_ID]],Table4[Product_ID],Table4[Category],"Not Found")</f>
        <v>Men T-Shirts</v>
      </c>
      <c r="O957" s="2" t="str">
        <f>_xlfn.XLOOKUP(Table2[[#This Row],[Product_ID]],Table4[Product_ID],Table4[Subcategory],"Not Found")</f>
        <v>Round Neck</v>
      </c>
      <c r="P957" s="2" t="str">
        <f>_xlfn.XLOOKUP(Table2[[#This Row],[Product_ID]],Table4[Product_ID],Table4[Brand],"Missing Brand")</f>
        <v>Global Desi</v>
      </c>
      <c r="Q957" s="2" t="s">
        <v>409</v>
      </c>
      <c r="R957" s="2" t="str">
        <f>_xlfn.XLOOKUP(Table2[[#This Row],[Store_ID]],Table6[Store_ID],Table6[Store Name],"Not Found")</f>
        <v>TrendMart Kollam Standard</v>
      </c>
      <c r="S957" s="2">
        <f>_xlfn.XLOOKUP(Table2[[#This Row],[Store_ID]],Table6[Store_ID],Table6[Monthly Target],"Missing Target")</f>
        <v>2500000</v>
      </c>
      <c r="T957" s="2" t="str">
        <f>_xlfn.XLOOKUP(Table2[[#This Row],[Store_ID]],Table6[Store_ID],Table6[Region],"Not Found")</f>
        <v>South Zone 1</v>
      </c>
      <c r="U957" s="2" t="s">
        <v>192</v>
      </c>
      <c r="V957" s="2" t="str">
        <f>_xlfn.XLOOKUP(Table2[[#This Row],[Employee_ID]],Table5[Employee_ID],Table5[Employee Name],"Not Found")</f>
        <v>Hari Nair</v>
      </c>
      <c r="W957" s="2">
        <v>4</v>
      </c>
      <c r="X957" s="2">
        <v>539.91999999999996</v>
      </c>
      <c r="Y957" s="2">
        <v>30</v>
      </c>
      <c r="Z957" s="2">
        <v>647.9</v>
      </c>
      <c r="AA957" s="2">
        <v>5</v>
      </c>
      <c r="AB957" s="2">
        <v>75.59</v>
      </c>
      <c r="AC957" s="2">
        <v>1587.37</v>
      </c>
      <c r="AD957" s="2">
        <v>1199.44</v>
      </c>
      <c r="AE957" s="2">
        <f t="shared" si="26"/>
        <v>312.3399999999998</v>
      </c>
      <c r="AF957" s="2" t="s">
        <v>25</v>
      </c>
      <c r="AG957" s="42">
        <f>IFERROR(Table2[[#This Row],[Profit]]/Table2[[#This Row],[Sales Amount]],0)</f>
        <v>0.19676571939749385</v>
      </c>
      <c r="AH957" s="2" t="str">
        <f>TRIM(Table2[[#This Row],[Payment Modee]])</f>
        <v>UPI</v>
      </c>
      <c r="AI957" s="2" t="s">
        <v>26</v>
      </c>
      <c r="AJ957" s="2" t="s">
        <v>27</v>
      </c>
      <c r="AK957" s="2" t="s">
        <v>1918</v>
      </c>
      <c r="AL957" s="16" t="str">
        <f>IF(HOUR(Table2[[#This Row],[Order Time]])&lt;12,"Morning",IF(HOUR(Table2[[#This Row],[Order Time]])&lt;17,"Afternoon",IF(HOUR(Table2[[#This Row],[Order Time]])&lt;21,"Evening","Night")))</f>
        <v>Morning</v>
      </c>
      <c r="AM957" s="16" t="s">
        <v>29</v>
      </c>
    </row>
    <row r="958" spans="1:39" x14ac:dyDescent="0.25">
      <c r="A958" s="13" t="s">
        <v>2473</v>
      </c>
      <c r="B958" s="4">
        <v>45708</v>
      </c>
      <c r="C958" s="2">
        <f>YEAR(Table2[[#This Row],[Invoice Date]])</f>
        <v>2025</v>
      </c>
      <c r="D958" s="2" t="str">
        <f>TEXT(Table2[[#This Row],[Invoice Date]],"mmm")</f>
        <v>Feb</v>
      </c>
      <c r="E958" s="2" t="str">
        <f>Table2[[#This Row],[Store_ID]]&amp;"-"&amp;Table2[[#This Row],[Year]]&amp;"-"&amp;Table2[[#This Row],[Month]]</f>
        <v>STR054-2025-Feb</v>
      </c>
      <c r="F958" s="2" t="s">
        <v>1311</v>
      </c>
      <c r="G958" s="2" t="str">
        <f>_xlfn.XLOOKUP(Table2[[#This Row],[Customer_ID]],Table3[Customer_ID],Table3[Customer Name],"Not Found")</f>
        <v>Hariharan Kamath</v>
      </c>
      <c r="H958" s="2" t="str">
        <f>_xlfn.XLOOKUP(Table2[[#This Row],[Customer_ID]],Table3[Customer_ID],Table3[Gender],"Female")</f>
        <v>Male</v>
      </c>
      <c r="I958" s="2" t="str">
        <f>_xlfn.XLOOKUP(Table2[[#This Row],[Customer_ID]],Table3[Customer_ID],Table3[City],"Missing Memebership")</f>
        <v>Vellore</v>
      </c>
      <c r="J958" s="2" t="str">
        <f>_xlfn.XLOOKUP(Table2[[#This Row],[Customer_ID]],Table3[Customer_ID],Table3[State],"Karnataka")</f>
        <v>Tamil Nadu</v>
      </c>
      <c r="K958" s="2" t="str">
        <f>_xlfn.XLOOKUP(Table2[[#This Row],[Customer_ID]],Table3[Customer_ID],Table3[Membership],"Regular")</f>
        <v>Regular</v>
      </c>
      <c r="L958" s="2" t="s">
        <v>927</v>
      </c>
      <c r="M958" s="2" t="str">
        <f>_xlfn.XLOOKUP(Table2[[#This Row],[Product_ID]],Table4[Product_ID],Table4[Product_Name],"Not Found")</f>
        <v>Skechers Casual Belt Sky Blue</v>
      </c>
      <c r="N958" s="2" t="str">
        <f>_xlfn.XLOOKUP(Table2[[#This Row],[Product_ID]],Table4[Product_ID],Table4[Category],"Not Found")</f>
        <v>Belts</v>
      </c>
      <c r="O958" s="2" t="str">
        <f>_xlfn.XLOOKUP(Table2[[#This Row],[Product_ID]],Table4[Product_ID],Table4[Subcategory],"Not Found")</f>
        <v>Casual Belt</v>
      </c>
      <c r="P958" s="2" t="str">
        <f>_xlfn.XLOOKUP(Table2[[#This Row],[Product_ID]],Table4[Product_ID],Table4[Brand],"Missing Brand")</f>
        <v>Skechers</v>
      </c>
      <c r="Q958" s="2" t="s">
        <v>712</v>
      </c>
      <c r="R958" s="2" t="str">
        <f>_xlfn.XLOOKUP(Table2[[#This Row],[Store_ID]],Table6[Store_ID],Table6[Store Name],"Not Found")</f>
        <v>TrendMart Thoothukudi Mall Kiosk</v>
      </c>
      <c r="S958" s="2">
        <f>_xlfn.XLOOKUP(Table2[[#This Row],[Store_ID]],Table6[Store_ID],Table6[Monthly Target],"Missing Target")</f>
        <v>2000000</v>
      </c>
      <c r="T958" s="2" t="str">
        <f>_xlfn.XLOOKUP(Table2[[#This Row],[Store_ID]],Table6[Store_ID],Table6[Region],"Not Found")</f>
        <v>South Zone 1</v>
      </c>
      <c r="U958" s="2" t="s">
        <v>400</v>
      </c>
      <c r="V958" s="2" t="str">
        <f>_xlfn.XLOOKUP(Table2[[#This Row],[Employee_ID]],Table5[Employee_ID],Table5[Employee Name],"Not Found")</f>
        <v>Anil Reddy</v>
      </c>
      <c r="W958" s="2">
        <v>1</v>
      </c>
      <c r="X958" s="2">
        <v>874.18</v>
      </c>
      <c r="Y958" s="2">
        <v>10</v>
      </c>
      <c r="Z958" s="2">
        <v>87.42</v>
      </c>
      <c r="AA958" s="2">
        <v>5</v>
      </c>
      <c r="AB958" s="2">
        <v>39.340000000000003</v>
      </c>
      <c r="AC958" s="2">
        <v>826.1</v>
      </c>
      <c r="AD958" s="2">
        <v>590.02</v>
      </c>
      <c r="AE958" s="2">
        <f t="shared" si="26"/>
        <v>196.74000000000004</v>
      </c>
      <c r="AF958" s="2" t="s">
        <v>56</v>
      </c>
      <c r="AG958" s="42">
        <f>IFERROR(Table2[[#This Row],[Profit]]/Table2[[#This Row],[Sales Amount]],0)</f>
        <v>0.23815518702336283</v>
      </c>
      <c r="AH958" s="2" t="str">
        <f>TRIM(Table2[[#This Row],[Payment Modee]])</f>
        <v>Credit Card</v>
      </c>
      <c r="AI958" s="2" t="s">
        <v>26</v>
      </c>
      <c r="AJ958" s="2" t="s">
        <v>27</v>
      </c>
      <c r="AK958" s="2" t="s">
        <v>2116</v>
      </c>
      <c r="AL958" s="16" t="str">
        <f>IF(HOUR(Table2[[#This Row],[Order Time]])&lt;12,"Morning",IF(HOUR(Table2[[#This Row],[Order Time]])&lt;17,"Afternoon",IF(HOUR(Table2[[#This Row],[Order Time]])&lt;21,"Evening","Night")))</f>
        <v>Afternoon</v>
      </c>
      <c r="AM958" s="16" t="s">
        <v>29</v>
      </c>
    </row>
    <row r="959" spans="1:39" x14ac:dyDescent="0.25">
      <c r="A959" s="13" t="s">
        <v>2474</v>
      </c>
      <c r="B959" s="4">
        <v>45403</v>
      </c>
      <c r="C959" s="2">
        <f>YEAR(Table2[[#This Row],[Invoice Date]])</f>
        <v>2024</v>
      </c>
      <c r="D959" s="2" t="str">
        <f>TEXT(Table2[[#This Row],[Invoice Date]],"mmm")</f>
        <v>Apr</v>
      </c>
      <c r="E959" s="2" t="str">
        <f>Table2[[#This Row],[Store_ID]]&amp;"-"&amp;Table2[[#This Row],[Year]]&amp;"-"&amp;Table2[[#This Row],[Month]]</f>
        <v>STR049-2024-Apr</v>
      </c>
      <c r="F959" s="2" t="s">
        <v>1684</v>
      </c>
      <c r="G959" s="2" t="str">
        <f>_xlfn.XLOOKUP(Table2[[#This Row],[Customer_ID]],Table3[Customer_ID],Table3[Customer Name],"Not Found")</f>
        <v>Pranav Chettiar</v>
      </c>
      <c r="H959" s="2" t="str">
        <f>_xlfn.XLOOKUP(Table2[[#This Row],[Customer_ID]],Table3[Customer_ID],Table3[Gender],"Female")</f>
        <v>Male</v>
      </c>
      <c r="I959" s="2" t="str">
        <f>_xlfn.XLOOKUP(Table2[[#This Row],[Customer_ID]],Table3[Customer_ID],Table3[City],"Missing Memebership")</f>
        <v>Thiruvananthapuram</v>
      </c>
      <c r="J959" s="2" t="str">
        <f>_xlfn.XLOOKUP(Table2[[#This Row],[Customer_ID]],Table3[Customer_ID],Table3[State],"Karnataka")</f>
        <v>Kerala</v>
      </c>
      <c r="K959" s="2" t="str">
        <f>_xlfn.XLOOKUP(Table2[[#This Row],[Customer_ID]],Table3[Customer_ID],Table3[Membership],"Regular")</f>
        <v>Gold</v>
      </c>
      <c r="L959" s="2" t="s">
        <v>576</v>
      </c>
      <c r="M959" s="2" t="str">
        <f>_xlfn.XLOOKUP(Table2[[#This Row],[Product_ID]],Table4[Product_ID],Table4[Product_Name],"Not Found")</f>
        <v>Libas Girls Frock Sky Blue</v>
      </c>
      <c r="N959" s="2" t="str">
        <f>_xlfn.XLOOKUP(Table2[[#This Row],[Product_ID]],Table4[Product_ID],Table4[Category],"Not Found")</f>
        <v>Kids Wear</v>
      </c>
      <c r="O959" s="2" t="str">
        <f>_xlfn.XLOOKUP(Table2[[#This Row],[Product_ID]],Table4[Product_ID],Table4[Subcategory],"Not Found")</f>
        <v>Girls Frock</v>
      </c>
      <c r="P959" s="2" t="str">
        <f>_xlfn.XLOOKUP(Table2[[#This Row],[Product_ID]],Table4[Product_ID],Table4[Brand],"Missing Brand")</f>
        <v>Libas</v>
      </c>
      <c r="Q959" s="2" t="s">
        <v>1294</v>
      </c>
      <c r="R959" s="2" t="str">
        <f>_xlfn.XLOOKUP(Table2[[#This Row],[Store_ID]],Table6[Store_ID],Table6[Store Name],"Not Found")</f>
        <v>TrendMart Bengaluru Flagship</v>
      </c>
      <c r="S959" s="2">
        <f>_xlfn.XLOOKUP(Table2[[#This Row],[Store_ID]],Table6[Store_ID],Table6[Monthly Target],"Missing Target")</f>
        <v>1200000</v>
      </c>
      <c r="T959" s="2" t="str">
        <f>_xlfn.XLOOKUP(Table2[[#This Row],[Store_ID]],Table6[Store_ID],Table6[Region],"Not Found")</f>
        <v>South Zone 2</v>
      </c>
      <c r="U959" s="2" t="s">
        <v>349</v>
      </c>
      <c r="V959" s="2" t="str">
        <f>_xlfn.XLOOKUP(Table2[[#This Row],[Employee_ID]],Table5[Employee_ID],Table5[Employee Name],"Not Found")</f>
        <v>Chitra Bhat</v>
      </c>
      <c r="W959" s="2">
        <v>3</v>
      </c>
      <c r="X959" s="2">
        <v>855.12</v>
      </c>
      <c r="Y959" s="2">
        <v>25</v>
      </c>
      <c r="Z959" s="2">
        <v>641.34</v>
      </c>
      <c r="AA959" s="2">
        <v>5</v>
      </c>
      <c r="AB959" s="2">
        <v>96.2</v>
      </c>
      <c r="AC959" s="2">
        <v>2020.22</v>
      </c>
      <c r="AD959" s="2">
        <v>1774.14</v>
      </c>
      <c r="AE959" s="2">
        <f t="shared" si="26"/>
        <v>149.87999999999994</v>
      </c>
      <c r="AF959" s="2" t="s">
        <v>56</v>
      </c>
      <c r="AG959" s="42">
        <f>IFERROR(Table2[[#This Row],[Profit]]/Table2[[#This Row],[Sales Amount]],0)</f>
        <v>7.4189939709536551E-2</v>
      </c>
      <c r="AH959" s="2" t="str">
        <f>TRIM(Table2[[#This Row],[Payment Modee]])</f>
        <v>Credit Card</v>
      </c>
      <c r="AI959" s="2" t="s">
        <v>26</v>
      </c>
      <c r="AJ959" s="2" t="s">
        <v>27</v>
      </c>
      <c r="AK959" s="2" t="s">
        <v>1336</v>
      </c>
      <c r="AL959" s="16" t="str">
        <f>IF(HOUR(Table2[[#This Row],[Order Time]])&lt;12,"Morning",IF(HOUR(Table2[[#This Row],[Order Time]])&lt;17,"Afternoon",IF(HOUR(Table2[[#This Row],[Order Time]])&lt;21,"Evening","Night")))</f>
        <v>Afternoon</v>
      </c>
      <c r="AM959" s="16" t="s">
        <v>38</v>
      </c>
    </row>
    <row r="960" spans="1:39" x14ac:dyDescent="0.25">
      <c r="A960" s="13" t="s">
        <v>2475</v>
      </c>
      <c r="B960" s="4">
        <v>45568</v>
      </c>
      <c r="C960" s="2">
        <f>YEAR(Table2[[#This Row],[Invoice Date]])</f>
        <v>2024</v>
      </c>
      <c r="D960" s="2" t="str">
        <f>TEXT(Table2[[#This Row],[Invoice Date]],"mmm")</f>
        <v>Oct</v>
      </c>
      <c r="E960" s="2" t="str">
        <f>Table2[[#This Row],[Store_ID]]&amp;"-"&amp;Table2[[#This Row],[Year]]&amp;"-"&amp;Table2[[#This Row],[Month]]</f>
        <v>STR114-2024-Oct</v>
      </c>
      <c r="F960" s="2" t="s">
        <v>958</v>
      </c>
      <c r="G960" s="2" t="str">
        <f>_xlfn.XLOOKUP(Table2[[#This Row],[Customer_ID]],Table3[Customer_ID],Table3[Customer Name],"Not Found")</f>
        <v>Uday Chettiar</v>
      </c>
      <c r="H960" s="2" t="str">
        <f>_xlfn.XLOOKUP(Table2[[#This Row],[Customer_ID]],Table3[Customer_ID],Table3[Gender],"Female")</f>
        <v>Male</v>
      </c>
      <c r="I960" s="2" t="str">
        <f>_xlfn.XLOOKUP(Table2[[#This Row],[Customer_ID]],Table3[Customer_ID],Table3[City],"Missing Memebership")</f>
        <v>Visakhapatnam</v>
      </c>
      <c r="J960" s="2" t="str">
        <f>_xlfn.XLOOKUP(Table2[[#This Row],[Customer_ID]],Table3[Customer_ID],Table3[State],"Karnataka")</f>
        <v>Andhra Pradesh</v>
      </c>
      <c r="K960" s="2" t="str">
        <f>_xlfn.XLOOKUP(Table2[[#This Row],[Customer_ID]],Table3[Customer_ID],Table3[Membership],"Regular")</f>
        <v>Gold</v>
      </c>
      <c r="L960" s="2" t="s">
        <v>716</v>
      </c>
      <c r="M960" s="2" t="str">
        <f>_xlfn.XLOOKUP(Table2[[#This Row],[Product_ID]],Table4[Product_ID],Table4[Product_Name],"Not Found")</f>
        <v>Max Fashion Joggers Cream</v>
      </c>
      <c r="N960" s="2" t="str">
        <f>_xlfn.XLOOKUP(Table2[[#This Row],[Product_ID]],Table4[Product_ID],Table4[Category],"Not Found")</f>
        <v>Sportswear</v>
      </c>
      <c r="O960" s="2" t="str">
        <f>_xlfn.XLOOKUP(Table2[[#This Row],[Product_ID]],Table4[Product_ID],Table4[Subcategory],"Not Found")</f>
        <v>Joggers</v>
      </c>
      <c r="P960" s="2" t="str">
        <f>_xlfn.XLOOKUP(Table2[[#This Row],[Product_ID]],Table4[Product_ID],Table4[Brand],"Missing Brand")</f>
        <v>Max Fashion</v>
      </c>
      <c r="Q960" s="2" t="s">
        <v>807</v>
      </c>
      <c r="R960" s="2" t="str">
        <f>_xlfn.XLOOKUP(Table2[[#This Row],[Store_ID]],Table6[Store_ID],Table6[Store Name],"Not Found")</f>
        <v>TrendMart Thiruvananthapuram High Street</v>
      </c>
      <c r="S960" s="2">
        <f>_xlfn.XLOOKUP(Table2[[#This Row],[Store_ID]],Table6[Store_ID],Table6[Monthly Target],"Missing Target")</f>
        <v>2000000</v>
      </c>
      <c r="T960" s="2" t="str">
        <f>_xlfn.XLOOKUP(Table2[[#This Row],[Store_ID]],Table6[Store_ID],Table6[Region],"Not Found")</f>
        <v>South Zone 1</v>
      </c>
      <c r="U960" s="2" t="s">
        <v>102</v>
      </c>
      <c r="V960" s="2" t="str">
        <f>_xlfn.XLOOKUP(Table2[[#This Row],[Employee_ID]],Table5[Employee_ID],Table5[Employee Name],"Not Found")</f>
        <v>Chandra Reddy</v>
      </c>
      <c r="W960" s="2">
        <v>4</v>
      </c>
      <c r="X960" s="2">
        <v>822.74</v>
      </c>
      <c r="Y960" s="2">
        <v>30</v>
      </c>
      <c r="Z960" s="2">
        <v>987.29</v>
      </c>
      <c r="AA960" s="2">
        <v>5</v>
      </c>
      <c r="AB960" s="2">
        <v>115.18</v>
      </c>
      <c r="AC960" s="2">
        <v>2418.85</v>
      </c>
      <c r="AD960" s="2">
        <v>2237</v>
      </c>
      <c r="AE960" s="2">
        <f t="shared" si="26"/>
        <v>66.669999999999902</v>
      </c>
      <c r="AF960" s="2" t="s">
        <v>25</v>
      </c>
      <c r="AG960" s="42">
        <f>IFERROR(Table2[[#This Row],[Profit]]/Table2[[#This Row],[Sales Amount]],0)</f>
        <v>2.7562684746883809E-2</v>
      </c>
      <c r="AH960" s="2" t="str">
        <f>TRIM(Table2[[#This Row],[Payment Modee]])</f>
        <v>UPI</v>
      </c>
      <c r="AI960" s="2" t="s">
        <v>26</v>
      </c>
      <c r="AJ960" s="2" t="s">
        <v>27</v>
      </c>
      <c r="AK960" s="2" t="s">
        <v>512</v>
      </c>
      <c r="AL960" s="16" t="str">
        <f>IF(HOUR(Table2[[#This Row],[Order Time]])&lt;12,"Morning",IF(HOUR(Table2[[#This Row],[Order Time]])&lt;17,"Afternoon",IF(HOUR(Table2[[#This Row],[Order Time]])&lt;21,"Evening","Night")))</f>
        <v>Night</v>
      </c>
      <c r="AM960" s="16" t="s">
        <v>29</v>
      </c>
    </row>
    <row r="961" spans="1:39" x14ac:dyDescent="0.25">
      <c r="A961" s="13" t="s">
        <v>2476</v>
      </c>
      <c r="B961" s="4">
        <v>45535</v>
      </c>
      <c r="C961" s="2">
        <f>YEAR(Table2[[#This Row],[Invoice Date]])</f>
        <v>2024</v>
      </c>
      <c r="D961" s="2" t="str">
        <f>TEXT(Table2[[#This Row],[Invoice Date]],"mmm")</f>
        <v>Aug</v>
      </c>
      <c r="E961" s="2" t="str">
        <f>Table2[[#This Row],[Store_ID]]&amp;"-"&amp;Table2[[#This Row],[Year]]&amp;"-"&amp;Table2[[#This Row],[Month]]</f>
        <v>STR040-2024-Aug</v>
      </c>
      <c r="F961" s="2" t="s">
        <v>1810</v>
      </c>
      <c r="G961" s="2" t="str">
        <f>_xlfn.XLOOKUP(Table2[[#This Row],[Customer_ID]],Table3[Customer_ID],Table3[Customer Name],"Not Found")</f>
        <v>Sandeep Mishra</v>
      </c>
      <c r="H961" s="2" t="str">
        <f>_xlfn.XLOOKUP(Table2[[#This Row],[Customer_ID]],Table3[Customer_ID],Table3[Gender],"Female")</f>
        <v>Male</v>
      </c>
      <c r="I961" s="2" t="str">
        <f>_xlfn.XLOOKUP(Table2[[#This Row],[Customer_ID]],Table3[Customer_ID],Table3[City],"Missing Memebership")</f>
        <v>Hyderabad</v>
      </c>
      <c r="J961" s="2" t="str">
        <f>_xlfn.XLOOKUP(Table2[[#This Row],[Customer_ID]],Table3[Customer_ID],Table3[State],"Karnataka")</f>
        <v>Telangana</v>
      </c>
      <c r="K961" s="2" t="str">
        <f>_xlfn.XLOOKUP(Table2[[#This Row],[Customer_ID]],Table3[Customer_ID],Table3[Membership],"Regular")</f>
        <v>Silver</v>
      </c>
      <c r="L961" s="2" t="s">
        <v>262</v>
      </c>
      <c r="M961" s="2" t="str">
        <f>_xlfn.XLOOKUP(Table2[[#This Row],[Product_ID]],Table4[Product_ID],Table4[Product_Name],"Not Found")</f>
        <v>Pothys Straight Fit Charcoal</v>
      </c>
      <c r="N961" s="2" t="str">
        <f>_xlfn.XLOOKUP(Table2[[#This Row],[Product_ID]],Table4[Product_ID],Table4[Category],"Not Found")</f>
        <v>Women Jeans</v>
      </c>
      <c r="O961" s="2" t="str">
        <f>_xlfn.XLOOKUP(Table2[[#This Row],[Product_ID]],Table4[Product_ID],Table4[Subcategory],"Not Found")</f>
        <v>Straight Fit</v>
      </c>
      <c r="P961" s="2" t="str">
        <f>_xlfn.XLOOKUP(Table2[[#This Row],[Product_ID]],Table4[Product_ID],Table4[Brand],"Missing Brand")</f>
        <v>Pothys</v>
      </c>
      <c r="Q961" s="2" t="s">
        <v>123</v>
      </c>
      <c r="R961" s="2" t="str">
        <f>_xlfn.XLOOKUP(Table2[[#This Row],[Store_ID]],Table6[Store_ID],Table6[Store Name],"Not Found")</f>
        <v>TrendMart Nizamabad Mall Kiosk</v>
      </c>
      <c r="S961" s="2">
        <f>_xlfn.XLOOKUP(Table2[[#This Row],[Store_ID]],Table6[Store_ID],Table6[Monthly Target],"Missing Target")</f>
        <v>1200000</v>
      </c>
      <c r="T961" s="2" t="str">
        <f>_xlfn.XLOOKUP(Table2[[#This Row],[Store_ID]],Table6[Store_ID],Table6[Region],"Not Found")</f>
        <v>South Zone 2</v>
      </c>
      <c r="U961" s="2" t="s">
        <v>187</v>
      </c>
      <c r="V961" s="2" t="str">
        <f>_xlfn.XLOOKUP(Table2[[#This Row],[Employee_ID]],Table5[Employee_ID],Table5[Employee Name],"Not Found")</f>
        <v>Ganapathy Naidu</v>
      </c>
      <c r="W961" s="2">
        <v>3</v>
      </c>
      <c r="X961" s="2">
        <v>1529.12</v>
      </c>
      <c r="Y961" s="2">
        <v>20</v>
      </c>
      <c r="Z961" s="2">
        <v>917.47</v>
      </c>
      <c r="AA961" s="2">
        <v>12</v>
      </c>
      <c r="AB961" s="2">
        <v>440.39</v>
      </c>
      <c r="AC961" s="2">
        <v>4110.28</v>
      </c>
      <c r="AD961" s="2">
        <v>3075.72</v>
      </c>
      <c r="AE961" s="2">
        <f t="shared" si="26"/>
        <v>594.16999999999996</v>
      </c>
      <c r="AF961" s="2" t="s">
        <v>35</v>
      </c>
      <c r="AG961" s="42">
        <f>IFERROR(Table2[[#This Row],[Profit]]/Table2[[#This Row],[Sales Amount]],0)</f>
        <v>0.14455706180600836</v>
      </c>
      <c r="AH961" s="2" t="str">
        <f>TRIM(Table2[[#This Row],[Payment Modee]])</f>
        <v>Debit Card</v>
      </c>
      <c r="AI961" s="2" t="s">
        <v>36</v>
      </c>
      <c r="AJ961" s="2" t="s">
        <v>27</v>
      </c>
      <c r="AK961" s="2" t="s">
        <v>1118</v>
      </c>
      <c r="AL961" s="16" t="str">
        <f>IF(HOUR(Table2[[#This Row],[Order Time]])&lt;12,"Morning",IF(HOUR(Table2[[#This Row],[Order Time]])&lt;17,"Afternoon",IF(HOUR(Table2[[#This Row],[Order Time]])&lt;21,"Evening","Night")))</f>
        <v>Evening</v>
      </c>
      <c r="AM961" s="16" t="s">
        <v>38</v>
      </c>
    </row>
    <row r="962" spans="1:39" x14ac:dyDescent="0.25">
      <c r="A962" s="13" t="s">
        <v>2477</v>
      </c>
      <c r="B962" s="4">
        <v>45384</v>
      </c>
      <c r="C962" s="2">
        <f>YEAR(Table2[[#This Row],[Invoice Date]])</f>
        <v>2024</v>
      </c>
      <c r="D962" s="2" t="str">
        <f>TEXT(Table2[[#This Row],[Invoice Date]],"mmm")</f>
        <v>Apr</v>
      </c>
      <c r="E962" s="2" t="str">
        <f>Table2[[#This Row],[Store_ID]]&amp;"-"&amp;Table2[[#This Row],[Year]]&amp;"-"&amp;Table2[[#This Row],[Month]]</f>
        <v>STR103-2024-Apr</v>
      </c>
      <c r="F962" s="2" t="s">
        <v>1920</v>
      </c>
      <c r="G962" s="2" t="str">
        <f>_xlfn.XLOOKUP(Table2[[#This Row],[Customer_ID]],Table3[Customer_ID],Table3[Customer Name],"Not Found")</f>
        <v>Sunita Chettiar</v>
      </c>
      <c r="H962" s="2" t="str">
        <f>_xlfn.XLOOKUP(Table2[[#This Row],[Customer_ID]],Table3[Customer_ID],Table3[Gender],"Female")</f>
        <v>Female</v>
      </c>
      <c r="I962" s="2" t="str">
        <f>_xlfn.XLOOKUP(Table2[[#This Row],[Customer_ID]],Table3[Customer_ID],Table3[City],"Missing Memebership")</f>
        <v>Guntur</v>
      </c>
      <c r="J962" s="2" t="str">
        <f>_xlfn.XLOOKUP(Table2[[#This Row],[Customer_ID]],Table3[Customer_ID],Table3[State],"Karnataka")</f>
        <v>Andhra Pradesh</v>
      </c>
      <c r="K962" s="2" t="str">
        <f>_xlfn.XLOOKUP(Table2[[#This Row],[Customer_ID]],Table3[Customer_ID],Table3[Membership],"Regular")</f>
        <v>Regular</v>
      </c>
      <c r="L962" s="2" t="s">
        <v>408</v>
      </c>
      <c r="M962" s="2" t="str">
        <f>_xlfn.XLOOKUP(Table2[[#This Row],[Product_ID]],Table4[Product_ID],Table4[Product_Name],"Not Found")</f>
        <v>Indian Terrain Formal Top Maroon</v>
      </c>
      <c r="N962" s="2" t="str">
        <f>_xlfn.XLOOKUP(Table2[[#This Row],[Product_ID]],Table4[Product_ID],Table4[Category],"Not Found")</f>
        <v>Women Tops</v>
      </c>
      <c r="O962" s="2" t="str">
        <f>_xlfn.XLOOKUP(Table2[[#This Row],[Product_ID]],Table4[Product_ID],Table4[Subcategory],"Not Found")</f>
        <v>Formal Top</v>
      </c>
      <c r="P962" s="2" t="str">
        <f>_xlfn.XLOOKUP(Table2[[#This Row],[Product_ID]],Table4[Product_ID],Table4[Brand],"Missing Brand")</f>
        <v>Indian Terrain</v>
      </c>
      <c r="Q962" s="2" t="s">
        <v>253</v>
      </c>
      <c r="R962" s="2" t="str">
        <f>_xlfn.XLOOKUP(Table2[[#This Row],[Store_ID]],Table6[Store_ID],Table6[Store Name],"Not Found")</f>
        <v>TrendMart Alappuzha Outlet</v>
      </c>
      <c r="S962" s="2">
        <f>_xlfn.XLOOKUP(Table2[[#This Row],[Store_ID]],Table6[Store_ID],Table6[Monthly Target],"Missing Target")</f>
        <v>2500000</v>
      </c>
      <c r="T962" s="2" t="str">
        <f>_xlfn.XLOOKUP(Table2[[#This Row],[Store_ID]],Table6[Store_ID],Table6[Region],"Not Found")</f>
        <v>South Zone 1</v>
      </c>
      <c r="U962" s="2" t="s">
        <v>49</v>
      </c>
      <c r="V962" s="2" t="str">
        <f>_xlfn.XLOOKUP(Table2[[#This Row],[Employee_ID]],Table5[Employee_ID],Table5[Employee Name],"Not Found")</f>
        <v>Jyothi Prasad</v>
      </c>
      <c r="W962" s="2">
        <v>1</v>
      </c>
      <c r="X962" s="2">
        <v>697.58</v>
      </c>
      <c r="Y962" s="2">
        <v>25</v>
      </c>
      <c r="Z962" s="2">
        <v>174.4</v>
      </c>
      <c r="AA962" s="2">
        <v>5</v>
      </c>
      <c r="AB962" s="2">
        <v>26.16</v>
      </c>
      <c r="AC962" s="2">
        <v>549.34</v>
      </c>
      <c r="AD962" s="2">
        <v>547.66999999999996</v>
      </c>
      <c r="AE962" s="2">
        <f t="shared" si="26"/>
        <v>-24.489999999999927</v>
      </c>
      <c r="AF962" s="2" t="s">
        <v>119</v>
      </c>
      <c r="AG962" s="42">
        <f>IFERROR(Table2[[#This Row],[Profit]]/Table2[[#This Row],[Sales Amount]],0)</f>
        <v>-4.458076965085362E-2</v>
      </c>
      <c r="AH962" s="2" t="str">
        <f>TRIM(Table2[[#This Row],[Payment Modee]])</f>
        <v>Net Banking</v>
      </c>
      <c r="AI962" s="2" t="s">
        <v>26</v>
      </c>
      <c r="AJ962" s="2" t="s">
        <v>197</v>
      </c>
      <c r="AK962" s="2" t="s">
        <v>1284</v>
      </c>
      <c r="AL962" s="16" t="str">
        <f>IF(HOUR(Table2[[#This Row],[Order Time]])&lt;12,"Morning",IF(HOUR(Table2[[#This Row],[Order Time]])&lt;17,"Afternoon",IF(HOUR(Table2[[#This Row],[Order Time]])&lt;21,"Evening","Night")))</f>
        <v>Morning</v>
      </c>
      <c r="AM962" s="16" t="s">
        <v>29</v>
      </c>
    </row>
    <row r="963" spans="1:39" x14ac:dyDescent="0.25">
      <c r="A963" s="13" t="s">
        <v>2478</v>
      </c>
      <c r="B963" s="4">
        <v>45625</v>
      </c>
      <c r="C963" s="2">
        <f>YEAR(Table2[[#This Row],[Invoice Date]])</f>
        <v>2024</v>
      </c>
      <c r="D963" s="2" t="str">
        <f>TEXT(Table2[[#This Row],[Invoice Date]],"mmm")</f>
        <v>Nov</v>
      </c>
      <c r="E963" s="2" t="str">
        <f>Table2[[#This Row],[Store_ID]]&amp;"-"&amp;Table2[[#This Row],[Year]]&amp;"-"&amp;Table2[[#This Row],[Month]]</f>
        <v>STR048-2024-Nov</v>
      </c>
      <c r="F963" s="2" t="s">
        <v>985</v>
      </c>
      <c r="G963" s="2" t="str">
        <f>_xlfn.XLOOKUP(Table2[[#This Row],[Customer_ID]],Table3[Customer_ID],Table3[Customer Name],"Not Found")</f>
        <v>Pallavi Chandran</v>
      </c>
      <c r="H963" s="2" t="str">
        <f>_xlfn.XLOOKUP(Table2[[#This Row],[Customer_ID]],Table3[Customer_ID],Table3[Gender],"Female")</f>
        <v>Female</v>
      </c>
      <c r="I963" s="2" t="str">
        <f>_xlfn.XLOOKUP(Table2[[#This Row],[Customer_ID]],Table3[Customer_ID],Table3[City],"Missing Memebership")</f>
        <v>Tirupati</v>
      </c>
      <c r="J963" s="2" t="str">
        <f>_xlfn.XLOOKUP(Table2[[#This Row],[Customer_ID]],Table3[Customer_ID],Table3[State],"Karnataka")</f>
        <v>Andhra Pradesh</v>
      </c>
      <c r="K963" s="2" t="str">
        <f>_xlfn.XLOOKUP(Table2[[#This Row],[Customer_ID]],Table3[Customer_ID],Table3[Membership],"Regular")</f>
        <v>Silver</v>
      </c>
      <c r="L963" s="2" t="s">
        <v>584</v>
      </c>
      <c r="M963" s="2" t="str">
        <f>_xlfn.XLOOKUP(Table2[[#This Row],[Product_ID]],Table4[Product_ID],Table4[Product_Name],"Not Found")</f>
        <v>Nalli Silks Casual Top Charcoal</v>
      </c>
      <c r="N963" s="2" t="str">
        <f>_xlfn.XLOOKUP(Table2[[#This Row],[Product_ID]],Table4[Product_ID],Table4[Category],"Not Found")</f>
        <v>Women Tops</v>
      </c>
      <c r="O963" s="2" t="str">
        <f>_xlfn.XLOOKUP(Table2[[#This Row],[Product_ID]],Table4[Product_ID],Table4[Subcategory],"Not Found")</f>
        <v>Casual Top</v>
      </c>
      <c r="P963" s="2" t="str">
        <f>_xlfn.XLOOKUP(Table2[[#This Row],[Product_ID]],Table4[Product_ID],Table4[Brand],"Missing Brand")</f>
        <v>Nalli Silks</v>
      </c>
      <c r="Q963" s="2" t="s">
        <v>1853</v>
      </c>
      <c r="R963" s="2" t="str">
        <f>_xlfn.XLOOKUP(Table2[[#This Row],[Store_ID]],Table6[Store_ID],Table6[Store Name],"Not Found")</f>
        <v>TrendMart Guntur High Street</v>
      </c>
      <c r="S963" s="2">
        <f>_xlfn.XLOOKUP(Table2[[#This Row],[Store_ID]],Table6[Store_ID],Table6[Monthly Target],"Missing Target")</f>
        <v>1200000</v>
      </c>
      <c r="T963" s="2" t="str">
        <f>_xlfn.XLOOKUP(Table2[[#This Row],[Store_ID]],Table6[Store_ID],Table6[Region],"Not Found")</f>
        <v>South Zone 3</v>
      </c>
      <c r="U963" s="2" t="s">
        <v>192</v>
      </c>
      <c r="V963" s="2" t="str">
        <f>_xlfn.XLOOKUP(Table2[[#This Row],[Employee_ID]],Table5[Employee_ID],Table5[Employee Name],"Not Found")</f>
        <v>Hari Nair</v>
      </c>
      <c r="W963" s="2">
        <v>2</v>
      </c>
      <c r="X963" s="2">
        <v>1093.4100000000001</v>
      </c>
      <c r="Y963" s="2">
        <v>10</v>
      </c>
      <c r="Z963" s="2">
        <v>218.68</v>
      </c>
      <c r="AA963" s="2">
        <v>12</v>
      </c>
      <c r="AB963" s="2">
        <v>236.18</v>
      </c>
      <c r="AC963" s="2">
        <v>2204.3200000000002</v>
      </c>
      <c r="AD963" s="2">
        <v>1399.68</v>
      </c>
      <c r="AE963" s="2">
        <f t="shared" si="26"/>
        <v>568.46</v>
      </c>
      <c r="AF963" s="2" t="s">
        <v>69</v>
      </c>
      <c r="AG963" s="42">
        <f>IFERROR(Table2[[#This Row],[Profit]]/Table2[[#This Row],[Sales Amount]],0)</f>
        <v>0.25788451767438486</v>
      </c>
      <c r="AH963" s="2" t="str">
        <f>TRIM(Table2[[#This Row],[Payment Modee]])</f>
        <v>Cash</v>
      </c>
      <c r="AI963" s="2" t="s">
        <v>36</v>
      </c>
      <c r="AJ963" s="2" t="s">
        <v>27</v>
      </c>
      <c r="AK963" s="2" t="s">
        <v>1168</v>
      </c>
      <c r="AL963" s="16" t="str">
        <f>IF(HOUR(Table2[[#This Row],[Order Time]])&lt;12,"Morning",IF(HOUR(Table2[[#This Row],[Order Time]])&lt;17,"Afternoon",IF(HOUR(Table2[[#This Row],[Order Time]])&lt;21,"Evening","Night")))</f>
        <v>Evening</v>
      </c>
      <c r="AM963" s="16" t="s">
        <v>29</v>
      </c>
    </row>
    <row r="964" spans="1:39" x14ac:dyDescent="0.25">
      <c r="A964" s="13" t="s">
        <v>2479</v>
      </c>
      <c r="B964" s="4">
        <v>45598</v>
      </c>
      <c r="C964" s="2">
        <f>YEAR(Table2[[#This Row],[Invoice Date]])</f>
        <v>2024</v>
      </c>
      <c r="D964" s="2" t="str">
        <f>TEXT(Table2[[#This Row],[Invoice Date]],"mmm")</f>
        <v>Nov</v>
      </c>
      <c r="E964" s="2" t="str">
        <f>Table2[[#This Row],[Store_ID]]&amp;"-"&amp;Table2[[#This Row],[Year]]&amp;"-"&amp;Table2[[#This Row],[Month]]</f>
        <v>STR069-2024-Nov</v>
      </c>
      <c r="F964" s="2" t="s">
        <v>2480</v>
      </c>
      <c r="G964" s="2" t="str">
        <f>_xlfn.XLOOKUP(Table2[[#This Row],[Customer_ID]],Table3[Customer_ID],Table3[Customer Name],"Not Found")</f>
        <v>Pandian Iyer</v>
      </c>
      <c r="H964" s="2" t="str">
        <f>_xlfn.XLOOKUP(Table2[[#This Row],[Customer_ID]],Table3[Customer_ID],Table3[Gender],"Female")</f>
        <v>Male</v>
      </c>
      <c r="I964" s="2" t="str">
        <f>_xlfn.XLOOKUP(Table2[[#This Row],[Customer_ID]],Table3[Customer_ID],Table3[City],"Missing Memebership")</f>
        <v>Vijayawada</v>
      </c>
      <c r="J964" s="2" t="str">
        <f>_xlfn.XLOOKUP(Table2[[#This Row],[Customer_ID]],Table3[Customer_ID],Table3[State],"Karnataka")</f>
        <v>Andhra Pradesh</v>
      </c>
      <c r="K964" s="2" t="str">
        <f>_xlfn.XLOOKUP(Table2[[#This Row],[Customer_ID]],Table3[Customer_ID],Table3[Membership],"Regular")</f>
        <v>Gold</v>
      </c>
      <c r="L964" s="2" t="s">
        <v>1205</v>
      </c>
      <c r="M964" s="2" t="str">
        <f>_xlfn.XLOOKUP(Table2[[#This Row],[Product_ID]],Table4[Product_ID],Table4[Product_Name],"Not Found")</f>
        <v>Louis Philippe Anarkali Kurti Black</v>
      </c>
      <c r="N964" s="2" t="str">
        <f>_xlfn.XLOOKUP(Table2[[#This Row],[Product_ID]],Table4[Product_ID],Table4[Category],"Not Found")</f>
        <v>Women Kurtis</v>
      </c>
      <c r="O964" s="2" t="str">
        <f>_xlfn.XLOOKUP(Table2[[#This Row],[Product_ID]],Table4[Product_ID],Table4[Subcategory],"Not Found")</f>
        <v>Anarkali Kurti</v>
      </c>
      <c r="P964" s="2" t="str">
        <f>_xlfn.XLOOKUP(Table2[[#This Row],[Product_ID]],Table4[Product_ID],Table4[Brand],"Missing Brand")</f>
        <v>Louis Philippe</v>
      </c>
      <c r="Q964" s="2" t="s">
        <v>1403</v>
      </c>
      <c r="R964" s="2" t="str">
        <f>_xlfn.XLOOKUP(Table2[[#This Row],[Store_ID]],Table6[Store_ID],Table6[Store Name],"Not Found")</f>
        <v>TrendMart Erode Mall Kiosk</v>
      </c>
      <c r="S964" s="2">
        <f>_xlfn.XLOOKUP(Table2[[#This Row],[Store_ID]],Table6[Store_ID],Table6[Monthly Target],"Missing Target")</f>
        <v>1200000</v>
      </c>
      <c r="T964" s="2" t="str">
        <f>_xlfn.XLOOKUP(Table2[[#This Row],[Store_ID]],Table6[Store_ID],Table6[Region],"Not Found")</f>
        <v>South Zone 1</v>
      </c>
      <c r="U964" s="2" t="s">
        <v>159</v>
      </c>
      <c r="V964" s="2" t="str">
        <f>_xlfn.XLOOKUP(Table2[[#This Row],[Employee_ID]],Table5[Employee_ID],Table5[Employee Name],"Not Found")</f>
        <v>Venkat Sharma</v>
      </c>
      <c r="W964" s="2">
        <v>1</v>
      </c>
      <c r="X964" s="2">
        <v>1000.46</v>
      </c>
      <c r="Y964" s="2">
        <v>10</v>
      </c>
      <c r="Z964" s="2">
        <v>100.05</v>
      </c>
      <c r="AA964" s="2">
        <v>12</v>
      </c>
      <c r="AB964" s="2">
        <v>108.05</v>
      </c>
      <c r="AC964" s="2">
        <v>1008.46</v>
      </c>
      <c r="AD964" s="2">
        <v>767.11</v>
      </c>
      <c r="AE964" s="2">
        <f t="shared" si="26"/>
        <v>133.30000000000001</v>
      </c>
      <c r="AF964" s="2" t="s">
        <v>35</v>
      </c>
      <c r="AG964" s="42">
        <f>IFERROR(Table2[[#This Row],[Profit]]/Table2[[#This Row],[Sales Amount]],0)</f>
        <v>0.13218174245879857</v>
      </c>
      <c r="AH964" s="2" t="str">
        <f>TRIM(Table2[[#This Row],[Payment Modee]])</f>
        <v>Debit Card</v>
      </c>
      <c r="AI964" s="2" t="s">
        <v>26</v>
      </c>
      <c r="AJ964" s="2" t="s">
        <v>27</v>
      </c>
      <c r="AK964" s="2" t="s">
        <v>734</v>
      </c>
      <c r="AL964" s="16" t="str">
        <f>IF(HOUR(Table2[[#This Row],[Order Time]])&lt;12,"Morning",IF(HOUR(Table2[[#This Row],[Order Time]])&lt;17,"Afternoon",IF(HOUR(Table2[[#This Row],[Order Time]])&lt;21,"Evening","Night")))</f>
        <v>Afternoon</v>
      </c>
      <c r="AM964" s="16" t="s">
        <v>38</v>
      </c>
    </row>
    <row r="965" spans="1:39" x14ac:dyDescent="0.25">
      <c r="A965" s="13" t="s">
        <v>2481</v>
      </c>
      <c r="B965" s="4">
        <v>45617</v>
      </c>
      <c r="C965" s="2">
        <f>YEAR(Table2[[#This Row],[Invoice Date]])</f>
        <v>2024</v>
      </c>
      <c r="D965" s="2" t="str">
        <f>TEXT(Table2[[#This Row],[Invoice Date]],"mmm")</f>
        <v>Nov</v>
      </c>
      <c r="E965" s="2" t="str">
        <f>Table2[[#This Row],[Store_ID]]&amp;"-"&amp;Table2[[#This Row],[Year]]&amp;"-"&amp;Table2[[#This Row],[Month]]</f>
        <v>STR011-2024-Nov</v>
      </c>
      <c r="F965" s="2" t="s">
        <v>988</v>
      </c>
      <c r="G965" s="2" t="str">
        <f>_xlfn.XLOOKUP(Table2[[#This Row],[Customer_ID]],Table3[Customer_ID],Table3[Customer Name],"Not Found")</f>
        <v>Siddharth Subramaniam</v>
      </c>
      <c r="H965" s="2" t="str">
        <f>_xlfn.XLOOKUP(Table2[[#This Row],[Customer_ID]],Table3[Customer_ID],Table3[Gender],"Female")</f>
        <v>Male</v>
      </c>
      <c r="I965" s="2" t="str">
        <f>_xlfn.XLOOKUP(Table2[[#This Row],[Customer_ID]],Table3[Customer_ID],Table3[City],"Missing Memebership")</f>
        <v>Dindigul</v>
      </c>
      <c r="J965" s="2" t="str">
        <f>_xlfn.XLOOKUP(Table2[[#This Row],[Customer_ID]],Table3[Customer_ID],Table3[State],"Karnataka")</f>
        <v>Tamil Nadu</v>
      </c>
      <c r="K965" s="2" t="str">
        <f>_xlfn.XLOOKUP(Table2[[#This Row],[Customer_ID]],Table3[Customer_ID],Table3[Membership],"Regular")</f>
        <v>Regular</v>
      </c>
      <c r="L965" s="2" t="s">
        <v>2482</v>
      </c>
      <c r="M965" s="2" t="str">
        <f>_xlfn.XLOOKUP(Table2[[#This Row],[Product_ID]],Table4[Product_ID],Table4[Product_Name],"Not Found")</f>
        <v>Peter England Chinos Orange</v>
      </c>
      <c r="N965" s="2" t="str">
        <f>_xlfn.XLOOKUP(Table2[[#This Row],[Product_ID]],Table4[Product_ID],Table4[Category],"Not Found")</f>
        <v>Men Trousers</v>
      </c>
      <c r="O965" s="2" t="str">
        <f>_xlfn.XLOOKUP(Table2[[#This Row],[Product_ID]],Table4[Product_ID],Table4[Subcategory],"Not Found")</f>
        <v>Chinos</v>
      </c>
      <c r="P965" s="2" t="str">
        <f>_xlfn.XLOOKUP(Table2[[#This Row],[Product_ID]],Table4[Product_ID],Table4[Brand],"Missing Brand")</f>
        <v>Peter England</v>
      </c>
      <c r="Q965" s="2" t="s">
        <v>42</v>
      </c>
      <c r="R965" s="2" t="str">
        <f>_xlfn.XLOOKUP(Table2[[#This Row],[Store_ID]],Table6[Store_ID],Table6[Store Name],"Not Found")</f>
        <v>TrendMart Tirupati Standard</v>
      </c>
      <c r="S965" s="2">
        <f>_xlfn.XLOOKUP(Table2[[#This Row],[Store_ID]],Table6[Store_ID],Table6[Monthly Target],"Missing Target")</f>
        <v>2000000</v>
      </c>
      <c r="T965" s="2" t="str">
        <f>_xlfn.XLOOKUP(Table2[[#This Row],[Store_ID]],Table6[Store_ID],Table6[Region],"Not Found")</f>
        <v>South Zone 3</v>
      </c>
      <c r="U965" s="2" t="s">
        <v>75</v>
      </c>
      <c r="V965" s="2" t="str">
        <f>_xlfn.XLOOKUP(Table2[[#This Row],[Employee_ID]],Table5[Employee_ID],Table5[Employee Name],"Not Found")</f>
        <v>Chandran Krishnan</v>
      </c>
      <c r="W965" s="2">
        <v>2</v>
      </c>
      <c r="X965" s="2">
        <v>800.48</v>
      </c>
      <c r="Y965" s="2">
        <v>10</v>
      </c>
      <c r="Z965" s="2">
        <v>160.1</v>
      </c>
      <c r="AA965" s="2">
        <v>5</v>
      </c>
      <c r="AB965" s="2">
        <v>72.040000000000006</v>
      </c>
      <c r="AC965" s="2">
        <v>1512.9</v>
      </c>
      <c r="AD965" s="2">
        <v>1151.44</v>
      </c>
      <c r="AE965" s="2">
        <f t="shared" si="26"/>
        <v>289.42</v>
      </c>
      <c r="AF965" s="2" t="s">
        <v>35</v>
      </c>
      <c r="AG965" s="42">
        <f>IFERROR(Table2[[#This Row],[Profit]]/Table2[[#This Row],[Sales Amount]],0)</f>
        <v>0.19130147399034966</v>
      </c>
      <c r="AH965" s="2" t="str">
        <f>TRIM(Table2[[#This Row],[Payment Modee]])</f>
        <v>Debit Card</v>
      </c>
      <c r="AI965" s="2" t="s">
        <v>26</v>
      </c>
      <c r="AJ965" s="2" t="s">
        <v>197</v>
      </c>
      <c r="AK965" s="2" t="s">
        <v>738</v>
      </c>
      <c r="AL965" s="16" t="str">
        <f>IF(HOUR(Table2[[#This Row],[Order Time]])&lt;12,"Morning",IF(HOUR(Table2[[#This Row],[Order Time]])&lt;17,"Afternoon",IF(HOUR(Table2[[#This Row],[Order Time]])&lt;21,"Evening","Night")))</f>
        <v>Afternoon</v>
      </c>
      <c r="AM965" s="16" t="s">
        <v>29</v>
      </c>
    </row>
    <row r="966" spans="1:39" x14ac:dyDescent="0.25">
      <c r="A966" s="13" t="s">
        <v>2483</v>
      </c>
      <c r="B966" s="4">
        <v>45500</v>
      </c>
      <c r="C966" s="2">
        <f>YEAR(Table2[[#This Row],[Invoice Date]])</f>
        <v>2024</v>
      </c>
      <c r="D966" s="2" t="str">
        <f>TEXT(Table2[[#This Row],[Invoice Date]],"mmm")</f>
        <v>Jul</v>
      </c>
      <c r="E966" s="2" t="str">
        <f>Table2[[#This Row],[Store_ID]]&amp;"-"&amp;Table2[[#This Row],[Year]]&amp;"-"&amp;Table2[[#This Row],[Month]]</f>
        <v>STR082-2024-Jul</v>
      </c>
      <c r="F966" s="2" t="s">
        <v>2484</v>
      </c>
      <c r="G966" s="2" t="str">
        <f>_xlfn.XLOOKUP(Table2[[#This Row],[Customer_ID]],Table3[Customer_ID],Table3[Customer Name],"Not Found")</f>
        <v>Rajesh Bhat</v>
      </c>
      <c r="H966" s="2" t="str">
        <f>_xlfn.XLOOKUP(Table2[[#This Row],[Customer_ID]],Table3[Customer_ID],Table3[Gender],"Female")</f>
        <v>Male</v>
      </c>
      <c r="I966" s="2" t="str">
        <f>_xlfn.XLOOKUP(Table2[[#This Row],[Customer_ID]],Table3[Customer_ID],Table3[City],"Missing Memebership")</f>
        <v>Tirunelveli</v>
      </c>
      <c r="J966" s="2" t="str">
        <f>_xlfn.XLOOKUP(Table2[[#This Row],[Customer_ID]],Table3[Customer_ID],Table3[State],"Karnataka")</f>
        <v>Tamil Nadu</v>
      </c>
      <c r="K966" s="2" t="str">
        <f>_xlfn.XLOOKUP(Table2[[#This Row],[Customer_ID]],Table3[Customer_ID],Table3[Membership],"Regular")</f>
        <v>Regular</v>
      </c>
      <c r="L966" s="2" t="s">
        <v>262</v>
      </c>
      <c r="M966" s="2" t="str">
        <f>_xlfn.XLOOKUP(Table2[[#This Row],[Product_ID]],Table4[Product_ID],Table4[Product_Name],"Not Found")</f>
        <v>Pothys Straight Fit Charcoal</v>
      </c>
      <c r="N966" s="2" t="str">
        <f>_xlfn.XLOOKUP(Table2[[#This Row],[Product_ID]],Table4[Product_ID],Table4[Category],"Not Found")</f>
        <v>Women Jeans</v>
      </c>
      <c r="O966" s="2" t="str">
        <f>_xlfn.XLOOKUP(Table2[[#This Row],[Product_ID]],Table4[Product_ID],Table4[Subcategory],"Not Found")</f>
        <v>Straight Fit</v>
      </c>
      <c r="P966" s="2" t="str">
        <f>_xlfn.XLOOKUP(Table2[[#This Row],[Product_ID]],Table4[Product_ID],Table4[Brand],"Missing Brand")</f>
        <v>Pothys</v>
      </c>
      <c r="Q966" s="2" t="s">
        <v>405</v>
      </c>
      <c r="R966" s="2" t="str">
        <f>_xlfn.XLOOKUP(Table2[[#This Row],[Store_ID]],Table6[Store_ID],Table6[Store Name],"Not Found")</f>
        <v>TrendMart Tirupati Standard</v>
      </c>
      <c r="S966" s="2">
        <f>_xlfn.XLOOKUP(Table2[[#This Row],[Store_ID]],Table6[Store_ID],Table6[Monthly Target],"Missing Target")</f>
        <v>1000000</v>
      </c>
      <c r="T966" s="2" t="str">
        <f>_xlfn.XLOOKUP(Table2[[#This Row],[Store_ID]],Table6[Store_ID],Table6[Region],"Not Found")</f>
        <v>South Zone 3</v>
      </c>
      <c r="U966" s="2" t="s">
        <v>187</v>
      </c>
      <c r="V966" s="2" t="str">
        <f>_xlfn.XLOOKUP(Table2[[#This Row],[Employee_ID]],Table5[Employee_ID],Table5[Employee Name],"Not Found")</f>
        <v>Ganapathy Naidu</v>
      </c>
      <c r="W966" s="2">
        <v>2</v>
      </c>
      <c r="X966" s="2">
        <v>1428.9</v>
      </c>
      <c r="Y966" s="2">
        <v>20</v>
      </c>
      <c r="Z966" s="2">
        <v>571.55999999999995</v>
      </c>
      <c r="AA966" s="2">
        <v>12</v>
      </c>
      <c r="AB966" s="2">
        <v>274.35000000000002</v>
      </c>
      <c r="AC966" s="2">
        <v>2560.59</v>
      </c>
      <c r="AD966" s="2">
        <v>2050.48</v>
      </c>
      <c r="AE966" s="2">
        <f t="shared" si="26"/>
        <v>235.7600000000001</v>
      </c>
      <c r="AF966" s="2" t="s">
        <v>136</v>
      </c>
      <c r="AG966" s="42">
        <f>IFERROR(Table2[[#This Row],[Profit]]/Table2[[#This Row],[Sales Amount]],0)</f>
        <v>9.2072530159064941E-2</v>
      </c>
      <c r="AH966" s="2" t="str">
        <f>TRIM(Table2[[#This Row],[Payment Modee]])</f>
        <v>EMI</v>
      </c>
      <c r="AI966" s="2" t="s">
        <v>26</v>
      </c>
      <c r="AJ966" s="2" t="s">
        <v>27</v>
      </c>
      <c r="AK966" s="2" t="s">
        <v>1256</v>
      </c>
      <c r="AL966" s="16" t="str">
        <f>IF(HOUR(Table2[[#This Row],[Order Time]])&lt;12,"Morning",IF(HOUR(Table2[[#This Row],[Order Time]])&lt;17,"Afternoon",IF(HOUR(Table2[[#This Row],[Order Time]])&lt;21,"Evening","Night")))</f>
        <v>Afternoon</v>
      </c>
      <c r="AM966" s="16" t="s">
        <v>38</v>
      </c>
    </row>
    <row r="967" spans="1:39" x14ac:dyDescent="0.25">
      <c r="A967" s="13" t="s">
        <v>2485</v>
      </c>
      <c r="B967" s="4">
        <v>45541</v>
      </c>
      <c r="C967" s="2">
        <f>YEAR(Table2[[#This Row],[Invoice Date]])</f>
        <v>2024</v>
      </c>
      <c r="D967" s="2" t="str">
        <f>TEXT(Table2[[#This Row],[Invoice Date]],"mmm")</f>
        <v>Sep</v>
      </c>
      <c r="E967" s="2" t="str">
        <f>Table2[[#This Row],[Store_ID]]&amp;"-"&amp;Table2[[#This Row],[Year]]&amp;"-"&amp;Table2[[#This Row],[Month]]</f>
        <v>STR108-2024-Sep</v>
      </c>
      <c r="F967" s="2" t="s">
        <v>2158</v>
      </c>
      <c r="G967" s="2" t="str">
        <f>_xlfn.XLOOKUP(Table2[[#This Row],[Customer_ID]],Table3[Customer_ID],Table3[Customer Name],"Not Found")</f>
        <v>Sunita Menon</v>
      </c>
      <c r="H967" s="2" t="str">
        <f>_xlfn.XLOOKUP(Table2[[#This Row],[Customer_ID]],Table3[Customer_ID],Table3[Gender],"Female")</f>
        <v>Female</v>
      </c>
      <c r="I967" s="2" t="str">
        <f>_xlfn.XLOOKUP(Table2[[#This Row],[Customer_ID]],Table3[Customer_ID],Table3[City],"Missing Memebership")</f>
        <v>Kurnool</v>
      </c>
      <c r="J967" s="2" t="str">
        <f>_xlfn.XLOOKUP(Table2[[#This Row],[Customer_ID]],Table3[Customer_ID],Table3[State],"Karnataka")</f>
        <v>Andhra Pradesh</v>
      </c>
      <c r="K967" s="2" t="str">
        <f>_xlfn.XLOOKUP(Table2[[#This Row],[Customer_ID]],Table3[Customer_ID],Table3[Membership],"Regular")</f>
        <v>Gold</v>
      </c>
      <c r="L967" s="2" t="s">
        <v>209</v>
      </c>
      <c r="M967" s="2" t="str">
        <f>_xlfn.XLOOKUP(Table2[[#This Row],[Product_ID]],Table4[Product_ID],Table4[Product_Name],"Not Found")</f>
        <v>Nalli Silks Jeggings Wine</v>
      </c>
      <c r="N967" s="2" t="str">
        <f>_xlfn.XLOOKUP(Table2[[#This Row],[Product_ID]],Table4[Product_ID],Table4[Category],"Not Found")</f>
        <v>Women Jeans</v>
      </c>
      <c r="O967" s="2" t="str">
        <f>_xlfn.XLOOKUP(Table2[[#This Row],[Product_ID]],Table4[Product_ID],Table4[Subcategory],"Not Found")</f>
        <v>Jeggings</v>
      </c>
      <c r="P967" s="2" t="str">
        <f>_xlfn.XLOOKUP(Table2[[#This Row],[Product_ID]],Table4[Product_ID],Table4[Brand],"Missing Brand")</f>
        <v>Nalli Silks</v>
      </c>
      <c r="Q967" s="2" t="s">
        <v>236</v>
      </c>
      <c r="R967" s="2" t="str">
        <f>_xlfn.XLOOKUP(Table2[[#This Row],[Store_ID]],Table6[Store_ID],Table6[Store Name],"Not Found")</f>
        <v>TrendMart Kozhikode High Street</v>
      </c>
      <c r="S967" s="2">
        <f>_xlfn.XLOOKUP(Table2[[#This Row],[Store_ID]],Table6[Store_ID],Table6[Monthly Target],"Missing Target")</f>
        <v>2500000</v>
      </c>
      <c r="T967" s="2" t="str">
        <f>_xlfn.XLOOKUP(Table2[[#This Row],[Store_ID]],Table6[Store_ID],Table6[Region],"Not Found")</f>
        <v>South Zone 1</v>
      </c>
      <c r="U967" s="2" t="s">
        <v>181</v>
      </c>
      <c r="V967" s="2" t="str">
        <f>_xlfn.XLOOKUP(Table2[[#This Row],[Employee_ID]],Table5[Employee_ID],Table5[Employee Name],"Not Found")</f>
        <v>Dhruv Mishra</v>
      </c>
      <c r="W967" s="2">
        <v>2</v>
      </c>
      <c r="X967" s="2">
        <v>1041.98</v>
      </c>
      <c r="Y967" s="2">
        <v>25</v>
      </c>
      <c r="Z967" s="2">
        <v>520.99</v>
      </c>
      <c r="AA967" s="2">
        <v>12</v>
      </c>
      <c r="AB967" s="2">
        <v>187.56</v>
      </c>
      <c r="AC967" s="2">
        <v>1750.53</v>
      </c>
      <c r="AD967" s="2">
        <v>1518</v>
      </c>
      <c r="AE967" s="2">
        <f t="shared" si="26"/>
        <v>44.96999999999997</v>
      </c>
      <c r="AF967" s="2" t="s">
        <v>35</v>
      </c>
      <c r="AG967" s="42">
        <f>IFERROR(Table2[[#This Row],[Profit]]/Table2[[#This Row],[Sales Amount]],0)</f>
        <v>2.5689362650168791E-2</v>
      </c>
      <c r="AH967" s="2" t="str">
        <f>TRIM(Table2[[#This Row],[Payment Modee]])</f>
        <v>Debit Card</v>
      </c>
      <c r="AI967" s="2" t="s">
        <v>26</v>
      </c>
      <c r="AJ967" s="2" t="s">
        <v>27</v>
      </c>
      <c r="AK967" s="2" t="s">
        <v>521</v>
      </c>
      <c r="AL967" s="16" t="str">
        <f>IF(HOUR(Table2[[#This Row],[Order Time]])&lt;12,"Morning",IF(HOUR(Table2[[#This Row],[Order Time]])&lt;17,"Afternoon",IF(HOUR(Table2[[#This Row],[Order Time]])&lt;21,"Evening","Night")))</f>
        <v>Afternoon</v>
      </c>
      <c r="AM967" s="16" t="s">
        <v>29</v>
      </c>
    </row>
    <row r="968" spans="1:39" x14ac:dyDescent="0.25">
      <c r="A968" s="13" t="s">
        <v>2486</v>
      </c>
      <c r="B968" s="4">
        <v>45597</v>
      </c>
      <c r="C968" s="2">
        <f>YEAR(Table2[[#This Row],[Invoice Date]])</f>
        <v>2024</v>
      </c>
      <c r="D968" s="2" t="str">
        <f>TEXT(Table2[[#This Row],[Invoice Date]],"mmm")</f>
        <v>Nov</v>
      </c>
      <c r="E968" s="2" t="str">
        <f>Table2[[#This Row],[Store_ID]]&amp;"-"&amp;Table2[[#This Row],[Year]]&amp;"-"&amp;Table2[[#This Row],[Month]]</f>
        <v>STR020-2024-Nov</v>
      </c>
      <c r="F968" s="2" t="s">
        <v>2487</v>
      </c>
      <c r="G968" s="2" t="str">
        <f>_xlfn.XLOOKUP(Table2[[#This Row],[Customer_ID]],Table3[Customer_ID],Table3[Customer Name],"Not Found")</f>
        <v>Ishwarya Kamath</v>
      </c>
      <c r="H968" s="2" t="str">
        <f>_xlfn.XLOOKUP(Table2[[#This Row],[Customer_ID]],Table3[Customer_ID],Table3[Gender],"Female")</f>
        <v>Female</v>
      </c>
      <c r="I968" s="2" t="str">
        <f>_xlfn.XLOOKUP(Table2[[#This Row],[Customer_ID]],Table3[Customer_ID],Table3[City],"Missing Memebership")</f>
        <v>Kalaburagi</v>
      </c>
      <c r="J968" s="2" t="str">
        <f>_xlfn.XLOOKUP(Table2[[#This Row],[Customer_ID]],Table3[Customer_ID],Table3[State],"Karnataka")</f>
        <v>Karnataka</v>
      </c>
      <c r="K968" s="2" t="str">
        <f>_xlfn.XLOOKUP(Table2[[#This Row],[Customer_ID]],Table3[Customer_ID],Table3[Membership],"Regular")</f>
        <v>Platinum</v>
      </c>
      <c r="L968" s="2" t="s">
        <v>459</v>
      </c>
      <c r="M968" s="2" t="str">
        <f>_xlfn.XLOOKUP(Table2[[#This Row],[Product_ID]],Table4[Product_ID],Table4[Product_Name],"Not Found")</f>
        <v>Sonata Straight Fit Cream</v>
      </c>
      <c r="N968" s="2" t="str">
        <f>_xlfn.XLOOKUP(Table2[[#This Row],[Product_ID]],Table4[Product_ID],Table4[Category],"Not Found")</f>
        <v>Women Jeans</v>
      </c>
      <c r="O968" s="2" t="str">
        <f>_xlfn.XLOOKUP(Table2[[#This Row],[Product_ID]],Table4[Product_ID],Table4[Subcategory],"Not Found")</f>
        <v>Straight Fit</v>
      </c>
      <c r="P968" s="2" t="str">
        <f>_xlfn.XLOOKUP(Table2[[#This Row],[Product_ID]],Table4[Product_ID],Table4[Brand],"Missing Brand")</f>
        <v>Sonata</v>
      </c>
      <c r="Q968" s="2" t="s">
        <v>687</v>
      </c>
      <c r="R968" s="2" t="str">
        <f>_xlfn.XLOOKUP(Table2[[#This Row],[Store_ID]],Table6[Store_ID],Table6[Store Name],"Not Found")</f>
        <v>TrendMart Guntur Standard</v>
      </c>
      <c r="S968" s="2">
        <f>_xlfn.XLOOKUP(Table2[[#This Row],[Store_ID]],Table6[Store_ID],Table6[Monthly Target],"Missing Target")</f>
        <v>2000000</v>
      </c>
      <c r="T968" s="2" t="str">
        <f>_xlfn.XLOOKUP(Table2[[#This Row],[Store_ID]],Table6[Store_ID],Table6[Region],"Not Found")</f>
        <v>South Zone 3</v>
      </c>
      <c r="U968" s="2" t="s">
        <v>55</v>
      </c>
      <c r="V968" s="2" t="str">
        <f>_xlfn.XLOOKUP(Table2[[#This Row],[Employee_ID]],Table5[Employee_ID],Table5[Employee Name],"Not Found")</f>
        <v>Padma Gounder</v>
      </c>
      <c r="W968" s="2">
        <v>3</v>
      </c>
      <c r="X968" s="2">
        <v>1049.42</v>
      </c>
      <c r="Y968" s="2">
        <v>25</v>
      </c>
      <c r="Z968" s="2">
        <v>787.07</v>
      </c>
      <c r="AA968" s="2">
        <v>12</v>
      </c>
      <c r="AB968" s="2">
        <v>283.33999999999997</v>
      </c>
      <c r="AC968" s="2">
        <v>2644.53</v>
      </c>
      <c r="AD968" s="2">
        <v>2161.59</v>
      </c>
      <c r="AE968" s="2">
        <f t="shared" si="26"/>
        <v>199.60000000000008</v>
      </c>
      <c r="AF968" s="2" t="s">
        <v>35</v>
      </c>
      <c r="AG968" s="42">
        <f>IFERROR(Table2[[#This Row],[Profit]]/Table2[[#This Row],[Sales Amount]],0)</f>
        <v>7.5476549708265769E-2</v>
      </c>
      <c r="AH968" s="2" t="str">
        <f>TRIM(Table2[[#This Row],[Payment Modee]])</f>
        <v>Debit Card</v>
      </c>
      <c r="AI968" s="2" t="s">
        <v>26</v>
      </c>
      <c r="AJ968" s="2" t="s">
        <v>27</v>
      </c>
      <c r="AK968" s="2" t="s">
        <v>2488</v>
      </c>
      <c r="AL968" s="16" t="str">
        <f>IF(HOUR(Table2[[#This Row],[Order Time]])&lt;12,"Morning",IF(HOUR(Table2[[#This Row],[Order Time]])&lt;17,"Afternoon",IF(HOUR(Table2[[#This Row],[Order Time]])&lt;21,"Evening","Night")))</f>
        <v>Afternoon</v>
      </c>
      <c r="AM968" s="16" t="s">
        <v>29</v>
      </c>
    </row>
    <row r="969" spans="1:39" x14ac:dyDescent="0.25">
      <c r="A969" s="13" t="s">
        <v>2489</v>
      </c>
      <c r="B969" s="4">
        <v>45704</v>
      </c>
      <c r="C969" s="2">
        <f>YEAR(Table2[[#This Row],[Invoice Date]])</f>
        <v>2025</v>
      </c>
      <c r="D969" s="2" t="str">
        <f>TEXT(Table2[[#This Row],[Invoice Date]],"mmm")</f>
        <v>Feb</v>
      </c>
      <c r="E969" s="2" t="str">
        <f>Table2[[#This Row],[Store_ID]]&amp;"-"&amp;Table2[[#This Row],[Year]]&amp;"-"&amp;Table2[[#This Row],[Month]]</f>
        <v>STR067-2025-Feb</v>
      </c>
      <c r="F969" s="2" t="s">
        <v>2490</v>
      </c>
      <c r="G969" s="2" t="str">
        <f>_xlfn.XLOOKUP(Table2[[#This Row],[Customer_ID]],Table3[Customer_ID],Table3[Customer Name],"Not Found")</f>
        <v>Saranya Gounder</v>
      </c>
      <c r="H969" s="2" t="str">
        <f>_xlfn.XLOOKUP(Table2[[#This Row],[Customer_ID]],Table3[Customer_ID],Table3[Gender],"Female")</f>
        <v>Female</v>
      </c>
      <c r="I969" s="2" t="str">
        <f>_xlfn.XLOOKUP(Table2[[#This Row],[Customer_ID]],Table3[Customer_ID],Table3[City],"Missing Memebership")</f>
        <v>Hyderabad</v>
      </c>
      <c r="J969" s="2" t="str">
        <f>_xlfn.XLOOKUP(Table2[[#This Row],[Customer_ID]],Table3[Customer_ID],Table3[State],"Karnataka")</f>
        <v>Telangana</v>
      </c>
      <c r="K969" s="2" t="str">
        <f>_xlfn.XLOOKUP(Table2[[#This Row],[Customer_ID]],Table3[Customer_ID],Table3[Membership],"Regular")</f>
        <v>Gold</v>
      </c>
      <c r="L969" s="2" t="s">
        <v>907</v>
      </c>
      <c r="M969" s="2" t="str">
        <f>_xlfn.XLOOKUP(Table2[[#This Row],[Product_ID]],Table4[Product_ID],Table4[Product_Name],"Not Found")</f>
        <v>Westside Straight Fit Charcoal</v>
      </c>
      <c r="N969" s="2" t="str">
        <f>_xlfn.XLOOKUP(Table2[[#This Row],[Product_ID]],Table4[Product_ID],Table4[Category],"Not Found")</f>
        <v>Watches</v>
      </c>
      <c r="O969" s="2" t="str">
        <f>_xlfn.XLOOKUP(Table2[[#This Row],[Product_ID]],Table4[Product_ID],Table4[Subcategory],"Not Found")</f>
        <v>Smart Watch</v>
      </c>
      <c r="P969" s="2" t="str">
        <f>_xlfn.XLOOKUP(Table2[[#This Row],[Product_ID]],Table4[Product_ID],Table4[Brand],"Missing Brand")</f>
        <v>Pantaloons</v>
      </c>
      <c r="Q969" s="2" t="s">
        <v>1174</v>
      </c>
      <c r="R969" s="2" t="str">
        <f>_xlfn.XLOOKUP(Table2[[#This Row],[Store_ID]],Table6[Store_ID],Table6[Store Name],"Not Found")</f>
        <v>TrendMart Visakhapatnam Standard</v>
      </c>
      <c r="S969" s="2">
        <f>_xlfn.XLOOKUP(Table2[[#This Row],[Store_ID]],Table6[Store_ID],Table6[Monthly Target],"Missing Target")</f>
        <v>2500000</v>
      </c>
      <c r="T969" s="2" t="str">
        <f>_xlfn.XLOOKUP(Table2[[#This Row],[Store_ID]],Table6[Store_ID],Table6[Region],"Not Found")</f>
        <v>South Zone 3</v>
      </c>
      <c r="U969" s="2" t="s">
        <v>192</v>
      </c>
      <c r="V969" s="2" t="str">
        <f>_xlfn.XLOOKUP(Table2[[#This Row],[Employee_ID]],Table5[Employee_ID],Table5[Employee Name],"Not Found")</f>
        <v>Hari Nair</v>
      </c>
      <c r="W969" s="2">
        <v>2</v>
      </c>
      <c r="X969" s="2">
        <v>6002.38</v>
      </c>
      <c r="Y969" s="2">
        <v>0</v>
      </c>
      <c r="Z969" s="2">
        <v>0</v>
      </c>
      <c r="AA969" s="2">
        <v>12</v>
      </c>
      <c r="AB969" s="2">
        <v>1440.57</v>
      </c>
      <c r="AC969" s="2">
        <v>13445.33</v>
      </c>
      <c r="AD969" s="2">
        <v>7324.74</v>
      </c>
      <c r="AE969" s="2">
        <f t="shared" si="26"/>
        <v>4680.0200000000004</v>
      </c>
      <c r="AF969" s="2" t="s">
        <v>56</v>
      </c>
      <c r="AG969" s="42">
        <f>IFERROR(Table2[[#This Row],[Profit]]/Table2[[#This Row],[Sales Amount]],0)</f>
        <v>0.3480777340533851</v>
      </c>
      <c r="AH969" s="2" t="str">
        <f>TRIM(Table2[[#This Row],[Payment Modee]])</f>
        <v>Credit Card</v>
      </c>
      <c r="AI969" s="2" t="s">
        <v>36</v>
      </c>
      <c r="AJ969" s="2" t="s">
        <v>27</v>
      </c>
      <c r="AK969" s="2" t="s">
        <v>2491</v>
      </c>
      <c r="AL969" s="16" t="str">
        <f>IF(HOUR(Table2[[#This Row],[Order Time]])&lt;12,"Morning",IF(HOUR(Table2[[#This Row],[Order Time]])&lt;17,"Afternoon",IF(HOUR(Table2[[#This Row],[Order Time]])&lt;21,"Evening","Night")))</f>
        <v>Afternoon</v>
      </c>
      <c r="AM969" s="16" t="s">
        <v>38</v>
      </c>
    </row>
    <row r="970" spans="1:39" x14ac:dyDescent="0.25">
      <c r="A970" s="13" t="s">
        <v>2492</v>
      </c>
      <c r="B970" s="4">
        <v>45387</v>
      </c>
      <c r="C970" s="2">
        <f>YEAR(Table2[[#This Row],[Invoice Date]])</f>
        <v>2024</v>
      </c>
      <c r="D970" s="2" t="str">
        <f>TEXT(Table2[[#This Row],[Invoice Date]],"mmm")</f>
        <v>Apr</v>
      </c>
      <c r="E970" s="2" t="str">
        <f>Table2[[#This Row],[Store_ID]]&amp;"-"&amp;Table2[[#This Row],[Year]]&amp;"-"&amp;Table2[[#This Row],[Month]]</f>
        <v>STR067-2024-Apr</v>
      </c>
      <c r="F970" s="2" t="s">
        <v>2493</v>
      </c>
      <c r="G970" s="2" t="str">
        <f>_xlfn.XLOOKUP(Table2[[#This Row],[Customer_ID]],Table3[Customer_ID],Table3[Customer Name],"Not Found")</f>
        <v>Vidya Mishra</v>
      </c>
      <c r="H970" s="2" t="str">
        <f>_xlfn.XLOOKUP(Table2[[#This Row],[Customer_ID]],Table3[Customer_ID],Table3[Gender],"Female")</f>
        <v>Female</v>
      </c>
      <c r="I970" s="2" t="str">
        <f>_xlfn.XLOOKUP(Table2[[#This Row],[Customer_ID]],Table3[Customer_ID],Table3[City],"Missing Memebership")</f>
        <v>Kollam</v>
      </c>
      <c r="J970" s="2" t="str">
        <f>_xlfn.XLOOKUP(Table2[[#This Row],[Customer_ID]],Table3[Customer_ID],Table3[State],"Karnataka")</f>
        <v>Kerala</v>
      </c>
      <c r="K970" s="2" t="str">
        <f>_xlfn.XLOOKUP(Table2[[#This Row],[Customer_ID]],Table3[Customer_ID],Table3[Membership],"Regular")</f>
        <v>Gold</v>
      </c>
      <c r="L970" s="2" t="s">
        <v>1578</v>
      </c>
      <c r="M970" s="2" t="str">
        <f>_xlfn.XLOOKUP(Table2[[#This Row],[Product_ID]],Table4[Product_ID],Table4[Product_Name],"Not Found")</f>
        <v>Kalyan Silks Sunglasses Black</v>
      </c>
      <c r="N970" s="2" t="str">
        <f>_xlfn.XLOOKUP(Table2[[#This Row],[Product_ID]],Table4[Product_ID],Table4[Category],"Not Found")</f>
        <v>Accessories</v>
      </c>
      <c r="O970" s="2" t="str">
        <f>_xlfn.XLOOKUP(Table2[[#This Row],[Product_ID]],Table4[Product_ID],Table4[Subcategory],"Not Found")</f>
        <v>Sunglasses</v>
      </c>
      <c r="P970" s="2" t="str">
        <f>_xlfn.XLOOKUP(Table2[[#This Row],[Product_ID]],Table4[Product_ID],Table4[Brand],"Missing Brand")</f>
        <v>Missing Brand Name</v>
      </c>
      <c r="Q970" s="2" t="s">
        <v>1174</v>
      </c>
      <c r="R970" s="2" t="str">
        <f>_xlfn.XLOOKUP(Table2[[#This Row],[Store_ID]],Table6[Store_ID],Table6[Store Name],"Not Found")</f>
        <v>TrendMart Visakhapatnam Standard</v>
      </c>
      <c r="S970" s="2">
        <f>_xlfn.XLOOKUP(Table2[[#This Row],[Store_ID]],Table6[Store_ID],Table6[Monthly Target],"Missing Target")</f>
        <v>2500000</v>
      </c>
      <c r="T970" s="2" t="str">
        <f>_xlfn.XLOOKUP(Table2[[#This Row],[Store_ID]],Table6[Store_ID],Table6[Region],"Not Found")</f>
        <v>South Zone 3</v>
      </c>
      <c r="U970" s="2" t="s">
        <v>118</v>
      </c>
      <c r="V970" s="2" t="str">
        <f>_xlfn.XLOOKUP(Table2[[#This Row],[Employee_ID]],Table5[Employee_ID],Table5[Employee Name],"Not Found")</f>
        <v>Deepak Kamath</v>
      </c>
      <c r="W970" s="2">
        <v>1</v>
      </c>
      <c r="X970" s="2">
        <v>867.99</v>
      </c>
      <c r="Y970" s="2">
        <v>30</v>
      </c>
      <c r="Z970" s="2">
        <v>260.39999999999998</v>
      </c>
      <c r="AA970" s="2">
        <v>5</v>
      </c>
      <c r="AB970" s="2">
        <v>30.38</v>
      </c>
      <c r="AC970" s="2">
        <v>637.97</v>
      </c>
      <c r="AD970" s="2">
        <v>481.3</v>
      </c>
      <c r="AE970" s="2">
        <f t="shared" si="26"/>
        <v>126.29000000000002</v>
      </c>
      <c r="AF970" s="2" t="s">
        <v>56</v>
      </c>
      <c r="AG970" s="42">
        <f>IFERROR(Table2[[#This Row],[Profit]]/Table2[[#This Row],[Sales Amount]],0)</f>
        <v>0.19795601674059912</v>
      </c>
      <c r="AH970" s="2" t="str">
        <f>TRIM(Table2[[#This Row],[Payment Modee]])</f>
        <v>Credit Card</v>
      </c>
      <c r="AI970" s="2" t="s">
        <v>26</v>
      </c>
      <c r="AJ970" s="2" t="s">
        <v>27</v>
      </c>
      <c r="AK970" s="2" t="s">
        <v>1274</v>
      </c>
      <c r="AL970" s="16" t="str">
        <f>IF(HOUR(Table2[[#This Row],[Order Time]])&lt;12,"Morning",IF(HOUR(Table2[[#This Row],[Order Time]])&lt;17,"Afternoon",IF(HOUR(Table2[[#This Row],[Order Time]])&lt;21,"Evening","Night")))</f>
        <v>Afternoon</v>
      </c>
      <c r="AM970" s="16" t="s">
        <v>29</v>
      </c>
    </row>
    <row r="971" spans="1:39" x14ac:dyDescent="0.25">
      <c r="A971" s="13" t="s">
        <v>2494</v>
      </c>
      <c r="B971" s="4">
        <v>45399</v>
      </c>
      <c r="C971" s="2">
        <f>YEAR(Table2[[#This Row],[Invoice Date]])</f>
        <v>2024</v>
      </c>
      <c r="D971" s="2" t="str">
        <f>TEXT(Table2[[#This Row],[Invoice Date]],"mmm")</f>
        <v>Apr</v>
      </c>
      <c r="E971" s="2" t="str">
        <f>Table2[[#This Row],[Store_ID]]&amp;"-"&amp;Table2[[#This Row],[Year]]&amp;"-"&amp;Table2[[#This Row],[Month]]</f>
        <v>STR101-2024-Apr</v>
      </c>
      <c r="F971" s="2" t="s">
        <v>2495</v>
      </c>
      <c r="G971" s="2" t="str">
        <f>_xlfn.XLOOKUP(Table2[[#This Row],[Customer_ID]],Table3[Customer_ID],Table3[Customer Name],"Not Found")</f>
        <v>Malathi Hegde</v>
      </c>
      <c r="H971" s="2" t="str">
        <f>_xlfn.XLOOKUP(Table2[[#This Row],[Customer_ID]],Table3[Customer_ID],Table3[Gender],"Female")</f>
        <v>Female</v>
      </c>
      <c r="I971" s="2" t="str">
        <f>_xlfn.XLOOKUP(Table2[[#This Row],[Customer_ID]],Table3[Customer_ID],Table3[City],"Missing Memebership")</f>
        <v>Thoothukudi</v>
      </c>
      <c r="J971" s="2" t="str">
        <f>_xlfn.XLOOKUP(Table2[[#This Row],[Customer_ID]],Table3[Customer_ID],Table3[State],"Karnataka")</f>
        <v>Tamil Nadu</v>
      </c>
      <c r="K971" s="2" t="str">
        <f>_xlfn.XLOOKUP(Table2[[#This Row],[Customer_ID]],Table3[Customer_ID],Table3[Membership],"Regular")</f>
        <v>Regular</v>
      </c>
      <c r="L971" s="2" t="s">
        <v>1707</v>
      </c>
      <c r="M971" s="2" t="str">
        <f>_xlfn.XLOOKUP(Table2[[#This Row],[Product_ID]],Table4[Product_ID],Table4[Product_Name],"Not Found")</f>
        <v>Louis Philippe Card Holder Mustard</v>
      </c>
      <c r="N971" s="2" t="str">
        <f>_xlfn.XLOOKUP(Table2[[#This Row],[Product_ID]],Table4[Product_ID],Table4[Category],"Not Found")</f>
        <v>Wallets</v>
      </c>
      <c r="O971" s="2" t="str">
        <f>_xlfn.XLOOKUP(Table2[[#This Row],[Product_ID]],Table4[Product_ID],Table4[Subcategory],"Not Found")</f>
        <v>Card Holder</v>
      </c>
      <c r="P971" s="2" t="str">
        <f>_xlfn.XLOOKUP(Table2[[#This Row],[Product_ID]],Table4[Product_ID],Table4[Brand],"Missing Brand")</f>
        <v>Louis Philippe</v>
      </c>
      <c r="Q971" s="2" t="s">
        <v>258</v>
      </c>
      <c r="R971" s="2" t="str">
        <f>_xlfn.XLOOKUP(Table2[[#This Row],[Store_ID]],Table6[Store_ID],Table6[Store Name],"Not Found")</f>
        <v>TrendMart Thiruvananthapuram Standard</v>
      </c>
      <c r="S971" s="2">
        <f>_xlfn.XLOOKUP(Table2[[#This Row],[Store_ID]],Table6[Store_ID],Table6[Monthly Target],"Missing Target")</f>
        <v>1200000</v>
      </c>
      <c r="T971" s="2" t="str">
        <f>_xlfn.XLOOKUP(Table2[[#This Row],[Store_ID]],Table6[Store_ID],Table6[Region],"Not Found")</f>
        <v>South Zone 1</v>
      </c>
      <c r="U971" s="2" t="s">
        <v>81</v>
      </c>
      <c r="V971" s="2" t="str">
        <f>_xlfn.XLOOKUP(Table2[[#This Row],[Employee_ID]],Table5[Employee_ID],Table5[Employee Name],"Not Found")</f>
        <v>Charulatha Kumar</v>
      </c>
      <c r="W971" s="2">
        <v>2</v>
      </c>
      <c r="X971" s="2">
        <v>1280.99</v>
      </c>
      <c r="Y971" s="2">
        <v>25</v>
      </c>
      <c r="Z971" s="2">
        <v>640.5</v>
      </c>
      <c r="AA971" s="2">
        <v>12</v>
      </c>
      <c r="AB971" s="2">
        <v>230.58</v>
      </c>
      <c r="AC971" s="2">
        <v>2152.06</v>
      </c>
      <c r="AD971" s="2">
        <v>1812.6</v>
      </c>
      <c r="AE971" s="2">
        <f t="shared" si="26"/>
        <v>108.88000000000002</v>
      </c>
      <c r="AF971" s="2" t="s">
        <v>69</v>
      </c>
      <c r="AG971" s="42">
        <f>IFERROR(Table2[[#This Row],[Profit]]/Table2[[#This Row],[Sales Amount]],0)</f>
        <v>5.0593384942799004E-2</v>
      </c>
      <c r="AH971" s="2" t="str">
        <f>TRIM(Table2[[#This Row],[Payment Modee]])</f>
        <v>Cash</v>
      </c>
      <c r="AI971" s="2" t="s">
        <v>36</v>
      </c>
      <c r="AJ971" s="2" t="s">
        <v>27</v>
      </c>
      <c r="AK971" s="2" t="s">
        <v>589</v>
      </c>
      <c r="AL971" s="16" t="str">
        <f>IF(HOUR(Table2[[#This Row],[Order Time]])&lt;12,"Morning",IF(HOUR(Table2[[#This Row],[Order Time]])&lt;17,"Afternoon",IF(HOUR(Table2[[#This Row],[Order Time]])&lt;21,"Evening","Night")))</f>
        <v>Afternoon</v>
      </c>
      <c r="AM971" s="16" t="s">
        <v>29</v>
      </c>
    </row>
    <row r="972" spans="1:39" x14ac:dyDescent="0.25">
      <c r="A972" s="13" t="s">
        <v>2496</v>
      </c>
      <c r="B972" s="4">
        <v>45595</v>
      </c>
      <c r="C972" s="2">
        <f>YEAR(Table2[[#This Row],[Invoice Date]])</f>
        <v>2024</v>
      </c>
      <c r="D972" s="2" t="str">
        <f>TEXT(Table2[[#This Row],[Invoice Date]],"mmm")</f>
        <v>Oct</v>
      </c>
      <c r="E972" s="2" t="str">
        <f>Table2[[#This Row],[Store_ID]]&amp;"-"&amp;Table2[[#This Row],[Year]]&amp;"-"&amp;Table2[[#This Row],[Month]]</f>
        <v>STR008-2024-Oct</v>
      </c>
      <c r="F972" s="2" t="s">
        <v>899</v>
      </c>
      <c r="G972" s="2" t="str">
        <f>_xlfn.XLOOKUP(Table2[[#This Row],[Customer_ID]],Table3[Customer_ID],Table3[Customer Name],"Not Found")</f>
        <v>Bhavani Sundaram</v>
      </c>
      <c r="H972" s="2" t="str">
        <f>_xlfn.XLOOKUP(Table2[[#This Row],[Customer_ID]],Table3[Customer_ID],Table3[Gender],"Female")</f>
        <v>Female</v>
      </c>
      <c r="I972" s="2" t="str">
        <f>_xlfn.XLOOKUP(Table2[[#This Row],[Customer_ID]],Table3[Customer_ID],Table3[City],"Missing Memebership")</f>
        <v>Mangaluru</v>
      </c>
      <c r="J972" s="2" t="str">
        <f>_xlfn.XLOOKUP(Table2[[#This Row],[Customer_ID]],Table3[Customer_ID],Table3[State],"Karnataka")</f>
        <v>Karnataka</v>
      </c>
      <c r="K972" s="2" t="str">
        <f>_xlfn.XLOOKUP(Table2[[#This Row],[Customer_ID]],Table3[Customer_ID],Table3[Membership],"Regular")</f>
        <v>Regular</v>
      </c>
      <c r="L972" s="2" t="s">
        <v>556</v>
      </c>
      <c r="M972" s="2" t="str">
        <f>_xlfn.XLOOKUP(Table2[[#This Row],[Product_ID]],Table4[Product_ID],Table4[Product_Name],"Not Found")</f>
        <v>Reebok Georgette Saree Charcoal</v>
      </c>
      <c r="N972" s="2" t="str">
        <f>_xlfn.XLOOKUP(Table2[[#This Row],[Product_ID]],Table4[Product_ID],Table4[Category],"Not Found")</f>
        <v>Women Sarees</v>
      </c>
      <c r="O972" s="2" t="str">
        <f>_xlfn.XLOOKUP(Table2[[#This Row],[Product_ID]],Table4[Product_ID],Table4[Subcategory],"Not Found")</f>
        <v>Georgette Saree</v>
      </c>
      <c r="P972" s="2" t="str">
        <f>_xlfn.XLOOKUP(Table2[[#This Row],[Product_ID]],Table4[Product_ID],Table4[Brand],"Missing Brand")</f>
        <v>Reebok</v>
      </c>
      <c r="Q972" s="2" t="s">
        <v>499</v>
      </c>
      <c r="R972" s="2" t="str">
        <f>_xlfn.XLOOKUP(Table2[[#This Row],[Store_ID]],Table6[Store_ID],Table6[Store Name],"Not Found")</f>
        <v>TrendMart Kochi Mall Kiosk</v>
      </c>
      <c r="S972" s="2">
        <f>_xlfn.XLOOKUP(Table2[[#This Row],[Store_ID]],Table6[Store_ID],Table6[Monthly Target],"Missing Target")</f>
        <v>1500000</v>
      </c>
      <c r="T972" s="2" t="str">
        <f>_xlfn.XLOOKUP(Table2[[#This Row],[Store_ID]],Table6[Store_ID],Table6[Region],"Not Found")</f>
        <v>South Zone 1</v>
      </c>
      <c r="U972" s="2" t="s">
        <v>165</v>
      </c>
      <c r="V972" s="2" t="str">
        <f>_xlfn.XLOOKUP(Table2[[#This Row],[Employee_ID]],Table5[Employee_ID],Table5[Employee Name],"Not Found")</f>
        <v>Vasanthi Gupta</v>
      </c>
      <c r="W972" s="2">
        <v>1</v>
      </c>
      <c r="X972" s="2">
        <v>1993.14</v>
      </c>
      <c r="Y972" s="2">
        <v>10</v>
      </c>
      <c r="Z972" s="2">
        <v>199.31</v>
      </c>
      <c r="AA972" s="2">
        <v>12</v>
      </c>
      <c r="AB972" s="2">
        <v>215.26</v>
      </c>
      <c r="AC972" s="2">
        <v>2009.09</v>
      </c>
      <c r="AD972" s="2">
        <v>1378.38</v>
      </c>
      <c r="AE972" s="2">
        <f t="shared" ref="AE972:AE982" si="27">(AC972-AD972-AB972)</f>
        <v>415.44999999999982</v>
      </c>
      <c r="AF972" s="2" t="s">
        <v>56</v>
      </c>
      <c r="AG972" s="42">
        <f>IFERROR(Table2[[#This Row],[Profit]]/Table2[[#This Row],[Sales Amount]],0)</f>
        <v>0.20678516144124945</v>
      </c>
      <c r="AH972" s="2" t="str">
        <f>TRIM(Table2[[#This Row],[Payment Modee]])</f>
        <v>Credit Card</v>
      </c>
      <c r="AI972" s="2" t="s">
        <v>26</v>
      </c>
      <c r="AJ972" s="2" t="s">
        <v>27</v>
      </c>
      <c r="AK972" s="2" t="s">
        <v>2497</v>
      </c>
      <c r="AL972" s="16" t="str">
        <f>IF(HOUR(Table2[[#This Row],[Order Time]])&lt;12,"Morning",IF(HOUR(Table2[[#This Row],[Order Time]])&lt;17,"Afternoon",IF(HOUR(Table2[[#This Row],[Order Time]])&lt;21,"Evening","Night")))</f>
        <v>Night</v>
      </c>
      <c r="AM972" s="16" t="s">
        <v>29</v>
      </c>
    </row>
    <row r="973" spans="1:39" x14ac:dyDescent="0.25">
      <c r="A973" s="13" t="s">
        <v>2498</v>
      </c>
      <c r="B973" s="4">
        <v>45560</v>
      </c>
      <c r="C973" s="2">
        <f>YEAR(Table2[[#This Row],[Invoice Date]])</f>
        <v>2024</v>
      </c>
      <c r="D973" s="2" t="str">
        <f>TEXT(Table2[[#This Row],[Invoice Date]],"mmm")</f>
        <v>Sep</v>
      </c>
      <c r="E973" s="2" t="str">
        <f>Table2[[#This Row],[Store_ID]]&amp;"-"&amp;Table2[[#This Row],[Year]]&amp;"-"&amp;Table2[[#This Row],[Month]]</f>
        <v>STR036-2024-Sep</v>
      </c>
      <c r="F973" s="2" t="s">
        <v>2499</v>
      </c>
      <c r="G973" s="2" t="str">
        <f>_xlfn.XLOOKUP(Table2[[#This Row],[Customer_ID]],Table3[Customer_ID],Table3[Customer Name],"Not Found")</f>
        <v>Saranya Krishnan</v>
      </c>
      <c r="H973" s="2" t="str">
        <f>_xlfn.XLOOKUP(Table2[[#This Row],[Customer_ID]],Table3[Customer_ID],Table3[Gender],"Female")</f>
        <v>Female</v>
      </c>
      <c r="I973" s="2" t="str">
        <f>_xlfn.XLOOKUP(Table2[[#This Row],[Customer_ID]],Table3[Customer_ID],Table3[City],"Missing Memebership")</f>
        <v>Hyderabad</v>
      </c>
      <c r="J973" s="2" t="str">
        <f>_xlfn.XLOOKUP(Table2[[#This Row],[Customer_ID]],Table3[Customer_ID],Table3[State],"Karnataka")</f>
        <v>Telangana</v>
      </c>
      <c r="K973" s="2" t="str">
        <f>_xlfn.XLOOKUP(Table2[[#This Row],[Customer_ID]],Table3[Customer_ID],Table3[Membership],"Regular")</f>
        <v>Silver</v>
      </c>
      <c r="L973" s="2" t="s">
        <v>90</v>
      </c>
      <c r="M973" s="2" t="str">
        <f>_xlfn.XLOOKUP(Table2[[#This Row],[Product_ID]],Table4[Product_ID],Table4[Product_Name],"Not Found")</f>
        <v>Nike Shirt Dress Peach</v>
      </c>
      <c r="N973" s="2" t="str">
        <f>_xlfn.XLOOKUP(Table2[[#This Row],[Product_ID]],Table4[Product_ID],Table4[Category],"Not Found")</f>
        <v>Women Dresses</v>
      </c>
      <c r="O973" s="2" t="str">
        <f>_xlfn.XLOOKUP(Table2[[#This Row],[Product_ID]],Table4[Product_ID],Table4[Subcategory],"Not Found")</f>
        <v>Shirt Dress</v>
      </c>
      <c r="P973" s="2" t="str">
        <f>_xlfn.XLOOKUP(Table2[[#This Row],[Product_ID]],Table4[Product_ID],Table4[Brand],"Missing Brand")</f>
        <v>Nike</v>
      </c>
      <c r="Q973" s="2" t="s">
        <v>634</v>
      </c>
      <c r="R973" s="2" t="str">
        <f>_xlfn.XLOOKUP(Table2[[#This Row],[Store_ID]],Table6[Store_ID],Table6[Store Name],"Not Found")</f>
        <v>TrendMart Thiruvananthapuram Outlet</v>
      </c>
      <c r="S973" s="2">
        <f>_xlfn.XLOOKUP(Table2[[#This Row],[Store_ID]],Table6[Store_ID],Table6[Monthly Target],"Missing Target")</f>
        <v>1000000</v>
      </c>
      <c r="T973" s="2" t="str">
        <f>_xlfn.XLOOKUP(Table2[[#This Row],[Store_ID]],Table6[Store_ID],Table6[Region],"Not Found")</f>
        <v>South Zone 1</v>
      </c>
      <c r="U973" s="2" t="s">
        <v>43</v>
      </c>
      <c r="V973" s="2" t="str">
        <f>_xlfn.XLOOKUP(Table2[[#This Row],[Employee_ID]],Table5[Employee_ID],Table5[Employee Name],"Not Found")</f>
        <v>Meena Krishnan</v>
      </c>
      <c r="W973" s="2">
        <v>4</v>
      </c>
      <c r="X973" s="2">
        <v>1760.47</v>
      </c>
      <c r="Y973" s="2">
        <v>15</v>
      </c>
      <c r="Z973" s="2">
        <v>1056.28</v>
      </c>
      <c r="AA973" s="2">
        <v>12</v>
      </c>
      <c r="AB973" s="2">
        <v>718.27</v>
      </c>
      <c r="AC973" s="2">
        <v>6703.87</v>
      </c>
      <c r="AD973" s="2">
        <v>5599.4</v>
      </c>
      <c r="AE973" s="2">
        <f t="shared" si="27"/>
        <v>386.20000000000027</v>
      </c>
      <c r="AF973" s="2" t="s">
        <v>119</v>
      </c>
      <c r="AG973" s="42">
        <f>IFERROR(Table2[[#This Row],[Profit]]/Table2[[#This Row],[Sales Amount]],0)</f>
        <v>5.7608515678257526E-2</v>
      </c>
      <c r="AH973" s="2" t="str">
        <f>TRIM(Table2[[#This Row],[Payment Modee]])</f>
        <v>Net Banking</v>
      </c>
      <c r="AI973" s="2" t="s">
        <v>36</v>
      </c>
      <c r="AJ973" s="2" t="s">
        <v>27</v>
      </c>
      <c r="AK973" s="2" t="s">
        <v>2198</v>
      </c>
      <c r="AL973" s="16" t="str">
        <f>IF(HOUR(Table2[[#This Row],[Order Time]])&lt;12,"Morning",IF(HOUR(Table2[[#This Row],[Order Time]])&lt;17,"Afternoon",IF(HOUR(Table2[[#This Row],[Order Time]])&lt;21,"Evening","Night")))</f>
        <v>Evening</v>
      </c>
      <c r="AM973" s="16" t="s">
        <v>29</v>
      </c>
    </row>
    <row r="974" spans="1:39" x14ac:dyDescent="0.25">
      <c r="A974" s="13" t="s">
        <v>2500</v>
      </c>
      <c r="B974" s="4">
        <v>45623</v>
      </c>
      <c r="C974" s="2">
        <f>YEAR(Table2[[#This Row],[Invoice Date]])</f>
        <v>2024</v>
      </c>
      <c r="D974" s="2" t="str">
        <f>TEXT(Table2[[#This Row],[Invoice Date]],"mmm")</f>
        <v>Nov</v>
      </c>
      <c r="E974" s="2" t="str">
        <f>Table2[[#This Row],[Store_ID]]&amp;"-"&amp;Table2[[#This Row],[Year]]&amp;"-"&amp;Table2[[#This Row],[Month]]</f>
        <v>STR099-2024-Nov</v>
      </c>
      <c r="F974" s="2" t="s">
        <v>1089</v>
      </c>
      <c r="G974" s="2" t="str">
        <f>_xlfn.XLOOKUP(Table2[[#This Row],[Customer_ID]],Table3[Customer_ID],Table3[Customer Name],"Not Found")</f>
        <v>Chandrika Gopalakrishnan</v>
      </c>
      <c r="H974" s="2" t="str">
        <f>_xlfn.XLOOKUP(Table2[[#This Row],[Customer_ID]],Table3[Customer_ID],Table3[Gender],"Female")</f>
        <v>Female</v>
      </c>
      <c r="I974" s="2" t="str">
        <f>_xlfn.XLOOKUP(Table2[[#This Row],[Customer_ID]],Table3[Customer_ID],Table3[City],"Missing Memebership")</f>
        <v>Guntur</v>
      </c>
      <c r="J974" s="2" t="str">
        <f>_xlfn.XLOOKUP(Table2[[#This Row],[Customer_ID]],Table3[Customer_ID],Table3[State],"Karnataka")</f>
        <v>Andhra Pradesh</v>
      </c>
      <c r="K974" s="2" t="str">
        <f>_xlfn.XLOOKUP(Table2[[#This Row],[Customer_ID]],Table3[Customer_ID],Table3[Membership],"Regular")</f>
        <v>Silver</v>
      </c>
      <c r="L974" s="2" t="s">
        <v>652</v>
      </c>
      <c r="M974" s="2" t="str">
        <f>_xlfn.XLOOKUP(Table2[[#This Row],[Product_ID]],Table4[Product_ID],Table4[Product_Name],"Not Found")</f>
        <v>Libas Smart Watch Purple</v>
      </c>
      <c r="N974" s="2" t="str">
        <f>_xlfn.XLOOKUP(Table2[[#This Row],[Product_ID]],Table4[Product_ID],Table4[Category],"Not Found")</f>
        <v>Watches</v>
      </c>
      <c r="O974" s="2" t="str">
        <f>_xlfn.XLOOKUP(Table2[[#This Row],[Product_ID]],Table4[Product_ID],Table4[Subcategory],"Not Found")</f>
        <v>Smart Watch</v>
      </c>
      <c r="P974" s="2" t="str">
        <f>_xlfn.XLOOKUP(Table2[[#This Row],[Product_ID]],Table4[Product_ID],Table4[Brand],"Missing Brand")</f>
        <v>Libas</v>
      </c>
      <c r="Q974" s="2" t="s">
        <v>175</v>
      </c>
      <c r="R974" s="2" t="str">
        <f>_xlfn.XLOOKUP(Table2[[#This Row],[Store_ID]],Table6[Store_ID],Table6[Store Name],"Not Found")</f>
        <v>TrendMart Khammam Standard</v>
      </c>
      <c r="S974" s="2">
        <f>_xlfn.XLOOKUP(Table2[[#This Row],[Store_ID]],Table6[Store_ID],Table6[Monthly Target],"Missing Target")</f>
        <v>1500000</v>
      </c>
      <c r="T974" s="2" t="str">
        <f>_xlfn.XLOOKUP(Table2[[#This Row],[Store_ID]],Table6[Store_ID],Table6[Region],"Not Found")</f>
        <v>South Zone 2</v>
      </c>
      <c r="U974" s="2" t="s">
        <v>153</v>
      </c>
      <c r="V974" s="2" t="str">
        <f>_xlfn.XLOOKUP(Table2[[#This Row],[Employee_ID]],Table5[Employee_ID],Table5[Employee Name],"Not Found")</f>
        <v>Rani Mishra</v>
      </c>
      <c r="W974" s="2">
        <v>1</v>
      </c>
      <c r="X974" s="2">
        <v>1076.99</v>
      </c>
      <c r="Y974" s="2">
        <v>10</v>
      </c>
      <c r="Z974" s="2">
        <v>107.7</v>
      </c>
      <c r="AA974" s="2">
        <v>12</v>
      </c>
      <c r="AB974" s="2">
        <v>116.31</v>
      </c>
      <c r="AC974" s="2">
        <v>1085.5999999999999</v>
      </c>
      <c r="AD974" s="2">
        <v>815.46</v>
      </c>
      <c r="AE974" s="2">
        <f t="shared" si="27"/>
        <v>153.82999999999987</v>
      </c>
      <c r="AF974" s="2" t="s">
        <v>56</v>
      </c>
      <c r="AG974" s="42">
        <f>IFERROR(Table2[[#This Row],[Profit]]/Table2[[#This Row],[Sales Amount]],0)</f>
        <v>0.14170044215180536</v>
      </c>
      <c r="AH974" s="2" t="str">
        <f>TRIM(Table2[[#This Row],[Payment Modee]])</f>
        <v>Credit Card</v>
      </c>
      <c r="AI974" s="2" t="s">
        <v>26</v>
      </c>
      <c r="AJ974" s="2" t="s">
        <v>27</v>
      </c>
      <c r="AK974" s="2" t="s">
        <v>1115</v>
      </c>
      <c r="AL974" s="16" t="str">
        <f>IF(HOUR(Table2[[#This Row],[Order Time]])&lt;12,"Morning",IF(HOUR(Table2[[#This Row],[Order Time]])&lt;17,"Afternoon",IF(HOUR(Table2[[#This Row],[Order Time]])&lt;21,"Evening","Night")))</f>
        <v>Afternoon</v>
      </c>
      <c r="AM974" s="16" t="s">
        <v>29</v>
      </c>
    </row>
    <row r="975" spans="1:39" x14ac:dyDescent="0.25">
      <c r="A975" s="13" t="s">
        <v>2501</v>
      </c>
      <c r="B975" s="4">
        <v>45642</v>
      </c>
      <c r="C975" s="2">
        <f>YEAR(Table2[[#This Row],[Invoice Date]])</f>
        <v>2024</v>
      </c>
      <c r="D975" s="2" t="str">
        <f>TEXT(Table2[[#This Row],[Invoice Date]],"mmm")</f>
        <v>Dec</v>
      </c>
      <c r="E975" s="2" t="str">
        <f>Table2[[#This Row],[Store_ID]]&amp;"-"&amp;Table2[[#This Row],[Year]]&amp;"-"&amp;Table2[[#This Row],[Month]]</f>
        <v>STR050-2024-Dec</v>
      </c>
      <c r="F975" s="2" t="s">
        <v>2134</v>
      </c>
      <c r="G975" s="2" t="str">
        <f>_xlfn.XLOOKUP(Table2[[#This Row],[Customer_ID]],Table3[Customer_ID],Table3[Customer Name],"Not Found")</f>
        <v>Sathish Gupta</v>
      </c>
      <c r="H975" s="2" t="str">
        <f>_xlfn.XLOOKUP(Table2[[#This Row],[Customer_ID]],Table3[Customer_ID],Table3[Gender],"Female")</f>
        <v>Male</v>
      </c>
      <c r="I975" s="2" t="str">
        <f>_xlfn.XLOOKUP(Table2[[#This Row],[Customer_ID]],Table3[Customer_ID],Table3[City],"Missing Memebership")</f>
        <v>Shivamogga</v>
      </c>
      <c r="J975" s="2" t="str">
        <f>_xlfn.XLOOKUP(Table2[[#This Row],[Customer_ID]],Table3[Customer_ID],Table3[State],"Karnataka")</f>
        <v>Karnataka</v>
      </c>
      <c r="K975" s="2" t="str">
        <f>_xlfn.XLOOKUP(Table2[[#This Row],[Customer_ID]],Table3[Customer_ID],Table3[Membership],"Regular")</f>
        <v>Regular</v>
      </c>
      <c r="L975" s="2" t="s">
        <v>1109</v>
      </c>
      <c r="M975" s="2" t="str">
        <f>_xlfn.XLOOKUP(Table2[[#This Row],[Product_ID]],Table4[Product_ID],Table4[Product_Name],"Not Found")</f>
        <v>Biba Formal Shoes Brown</v>
      </c>
      <c r="N975" s="2" t="str">
        <f>_xlfn.XLOOKUP(Table2[[#This Row],[Product_ID]],Table4[Product_ID],Table4[Category],"Not Found")</f>
        <v>Footwear</v>
      </c>
      <c r="O975" s="2" t="str">
        <f>_xlfn.XLOOKUP(Table2[[#This Row],[Product_ID]],Table4[Product_ID],Table4[Subcategory],"Not Found")</f>
        <v>Formal Shoes</v>
      </c>
      <c r="P975" s="2" t="str">
        <f>_xlfn.XLOOKUP(Table2[[#This Row],[Product_ID]],Table4[Product_ID],Table4[Brand],"Missing Brand")</f>
        <v>Biba</v>
      </c>
      <c r="Q975" s="2" t="s">
        <v>422</v>
      </c>
      <c r="R975" s="2" t="str">
        <f>_xlfn.XLOOKUP(Table2[[#This Row],[Store_ID]],Table6[Store_ID],Table6[Store Name],"Not Found")</f>
        <v>TrendMart Thrissur High Street</v>
      </c>
      <c r="S975" s="2">
        <f>_xlfn.XLOOKUP(Table2[[#This Row],[Store_ID]],Table6[Store_ID],Table6[Monthly Target],"Missing Target")</f>
        <v>2000000</v>
      </c>
      <c r="T975" s="2" t="str">
        <f>_xlfn.XLOOKUP(Table2[[#This Row],[Store_ID]],Table6[Store_ID],Table6[Region],"Not Found")</f>
        <v>South Zone 1</v>
      </c>
      <c r="U975" s="2" t="s">
        <v>482</v>
      </c>
      <c r="V975" s="2" t="str">
        <f>_xlfn.XLOOKUP(Table2[[#This Row],[Employee_ID]],Table5[Employee_ID],Table5[Employee Name],"Not Found")</f>
        <v>Swathi Achari</v>
      </c>
      <c r="W975" s="2">
        <v>2</v>
      </c>
      <c r="X975" s="2">
        <v>2030.13</v>
      </c>
      <c r="Y975" s="2">
        <v>10</v>
      </c>
      <c r="Z975" s="2">
        <v>406.03</v>
      </c>
      <c r="AA975" s="2">
        <v>12</v>
      </c>
      <c r="AB975" s="2">
        <v>438.51</v>
      </c>
      <c r="AC975" s="2">
        <v>4092.74</v>
      </c>
      <c r="AD975" s="2">
        <v>2864.02</v>
      </c>
      <c r="AE975" s="2">
        <f t="shared" si="27"/>
        <v>790.20999999999981</v>
      </c>
      <c r="AF975" s="2" t="s">
        <v>35</v>
      </c>
      <c r="AG975" s="42">
        <f>IFERROR(Table2[[#This Row],[Profit]]/Table2[[#This Row],[Sales Amount]],0)</f>
        <v>0.19307603219359154</v>
      </c>
      <c r="AH975" s="2" t="str">
        <f>TRIM(Table2[[#This Row],[Payment Modee]])</f>
        <v>Debit Card</v>
      </c>
      <c r="AI975" s="2" t="s">
        <v>26</v>
      </c>
      <c r="AJ975" s="2" t="s">
        <v>27</v>
      </c>
      <c r="AK975" s="2" t="s">
        <v>797</v>
      </c>
      <c r="AL975" s="16" t="str">
        <f>IF(HOUR(Table2[[#This Row],[Order Time]])&lt;12,"Morning",IF(HOUR(Table2[[#This Row],[Order Time]])&lt;17,"Afternoon",IF(HOUR(Table2[[#This Row],[Order Time]])&lt;21,"Evening","Night")))</f>
        <v>Morning</v>
      </c>
      <c r="AM975" s="16" t="s">
        <v>29</v>
      </c>
    </row>
    <row r="976" spans="1:39" x14ac:dyDescent="0.25">
      <c r="A976" s="13" t="s">
        <v>2502</v>
      </c>
      <c r="B976" s="4">
        <v>45484</v>
      </c>
      <c r="C976" s="2">
        <f>YEAR(Table2[[#This Row],[Invoice Date]])</f>
        <v>2024</v>
      </c>
      <c r="D976" s="2" t="str">
        <f>TEXT(Table2[[#This Row],[Invoice Date]],"mmm")</f>
        <v>Jul</v>
      </c>
      <c r="E976" s="2" t="str">
        <f>Table2[[#This Row],[Store_ID]]&amp;"-"&amp;Table2[[#This Row],[Year]]&amp;"-"&amp;Table2[[#This Row],[Month]]</f>
        <v>STR062-2024-Jul</v>
      </c>
      <c r="F976" s="2" t="s">
        <v>446</v>
      </c>
      <c r="G976" s="2" t="str">
        <f>_xlfn.XLOOKUP(Table2[[#This Row],[Customer_ID]],Table3[Customer_ID],Table3[Customer Name],"Not Found")</f>
        <v>Pranav Balasubramaniam</v>
      </c>
      <c r="H976" s="2" t="str">
        <f>_xlfn.XLOOKUP(Table2[[#This Row],[Customer_ID]],Table3[Customer_ID],Table3[Gender],"Female")</f>
        <v>Male</v>
      </c>
      <c r="I976" s="2" t="str">
        <f>_xlfn.XLOOKUP(Table2[[#This Row],[Customer_ID]],Table3[Customer_ID],Table3[City],"Missing Memebership")</f>
        <v>Kannur</v>
      </c>
      <c r="J976" s="2" t="str">
        <f>_xlfn.XLOOKUP(Table2[[#This Row],[Customer_ID]],Table3[Customer_ID],Table3[State],"Karnataka")</f>
        <v>Kerala</v>
      </c>
      <c r="K976" s="2" t="str">
        <f>_xlfn.XLOOKUP(Table2[[#This Row],[Customer_ID]],Table3[Customer_ID],Table3[Membership],"Regular")</f>
        <v>Silver</v>
      </c>
      <c r="L976" s="2" t="s">
        <v>2503</v>
      </c>
      <c r="M976" s="2" t="str">
        <f>_xlfn.XLOOKUP(Table2[[#This Row],[Product_ID]],Table4[Product_ID],Table4[Product_Name],"Not Found")</f>
        <v>Titan Track Pant Wine</v>
      </c>
      <c r="N976" s="2" t="str">
        <f>_xlfn.XLOOKUP(Table2[[#This Row],[Product_ID]],Table4[Product_ID],Table4[Category],"Not Found")</f>
        <v>Men Trousers</v>
      </c>
      <c r="O976" s="2" t="str">
        <f>_xlfn.XLOOKUP(Table2[[#This Row],[Product_ID]],Table4[Product_ID],Table4[Subcategory],"Not Found")</f>
        <v>Track Pant</v>
      </c>
      <c r="P976" s="2" t="str">
        <f>_xlfn.XLOOKUP(Table2[[#This Row],[Product_ID]],Table4[Product_ID],Table4[Brand],"Missing Brand")</f>
        <v>Titan</v>
      </c>
      <c r="Q976" s="2" t="s">
        <v>67</v>
      </c>
      <c r="R976" s="2" t="str">
        <f>_xlfn.XLOOKUP(Table2[[#This Row],[Store_ID]],Table6[Store_ID],Table6[Store Name],"Not Found")</f>
        <v>TrendMart Vijayawada Standard</v>
      </c>
      <c r="S976" s="2">
        <f>_xlfn.XLOOKUP(Table2[[#This Row],[Store_ID]],Table6[Store_ID],Table6[Monthly Target],"Missing Target")</f>
        <v>1000000</v>
      </c>
      <c r="T976" s="2" t="str">
        <f>_xlfn.XLOOKUP(Table2[[#This Row],[Store_ID]],Table6[Store_ID],Table6[Region],"Not Found")</f>
        <v>South Zone 3</v>
      </c>
      <c r="U976" s="2" t="s">
        <v>283</v>
      </c>
      <c r="V976" s="2" t="str">
        <f>_xlfn.XLOOKUP(Table2[[#This Row],[Employee_ID]],Table5[Employee_ID],Table5[Employee Name],"Not Found")</f>
        <v>Priya Balasubramaniam</v>
      </c>
      <c r="W976" s="2">
        <v>1</v>
      </c>
      <c r="X976" s="2">
        <v>1197.1500000000001</v>
      </c>
      <c r="Y976" s="2">
        <v>15</v>
      </c>
      <c r="Z976" s="2">
        <v>179.57</v>
      </c>
      <c r="AA976" s="2">
        <v>12</v>
      </c>
      <c r="AB976" s="2">
        <v>122.11</v>
      </c>
      <c r="AC976" s="2">
        <v>1139.69</v>
      </c>
      <c r="AD976" s="2">
        <v>795.4</v>
      </c>
      <c r="AE976" s="2">
        <f t="shared" si="27"/>
        <v>222.18000000000006</v>
      </c>
      <c r="AF976" s="2" t="s">
        <v>35</v>
      </c>
      <c r="AG976" s="42">
        <f>IFERROR(Table2[[#This Row],[Profit]]/Table2[[#This Row],[Sales Amount]],0)</f>
        <v>0.19494774894927572</v>
      </c>
      <c r="AH976" s="2" t="str">
        <f>TRIM(Table2[[#This Row],[Payment Modee]])</f>
        <v>Debit Card</v>
      </c>
      <c r="AI976" s="2" t="s">
        <v>26</v>
      </c>
      <c r="AJ976" s="2" t="s">
        <v>27</v>
      </c>
      <c r="AK976" s="2" t="s">
        <v>2504</v>
      </c>
      <c r="AL976" s="16" t="str">
        <f>IF(HOUR(Table2[[#This Row],[Order Time]])&lt;12,"Morning",IF(HOUR(Table2[[#This Row],[Order Time]])&lt;17,"Afternoon",IF(HOUR(Table2[[#This Row],[Order Time]])&lt;21,"Evening","Night")))</f>
        <v>Afternoon</v>
      </c>
      <c r="AM976" s="16" t="s">
        <v>29</v>
      </c>
    </row>
    <row r="977" spans="1:39" x14ac:dyDescent="0.25">
      <c r="A977" s="13" t="s">
        <v>2505</v>
      </c>
      <c r="B977" s="4">
        <v>45422</v>
      </c>
      <c r="C977" s="2">
        <f>YEAR(Table2[[#This Row],[Invoice Date]])</f>
        <v>2024</v>
      </c>
      <c r="D977" s="2" t="str">
        <f>TEXT(Table2[[#This Row],[Invoice Date]],"mmm")</f>
        <v>May</v>
      </c>
      <c r="E977" s="2" t="str">
        <f>Table2[[#This Row],[Store_ID]]&amp;"-"&amp;Table2[[#This Row],[Year]]&amp;"-"&amp;Table2[[#This Row],[Month]]</f>
        <v>STR092-2024-May</v>
      </c>
      <c r="F977" s="2" t="s">
        <v>1669</v>
      </c>
      <c r="G977" s="2" t="str">
        <f>_xlfn.XLOOKUP(Table2[[#This Row],[Customer_ID]],Table3[Customer_ID],Table3[Customer Name],"Not Found")</f>
        <v>Deepthi Ramachandran</v>
      </c>
      <c r="H977" s="2" t="str">
        <f>_xlfn.XLOOKUP(Table2[[#This Row],[Customer_ID]],Table3[Customer_ID],Table3[Gender],"Female")</f>
        <v>Female</v>
      </c>
      <c r="I977" s="2" t="str">
        <f>_xlfn.XLOOKUP(Table2[[#This Row],[Customer_ID]],Table3[Customer_ID],Table3[City],"Missing Memebership")</f>
        <v>Khammam</v>
      </c>
      <c r="J977" s="2" t="str">
        <f>_xlfn.XLOOKUP(Table2[[#This Row],[Customer_ID]],Table3[Customer_ID],Table3[State],"Karnataka")</f>
        <v>Telangana</v>
      </c>
      <c r="K977" s="2" t="str">
        <f>_xlfn.XLOOKUP(Table2[[#This Row],[Customer_ID]],Table3[Customer_ID],Table3[Membership],"Regular")</f>
        <v>Regular</v>
      </c>
      <c r="L977" s="2" t="s">
        <v>552</v>
      </c>
      <c r="M977" s="2" t="str">
        <f>_xlfn.XLOOKUP(Table2[[#This Row],[Product_ID]],Table4[Product_ID],Table4[Product_Name],"Not Found")</f>
        <v>Louis Philippe Leather Wallet Brown</v>
      </c>
      <c r="N977" s="2" t="str">
        <f>_xlfn.XLOOKUP(Table2[[#This Row],[Product_ID]],Table4[Product_ID],Table4[Category],"Not Found")</f>
        <v>Wallets</v>
      </c>
      <c r="O977" s="2" t="str">
        <f>_xlfn.XLOOKUP(Table2[[#This Row],[Product_ID]],Table4[Product_ID],Table4[Subcategory],"Not Found")</f>
        <v>Leather Wallet</v>
      </c>
      <c r="P977" s="2" t="str">
        <f>_xlfn.XLOOKUP(Table2[[#This Row],[Product_ID]],Table4[Product_ID],Table4[Brand],"Missing Brand")</f>
        <v>Louis Philippe</v>
      </c>
      <c r="Q977" s="2" t="s">
        <v>245</v>
      </c>
      <c r="R977" s="2" t="str">
        <f>_xlfn.XLOOKUP(Table2[[#This Row],[Store_ID]],Table6[Store_ID],Table6[Store Name],"Not Found")</f>
        <v>TrendMart Kochi Standard</v>
      </c>
      <c r="S977" s="2">
        <f>_xlfn.XLOOKUP(Table2[[#This Row],[Store_ID]],Table6[Store_ID],Table6[Monthly Target],"Missing Target")</f>
        <v>1500000</v>
      </c>
      <c r="T977" s="2" t="str">
        <f>_xlfn.XLOOKUP(Table2[[#This Row],[Store_ID]],Table6[Store_ID],Table6[Region],"Not Found")</f>
        <v>South Zone 1</v>
      </c>
      <c r="U977" s="2" t="s">
        <v>220</v>
      </c>
      <c r="V977" s="2" t="str">
        <f>_xlfn.XLOOKUP(Table2[[#This Row],[Employee_ID]],Table5[Employee_ID],Table5[Employee Name],"Not Found")</f>
        <v>Vasanthi Kamath</v>
      </c>
      <c r="W977" s="2">
        <v>3</v>
      </c>
      <c r="X977" s="2">
        <v>1286.6099999999999</v>
      </c>
      <c r="Y977" s="2">
        <v>15</v>
      </c>
      <c r="Z977" s="2">
        <v>578.97</v>
      </c>
      <c r="AA977" s="2">
        <v>12</v>
      </c>
      <c r="AB977" s="2">
        <v>393.7</v>
      </c>
      <c r="AC977" s="2">
        <v>3674.56</v>
      </c>
      <c r="AD977" s="2">
        <v>2712.63</v>
      </c>
      <c r="AE977" s="2">
        <f t="shared" si="27"/>
        <v>568.22999999999979</v>
      </c>
      <c r="AF977" s="2" t="s">
        <v>56</v>
      </c>
      <c r="AG977" s="42">
        <f>IFERROR(Table2[[#This Row],[Profit]]/Table2[[#This Row],[Sales Amount]],0)</f>
        <v>0.15463892275537747</v>
      </c>
      <c r="AH977" s="2" t="str">
        <f>TRIM(Table2[[#This Row],[Payment Modee]])</f>
        <v>Credit Card</v>
      </c>
      <c r="AI977" s="2" t="s">
        <v>26</v>
      </c>
      <c r="AJ977" s="2" t="s">
        <v>27</v>
      </c>
      <c r="AK977" s="2" t="s">
        <v>2506</v>
      </c>
      <c r="AL977" s="16" t="str">
        <f>IF(HOUR(Table2[[#This Row],[Order Time]])&lt;12,"Morning",IF(HOUR(Table2[[#This Row],[Order Time]])&lt;17,"Afternoon",IF(HOUR(Table2[[#This Row],[Order Time]])&lt;21,"Evening","Night")))</f>
        <v>Evening</v>
      </c>
      <c r="AM977" s="16" t="s">
        <v>29</v>
      </c>
    </row>
    <row r="978" spans="1:39" x14ac:dyDescent="0.25">
      <c r="A978" s="13" t="s">
        <v>2507</v>
      </c>
      <c r="B978" s="4">
        <v>45566</v>
      </c>
      <c r="C978" s="2">
        <f>YEAR(Table2[[#This Row],[Invoice Date]])</f>
        <v>2024</v>
      </c>
      <c r="D978" s="2" t="str">
        <f>TEXT(Table2[[#This Row],[Invoice Date]],"mmm")</f>
        <v>Oct</v>
      </c>
      <c r="E978" s="2" t="str">
        <f>Table2[[#This Row],[Store_ID]]&amp;"-"&amp;Table2[[#This Row],[Year]]&amp;"-"&amp;Table2[[#This Row],[Month]]</f>
        <v>STR120-2024-Oct</v>
      </c>
      <c r="F978" s="2" t="s">
        <v>1471</v>
      </c>
      <c r="G978" s="2" t="str">
        <f>_xlfn.XLOOKUP(Table2[[#This Row],[Customer_ID]],Table3[Customer_ID],Table3[Customer Name],"Not Found")</f>
        <v>Chandra Mishra</v>
      </c>
      <c r="H978" s="2" t="str">
        <f>_xlfn.XLOOKUP(Table2[[#This Row],[Customer_ID]],Table3[Customer_ID],Table3[Gender],"Female")</f>
        <v>Male</v>
      </c>
      <c r="I978" s="2" t="str">
        <f>_xlfn.XLOOKUP(Table2[[#This Row],[Customer_ID]],Table3[Customer_ID],Table3[City],"Missing Memebership")</f>
        <v>Coimbatore</v>
      </c>
      <c r="J978" s="2" t="str">
        <f>_xlfn.XLOOKUP(Table2[[#This Row],[Customer_ID]],Table3[Customer_ID],Table3[State],"Karnataka")</f>
        <v>Tamil Nadu</v>
      </c>
      <c r="K978" s="2" t="str">
        <f>_xlfn.XLOOKUP(Table2[[#This Row],[Customer_ID]],Table3[Customer_ID],Table3[Membership],"Regular")</f>
        <v>Regular</v>
      </c>
      <c r="L978" s="2" t="s">
        <v>629</v>
      </c>
      <c r="M978" s="2" t="str">
        <f>_xlfn.XLOOKUP(Table2[[#This Row],[Product_ID]],Table4[Product_ID],Table4[Product_Name],"Not Found")</f>
        <v>Max Fashion Sherwani White</v>
      </c>
      <c r="N978" s="2" t="str">
        <f>_xlfn.XLOOKUP(Table2[[#This Row],[Product_ID]],Table4[Product_ID],Table4[Category],"Not Found")</f>
        <v>Men Ethnic</v>
      </c>
      <c r="O978" s="2" t="str">
        <f>_xlfn.XLOOKUP(Table2[[#This Row],[Product_ID]],Table4[Product_ID],Table4[Subcategory],"Not Found")</f>
        <v>Sherwani</v>
      </c>
      <c r="P978" s="2" t="str">
        <f>_xlfn.XLOOKUP(Table2[[#This Row],[Product_ID]],Table4[Product_ID],Table4[Brand],"Missing Brand")</f>
        <v>Max Fashion</v>
      </c>
      <c r="Q978" s="2" t="s">
        <v>999</v>
      </c>
      <c r="R978" s="2" t="str">
        <f>_xlfn.XLOOKUP(Table2[[#This Row],[Store_ID]],Table6[Store_ID],Table6[Store Name],"Not Found")</f>
        <v>TrendMart Karimnagar Standard</v>
      </c>
      <c r="S978" s="2">
        <f>_xlfn.XLOOKUP(Table2[[#This Row],[Store_ID]],Table6[Store_ID],Table6[Monthly Target],"Missing Target")</f>
        <v>1500000</v>
      </c>
      <c r="T978" s="2" t="str">
        <f>_xlfn.XLOOKUP(Table2[[#This Row],[Store_ID]],Table6[Store_ID],Table6[Region],"Not Found")</f>
        <v>South Zone 2</v>
      </c>
      <c r="U978" s="2" t="s">
        <v>142</v>
      </c>
      <c r="V978" s="2" t="str">
        <f>_xlfn.XLOOKUP(Table2[[#This Row],[Employee_ID]],Table5[Employee_ID],Table5[Employee Name],"Not Found")</f>
        <v>Anusuya Subramaniam</v>
      </c>
      <c r="W978" s="2">
        <v>1</v>
      </c>
      <c r="X978" s="2">
        <v>2320.31</v>
      </c>
      <c r="Y978" s="2">
        <v>30</v>
      </c>
      <c r="Z978" s="2">
        <v>696.09</v>
      </c>
      <c r="AA978" s="2">
        <v>12</v>
      </c>
      <c r="AB978" s="2">
        <v>194.91</v>
      </c>
      <c r="AC978" s="2">
        <v>1819.13</v>
      </c>
      <c r="AD978" s="2">
        <v>1551.42</v>
      </c>
      <c r="AE978" s="2">
        <f t="shared" si="27"/>
        <v>72.80000000000004</v>
      </c>
      <c r="AF978" s="2" t="s">
        <v>119</v>
      </c>
      <c r="AG978" s="42">
        <f>IFERROR(Table2[[#This Row],[Profit]]/Table2[[#This Row],[Sales Amount]],0)</f>
        <v>4.0019130023692666E-2</v>
      </c>
      <c r="AH978" s="2" t="str">
        <f>TRIM(Table2[[#This Row],[Payment Modee]])</f>
        <v>Net Banking</v>
      </c>
      <c r="AI978" s="2" t="s">
        <v>26</v>
      </c>
      <c r="AJ978" s="2" t="s">
        <v>27</v>
      </c>
      <c r="AK978" s="2" t="s">
        <v>2463</v>
      </c>
      <c r="AL978" s="16" t="str">
        <f>IF(HOUR(Table2[[#This Row],[Order Time]])&lt;12,"Morning",IF(HOUR(Table2[[#This Row],[Order Time]])&lt;17,"Afternoon",IF(HOUR(Table2[[#This Row],[Order Time]])&lt;21,"Evening","Night")))</f>
        <v>Afternoon</v>
      </c>
      <c r="AM978" s="16" t="s">
        <v>29</v>
      </c>
    </row>
    <row r="979" spans="1:39" x14ac:dyDescent="0.25">
      <c r="A979" s="13" t="s">
        <v>2508</v>
      </c>
      <c r="B979" s="4">
        <v>45586</v>
      </c>
      <c r="C979" s="2">
        <f>YEAR(Table2[[#This Row],[Invoice Date]])</f>
        <v>2024</v>
      </c>
      <c r="D979" s="2" t="str">
        <f>TEXT(Table2[[#This Row],[Invoice Date]],"mmm")</f>
        <v>Oct</v>
      </c>
      <c r="E979" s="2" t="str">
        <f>Table2[[#This Row],[Store_ID]]&amp;"-"&amp;Table2[[#This Row],[Year]]&amp;"-"&amp;Table2[[#This Row],[Month]]</f>
        <v>STR058-2024-Oct</v>
      </c>
      <c r="F979" s="2" t="s">
        <v>1504</v>
      </c>
      <c r="G979" s="2" t="str">
        <f>_xlfn.XLOOKUP(Table2[[#This Row],[Customer_ID]],Table3[Customer_ID],Table3[Customer Name],"Not Found")</f>
        <v>Bindu Achari</v>
      </c>
      <c r="H979" s="2" t="str">
        <f>_xlfn.XLOOKUP(Table2[[#This Row],[Customer_ID]],Table3[Customer_ID],Table3[Gender],"Female")</f>
        <v>Female</v>
      </c>
      <c r="I979" s="2" t="str">
        <f>_xlfn.XLOOKUP(Table2[[#This Row],[Customer_ID]],Table3[Customer_ID],Table3[City],"Missing Memebership")</f>
        <v>Davanagere</v>
      </c>
      <c r="J979" s="2" t="str">
        <f>_xlfn.XLOOKUP(Table2[[#This Row],[Customer_ID]],Table3[Customer_ID],Table3[State],"Karnataka")</f>
        <v>Karnataka</v>
      </c>
      <c r="K979" s="2" t="str">
        <f>_xlfn.XLOOKUP(Table2[[#This Row],[Customer_ID]],Table3[Customer_ID],Table3[Membership],"Regular")</f>
        <v>Regular</v>
      </c>
      <c r="L979" s="2" t="s">
        <v>1112</v>
      </c>
      <c r="M979" s="2" t="str">
        <f>_xlfn.XLOOKUP(Table2[[#This Row],[Product_ID]],Table4[Product_ID],Table4[Product_Name],"Not Found")</f>
        <v>Fossil Digital Watch Maroon</v>
      </c>
      <c r="N979" s="2" t="str">
        <f>_xlfn.XLOOKUP(Table2[[#This Row],[Product_ID]],Table4[Product_ID],Table4[Category],"Not Found")</f>
        <v>Watches</v>
      </c>
      <c r="O979" s="2" t="str">
        <f>_xlfn.XLOOKUP(Table2[[#This Row],[Product_ID]],Table4[Product_ID],Table4[Subcategory],"Not Found")</f>
        <v>Digital Watch</v>
      </c>
      <c r="P979" s="2" t="str">
        <f>_xlfn.XLOOKUP(Table2[[#This Row],[Product_ID]],Table4[Product_ID],Table4[Brand],"Missing Brand")</f>
        <v>Fossil</v>
      </c>
      <c r="Q979" s="2" t="s">
        <v>54</v>
      </c>
      <c r="R979" s="2" t="str">
        <f>_xlfn.XLOOKUP(Table2[[#This Row],[Store_ID]],Table6[Store_ID],Table6[Store Name],"Not Found")</f>
        <v>TrendMart Thoothukudi Flagship</v>
      </c>
      <c r="S979" s="2">
        <f>_xlfn.XLOOKUP(Table2[[#This Row],[Store_ID]],Table6[Store_ID],Table6[Monthly Target],"Missing Target")</f>
        <v>1200000</v>
      </c>
      <c r="T979" s="2" t="str">
        <f>_xlfn.XLOOKUP(Table2[[#This Row],[Store_ID]],Table6[Store_ID],Table6[Region],"Not Found")</f>
        <v>South Zone 1</v>
      </c>
      <c r="U979" s="2" t="s">
        <v>263</v>
      </c>
      <c r="V979" s="2" t="str">
        <f>_xlfn.XLOOKUP(Table2[[#This Row],[Employee_ID]],Table5[Employee_ID],Table5[Employee Name],"Not Found")</f>
        <v>Sathish Sundaram</v>
      </c>
      <c r="W979" s="2">
        <v>4</v>
      </c>
      <c r="X979" s="2">
        <v>3049.16</v>
      </c>
      <c r="Y979" s="2">
        <v>25</v>
      </c>
      <c r="Z979" s="2">
        <v>3049.16</v>
      </c>
      <c r="AA979" s="2">
        <v>12</v>
      </c>
      <c r="AB979" s="2">
        <v>1097.7</v>
      </c>
      <c r="AC979" s="2">
        <v>10245.18</v>
      </c>
      <c r="AD979" s="2">
        <v>8158.8</v>
      </c>
      <c r="AE979" s="2">
        <f t="shared" si="27"/>
        <v>988.68000000000006</v>
      </c>
      <c r="AF979" s="2" t="s">
        <v>136</v>
      </c>
      <c r="AG979" s="42">
        <f>IFERROR(Table2[[#This Row],[Profit]]/Table2[[#This Row],[Sales Amount]],0)</f>
        <v>9.6501964826386649E-2</v>
      </c>
      <c r="AH979" s="2" t="str">
        <f>TRIM(Table2[[#This Row],[Payment Modee]])</f>
        <v>EMI</v>
      </c>
      <c r="AI979" s="2" t="s">
        <v>36</v>
      </c>
      <c r="AJ979" s="2" t="s">
        <v>27</v>
      </c>
      <c r="AK979" s="2" t="s">
        <v>2509</v>
      </c>
      <c r="AL979" s="16" t="str">
        <f>IF(HOUR(Table2[[#This Row],[Order Time]])&lt;12,"Morning",IF(HOUR(Table2[[#This Row],[Order Time]])&lt;17,"Afternoon",IF(HOUR(Table2[[#This Row],[Order Time]])&lt;21,"Evening","Night")))</f>
        <v>Afternoon</v>
      </c>
      <c r="AM979" s="16" t="s">
        <v>29</v>
      </c>
    </row>
    <row r="980" spans="1:39" x14ac:dyDescent="0.25">
      <c r="A980" s="13" t="s">
        <v>2510</v>
      </c>
      <c r="B980" s="4">
        <v>45590</v>
      </c>
      <c r="C980" s="2">
        <f>YEAR(Table2[[#This Row],[Invoice Date]])</f>
        <v>2024</v>
      </c>
      <c r="D980" s="2" t="str">
        <f>TEXT(Table2[[#This Row],[Invoice Date]],"mmm")</f>
        <v>Oct</v>
      </c>
      <c r="E980" s="2" t="str">
        <f>Table2[[#This Row],[Store_ID]]&amp;"-"&amp;Table2[[#This Row],[Year]]&amp;"-"&amp;Table2[[#This Row],[Month]]</f>
        <v>STR064-2024-Oct</v>
      </c>
      <c r="F980" s="2" t="s">
        <v>2314</v>
      </c>
      <c r="G980" s="2" t="str">
        <f>_xlfn.XLOOKUP(Table2[[#This Row],[Customer_ID]],Table3[Customer_ID],Table3[Customer Name],"Not Found")</f>
        <v>Usha Pandian</v>
      </c>
      <c r="H980" s="2" t="str">
        <f>_xlfn.XLOOKUP(Table2[[#This Row],[Customer_ID]],Table3[Customer_ID],Table3[Gender],"Female")</f>
        <v>Female</v>
      </c>
      <c r="I980" s="2" t="str">
        <f>_xlfn.XLOOKUP(Table2[[#This Row],[Customer_ID]],Table3[Customer_ID],Table3[City],"Missing Memebership")</f>
        <v>Warangal</v>
      </c>
      <c r="J980" s="2" t="str">
        <f>_xlfn.XLOOKUP(Table2[[#This Row],[Customer_ID]],Table3[Customer_ID],Table3[State],"Karnataka")</f>
        <v>Telangana</v>
      </c>
      <c r="K980" s="2" t="str">
        <f>_xlfn.XLOOKUP(Table2[[#This Row],[Customer_ID]],Table3[Customer_ID],Table3[Membership],"Regular")</f>
        <v>Silver</v>
      </c>
      <c r="L980" s="2" t="s">
        <v>311</v>
      </c>
      <c r="M980" s="2" t="str">
        <f>_xlfn.XLOOKUP(Table2[[#This Row],[Product_ID]],Table4[Product_ID],Table4[Product_Name],"Not Found")</f>
        <v>Raymond Leather Belt White</v>
      </c>
      <c r="N980" s="2" t="str">
        <f>_xlfn.XLOOKUP(Table2[[#This Row],[Product_ID]],Table4[Product_ID],Table4[Category],"Not Found")</f>
        <v>Belts</v>
      </c>
      <c r="O980" s="2" t="str">
        <f>_xlfn.XLOOKUP(Table2[[#This Row],[Product_ID]],Table4[Product_ID],Table4[Subcategory],"Not Found")</f>
        <v>Leather Belt</v>
      </c>
      <c r="P980" s="2" t="str">
        <f>_xlfn.XLOOKUP(Table2[[#This Row],[Product_ID]],Table4[Product_ID],Table4[Brand],"Missing Brand")</f>
        <v>Raymond</v>
      </c>
      <c r="Q980" s="2" t="s">
        <v>800</v>
      </c>
      <c r="R980" s="2" t="str">
        <f>_xlfn.XLOOKUP(Table2[[#This Row],[Store_ID]],Table6[Store_ID],Table6[Store Name],"Not Found")</f>
        <v>TrendMart Karimnagar Standard</v>
      </c>
      <c r="S980" s="2">
        <f>_xlfn.XLOOKUP(Table2[[#This Row],[Store_ID]],Table6[Store_ID],Table6[Monthly Target],"Missing Target")</f>
        <v>1200000</v>
      </c>
      <c r="T980" s="2" t="str">
        <f>_xlfn.XLOOKUP(Table2[[#This Row],[Store_ID]],Table6[Store_ID],Table6[Region],"Not Found")</f>
        <v>South Zone 2</v>
      </c>
      <c r="U980" s="2" t="s">
        <v>400</v>
      </c>
      <c r="V980" s="2" t="str">
        <f>_xlfn.XLOOKUP(Table2[[#This Row],[Employee_ID]],Table5[Employee_ID],Table5[Employee Name],"Not Found")</f>
        <v>Anil Reddy</v>
      </c>
      <c r="W980" s="2">
        <v>3</v>
      </c>
      <c r="X980" s="2">
        <v>341.89</v>
      </c>
      <c r="Y980" s="2">
        <v>5</v>
      </c>
      <c r="Z980" s="2">
        <v>51.28</v>
      </c>
      <c r="AA980" s="2">
        <v>5</v>
      </c>
      <c r="AB980" s="2">
        <v>48.72</v>
      </c>
      <c r="AC980" s="2">
        <v>1023.11</v>
      </c>
      <c r="AD980" s="2">
        <v>762.45</v>
      </c>
      <c r="AE980" s="2">
        <f t="shared" si="27"/>
        <v>211.93999999999997</v>
      </c>
      <c r="AF980" s="2" t="s">
        <v>69</v>
      </c>
      <c r="AG980" s="42">
        <f>IFERROR(Table2[[#This Row],[Profit]]/Table2[[#This Row],[Sales Amount]],0)</f>
        <v>0.20715270107808542</v>
      </c>
      <c r="AH980" s="2" t="str">
        <f>TRIM(Table2[[#This Row],[Payment Modee]])</f>
        <v>Cash</v>
      </c>
      <c r="AI980" s="2" t="s">
        <v>36</v>
      </c>
      <c r="AJ980" s="2" t="s">
        <v>27</v>
      </c>
      <c r="AK980" s="2" t="s">
        <v>659</v>
      </c>
      <c r="AL980" s="16" t="str">
        <f>IF(HOUR(Table2[[#This Row],[Order Time]])&lt;12,"Morning",IF(HOUR(Table2[[#This Row],[Order Time]])&lt;17,"Afternoon",IF(HOUR(Table2[[#This Row],[Order Time]])&lt;21,"Evening","Night")))</f>
        <v>Afternoon</v>
      </c>
      <c r="AM980" s="16" t="s">
        <v>29</v>
      </c>
    </row>
    <row r="981" spans="1:39" x14ac:dyDescent="0.25">
      <c r="A981" s="13" t="s">
        <v>2511</v>
      </c>
      <c r="B981" s="4">
        <v>45602</v>
      </c>
      <c r="C981" s="2">
        <f>YEAR(Table2[[#This Row],[Invoice Date]])</f>
        <v>2024</v>
      </c>
      <c r="D981" s="2" t="str">
        <f>TEXT(Table2[[#This Row],[Invoice Date]],"mmm")</f>
        <v>Nov</v>
      </c>
      <c r="E981" s="2" t="str">
        <f>Table2[[#This Row],[Store_ID]]&amp;"-"&amp;Table2[[#This Row],[Year]]&amp;"-"&amp;Table2[[#This Row],[Month]]</f>
        <v>STR091-2024-Nov</v>
      </c>
      <c r="F981" s="2" t="s">
        <v>2512</v>
      </c>
      <c r="G981" s="2" t="str">
        <f>_xlfn.XLOOKUP(Table2[[#This Row],[Customer_ID]],Table3[Customer_ID],Table3[Customer Name],"Not Found")</f>
        <v>Lavanya Murthy</v>
      </c>
      <c r="H981" s="2" t="str">
        <f>_xlfn.XLOOKUP(Table2[[#This Row],[Customer_ID]],Table3[Customer_ID],Table3[Gender],"Female")</f>
        <v>Female</v>
      </c>
      <c r="I981" s="2" t="str">
        <f>_xlfn.XLOOKUP(Table2[[#This Row],[Customer_ID]],Table3[Customer_ID],Table3[City],"Missing Memebership")</f>
        <v>Tumakuru</v>
      </c>
      <c r="J981" s="2" t="str">
        <f>_xlfn.XLOOKUP(Table2[[#This Row],[Customer_ID]],Table3[Customer_ID],Table3[State],"Karnataka")</f>
        <v>Karnataka</v>
      </c>
      <c r="K981" s="2" t="str">
        <f>_xlfn.XLOOKUP(Table2[[#This Row],[Customer_ID]],Table3[Customer_ID],Table3[Membership],"Regular")</f>
        <v>Silver</v>
      </c>
      <c r="L981" s="2" t="s">
        <v>66</v>
      </c>
      <c r="M981" s="2" t="str">
        <f>_xlfn.XLOOKUP(Table2[[#This Row],[Product_ID]],Table4[Product_ID],Table4[Product_Name],"Not Found")</f>
        <v>US Polo Assn Track Suit Maroon</v>
      </c>
      <c r="N981" s="2" t="str">
        <f>_xlfn.XLOOKUP(Table2[[#This Row],[Product_ID]],Table4[Product_ID],Table4[Category],"Not Found")</f>
        <v>Sportswear</v>
      </c>
      <c r="O981" s="2" t="str">
        <f>_xlfn.XLOOKUP(Table2[[#This Row],[Product_ID]],Table4[Product_ID],Table4[Subcategory],"Not Found")</f>
        <v>Track Suit</v>
      </c>
      <c r="P981" s="2" t="str">
        <f>_xlfn.XLOOKUP(Table2[[#This Row],[Product_ID]],Table4[Product_ID],Table4[Brand],"Missing Brand")</f>
        <v>US Polo Assn</v>
      </c>
      <c r="Q981" s="2" t="s">
        <v>699</v>
      </c>
      <c r="R981" s="2" t="str">
        <f>_xlfn.XLOOKUP(Table2[[#This Row],[Store_ID]],Table6[Store_ID],Table6[Store Name],"Not Found")</f>
        <v>TrendMart Nizamabad Standard</v>
      </c>
      <c r="S981" s="2">
        <f>_xlfn.XLOOKUP(Table2[[#This Row],[Store_ID]],Table6[Store_ID],Table6[Monthly Target],"Missing Target")</f>
        <v>1500000</v>
      </c>
      <c r="T981" s="2" t="str">
        <f>_xlfn.XLOOKUP(Table2[[#This Row],[Store_ID]],Table6[Store_ID],Table6[Region],"Not Found")</f>
        <v>South Zone 2</v>
      </c>
      <c r="U981" s="2" t="s">
        <v>417</v>
      </c>
      <c r="V981" s="2" t="str">
        <f>_xlfn.XLOOKUP(Table2[[#This Row],[Employee_ID]],Table5[Employee_ID],Table5[Employee Name],"Not Found")</f>
        <v>Arjun Krishnan</v>
      </c>
      <c r="W981" s="2">
        <v>4</v>
      </c>
      <c r="X981" s="2">
        <v>1501.32</v>
      </c>
      <c r="Y981" s="2">
        <v>20</v>
      </c>
      <c r="Z981" s="2">
        <v>1201.06</v>
      </c>
      <c r="AA981" s="2">
        <v>12</v>
      </c>
      <c r="AB981" s="2">
        <v>576.51</v>
      </c>
      <c r="AC981" s="2">
        <v>5380.73</v>
      </c>
      <c r="AD981" s="2">
        <v>4594.6400000000003</v>
      </c>
      <c r="AE981" s="2">
        <f t="shared" si="27"/>
        <v>209.57999999999925</v>
      </c>
      <c r="AF981" s="2" t="s">
        <v>69</v>
      </c>
      <c r="AG981" s="42">
        <f>IFERROR(Table2[[#This Row],[Profit]]/Table2[[#This Row],[Sales Amount]],0)</f>
        <v>3.8950105283112005E-2</v>
      </c>
      <c r="AH981" s="2" t="str">
        <f>TRIM(Table2[[#This Row],[Payment Modee]])</f>
        <v>Cash</v>
      </c>
      <c r="AI981" s="2" t="s">
        <v>36</v>
      </c>
      <c r="AJ981" s="2" t="s">
        <v>27</v>
      </c>
      <c r="AK981" s="2" t="s">
        <v>290</v>
      </c>
      <c r="AL981" s="16" t="str">
        <f>IF(HOUR(Table2[[#This Row],[Order Time]])&lt;12,"Morning",IF(HOUR(Table2[[#This Row],[Order Time]])&lt;17,"Afternoon",IF(HOUR(Table2[[#This Row],[Order Time]])&lt;21,"Evening","Night")))</f>
        <v>Evening</v>
      </c>
      <c r="AM981" s="16" t="s">
        <v>29</v>
      </c>
    </row>
    <row r="982" spans="1:39" x14ac:dyDescent="0.25">
      <c r="A982" s="13" t="s">
        <v>2513</v>
      </c>
      <c r="B982" s="4">
        <v>45429</v>
      </c>
      <c r="C982" s="2">
        <f>YEAR(Table2[[#This Row],[Invoice Date]])</f>
        <v>2024</v>
      </c>
      <c r="D982" s="2" t="str">
        <f>TEXT(Table2[[#This Row],[Invoice Date]],"mmm")</f>
        <v>May</v>
      </c>
      <c r="E982" s="2" t="str">
        <f>Table2[[#This Row],[Store_ID]]&amp;"-"&amp;Table2[[#This Row],[Year]]&amp;"-"&amp;Table2[[#This Row],[Month]]</f>
        <v>STR102-2024-May</v>
      </c>
      <c r="F982" s="2" t="s">
        <v>781</v>
      </c>
      <c r="G982" s="2" t="str">
        <f>_xlfn.XLOOKUP(Table2[[#This Row],[Customer_ID]],Table3[Customer_ID],Table3[Customer Name],"Not Found")</f>
        <v>Chandrika Bhat</v>
      </c>
      <c r="H982" s="2" t="str">
        <f>_xlfn.XLOOKUP(Table2[[#This Row],[Customer_ID]],Table3[Customer_ID],Table3[Gender],"Female")</f>
        <v>Female</v>
      </c>
      <c r="I982" s="2" t="str">
        <f>_xlfn.XLOOKUP(Table2[[#This Row],[Customer_ID]],Table3[Customer_ID],Table3[City],"Missing Memebership")</f>
        <v>Khammam</v>
      </c>
      <c r="J982" s="2" t="str">
        <f>_xlfn.XLOOKUP(Table2[[#This Row],[Customer_ID]],Table3[Customer_ID],Table3[State],"Karnataka")</f>
        <v>Telangana</v>
      </c>
      <c r="K982" s="2" t="str">
        <f>_xlfn.XLOOKUP(Table2[[#This Row],[Customer_ID]],Table3[Customer_ID],Table3[Membership],"Regular")</f>
        <v>Regular</v>
      </c>
      <c r="L982" s="2" t="s">
        <v>41</v>
      </c>
      <c r="M982" s="2" t="str">
        <f>_xlfn.XLOOKUP(Table2[[#This Row],[Product_ID]],Table4[Product_ID],Table4[Product_Name],"Not Found")</f>
        <v>Westside Georgette Saree White</v>
      </c>
      <c r="N982" s="2" t="str">
        <f>_xlfn.XLOOKUP(Table2[[#This Row],[Product_ID]],Table4[Product_ID],Table4[Category],"Not Found")</f>
        <v>Women Sarees</v>
      </c>
      <c r="O982" s="2" t="str">
        <f>_xlfn.XLOOKUP(Table2[[#This Row],[Product_ID]],Table4[Product_ID],Table4[Subcategory],"Not Found")</f>
        <v>Georgette Saree</v>
      </c>
      <c r="P982" s="2" t="str">
        <f>_xlfn.XLOOKUP(Table2[[#This Row],[Product_ID]],Table4[Product_ID],Table4[Brand],"Missing Brand")</f>
        <v>Westside</v>
      </c>
      <c r="Q982" s="2" t="s">
        <v>33</v>
      </c>
      <c r="R982" s="2" t="str">
        <f>_xlfn.XLOOKUP(Table2[[#This Row],[Store_ID]],Table6[Store_ID],Table6[Store Name],"Not Found")</f>
        <v>TrendMart Tirunelveli High Street</v>
      </c>
      <c r="S982" s="2">
        <f>_xlfn.XLOOKUP(Table2[[#This Row],[Store_ID]],Table6[Store_ID],Table6[Monthly Target],"Missing Target")</f>
        <v>1000000</v>
      </c>
      <c r="T982" s="2" t="str">
        <f>_xlfn.XLOOKUP(Table2[[#This Row],[Store_ID]],Table6[Store_ID],Table6[Region],"Not Found")</f>
        <v>South Zone 1</v>
      </c>
      <c r="U982" s="2" t="s">
        <v>229</v>
      </c>
      <c r="V982" s="2" t="str">
        <f>_xlfn.XLOOKUP(Table2[[#This Row],[Employee_ID]],Table5[Employee_ID],Table5[Employee Name],"Not Found")</f>
        <v>Yogesh Chettiar</v>
      </c>
      <c r="W982" s="2">
        <v>2</v>
      </c>
      <c r="X982" s="2">
        <v>3793.69</v>
      </c>
      <c r="Y982" s="2">
        <v>10</v>
      </c>
      <c r="Z982" s="2">
        <v>758.74</v>
      </c>
      <c r="AA982" s="2">
        <v>12</v>
      </c>
      <c r="AB982" s="2">
        <v>819.44</v>
      </c>
      <c r="AC982" s="2">
        <v>7648.08</v>
      </c>
      <c r="AD982" s="2">
        <v>5267.12</v>
      </c>
      <c r="AE982" s="2">
        <f t="shared" si="27"/>
        <v>1561.52</v>
      </c>
      <c r="AF982" s="2" t="s">
        <v>25</v>
      </c>
      <c r="AG982" s="42">
        <f>IFERROR(Table2[[#This Row],[Profit]]/Table2[[#This Row],[Sales Amount]],0)</f>
        <v>0.2041715044821707</v>
      </c>
      <c r="AH982" s="2" t="str">
        <f>TRIM(Table2[[#This Row],[Payment Modee]])</f>
        <v>UPI</v>
      </c>
      <c r="AI982" s="2" t="s">
        <v>36</v>
      </c>
      <c r="AJ982" s="2" t="s">
        <v>27</v>
      </c>
      <c r="AK982" s="2" t="s">
        <v>2514</v>
      </c>
      <c r="AL982" s="16" t="str">
        <f>IF(HOUR(Table2[[#This Row],[Order Time]])&lt;12,"Morning",IF(HOUR(Table2[[#This Row],[Order Time]])&lt;17,"Afternoon",IF(HOUR(Table2[[#This Row],[Order Time]])&lt;21,"Evening","Night")))</f>
        <v>Morning</v>
      </c>
      <c r="AM982" s="16" t="s">
        <v>29</v>
      </c>
    </row>
    <row r="983" spans="1:39" x14ac:dyDescent="0.25">
      <c r="A983" s="14" t="s">
        <v>9177</v>
      </c>
      <c r="B983" s="8">
        <v>45536</v>
      </c>
      <c r="C983" s="7">
        <f>YEAR(Table2[[#This Row],[Invoice Date]])</f>
        <v>2024</v>
      </c>
      <c r="D983" s="7" t="str">
        <f>TEXT(Table2[[#This Row],[Invoice Date]],"mmm")</f>
        <v>Sep</v>
      </c>
      <c r="E983" s="7" t="str">
        <f>Table2[[#This Row],[Store_ID]]&amp;"-"&amp;Table2[[#This Row],[Year]]&amp;"-"&amp;Table2[[#This Row],[Month]]</f>
        <v>STR052-2024-Sep</v>
      </c>
      <c r="F983" s="7" t="s">
        <v>2515</v>
      </c>
      <c r="G983" s="7" t="str">
        <f>_xlfn.XLOOKUP(Table2[[#This Row],[Customer_ID]],Table3[Customer_ID],Table3[Customer Name],"Not Found")</f>
        <v>Karthik Kamath</v>
      </c>
      <c r="H983" s="7" t="str">
        <f>_xlfn.XLOOKUP(Table2[[#This Row],[Customer_ID]],Table3[Customer_ID],Table3[Gender],"Female")</f>
        <v>Male</v>
      </c>
      <c r="I983" s="7" t="str">
        <f>_xlfn.XLOOKUP(Table2[[#This Row],[Customer_ID]],Table3[Customer_ID],Table3[City],"Missing Memebership")</f>
        <v>Mangaluru</v>
      </c>
      <c r="J983" s="7" t="str">
        <f>_xlfn.XLOOKUP(Table2[[#This Row],[Customer_ID]],Table3[Customer_ID],Table3[State],"Karnataka")</f>
        <v>Karnataka</v>
      </c>
      <c r="K983" s="7" t="str">
        <f>_xlfn.XLOOKUP(Table2[[#This Row],[Customer_ID]],Table3[Customer_ID],Table3[Membership],"Regular")</f>
        <v>Gold</v>
      </c>
      <c r="L983" s="7" t="s">
        <v>421</v>
      </c>
      <c r="M983" s="7" t="str">
        <f>_xlfn.XLOOKUP(Table2[[#This Row],[Product_ID]],Table4[Product_ID],Table4[Product_Name],"Not Found")</f>
        <v>Aurelia Zip Wallet Red</v>
      </c>
      <c r="N983" s="7" t="str">
        <f>_xlfn.XLOOKUP(Table2[[#This Row],[Product_ID]],Table4[Product_ID],Table4[Category],"Not Found")</f>
        <v>Wallets</v>
      </c>
      <c r="O983" s="7" t="str">
        <f>_xlfn.XLOOKUP(Table2[[#This Row],[Product_ID]],Table4[Product_ID],Table4[Subcategory],"Not Found")</f>
        <v>Zip Wallet</v>
      </c>
      <c r="P983" s="7" t="str">
        <f>_xlfn.XLOOKUP(Table2[[#This Row],[Product_ID]],Table4[Product_ID],Table4[Brand],"Missing Brand")</f>
        <v>Aurelia</v>
      </c>
      <c r="Q983" s="7" t="s">
        <v>1413</v>
      </c>
      <c r="R983" s="7" t="str">
        <f>_xlfn.XLOOKUP(Table2[[#This Row],[Store_ID]],Table6[Store_ID],Table6[Store Name],"Not Found")</f>
        <v>TrendMart Guntur High Street</v>
      </c>
      <c r="S983" s="7">
        <f>_xlfn.XLOOKUP(Table2[[#This Row],[Store_ID]],Table6[Store_ID],Table6[Monthly Target],"Missing Target")</f>
        <v>800000</v>
      </c>
      <c r="T983" s="7" t="str">
        <f>_xlfn.XLOOKUP(Table2[[#This Row],[Store_ID]],Table6[Store_ID],Table6[Region],"Not Found")</f>
        <v>South Zone 3</v>
      </c>
      <c r="U983" s="7" t="s">
        <v>181</v>
      </c>
      <c r="V983" s="7" t="str">
        <f>_xlfn.XLOOKUP(Table2[[#This Row],[Employee_ID]],Table5[Employee_ID],Table5[Employee Name],"Not Found")</f>
        <v>Dhruv Mishra</v>
      </c>
      <c r="W983" s="7">
        <v>0</v>
      </c>
      <c r="X983" s="7">
        <v>657.92</v>
      </c>
      <c r="Y983" s="7">
        <v>30</v>
      </c>
      <c r="Z983" s="7">
        <v>0</v>
      </c>
      <c r="AA983" s="7">
        <v>5</v>
      </c>
      <c r="AB983" s="7">
        <v>0</v>
      </c>
      <c r="AC983" s="7">
        <v>0</v>
      </c>
      <c r="AD983" s="7">
        <v>0</v>
      </c>
      <c r="AE983" s="7">
        <v>0</v>
      </c>
      <c r="AF983" s="2" t="s">
        <v>69</v>
      </c>
      <c r="AG983" s="42">
        <f>IFERROR(Table2[[#This Row],[Profit]]/Table2[[#This Row],[Sales Amount]],0)</f>
        <v>0</v>
      </c>
      <c r="AH983" s="2" t="str">
        <f>TRIM(Table2[[#This Row],[Payment Modee]])</f>
        <v>Cash</v>
      </c>
      <c r="AI983" s="7" t="s">
        <v>26</v>
      </c>
      <c r="AJ983" s="7" t="s">
        <v>27</v>
      </c>
      <c r="AK983" s="7" t="s">
        <v>1555</v>
      </c>
      <c r="AL983" s="17" t="str">
        <f>IF(HOUR(Table2[[#This Row],[Order Time]])&lt;12,"Morning",IF(HOUR(Table2[[#This Row],[Order Time]])&lt;17,"Afternoon",IF(HOUR(Table2[[#This Row],[Order Time]])&lt;21,"Evening","Night")))</f>
        <v>Morning</v>
      </c>
      <c r="AM983" s="17" t="s">
        <v>38</v>
      </c>
    </row>
    <row r="984" spans="1:39" x14ac:dyDescent="0.25">
      <c r="A984" s="13" t="s">
        <v>2516</v>
      </c>
      <c r="B984" s="4">
        <v>45588</v>
      </c>
      <c r="C984" s="2">
        <f>YEAR(Table2[[#This Row],[Invoice Date]])</f>
        <v>2024</v>
      </c>
      <c r="D984" s="2" t="str">
        <f>TEXT(Table2[[#This Row],[Invoice Date]],"mmm")</f>
        <v>Oct</v>
      </c>
      <c r="E984" s="2" t="str">
        <f>Table2[[#This Row],[Store_ID]]&amp;"-"&amp;Table2[[#This Row],[Year]]&amp;"-"&amp;Table2[[#This Row],[Month]]</f>
        <v>STR094-2024-Oct</v>
      </c>
      <c r="F984" s="2" t="s">
        <v>1889</v>
      </c>
      <c r="G984" s="2" t="str">
        <f>_xlfn.XLOOKUP(Table2[[#This Row],[Customer_ID]],Table3[Customer_ID],Table3[Customer Name],"Not Found")</f>
        <v>Rahul Chettiar</v>
      </c>
      <c r="H984" s="2" t="str">
        <f>_xlfn.XLOOKUP(Table2[[#This Row],[Customer_ID]],Table3[Customer_ID],Table3[Gender],"Female")</f>
        <v>Male</v>
      </c>
      <c r="I984" s="2" t="str">
        <f>_xlfn.XLOOKUP(Table2[[#This Row],[Customer_ID]],Table3[Customer_ID],Table3[City],"Missing Memebership")</f>
        <v>Tirupati</v>
      </c>
      <c r="J984" s="2" t="str">
        <f>_xlfn.XLOOKUP(Table2[[#This Row],[Customer_ID]],Table3[Customer_ID],Table3[State],"Karnataka")</f>
        <v>Andhra Pradesh</v>
      </c>
      <c r="K984" s="2" t="str">
        <f>_xlfn.XLOOKUP(Table2[[#This Row],[Customer_ID]],Table3[Customer_ID],Table3[Membership],"Regular")</f>
        <v>Gold</v>
      </c>
      <c r="L984" s="2" t="s">
        <v>2517</v>
      </c>
      <c r="M984" s="2" t="str">
        <f>_xlfn.XLOOKUP(Table2[[#This Row],[Product_ID]],Table4[Product_ID],Table4[Product_Name],"Not Found")</f>
        <v>Aurelia Chinos White</v>
      </c>
      <c r="N984" s="2" t="str">
        <f>_xlfn.XLOOKUP(Table2[[#This Row],[Product_ID]],Table4[Product_ID],Table4[Category],"Not Found")</f>
        <v>Men Trousers</v>
      </c>
      <c r="O984" s="2" t="str">
        <f>_xlfn.XLOOKUP(Table2[[#This Row],[Product_ID]],Table4[Product_ID],Table4[Subcategory],"Not Found")</f>
        <v>Chinos</v>
      </c>
      <c r="P984" s="2" t="str">
        <f>_xlfn.XLOOKUP(Table2[[#This Row],[Product_ID]],Table4[Product_ID],Table4[Brand],"Missing Brand")</f>
        <v>Aurelia</v>
      </c>
      <c r="Q984" s="2" t="s">
        <v>610</v>
      </c>
      <c r="R984" s="2" t="str">
        <f>_xlfn.XLOOKUP(Table2[[#This Row],[Store_ID]],Table6[Store_ID],Table6[Store Name],"Not Found")</f>
        <v>TrendMart Kollam Flagship</v>
      </c>
      <c r="S984" s="2">
        <f>_xlfn.XLOOKUP(Table2[[#This Row],[Store_ID]],Table6[Store_ID],Table6[Monthly Target],"Missing Target")</f>
        <v>1200000</v>
      </c>
      <c r="T984" s="2" t="str">
        <f>_xlfn.XLOOKUP(Table2[[#This Row],[Store_ID]],Table6[Store_ID],Table6[Region],"Not Found")</f>
        <v>South Zone 1</v>
      </c>
      <c r="U984" s="2" t="s">
        <v>465</v>
      </c>
      <c r="V984" s="2" t="str">
        <f>_xlfn.XLOOKUP(Table2[[#This Row],[Employee_ID]],Table5[Employee_ID],Table5[Employee Name],"Not Found")</f>
        <v>Vinod Hegde</v>
      </c>
      <c r="W984" s="2">
        <v>2</v>
      </c>
      <c r="X984" s="2">
        <v>1010.55</v>
      </c>
      <c r="Y984" s="2">
        <v>20</v>
      </c>
      <c r="Z984" s="2">
        <v>404.22</v>
      </c>
      <c r="AA984" s="2">
        <v>12</v>
      </c>
      <c r="AB984" s="2">
        <v>194.03</v>
      </c>
      <c r="AC984" s="2">
        <v>1810.91</v>
      </c>
      <c r="AD984" s="2">
        <v>1348.58</v>
      </c>
      <c r="AE984" s="2">
        <f t="shared" ref="AE984:AE1015" si="28">(AC984-AD984-AB984)</f>
        <v>268.30000000000018</v>
      </c>
      <c r="AF984" s="2" t="s">
        <v>25</v>
      </c>
      <c r="AG984" s="42">
        <f>IFERROR(Table2[[#This Row],[Profit]]/Table2[[#This Row],[Sales Amount]],0)</f>
        <v>0.14815755614580525</v>
      </c>
      <c r="AH984" s="2" t="str">
        <f>TRIM(Table2[[#This Row],[Payment Modee]])</f>
        <v>UPI</v>
      </c>
      <c r="AI984" s="2" t="s">
        <v>26</v>
      </c>
      <c r="AJ984" s="2" t="s">
        <v>27</v>
      </c>
      <c r="AK984" s="2" t="s">
        <v>1766</v>
      </c>
      <c r="AL984" s="16" t="str">
        <f>IF(HOUR(Table2[[#This Row],[Order Time]])&lt;12,"Morning",IF(HOUR(Table2[[#This Row],[Order Time]])&lt;17,"Afternoon",IF(HOUR(Table2[[#This Row],[Order Time]])&lt;21,"Evening","Night")))</f>
        <v>Afternoon</v>
      </c>
      <c r="AM984" s="16" t="s">
        <v>29</v>
      </c>
    </row>
    <row r="985" spans="1:39" x14ac:dyDescent="0.25">
      <c r="A985" s="13" t="s">
        <v>2518</v>
      </c>
      <c r="B985" s="4">
        <v>45537</v>
      </c>
      <c r="C985" s="2">
        <f>YEAR(Table2[[#This Row],[Invoice Date]])</f>
        <v>2024</v>
      </c>
      <c r="D985" s="2" t="str">
        <f>TEXT(Table2[[#This Row],[Invoice Date]],"mmm")</f>
        <v>Sep</v>
      </c>
      <c r="E985" s="2" t="str">
        <f>Table2[[#This Row],[Store_ID]]&amp;"-"&amp;Table2[[#This Row],[Year]]&amp;"-"&amp;Table2[[#This Row],[Month]]</f>
        <v>STR003-2024-Sep</v>
      </c>
      <c r="F985" s="2" t="s">
        <v>472</v>
      </c>
      <c r="G985" s="2" t="str">
        <f>_xlfn.XLOOKUP(Table2[[#This Row],[Customer_ID]],Table3[Customer_ID],Table3[Customer Name],"Not Found")</f>
        <v>Srinivas Iyer</v>
      </c>
      <c r="H985" s="2" t="str">
        <f>_xlfn.XLOOKUP(Table2[[#This Row],[Customer_ID]],Table3[Customer_ID],Table3[Gender],"Female")</f>
        <v>Male</v>
      </c>
      <c r="I985" s="2" t="str">
        <f>_xlfn.XLOOKUP(Table2[[#This Row],[Customer_ID]],Table3[Customer_ID],Table3[City],"Missing Memebership")</f>
        <v>Guntur</v>
      </c>
      <c r="J985" s="2" t="str">
        <f>_xlfn.XLOOKUP(Table2[[#This Row],[Customer_ID]],Table3[Customer_ID],Table3[State],"Karnataka")</f>
        <v>Andhra Pradesh</v>
      </c>
      <c r="K985" s="2" t="str">
        <f>_xlfn.XLOOKUP(Table2[[#This Row],[Customer_ID]],Table3[Customer_ID],Table3[Membership],"Regular")</f>
        <v>Gold</v>
      </c>
      <c r="L985" s="2" t="s">
        <v>334</v>
      </c>
      <c r="M985" s="2" t="str">
        <f>_xlfn.XLOOKUP(Table2[[#This Row],[Product_ID]],Table4[Product_ID],Table4[Product_Name],"Not Found")</f>
        <v>Biba Bootcut Maroon</v>
      </c>
      <c r="N985" s="2" t="str">
        <f>_xlfn.XLOOKUP(Table2[[#This Row],[Product_ID]],Table4[Product_ID],Table4[Category],"Not Found")</f>
        <v>Women Jeans</v>
      </c>
      <c r="O985" s="2" t="str">
        <f>_xlfn.XLOOKUP(Table2[[#This Row],[Product_ID]],Table4[Product_ID],Table4[Subcategory],"Not Found")</f>
        <v>Bootcut</v>
      </c>
      <c r="P985" s="2" t="str">
        <f>_xlfn.XLOOKUP(Table2[[#This Row],[Product_ID]],Table4[Product_ID],Table4[Brand],"Missing Brand")</f>
        <v>Biba</v>
      </c>
      <c r="Q985" s="2" t="s">
        <v>959</v>
      </c>
      <c r="R985" s="2" t="str">
        <f>_xlfn.XLOOKUP(Table2[[#This Row],[Store_ID]],Table6[Store_ID],Table6[Store Name],"Not Found")</f>
        <v>TrendMart Tumakuru High Street</v>
      </c>
      <c r="S985" s="2">
        <f>_xlfn.XLOOKUP(Table2[[#This Row],[Store_ID]],Table6[Store_ID],Table6[Monthly Target],"Missing Target")</f>
        <v>2500000</v>
      </c>
      <c r="T985" s="2" t="str">
        <f>_xlfn.XLOOKUP(Table2[[#This Row],[Store_ID]],Table6[Store_ID],Table6[Region],"Not Found")</f>
        <v>South Zone 2</v>
      </c>
      <c r="U985" s="2" t="s">
        <v>268</v>
      </c>
      <c r="V985" s="2" t="str">
        <f>_xlfn.XLOOKUP(Table2[[#This Row],[Employee_ID]],Table5[Employee_ID],Table5[Employee Name],"Not Found")</f>
        <v>Ganesh Iyengar</v>
      </c>
      <c r="W985" s="2">
        <v>2</v>
      </c>
      <c r="X985" s="2">
        <v>1371.69</v>
      </c>
      <c r="Y985" s="2">
        <v>10</v>
      </c>
      <c r="Z985" s="2">
        <v>274.33999999999997</v>
      </c>
      <c r="AA985" s="2">
        <v>12</v>
      </c>
      <c r="AB985" s="2">
        <v>296.27999999999997</v>
      </c>
      <c r="AC985" s="2">
        <v>2765.32</v>
      </c>
      <c r="AD985" s="2">
        <v>2146.9</v>
      </c>
      <c r="AE985" s="2">
        <f t="shared" si="28"/>
        <v>322.1400000000001</v>
      </c>
      <c r="AF985" s="2" t="s">
        <v>56</v>
      </c>
      <c r="AG985" s="42">
        <f>IFERROR(Table2[[#This Row],[Profit]]/Table2[[#This Row],[Sales Amount]],0)</f>
        <v>0.11649284712076724</v>
      </c>
      <c r="AH985" s="2" t="str">
        <f>TRIM(Table2[[#This Row],[Payment Modee]])</f>
        <v>Credit Card</v>
      </c>
      <c r="AI985" s="2" t="s">
        <v>26</v>
      </c>
      <c r="AJ985" s="2" t="s">
        <v>27</v>
      </c>
      <c r="AK985" s="2" t="s">
        <v>2016</v>
      </c>
      <c r="AL985" s="16" t="str">
        <f>IF(HOUR(Table2[[#This Row],[Order Time]])&lt;12,"Morning",IF(HOUR(Table2[[#This Row],[Order Time]])&lt;17,"Afternoon",IF(HOUR(Table2[[#This Row],[Order Time]])&lt;21,"Evening","Night")))</f>
        <v>Evening</v>
      </c>
      <c r="AM985" s="16" t="s">
        <v>29</v>
      </c>
    </row>
    <row r="986" spans="1:39" x14ac:dyDescent="0.25">
      <c r="A986" s="13" t="s">
        <v>2519</v>
      </c>
      <c r="B986" s="4">
        <v>45419</v>
      </c>
      <c r="C986" s="2">
        <f>YEAR(Table2[[#This Row],[Invoice Date]])</f>
        <v>2024</v>
      </c>
      <c r="D986" s="2" t="str">
        <f>TEXT(Table2[[#This Row],[Invoice Date]],"mmm")</f>
        <v>May</v>
      </c>
      <c r="E986" s="2" t="str">
        <f>Table2[[#This Row],[Store_ID]]&amp;"-"&amp;Table2[[#This Row],[Year]]&amp;"-"&amp;Table2[[#This Row],[Month]]</f>
        <v>STR005-2024-May</v>
      </c>
      <c r="F986" s="2" t="s">
        <v>736</v>
      </c>
      <c r="G986" s="2" t="str">
        <f>_xlfn.XLOOKUP(Table2[[#This Row],[Customer_ID]],Table3[Customer_ID],Table3[Customer Name],"Not Found")</f>
        <v>Kalpana Achari</v>
      </c>
      <c r="H986" s="2" t="str">
        <f>_xlfn.XLOOKUP(Table2[[#This Row],[Customer_ID]],Table3[Customer_ID],Table3[Gender],"Female")</f>
        <v>Female</v>
      </c>
      <c r="I986" s="2" t="str">
        <f>_xlfn.XLOOKUP(Table2[[#This Row],[Customer_ID]],Table3[Customer_ID],Table3[City],"Missing Memebership")</f>
        <v>Chennai</v>
      </c>
      <c r="J986" s="2" t="str">
        <f>_xlfn.XLOOKUP(Table2[[#This Row],[Customer_ID]],Table3[Customer_ID],Table3[State],"Karnataka")</f>
        <v>Tamil Nadu</v>
      </c>
      <c r="K986" s="2" t="str">
        <f>_xlfn.XLOOKUP(Table2[[#This Row],[Customer_ID]],Table3[Customer_ID],Table3[Membership],"Regular")</f>
        <v>Silver</v>
      </c>
      <c r="L986" s="2" t="s">
        <v>681</v>
      </c>
      <c r="M986" s="2" t="str">
        <f>_xlfn.XLOOKUP(Table2[[#This Row],[Product_ID]],Table4[Product_ID],Table4[Product_Name],"Not Found")</f>
        <v>Wrangler Formal Belt Brown</v>
      </c>
      <c r="N986" s="2" t="str">
        <f>_xlfn.XLOOKUP(Table2[[#This Row],[Product_ID]],Table4[Product_ID],Table4[Category],"Not Found")</f>
        <v>Belts</v>
      </c>
      <c r="O986" s="2" t="str">
        <f>_xlfn.XLOOKUP(Table2[[#This Row],[Product_ID]],Table4[Product_ID],Table4[Subcategory],"Not Found")</f>
        <v>Formal Belt</v>
      </c>
      <c r="P986" s="2" t="str">
        <f>_xlfn.XLOOKUP(Table2[[#This Row],[Product_ID]],Table4[Product_ID],Table4[Brand],"Missing Brand")</f>
        <v>Wrangler</v>
      </c>
      <c r="Q986" s="2" t="s">
        <v>152</v>
      </c>
      <c r="R986" s="2" t="str">
        <f>_xlfn.XLOOKUP(Table2[[#This Row],[Store_ID]],Table6[Store_ID],Table6[Store Name],"Not Found")</f>
        <v>TrendMart Kochi High Street</v>
      </c>
      <c r="S986" s="2">
        <f>_xlfn.XLOOKUP(Table2[[#This Row],[Store_ID]],Table6[Store_ID],Table6[Monthly Target],"Missing Target")</f>
        <v>2000000</v>
      </c>
      <c r="T986" s="2" t="str">
        <f>_xlfn.XLOOKUP(Table2[[#This Row],[Store_ID]],Table6[Store_ID],Table6[Region],"Not Found")</f>
        <v>South Zone 1</v>
      </c>
      <c r="U986" s="2" t="s">
        <v>147</v>
      </c>
      <c r="V986" s="2" t="str">
        <f>_xlfn.XLOOKUP(Table2[[#This Row],[Employee_ID]],Table5[Employee_ID],Table5[Employee Name],"Not Found")</f>
        <v>Logesh Gopalakrishnan</v>
      </c>
      <c r="W986" s="2">
        <v>1</v>
      </c>
      <c r="X986" s="2">
        <v>1167.02</v>
      </c>
      <c r="Y986" s="2">
        <v>0</v>
      </c>
      <c r="Z986" s="2">
        <v>0</v>
      </c>
      <c r="AA986" s="2">
        <v>12</v>
      </c>
      <c r="AB986" s="2">
        <v>140.04</v>
      </c>
      <c r="AC986" s="2">
        <v>1307.06</v>
      </c>
      <c r="AD986" s="2">
        <v>737.35</v>
      </c>
      <c r="AE986" s="2">
        <f t="shared" si="28"/>
        <v>429.66999999999996</v>
      </c>
      <c r="AF986" s="2" t="s">
        <v>35</v>
      </c>
      <c r="AG986" s="42">
        <f>IFERROR(Table2[[#This Row],[Profit]]/Table2[[#This Row],[Sales Amount]],0)</f>
        <v>0.32873012715560113</v>
      </c>
      <c r="AH986" s="2" t="str">
        <f>TRIM(Table2[[#This Row],[Payment Modee]])</f>
        <v>Debit Card</v>
      </c>
      <c r="AI986" s="2" t="s">
        <v>36</v>
      </c>
      <c r="AJ986" s="2" t="s">
        <v>27</v>
      </c>
      <c r="AK986" s="2" t="s">
        <v>1399</v>
      </c>
      <c r="AL986" s="16" t="str">
        <f>IF(HOUR(Table2[[#This Row],[Order Time]])&lt;12,"Morning",IF(HOUR(Table2[[#This Row],[Order Time]])&lt;17,"Afternoon",IF(HOUR(Table2[[#This Row],[Order Time]])&lt;21,"Evening","Night")))</f>
        <v>Afternoon</v>
      </c>
      <c r="AM986" s="16" t="s">
        <v>29</v>
      </c>
    </row>
    <row r="987" spans="1:39" x14ac:dyDescent="0.25">
      <c r="A987" s="13" t="s">
        <v>2520</v>
      </c>
      <c r="B987" s="4">
        <v>45591</v>
      </c>
      <c r="C987" s="2">
        <f>YEAR(Table2[[#This Row],[Invoice Date]])</f>
        <v>2024</v>
      </c>
      <c r="D987" s="2" t="str">
        <f>TEXT(Table2[[#This Row],[Invoice Date]],"mmm")</f>
        <v>Oct</v>
      </c>
      <c r="E987" s="2" t="str">
        <f>Table2[[#This Row],[Store_ID]]&amp;"-"&amp;Table2[[#This Row],[Year]]&amp;"-"&amp;Table2[[#This Row],[Month]]</f>
        <v>STR069-2024-Oct</v>
      </c>
      <c r="F987" s="2" t="s">
        <v>1291</v>
      </c>
      <c r="G987" s="2" t="str">
        <f>_xlfn.XLOOKUP(Table2[[#This Row],[Customer_ID]],Table3[Customer_ID],Table3[Customer Name],"Not Found")</f>
        <v>Balaji Kumar</v>
      </c>
      <c r="H987" s="2" t="str">
        <f>_xlfn.XLOOKUP(Table2[[#This Row],[Customer_ID]],Table3[Customer_ID],Table3[Gender],"Female")</f>
        <v>Male</v>
      </c>
      <c r="I987" s="2" t="str">
        <f>_xlfn.XLOOKUP(Table2[[#This Row],[Customer_ID]],Table3[Customer_ID],Table3[City],"Missing Memebership")</f>
        <v>Warangal</v>
      </c>
      <c r="J987" s="2" t="str">
        <f>_xlfn.XLOOKUP(Table2[[#This Row],[Customer_ID]],Table3[Customer_ID],Table3[State],"Karnataka")</f>
        <v>Telangana</v>
      </c>
      <c r="K987" s="2" t="str">
        <f>_xlfn.XLOOKUP(Table2[[#This Row],[Customer_ID]],Table3[Customer_ID],Table3[Membership],"Regular")</f>
        <v>Silver</v>
      </c>
      <c r="L987" s="2" t="s">
        <v>795</v>
      </c>
      <c r="M987" s="2" t="str">
        <f>_xlfn.XLOOKUP(Table2[[#This Row],[Product_ID]],Table4[Product_ID],Table4[Product_Name],"Not Found")</f>
        <v>Global Desi Card Holder Navy Blue</v>
      </c>
      <c r="N987" s="2" t="str">
        <f>_xlfn.XLOOKUP(Table2[[#This Row],[Product_ID]],Table4[Product_ID],Table4[Category],"Not Found")</f>
        <v>Wallets</v>
      </c>
      <c r="O987" s="2" t="str">
        <f>_xlfn.XLOOKUP(Table2[[#This Row],[Product_ID]],Table4[Product_ID],Table4[Subcategory],"Not Found")</f>
        <v>Card Holder</v>
      </c>
      <c r="P987" s="2" t="str">
        <f>_xlfn.XLOOKUP(Table2[[#This Row],[Product_ID]],Table4[Product_ID],Table4[Brand],"Missing Brand")</f>
        <v>Global Desi</v>
      </c>
      <c r="Q987" s="2" t="s">
        <v>1403</v>
      </c>
      <c r="R987" s="2" t="str">
        <f>_xlfn.XLOOKUP(Table2[[#This Row],[Store_ID]],Table6[Store_ID],Table6[Store Name],"Not Found")</f>
        <v>TrendMart Erode Mall Kiosk</v>
      </c>
      <c r="S987" s="2">
        <f>_xlfn.XLOOKUP(Table2[[#This Row],[Store_ID]],Table6[Store_ID],Table6[Monthly Target],"Missing Target")</f>
        <v>1200000</v>
      </c>
      <c r="T987" s="2" t="str">
        <f>_xlfn.XLOOKUP(Table2[[#This Row],[Store_ID]],Table6[Store_ID],Table6[Region],"Not Found")</f>
        <v>South Zone 1</v>
      </c>
      <c r="U987" s="2" t="s">
        <v>153</v>
      </c>
      <c r="V987" s="2" t="str">
        <f>_xlfn.XLOOKUP(Table2[[#This Row],[Employee_ID]],Table5[Employee_ID],Table5[Employee Name],"Not Found")</f>
        <v>Rani Mishra</v>
      </c>
      <c r="W987" s="2">
        <v>1</v>
      </c>
      <c r="X987" s="2">
        <v>658.54</v>
      </c>
      <c r="Y987" s="2">
        <v>10</v>
      </c>
      <c r="Z987" s="2">
        <v>65.849999999999994</v>
      </c>
      <c r="AA987" s="2">
        <v>5</v>
      </c>
      <c r="AB987" s="2">
        <v>29.63</v>
      </c>
      <c r="AC987" s="2">
        <v>622.32000000000005</v>
      </c>
      <c r="AD987" s="2">
        <v>371.12</v>
      </c>
      <c r="AE987" s="2">
        <f t="shared" si="28"/>
        <v>221.57000000000005</v>
      </c>
      <c r="AF987" s="2" t="s">
        <v>25</v>
      </c>
      <c r="AG987" s="42">
        <f>IFERROR(Table2[[#This Row],[Profit]]/Table2[[#This Row],[Sales Amount]],0)</f>
        <v>0.35603869391952697</v>
      </c>
      <c r="AH987" s="2" t="str">
        <f>TRIM(Table2[[#This Row],[Payment Modee]])</f>
        <v>UPI</v>
      </c>
      <c r="AI987" s="2" t="s">
        <v>26</v>
      </c>
      <c r="AJ987" s="2" t="s">
        <v>27</v>
      </c>
      <c r="AK987" s="2" t="s">
        <v>1113</v>
      </c>
      <c r="AL987" s="16" t="str">
        <f>IF(HOUR(Table2[[#This Row],[Order Time]])&lt;12,"Morning",IF(HOUR(Table2[[#This Row],[Order Time]])&lt;17,"Afternoon",IF(HOUR(Table2[[#This Row],[Order Time]])&lt;21,"Evening","Night")))</f>
        <v>Afternoon</v>
      </c>
      <c r="AM987" s="16" t="s">
        <v>38</v>
      </c>
    </row>
    <row r="988" spans="1:39" x14ac:dyDescent="0.25">
      <c r="A988" s="13" t="s">
        <v>2521</v>
      </c>
      <c r="B988" s="4">
        <v>45720</v>
      </c>
      <c r="C988" s="2">
        <f>YEAR(Table2[[#This Row],[Invoice Date]])</f>
        <v>2025</v>
      </c>
      <c r="D988" s="2" t="str">
        <f>TEXT(Table2[[#This Row],[Invoice Date]],"mmm")</f>
        <v>Mar</v>
      </c>
      <c r="E988" s="2" t="str">
        <f>Table2[[#This Row],[Store_ID]]&amp;"-"&amp;Table2[[#This Row],[Year]]&amp;"-"&amp;Table2[[#This Row],[Month]]</f>
        <v>STR022-2025-Mar</v>
      </c>
      <c r="F988" s="2" t="s">
        <v>1881</v>
      </c>
      <c r="G988" s="2" t="str">
        <f>_xlfn.XLOOKUP(Table2[[#This Row],[Customer_ID]],Table3[Customer_ID],Table3[Customer Name],"Not Found")</f>
        <v>Deepthi Pandian</v>
      </c>
      <c r="H988" s="2" t="str">
        <f>_xlfn.XLOOKUP(Table2[[#This Row],[Customer_ID]],Table3[Customer_ID],Table3[Gender],"Female")</f>
        <v>Female</v>
      </c>
      <c r="I988" s="2" t="str">
        <f>_xlfn.XLOOKUP(Table2[[#This Row],[Customer_ID]],Table3[Customer_ID],Table3[City],"Missing Memebership")</f>
        <v>Alappuzha</v>
      </c>
      <c r="J988" s="2" t="str">
        <f>_xlfn.XLOOKUP(Table2[[#This Row],[Customer_ID]],Table3[Customer_ID],Table3[State],"Karnataka")</f>
        <v>Kerala</v>
      </c>
      <c r="K988" s="2" t="str">
        <f>_xlfn.XLOOKUP(Table2[[#This Row],[Customer_ID]],Table3[Customer_ID],Table3[Membership],"Regular")</f>
        <v>Silver</v>
      </c>
      <c r="L988" s="2" t="s">
        <v>320</v>
      </c>
      <c r="M988" s="2" t="str">
        <f>_xlfn.XLOOKUP(Table2[[#This Row],[Product_ID]],Table4[Product_ID],Table4[Product_Name],"Not Found")</f>
        <v>Nike Anarkali Kurti White</v>
      </c>
      <c r="N988" s="2" t="str">
        <f>_xlfn.XLOOKUP(Table2[[#This Row],[Product_ID]],Table4[Product_ID],Table4[Category],"Not Found")</f>
        <v>Women Kurtis</v>
      </c>
      <c r="O988" s="2" t="str">
        <f>_xlfn.XLOOKUP(Table2[[#This Row],[Product_ID]],Table4[Product_ID],Table4[Subcategory],"Not Found")</f>
        <v>Anarkali Kurti</v>
      </c>
      <c r="P988" s="2" t="str">
        <f>_xlfn.XLOOKUP(Table2[[#This Row],[Product_ID]],Table4[Product_ID],Table4[Brand],"Missing Brand")</f>
        <v>Nike</v>
      </c>
      <c r="Q988" s="2" t="s">
        <v>592</v>
      </c>
      <c r="R988" s="2" t="str">
        <f>_xlfn.XLOOKUP(Table2[[#This Row],[Store_ID]],Table6[Store_ID],Table6[Store Name],"Not Found")</f>
        <v>TrendMart Shivamogga Outlet</v>
      </c>
      <c r="S988" s="2">
        <f>_xlfn.XLOOKUP(Table2[[#This Row],[Store_ID]],Table6[Store_ID],Table6[Monthly Target],"Missing Target")</f>
        <v>800000</v>
      </c>
      <c r="T988" s="2" t="str">
        <f>_xlfn.XLOOKUP(Table2[[#This Row],[Store_ID]],Table6[Store_ID],Table6[Region],"Not Found")</f>
        <v>South Zone 2</v>
      </c>
      <c r="U988" s="2" t="s">
        <v>142</v>
      </c>
      <c r="V988" s="2" t="str">
        <f>_xlfn.XLOOKUP(Table2[[#This Row],[Employee_ID]],Table5[Employee_ID],Table5[Employee Name],"Not Found")</f>
        <v>Anusuya Subramaniam</v>
      </c>
      <c r="W988" s="2">
        <v>1</v>
      </c>
      <c r="X988" s="2">
        <v>849.28</v>
      </c>
      <c r="Y988" s="2">
        <v>15</v>
      </c>
      <c r="Z988" s="2">
        <v>127.39</v>
      </c>
      <c r="AA988" s="2">
        <v>5</v>
      </c>
      <c r="AB988" s="2">
        <v>36.090000000000003</v>
      </c>
      <c r="AC988" s="2">
        <v>757.98</v>
      </c>
      <c r="AD988" s="2">
        <v>573.09</v>
      </c>
      <c r="AE988" s="2">
        <f t="shared" si="28"/>
        <v>148.79999999999998</v>
      </c>
      <c r="AF988" s="2" t="s">
        <v>35</v>
      </c>
      <c r="AG988" s="42">
        <f>IFERROR(Table2[[#This Row],[Profit]]/Table2[[#This Row],[Sales Amount]],0)</f>
        <v>0.19631124831789754</v>
      </c>
      <c r="AH988" s="2" t="str">
        <f>TRIM(Table2[[#This Row],[Payment Modee]])</f>
        <v>Debit Card</v>
      </c>
      <c r="AI988" s="2" t="s">
        <v>36</v>
      </c>
      <c r="AJ988" s="2" t="s">
        <v>27</v>
      </c>
      <c r="AK988" s="2" t="s">
        <v>87</v>
      </c>
      <c r="AL988" s="16" t="str">
        <f>IF(HOUR(Table2[[#This Row],[Order Time]])&lt;12,"Morning",IF(HOUR(Table2[[#This Row],[Order Time]])&lt;17,"Afternoon",IF(HOUR(Table2[[#This Row],[Order Time]])&lt;21,"Evening","Night")))</f>
        <v>Morning</v>
      </c>
      <c r="AM988" s="16" t="s">
        <v>29</v>
      </c>
    </row>
    <row r="989" spans="1:39" x14ac:dyDescent="0.25">
      <c r="A989" s="13" t="s">
        <v>2522</v>
      </c>
      <c r="B989" s="4">
        <v>45595</v>
      </c>
      <c r="C989" s="2">
        <f>YEAR(Table2[[#This Row],[Invoice Date]])</f>
        <v>2024</v>
      </c>
      <c r="D989" s="2" t="str">
        <f>TEXT(Table2[[#This Row],[Invoice Date]],"mmm")</f>
        <v>Oct</v>
      </c>
      <c r="E989" s="2" t="str">
        <f>Table2[[#This Row],[Store_ID]]&amp;"-"&amp;Table2[[#This Row],[Year]]&amp;"-"&amp;Table2[[#This Row],[Month]]</f>
        <v>STR108-2024-Oct</v>
      </c>
      <c r="F989" s="2" t="s">
        <v>2523</v>
      </c>
      <c r="G989" s="2" t="str">
        <f>_xlfn.XLOOKUP(Table2[[#This Row],[Customer_ID]],Table3[Customer_ID],Table3[Customer Name],"Not Found")</f>
        <v>Muthu Achari</v>
      </c>
      <c r="H989" s="2" t="str">
        <f>_xlfn.XLOOKUP(Table2[[#This Row],[Customer_ID]],Table3[Customer_ID],Table3[Gender],"Female")</f>
        <v>Male</v>
      </c>
      <c r="I989" s="2" t="str">
        <f>_xlfn.XLOOKUP(Table2[[#This Row],[Customer_ID]],Table3[Customer_ID],Table3[City],"Missing Memebership")</f>
        <v>Chennai</v>
      </c>
      <c r="J989" s="2" t="str">
        <f>_xlfn.XLOOKUP(Table2[[#This Row],[Customer_ID]],Table3[Customer_ID],Table3[State],"Karnataka")</f>
        <v>Tamil Nadu</v>
      </c>
      <c r="K989" s="2" t="str">
        <f>_xlfn.XLOOKUP(Table2[[#This Row],[Customer_ID]],Table3[Customer_ID],Table3[Membership],"Regular")</f>
        <v>Regular</v>
      </c>
      <c r="L989" s="2" t="s">
        <v>342</v>
      </c>
      <c r="M989" s="2" t="str">
        <f>_xlfn.XLOOKUP(Table2[[#This Row],[Product_ID]],Table4[Product_ID],Table4[Product_Name],"Not Found")</f>
        <v>Bata Digital Watch White</v>
      </c>
      <c r="N989" s="2" t="str">
        <f>_xlfn.XLOOKUP(Table2[[#This Row],[Product_ID]],Table4[Product_ID],Table4[Category],"Not Found")</f>
        <v>Watches</v>
      </c>
      <c r="O989" s="2" t="str">
        <f>_xlfn.XLOOKUP(Table2[[#This Row],[Product_ID]],Table4[Product_ID],Table4[Subcategory],"Not Found")</f>
        <v>Digital Watch</v>
      </c>
      <c r="P989" s="2" t="str">
        <f>_xlfn.XLOOKUP(Table2[[#This Row],[Product_ID]],Table4[Product_ID],Table4[Brand],"Missing Brand")</f>
        <v>Bata</v>
      </c>
      <c r="Q989" s="2" t="s">
        <v>236</v>
      </c>
      <c r="R989" s="2" t="str">
        <f>_xlfn.XLOOKUP(Table2[[#This Row],[Store_ID]],Table6[Store_ID],Table6[Store Name],"Not Found")</f>
        <v>TrendMart Kozhikode High Street</v>
      </c>
      <c r="S989" s="2">
        <f>_xlfn.XLOOKUP(Table2[[#This Row],[Store_ID]],Table6[Store_ID],Table6[Monthly Target],"Missing Target")</f>
        <v>2500000</v>
      </c>
      <c r="T989" s="2" t="str">
        <f>_xlfn.XLOOKUP(Table2[[#This Row],[Store_ID]],Table6[Store_ID],Table6[Region],"Not Found")</f>
        <v>South Zone 1</v>
      </c>
      <c r="U989" s="2" t="s">
        <v>321</v>
      </c>
      <c r="V989" s="2" t="str">
        <f>_xlfn.XLOOKUP(Table2[[#This Row],[Employee_ID]],Table5[Employee_ID],Table5[Employee Name],"Not Found")</f>
        <v>Sunita Ramachandran</v>
      </c>
      <c r="W989" s="2">
        <v>2</v>
      </c>
      <c r="X989" s="2">
        <v>5224.8599999999997</v>
      </c>
      <c r="Y989" s="2">
        <v>30</v>
      </c>
      <c r="Z989" s="2">
        <v>3134.92</v>
      </c>
      <c r="AA989" s="2">
        <v>12</v>
      </c>
      <c r="AB989" s="2">
        <v>877.78</v>
      </c>
      <c r="AC989" s="2">
        <v>8192.58</v>
      </c>
      <c r="AD989" s="2">
        <v>7497.42</v>
      </c>
      <c r="AE989" s="2">
        <f t="shared" si="28"/>
        <v>-182.62000000000012</v>
      </c>
      <c r="AF989" s="2" t="s">
        <v>56</v>
      </c>
      <c r="AG989" s="42">
        <f>IFERROR(Table2[[#This Row],[Profit]]/Table2[[#This Row],[Sales Amount]],0)</f>
        <v>-2.2290902255455561E-2</v>
      </c>
      <c r="AH989" s="2" t="str">
        <f>TRIM(Table2[[#This Row],[Payment Modee]])</f>
        <v>Credit Card</v>
      </c>
      <c r="AI989" s="2" t="s">
        <v>26</v>
      </c>
      <c r="AJ989" s="2" t="s">
        <v>27</v>
      </c>
      <c r="AK989" s="2" t="s">
        <v>1267</v>
      </c>
      <c r="AL989" s="16" t="str">
        <f>IF(HOUR(Table2[[#This Row],[Order Time]])&lt;12,"Morning",IF(HOUR(Table2[[#This Row],[Order Time]])&lt;17,"Afternoon",IF(HOUR(Table2[[#This Row],[Order Time]])&lt;21,"Evening","Night")))</f>
        <v>Night</v>
      </c>
      <c r="AM989" s="16" t="s">
        <v>29</v>
      </c>
    </row>
    <row r="990" spans="1:39" x14ac:dyDescent="0.25">
      <c r="A990" s="13" t="s">
        <v>2524</v>
      </c>
      <c r="B990" s="4">
        <v>45404</v>
      </c>
      <c r="C990" s="2">
        <f>YEAR(Table2[[#This Row],[Invoice Date]])</f>
        <v>2024</v>
      </c>
      <c r="D990" s="2" t="str">
        <f>TEXT(Table2[[#This Row],[Invoice Date]],"mmm")</f>
        <v>Apr</v>
      </c>
      <c r="E990" s="2" t="str">
        <f>Table2[[#This Row],[Store_ID]]&amp;"-"&amp;Table2[[#This Row],[Year]]&amp;"-"&amp;Table2[[#This Row],[Month]]</f>
        <v>STR036-2024-Apr</v>
      </c>
      <c r="F990" s="2" t="s">
        <v>2225</v>
      </c>
      <c r="G990" s="2" t="str">
        <f>_xlfn.XLOOKUP(Table2[[#This Row],[Customer_ID]],Table3[Customer_ID],Table3[Customer Name],"Not Found")</f>
        <v>Sangeeta Gounder</v>
      </c>
      <c r="H990" s="2" t="str">
        <f>_xlfn.XLOOKUP(Table2[[#This Row],[Customer_ID]],Table3[Customer_ID],Table3[Gender],"Female")</f>
        <v>Female</v>
      </c>
      <c r="I990" s="2" t="str">
        <f>_xlfn.XLOOKUP(Table2[[#This Row],[Customer_ID]],Table3[Customer_ID],Table3[City],"Missing Memebership")</f>
        <v>Mysuru</v>
      </c>
      <c r="J990" s="2" t="str">
        <f>_xlfn.XLOOKUP(Table2[[#This Row],[Customer_ID]],Table3[Customer_ID],Table3[State],"Karnataka")</f>
        <v>Karnataka</v>
      </c>
      <c r="K990" s="2" t="str">
        <f>_xlfn.XLOOKUP(Table2[[#This Row],[Customer_ID]],Table3[Customer_ID],Table3[Membership],"Regular")</f>
        <v>Silver</v>
      </c>
      <c r="L990" s="2" t="s">
        <v>2525</v>
      </c>
      <c r="M990" s="2" t="str">
        <f>_xlfn.XLOOKUP(Table2[[#This Row],[Product_ID]],Table4[Product_ID],Table4[Product_Name],"Not Found")</f>
        <v>Numero Uno Track Pant White</v>
      </c>
      <c r="N990" s="2" t="str">
        <f>_xlfn.XLOOKUP(Table2[[#This Row],[Product_ID]],Table4[Product_ID],Table4[Category],"Not Found")</f>
        <v>Men Trousers</v>
      </c>
      <c r="O990" s="2" t="str">
        <f>_xlfn.XLOOKUP(Table2[[#This Row],[Product_ID]],Table4[Product_ID],Table4[Subcategory],"Not Found")</f>
        <v>Track Pant</v>
      </c>
      <c r="P990" s="2" t="str">
        <f>_xlfn.XLOOKUP(Table2[[#This Row],[Product_ID]],Table4[Product_ID],Table4[Brand],"Missing Brand")</f>
        <v>Numero Uno</v>
      </c>
      <c r="Q990" s="2" t="s">
        <v>634</v>
      </c>
      <c r="R990" s="2" t="str">
        <f>_xlfn.XLOOKUP(Table2[[#This Row],[Store_ID]],Table6[Store_ID],Table6[Store Name],"Not Found")</f>
        <v>TrendMart Thiruvananthapuram Outlet</v>
      </c>
      <c r="S990" s="2">
        <f>_xlfn.XLOOKUP(Table2[[#This Row],[Store_ID]],Table6[Store_ID],Table6[Monthly Target],"Missing Target")</f>
        <v>1000000</v>
      </c>
      <c r="T990" s="2" t="str">
        <f>_xlfn.XLOOKUP(Table2[[#This Row],[Store_ID]],Table6[Store_ID],Table6[Region],"Not Found")</f>
        <v>South Zone 1</v>
      </c>
      <c r="U990" s="2" t="s">
        <v>24</v>
      </c>
      <c r="V990" s="2" t="str">
        <f>_xlfn.XLOOKUP(Table2[[#This Row],[Employee_ID]],Table5[Employee_ID],Table5[Employee Name],"Not Found")</f>
        <v>Manoj Ramachandran</v>
      </c>
      <c r="W990" s="2">
        <v>1</v>
      </c>
      <c r="X990" s="2">
        <v>613.44000000000005</v>
      </c>
      <c r="Y990" s="2">
        <v>15</v>
      </c>
      <c r="Z990" s="2">
        <v>92.02</v>
      </c>
      <c r="AA990" s="2">
        <v>5</v>
      </c>
      <c r="AB990" s="2">
        <v>26.07</v>
      </c>
      <c r="AC990" s="2">
        <v>547.49</v>
      </c>
      <c r="AD990" s="2">
        <v>500.08</v>
      </c>
      <c r="AE990" s="2">
        <f t="shared" si="28"/>
        <v>21.340000000000025</v>
      </c>
      <c r="AF990" s="2" t="s">
        <v>119</v>
      </c>
      <c r="AG990" s="42">
        <f>IFERROR(Table2[[#This Row],[Profit]]/Table2[[#This Row],[Sales Amount]],0)</f>
        <v>3.8977880874536568E-2</v>
      </c>
      <c r="AH990" s="2" t="str">
        <f>TRIM(Table2[[#This Row],[Payment Modee]])</f>
        <v>Net Banking</v>
      </c>
      <c r="AI990" s="2" t="s">
        <v>36</v>
      </c>
      <c r="AJ990" s="2" t="s">
        <v>27</v>
      </c>
      <c r="AK990" s="2" t="s">
        <v>2526</v>
      </c>
      <c r="AL990" s="16" t="str">
        <f>IF(HOUR(Table2[[#This Row],[Order Time]])&lt;12,"Morning",IF(HOUR(Table2[[#This Row],[Order Time]])&lt;17,"Afternoon",IF(HOUR(Table2[[#This Row],[Order Time]])&lt;21,"Evening","Night")))</f>
        <v>Evening</v>
      </c>
      <c r="AM990" s="16" t="s">
        <v>29</v>
      </c>
    </row>
    <row r="991" spans="1:39" x14ac:dyDescent="0.25">
      <c r="A991" s="13" t="s">
        <v>2527</v>
      </c>
      <c r="B991" s="4">
        <v>45625</v>
      </c>
      <c r="C991" s="2">
        <f>YEAR(Table2[[#This Row],[Invoice Date]])</f>
        <v>2024</v>
      </c>
      <c r="D991" s="2" t="str">
        <f>TEXT(Table2[[#This Row],[Invoice Date]],"mmm")</f>
        <v>Nov</v>
      </c>
      <c r="E991" s="2" t="str">
        <f>Table2[[#This Row],[Store_ID]]&amp;"-"&amp;Table2[[#This Row],[Year]]&amp;"-"&amp;Table2[[#This Row],[Month]]</f>
        <v>STR116-2024-Nov</v>
      </c>
      <c r="F991" s="2" t="s">
        <v>2528</v>
      </c>
      <c r="G991" s="2" t="str">
        <f>_xlfn.XLOOKUP(Table2[[#This Row],[Customer_ID]],Table3[Customer_ID],Table3[Customer Name],"Not Found")</f>
        <v>Elango Sharma</v>
      </c>
      <c r="H991" s="2" t="str">
        <f>_xlfn.XLOOKUP(Table2[[#This Row],[Customer_ID]],Table3[Customer_ID],Table3[Gender],"Female")</f>
        <v>Male</v>
      </c>
      <c r="I991" s="2" t="str">
        <f>_xlfn.XLOOKUP(Table2[[#This Row],[Customer_ID]],Table3[Customer_ID],Table3[City],"Missing Memebership")</f>
        <v>Nizamabad</v>
      </c>
      <c r="J991" s="2" t="str">
        <f>_xlfn.XLOOKUP(Table2[[#This Row],[Customer_ID]],Table3[Customer_ID],Table3[State],"Karnataka")</f>
        <v>Telangana</v>
      </c>
      <c r="K991" s="2" t="str">
        <f>_xlfn.XLOOKUP(Table2[[#This Row],[Customer_ID]],Table3[Customer_ID],Table3[Membership],"Regular")</f>
        <v>Silver</v>
      </c>
      <c r="L991" s="2" t="s">
        <v>946</v>
      </c>
      <c r="M991" s="2" t="str">
        <f>_xlfn.XLOOKUP(Table2[[#This Row],[Product_ID]],Table4[Product_ID],Table4[Product_Name],"Not Found")</f>
        <v>Nalli Silks Card Holder Beige</v>
      </c>
      <c r="N991" s="2" t="str">
        <f>_xlfn.XLOOKUP(Table2[[#This Row],[Product_ID]],Table4[Product_ID],Table4[Category],"Not Found")</f>
        <v>Wallets</v>
      </c>
      <c r="O991" s="2" t="str">
        <f>_xlfn.XLOOKUP(Table2[[#This Row],[Product_ID]],Table4[Product_ID],Table4[Subcategory],"Not Found")</f>
        <v>Card Holder</v>
      </c>
      <c r="P991" s="2" t="str">
        <f>_xlfn.XLOOKUP(Table2[[#This Row],[Product_ID]],Table4[Product_ID],Table4[Brand],"Missing Brand")</f>
        <v>Nalli Silks</v>
      </c>
      <c r="Q991" s="2" t="s">
        <v>219</v>
      </c>
      <c r="R991" s="2" t="str">
        <f>_xlfn.XLOOKUP(Table2[[#This Row],[Store_ID]],Table6[Store_ID],Table6[Store Name],"Not Found")</f>
        <v>TrendMart Madurai High Street</v>
      </c>
      <c r="S991" s="2">
        <f>_xlfn.XLOOKUP(Table2[[#This Row],[Store_ID]],Table6[Store_ID],Table6[Monthly Target],"Missing Target")</f>
        <v>2000000</v>
      </c>
      <c r="T991" s="2" t="str">
        <f>_xlfn.XLOOKUP(Table2[[#This Row],[Store_ID]],Table6[Store_ID],Table6[Region],"Not Found")</f>
        <v>South Zone 1</v>
      </c>
      <c r="U991" s="2" t="s">
        <v>24</v>
      </c>
      <c r="V991" s="2" t="str">
        <f>_xlfn.XLOOKUP(Table2[[#This Row],[Employee_ID]],Table5[Employee_ID],Table5[Employee Name],"Not Found")</f>
        <v>Manoj Ramachandran</v>
      </c>
      <c r="W991" s="2">
        <v>2</v>
      </c>
      <c r="X991" s="2">
        <v>1495.69</v>
      </c>
      <c r="Y991" s="2">
        <v>15</v>
      </c>
      <c r="Z991" s="2">
        <v>448.71</v>
      </c>
      <c r="AA991" s="2">
        <v>12</v>
      </c>
      <c r="AB991" s="2">
        <v>305.12</v>
      </c>
      <c r="AC991" s="2">
        <v>2847.79</v>
      </c>
      <c r="AD991" s="2">
        <v>2232.66</v>
      </c>
      <c r="AE991" s="2">
        <f t="shared" si="28"/>
        <v>310.0100000000001</v>
      </c>
      <c r="AF991" s="2" t="s">
        <v>69</v>
      </c>
      <c r="AG991" s="42">
        <f>IFERROR(Table2[[#This Row],[Profit]]/Table2[[#This Row],[Sales Amount]],0)</f>
        <v>0.10885985272790484</v>
      </c>
      <c r="AH991" s="2" t="str">
        <f>TRIM(Table2[[#This Row],[Payment Modee]])</f>
        <v>Cash</v>
      </c>
      <c r="AI991" s="2" t="s">
        <v>26</v>
      </c>
      <c r="AJ991" s="2" t="s">
        <v>27</v>
      </c>
      <c r="AK991" s="2" t="s">
        <v>911</v>
      </c>
      <c r="AL991" s="16" t="str">
        <f>IF(HOUR(Table2[[#This Row],[Order Time]])&lt;12,"Morning",IF(HOUR(Table2[[#This Row],[Order Time]])&lt;17,"Afternoon",IF(HOUR(Table2[[#This Row],[Order Time]])&lt;21,"Evening","Night")))</f>
        <v>Afternoon</v>
      </c>
      <c r="AM991" s="16" t="s">
        <v>29</v>
      </c>
    </row>
    <row r="992" spans="1:39" x14ac:dyDescent="0.25">
      <c r="A992" s="13" t="s">
        <v>2529</v>
      </c>
      <c r="B992" s="4">
        <v>45702</v>
      </c>
      <c r="C992" s="2">
        <f>YEAR(Table2[[#This Row],[Invoice Date]])</f>
        <v>2025</v>
      </c>
      <c r="D992" s="2" t="str">
        <f>TEXT(Table2[[#This Row],[Invoice Date]],"mmm")</f>
        <v>Feb</v>
      </c>
      <c r="E992" s="2" t="str">
        <f>Table2[[#This Row],[Store_ID]]&amp;"-"&amp;Table2[[#This Row],[Year]]&amp;"-"&amp;Table2[[#This Row],[Month]]</f>
        <v>STR108-2025-Feb</v>
      </c>
      <c r="F992" s="2" t="s">
        <v>1036</v>
      </c>
      <c r="G992" s="2" t="str">
        <f>_xlfn.XLOOKUP(Table2[[#This Row],[Customer_ID]],Table3[Customer_ID],Table3[Customer Name],"Not Found")</f>
        <v>Neelam Srinivasan</v>
      </c>
      <c r="H992" s="2" t="str">
        <f>_xlfn.XLOOKUP(Table2[[#This Row],[Customer_ID]],Table3[Customer_ID],Table3[Gender],"Female")</f>
        <v>Female</v>
      </c>
      <c r="I992" s="2" t="str">
        <f>_xlfn.XLOOKUP(Table2[[#This Row],[Customer_ID]],Table3[Customer_ID],Table3[City],"Missing Memebership")</f>
        <v>Madurai</v>
      </c>
      <c r="J992" s="2" t="str">
        <f>_xlfn.XLOOKUP(Table2[[#This Row],[Customer_ID]],Table3[Customer_ID],Table3[State],"Karnataka")</f>
        <v>Tamil Nadu</v>
      </c>
      <c r="K992" s="2" t="str">
        <f>_xlfn.XLOOKUP(Table2[[#This Row],[Customer_ID]],Table3[Customer_ID],Table3[Membership],"Regular")</f>
        <v>Gold</v>
      </c>
      <c r="L992" s="2" t="s">
        <v>681</v>
      </c>
      <c r="M992" s="2" t="str">
        <f>_xlfn.XLOOKUP(Table2[[#This Row],[Product_ID]],Table4[Product_ID],Table4[Product_Name],"Not Found")</f>
        <v>Wrangler Formal Belt Brown</v>
      </c>
      <c r="N992" s="2" t="str">
        <f>_xlfn.XLOOKUP(Table2[[#This Row],[Product_ID]],Table4[Product_ID],Table4[Category],"Not Found")</f>
        <v>Belts</v>
      </c>
      <c r="O992" s="2" t="str">
        <f>_xlfn.XLOOKUP(Table2[[#This Row],[Product_ID]],Table4[Product_ID],Table4[Subcategory],"Not Found")</f>
        <v>Formal Belt</v>
      </c>
      <c r="P992" s="2" t="str">
        <f>_xlfn.XLOOKUP(Table2[[#This Row],[Product_ID]],Table4[Product_ID],Table4[Brand],"Missing Brand")</f>
        <v>Wrangler</v>
      </c>
      <c r="Q992" s="2" t="s">
        <v>236</v>
      </c>
      <c r="R992" s="2" t="str">
        <f>_xlfn.XLOOKUP(Table2[[#This Row],[Store_ID]],Table6[Store_ID],Table6[Store Name],"Not Found")</f>
        <v>TrendMart Kozhikode High Street</v>
      </c>
      <c r="S992" s="2">
        <f>_xlfn.XLOOKUP(Table2[[#This Row],[Store_ID]],Table6[Store_ID],Table6[Monthly Target],"Missing Target")</f>
        <v>2500000</v>
      </c>
      <c r="T992" s="2" t="str">
        <f>_xlfn.XLOOKUP(Table2[[#This Row],[Store_ID]],Table6[Store_ID],Table6[Region],"Not Found")</f>
        <v>South Zone 1</v>
      </c>
      <c r="U992" s="2" t="s">
        <v>159</v>
      </c>
      <c r="V992" s="2" t="str">
        <f>_xlfn.XLOOKUP(Table2[[#This Row],[Employee_ID]],Table5[Employee_ID],Table5[Employee Name],"Not Found")</f>
        <v>Venkat Sharma</v>
      </c>
      <c r="W992" s="2">
        <v>2</v>
      </c>
      <c r="X992" s="2">
        <v>1080.9000000000001</v>
      </c>
      <c r="Y992" s="2">
        <v>0</v>
      </c>
      <c r="Z992" s="2">
        <v>0</v>
      </c>
      <c r="AA992" s="2">
        <v>12</v>
      </c>
      <c r="AB992" s="2">
        <v>259.42</v>
      </c>
      <c r="AC992" s="2">
        <v>2421.2199999999998</v>
      </c>
      <c r="AD992" s="2">
        <v>1474.7</v>
      </c>
      <c r="AE992" s="2">
        <f t="shared" si="28"/>
        <v>687.09999999999968</v>
      </c>
      <c r="AF992" s="2" t="s">
        <v>25</v>
      </c>
      <c r="AG992" s="42">
        <f>IFERROR(Table2[[#This Row],[Profit]]/Table2[[#This Row],[Sales Amount]],0)</f>
        <v>0.2837825559015702</v>
      </c>
      <c r="AH992" s="2" t="str">
        <f>TRIM(Table2[[#This Row],[Payment Modee]])</f>
        <v>UPI</v>
      </c>
      <c r="AI992" s="2" t="s">
        <v>26</v>
      </c>
      <c r="AJ992" s="2" t="s">
        <v>27</v>
      </c>
      <c r="AK992" s="2" t="s">
        <v>206</v>
      </c>
      <c r="AL992" s="16" t="str">
        <f>IF(HOUR(Table2[[#This Row],[Order Time]])&lt;12,"Morning",IF(HOUR(Table2[[#This Row],[Order Time]])&lt;17,"Afternoon",IF(HOUR(Table2[[#This Row],[Order Time]])&lt;21,"Evening","Night")))</f>
        <v>Evening</v>
      </c>
      <c r="AM992" s="16" t="s">
        <v>29</v>
      </c>
    </row>
    <row r="993" spans="1:39" x14ac:dyDescent="0.25">
      <c r="A993" s="13" t="s">
        <v>2530</v>
      </c>
      <c r="B993" s="4">
        <v>45571</v>
      </c>
      <c r="C993" s="2">
        <f>YEAR(Table2[[#This Row],[Invoice Date]])</f>
        <v>2024</v>
      </c>
      <c r="D993" s="2" t="str">
        <f>TEXT(Table2[[#This Row],[Invoice Date]],"mmm")</f>
        <v>Oct</v>
      </c>
      <c r="E993" s="2" t="str">
        <f>Table2[[#This Row],[Store_ID]]&amp;"-"&amp;Table2[[#This Row],[Year]]&amp;"-"&amp;Table2[[#This Row],[Month]]</f>
        <v>STR080-2024-Oct</v>
      </c>
      <c r="F993" s="2" t="s">
        <v>1498</v>
      </c>
      <c r="G993" s="2" t="str">
        <f>_xlfn.XLOOKUP(Table2[[#This Row],[Customer_ID]],Table3[Customer_ID],Table3[Customer Name],"Not Found")</f>
        <v>Pooja Iyer</v>
      </c>
      <c r="H993" s="2" t="str">
        <f>_xlfn.XLOOKUP(Table2[[#This Row],[Customer_ID]],Table3[Customer_ID],Table3[Gender],"Female")</f>
        <v>Female</v>
      </c>
      <c r="I993" s="2" t="str">
        <f>_xlfn.XLOOKUP(Table2[[#This Row],[Customer_ID]],Table3[Customer_ID],Table3[City],"Missing Memebership")</f>
        <v>Erode</v>
      </c>
      <c r="J993" s="2" t="str">
        <f>_xlfn.XLOOKUP(Table2[[#This Row],[Customer_ID]],Table3[Customer_ID],Table3[State],"Karnataka")</f>
        <v>Tamil Nadu</v>
      </c>
      <c r="K993" s="2" t="str">
        <f>_xlfn.XLOOKUP(Table2[[#This Row],[Customer_ID]],Table3[Customer_ID],Table3[Membership],"Regular")</f>
        <v>Regular</v>
      </c>
      <c r="L993" s="2" t="s">
        <v>637</v>
      </c>
      <c r="M993" s="2" t="str">
        <f>_xlfn.XLOOKUP(Table2[[#This Row],[Product_ID]],Table4[Product_ID],Table4[Product_Name],"Not Found")</f>
        <v>Kalyan Silks Shirt Dress Maroon</v>
      </c>
      <c r="N993" s="2" t="str">
        <f>_xlfn.XLOOKUP(Table2[[#This Row],[Product_ID]],Table4[Product_ID],Table4[Category],"Not Found")</f>
        <v>Women Dresses</v>
      </c>
      <c r="O993" s="2" t="str">
        <f>_xlfn.XLOOKUP(Table2[[#This Row],[Product_ID]],Table4[Product_ID],Table4[Subcategory],"Not Found")</f>
        <v>Shirt Dress</v>
      </c>
      <c r="P993" s="2" t="str">
        <f>_xlfn.XLOOKUP(Table2[[#This Row],[Product_ID]],Table4[Product_ID],Table4[Brand],"Missing Brand")</f>
        <v>Kalyan Silks</v>
      </c>
      <c r="Q993" s="2" t="s">
        <v>214</v>
      </c>
      <c r="R993" s="2" t="str">
        <f>_xlfn.XLOOKUP(Table2[[#This Row],[Store_ID]],Table6[Store_ID],Table6[Store Name],"Not Found")</f>
        <v>TrendMart Kochi High Street</v>
      </c>
      <c r="S993" s="2">
        <f>_xlfn.XLOOKUP(Table2[[#This Row],[Store_ID]],Table6[Store_ID],Table6[Monthly Target],"Missing Target")</f>
        <v>2000000</v>
      </c>
      <c r="T993" s="2" t="str">
        <f>_xlfn.XLOOKUP(Table2[[#This Row],[Store_ID]],Table6[Store_ID],Table6[Region],"Not Found")</f>
        <v>South Zone 1</v>
      </c>
      <c r="U993" s="2" t="s">
        <v>417</v>
      </c>
      <c r="V993" s="2" t="str">
        <f>_xlfn.XLOOKUP(Table2[[#This Row],[Employee_ID]],Table5[Employee_ID],Table5[Employee Name],"Not Found")</f>
        <v>Arjun Krishnan</v>
      </c>
      <c r="W993" s="2">
        <v>4</v>
      </c>
      <c r="X993" s="2">
        <v>1144.32</v>
      </c>
      <c r="Y993" s="2">
        <v>20</v>
      </c>
      <c r="Z993" s="2">
        <v>915.46</v>
      </c>
      <c r="AA993" s="2">
        <v>12</v>
      </c>
      <c r="AB993" s="2">
        <v>439.42</v>
      </c>
      <c r="AC993" s="2">
        <v>4101.24</v>
      </c>
      <c r="AD993" s="2">
        <v>3367.4</v>
      </c>
      <c r="AE993" s="2">
        <f t="shared" si="28"/>
        <v>294.41999999999967</v>
      </c>
      <c r="AF993" s="2" t="s">
        <v>25</v>
      </c>
      <c r="AG993" s="42">
        <f>IFERROR(Table2[[#This Row],[Profit]]/Table2[[#This Row],[Sales Amount]],0)</f>
        <v>7.1788044591391792E-2</v>
      </c>
      <c r="AH993" s="2" t="str">
        <f>TRIM(Table2[[#This Row],[Payment Modee]])</f>
        <v>UPI</v>
      </c>
      <c r="AI993" s="2" t="s">
        <v>26</v>
      </c>
      <c r="AJ993" s="2" t="s">
        <v>27</v>
      </c>
      <c r="AK993" s="2" t="s">
        <v>1029</v>
      </c>
      <c r="AL993" s="16" t="str">
        <f>IF(HOUR(Table2[[#This Row],[Order Time]])&lt;12,"Morning",IF(HOUR(Table2[[#This Row],[Order Time]])&lt;17,"Afternoon",IF(HOUR(Table2[[#This Row],[Order Time]])&lt;21,"Evening","Night")))</f>
        <v>Evening</v>
      </c>
      <c r="AM993" s="16" t="s">
        <v>38</v>
      </c>
    </row>
    <row r="994" spans="1:39" x14ac:dyDescent="0.25">
      <c r="A994" s="13" t="s">
        <v>2531</v>
      </c>
      <c r="B994" s="4">
        <v>45450</v>
      </c>
      <c r="C994" s="2">
        <f>YEAR(Table2[[#This Row],[Invoice Date]])</f>
        <v>2024</v>
      </c>
      <c r="D994" s="2" t="str">
        <f>TEXT(Table2[[#This Row],[Invoice Date]],"mmm")</f>
        <v>Jun</v>
      </c>
      <c r="E994" s="2" t="str">
        <f>Table2[[#This Row],[Store_ID]]&amp;"-"&amp;Table2[[#This Row],[Year]]&amp;"-"&amp;Table2[[#This Row],[Month]]</f>
        <v>STR055-2024-Jun</v>
      </c>
      <c r="F994" s="2" t="s">
        <v>1073</v>
      </c>
      <c r="G994" s="2" t="str">
        <f>_xlfn.XLOOKUP(Table2[[#This Row],[Customer_ID]],Table3[Customer_ID],Table3[Customer Name],"Not Found")</f>
        <v>Tejaswini Kamath</v>
      </c>
      <c r="H994" s="2" t="str">
        <f>_xlfn.XLOOKUP(Table2[[#This Row],[Customer_ID]],Table3[Customer_ID],Table3[Gender],"Female")</f>
        <v>Female</v>
      </c>
      <c r="I994" s="2" t="str">
        <f>_xlfn.XLOOKUP(Table2[[#This Row],[Customer_ID]],Table3[Customer_ID],Table3[City],"Missing Memebership")</f>
        <v>Thrissur</v>
      </c>
      <c r="J994" s="2" t="str">
        <f>_xlfn.XLOOKUP(Table2[[#This Row],[Customer_ID]],Table3[Customer_ID],Table3[State],"Karnataka")</f>
        <v>Kerala</v>
      </c>
      <c r="K994" s="2" t="str">
        <f>_xlfn.XLOOKUP(Table2[[#This Row],[Customer_ID]],Table3[Customer_ID],Table3[Membership],"Regular")</f>
        <v>Gold</v>
      </c>
      <c r="L994" s="2" t="s">
        <v>1243</v>
      </c>
      <c r="M994" s="2" t="str">
        <f>_xlfn.XLOOKUP(Table2[[#This Row],[Product_ID]],Table4[Product_ID],Table4[Product_Name],"Not Found")</f>
        <v>Jack &amp; Jones Tunic Olive</v>
      </c>
      <c r="N994" s="2" t="str">
        <f>_xlfn.XLOOKUP(Table2[[#This Row],[Product_ID]],Table4[Product_ID],Table4[Category],"Not Found")</f>
        <v>Women Tops</v>
      </c>
      <c r="O994" s="2" t="str">
        <f>_xlfn.XLOOKUP(Table2[[#This Row],[Product_ID]],Table4[Product_ID],Table4[Subcategory],"Not Found")</f>
        <v>Tunic</v>
      </c>
      <c r="P994" s="2" t="str">
        <f>_xlfn.XLOOKUP(Table2[[#This Row],[Product_ID]],Table4[Product_ID],Table4[Brand],"Missing Brand")</f>
        <v>Jack &amp; Jones</v>
      </c>
      <c r="Q994" s="2" t="s">
        <v>390</v>
      </c>
      <c r="R994" s="2" t="str">
        <f>_xlfn.XLOOKUP(Table2[[#This Row],[Store_ID]],Table6[Store_ID],Table6[Store Name],"Not Found")</f>
        <v>TrendMart Nellore High Street</v>
      </c>
      <c r="S994" s="2">
        <f>_xlfn.XLOOKUP(Table2[[#This Row],[Store_ID]],Table6[Store_ID],Table6[Monthly Target],"Missing Target")</f>
        <v>1500000</v>
      </c>
      <c r="T994" s="2" t="str">
        <f>_xlfn.XLOOKUP(Table2[[#This Row],[Store_ID]],Table6[Store_ID],Table6[Region],"Not Found")</f>
        <v>South Zone 3</v>
      </c>
      <c r="U994" s="2" t="s">
        <v>34</v>
      </c>
      <c r="V994" s="2" t="str">
        <f>_xlfn.XLOOKUP(Table2[[#This Row],[Employee_ID]],Table5[Employee_ID],Table5[Employee Name],"Not Found")</f>
        <v>Deepthi Iyengar</v>
      </c>
      <c r="W994" s="2">
        <v>3</v>
      </c>
      <c r="X994" s="2">
        <v>626.99</v>
      </c>
      <c r="Y994" s="2">
        <v>30</v>
      </c>
      <c r="Z994" s="2">
        <v>564.29</v>
      </c>
      <c r="AA994" s="2">
        <v>5</v>
      </c>
      <c r="AB994" s="2">
        <v>65.83</v>
      </c>
      <c r="AC994" s="2">
        <v>1382.51</v>
      </c>
      <c r="AD994" s="2">
        <v>1258.2</v>
      </c>
      <c r="AE994" s="2">
        <f t="shared" si="28"/>
        <v>58.479999999999947</v>
      </c>
      <c r="AF994" s="2" t="s">
        <v>25</v>
      </c>
      <c r="AG994" s="42">
        <f>IFERROR(Table2[[#This Row],[Profit]]/Table2[[#This Row],[Sales Amount]],0)</f>
        <v>4.2299874865281223E-2</v>
      </c>
      <c r="AH994" s="2" t="str">
        <f>TRIM(Table2[[#This Row],[Payment Modee]])</f>
        <v>UPI</v>
      </c>
      <c r="AI994" s="2" t="s">
        <v>26</v>
      </c>
      <c r="AJ994" s="2" t="s">
        <v>27</v>
      </c>
      <c r="AK994" s="2" t="s">
        <v>905</v>
      </c>
      <c r="AL994" s="16" t="str">
        <f>IF(HOUR(Table2[[#This Row],[Order Time]])&lt;12,"Morning",IF(HOUR(Table2[[#This Row],[Order Time]])&lt;17,"Afternoon",IF(HOUR(Table2[[#This Row],[Order Time]])&lt;21,"Evening","Night")))</f>
        <v>Evening</v>
      </c>
      <c r="AM994" s="16" t="s">
        <v>29</v>
      </c>
    </row>
    <row r="995" spans="1:39" x14ac:dyDescent="0.25">
      <c r="A995" s="13" t="s">
        <v>2532</v>
      </c>
      <c r="B995" s="4">
        <v>45632</v>
      </c>
      <c r="C995" s="2">
        <f>YEAR(Table2[[#This Row],[Invoice Date]])</f>
        <v>2024</v>
      </c>
      <c r="D995" s="2" t="str">
        <f>TEXT(Table2[[#This Row],[Invoice Date]],"mmm")</f>
        <v>Dec</v>
      </c>
      <c r="E995" s="2" t="str">
        <f>Table2[[#This Row],[Store_ID]]&amp;"-"&amp;Table2[[#This Row],[Year]]&amp;"-"&amp;Table2[[#This Row],[Month]]</f>
        <v>STR043-2024-Dec</v>
      </c>
      <c r="F995" s="2" t="s">
        <v>977</v>
      </c>
      <c r="G995" s="2" t="str">
        <f>_xlfn.XLOOKUP(Table2[[#This Row],[Customer_ID]],Table3[Customer_ID],Table3[Customer Name],"Not Found")</f>
        <v>Jagan Venkatesan</v>
      </c>
      <c r="H995" s="2" t="str">
        <f>_xlfn.XLOOKUP(Table2[[#This Row],[Customer_ID]],Table3[Customer_ID],Table3[Gender],"Female")</f>
        <v>Male</v>
      </c>
      <c r="I995" s="2" t="str">
        <f>_xlfn.XLOOKUP(Table2[[#This Row],[Customer_ID]],Table3[Customer_ID],Table3[City],"Missing Memebership")</f>
        <v>Vijayawada</v>
      </c>
      <c r="J995" s="2" t="str">
        <f>_xlfn.XLOOKUP(Table2[[#This Row],[Customer_ID]],Table3[Customer_ID],Table3[State],"Karnataka")</f>
        <v>Andhra Pradesh</v>
      </c>
      <c r="K995" s="2" t="str">
        <f>_xlfn.XLOOKUP(Table2[[#This Row],[Customer_ID]],Table3[Customer_ID],Table3[Membership],"Regular")</f>
        <v>Gold</v>
      </c>
      <c r="L995" s="2" t="s">
        <v>1070</v>
      </c>
      <c r="M995" s="2" t="str">
        <f>_xlfn.XLOOKUP(Table2[[#This Row],[Product_ID]],Table4[Product_ID],Table4[Product_Name],"Not Found")</f>
        <v>Sparx Slippers Red</v>
      </c>
      <c r="N995" s="2" t="str">
        <f>_xlfn.XLOOKUP(Table2[[#This Row],[Product_ID]],Table4[Product_ID],Table4[Category],"Not Found")</f>
        <v>Footwear</v>
      </c>
      <c r="O995" s="2" t="str">
        <f>_xlfn.XLOOKUP(Table2[[#This Row],[Product_ID]],Table4[Product_ID],Table4[Subcategory],"Not Found")</f>
        <v>Slippers</v>
      </c>
      <c r="P995" s="2" t="str">
        <f>_xlfn.XLOOKUP(Table2[[#This Row],[Product_ID]],Table4[Product_ID],Table4[Brand],"Missing Brand")</f>
        <v>Sparx</v>
      </c>
      <c r="Q995" s="2" t="s">
        <v>908</v>
      </c>
      <c r="R995" s="2" t="str">
        <f>_xlfn.XLOOKUP(Table2[[#This Row],[Store_ID]],Table6[Store_ID],Table6[Store Name],"Not Found")</f>
        <v>TrendMart Mangaluru Standard</v>
      </c>
      <c r="S995" s="2">
        <f>_xlfn.XLOOKUP(Table2[[#This Row],[Store_ID]],Table6[Store_ID],Table6[Monthly Target],"Missing Target")</f>
        <v>1500000</v>
      </c>
      <c r="T995" s="2" t="str">
        <f>_xlfn.XLOOKUP(Table2[[#This Row],[Store_ID]],Table6[Store_ID],Table6[Region],"Not Found")</f>
        <v>South Zone 2</v>
      </c>
      <c r="U995" s="2" t="s">
        <v>465</v>
      </c>
      <c r="V995" s="2" t="str">
        <f>_xlfn.XLOOKUP(Table2[[#This Row],[Employee_ID]],Table5[Employee_ID],Table5[Employee Name],"Not Found")</f>
        <v>Vinod Hegde</v>
      </c>
      <c r="W995" s="2">
        <v>4</v>
      </c>
      <c r="X995" s="2">
        <v>1768.37</v>
      </c>
      <c r="Y995" s="2">
        <v>15</v>
      </c>
      <c r="Z995" s="2">
        <v>1061.02</v>
      </c>
      <c r="AA995" s="2">
        <v>12</v>
      </c>
      <c r="AB995" s="2">
        <v>721.5</v>
      </c>
      <c r="AC995" s="2">
        <v>6733.96</v>
      </c>
      <c r="AD995" s="2">
        <v>4580.84</v>
      </c>
      <c r="AE995" s="2">
        <f t="shared" si="28"/>
        <v>1431.62</v>
      </c>
      <c r="AF995" s="2" t="s">
        <v>25</v>
      </c>
      <c r="AG995" s="42">
        <f>IFERROR(Table2[[#This Row],[Profit]]/Table2[[#This Row],[Sales Amount]],0)</f>
        <v>0.21259704542349522</v>
      </c>
      <c r="AH995" s="2" t="str">
        <f>TRIM(Table2[[#This Row],[Payment Modee]])</f>
        <v>UPI</v>
      </c>
      <c r="AI995" s="2" t="s">
        <v>36</v>
      </c>
      <c r="AJ995" s="2" t="s">
        <v>27</v>
      </c>
      <c r="AK995" s="2" t="s">
        <v>2039</v>
      </c>
      <c r="AL995" s="16" t="str">
        <f>IF(HOUR(Table2[[#This Row],[Order Time]])&lt;12,"Morning",IF(HOUR(Table2[[#This Row],[Order Time]])&lt;17,"Afternoon",IF(HOUR(Table2[[#This Row],[Order Time]])&lt;21,"Evening","Night")))</f>
        <v>Afternoon</v>
      </c>
      <c r="AM995" s="16" t="s">
        <v>29</v>
      </c>
    </row>
    <row r="996" spans="1:39" x14ac:dyDescent="0.25">
      <c r="A996" s="13" t="s">
        <v>2533</v>
      </c>
      <c r="B996" s="4">
        <v>45722</v>
      </c>
      <c r="C996" s="2">
        <f>YEAR(Table2[[#This Row],[Invoice Date]])</f>
        <v>2025</v>
      </c>
      <c r="D996" s="2" t="str">
        <f>TEXT(Table2[[#This Row],[Invoice Date]],"mmm")</f>
        <v>Mar</v>
      </c>
      <c r="E996" s="2" t="str">
        <f>Table2[[#This Row],[Store_ID]]&amp;"-"&amp;Table2[[#This Row],[Year]]&amp;"-"&amp;Table2[[#This Row],[Month]]</f>
        <v>STR103-2025-Mar</v>
      </c>
      <c r="F996" s="2" t="s">
        <v>2534</v>
      </c>
      <c r="G996" s="2" t="str">
        <f>_xlfn.XLOOKUP(Table2[[#This Row],[Customer_ID]],Table3[Customer_ID],Table3[Customer Name],"Not Found")</f>
        <v>Chidambaram Naidu</v>
      </c>
      <c r="H996" s="2" t="str">
        <f>_xlfn.XLOOKUP(Table2[[#This Row],[Customer_ID]],Table3[Customer_ID],Table3[Gender],"Female")</f>
        <v>Male</v>
      </c>
      <c r="I996" s="2" t="str">
        <f>_xlfn.XLOOKUP(Table2[[#This Row],[Customer_ID]],Table3[Customer_ID],Table3[City],"Missing Memebership")</f>
        <v>Thrissur</v>
      </c>
      <c r="J996" s="2" t="str">
        <f>_xlfn.XLOOKUP(Table2[[#This Row],[Customer_ID]],Table3[Customer_ID],Table3[State],"Karnataka")</f>
        <v>Kerala</v>
      </c>
      <c r="K996" s="2" t="str">
        <f>_xlfn.XLOOKUP(Table2[[#This Row],[Customer_ID]],Table3[Customer_ID],Table3[Membership],"Regular")</f>
        <v>Platinum</v>
      </c>
      <c r="L996" s="2" t="s">
        <v>367</v>
      </c>
      <c r="M996" s="2" t="str">
        <f>_xlfn.XLOOKUP(Table2[[#This Row],[Product_ID]],Table4[Product_ID],Table4[Product_Name],"Not Found")</f>
        <v>Jack &amp; Jones Maxi Dress Maroon</v>
      </c>
      <c r="N996" s="2" t="str">
        <f>_xlfn.XLOOKUP(Table2[[#This Row],[Product_ID]],Table4[Product_ID],Table4[Category],"Not Found")</f>
        <v>Women Dresses</v>
      </c>
      <c r="O996" s="2" t="str">
        <f>_xlfn.XLOOKUP(Table2[[#This Row],[Product_ID]],Table4[Product_ID],Table4[Subcategory],"Not Found")</f>
        <v>Maxi Dress</v>
      </c>
      <c r="P996" s="2" t="str">
        <f>_xlfn.XLOOKUP(Table2[[#This Row],[Product_ID]],Table4[Product_ID],Table4[Brand],"Missing Brand")</f>
        <v>Jack &amp; Jones</v>
      </c>
      <c r="Q996" s="2" t="s">
        <v>253</v>
      </c>
      <c r="R996" s="2" t="str">
        <f>_xlfn.XLOOKUP(Table2[[#This Row],[Store_ID]],Table6[Store_ID],Table6[Store Name],"Not Found")</f>
        <v>TrendMart Alappuzha Outlet</v>
      </c>
      <c r="S996" s="2">
        <f>_xlfn.XLOOKUP(Table2[[#This Row],[Store_ID]],Table6[Store_ID],Table6[Monthly Target],"Missing Target")</f>
        <v>2500000</v>
      </c>
      <c r="T996" s="2" t="str">
        <f>_xlfn.XLOOKUP(Table2[[#This Row],[Store_ID]],Table6[Store_ID],Table6[Region],"Not Found")</f>
        <v>South Zone 1</v>
      </c>
      <c r="U996" s="2" t="s">
        <v>417</v>
      </c>
      <c r="V996" s="2" t="str">
        <f>_xlfn.XLOOKUP(Table2[[#This Row],[Employee_ID]],Table5[Employee_ID],Table5[Employee Name],"Not Found")</f>
        <v>Arjun Krishnan</v>
      </c>
      <c r="W996" s="2">
        <v>4</v>
      </c>
      <c r="X996" s="2">
        <v>915.91</v>
      </c>
      <c r="Y996" s="2">
        <v>5</v>
      </c>
      <c r="Z996" s="2">
        <v>183.18</v>
      </c>
      <c r="AA996" s="2">
        <v>5</v>
      </c>
      <c r="AB996" s="2">
        <v>174.02</v>
      </c>
      <c r="AC996" s="2">
        <v>3654.48</v>
      </c>
      <c r="AD996" s="2">
        <v>2792.32</v>
      </c>
      <c r="AE996" s="2">
        <f t="shared" si="28"/>
        <v>688.13999999999987</v>
      </c>
      <c r="AF996" s="2" t="s">
        <v>69</v>
      </c>
      <c r="AG996" s="42">
        <f>IFERROR(Table2[[#This Row],[Profit]]/Table2[[#This Row],[Sales Amount]],0)</f>
        <v>0.1883003874696263</v>
      </c>
      <c r="AH996" s="2" t="str">
        <f>TRIM(Table2[[#This Row],[Payment Modee]])</f>
        <v>Cash</v>
      </c>
      <c r="AI996" s="2" t="s">
        <v>36</v>
      </c>
      <c r="AJ996" s="2" t="s">
        <v>27</v>
      </c>
      <c r="AK996" s="2" t="s">
        <v>2535</v>
      </c>
      <c r="AL996" s="16" t="str">
        <f>IF(HOUR(Table2[[#This Row],[Order Time]])&lt;12,"Morning",IF(HOUR(Table2[[#This Row],[Order Time]])&lt;17,"Afternoon",IF(HOUR(Table2[[#This Row],[Order Time]])&lt;21,"Evening","Night")))</f>
        <v>Morning</v>
      </c>
      <c r="AM996" s="16" t="s">
        <v>29</v>
      </c>
    </row>
    <row r="997" spans="1:39" x14ac:dyDescent="0.25">
      <c r="A997" s="13" t="s">
        <v>2536</v>
      </c>
      <c r="B997" s="4">
        <v>45506</v>
      </c>
      <c r="C997" s="2">
        <f>YEAR(Table2[[#This Row],[Invoice Date]])</f>
        <v>2024</v>
      </c>
      <c r="D997" s="2" t="str">
        <f>TEXT(Table2[[#This Row],[Invoice Date]],"mmm")</f>
        <v>Aug</v>
      </c>
      <c r="E997" s="2" t="str">
        <f>Table2[[#This Row],[Store_ID]]&amp;"-"&amp;Table2[[#This Row],[Year]]&amp;"-"&amp;Table2[[#This Row],[Month]]</f>
        <v>STR045-2024-Aug</v>
      </c>
      <c r="F997" s="2" t="s">
        <v>913</v>
      </c>
      <c r="G997" s="2" t="str">
        <f>_xlfn.XLOOKUP(Table2[[#This Row],[Customer_ID]],Table3[Customer_ID],Table3[Customer Name],"Not Found")</f>
        <v>Bhagya Sharma</v>
      </c>
      <c r="H997" s="2" t="str">
        <f>_xlfn.XLOOKUP(Table2[[#This Row],[Customer_ID]],Table3[Customer_ID],Table3[Gender],"Female")</f>
        <v>Female</v>
      </c>
      <c r="I997" s="2" t="str">
        <f>_xlfn.XLOOKUP(Table2[[#This Row],[Customer_ID]],Table3[Customer_ID],Table3[City],"Missing Memebership")</f>
        <v>Nellore</v>
      </c>
      <c r="J997" s="2" t="str">
        <f>_xlfn.XLOOKUP(Table2[[#This Row],[Customer_ID]],Table3[Customer_ID],Table3[State],"Karnataka")</f>
        <v>Andhra Pradesh</v>
      </c>
      <c r="K997" s="2" t="str">
        <f>_xlfn.XLOOKUP(Table2[[#This Row],[Customer_ID]],Table3[Customer_ID],Table3[Membership],"Regular")</f>
        <v>Gold</v>
      </c>
      <c r="L997" s="2" t="s">
        <v>515</v>
      </c>
      <c r="M997" s="2" t="str">
        <f>_xlfn.XLOOKUP(Table2[[#This Row],[Product_ID]],Table4[Product_ID],Table4[Product_Name],"Not Found")</f>
        <v>Global Desi Earrings Green</v>
      </c>
      <c r="N997" s="2" t="str">
        <f>_xlfn.XLOOKUP(Table2[[#This Row],[Product_ID]],Table4[Product_ID],Table4[Category],"Not Found")</f>
        <v>Jewellery</v>
      </c>
      <c r="O997" s="2" t="str">
        <f>_xlfn.XLOOKUP(Table2[[#This Row],[Product_ID]],Table4[Product_ID],Table4[Subcategory],"Not Found")</f>
        <v>Earrings</v>
      </c>
      <c r="P997" s="2" t="str">
        <f>_xlfn.XLOOKUP(Table2[[#This Row],[Product_ID]],Table4[Product_ID],Table4[Brand],"Missing Brand")</f>
        <v>Global Desi</v>
      </c>
      <c r="Q997" s="2" t="s">
        <v>395</v>
      </c>
      <c r="R997" s="2" t="str">
        <f>_xlfn.XLOOKUP(Table2[[#This Row],[Store_ID]],Table6[Store_ID],Table6[Store Name],"Not Found")</f>
        <v>TrendMart Khammam Standard</v>
      </c>
      <c r="S997" s="2">
        <f>_xlfn.XLOOKUP(Table2[[#This Row],[Store_ID]],Table6[Store_ID],Table6[Monthly Target],"Missing Target")</f>
        <v>1500000</v>
      </c>
      <c r="T997" s="2" t="str">
        <f>_xlfn.XLOOKUP(Table2[[#This Row],[Store_ID]],Table6[Store_ID],Table6[Region],"Not Found")</f>
        <v>South Zone 2</v>
      </c>
      <c r="U997" s="2" t="s">
        <v>289</v>
      </c>
      <c r="V997" s="2" t="str">
        <f>_xlfn.XLOOKUP(Table2[[#This Row],[Employee_ID]],Table5[Employee_ID],Table5[Employee Name],"Not Found")</f>
        <v>Anitha Ramachandran</v>
      </c>
      <c r="W997" s="2">
        <v>2</v>
      </c>
      <c r="X997" s="2">
        <v>6736.03</v>
      </c>
      <c r="Y997" s="2">
        <v>10</v>
      </c>
      <c r="Z997" s="2">
        <v>1347.21</v>
      </c>
      <c r="AA997" s="2">
        <v>3</v>
      </c>
      <c r="AB997" s="2">
        <v>363.75</v>
      </c>
      <c r="AC997" s="2">
        <v>12488.6</v>
      </c>
      <c r="AD997" s="2">
        <v>9734.42</v>
      </c>
      <c r="AE997" s="2">
        <f t="shared" si="28"/>
        <v>2390.4300000000003</v>
      </c>
      <c r="AF997" s="2" t="s">
        <v>25</v>
      </c>
      <c r="AG997" s="42">
        <f>IFERROR(Table2[[#This Row],[Profit]]/Table2[[#This Row],[Sales Amount]],0)</f>
        <v>0.19140896497605819</v>
      </c>
      <c r="AH997" s="2" t="str">
        <f>TRIM(Table2[[#This Row],[Payment Modee]])</f>
        <v>UPI</v>
      </c>
      <c r="AI997" s="2" t="s">
        <v>26</v>
      </c>
      <c r="AJ997" s="2" t="s">
        <v>27</v>
      </c>
      <c r="AK997" s="2" t="s">
        <v>521</v>
      </c>
      <c r="AL997" s="16" t="str">
        <f>IF(HOUR(Table2[[#This Row],[Order Time]])&lt;12,"Morning",IF(HOUR(Table2[[#This Row],[Order Time]])&lt;17,"Afternoon",IF(HOUR(Table2[[#This Row],[Order Time]])&lt;21,"Evening","Night")))</f>
        <v>Afternoon</v>
      </c>
      <c r="AM997" s="16" t="s">
        <v>29</v>
      </c>
    </row>
    <row r="998" spans="1:39" x14ac:dyDescent="0.25">
      <c r="A998" s="13" t="s">
        <v>2537</v>
      </c>
      <c r="B998" s="4">
        <v>45710</v>
      </c>
      <c r="C998" s="2">
        <f>YEAR(Table2[[#This Row],[Invoice Date]])</f>
        <v>2025</v>
      </c>
      <c r="D998" s="2" t="str">
        <f>TEXT(Table2[[#This Row],[Invoice Date]],"mmm")</f>
        <v>Feb</v>
      </c>
      <c r="E998" s="2" t="str">
        <f>Table2[[#This Row],[Store_ID]]&amp;"-"&amp;Table2[[#This Row],[Year]]&amp;"-"&amp;Table2[[#This Row],[Month]]</f>
        <v>STR032-2025-Feb</v>
      </c>
      <c r="F998" s="2" t="s">
        <v>1850</v>
      </c>
      <c r="G998" s="2" t="str">
        <f>_xlfn.XLOOKUP(Table2[[#This Row],[Customer_ID]],Table3[Customer_ID],Table3[Customer Name],"Not Found")</f>
        <v>Anitha Bhat</v>
      </c>
      <c r="H998" s="2" t="str">
        <f>_xlfn.XLOOKUP(Table2[[#This Row],[Customer_ID]],Table3[Customer_ID],Table3[Gender],"Female")</f>
        <v>Female</v>
      </c>
      <c r="I998" s="2" t="str">
        <f>_xlfn.XLOOKUP(Table2[[#This Row],[Customer_ID]],Table3[Customer_ID],Table3[City],"Missing Memebership")</f>
        <v>Salem</v>
      </c>
      <c r="J998" s="2" t="str">
        <f>_xlfn.XLOOKUP(Table2[[#This Row],[Customer_ID]],Table3[Customer_ID],Table3[State],"Karnataka")</f>
        <v>Tamil Nadu</v>
      </c>
      <c r="K998" s="2" t="str">
        <f>_xlfn.XLOOKUP(Table2[[#This Row],[Customer_ID]],Table3[Customer_ID],Table3[Membership],"Regular")</f>
        <v>Silver</v>
      </c>
      <c r="L998" s="2" t="s">
        <v>443</v>
      </c>
      <c r="M998" s="2" t="str">
        <f>_xlfn.XLOOKUP(Table2[[#This Row],[Product_ID]],Table4[Product_ID],Table4[Product_Name],"Not Found")</f>
        <v>Aurelia Formal Top Olive</v>
      </c>
      <c r="N998" s="2" t="str">
        <f>_xlfn.XLOOKUP(Table2[[#This Row],[Product_ID]],Table4[Product_ID],Table4[Category],"Not Found")</f>
        <v>Women Tops</v>
      </c>
      <c r="O998" s="2" t="str">
        <f>_xlfn.XLOOKUP(Table2[[#This Row],[Product_ID]],Table4[Product_ID],Table4[Subcategory],"Not Found")</f>
        <v>Formal Top</v>
      </c>
      <c r="P998" s="2" t="str">
        <f>_xlfn.XLOOKUP(Table2[[#This Row],[Product_ID]],Table4[Product_ID],Table4[Brand],"Missing Brand")</f>
        <v>Aurelia</v>
      </c>
      <c r="Q998" s="2" t="s">
        <v>413</v>
      </c>
      <c r="R998" s="2" t="str">
        <f>_xlfn.XLOOKUP(Table2[[#This Row],[Store_ID]],Table6[Store_ID],Table6[Store Name],"Not Found")</f>
        <v>TrendMart Kochi Standard</v>
      </c>
      <c r="S998" s="2">
        <f>_xlfn.XLOOKUP(Table2[[#This Row],[Store_ID]],Table6[Store_ID],Table6[Monthly Target],"Missing Target")</f>
        <v>2500000</v>
      </c>
      <c r="T998" s="2" t="str">
        <f>_xlfn.XLOOKUP(Table2[[#This Row],[Store_ID]],Table6[Store_ID],Table6[Region],"Not Found")</f>
        <v>South Zone 1</v>
      </c>
      <c r="U998" s="2" t="s">
        <v>92</v>
      </c>
      <c r="V998" s="2" t="str">
        <f>_xlfn.XLOOKUP(Table2[[#This Row],[Employee_ID]],Table5[Employee_ID],Table5[Employee Name],"Not Found")</f>
        <v>Preethi Singh</v>
      </c>
      <c r="W998" s="2">
        <v>3</v>
      </c>
      <c r="X998" s="2">
        <v>684.98</v>
      </c>
      <c r="Y998" s="2">
        <v>15</v>
      </c>
      <c r="Z998" s="2">
        <v>308.24</v>
      </c>
      <c r="AA998" s="2">
        <v>5</v>
      </c>
      <c r="AB998" s="2">
        <v>87.33</v>
      </c>
      <c r="AC998" s="2">
        <v>1834.03</v>
      </c>
      <c r="AD998" s="2">
        <v>1371.48</v>
      </c>
      <c r="AE998" s="2">
        <f t="shared" si="28"/>
        <v>375.21999999999997</v>
      </c>
      <c r="AF998" s="2" t="s">
        <v>35</v>
      </c>
      <c r="AG998" s="42">
        <f>IFERROR(Table2[[#This Row],[Profit]]/Table2[[#This Row],[Sales Amount]],0)</f>
        <v>0.20458771121519276</v>
      </c>
      <c r="AH998" s="2" t="str">
        <f>TRIM(Table2[[#This Row],[Payment Modee]])</f>
        <v>Debit Card</v>
      </c>
      <c r="AI998" s="2" t="s">
        <v>26</v>
      </c>
      <c r="AJ998" s="2" t="s">
        <v>197</v>
      </c>
      <c r="AK998" s="2" t="s">
        <v>624</v>
      </c>
      <c r="AL998" s="16" t="str">
        <f>IF(HOUR(Table2[[#This Row],[Order Time]])&lt;12,"Morning",IF(HOUR(Table2[[#This Row],[Order Time]])&lt;17,"Afternoon",IF(HOUR(Table2[[#This Row],[Order Time]])&lt;21,"Evening","Night")))</f>
        <v>Afternoon</v>
      </c>
      <c r="AM998" s="16" t="s">
        <v>38</v>
      </c>
    </row>
    <row r="999" spans="1:39" x14ac:dyDescent="0.25">
      <c r="A999" s="13" t="s">
        <v>2538</v>
      </c>
      <c r="B999" s="4">
        <v>45623</v>
      </c>
      <c r="C999" s="2">
        <f>YEAR(Table2[[#This Row],[Invoice Date]])</f>
        <v>2024</v>
      </c>
      <c r="D999" s="2" t="str">
        <f>TEXT(Table2[[#This Row],[Invoice Date]],"mmm")</f>
        <v>Nov</v>
      </c>
      <c r="E999" s="2" t="str">
        <f>Table2[[#This Row],[Store_ID]]&amp;"-"&amp;Table2[[#This Row],[Year]]&amp;"-"&amp;Table2[[#This Row],[Month]]</f>
        <v>STR016-2024-Nov</v>
      </c>
      <c r="F999" s="2" t="s">
        <v>2000</v>
      </c>
      <c r="G999" s="2" t="str">
        <f>_xlfn.XLOOKUP(Table2[[#This Row],[Customer_ID]],Table3[Customer_ID],Table3[Customer Name],"Not Found")</f>
        <v>Chidambaram Krishnan</v>
      </c>
      <c r="H999" s="2" t="str">
        <f>_xlfn.XLOOKUP(Table2[[#This Row],[Customer_ID]],Table3[Customer_ID],Table3[Gender],"Female")</f>
        <v>Male</v>
      </c>
      <c r="I999" s="2" t="str">
        <f>_xlfn.XLOOKUP(Table2[[#This Row],[Customer_ID]],Table3[Customer_ID],Table3[City],"Missing Memebership")</f>
        <v>Karimnagar</v>
      </c>
      <c r="J999" s="2" t="str">
        <f>_xlfn.XLOOKUP(Table2[[#This Row],[Customer_ID]],Table3[Customer_ID],Table3[State],"Karnataka")</f>
        <v>Telangana</v>
      </c>
      <c r="K999" s="2" t="str">
        <f>_xlfn.XLOOKUP(Table2[[#This Row],[Customer_ID]],Table3[Customer_ID],Table3[Membership],"Regular")</f>
        <v>Regular</v>
      </c>
      <c r="L999" s="2" t="s">
        <v>1582</v>
      </c>
      <c r="M999" s="2" t="str">
        <f>_xlfn.XLOOKUP(Table2[[#This Row],[Product_ID]],Table4[Product_ID],Table4[Product_Name],"Not Found")</f>
        <v>Global Desi Skinny Fit Olive</v>
      </c>
      <c r="N999" s="2" t="str">
        <f>_xlfn.XLOOKUP(Table2[[#This Row],[Product_ID]],Table4[Product_ID],Table4[Category],"Not Found")</f>
        <v>Women Jeans</v>
      </c>
      <c r="O999" s="2" t="str">
        <f>_xlfn.XLOOKUP(Table2[[#This Row],[Product_ID]],Table4[Product_ID],Table4[Subcategory],"Not Found")</f>
        <v>Skinny Fit</v>
      </c>
      <c r="P999" s="2" t="str">
        <f>_xlfn.XLOOKUP(Table2[[#This Row],[Product_ID]],Table4[Product_ID],Table4[Brand],"Missing Brand")</f>
        <v>Global Desi</v>
      </c>
      <c r="Q999" s="2" t="s">
        <v>380</v>
      </c>
      <c r="R999" s="2" t="str">
        <f>_xlfn.XLOOKUP(Table2[[#This Row],[Store_ID]],Table6[Store_ID],Table6[Store Name],"Not Found")</f>
        <v>TrendMart Visakhapatnam Flagship</v>
      </c>
      <c r="S999" s="2">
        <f>_xlfn.XLOOKUP(Table2[[#This Row],[Store_ID]],Table6[Store_ID],Table6[Monthly Target],"Missing Target")</f>
        <v>1200000</v>
      </c>
      <c r="T999" s="2" t="str">
        <f>_xlfn.XLOOKUP(Table2[[#This Row],[Store_ID]],Table6[Store_ID],Table6[Region],"Not Found")</f>
        <v>South Zone 3</v>
      </c>
      <c r="U999" s="2" t="s">
        <v>68</v>
      </c>
      <c r="V999" s="2" t="str">
        <f>_xlfn.XLOOKUP(Table2[[#This Row],[Employee_ID]],Table5[Employee_ID],Table5[Employee Name],"Not Found")</f>
        <v>Praveen Gupta</v>
      </c>
      <c r="W999" s="2">
        <v>1</v>
      </c>
      <c r="X999" s="2">
        <v>954.76</v>
      </c>
      <c r="Y999" s="2">
        <v>0</v>
      </c>
      <c r="Z999" s="2">
        <v>0</v>
      </c>
      <c r="AA999" s="2">
        <v>5</v>
      </c>
      <c r="AB999" s="2">
        <v>47.74</v>
      </c>
      <c r="AC999" s="2">
        <v>1002.5</v>
      </c>
      <c r="AD999" s="2">
        <v>700.93</v>
      </c>
      <c r="AE999" s="2">
        <f t="shared" si="28"/>
        <v>253.83000000000004</v>
      </c>
      <c r="AF999" s="2" t="s">
        <v>69</v>
      </c>
      <c r="AG999" s="42">
        <f>IFERROR(Table2[[#This Row],[Profit]]/Table2[[#This Row],[Sales Amount]],0)</f>
        <v>0.25319700748129681</v>
      </c>
      <c r="AH999" s="2" t="str">
        <f>TRIM(Table2[[#This Row],[Payment Modee]])</f>
        <v>Cash</v>
      </c>
      <c r="AI999" s="2" t="s">
        <v>26</v>
      </c>
      <c r="AJ999" s="2" t="s">
        <v>27</v>
      </c>
      <c r="AK999" s="2" t="s">
        <v>2539</v>
      </c>
      <c r="AL999" s="16" t="str">
        <f>IF(HOUR(Table2[[#This Row],[Order Time]])&lt;12,"Morning",IF(HOUR(Table2[[#This Row],[Order Time]])&lt;17,"Afternoon",IF(HOUR(Table2[[#This Row],[Order Time]])&lt;21,"Evening","Night")))</f>
        <v>Evening</v>
      </c>
      <c r="AM999" s="16" t="s">
        <v>29</v>
      </c>
    </row>
    <row r="1000" spans="1:39" x14ac:dyDescent="0.25">
      <c r="A1000" s="13" t="s">
        <v>2540</v>
      </c>
      <c r="B1000" s="4">
        <v>45607</v>
      </c>
      <c r="C1000" s="2">
        <f>YEAR(Table2[[#This Row],[Invoice Date]])</f>
        <v>2024</v>
      </c>
      <c r="D1000" s="2" t="str">
        <f>TEXT(Table2[[#This Row],[Invoice Date]],"mmm")</f>
        <v>Nov</v>
      </c>
      <c r="E1000" s="2" t="str">
        <f>Table2[[#This Row],[Store_ID]]&amp;"-"&amp;Table2[[#This Row],[Year]]&amp;"-"&amp;Table2[[#This Row],[Month]]</f>
        <v>STR015-2024-Nov</v>
      </c>
      <c r="F1000" s="2" t="s">
        <v>2541</v>
      </c>
      <c r="G1000" s="2" t="str">
        <f>_xlfn.XLOOKUP(Table2[[#This Row],[Customer_ID]],Table3[Customer_ID],Table3[Customer Name],"Not Found")</f>
        <v>Mahesh Varma</v>
      </c>
      <c r="H1000" s="2" t="str">
        <f>_xlfn.XLOOKUP(Table2[[#This Row],[Customer_ID]],Table3[Customer_ID],Table3[Gender],"Female")</f>
        <v>Male</v>
      </c>
      <c r="I1000" s="2" t="str">
        <f>_xlfn.XLOOKUP(Table2[[#This Row],[Customer_ID]],Table3[Customer_ID],Table3[City],"Missing Memebership")</f>
        <v>Tirupati</v>
      </c>
      <c r="J1000" s="2" t="str">
        <f>_xlfn.XLOOKUP(Table2[[#This Row],[Customer_ID]],Table3[Customer_ID],Table3[State],"Karnataka")</f>
        <v>Andhra Pradesh</v>
      </c>
      <c r="K1000" s="2" t="str">
        <f>_xlfn.XLOOKUP(Table2[[#This Row],[Customer_ID]],Table3[Customer_ID],Table3[Membership],"Regular")</f>
        <v>Silver</v>
      </c>
      <c r="L1000" s="2" t="s">
        <v>1231</v>
      </c>
      <c r="M1000" s="2" t="str">
        <f>_xlfn.XLOOKUP(Table2[[#This Row],[Product_ID]],Table4[Product_ID],Table4[Product_Name],"Not Found")</f>
        <v>Spykar Backpack Peach</v>
      </c>
      <c r="N1000" s="2" t="str">
        <f>_xlfn.XLOOKUP(Table2[[#This Row],[Product_ID]],Table4[Product_ID],Table4[Category],"Not Found")</f>
        <v>Handbags</v>
      </c>
      <c r="O1000" s="2" t="str">
        <f>_xlfn.XLOOKUP(Table2[[#This Row],[Product_ID]],Table4[Product_ID],Table4[Subcategory],"Not Found")</f>
        <v>Backpack</v>
      </c>
      <c r="P1000" s="2" t="str">
        <f>_xlfn.XLOOKUP(Table2[[#This Row],[Product_ID]],Table4[Product_ID],Table4[Brand],"Missing Brand")</f>
        <v>Spykar</v>
      </c>
      <c r="Q1000" s="2" t="s">
        <v>704</v>
      </c>
      <c r="R1000" s="2" t="str">
        <f>_xlfn.XLOOKUP(Table2[[#This Row],[Store_ID]],Table6[Store_ID],Table6[Store Name],"Not Found")</f>
        <v>TrendMart Madurai Mall Kiosk</v>
      </c>
      <c r="S1000" s="2">
        <f>_xlfn.XLOOKUP(Table2[[#This Row],[Store_ID]],Table6[Store_ID],Table6[Monthly Target],"Missing Target")</f>
        <v>800000</v>
      </c>
      <c r="T1000" s="2" t="str">
        <f>_xlfn.XLOOKUP(Table2[[#This Row],[Store_ID]],Table6[Store_ID],Table6[Region],"Not Found")</f>
        <v>South Zone 1</v>
      </c>
      <c r="U1000" s="2" t="s">
        <v>349</v>
      </c>
      <c r="V1000" s="2" t="str">
        <f>_xlfn.XLOOKUP(Table2[[#This Row],[Employee_ID]],Table5[Employee_ID],Table5[Employee Name],"Not Found")</f>
        <v>Chitra Bhat</v>
      </c>
      <c r="W1000" s="2">
        <v>1</v>
      </c>
      <c r="X1000" s="2">
        <v>2059.5300000000002</v>
      </c>
      <c r="Y1000" s="2">
        <v>0</v>
      </c>
      <c r="Z1000" s="2">
        <v>0</v>
      </c>
      <c r="AA1000" s="2">
        <v>12</v>
      </c>
      <c r="AB1000" s="2">
        <v>247.14</v>
      </c>
      <c r="AC1000" s="2">
        <v>2306.67</v>
      </c>
      <c r="AD1000" s="2">
        <v>1579.46</v>
      </c>
      <c r="AE1000" s="2">
        <f t="shared" si="28"/>
        <v>480.07000000000005</v>
      </c>
      <c r="AF1000" s="2" t="s">
        <v>35</v>
      </c>
      <c r="AG1000" s="42">
        <f>IFERROR(Table2[[#This Row],[Profit]]/Table2[[#This Row],[Sales Amount]],0)</f>
        <v>0.20812253161483873</v>
      </c>
      <c r="AH1000" s="2" t="str">
        <f>TRIM(Table2[[#This Row],[Payment Modee]])</f>
        <v>Debit Card</v>
      </c>
      <c r="AI1000" s="2" t="s">
        <v>26</v>
      </c>
      <c r="AJ1000" s="2" t="s">
        <v>27</v>
      </c>
      <c r="AK1000" s="2" t="s">
        <v>2542</v>
      </c>
      <c r="AL1000" s="16" t="str">
        <f>IF(HOUR(Table2[[#This Row],[Order Time]])&lt;12,"Morning",IF(HOUR(Table2[[#This Row],[Order Time]])&lt;17,"Afternoon",IF(HOUR(Table2[[#This Row],[Order Time]])&lt;21,"Evening","Night")))</f>
        <v>Evening</v>
      </c>
      <c r="AM1000" s="16" t="s">
        <v>29</v>
      </c>
    </row>
    <row r="1001" spans="1:39" x14ac:dyDescent="0.25">
      <c r="A1001" s="13" t="s">
        <v>2543</v>
      </c>
      <c r="B1001" s="4">
        <v>45588</v>
      </c>
      <c r="C1001" s="2">
        <f>YEAR(Table2[[#This Row],[Invoice Date]])</f>
        <v>2024</v>
      </c>
      <c r="D1001" s="2" t="str">
        <f>TEXT(Table2[[#This Row],[Invoice Date]],"mmm")</f>
        <v>Oct</v>
      </c>
      <c r="E1001" s="2" t="str">
        <f>Table2[[#This Row],[Store_ID]]&amp;"-"&amp;Table2[[#This Row],[Year]]&amp;"-"&amp;Table2[[#This Row],[Month]]</f>
        <v>STR002-2024-Oct</v>
      </c>
      <c r="F1001" s="2" t="s">
        <v>1858</v>
      </c>
      <c r="G1001" s="2" t="str">
        <f>_xlfn.XLOOKUP(Table2[[#This Row],[Customer_ID]],Table3[Customer_ID],Table3[Customer Name],"Not Found")</f>
        <v>Harish Varma</v>
      </c>
      <c r="H1001" s="2" t="str">
        <f>_xlfn.XLOOKUP(Table2[[#This Row],[Customer_ID]],Table3[Customer_ID],Table3[Gender],"Female")</f>
        <v>Male</v>
      </c>
      <c r="I1001" s="2" t="str">
        <f>_xlfn.XLOOKUP(Table2[[#This Row],[Customer_ID]],Table3[Customer_ID],Table3[City],"Missing Memebership")</f>
        <v>Warangal</v>
      </c>
      <c r="J1001" s="2" t="str">
        <f>_xlfn.XLOOKUP(Table2[[#This Row],[Customer_ID]],Table3[Customer_ID],Table3[State],"Karnataka")</f>
        <v>Telangana</v>
      </c>
      <c r="K1001" s="2" t="str">
        <f>_xlfn.XLOOKUP(Table2[[#This Row],[Customer_ID]],Table3[Customer_ID],Table3[Membership],"Regular")</f>
        <v>Gold</v>
      </c>
      <c r="L1001" s="2" t="s">
        <v>1552</v>
      </c>
      <c r="M1001" s="2" t="str">
        <f>_xlfn.XLOOKUP(Table2[[#This Row],[Product_ID]],Table4[Product_ID],Table4[Product_Name],"Not Found")</f>
        <v>Aurelia Slim Fit Orange</v>
      </c>
      <c r="N1001" s="2" t="str">
        <f>_xlfn.XLOOKUP(Table2[[#This Row],[Product_ID]],Table4[Product_ID],Table4[Category],"Not Found")</f>
        <v>Men Jeans</v>
      </c>
      <c r="O1001" s="2" t="str">
        <f>_xlfn.XLOOKUP(Table2[[#This Row],[Product_ID]],Table4[Product_ID],Table4[Subcategory],"Not Found")</f>
        <v>Slim Fit</v>
      </c>
      <c r="P1001" s="2" t="str">
        <f>_xlfn.XLOOKUP(Table2[[#This Row],[Product_ID]],Table4[Product_ID],Table4[Brand],"Missing Brand")</f>
        <v>Aurelia</v>
      </c>
      <c r="Q1001" s="2" t="s">
        <v>658</v>
      </c>
      <c r="R1001" s="2" t="str">
        <f>_xlfn.XLOOKUP(Table2[[#This Row],[Store_ID]],Table6[Store_ID],Table6[Store Name],"Not Found")</f>
        <v>TrendMart Thrissur Standard</v>
      </c>
      <c r="S1001" s="2">
        <f>_xlfn.XLOOKUP(Table2[[#This Row],[Store_ID]],Table6[Store_ID],Table6[Monthly Target],"Missing Target")</f>
        <v>1000000</v>
      </c>
      <c r="T1001" s="2" t="str">
        <f>_xlfn.XLOOKUP(Table2[[#This Row],[Store_ID]],Table6[Store_ID],Table6[Region],"Not Found")</f>
        <v>South Zone 1</v>
      </c>
      <c r="U1001" s="2" t="s">
        <v>135</v>
      </c>
      <c r="V1001" s="2" t="str">
        <f>_xlfn.XLOOKUP(Table2[[#This Row],[Employee_ID]],Table5[Employee_ID],Table5[Employee Name],"Not Found")</f>
        <v>Yamini Pandian</v>
      </c>
      <c r="W1001" s="2">
        <v>3</v>
      </c>
      <c r="X1001" s="2">
        <v>831.88</v>
      </c>
      <c r="Y1001" s="2">
        <v>10</v>
      </c>
      <c r="Z1001" s="2">
        <v>249.56</v>
      </c>
      <c r="AA1001" s="2">
        <v>5</v>
      </c>
      <c r="AB1001" s="2">
        <v>112.3</v>
      </c>
      <c r="AC1001" s="2">
        <v>2358.38</v>
      </c>
      <c r="AD1001" s="2">
        <v>1984.02</v>
      </c>
      <c r="AE1001" s="2">
        <f t="shared" si="28"/>
        <v>262.06000000000012</v>
      </c>
      <c r="AF1001" s="2" t="s">
        <v>119</v>
      </c>
      <c r="AG1001" s="42">
        <f>IFERROR(Table2[[#This Row],[Profit]]/Table2[[#This Row],[Sales Amount]],0)</f>
        <v>0.11111864924227652</v>
      </c>
      <c r="AH1001" s="2" t="str">
        <f>TRIM(Table2[[#This Row],[Payment Modee]])</f>
        <v>Net Banking</v>
      </c>
      <c r="AI1001" s="2" t="s">
        <v>26</v>
      </c>
      <c r="AJ1001" s="2" t="s">
        <v>27</v>
      </c>
      <c r="AK1001" s="2" t="s">
        <v>2544</v>
      </c>
      <c r="AL1001" s="16" t="str">
        <f>IF(HOUR(Table2[[#This Row],[Order Time]])&lt;12,"Morning",IF(HOUR(Table2[[#This Row],[Order Time]])&lt;17,"Afternoon",IF(HOUR(Table2[[#This Row],[Order Time]])&lt;21,"Evening","Night")))</f>
        <v>Afternoon</v>
      </c>
      <c r="AM1001" s="16" t="s">
        <v>29</v>
      </c>
    </row>
    <row r="1002" spans="1:39" x14ac:dyDescent="0.25">
      <c r="A1002" s="13" t="s">
        <v>2545</v>
      </c>
      <c r="B1002" s="4">
        <v>45642</v>
      </c>
      <c r="C1002" s="2">
        <f>YEAR(Table2[[#This Row],[Invoice Date]])</f>
        <v>2024</v>
      </c>
      <c r="D1002" s="2" t="str">
        <f>TEXT(Table2[[#This Row],[Invoice Date]],"mmm")</f>
        <v>Dec</v>
      </c>
      <c r="E1002" s="2" t="str">
        <f>Table2[[#This Row],[Store_ID]]&amp;"-"&amp;Table2[[#This Row],[Year]]&amp;"-"&amp;Table2[[#This Row],[Month]]</f>
        <v>STR046-2024-Dec</v>
      </c>
      <c r="F1002" s="2" t="s">
        <v>2546</v>
      </c>
      <c r="G1002" s="2" t="str">
        <f>_xlfn.XLOOKUP(Table2[[#This Row],[Customer_ID]],Table3[Customer_ID],Table3[Customer Name],"Not Found")</f>
        <v>Mahesh Shetty</v>
      </c>
      <c r="H1002" s="2" t="str">
        <f>_xlfn.XLOOKUP(Table2[[#This Row],[Customer_ID]],Table3[Customer_ID],Table3[Gender],"Female")</f>
        <v>Male</v>
      </c>
      <c r="I1002" s="2" t="str">
        <f>_xlfn.XLOOKUP(Table2[[#This Row],[Customer_ID]],Table3[Customer_ID],Table3[City],"Missing Memebership")</f>
        <v>Salem</v>
      </c>
      <c r="J1002" s="2" t="str">
        <f>_xlfn.XLOOKUP(Table2[[#This Row],[Customer_ID]],Table3[Customer_ID],Table3[State],"Karnataka")</f>
        <v>Tamil Nadu</v>
      </c>
      <c r="K1002" s="2" t="str">
        <f>_xlfn.XLOOKUP(Table2[[#This Row],[Customer_ID]],Table3[Customer_ID],Table3[Membership],"Regular")</f>
        <v>Regular</v>
      </c>
      <c r="L1002" s="2" t="s">
        <v>320</v>
      </c>
      <c r="M1002" s="2" t="str">
        <f>_xlfn.XLOOKUP(Table2[[#This Row],[Product_ID]],Table4[Product_ID],Table4[Product_Name],"Not Found")</f>
        <v>Nike Anarkali Kurti White</v>
      </c>
      <c r="N1002" s="2" t="str">
        <f>_xlfn.XLOOKUP(Table2[[#This Row],[Product_ID]],Table4[Product_ID],Table4[Category],"Not Found")</f>
        <v>Women Kurtis</v>
      </c>
      <c r="O1002" s="2" t="str">
        <f>_xlfn.XLOOKUP(Table2[[#This Row],[Product_ID]],Table4[Product_ID],Table4[Subcategory],"Not Found")</f>
        <v>Anarkali Kurti</v>
      </c>
      <c r="P1002" s="2" t="str">
        <f>_xlfn.XLOOKUP(Table2[[#This Row],[Product_ID]],Table4[Product_ID],Table4[Brand],"Missing Brand")</f>
        <v>Nike</v>
      </c>
      <c r="Q1002" s="2" t="s">
        <v>553</v>
      </c>
      <c r="R1002" s="2" t="str">
        <f>_xlfn.XLOOKUP(Table2[[#This Row],[Store_ID]],Table6[Store_ID],Table6[Store Name],"Not Found")</f>
        <v>TrendMart Hyderabad High Street</v>
      </c>
      <c r="S1002" s="2">
        <f>_xlfn.XLOOKUP(Table2[[#This Row],[Store_ID]],Table6[Store_ID],Table6[Monthly Target],"Missing Target")</f>
        <v>800000</v>
      </c>
      <c r="T1002" s="2" t="str">
        <f>_xlfn.XLOOKUP(Table2[[#This Row],[Store_ID]],Table6[Store_ID],Table6[Region],"Not Found")</f>
        <v>South Zone 2</v>
      </c>
      <c r="U1002" s="2" t="s">
        <v>417</v>
      </c>
      <c r="V1002" s="2" t="str">
        <f>_xlfn.XLOOKUP(Table2[[#This Row],[Employee_ID]],Table5[Employee_ID],Table5[Employee Name],"Not Found")</f>
        <v>Arjun Krishnan</v>
      </c>
      <c r="W1002" s="2">
        <v>1</v>
      </c>
      <c r="X1002" s="2">
        <v>816.31</v>
      </c>
      <c r="Y1002" s="2">
        <v>0</v>
      </c>
      <c r="Z1002" s="2">
        <v>0</v>
      </c>
      <c r="AA1002" s="2">
        <v>5</v>
      </c>
      <c r="AB1002" s="2">
        <v>40.82</v>
      </c>
      <c r="AC1002" s="2">
        <v>857.13</v>
      </c>
      <c r="AD1002" s="2">
        <v>573.09</v>
      </c>
      <c r="AE1002" s="2">
        <f t="shared" si="28"/>
        <v>243.21999999999997</v>
      </c>
      <c r="AF1002" s="2" t="s">
        <v>25</v>
      </c>
      <c r="AG1002" s="42">
        <f>IFERROR(Table2[[#This Row],[Profit]]/Table2[[#This Row],[Sales Amount]],0)</f>
        <v>0.28376092308051282</v>
      </c>
      <c r="AH1002" s="2" t="str">
        <f>TRIM(Table2[[#This Row],[Payment Modee]])</f>
        <v>UPI</v>
      </c>
      <c r="AI1002" s="2" t="s">
        <v>26</v>
      </c>
      <c r="AJ1002" s="2" t="s">
        <v>27</v>
      </c>
      <c r="AK1002" s="2" t="s">
        <v>1547</v>
      </c>
      <c r="AL1002" s="16" t="str">
        <f>IF(HOUR(Table2[[#This Row],[Order Time]])&lt;12,"Morning",IF(HOUR(Table2[[#This Row],[Order Time]])&lt;17,"Afternoon",IF(HOUR(Table2[[#This Row],[Order Time]])&lt;21,"Evening","Night")))</f>
        <v>Evening</v>
      </c>
      <c r="AM1002" s="16" t="s">
        <v>29</v>
      </c>
    </row>
    <row r="1003" spans="1:39" x14ac:dyDescent="0.25">
      <c r="A1003" s="13" t="s">
        <v>2547</v>
      </c>
      <c r="B1003" s="4">
        <v>45386</v>
      </c>
      <c r="C1003" s="2">
        <f>YEAR(Table2[[#This Row],[Invoice Date]])</f>
        <v>2024</v>
      </c>
      <c r="D1003" s="2" t="str">
        <f>TEXT(Table2[[#This Row],[Invoice Date]],"mmm")</f>
        <v>Apr</v>
      </c>
      <c r="E1003" s="2" t="str">
        <f>Table2[[#This Row],[Store_ID]]&amp;"-"&amp;Table2[[#This Row],[Year]]&amp;"-"&amp;Table2[[#This Row],[Month]]</f>
        <v>STR026-2024-Apr</v>
      </c>
      <c r="F1003" s="2" t="s">
        <v>1957</v>
      </c>
      <c r="G1003" s="2" t="str">
        <f>_xlfn.XLOOKUP(Table2[[#This Row],[Customer_ID]],Table3[Customer_ID],Table3[Customer Name],"Not Found")</f>
        <v>Kannan Reddy</v>
      </c>
      <c r="H1003" s="2" t="str">
        <f>_xlfn.XLOOKUP(Table2[[#This Row],[Customer_ID]],Table3[Customer_ID],Table3[Gender],"Female")</f>
        <v>Male</v>
      </c>
      <c r="I1003" s="2" t="str">
        <f>_xlfn.XLOOKUP(Table2[[#This Row],[Customer_ID]],Table3[Customer_ID],Table3[City],"Missing Memebership")</f>
        <v>Tirunelveli</v>
      </c>
      <c r="J1003" s="2" t="str">
        <f>_xlfn.XLOOKUP(Table2[[#This Row],[Customer_ID]],Table3[Customer_ID],Table3[State],"Karnataka")</f>
        <v>Tamil Nadu</v>
      </c>
      <c r="K1003" s="2" t="str">
        <f>_xlfn.XLOOKUP(Table2[[#This Row],[Customer_ID]],Table3[Customer_ID],Table3[Membership],"Regular")</f>
        <v>Silver</v>
      </c>
      <c r="L1003" s="2" t="s">
        <v>2548</v>
      </c>
      <c r="M1003" s="2" t="str">
        <f>_xlfn.XLOOKUP(Table2[[#This Row],[Product_ID]],Table4[Product_ID],Table4[Product_Name],"Not Found")</f>
        <v>Max Fashion Nehru Jacket Purple</v>
      </c>
      <c r="N1003" s="2" t="str">
        <f>_xlfn.XLOOKUP(Table2[[#This Row],[Product_ID]],Table4[Product_ID],Table4[Category],"Not Found")</f>
        <v>Men Ethnic</v>
      </c>
      <c r="O1003" s="2" t="str">
        <f>_xlfn.XLOOKUP(Table2[[#This Row],[Product_ID]],Table4[Product_ID],Table4[Subcategory],"Not Found")</f>
        <v>Nehru Jacket</v>
      </c>
      <c r="P1003" s="2" t="str">
        <f>_xlfn.XLOOKUP(Table2[[#This Row],[Product_ID]],Table4[Product_ID],Table4[Brand],"Missing Brand")</f>
        <v>Max Fashion</v>
      </c>
      <c r="Q1003" s="2" t="s">
        <v>516</v>
      </c>
      <c r="R1003" s="2" t="str">
        <f>_xlfn.XLOOKUP(Table2[[#This Row],[Store_ID]],Table6[Store_ID],Table6[Store Name],"Not Found")</f>
        <v>TrendMart Guntur Standard</v>
      </c>
      <c r="S1003" s="2">
        <f>_xlfn.XLOOKUP(Table2[[#This Row],[Store_ID]],Table6[Store_ID],Table6[Monthly Target],"Missing Target")</f>
        <v>2500000</v>
      </c>
      <c r="T1003" s="2" t="str">
        <f>_xlfn.XLOOKUP(Table2[[#This Row],[Store_ID]],Table6[Store_ID],Table6[Region],"Not Found")</f>
        <v>South Zone 3</v>
      </c>
      <c r="U1003" s="2" t="s">
        <v>34</v>
      </c>
      <c r="V1003" s="2" t="str">
        <f>_xlfn.XLOOKUP(Table2[[#This Row],[Employee_ID]],Table5[Employee_ID],Table5[Employee Name],"Not Found")</f>
        <v>Deepthi Iyengar</v>
      </c>
      <c r="W1003" s="2">
        <v>1</v>
      </c>
      <c r="X1003" s="2">
        <v>1516.16</v>
      </c>
      <c r="Y1003" s="2">
        <v>30</v>
      </c>
      <c r="Z1003" s="2">
        <v>454.85</v>
      </c>
      <c r="AA1003" s="2">
        <v>12</v>
      </c>
      <c r="AB1003" s="2">
        <v>127.36</v>
      </c>
      <c r="AC1003" s="2">
        <v>1188.67</v>
      </c>
      <c r="AD1003" s="2">
        <v>971.87</v>
      </c>
      <c r="AE1003" s="2">
        <f t="shared" si="28"/>
        <v>89.440000000000069</v>
      </c>
      <c r="AF1003" s="2" t="s">
        <v>56</v>
      </c>
      <c r="AG1003" s="42">
        <f>IFERROR(Table2[[#This Row],[Profit]]/Table2[[#This Row],[Sales Amount]],0)</f>
        <v>7.5243759832417795E-2</v>
      </c>
      <c r="AH1003" s="2" t="str">
        <f>TRIM(Table2[[#This Row],[Payment Modee]])</f>
        <v>Credit Card</v>
      </c>
      <c r="AI1003" s="2" t="s">
        <v>26</v>
      </c>
      <c r="AJ1003" s="2" t="s">
        <v>27</v>
      </c>
      <c r="AK1003" s="2" t="s">
        <v>1726</v>
      </c>
      <c r="AL1003" s="16" t="str">
        <f>IF(HOUR(Table2[[#This Row],[Order Time]])&lt;12,"Morning",IF(HOUR(Table2[[#This Row],[Order Time]])&lt;17,"Afternoon",IF(HOUR(Table2[[#This Row],[Order Time]])&lt;21,"Evening","Night")))</f>
        <v>Afternoon</v>
      </c>
      <c r="AM1003" s="16" t="s">
        <v>29</v>
      </c>
    </row>
    <row r="1004" spans="1:39" x14ac:dyDescent="0.25">
      <c r="A1004" s="13" t="s">
        <v>2549</v>
      </c>
      <c r="B1004" s="4">
        <v>45590</v>
      </c>
      <c r="C1004" s="2">
        <f>YEAR(Table2[[#This Row],[Invoice Date]])</f>
        <v>2024</v>
      </c>
      <c r="D1004" s="2" t="str">
        <f>TEXT(Table2[[#This Row],[Invoice Date]],"mmm")</f>
        <v>Oct</v>
      </c>
      <c r="E1004" s="2" t="str">
        <f>Table2[[#This Row],[Store_ID]]&amp;"-"&amp;Table2[[#This Row],[Year]]&amp;"-"&amp;Table2[[#This Row],[Month]]</f>
        <v>STR073-2024-Oct</v>
      </c>
      <c r="F1004" s="2" t="s">
        <v>52</v>
      </c>
      <c r="G1004" s="2" t="str">
        <f>_xlfn.XLOOKUP(Table2[[#This Row],[Customer_ID]],Table3[Customer_ID],Table3[Customer Name],"Not Found")</f>
        <v>Gayathri Srinivasan</v>
      </c>
      <c r="H1004" s="2" t="str">
        <f>_xlfn.XLOOKUP(Table2[[#This Row],[Customer_ID]],Table3[Customer_ID],Table3[Gender],"Female")</f>
        <v>Female</v>
      </c>
      <c r="I1004" s="2" t="str">
        <f>_xlfn.XLOOKUP(Table2[[#This Row],[Customer_ID]],Table3[Customer_ID],Table3[City],"Missing Memebership")</f>
        <v>Vijayawada</v>
      </c>
      <c r="J1004" s="2" t="str">
        <f>_xlfn.XLOOKUP(Table2[[#This Row],[Customer_ID]],Table3[Customer_ID],Table3[State],"Karnataka")</f>
        <v>Andhra Pradesh</v>
      </c>
      <c r="K1004" s="2" t="str">
        <f>_xlfn.XLOOKUP(Table2[[#This Row],[Customer_ID]],Table3[Customer_ID],Table3[Membership],"Regular")</f>
        <v>Regular</v>
      </c>
      <c r="L1004" s="2" t="s">
        <v>637</v>
      </c>
      <c r="M1004" s="2" t="str">
        <f>_xlfn.XLOOKUP(Table2[[#This Row],[Product_ID]],Table4[Product_ID],Table4[Product_Name],"Not Found")</f>
        <v>Kalyan Silks Shirt Dress Maroon</v>
      </c>
      <c r="N1004" s="2" t="str">
        <f>_xlfn.XLOOKUP(Table2[[#This Row],[Product_ID]],Table4[Product_ID],Table4[Category],"Not Found")</f>
        <v>Women Dresses</v>
      </c>
      <c r="O1004" s="2" t="str">
        <f>_xlfn.XLOOKUP(Table2[[#This Row],[Product_ID]],Table4[Product_ID],Table4[Subcategory],"Not Found")</f>
        <v>Shirt Dress</v>
      </c>
      <c r="P1004" s="2" t="str">
        <f>_xlfn.XLOOKUP(Table2[[#This Row],[Product_ID]],Table4[Product_ID],Table4[Brand],"Missing Brand")</f>
        <v>Kalyan Silks</v>
      </c>
      <c r="Q1004" s="2" t="s">
        <v>248</v>
      </c>
      <c r="R1004" s="2" t="str">
        <f>_xlfn.XLOOKUP(Table2[[#This Row],[Store_ID]],Table6[Store_ID],Table6[Store Name],"Not Found")</f>
        <v>TrendMart Thiruvananthapuram High Street</v>
      </c>
      <c r="S1004" s="2">
        <f>_xlfn.XLOOKUP(Table2[[#This Row],[Store_ID]],Table6[Store_ID],Table6[Monthly Target],"Missing Target")</f>
        <v>2500000</v>
      </c>
      <c r="T1004" s="2" t="str">
        <f>_xlfn.XLOOKUP(Table2[[#This Row],[Store_ID]],Table6[Store_ID],Table6[Region],"Not Found")</f>
        <v>South Zone 1</v>
      </c>
      <c r="U1004" s="2" t="s">
        <v>417</v>
      </c>
      <c r="V1004" s="2" t="str">
        <f>_xlfn.XLOOKUP(Table2[[#This Row],[Employee_ID]],Table5[Employee_ID],Table5[Employee Name],"Not Found")</f>
        <v>Arjun Krishnan</v>
      </c>
      <c r="W1004" s="2">
        <v>1</v>
      </c>
      <c r="X1004" s="2">
        <v>1211.8</v>
      </c>
      <c r="Y1004" s="2">
        <v>20</v>
      </c>
      <c r="Z1004" s="2">
        <v>242.36</v>
      </c>
      <c r="AA1004" s="2">
        <v>12</v>
      </c>
      <c r="AB1004" s="2">
        <v>116.33</v>
      </c>
      <c r="AC1004" s="2">
        <v>1085.77</v>
      </c>
      <c r="AD1004" s="2">
        <v>841.85</v>
      </c>
      <c r="AE1004" s="2">
        <f t="shared" si="28"/>
        <v>127.58999999999996</v>
      </c>
      <c r="AF1004" s="2" t="s">
        <v>25</v>
      </c>
      <c r="AG1004" s="42">
        <f>IFERROR(Table2[[#This Row],[Profit]]/Table2[[#This Row],[Sales Amount]],0)</f>
        <v>0.11751107508956773</v>
      </c>
      <c r="AH1004" s="2" t="str">
        <f>TRIM(Table2[[#This Row],[Payment Modee]])</f>
        <v>UPI</v>
      </c>
      <c r="AI1004" s="2" t="s">
        <v>26</v>
      </c>
      <c r="AJ1004" s="2" t="s">
        <v>27</v>
      </c>
      <c r="AK1004" s="2" t="s">
        <v>617</v>
      </c>
      <c r="AL1004" s="16" t="str">
        <f>IF(HOUR(Table2[[#This Row],[Order Time]])&lt;12,"Morning",IF(HOUR(Table2[[#This Row],[Order Time]])&lt;17,"Afternoon",IF(HOUR(Table2[[#This Row],[Order Time]])&lt;21,"Evening","Night")))</f>
        <v>Evening</v>
      </c>
      <c r="AM1004" s="16" t="s">
        <v>29</v>
      </c>
    </row>
    <row r="1005" spans="1:39" x14ac:dyDescent="0.25">
      <c r="A1005" s="13" t="s">
        <v>2550</v>
      </c>
      <c r="B1005" s="4">
        <v>45600</v>
      </c>
      <c r="C1005" s="2">
        <f>YEAR(Table2[[#This Row],[Invoice Date]])</f>
        <v>2024</v>
      </c>
      <c r="D1005" s="2" t="str">
        <f>TEXT(Table2[[#This Row],[Invoice Date]],"mmm")</f>
        <v>Nov</v>
      </c>
      <c r="E1005" s="2" t="str">
        <f>Table2[[#This Row],[Store_ID]]&amp;"-"&amp;Table2[[#This Row],[Year]]&amp;"-"&amp;Table2[[#This Row],[Month]]</f>
        <v>STR056-2024-Nov</v>
      </c>
      <c r="F1005" s="2" t="s">
        <v>2551</v>
      </c>
      <c r="G1005" s="2" t="str">
        <f>_xlfn.XLOOKUP(Table2[[#This Row],[Customer_ID]],Table3[Customer_ID],Table3[Customer Name],"Not Found")</f>
        <v>Rohit Gupta</v>
      </c>
      <c r="H1005" s="2" t="str">
        <f>_xlfn.XLOOKUP(Table2[[#This Row],[Customer_ID]],Table3[Customer_ID],Table3[Gender],"Female")</f>
        <v>Male</v>
      </c>
      <c r="I1005" s="2" t="str">
        <f>_xlfn.XLOOKUP(Table2[[#This Row],[Customer_ID]],Table3[Customer_ID],Table3[City],"Missing Memebership")</f>
        <v>Hubballi</v>
      </c>
      <c r="J1005" s="2" t="str">
        <f>_xlfn.XLOOKUP(Table2[[#This Row],[Customer_ID]],Table3[Customer_ID],Table3[State],"Karnataka")</f>
        <v>Karnataka</v>
      </c>
      <c r="K1005" s="2" t="str">
        <f>_xlfn.XLOOKUP(Table2[[#This Row],[Customer_ID]],Table3[Customer_ID],Table3[Membership],"Regular")</f>
        <v>Regular</v>
      </c>
      <c r="L1005" s="2" t="s">
        <v>106</v>
      </c>
      <c r="M1005" s="2" t="str">
        <f>_xlfn.XLOOKUP(Table2[[#This Row],[Product_ID]],Table4[Product_ID],Table4[Product_Name],"Not Found")</f>
        <v>Tanishq Maxi Dress Wine</v>
      </c>
      <c r="N1005" s="2" t="str">
        <f>_xlfn.XLOOKUP(Table2[[#This Row],[Product_ID]],Table4[Product_ID],Table4[Category],"Not Found")</f>
        <v>Women Dresses</v>
      </c>
      <c r="O1005" s="2" t="str">
        <f>_xlfn.XLOOKUP(Table2[[#This Row],[Product_ID]],Table4[Product_ID],Table4[Subcategory],"Not Found")</f>
        <v>Maxi Dress</v>
      </c>
      <c r="P1005" s="2" t="str">
        <f>_xlfn.XLOOKUP(Table2[[#This Row],[Product_ID]],Table4[Product_ID],Table4[Brand],"Missing Brand")</f>
        <v>Tanishq</v>
      </c>
      <c r="Q1005" s="2" t="s">
        <v>474</v>
      </c>
      <c r="R1005" s="2" t="str">
        <f>_xlfn.XLOOKUP(Table2[[#This Row],[Store_ID]],Table6[Store_ID],Table6[Store Name],"Not Found")</f>
        <v>TrendMart Nizamabad Standard</v>
      </c>
      <c r="S1005" s="2">
        <f>_xlfn.XLOOKUP(Table2[[#This Row],[Store_ID]],Table6[Store_ID],Table6[Monthly Target],"Missing Target")</f>
        <v>1200000</v>
      </c>
      <c r="T1005" s="2" t="str">
        <f>_xlfn.XLOOKUP(Table2[[#This Row],[Store_ID]],Table6[Store_ID],Table6[Region],"Not Found")</f>
        <v>South Zone 2</v>
      </c>
      <c r="U1005" s="2" t="s">
        <v>75</v>
      </c>
      <c r="V1005" s="2" t="str">
        <f>_xlfn.XLOOKUP(Table2[[#This Row],[Employee_ID]],Table5[Employee_ID],Table5[Employee Name],"Not Found")</f>
        <v>Chandran Krishnan</v>
      </c>
      <c r="W1005" s="2">
        <v>1</v>
      </c>
      <c r="X1005" s="2">
        <v>1777.15</v>
      </c>
      <c r="Y1005" s="2">
        <v>10</v>
      </c>
      <c r="Z1005" s="2">
        <v>177.72</v>
      </c>
      <c r="AA1005" s="2">
        <v>12</v>
      </c>
      <c r="AB1005" s="2">
        <v>191.93</v>
      </c>
      <c r="AC1005" s="2">
        <v>1791.36</v>
      </c>
      <c r="AD1005" s="2">
        <v>1407.33</v>
      </c>
      <c r="AE1005" s="2">
        <f t="shared" si="28"/>
        <v>192.09999999999997</v>
      </c>
      <c r="AF1005" s="2" t="s">
        <v>69</v>
      </c>
      <c r="AG1005" s="42">
        <f>IFERROR(Table2[[#This Row],[Profit]]/Table2[[#This Row],[Sales Amount]],0)</f>
        <v>0.10723695962843871</v>
      </c>
      <c r="AH1005" s="2" t="str">
        <f>TRIM(Table2[[#This Row],[Payment Modee]])</f>
        <v>Cash</v>
      </c>
      <c r="AI1005" s="2" t="s">
        <v>26</v>
      </c>
      <c r="AJ1005" s="2" t="s">
        <v>27</v>
      </c>
      <c r="AK1005" s="2" t="s">
        <v>2412</v>
      </c>
      <c r="AL1005" s="16" t="str">
        <f>IF(HOUR(Table2[[#This Row],[Order Time]])&lt;12,"Morning",IF(HOUR(Table2[[#This Row],[Order Time]])&lt;17,"Afternoon",IF(HOUR(Table2[[#This Row],[Order Time]])&lt;21,"Evening","Night")))</f>
        <v>Afternoon</v>
      </c>
      <c r="AM1005" s="16" t="s">
        <v>29</v>
      </c>
    </row>
    <row r="1006" spans="1:39" x14ac:dyDescent="0.25">
      <c r="A1006" s="13" t="s">
        <v>2552</v>
      </c>
      <c r="B1006" s="4">
        <v>45724</v>
      </c>
      <c r="C1006" s="2">
        <f>YEAR(Table2[[#This Row],[Invoice Date]])</f>
        <v>2025</v>
      </c>
      <c r="D1006" s="2" t="str">
        <f>TEXT(Table2[[#This Row],[Invoice Date]],"mmm")</f>
        <v>Mar</v>
      </c>
      <c r="E1006" s="2" t="str">
        <f>Table2[[#This Row],[Store_ID]]&amp;"-"&amp;Table2[[#This Row],[Year]]&amp;"-"&amp;Table2[[#This Row],[Month]]</f>
        <v>STR092-2025-Mar</v>
      </c>
      <c r="F1006" s="2" t="s">
        <v>1710</v>
      </c>
      <c r="G1006" s="2" t="str">
        <f>_xlfn.XLOOKUP(Table2[[#This Row],[Customer_ID]],Table3[Customer_ID],Table3[Customer Name],"Not Found")</f>
        <v>Tanvi Sundaram</v>
      </c>
      <c r="H1006" s="2" t="str">
        <f>_xlfn.XLOOKUP(Table2[[#This Row],[Customer_ID]],Table3[Customer_ID],Table3[Gender],"Female")</f>
        <v>Female</v>
      </c>
      <c r="I1006" s="2" t="str">
        <f>_xlfn.XLOOKUP(Table2[[#This Row],[Customer_ID]],Table3[Customer_ID],Table3[City],"Missing Memebership")</f>
        <v>Karimnagar</v>
      </c>
      <c r="J1006" s="2" t="str">
        <f>_xlfn.XLOOKUP(Table2[[#This Row],[Customer_ID]],Table3[Customer_ID],Table3[State],"Karnataka")</f>
        <v>Telangana</v>
      </c>
      <c r="K1006" s="2" t="str">
        <f>_xlfn.XLOOKUP(Table2[[#This Row],[Customer_ID]],Table3[Customer_ID],Table3[Membership],"Regular")</f>
        <v>Regular</v>
      </c>
      <c r="L1006" s="2" t="s">
        <v>1002</v>
      </c>
      <c r="M1006" s="2" t="str">
        <f>_xlfn.XLOOKUP(Table2[[#This Row],[Product_ID]],Table4[Product_ID],Table4[Product_Name],"Not Found")</f>
        <v>Raymond Sherwani Olive</v>
      </c>
      <c r="N1006" s="2" t="str">
        <f>_xlfn.XLOOKUP(Table2[[#This Row],[Product_ID]],Table4[Product_ID],Table4[Category],"Not Found")</f>
        <v>Men Ethnic</v>
      </c>
      <c r="O1006" s="2" t="str">
        <f>_xlfn.XLOOKUP(Table2[[#This Row],[Product_ID]],Table4[Product_ID],Table4[Subcategory],"Not Found")</f>
        <v>Sherwani</v>
      </c>
      <c r="P1006" s="2" t="str">
        <f>_xlfn.XLOOKUP(Table2[[#This Row],[Product_ID]],Table4[Product_ID],Table4[Brand],"Missing Brand")</f>
        <v>Raymond</v>
      </c>
      <c r="Q1006" s="2" t="s">
        <v>245</v>
      </c>
      <c r="R1006" s="2" t="str">
        <f>_xlfn.XLOOKUP(Table2[[#This Row],[Store_ID]],Table6[Store_ID],Table6[Store Name],"Not Found")</f>
        <v>TrendMart Kochi Standard</v>
      </c>
      <c r="S1006" s="2">
        <f>_xlfn.XLOOKUP(Table2[[#This Row],[Store_ID]],Table6[Store_ID],Table6[Monthly Target],"Missing Target")</f>
        <v>1500000</v>
      </c>
      <c r="T1006" s="2" t="str">
        <f>_xlfn.XLOOKUP(Table2[[#This Row],[Store_ID]],Table6[Store_ID],Table6[Region],"Not Found")</f>
        <v>South Zone 1</v>
      </c>
      <c r="U1006" s="2" t="s">
        <v>176</v>
      </c>
      <c r="V1006" s="2" t="str">
        <f>_xlfn.XLOOKUP(Table2[[#This Row],[Employee_ID]],Table5[Employee_ID],Table5[Employee Name],"Not Found")</f>
        <v>Malathi Varma</v>
      </c>
      <c r="W1006" s="2">
        <v>2</v>
      </c>
      <c r="X1006" s="2">
        <v>2399.5500000000002</v>
      </c>
      <c r="Y1006" s="2">
        <v>20</v>
      </c>
      <c r="Z1006" s="2">
        <v>959.82</v>
      </c>
      <c r="AA1006" s="2">
        <v>12</v>
      </c>
      <c r="AB1006" s="2">
        <v>460.71</v>
      </c>
      <c r="AC1006" s="2">
        <v>4299.99</v>
      </c>
      <c r="AD1006" s="2">
        <v>3353.84</v>
      </c>
      <c r="AE1006" s="2">
        <f t="shared" si="28"/>
        <v>485.43999999999966</v>
      </c>
      <c r="AF1006" s="2" t="s">
        <v>25</v>
      </c>
      <c r="AG1006" s="42">
        <f>IFERROR(Table2[[#This Row],[Profit]]/Table2[[#This Row],[Sales Amount]],0)</f>
        <v>0.11289328579833899</v>
      </c>
      <c r="AH1006" s="2" t="str">
        <f>TRIM(Table2[[#This Row],[Payment Modee]])</f>
        <v>UPI</v>
      </c>
      <c r="AI1006" s="2" t="s">
        <v>36</v>
      </c>
      <c r="AJ1006" s="2" t="s">
        <v>27</v>
      </c>
      <c r="AK1006" s="2" t="s">
        <v>313</v>
      </c>
      <c r="AL1006" s="16" t="str">
        <f>IF(HOUR(Table2[[#This Row],[Order Time]])&lt;12,"Morning",IF(HOUR(Table2[[#This Row],[Order Time]])&lt;17,"Afternoon",IF(HOUR(Table2[[#This Row],[Order Time]])&lt;21,"Evening","Night")))</f>
        <v>Afternoon</v>
      </c>
      <c r="AM1006" s="16" t="s">
        <v>38</v>
      </c>
    </row>
    <row r="1007" spans="1:39" x14ac:dyDescent="0.25">
      <c r="A1007" s="13" t="s">
        <v>2553</v>
      </c>
      <c r="B1007" s="4">
        <v>45653</v>
      </c>
      <c r="C1007" s="2">
        <f>YEAR(Table2[[#This Row],[Invoice Date]])</f>
        <v>2024</v>
      </c>
      <c r="D1007" s="2" t="str">
        <f>TEXT(Table2[[#This Row],[Invoice Date]],"mmm")</f>
        <v>Dec</v>
      </c>
      <c r="E1007" s="2" t="str">
        <f>Table2[[#This Row],[Store_ID]]&amp;"-"&amp;Table2[[#This Row],[Year]]&amp;"-"&amp;Table2[[#This Row],[Month]]</f>
        <v>STR010-2024-Dec</v>
      </c>
      <c r="F1007" s="2" t="s">
        <v>1194</v>
      </c>
      <c r="G1007" s="2" t="str">
        <f>_xlfn.XLOOKUP(Table2[[#This Row],[Customer_ID]],Table3[Customer_ID],Table3[Customer Name],"Not Found")</f>
        <v>Tara Gopalakrishnan</v>
      </c>
      <c r="H1007" s="2" t="str">
        <f>_xlfn.XLOOKUP(Table2[[#This Row],[Customer_ID]],Table3[Customer_ID],Table3[Gender],"Female")</f>
        <v>Female</v>
      </c>
      <c r="I1007" s="2" t="str">
        <f>_xlfn.XLOOKUP(Table2[[#This Row],[Customer_ID]],Table3[Customer_ID],Table3[City],"Missing Memebership")</f>
        <v>Belagavi</v>
      </c>
      <c r="J1007" s="2" t="str">
        <f>_xlfn.XLOOKUP(Table2[[#This Row],[Customer_ID]],Table3[Customer_ID],Table3[State],"Karnataka")</f>
        <v>Karnataka</v>
      </c>
      <c r="K1007" s="2" t="str">
        <f>_xlfn.XLOOKUP(Table2[[#This Row],[Customer_ID]],Table3[Customer_ID],Table3[Membership],"Regular")</f>
        <v>Regular</v>
      </c>
      <c r="L1007" s="2" t="s">
        <v>53</v>
      </c>
      <c r="M1007" s="2" t="str">
        <f>_xlfn.XLOOKUP(Table2[[#This Row],[Product_ID]],Table4[Product_ID],Table4[Product_Name],"Not Found")</f>
        <v>Reebok Printed Kurti Wine</v>
      </c>
      <c r="N1007" s="2" t="str">
        <f>_xlfn.XLOOKUP(Table2[[#This Row],[Product_ID]],Table4[Product_ID],Table4[Category],"Not Found")</f>
        <v>Women Kurtis</v>
      </c>
      <c r="O1007" s="2" t="str">
        <f>_xlfn.XLOOKUP(Table2[[#This Row],[Product_ID]],Table4[Product_ID],Table4[Subcategory],"Not Found")</f>
        <v>Printed Kurti</v>
      </c>
      <c r="P1007" s="2" t="str">
        <f>_xlfn.XLOOKUP(Table2[[#This Row],[Product_ID]],Table4[Product_ID],Table4[Brand],"Missing Brand")</f>
        <v>Reebok</v>
      </c>
      <c r="Q1007" s="2" t="s">
        <v>818</v>
      </c>
      <c r="R1007" s="2" t="str">
        <f>_xlfn.XLOOKUP(Table2[[#This Row],[Store_ID]],Table6[Store_ID],Table6[Store Name],"Not Found")</f>
        <v>TrendMart Kochi Mall Kiosk</v>
      </c>
      <c r="S1007" s="2">
        <f>_xlfn.XLOOKUP(Table2[[#This Row],[Store_ID]],Table6[Store_ID],Table6[Monthly Target],"Missing Target")</f>
        <v>2500000</v>
      </c>
      <c r="T1007" s="2" t="str">
        <f>_xlfn.XLOOKUP(Table2[[#This Row],[Store_ID]],Table6[Store_ID],Table6[Region],"Not Found")</f>
        <v>South Zone 1</v>
      </c>
      <c r="U1007" s="2" t="s">
        <v>176</v>
      </c>
      <c r="V1007" s="2" t="str">
        <f>_xlfn.XLOOKUP(Table2[[#This Row],[Employee_ID]],Table5[Employee_ID],Table5[Employee Name],"Not Found")</f>
        <v>Malathi Varma</v>
      </c>
      <c r="W1007" s="2">
        <v>2</v>
      </c>
      <c r="X1007" s="2">
        <v>829.85</v>
      </c>
      <c r="Y1007" s="2">
        <v>25</v>
      </c>
      <c r="Z1007" s="2">
        <v>414.93</v>
      </c>
      <c r="AA1007" s="2">
        <v>5</v>
      </c>
      <c r="AB1007" s="2">
        <v>62.24</v>
      </c>
      <c r="AC1007" s="2">
        <v>1307.01</v>
      </c>
      <c r="AD1007" s="2">
        <v>1079.52</v>
      </c>
      <c r="AE1007" s="2">
        <f t="shared" si="28"/>
        <v>165.25</v>
      </c>
      <c r="AF1007" s="2" t="s">
        <v>35</v>
      </c>
      <c r="AG1007" s="42">
        <f>IFERROR(Table2[[#This Row],[Profit]]/Table2[[#This Row],[Sales Amount]],0)</f>
        <v>0.1264336156571105</v>
      </c>
      <c r="AH1007" s="2" t="str">
        <f>TRIM(Table2[[#This Row],[Payment Modee]])</f>
        <v>Debit Card</v>
      </c>
      <c r="AI1007" s="2" t="s">
        <v>26</v>
      </c>
      <c r="AJ1007" s="2" t="s">
        <v>27</v>
      </c>
      <c r="AK1007" s="2" t="s">
        <v>452</v>
      </c>
      <c r="AL1007" s="16" t="str">
        <f>IF(HOUR(Table2[[#This Row],[Order Time]])&lt;12,"Morning",IF(HOUR(Table2[[#This Row],[Order Time]])&lt;17,"Afternoon",IF(HOUR(Table2[[#This Row],[Order Time]])&lt;21,"Evening","Night")))</f>
        <v>Evening</v>
      </c>
      <c r="AM1007" s="16" t="s">
        <v>29</v>
      </c>
    </row>
    <row r="1008" spans="1:39" x14ac:dyDescent="0.25">
      <c r="A1008" s="13" t="s">
        <v>2554</v>
      </c>
      <c r="B1008" s="4">
        <v>45624</v>
      </c>
      <c r="C1008" s="2">
        <f>YEAR(Table2[[#This Row],[Invoice Date]])</f>
        <v>2024</v>
      </c>
      <c r="D1008" s="2" t="str">
        <f>TEXT(Table2[[#This Row],[Invoice Date]],"mmm")</f>
        <v>Nov</v>
      </c>
      <c r="E1008" s="2" t="str">
        <f>Table2[[#This Row],[Store_ID]]&amp;"-"&amp;Table2[[#This Row],[Year]]&amp;"-"&amp;Table2[[#This Row],[Month]]</f>
        <v>STR118-2024-Nov</v>
      </c>
      <c r="F1008" s="2" t="s">
        <v>2555</v>
      </c>
      <c r="G1008" s="2" t="str">
        <f>_xlfn.XLOOKUP(Table2[[#This Row],[Customer_ID]],Table3[Customer_ID],Table3[Customer Name],"Not Found")</f>
        <v>Vani Iyer</v>
      </c>
      <c r="H1008" s="2" t="str">
        <f>_xlfn.XLOOKUP(Table2[[#This Row],[Customer_ID]],Table3[Customer_ID],Table3[Gender],"Female")</f>
        <v>Female</v>
      </c>
      <c r="I1008" s="2" t="str">
        <f>_xlfn.XLOOKUP(Table2[[#This Row],[Customer_ID]],Table3[Customer_ID],Table3[City],"Missing Memebership")</f>
        <v>Warangal</v>
      </c>
      <c r="J1008" s="2" t="str">
        <f>_xlfn.XLOOKUP(Table2[[#This Row],[Customer_ID]],Table3[Customer_ID],Table3[State],"Karnataka")</f>
        <v>Telangana</v>
      </c>
      <c r="K1008" s="2" t="str">
        <f>_xlfn.XLOOKUP(Table2[[#This Row],[Customer_ID]],Table3[Customer_ID],Table3[Membership],"Regular")</f>
        <v>Platinum</v>
      </c>
      <c r="L1008" s="2" t="s">
        <v>979</v>
      </c>
      <c r="M1008" s="2" t="str">
        <f>_xlfn.XLOOKUP(Table2[[#This Row],[Product_ID]],Table4[Product_ID],Table4[Product_Name],"Not Found")</f>
        <v>Metro Shoes Straight Kurti Green</v>
      </c>
      <c r="N1008" s="2" t="str">
        <f>_xlfn.XLOOKUP(Table2[[#This Row],[Product_ID]],Table4[Product_ID],Table4[Category],"Not Found")</f>
        <v>Women Kurtis</v>
      </c>
      <c r="O1008" s="2" t="str">
        <f>_xlfn.XLOOKUP(Table2[[#This Row],[Product_ID]],Table4[Product_ID],Table4[Subcategory],"Not Found")</f>
        <v>Straight Kurti</v>
      </c>
      <c r="P1008" s="2" t="str">
        <f>_xlfn.XLOOKUP(Table2[[#This Row],[Product_ID]],Table4[Product_ID],Table4[Brand],"Missing Brand")</f>
        <v>Metro Shoes</v>
      </c>
      <c r="Q1008" s="2" t="s">
        <v>630</v>
      </c>
      <c r="R1008" s="2" t="str">
        <f>_xlfn.XLOOKUP(Table2[[#This Row],[Store_ID]],Table6[Store_ID],Table6[Store Name],"Not Found")</f>
        <v>TrendMart Nellore Mall Kiosk</v>
      </c>
      <c r="S1008" s="2">
        <f>_xlfn.XLOOKUP(Table2[[#This Row],[Store_ID]],Table6[Store_ID],Table6[Monthly Target],"Missing Target")</f>
        <v>1000000</v>
      </c>
      <c r="T1008" s="2" t="str">
        <f>_xlfn.XLOOKUP(Table2[[#This Row],[Store_ID]],Table6[Store_ID],Table6[Region],"Not Found")</f>
        <v>South Zone 3</v>
      </c>
      <c r="U1008" s="2" t="s">
        <v>504</v>
      </c>
      <c r="V1008" s="2" t="str">
        <f>_xlfn.XLOOKUP(Table2[[#This Row],[Employee_ID]],Table5[Employee_ID],Table5[Employee Name],"Not Found")</f>
        <v>Vikram Bhat</v>
      </c>
      <c r="W1008" s="2">
        <v>1</v>
      </c>
      <c r="X1008" s="2">
        <v>894.08</v>
      </c>
      <c r="Y1008" s="2">
        <v>20</v>
      </c>
      <c r="Z1008" s="2">
        <v>178.82</v>
      </c>
      <c r="AA1008" s="2">
        <v>5</v>
      </c>
      <c r="AB1008" s="2">
        <v>35.76</v>
      </c>
      <c r="AC1008" s="2">
        <v>751.02</v>
      </c>
      <c r="AD1008" s="2">
        <v>599.28</v>
      </c>
      <c r="AE1008" s="2">
        <f t="shared" si="28"/>
        <v>115.98000000000002</v>
      </c>
      <c r="AF1008" s="2" t="s">
        <v>25</v>
      </c>
      <c r="AG1008" s="42">
        <f>IFERROR(Table2[[#This Row],[Profit]]/Table2[[#This Row],[Sales Amount]],0)</f>
        <v>0.15442997523368221</v>
      </c>
      <c r="AH1008" s="2" t="str">
        <f>TRIM(Table2[[#This Row],[Payment Modee]])</f>
        <v>UPI</v>
      </c>
      <c r="AI1008" s="2" t="s">
        <v>26</v>
      </c>
      <c r="AJ1008" s="2" t="s">
        <v>27</v>
      </c>
      <c r="AK1008" s="2" t="s">
        <v>1695</v>
      </c>
      <c r="AL1008" s="16" t="str">
        <f>IF(HOUR(Table2[[#This Row],[Order Time]])&lt;12,"Morning",IF(HOUR(Table2[[#This Row],[Order Time]])&lt;17,"Afternoon",IF(HOUR(Table2[[#This Row],[Order Time]])&lt;21,"Evening","Night")))</f>
        <v>Evening</v>
      </c>
      <c r="AM1008" s="16" t="s">
        <v>29</v>
      </c>
    </row>
    <row r="1009" spans="1:39" x14ac:dyDescent="0.25">
      <c r="A1009" s="13" t="s">
        <v>2556</v>
      </c>
      <c r="B1009" s="4">
        <v>45560</v>
      </c>
      <c r="C1009" s="2">
        <f>YEAR(Table2[[#This Row],[Invoice Date]])</f>
        <v>2024</v>
      </c>
      <c r="D1009" s="2" t="str">
        <f>TEXT(Table2[[#This Row],[Invoice Date]],"mmm")</f>
        <v>Sep</v>
      </c>
      <c r="E1009" s="2" t="str">
        <f>Table2[[#This Row],[Store_ID]]&amp;"-"&amp;Table2[[#This Row],[Year]]&amp;"-"&amp;Table2[[#This Row],[Month]]</f>
        <v>STR031-2024-Sep</v>
      </c>
      <c r="F1009" s="2" t="s">
        <v>2557</v>
      </c>
      <c r="G1009" s="2" t="str">
        <f>_xlfn.XLOOKUP(Table2[[#This Row],[Customer_ID]],Table3[Customer_ID],Table3[Customer Name],"Not Found")</f>
        <v>Devraj Kamath</v>
      </c>
      <c r="H1009" s="2" t="str">
        <f>_xlfn.XLOOKUP(Table2[[#This Row],[Customer_ID]],Table3[Customer_ID],Table3[Gender],"Female")</f>
        <v>Male</v>
      </c>
      <c r="I1009" s="2" t="str">
        <f>_xlfn.XLOOKUP(Table2[[#This Row],[Customer_ID]],Table3[Customer_ID],Table3[City],"Missing Memebership")</f>
        <v>Thrissur</v>
      </c>
      <c r="J1009" s="2" t="str">
        <f>_xlfn.XLOOKUP(Table2[[#This Row],[Customer_ID]],Table3[Customer_ID],Table3[State],"Karnataka")</f>
        <v>Kerala</v>
      </c>
      <c r="K1009" s="2" t="str">
        <f>_xlfn.XLOOKUP(Table2[[#This Row],[Customer_ID]],Table3[Customer_ID],Table3[Membership],"Regular")</f>
        <v>Gold</v>
      </c>
      <c r="L1009" s="2" t="s">
        <v>60</v>
      </c>
      <c r="M1009" s="2" t="str">
        <f>_xlfn.XLOOKUP(Table2[[#This Row],[Product_ID]],Table4[Product_ID],Table4[Product_Name],"Not Found")</f>
        <v>US Polo Assn Formal Shoes Red</v>
      </c>
      <c r="N1009" s="2" t="str">
        <f>_xlfn.XLOOKUP(Table2[[#This Row],[Product_ID]],Table4[Product_ID],Table4[Category],"Not Found")</f>
        <v>Footwear</v>
      </c>
      <c r="O1009" s="2" t="str">
        <f>_xlfn.XLOOKUP(Table2[[#This Row],[Product_ID]],Table4[Product_ID],Table4[Subcategory],"Not Found")</f>
        <v>Formal Shoes</v>
      </c>
      <c r="P1009" s="2" t="str">
        <f>_xlfn.XLOOKUP(Table2[[#This Row],[Product_ID]],Table4[Product_ID],Table4[Brand],"Missing Brand")</f>
        <v>US Polo Assn</v>
      </c>
      <c r="Q1009" s="2" t="s">
        <v>1351</v>
      </c>
      <c r="R1009" s="2" t="str">
        <f>_xlfn.XLOOKUP(Table2[[#This Row],[Store_ID]],Table6[Store_ID],Table6[Store Name],"Not Found")</f>
        <v>TrendMart Kozhikode Mall Kiosk</v>
      </c>
      <c r="S1009" s="2">
        <f>_xlfn.XLOOKUP(Table2[[#This Row],[Store_ID]],Table6[Store_ID],Table6[Monthly Target],"Missing Target")</f>
        <v>2000000</v>
      </c>
      <c r="T1009" s="2" t="str">
        <f>_xlfn.XLOOKUP(Table2[[#This Row],[Store_ID]],Table6[Store_ID],Table6[Region],"Not Found")</f>
        <v>South Zone 1</v>
      </c>
      <c r="U1009" s="2" t="s">
        <v>55</v>
      </c>
      <c r="V1009" s="2" t="str">
        <f>_xlfn.XLOOKUP(Table2[[#This Row],[Employee_ID]],Table5[Employee_ID],Table5[Employee Name],"Not Found")</f>
        <v>Padma Gounder</v>
      </c>
      <c r="W1009" s="2">
        <v>2</v>
      </c>
      <c r="X1009" s="2">
        <v>3360.39</v>
      </c>
      <c r="Y1009" s="2">
        <v>0</v>
      </c>
      <c r="Z1009" s="2">
        <v>0</v>
      </c>
      <c r="AA1009" s="2">
        <v>12</v>
      </c>
      <c r="AB1009" s="2">
        <v>806.49</v>
      </c>
      <c r="AC1009" s="2">
        <v>7527.27</v>
      </c>
      <c r="AD1009" s="2">
        <v>4849.24</v>
      </c>
      <c r="AE1009" s="2">
        <f t="shared" si="28"/>
        <v>1871.5400000000006</v>
      </c>
      <c r="AF1009" s="2" t="s">
        <v>25</v>
      </c>
      <c r="AG1009" s="42">
        <f>IFERROR(Table2[[#This Row],[Profit]]/Table2[[#This Row],[Sales Amount]],0)</f>
        <v>0.24863463114781328</v>
      </c>
      <c r="AH1009" s="2" t="str">
        <f>TRIM(Table2[[#This Row],[Payment Modee]])</f>
        <v>UPI</v>
      </c>
      <c r="AI1009" s="2" t="s">
        <v>26</v>
      </c>
      <c r="AJ1009" s="2" t="s">
        <v>27</v>
      </c>
      <c r="AK1009" s="2" t="s">
        <v>626</v>
      </c>
      <c r="AL1009" s="16" t="str">
        <f>IF(HOUR(Table2[[#This Row],[Order Time]])&lt;12,"Morning",IF(HOUR(Table2[[#This Row],[Order Time]])&lt;17,"Afternoon",IF(HOUR(Table2[[#This Row],[Order Time]])&lt;21,"Evening","Night")))</f>
        <v>Night</v>
      </c>
      <c r="AM1009" s="16" t="s">
        <v>29</v>
      </c>
    </row>
    <row r="1010" spans="1:39" x14ac:dyDescent="0.25">
      <c r="A1010" s="13" t="s">
        <v>2558</v>
      </c>
      <c r="B1010" s="4">
        <v>45434</v>
      </c>
      <c r="C1010" s="2">
        <f>YEAR(Table2[[#This Row],[Invoice Date]])</f>
        <v>2024</v>
      </c>
      <c r="D1010" s="2" t="str">
        <f>TEXT(Table2[[#This Row],[Invoice Date]],"mmm")</f>
        <v>May</v>
      </c>
      <c r="E1010" s="2" t="str">
        <f>Table2[[#This Row],[Store_ID]]&amp;"-"&amp;Table2[[#This Row],[Year]]&amp;"-"&amp;Table2[[#This Row],[Month]]</f>
        <v>STR077-2024-May</v>
      </c>
      <c r="F1010" s="2" t="s">
        <v>1710</v>
      </c>
      <c r="G1010" s="2" t="str">
        <f>_xlfn.XLOOKUP(Table2[[#This Row],[Customer_ID]],Table3[Customer_ID],Table3[Customer Name],"Not Found")</f>
        <v>Tanvi Sundaram</v>
      </c>
      <c r="H1010" s="2" t="str">
        <f>_xlfn.XLOOKUP(Table2[[#This Row],[Customer_ID]],Table3[Customer_ID],Table3[Gender],"Female")</f>
        <v>Female</v>
      </c>
      <c r="I1010" s="2" t="str">
        <f>_xlfn.XLOOKUP(Table2[[#This Row],[Customer_ID]],Table3[Customer_ID],Table3[City],"Missing Memebership")</f>
        <v>Karimnagar</v>
      </c>
      <c r="J1010" s="2" t="str">
        <f>_xlfn.XLOOKUP(Table2[[#This Row],[Customer_ID]],Table3[Customer_ID],Table3[State],"Karnataka")</f>
        <v>Telangana</v>
      </c>
      <c r="K1010" s="2" t="str">
        <f>_xlfn.XLOOKUP(Table2[[#This Row],[Customer_ID]],Table3[Customer_ID],Table3[Membership],"Regular")</f>
        <v>Regular</v>
      </c>
      <c r="L1010" s="2" t="s">
        <v>640</v>
      </c>
      <c r="M1010" s="2" t="str">
        <f>_xlfn.XLOOKUP(Table2[[#This Row],[Product_ID]],Table4[Product_ID],Table4[Product_Name],"Not Found")</f>
        <v>Numero Uno Leather Wallet Wine</v>
      </c>
      <c r="N1010" s="2" t="str">
        <f>_xlfn.XLOOKUP(Table2[[#This Row],[Product_ID]],Table4[Product_ID],Table4[Category],"Not Found")</f>
        <v>Wallets</v>
      </c>
      <c r="O1010" s="2" t="str">
        <f>_xlfn.XLOOKUP(Table2[[#This Row],[Product_ID]],Table4[Product_ID],Table4[Subcategory],"Not Found")</f>
        <v>Leather Wallet</v>
      </c>
      <c r="P1010" s="2" t="str">
        <f>_xlfn.XLOOKUP(Table2[[#This Row],[Product_ID]],Table4[Product_ID],Table4[Brand],"Missing Brand")</f>
        <v>Numero Uno</v>
      </c>
      <c r="Q1010" s="2" t="s">
        <v>557</v>
      </c>
      <c r="R1010" s="2" t="str">
        <f>_xlfn.XLOOKUP(Table2[[#This Row],[Store_ID]],Table6[Store_ID],Table6[Store Name],"Not Found")</f>
        <v>TrendMart Hyderabad Mall Kiosk</v>
      </c>
      <c r="S1010" s="2">
        <f>_xlfn.XLOOKUP(Table2[[#This Row],[Store_ID]],Table6[Store_ID],Table6[Monthly Target],"Missing Target")</f>
        <v>2500000</v>
      </c>
      <c r="T1010" s="2" t="str">
        <f>_xlfn.XLOOKUP(Table2[[#This Row],[Store_ID]],Table6[Store_ID],Table6[Region],"Not Found")</f>
        <v>South Zone 2</v>
      </c>
      <c r="U1010" s="2" t="s">
        <v>118</v>
      </c>
      <c r="V1010" s="2" t="str">
        <f>_xlfn.XLOOKUP(Table2[[#This Row],[Employee_ID]],Table5[Employee_ID],Table5[Employee Name],"Not Found")</f>
        <v>Deepak Kamath</v>
      </c>
      <c r="W1010" s="2">
        <v>2</v>
      </c>
      <c r="X1010" s="2">
        <v>1295.56</v>
      </c>
      <c r="Y1010" s="2">
        <v>5</v>
      </c>
      <c r="Z1010" s="2">
        <v>129.56</v>
      </c>
      <c r="AA1010" s="2">
        <v>12</v>
      </c>
      <c r="AB1010" s="2">
        <v>295.39</v>
      </c>
      <c r="AC1010" s="2">
        <v>2756.95</v>
      </c>
      <c r="AD1010" s="2">
        <v>1878.26</v>
      </c>
      <c r="AE1010" s="2">
        <f t="shared" si="28"/>
        <v>583.29999999999984</v>
      </c>
      <c r="AF1010" s="2" t="s">
        <v>69</v>
      </c>
      <c r="AG1010" s="42">
        <f>IFERROR(Table2[[#This Row],[Profit]]/Table2[[#This Row],[Sales Amount]],0)</f>
        <v>0.21157438473675616</v>
      </c>
      <c r="AH1010" s="2" t="str">
        <f>TRIM(Table2[[#This Row],[Payment Modee]])</f>
        <v>Cash</v>
      </c>
      <c r="AI1010" s="2" t="s">
        <v>26</v>
      </c>
      <c r="AJ1010" s="2" t="s">
        <v>27</v>
      </c>
      <c r="AK1010" s="2" t="s">
        <v>368</v>
      </c>
      <c r="AL1010" s="16" t="str">
        <f>IF(HOUR(Table2[[#This Row],[Order Time]])&lt;12,"Morning",IF(HOUR(Table2[[#This Row],[Order Time]])&lt;17,"Afternoon",IF(HOUR(Table2[[#This Row],[Order Time]])&lt;21,"Evening","Night")))</f>
        <v>Evening</v>
      </c>
      <c r="AM1010" s="16" t="s">
        <v>29</v>
      </c>
    </row>
    <row r="1011" spans="1:39" x14ac:dyDescent="0.25">
      <c r="A1011" s="13" t="s">
        <v>2559</v>
      </c>
      <c r="B1011" s="4">
        <v>45580</v>
      </c>
      <c r="C1011" s="2">
        <f>YEAR(Table2[[#This Row],[Invoice Date]])</f>
        <v>2024</v>
      </c>
      <c r="D1011" s="2" t="str">
        <f>TEXT(Table2[[#This Row],[Invoice Date]],"mmm")</f>
        <v>Oct</v>
      </c>
      <c r="E1011" s="2" t="str">
        <f>Table2[[#This Row],[Store_ID]]&amp;"-"&amp;Table2[[#This Row],[Year]]&amp;"-"&amp;Table2[[#This Row],[Month]]</f>
        <v>STR071-2024-Oct</v>
      </c>
      <c r="F1011" s="2" t="s">
        <v>1015</v>
      </c>
      <c r="G1011" s="2" t="str">
        <f>_xlfn.XLOOKUP(Table2[[#This Row],[Customer_ID]],Table3[Customer_ID],Table3[Customer Name],"Not Found")</f>
        <v>Feroz Gupta</v>
      </c>
      <c r="H1011" s="2" t="str">
        <f>_xlfn.XLOOKUP(Table2[[#This Row],[Customer_ID]],Table3[Customer_ID],Table3[Gender],"Female")</f>
        <v>Male</v>
      </c>
      <c r="I1011" s="2" t="str">
        <f>_xlfn.XLOOKUP(Table2[[#This Row],[Customer_ID]],Table3[Customer_ID],Table3[City],"Missing Memebership")</f>
        <v>Bengaluru</v>
      </c>
      <c r="J1011" s="2" t="str">
        <f>_xlfn.XLOOKUP(Table2[[#This Row],[Customer_ID]],Table3[Customer_ID],Table3[State],"Karnataka")</f>
        <v>Karnataka</v>
      </c>
      <c r="K1011" s="2" t="str">
        <f>_xlfn.XLOOKUP(Table2[[#This Row],[Customer_ID]],Table3[Customer_ID],Table3[Membership],"Regular")</f>
        <v>Gold</v>
      </c>
      <c r="L1011" s="2" t="s">
        <v>765</v>
      </c>
      <c r="M1011" s="2" t="str">
        <f>_xlfn.XLOOKUP(Table2[[#This Row],[Product_ID]],Table4[Product_ID],Table4[Product_Name],"Not Found")</f>
        <v>Indian Terrain Sandals Pink</v>
      </c>
      <c r="N1011" s="2" t="str">
        <f>_xlfn.XLOOKUP(Table2[[#This Row],[Product_ID]],Table4[Product_ID],Table4[Category],"Not Found")</f>
        <v>Footwear</v>
      </c>
      <c r="O1011" s="2" t="str">
        <f>_xlfn.XLOOKUP(Table2[[#This Row],[Product_ID]],Table4[Product_ID],Table4[Subcategory],"Not Found")</f>
        <v>Sandals</v>
      </c>
      <c r="P1011" s="2" t="str">
        <f>_xlfn.XLOOKUP(Table2[[#This Row],[Product_ID]],Table4[Product_ID],Table4[Brand],"Missing Brand")</f>
        <v>Indian Terrain</v>
      </c>
      <c r="Q1011" s="2" t="s">
        <v>288</v>
      </c>
      <c r="R1011" s="2" t="str">
        <f>_xlfn.XLOOKUP(Table2[[#This Row],[Store_ID]],Table6[Store_ID],Table6[Store Name],"Not Found")</f>
        <v>TrendMart Kannur Standard</v>
      </c>
      <c r="S1011" s="2">
        <f>_xlfn.XLOOKUP(Table2[[#This Row],[Store_ID]],Table6[Store_ID],Table6[Monthly Target],"Missing Target")</f>
        <v>2000000</v>
      </c>
      <c r="T1011" s="2" t="str">
        <f>_xlfn.XLOOKUP(Table2[[#This Row],[Store_ID]],Table6[Store_ID],Table6[Region],"Not Found")</f>
        <v>South Zone 1</v>
      </c>
      <c r="U1011" s="2" t="s">
        <v>68</v>
      </c>
      <c r="V1011" s="2" t="str">
        <f>_xlfn.XLOOKUP(Table2[[#This Row],[Employee_ID]],Table5[Employee_ID],Table5[Employee Name],"Not Found")</f>
        <v>Praveen Gupta</v>
      </c>
      <c r="W1011" s="2">
        <v>1</v>
      </c>
      <c r="X1011" s="2">
        <v>2805.48</v>
      </c>
      <c r="Y1011" s="2">
        <v>10</v>
      </c>
      <c r="Z1011" s="2">
        <v>280.55</v>
      </c>
      <c r="AA1011" s="2">
        <v>12</v>
      </c>
      <c r="AB1011" s="2">
        <v>302.99</v>
      </c>
      <c r="AC1011" s="2">
        <v>2827.92</v>
      </c>
      <c r="AD1011" s="2">
        <v>2204.96</v>
      </c>
      <c r="AE1011" s="2">
        <f t="shared" si="28"/>
        <v>319.97000000000003</v>
      </c>
      <c r="AF1011" s="2" t="s">
        <v>69</v>
      </c>
      <c r="AG1011" s="42">
        <f>IFERROR(Table2[[#This Row],[Profit]]/Table2[[#This Row],[Sales Amount]],0)</f>
        <v>0.11314676511358172</v>
      </c>
      <c r="AH1011" s="2" t="str">
        <f>TRIM(Table2[[#This Row],[Payment Modee]])</f>
        <v>Cash</v>
      </c>
      <c r="AI1011" s="2" t="s">
        <v>26</v>
      </c>
      <c r="AJ1011" s="2" t="s">
        <v>27</v>
      </c>
      <c r="AK1011" s="2" t="s">
        <v>1016</v>
      </c>
      <c r="AL1011" s="16" t="str">
        <f>IF(HOUR(Table2[[#This Row],[Order Time]])&lt;12,"Morning",IF(HOUR(Table2[[#This Row],[Order Time]])&lt;17,"Afternoon",IF(HOUR(Table2[[#This Row],[Order Time]])&lt;21,"Evening","Night")))</f>
        <v>Afternoon</v>
      </c>
      <c r="AM1011" s="16" t="s">
        <v>29</v>
      </c>
    </row>
    <row r="1012" spans="1:39" x14ac:dyDescent="0.25">
      <c r="A1012" s="13" t="s">
        <v>2560</v>
      </c>
      <c r="B1012" s="4">
        <v>45553</v>
      </c>
      <c r="C1012" s="2">
        <f>YEAR(Table2[[#This Row],[Invoice Date]])</f>
        <v>2024</v>
      </c>
      <c r="D1012" s="2" t="str">
        <f>TEXT(Table2[[#This Row],[Invoice Date]],"mmm")</f>
        <v>Sep</v>
      </c>
      <c r="E1012" s="2" t="str">
        <f>Table2[[#This Row],[Store_ID]]&amp;"-"&amp;Table2[[#This Row],[Year]]&amp;"-"&amp;Table2[[#This Row],[Month]]</f>
        <v>STR047-2024-Sep</v>
      </c>
      <c r="F1012" s="2" t="s">
        <v>2561</v>
      </c>
      <c r="G1012" s="2" t="str">
        <f>_xlfn.XLOOKUP(Table2[[#This Row],[Customer_ID]],Table3[Customer_ID],Table3[Customer Name],"Not Found")</f>
        <v>Jayaram Yadav</v>
      </c>
      <c r="H1012" s="2" t="str">
        <f>_xlfn.XLOOKUP(Table2[[#This Row],[Customer_ID]],Table3[Customer_ID],Table3[Gender],"Female")</f>
        <v>Male</v>
      </c>
      <c r="I1012" s="2" t="str">
        <f>_xlfn.XLOOKUP(Table2[[#This Row],[Customer_ID]],Table3[Customer_ID],Table3[City],"Missing Memebership")</f>
        <v>Nizamabad</v>
      </c>
      <c r="J1012" s="2" t="str">
        <f>_xlfn.XLOOKUP(Table2[[#This Row],[Customer_ID]],Table3[Customer_ID],Table3[State],"Karnataka")</f>
        <v>Telangana</v>
      </c>
      <c r="K1012" s="2" t="str">
        <f>_xlfn.XLOOKUP(Table2[[#This Row],[Customer_ID]],Table3[Customer_ID],Table3[Membership],"Regular")</f>
        <v>Silver</v>
      </c>
      <c r="L1012" s="2" t="s">
        <v>986</v>
      </c>
      <c r="M1012" s="2" t="str">
        <f>_xlfn.XLOOKUP(Table2[[#This Row],[Product_ID]],Table4[Product_ID],Table4[Product_Name],"Not Found")</f>
        <v>Ramraj Cotton A-Line Dress Brown</v>
      </c>
      <c r="N1012" s="2" t="str">
        <f>_xlfn.XLOOKUP(Table2[[#This Row],[Product_ID]],Table4[Product_ID],Table4[Category],"Not Found")</f>
        <v>Women Dresses</v>
      </c>
      <c r="O1012" s="2" t="str">
        <f>_xlfn.XLOOKUP(Table2[[#This Row],[Product_ID]],Table4[Product_ID],Table4[Subcategory],"Not Found")</f>
        <v>A-Line Dress</v>
      </c>
      <c r="P1012" s="2" t="str">
        <f>_xlfn.XLOOKUP(Table2[[#This Row],[Product_ID]],Table4[Product_ID],Table4[Brand],"Missing Brand")</f>
        <v>Ramraj Cotton</v>
      </c>
      <c r="Q1012" s="2" t="s">
        <v>107</v>
      </c>
      <c r="R1012" s="2" t="str">
        <f>_xlfn.XLOOKUP(Table2[[#This Row],[Store_ID]],Table6[Store_ID],Table6[Store Name],"Not Found")</f>
        <v>TrendMart Kurnool Standard</v>
      </c>
      <c r="S1012" s="2">
        <f>_xlfn.XLOOKUP(Table2[[#This Row],[Store_ID]],Table6[Store_ID],Table6[Monthly Target],"Missing Target")</f>
        <v>800000</v>
      </c>
      <c r="T1012" s="2" t="str">
        <f>_xlfn.XLOOKUP(Table2[[#This Row],[Store_ID]],Table6[Store_ID],Table6[Region],"Not Found")</f>
        <v>South Zone 3</v>
      </c>
      <c r="U1012" s="2" t="s">
        <v>289</v>
      </c>
      <c r="V1012" s="2" t="str">
        <f>_xlfn.XLOOKUP(Table2[[#This Row],[Employee_ID]],Table5[Employee_ID],Table5[Employee Name],"Not Found")</f>
        <v>Anitha Ramachandran</v>
      </c>
      <c r="W1012" s="2">
        <v>1</v>
      </c>
      <c r="X1012" s="2">
        <v>1169.8399999999999</v>
      </c>
      <c r="Y1012" s="2">
        <v>5</v>
      </c>
      <c r="Z1012" s="2">
        <v>58.49</v>
      </c>
      <c r="AA1012" s="2">
        <v>12</v>
      </c>
      <c r="AB1012" s="2">
        <v>133.36000000000001</v>
      </c>
      <c r="AC1012" s="2">
        <v>1244.71</v>
      </c>
      <c r="AD1012" s="2">
        <v>769.63</v>
      </c>
      <c r="AE1012" s="2">
        <f t="shared" si="28"/>
        <v>341.72</v>
      </c>
      <c r="AF1012" s="2" t="s">
        <v>69</v>
      </c>
      <c r="AG1012" s="42">
        <f>IFERROR(Table2[[#This Row],[Profit]]/Table2[[#This Row],[Sales Amount]],0)</f>
        <v>0.2745378441564702</v>
      </c>
      <c r="AH1012" s="2" t="str">
        <f>TRIM(Table2[[#This Row],[Payment Modee]])</f>
        <v>Cash</v>
      </c>
      <c r="AI1012" s="2" t="s">
        <v>26</v>
      </c>
      <c r="AJ1012" s="2" t="s">
        <v>27</v>
      </c>
      <c r="AK1012" s="2" t="s">
        <v>1918</v>
      </c>
      <c r="AL1012" s="16" t="str">
        <f>IF(HOUR(Table2[[#This Row],[Order Time]])&lt;12,"Morning",IF(HOUR(Table2[[#This Row],[Order Time]])&lt;17,"Afternoon",IF(HOUR(Table2[[#This Row],[Order Time]])&lt;21,"Evening","Night")))</f>
        <v>Morning</v>
      </c>
      <c r="AM1012" s="16" t="s">
        <v>29</v>
      </c>
    </row>
    <row r="1013" spans="1:39" x14ac:dyDescent="0.25">
      <c r="A1013" s="13" t="s">
        <v>2562</v>
      </c>
      <c r="B1013" s="4">
        <v>45646</v>
      </c>
      <c r="C1013" s="2">
        <f>YEAR(Table2[[#This Row],[Invoice Date]])</f>
        <v>2024</v>
      </c>
      <c r="D1013" s="2" t="str">
        <f>TEXT(Table2[[#This Row],[Invoice Date]],"mmm")</f>
        <v>Dec</v>
      </c>
      <c r="E1013" s="2" t="str">
        <f>Table2[[#This Row],[Store_ID]]&amp;"-"&amp;Table2[[#This Row],[Year]]&amp;"-"&amp;Table2[[#This Row],[Month]]</f>
        <v>STR021-2024-Dec</v>
      </c>
      <c r="F1013" s="2" t="s">
        <v>982</v>
      </c>
      <c r="G1013" s="2" t="str">
        <f>_xlfn.XLOOKUP(Table2[[#This Row],[Customer_ID]],Table3[Customer_ID],Table3[Customer Name],"Not Found")</f>
        <v>Preethi Krishnan</v>
      </c>
      <c r="H1013" s="2" t="str">
        <f>_xlfn.XLOOKUP(Table2[[#This Row],[Customer_ID]],Table3[Customer_ID],Table3[Gender],"Female")</f>
        <v>Female</v>
      </c>
      <c r="I1013" s="2" t="str">
        <f>_xlfn.XLOOKUP(Table2[[#This Row],[Customer_ID]],Table3[Customer_ID],Table3[City],"Missing Memebership")</f>
        <v>Hyderabad</v>
      </c>
      <c r="J1013" s="2" t="str">
        <f>_xlfn.XLOOKUP(Table2[[#This Row],[Customer_ID]],Table3[Customer_ID],Table3[State],"Karnataka")</f>
        <v>Telangana</v>
      </c>
      <c r="K1013" s="2" t="str">
        <f>_xlfn.XLOOKUP(Table2[[#This Row],[Customer_ID]],Table3[Customer_ID],Table3[Membership],"Regular")</f>
        <v>Platinum</v>
      </c>
      <c r="L1013" s="2" t="s">
        <v>751</v>
      </c>
      <c r="M1013" s="2" t="str">
        <f>_xlfn.XLOOKUP(Table2[[#This Row],[Product_ID]],Table4[Product_ID],Table4[Product_Name],"Not Found")</f>
        <v>Spykar Bootcut Charcoal</v>
      </c>
      <c r="N1013" s="2" t="str">
        <f>_xlfn.XLOOKUP(Table2[[#This Row],[Product_ID]],Table4[Product_ID],Table4[Category],"Not Found")</f>
        <v>Women Jeans</v>
      </c>
      <c r="O1013" s="2" t="str">
        <f>_xlfn.XLOOKUP(Table2[[#This Row],[Product_ID]],Table4[Product_ID],Table4[Subcategory],"Not Found")</f>
        <v>Bootcut</v>
      </c>
      <c r="P1013" s="2" t="str">
        <f>_xlfn.XLOOKUP(Table2[[#This Row],[Product_ID]],Table4[Product_ID],Table4[Brand],"Missing Brand")</f>
        <v>Spykar</v>
      </c>
      <c r="Q1013" s="2" t="s">
        <v>80</v>
      </c>
      <c r="R1013" s="2" t="str">
        <f>_xlfn.XLOOKUP(Table2[[#This Row],[Store_ID]],Table6[Store_ID],Table6[Store Name],"Not Found")</f>
        <v>TrendMart Kozhikode Standard</v>
      </c>
      <c r="S1013" s="2">
        <f>_xlfn.XLOOKUP(Table2[[#This Row],[Store_ID]],Table6[Store_ID],Table6[Monthly Target],"Missing Target")</f>
        <v>2000000</v>
      </c>
      <c r="T1013" s="2" t="str">
        <f>_xlfn.XLOOKUP(Table2[[#This Row],[Store_ID]],Table6[Store_ID],Table6[Region],"Not Found")</f>
        <v>South Zone 1</v>
      </c>
      <c r="U1013" s="2" t="s">
        <v>92</v>
      </c>
      <c r="V1013" s="2" t="str">
        <f>_xlfn.XLOOKUP(Table2[[#This Row],[Employee_ID]],Table5[Employee_ID],Table5[Employee Name],"Not Found")</f>
        <v>Preethi Singh</v>
      </c>
      <c r="W1013" s="2">
        <v>3</v>
      </c>
      <c r="X1013" s="2">
        <v>1626.04</v>
      </c>
      <c r="Y1013" s="2">
        <v>0</v>
      </c>
      <c r="Z1013" s="2">
        <v>0</v>
      </c>
      <c r="AA1013" s="2">
        <v>12</v>
      </c>
      <c r="AB1013" s="2">
        <v>585.37</v>
      </c>
      <c r="AC1013" s="2">
        <v>5463.49</v>
      </c>
      <c r="AD1013" s="2">
        <v>3419.43</v>
      </c>
      <c r="AE1013" s="2">
        <f t="shared" si="28"/>
        <v>1458.69</v>
      </c>
      <c r="AF1013" s="2" t="s">
        <v>56</v>
      </c>
      <c r="AG1013" s="42">
        <f>IFERROR(Table2[[#This Row],[Profit]]/Table2[[#This Row],[Sales Amount]],0)</f>
        <v>0.26698868305789891</v>
      </c>
      <c r="AH1013" s="2" t="str">
        <f>TRIM(Table2[[#This Row],[Payment Modee]])</f>
        <v>Credit Card</v>
      </c>
      <c r="AI1013" s="2" t="s">
        <v>26</v>
      </c>
      <c r="AJ1013" s="2" t="s">
        <v>27</v>
      </c>
      <c r="AK1013" s="2" t="s">
        <v>383</v>
      </c>
      <c r="AL1013" s="16" t="str">
        <f>IF(HOUR(Table2[[#This Row],[Order Time]])&lt;12,"Morning",IF(HOUR(Table2[[#This Row],[Order Time]])&lt;17,"Afternoon",IF(HOUR(Table2[[#This Row],[Order Time]])&lt;21,"Evening","Night")))</f>
        <v>Night</v>
      </c>
      <c r="AM1013" s="16" t="s">
        <v>29</v>
      </c>
    </row>
    <row r="1014" spans="1:39" x14ac:dyDescent="0.25">
      <c r="A1014" s="13" t="s">
        <v>2563</v>
      </c>
      <c r="B1014" s="4">
        <v>45741</v>
      </c>
      <c r="C1014" s="2">
        <f>YEAR(Table2[[#This Row],[Invoice Date]])</f>
        <v>2025</v>
      </c>
      <c r="D1014" s="2" t="str">
        <f>TEXT(Table2[[#This Row],[Invoice Date]],"mmm")</f>
        <v>Mar</v>
      </c>
      <c r="E1014" s="2" t="str">
        <f>Table2[[#This Row],[Store_ID]]&amp;"-"&amp;Table2[[#This Row],[Year]]&amp;"-"&amp;Table2[[#This Row],[Month]]</f>
        <v>STR028-2025-Mar</v>
      </c>
      <c r="F1014" s="2" t="s">
        <v>2564</v>
      </c>
      <c r="G1014" s="2" t="str">
        <f>_xlfn.XLOOKUP(Table2[[#This Row],[Customer_ID]],Table3[Customer_ID],Table3[Customer Name],"Not Found")</f>
        <v>Chidambaram Subramaniam</v>
      </c>
      <c r="H1014" s="2" t="str">
        <f>_xlfn.XLOOKUP(Table2[[#This Row],[Customer_ID]],Table3[Customer_ID],Table3[Gender],"Female")</f>
        <v>Male</v>
      </c>
      <c r="I1014" s="2" t="str">
        <f>_xlfn.XLOOKUP(Table2[[#This Row],[Customer_ID]],Table3[Customer_ID],Table3[City],"Missing Memebership")</f>
        <v>Khammam</v>
      </c>
      <c r="J1014" s="2" t="str">
        <f>_xlfn.XLOOKUP(Table2[[#This Row],[Customer_ID]],Table3[Customer_ID],Table3[State],"Karnataka")</f>
        <v>Telangana</v>
      </c>
      <c r="K1014" s="2" t="str">
        <f>_xlfn.XLOOKUP(Table2[[#This Row],[Customer_ID]],Table3[Customer_ID],Table3[Membership],"Regular")</f>
        <v>Silver</v>
      </c>
      <c r="L1014" s="2" t="s">
        <v>917</v>
      </c>
      <c r="M1014" s="2" t="str">
        <f>_xlfn.XLOOKUP(Table2[[#This Row],[Product_ID]],Table4[Product_ID],Table4[Product_Name],"Not Found")</f>
        <v>Spykar Cotton Saree Black</v>
      </c>
      <c r="N1014" s="2" t="str">
        <f>_xlfn.XLOOKUP(Table2[[#This Row],[Product_ID]],Table4[Product_ID],Table4[Category],"Not Found")</f>
        <v>Women Sarees</v>
      </c>
      <c r="O1014" s="2" t="str">
        <f>_xlfn.XLOOKUP(Table2[[#This Row],[Product_ID]],Table4[Product_ID],Table4[Subcategory],"Not Found")</f>
        <v>Cotton Saree</v>
      </c>
      <c r="P1014" s="2" t="str">
        <f>_xlfn.XLOOKUP(Table2[[#This Row],[Product_ID]],Table4[Product_ID],Table4[Brand],"Missing Brand")</f>
        <v>Spykar</v>
      </c>
      <c r="Q1014" s="2" t="s">
        <v>737</v>
      </c>
      <c r="R1014" s="2" t="str">
        <f>_xlfn.XLOOKUP(Table2[[#This Row],[Store_ID]],Table6[Store_ID],Table6[Store Name],"Not Found")</f>
        <v>TrendMart Shivamogga Standard</v>
      </c>
      <c r="S1014" s="2">
        <f>_xlfn.XLOOKUP(Table2[[#This Row],[Store_ID]],Table6[Store_ID],Table6[Monthly Target],"Missing Target")</f>
        <v>2500000</v>
      </c>
      <c r="T1014" s="2" t="str">
        <f>_xlfn.XLOOKUP(Table2[[#This Row],[Store_ID]],Table6[Store_ID],Table6[Region],"Not Found")</f>
        <v>South Zone 2</v>
      </c>
      <c r="U1014" s="2" t="s">
        <v>102</v>
      </c>
      <c r="V1014" s="2" t="str">
        <f>_xlfn.XLOOKUP(Table2[[#This Row],[Employee_ID]],Table5[Employee_ID],Table5[Employee Name],"Not Found")</f>
        <v>Chandra Reddy</v>
      </c>
      <c r="W1014" s="2">
        <v>3</v>
      </c>
      <c r="X1014" s="2">
        <v>1320.23</v>
      </c>
      <c r="Y1014" s="2">
        <v>10</v>
      </c>
      <c r="Z1014" s="2">
        <v>396.07</v>
      </c>
      <c r="AA1014" s="2">
        <v>12</v>
      </c>
      <c r="AB1014" s="2">
        <v>427.75</v>
      </c>
      <c r="AC1014" s="2">
        <v>3992.37</v>
      </c>
      <c r="AD1014" s="2">
        <v>2886.51</v>
      </c>
      <c r="AE1014" s="2">
        <f t="shared" si="28"/>
        <v>678.10999999999967</v>
      </c>
      <c r="AF1014" s="2" t="s">
        <v>136</v>
      </c>
      <c r="AG1014" s="42">
        <f>IFERROR(Table2[[#This Row],[Profit]]/Table2[[#This Row],[Sales Amount]],0)</f>
        <v>0.16985149172045669</v>
      </c>
      <c r="AH1014" s="2" t="str">
        <f>TRIM(Table2[[#This Row],[Payment Modee]])</f>
        <v>EMI</v>
      </c>
      <c r="AI1014" s="2" t="s">
        <v>36</v>
      </c>
      <c r="AJ1014" s="2" t="s">
        <v>27</v>
      </c>
      <c r="AK1014" s="2" t="s">
        <v>2565</v>
      </c>
      <c r="AL1014" s="16" t="str">
        <f>IF(HOUR(Table2[[#This Row],[Order Time]])&lt;12,"Morning",IF(HOUR(Table2[[#This Row],[Order Time]])&lt;17,"Afternoon",IF(HOUR(Table2[[#This Row],[Order Time]])&lt;21,"Evening","Night")))</f>
        <v>Evening</v>
      </c>
      <c r="AM1014" s="16" t="s">
        <v>29</v>
      </c>
    </row>
    <row r="1015" spans="1:39" x14ac:dyDescent="0.25">
      <c r="A1015" s="13" t="s">
        <v>2566</v>
      </c>
      <c r="B1015" s="4">
        <v>45409</v>
      </c>
      <c r="C1015" s="2">
        <f>YEAR(Table2[[#This Row],[Invoice Date]])</f>
        <v>2024</v>
      </c>
      <c r="D1015" s="2" t="str">
        <f>TEXT(Table2[[#This Row],[Invoice Date]],"mmm")</f>
        <v>Apr</v>
      </c>
      <c r="E1015" s="2" t="str">
        <f>Table2[[#This Row],[Store_ID]]&amp;"-"&amp;Table2[[#This Row],[Year]]&amp;"-"&amp;Table2[[#This Row],[Month]]</f>
        <v>STR066-2024-Apr</v>
      </c>
      <c r="F1015" s="2" t="s">
        <v>2567</v>
      </c>
      <c r="G1015" s="2" t="str">
        <f>_xlfn.XLOOKUP(Table2[[#This Row],[Customer_ID]],Table3[Customer_ID],Table3[Customer Name],"Not Found")</f>
        <v>Pandian Gupta</v>
      </c>
      <c r="H1015" s="2" t="str">
        <f>_xlfn.XLOOKUP(Table2[[#This Row],[Customer_ID]],Table3[Customer_ID],Table3[Gender],"Female")</f>
        <v>Male</v>
      </c>
      <c r="I1015" s="2" t="str">
        <f>_xlfn.XLOOKUP(Table2[[#This Row],[Customer_ID]],Table3[Customer_ID],Table3[City],"Missing Memebership")</f>
        <v>Vijayawada</v>
      </c>
      <c r="J1015" s="2" t="str">
        <f>_xlfn.XLOOKUP(Table2[[#This Row],[Customer_ID]],Table3[Customer_ID],Table3[State],"Karnataka")</f>
        <v>Andhra Pradesh</v>
      </c>
      <c r="K1015" s="2" t="str">
        <f>_xlfn.XLOOKUP(Table2[[#This Row],[Customer_ID]],Table3[Customer_ID],Table3[Membership],"Regular")</f>
        <v>Silver</v>
      </c>
      <c r="L1015" s="2" t="s">
        <v>272</v>
      </c>
      <c r="M1015" s="2" t="str">
        <f>_xlfn.XLOOKUP(Table2[[#This Row],[Product_ID]],Table4[Product_ID],Table4[Product_Name],"Not Found")</f>
        <v>Blackberrys Jacket Red</v>
      </c>
      <c r="N1015" s="2" t="str">
        <f>_xlfn.XLOOKUP(Table2[[#This Row],[Product_ID]],Table4[Product_ID],Table4[Category],"Not Found")</f>
        <v>Winter Wear</v>
      </c>
      <c r="O1015" s="2" t="str">
        <f>_xlfn.XLOOKUP(Table2[[#This Row],[Product_ID]],Table4[Product_ID],Table4[Subcategory],"Not Found")</f>
        <v>Jacket</v>
      </c>
      <c r="P1015" s="2" t="str">
        <f>_xlfn.XLOOKUP(Table2[[#This Row],[Product_ID]],Table4[Product_ID],Table4[Brand],"Missing Brand")</f>
        <v>Blackberrys</v>
      </c>
      <c r="Q1015" s="2" t="s">
        <v>302</v>
      </c>
      <c r="R1015" s="2" t="str">
        <f>_xlfn.XLOOKUP(Table2[[#This Row],[Store_ID]],Table6[Store_ID],Table6[Store Name],"Not Found")</f>
        <v>TrendMart Dindigul Standard</v>
      </c>
      <c r="S1015" s="2">
        <f>_xlfn.XLOOKUP(Table2[[#This Row],[Store_ID]],Table6[Store_ID],Table6[Monthly Target],"Missing Target")</f>
        <v>2500000</v>
      </c>
      <c r="T1015" s="2" t="str">
        <f>_xlfn.XLOOKUP(Table2[[#This Row],[Store_ID]],Table6[Store_ID],Table6[Region],"Not Found")</f>
        <v>South Zone 1</v>
      </c>
      <c r="U1015" s="2" t="s">
        <v>321</v>
      </c>
      <c r="V1015" s="2" t="str">
        <f>_xlfn.XLOOKUP(Table2[[#This Row],[Employee_ID]],Table5[Employee_ID],Table5[Employee Name],"Not Found")</f>
        <v>Sunita Ramachandran</v>
      </c>
      <c r="W1015" s="2">
        <v>1</v>
      </c>
      <c r="X1015" s="2">
        <v>1422.67</v>
      </c>
      <c r="Y1015" s="2">
        <v>10</v>
      </c>
      <c r="Z1015" s="2">
        <v>142.27000000000001</v>
      </c>
      <c r="AA1015" s="2">
        <v>12</v>
      </c>
      <c r="AB1015" s="2">
        <v>153.65</v>
      </c>
      <c r="AC1015" s="2">
        <v>1434.05</v>
      </c>
      <c r="AD1015" s="2">
        <v>1013.26</v>
      </c>
      <c r="AE1015" s="2">
        <f t="shared" si="28"/>
        <v>267.14</v>
      </c>
      <c r="AF1015" s="2" t="s">
        <v>25</v>
      </c>
      <c r="AG1015" s="42">
        <f>IFERROR(Table2[[#This Row],[Profit]]/Table2[[#This Row],[Sales Amount]],0)</f>
        <v>0.18628360238485409</v>
      </c>
      <c r="AH1015" s="2" t="str">
        <f>TRIM(Table2[[#This Row],[Payment Modee]])</f>
        <v>UPI</v>
      </c>
      <c r="AI1015" s="2" t="s">
        <v>36</v>
      </c>
      <c r="AJ1015" s="2" t="s">
        <v>27</v>
      </c>
      <c r="AK1015" s="2" t="s">
        <v>1256</v>
      </c>
      <c r="AL1015" s="16" t="str">
        <f>IF(HOUR(Table2[[#This Row],[Order Time]])&lt;12,"Morning",IF(HOUR(Table2[[#This Row],[Order Time]])&lt;17,"Afternoon",IF(HOUR(Table2[[#This Row],[Order Time]])&lt;21,"Evening","Night")))</f>
        <v>Afternoon</v>
      </c>
      <c r="AM1015" s="16" t="s">
        <v>38</v>
      </c>
    </row>
    <row r="1016" spans="1:39" x14ac:dyDescent="0.25">
      <c r="A1016" s="13" t="s">
        <v>2568</v>
      </c>
      <c r="B1016" s="4">
        <v>45630</v>
      </c>
      <c r="C1016" s="2">
        <f>YEAR(Table2[[#This Row],[Invoice Date]])</f>
        <v>2024</v>
      </c>
      <c r="D1016" s="2" t="str">
        <f>TEXT(Table2[[#This Row],[Invoice Date]],"mmm")</f>
        <v>Dec</v>
      </c>
      <c r="E1016" s="2" t="str">
        <f>Table2[[#This Row],[Store_ID]]&amp;"-"&amp;Table2[[#This Row],[Year]]&amp;"-"&amp;Table2[[#This Row],[Month]]</f>
        <v>STR092-2024-Dec</v>
      </c>
      <c r="F1016" s="2" t="s">
        <v>1571</v>
      </c>
      <c r="G1016" s="2" t="str">
        <f>_xlfn.XLOOKUP(Table2[[#This Row],[Customer_ID]],Table3[Customer_ID],Table3[Customer Name],"Not Found")</f>
        <v>Hemanth Naidu</v>
      </c>
      <c r="H1016" s="2" t="str">
        <f>_xlfn.XLOOKUP(Table2[[#This Row],[Customer_ID]],Table3[Customer_ID],Table3[Gender],"Female")</f>
        <v>Male</v>
      </c>
      <c r="I1016" s="2" t="str">
        <f>_xlfn.XLOOKUP(Table2[[#This Row],[Customer_ID]],Table3[Customer_ID],Table3[City],"Missing Memebership")</f>
        <v>Thrissur</v>
      </c>
      <c r="J1016" s="2" t="str">
        <f>_xlfn.XLOOKUP(Table2[[#This Row],[Customer_ID]],Table3[Customer_ID],Table3[State],"Karnataka")</f>
        <v>Kerala</v>
      </c>
      <c r="K1016" s="2" t="str">
        <f>_xlfn.XLOOKUP(Table2[[#This Row],[Customer_ID]],Table3[Customer_ID],Table3[Membership],"Regular")</f>
        <v>Regular</v>
      </c>
      <c r="L1016" s="2" t="s">
        <v>1395</v>
      </c>
      <c r="M1016" s="2" t="str">
        <f>_xlfn.XLOOKUP(Table2[[#This Row],[Product_ID]],Table4[Product_ID],Table4[Product_Name],"Not Found")</f>
        <v>Westside Bodycon Dress Green</v>
      </c>
      <c r="N1016" s="2" t="str">
        <f>_xlfn.XLOOKUP(Table2[[#This Row],[Product_ID]],Table4[Product_ID],Table4[Category],"Not Found")</f>
        <v>Women Dresses</v>
      </c>
      <c r="O1016" s="2" t="str">
        <f>_xlfn.XLOOKUP(Table2[[#This Row],[Product_ID]],Table4[Product_ID],Table4[Subcategory],"Not Found")</f>
        <v>Bodycon Dress</v>
      </c>
      <c r="P1016" s="2" t="str">
        <f>_xlfn.XLOOKUP(Table2[[#This Row],[Product_ID]],Table4[Product_ID],Table4[Brand],"Missing Brand")</f>
        <v>Westside</v>
      </c>
      <c r="Q1016" s="2" t="s">
        <v>245</v>
      </c>
      <c r="R1016" s="2" t="str">
        <f>_xlfn.XLOOKUP(Table2[[#This Row],[Store_ID]],Table6[Store_ID],Table6[Store Name],"Not Found")</f>
        <v>TrendMart Kochi Standard</v>
      </c>
      <c r="S1016" s="2">
        <f>_xlfn.XLOOKUP(Table2[[#This Row],[Store_ID]],Table6[Store_ID],Table6[Monthly Target],"Missing Target")</f>
        <v>1500000</v>
      </c>
      <c r="T1016" s="2" t="str">
        <f>_xlfn.XLOOKUP(Table2[[#This Row],[Store_ID]],Table6[Store_ID],Table6[Region],"Not Found")</f>
        <v>South Zone 1</v>
      </c>
      <c r="U1016" s="2" t="s">
        <v>289</v>
      </c>
      <c r="V1016" s="2" t="str">
        <f>_xlfn.XLOOKUP(Table2[[#This Row],[Employee_ID]],Table5[Employee_ID],Table5[Employee Name],"Not Found")</f>
        <v>Anitha Ramachandran</v>
      </c>
      <c r="W1016" s="2">
        <v>2</v>
      </c>
      <c r="X1016" s="2">
        <v>1677.94</v>
      </c>
      <c r="Y1016" s="2">
        <v>5</v>
      </c>
      <c r="Z1016" s="2">
        <v>167.79</v>
      </c>
      <c r="AA1016" s="2">
        <v>12</v>
      </c>
      <c r="AB1016" s="2">
        <v>382.57</v>
      </c>
      <c r="AC1016" s="2">
        <v>3570.66</v>
      </c>
      <c r="AD1016" s="2">
        <v>2289.1799999999998</v>
      </c>
      <c r="AE1016" s="2">
        <f t="shared" ref="AE1016:AE1036" si="29">(AC1016-AD1016-AB1016)</f>
        <v>898.91000000000008</v>
      </c>
      <c r="AF1016" s="2" t="s">
        <v>56</v>
      </c>
      <c r="AG1016" s="42">
        <f>IFERROR(Table2[[#This Row],[Profit]]/Table2[[#This Row],[Sales Amount]],0)</f>
        <v>0.25174897637971694</v>
      </c>
      <c r="AH1016" s="2" t="str">
        <f>TRIM(Table2[[#This Row],[Payment Modee]])</f>
        <v>Credit Card</v>
      </c>
      <c r="AI1016" s="2" t="s">
        <v>36</v>
      </c>
      <c r="AJ1016" s="2" t="s">
        <v>27</v>
      </c>
      <c r="AK1016" s="2" t="s">
        <v>166</v>
      </c>
      <c r="AL1016" s="16" t="str">
        <f>IF(HOUR(Table2[[#This Row],[Order Time]])&lt;12,"Morning",IF(HOUR(Table2[[#This Row],[Order Time]])&lt;17,"Afternoon",IF(HOUR(Table2[[#This Row],[Order Time]])&lt;21,"Evening","Night")))</f>
        <v>Evening</v>
      </c>
      <c r="AM1016" s="16" t="s">
        <v>29</v>
      </c>
    </row>
    <row r="1017" spans="1:39" x14ac:dyDescent="0.25">
      <c r="A1017" s="13" t="s">
        <v>2569</v>
      </c>
      <c r="B1017" s="4">
        <v>45631</v>
      </c>
      <c r="C1017" s="2">
        <f>YEAR(Table2[[#This Row],[Invoice Date]])</f>
        <v>2024</v>
      </c>
      <c r="D1017" s="2" t="str">
        <f>TEXT(Table2[[#This Row],[Invoice Date]],"mmm")</f>
        <v>Dec</v>
      </c>
      <c r="E1017" s="2" t="str">
        <f>Table2[[#This Row],[Store_ID]]&amp;"-"&amp;Table2[[#This Row],[Year]]&amp;"-"&amp;Table2[[#This Row],[Month]]</f>
        <v>STR120-2024-Dec</v>
      </c>
      <c r="F1017" s="2" t="s">
        <v>2570</v>
      </c>
      <c r="G1017" s="2" t="str">
        <f>_xlfn.XLOOKUP(Table2[[#This Row],[Customer_ID]],Table3[Customer_ID],Table3[Customer Name],"Not Found")</f>
        <v>Gauri Iyer</v>
      </c>
      <c r="H1017" s="2" t="str">
        <f>_xlfn.XLOOKUP(Table2[[#This Row],[Customer_ID]],Table3[Customer_ID],Table3[Gender],"Female")</f>
        <v>Female</v>
      </c>
      <c r="I1017" s="2" t="str">
        <f>_xlfn.XLOOKUP(Table2[[#This Row],[Customer_ID]],Table3[Customer_ID],Table3[City],"Missing Memebership")</f>
        <v>Visakhapatnam</v>
      </c>
      <c r="J1017" s="2" t="str">
        <f>_xlfn.XLOOKUP(Table2[[#This Row],[Customer_ID]],Table3[Customer_ID],Table3[State],"Karnataka")</f>
        <v>Andhra Pradesh</v>
      </c>
      <c r="K1017" s="2" t="str">
        <f>_xlfn.XLOOKUP(Table2[[#This Row],[Customer_ID]],Table3[Customer_ID],Table3[Membership],"Regular")</f>
        <v>Regular</v>
      </c>
      <c r="L1017" s="2" t="s">
        <v>1434</v>
      </c>
      <c r="M1017" s="2" t="str">
        <f>_xlfn.XLOOKUP(Table2[[#This Row],[Product_ID]],Table4[Product_ID],Table4[Product_Name],"Not Found")</f>
        <v>Woodland Kurta Teal</v>
      </c>
      <c r="N1017" s="2" t="str">
        <f>_xlfn.XLOOKUP(Table2[[#This Row],[Product_ID]],Table4[Product_ID],Table4[Category],"Not Found")</f>
        <v>Men Ethnic</v>
      </c>
      <c r="O1017" s="2" t="str">
        <f>_xlfn.XLOOKUP(Table2[[#This Row],[Product_ID]],Table4[Product_ID],Table4[Subcategory],"Not Found")</f>
        <v>Kurta</v>
      </c>
      <c r="P1017" s="2" t="str">
        <f>_xlfn.XLOOKUP(Table2[[#This Row],[Product_ID]],Table4[Product_ID],Table4[Brand],"Missing Brand")</f>
        <v>Woodland</v>
      </c>
      <c r="Q1017" s="2" t="s">
        <v>999</v>
      </c>
      <c r="R1017" s="2" t="str">
        <f>_xlfn.XLOOKUP(Table2[[#This Row],[Store_ID]],Table6[Store_ID],Table6[Store Name],"Not Found")</f>
        <v>TrendMart Karimnagar Standard</v>
      </c>
      <c r="S1017" s="2">
        <f>_xlfn.XLOOKUP(Table2[[#This Row],[Store_ID]],Table6[Store_ID],Table6[Monthly Target],"Missing Target")</f>
        <v>1500000</v>
      </c>
      <c r="T1017" s="2" t="str">
        <f>_xlfn.XLOOKUP(Table2[[#This Row],[Store_ID]],Table6[Store_ID],Table6[Region],"Not Found")</f>
        <v>South Zone 2</v>
      </c>
      <c r="U1017" s="2" t="s">
        <v>159</v>
      </c>
      <c r="V1017" s="2" t="str">
        <f>_xlfn.XLOOKUP(Table2[[#This Row],[Employee_ID]],Table5[Employee_ID],Table5[Employee Name],"Not Found")</f>
        <v>Venkat Sharma</v>
      </c>
      <c r="W1017" s="2">
        <v>2</v>
      </c>
      <c r="X1017" s="2">
        <v>2254.12</v>
      </c>
      <c r="Y1017" s="2">
        <v>15</v>
      </c>
      <c r="Z1017" s="2">
        <v>676.24</v>
      </c>
      <c r="AA1017" s="2">
        <v>12</v>
      </c>
      <c r="AB1017" s="2">
        <v>459.84</v>
      </c>
      <c r="AC1017" s="2">
        <v>4291.84</v>
      </c>
      <c r="AD1017" s="2">
        <v>3160.04</v>
      </c>
      <c r="AE1017" s="2">
        <f t="shared" si="29"/>
        <v>671.96000000000026</v>
      </c>
      <c r="AF1017" s="2" t="s">
        <v>35</v>
      </c>
      <c r="AG1017" s="42">
        <f>IFERROR(Table2[[#This Row],[Profit]]/Table2[[#This Row],[Sales Amount]],0)</f>
        <v>0.15656688040560698</v>
      </c>
      <c r="AH1017" s="2" t="str">
        <f>TRIM(Table2[[#This Row],[Payment Modee]])</f>
        <v>Debit Card</v>
      </c>
      <c r="AI1017" s="2" t="s">
        <v>36</v>
      </c>
      <c r="AJ1017" s="2" t="s">
        <v>27</v>
      </c>
      <c r="AK1017" s="2" t="s">
        <v>1049</v>
      </c>
      <c r="AL1017" s="16" t="str">
        <f>IF(HOUR(Table2[[#This Row],[Order Time]])&lt;12,"Morning",IF(HOUR(Table2[[#This Row],[Order Time]])&lt;17,"Afternoon",IF(HOUR(Table2[[#This Row],[Order Time]])&lt;21,"Evening","Night")))</f>
        <v>Evening</v>
      </c>
      <c r="AM1017" s="16" t="s">
        <v>29</v>
      </c>
    </row>
    <row r="1018" spans="1:39" x14ac:dyDescent="0.25">
      <c r="A1018" s="13" t="s">
        <v>2571</v>
      </c>
      <c r="B1018" s="4">
        <v>45640</v>
      </c>
      <c r="C1018" s="2">
        <f>YEAR(Table2[[#This Row],[Invoice Date]])</f>
        <v>2024</v>
      </c>
      <c r="D1018" s="2" t="str">
        <f>TEXT(Table2[[#This Row],[Invoice Date]],"mmm")</f>
        <v>Dec</v>
      </c>
      <c r="E1018" s="2" t="str">
        <f>Table2[[#This Row],[Store_ID]]&amp;"-"&amp;Table2[[#This Row],[Year]]&amp;"-"&amp;Table2[[#This Row],[Month]]</f>
        <v>STR088-2024-Dec</v>
      </c>
      <c r="F1018" s="2" t="s">
        <v>2352</v>
      </c>
      <c r="G1018" s="2" t="str">
        <f>_xlfn.XLOOKUP(Table2[[#This Row],[Customer_ID]],Table3[Customer_ID],Table3[Customer Name],"Not Found")</f>
        <v>Deepthi Shetty</v>
      </c>
      <c r="H1018" s="2" t="str">
        <f>_xlfn.XLOOKUP(Table2[[#This Row],[Customer_ID]],Table3[Customer_ID],Table3[Gender],"Female")</f>
        <v>Female</v>
      </c>
      <c r="I1018" s="2" t="str">
        <f>_xlfn.XLOOKUP(Table2[[#This Row],[Customer_ID]],Table3[Customer_ID],Table3[City],"Missing Memebership")</f>
        <v>Vellore</v>
      </c>
      <c r="J1018" s="2" t="str">
        <f>_xlfn.XLOOKUP(Table2[[#This Row],[Customer_ID]],Table3[Customer_ID],Table3[State],"Karnataka")</f>
        <v>Tamil Nadu</v>
      </c>
      <c r="K1018" s="2" t="str">
        <f>_xlfn.XLOOKUP(Table2[[#This Row],[Customer_ID]],Table3[Customer_ID],Table3[Membership],"Regular")</f>
        <v>Regular</v>
      </c>
      <c r="L1018" s="2" t="s">
        <v>681</v>
      </c>
      <c r="M1018" s="2" t="str">
        <f>_xlfn.XLOOKUP(Table2[[#This Row],[Product_ID]],Table4[Product_ID],Table4[Product_Name],"Not Found")</f>
        <v>Wrangler Formal Belt Brown</v>
      </c>
      <c r="N1018" s="2" t="str">
        <f>_xlfn.XLOOKUP(Table2[[#This Row],[Product_ID]],Table4[Product_ID],Table4[Category],"Not Found")</f>
        <v>Belts</v>
      </c>
      <c r="O1018" s="2" t="str">
        <f>_xlfn.XLOOKUP(Table2[[#This Row],[Product_ID]],Table4[Product_ID],Table4[Subcategory],"Not Found")</f>
        <v>Formal Belt</v>
      </c>
      <c r="P1018" s="2" t="str">
        <f>_xlfn.XLOOKUP(Table2[[#This Row],[Product_ID]],Table4[Product_ID],Table4[Brand],"Missing Brand")</f>
        <v>Wrangler</v>
      </c>
      <c r="Q1018" s="2" t="s">
        <v>141</v>
      </c>
      <c r="R1018" s="2" t="str">
        <f>_xlfn.XLOOKUP(Table2[[#This Row],[Store_ID]],Table6[Store_ID],Table6[Store Name],"Not Found")</f>
        <v>TrendMart Warangal High Street</v>
      </c>
      <c r="S1018" s="2">
        <f>_xlfn.XLOOKUP(Table2[[#This Row],[Store_ID]],Table6[Store_ID],Table6[Monthly Target],"Missing Target")</f>
        <v>2000000</v>
      </c>
      <c r="T1018" s="2" t="str">
        <f>_xlfn.XLOOKUP(Table2[[#This Row],[Store_ID]],Table6[Store_ID],Table6[Region],"Not Found")</f>
        <v>South Zone 2</v>
      </c>
      <c r="U1018" s="2" t="s">
        <v>330</v>
      </c>
      <c r="V1018" s="2" t="str">
        <f>_xlfn.XLOOKUP(Table2[[#This Row],[Employee_ID]],Table5[Employee_ID],Table5[Employee Name],"Not Found")</f>
        <v>Malini Gowda</v>
      </c>
      <c r="W1018" s="2">
        <v>2</v>
      </c>
      <c r="X1018" s="2">
        <v>1314.89</v>
      </c>
      <c r="Y1018" s="2">
        <v>10</v>
      </c>
      <c r="Z1018" s="2">
        <v>262.98</v>
      </c>
      <c r="AA1018" s="2">
        <v>12</v>
      </c>
      <c r="AB1018" s="2">
        <v>284.02</v>
      </c>
      <c r="AC1018" s="2">
        <v>2650.82</v>
      </c>
      <c r="AD1018" s="2">
        <v>1474.7</v>
      </c>
      <c r="AE1018" s="2">
        <f t="shared" si="29"/>
        <v>892.10000000000014</v>
      </c>
      <c r="AF1018" s="2" t="s">
        <v>25</v>
      </c>
      <c r="AG1018" s="42">
        <f>IFERROR(Table2[[#This Row],[Profit]]/Table2[[#This Row],[Sales Amount]],0)</f>
        <v>0.33653737334107942</v>
      </c>
      <c r="AH1018" s="2" t="str">
        <f>TRIM(Table2[[#This Row],[Payment Modee]])</f>
        <v>UPI</v>
      </c>
      <c r="AI1018" s="2" t="s">
        <v>26</v>
      </c>
      <c r="AJ1018" s="2" t="s">
        <v>27</v>
      </c>
      <c r="AK1018" s="2" t="s">
        <v>2572</v>
      </c>
      <c r="AL1018" s="16" t="str">
        <f>IF(HOUR(Table2[[#This Row],[Order Time]])&lt;12,"Morning",IF(HOUR(Table2[[#This Row],[Order Time]])&lt;17,"Afternoon",IF(HOUR(Table2[[#This Row],[Order Time]])&lt;21,"Evening","Night")))</f>
        <v>Morning</v>
      </c>
      <c r="AM1018" s="16" t="s">
        <v>38</v>
      </c>
    </row>
    <row r="1019" spans="1:39" x14ac:dyDescent="0.25">
      <c r="A1019" s="13" t="s">
        <v>2573</v>
      </c>
      <c r="B1019" s="4">
        <v>45603</v>
      </c>
      <c r="C1019" s="2">
        <f>YEAR(Table2[[#This Row],[Invoice Date]])</f>
        <v>2024</v>
      </c>
      <c r="D1019" s="2" t="str">
        <f>TEXT(Table2[[#This Row],[Invoice Date]],"mmm")</f>
        <v>Nov</v>
      </c>
      <c r="E1019" s="2" t="str">
        <f>Table2[[#This Row],[Store_ID]]&amp;"-"&amp;Table2[[#This Row],[Year]]&amp;"-"&amp;Table2[[#This Row],[Month]]</f>
        <v>STR078-2024-Nov</v>
      </c>
      <c r="F1019" s="2" t="s">
        <v>1850</v>
      </c>
      <c r="G1019" s="2" t="str">
        <f>_xlfn.XLOOKUP(Table2[[#This Row],[Customer_ID]],Table3[Customer_ID],Table3[Customer Name],"Not Found")</f>
        <v>Anitha Bhat</v>
      </c>
      <c r="H1019" s="2" t="str">
        <f>_xlfn.XLOOKUP(Table2[[#This Row],[Customer_ID]],Table3[Customer_ID],Table3[Gender],"Female")</f>
        <v>Female</v>
      </c>
      <c r="I1019" s="2" t="str">
        <f>_xlfn.XLOOKUP(Table2[[#This Row],[Customer_ID]],Table3[Customer_ID],Table3[City],"Missing Memebership")</f>
        <v>Salem</v>
      </c>
      <c r="J1019" s="2" t="str">
        <f>_xlfn.XLOOKUP(Table2[[#This Row],[Customer_ID]],Table3[Customer_ID],Table3[State],"Karnataka")</f>
        <v>Tamil Nadu</v>
      </c>
      <c r="K1019" s="2" t="str">
        <f>_xlfn.XLOOKUP(Table2[[#This Row],[Customer_ID]],Table3[Customer_ID],Table3[Membership],"Regular")</f>
        <v>Silver</v>
      </c>
      <c r="L1019" s="2" t="s">
        <v>1897</v>
      </c>
      <c r="M1019" s="2" t="str">
        <f>_xlfn.XLOOKUP(Table2[[#This Row],[Product_ID]],Table4[Product_ID],Table4[Product_Name],"Not Found")</f>
        <v>Fossil Hoodie Black</v>
      </c>
      <c r="N1019" s="2" t="str">
        <f>_xlfn.XLOOKUP(Table2[[#This Row],[Product_ID]],Table4[Product_ID],Table4[Category],"Not Found")</f>
        <v>Winter Wear</v>
      </c>
      <c r="O1019" s="2" t="str">
        <f>_xlfn.XLOOKUP(Table2[[#This Row],[Product_ID]],Table4[Product_ID],Table4[Subcategory],"Not Found")</f>
        <v>Hoodie</v>
      </c>
      <c r="P1019" s="2" t="str">
        <f>_xlfn.XLOOKUP(Table2[[#This Row],[Product_ID]],Table4[Product_ID],Table4[Brand],"Missing Brand")</f>
        <v>Fossil</v>
      </c>
      <c r="Q1019" s="2" t="s">
        <v>48</v>
      </c>
      <c r="R1019" s="2" t="str">
        <f>_xlfn.XLOOKUP(Table2[[#This Row],[Store_ID]],Table6[Store_ID],Table6[Store Name],"Not Found")</f>
        <v>TrendMart Vellore Standard</v>
      </c>
      <c r="S1019" s="2">
        <f>_xlfn.XLOOKUP(Table2[[#This Row],[Store_ID]],Table6[Store_ID],Table6[Monthly Target],"Missing Target")</f>
        <v>1200000</v>
      </c>
      <c r="T1019" s="2" t="str">
        <f>_xlfn.XLOOKUP(Table2[[#This Row],[Store_ID]],Table6[Store_ID],Table6[Region],"Not Found")</f>
        <v>South Zone 1</v>
      </c>
      <c r="U1019" s="2" t="s">
        <v>153</v>
      </c>
      <c r="V1019" s="2" t="str">
        <f>_xlfn.XLOOKUP(Table2[[#This Row],[Employee_ID]],Table5[Employee_ID],Table5[Employee Name],"Not Found")</f>
        <v>Rani Mishra</v>
      </c>
      <c r="W1019" s="2">
        <v>2</v>
      </c>
      <c r="X1019" s="2">
        <v>1541.26</v>
      </c>
      <c r="Y1019" s="2">
        <v>0</v>
      </c>
      <c r="Z1019" s="2">
        <v>0</v>
      </c>
      <c r="AA1019" s="2">
        <v>12</v>
      </c>
      <c r="AB1019" s="2">
        <v>369.9</v>
      </c>
      <c r="AC1019" s="2">
        <v>3452.42</v>
      </c>
      <c r="AD1019" s="2">
        <v>2090.38</v>
      </c>
      <c r="AE1019" s="2">
        <f t="shared" si="29"/>
        <v>992.14</v>
      </c>
      <c r="AF1019" s="2" t="s">
        <v>69</v>
      </c>
      <c r="AG1019" s="42">
        <f>IFERROR(Table2[[#This Row],[Profit]]/Table2[[#This Row],[Sales Amount]],0)</f>
        <v>0.28737523244564683</v>
      </c>
      <c r="AH1019" s="2" t="str">
        <f>TRIM(Table2[[#This Row],[Payment Modee]])</f>
        <v>Cash</v>
      </c>
      <c r="AI1019" s="2" t="s">
        <v>26</v>
      </c>
      <c r="AJ1019" s="2" t="s">
        <v>27</v>
      </c>
      <c r="AK1019" s="2" t="s">
        <v>1730</v>
      </c>
      <c r="AL1019" s="16" t="str">
        <f>IF(HOUR(Table2[[#This Row],[Order Time]])&lt;12,"Morning",IF(HOUR(Table2[[#This Row],[Order Time]])&lt;17,"Afternoon",IF(HOUR(Table2[[#This Row],[Order Time]])&lt;21,"Evening","Night")))</f>
        <v>Afternoon</v>
      </c>
      <c r="AM1019" s="16" t="s">
        <v>29</v>
      </c>
    </row>
    <row r="1020" spans="1:39" x14ac:dyDescent="0.25">
      <c r="A1020" s="13" t="s">
        <v>2574</v>
      </c>
      <c r="B1020" s="4">
        <v>45422</v>
      </c>
      <c r="C1020" s="2">
        <f>YEAR(Table2[[#This Row],[Invoice Date]])</f>
        <v>2024</v>
      </c>
      <c r="D1020" s="2" t="str">
        <f>TEXT(Table2[[#This Row],[Invoice Date]],"mmm")</f>
        <v>May</v>
      </c>
      <c r="E1020" s="2" t="str">
        <f>Table2[[#This Row],[Store_ID]]&amp;"-"&amp;Table2[[#This Row],[Year]]&amp;"-"&amp;Table2[[#This Row],[Month]]</f>
        <v>STR116-2024-May</v>
      </c>
      <c r="F1020" s="2" t="s">
        <v>1211</v>
      </c>
      <c r="G1020" s="2" t="str">
        <f>_xlfn.XLOOKUP(Table2[[#This Row],[Customer_ID]],Table3[Customer_ID],Table3[Customer Name],"Not Found")</f>
        <v>Karunakaran Yadav</v>
      </c>
      <c r="H1020" s="2" t="str">
        <f>_xlfn.XLOOKUP(Table2[[#This Row],[Customer_ID]],Table3[Customer_ID],Table3[Gender],"Female")</f>
        <v>Male</v>
      </c>
      <c r="I1020" s="2" t="str">
        <f>_xlfn.XLOOKUP(Table2[[#This Row],[Customer_ID]],Table3[Customer_ID],Table3[City],"Missing Memebership")</f>
        <v>Visakhapatnam</v>
      </c>
      <c r="J1020" s="2" t="str">
        <f>_xlfn.XLOOKUP(Table2[[#This Row],[Customer_ID]],Table3[Customer_ID],Table3[State],"Karnataka")</f>
        <v>Andhra Pradesh</v>
      </c>
      <c r="K1020" s="2" t="str">
        <f>_xlfn.XLOOKUP(Table2[[#This Row],[Customer_ID]],Table3[Customer_ID],Table3[Membership],"Regular")</f>
        <v>Regular</v>
      </c>
      <c r="L1020" s="2" t="s">
        <v>532</v>
      </c>
      <c r="M1020" s="2" t="str">
        <f>_xlfn.XLOOKUP(Table2[[#This Row],[Product_ID]],Table4[Product_ID],Table4[Product_Name],"Not Found")</f>
        <v>Fabindia Shorts Cream</v>
      </c>
      <c r="N1020" s="2" t="str">
        <f>_xlfn.XLOOKUP(Table2[[#This Row],[Product_ID]],Table4[Product_ID],Table4[Category],"Not Found")</f>
        <v>Sportswear</v>
      </c>
      <c r="O1020" s="2" t="str">
        <f>_xlfn.XLOOKUP(Table2[[#This Row],[Product_ID]],Table4[Product_ID],Table4[Subcategory],"Not Found")</f>
        <v>Shorts</v>
      </c>
      <c r="P1020" s="2" t="str">
        <f>_xlfn.XLOOKUP(Table2[[#This Row],[Product_ID]],Table4[Product_ID],Table4[Brand],"Missing Brand")</f>
        <v>Fabindia</v>
      </c>
      <c r="Q1020" s="2" t="s">
        <v>219</v>
      </c>
      <c r="R1020" s="2" t="str">
        <f>_xlfn.XLOOKUP(Table2[[#This Row],[Store_ID]],Table6[Store_ID],Table6[Store Name],"Not Found")</f>
        <v>TrendMart Madurai High Street</v>
      </c>
      <c r="S1020" s="2">
        <f>_xlfn.XLOOKUP(Table2[[#This Row],[Store_ID]],Table6[Store_ID],Table6[Monthly Target],"Missing Target")</f>
        <v>2000000</v>
      </c>
      <c r="T1020" s="2" t="str">
        <f>_xlfn.XLOOKUP(Table2[[#This Row],[Store_ID]],Table6[Store_ID],Table6[Region],"Not Found")</f>
        <v>South Zone 1</v>
      </c>
      <c r="U1020" s="2" t="s">
        <v>49</v>
      </c>
      <c r="V1020" s="2" t="str">
        <f>_xlfn.XLOOKUP(Table2[[#This Row],[Employee_ID]],Table5[Employee_ID],Table5[Employee Name],"Not Found")</f>
        <v>Jyothi Prasad</v>
      </c>
      <c r="W1020" s="2">
        <v>1</v>
      </c>
      <c r="X1020" s="2">
        <v>828.77</v>
      </c>
      <c r="Y1020" s="2">
        <v>10</v>
      </c>
      <c r="Z1020" s="2">
        <v>82.88</v>
      </c>
      <c r="AA1020" s="2">
        <v>5</v>
      </c>
      <c r="AB1020" s="2">
        <v>37.29</v>
      </c>
      <c r="AC1020" s="2">
        <v>783.18</v>
      </c>
      <c r="AD1020" s="2">
        <v>512.11</v>
      </c>
      <c r="AE1020" s="2">
        <f t="shared" si="29"/>
        <v>233.77999999999994</v>
      </c>
      <c r="AF1020" s="2" t="s">
        <v>56</v>
      </c>
      <c r="AG1020" s="42">
        <f>IFERROR(Table2[[#This Row],[Profit]]/Table2[[#This Row],[Sales Amount]],0)</f>
        <v>0.29850098317117391</v>
      </c>
      <c r="AH1020" s="2" t="str">
        <f>TRIM(Table2[[#This Row],[Payment Modee]])</f>
        <v>Credit Card</v>
      </c>
      <c r="AI1020" s="2" t="s">
        <v>36</v>
      </c>
      <c r="AJ1020" s="2" t="s">
        <v>27</v>
      </c>
      <c r="AK1020" s="2" t="s">
        <v>2322</v>
      </c>
      <c r="AL1020" s="16" t="str">
        <f>IF(HOUR(Table2[[#This Row],[Order Time]])&lt;12,"Morning",IF(HOUR(Table2[[#This Row],[Order Time]])&lt;17,"Afternoon",IF(HOUR(Table2[[#This Row],[Order Time]])&lt;21,"Evening","Night")))</f>
        <v>Afternoon</v>
      </c>
      <c r="AM1020" s="16" t="s">
        <v>29</v>
      </c>
    </row>
    <row r="1021" spans="1:39" x14ac:dyDescent="0.25">
      <c r="A1021" s="13" t="s">
        <v>2574</v>
      </c>
      <c r="B1021" s="4">
        <v>45597</v>
      </c>
      <c r="C1021" s="2">
        <f>YEAR(Table2[[#This Row],[Invoice Date]])</f>
        <v>2024</v>
      </c>
      <c r="D1021" s="2" t="str">
        <f>TEXT(Table2[[#This Row],[Invoice Date]],"mmm")</f>
        <v>Nov</v>
      </c>
      <c r="E1021" s="2" t="str">
        <f>Table2[[#This Row],[Store_ID]]&amp;"-"&amp;Table2[[#This Row],[Year]]&amp;"-"&amp;Table2[[#This Row],[Month]]</f>
        <v>STR093-2024-Nov</v>
      </c>
      <c r="F1021" s="2" t="s">
        <v>2709</v>
      </c>
      <c r="G1021" s="2" t="str">
        <f>_xlfn.XLOOKUP(Table2[[#This Row],[Customer_ID]],Table3[Customer_ID],Table3[Customer Name],"Not Found")</f>
        <v>Gayathri Chettiar</v>
      </c>
      <c r="H1021" s="2" t="str">
        <f>_xlfn.XLOOKUP(Table2[[#This Row],[Customer_ID]],Table3[Customer_ID],Table3[Gender],"Female")</f>
        <v>Female</v>
      </c>
      <c r="I1021" s="2" t="str">
        <f>_xlfn.XLOOKUP(Table2[[#This Row],[Customer_ID]],Table3[Customer_ID],Table3[City],"Missing Memebership")</f>
        <v>Hubballi</v>
      </c>
      <c r="J1021" s="2" t="str">
        <f>_xlfn.XLOOKUP(Table2[[#This Row],[Customer_ID]],Table3[Customer_ID],Table3[State],"Karnataka")</f>
        <v>Karnataka</v>
      </c>
      <c r="K1021" s="2" t="str">
        <f>_xlfn.XLOOKUP(Table2[[#This Row],[Customer_ID]],Table3[Customer_ID],Table3[Membership],"Regular")</f>
        <v>Silver</v>
      </c>
      <c r="L1021" s="2" t="s">
        <v>747</v>
      </c>
      <c r="M1021" s="2" t="str">
        <f>_xlfn.XLOOKUP(Table2[[#This Row],[Product_ID]],Table4[Product_ID],Table4[Product_Name],"Not Found")</f>
        <v>Sonata Girls Frock Cream</v>
      </c>
      <c r="N1021" s="2" t="str">
        <f>_xlfn.XLOOKUP(Table2[[#This Row],[Product_ID]],Table4[Product_ID],Table4[Category],"Not Found")</f>
        <v>Kids Wear</v>
      </c>
      <c r="O1021" s="2" t="str">
        <f>_xlfn.XLOOKUP(Table2[[#This Row],[Product_ID]],Table4[Product_ID],Table4[Subcategory],"Not Found")</f>
        <v>Girls Frock</v>
      </c>
      <c r="P1021" s="2" t="str">
        <f>_xlfn.XLOOKUP(Table2[[#This Row],[Product_ID]],Table4[Product_ID],Table4[Brand],"Missing Brand")</f>
        <v>Sonata</v>
      </c>
      <c r="Q1021" s="2" t="s">
        <v>357</v>
      </c>
      <c r="R1021" s="2" t="str">
        <f>_xlfn.XLOOKUP(Table2[[#This Row],[Store_ID]],Table6[Store_ID],Table6[Store Name],"Not Found")</f>
        <v>TrendMart Thiruvananthapuram High Street</v>
      </c>
      <c r="S1021" s="2">
        <f>_xlfn.XLOOKUP(Table2[[#This Row],[Store_ID]],Table6[Store_ID],Table6[Monthly Target],"Missing Target")</f>
        <v>1000000</v>
      </c>
      <c r="T1021" s="2" t="str">
        <f>_xlfn.XLOOKUP(Table2[[#This Row],[Store_ID]],Table6[Store_ID],Table6[Region],"Not Found")</f>
        <v>South Zone 1</v>
      </c>
      <c r="U1021" s="2" t="s">
        <v>289</v>
      </c>
      <c r="V1021" s="2" t="str">
        <f>_xlfn.XLOOKUP(Table2[[#This Row],[Employee_ID]],Table5[Employee_ID],Table5[Employee Name],"Not Found")</f>
        <v>Anitha Ramachandran</v>
      </c>
      <c r="W1021" s="2">
        <v>1</v>
      </c>
      <c r="X1021" s="2">
        <v>715.17</v>
      </c>
      <c r="Y1021" s="2">
        <v>10</v>
      </c>
      <c r="Z1021" s="2">
        <v>71.52</v>
      </c>
      <c r="AA1021" s="2">
        <v>5</v>
      </c>
      <c r="AB1021" s="2">
        <v>32.18</v>
      </c>
      <c r="AC1021" s="2">
        <v>675.83</v>
      </c>
      <c r="AD1021" s="2">
        <v>525.45000000000005</v>
      </c>
      <c r="AE1021" s="2">
        <f t="shared" si="29"/>
        <v>118.19999999999999</v>
      </c>
      <c r="AF1021" s="2" t="s">
        <v>69</v>
      </c>
      <c r="AG1021" s="42">
        <f>IFERROR(Table2[[#This Row],[Profit]]/Table2[[#This Row],[Sales Amount]],0)</f>
        <v>0.17489605374132544</v>
      </c>
      <c r="AH1021" s="2" t="str">
        <f>TRIM(Table2[[#This Row],[Payment Modee]])</f>
        <v>Cash</v>
      </c>
      <c r="AI1021" s="2" t="s">
        <v>26</v>
      </c>
      <c r="AJ1021" s="2" t="s">
        <v>27</v>
      </c>
      <c r="AK1021" s="2" t="s">
        <v>1541</v>
      </c>
      <c r="AL1021" s="16" t="str">
        <f>IF(HOUR(Table2[[#This Row],[Order Time]])&lt;12,"Morning",IF(HOUR(Table2[[#This Row],[Order Time]])&lt;17,"Afternoon",IF(HOUR(Table2[[#This Row],[Order Time]])&lt;21,"Evening","Night")))</f>
        <v>Night</v>
      </c>
      <c r="AM1021" s="16" t="s">
        <v>29</v>
      </c>
    </row>
    <row r="1022" spans="1:39" x14ac:dyDescent="0.25">
      <c r="A1022" s="13" t="s">
        <v>2575</v>
      </c>
      <c r="B1022" s="4">
        <v>45577</v>
      </c>
      <c r="C1022" s="2">
        <f>YEAR(Table2[[#This Row],[Invoice Date]])</f>
        <v>2024</v>
      </c>
      <c r="D1022" s="2" t="str">
        <f>TEXT(Table2[[#This Row],[Invoice Date]],"mmm")</f>
        <v>Oct</v>
      </c>
      <c r="E1022" s="2" t="str">
        <f>Table2[[#This Row],[Store_ID]]&amp;"-"&amp;Table2[[#This Row],[Year]]&amp;"-"&amp;Table2[[#This Row],[Month]]</f>
        <v>STR014-2024-Oct</v>
      </c>
      <c r="F1022" s="2" t="s">
        <v>2576</v>
      </c>
      <c r="G1022" s="2" t="str">
        <f>_xlfn.XLOOKUP(Table2[[#This Row],[Customer_ID]],Table3[Customer_ID],Table3[Customer Name],"Not Found")</f>
        <v>Logesh Srinivasan</v>
      </c>
      <c r="H1022" s="2" t="str">
        <f>_xlfn.XLOOKUP(Table2[[#This Row],[Customer_ID]],Table3[Customer_ID],Table3[Gender],"Female")</f>
        <v>Male</v>
      </c>
      <c r="I1022" s="2" t="str">
        <f>_xlfn.XLOOKUP(Table2[[#This Row],[Customer_ID]],Table3[Customer_ID],Table3[City],"Missing Memebership")</f>
        <v>Chennai</v>
      </c>
      <c r="J1022" s="2" t="str">
        <f>_xlfn.XLOOKUP(Table2[[#This Row],[Customer_ID]],Table3[Customer_ID],Table3[State],"Karnataka")</f>
        <v>Tamil Nadu</v>
      </c>
      <c r="K1022" s="2" t="str">
        <f>_xlfn.XLOOKUP(Table2[[#This Row],[Customer_ID]],Table3[Customer_ID],Table3[Membership],"Regular")</f>
        <v>Regular</v>
      </c>
      <c r="L1022" s="2" t="s">
        <v>1097</v>
      </c>
      <c r="M1022" s="2" t="str">
        <f>_xlfn.XLOOKUP(Table2[[#This Row],[Product_ID]],Table4[Product_ID],Table4[Product_Name],"Not Found")</f>
        <v>Pepe Jeans Scarf Cream</v>
      </c>
      <c r="N1022" s="2" t="str">
        <f>_xlfn.XLOOKUP(Table2[[#This Row],[Product_ID]],Table4[Product_ID],Table4[Category],"Not Found")</f>
        <v>Accessories</v>
      </c>
      <c r="O1022" s="2" t="str">
        <f>_xlfn.XLOOKUP(Table2[[#This Row],[Product_ID]],Table4[Product_ID],Table4[Subcategory],"Not Found")</f>
        <v>Scarf</v>
      </c>
      <c r="P1022" s="2" t="str">
        <f>_xlfn.XLOOKUP(Table2[[#This Row],[Product_ID]],Table4[Product_ID],Table4[Brand],"Missing Brand")</f>
        <v>Pepe Jeans</v>
      </c>
      <c r="Q1022" s="2" t="s">
        <v>129</v>
      </c>
      <c r="R1022" s="2" t="str">
        <f>_xlfn.XLOOKUP(Table2[[#This Row],[Store_ID]],Table6[Store_ID],Table6[Store Name],"Not Found")</f>
        <v>TrendMart Tirupati Outlet</v>
      </c>
      <c r="S1022" s="2">
        <f>_xlfn.XLOOKUP(Table2[[#This Row],[Store_ID]],Table6[Store_ID],Table6[Monthly Target],"Missing Target")</f>
        <v>1000000</v>
      </c>
      <c r="T1022" s="2" t="str">
        <f>_xlfn.XLOOKUP(Table2[[#This Row],[Store_ID]],Table6[Store_ID],Table6[Region],"Not Found")</f>
        <v>South Zone 3</v>
      </c>
      <c r="U1022" s="2" t="s">
        <v>62</v>
      </c>
      <c r="V1022" s="2" t="str">
        <f>_xlfn.XLOOKUP(Table2[[#This Row],[Employee_ID]],Table5[Employee_ID],Table5[Employee Name],"Not Found")</f>
        <v>Rahul Krishnan</v>
      </c>
      <c r="W1022" s="2">
        <v>2</v>
      </c>
      <c r="X1022" s="2">
        <v>825.67</v>
      </c>
      <c r="Y1022" s="2">
        <v>0</v>
      </c>
      <c r="Z1022" s="2">
        <v>0</v>
      </c>
      <c r="AA1022" s="2">
        <v>5</v>
      </c>
      <c r="AB1022" s="2">
        <v>82.57</v>
      </c>
      <c r="AC1022" s="2">
        <v>1733.91</v>
      </c>
      <c r="AD1022" s="2">
        <v>829</v>
      </c>
      <c r="AE1022" s="2">
        <f t="shared" si="29"/>
        <v>822.34000000000015</v>
      </c>
      <c r="AF1022" s="2" t="s">
        <v>56</v>
      </c>
      <c r="AG1022" s="42">
        <f>IFERROR(Table2[[#This Row],[Profit]]/Table2[[#This Row],[Sales Amount]],0)</f>
        <v>0.47426913738313992</v>
      </c>
      <c r="AH1022" s="2" t="str">
        <f>TRIM(Table2[[#This Row],[Payment Modee]])</f>
        <v>Credit Card</v>
      </c>
      <c r="AI1022" s="2" t="s">
        <v>26</v>
      </c>
      <c r="AJ1022" s="2" t="s">
        <v>27</v>
      </c>
      <c r="AK1022" s="2" t="s">
        <v>1993</v>
      </c>
      <c r="AL1022" s="16" t="str">
        <f>IF(HOUR(Table2[[#This Row],[Order Time]])&lt;12,"Morning",IF(HOUR(Table2[[#This Row],[Order Time]])&lt;17,"Afternoon",IF(HOUR(Table2[[#This Row],[Order Time]])&lt;21,"Evening","Night")))</f>
        <v>Afternoon</v>
      </c>
      <c r="AM1022" s="16" t="s">
        <v>38</v>
      </c>
    </row>
    <row r="1023" spans="1:39" x14ac:dyDescent="0.25">
      <c r="A1023" s="13" t="s">
        <v>2577</v>
      </c>
      <c r="B1023" s="4">
        <v>45636</v>
      </c>
      <c r="C1023" s="2">
        <f>YEAR(Table2[[#This Row],[Invoice Date]])</f>
        <v>2024</v>
      </c>
      <c r="D1023" s="2" t="str">
        <f>TEXT(Table2[[#This Row],[Invoice Date]],"mmm")</f>
        <v>Dec</v>
      </c>
      <c r="E1023" s="2" t="str">
        <f>Table2[[#This Row],[Store_ID]]&amp;"-"&amp;Table2[[#This Row],[Year]]&amp;"-"&amp;Table2[[#This Row],[Month]]</f>
        <v>STR087-2024-Dec</v>
      </c>
      <c r="F1023" s="2" t="s">
        <v>200</v>
      </c>
      <c r="G1023" s="2" t="str">
        <f>_xlfn.XLOOKUP(Table2[[#This Row],[Customer_ID]],Table3[Customer_ID],Table3[Customer Name],"Not Found")</f>
        <v>Vinod Naidu</v>
      </c>
      <c r="H1023" s="2" t="str">
        <f>_xlfn.XLOOKUP(Table2[[#This Row],[Customer_ID]],Table3[Customer_ID],Table3[Gender],"Female")</f>
        <v>Male</v>
      </c>
      <c r="I1023" s="2" t="str">
        <f>_xlfn.XLOOKUP(Table2[[#This Row],[Customer_ID]],Table3[Customer_ID],Table3[City],"Missing Memebership")</f>
        <v>Alappuzha</v>
      </c>
      <c r="J1023" s="2" t="str">
        <f>_xlfn.XLOOKUP(Table2[[#This Row],[Customer_ID]],Table3[Customer_ID],Table3[State],"Karnataka")</f>
        <v>Kerala</v>
      </c>
      <c r="K1023" s="2" t="str">
        <f>_xlfn.XLOOKUP(Table2[[#This Row],[Customer_ID]],Table3[Customer_ID],Table3[Membership],"Regular")</f>
        <v>Regular</v>
      </c>
      <c r="L1023" s="2" t="s">
        <v>66</v>
      </c>
      <c r="M1023" s="2" t="str">
        <f>_xlfn.XLOOKUP(Table2[[#This Row],[Product_ID]],Table4[Product_ID],Table4[Product_Name],"Not Found")</f>
        <v>US Polo Assn Track Suit Maroon</v>
      </c>
      <c r="N1023" s="2" t="str">
        <f>_xlfn.XLOOKUP(Table2[[#This Row],[Product_ID]],Table4[Product_ID],Table4[Category],"Not Found")</f>
        <v>Sportswear</v>
      </c>
      <c r="O1023" s="2" t="str">
        <f>_xlfn.XLOOKUP(Table2[[#This Row],[Product_ID]],Table4[Product_ID],Table4[Subcategory],"Not Found")</f>
        <v>Track Suit</v>
      </c>
      <c r="P1023" s="2" t="str">
        <f>_xlfn.XLOOKUP(Table2[[#This Row],[Product_ID]],Table4[Product_ID],Table4[Brand],"Missing Brand")</f>
        <v>US Polo Assn</v>
      </c>
      <c r="Q1023" s="2" t="s">
        <v>343</v>
      </c>
      <c r="R1023" s="2" t="str">
        <f>_xlfn.XLOOKUP(Table2[[#This Row],[Store_ID]],Table6[Store_ID],Table6[Store Name],"Not Found")</f>
        <v>TrendMart Salem Outlet</v>
      </c>
      <c r="S1023" s="2">
        <f>_xlfn.XLOOKUP(Table2[[#This Row],[Store_ID]],Table6[Store_ID],Table6[Monthly Target],"Missing Target")</f>
        <v>2000000</v>
      </c>
      <c r="T1023" s="2" t="str">
        <f>_xlfn.XLOOKUP(Table2[[#This Row],[Store_ID]],Table6[Store_ID],Table6[Region],"Not Found")</f>
        <v>South Zone 1</v>
      </c>
      <c r="U1023" s="2" t="s">
        <v>165</v>
      </c>
      <c r="V1023" s="2" t="str">
        <f>_xlfn.XLOOKUP(Table2[[#This Row],[Employee_ID]],Table5[Employee_ID],Table5[Employee Name],"Not Found")</f>
        <v>Vasanthi Gupta</v>
      </c>
      <c r="W1023" s="2">
        <v>2</v>
      </c>
      <c r="X1023" s="2">
        <v>1396.57</v>
      </c>
      <c r="Y1023" s="2">
        <v>0</v>
      </c>
      <c r="Z1023" s="2">
        <v>0</v>
      </c>
      <c r="AA1023" s="2">
        <v>12</v>
      </c>
      <c r="AB1023" s="2">
        <v>335.18</v>
      </c>
      <c r="AC1023" s="2">
        <v>3128.32</v>
      </c>
      <c r="AD1023" s="2">
        <v>2297.3200000000002</v>
      </c>
      <c r="AE1023" s="2">
        <f t="shared" si="29"/>
        <v>495.82</v>
      </c>
      <c r="AF1023" s="2" t="s">
        <v>25</v>
      </c>
      <c r="AG1023" s="42">
        <f>IFERROR(Table2[[#This Row],[Profit]]/Table2[[#This Row],[Sales Amount]],0)</f>
        <v>0.1584940159574468</v>
      </c>
      <c r="AH1023" s="2" t="str">
        <f>TRIM(Table2[[#This Row],[Payment Modee]])</f>
        <v>UPI</v>
      </c>
      <c r="AI1023" s="2" t="s">
        <v>26</v>
      </c>
      <c r="AJ1023" s="2" t="s">
        <v>27</v>
      </c>
      <c r="AK1023" s="2" t="s">
        <v>1759</v>
      </c>
      <c r="AL1023" s="16" t="str">
        <f>IF(HOUR(Table2[[#This Row],[Order Time]])&lt;12,"Morning",IF(HOUR(Table2[[#This Row],[Order Time]])&lt;17,"Afternoon",IF(HOUR(Table2[[#This Row],[Order Time]])&lt;21,"Evening","Night")))</f>
        <v>Evening</v>
      </c>
      <c r="AM1023" s="16" t="s">
        <v>29</v>
      </c>
    </row>
    <row r="1024" spans="1:39" x14ac:dyDescent="0.25">
      <c r="A1024" s="13" t="s">
        <v>2578</v>
      </c>
      <c r="B1024" s="4">
        <v>45716</v>
      </c>
      <c r="C1024" s="2">
        <f>YEAR(Table2[[#This Row],[Invoice Date]])</f>
        <v>2025</v>
      </c>
      <c r="D1024" s="2" t="str">
        <f>TEXT(Table2[[#This Row],[Invoice Date]],"mmm")</f>
        <v>Feb</v>
      </c>
      <c r="E1024" s="2" t="str">
        <f>Table2[[#This Row],[Store_ID]]&amp;"-"&amp;Table2[[#This Row],[Year]]&amp;"-"&amp;Table2[[#This Row],[Month]]</f>
        <v>STR030-2025-Feb</v>
      </c>
      <c r="F1024" s="2" t="s">
        <v>1134</v>
      </c>
      <c r="G1024" s="2" t="str">
        <f>_xlfn.XLOOKUP(Table2[[#This Row],[Customer_ID]],Table3[Customer_ID],Table3[Customer Name],"Not Found")</f>
        <v>Arun Pillai</v>
      </c>
      <c r="H1024" s="2" t="str">
        <f>_xlfn.XLOOKUP(Table2[[#This Row],[Customer_ID]],Table3[Customer_ID],Table3[Gender],"Female")</f>
        <v>Male</v>
      </c>
      <c r="I1024" s="2" t="str">
        <f>_xlfn.XLOOKUP(Table2[[#This Row],[Customer_ID]],Table3[Customer_ID],Table3[City],"Missing Memebership")</f>
        <v>Coimbatore</v>
      </c>
      <c r="J1024" s="2" t="str">
        <f>_xlfn.XLOOKUP(Table2[[#This Row],[Customer_ID]],Table3[Customer_ID],Table3[State],"Karnataka")</f>
        <v>Tamil Nadu</v>
      </c>
      <c r="K1024" s="2" t="str">
        <f>_xlfn.XLOOKUP(Table2[[#This Row],[Customer_ID]],Table3[Customer_ID],Table3[Membership],"Regular")</f>
        <v>Silver</v>
      </c>
      <c r="L1024" s="2" t="s">
        <v>481</v>
      </c>
      <c r="M1024" s="2" t="str">
        <f>_xlfn.XLOOKUP(Table2[[#This Row],[Product_ID]],Table4[Product_ID],Table4[Product_Name],"Not Found")</f>
        <v>Nalli Silks Casual Shirt Navy Blue</v>
      </c>
      <c r="N1024" s="2" t="str">
        <f>_xlfn.XLOOKUP(Table2[[#This Row],[Product_ID]],Table4[Product_ID],Table4[Category],"Not Found")</f>
        <v>Men Shirts</v>
      </c>
      <c r="O1024" s="2" t="str">
        <f>_xlfn.XLOOKUP(Table2[[#This Row],[Product_ID]],Table4[Product_ID],Table4[Subcategory],"Not Found")</f>
        <v>Casual Shirt</v>
      </c>
      <c r="P1024" s="2" t="str">
        <f>_xlfn.XLOOKUP(Table2[[#This Row],[Product_ID]],Table4[Product_ID],Table4[Brand],"Missing Brand")</f>
        <v>Nalli Silks</v>
      </c>
      <c r="Q1024" s="2" t="s">
        <v>1033</v>
      </c>
      <c r="R1024" s="2" t="str">
        <f>_xlfn.XLOOKUP(Table2[[#This Row],[Store_ID]],Table6[Store_ID],Table6[Store Name],"Not Found")</f>
        <v>TrendMart Kochi Standard</v>
      </c>
      <c r="S1024" s="2">
        <f>_xlfn.XLOOKUP(Table2[[#This Row],[Store_ID]],Table6[Store_ID],Table6[Monthly Target],"Missing Target")</f>
        <v>2000000</v>
      </c>
      <c r="T1024" s="2" t="str">
        <f>_xlfn.XLOOKUP(Table2[[#This Row],[Store_ID]],Table6[Store_ID],Table6[Region],"Not Found")</f>
        <v>South Zone 1</v>
      </c>
      <c r="U1024" s="2" t="s">
        <v>24</v>
      </c>
      <c r="V1024" s="2" t="str">
        <f>_xlfn.XLOOKUP(Table2[[#This Row],[Employee_ID]],Table5[Employee_ID],Table5[Employee Name],"Not Found")</f>
        <v>Manoj Ramachandran</v>
      </c>
      <c r="W1024" s="2">
        <v>1</v>
      </c>
      <c r="X1024" s="2">
        <v>900.11</v>
      </c>
      <c r="Y1024" s="2">
        <v>0</v>
      </c>
      <c r="Z1024" s="2">
        <v>0</v>
      </c>
      <c r="AA1024" s="2">
        <v>5</v>
      </c>
      <c r="AB1024" s="2">
        <v>45.01</v>
      </c>
      <c r="AC1024" s="2">
        <v>945.12</v>
      </c>
      <c r="AD1024" s="2">
        <v>590.48</v>
      </c>
      <c r="AE1024" s="2">
        <f t="shared" si="29"/>
        <v>309.63</v>
      </c>
      <c r="AF1024" s="2" t="s">
        <v>69</v>
      </c>
      <c r="AG1024" s="42">
        <f>IFERROR(Table2[[#This Row],[Profit]]/Table2[[#This Row],[Sales Amount]],0)</f>
        <v>0.32760919248349413</v>
      </c>
      <c r="AH1024" s="2" t="str">
        <f>TRIM(Table2[[#This Row],[Payment Modee]])</f>
        <v>Cash</v>
      </c>
      <c r="AI1024" s="2" t="s">
        <v>36</v>
      </c>
      <c r="AJ1024" s="2" t="s">
        <v>27</v>
      </c>
      <c r="AK1024" s="2" t="s">
        <v>1356</v>
      </c>
      <c r="AL1024" s="16" t="str">
        <f>IF(HOUR(Table2[[#This Row],[Order Time]])&lt;12,"Morning",IF(HOUR(Table2[[#This Row],[Order Time]])&lt;17,"Afternoon",IF(HOUR(Table2[[#This Row],[Order Time]])&lt;21,"Evening","Night")))</f>
        <v>Afternoon</v>
      </c>
      <c r="AM1024" s="16" t="s">
        <v>29</v>
      </c>
    </row>
    <row r="1025" spans="1:39" x14ac:dyDescent="0.25">
      <c r="A1025" s="13" t="s">
        <v>2579</v>
      </c>
      <c r="B1025" s="4">
        <v>45426</v>
      </c>
      <c r="C1025" s="2">
        <f>YEAR(Table2[[#This Row],[Invoice Date]])</f>
        <v>2024</v>
      </c>
      <c r="D1025" s="2" t="str">
        <f>TEXT(Table2[[#This Row],[Invoice Date]],"mmm")</f>
        <v>May</v>
      </c>
      <c r="E1025" s="2" t="str">
        <f>Table2[[#This Row],[Store_ID]]&amp;"-"&amp;Table2[[#This Row],[Year]]&amp;"-"&amp;Table2[[#This Row],[Month]]</f>
        <v>STR020-2024-May</v>
      </c>
      <c r="F1025" s="2" t="s">
        <v>1106</v>
      </c>
      <c r="G1025" s="2" t="str">
        <f>_xlfn.XLOOKUP(Table2[[#This Row],[Customer_ID]],Table3[Customer_ID],Table3[Customer Name],"Not Found")</f>
        <v>Kannan Yadav</v>
      </c>
      <c r="H1025" s="2" t="str">
        <f>_xlfn.XLOOKUP(Table2[[#This Row],[Customer_ID]],Table3[Customer_ID],Table3[Gender],"Female")</f>
        <v>Male</v>
      </c>
      <c r="I1025" s="2" t="str">
        <f>_xlfn.XLOOKUP(Table2[[#This Row],[Customer_ID]],Table3[Customer_ID],Table3[City],"Missing Memebership")</f>
        <v>Mysuru</v>
      </c>
      <c r="J1025" s="2" t="str">
        <f>_xlfn.XLOOKUP(Table2[[#This Row],[Customer_ID]],Table3[Customer_ID],Table3[State],"Karnataka")</f>
        <v>Karnataka</v>
      </c>
      <c r="K1025" s="2" t="str">
        <f>_xlfn.XLOOKUP(Table2[[#This Row],[Customer_ID]],Table3[Customer_ID],Table3[Membership],"Regular")</f>
        <v>Silver</v>
      </c>
      <c r="L1025" s="2" t="s">
        <v>2580</v>
      </c>
      <c r="M1025" s="2" t="str">
        <f>_xlfn.XLOOKUP(Table2[[#This Row],[Product_ID]],Table4[Product_ID],Table4[Product_Name],"Not Found")</f>
        <v>Sonata Anarkali Kurti Red</v>
      </c>
      <c r="N1025" s="2" t="str">
        <f>_xlfn.XLOOKUP(Table2[[#This Row],[Product_ID]],Table4[Product_ID],Table4[Category],"Not Found")</f>
        <v>Women Kurtis</v>
      </c>
      <c r="O1025" s="2" t="str">
        <f>_xlfn.XLOOKUP(Table2[[#This Row],[Product_ID]],Table4[Product_ID],Table4[Subcategory],"Not Found")</f>
        <v>Anarkali Kurti</v>
      </c>
      <c r="P1025" s="2" t="str">
        <f>_xlfn.XLOOKUP(Table2[[#This Row],[Product_ID]],Table4[Product_ID],Table4[Brand],"Missing Brand")</f>
        <v>Sonata</v>
      </c>
      <c r="Q1025" s="2" t="s">
        <v>687</v>
      </c>
      <c r="R1025" s="2" t="str">
        <f>_xlfn.XLOOKUP(Table2[[#This Row],[Store_ID]],Table6[Store_ID],Table6[Store Name],"Not Found")</f>
        <v>TrendMart Guntur Standard</v>
      </c>
      <c r="S1025" s="2">
        <f>_xlfn.XLOOKUP(Table2[[#This Row],[Store_ID]],Table6[Store_ID],Table6[Monthly Target],"Missing Target")</f>
        <v>2000000</v>
      </c>
      <c r="T1025" s="2" t="str">
        <f>_xlfn.XLOOKUP(Table2[[#This Row],[Store_ID]],Table6[Store_ID],Table6[Region],"Not Found")</f>
        <v>South Zone 3</v>
      </c>
      <c r="U1025" s="2" t="s">
        <v>55</v>
      </c>
      <c r="V1025" s="2" t="str">
        <f>_xlfn.XLOOKUP(Table2[[#This Row],[Employee_ID]],Table5[Employee_ID],Table5[Employee Name],"Not Found")</f>
        <v>Padma Gounder</v>
      </c>
      <c r="W1025" s="2">
        <v>1</v>
      </c>
      <c r="X1025" s="2">
        <v>995.28</v>
      </c>
      <c r="Y1025" s="2">
        <v>0</v>
      </c>
      <c r="Z1025" s="2">
        <v>0</v>
      </c>
      <c r="AA1025" s="2">
        <v>5</v>
      </c>
      <c r="AB1025" s="2">
        <v>49.76</v>
      </c>
      <c r="AC1025" s="2">
        <v>1045.04</v>
      </c>
      <c r="AD1025" s="2">
        <v>703.03</v>
      </c>
      <c r="AE1025" s="2">
        <f t="shared" si="29"/>
        <v>292.25</v>
      </c>
      <c r="AF1025" s="2" t="s">
        <v>35</v>
      </c>
      <c r="AG1025" s="42">
        <f>IFERROR(Table2[[#This Row],[Profit]]/Table2[[#This Row],[Sales Amount]],0)</f>
        <v>0.27965436729694559</v>
      </c>
      <c r="AH1025" s="2" t="str">
        <f>TRIM(Table2[[#This Row],[Payment Modee]])</f>
        <v>Debit Card</v>
      </c>
      <c r="AI1025" s="2" t="s">
        <v>36</v>
      </c>
      <c r="AJ1025" s="2" t="s">
        <v>27</v>
      </c>
      <c r="AK1025" s="2" t="s">
        <v>1416</v>
      </c>
      <c r="AL1025" s="16" t="str">
        <f>IF(HOUR(Table2[[#This Row],[Order Time]])&lt;12,"Morning",IF(HOUR(Table2[[#This Row],[Order Time]])&lt;17,"Afternoon",IF(HOUR(Table2[[#This Row],[Order Time]])&lt;21,"Evening","Night")))</f>
        <v>Afternoon</v>
      </c>
      <c r="AM1025" s="16" t="s">
        <v>29</v>
      </c>
    </row>
    <row r="1026" spans="1:39" x14ac:dyDescent="0.25">
      <c r="A1026" s="13" t="s">
        <v>2581</v>
      </c>
      <c r="B1026" s="4">
        <v>45473</v>
      </c>
      <c r="C1026" s="2">
        <f>YEAR(Table2[[#This Row],[Invoice Date]])</f>
        <v>2024</v>
      </c>
      <c r="D1026" s="2" t="str">
        <f>TEXT(Table2[[#This Row],[Invoice Date]],"mmm")</f>
        <v>Jun</v>
      </c>
      <c r="E1026" s="2" t="str">
        <f>Table2[[#This Row],[Store_ID]]&amp;"-"&amp;Table2[[#This Row],[Year]]&amp;"-"&amp;Table2[[#This Row],[Month]]</f>
        <v>STR012-2024-Jun</v>
      </c>
      <c r="F1026" s="2" t="s">
        <v>2582</v>
      </c>
      <c r="G1026" s="2" t="str">
        <f>_xlfn.XLOOKUP(Table2[[#This Row],[Customer_ID]],Table3[Customer_ID],Table3[Customer Name],"Not Found")</f>
        <v>Siddharth Pandian</v>
      </c>
      <c r="H1026" s="2" t="str">
        <f>_xlfn.XLOOKUP(Table2[[#This Row],[Customer_ID]],Table3[Customer_ID],Table3[Gender],"Female")</f>
        <v>Male</v>
      </c>
      <c r="I1026" s="2" t="str">
        <f>_xlfn.XLOOKUP(Table2[[#This Row],[Customer_ID]],Table3[Customer_ID],Table3[City],"Missing Memebership")</f>
        <v>Tirunelveli</v>
      </c>
      <c r="J1026" s="2" t="str">
        <f>_xlfn.XLOOKUP(Table2[[#This Row],[Customer_ID]],Table3[Customer_ID],Table3[State],"Karnataka")</f>
        <v>Tamil Nadu</v>
      </c>
      <c r="K1026" s="2" t="str">
        <f>_xlfn.XLOOKUP(Table2[[#This Row],[Customer_ID]],Table3[Customer_ID],Table3[Membership],"Regular")</f>
        <v>Gold</v>
      </c>
      <c r="L1026" s="2" t="s">
        <v>2583</v>
      </c>
      <c r="M1026" s="2" t="str">
        <f>_xlfn.XLOOKUP(Table2[[#This Row],[Product_ID]],Table4[Product_ID],Table4[Product_Name],"Not Found")</f>
        <v>Liberty Anarkali Kurti Navy Blue</v>
      </c>
      <c r="N1026" s="2" t="str">
        <f>_xlfn.XLOOKUP(Table2[[#This Row],[Product_ID]],Table4[Product_ID],Table4[Category],"Not Found")</f>
        <v>Women Kurtis</v>
      </c>
      <c r="O1026" s="2" t="str">
        <f>_xlfn.XLOOKUP(Table2[[#This Row],[Product_ID]],Table4[Product_ID],Table4[Subcategory],"Not Found")</f>
        <v>Anarkali Kurti</v>
      </c>
      <c r="P1026" s="2" t="str">
        <f>_xlfn.XLOOKUP(Table2[[#This Row],[Product_ID]],Table4[Product_ID],Table4[Brand],"Missing Brand")</f>
        <v>Liberty</v>
      </c>
      <c r="Q1026" s="2" t="s">
        <v>588</v>
      </c>
      <c r="R1026" s="2" t="str">
        <f>_xlfn.XLOOKUP(Table2[[#This Row],[Store_ID]],Table6[Store_ID],Table6[Store Name],"Not Found")</f>
        <v>TrendMart Vijayawada Mall Kiosk</v>
      </c>
      <c r="S1026" s="2">
        <f>_xlfn.XLOOKUP(Table2[[#This Row],[Store_ID]],Table6[Store_ID],Table6[Monthly Target],"Missing Target")</f>
        <v>2000000</v>
      </c>
      <c r="T1026" s="2" t="str">
        <f>_xlfn.XLOOKUP(Table2[[#This Row],[Store_ID]],Table6[Store_ID],Table6[Region],"Not Found")</f>
        <v>South Zone 3</v>
      </c>
      <c r="U1026" s="2" t="s">
        <v>465</v>
      </c>
      <c r="V1026" s="2" t="str">
        <f>_xlfn.XLOOKUP(Table2[[#This Row],[Employee_ID]],Table5[Employee_ID],Table5[Employee Name],"Not Found")</f>
        <v>Vinod Hegde</v>
      </c>
      <c r="W1026" s="2">
        <v>3</v>
      </c>
      <c r="X1026" s="2">
        <v>1297.5</v>
      </c>
      <c r="Y1026" s="2">
        <v>20</v>
      </c>
      <c r="Z1026" s="2">
        <v>778.5</v>
      </c>
      <c r="AA1026" s="2">
        <v>12</v>
      </c>
      <c r="AB1026" s="2">
        <v>373.68</v>
      </c>
      <c r="AC1026" s="2">
        <v>3487.68</v>
      </c>
      <c r="AD1026" s="2">
        <v>2579.8200000000002</v>
      </c>
      <c r="AE1026" s="2">
        <f t="shared" si="29"/>
        <v>534.17999999999961</v>
      </c>
      <c r="AF1026" s="2" t="s">
        <v>25</v>
      </c>
      <c r="AG1026" s="42">
        <f>IFERROR(Table2[[#This Row],[Profit]]/Table2[[#This Row],[Sales Amount]],0)</f>
        <v>0.15316198733828781</v>
      </c>
      <c r="AH1026" s="2" t="str">
        <f>TRIM(Table2[[#This Row],[Payment Modee]])</f>
        <v>UPI</v>
      </c>
      <c r="AI1026" s="2" t="s">
        <v>26</v>
      </c>
      <c r="AJ1026" s="2" t="s">
        <v>27</v>
      </c>
      <c r="AK1026" s="2" t="s">
        <v>2584</v>
      </c>
      <c r="AL1026" s="16" t="str">
        <f>IF(HOUR(Table2[[#This Row],[Order Time]])&lt;12,"Morning",IF(HOUR(Table2[[#This Row],[Order Time]])&lt;17,"Afternoon",IF(HOUR(Table2[[#This Row],[Order Time]])&lt;21,"Evening","Night")))</f>
        <v>Morning</v>
      </c>
      <c r="AM1026" s="16" t="s">
        <v>38</v>
      </c>
    </row>
    <row r="1027" spans="1:39" x14ac:dyDescent="0.25">
      <c r="A1027" s="13" t="s">
        <v>2585</v>
      </c>
      <c r="B1027" s="4">
        <v>45605</v>
      </c>
      <c r="C1027" s="2">
        <f>YEAR(Table2[[#This Row],[Invoice Date]])</f>
        <v>2024</v>
      </c>
      <c r="D1027" s="2" t="str">
        <f>TEXT(Table2[[#This Row],[Invoice Date]],"mmm")</f>
        <v>Nov</v>
      </c>
      <c r="E1027" s="2" t="str">
        <f>Table2[[#This Row],[Store_ID]]&amp;"-"&amp;Table2[[#This Row],[Year]]&amp;"-"&amp;Table2[[#This Row],[Month]]</f>
        <v>STR104-2024-Nov</v>
      </c>
      <c r="F1027" s="2" t="s">
        <v>2586</v>
      </c>
      <c r="G1027" s="2" t="str">
        <f>_xlfn.XLOOKUP(Table2[[#This Row],[Customer_ID]],Table3[Customer_ID],Table3[Customer Name],"Not Found")</f>
        <v>Usha Yadav</v>
      </c>
      <c r="H1027" s="2" t="str">
        <f>_xlfn.XLOOKUP(Table2[[#This Row],[Customer_ID]],Table3[Customer_ID],Table3[Gender],"Female")</f>
        <v>Female</v>
      </c>
      <c r="I1027" s="2" t="str">
        <f>_xlfn.XLOOKUP(Table2[[#This Row],[Customer_ID]],Table3[Customer_ID],Table3[City],"Missing Memebership")</f>
        <v>Tirunelveli</v>
      </c>
      <c r="J1027" s="2" t="str">
        <f>_xlfn.XLOOKUP(Table2[[#This Row],[Customer_ID]],Table3[Customer_ID],Table3[State],"Karnataka")</f>
        <v>Tamil Nadu</v>
      </c>
      <c r="K1027" s="2" t="str">
        <f>_xlfn.XLOOKUP(Table2[[#This Row],[Customer_ID]],Table3[Customer_ID],Table3[Membership],"Regular")</f>
        <v>Platinum</v>
      </c>
      <c r="L1027" s="2" t="s">
        <v>743</v>
      </c>
      <c r="M1027" s="2" t="str">
        <f>_xlfn.XLOOKUP(Table2[[#This Row],[Product_ID]],Table4[Product_ID],Table4[Product_Name],"Not Found")</f>
        <v>W for Woman Necklace Beige</v>
      </c>
      <c r="N1027" s="2" t="str">
        <f>_xlfn.XLOOKUP(Table2[[#This Row],[Product_ID]],Table4[Product_ID],Table4[Category],"Not Found")</f>
        <v>Jewellery</v>
      </c>
      <c r="O1027" s="2" t="str">
        <f>_xlfn.XLOOKUP(Table2[[#This Row],[Product_ID]],Table4[Product_ID],Table4[Subcategory],"Not Found")</f>
        <v>Necklace</v>
      </c>
      <c r="P1027" s="2" t="str">
        <f>_xlfn.XLOOKUP(Table2[[#This Row],[Product_ID]],Table4[Product_ID],Table4[Brand],"Missing Brand")</f>
        <v>W for Woman</v>
      </c>
      <c r="Q1027" s="2" t="s">
        <v>399</v>
      </c>
      <c r="R1027" s="2" t="str">
        <f>_xlfn.XLOOKUP(Table2[[#This Row],[Store_ID]],Table6[Store_ID],Table6[Store Name],"Not Found")</f>
        <v>TrendMart Kochi High Street</v>
      </c>
      <c r="S1027" s="2">
        <f>_xlfn.XLOOKUP(Table2[[#This Row],[Store_ID]],Table6[Store_ID],Table6[Monthly Target],"Missing Target")</f>
        <v>1200000</v>
      </c>
      <c r="T1027" s="2" t="str">
        <f>_xlfn.XLOOKUP(Table2[[#This Row],[Store_ID]],Table6[Store_ID],Table6[Region],"Not Found")</f>
        <v>South Zone 1</v>
      </c>
      <c r="U1027" s="2" t="s">
        <v>102</v>
      </c>
      <c r="V1027" s="2" t="str">
        <f>_xlfn.XLOOKUP(Table2[[#This Row],[Employee_ID]],Table5[Employee_ID],Table5[Employee Name],"Not Found")</f>
        <v>Chandra Reddy</v>
      </c>
      <c r="W1027" s="2">
        <v>1</v>
      </c>
      <c r="X1027" s="2">
        <v>1197.8699999999999</v>
      </c>
      <c r="Y1027" s="2">
        <v>30</v>
      </c>
      <c r="Z1027" s="2">
        <v>359.36</v>
      </c>
      <c r="AA1027" s="2">
        <v>3</v>
      </c>
      <c r="AB1027" s="2">
        <v>25.16</v>
      </c>
      <c r="AC1027" s="2">
        <v>863.67</v>
      </c>
      <c r="AD1027" s="2">
        <v>954.04</v>
      </c>
      <c r="AE1027" s="2">
        <f t="shared" si="29"/>
        <v>-115.53</v>
      </c>
      <c r="AF1027" s="2" t="s">
        <v>35</v>
      </c>
      <c r="AG1027" s="42">
        <f>IFERROR(Table2[[#This Row],[Profit]]/Table2[[#This Row],[Sales Amount]],0)</f>
        <v>-0.13376636909930878</v>
      </c>
      <c r="AH1027" s="2" t="str">
        <f>TRIM(Table2[[#This Row],[Payment Modee]])</f>
        <v>Debit Card</v>
      </c>
      <c r="AI1027" s="2" t="s">
        <v>26</v>
      </c>
      <c r="AJ1027" s="2" t="s">
        <v>27</v>
      </c>
      <c r="AK1027" s="2" t="s">
        <v>1628</v>
      </c>
      <c r="AL1027" s="16" t="str">
        <f>IF(HOUR(Table2[[#This Row],[Order Time]])&lt;12,"Morning",IF(HOUR(Table2[[#This Row],[Order Time]])&lt;17,"Afternoon",IF(HOUR(Table2[[#This Row],[Order Time]])&lt;21,"Evening","Night")))</f>
        <v>Evening</v>
      </c>
      <c r="AM1027" s="16" t="s">
        <v>38</v>
      </c>
    </row>
    <row r="1028" spans="1:39" x14ac:dyDescent="0.25">
      <c r="A1028" s="13" t="s">
        <v>2587</v>
      </c>
      <c r="B1028" s="4">
        <v>45564</v>
      </c>
      <c r="C1028" s="2">
        <f>YEAR(Table2[[#This Row],[Invoice Date]])</f>
        <v>2024</v>
      </c>
      <c r="D1028" s="2" t="str">
        <f>TEXT(Table2[[#This Row],[Invoice Date]],"mmm")</f>
        <v>Sep</v>
      </c>
      <c r="E1028" s="2" t="str">
        <f>Table2[[#This Row],[Store_ID]]&amp;"-"&amp;Table2[[#This Row],[Year]]&amp;"-"&amp;Table2[[#This Row],[Month]]</f>
        <v>STR115-2024-Sep</v>
      </c>
      <c r="F1028" s="2" t="s">
        <v>689</v>
      </c>
      <c r="G1028" s="2" t="str">
        <f>_xlfn.XLOOKUP(Table2[[#This Row],[Customer_ID]],Table3[Customer_ID],Table3[Customer Name],"Not Found")</f>
        <v>Vidya Varma</v>
      </c>
      <c r="H1028" s="2" t="str">
        <f>_xlfn.XLOOKUP(Table2[[#This Row],[Customer_ID]],Table3[Customer_ID],Table3[Gender],"Female")</f>
        <v>Female</v>
      </c>
      <c r="I1028" s="2" t="str">
        <f>_xlfn.XLOOKUP(Table2[[#This Row],[Customer_ID]],Table3[Customer_ID],Table3[City],"Missing Memebership")</f>
        <v>Hyderabad</v>
      </c>
      <c r="J1028" s="2" t="str">
        <f>_xlfn.XLOOKUP(Table2[[#This Row],[Customer_ID]],Table3[Customer_ID],Table3[State],"Karnataka")</f>
        <v>Telangana</v>
      </c>
      <c r="K1028" s="2" t="str">
        <f>_xlfn.XLOOKUP(Table2[[#This Row],[Customer_ID]],Table3[Customer_ID],Table3[Membership],"Regular")</f>
        <v>Regular</v>
      </c>
      <c r="L1028" s="2" t="s">
        <v>174</v>
      </c>
      <c r="M1028" s="2" t="str">
        <f>_xlfn.XLOOKUP(Table2[[#This Row],[Product_ID]],Table4[Product_ID],Table4[Product_Name],"Not Found")</f>
        <v>Nike Earrings Teal</v>
      </c>
      <c r="N1028" s="2" t="str">
        <f>_xlfn.XLOOKUP(Table2[[#This Row],[Product_ID]],Table4[Product_ID],Table4[Category],"Not Found")</f>
        <v>Jewellery</v>
      </c>
      <c r="O1028" s="2" t="str">
        <f>_xlfn.XLOOKUP(Table2[[#This Row],[Product_ID]],Table4[Product_ID],Table4[Subcategory],"Not Found")</f>
        <v>Earrings</v>
      </c>
      <c r="P1028" s="2" t="str">
        <f>_xlfn.XLOOKUP(Table2[[#This Row],[Product_ID]],Table4[Product_ID],Table4[Brand],"Missing Brand")</f>
        <v>Nike</v>
      </c>
      <c r="Q1028" s="2" t="s">
        <v>329</v>
      </c>
      <c r="R1028" s="2" t="str">
        <f>_xlfn.XLOOKUP(Table2[[#This Row],[Store_ID]],Table6[Store_ID],Table6[Store Name],"Not Found")</f>
        <v>TrendMart Bengaluru Standard</v>
      </c>
      <c r="S1028" s="2">
        <f>_xlfn.XLOOKUP(Table2[[#This Row],[Store_ID]],Table6[Store_ID],Table6[Monthly Target],"Missing Target")</f>
        <v>1500000</v>
      </c>
      <c r="T1028" s="2" t="str">
        <f>_xlfn.XLOOKUP(Table2[[#This Row],[Store_ID]],Table6[Store_ID],Table6[Region],"Not Found")</f>
        <v>South Zone 2</v>
      </c>
      <c r="U1028" s="2" t="s">
        <v>263</v>
      </c>
      <c r="V1028" s="2" t="str">
        <f>_xlfn.XLOOKUP(Table2[[#This Row],[Employee_ID]],Table5[Employee_ID],Table5[Employee Name],"Not Found")</f>
        <v>Sathish Sundaram</v>
      </c>
      <c r="W1028" s="2">
        <v>1</v>
      </c>
      <c r="X1028" s="2">
        <v>6567.42</v>
      </c>
      <c r="Y1028" s="2">
        <v>30</v>
      </c>
      <c r="Z1028" s="2">
        <v>1970.23</v>
      </c>
      <c r="AA1028" s="2">
        <v>3</v>
      </c>
      <c r="AB1028" s="2">
        <v>137.91999999999999</v>
      </c>
      <c r="AC1028" s="2">
        <v>4735.1099999999997</v>
      </c>
      <c r="AD1028" s="2">
        <v>4715.1000000000004</v>
      </c>
      <c r="AE1028" s="2">
        <f t="shared" si="29"/>
        <v>-117.91000000000068</v>
      </c>
      <c r="AF1028" s="2" t="s">
        <v>25</v>
      </c>
      <c r="AG1028" s="42">
        <f>IFERROR(Table2[[#This Row],[Profit]]/Table2[[#This Row],[Sales Amount]],0)</f>
        <v>-2.4901216656001802E-2</v>
      </c>
      <c r="AH1028" s="2" t="str">
        <f>TRIM(Table2[[#This Row],[Payment Modee]])</f>
        <v>UPI</v>
      </c>
      <c r="AI1028" s="2" t="s">
        <v>26</v>
      </c>
      <c r="AJ1028" s="2" t="s">
        <v>27</v>
      </c>
      <c r="AK1028" s="2" t="s">
        <v>2588</v>
      </c>
      <c r="AL1028" s="16" t="str">
        <f>IF(HOUR(Table2[[#This Row],[Order Time]])&lt;12,"Morning",IF(HOUR(Table2[[#This Row],[Order Time]])&lt;17,"Afternoon",IF(HOUR(Table2[[#This Row],[Order Time]])&lt;21,"Evening","Night")))</f>
        <v>Evening</v>
      </c>
      <c r="AM1028" s="16" t="s">
        <v>38</v>
      </c>
    </row>
    <row r="1029" spans="1:39" x14ac:dyDescent="0.25">
      <c r="A1029" s="13" t="s">
        <v>2589</v>
      </c>
      <c r="B1029" s="4">
        <v>45516</v>
      </c>
      <c r="C1029" s="2">
        <f>YEAR(Table2[[#This Row],[Invoice Date]])</f>
        <v>2024</v>
      </c>
      <c r="D1029" s="2" t="str">
        <f>TEXT(Table2[[#This Row],[Invoice Date]],"mmm")</f>
        <v>Aug</v>
      </c>
      <c r="E1029" s="2" t="str">
        <f>Table2[[#This Row],[Store_ID]]&amp;"-"&amp;Table2[[#This Row],[Year]]&amp;"-"&amp;Table2[[#This Row],[Month]]</f>
        <v>STR053-2024-Aug</v>
      </c>
      <c r="F1029" s="2" t="s">
        <v>2431</v>
      </c>
      <c r="G1029" s="2" t="str">
        <f>_xlfn.XLOOKUP(Table2[[#This Row],[Customer_ID]],Table3[Customer_ID],Table3[Customer Name],"Not Found")</f>
        <v>Tarun Pillai</v>
      </c>
      <c r="H1029" s="2" t="str">
        <f>_xlfn.XLOOKUP(Table2[[#This Row],[Customer_ID]],Table3[Customer_ID],Table3[Gender],"Female")</f>
        <v>Male</v>
      </c>
      <c r="I1029" s="2" t="str">
        <f>_xlfn.XLOOKUP(Table2[[#This Row],[Customer_ID]],Table3[Customer_ID],Table3[City],"Missing Memebership")</f>
        <v>Shivamogga</v>
      </c>
      <c r="J1029" s="2" t="str">
        <f>_xlfn.XLOOKUP(Table2[[#This Row],[Customer_ID]],Table3[Customer_ID],Table3[State],"Karnataka")</f>
        <v>Karnataka</v>
      </c>
      <c r="K1029" s="2" t="str">
        <f>_xlfn.XLOOKUP(Table2[[#This Row],[Customer_ID]],Table3[Customer_ID],Table3[Membership],"Regular")</f>
        <v>Silver</v>
      </c>
      <c r="L1029" s="2" t="s">
        <v>730</v>
      </c>
      <c r="M1029" s="2" t="str">
        <f>_xlfn.XLOOKUP(Table2[[#This Row],[Product_ID]],Table4[Product_ID],Table4[Product_Name],"Not Found")</f>
        <v>Killer Jeans Skinny Fit Wine</v>
      </c>
      <c r="N1029" s="2" t="str">
        <f>_xlfn.XLOOKUP(Table2[[#This Row],[Product_ID]],Table4[Product_ID],Table4[Category],"Not Found")</f>
        <v>Men Jeans</v>
      </c>
      <c r="O1029" s="2" t="str">
        <f>_xlfn.XLOOKUP(Table2[[#This Row],[Product_ID]],Table4[Product_ID],Table4[Subcategory],"Not Found")</f>
        <v>Skinny Fit</v>
      </c>
      <c r="P1029" s="2" t="str">
        <f>_xlfn.XLOOKUP(Table2[[#This Row],[Product_ID]],Table4[Product_ID],Table4[Brand],"Missing Brand")</f>
        <v>Killer Jeans</v>
      </c>
      <c r="Q1029" s="2" t="s">
        <v>426</v>
      </c>
      <c r="R1029" s="2" t="str">
        <f>_xlfn.XLOOKUP(Table2[[#This Row],[Store_ID]],Table6[Store_ID],Table6[Store Name],"Not Found")</f>
        <v>TrendMart Kochi Standard</v>
      </c>
      <c r="S1029" s="2">
        <f>_xlfn.XLOOKUP(Table2[[#This Row],[Store_ID]],Table6[Store_ID],Table6[Monthly Target],"Missing Target")</f>
        <v>1500000</v>
      </c>
      <c r="T1029" s="2" t="str">
        <f>_xlfn.XLOOKUP(Table2[[#This Row],[Store_ID]],Table6[Store_ID],Table6[Region],"Not Found")</f>
        <v>South Zone 1</v>
      </c>
      <c r="U1029" s="2" t="s">
        <v>34</v>
      </c>
      <c r="V1029" s="2" t="str">
        <f>_xlfn.XLOOKUP(Table2[[#This Row],[Employee_ID]],Table5[Employee_ID],Table5[Employee Name],"Not Found")</f>
        <v>Deepthi Iyengar</v>
      </c>
      <c r="W1029" s="2">
        <v>4</v>
      </c>
      <c r="X1029" s="2">
        <v>1615.38</v>
      </c>
      <c r="Y1029" s="2">
        <v>0</v>
      </c>
      <c r="Z1029" s="2">
        <v>0</v>
      </c>
      <c r="AA1029" s="2">
        <v>12</v>
      </c>
      <c r="AB1029" s="2">
        <v>775.38</v>
      </c>
      <c r="AC1029" s="2">
        <v>7236.9</v>
      </c>
      <c r="AD1029" s="2">
        <v>4246</v>
      </c>
      <c r="AE1029" s="2">
        <f t="shared" si="29"/>
        <v>2215.5199999999995</v>
      </c>
      <c r="AF1029" s="2" t="s">
        <v>25</v>
      </c>
      <c r="AG1029" s="42">
        <f>IFERROR(Table2[[#This Row],[Profit]]/Table2[[#This Row],[Sales Amount]],0)</f>
        <v>0.30614213268112034</v>
      </c>
      <c r="AH1029" s="2" t="str">
        <f>TRIM(Table2[[#This Row],[Payment Modee]])</f>
        <v>UPI</v>
      </c>
      <c r="AI1029" s="2" t="s">
        <v>26</v>
      </c>
      <c r="AJ1029" s="2" t="s">
        <v>27</v>
      </c>
      <c r="AK1029" s="2" t="s">
        <v>960</v>
      </c>
      <c r="AL1029" s="16" t="str">
        <f>IF(HOUR(Table2[[#This Row],[Order Time]])&lt;12,"Morning",IF(HOUR(Table2[[#This Row],[Order Time]])&lt;17,"Afternoon",IF(HOUR(Table2[[#This Row],[Order Time]])&lt;21,"Evening","Night")))</f>
        <v>Evening</v>
      </c>
      <c r="AM1029" s="16" t="s">
        <v>29</v>
      </c>
    </row>
    <row r="1030" spans="1:39" x14ac:dyDescent="0.25">
      <c r="A1030" s="13" t="s">
        <v>2590</v>
      </c>
      <c r="B1030" s="4">
        <v>45551</v>
      </c>
      <c r="C1030" s="2">
        <f>YEAR(Table2[[#This Row],[Invoice Date]])</f>
        <v>2024</v>
      </c>
      <c r="D1030" s="2" t="str">
        <f>TEXT(Table2[[#This Row],[Invoice Date]],"mmm")</f>
        <v>Sep</v>
      </c>
      <c r="E1030" s="2" t="str">
        <f>Table2[[#This Row],[Store_ID]]&amp;"-"&amp;Table2[[#This Row],[Year]]&amp;"-"&amp;Table2[[#This Row],[Month]]</f>
        <v>STR093-2024-Sep</v>
      </c>
      <c r="F1030" s="2" t="s">
        <v>352</v>
      </c>
      <c r="G1030" s="2" t="str">
        <f>_xlfn.XLOOKUP(Table2[[#This Row],[Customer_ID]],Table3[Customer_ID],Table3[Customer Name],"Not Found")</f>
        <v>Tejaswini Murthy</v>
      </c>
      <c r="H1030" s="2" t="str">
        <f>_xlfn.XLOOKUP(Table2[[#This Row],[Customer_ID]],Table3[Customer_ID],Table3[Gender],"Female")</f>
        <v>Female</v>
      </c>
      <c r="I1030" s="2" t="str">
        <f>_xlfn.XLOOKUP(Table2[[#This Row],[Customer_ID]],Table3[Customer_ID],Table3[City],"Missing Memebership")</f>
        <v>Guntur</v>
      </c>
      <c r="J1030" s="2" t="str">
        <f>_xlfn.XLOOKUP(Table2[[#This Row],[Customer_ID]],Table3[Customer_ID],Table3[State],"Karnataka")</f>
        <v>Andhra Pradesh</v>
      </c>
      <c r="K1030" s="2" t="str">
        <f>_xlfn.XLOOKUP(Table2[[#This Row],[Customer_ID]],Table3[Customer_ID],Table3[Membership],"Regular")</f>
        <v>Regular</v>
      </c>
      <c r="L1030" s="2" t="s">
        <v>439</v>
      </c>
      <c r="M1030" s="2" t="str">
        <f>_xlfn.XLOOKUP(Table2[[#This Row],[Product_ID]],Table4[Product_ID],Table4[Product_Name],"Not Found")</f>
        <v>Fossil A-Line Kurti Orange</v>
      </c>
      <c r="N1030" s="2" t="str">
        <f>_xlfn.XLOOKUP(Table2[[#This Row],[Product_ID]],Table4[Product_ID],Table4[Category],"Not Found")</f>
        <v>Women Kurtis</v>
      </c>
      <c r="O1030" s="2" t="str">
        <f>_xlfn.XLOOKUP(Table2[[#This Row],[Product_ID]],Table4[Product_ID],Table4[Subcategory],"Not Found")</f>
        <v>A-Line Kurti</v>
      </c>
      <c r="P1030" s="2" t="str">
        <f>_xlfn.XLOOKUP(Table2[[#This Row],[Product_ID]],Table4[Product_ID],Table4[Brand],"Missing Brand")</f>
        <v>Fossil</v>
      </c>
      <c r="Q1030" s="2" t="s">
        <v>357</v>
      </c>
      <c r="R1030" s="2" t="str">
        <f>_xlfn.XLOOKUP(Table2[[#This Row],[Store_ID]],Table6[Store_ID],Table6[Store Name],"Not Found")</f>
        <v>TrendMart Thiruvananthapuram High Street</v>
      </c>
      <c r="S1030" s="2">
        <f>_xlfn.XLOOKUP(Table2[[#This Row],[Store_ID]],Table6[Store_ID],Table6[Monthly Target],"Missing Target")</f>
        <v>1000000</v>
      </c>
      <c r="T1030" s="2" t="str">
        <f>_xlfn.XLOOKUP(Table2[[#This Row],[Store_ID]],Table6[Store_ID],Table6[Region],"Not Found")</f>
        <v>South Zone 1</v>
      </c>
      <c r="U1030" s="2" t="s">
        <v>92</v>
      </c>
      <c r="V1030" s="2" t="str">
        <f>_xlfn.XLOOKUP(Table2[[#This Row],[Employee_ID]],Table5[Employee_ID],Table5[Employee Name],"Not Found")</f>
        <v>Preethi Singh</v>
      </c>
      <c r="W1030" s="2">
        <v>3</v>
      </c>
      <c r="X1030" s="2">
        <v>872.85</v>
      </c>
      <c r="Y1030" s="2">
        <v>30</v>
      </c>
      <c r="Z1030" s="2">
        <v>785.57</v>
      </c>
      <c r="AA1030" s="2">
        <v>5</v>
      </c>
      <c r="AB1030" s="2">
        <v>91.65</v>
      </c>
      <c r="AC1030" s="2">
        <v>1924.63</v>
      </c>
      <c r="AD1030" s="2">
        <v>1941.9</v>
      </c>
      <c r="AE1030" s="2">
        <f t="shared" si="29"/>
        <v>-108.91999999999999</v>
      </c>
      <c r="AF1030" s="2" t="s">
        <v>56</v>
      </c>
      <c r="AG1030" s="42">
        <f>IFERROR(Table2[[#This Row],[Profit]]/Table2[[#This Row],[Sales Amount]],0)</f>
        <v>-5.6592695738921235E-2</v>
      </c>
      <c r="AH1030" s="2" t="str">
        <f>TRIM(Table2[[#This Row],[Payment Modee]])</f>
        <v>Credit Card</v>
      </c>
      <c r="AI1030" s="2" t="s">
        <v>26</v>
      </c>
      <c r="AJ1030" s="2" t="s">
        <v>27</v>
      </c>
      <c r="AK1030" s="2" t="s">
        <v>1560</v>
      </c>
      <c r="AL1030" s="16" t="str">
        <f>IF(HOUR(Table2[[#This Row],[Order Time]])&lt;12,"Morning",IF(HOUR(Table2[[#This Row],[Order Time]])&lt;17,"Afternoon",IF(HOUR(Table2[[#This Row],[Order Time]])&lt;21,"Evening","Night")))</f>
        <v>Afternoon</v>
      </c>
      <c r="AM1030" s="16" t="s">
        <v>29</v>
      </c>
    </row>
    <row r="1031" spans="1:39" x14ac:dyDescent="0.25">
      <c r="A1031" s="13" t="s">
        <v>2591</v>
      </c>
      <c r="B1031" s="4">
        <v>45425</v>
      </c>
      <c r="C1031" s="2">
        <f>YEAR(Table2[[#This Row],[Invoice Date]])</f>
        <v>2024</v>
      </c>
      <c r="D1031" s="2" t="str">
        <f>TEXT(Table2[[#This Row],[Invoice Date]],"mmm")</f>
        <v>May</v>
      </c>
      <c r="E1031" s="2" t="str">
        <f>Table2[[#This Row],[Store_ID]]&amp;"-"&amp;Table2[[#This Row],[Year]]&amp;"-"&amp;Table2[[#This Row],[Month]]</f>
        <v>STR078-2024-May</v>
      </c>
      <c r="F1031" s="2" t="s">
        <v>2592</v>
      </c>
      <c r="G1031" s="2" t="str">
        <f>_xlfn.XLOOKUP(Table2[[#This Row],[Customer_ID]],Table3[Customer_ID],Table3[Customer Name],"Not Found")</f>
        <v>Gayathri Gupta</v>
      </c>
      <c r="H1031" s="2" t="str">
        <f>_xlfn.XLOOKUP(Table2[[#This Row],[Customer_ID]],Table3[Customer_ID],Table3[Gender],"Female")</f>
        <v>Female</v>
      </c>
      <c r="I1031" s="2" t="str">
        <f>_xlfn.XLOOKUP(Table2[[#This Row],[Customer_ID]],Table3[Customer_ID],Table3[City],"Missing Memebership")</f>
        <v>Vijayawada</v>
      </c>
      <c r="J1031" s="2" t="str">
        <f>_xlfn.XLOOKUP(Table2[[#This Row],[Customer_ID]],Table3[Customer_ID],Table3[State],"Karnataka")</f>
        <v>Andhra Pradesh</v>
      </c>
      <c r="K1031" s="2" t="str">
        <f>_xlfn.XLOOKUP(Table2[[#This Row],[Customer_ID]],Table3[Customer_ID],Table3[Membership],"Regular")</f>
        <v>Silver</v>
      </c>
      <c r="L1031" s="2" t="s">
        <v>1395</v>
      </c>
      <c r="M1031" s="2" t="str">
        <f>_xlfn.XLOOKUP(Table2[[#This Row],[Product_ID]],Table4[Product_ID],Table4[Product_Name],"Not Found")</f>
        <v>Westside Bodycon Dress Green</v>
      </c>
      <c r="N1031" s="2" t="str">
        <f>_xlfn.XLOOKUP(Table2[[#This Row],[Product_ID]],Table4[Product_ID],Table4[Category],"Not Found")</f>
        <v>Women Dresses</v>
      </c>
      <c r="O1031" s="2" t="str">
        <f>_xlfn.XLOOKUP(Table2[[#This Row],[Product_ID]],Table4[Product_ID],Table4[Subcategory],"Not Found")</f>
        <v>Bodycon Dress</v>
      </c>
      <c r="P1031" s="2" t="str">
        <f>_xlfn.XLOOKUP(Table2[[#This Row],[Product_ID]],Table4[Product_ID],Table4[Brand],"Missing Brand")</f>
        <v>Westside</v>
      </c>
      <c r="Q1031" s="2" t="s">
        <v>48</v>
      </c>
      <c r="R1031" s="2" t="str">
        <f>_xlfn.XLOOKUP(Table2[[#This Row],[Store_ID]],Table6[Store_ID],Table6[Store Name],"Not Found")</f>
        <v>TrendMart Vellore Standard</v>
      </c>
      <c r="S1031" s="2">
        <f>_xlfn.XLOOKUP(Table2[[#This Row],[Store_ID]],Table6[Store_ID],Table6[Monthly Target],"Missing Target")</f>
        <v>1200000</v>
      </c>
      <c r="T1031" s="2" t="str">
        <f>_xlfn.XLOOKUP(Table2[[#This Row],[Store_ID]],Table6[Store_ID],Table6[Region],"Not Found")</f>
        <v>South Zone 1</v>
      </c>
      <c r="U1031" s="2" t="s">
        <v>34</v>
      </c>
      <c r="V1031" s="2" t="str">
        <f>_xlfn.XLOOKUP(Table2[[#This Row],[Employee_ID]],Table5[Employee_ID],Table5[Employee Name],"Not Found")</f>
        <v>Deepthi Iyengar</v>
      </c>
      <c r="W1031" s="2">
        <v>1</v>
      </c>
      <c r="X1031" s="2">
        <v>1591.18</v>
      </c>
      <c r="Y1031" s="2">
        <v>25</v>
      </c>
      <c r="Z1031" s="2">
        <v>397.8</v>
      </c>
      <c r="AA1031" s="2">
        <v>12</v>
      </c>
      <c r="AB1031" s="2">
        <v>143.21</v>
      </c>
      <c r="AC1031" s="2">
        <v>1336.59</v>
      </c>
      <c r="AD1031" s="2">
        <v>1144.5899999999999</v>
      </c>
      <c r="AE1031" s="2">
        <f t="shared" si="29"/>
        <v>48.789999999999992</v>
      </c>
      <c r="AF1031" s="2" t="s">
        <v>56</v>
      </c>
      <c r="AG1031" s="42">
        <f>IFERROR(Table2[[#This Row],[Profit]]/Table2[[#This Row],[Sales Amount]],0)</f>
        <v>3.650334059060744E-2</v>
      </c>
      <c r="AH1031" s="2" t="str">
        <f>TRIM(Table2[[#This Row],[Payment Modee]])</f>
        <v>Credit Card</v>
      </c>
      <c r="AI1031" s="2" t="s">
        <v>26</v>
      </c>
      <c r="AJ1031" s="2" t="s">
        <v>27</v>
      </c>
      <c r="AK1031" s="2" t="s">
        <v>2141</v>
      </c>
      <c r="AL1031" s="16" t="str">
        <f>IF(HOUR(Table2[[#This Row],[Order Time]])&lt;12,"Morning",IF(HOUR(Table2[[#This Row],[Order Time]])&lt;17,"Afternoon",IF(HOUR(Table2[[#This Row],[Order Time]])&lt;21,"Evening","Night")))</f>
        <v>Evening</v>
      </c>
      <c r="AM1031" s="16" t="s">
        <v>29</v>
      </c>
    </row>
    <row r="1032" spans="1:39" x14ac:dyDescent="0.25">
      <c r="A1032" s="13" t="s">
        <v>2086</v>
      </c>
      <c r="B1032" s="4">
        <v>45398</v>
      </c>
      <c r="C1032" s="2">
        <f>YEAR(Table2[[#This Row],[Invoice Date]])</f>
        <v>2024</v>
      </c>
      <c r="D1032" s="2" t="str">
        <f>TEXT(Table2[[#This Row],[Invoice Date]],"mmm")</f>
        <v>Apr</v>
      </c>
      <c r="E1032" s="2" t="str">
        <f>Table2[[#This Row],[Store_ID]]&amp;"-"&amp;Table2[[#This Row],[Year]]&amp;"-"&amp;Table2[[#This Row],[Month]]</f>
        <v>STR087-2024-Apr</v>
      </c>
      <c r="F1032" s="2" t="s">
        <v>2087</v>
      </c>
      <c r="G1032" s="2" t="str">
        <f>_xlfn.XLOOKUP(Table2[[#This Row],[Customer_ID]],Table3[Customer_ID],Table3[Customer Name],"Not Found")</f>
        <v>Nandakumar Mishra</v>
      </c>
      <c r="H1032" s="2" t="str">
        <f>_xlfn.XLOOKUP(Table2[[#This Row],[Customer_ID]],Table3[Customer_ID],Table3[Gender],"Female")</f>
        <v>Male</v>
      </c>
      <c r="I1032" s="2" t="str">
        <f>_xlfn.XLOOKUP(Table2[[#This Row],[Customer_ID]],Table3[Customer_ID],Table3[City],"Missing Memebership")</f>
        <v>Warangal</v>
      </c>
      <c r="J1032" s="2" t="str">
        <f>_xlfn.XLOOKUP(Table2[[#This Row],[Customer_ID]],Table3[Customer_ID],Table3[State],"Karnataka")</f>
        <v>Telangana</v>
      </c>
      <c r="K1032" s="2" t="str">
        <f>_xlfn.XLOOKUP(Table2[[#This Row],[Customer_ID]],Table3[Customer_ID],Table3[Membership],"Regular")</f>
        <v>Silver</v>
      </c>
      <c r="L1032" s="2" t="s">
        <v>90</v>
      </c>
      <c r="M1032" s="2" t="str">
        <f>_xlfn.XLOOKUP(Table2[[#This Row],[Product_ID]],Table4[Product_ID],Table4[Product_Name],"Not Found")</f>
        <v>Nike Shirt Dress Peach</v>
      </c>
      <c r="N1032" s="2" t="str">
        <f>_xlfn.XLOOKUP(Table2[[#This Row],[Product_ID]],Table4[Product_ID],Table4[Category],"Not Found")</f>
        <v>Women Dresses</v>
      </c>
      <c r="O1032" s="2" t="str">
        <f>_xlfn.XLOOKUP(Table2[[#This Row],[Product_ID]],Table4[Product_ID],Table4[Subcategory],"Not Found")</f>
        <v>Shirt Dress</v>
      </c>
      <c r="P1032" s="2" t="str">
        <f>_xlfn.XLOOKUP(Table2[[#This Row],[Product_ID]],Table4[Product_ID],Table4[Brand],"Missing Brand")</f>
        <v>Nike</v>
      </c>
      <c r="Q1032" s="2" t="s">
        <v>343</v>
      </c>
      <c r="R1032" s="2" t="str">
        <f>_xlfn.XLOOKUP(Table2[[#This Row],[Store_ID]],Table6[Store_ID],Table6[Store Name],"Not Found")</f>
        <v>TrendMart Salem Outlet</v>
      </c>
      <c r="S1032" s="2">
        <f>_xlfn.XLOOKUP(Table2[[#This Row],[Store_ID]],Table6[Store_ID],Table6[Monthly Target],"Missing Target")</f>
        <v>2000000</v>
      </c>
      <c r="T1032" s="2" t="str">
        <f>_xlfn.XLOOKUP(Table2[[#This Row],[Store_ID]],Table6[Store_ID],Table6[Region],"Not Found")</f>
        <v>South Zone 1</v>
      </c>
      <c r="U1032" s="2" t="s">
        <v>417</v>
      </c>
      <c r="V1032" s="2" t="str">
        <f>_xlfn.XLOOKUP(Table2[[#This Row],[Employee_ID]],Table5[Employee_ID],Table5[Employee Name],"Not Found")</f>
        <v>Arjun Krishnan</v>
      </c>
      <c r="W1032" s="2">
        <v>2</v>
      </c>
      <c r="X1032" s="2">
        <v>1700.33</v>
      </c>
      <c r="Y1032" s="2">
        <v>30</v>
      </c>
      <c r="Z1032" s="2">
        <v>1020.2</v>
      </c>
      <c r="AA1032" s="2">
        <v>12</v>
      </c>
      <c r="AB1032" s="2">
        <v>285.66000000000003</v>
      </c>
      <c r="AC1032" s="2">
        <v>2666.12</v>
      </c>
      <c r="AD1032" s="2">
        <v>2799.7</v>
      </c>
      <c r="AE1032" s="2">
        <f t="shared" si="29"/>
        <v>-419.23999999999995</v>
      </c>
      <c r="AF1032" s="2" t="s">
        <v>25</v>
      </c>
      <c r="AG1032" s="42">
        <f>IFERROR(Table2[[#This Row],[Profit]]/Table2[[#This Row],[Sales Amount]],0)</f>
        <v>-0.15724723568331506</v>
      </c>
      <c r="AH1032" s="2" t="str">
        <f>TRIM(Table2[[#This Row],[Payment Modee]])</f>
        <v>UPI</v>
      </c>
      <c r="AI1032" s="2" t="s">
        <v>36</v>
      </c>
      <c r="AJ1032" s="2" t="s">
        <v>27</v>
      </c>
      <c r="AK1032" s="2" t="s">
        <v>789</v>
      </c>
      <c r="AL1032" s="16" t="str">
        <f>IF(HOUR(Table2[[#This Row],[Order Time]])&lt;12,"Morning",IF(HOUR(Table2[[#This Row],[Order Time]])&lt;17,"Afternoon",IF(HOUR(Table2[[#This Row],[Order Time]])&lt;21,"Evening","Night")))</f>
        <v>Night</v>
      </c>
      <c r="AM1032" s="16" t="s">
        <v>29</v>
      </c>
    </row>
    <row r="1033" spans="1:39" x14ac:dyDescent="0.25">
      <c r="A1033" s="13" t="s">
        <v>2086</v>
      </c>
      <c r="B1033" s="4">
        <v>45584</v>
      </c>
      <c r="C1033" s="2">
        <f>YEAR(Table2[[#This Row],[Invoice Date]])</f>
        <v>2024</v>
      </c>
      <c r="D1033" s="2" t="str">
        <f>TEXT(Table2[[#This Row],[Invoice Date]],"mmm")</f>
        <v>Oct</v>
      </c>
      <c r="E1033" s="2" t="str">
        <f>Table2[[#This Row],[Store_ID]]&amp;"-"&amp;Table2[[#This Row],[Year]]&amp;"-"&amp;Table2[[#This Row],[Month]]</f>
        <v>STR097-2024-Oct</v>
      </c>
      <c r="F1033" s="2" t="s">
        <v>46</v>
      </c>
      <c r="G1033" s="2" t="str">
        <f>_xlfn.XLOOKUP(Table2[[#This Row],[Customer_ID]],Table3[Customer_ID],Table3[Customer Name],"Not Found")</f>
        <v>Manoj Varma</v>
      </c>
      <c r="H1033" s="2" t="str">
        <f>_xlfn.XLOOKUP(Table2[[#This Row],[Customer_ID]],Table3[Customer_ID],Table3[Gender],"Female")</f>
        <v>Male</v>
      </c>
      <c r="I1033" s="2" t="str">
        <f>_xlfn.XLOOKUP(Table2[[#This Row],[Customer_ID]],Table3[Customer_ID],Table3[City],"Missing Memebership")</f>
        <v>Vellore</v>
      </c>
      <c r="J1033" s="2" t="str">
        <f>_xlfn.XLOOKUP(Table2[[#This Row],[Customer_ID]],Table3[Customer_ID],Table3[State],"Karnataka")</f>
        <v>Tamil Nadu</v>
      </c>
      <c r="K1033" s="2" t="str">
        <f>_xlfn.XLOOKUP(Table2[[#This Row],[Customer_ID]],Table3[Customer_ID],Table3[Membership],"Regular")</f>
        <v>Regular</v>
      </c>
      <c r="L1033" s="2" t="s">
        <v>935</v>
      </c>
      <c r="M1033" s="2" t="str">
        <f>_xlfn.XLOOKUP(Table2[[#This Row],[Product_ID]],Table4[Product_ID],Table4[Product_Name],"Not Found")</f>
        <v>Mufti Round Neck Olive</v>
      </c>
      <c r="N1033" s="2" t="str">
        <f>_xlfn.XLOOKUP(Table2[[#This Row],[Product_ID]],Table4[Product_ID],Table4[Category],"Not Found")</f>
        <v>Men T-Shirts</v>
      </c>
      <c r="O1033" s="2" t="str">
        <f>_xlfn.XLOOKUP(Table2[[#This Row],[Product_ID]],Table4[Product_ID],Table4[Subcategory],"Not Found")</f>
        <v>Round Neck</v>
      </c>
      <c r="P1033" s="2" t="str">
        <f>_xlfn.XLOOKUP(Table2[[#This Row],[Product_ID]],Table4[Product_ID],Table4[Brand],"Missing Brand")</f>
        <v>Mufti</v>
      </c>
      <c r="Q1033" s="2" t="s">
        <v>240</v>
      </c>
      <c r="R1033" s="2" t="str">
        <f>_xlfn.XLOOKUP(Table2[[#This Row],[Store_ID]],Table6[Store_ID],Table6[Store Name],"Not Found")</f>
        <v>TrendMart Thiruvananthapuram High Street</v>
      </c>
      <c r="S1033" s="2">
        <f>_xlfn.XLOOKUP(Table2[[#This Row],[Store_ID]],Table6[Store_ID],Table6[Monthly Target],"Missing Target")</f>
        <v>1500000</v>
      </c>
      <c r="T1033" s="2" t="str">
        <f>_xlfn.XLOOKUP(Table2[[#This Row],[Store_ID]],Table6[Store_ID],Table6[Region],"Not Found")</f>
        <v>South Zone 1</v>
      </c>
      <c r="U1033" s="2" t="s">
        <v>135</v>
      </c>
      <c r="V1033" s="2" t="str">
        <f>_xlfn.XLOOKUP(Table2[[#This Row],[Employee_ID]],Table5[Employee_ID],Table5[Employee Name],"Not Found")</f>
        <v>Yamini Pandian</v>
      </c>
      <c r="W1033" s="2">
        <v>3</v>
      </c>
      <c r="X1033" s="2">
        <v>645.63</v>
      </c>
      <c r="Y1033" s="2">
        <v>0</v>
      </c>
      <c r="Z1033" s="2">
        <v>0</v>
      </c>
      <c r="AA1033" s="2">
        <v>5</v>
      </c>
      <c r="AB1033" s="2">
        <v>96.84</v>
      </c>
      <c r="AC1033" s="2">
        <v>2033.73</v>
      </c>
      <c r="AD1033" s="2">
        <v>1005.45</v>
      </c>
      <c r="AE1033" s="2">
        <f t="shared" si="29"/>
        <v>931.43999999999994</v>
      </c>
      <c r="AF1033" s="2" t="s">
        <v>25</v>
      </c>
      <c r="AG1033" s="42">
        <f>IFERROR(Table2[[#This Row],[Profit]]/Table2[[#This Row],[Sales Amount]],0)</f>
        <v>0.45799589916065553</v>
      </c>
      <c r="AH1033" s="2" t="str">
        <f>TRIM(Table2[[#This Row],[Payment Modee]])</f>
        <v>UPI</v>
      </c>
      <c r="AI1033" s="2" t="s">
        <v>26</v>
      </c>
      <c r="AJ1033" s="2" t="s">
        <v>27</v>
      </c>
      <c r="AK1033" s="2" t="s">
        <v>44</v>
      </c>
      <c r="AL1033" s="16" t="str">
        <f>IF(HOUR(Table2[[#This Row],[Order Time]])&lt;12,"Morning",IF(HOUR(Table2[[#This Row],[Order Time]])&lt;17,"Afternoon",IF(HOUR(Table2[[#This Row],[Order Time]])&lt;21,"Evening","Night")))</f>
        <v>Night</v>
      </c>
      <c r="AM1033" s="16" t="s">
        <v>38</v>
      </c>
    </row>
    <row r="1034" spans="1:39" x14ac:dyDescent="0.25">
      <c r="A1034" s="13" t="s">
        <v>2593</v>
      </c>
      <c r="B1034" s="4">
        <v>45730</v>
      </c>
      <c r="C1034" s="2">
        <f>YEAR(Table2[[#This Row],[Invoice Date]])</f>
        <v>2025</v>
      </c>
      <c r="D1034" s="2" t="str">
        <f>TEXT(Table2[[#This Row],[Invoice Date]],"mmm")</f>
        <v>Mar</v>
      </c>
      <c r="E1034" s="2" t="str">
        <f>Table2[[#This Row],[Store_ID]]&amp;"-"&amp;Table2[[#This Row],[Year]]&amp;"-"&amp;Table2[[#This Row],[Month]]</f>
        <v>STR010-2025-Mar</v>
      </c>
      <c r="F1034" s="2" t="s">
        <v>2594</v>
      </c>
      <c r="G1034" s="2" t="str">
        <f>_xlfn.XLOOKUP(Table2[[#This Row],[Customer_ID]],Table3[Customer_ID],Table3[Customer Name],"Not Found")</f>
        <v>Hemanth Raman</v>
      </c>
      <c r="H1034" s="2" t="str">
        <f>_xlfn.XLOOKUP(Table2[[#This Row],[Customer_ID]],Table3[Customer_ID],Table3[Gender],"Female")</f>
        <v>Male</v>
      </c>
      <c r="I1034" s="2" t="str">
        <f>_xlfn.XLOOKUP(Table2[[#This Row],[Customer_ID]],Table3[Customer_ID],Table3[City],"Missing Memebership")</f>
        <v>Karimnagar</v>
      </c>
      <c r="J1034" s="2" t="str">
        <f>_xlfn.XLOOKUP(Table2[[#This Row],[Customer_ID]],Table3[Customer_ID],Table3[State],"Karnataka")</f>
        <v>Telangana</v>
      </c>
      <c r="K1034" s="2" t="str">
        <f>_xlfn.XLOOKUP(Table2[[#This Row],[Customer_ID]],Table3[Customer_ID],Table3[Membership],"Regular")</f>
        <v>Silver</v>
      </c>
      <c r="L1034" s="2" t="s">
        <v>817</v>
      </c>
      <c r="M1034" s="2" t="str">
        <f>_xlfn.XLOOKUP(Table2[[#This Row],[Product_ID]],Table4[Product_ID],Table4[Product_Name],"Not Found")</f>
        <v>Fabindia Shirt Dress Navy Blue</v>
      </c>
      <c r="N1034" s="2" t="str">
        <f>_xlfn.XLOOKUP(Table2[[#This Row],[Product_ID]],Table4[Product_ID],Table4[Category],"Not Found")</f>
        <v>Women Dresses</v>
      </c>
      <c r="O1034" s="2" t="str">
        <f>_xlfn.XLOOKUP(Table2[[#This Row],[Product_ID]],Table4[Product_ID],Table4[Subcategory],"Not Found")</f>
        <v>Shirt Dress</v>
      </c>
      <c r="P1034" s="2" t="str">
        <f>_xlfn.XLOOKUP(Table2[[#This Row],[Product_ID]],Table4[Product_ID],Table4[Brand],"Missing Brand")</f>
        <v>Fabindia</v>
      </c>
      <c r="Q1034" s="2" t="s">
        <v>818</v>
      </c>
      <c r="R1034" s="2" t="str">
        <f>_xlfn.XLOOKUP(Table2[[#This Row],[Store_ID]],Table6[Store_ID],Table6[Store Name],"Not Found")</f>
        <v>TrendMart Kochi Mall Kiosk</v>
      </c>
      <c r="S1034" s="2">
        <f>_xlfn.XLOOKUP(Table2[[#This Row],[Store_ID]],Table6[Store_ID],Table6[Monthly Target],"Missing Target")</f>
        <v>2500000</v>
      </c>
      <c r="T1034" s="2" t="str">
        <f>_xlfn.XLOOKUP(Table2[[#This Row],[Store_ID]],Table6[Store_ID],Table6[Region],"Not Found")</f>
        <v>South Zone 1</v>
      </c>
      <c r="U1034" s="2" t="s">
        <v>153</v>
      </c>
      <c r="V1034" s="2" t="str">
        <f>_xlfn.XLOOKUP(Table2[[#This Row],[Employee_ID]],Table5[Employee_ID],Table5[Employee Name],"Not Found")</f>
        <v>Rani Mishra</v>
      </c>
      <c r="W1034" s="2">
        <v>1</v>
      </c>
      <c r="X1034" s="2">
        <v>1207.6199999999999</v>
      </c>
      <c r="Y1034" s="2">
        <v>5</v>
      </c>
      <c r="Z1034" s="2">
        <v>60.38</v>
      </c>
      <c r="AA1034" s="2">
        <v>12</v>
      </c>
      <c r="AB1034" s="2">
        <v>137.66999999999999</v>
      </c>
      <c r="AC1034" s="2">
        <v>1284.9100000000001</v>
      </c>
      <c r="AD1034" s="2">
        <v>810.62</v>
      </c>
      <c r="AE1034" s="2">
        <f t="shared" si="29"/>
        <v>336.62000000000012</v>
      </c>
      <c r="AF1034" s="2" t="s">
        <v>69</v>
      </c>
      <c r="AG1034" s="42">
        <f>IFERROR(Table2[[#This Row],[Profit]]/Table2[[#This Row],[Sales Amount]],0)</f>
        <v>0.26197943824859338</v>
      </c>
      <c r="AH1034" s="2" t="str">
        <f>TRIM(Table2[[#This Row],[Payment Modee]])</f>
        <v>Cash</v>
      </c>
      <c r="AI1034" s="2" t="s">
        <v>36</v>
      </c>
      <c r="AJ1034" s="2" t="s">
        <v>27</v>
      </c>
      <c r="AK1034" s="2" t="s">
        <v>182</v>
      </c>
      <c r="AL1034" s="16" t="str">
        <f>IF(HOUR(Table2[[#This Row],[Order Time]])&lt;12,"Morning",IF(HOUR(Table2[[#This Row],[Order Time]])&lt;17,"Afternoon",IF(HOUR(Table2[[#This Row],[Order Time]])&lt;21,"Evening","Night")))</f>
        <v>Afternoon</v>
      </c>
      <c r="AM1034" s="16" t="s">
        <v>29</v>
      </c>
    </row>
    <row r="1035" spans="1:39" x14ac:dyDescent="0.25">
      <c r="A1035" s="13" t="s">
        <v>2595</v>
      </c>
      <c r="B1035" s="4">
        <v>45559</v>
      </c>
      <c r="C1035" s="2">
        <f>YEAR(Table2[[#This Row],[Invoice Date]])</f>
        <v>2024</v>
      </c>
      <c r="D1035" s="2" t="str">
        <f>TEXT(Table2[[#This Row],[Invoice Date]],"mmm")</f>
        <v>Sep</v>
      </c>
      <c r="E1035" s="2" t="str">
        <f>Table2[[#This Row],[Store_ID]]&amp;"-"&amp;Table2[[#This Row],[Year]]&amp;"-"&amp;Table2[[#This Row],[Month]]</f>
        <v>STR033-2024-Sep</v>
      </c>
      <c r="F1035" s="2" t="s">
        <v>2480</v>
      </c>
      <c r="G1035" s="2" t="str">
        <f>_xlfn.XLOOKUP(Table2[[#This Row],[Customer_ID]],Table3[Customer_ID],Table3[Customer Name],"Not Found")</f>
        <v>Pandian Iyer</v>
      </c>
      <c r="H1035" s="2" t="str">
        <f>_xlfn.XLOOKUP(Table2[[#This Row],[Customer_ID]],Table3[Customer_ID],Table3[Gender],"Female")</f>
        <v>Male</v>
      </c>
      <c r="I1035" s="2" t="str">
        <f>_xlfn.XLOOKUP(Table2[[#This Row],[Customer_ID]],Table3[Customer_ID],Table3[City],"Missing Memebership")</f>
        <v>Vijayawada</v>
      </c>
      <c r="J1035" s="2" t="str">
        <f>_xlfn.XLOOKUP(Table2[[#This Row],[Customer_ID]],Table3[Customer_ID],Table3[State],"Karnataka")</f>
        <v>Andhra Pradesh</v>
      </c>
      <c r="K1035" s="2" t="str">
        <f>_xlfn.XLOOKUP(Table2[[#This Row],[Customer_ID]],Table3[Customer_ID],Table3[Membership],"Regular")</f>
        <v>Gold</v>
      </c>
      <c r="L1035" s="2" t="s">
        <v>281</v>
      </c>
      <c r="M1035" s="2" t="str">
        <f>_xlfn.XLOOKUP(Table2[[#This Row],[Product_ID]],Table4[Product_ID],Table4[Product_Name],"Not Found")</f>
        <v>Nalli Silks Round Neck White</v>
      </c>
      <c r="N1035" s="2" t="str">
        <f>_xlfn.XLOOKUP(Table2[[#This Row],[Product_ID]],Table4[Product_ID],Table4[Category],"Not Found")</f>
        <v>Men T-Shirts</v>
      </c>
      <c r="O1035" s="2" t="str">
        <f>_xlfn.XLOOKUP(Table2[[#This Row],[Product_ID]],Table4[Product_ID],Table4[Subcategory],"Not Found")</f>
        <v>Round Neck</v>
      </c>
      <c r="P1035" s="2" t="str">
        <f>_xlfn.XLOOKUP(Table2[[#This Row],[Product_ID]],Table4[Product_ID],Table4[Brand],"Missing Brand")</f>
        <v>Nalli Silks</v>
      </c>
      <c r="Q1035" s="2" t="s">
        <v>1482</v>
      </c>
      <c r="R1035" s="2" t="str">
        <f>_xlfn.XLOOKUP(Table2[[#This Row],[Store_ID]],Table6[Store_ID],Table6[Store Name],"Not Found")</f>
        <v>TrendMart Guntur Standard</v>
      </c>
      <c r="S1035" s="2">
        <f>_xlfn.XLOOKUP(Table2[[#This Row],[Store_ID]],Table6[Store_ID],Table6[Monthly Target],"Missing Target")</f>
        <v>2500000</v>
      </c>
      <c r="T1035" s="2" t="str">
        <f>_xlfn.XLOOKUP(Table2[[#This Row],[Store_ID]],Table6[Store_ID],Table6[Region],"Not Found")</f>
        <v>South Zone 3</v>
      </c>
      <c r="U1035" s="2" t="s">
        <v>289</v>
      </c>
      <c r="V1035" s="2" t="str">
        <f>_xlfn.XLOOKUP(Table2[[#This Row],[Employee_ID]],Table5[Employee_ID],Table5[Employee Name],"Not Found")</f>
        <v>Anitha Ramachandran</v>
      </c>
      <c r="W1035" s="2">
        <v>4</v>
      </c>
      <c r="X1035" s="2">
        <v>469.09</v>
      </c>
      <c r="Y1035" s="2">
        <v>30</v>
      </c>
      <c r="Z1035" s="2">
        <v>562.91</v>
      </c>
      <c r="AA1035" s="2">
        <v>5</v>
      </c>
      <c r="AB1035" s="2">
        <v>65.67</v>
      </c>
      <c r="AC1035" s="2">
        <v>1379.12</v>
      </c>
      <c r="AD1035" s="2">
        <v>1180</v>
      </c>
      <c r="AE1035" s="2">
        <f t="shared" si="29"/>
        <v>133.44999999999987</v>
      </c>
      <c r="AF1035" s="2" t="s">
        <v>69</v>
      </c>
      <c r="AG1035" s="42">
        <f>IFERROR(Table2[[#This Row],[Profit]]/Table2[[#This Row],[Sales Amount]],0)</f>
        <v>9.6764603515285028E-2</v>
      </c>
      <c r="AH1035" s="2" t="str">
        <f>TRIM(Table2[[#This Row],[Payment Modee]])</f>
        <v>Cash</v>
      </c>
      <c r="AI1035" s="2" t="s">
        <v>26</v>
      </c>
      <c r="AJ1035" s="2" t="s">
        <v>27</v>
      </c>
      <c r="AK1035" s="2" t="s">
        <v>1332</v>
      </c>
      <c r="AL1035" s="16" t="str">
        <f>IF(HOUR(Table2[[#This Row],[Order Time]])&lt;12,"Morning",IF(HOUR(Table2[[#This Row],[Order Time]])&lt;17,"Afternoon",IF(HOUR(Table2[[#This Row],[Order Time]])&lt;21,"Evening","Night")))</f>
        <v>Evening</v>
      </c>
      <c r="AM1035" s="16" t="s">
        <v>29</v>
      </c>
    </row>
    <row r="1036" spans="1:39" x14ac:dyDescent="0.25">
      <c r="A1036" s="13" t="s">
        <v>2596</v>
      </c>
      <c r="B1036" s="4">
        <v>45604</v>
      </c>
      <c r="C1036" s="2">
        <f>YEAR(Table2[[#This Row],[Invoice Date]])</f>
        <v>2024</v>
      </c>
      <c r="D1036" s="2" t="str">
        <f>TEXT(Table2[[#This Row],[Invoice Date]],"mmm")</f>
        <v>Nov</v>
      </c>
      <c r="E1036" s="2" t="str">
        <f>Table2[[#This Row],[Store_ID]]&amp;"-"&amp;Table2[[#This Row],[Year]]&amp;"-"&amp;Table2[[#This Row],[Month]]</f>
        <v>STR080-2024-Nov</v>
      </c>
      <c r="F1036" s="2" t="s">
        <v>1599</v>
      </c>
      <c r="G1036" s="2" t="str">
        <f>_xlfn.XLOOKUP(Table2[[#This Row],[Customer_ID]],Table3[Customer_ID],Table3[Customer Name],"Not Found")</f>
        <v>Feroz Ramachandran</v>
      </c>
      <c r="H1036" s="2" t="str">
        <f>_xlfn.XLOOKUP(Table2[[#This Row],[Customer_ID]],Table3[Customer_ID],Table3[Gender],"Female")</f>
        <v>Male</v>
      </c>
      <c r="I1036" s="2" t="str">
        <f>_xlfn.XLOOKUP(Table2[[#This Row],[Customer_ID]],Table3[Customer_ID],Table3[City],"Missing Memebership")</f>
        <v>Kochi</v>
      </c>
      <c r="J1036" s="2" t="str">
        <f>_xlfn.XLOOKUP(Table2[[#This Row],[Customer_ID]],Table3[Customer_ID],Table3[State],"Karnataka")</f>
        <v>Kerala</v>
      </c>
      <c r="K1036" s="2" t="str">
        <f>_xlfn.XLOOKUP(Table2[[#This Row],[Customer_ID]],Table3[Customer_ID],Table3[Membership],"Regular")</f>
        <v>Gold</v>
      </c>
      <c r="L1036" s="2" t="s">
        <v>954</v>
      </c>
      <c r="M1036" s="2" t="str">
        <f>_xlfn.XLOOKUP(Table2[[#This Row],[Product_ID]],Table4[Product_ID],Table4[Product_Name],"Not Found")</f>
        <v>Pepe Jeans Cap Pink</v>
      </c>
      <c r="N1036" s="2" t="str">
        <f>_xlfn.XLOOKUP(Table2[[#This Row],[Product_ID]],Table4[Product_ID],Table4[Category],"Not Found")</f>
        <v>Accessories</v>
      </c>
      <c r="O1036" s="2" t="str">
        <f>_xlfn.XLOOKUP(Table2[[#This Row],[Product_ID]],Table4[Product_ID],Table4[Subcategory],"Not Found")</f>
        <v>Cap</v>
      </c>
      <c r="P1036" s="2" t="str">
        <f>_xlfn.XLOOKUP(Table2[[#This Row],[Product_ID]],Table4[Product_ID],Table4[Brand],"Missing Brand")</f>
        <v>Pepe Jeans</v>
      </c>
      <c r="Q1036" s="2" t="s">
        <v>214</v>
      </c>
      <c r="R1036" s="2" t="str">
        <f>_xlfn.XLOOKUP(Table2[[#This Row],[Store_ID]],Table6[Store_ID],Table6[Store Name],"Not Found")</f>
        <v>TrendMart Kochi High Street</v>
      </c>
      <c r="S1036" s="2">
        <f>_xlfn.XLOOKUP(Table2[[#This Row],[Store_ID]],Table6[Store_ID],Table6[Monthly Target],"Missing Target")</f>
        <v>2000000</v>
      </c>
      <c r="T1036" s="2" t="str">
        <f>_xlfn.XLOOKUP(Table2[[#This Row],[Store_ID]],Table6[Store_ID],Table6[Region],"Not Found")</f>
        <v>South Zone 1</v>
      </c>
      <c r="U1036" s="2" t="s">
        <v>75</v>
      </c>
      <c r="V1036" s="2" t="str">
        <f>_xlfn.XLOOKUP(Table2[[#This Row],[Employee_ID]],Table5[Employee_ID],Table5[Employee Name],"Not Found")</f>
        <v>Chandran Krishnan</v>
      </c>
      <c r="W1036" s="2">
        <v>2</v>
      </c>
      <c r="X1036" s="2">
        <v>993.15</v>
      </c>
      <c r="Y1036" s="2">
        <v>5</v>
      </c>
      <c r="Z1036" s="2">
        <v>99.31</v>
      </c>
      <c r="AA1036" s="2">
        <v>5</v>
      </c>
      <c r="AB1036" s="2">
        <v>94.35</v>
      </c>
      <c r="AC1036" s="2">
        <v>1981.34</v>
      </c>
      <c r="AD1036" s="2">
        <v>1153.94</v>
      </c>
      <c r="AE1036" s="2">
        <f t="shared" si="29"/>
        <v>733.04999999999984</v>
      </c>
      <c r="AF1036" s="2" t="s">
        <v>119</v>
      </c>
      <c r="AG1036" s="42">
        <f>IFERROR(Table2[[#This Row],[Profit]]/Table2[[#This Row],[Sales Amount]],0)</f>
        <v>0.36997688433080633</v>
      </c>
      <c r="AH1036" s="2" t="str">
        <f>TRIM(Table2[[#This Row],[Payment Modee]])</f>
        <v>Net Banking</v>
      </c>
      <c r="AI1036" s="2" t="s">
        <v>26</v>
      </c>
      <c r="AJ1036" s="2" t="s">
        <v>27</v>
      </c>
      <c r="AK1036" s="2" t="s">
        <v>2597</v>
      </c>
      <c r="AL1036" s="16" t="str">
        <f>IF(HOUR(Table2[[#This Row],[Order Time]])&lt;12,"Morning",IF(HOUR(Table2[[#This Row],[Order Time]])&lt;17,"Afternoon",IF(HOUR(Table2[[#This Row],[Order Time]])&lt;21,"Evening","Night")))</f>
        <v>Evening</v>
      </c>
      <c r="AM1036" s="16" t="s">
        <v>29</v>
      </c>
    </row>
    <row r="1037" spans="1:39" x14ac:dyDescent="0.25">
      <c r="A1037" s="14" t="s">
        <v>9178</v>
      </c>
      <c r="B1037" s="8">
        <v>45497</v>
      </c>
      <c r="C1037" s="7">
        <f>YEAR(Table2[[#This Row],[Invoice Date]])</f>
        <v>2024</v>
      </c>
      <c r="D1037" s="7" t="str">
        <f>TEXT(Table2[[#This Row],[Invoice Date]],"mmm")</f>
        <v>Jul</v>
      </c>
      <c r="E1037" s="7" t="str">
        <f>Table2[[#This Row],[Store_ID]]&amp;"-"&amp;Table2[[#This Row],[Year]]&amp;"-"&amp;Table2[[#This Row],[Month]]</f>
        <v>STR040-2024-Jul</v>
      </c>
      <c r="F1037" s="7" t="s">
        <v>2598</v>
      </c>
      <c r="G1037" s="7" t="str">
        <f>_xlfn.XLOOKUP(Table2[[#This Row],[Customer_ID]],Table3[Customer_ID],Table3[Customer Name],"Not Found")</f>
        <v>Sanjay Singh</v>
      </c>
      <c r="H1037" s="7" t="str">
        <f>_xlfn.XLOOKUP(Table2[[#This Row],[Customer_ID]],Table3[Customer_ID],Table3[Gender],"Female")</f>
        <v>Male</v>
      </c>
      <c r="I1037" s="7" t="str">
        <f>_xlfn.XLOOKUP(Table2[[#This Row],[Customer_ID]],Table3[Customer_ID],Table3[City],"Missing Memebership")</f>
        <v>Vijayawada</v>
      </c>
      <c r="J1037" s="7" t="str">
        <f>_xlfn.XLOOKUP(Table2[[#This Row],[Customer_ID]],Table3[Customer_ID],Table3[State],"Karnataka")</f>
        <v>Andhra Pradesh</v>
      </c>
      <c r="K1037" s="7" t="str">
        <f>_xlfn.XLOOKUP(Table2[[#This Row],[Customer_ID]],Table3[Customer_ID],Table3[Membership],"Regular")</f>
        <v>Silver</v>
      </c>
      <c r="L1037" s="7" t="s">
        <v>416</v>
      </c>
      <c r="M1037" s="7" t="str">
        <f>_xlfn.XLOOKUP(Table2[[#This Row],[Product_ID]],Table4[Product_ID],Table4[Product_Name],"Not Found")</f>
        <v>GRT Jewellers Sling Bag Olive</v>
      </c>
      <c r="N1037" s="7" t="str">
        <f>_xlfn.XLOOKUP(Table2[[#This Row],[Product_ID]],Table4[Product_ID],Table4[Category],"Not Found")</f>
        <v>Handbags</v>
      </c>
      <c r="O1037" s="7" t="str">
        <f>_xlfn.XLOOKUP(Table2[[#This Row],[Product_ID]],Table4[Product_ID],Table4[Subcategory],"Not Found")</f>
        <v>Sling Bag</v>
      </c>
      <c r="P1037" s="7" t="str">
        <f>_xlfn.XLOOKUP(Table2[[#This Row],[Product_ID]],Table4[Product_ID],Table4[Brand],"Missing Brand")</f>
        <v>GRT Jewellers</v>
      </c>
      <c r="Q1037" s="7" t="s">
        <v>123</v>
      </c>
      <c r="R1037" s="7" t="str">
        <f>_xlfn.XLOOKUP(Table2[[#This Row],[Store_ID]],Table6[Store_ID],Table6[Store Name],"Not Found")</f>
        <v>TrendMart Nizamabad Mall Kiosk</v>
      </c>
      <c r="S1037" s="7">
        <f>_xlfn.XLOOKUP(Table2[[#This Row],[Store_ID]],Table6[Store_ID],Table6[Monthly Target],"Missing Target")</f>
        <v>1200000</v>
      </c>
      <c r="T1037" s="7" t="str">
        <f>_xlfn.XLOOKUP(Table2[[#This Row],[Store_ID]],Table6[Store_ID],Table6[Region],"Not Found")</f>
        <v>South Zone 2</v>
      </c>
      <c r="U1037" s="7" t="s">
        <v>92</v>
      </c>
      <c r="V1037" s="7" t="str">
        <f>_xlfn.XLOOKUP(Table2[[#This Row],[Employee_ID]],Table5[Employee_ID],Table5[Employee Name],"Not Found")</f>
        <v>Preethi Singh</v>
      </c>
      <c r="W1037" s="7">
        <v>0</v>
      </c>
      <c r="X1037" s="7">
        <v>3108.52</v>
      </c>
      <c r="Y1037" s="7">
        <v>30</v>
      </c>
      <c r="Z1037" s="7">
        <v>0</v>
      </c>
      <c r="AA1037" s="7">
        <v>12</v>
      </c>
      <c r="AB1037" s="7">
        <v>0</v>
      </c>
      <c r="AC1037" s="7">
        <v>0</v>
      </c>
      <c r="AD1037" s="7">
        <v>0</v>
      </c>
      <c r="AE1037" s="7">
        <v>0</v>
      </c>
      <c r="AF1037" s="2" t="s">
        <v>25</v>
      </c>
      <c r="AG1037" s="42">
        <f>IFERROR(Table2[[#This Row],[Profit]]/Table2[[#This Row],[Sales Amount]],0)</f>
        <v>0</v>
      </c>
      <c r="AH1037" s="2" t="str">
        <f>TRIM(Table2[[#This Row],[Payment Modee]])</f>
        <v>UPI</v>
      </c>
      <c r="AI1037" s="7" t="s">
        <v>36</v>
      </c>
      <c r="AJ1037" s="2" t="s">
        <v>197</v>
      </c>
      <c r="AK1037" s="7" t="s">
        <v>2599</v>
      </c>
      <c r="AL1037" s="17" t="str">
        <f>IF(HOUR(Table2[[#This Row],[Order Time]])&lt;12,"Morning",IF(HOUR(Table2[[#This Row],[Order Time]])&lt;17,"Afternoon",IF(HOUR(Table2[[#This Row],[Order Time]])&lt;21,"Evening","Night")))</f>
        <v>Morning</v>
      </c>
      <c r="AM1037" s="17" t="s">
        <v>29</v>
      </c>
    </row>
    <row r="1038" spans="1:39" x14ac:dyDescent="0.25">
      <c r="A1038" s="13" t="s">
        <v>2600</v>
      </c>
      <c r="B1038" s="4">
        <v>45597</v>
      </c>
      <c r="C1038" s="2">
        <f>YEAR(Table2[[#This Row],[Invoice Date]])</f>
        <v>2024</v>
      </c>
      <c r="D1038" s="2" t="str">
        <f>TEXT(Table2[[#This Row],[Invoice Date]],"mmm")</f>
        <v>Nov</v>
      </c>
      <c r="E1038" s="2" t="str">
        <f>Table2[[#This Row],[Store_ID]]&amp;"-"&amp;Table2[[#This Row],[Year]]&amp;"-"&amp;Table2[[#This Row],[Month]]</f>
        <v>STR087-2024-Nov</v>
      </c>
      <c r="F1038" s="2" t="s">
        <v>2601</v>
      </c>
      <c r="G1038" s="2" t="str">
        <f>_xlfn.XLOOKUP(Table2[[#This Row],[Customer_ID]],Table3[Customer_ID],Table3[Customer Name],"Not Found")</f>
        <v>Hema Rao</v>
      </c>
      <c r="H1038" s="2" t="str">
        <f>_xlfn.XLOOKUP(Table2[[#This Row],[Customer_ID]],Table3[Customer_ID],Table3[Gender],"Female")</f>
        <v>Female</v>
      </c>
      <c r="I1038" s="2" t="str">
        <f>_xlfn.XLOOKUP(Table2[[#This Row],[Customer_ID]],Table3[Customer_ID],Table3[City],"Missing Memebership")</f>
        <v>Kannur</v>
      </c>
      <c r="J1038" s="2" t="str">
        <f>_xlfn.XLOOKUP(Table2[[#This Row],[Customer_ID]],Table3[Customer_ID],Table3[State],"Karnataka")</f>
        <v>Kerala</v>
      </c>
      <c r="K1038" s="2" t="str">
        <f>_xlfn.XLOOKUP(Table2[[#This Row],[Customer_ID]],Table3[Customer_ID],Table3[Membership],"Regular")</f>
        <v>Gold</v>
      </c>
      <c r="L1038" s="2" t="s">
        <v>719</v>
      </c>
      <c r="M1038" s="2" t="str">
        <f>_xlfn.XLOOKUP(Table2[[#This Row],[Product_ID]],Table4[Product_ID],Table4[Product_Name],"Not Found")</f>
        <v>AND Denim Shirt Teal</v>
      </c>
      <c r="N1038" s="2" t="str">
        <f>_xlfn.XLOOKUP(Table2[[#This Row],[Product_ID]],Table4[Product_ID],Table4[Category],"Not Found")</f>
        <v>Men Shirts</v>
      </c>
      <c r="O1038" s="2" t="str">
        <f>_xlfn.XLOOKUP(Table2[[#This Row],[Product_ID]],Table4[Product_ID],Table4[Subcategory],"Not Found")</f>
        <v>Denim Shirt</v>
      </c>
      <c r="P1038" s="2" t="str">
        <f>_xlfn.XLOOKUP(Table2[[#This Row],[Product_ID]],Table4[Product_ID],Table4[Brand],"Missing Brand")</f>
        <v>AND</v>
      </c>
      <c r="Q1038" s="2" t="s">
        <v>343</v>
      </c>
      <c r="R1038" s="2" t="str">
        <f>_xlfn.XLOOKUP(Table2[[#This Row],[Store_ID]],Table6[Store_ID],Table6[Store Name],"Not Found")</f>
        <v>TrendMart Salem Outlet</v>
      </c>
      <c r="S1038" s="2">
        <f>_xlfn.XLOOKUP(Table2[[#This Row],[Store_ID]],Table6[Store_ID],Table6[Monthly Target],"Missing Target")</f>
        <v>2000000</v>
      </c>
      <c r="T1038" s="2" t="str">
        <f>_xlfn.XLOOKUP(Table2[[#This Row],[Store_ID]],Table6[Store_ID],Table6[Region],"Not Found")</f>
        <v>South Zone 1</v>
      </c>
      <c r="U1038" s="2" t="s">
        <v>417</v>
      </c>
      <c r="V1038" s="2" t="str">
        <f>_xlfn.XLOOKUP(Table2[[#This Row],[Employee_ID]],Table5[Employee_ID],Table5[Employee Name],"Not Found")</f>
        <v>Arjun Krishnan</v>
      </c>
      <c r="W1038" s="2">
        <v>4</v>
      </c>
      <c r="X1038" s="2">
        <v>848.6</v>
      </c>
      <c r="Y1038" s="2">
        <v>15</v>
      </c>
      <c r="Z1038" s="2">
        <v>509.16</v>
      </c>
      <c r="AA1038" s="2">
        <v>5</v>
      </c>
      <c r="AB1038" s="2">
        <v>144.26</v>
      </c>
      <c r="AC1038" s="2">
        <v>3029.5</v>
      </c>
      <c r="AD1038" s="2">
        <v>2280.8000000000002</v>
      </c>
      <c r="AE1038" s="2">
        <f t="shared" ref="AE1038:AE1064" si="30">(AC1038-AD1038-AB1038)</f>
        <v>604.43999999999983</v>
      </c>
      <c r="AF1038" s="2" t="s">
        <v>69</v>
      </c>
      <c r="AG1038" s="42">
        <f>IFERROR(Table2[[#This Row],[Profit]]/Table2[[#This Row],[Sales Amount]],0)</f>
        <v>0.19951807228915658</v>
      </c>
      <c r="AH1038" s="2" t="str">
        <f>TRIM(Table2[[#This Row],[Payment Modee]])</f>
        <v>Cash</v>
      </c>
      <c r="AI1038" s="2" t="s">
        <v>26</v>
      </c>
      <c r="AJ1038" s="2" t="s">
        <v>27</v>
      </c>
      <c r="AK1038" s="2" t="s">
        <v>2602</v>
      </c>
      <c r="AL1038" s="16" t="str">
        <f>IF(HOUR(Table2[[#This Row],[Order Time]])&lt;12,"Morning",IF(HOUR(Table2[[#This Row],[Order Time]])&lt;17,"Afternoon",IF(HOUR(Table2[[#This Row],[Order Time]])&lt;21,"Evening","Night")))</f>
        <v>Evening</v>
      </c>
      <c r="AM1038" s="16" t="s">
        <v>29</v>
      </c>
    </row>
    <row r="1039" spans="1:39" x14ac:dyDescent="0.25">
      <c r="A1039" s="13" t="s">
        <v>2603</v>
      </c>
      <c r="B1039" s="4">
        <v>45567</v>
      </c>
      <c r="C1039" s="2">
        <f>YEAR(Table2[[#This Row],[Invoice Date]])</f>
        <v>2024</v>
      </c>
      <c r="D1039" s="2" t="str">
        <f>TEXT(Table2[[#This Row],[Invoice Date]],"mmm")</f>
        <v>Oct</v>
      </c>
      <c r="E1039" s="2" t="str">
        <f>Table2[[#This Row],[Store_ID]]&amp;"-"&amp;Table2[[#This Row],[Year]]&amp;"-"&amp;Table2[[#This Row],[Month]]</f>
        <v>STR120-2024-Oct</v>
      </c>
      <c r="F1039" s="2" t="s">
        <v>2604</v>
      </c>
      <c r="G1039" s="2" t="str">
        <f>_xlfn.XLOOKUP(Table2[[#This Row],[Customer_ID]],Table3[Customer_ID],Table3[Customer Name],"Not Found")</f>
        <v>Pallavi Yadav</v>
      </c>
      <c r="H1039" s="2" t="str">
        <f>_xlfn.XLOOKUP(Table2[[#This Row],[Customer_ID]],Table3[Customer_ID],Table3[Gender],"Female")</f>
        <v>Female</v>
      </c>
      <c r="I1039" s="2" t="str">
        <f>_xlfn.XLOOKUP(Table2[[#This Row],[Customer_ID]],Table3[Customer_ID],Table3[City],"Missing Memebership")</f>
        <v>Nizamabad</v>
      </c>
      <c r="J1039" s="2" t="str">
        <f>_xlfn.XLOOKUP(Table2[[#This Row],[Customer_ID]],Table3[Customer_ID],Table3[State],"Karnataka")</f>
        <v>Telangana</v>
      </c>
      <c r="K1039" s="2" t="str">
        <f>_xlfn.XLOOKUP(Table2[[#This Row],[Customer_ID]],Table3[Customer_ID],Table3[Membership],"Regular")</f>
        <v>Gold</v>
      </c>
      <c r="L1039" s="2" t="s">
        <v>652</v>
      </c>
      <c r="M1039" s="2" t="str">
        <f>_xlfn.XLOOKUP(Table2[[#This Row],[Product_ID]],Table4[Product_ID],Table4[Product_Name],"Not Found")</f>
        <v>Libas Smart Watch Purple</v>
      </c>
      <c r="N1039" s="2" t="str">
        <f>_xlfn.XLOOKUP(Table2[[#This Row],[Product_ID]],Table4[Product_ID],Table4[Category],"Not Found")</f>
        <v>Watches</v>
      </c>
      <c r="O1039" s="2" t="str">
        <f>_xlfn.XLOOKUP(Table2[[#This Row],[Product_ID]],Table4[Product_ID],Table4[Subcategory],"Not Found")</f>
        <v>Smart Watch</v>
      </c>
      <c r="P1039" s="2" t="str">
        <f>_xlfn.XLOOKUP(Table2[[#This Row],[Product_ID]],Table4[Product_ID],Table4[Brand],"Missing Brand")</f>
        <v>Libas</v>
      </c>
      <c r="Q1039" s="2" t="s">
        <v>999</v>
      </c>
      <c r="R1039" s="2" t="str">
        <f>_xlfn.XLOOKUP(Table2[[#This Row],[Store_ID]],Table6[Store_ID],Table6[Store Name],"Not Found")</f>
        <v>TrendMart Karimnagar Standard</v>
      </c>
      <c r="S1039" s="2">
        <f>_xlfn.XLOOKUP(Table2[[#This Row],[Store_ID]],Table6[Store_ID],Table6[Monthly Target],"Missing Target")</f>
        <v>1500000</v>
      </c>
      <c r="T1039" s="2" t="str">
        <f>_xlfn.XLOOKUP(Table2[[#This Row],[Store_ID]],Table6[Store_ID],Table6[Region],"Not Found")</f>
        <v>South Zone 2</v>
      </c>
      <c r="U1039" s="2" t="s">
        <v>460</v>
      </c>
      <c r="V1039" s="2" t="str">
        <f>_xlfn.XLOOKUP(Table2[[#This Row],[Employee_ID]],Table5[Employee_ID],Table5[Employee Name],"Not Found")</f>
        <v>Pranav Reddy</v>
      </c>
      <c r="W1039" s="2">
        <v>1</v>
      </c>
      <c r="X1039" s="2">
        <v>1086.93</v>
      </c>
      <c r="Y1039" s="2">
        <v>0</v>
      </c>
      <c r="Z1039" s="2">
        <v>0</v>
      </c>
      <c r="AA1039" s="2">
        <v>12</v>
      </c>
      <c r="AB1039" s="2">
        <v>130.43</v>
      </c>
      <c r="AC1039" s="2">
        <v>1217.3599999999999</v>
      </c>
      <c r="AD1039" s="2">
        <v>815.46</v>
      </c>
      <c r="AE1039" s="2">
        <f t="shared" si="30"/>
        <v>271.46999999999986</v>
      </c>
      <c r="AF1039" s="2" t="s">
        <v>56</v>
      </c>
      <c r="AG1039" s="42">
        <f>IFERROR(Table2[[#This Row],[Profit]]/Table2[[#This Row],[Sales Amount]],0)</f>
        <v>0.22299894854439103</v>
      </c>
      <c r="AH1039" s="2" t="str">
        <f>TRIM(Table2[[#This Row],[Payment Modee]])</f>
        <v>Credit Card</v>
      </c>
      <c r="AI1039" s="2" t="s">
        <v>36</v>
      </c>
      <c r="AJ1039" s="2" t="s">
        <v>27</v>
      </c>
      <c r="AK1039" s="2" t="s">
        <v>182</v>
      </c>
      <c r="AL1039" s="16" t="str">
        <f>IF(HOUR(Table2[[#This Row],[Order Time]])&lt;12,"Morning",IF(HOUR(Table2[[#This Row],[Order Time]])&lt;17,"Afternoon",IF(HOUR(Table2[[#This Row],[Order Time]])&lt;21,"Evening","Night")))</f>
        <v>Afternoon</v>
      </c>
      <c r="AM1039" s="16" t="s">
        <v>29</v>
      </c>
    </row>
    <row r="1040" spans="1:39" x14ac:dyDescent="0.25">
      <c r="A1040" s="13" t="s">
        <v>2605</v>
      </c>
      <c r="B1040" s="4">
        <v>45549</v>
      </c>
      <c r="C1040" s="2">
        <f>YEAR(Table2[[#This Row],[Invoice Date]])</f>
        <v>2024</v>
      </c>
      <c r="D1040" s="2" t="str">
        <f>TEXT(Table2[[#This Row],[Invoice Date]],"mmm")</f>
        <v>Sep</v>
      </c>
      <c r="E1040" s="2" t="str">
        <f>Table2[[#This Row],[Store_ID]]&amp;"-"&amp;Table2[[#This Row],[Year]]&amp;"-"&amp;Table2[[#This Row],[Month]]</f>
        <v>STR085-2024-Sep</v>
      </c>
      <c r="F1040" s="2" t="s">
        <v>1546</v>
      </c>
      <c r="G1040" s="2" t="str">
        <f>_xlfn.XLOOKUP(Table2[[#This Row],[Customer_ID]],Table3[Customer_ID],Table3[Customer Name],"Not Found")</f>
        <v>Hema Pandian</v>
      </c>
      <c r="H1040" s="2" t="str">
        <f>_xlfn.XLOOKUP(Table2[[#This Row],[Customer_ID]],Table3[Customer_ID],Table3[Gender],"Female")</f>
        <v>Female</v>
      </c>
      <c r="I1040" s="2" t="str">
        <f>_xlfn.XLOOKUP(Table2[[#This Row],[Customer_ID]],Table3[Customer_ID],Table3[City],"Missing Memebership")</f>
        <v>Hyderabad</v>
      </c>
      <c r="J1040" s="2" t="str">
        <f>_xlfn.XLOOKUP(Table2[[#This Row],[Customer_ID]],Table3[Customer_ID],Table3[State],"Karnataka")</f>
        <v>Telangana</v>
      </c>
      <c r="K1040" s="2" t="str">
        <f>_xlfn.XLOOKUP(Table2[[#This Row],[Customer_ID]],Table3[Customer_ID],Table3[Membership],"Regular")</f>
        <v>Regular</v>
      </c>
      <c r="L1040" s="2" t="s">
        <v>730</v>
      </c>
      <c r="M1040" s="2" t="str">
        <f>_xlfn.XLOOKUP(Table2[[#This Row],[Product_ID]],Table4[Product_ID],Table4[Product_Name],"Not Found")</f>
        <v>Killer Jeans Skinny Fit Wine</v>
      </c>
      <c r="N1040" s="2" t="str">
        <f>_xlfn.XLOOKUP(Table2[[#This Row],[Product_ID]],Table4[Product_ID],Table4[Category],"Not Found")</f>
        <v>Men Jeans</v>
      </c>
      <c r="O1040" s="2" t="str">
        <f>_xlfn.XLOOKUP(Table2[[#This Row],[Product_ID]],Table4[Product_ID],Table4[Subcategory],"Not Found")</f>
        <v>Skinny Fit</v>
      </c>
      <c r="P1040" s="2" t="str">
        <f>_xlfn.XLOOKUP(Table2[[#This Row],[Product_ID]],Table4[Product_ID],Table4[Brand],"Missing Brand")</f>
        <v>Killer Jeans</v>
      </c>
      <c r="Q1040" s="2" t="s">
        <v>86</v>
      </c>
      <c r="R1040" s="2" t="str">
        <f>_xlfn.XLOOKUP(Table2[[#This Row],[Store_ID]],Table6[Store_ID],Table6[Store Name],"Not Found")</f>
        <v>TrendMart Nizamabad Outlet</v>
      </c>
      <c r="S1040" s="2">
        <f>_xlfn.XLOOKUP(Table2[[#This Row],[Store_ID]],Table6[Store_ID],Table6[Monthly Target],"Missing Target")</f>
        <v>1500000</v>
      </c>
      <c r="T1040" s="2" t="str">
        <f>_xlfn.XLOOKUP(Table2[[#This Row],[Store_ID]],Table6[Store_ID],Table6[Region],"Not Found")</f>
        <v>South Zone 2</v>
      </c>
      <c r="U1040" s="2" t="s">
        <v>34</v>
      </c>
      <c r="V1040" s="2" t="str">
        <f>_xlfn.XLOOKUP(Table2[[#This Row],[Employee_ID]],Table5[Employee_ID],Table5[Employee Name],"Not Found")</f>
        <v>Deepthi Iyengar</v>
      </c>
      <c r="W1040" s="2">
        <v>3</v>
      </c>
      <c r="X1040" s="2">
        <v>1694.7</v>
      </c>
      <c r="Y1040" s="2">
        <v>5</v>
      </c>
      <c r="Z1040" s="2">
        <v>254.21</v>
      </c>
      <c r="AA1040" s="2">
        <v>12</v>
      </c>
      <c r="AB1040" s="2">
        <v>579.59</v>
      </c>
      <c r="AC1040" s="2">
        <v>5409.48</v>
      </c>
      <c r="AD1040" s="2">
        <v>3184.5</v>
      </c>
      <c r="AE1040" s="2">
        <f t="shared" si="30"/>
        <v>1645.3899999999994</v>
      </c>
      <c r="AF1040" s="2" t="s">
        <v>35</v>
      </c>
      <c r="AG1040" s="42">
        <f>IFERROR(Table2[[#This Row],[Profit]]/Table2[[#This Row],[Sales Amount]],0)</f>
        <v>0.30416786826090486</v>
      </c>
      <c r="AH1040" s="2" t="str">
        <f>TRIM(Table2[[#This Row],[Payment Modee]])</f>
        <v>Debit Card</v>
      </c>
      <c r="AI1040" s="2" t="s">
        <v>36</v>
      </c>
      <c r="AJ1040" s="2" t="s">
        <v>27</v>
      </c>
      <c r="AK1040" s="2" t="s">
        <v>814</v>
      </c>
      <c r="AL1040" s="16" t="str">
        <f>IF(HOUR(Table2[[#This Row],[Order Time]])&lt;12,"Morning",IF(HOUR(Table2[[#This Row],[Order Time]])&lt;17,"Afternoon",IF(HOUR(Table2[[#This Row],[Order Time]])&lt;21,"Evening","Night")))</f>
        <v>Afternoon</v>
      </c>
      <c r="AM1040" s="16" t="s">
        <v>38</v>
      </c>
    </row>
    <row r="1041" spans="1:39" x14ac:dyDescent="0.25">
      <c r="A1041" s="13" t="s">
        <v>2606</v>
      </c>
      <c r="B1041" s="4">
        <v>45592</v>
      </c>
      <c r="C1041" s="2">
        <f>YEAR(Table2[[#This Row],[Invoice Date]])</f>
        <v>2024</v>
      </c>
      <c r="D1041" s="2" t="str">
        <f>TEXT(Table2[[#This Row],[Invoice Date]],"mmm")</f>
        <v>Oct</v>
      </c>
      <c r="E1041" s="2" t="str">
        <f>Table2[[#This Row],[Store_ID]]&amp;"-"&amp;Table2[[#This Row],[Year]]&amp;"-"&amp;Table2[[#This Row],[Month]]</f>
        <v>STR072-2024-Oct</v>
      </c>
      <c r="F1041" s="2" t="s">
        <v>235</v>
      </c>
      <c r="G1041" s="2" t="str">
        <f>_xlfn.XLOOKUP(Table2[[#This Row],[Customer_ID]],Table3[Customer_ID],Table3[Customer Name],"Not Found")</f>
        <v>Raghu Sundaram</v>
      </c>
      <c r="H1041" s="2" t="str">
        <f>_xlfn.XLOOKUP(Table2[[#This Row],[Customer_ID]],Table3[Customer_ID],Table3[Gender],"Female")</f>
        <v>Male</v>
      </c>
      <c r="I1041" s="2" t="str">
        <f>_xlfn.XLOOKUP(Table2[[#This Row],[Customer_ID]],Table3[Customer_ID],Table3[City],"Missing Memebership")</f>
        <v>Thiruvananthapuram</v>
      </c>
      <c r="J1041" s="2" t="str">
        <f>_xlfn.XLOOKUP(Table2[[#This Row],[Customer_ID]],Table3[Customer_ID],Table3[State],"Karnataka")</f>
        <v>Kerala</v>
      </c>
      <c r="K1041" s="2" t="str">
        <f>_xlfn.XLOOKUP(Table2[[#This Row],[Customer_ID]],Table3[Customer_ID],Table3[Membership],"Regular")</f>
        <v>Silver</v>
      </c>
      <c r="L1041" s="2" t="s">
        <v>404</v>
      </c>
      <c r="M1041" s="2" t="str">
        <f>_xlfn.XLOOKUP(Table2[[#This Row],[Product_ID]],Table4[Product_ID],Table4[Product_Name],"Not Found")</f>
        <v>Nike Bifold Wallet Navy Blue</v>
      </c>
      <c r="N1041" s="2" t="str">
        <f>_xlfn.XLOOKUP(Table2[[#This Row],[Product_ID]],Table4[Product_ID],Table4[Category],"Not Found")</f>
        <v>Wallets</v>
      </c>
      <c r="O1041" s="2" t="str">
        <f>_xlfn.XLOOKUP(Table2[[#This Row],[Product_ID]],Table4[Product_ID],Table4[Subcategory],"Not Found")</f>
        <v>Bifold Wallet</v>
      </c>
      <c r="P1041" s="2" t="str">
        <f>_xlfn.XLOOKUP(Table2[[#This Row],[Product_ID]],Table4[Product_ID],Table4[Brand],"Missing Brand")</f>
        <v>Nike</v>
      </c>
      <c r="Q1041" s="2" t="s">
        <v>186</v>
      </c>
      <c r="R1041" s="2" t="str">
        <f>_xlfn.XLOOKUP(Table2[[#This Row],[Store_ID]],Table6[Store_ID],Table6[Store Name],"Not Found")</f>
        <v>TrendMart Visakhapatnam Standard</v>
      </c>
      <c r="S1041" s="2">
        <f>_xlfn.XLOOKUP(Table2[[#This Row],[Store_ID]],Table6[Store_ID],Table6[Monthly Target],"Missing Target")</f>
        <v>1500000</v>
      </c>
      <c r="T1041" s="2" t="str">
        <f>_xlfn.XLOOKUP(Table2[[#This Row],[Store_ID]],Table6[Store_ID],Table6[Region],"Not Found")</f>
        <v>South Zone 3</v>
      </c>
      <c r="U1041" s="2" t="s">
        <v>49</v>
      </c>
      <c r="V1041" s="2" t="str">
        <f>_xlfn.XLOOKUP(Table2[[#This Row],[Employee_ID]],Table5[Employee_ID],Table5[Employee Name],"Not Found")</f>
        <v>Jyothi Prasad</v>
      </c>
      <c r="W1041" s="2">
        <v>2</v>
      </c>
      <c r="X1041" s="2">
        <v>1272.51</v>
      </c>
      <c r="Y1041" s="2">
        <v>10</v>
      </c>
      <c r="Z1041" s="2">
        <v>254.5</v>
      </c>
      <c r="AA1041" s="2">
        <v>12</v>
      </c>
      <c r="AB1041" s="2">
        <v>274.86</v>
      </c>
      <c r="AC1041" s="2">
        <v>2565.38</v>
      </c>
      <c r="AD1041" s="2">
        <v>1806.6</v>
      </c>
      <c r="AE1041" s="2">
        <f t="shared" si="30"/>
        <v>483.92000000000019</v>
      </c>
      <c r="AF1041" s="2" t="s">
        <v>56</v>
      </c>
      <c r="AG1041" s="42">
        <f>IFERROR(Table2[[#This Row],[Profit]]/Table2[[#This Row],[Sales Amount]],0)</f>
        <v>0.18863482213161409</v>
      </c>
      <c r="AH1041" s="2" t="str">
        <f>TRIM(Table2[[#This Row],[Payment Modee]])</f>
        <v>Credit Card</v>
      </c>
      <c r="AI1041" s="2" t="s">
        <v>36</v>
      </c>
      <c r="AJ1041" s="2" t="s">
        <v>27</v>
      </c>
      <c r="AK1041" s="2" t="s">
        <v>2607</v>
      </c>
      <c r="AL1041" s="16" t="str">
        <f>IF(HOUR(Table2[[#This Row],[Order Time]])&lt;12,"Morning",IF(HOUR(Table2[[#This Row],[Order Time]])&lt;17,"Afternoon",IF(HOUR(Table2[[#This Row],[Order Time]])&lt;21,"Evening","Night")))</f>
        <v>Night</v>
      </c>
      <c r="AM1041" s="16" t="s">
        <v>38</v>
      </c>
    </row>
    <row r="1042" spans="1:39" x14ac:dyDescent="0.25">
      <c r="A1042" s="13" t="s">
        <v>2608</v>
      </c>
      <c r="B1042" s="4">
        <v>45728</v>
      </c>
      <c r="C1042" s="2">
        <f>YEAR(Table2[[#This Row],[Invoice Date]])</f>
        <v>2025</v>
      </c>
      <c r="D1042" s="2" t="str">
        <f>TEXT(Table2[[#This Row],[Invoice Date]],"mmm")</f>
        <v>Mar</v>
      </c>
      <c r="E1042" s="2" t="str">
        <f>Table2[[#This Row],[Store_ID]]&amp;"-"&amp;Table2[[#This Row],[Year]]&amp;"-"&amp;Table2[[#This Row],[Month]]</f>
        <v>STR051-2025-Mar</v>
      </c>
      <c r="F1042" s="2" t="s">
        <v>702</v>
      </c>
      <c r="G1042" s="2" t="str">
        <f>_xlfn.XLOOKUP(Table2[[#This Row],[Customer_ID]],Table3[Customer_ID],Table3[Customer Name],"Not Found")</f>
        <v>Deepak Prasad</v>
      </c>
      <c r="H1042" s="2" t="str">
        <f>_xlfn.XLOOKUP(Table2[[#This Row],[Customer_ID]],Table3[Customer_ID],Table3[Gender],"Female")</f>
        <v>Male</v>
      </c>
      <c r="I1042" s="2" t="str">
        <f>_xlfn.XLOOKUP(Table2[[#This Row],[Customer_ID]],Table3[Customer_ID],Table3[City],"Missing Memebership")</f>
        <v>Warangal</v>
      </c>
      <c r="J1042" s="2" t="str">
        <f>_xlfn.XLOOKUP(Table2[[#This Row],[Customer_ID]],Table3[Customer_ID],Table3[State],"Karnataka")</f>
        <v>Telangana</v>
      </c>
      <c r="K1042" s="2" t="str">
        <f>_xlfn.XLOOKUP(Table2[[#This Row],[Customer_ID]],Table3[Customer_ID],Table3[Membership],"Regular")</f>
        <v>Regular</v>
      </c>
      <c r="L1042" s="2" t="s">
        <v>2268</v>
      </c>
      <c r="M1042" s="2" t="str">
        <f>_xlfn.XLOOKUP(Table2[[#This Row],[Product_ID]],Table4[Product_ID],Table4[Product_Name],"Not Found")</f>
        <v>Pepe Jeans Leather Wallet Charcoal</v>
      </c>
      <c r="N1042" s="2" t="str">
        <f>_xlfn.XLOOKUP(Table2[[#This Row],[Product_ID]],Table4[Product_ID],Table4[Category],"Not Found")</f>
        <v>Wallets</v>
      </c>
      <c r="O1042" s="2" t="str">
        <f>_xlfn.XLOOKUP(Table2[[#This Row],[Product_ID]],Table4[Product_ID],Table4[Subcategory],"Not Found")</f>
        <v>Leather Wallet</v>
      </c>
      <c r="P1042" s="2" t="str">
        <f>_xlfn.XLOOKUP(Table2[[#This Row],[Product_ID]],Table4[Product_ID],Table4[Brand],"Missing Brand")</f>
        <v>Pepe Jeans</v>
      </c>
      <c r="Q1042" s="2" t="s">
        <v>312</v>
      </c>
      <c r="R1042" s="2" t="str">
        <f>_xlfn.XLOOKUP(Table2[[#This Row],[Store_ID]],Table6[Store_ID],Table6[Store Name],"Not Found")</f>
        <v>TrendMart Kozhikode Outlet</v>
      </c>
      <c r="S1042" s="2">
        <f>_xlfn.XLOOKUP(Table2[[#This Row],[Store_ID]],Table6[Store_ID],Table6[Monthly Target],"Missing Target")</f>
        <v>2000000</v>
      </c>
      <c r="T1042" s="2" t="str">
        <f>_xlfn.XLOOKUP(Table2[[#This Row],[Store_ID]],Table6[Store_ID],Table6[Region],"Not Found")</f>
        <v>South Zone 1</v>
      </c>
      <c r="U1042" s="2" t="s">
        <v>68</v>
      </c>
      <c r="V1042" s="2" t="str">
        <f>_xlfn.XLOOKUP(Table2[[#This Row],[Employee_ID]],Table5[Employee_ID],Table5[Employee Name],"Not Found")</f>
        <v>Praveen Gupta</v>
      </c>
      <c r="W1042" s="2">
        <v>1</v>
      </c>
      <c r="X1042" s="2">
        <v>825.04</v>
      </c>
      <c r="Y1042" s="2">
        <v>10</v>
      </c>
      <c r="Z1042" s="2">
        <v>82.5</v>
      </c>
      <c r="AA1042" s="2">
        <v>5</v>
      </c>
      <c r="AB1042" s="2">
        <v>37.130000000000003</v>
      </c>
      <c r="AC1042" s="2">
        <v>779.67</v>
      </c>
      <c r="AD1042" s="2">
        <v>545.54999999999995</v>
      </c>
      <c r="AE1042" s="2">
        <f t="shared" si="30"/>
        <v>196.99</v>
      </c>
      <c r="AF1042" s="2" t="s">
        <v>25</v>
      </c>
      <c r="AG1042" s="42">
        <f>IFERROR(Table2[[#This Row],[Profit]]/Table2[[#This Row],[Sales Amount]],0)</f>
        <v>0.25265817589492995</v>
      </c>
      <c r="AH1042" s="2" t="str">
        <f>TRIM(Table2[[#This Row],[Payment Modee]])</f>
        <v>UPI</v>
      </c>
      <c r="AI1042" s="2" t="s">
        <v>26</v>
      </c>
      <c r="AJ1042" s="2" t="s">
        <v>27</v>
      </c>
      <c r="AK1042" s="2" t="s">
        <v>786</v>
      </c>
      <c r="AL1042" s="16" t="str">
        <f>IF(HOUR(Table2[[#This Row],[Order Time]])&lt;12,"Morning",IF(HOUR(Table2[[#This Row],[Order Time]])&lt;17,"Afternoon",IF(HOUR(Table2[[#This Row],[Order Time]])&lt;21,"Evening","Night")))</f>
        <v>Morning</v>
      </c>
      <c r="AM1042" s="16" t="s">
        <v>29</v>
      </c>
    </row>
    <row r="1043" spans="1:39" x14ac:dyDescent="0.25">
      <c r="A1043" s="13" t="s">
        <v>2609</v>
      </c>
      <c r="B1043" s="4">
        <v>45587</v>
      </c>
      <c r="C1043" s="2">
        <f>YEAR(Table2[[#This Row],[Invoice Date]])</f>
        <v>2024</v>
      </c>
      <c r="D1043" s="2" t="str">
        <f>TEXT(Table2[[#This Row],[Invoice Date]],"mmm")</f>
        <v>Oct</v>
      </c>
      <c r="E1043" s="2" t="str">
        <f>Table2[[#This Row],[Store_ID]]&amp;"-"&amp;Table2[[#This Row],[Year]]&amp;"-"&amp;Table2[[#This Row],[Month]]</f>
        <v>STR033-2024-Oct</v>
      </c>
      <c r="F1043" s="2" t="s">
        <v>892</v>
      </c>
      <c r="G1043" s="2" t="str">
        <f>_xlfn.XLOOKUP(Table2[[#This Row],[Customer_ID]],Table3[Customer_ID],Table3[Customer Name],"Not Found")</f>
        <v>Padma Pillai</v>
      </c>
      <c r="H1043" s="2" t="str">
        <f>_xlfn.XLOOKUP(Table2[[#This Row],[Customer_ID]],Table3[Customer_ID],Table3[Gender],"Female")</f>
        <v>Female</v>
      </c>
      <c r="I1043" s="2" t="str">
        <f>_xlfn.XLOOKUP(Table2[[#This Row],[Customer_ID]],Table3[Customer_ID],Table3[City],"Missing Memebership")</f>
        <v>Nizamabad</v>
      </c>
      <c r="J1043" s="2" t="str">
        <f>_xlfn.XLOOKUP(Table2[[#This Row],[Customer_ID]],Table3[Customer_ID],Table3[State],"Karnataka")</f>
        <v>Telangana</v>
      </c>
      <c r="K1043" s="2" t="str">
        <f>_xlfn.XLOOKUP(Table2[[#This Row],[Customer_ID]],Table3[Customer_ID],Table3[Membership],"Regular")</f>
        <v>Silver</v>
      </c>
      <c r="L1043" s="2" t="s">
        <v>964</v>
      </c>
      <c r="M1043" s="2" t="str">
        <f>_xlfn.XLOOKUP(Table2[[#This Row],[Product_ID]],Table4[Product_ID],Table4[Product_Name],"Not Found")</f>
        <v>W for Woman Cotton Saree Wine</v>
      </c>
      <c r="N1043" s="2" t="str">
        <f>_xlfn.XLOOKUP(Table2[[#This Row],[Product_ID]],Table4[Product_ID],Table4[Category],"Not Found")</f>
        <v>Women Sarees</v>
      </c>
      <c r="O1043" s="2" t="str">
        <f>_xlfn.XLOOKUP(Table2[[#This Row],[Product_ID]],Table4[Product_ID],Table4[Subcategory],"Not Found")</f>
        <v>Cotton Saree</v>
      </c>
      <c r="P1043" s="2" t="str">
        <f>_xlfn.XLOOKUP(Table2[[#This Row],[Product_ID]],Table4[Product_ID],Table4[Brand],"Missing Brand")</f>
        <v>W for Woman</v>
      </c>
      <c r="Q1043" s="2" t="s">
        <v>1482</v>
      </c>
      <c r="R1043" s="2" t="str">
        <f>_xlfn.XLOOKUP(Table2[[#This Row],[Store_ID]],Table6[Store_ID],Table6[Store Name],"Not Found")</f>
        <v>TrendMart Guntur Standard</v>
      </c>
      <c r="S1043" s="2">
        <f>_xlfn.XLOOKUP(Table2[[#This Row],[Store_ID]],Table6[Store_ID],Table6[Monthly Target],"Missing Target")</f>
        <v>2500000</v>
      </c>
      <c r="T1043" s="2" t="str">
        <f>_xlfn.XLOOKUP(Table2[[#This Row],[Store_ID]],Table6[Store_ID],Table6[Region],"Not Found")</f>
        <v>South Zone 3</v>
      </c>
      <c r="U1043" s="2" t="s">
        <v>417</v>
      </c>
      <c r="V1043" s="2" t="str">
        <f>_xlfn.XLOOKUP(Table2[[#This Row],[Employee_ID]],Table5[Employee_ID],Table5[Employee Name],"Not Found")</f>
        <v>Arjun Krishnan</v>
      </c>
      <c r="W1043" s="2">
        <v>3</v>
      </c>
      <c r="X1043" s="2">
        <v>3148.17</v>
      </c>
      <c r="Y1043" s="2">
        <v>15</v>
      </c>
      <c r="Z1043" s="2">
        <v>1416.68</v>
      </c>
      <c r="AA1043" s="2">
        <v>12</v>
      </c>
      <c r="AB1043" s="2">
        <v>963.34</v>
      </c>
      <c r="AC1043" s="2">
        <v>8991.17</v>
      </c>
      <c r="AD1043" s="2">
        <v>7021.38</v>
      </c>
      <c r="AE1043" s="2">
        <f t="shared" si="30"/>
        <v>1006.4499999999999</v>
      </c>
      <c r="AF1043" s="2" t="s">
        <v>25</v>
      </c>
      <c r="AG1043" s="42">
        <f>IFERROR(Table2[[#This Row],[Profit]]/Table2[[#This Row],[Sales Amount]],0)</f>
        <v>0.11193760100187183</v>
      </c>
      <c r="AH1043" s="2" t="str">
        <f>TRIM(Table2[[#This Row],[Payment Modee]])</f>
        <v>UPI</v>
      </c>
      <c r="AI1043" s="2" t="s">
        <v>36</v>
      </c>
      <c r="AJ1043" s="2" t="s">
        <v>27</v>
      </c>
      <c r="AK1043" s="2" t="s">
        <v>2610</v>
      </c>
      <c r="AL1043" s="16" t="str">
        <f>IF(HOUR(Table2[[#This Row],[Order Time]])&lt;12,"Morning",IF(HOUR(Table2[[#This Row],[Order Time]])&lt;17,"Afternoon",IF(HOUR(Table2[[#This Row],[Order Time]])&lt;21,"Evening","Night")))</f>
        <v>Afternoon</v>
      </c>
      <c r="AM1043" s="16" t="s">
        <v>29</v>
      </c>
    </row>
    <row r="1044" spans="1:39" x14ac:dyDescent="0.25">
      <c r="A1044" s="13" t="s">
        <v>2611</v>
      </c>
      <c r="B1044" s="4">
        <v>45570</v>
      </c>
      <c r="C1044" s="2">
        <f>YEAR(Table2[[#This Row],[Invoice Date]])</f>
        <v>2024</v>
      </c>
      <c r="D1044" s="2" t="str">
        <f>TEXT(Table2[[#This Row],[Invoice Date]],"mmm")</f>
        <v>Oct</v>
      </c>
      <c r="E1044" s="2" t="str">
        <f>Table2[[#This Row],[Store_ID]]&amp;"-"&amp;Table2[[#This Row],[Year]]&amp;"-"&amp;Table2[[#This Row],[Month]]</f>
        <v>STR047-2024-Oct</v>
      </c>
      <c r="F1044" s="2" t="s">
        <v>1595</v>
      </c>
      <c r="G1044" s="2" t="str">
        <f>_xlfn.XLOOKUP(Table2[[#This Row],[Customer_ID]],Table3[Customer_ID],Table3[Customer Name],"Not Found")</f>
        <v>Sangeeta Chandran</v>
      </c>
      <c r="H1044" s="2" t="str">
        <f>_xlfn.XLOOKUP(Table2[[#This Row],[Customer_ID]],Table3[Customer_ID],Table3[Gender],"Female")</f>
        <v>Female</v>
      </c>
      <c r="I1044" s="2" t="str">
        <f>_xlfn.XLOOKUP(Table2[[#This Row],[Customer_ID]],Table3[Customer_ID],Table3[City],"Missing Memebership")</f>
        <v>Erode</v>
      </c>
      <c r="J1044" s="2" t="str">
        <f>_xlfn.XLOOKUP(Table2[[#This Row],[Customer_ID]],Table3[Customer_ID],Table3[State],"Karnataka")</f>
        <v>Tamil Nadu</v>
      </c>
      <c r="K1044" s="2" t="str">
        <f>_xlfn.XLOOKUP(Table2[[#This Row],[Customer_ID]],Table3[Customer_ID],Table3[Membership],"Regular")</f>
        <v>Silver</v>
      </c>
      <c r="L1044" s="2" t="s">
        <v>421</v>
      </c>
      <c r="M1044" s="2" t="str">
        <f>_xlfn.XLOOKUP(Table2[[#This Row],[Product_ID]],Table4[Product_ID],Table4[Product_Name],"Not Found")</f>
        <v>Aurelia Zip Wallet Red</v>
      </c>
      <c r="N1044" s="2" t="str">
        <f>_xlfn.XLOOKUP(Table2[[#This Row],[Product_ID]],Table4[Product_ID],Table4[Category],"Not Found")</f>
        <v>Wallets</v>
      </c>
      <c r="O1044" s="2" t="str">
        <f>_xlfn.XLOOKUP(Table2[[#This Row],[Product_ID]],Table4[Product_ID],Table4[Subcategory],"Not Found")</f>
        <v>Zip Wallet</v>
      </c>
      <c r="P1044" s="2" t="str">
        <f>_xlfn.XLOOKUP(Table2[[#This Row],[Product_ID]],Table4[Product_ID],Table4[Brand],"Missing Brand")</f>
        <v>Aurelia</v>
      </c>
      <c r="Q1044" s="2" t="s">
        <v>107</v>
      </c>
      <c r="R1044" s="2" t="str">
        <f>_xlfn.XLOOKUP(Table2[[#This Row],[Store_ID]],Table6[Store_ID],Table6[Store Name],"Not Found")</f>
        <v>TrendMart Kurnool Standard</v>
      </c>
      <c r="S1044" s="2">
        <f>_xlfn.XLOOKUP(Table2[[#This Row],[Store_ID]],Table6[Store_ID],Table6[Monthly Target],"Missing Target")</f>
        <v>800000</v>
      </c>
      <c r="T1044" s="2" t="str">
        <f>_xlfn.XLOOKUP(Table2[[#This Row],[Store_ID]],Table6[Store_ID],Table6[Region],"Not Found")</f>
        <v>South Zone 3</v>
      </c>
      <c r="U1044" s="2" t="s">
        <v>263</v>
      </c>
      <c r="V1044" s="2" t="str">
        <f>_xlfn.XLOOKUP(Table2[[#This Row],[Employee_ID]],Table5[Employee_ID],Table5[Employee Name],"Not Found")</f>
        <v>Sathish Sundaram</v>
      </c>
      <c r="W1044" s="2">
        <v>3</v>
      </c>
      <c r="X1044" s="2">
        <v>603.03</v>
      </c>
      <c r="Y1044" s="2">
        <v>15</v>
      </c>
      <c r="Z1044" s="2">
        <v>271.36</v>
      </c>
      <c r="AA1044" s="2">
        <v>5</v>
      </c>
      <c r="AB1044" s="2">
        <v>76.89</v>
      </c>
      <c r="AC1044" s="2">
        <v>1614.62</v>
      </c>
      <c r="AD1044" s="2">
        <v>1072.3499999999999</v>
      </c>
      <c r="AE1044" s="2">
        <f t="shared" si="30"/>
        <v>465.38</v>
      </c>
      <c r="AF1044" s="2" t="s">
        <v>25</v>
      </c>
      <c r="AG1044" s="42">
        <f>IFERROR(Table2[[#This Row],[Profit]]/Table2[[#This Row],[Sales Amount]],0)</f>
        <v>0.28822880925542854</v>
      </c>
      <c r="AH1044" s="2" t="str">
        <f>TRIM(Table2[[#This Row],[Payment Modee]])</f>
        <v>UPI</v>
      </c>
      <c r="AI1044" s="2" t="s">
        <v>26</v>
      </c>
      <c r="AJ1044" s="2" t="s">
        <v>27</v>
      </c>
      <c r="AK1044" s="2" t="s">
        <v>996</v>
      </c>
      <c r="AL1044" s="16" t="str">
        <f>IF(HOUR(Table2[[#This Row],[Order Time]])&lt;12,"Morning",IF(HOUR(Table2[[#This Row],[Order Time]])&lt;17,"Afternoon",IF(HOUR(Table2[[#This Row],[Order Time]])&lt;21,"Evening","Night")))</f>
        <v>Afternoon</v>
      </c>
      <c r="AM1044" s="16" t="s">
        <v>38</v>
      </c>
    </row>
    <row r="1045" spans="1:39" x14ac:dyDescent="0.25">
      <c r="A1045" s="13" t="s">
        <v>2612</v>
      </c>
      <c r="B1045" s="4">
        <v>45569</v>
      </c>
      <c r="C1045" s="2">
        <f>YEAR(Table2[[#This Row],[Invoice Date]])</f>
        <v>2024</v>
      </c>
      <c r="D1045" s="2" t="str">
        <f>TEXT(Table2[[#This Row],[Invoice Date]],"mmm")</f>
        <v>Oct</v>
      </c>
      <c r="E1045" s="2" t="str">
        <f>Table2[[#This Row],[Store_ID]]&amp;"-"&amp;Table2[[#This Row],[Year]]&amp;"-"&amp;Table2[[#This Row],[Month]]</f>
        <v>STR025-2024-Oct</v>
      </c>
      <c r="F1045" s="2" t="s">
        <v>865</v>
      </c>
      <c r="G1045" s="2" t="str">
        <f>_xlfn.XLOOKUP(Table2[[#This Row],[Customer_ID]],Table3[Customer_ID],Table3[Customer Name],"Not Found")</f>
        <v>Bhagya Yadav</v>
      </c>
      <c r="H1045" s="2" t="str">
        <f>_xlfn.XLOOKUP(Table2[[#This Row],[Customer_ID]],Table3[Customer_ID],Table3[Gender],"Female")</f>
        <v>Female</v>
      </c>
      <c r="I1045" s="2" t="str">
        <f>_xlfn.XLOOKUP(Table2[[#This Row],[Customer_ID]],Table3[Customer_ID],Table3[City],"Missing Memebership")</f>
        <v>Dindigul</v>
      </c>
      <c r="J1045" s="2" t="str">
        <f>_xlfn.XLOOKUP(Table2[[#This Row],[Customer_ID]],Table3[Customer_ID],Table3[State],"Karnataka")</f>
        <v>Tamil Nadu</v>
      </c>
      <c r="K1045" s="2" t="str">
        <f>_xlfn.XLOOKUP(Table2[[#This Row],[Customer_ID]],Table3[Customer_ID],Table3[Membership],"Regular")</f>
        <v>Gold</v>
      </c>
      <c r="L1045" s="2" t="s">
        <v>481</v>
      </c>
      <c r="M1045" s="2" t="str">
        <f>_xlfn.XLOOKUP(Table2[[#This Row],[Product_ID]],Table4[Product_ID],Table4[Product_Name],"Not Found")</f>
        <v>Nalli Silks Casual Shirt Navy Blue</v>
      </c>
      <c r="N1045" s="2" t="str">
        <f>_xlfn.XLOOKUP(Table2[[#This Row],[Product_ID]],Table4[Product_ID],Table4[Category],"Not Found")</f>
        <v>Men Shirts</v>
      </c>
      <c r="O1045" s="2" t="str">
        <f>_xlfn.XLOOKUP(Table2[[#This Row],[Product_ID]],Table4[Product_ID],Table4[Subcategory],"Not Found")</f>
        <v>Casual Shirt</v>
      </c>
      <c r="P1045" s="2" t="str">
        <f>_xlfn.XLOOKUP(Table2[[#This Row],[Product_ID]],Table4[Product_ID],Table4[Brand],"Missing Brand")</f>
        <v>Nalli Silks</v>
      </c>
      <c r="Q1045" s="2" t="s">
        <v>1335</v>
      </c>
      <c r="R1045" s="2" t="str">
        <f>_xlfn.XLOOKUP(Table2[[#This Row],[Store_ID]],Table6[Store_ID],Table6[Store Name],"Not Found")</f>
        <v>TrendMart Vellore High Street</v>
      </c>
      <c r="S1045" s="2">
        <f>_xlfn.XLOOKUP(Table2[[#This Row],[Store_ID]],Table6[Store_ID],Table6[Monthly Target],"Missing Target")</f>
        <v>1500000</v>
      </c>
      <c r="T1045" s="2" t="str">
        <f>_xlfn.XLOOKUP(Table2[[#This Row],[Store_ID]],Table6[Store_ID],Table6[Region],"Not Found")</f>
        <v>South Zone 1</v>
      </c>
      <c r="U1045" s="2" t="s">
        <v>118</v>
      </c>
      <c r="V1045" s="2" t="str">
        <f>_xlfn.XLOOKUP(Table2[[#This Row],[Employee_ID]],Table5[Employee_ID],Table5[Employee Name],"Not Found")</f>
        <v>Deepak Kamath</v>
      </c>
      <c r="W1045" s="2">
        <v>2</v>
      </c>
      <c r="X1045" s="2">
        <v>860.1</v>
      </c>
      <c r="Y1045" s="2">
        <v>10</v>
      </c>
      <c r="Z1045" s="2">
        <v>172.02</v>
      </c>
      <c r="AA1045" s="2">
        <v>5</v>
      </c>
      <c r="AB1045" s="2">
        <v>77.41</v>
      </c>
      <c r="AC1045" s="2">
        <v>1625.59</v>
      </c>
      <c r="AD1045" s="2">
        <v>1180.96</v>
      </c>
      <c r="AE1045" s="2">
        <f t="shared" si="30"/>
        <v>367.21999999999991</v>
      </c>
      <c r="AF1045" s="2" t="s">
        <v>35</v>
      </c>
      <c r="AG1045" s="42">
        <f>IFERROR(Table2[[#This Row],[Profit]]/Table2[[#This Row],[Sales Amount]],0)</f>
        <v>0.22589951955905235</v>
      </c>
      <c r="AH1045" s="2" t="str">
        <f>TRIM(Table2[[#This Row],[Payment Modee]])</f>
        <v>Debit Card</v>
      </c>
      <c r="AI1045" s="2" t="s">
        <v>26</v>
      </c>
      <c r="AJ1045" s="2" t="s">
        <v>27</v>
      </c>
      <c r="AK1045" s="2" t="s">
        <v>2613</v>
      </c>
      <c r="AL1045" s="16" t="str">
        <f>IF(HOUR(Table2[[#This Row],[Order Time]])&lt;12,"Morning",IF(HOUR(Table2[[#This Row],[Order Time]])&lt;17,"Afternoon",IF(HOUR(Table2[[#This Row],[Order Time]])&lt;21,"Evening","Night")))</f>
        <v>Evening</v>
      </c>
      <c r="AM1045" s="16" t="s">
        <v>29</v>
      </c>
    </row>
    <row r="1046" spans="1:39" x14ac:dyDescent="0.25">
      <c r="A1046" s="13" t="s">
        <v>2614</v>
      </c>
      <c r="B1046" s="4">
        <v>45595</v>
      </c>
      <c r="C1046" s="2">
        <f>YEAR(Table2[[#This Row],[Invoice Date]])</f>
        <v>2024</v>
      </c>
      <c r="D1046" s="2" t="str">
        <f>TEXT(Table2[[#This Row],[Invoice Date]],"mmm")</f>
        <v>Oct</v>
      </c>
      <c r="E1046" s="2" t="str">
        <f>Table2[[#This Row],[Store_ID]]&amp;"-"&amp;Table2[[#This Row],[Year]]&amp;"-"&amp;Table2[[#This Row],[Month]]</f>
        <v>STR074-2024-Oct</v>
      </c>
      <c r="F1046" s="2" t="s">
        <v>2615</v>
      </c>
      <c r="G1046" s="2" t="str">
        <f>_xlfn.XLOOKUP(Table2[[#This Row],[Customer_ID]],Table3[Customer_ID],Table3[Customer Name],"Not Found")</f>
        <v>Vinod Shetty</v>
      </c>
      <c r="H1046" s="2" t="str">
        <f>_xlfn.XLOOKUP(Table2[[#This Row],[Customer_ID]],Table3[Customer_ID],Table3[Gender],"Female")</f>
        <v>Male</v>
      </c>
      <c r="I1046" s="2" t="str">
        <f>_xlfn.XLOOKUP(Table2[[#This Row],[Customer_ID]],Table3[Customer_ID],Table3[City],"Missing Memebership")</f>
        <v>Thiruvananthapuram</v>
      </c>
      <c r="J1046" s="2" t="str">
        <f>_xlfn.XLOOKUP(Table2[[#This Row],[Customer_ID]],Table3[Customer_ID],Table3[State],"Karnataka")</f>
        <v>Kerala</v>
      </c>
      <c r="K1046" s="2" t="str">
        <f>_xlfn.XLOOKUP(Table2[[#This Row],[Customer_ID]],Table3[Customer_ID],Table3[Membership],"Regular")</f>
        <v>Regular</v>
      </c>
      <c r="L1046" s="2" t="s">
        <v>576</v>
      </c>
      <c r="M1046" s="2" t="str">
        <f>_xlfn.XLOOKUP(Table2[[#This Row],[Product_ID]],Table4[Product_ID],Table4[Product_Name],"Not Found")</f>
        <v>Libas Girls Frock Sky Blue</v>
      </c>
      <c r="N1046" s="2" t="str">
        <f>_xlfn.XLOOKUP(Table2[[#This Row],[Product_ID]],Table4[Product_ID],Table4[Category],"Not Found")</f>
        <v>Kids Wear</v>
      </c>
      <c r="O1046" s="2" t="str">
        <f>_xlfn.XLOOKUP(Table2[[#This Row],[Product_ID]],Table4[Product_ID],Table4[Subcategory],"Not Found")</f>
        <v>Girls Frock</v>
      </c>
      <c r="P1046" s="2" t="str">
        <f>_xlfn.XLOOKUP(Table2[[#This Row],[Product_ID]],Table4[Product_ID],Table4[Brand],"Missing Brand")</f>
        <v>Libas</v>
      </c>
      <c r="Q1046" s="2" t="s">
        <v>61</v>
      </c>
      <c r="R1046" s="2" t="str">
        <f>_xlfn.XLOOKUP(Table2[[#This Row],[Store_ID]],Table6[Store_ID],Table6[Store Name],"Not Found")</f>
        <v>TrendMart Kurnool High Street</v>
      </c>
      <c r="S1046" s="2">
        <f>_xlfn.XLOOKUP(Table2[[#This Row],[Store_ID]],Table6[Store_ID],Table6[Monthly Target],"Missing Target")</f>
        <v>1200000</v>
      </c>
      <c r="T1046" s="2" t="str">
        <f>_xlfn.XLOOKUP(Table2[[#This Row],[Store_ID]],Table6[Store_ID],Table6[Region],"Not Found")</f>
        <v>South Zone 3</v>
      </c>
      <c r="U1046" s="2" t="s">
        <v>170</v>
      </c>
      <c r="V1046" s="2" t="str">
        <f>_xlfn.XLOOKUP(Table2[[#This Row],[Employee_ID]],Table5[Employee_ID],Table5[Employee Name],"Not Found")</f>
        <v>Ishwarya Shetty</v>
      </c>
      <c r="W1046" s="2">
        <v>1</v>
      </c>
      <c r="X1046" s="2">
        <v>739.25</v>
      </c>
      <c r="Y1046" s="2">
        <v>20</v>
      </c>
      <c r="Z1046" s="2">
        <v>147.85</v>
      </c>
      <c r="AA1046" s="2">
        <v>5</v>
      </c>
      <c r="AB1046" s="2">
        <v>29.57</v>
      </c>
      <c r="AC1046" s="2">
        <v>620.97</v>
      </c>
      <c r="AD1046" s="2">
        <v>591.38</v>
      </c>
      <c r="AE1046" s="2">
        <f t="shared" si="30"/>
        <v>2.0000000000031548E-2</v>
      </c>
      <c r="AF1046" s="2" t="s">
        <v>25</v>
      </c>
      <c r="AG1046" s="42">
        <f>IFERROR(Table2[[#This Row],[Profit]]/Table2[[#This Row],[Sales Amount]],0)</f>
        <v>3.2207675089024503E-5</v>
      </c>
      <c r="AH1046" s="2" t="str">
        <f>TRIM(Table2[[#This Row],[Payment Modee]])</f>
        <v>UPI</v>
      </c>
      <c r="AI1046" s="2" t="s">
        <v>26</v>
      </c>
      <c r="AJ1046" s="2" t="s">
        <v>27</v>
      </c>
      <c r="AK1046" s="2" t="s">
        <v>1182</v>
      </c>
      <c r="AL1046" s="16" t="str">
        <f>IF(HOUR(Table2[[#This Row],[Order Time]])&lt;12,"Morning",IF(HOUR(Table2[[#This Row],[Order Time]])&lt;17,"Afternoon",IF(HOUR(Table2[[#This Row],[Order Time]])&lt;21,"Evening","Night")))</f>
        <v>Afternoon</v>
      </c>
      <c r="AM1046" s="16" t="s">
        <v>29</v>
      </c>
    </row>
    <row r="1047" spans="1:39" x14ac:dyDescent="0.25">
      <c r="A1047" s="13" t="s">
        <v>2616</v>
      </c>
      <c r="B1047" s="4">
        <v>45491</v>
      </c>
      <c r="C1047" s="2">
        <f>YEAR(Table2[[#This Row],[Invoice Date]])</f>
        <v>2024</v>
      </c>
      <c r="D1047" s="2" t="str">
        <f>TEXT(Table2[[#This Row],[Invoice Date]],"mmm")</f>
        <v>Jul</v>
      </c>
      <c r="E1047" s="2" t="str">
        <f>Table2[[#This Row],[Store_ID]]&amp;"-"&amp;Table2[[#This Row],[Year]]&amp;"-"&amp;Table2[[#This Row],[Month]]</f>
        <v>STR029-2024-Jul</v>
      </c>
      <c r="F1047" s="2" t="s">
        <v>2617</v>
      </c>
      <c r="G1047" s="2" t="str">
        <f>_xlfn.XLOOKUP(Table2[[#This Row],[Customer_ID]],Table3[Customer_ID],Table3[Customer Name],"Not Found")</f>
        <v>Rohit Pillai</v>
      </c>
      <c r="H1047" s="2" t="str">
        <f>_xlfn.XLOOKUP(Table2[[#This Row],[Customer_ID]],Table3[Customer_ID],Table3[Gender],"Female")</f>
        <v>Male</v>
      </c>
      <c r="I1047" s="2" t="str">
        <f>_xlfn.XLOOKUP(Table2[[#This Row],[Customer_ID]],Table3[Customer_ID],Table3[City],"Missing Memebership")</f>
        <v>Kurnool</v>
      </c>
      <c r="J1047" s="2" t="str">
        <f>_xlfn.XLOOKUP(Table2[[#This Row],[Customer_ID]],Table3[Customer_ID],Table3[State],"Karnataka")</f>
        <v>Andhra Pradesh</v>
      </c>
      <c r="K1047" s="2" t="str">
        <f>_xlfn.XLOOKUP(Table2[[#This Row],[Customer_ID]],Table3[Customer_ID],Table3[Membership],"Regular")</f>
        <v>Silver</v>
      </c>
      <c r="L1047" s="2" t="s">
        <v>196</v>
      </c>
      <c r="M1047" s="2" t="str">
        <f>_xlfn.XLOOKUP(Table2[[#This Row],[Product_ID]],Table4[Product_ID],Table4[Product_Name],"Not Found")</f>
        <v>Wrangler Backpack Brown</v>
      </c>
      <c r="N1047" s="2" t="str">
        <f>_xlfn.XLOOKUP(Table2[[#This Row],[Product_ID]],Table4[Product_ID],Table4[Category],"Not Found")</f>
        <v>Handbags</v>
      </c>
      <c r="O1047" s="2" t="str">
        <f>_xlfn.XLOOKUP(Table2[[#This Row],[Product_ID]],Table4[Product_ID],Table4[Subcategory],"Not Found")</f>
        <v>Backpack</v>
      </c>
      <c r="P1047" s="2" t="str">
        <f>_xlfn.XLOOKUP(Table2[[#This Row],[Product_ID]],Table4[Product_ID],Table4[Brand],"Missing Brand")</f>
        <v>Wrangler</v>
      </c>
      <c r="Q1047" s="2" t="s">
        <v>282</v>
      </c>
      <c r="R1047" s="2" t="str">
        <f>_xlfn.XLOOKUP(Table2[[#This Row],[Store_ID]],Table6[Store_ID],Table6[Store Name],"Not Found")</f>
        <v>TrendMart Davanagere High Street</v>
      </c>
      <c r="S1047" s="2">
        <f>_xlfn.XLOOKUP(Table2[[#This Row],[Store_ID]],Table6[Store_ID],Table6[Monthly Target],"Missing Target")</f>
        <v>800000</v>
      </c>
      <c r="T1047" s="2" t="str">
        <f>_xlfn.XLOOKUP(Table2[[#This Row],[Store_ID]],Table6[Store_ID],Table6[Region],"Not Found")</f>
        <v>South Zone 2</v>
      </c>
      <c r="U1047" s="2" t="s">
        <v>482</v>
      </c>
      <c r="V1047" s="2" t="str">
        <f>_xlfn.XLOOKUP(Table2[[#This Row],[Employee_ID]],Table5[Employee_ID],Table5[Employee Name],"Not Found")</f>
        <v>Swathi Achari</v>
      </c>
      <c r="W1047" s="2">
        <v>2</v>
      </c>
      <c r="X1047" s="2">
        <v>1188.3699999999999</v>
      </c>
      <c r="Y1047" s="2">
        <v>15</v>
      </c>
      <c r="Z1047" s="2">
        <v>356.51</v>
      </c>
      <c r="AA1047" s="2">
        <v>12</v>
      </c>
      <c r="AB1047" s="2">
        <v>242.43</v>
      </c>
      <c r="AC1047" s="2">
        <v>2262.66</v>
      </c>
      <c r="AD1047" s="2">
        <v>1731.84</v>
      </c>
      <c r="AE1047" s="2">
        <f t="shared" si="30"/>
        <v>288.38999999999993</v>
      </c>
      <c r="AF1047" s="2" t="s">
        <v>35</v>
      </c>
      <c r="AG1047" s="42">
        <f>IFERROR(Table2[[#This Row],[Profit]]/Table2[[#This Row],[Sales Amount]],0)</f>
        <v>0.12745617989446048</v>
      </c>
      <c r="AH1047" s="2" t="str">
        <f>TRIM(Table2[[#This Row],[Payment Modee]])</f>
        <v>Debit Card</v>
      </c>
      <c r="AI1047" s="2" t="s">
        <v>26</v>
      </c>
      <c r="AJ1047" s="2" t="s">
        <v>27</v>
      </c>
      <c r="AK1047" s="2" t="s">
        <v>1076</v>
      </c>
      <c r="AL1047" s="16" t="str">
        <f>IF(HOUR(Table2[[#This Row],[Order Time]])&lt;12,"Morning",IF(HOUR(Table2[[#This Row],[Order Time]])&lt;17,"Afternoon",IF(HOUR(Table2[[#This Row],[Order Time]])&lt;21,"Evening","Night")))</f>
        <v>Evening</v>
      </c>
      <c r="AM1047" s="16" t="s">
        <v>29</v>
      </c>
    </row>
    <row r="1048" spans="1:39" x14ac:dyDescent="0.25">
      <c r="A1048" s="13" t="s">
        <v>2618</v>
      </c>
      <c r="B1048" s="4">
        <v>45657</v>
      </c>
      <c r="C1048" s="2">
        <f>YEAR(Table2[[#This Row],[Invoice Date]])</f>
        <v>2024</v>
      </c>
      <c r="D1048" s="2" t="str">
        <f>TEXT(Table2[[#This Row],[Invoice Date]],"mmm")</f>
        <v>Dec</v>
      </c>
      <c r="E1048" s="2" t="str">
        <f>Table2[[#This Row],[Store_ID]]&amp;"-"&amp;Table2[[#This Row],[Year]]&amp;"-"&amp;Table2[[#This Row],[Month]]</f>
        <v>STR103-2024-Dec</v>
      </c>
      <c r="F1048" s="2" t="s">
        <v>806</v>
      </c>
      <c r="G1048" s="2" t="str">
        <f>_xlfn.XLOOKUP(Table2[[#This Row],[Customer_ID]],Table3[Customer_ID],Table3[Customer Name],"Not Found")</f>
        <v>Charulatha Murthy</v>
      </c>
      <c r="H1048" s="2" t="str">
        <f>_xlfn.XLOOKUP(Table2[[#This Row],[Customer_ID]],Table3[Customer_ID],Table3[Gender],"Female")</f>
        <v>Female</v>
      </c>
      <c r="I1048" s="2" t="str">
        <f>_xlfn.XLOOKUP(Table2[[#This Row],[Customer_ID]],Table3[Customer_ID],Table3[City],"Missing Memebership")</f>
        <v>Mangaluru</v>
      </c>
      <c r="J1048" s="2" t="str">
        <f>_xlfn.XLOOKUP(Table2[[#This Row],[Customer_ID]],Table3[Customer_ID],Table3[State],"Karnataka")</f>
        <v>Karnataka</v>
      </c>
      <c r="K1048" s="2" t="str">
        <f>_xlfn.XLOOKUP(Table2[[#This Row],[Customer_ID]],Table3[Customer_ID],Table3[Membership],"Regular")</f>
        <v>Silver</v>
      </c>
      <c r="L1048" s="2" t="s">
        <v>1430</v>
      </c>
      <c r="M1048" s="2" t="str">
        <f>_xlfn.XLOOKUP(Table2[[#This Row],[Product_ID]],Table4[Product_ID],Table4[Product_Name],"Not Found")</f>
        <v>Reebok Leather Wallet Navy Blue</v>
      </c>
      <c r="N1048" s="2" t="str">
        <f>_xlfn.XLOOKUP(Table2[[#This Row],[Product_ID]],Table4[Product_ID],Table4[Category],"Not Found")</f>
        <v>Wallets</v>
      </c>
      <c r="O1048" s="2" t="str">
        <f>_xlfn.XLOOKUP(Table2[[#This Row],[Product_ID]],Table4[Product_ID],Table4[Subcategory],"Not Found")</f>
        <v>Leather Wallet</v>
      </c>
      <c r="P1048" s="2" t="str">
        <f>_xlfn.XLOOKUP(Table2[[#This Row],[Product_ID]],Table4[Product_ID],Table4[Brand],"Missing Brand")</f>
        <v>Reebok</v>
      </c>
      <c r="Q1048" s="2" t="s">
        <v>253</v>
      </c>
      <c r="R1048" s="2" t="str">
        <f>_xlfn.XLOOKUP(Table2[[#This Row],[Store_ID]],Table6[Store_ID],Table6[Store Name],"Not Found")</f>
        <v>TrendMart Alappuzha Outlet</v>
      </c>
      <c r="S1048" s="2">
        <f>_xlfn.XLOOKUP(Table2[[#This Row],[Store_ID]],Table6[Store_ID],Table6[Monthly Target],"Missing Target")</f>
        <v>2500000</v>
      </c>
      <c r="T1048" s="2" t="str">
        <f>_xlfn.XLOOKUP(Table2[[#This Row],[Store_ID]],Table6[Store_ID],Table6[Region],"Not Found")</f>
        <v>South Zone 1</v>
      </c>
      <c r="U1048" s="2" t="s">
        <v>68</v>
      </c>
      <c r="V1048" s="2" t="str">
        <f>_xlfn.XLOOKUP(Table2[[#This Row],[Employee_ID]],Table5[Employee_ID],Table5[Employee Name],"Not Found")</f>
        <v>Praveen Gupta</v>
      </c>
      <c r="W1048" s="2">
        <v>3</v>
      </c>
      <c r="X1048" s="2">
        <v>1097.72</v>
      </c>
      <c r="Y1048" s="2">
        <v>25</v>
      </c>
      <c r="Z1048" s="2">
        <v>823.29</v>
      </c>
      <c r="AA1048" s="2">
        <v>12</v>
      </c>
      <c r="AB1048" s="2">
        <v>296.38</v>
      </c>
      <c r="AC1048" s="2">
        <v>2766.25</v>
      </c>
      <c r="AD1048" s="2">
        <v>2752.32</v>
      </c>
      <c r="AE1048" s="2">
        <f t="shared" si="30"/>
        <v>-282.45000000000016</v>
      </c>
      <c r="AF1048" s="2" t="s">
        <v>35</v>
      </c>
      <c r="AG1048" s="42">
        <f>IFERROR(Table2[[#This Row],[Profit]]/Table2[[#This Row],[Sales Amount]],0)</f>
        <v>-0.10210573881608681</v>
      </c>
      <c r="AH1048" s="2" t="str">
        <f>TRIM(Table2[[#This Row],[Payment Modee]])</f>
        <v>Debit Card</v>
      </c>
      <c r="AI1048" s="2" t="s">
        <v>36</v>
      </c>
      <c r="AJ1048" s="2" t="s">
        <v>27</v>
      </c>
      <c r="AK1048" s="2" t="s">
        <v>1883</v>
      </c>
      <c r="AL1048" s="16" t="str">
        <f>IF(HOUR(Table2[[#This Row],[Order Time]])&lt;12,"Morning",IF(HOUR(Table2[[#This Row],[Order Time]])&lt;17,"Afternoon",IF(HOUR(Table2[[#This Row],[Order Time]])&lt;21,"Evening","Night")))</f>
        <v>Afternoon</v>
      </c>
      <c r="AM1048" s="16" t="s">
        <v>29</v>
      </c>
    </row>
    <row r="1049" spans="1:39" x14ac:dyDescent="0.25">
      <c r="A1049" s="13" t="s">
        <v>2619</v>
      </c>
      <c r="B1049" s="4">
        <v>45534</v>
      </c>
      <c r="C1049" s="2">
        <f>YEAR(Table2[[#This Row],[Invoice Date]])</f>
        <v>2024</v>
      </c>
      <c r="D1049" s="2" t="str">
        <f>TEXT(Table2[[#This Row],[Invoice Date]],"mmm")</f>
        <v>Aug</v>
      </c>
      <c r="E1049" s="2" t="str">
        <f>Table2[[#This Row],[Store_ID]]&amp;"-"&amp;Table2[[#This Row],[Year]]&amp;"-"&amp;Table2[[#This Row],[Month]]</f>
        <v>STR047-2024-Aug</v>
      </c>
      <c r="F1049" s="2" t="s">
        <v>1649</v>
      </c>
      <c r="G1049" s="2" t="str">
        <f>_xlfn.XLOOKUP(Table2[[#This Row],[Customer_ID]],Table3[Customer_ID],Table3[Customer Name],"Not Found")</f>
        <v>Praveen Gowda</v>
      </c>
      <c r="H1049" s="2" t="str">
        <f>_xlfn.XLOOKUP(Table2[[#This Row],[Customer_ID]],Table3[Customer_ID],Table3[Gender],"Female")</f>
        <v>Male</v>
      </c>
      <c r="I1049" s="2" t="str">
        <f>_xlfn.XLOOKUP(Table2[[#This Row],[Customer_ID]],Table3[Customer_ID],Table3[City],"Missing Memebership")</f>
        <v>Dindigul</v>
      </c>
      <c r="J1049" s="2" t="str">
        <f>_xlfn.XLOOKUP(Table2[[#This Row],[Customer_ID]],Table3[Customer_ID],Table3[State],"Karnataka")</f>
        <v>Tamil Nadu</v>
      </c>
      <c r="K1049" s="2" t="str">
        <f>_xlfn.XLOOKUP(Table2[[#This Row],[Customer_ID]],Table3[Customer_ID],Table3[Membership],"Regular")</f>
        <v>Silver</v>
      </c>
      <c r="L1049" s="2" t="s">
        <v>416</v>
      </c>
      <c r="M1049" s="2" t="str">
        <f>_xlfn.XLOOKUP(Table2[[#This Row],[Product_ID]],Table4[Product_ID],Table4[Product_Name],"Not Found")</f>
        <v>GRT Jewellers Sling Bag Olive</v>
      </c>
      <c r="N1049" s="2" t="str">
        <f>_xlfn.XLOOKUP(Table2[[#This Row],[Product_ID]],Table4[Product_ID],Table4[Category],"Not Found")</f>
        <v>Handbags</v>
      </c>
      <c r="O1049" s="2" t="str">
        <f>_xlfn.XLOOKUP(Table2[[#This Row],[Product_ID]],Table4[Product_ID],Table4[Subcategory],"Not Found")</f>
        <v>Sling Bag</v>
      </c>
      <c r="P1049" s="2" t="str">
        <f>_xlfn.XLOOKUP(Table2[[#This Row],[Product_ID]],Table4[Product_ID],Table4[Brand],"Missing Brand")</f>
        <v>GRT Jewellers</v>
      </c>
      <c r="Q1049" s="2" t="s">
        <v>107</v>
      </c>
      <c r="R1049" s="2" t="str">
        <f>_xlfn.XLOOKUP(Table2[[#This Row],[Store_ID]],Table6[Store_ID],Table6[Store Name],"Not Found")</f>
        <v>TrendMart Kurnool Standard</v>
      </c>
      <c r="S1049" s="2">
        <f>_xlfn.XLOOKUP(Table2[[#This Row],[Store_ID]],Table6[Store_ID],Table6[Monthly Target],"Missing Target")</f>
        <v>800000</v>
      </c>
      <c r="T1049" s="2" t="str">
        <f>_xlfn.XLOOKUP(Table2[[#This Row],[Store_ID]],Table6[Store_ID],Table6[Region],"Not Found")</f>
        <v>South Zone 3</v>
      </c>
      <c r="U1049" s="2" t="s">
        <v>165</v>
      </c>
      <c r="V1049" s="2" t="str">
        <f>_xlfn.XLOOKUP(Table2[[#This Row],[Employee_ID]],Table5[Employee_ID],Table5[Employee Name],"Not Found")</f>
        <v>Vasanthi Gupta</v>
      </c>
      <c r="W1049" s="2">
        <v>1</v>
      </c>
      <c r="X1049" s="2">
        <v>3003.79</v>
      </c>
      <c r="Y1049" s="2">
        <v>15</v>
      </c>
      <c r="Z1049" s="2">
        <v>450.57</v>
      </c>
      <c r="AA1049" s="2">
        <v>12</v>
      </c>
      <c r="AB1049" s="2">
        <v>306.39</v>
      </c>
      <c r="AC1049" s="2">
        <v>2859.61</v>
      </c>
      <c r="AD1049" s="2">
        <v>2034.01</v>
      </c>
      <c r="AE1049" s="2">
        <f t="shared" si="30"/>
        <v>519.21000000000015</v>
      </c>
      <c r="AF1049" s="2" t="s">
        <v>35</v>
      </c>
      <c r="AG1049" s="42">
        <f>IFERROR(Table2[[#This Row],[Profit]]/Table2[[#This Row],[Sales Amount]],0)</f>
        <v>0.18156671713974987</v>
      </c>
      <c r="AH1049" s="2" t="str">
        <f>TRIM(Table2[[#This Row],[Payment Modee]])</f>
        <v>Debit Card</v>
      </c>
      <c r="AI1049" s="2" t="s">
        <v>26</v>
      </c>
      <c r="AJ1049" s="2" t="s">
        <v>197</v>
      </c>
      <c r="AK1049" s="2" t="s">
        <v>596</v>
      </c>
      <c r="AL1049" s="16" t="str">
        <f>IF(HOUR(Table2[[#This Row],[Order Time]])&lt;12,"Morning",IF(HOUR(Table2[[#This Row],[Order Time]])&lt;17,"Afternoon",IF(HOUR(Table2[[#This Row],[Order Time]])&lt;21,"Evening","Night")))</f>
        <v>Evening</v>
      </c>
      <c r="AM1049" s="16" t="s">
        <v>29</v>
      </c>
    </row>
    <row r="1050" spans="1:39" x14ac:dyDescent="0.25">
      <c r="A1050" s="13" t="s">
        <v>2620</v>
      </c>
      <c r="B1050" s="4">
        <v>45597</v>
      </c>
      <c r="C1050" s="2">
        <f>YEAR(Table2[[#This Row],[Invoice Date]])</f>
        <v>2024</v>
      </c>
      <c r="D1050" s="2" t="str">
        <f>TEXT(Table2[[#This Row],[Invoice Date]],"mmm")</f>
        <v>Nov</v>
      </c>
      <c r="E1050" s="2" t="str">
        <f>Table2[[#This Row],[Store_ID]]&amp;"-"&amp;Table2[[#This Row],[Year]]&amp;"-"&amp;Table2[[#This Row],[Month]]</f>
        <v>STR084-2024-Nov</v>
      </c>
      <c r="F1050" s="2" t="s">
        <v>2621</v>
      </c>
      <c r="G1050" s="2" t="str">
        <f>_xlfn.XLOOKUP(Table2[[#This Row],[Customer_ID]],Table3[Customer_ID],Table3[Customer Name],"Not Found")</f>
        <v>Gayathri Murthy</v>
      </c>
      <c r="H1050" s="2" t="str">
        <f>_xlfn.XLOOKUP(Table2[[#This Row],[Customer_ID]],Table3[Customer_ID],Table3[Gender],"Female")</f>
        <v>Female</v>
      </c>
      <c r="I1050" s="2" t="str">
        <f>_xlfn.XLOOKUP(Table2[[#This Row],[Customer_ID]],Table3[Customer_ID],Table3[City],"Missing Memebership")</f>
        <v>Guntur</v>
      </c>
      <c r="J1050" s="2" t="str">
        <f>_xlfn.XLOOKUP(Table2[[#This Row],[Customer_ID]],Table3[Customer_ID],Table3[State],"Karnataka")</f>
        <v>Andhra Pradesh</v>
      </c>
      <c r="K1050" s="2" t="str">
        <f>_xlfn.XLOOKUP(Table2[[#This Row],[Customer_ID]],Table3[Customer_ID],Table3[Membership],"Regular")</f>
        <v>Regular</v>
      </c>
      <c r="L1050" s="2" t="s">
        <v>1002</v>
      </c>
      <c r="M1050" s="2" t="str">
        <f>_xlfn.XLOOKUP(Table2[[#This Row],[Product_ID]],Table4[Product_ID],Table4[Product_Name],"Not Found")</f>
        <v>Raymond Sherwani Olive</v>
      </c>
      <c r="N1050" s="2" t="str">
        <f>_xlfn.XLOOKUP(Table2[[#This Row],[Product_ID]],Table4[Product_ID],Table4[Category],"Not Found")</f>
        <v>Men Ethnic</v>
      </c>
      <c r="O1050" s="2" t="str">
        <f>_xlfn.XLOOKUP(Table2[[#This Row],[Product_ID]],Table4[Product_ID],Table4[Subcategory],"Not Found")</f>
        <v>Sherwani</v>
      </c>
      <c r="P1050" s="2" t="str">
        <f>_xlfn.XLOOKUP(Table2[[#This Row],[Product_ID]],Table4[Product_ID],Table4[Brand],"Missing Brand")</f>
        <v>Raymond</v>
      </c>
      <c r="Q1050" s="2" t="s">
        <v>74</v>
      </c>
      <c r="R1050" s="2" t="str">
        <f>_xlfn.XLOOKUP(Table2[[#This Row],[Store_ID]],Table6[Store_ID],Table6[Store Name],"Not Found")</f>
        <v>TrendMart Tirupati High Street</v>
      </c>
      <c r="S1050" s="2">
        <f>_xlfn.XLOOKUP(Table2[[#This Row],[Store_ID]],Table6[Store_ID],Table6[Monthly Target],"Missing Target")</f>
        <v>2000000</v>
      </c>
      <c r="T1050" s="2" t="str">
        <f>_xlfn.XLOOKUP(Table2[[#This Row],[Store_ID]],Table6[Store_ID],Table6[Region],"Not Found")</f>
        <v>South Zone 3</v>
      </c>
      <c r="U1050" s="2" t="s">
        <v>153</v>
      </c>
      <c r="V1050" s="2" t="str">
        <f>_xlfn.XLOOKUP(Table2[[#This Row],[Employee_ID]],Table5[Employee_ID],Table5[Employee Name],"Not Found")</f>
        <v>Rani Mishra</v>
      </c>
      <c r="W1050" s="2">
        <v>2</v>
      </c>
      <c r="X1050" s="2">
        <v>2220.27</v>
      </c>
      <c r="Y1050" s="2">
        <v>25</v>
      </c>
      <c r="Z1050" s="2">
        <v>1110.1300000000001</v>
      </c>
      <c r="AA1050" s="2">
        <v>12</v>
      </c>
      <c r="AB1050" s="2">
        <v>399.65</v>
      </c>
      <c r="AC1050" s="2">
        <v>3730.06</v>
      </c>
      <c r="AD1050" s="2">
        <v>3353.84</v>
      </c>
      <c r="AE1050" s="2">
        <f t="shared" si="30"/>
        <v>-23.430000000000177</v>
      </c>
      <c r="AF1050" s="2" t="s">
        <v>35</v>
      </c>
      <c r="AG1050" s="42">
        <f>IFERROR(Table2[[#This Row],[Profit]]/Table2[[#This Row],[Sales Amount]],0)</f>
        <v>-6.2814002991909449E-3</v>
      </c>
      <c r="AH1050" s="2" t="str">
        <f>TRIM(Table2[[#This Row],[Payment Modee]])</f>
        <v>Debit Card</v>
      </c>
      <c r="AI1050" s="2" t="s">
        <v>26</v>
      </c>
      <c r="AJ1050" s="2" t="s">
        <v>27</v>
      </c>
      <c r="AK1050" s="2" t="s">
        <v>1084</v>
      </c>
      <c r="AL1050" s="16" t="str">
        <f>IF(HOUR(Table2[[#This Row],[Order Time]])&lt;12,"Morning",IF(HOUR(Table2[[#This Row],[Order Time]])&lt;17,"Afternoon",IF(HOUR(Table2[[#This Row],[Order Time]])&lt;21,"Evening","Night")))</f>
        <v>Afternoon</v>
      </c>
      <c r="AM1050" s="16" t="s">
        <v>29</v>
      </c>
    </row>
    <row r="1051" spans="1:39" x14ac:dyDescent="0.25">
      <c r="A1051" s="13" t="s">
        <v>2622</v>
      </c>
      <c r="B1051" s="4">
        <v>45725</v>
      </c>
      <c r="C1051" s="2">
        <f>YEAR(Table2[[#This Row],[Invoice Date]])</f>
        <v>2025</v>
      </c>
      <c r="D1051" s="2" t="str">
        <f>TEXT(Table2[[#This Row],[Invoice Date]],"mmm")</f>
        <v>Mar</v>
      </c>
      <c r="E1051" s="2" t="str">
        <f>Table2[[#This Row],[Store_ID]]&amp;"-"&amp;Table2[[#This Row],[Year]]&amp;"-"&amp;Table2[[#This Row],[Month]]</f>
        <v>STR007-2025-Mar</v>
      </c>
      <c r="F1051" s="2" t="s">
        <v>2344</v>
      </c>
      <c r="G1051" s="2" t="str">
        <f>_xlfn.XLOOKUP(Table2[[#This Row],[Customer_ID]],Table3[Customer_ID],Table3[Customer Name],"Not Found")</f>
        <v>Kannan Gupta</v>
      </c>
      <c r="H1051" s="2" t="str">
        <f>_xlfn.XLOOKUP(Table2[[#This Row],[Customer_ID]],Table3[Customer_ID],Table3[Gender],"Female")</f>
        <v>Male</v>
      </c>
      <c r="I1051" s="2" t="str">
        <f>_xlfn.XLOOKUP(Table2[[#This Row],[Customer_ID]],Table3[Customer_ID],Table3[City],"Missing Memebership")</f>
        <v>Vijayawada</v>
      </c>
      <c r="J1051" s="2" t="str">
        <f>_xlfn.XLOOKUP(Table2[[#This Row],[Customer_ID]],Table3[Customer_ID],Table3[State],"Karnataka")</f>
        <v>Andhra Pradesh</v>
      </c>
      <c r="K1051" s="2" t="str">
        <f>_xlfn.XLOOKUP(Table2[[#This Row],[Customer_ID]],Table3[Customer_ID],Table3[Membership],"Regular")</f>
        <v>Silver</v>
      </c>
      <c r="L1051" s="2" t="s">
        <v>962</v>
      </c>
      <c r="M1051" s="2" t="str">
        <f>_xlfn.XLOOKUP(Table2[[#This Row],[Product_ID]],Table4[Product_ID],Table4[Product_Name],"Not Found")</f>
        <v>Max Fashion Formal Shoes Orange</v>
      </c>
      <c r="N1051" s="2" t="str">
        <f>_xlfn.XLOOKUP(Table2[[#This Row],[Product_ID]],Table4[Product_ID],Table4[Category],"Not Found")</f>
        <v>Footwear</v>
      </c>
      <c r="O1051" s="2" t="str">
        <f>_xlfn.XLOOKUP(Table2[[#This Row],[Product_ID]],Table4[Product_ID],Table4[Subcategory],"Not Found")</f>
        <v>Formal Shoes</v>
      </c>
      <c r="P1051" s="2" t="str">
        <f>_xlfn.XLOOKUP(Table2[[#This Row],[Product_ID]],Table4[Product_ID],Table4[Brand],"Missing Brand")</f>
        <v>Max Fashion</v>
      </c>
      <c r="Q1051" s="2" t="s">
        <v>307</v>
      </c>
      <c r="R1051" s="2" t="str">
        <f>_xlfn.XLOOKUP(Table2[[#This Row],[Store_ID]],Table6[Store_ID],Table6[Store Name],"Not Found")</f>
        <v>TrendMart Thoothukudi Mall Kiosk</v>
      </c>
      <c r="S1051" s="2">
        <f>_xlfn.XLOOKUP(Table2[[#This Row],[Store_ID]],Table6[Store_ID],Table6[Monthly Target],"Missing Target")</f>
        <v>1500000</v>
      </c>
      <c r="T1051" s="2" t="str">
        <f>_xlfn.XLOOKUP(Table2[[#This Row],[Store_ID]],Table6[Store_ID],Table6[Region],"Not Found")</f>
        <v>South Zone 1</v>
      </c>
      <c r="U1051" s="2" t="s">
        <v>113</v>
      </c>
      <c r="V1051" s="2" t="str">
        <f>_xlfn.XLOOKUP(Table2[[#This Row],[Employee_ID]],Table5[Employee_ID],Table5[Employee Name],"Not Found")</f>
        <v>Eswar Prasad</v>
      </c>
      <c r="W1051" s="2">
        <v>1</v>
      </c>
      <c r="X1051" s="2">
        <v>2123.2399999999998</v>
      </c>
      <c r="Y1051" s="2">
        <v>10</v>
      </c>
      <c r="Z1051" s="2">
        <v>212.32</v>
      </c>
      <c r="AA1051" s="2">
        <v>12</v>
      </c>
      <c r="AB1051" s="2">
        <v>229.31</v>
      </c>
      <c r="AC1051" s="2">
        <v>2140.23</v>
      </c>
      <c r="AD1051" s="2">
        <v>1542.23</v>
      </c>
      <c r="AE1051" s="2">
        <f t="shared" si="30"/>
        <v>368.69</v>
      </c>
      <c r="AF1051" s="2" t="s">
        <v>35</v>
      </c>
      <c r="AG1051" s="42">
        <f>IFERROR(Table2[[#This Row],[Profit]]/Table2[[#This Row],[Sales Amount]],0)</f>
        <v>0.17226653210168999</v>
      </c>
      <c r="AH1051" s="2" t="str">
        <f>TRIM(Table2[[#This Row],[Payment Modee]])</f>
        <v>Debit Card</v>
      </c>
      <c r="AI1051" s="2" t="s">
        <v>26</v>
      </c>
      <c r="AJ1051" s="2" t="s">
        <v>27</v>
      </c>
      <c r="AK1051" s="2" t="s">
        <v>1448</v>
      </c>
      <c r="AL1051" s="16" t="str">
        <f>IF(HOUR(Table2[[#This Row],[Order Time]])&lt;12,"Morning",IF(HOUR(Table2[[#This Row],[Order Time]])&lt;17,"Afternoon",IF(HOUR(Table2[[#This Row],[Order Time]])&lt;21,"Evening","Night")))</f>
        <v>Evening</v>
      </c>
      <c r="AM1051" s="16" t="s">
        <v>38</v>
      </c>
    </row>
    <row r="1052" spans="1:39" x14ac:dyDescent="0.25">
      <c r="A1052" s="13" t="s">
        <v>2623</v>
      </c>
      <c r="B1052" s="4">
        <v>45561</v>
      </c>
      <c r="C1052" s="2">
        <f>YEAR(Table2[[#This Row],[Invoice Date]])</f>
        <v>2024</v>
      </c>
      <c r="D1052" s="2" t="str">
        <f>TEXT(Table2[[#This Row],[Invoice Date]],"mmm")</f>
        <v>Sep</v>
      </c>
      <c r="E1052" s="2" t="str">
        <f>Table2[[#This Row],[Store_ID]]&amp;"-"&amp;Table2[[#This Row],[Year]]&amp;"-"&amp;Table2[[#This Row],[Month]]</f>
        <v>STR058-2024-Sep</v>
      </c>
      <c r="F1052" s="2" t="s">
        <v>2220</v>
      </c>
      <c r="G1052" s="2" t="str">
        <f>_xlfn.XLOOKUP(Table2[[#This Row],[Customer_ID]],Table3[Customer_ID],Table3[Customer Name],"Not Found")</f>
        <v>Ravi Chandran</v>
      </c>
      <c r="H1052" s="2" t="str">
        <f>_xlfn.XLOOKUP(Table2[[#This Row],[Customer_ID]],Table3[Customer_ID],Table3[Gender],"Female")</f>
        <v>Male</v>
      </c>
      <c r="I1052" s="2" t="str">
        <f>_xlfn.XLOOKUP(Table2[[#This Row],[Customer_ID]],Table3[Customer_ID],Table3[City],"Missing Memebership")</f>
        <v>Tiruchirappalli</v>
      </c>
      <c r="J1052" s="2" t="str">
        <f>_xlfn.XLOOKUP(Table2[[#This Row],[Customer_ID]],Table3[Customer_ID],Table3[State],"Karnataka")</f>
        <v>Tamil Nadu</v>
      </c>
      <c r="K1052" s="2" t="str">
        <f>_xlfn.XLOOKUP(Table2[[#This Row],[Customer_ID]],Table3[Customer_ID],Table3[Membership],"Regular")</f>
        <v>Gold</v>
      </c>
      <c r="L1052" s="2" t="s">
        <v>1863</v>
      </c>
      <c r="M1052" s="2" t="str">
        <f>_xlfn.XLOOKUP(Table2[[#This Row],[Product_ID]],Table4[Product_ID],Table4[Product_Name],"Not Found")</f>
        <v>Spykar Straight Fit White</v>
      </c>
      <c r="N1052" s="2" t="str">
        <f>_xlfn.XLOOKUP(Table2[[#This Row],[Product_ID]],Table4[Product_ID],Table4[Category],"Not Found")</f>
        <v>Women Jeans</v>
      </c>
      <c r="O1052" s="2" t="str">
        <f>_xlfn.XLOOKUP(Table2[[#This Row],[Product_ID]],Table4[Product_ID],Table4[Subcategory],"Not Found")</f>
        <v>Straight Fit</v>
      </c>
      <c r="P1052" s="2" t="str">
        <f>_xlfn.XLOOKUP(Table2[[#This Row],[Product_ID]],Table4[Product_ID],Table4[Brand],"Missing Brand")</f>
        <v>Spykar</v>
      </c>
      <c r="Q1052" s="2" t="s">
        <v>54</v>
      </c>
      <c r="R1052" s="2" t="str">
        <f>_xlfn.XLOOKUP(Table2[[#This Row],[Store_ID]],Table6[Store_ID],Table6[Store Name],"Not Found")</f>
        <v>TrendMart Thoothukudi Flagship</v>
      </c>
      <c r="S1052" s="2">
        <f>_xlfn.XLOOKUP(Table2[[#This Row],[Store_ID]],Table6[Store_ID],Table6[Monthly Target],"Missing Target")</f>
        <v>1200000</v>
      </c>
      <c r="T1052" s="2" t="str">
        <f>_xlfn.XLOOKUP(Table2[[#This Row],[Store_ID]],Table6[Store_ID],Table6[Region],"Not Found")</f>
        <v>South Zone 1</v>
      </c>
      <c r="U1052" s="2" t="s">
        <v>34</v>
      </c>
      <c r="V1052" s="2" t="str">
        <f>_xlfn.XLOOKUP(Table2[[#This Row],[Employee_ID]],Table5[Employee_ID],Table5[Employee Name],"Not Found")</f>
        <v>Deepthi Iyengar</v>
      </c>
      <c r="W1052" s="2">
        <v>2</v>
      </c>
      <c r="X1052" s="2">
        <v>1035.01</v>
      </c>
      <c r="Y1052" s="2">
        <v>10</v>
      </c>
      <c r="Z1052" s="2">
        <v>207</v>
      </c>
      <c r="AA1052" s="2">
        <v>12</v>
      </c>
      <c r="AB1052" s="2">
        <v>223.56</v>
      </c>
      <c r="AC1052" s="2">
        <v>2086.58</v>
      </c>
      <c r="AD1052" s="2">
        <v>1444.8</v>
      </c>
      <c r="AE1052" s="2">
        <f t="shared" si="30"/>
        <v>418.21999999999997</v>
      </c>
      <c r="AF1052" s="2" t="s">
        <v>119</v>
      </c>
      <c r="AG1052" s="42">
        <f>IFERROR(Table2[[#This Row],[Profit]]/Table2[[#This Row],[Sales Amount]],0)</f>
        <v>0.20043324483125496</v>
      </c>
      <c r="AH1052" s="2" t="str">
        <f>TRIM(Table2[[#This Row],[Payment Modee]])</f>
        <v>Net Banking</v>
      </c>
      <c r="AI1052" s="2" t="s">
        <v>36</v>
      </c>
      <c r="AJ1052" s="2" t="s">
        <v>27</v>
      </c>
      <c r="AK1052" s="2" t="s">
        <v>1168</v>
      </c>
      <c r="AL1052" s="16" t="str">
        <f>IF(HOUR(Table2[[#This Row],[Order Time]])&lt;12,"Morning",IF(HOUR(Table2[[#This Row],[Order Time]])&lt;17,"Afternoon",IF(HOUR(Table2[[#This Row],[Order Time]])&lt;21,"Evening","Night")))</f>
        <v>Evening</v>
      </c>
      <c r="AM1052" s="16" t="s">
        <v>29</v>
      </c>
    </row>
    <row r="1053" spans="1:39" x14ac:dyDescent="0.25">
      <c r="A1053" s="13" t="s">
        <v>2624</v>
      </c>
      <c r="B1053" s="4">
        <v>45421</v>
      </c>
      <c r="C1053" s="2">
        <f>YEAR(Table2[[#This Row],[Invoice Date]])</f>
        <v>2024</v>
      </c>
      <c r="D1053" s="2" t="str">
        <f>TEXT(Table2[[#This Row],[Invoice Date]],"mmm")</f>
        <v>May</v>
      </c>
      <c r="E1053" s="2" t="str">
        <f>Table2[[#This Row],[Store_ID]]&amp;"-"&amp;Table2[[#This Row],[Year]]&amp;"-"&amp;Table2[[#This Row],[Month]]</f>
        <v>STR055-2024-May</v>
      </c>
      <c r="F1053" s="2" t="s">
        <v>2625</v>
      </c>
      <c r="G1053" s="2" t="str">
        <f>_xlfn.XLOOKUP(Table2[[#This Row],[Customer_ID]],Table3[Customer_ID],Table3[Customer Name],"Not Found")</f>
        <v>Jayaram Murthy</v>
      </c>
      <c r="H1053" s="2" t="str">
        <f>_xlfn.XLOOKUP(Table2[[#This Row],[Customer_ID]],Table3[Customer_ID],Table3[Gender],"Female")</f>
        <v>Male</v>
      </c>
      <c r="I1053" s="2" t="str">
        <f>_xlfn.XLOOKUP(Table2[[#This Row],[Customer_ID]],Table3[Customer_ID],Table3[City],"Missing Memebership")</f>
        <v>Tirupati</v>
      </c>
      <c r="J1053" s="2" t="str">
        <f>_xlfn.XLOOKUP(Table2[[#This Row],[Customer_ID]],Table3[Customer_ID],Table3[State],"Karnataka")</f>
        <v>Andhra Pradesh</v>
      </c>
      <c r="K1053" s="2" t="str">
        <f>_xlfn.XLOOKUP(Table2[[#This Row],[Customer_ID]],Table3[Customer_ID],Table3[Membership],"Regular")</f>
        <v>Silver</v>
      </c>
      <c r="L1053" s="2" t="s">
        <v>795</v>
      </c>
      <c r="M1053" s="2" t="str">
        <f>_xlfn.XLOOKUP(Table2[[#This Row],[Product_ID]],Table4[Product_ID],Table4[Product_Name],"Not Found")</f>
        <v>Global Desi Card Holder Navy Blue</v>
      </c>
      <c r="N1053" s="2" t="str">
        <f>_xlfn.XLOOKUP(Table2[[#This Row],[Product_ID]],Table4[Product_ID],Table4[Category],"Not Found")</f>
        <v>Wallets</v>
      </c>
      <c r="O1053" s="2" t="str">
        <f>_xlfn.XLOOKUP(Table2[[#This Row],[Product_ID]],Table4[Product_ID],Table4[Subcategory],"Not Found")</f>
        <v>Card Holder</v>
      </c>
      <c r="P1053" s="2" t="str">
        <f>_xlfn.XLOOKUP(Table2[[#This Row],[Product_ID]],Table4[Product_ID],Table4[Brand],"Missing Brand")</f>
        <v>Global Desi</v>
      </c>
      <c r="Q1053" s="2" t="s">
        <v>390</v>
      </c>
      <c r="R1053" s="2" t="str">
        <f>_xlfn.XLOOKUP(Table2[[#This Row],[Store_ID]],Table6[Store_ID],Table6[Store Name],"Not Found")</f>
        <v>TrendMart Nellore High Street</v>
      </c>
      <c r="S1053" s="2">
        <f>_xlfn.XLOOKUP(Table2[[#This Row],[Store_ID]],Table6[Store_ID],Table6[Monthly Target],"Missing Target")</f>
        <v>1500000</v>
      </c>
      <c r="T1053" s="2" t="str">
        <f>_xlfn.XLOOKUP(Table2[[#This Row],[Store_ID]],Table6[Store_ID],Table6[Region],"Not Found")</f>
        <v>South Zone 3</v>
      </c>
      <c r="U1053" s="2" t="s">
        <v>330</v>
      </c>
      <c r="V1053" s="2" t="str">
        <f>_xlfn.XLOOKUP(Table2[[#This Row],[Employee_ID]],Table5[Employee_ID],Table5[Employee Name],"Not Found")</f>
        <v>Malini Gowda</v>
      </c>
      <c r="W1053" s="2">
        <v>1</v>
      </c>
      <c r="X1053" s="2">
        <v>552.4</v>
      </c>
      <c r="Y1053" s="2">
        <v>15</v>
      </c>
      <c r="Z1053" s="2">
        <v>82.86</v>
      </c>
      <c r="AA1053" s="2">
        <v>5</v>
      </c>
      <c r="AB1053" s="2">
        <v>23.48</v>
      </c>
      <c r="AC1053" s="2">
        <v>493.02</v>
      </c>
      <c r="AD1053" s="2">
        <v>371.12</v>
      </c>
      <c r="AE1053" s="2">
        <f t="shared" si="30"/>
        <v>98.419999999999973</v>
      </c>
      <c r="AF1053" s="2" t="s">
        <v>35</v>
      </c>
      <c r="AG1053" s="42">
        <f>IFERROR(Table2[[#This Row],[Profit]]/Table2[[#This Row],[Sales Amount]],0)</f>
        <v>0.19962678998823571</v>
      </c>
      <c r="AH1053" s="2" t="str">
        <f>TRIM(Table2[[#This Row],[Payment Modee]])</f>
        <v>Debit Card</v>
      </c>
      <c r="AI1053" s="2" t="s">
        <v>36</v>
      </c>
      <c r="AJ1053" s="2" t="s">
        <v>27</v>
      </c>
      <c r="AK1053" s="2" t="s">
        <v>1860</v>
      </c>
      <c r="AL1053" s="16" t="str">
        <f>IF(HOUR(Table2[[#This Row],[Order Time]])&lt;12,"Morning",IF(HOUR(Table2[[#This Row],[Order Time]])&lt;17,"Afternoon",IF(HOUR(Table2[[#This Row],[Order Time]])&lt;21,"Evening","Night")))</f>
        <v>Evening</v>
      </c>
      <c r="AM1053" s="16" t="s">
        <v>29</v>
      </c>
    </row>
    <row r="1054" spans="1:39" x14ac:dyDescent="0.25">
      <c r="A1054" s="13" t="s">
        <v>2626</v>
      </c>
      <c r="B1054" s="4">
        <v>45694</v>
      </c>
      <c r="C1054" s="2">
        <f>YEAR(Table2[[#This Row],[Invoice Date]])</f>
        <v>2025</v>
      </c>
      <c r="D1054" s="2" t="str">
        <f>TEXT(Table2[[#This Row],[Invoice Date]],"mmm")</f>
        <v>Feb</v>
      </c>
      <c r="E1054" s="2" t="str">
        <f>Table2[[#This Row],[Store_ID]]&amp;"-"&amp;Table2[[#This Row],[Year]]&amp;"-"&amp;Table2[[#This Row],[Month]]</f>
        <v>STR038-2025-Feb</v>
      </c>
      <c r="F1054" s="2" t="s">
        <v>565</v>
      </c>
      <c r="G1054" s="2" t="str">
        <f>_xlfn.XLOOKUP(Table2[[#This Row],[Customer_ID]],Table3[Customer_ID],Table3[Customer Name],"Not Found")</f>
        <v>Baskar Reddy</v>
      </c>
      <c r="H1054" s="2" t="str">
        <f>_xlfn.XLOOKUP(Table2[[#This Row],[Customer_ID]],Table3[Customer_ID],Table3[Gender],"Female")</f>
        <v>Male</v>
      </c>
      <c r="I1054" s="2" t="str">
        <f>_xlfn.XLOOKUP(Table2[[#This Row],[Customer_ID]],Table3[Customer_ID],Table3[City],"Missing Memebership")</f>
        <v>Madurai</v>
      </c>
      <c r="J1054" s="2" t="str">
        <f>_xlfn.XLOOKUP(Table2[[#This Row],[Customer_ID]],Table3[Customer_ID],Table3[State],"Karnataka")</f>
        <v>Tamil Nadu</v>
      </c>
      <c r="K1054" s="2" t="str">
        <f>_xlfn.XLOOKUP(Table2[[#This Row],[Customer_ID]],Table3[Customer_ID],Table3[Membership],"Regular")</f>
        <v>Gold</v>
      </c>
      <c r="L1054" s="2" t="s">
        <v>101</v>
      </c>
      <c r="M1054" s="2" t="str">
        <f>_xlfn.XLOOKUP(Table2[[#This Row],[Product_ID]],Table4[Product_ID],Table4[Product_Name],"Not Found")</f>
        <v>Global Desi Analog Watch Cream</v>
      </c>
      <c r="N1054" s="2" t="str">
        <f>_xlfn.XLOOKUP(Table2[[#This Row],[Product_ID]],Table4[Product_ID],Table4[Category],"Not Found")</f>
        <v>Watches</v>
      </c>
      <c r="O1054" s="2" t="str">
        <f>_xlfn.XLOOKUP(Table2[[#This Row],[Product_ID]],Table4[Product_ID],Table4[Subcategory],"Not Found")</f>
        <v>Analog Watch</v>
      </c>
      <c r="P1054" s="2" t="str">
        <f>_xlfn.XLOOKUP(Table2[[#This Row],[Product_ID]],Table4[Product_ID],Table4[Brand],"Missing Brand")</f>
        <v>Global Desi</v>
      </c>
      <c r="Q1054" s="2" t="s">
        <v>890</v>
      </c>
      <c r="R1054" s="2" t="str">
        <f>_xlfn.XLOOKUP(Table2[[#This Row],[Store_ID]],Table6[Store_ID],Table6[Store Name],"Not Found")</f>
        <v>TrendMart Tumakuru Standard</v>
      </c>
      <c r="S1054" s="2">
        <f>_xlfn.XLOOKUP(Table2[[#This Row],[Store_ID]],Table6[Store_ID],Table6[Monthly Target],"Missing Target")</f>
        <v>1500000</v>
      </c>
      <c r="T1054" s="2" t="str">
        <f>_xlfn.XLOOKUP(Table2[[#This Row],[Store_ID]],Table6[Store_ID],Table6[Region],"Not Found")</f>
        <v>South Zone 2</v>
      </c>
      <c r="U1054" s="2" t="s">
        <v>192</v>
      </c>
      <c r="V1054" s="2" t="str">
        <f>_xlfn.XLOOKUP(Table2[[#This Row],[Employee_ID]],Table5[Employee_ID],Table5[Employee Name],"Not Found")</f>
        <v>Hari Nair</v>
      </c>
      <c r="W1054" s="2">
        <v>1</v>
      </c>
      <c r="X1054" s="2">
        <v>5727.63</v>
      </c>
      <c r="Y1054" s="2">
        <v>20</v>
      </c>
      <c r="Z1054" s="2">
        <v>1145.53</v>
      </c>
      <c r="AA1054" s="2">
        <v>12</v>
      </c>
      <c r="AB1054" s="2">
        <v>549.85</v>
      </c>
      <c r="AC1054" s="2">
        <v>5131.95</v>
      </c>
      <c r="AD1054" s="2">
        <v>3970.86</v>
      </c>
      <c r="AE1054" s="2">
        <f t="shared" si="30"/>
        <v>611.23999999999967</v>
      </c>
      <c r="AF1054" s="2" t="s">
        <v>35</v>
      </c>
      <c r="AG1054" s="42">
        <f>IFERROR(Table2[[#This Row],[Profit]]/Table2[[#This Row],[Sales Amount]],0)</f>
        <v>0.11910482370249119</v>
      </c>
      <c r="AH1054" s="2" t="str">
        <f>TRIM(Table2[[#This Row],[Payment Modee]])</f>
        <v>Debit Card</v>
      </c>
      <c r="AI1054" s="2" t="s">
        <v>26</v>
      </c>
      <c r="AJ1054" s="2" t="s">
        <v>27</v>
      </c>
      <c r="AK1054" s="2" t="s">
        <v>1890</v>
      </c>
      <c r="AL1054" s="16" t="str">
        <f>IF(HOUR(Table2[[#This Row],[Order Time]])&lt;12,"Morning",IF(HOUR(Table2[[#This Row],[Order Time]])&lt;17,"Afternoon",IF(HOUR(Table2[[#This Row],[Order Time]])&lt;21,"Evening","Night")))</f>
        <v>Evening</v>
      </c>
      <c r="AM1054" s="16" t="s">
        <v>29</v>
      </c>
    </row>
    <row r="1055" spans="1:39" x14ac:dyDescent="0.25">
      <c r="A1055" s="13" t="s">
        <v>2627</v>
      </c>
      <c r="B1055" s="4">
        <v>45530</v>
      </c>
      <c r="C1055" s="2">
        <f>YEAR(Table2[[#This Row],[Invoice Date]])</f>
        <v>2024</v>
      </c>
      <c r="D1055" s="2" t="str">
        <f>TEXT(Table2[[#This Row],[Invoice Date]],"mmm")</f>
        <v>Aug</v>
      </c>
      <c r="E1055" s="2" t="str">
        <f>Table2[[#This Row],[Store_ID]]&amp;"-"&amp;Table2[[#This Row],[Year]]&amp;"-"&amp;Table2[[#This Row],[Month]]</f>
        <v>STR056-2024-Aug</v>
      </c>
      <c r="F1055" s="2" t="s">
        <v>1703</v>
      </c>
      <c r="G1055" s="2" t="str">
        <f>_xlfn.XLOOKUP(Table2[[#This Row],[Customer_ID]],Table3[Customer_ID],Table3[Customer Name],"Not Found")</f>
        <v>Manju Gowda</v>
      </c>
      <c r="H1055" s="2" t="str">
        <f>_xlfn.XLOOKUP(Table2[[#This Row],[Customer_ID]],Table3[Customer_ID],Table3[Gender],"Female")</f>
        <v>Female</v>
      </c>
      <c r="I1055" s="2" t="str">
        <f>_xlfn.XLOOKUP(Table2[[#This Row],[Customer_ID]],Table3[Customer_ID],Table3[City],"Missing Memebership")</f>
        <v>Nizamabad</v>
      </c>
      <c r="J1055" s="2" t="str">
        <f>_xlfn.XLOOKUP(Table2[[#This Row],[Customer_ID]],Table3[Customer_ID],Table3[State],"Karnataka")</f>
        <v>Telangana</v>
      </c>
      <c r="K1055" s="2" t="str">
        <f>_xlfn.XLOOKUP(Table2[[#This Row],[Customer_ID]],Table3[Customer_ID],Table3[Membership],"Regular")</f>
        <v>Regular</v>
      </c>
      <c r="L1055" s="2" t="s">
        <v>1578</v>
      </c>
      <c r="M1055" s="2" t="str">
        <f>_xlfn.XLOOKUP(Table2[[#This Row],[Product_ID]],Table4[Product_ID],Table4[Product_Name],"Not Found")</f>
        <v>Kalyan Silks Sunglasses Black</v>
      </c>
      <c r="N1055" s="2" t="str">
        <f>_xlfn.XLOOKUP(Table2[[#This Row],[Product_ID]],Table4[Product_ID],Table4[Category],"Not Found")</f>
        <v>Accessories</v>
      </c>
      <c r="O1055" s="2" t="str">
        <f>_xlfn.XLOOKUP(Table2[[#This Row],[Product_ID]],Table4[Product_ID],Table4[Subcategory],"Not Found")</f>
        <v>Sunglasses</v>
      </c>
      <c r="P1055" s="2" t="str">
        <f>_xlfn.XLOOKUP(Table2[[#This Row],[Product_ID]],Table4[Product_ID],Table4[Brand],"Missing Brand")</f>
        <v>Missing Brand Name</v>
      </c>
      <c r="Q1055" s="2" t="s">
        <v>474</v>
      </c>
      <c r="R1055" s="2" t="str">
        <f>_xlfn.XLOOKUP(Table2[[#This Row],[Store_ID]],Table6[Store_ID],Table6[Store Name],"Not Found")</f>
        <v>TrendMart Nizamabad Standard</v>
      </c>
      <c r="S1055" s="2">
        <f>_xlfn.XLOOKUP(Table2[[#This Row],[Store_ID]],Table6[Store_ID],Table6[Monthly Target],"Missing Target")</f>
        <v>1200000</v>
      </c>
      <c r="T1055" s="2" t="str">
        <f>_xlfn.XLOOKUP(Table2[[#This Row],[Store_ID]],Table6[Store_ID],Table6[Region],"Not Found")</f>
        <v>South Zone 2</v>
      </c>
      <c r="U1055" s="2" t="s">
        <v>24</v>
      </c>
      <c r="V1055" s="2" t="str">
        <f>_xlfn.XLOOKUP(Table2[[#This Row],[Employee_ID]],Table5[Employee_ID],Table5[Employee Name],"Not Found")</f>
        <v>Manoj Ramachandran</v>
      </c>
      <c r="W1055" s="2">
        <v>2</v>
      </c>
      <c r="X1055" s="2">
        <v>852.71</v>
      </c>
      <c r="Y1055" s="2">
        <v>30</v>
      </c>
      <c r="Z1055" s="2">
        <v>511.63</v>
      </c>
      <c r="AA1055" s="2">
        <v>5</v>
      </c>
      <c r="AB1055" s="2">
        <v>59.69</v>
      </c>
      <c r="AC1055" s="2">
        <v>1253.48</v>
      </c>
      <c r="AD1055" s="2">
        <v>962.6</v>
      </c>
      <c r="AE1055" s="2">
        <f t="shared" si="30"/>
        <v>231.19</v>
      </c>
      <c r="AF1055" s="2" t="s">
        <v>56</v>
      </c>
      <c r="AG1055" s="42">
        <f>IFERROR(Table2[[#This Row],[Profit]]/Table2[[#This Row],[Sales Amount]],0)</f>
        <v>0.1844385231515461</v>
      </c>
      <c r="AH1055" s="2" t="str">
        <f>TRIM(Table2[[#This Row],[Payment Modee]])</f>
        <v>Credit Card</v>
      </c>
      <c r="AI1055" s="2" t="s">
        <v>36</v>
      </c>
      <c r="AJ1055" s="2" t="s">
        <v>27</v>
      </c>
      <c r="AK1055" s="2" t="s">
        <v>2216</v>
      </c>
      <c r="AL1055" s="16" t="str">
        <f>IF(HOUR(Table2[[#This Row],[Order Time]])&lt;12,"Morning",IF(HOUR(Table2[[#This Row],[Order Time]])&lt;17,"Afternoon",IF(HOUR(Table2[[#This Row],[Order Time]])&lt;21,"Evening","Night")))</f>
        <v>Evening</v>
      </c>
      <c r="AM1055" s="16" t="s">
        <v>29</v>
      </c>
    </row>
    <row r="1056" spans="1:39" x14ac:dyDescent="0.25">
      <c r="A1056" s="13" t="s">
        <v>2628</v>
      </c>
      <c r="B1056" s="4">
        <v>45594</v>
      </c>
      <c r="C1056" s="2">
        <f>YEAR(Table2[[#This Row],[Invoice Date]])</f>
        <v>2024</v>
      </c>
      <c r="D1056" s="2" t="str">
        <f>TEXT(Table2[[#This Row],[Invoice Date]],"mmm")</f>
        <v>Oct</v>
      </c>
      <c r="E1056" s="2" t="str">
        <f>Table2[[#This Row],[Store_ID]]&amp;"-"&amp;Table2[[#This Row],[Year]]&amp;"-"&amp;Table2[[#This Row],[Month]]</f>
        <v>STR030-2024-Oct</v>
      </c>
      <c r="F1056" s="2" t="s">
        <v>2000</v>
      </c>
      <c r="G1056" s="2" t="str">
        <f>_xlfn.XLOOKUP(Table2[[#This Row],[Customer_ID]],Table3[Customer_ID],Table3[Customer Name],"Not Found")</f>
        <v>Chidambaram Krishnan</v>
      </c>
      <c r="H1056" s="2" t="str">
        <f>_xlfn.XLOOKUP(Table2[[#This Row],[Customer_ID]],Table3[Customer_ID],Table3[Gender],"Female")</f>
        <v>Male</v>
      </c>
      <c r="I1056" s="2" t="str">
        <f>_xlfn.XLOOKUP(Table2[[#This Row],[Customer_ID]],Table3[Customer_ID],Table3[City],"Missing Memebership")</f>
        <v>Karimnagar</v>
      </c>
      <c r="J1056" s="2" t="str">
        <f>_xlfn.XLOOKUP(Table2[[#This Row],[Customer_ID]],Table3[Customer_ID],Table3[State],"Karnataka")</f>
        <v>Telangana</v>
      </c>
      <c r="K1056" s="2" t="str">
        <f>_xlfn.XLOOKUP(Table2[[#This Row],[Customer_ID]],Table3[Customer_ID],Table3[Membership],"Regular")</f>
        <v>Regular</v>
      </c>
      <c r="L1056" s="2" t="s">
        <v>2243</v>
      </c>
      <c r="M1056" s="2" t="str">
        <f>_xlfn.XLOOKUP(Table2[[#This Row],[Product_ID]],Table4[Product_ID],Table4[Product_Name],"Not Found")</f>
        <v>Mufti Track Suit Mustard</v>
      </c>
      <c r="N1056" s="2" t="str">
        <f>_xlfn.XLOOKUP(Table2[[#This Row],[Product_ID]],Table4[Product_ID],Table4[Category],"Not Found")</f>
        <v>Sportswear</v>
      </c>
      <c r="O1056" s="2" t="str">
        <f>_xlfn.XLOOKUP(Table2[[#This Row],[Product_ID]],Table4[Product_ID],Table4[Subcategory],"Not Found")</f>
        <v>Track Suit</v>
      </c>
      <c r="P1056" s="2" t="str">
        <f>_xlfn.XLOOKUP(Table2[[#This Row],[Product_ID]],Table4[Product_ID],Table4[Brand],"Missing Brand")</f>
        <v>Mufti</v>
      </c>
      <c r="Q1056" s="2" t="s">
        <v>1033</v>
      </c>
      <c r="R1056" s="2" t="str">
        <f>_xlfn.XLOOKUP(Table2[[#This Row],[Store_ID]],Table6[Store_ID],Table6[Store Name],"Not Found")</f>
        <v>TrendMart Kochi Standard</v>
      </c>
      <c r="S1056" s="2">
        <f>_xlfn.XLOOKUP(Table2[[#This Row],[Store_ID]],Table6[Store_ID],Table6[Monthly Target],"Missing Target")</f>
        <v>2000000</v>
      </c>
      <c r="T1056" s="2" t="str">
        <f>_xlfn.XLOOKUP(Table2[[#This Row],[Store_ID]],Table6[Store_ID],Table6[Region],"Not Found")</f>
        <v>South Zone 1</v>
      </c>
      <c r="U1056" s="2" t="s">
        <v>43</v>
      </c>
      <c r="V1056" s="2" t="str">
        <f>_xlfn.XLOOKUP(Table2[[#This Row],[Employee_ID]],Table5[Employee_ID],Table5[Employee Name],"Not Found")</f>
        <v>Meena Krishnan</v>
      </c>
      <c r="W1056" s="2">
        <v>1</v>
      </c>
      <c r="X1056" s="2">
        <v>706.9</v>
      </c>
      <c r="Y1056" s="2">
        <v>0</v>
      </c>
      <c r="Z1056" s="2">
        <v>0</v>
      </c>
      <c r="AA1056" s="2">
        <v>5</v>
      </c>
      <c r="AB1056" s="2">
        <v>35.340000000000003</v>
      </c>
      <c r="AC1056" s="2">
        <v>742.24</v>
      </c>
      <c r="AD1056" s="2">
        <v>504.05</v>
      </c>
      <c r="AE1056" s="2">
        <f t="shared" si="30"/>
        <v>202.85</v>
      </c>
      <c r="AF1056" s="2" t="s">
        <v>56</v>
      </c>
      <c r="AG1056" s="42">
        <f>IFERROR(Table2[[#This Row],[Profit]]/Table2[[#This Row],[Sales Amount]],0)</f>
        <v>0.27329435223108428</v>
      </c>
      <c r="AH1056" s="2" t="str">
        <f>TRIM(Table2[[#This Row],[Payment Modee]])</f>
        <v>Credit Card</v>
      </c>
      <c r="AI1056" s="2" t="s">
        <v>36</v>
      </c>
      <c r="AJ1056" s="2" t="s">
        <v>27</v>
      </c>
      <c r="AK1056" s="2" t="s">
        <v>2629</v>
      </c>
      <c r="AL1056" s="16" t="str">
        <f>IF(HOUR(Table2[[#This Row],[Order Time]])&lt;12,"Morning",IF(HOUR(Table2[[#This Row],[Order Time]])&lt;17,"Afternoon",IF(HOUR(Table2[[#This Row],[Order Time]])&lt;21,"Evening","Night")))</f>
        <v>Afternoon</v>
      </c>
      <c r="AM1056" s="16" t="s">
        <v>29</v>
      </c>
    </row>
    <row r="1057" spans="1:39" x14ac:dyDescent="0.25">
      <c r="A1057" s="13" t="s">
        <v>2630</v>
      </c>
      <c r="B1057" s="4">
        <v>45680</v>
      </c>
      <c r="C1057" s="2">
        <f>YEAR(Table2[[#This Row],[Invoice Date]])</f>
        <v>2025</v>
      </c>
      <c r="D1057" s="2" t="str">
        <f>TEXT(Table2[[#This Row],[Invoice Date]],"mmm")</f>
        <v>Jan</v>
      </c>
      <c r="E1057" s="2" t="str">
        <f>Table2[[#This Row],[Store_ID]]&amp;"-"&amp;Table2[[#This Row],[Year]]&amp;"-"&amp;Table2[[#This Row],[Month]]</f>
        <v>STR050-2025-Jan</v>
      </c>
      <c r="F1057" s="2" t="s">
        <v>2130</v>
      </c>
      <c r="G1057" s="2" t="str">
        <f>_xlfn.XLOOKUP(Table2[[#This Row],[Customer_ID]],Table3[Customer_ID],Table3[Customer Name],"Not Found")</f>
        <v>Anjali Bhat</v>
      </c>
      <c r="H1057" s="2" t="str">
        <f>_xlfn.XLOOKUP(Table2[[#This Row],[Customer_ID]],Table3[Customer_ID],Table3[Gender],"Female")</f>
        <v>Female</v>
      </c>
      <c r="I1057" s="2" t="str">
        <f>_xlfn.XLOOKUP(Table2[[#This Row],[Customer_ID]],Table3[Customer_ID],Table3[City],"Missing Memebership")</f>
        <v>Bengaluru</v>
      </c>
      <c r="J1057" s="2" t="str">
        <f>_xlfn.XLOOKUP(Table2[[#This Row],[Customer_ID]],Table3[Customer_ID],Table3[State],"Karnataka")</f>
        <v>Karnataka</v>
      </c>
      <c r="K1057" s="2" t="str">
        <f>_xlfn.XLOOKUP(Table2[[#This Row],[Customer_ID]],Table3[Customer_ID],Table3[Membership],"Regular")</f>
        <v>Platinum</v>
      </c>
      <c r="L1057" s="2" t="s">
        <v>1441</v>
      </c>
      <c r="M1057" s="2" t="str">
        <f>_xlfn.XLOOKUP(Table2[[#This Row],[Product_ID]],Table4[Product_ID],Table4[Product_Name],"Not Found")</f>
        <v>Pothys Slippers Green</v>
      </c>
      <c r="N1057" s="2" t="str">
        <f>_xlfn.XLOOKUP(Table2[[#This Row],[Product_ID]],Table4[Product_ID],Table4[Category],"Not Found")</f>
        <v>Footwear</v>
      </c>
      <c r="O1057" s="2" t="str">
        <f>_xlfn.XLOOKUP(Table2[[#This Row],[Product_ID]],Table4[Product_ID],Table4[Subcategory],"Not Found")</f>
        <v>Slippers</v>
      </c>
      <c r="P1057" s="2" t="str">
        <f>_xlfn.XLOOKUP(Table2[[#This Row],[Product_ID]],Table4[Product_ID],Table4[Brand],"Missing Brand")</f>
        <v>Pothys</v>
      </c>
      <c r="Q1057" s="2" t="s">
        <v>422</v>
      </c>
      <c r="R1057" s="2" t="str">
        <f>_xlfn.XLOOKUP(Table2[[#This Row],[Store_ID]],Table6[Store_ID],Table6[Store Name],"Not Found")</f>
        <v>TrendMart Thrissur High Street</v>
      </c>
      <c r="S1057" s="2">
        <f>_xlfn.XLOOKUP(Table2[[#This Row],[Store_ID]],Table6[Store_ID],Table6[Monthly Target],"Missing Target")</f>
        <v>2000000</v>
      </c>
      <c r="T1057" s="2" t="str">
        <f>_xlfn.XLOOKUP(Table2[[#This Row],[Store_ID]],Table6[Store_ID],Table6[Region],"Not Found")</f>
        <v>South Zone 1</v>
      </c>
      <c r="U1057" s="2" t="s">
        <v>75</v>
      </c>
      <c r="V1057" s="2" t="str">
        <f>_xlfn.XLOOKUP(Table2[[#This Row],[Employee_ID]],Table5[Employee_ID],Table5[Employee Name],"Not Found")</f>
        <v>Chandran Krishnan</v>
      </c>
      <c r="W1057" s="2">
        <v>2</v>
      </c>
      <c r="X1057" s="2">
        <v>2451.35</v>
      </c>
      <c r="Y1057" s="2">
        <v>0</v>
      </c>
      <c r="Z1057" s="2">
        <v>0</v>
      </c>
      <c r="AA1057" s="2">
        <v>12</v>
      </c>
      <c r="AB1057" s="2">
        <v>588.32000000000005</v>
      </c>
      <c r="AC1057" s="2">
        <v>5491.02</v>
      </c>
      <c r="AD1057" s="2">
        <v>3724.7</v>
      </c>
      <c r="AE1057" s="2">
        <f t="shared" si="30"/>
        <v>1178.0000000000005</v>
      </c>
      <c r="AF1057" s="2" t="s">
        <v>56</v>
      </c>
      <c r="AG1057" s="42">
        <f>IFERROR(Table2[[#This Row],[Profit]]/Table2[[#This Row],[Sales Amount]],0)</f>
        <v>0.21453209057697847</v>
      </c>
      <c r="AH1057" s="2" t="str">
        <f>TRIM(Table2[[#This Row],[Payment Modee]])</f>
        <v>Credit Card</v>
      </c>
      <c r="AI1057" s="2" t="s">
        <v>26</v>
      </c>
      <c r="AJ1057" s="2" t="s">
        <v>27</v>
      </c>
      <c r="AK1057" s="2" t="s">
        <v>2065</v>
      </c>
      <c r="AL1057" s="16" t="str">
        <f>IF(HOUR(Table2[[#This Row],[Order Time]])&lt;12,"Morning",IF(HOUR(Table2[[#This Row],[Order Time]])&lt;17,"Afternoon",IF(HOUR(Table2[[#This Row],[Order Time]])&lt;21,"Evening","Night")))</f>
        <v>Evening</v>
      </c>
      <c r="AM1057" s="16" t="s">
        <v>29</v>
      </c>
    </row>
    <row r="1058" spans="1:39" x14ac:dyDescent="0.25">
      <c r="A1058" s="13" t="s">
        <v>2631</v>
      </c>
      <c r="B1058" s="4">
        <v>45620</v>
      </c>
      <c r="C1058" s="2">
        <f>YEAR(Table2[[#This Row],[Invoice Date]])</f>
        <v>2024</v>
      </c>
      <c r="D1058" s="2" t="str">
        <f>TEXT(Table2[[#This Row],[Invoice Date]],"mmm")</f>
        <v>Nov</v>
      </c>
      <c r="E1058" s="2" t="str">
        <f>Table2[[#This Row],[Store_ID]]&amp;"-"&amp;Table2[[#This Row],[Year]]&amp;"-"&amp;Table2[[#This Row],[Month]]</f>
        <v>STR086-2024-Nov</v>
      </c>
      <c r="F1058" s="2" t="s">
        <v>2632</v>
      </c>
      <c r="G1058" s="2" t="str">
        <f>_xlfn.XLOOKUP(Table2[[#This Row],[Customer_ID]],Table3[Customer_ID],Table3[Customer Name],"Not Found")</f>
        <v>Tarun Shetty</v>
      </c>
      <c r="H1058" s="2" t="str">
        <f>_xlfn.XLOOKUP(Table2[[#This Row],[Customer_ID]],Table3[Customer_ID],Table3[Gender],"Female")</f>
        <v>Male</v>
      </c>
      <c r="I1058" s="2" t="str">
        <f>_xlfn.XLOOKUP(Table2[[#This Row],[Customer_ID]],Table3[Customer_ID],Table3[City],"Missing Memebership")</f>
        <v>Madurai</v>
      </c>
      <c r="J1058" s="2" t="str">
        <f>_xlfn.XLOOKUP(Table2[[#This Row],[Customer_ID]],Table3[Customer_ID],Table3[State],"Karnataka")</f>
        <v>Tamil Nadu</v>
      </c>
      <c r="K1058" s="2" t="str">
        <f>_xlfn.XLOOKUP(Table2[[#This Row],[Customer_ID]],Table3[Customer_ID],Table3[Membership],"Regular")</f>
        <v>Platinum</v>
      </c>
      <c r="L1058" s="2" t="s">
        <v>2633</v>
      </c>
      <c r="M1058" s="2" t="str">
        <f>_xlfn.XLOOKUP(Table2[[#This Row],[Product_ID]],Table4[Product_ID],Table4[Product_Name],"Not Found")</f>
        <v>AND Leather Belt Red</v>
      </c>
      <c r="N1058" s="2" t="str">
        <f>_xlfn.XLOOKUP(Table2[[#This Row],[Product_ID]],Table4[Product_ID],Table4[Category],"Not Found")</f>
        <v>Belts</v>
      </c>
      <c r="O1058" s="2" t="str">
        <f>_xlfn.XLOOKUP(Table2[[#This Row],[Product_ID]],Table4[Product_ID],Table4[Subcategory],"Not Found")</f>
        <v>Leather Belt</v>
      </c>
      <c r="P1058" s="2" t="str">
        <f>_xlfn.XLOOKUP(Table2[[#This Row],[Product_ID]],Table4[Product_ID],Table4[Brand],"Missing Brand")</f>
        <v>AND</v>
      </c>
      <c r="Q1058" s="2" t="s">
        <v>804</v>
      </c>
      <c r="R1058" s="2" t="str">
        <f>_xlfn.XLOOKUP(Table2[[#This Row],[Store_ID]],Table6[Store_ID],Table6[Store Name],"Not Found")</f>
        <v>TrendMart Thiruvananthapuram Outlet</v>
      </c>
      <c r="S1058" s="2">
        <f>_xlfn.XLOOKUP(Table2[[#This Row],[Store_ID]],Table6[Store_ID],Table6[Monthly Target],"Missing Target")</f>
        <v>800000</v>
      </c>
      <c r="T1058" s="2" t="str">
        <f>_xlfn.XLOOKUP(Table2[[#This Row],[Store_ID]],Table6[Store_ID],Table6[Region],"Not Found")</f>
        <v>South Zone 1</v>
      </c>
      <c r="U1058" s="2" t="s">
        <v>229</v>
      </c>
      <c r="V1058" s="2" t="str">
        <f>_xlfn.XLOOKUP(Table2[[#This Row],[Employee_ID]],Table5[Employee_ID],Table5[Employee Name],"Not Found")</f>
        <v>Yogesh Chettiar</v>
      </c>
      <c r="W1058" s="2">
        <v>2</v>
      </c>
      <c r="X1058" s="2">
        <v>484.08</v>
      </c>
      <c r="Y1058" s="2">
        <v>0</v>
      </c>
      <c r="Z1058" s="2">
        <v>0</v>
      </c>
      <c r="AA1058" s="2">
        <v>5</v>
      </c>
      <c r="AB1058" s="2">
        <v>48.41</v>
      </c>
      <c r="AC1058" s="2">
        <v>1016.57</v>
      </c>
      <c r="AD1058" s="2">
        <v>638.14</v>
      </c>
      <c r="AE1058" s="2">
        <f t="shared" si="30"/>
        <v>330.0200000000001</v>
      </c>
      <c r="AF1058" s="2" t="s">
        <v>25</v>
      </c>
      <c r="AG1058" s="42">
        <f>IFERROR(Table2[[#This Row],[Profit]]/Table2[[#This Row],[Sales Amount]],0)</f>
        <v>0.32464070354230412</v>
      </c>
      <c r="AH1058" s="2" t="str">
        <f>TRIM(Table2[[#This Row],[Payment Modee]])</f>
        <v>UPI</v>
      </c>
      <c r="AI1058" s="2" t="s">
        <v>36</v>
      </c>
      <c r="AJ1058" s="2" t="s">
        <v>27</v>
      </c>
      <c r="AK1058" s="2" t="s">
        <v>76</v>
      </c>
      <c r="AL1058" s="16" t="str">
        <f>IF(HOUR(Table2[[#This Row],[Order Time]])&lt;12,"Morning",IF(HOUR(Table2[[#This Row],[Order Time]])&lt;17,"Afternoon",IF(HOUR(Table2[[#This Row],[Order Time]])&lt;21,"Evening","Night")))</f>
        <v>Night</v>
      </c>
      <c r="AM1058" s="16" t="s">
        <v>38</v>
      </c>
    </row>
    <row r="1059" spans="1:39" x14ac:dyDescent="0.25">
      <c r="A1059" s="13" t="s">
        <v>2634</v>
      </c>
      <c r="B1059" s="4">
        <v>45727</v>
      </c>
      <c r="C1059" s="2">
        <f>YEAR(Table2[[#This Row],[Invoice Date]])</f>
        <v>2025</v>
      </c>
      <c r="D1059" s="2" t="str">
        <f>TEXT(Table2[[#This Row],[Invoice Date]],"mmm")</f>
        <v>Mar</v>
      </c>
      <c r="E1059" s="2" t="str">
        <f>Table2[[#This Row],[Store_ID]]&amp;"-"&amp;Table2[[#This Row],[Year]]&amp;"-"&amp;Table2[[#This Row],[Month]]</f>
        <v>STR056-2025-Mar</v>
      </c>
      <c r="F1059" s="2" t="s">
        <v>1852</v>
      </c>
      <c r="G1059" s="2" t="str">
        <f>_xlfn.XLOOKUP(Table2[[#This Row],[Customer_ID]],Table3[Customer_ID],Table3[Customer Name],"Not Found")</f>
        <v>Varsha Kamath</v>
      </c>
      <c r="H1059" s="2" t="str">
        <f>_xlfn.XLOOKUP(Table2[[#This Row],[Customer_ID]],Table3[Customer_ID],Table3[Gender],"Female")</f>
        <v>Female</v>
      </c>
      <c r="I1059" s="2" t="str">
        <f>_xlfn.XLOOKUP(Table2[[#This Row],[Customer_ID]],Table3[Customer_ID],Table3[City],"Missing Memebership")</f>
        <v>Thiruvananthapuram</v>
      </c>
      <c r="J1059" s="2" t="str">
        <f>_xlfn.XLOOKUP(Table2[[#This Row],[Customer_ID]],Table3[Customer_ID],Table3[State],"Karnataka")</f>
        <v>Kerala</v>
      </c>
      <c r="K1059" s="2" t="str">
        <f>_xlfn.XLOOKUP(Table2[[#This Row],[Customer_ID]],Table3[Customer_ID],Table3[Membership],"Regular")</f>
        <v>Silver</v>
      </c>
      <c r="L1059" s="2" t="s">
        <v>656</v>
      </c>
      <c r="M1059" s="2" t="str">
        <f>_xlfn.XLOOKUP(Table2[[#This Row],[Product_ID]],Table4[Product_ID],Table4[Product_Name],"Not Found")</f>
        <v>Skechers Round Neck Red</v>
      </c>
      <c r="N1059" s="2" t="str">
        <f>_xlfn.XLOOKUP(Table2[[#This Row],[Product_ID]],Table4[Product_ID],Table4[Category],"Not Found")</f>
        <v>Men T-Shirts</v>
      </c>
      <c r="O1059" s="2" t="str">
        <f>_xlfn.XLOOKUP(Table2[[#This Row],[Product_ID]],Table4[Product_ID],Table4[Subcategory],"Not Found")</f>
        <v>Round Neck</v>
      </c>
      <c r="P1059" s="2" t="str">
        <f>_xlfn.XLOOKUP(Table2[[#This Row],[Product_ID]],Table4[Product_ID],Table4[Brand],"Missing Brand")</f>
        <v>Skechers</v>
      </c>
      <c r="Q1059" s="2" t="s">
        <v>474</v>
      </c>
      <c r="R1059" s="2" t="str">
        <f>_xlfn.XLOOKUP(Table2[[#This Row],[Store_ID]],Table6[Store_ID],Table6[Store Name],"Not Found")</f>
        <v>TrendMart Nizamabad Standard</v>
      </c>
      <c r="S1059" s="2">
        <f>_xlfn.XLOOKUP(Table2[[#This Row],[Store_ID]],Table6[Store_ID],Table6[Monthly Target],"Missing Target")</f>
        <v>1200000</v>
      </c>
      <c r="T1059" s="2" t="str">
        <f>_xlfn.XLOOKUP(Table2[[#This Row],[Store_ID]],Table6[Store_ID],Table6[Region],"Not Found")</f>
        <v>South Zone 2</v>
      </c>
      <c r="U1059" s="2" t="s">
        <v>159</v>
      </c>
      <c r="V1059" s="2" t="str">
        <f>_xlfn.XLOOKUP(Table2[[#This Row],[Employee_ID]],Table5[Employee_ID],Table5[Employee Name],"Not Found")</f>
        <v>Venkat Sharma</v>
      </c>
      <c r="W1059" s="2">
        <v>3</v>
      </c>
      <c r="X1059" s="2">
        <v>409.07</v>
      </c>
      <c r="Y1059" s="2">
        <v>10</v>
      </c>
      <c r="Z1059" s="2">
        <v>122.72</v>
      </c>
      <c r="AA1059" s="2">
        <v>5</v>
      </c>
      <c r="AB1059" s="2">
        <v>55.22</v>
      </c>
      <c r="AC1059" s="2">
        <v>1159.71</v>
      </c>
      <c r="AD1059" s="2">
        <v>786.18</v>
      </c>
      <c r="AE1059" s="2">
        <f t="shared" si="30"/>
        <v>318.31000000000006</v>
      </c>
      <c r="AF1059" s="2" t="s">
        <v>69</v>
      </c>
      <c r="AG1059" s="42">
        <f>IFERROR(Table2[[#This Row],[Profit]]/Table2[[#This Row],[Sales Amount]],0)</f>
        <v>0.27447379086150853</v>
      </c>
      <c r="AH1059" s="2" t="str">
        <f>TRIM(Table2[[#This Row],[Payment Modee]])</f>
        <v>Cash</v>
      </c>
      <c r="AI1059" s="2" t="s">
        <v>26</v>
      </c>
      <c r="AJ1059" s="2" t="s">
        <v>27</v>
      </c>
      <c r="AK1059" s="2" t="s">
        <v>1886</v>
      </c>
      <c r="AL1059" s="16" t="str">
        <f>IF(HOUR(Table2[[#This Row],[Order Time]])&lt;12,"Morning",IF(HOUR(Table2[[#This Row],[Order Time]])&lt;17,"Afternoon",IF(HOUR(Table2[[#This Row],[Order Time]])&lt;21,"Evening","Night")))</f>
        <v>Afternoon</v>
      </c>
      <c r="AM1059" s="16" t="s">
        <v>29</v>
      </c>
    </row>
    <row r="1060" spans="1:39" x14ac:dyDescent="0.25">
      <c r="A1060" s="13" t="s">
        <v>2635</v>
      </c>
      <c r="B1060" s="4">
        <v>45535</v>
      </c>
      <c r="C1060" s="2">
        <f>YEAR(Table2[[#This Row],[Invoice Date]])</f>
        <v>2024</v>
      </c>
      <c r="D1060" s="2" t="str">
        <f>TEXT(Table2[[#This Row],[Invoice Date]],"mmm")</f>
        <v>Aug</v>
      </c>
      <c r="E1060" s="2" t="str">
        <f>Table2[[#This Row],[Store_ID]]&amp;"-"&amp;Table2[[#This Row],[Year]]&amp;"-"&amp;Table2[[#This Row],[Month]]</f>
        <v>STR056-2024-Aug</v>
      </c>
      <c r="F1060" s="2" t="s">
        <v>2495</v>
      </c>
      <c r="G1060" s="2" t="str">
        <f>_xlfn.XLOOKUP(Table2[[#This Row],[Customer_ID]],Table3[Customer_ID],Table3[Customer Name],"Not Found")</f>
        <v>Malathi Hegde</v>
      </c>
      <c r="H1060" s="2" t="str">
        <f>_xlfn.XLOOKUP(Table2[[#This Row],[Customer_ID]],Table3[Customer_ID],Table3[Gender],"Female")</f>
        <v>Female</v>
      </c>
      <c r="I1060" s="2" t="str">
        <f>_xlfn.XLOOKUP(Table2[[#This Row],[Customer_ID]],Table3[Customer_ID],Table3[City],"Missing Memebership")</f>
        <v>Thoothukudi</v>
      </c>
      <c r="J1060" s="2" t="str">
        <f>_xlfn.XLOOKUP(Table2[[#This Row],[Customer_ID]],Table3[Customer_ID],Table3[State],"Karnataka")</f>
        <v>Tamil Nadu</v>
      </c>
      <c r="K1060" s="2" t="str">
        <f>_xlfn.XLOOKUP(Table2[[#This Row],[Customer_ID]],Table3[Customer_ID],Table3[Membership],"Regular")</f>
        <v>Regular</v>
      </c>
      <c r="L1060" s="2" t="s">
        <v>747</v>
      </c>
      <c r="M1060" s="2" t="str">
        <f>_xlfn.XLOOKUP(Table2[[#This Row],[Product_ID]],Table4[Product_ID],Table4[Product_Name],"Not Found")</f>
        <v>Sonata Girls Frock Cream</v>
      </c>
      <c r="N1060" s="2" t="str">
        <f>_xlfn.XLOOKUP(Table2[[#This Row],[Product_ID]],Table4[Product_ID],Table4[Category],"Not Found")</f>
        <v>Kids Wear</v>
      </c>
      <c r="O1060" s="2" t="str">
        <f>_xlfn.XLOOKUP(Table2[[#This Row],[Product_ID]],Table4[Product_ID],Table4[Subcategory],"Not Found")</f>
        <v>Girls Frock</v>
      </c>
      <c r="P1060" s="2" t="str">
        <f>_xlfn.XLOOKUP(Table2[[#This Row],[Product_ID]],Table4[Product_ID],Table4[Brand],"Missing Brand")</f>
        <v>Sonata</v>
      </c>
      <c r="Q1060" s="2" t="s">
        <v>474</v>
      </c>
      <c r="R1060" s="2" t="str">
        <f>_xlfn.XLOOKUP(Table2[[#This Row],[Store_ID]],Table6[Store_ID],Table6[Store Name],"Not Found")</f>
        <v>TrendMart Nizamabad Standard</v>
      </c>
      <c r="S1060" s="2">
        <f>_xlfn.XLOOKUP(Table2[[#This Row],[Store_ID]],Table6[Store_ID],Table6[Monthly Target],"Missing Target")</f>
        <v>1200000</v>
      </c>
      <c r="T1060" s="2" t="str">
        <f>_xlfn.XLOOKUP(Table2[[#This Row],[Store_ID]],Table6[Store_ID],Table6[Region],"Not Found")</f>
        <v>South Zone 2</v>
      </c>
      <c r="U1060" s="2" t="s">
        <v>417</v>
      </c>
      <c r="V1060" s="2" t="str">
        <f>_xlfn.XLOOKUP(Table2[[#This Row],[Employee_ID]],Table5[Employee_ID],Table5[Employee Name],"Not Found")</f>
        <v>Arjun Krishnan</v>
      </c>
      <c r="W1060" s="2">
        <v>2</v>
      </c>
      <c r="X1060" s="2">
        <v>780.27</v>
      </c>
      <c r="Y1060" s="2">
        <v>5</v>
      </c>
      <c r="Z1060" s="2">
        <v>78.03</v>
      </c>
      <c r="AA1060" s="2">
        <v>5</v>
      </c>
      <c r="AB1060" s="2">
        <v>74.13</v>
      </c>
      <c r="AC1060" s="2">
        <v>1556.64</v>
      </c>
      <c r="AD1060" s="2">
        <v>1050.9000000000001</v>
      </c>
      <c r="AE1060" s="2">
        <f t="shared" si="30"/>
        <v>431.61</v>
      </c>
      <c r="AF1060" s="2" t="s">
        <v>25</v>
      </c>
      <c r="AG1060" s="42">
        <f>IFERROR(Table2[[#This Row],[Profit]]/Table2[[#This Row],[Sales Amount]],0)</f>
        <v>0.27727027443724944</v>
      </c>
      <c r="AH1060" s="2" t="str">
        <f>TRIM(Table2[[#This Row],[Payment Modee]])</f>
        <v>UPI</v>
      </c>
      <c r="AI1060" s="2" t="s">
        <v>36</v>
      </c>
      <c r="AJ1060" s="2" t="s">
        <v>27</v>
      </c>
      <c r="AK1060" s="2" t="s">
        <v>2347</v>
      </c>
      <c r="AL1060" s="16" t="str">
        <f>IF(HOUR(Table2[[#This Row],[Order Time]])&lt;12,"Morning",IF(HOUR(Table2[[#This Row],[Order Time]])&lt;17,"Afternoon",IF(HOUR(Table2[[#This Row],[Order Time]])&lt;21,"Evening","Night")))</f>
        <v>Evening</v>
      </c>
      <c r="AM1060" s="16" t="s">
        <v>38</v>
      </c>
    </row>
    <row r="1061" spans="1:39" x14ac:dyDescent="0.25">
      <c r="A1061" s="13" t="s">
        <v>2636</v>
      </c>
      <c r="B1061" s="4">
        <v>45406</v>
      </c>
      <c r="C1061" s="2">
        <f>YEAR(Table2[[#This Row],[Invoice Date]])</f>
        <v>2024</v>
      </c>
      <c r="D1061" s="2" t="str">
        <f>TEXT(Table2[[#This Row],[Invoice Date]],"mmm")</f>
        <v>Apr</v>
      </c>
      <c r="E1061" s="2" t="str">
        <f>Table2[[#This Row],[Store_ID]]&amp;"-"&amp;Table2[[#This Row],[Year]]&amp;"-"&amp;Table2[[#This Row],[Month]]</f>
        <v>STR051-2024-Apr</v>
      </c>
      <c r="F1061" s="2" t="s">
        <v>1418</v>
      </c>
      <c r="G1061" s="2" t="str">
        <f>_xlfn.XLOOKUP(Table2[[#This Row],[Customer_ID]],Table3[Customer_ID],Table3[Customer Name],"Not Found")</f>
        <v>Meena Gowda</v>
      </c>
      <c r="H1061" s="2" t="str">
        <f>_xlfn.XLOOKUP(Table2[[#This Row],[Customer_ID]],Table3[Customer_ID],Table3[Gender],"Female")</f>
        <v>Female</v>
      </c>
      <c r="I1061" s="2" t="str">
        <f>_xlfn.XLOOKUP(Table2[[#This Row],[Customer_ID]],Table3[Customer_ID],Table3[City],"Missing Memebership")</f>
        <v>Vellore</v>
      </c>
      <c r="J1061" s="2" t="str">
        <f>_xlfn.XLOOKUP(Table2[[#This Row],[Customer_ID]],Table3[Customer_ID],Table3[State],"Karnataka")</f>
        <v>Tamil Nadu</v>
      </c>
      <c r="K1061" s="2" t="str">
        <f>_xlfn.XLOOKUP(Table2[[#This Row],[Customer_ID]],Table3[Customer_ID],Table3[Membership],"Regular")</f>
        <v>Gold</v>
      </c>
      <c r="L1061" s="2" t="s">
        <v>443</v>
      </c>
      <c r="M1061" s="2" t="str">
        <f>_xlfn.XLOOKUP(Table2[[#This Row],[Product_ID]],Table4[Product_ID],Table4[Product_Name],"Not Found")</f>
        <v>Aurelia Formal Top Olive</v>
      </c>
      <c r="N1061" s="2" t="str">
        <f>_xlfn.XLOOKUP(Table2[[#This Row],[Product_ID]],Table4[Product_ID],Table4[Category],"Not Found")</f>
        <v>Women Tops</v>
      </c>
      <c r="O1061" s="2" t="str">
        <f>_xlfn.XLOOKUP(Table2[[#This Row],[Product_ID]],Table4[Product_ID],Table4[Subcategory],"Not Found")</f>
        <v>Formal Top</v>
      </c>
      <c r="P1061" s="2" t="str">
        <f>_xlfn.XLOOKUP(Table2[[#This Row],[Product_ID]],Table4[Product_ID],Table4[Brand],"Missing Brand")</f>
        <v>Aurelia</v>
      </c>
      <c r="Q1061" s="2" t="s">
        <v>312</v>
      </c>
      <c r="R1061" s="2" t="str">
        <f>_xlfn.XLOOKUP(Table2[[#This Row],[Store_ID]],Table6[Store_ID],Table6[Store Name],"Not Found")</f>
        <v>TrendMart Kozhikode Outlet</v>
      </c>
      <c r="S1061" s="2">
        <f>_xlfn.XLOOKUP(Table2[[#This Row],[Store_ID]],Table6[Store_ID],Table6[Monthly Target],"Missing Target")</f>
        <v>2000000</v>
      </c>
      <c r="T1061" s="2" t="str">
        <f>_xlfn.XLOOKUP(Table2[[#This Row],[Store_ID]],Table6[Store_ID],Table6[Region],"Not Found")</f>
        <v>South Zone 1</v>
      </c>
      <c r="U1061" s="2" t="s">
        <v>263</v>
      </c>
      <c r="V1061" s="2" t="str">
        <f>_xlfn.XLOOKUP(Table2[[#This Row],[Employee_ID]],Table5[Employee_ID],Table5[Employee Name],"Not Found")</f>
        <v>Sathish Sundaram</v>
      </c>
      <c r="W1061" s="2">
        <v>2</v>
      </c>
      <c r="X1061" s="2">
        <v>635.17999999999995</v>
      </c>
      <c r="Y1061" s="2">
        <v>15</v>
      </c>
      <c r="Z1061" s="2">
        <v>190.55</v>
      </c>
      <c r="AA1061" s="2">
        <v>5</v>
      </c>
      <c r="AB1061" s="2">
        <v>53.99</v>
      </c>
      <c r="AC1061" s="2">
        <v>1133.8</v>
      </c>
      <c r="AD1061" s="2">
        <v>914.32</v>
      </c>
      <c r="AE1061" s="2">
        <f t="shared" si="30"/>
        <v>165.4899999999999</v>
      </c>
      <c r="AF1061" s="2" t="s">
        <v>35</v>
      </c>
      <c r="AG1061" s="42">
        <f>IFERROR(Table2[[#This Row],[Profit]]/Table2[[#This Row],[Sales Amount]],0)</f>
        <v>0.14596048685835236</v>
      </c>
      <c r="AH1061" s="2" t="str">
        <f>TRIM(Table2[[#This Row],[Payment Modee]])</f>
        <v>Debit Card</v>
      </c>
      <c r="AI1061" s="2" t="s">
        <v>36</v>
      </c>
      <c r="AJ1061" s="2" t="s">
        <v>27</v>
      </c>
      <c r="AK1061" s="2" t="s">
        <v>431</v>
      </c>
      <c r="AL1061" s="16" t="str">
        <f>IF(HOUR(Table2[[#This Row],[Order Time]])&lt;12,"Morning",IF(HOUR(Table2[[#This Row],[Order Time]])&lt;17,"Afternoon",IF(HOUR(Table2[[#This Row],[Order Time]])&lt;21,"Evening","Night")))</f>
        <v>Morning</v>
      </c>
      <c r="AM1061" s="16" t="s">
        <v>29</v>
      </c>
    </row>
    <row r="1062" spans="1:39" x14ac:dyDescent="0.25">
      <c r="A1062" s="13" t="s">
        <v>2637</v>
      </c>
      <c r="B1062" s="4">
        <v>45556</v>
      </c>
      <c r="C1062" s="2">
        <f>YEAR(Table2[[#This Row],[Invoice Date]])</f>
        <v>2024</v>
      </c>
      <c r="D1062" s="2" t="str">
        <f>TEXT(Table2[[#This Row],[Invoice Date]],"mmm")</f>
        <v>Sep</v>
      </c>
      <c r="E1062" s="2" t="str">
        <f>Table2[[#This Row],[Store_ID]]&amp;"-"&amp;Table2[[#This Row],[Year]]&amp;"-"&amp;Table2[[#This Row],[Month]]</f>
        <v>STR080-2024-Sep</v>
      </c>
      <c r="F1062" s="2" t="s">
        <v>1920</v>
      </c>
      <c r="G1062" s="2" t="str">
        <f>_xlfn.XLOOKUP(Table2[[#This Row],[Customer_ID]],Table3[Customer_ID],Table3[Customer Name],"Not Found")</f>
        <v>Sunita Chettiar</v>
      </c>
      <c r="H1062" s="2" t="str">
        <f>_xlfn.XLOOKUP(Table2[[#This Row],[Customer_ID]],Table3[Customer_ID],Table3[Gender],"Female")</f>
        <v>Female</v>
      </c>
      <c r="I1062" s="2" t="str">
        <f>_xlfn.XLOOKUP(Table2[[#This Row],[Customer_ID]],Table3[Customer_ID],Table3[City],"Missing Memebership")</f>
        <v>Guntur</v>
      </c>
      <c r="J1062" s="2" t="str">
        <f>_xlfn.XLOOKUP(Table2[[#This Row],[Customer_ID]],Table3[Customer_ID],Table3[State],"Karnataka")</f>
        <v>Andhra Pradesh</v>
      </c>
      <c r="K1062" s="2" t="str">
        <f>_xlfn.XLOOKUP(Table2[[#This Row],[Customer_ID]],Table3[Customer_ID],Table3[Membership],"Regular")</f>
        <v>Regular</v>
      </c>
      <c r="L1062" s="2" t="s">
        <v>60</v>
      </c>
      <c r="M1062" s="2" t="str">
        <f>_xlfn.XLOOKUP(Table2[[#This Row],[Product_ID]],Table4[Product_ID],Table4[Product_Name],"Not Found")</f>
        <v>US Polo Assn Formal Shoes Red</v>
      </c>
      <c r="N1062" s="2" t="str">
        <f>_xlfn.XLOOKUP(Table2[[#This Row],[Product_ID]],Table4[Product_ID],Table4[Category],"Not Found")</f>
        <v>Footwear</v>
      </c>
      <c r="O1062" s="2" t="str">
        <f>_xlfn.XLOOKUP(Table2[[#This Row],[Product_ID]],Table4[Product_ID],Table4[Subcategory],"Not Found")</f>
        <v>Formal Shoes</v>
      </c>
      <c r="P1062" s="2" t="str">
        <f>_xlfn.XLOOKUP(Table2[[#This Row],[Product_ID]],Table4[Product_ID],Table4[Brand],"Missing Brand")</f>
        <v>US Polo Assn</v>
      </c>
      <c r="Q1062" s="2" t="s">
        <v>214</v>
      </c>
      <c r="R1062" s="2" t="str">
        <f>_xlfn.XLOOKUP(Table2[[#This Row],[Store_ID]],Table6[Store_ID],Table6[Store Name],"Not Found")</f>
        <v>TrendMart Kochi High Street</v>
      </c>
      <c r="S1062" s="2">
        <f>_xlfn.XLOOKUP(Table2[[#This Row],[Store_ID]],Table6[Store_ID],Table6[Monthly Target],"Missing Target")</f>
        <v>2000000</v>
      </c>
      <c r="T1062" s="2" t="str">
        <f>_xlfn.XLOOKUP(Table2[[#This Row],[Store_ID]],Table6[Store_ID],Table6[Region],"Not Found")</f>
        <v>South Zone 1</v>
      </c>
      <c r="U1062" s="2" t="s">
        <v>417</v>
      </c>
      <c r="V1062" s="2" t="str">
        <f>_xlfn.XLOOKUP(Table2[[#This Row],[Employee_ID]],Table5[Employee_ID],Table5[Employee Name],"Not Found")</f>
        <v>Arjun Krishnan</v>
      </c>
      <c r="W1062" s="2">
        <v>2</v>
      </c>
      <c r="X1062" s="2">
        <v>3471.93</v>
      </c>
      <c r="Y1062" s="2">
        <v>25</v>
      </c>
      <c r="Z1062" s="2">
        <v>1735.96</v>
      </c>
      <c r="AA1062" s="2">
        <v>12</v>
      </c>
      <c r="AB1062" s="2">
        <v>624.95000000000005</v>
      </c>
      <c r="AC1062" s="2">
        <v>5832.85</v>
      </c>
      <c r="AD1062" s="2">
        <v>4849.24</v>
      </c>
      <c r="AE1062" s="2">
        <f t="shared" si="30"/>
        <v>358.66000000000054</v>
      </c>
      <c r="AF1062" s="2" t="s">
        <v>56</v>
      </c>
      <c r="AG1062" s="42">
        <f>IFERROR(Table2[[#This Row],[Profit]]/Table2[[#This Row],[Sales Amount]],0)</f>
        <v>6.1489666286635269E-2</v>
      </c>
      <c r="AH1062" s="2" t="str">
        <f>TRIM(Table2[[#This Row],[Payment Modee]])</f>
        <v>Credit Card</v>
      </c>
      <c r="AI1062" s="2" t="s">
        <v>26</v>
      </c>
      <c r="AJ1062" s="2" t="s">
        <v>27</v>
      </c>
      <c r="AK1062" s="2" t="s">
        <v>339</v>
      </c>
      <c r="AL1062" s="16" t="str">
        <f>IF(HOUR(Table2[[#This Row],[Order Time]])&lt;12,"Morning",IF(HOUR(Table2[[#This Row],[Order Time]])&lt;17,"Afternoon",IF(HOUR(Table2[[#This Row],[Order Time]])&lt;21,"Evening","Night")))</f>
        <v>Evening</v>
      </c>
      <c r="AM1062" s="16" t="s">
        <v>38</v>
      </c>
    </row>
    <row r="1063" spans="1:39" x14ac:dyDescent="0.25">
      <c r="A1063" s="13" t="s">
        <v>2638</v>
      </c>
      <c r="B1063" s="4">
        <v>45617</v>
      </c>
      <c r="C1063" s="2">
        <f>YEAR(Table2[[#This Row],[Invoice Date]])</f>
        <v>2024</v>
      </c>
      <c r="D1063" s="2" t="str">
        <f>TEXT(Table2[[#This Row],[Invoice Date]],"mmm")</f>
        <v>Nov</v>
      </c>
      <c r="E1063" s="2" t="str">
        <f>Table2[[#This Row],[Store_ID]]&amp;"-"&amp;Table2[[#This Row],[Year]]&amp;"-"&amp;Table2[[#This Row],[Month]]</f>
        <v>STR116-2024-Nov</v>
      </c>
      <c r="F1063" s="2" t="s">
        <v>2639</v>
      </c>
      <c r="G1063" s="2" t="str">
        <f>_xlfn.XLOOKUP(Table2[[#This Row],[Customer_ID]],Table3[Customer_ID],Table3[Customer Name],"Not Found")</f>
        <v>Gokul Chetty</v>
      </c>
      <c r="H1063" s="2" t="str">
        <f>_xlfn.XLOOKUP(Table2[[#This Row],[Customer_ID]],Table3[Customer_ID],Table3[Gender],"Female")</f>
        <v>Male</v>
      </c>
      <c r="I1063" s="2" t="str">
        <f>_xlfn.XLOOKUP(Table2[[#This Row],[Customer_ID]],Table3[Customer_ID],Table3[City],"Missing Memebership")</f>
        <v>Warangal</v>
      </c>
      <c r="J1063" s="2" t="str">
        <f>_xlfn.XLOOKUP(Table2[[#This Row],[Customer_ID]],Table3[Customer_ID],Table3[State],"Karnataka")</f>
        <v>Telangana</v>
      </c>
      <c r="K1063" s="2" t="str">
        <f>_xlfn.XLOOKUP(Table2[[#This Row],[Customer_ID]],Table3[Customer_ID],Table3[Membership],"Regular")</f>
        <v>Silver</v>
      </c>
      <c r="L1063" s="2" t="s">
        <v>754</v>
      </c>
      <c r="M1063" s="2" t="str">
        <f>_xlfn.XLOOKUP(Table2[[#This Row],[Product_ID]],Table4[Product_ID],Table4[Product_Name],"Not Found")</f>
        <v>Wrangler Ring White</v>
      </c>
      <c r="N1063" s="2" t="str">
        <f>_xlfn.XLOOKUP(Table2[[#This Row],[Product_ID]],Table4[Product_ID],Table4[Category],"Not Found")</f>
        <v>Jewellery</v>
      </c>
      <c r="O1063" s="2" t="str">
        <f>_xlfn.XLOOKUP(Table2[[#This Row],[Product_ID]],Table4[Product_ID],Table4[Subcategory],"Not Found")</f>
        <v>Ring</v>
      </c>
      <c r="P1063" s="2" t="str">
        <f>_xlfn.XLOOKUP(Table2[[#This Row],[Product_ID]],Table4[Product_ID],Table4[Brand],"Missing Brand")</f>
        <v>Wrangler</v>
      </c>
      <c r="Q1063" s="2" t="s">
        <v>219</v>
      </c>
      <c r="R1063" s="2" t="str">
        <f>_xlfn.XLOOKUP(Table2[[#This Row],[Store_ID]],Table6[Store_ID],Table6[Store Name],"Not Found")</f>
        <v>TrendMart Madurai High Street</v>
      </c>
      <c r="S1063" s="2">
        <f>_xlfn.XLOOKUP(Table2[[#This Row],[Store_ID]],Table6[Store_ID],Table6[Monthly Target],"Missing Target")</f>
        <v>2000000</v>
      </c>
      <c r="T1063" s="2" t="str">
        <f>_xlfn.XLOOKUP(Table2[[#This Row],[Store_ID]],Table6[Store_ID],Table6[Region],"Not Found")</f>
        <v>South Zone 1</v>
      </c>
      <c r="U1063" s="2" t="s">
        <v>187</v>
      </c>
      <c r="V1063" s="2" t="str">
        <f>_xlfn.XLOOKUP(Table2[[#This Row],[Employee_ID]],Table5[Employee_ID],Table5[Employee Name],"Not Found")</f>
        <v>Ganapathy Naidu</v>
      </c>
      <c r="W1063" s="2">
        <v>3</v>
      </c>
      <c r="X1063" s="2">
        <v>3105.68</v>
      </c>
      <c r="Y1063" s="2">
        <v>10</v>
      </c>
      <c r="Z1063" s="2">
        <v>931.7</v>
      </c>
      <c r="AA1063" s="2">
        <v>3</v>
      </c>
      <c r="AB1063" s="2">
        <v>251.56</v>
      </c>
      <c r="AC1063" s="2">
        <v>8636.9</v>
      </c>
      <c r="AD1063" s="2">
        <v>5969.79</v>
      </c>
      <c r="AE1063" s="2">
        <f t="shared" si="30"/>
        <v>2415.5499999999997</v>
      </c>
      <c r="AF1063" s="2" t="s">
        <v>56</v>
      </c>
      <c r="AG1063" s="42">
        <f>IFERROR(Table2[[#This Row],[Profit]]/Table2[[#This Row],[Sales Amount]],0)</f>
        <v>0.27967789368870771</v>
      </c>
      <c r="AH1063" s="2" t="str">
        <f>TRIM(Table2[[#This Row],[Payment Modee]])</f>
        <v>Credit Card</v>
      </c>
      <c r="AI1063" s="2" t="s">
        <v>26</v>
      </c>
      <c r="AJ1063" s="2" t="s">
        <v>27</v>
      </c>
      <c r="AK1063" s="2" t="s">
        <v>941</v>
      </c>
      <c r="AL1063" s="16" t="str">
        <f>IF(HOUR(Table2[[#This Row],[Order Time]])&lt;12,"Morning",IF(HOUR(Table2[[#This Row],[Order Time]])&lt;17,"Afternoon",IF(HOUR(Table2[[#This Row],[Order Time]])&lt;21,"Evening","Night")))</f>
        <v>Afternoon</v>
      </c>
      <c r="AM1063" s="16" t="s">
        <v>29</v>
      </c>
    </row>
    <row r="1064" spans="1:39" x14ac:dyDescent="0.25">
      <c r="A1064" s="13" t="s">
        <v>2640</v>
      </c>
      <c r="B1064" s="4">
        <v>45570</v>
      </c>
      <c r="C1064" s="2">
        <f>YEAR(Table2[[#This Row],[Invoice Date]])</f>
        <v>2024</v>
      </c>
      <c r="D1064" s="2" t="str">
        <f>TEXT(Table2[[#This Row],[Invoice Date]],"mmm")</f>
        <v>Oct</v>
      </c>
      <c r="E1064" s="2" t="str">
        <f>Table2[[#This Row],[Store_ID]]&amp;"-"&amp;Table2[[#This Row],[Year]]&amp;"-"&amp;Table2[[#This Row],[Month]]</f>
        <v>STR104-2024-Oct</v>
      </c>
      <c r="F1064" s="2" t="s">
        <v>1453</v>
      </c>
      <c r="G1064" s="2" t="str">
        <f>_xlfn.XLOOKUP(Table2[[#This Row],[Customer_ID]],Table3[Customer_ID],Table3[Customer Name],"Not Found")</f>
        <v>Yogesh Venkatesan</v>
      </c>
      <c r="H1064" s="2" t="str">
        <f>_xlfn.XLOOKUP(Table2[[#This Row],[Customer_ID]],Table3[Customer_ID],Table3[Gender],"Female")</f>
        <v>Male</v>
      </c>
      <c r="I1064" s="2" t="str">
        <f>_xlfn.XLOOKUP(Table2[[#This Row],[Customer_ID]],Table3[Customer_ID],Table3[City],"Missing Memebership")</f>
        <v>Thrissur</v>
      </c>
      <c r="J1064" s="2" t="str">
        <f>_xlfn.XLOOKUP(Table2[[#This Row],[Customer_ID]],Table3[Customer_ID],Table3[State],"Karnataka")</f>
        <v>Kerala</v>
      </c>
      <c r="K1064" s="2" t="str">
        <f>_xlfn.XLOOKUP(Table2[[#This Row],[Customer_ID]],Table3[Customer_ID],Table3[Membership],"Regular")</f>
        <v>Regular</v>
      </c>
      <c r="L1064" s="2" t="s">
        <v>2641</v>
      </c>
      <c r="M1064" s="2" t="str">
        <f>_xlfn.XLOOKUP(Table2[[#This Row],[Product_ID]],Table4[Product_ID],Table4[Product_Name],"Not Found")</f>
        <v>Libas Polo Peach</v>
      </c>
      <c r="N1064" s="2" t="str">
        <f>_xlfn.XLOOKUP(Table2[[#This Row],[Product_ID]],Table4[Product_ID],Table4[Category],"Not Found")</f>
        <v>Men T-Shirts</v>
      </c>
      <c r="O1064" s="2" t="str">
        <f>_xlfn.XLOOKUP(Table2[[#This Row],[Product_ID]],Table4[Product_ID],Table4[Subcategory],"Not Found")</f>
        <v>Polo</v>
      </c>
      <c r="P1064" s="2" t="str">
        <f>_xlfn.XLOOKUP(Table2[[#This Row],[Product_ID]],Table4[Product_ID],Table4[Brand],"Missing Brand")</f>
        <v>Libas</v>
      </c>
      <c r="Q1064" s="2" t="s">
        <v>399</v>
      </c>
      <c r="R1064" s="2" t="str">
        <f>_xlfn.XLOOKUP(Table2[[#This Row],[Store_ID]],Table6[Store_ID],Table6[Store Name],"Not Found")</f>
        <v>TrendMart Kochi High Street</v>
      </c>
      <c r="S1064" s="2">
        <f>_xlfn.XLOOKUP(Table2[[#This Row],[Store_ID]],Table6[Store_ID],Table6[Monthly Target],"Missing Target")</f>
        <v>1200000</v>
      </c>
      <c r="T1064" s="2" t="str">
        <f>_xlfn.XLOOKUP(Table2[[#This Row],[Store_ID]],Table6[Store_ID],Table6[Region],"Not Found")</f>
        <v>South Zone 1</v>
      </c>
      <c r="U1064" s="2" t="s">
        <v>283</v>
      </c>
      <c r="V1064" s="2" t="str">
        <f>_xlfn.XLOOKUP(Table2[[#This Row],[Employee_ID]],Table5[Employee_ID],Table5[Employee Name],"Not Found")</f>
        <v>Priya Balasubramaniam</v>
      </c>
      <c r="W1064" s="2">
        <v>5</v>
      </c>
      <c r="X1064" s="2">
        <v>714.2</v>
      </c>
      <c r="Y1064" s="2">
        <v>25</v>
      </c>
      <c r="Z1064" s="2">
        <v>892.75</v>
      </c>
      <c r="AA1064" s="2">
        <v>5</v>
      </c>
      <c r="AB1064" s="2">
        <v>133.91</v>
      </c>
      <c r="AC1064" s="2">
        <v>2812.16</v>
      </c>
      <c r="AD1064" s="2">
        <v>2019.5</v>
      </c>
      <c r="AE1064" s="2">
        <f t="shared" si="30"/>
        <v>658.74999999999989</v>
      </c>
      <c r="AF1064" s="2" t="s">
        <v>119</v>
      </c>
      <c r="AG1064" s="42">
        <f>IFERROR(Table2[[#This Row],[Profit]]/Table2[[#This Row],[Sales Amount]],0)</f>
        <v>0.23425054050978605</v>
      </c>
      <c r="AH1064" s="2" t="str">
        <f>TRIM(Table2[[#This Row],[Payment Modee]])</f>
        <v>Net Banking</v>
      </c>
      <c r="AI1064" s="2" t="s">
        <v>26</v>
      </c>
      <c r="AJ1064" s="2" t="s">
        <v>27</v>
      </c>
      <c r="AK1064" s="2" t="s">
        <v>593</v>
      </c>
      <c r="AL1064" s="16" t="str">
        <f>IF(HOUR(Table2[[#This Row],[Order Time]])&lt;12,"Morning",IF(HOUR(Table2[[#This Row],[Order Time]])&lt;17,"Afternoon",IF(HOUR(Table2[[#This Row],[Order Time]])&lt;21,"Evening","Night")))</f>
        <v>Afternoon</v>
      </c>
      <c r="AM1064" s="16" t="s">
        <v>38</v>
      </c>
    </row>
    <row r="1065" spans="1:39" x14ac:dyDescent="0.25">
      <c r="A1065" s="14" t="s">
        <v>9179</v>
      </c>
      <c r="B1065" s="8">
        <v>45631</v>
      </c>
      <c r="C1065" s="7">
        <f>YEAR(Table2[[#This Row],[Invoice Date]])</f>
        <v>2024</v>
      </c>
      <c r="D1065" s="7" t="str">
        <f>TEXT(Table2[[#This Row],[Invoice Date]],"mmm")</f>
        <v>Dec</v>
      </c>
      <c r="E1065" s="7" t="str">
        <f>Table2[[#This Row],[Store_ID]]&amp;"-"&amp;Table2[[#This Row],[Year]]&amp;"-"&amp;Table2[[#This Row],[Month]]</f>
        <v>STR103-2024-Dec</v>
      </c>
      <c r="F1065" s="7" t="s">
        <v>2642</v>
      </c>
      <c r="G1065" s="7" t="str">
        <f>_xlfn.XLOOKUP(Table2[[#This Row],[Customer_ID]],Table3[Customer_ID],Table3[Customer Name],"Not Found")</f>
        <v>Haritha Naidu</v>
      </c>
      <c r="H1065" s="7" t="str">
        <f>_xlfn.XLOOKUP(Table2[[#This Row],[Customer_ID]],Table3[Customer_ID],Table3[Gender],"Female")</f>
        <v>Female</v>
      </c>
      <c r="I1065" s="7" t="str">
        <f>_xlfn.XLOOKUP(Table2[[#This Row],[Customer_ID]],Table3[Customer_ID],Table3[City],"Missing Memebership")</f>
        <v>Thiruvananthapuram</v>
      </c>
      <c r="J1065" s="7" t="str">
        <f>_xlfn.XLOOKUP(Table2[[#This Row],[Customer_ID]],Table3[Customer_ID],Table3[State],"Karnataka")</f>
        <v>Kerala</v>
      </c>
      <c r="K1065" s="7" t="str">
        <f>_xlfn.XLOOKUP(Table2[[#This Row],[Customer_ID]],Table3[Customer_ID],Table3[Membership],"Regular")</f>
        <v>Gold</v>
      </c>
      <c r="L1065" s="7" t="s">
        <v>416</v>
      </c>
      <c r="M1065" s="7" t="str">
        <f>_xlfn.XLOOKUP(Table2[[#This Row],[Product_ID]],Table4[Product_ID],Table4[Product_Name],"Not Found")</f>
        <v>GRT Jewellers Sling Bag Olive</v>
      </c>
      <c r="N1065" s="7" t="str">
        <f>_xlfn.XLOOKUP(Table2[[#This Row],[Product_ID]],Table4[Product_ID],Table4[Category],"Not Found")</f>
        <v>Handbags</v>
      </c>
      <c r="O1065" s="7" t="str">
        <f>_xlfn.XLOOKUP(Table2[[#This Row],[Product_ID]],Table4[Product_ID],Table4[Subcategory],"Not Found")</f>
        <v>Sling Bag</v>
      </c>
      <c r="P1065" s="7" t="str">
        <f>_xlfn.XLOOKUP(Table2[[#This Row],[Product_ID]],Table4[Product_ID],Table4[Brand],"Missing Brand")</f>
        <v>GRT Jewellers</v>
      </c>
      <c r="Q1065" s="7" t="s">
        <v>253</v>
      </c>
      <c r="R1065" s="7" t="str">
        <f>_xlfn.XLOOKUP(Table2[[#This Row],[Store_ID]],Table6[Store_ID],Table6[Store Name],"Not Found")</f>
        <v>TrendMart Alappuzha Outlet</v>
      </c>
      <c r="S1065" s="7">
        <f>_xlfn.XLOOKUP(Table2[[#This Row],[Store_ID]],Table6[Store_ID],Table6[Monthly Target],"Missing Target")</f>
        <v>2500000</v>
      </c>
      <c r="T1065" s="7" t="str">
        <f>_xlfn.XLOOKUP(Table2[[#This Row],[Store_ID]],Table6[Store_ID],Table6[Region],"Not Found")</f>
        <v>South Zone 1</v>
      </c>
      <c r="U1065" s="7" t="s">
        <v>55</v>
      </c>
      <c r="V1065" s="7" t="str">
        <f>_xlfn.XLOOKUP(Table2[[#This Row],[Employee_ID]],Table5[Employee_ID],Table5[Employee Name],"Not Found")</f>
        <v>Padma Gounder</v>
      </c>
      <c r="W1065" s="7">
        <v>0</v>
      </c>
      <c r="X1065" s="7">
        <v>3126.23</v>
      </c>
      <c r="Y1065" s="7">
        <v>25</v>
      </c>
      <c r="Z1065" s="7">
        <v>0</v>
      </c>
      <c r="AA1065" s="7">
        <v>12</v>
      </c>
      <c r="AB1065" s="7">
        <v>0</v>
      </c>
      <c r="AC1065" s="7">
        <v>0</v>
      </c>
      <c r="AD1065" s="7">
        <v>0</v>
      </c>
      <c r="AE1065" s="7">
        <v>0</v>
      </c>
      <c r="AF1065" s="2" t="s">
        <v>56</v>
      </c>
      <c r="AG1065" s="42">
        <f>IFERROR(Table2[[#This Row],[Profit]]/Table2[[#This Row],[Sales Amount]],0)</f>
        <v>0</v>
      </c>
      <c r="AH1065" s="2" t="str">
        <f>TRIM(Table2[[#This Row],[Payment Modee]])</f>
        <v>Credit Card</v>
      </c>
      <c r="AI1065" s="7" t="s">
        <v>26</v>
      </c>
      <c r="AJ1065" s="2" t="s">
        <v>197</v>
      </c>
      <c r="AK1065" s="7" t="s">
        <v>1087</v>
      </c>
      <c r="AL1065" s="17" t="str">
        <f>IF(HOUR(Table2[[#This Row],[Order Time]])&lt;12,"Morning",IF(HOUR(Table2[[#This Row],[Order Time]])&lt;17,"Afternoon",IF(HOUR(Table2[[#This Row],[Order Time]])&lt;21,"Evening","Night")))</f>
        <v>Evening</v>
      </c>
      <c r="AM1065" s="17" t="s">
        <v>29</v>
      </c>
    </row>
    <row r="1066" spans="1:39" x14ac:dyDescent="0.25">
      <c r="A1066" s="13" t="s">
        <v>2643</v>
      </c>
      <c r="B1066" s="4">
        <v>45618</v>
      </c>
      <c r="C1066" s="2">
        <f>YEAR(Table2[[#This Row],[Invoice Date]])</f>
        <v>2024</v>
      </c>
      <c r="D1066" s="2" t="str">
        <f>TEXT(Table2[[#This Row],[Invoice Date]],"mmm")</f>
        <v>Nov</v>
      </c>
      <c r="E1066" s="2" t="str">
        <f>Table2[[#This Row],[Store_ID]]&amp;"-"&amp;Table2[[#This Row],[Year]]&amp;"-"&amp;Table2[[#This Row],[Month]]</f>
        <v>STR050-2024-Nov</v>
      </c>
      <c r="F1066" s="2" t="s">
        <v>1523</v>
      </c>
      <c r="G1066" s="2" t="str">
        <f>_xlfn.XLOOKUP(Table2[[#This Row],[Customer_ID]],Table3[Customer_ID],Table3[Customer Name],"Not Found")</f>
        <v>Devraj Iyengar</v>
      </c>
      <c r="H1066" s="2" t="str">
        <f>_xlfn.XLOOKUP(Table2[[#This Row],[Customer_ID]],Table3[Customer_ID],Table3[Gender],"Female")</f>
        <v>Male</v>
      </c>
      <c r="I1066" s="2" t="str">
        <f>_xlfn.XLOOKUP(Table2[[#This Row],[Customer_ID]],Table3[Customer_ID],Table3[City],"Missing Memebership")</f>
        <v>Nizamabad</v>
      </c>
      <c r="J1066" s="2" t="str">
        <f>_xlfn.XLOOKUP(Table2[[#This Row],[Customer_ID]],Table3[Customer_ID],Table3[State],"Karnataka")</f>
        <v>Telangana</v>
      </c>
      <c r="K1066" s="2" t="str">
        <f>_xlfn.XLOOKUP(Table2[[#This Row],[Customer_ID]],Table3[Customer_ID],Table3[Membership],"Regular")</f>
        <v>Gold</v>
      </c>
      <c r="L1066" s="2" t="s">
        <v>2154</v>
      </c>
      <c r="M1066" s="2" t="str">
        <f>_xlfn.XLOOKUP(Table2[[#This Row],[Product_ID]],Table4[Product_ID],Table4[Product_Name],"Not Found")</f>
        <v>Liberty Braided Belt Red</v>
      </c>
      <c r="N1066" s="2" t="str">
        <f>_xlfn.XLOOKUP(Table2[[#This Row],[Product_ID]],Table4[Product_ID],Table4[Category],"Not Found")</f>
        <v>Belts</v>
      </c>
      <c r="O1066" s="2" t="str">
        <f>_xlfn.XLOOKUP(Table2[[#This Row],[Product_ID]],Table4[Product_ID],Table4[Subcategory],"Not Found")</f>
        <v>Braided Belt</v>
      </c>
      <c r="P1066" s="2" t="str">
        <f>_xlfn.XLOOKUP(Table2[[#This Row],[Product_ID]],Table4[Product_ID],Table4[Brand],"Missing Brand")</f>
        <v>Liberty</v>
      </c>
      <c r="Q1066" s="2" t="s">
        <v>422</v>
      </c>
      <c r="R1066" s="2" t="str">
        <f>_xlfn.XLOOKUP(Table2[[#This Row],[Store_ID]],Table6[Store_ID],Table6[Store Name],"Not Found")</f>
        <v>TrendMart Thrissur High Street</v>
      </c>
      <c r="S1066" s="2">
        <f>_xlfn.XLOOKUP(Table2[[#This Row],[Store_ID]],Table6[Store_ID],Table6[Monthly Target],"Missing Target")</f>
        <v>2000000</v>
      </c>
      <c r="T1066" s="2" t="str">
        <f>_xlfn.XLOOKUP(Table2[[#This Row],[Store_ID]],Table6[Store_ID],Table6[Region],"Not Found")</f>
        <v>South Zone 1</v>
      </c>
      <c r="U1066" s="2" t="s">
        <v>159</v>
      </c>
      <c r="V1066" s="2" t="str">
        <f>_xlfn.XLOOKUP(Table2[[#This Row],[Employee_ID]],Table5[Employee_ID],Table5[Employee Name],"Not Found")</f>
        <v>Venkat Sharma</v>
      </c>
      <c r="W1066" s="2">
        <v>3</v>
      </c>
      <c r="X1066" s="2">
        <v>1111.97</v>
      </c>
      <c r="Y1066" s="2">
        <v>20</v>
      </c>
      <c r="Z1066" s="2">
        <v>667.18</v>
      </c>
      <c r="AA1066" s="2">
        <v>12</v>
      </c>
      <c r="AB1066" s="2">
        <v>320.25</v>
      </c>
      <c r="AC1066" s="2">
        <v>2988.98</v>
      </c>
      <c r="AD1066" s="2">
        <v>2261.19</v>
      </c>
      <c r="AE1066" s="2">
        <f t="shared" ref="AE1066:AE1083" si="31">(AC1066-AD1066-AB1066)</f>
        <v>407.53999999999996</v>
      </c>
      <c r="AF1066" s="2" t="s">
        <v>69</v>
      </c>
      <c r="AG1066" s="42">
        <f>IFERROR(Table2[[#This Row],[Profit]]/Table2[[#This Row],[Sales Amount]],0)</f>
        <v>0.13634751654410535</v>
      </c>
      <c r="AH1066" s="2" t="str">
        <f>TRIM(Table2[[#This Row],[Payment Modee]])</f>
        <v>Cash</v>
      </c>
      <c r="AI1066" s="2" t="s">
        <v>26</v>
      </c>
      <c r="AJ1066" s="2" t="s">
        <v>27</v>
      </c>
      <c r="AK1066" s="2" t="s">
        <v>1962</v>
      </c>
      <c r="AL1066" s="16" t="str">
        <f>IF(HOUR(Table2[[#This Row],[Order Time]])&lt;12,"Morning",IF(HOUR(Table2[[#This Row],[Order Time]])&lt;17,"Afternoon",IF(HOUR(Table2[[#This Row],[Order Time]])&lt;21,"Evening","Night")))</f>
        <v>Afternoon</v>
      </c>
      <c r="AM1066" s="16" t="s">
        <v>29</v>
      </c>
    </row>
    <row r="1067" spans="1:39" x14ac:dyDescent="0.25">
      <c r="A1067" s="13" t="s">
        <v>2644</v>
      </c>
      <c r="B1067" s="4">
        <v>45666</v>
      </c>
      <c r="C1067" s="2">
        <f>YEAR(Table2[[#This Row],[Invoice Date]])</f>
        <v>2025</v>
      </c>
      <c r="D1067" s="2" t="str">
        <f>TEXT(Table2[[#This Row],[Invoice Date]],"mmm")</f>
        <v>Jan</v>
      </c>
      <c r="E1067" s="2" t="str">
        <f>Table2[[#This Row],[Store_ID]]&amp;"-"&amp;Table2[[#This Row],[Year]]&amp;"-"&amp;Table2[[#This Row],[Month]]</f>
        <v>STR056-2025-Jan</v>
      </c>
      <c r="F1067" s="2" t="s">
        <v>2468</v>
      </c>
      <c r="G1067" s="2" t="str">
        <f>_xlfn.XLOOKUP(Table2[[#This Row],[Customer_ID]],Table3[Customer_ID],Table3[Customer Name],"Not Found")</f>
        <v>Deepak Yadav</v>
      </c>
      <c r="H1067" s="2" t="str">
        <f>_xlfn.XLOOKUP(Table2[[#This Row],[Customer_ID]],Table3[Customer_ID],Table3[Gender],"Female")</f>
        <v>Male</v>
      </c>
      <c r="I1067" s="2" t="str">
        <f>_xlfn.XLOOKUP(Table2[[#This Row],[Customer_ID]],Table3[Customer_ID],Table3[City],"Missing Memebership")</f>
        <v>Vijayawada</v>
      </c>
      <c r="J1067" s="2" t="str">
        <f>_xlfn.XLOOKUP(Table2[[#This Row],[Customer_ID]],Table3[Customer_ID],Table3[State],"Karnataka")</f>
        <v>Andhra Pradesh</v>
      </c>
      <c r="K1067" s="2" t="str">
        <f>_xlfn.XLOOKUP(Table2[[#This Row],[Customer_ID]],Table3[Customer_ID],Table3[Membership],"Regular")</f>
        <v>Silver</v>
      </c>
      <c r="L1067" s="2" t="s">
        <v>151</v>
      </c>
      <c r="M1067" s="2" t="str">
        <f>_xlfn.XLOOKUP(Table2[[#This Row],[Product_ID]],Table4[Product_ID],Table4[Product_Name],"Not Found")</f>
        <v>Allen Solly Tie Pink</v>
      </c>
      <c r="N1067" s="2" t="str">
        <f>_xlfn.XLOOKUP(Table2[[#This Row],[Product_ID]],Table4[Product_ID],Table4[Category],"Not Found")</f>
        <v>Accessories</v>
      </c>
      <c r="O1067" s="2" t="str">
        <f>_xlfn.XLOOKUP(Table2[[#This Row],[Product_ID]],Table4[Product_ID],Table4[Subcategory],"Not Found")</f>
        <v>Tie</v>
      </c>
      <c r="P1067" s="2" t="str">
        <f>_xlfn.XLOOKUP(Table2[[#This Row],[Product_ID]],Table4[Product_ID],Table4[Brand],"Missing Brand")</f>
        <v>Allen Solly</v>
      </c>
      <c r="Q1067" s="2" t="s">
        <v>474</v>
      </c>
      <c r="R1067" s="2" t="str">
        <f>_xlfn.XLOOKUP(Table2[[#This Row],[Store_ID]],Table6[Store_ID],Table6[Store Name],"Not Found")</f>
        <v>TrendMart Nizamabad Standard</v>
      </c>
      <c r="S1067" s="2">
        <f>_xlfn.XLOOKUP(Table2[[#This Row],[Store_ID]],Table6[Store_ID],Table6[Monthly Target],"Missing Target")</f>
        <v>1200000</v>
      </c>
      <c r="T1067" s="2" t="str">
        <f>_xlfn.XLOOKUP(Table2[[#This Row],[Store_ID]],Table6[Store_ID],Table6[Region],"Not Found")</f>
        <v>South Zone 2</v>
      </c>
      <c r="U1067" s="2" t="s">
        <v>289</v>
      </c>
      <c r="V1067" s="2" t="str">
        <f>_xlfn.XLOOKUP(Table2[[#This Row],[Employee_ID]],Table5[Employee_ID],Table5[Employee Name],"Not Found")</f>
        <v>Anitha Ramachandran</v>
      </c>
      <c r="W1067" s="2">
        <v>1</v>
      </c>
      <c r="X1067" s="2">
        <v>728.94</v>
      </c>
      <c r="Y1067" s="2">
        <v>20</v>
      </c>
      <c r="Z1067" s="2">
        <v>145.79</v>
      </c>
      <c r="AA1067" s="2">
        <v>5</v>
      </c>
      <c r="AB1067" s="2">
        <v>29.16</v>
      </c>
      <c r="AC1067" s="2">
        <v>612.30999999999995</v>
      </c>
      <c r="AD1067" s="2">
        <v>443.19</v>
      </c>
      <c r="AE1067" s="2">
        <f t="shared" si="31"/>
        <v>139.95999999999995</v>
      </c>
      <c r="AF1067" s="2" t="s">
        <v>136</v>
      </c>
      <c r="AG1067" s="42">
        <f>IFERROR(Table2[[#This Row],[Profit]]/Table2[[#This Row],[Sales Amount]],0)</f>
        <v>0.22857702797602517</v>
      </c>
      <c r="AH1067" s="2" t="str">
        <f>TRIM(Table2[[#This Row],[Payment Modee]])</f>
        <v>EMI</v>
      </c>
      <c r="AI1067" s="2" t="s">
        <v>26</v>
      </c>
      <c r="AJ1067" s="2" t="s">
        <v>27</v>
      </c>
      <c r="AK1067" s="2" t="s">
        <v>2645</v>
      </c>
      <c r="AL1067" s="16" t="str">
        <f>IF(HOUR(Table2[[#This Row],[Order Time]])&lt;12,"Morning",IF(HOUR(Table2[[#This Row],[Order Time]])&lt;17,"Afternoon",IF(HOUR(Table2[[#This Row],[Order Time]])&lt;21,"Evening","Night")))</f>
        <v>Afternoon</v>
      </c>
      <c r="AM1067" s="16" t="s">
        <v>29</v>
      </c>
    </row>
    <row r="1068" spans="1:39" x14ac:dyDescent="0.25">
      <c r="A1068" s="13" t="s">
        <v>2646</v>
      </c>
      <c r="B1068" s="4">
        <v>45387</v>
      </c>
      <c r="C1068" s="2">
        <f>YEAR(Table2[[#This Row],[Invoice Date]])</f>
        <v>2024</v>
      </c>
      <c r="D1068" s="2" t="str">
        <f>TEXT(Table2[[#This Row],[Invoice Date]],"mmm")</f>
        <v>Apr</v>
      </c>
      <c r="E1068" s="2" t="str">
        <f>Table2[[#This Row],[Store_ID]]&amp;"-"&amp;Table2[[#This Row],[Year]]&amp;"-"&amp;Table2[[#This Row],[Month]]</f>
        <v>STR086-2024-Apr</v>
      </c>
      <c r="F1068" s="2" t="s">
        <v>2647</v>
      </c>
      <c r="G1068" s="2" t="str">
        <f>_xlfn.XLOOKUP(Table2[[#This Row],[Customer_ID]],Table3[Customer_ID],Table3[Customer Name],"Not Found")</f>
        <v>Tara Ramachandran</v>
      </c>
      <c r="H1068" s="2" t="str">
        <f>_xlfn.XLOOKUP(Table2[[#This Row],[Customer_ID]],Table3[Customer_ID],Table3[Gender],"Female")</f>
        <v>Female</v>
      </c>
      <c r="I1068" s="2" t="str">
        <f>_xlfn.XLOOKUP(Table2[[#This Row],[Customer_ID]],Table3[Customer_ID],Table3[City],"Missing Memebership")</f>
        <v>Coimbatore</v>
      </c>
      <c r="J1068" s="2" t="str">
        <f>_xlfn.XLOOKUP(Table2[[#This Row],[Customer_ID]],Table3[Customer_ID],Table3[State],"Karnataka")</f>
        <v>Tamil Nadu</v>
      </c>
      <c r="K1068" s="2" t="str">
        <f>_xlfn.XLOOKUP(Table2[[#This Row],[Customer_ID]],Table3[Customer_ID],Table3[Membership],"Regular")</f>
        <v>Silver</v>
      </c>
      <c r="L1068" s="2" t="s">
        <v>1941</v>
      </c>
      <c r="M1068" s="2" t="str">
        <f>_xlfn.XLOOKUP(Table2[[#This Row],[Product_ID]],Table4[Product_ID],Table4[Product_Name],"Not Found")</f>
        <v>Nike Sherwani Purple</v>
      </c>
      <c r="N1068" s="2" t="str">
        <f>_xlfn.XLOOKUP(Table2[[#This Row],[Product_ID]],Table4[Product_ID],Table4[Category],"Not Found")</f>
        <v>Men Ethnic</v>
      </c>
      <c r="O1068" s="2" t="str">
        <f>_xlfn.XLOOKUP(Table2[[#This Row],[Product_ID]],Table4[Product_ID],Table4[Subcategory],"Not Found")</f>
        <v>Sherwani</v>
      </c>
      <c r="P1068" s="2" t="str">
        <f>_xlfn.XLOOKUP(Table2[[#This Row],[Product_ID]],Table4[Product_ID],Table4[Brand],"Missing Brand")</f>
        <v>Nike</v>
      </c>
      <c r="Q1068" s="2" t="s">
        <v>804</v>
      </c>
      <c r="R1068" s="2" t="str">
        <f>_xlfn.XLOOKUP(Table2[[#This Row],[Store_ID]],Table6[Store_ID],Table6[Store Name],"Not Found")</f>
        <v>TrendMart Thiruvananthapuram Outlet</v>
      </c>
      <c r="S1068" s="2">
        <f>_xlfn.XLOOKUP(Table2[[#This Row],[Store_ID]],Table6[Store_ID],Table6[Monthly Target],"Missing Target")</f>
        <v>800000</v>
      </c>
      <c r="T1068" s="2" t="str">
        <f>_xlfn.XLOOKUP(Table2[[#This Row],[Store_ID]],Table6[Store_ID],Table6[Region],"Not Found")</f>
        <v>South Zone 1</v>
      </c>
      <c r="U1068" s="2" t="s">
        <v>229</v>
      </c>
      <c r="V1068" s="2" t="str">
        <f>_xlfn.XLOOKUP(Table2[[#This Row],[Employee_ID]],Table5[Employee_ID],Table5[Employee Name],"Not Found")</f>
        <v>Yogesh Chettiar</v>
      </c>
      <c r="W1068" s="2">
        <v>2</v>
      </c>
      <c r="X1068" s="2">
        <v>2681.75</v>
      </c>
      <c r="Y1068" s="2">
        <v>20</v>
      </c>
      <c r="Z1068" s="2">
        <v>1072.7</v>
      </c>
      <c r="AA1068" s="2">
        <v>12</v>
      </c>
      <c r="AB1068" s="2">
        <v>514.9</v>
      </c>
      <c r="AC1068" s="2">
        <v>4805.7</v>
      </c>
      <c r="AD1068" s="2">
        <v>3916.78</v>
      </c>
      <c r="AE1068" s="2">
        <f t="shared" si="31"/>
        <v>374.01999999999964</v>
      </c>
      <c r="AF1068" s="2" t="s">
        <v>119</v>
      </c>
      <c r="AG1068" s="42">
        <f>IFERROR(Table2[[#This Row],[Profit]]/Table2[[#This Row],[Sales Amount]],0)</f>
        <v>7.7828412093971663E-2</v>
      </c>
      <c r="AH1068" s="2" t="str">
        <f>TRIM(Table2[[#This Row],[Payment Modee]])</f>
        <v>Net Banking</v>
      </c>
      <c r="AI1068" s="2" t="s">
        <v>26</v>
      </c>
      <c r="AJ1068" s="2" t="s">
        <v>27</v>
      </c>
      <c r="AK1068" s="2" t="s">
        <v>684</v>
      </c>
      <c r="AL1068" s="16" t="str">
        <f>IF(HOUR(Table2[[#This Row],[Order Time]])&lt;12,"Morning",IF(HOUR(Table2[[#This Row],[Order Time]])&lt;17,"Afternoon",IF(HOUR(Table2[[#This Row],[Order Time]])&lt;21,"Evening","Night")))</f>
        <v>Morning</v>
      </c>
      <c r="AM1068" s="16" t="s">
        <v>29</v>
      </c>
    </row>
    <row r="1069" spans="1:39" x14ac:dyDescent="0.25">
      <c r="A1069" s="13" t="s">
        <v>2648</v>
      </c>
      <c r="B1069" s="4">
        <v>45650</v>
      </c>
      <c r="C1069" s="2">
        <f>YEAR(Table2[[#This Row],[Invoice Date]])</f>
        <v>2024</v>
      </c>
      <c r="D1069" s="2" t="str">
        <f>TEXT(Table2[[#This Row],[Invoice Date]],"mmm")</f>
        <v>Dec</v>
      </c>
      <c r="E1069" s="2" t="str">
        <f>Table2[[#This Row],[Store_ID]]&amp;"-"&amp;Table2[[#This Row],[Year]]&amp;"-"&amp;Table2[[#This Row],[Month]]</f>
        <v>STR072-2024-Dec</v>
      </c>
      <c r="F1069" s="2" t="s">
        <v>2210</v>
      </c>
      <c r="G1069" s="2" t="str">
        <f>_xlfn.XLOOKUP(Table2[[#This Row],[Customer_ID]],Table3[Customer_ID],Table3[Customer Name],"Not Found")</f>
        <v>Kalyani Hegde</v>
      </c>
      <c r="H1069" s="2" t="str">
        <f>_xlfn.XLOOKUP(Table2[[#This Row],[Customer_ID]],Table3[Customer_ID],Table3[Gender],"Female")</f>
        <v>Female</v>
      </c>
      <c r="I1069" s="2" t="str">
        <f>_xlfn.XLOOKUP(Table2[[#This Row],[Customer_ID]],Table3[Customer_ID],Table3[City],"Missing Memebership")</f>
        <v>Kochi</v>
      </c>
      <c r="J1069" s="2" t="str">
        <f>_xlfn.XLOOKUP(Table2[[#This Row],[Customer_ID]],Table3[Customer_ID],Table3[State],"Karnataka")</f>
        <v>Kerala</v>
      </c>
      <c r="K1069" s="2" t="str">
        <f>_xlfn.XLOOKUP(Table2[[#This Row],[Customer_ID]],Table3[Customer_ID],Table3[Membership],"Regular")</f>
        <v>Platinum</v>
      </c>
      <c r="L1069" s="2" t="s">
        <v>645</v>
      </c>
      <c r="M1069" s="2" t="str">
        <f>_xlfn.XLOOKUP(Table2[[#This Row],[Product_ID]],Table4[Product_ID],Table4[Product_Name],"Not Found")</f>
        <v>Peter England Crop Top Green</v>
      </c>
      <c r="N1069" s="2" t="str">
        <f>_xlfn.XLOOKUP(Table2[[#This Row],[Product_ID]],Table4[Product_ID],Table4[Category],"Not Found")</f>
        <v>Women Tops</v>
      </c>
      <c r="O1069" s="2" t="str">
        <f>_xlfn.XLOOKUP(Table2[[#This Row],[Product_ID]],Table4[Product_ID],Table4[Subcategory],"Not Found")</f>
        <v>Crop Top</v>
      </c>
      <c r="P1069" s="2" t="str">
        <f>_xlfn.XLOOKUP(Table2[[#This Row],[Product_ID]],Table4[Product_ID],Table4[Brand],"Missing Brand")</f>
        <v>Peter England</v>
      </c>
      <c r="Q1069" s="2" t="s">
        <v>186</v>
      </c>
      <c r="R1069" s="2" t="str">
        <f>_xlfn.XLOOKUP(Table2[[#This Row],[Store_ID]],Table6[Store_ID],Table6[Store Name],"Not Found")</f>
        <v>TrendMart Visakhapatnam Standard</v>
      </c>
      <c r="S1069" s="2">
        <f>_xlfn.XLOOKUP(Table2[[#This Row],[Store_ID]],Table6[Store_ID],Table6[Monthly Target],"Missing Target")</f>
        <v>1500000</v>
      </c>
      <c r="T1069" s="2" t="str">
        <f>_xlfn.XLOOKUP(Table2[[#This Row],[Store_ID]],Table6[Store_ID],Table6[Region],"Not Found")</f>
        <v>South Zone 3</v>
      </c>
      <c r="U1069" s="2" t="s">
        <v>49</v>
      </c>
      <c r="V1069" s="2" t="str">
        <f>_xlfn.XLOOKUP(Table2[[#This Row],[Employee_ID]],Table5[Employee_ID],Table5[Employee Name],"Not Found")</f>
        <v>Jyothi Prasad</v>
      </c>
      <c r="W1069" s="2">
        <v>2</v>
      </c>
      <c r="X1069" s="2">
        <v>722.04</v>
      </c>
      <c r="Y1069" s="2">
        <v>0</v>
      </c>
      <c r="Z1069" s="2">
        <v>0</v>
      </c>
      <c r="AA1069" s="2">
        <v>5</v>
      </c>
      <c r="AB1069" s="2">
        <v>72.2</v>
      </c>
      <c r="AC1069" s="2">
        <v>1516.28</v>
      </c>
      <c r="AD1069" s="2">
        <v>1044.76</v>
      </c>
      <c r="AE1069" s="2">
        <f t="shared" si="31"/>
        <v>399.32</v>
      </c>
      <c r="AF1069" s="2" t="s">
        <v>35</v>
      </c>
      <c r="AG1069" s="42">
        <f>IFERROR(Table2[[#This Row],[Profit]]/Table2[[#This Row],[Sales Amount]],0)</f>
        <v>0.26335505315640911</v>
      </c>
      <c r="AH1069" s="2" t="str">
        <f>TRIM(Table2[[#This Row],[Payment Modee]])</f>
        <v>Debit Card</v>
      </c>
      <c r="AI1069" s="2" t="s">
        <v>36</v>
      </c>
      <c r="AJ1069" s="2" t="s">
        <v>27</v>
      </c>
      <c r="AK1069" s="2" t="s">
        <v>814</v>
      </c>
      <c r="AL1069" s="16" t="str">
        <f>IF(HOUR(Table2[[#This Row],[Order Time]])&lt;12,"Morning",IF(HOUR(Table2[[#This Row],[Order Time]])&lt;17,"Afternoon",IF(HOUR(Table2[[#This Row],[Order Time]])&lt;21,"Evening","Night")))</f>
        <v>Afternoon</v>
      </c>
      <c r="AM1069" s="16" t="s">
        <v>29</v>
      </c>
    </row>
    <row r="1070" spans="1:39" x14ac:dyDescent="0.25">
      <c r="A1070" s="13" t="s">
        <v>2649</v>
      </c>
      <c r="B1070" s="4">
        <v>45633</v>
      </c>
      <c r="C1070" s="2">
        <f>YEAR(Table2[[#This Row],[Invoice Date]])</f>
        <v>2024</v>
      </c>
      <c r="D1070" s="2" t="str">
        <f>TEXT(Table2[[#This Row],[Invoice Date]],"mmm")</f>
        <v>Dec</v>
      </c>
      <c r="E1070" s="2" t="str">
        <f>Table2[[#This Row],[Store_ID]]&amp;"-"&amp;Table2[[#This Row],[Year]]&amp;"-"&amp;Table2[[#This Row],[Month]]</f>
        <v>STR093-2024-Dec</v>
      </c>
      <c r="F1070" s="2" t="s">
        <v>2480</v>
      </c>
      <c r="G1070" s="2" t="str">
        <f>_xlfn.XLOOKUP(Table2[[#This Row],[Customer_ID]],Table3[Customer_ID],Table3[Customer Name],"Not Found")</f>
        <v>Pandian Iyer</v>
      </c>
      <c r="H1070" s="2" t="str">
        <f>_xlfn.XLOOKUP(Table2[[#This Row],[Customer_ID]],Table3[Customer_ID],Table3[Gender],"Female")</f>
        <v>Male</v>
      </c>
      <c r="I1070" s="2" t="str">
        <f>_xlfn.XLOOKUP(Table2[[#This Row],[Customer_ID]],Table3[Customer_ID],Table3[City],"Missing Memebership")</f>
        <v>Vijayawada</v>
      </c>
      <c r="J1070" s="2" t="str">
        <f>_xlfn.XLOOKUP(Table2[[#This Row],[Customer_ID]],Table3[Customer_ID],Table3[State],"Karnataka")</f>
        <v>Andhra Pradesh</v>
      </c>
      <c r="K1070" s="2" t="str">
        <f>_xlfn.XLOOKUP(Table2[[#This Row],[Customer_ID]],Table3[Customer_ID],Table3[Membership],"Regular")</f>
        <v>Gold</v>
      </c>
      <c r="L1070" s="2" t="s">
        <v>1266</v>
      </c>
      <c r="M1070" s="2" t="str">
        <f>_xlfn.XLOOKUP(Table2[[#This Row],[Product_ID]],Table4[Product_ID],Table4[Product_Name],"Not Found")</f>
        <v>Puma Formal Shoes Cream</v>
      </c>
      <c r="N1070" s="2" t="str">
        <f>_xlfn.XLOOKUP(Table2[[#This Row],[Product_ID]],Table4[Product_ID],Table4[Category],"Not Found")</f>
        <v>Footwear</v>
      </c>
      <c r="O1070" s="2" t="str">
        <f>_xlfn.XLOOKUP(Table2[[#This Row],[Product_ID]],Table4[Product_ID],Table4[Subcategory],"Not Found")</f>
        <v>Formal Shoes</v>
      </c>
      <c r="P1070" s="2" t="str">
        <f>_xlfn.XLOOKUP(Table2[[#This Row],[Product_ID]],Table4[Product_ID],Table4[Brand],"Missing Brand")</f>
        <v>Missing Brand Name</v>
      </c>
      <c r="Q1070" s="2" t="s">
        <v>357</v>
      </c>
      <c r="R1070" s="2" t="str">
        <f>_xlfn.XLOOKUP(Table2[[#This Row],[Store_ID]],Table6[Store_ID],Table6[Store Name],"Not Found")</f>
        <v>TrendMart Thiruvananthapuram High Street</v>
      </c>
      <c r="S1070" s="2">
        <f>_xlfn.XLOOKUP(Table2[[#This Row],[Store_ID]],Table6[Store_ID],Table6[Monthly Target],"Missing Target")</f>
        <v>1000000</v>
      </c>
      <c r="T1070" s="2" t="str">
        <f>_xlfn.XLOOKUP(Table2[[#This Row],[Store_ID]],Table6[Store_ID],Table6[Region],"Not Found")</f>
        <v>South Zone 1</v>
      </c>
      <c r="U1070" s="2" t="s">
        <v>62</v>
      </c>
      <c r="V1070" s="2" t="str">
        <f>_xlfn.XLOOKUP(Table2[[#This Row],[Employee_ID]],Table5[Employee_ID],Table5[Employee Name],"Not Found")</f>
        <v>Rahul Krishnan</v>
      </c>
      <c r="W1070" s="2">
        <v>3</v>
      </c>
      <c r="X1070" s="2">
        <v>3341.77</v>
      </c>
      <c r="Y1070" s="2">
        <v>0</v>
      </c>
      <c r="Z1070" s="2">
        <v>0</v>
      </c>
      <c r="AA1070" s="2">
        <v>12</v>
      </c>
      <c r="AB1070" s="2">
        <v>1203.04</v>
      </c>
      <c r="AC1070" s="2">
        <v>11228.35</v>
      </c>
      <c r="AD1070" s="2">
        <v>7374</v>
      </c>
      <c r="AE1070" s="2">
        <f t="shared" si="31"/>
        <v>2651.3100000000004</v>
      </c>
      <c r="AF1070" s="2" t="s">
        <v>56</v>
      </c>
      <c r="AG1070" s="42">
        <f>IFERROR(Table2[[#This Row],[Profit]]/Table2[[#This Row],[Sales Amount]],0)</f>
        <v>0.23612641216207192</v>
      </c>
      <c r="AH1070" s="2" t="str">
        <f>TRIM(Table2[[#This Row],[Payment Modee]])</f>
        <v>Credit Card</v>
      </c>
      <c r="AI1070" s="2" t="s">
        <v>26</v>
      </c>
      <c r="AJ1070" s="2" t="s">
        <v>27</v>
      </c>
      <c r="AK1070" s="2" t="s">
        <v>563</v>
      </c>
      <c r="AL1070" s="16" t="str">
        <f>IF(HOUR(Table2[[#This Row],[Order Time]])&lt;12,"Morning",IF(HOUR(Table2[[#This Row],[Order Time]])&lt;17,"Afternoon",IF(HOUR(Table2[[#This Row],[Order Time]])&lt;21,"Evening","Night")))</f>
        <v>Evening</v>
      </c>
      <c r="AM1070" s="16" t="s">
        <v>38</v>
      </c>
    </row>
    <row r="1071" spans="1:39" x14ac:dyDescent="0.25">
      <c r="A1071" s="13" t="s">
        <v>2650</v>
      </c>
      <c r="B1071" s="4">
        <v>45701</v>
      </c>
      <c r="C1071" s="2">
        <f>YEAR(Table2[[#This Row],[Invoice Date]])</f>
        <v>2025</v>
      </c>
      <c r="D1071" s="2" t="str">
        <f>TEXT(Table2[[#This Row],[Invoice Date]],"mmm")</f>
        <v>Feb</v>
      </c>
      <c r="E1071" s="2" t="str">
        <f>Table2[[#This Row],[Store_ID]]&amp;"-"&amp;Table2[[#This Row],[Year]]&amp;"-"&amp;Table2[[#This Row],[Month]]</f>
        <v>STR047-2025-Feb</v>
      </c>
      <c r="F1071" s="2" t="s">
        <v>651</v>
      </c>
      <c r="G1071" s="2" t="str">
        <f>_xlfn.XLOOKUP(Table2[[#This Row],[Customer_ID]],Table3[Customer_ID],Table3[Customer Name],"Not Found")</f>
        <v>Hemanth Iyer</v>
      </c>
      <c r="H1071" s="2" t="str">
        <f>_xlfn.XLOOKUP(Table2[[#This Row],[Customer_ID]],Table3[Customer_ID],Table3[Gender],"Female")</f>
        <v>Male</v>
      </c>
      <c r="I1071" s="2" t="str">
        <f>_xlfn.XLOOKUP(Table2[[#This Row],[Customer_ID]],Table3[Customer_ID],Table3[City],"Missing Memebership")</f>
        <v>Tumakuru</v>
      </c>
      <c r="J1071" s="2" t="str">
        <f>_xlfn.XLOOKUP(Table2[[#This Row],[Customer_ID]],Table3[Customer_ID],Table3[State],"Karnataka")</f>
        <v>Karnataka</v>
      </c>
      <c r="K1071" s="2" t="str">
        <f>_xlfn.XLOOKUP(Table2[[#This Row],[Customer_ID]],Table3[Customer_ID],Table3[Membership],"Regular")</f>
        <v>Regular</v>
      </c>
      <c r="L1071" s="2" t="s">
        <v>485</v>
      </c>
      <c r="M1071" s="2" t="str">
        <f>_xlfn.XLOOKUP(Table2[[#This Row],[Product_ID]],Table4[Product_ID],Table4[Product_Name],"Not Found")</f>
        <v>Van Heusen Formal Shirt Olive</v>
      </c>
      <c r="N1071" s="2" t="str">
        <f>_xlfn.XLOOKUP(Table2[[#This Row],[Product_ID]],Table4[Product_ID],Table4[Category],"Not Found")</f>
        <v>Men Shirts</v>
      </c>
      <c r="O1071" s="2" t="str">
        <f>_xlfn.XLOOKUP(Table2[[#This Row],[Product_ID]],Table4[Product_ID],Table4[Subcategory],"Not Found")</f>
        <v>Formal Shirt</v>
      </c>
      <c r="P1071" s="2" t="str">
        <f>_xlfn.XLOOKUP(Table2[[#This Row],[Product_ID]],Table4[Product_ID],Table4[Brand],"Missing Brand")</f>
        <v>Van Heusen</v>
      </c>
      <c r="Q1071" s="2" t="s">
        <v>107</v>
      </c>
      <c r="R1071" s="2" t="str">
        <f>_xlfn.XLOOKUP(Table2[[#This Row],[Store_ID]],Table6[Store_ID],Table6[Store Name],"Not Found")</f>
        <v>TrendMart Kurnool Standard</v>
      </c>
      <c r="S1071" s="2">
        <f>_xlfn.XLOOKUP(Table2[[#This Row],[Store_ID]],Table6[Store_ID],Table6[Monthly Target],"Missing Target")</f>
        <v>800000</v>
      </c>
      <c r="T1071" s="2" t="str">
        <f>_xlfn.XLOOKUP(Table2[[#This Row],[Store_ID]],Table6[Store_ID],Table6[Region],"Not Found")</f>
        <v>South Zone 3</v>
      </c>
      <c r="U1071" s="2" t="s">
        <v>294</v>
      </c>
      <c r="V1071" s="2" t="str">
        <f>_xlfn.XLOOKUP(Table2[[#This Row],[Employee_ID]],Table5[Employee_ID],Table5[Employee Name],"Not Found")</f>
        <v>Chitra Chettiar</v>
      </c>
      <c r="W1071" s="2">
        <v>1</v>
      </c>
      <c r="X1071" s="2">
        <v>1014.03</v>
      </c>
      <c r="Y1071" s="2">
        <v>0</v>
      </c>
      <c r="Z1071" s="2">
        <v>0</v>
      </c>
      <c r="AA1071" s="2">
        <v>12</v>
      </c>
      <c r="AB1071" s="2">
        <v>121.68</v>
      </c>
      <c r="AC1071" s="2">
        <v>1135.71</v>
      </c>
      <c r="AD1071" s="2">
        <v>645.59</v>
      </c>
      <c r="AE1071" s="2">
        <f t="shared" si="31"/>
        <v>368.44</v>
      </c>
      <c r="AF1071" s="2" t="s">
        <v>69</v>
      </c>
      <c r="AG1071" s="42">
        <f>IFERROR(Table2[[#This Row],[Profit]]/Table2[[#This Row],[Sales Amount]],0)</f>
        <v>0.3244138028193817</v>
      </c>
      <c r="AH1071" s="2" t="str">
        <f>TRIM(Table2[[#This Row],[Payment Modee]])</f>
        <v>Cash</v>
      </c>
      <c r="AI1071" s="2" t="s">
        <v>26</v>
      </c>
      <c r="AJ1071" s="2" t="s">
        <v>27</v>
      </c>
      <c r="AK1071" s="2" t="s">
        <v>2651</v>
      </c>
      <c r="AL1071" s="16" t="str">
        <f>IF(HOUR(Table2[[#This Row],[Order Time]])&lt;12,"Morning",IF(HOUR(Table2[[#This Row],[Order Time]])&lt;17,"Afternoon",IF(HOUR(Table2[[#This Row],[Order Time]])&lt;21,"Evening","Night")))</f>
        <v>Evening</v>
      </c>
      <c r="AM1071" s="16" t="s">
        <v>29</v>
      </c>
    </row>
    <row r="1072" spans="1:39" x14ac:dyDescent="0.25">
      <c r="A1072" s="13" t="s">
        <v>2652</v>
      </c>
      <c r="B1072" s="4">
        <v>45742</v>
      </c>
      <c r="C1072" s="2">
        <f>YEAR(Table2[[#This Row],[Invoice Date]])</f>
        <v>2025</v>
      </c>
      <c r="D1072" s="2" t="str">
        <f>TEXT(Table2[[#This Row],[Invoice Date]],"mmm")</f>
        <v>Mar</v>
      </c>
      <c r="E1072" s="2" t="str">
        <f>Table2[[#This Row],[Store_ID]]&amp;"-"&amp;Table2[[#This Row],[Year]]&amp;"-"&amp;Table2[[#This Row],[Month]]</f>
        <v>STR101-2025-Mar</v>
      </c>
      <c r="F1072" s="2" t="s">
        <v>562</v>
      </c>
      <c r="G1072" s="2" t="str">
        <f>_xlfn.XLOOKUP(Table2[[#This Row],[Customer_ID]],Table3[Customer_ID],Table3[Customer Name],"Not Found")</f>
        <v>Kalpana Kamath</v>
      </c>
      <c r="H1072" s="2" t="str">
        <f>_xlfn.XLOOKUP(Table2[[#This Row],[Customer_ID]],Table3[Customer_ID],Table3[Gender],"Female")</f>
        <v>Female</v>
      </c>
      <c r="I1072" s="2" t="str">
        <f>_xlfn.XLOOKUP(Table2[[#This Row],[Customer_ID]],Table3[Customer_ID],Table3[City],"Missing Memebership")</f>
        <v>Tirupati</v>
      </c>
      <c r="J1072" s="2" t="str">
        <f>_xlfn.XLOOKUP(Table2[[#This Row],[Customer_ID]],Table3[Customer_ID],Table3[State],"Karnataka")</f>
        <v>Andhra Pradesh</v>
      </c>
      <c r="K1072" s="2" t="str">
        <f>_xlfn.XLOOKUP(Table2[[#This Row],[Customer_ID]],Table3[Customer_ID],Table3[Membership],"Regular")</f>
        <v>Silver</v>
      </c>
      <c r="L1072" s="2" t="s">
        <v>1704</v>
      </c>
      <c r="M1072" s="2" t="str">
        <f>_xlfn.XLOOKUP(Table2[[#This Row],[Product_ID]],Table4[Product_ID],Table4[Product_Name],"Not Found")</f>
        <v>Titan Sneakers Maroon</v>
      </c>
      <c r="N1072" s="2" t="str">
        <f>_xlfn.XLOOKUP(Table2[[#This Row],[Product_ID]],Table4[Product_ID],Table4[Category],"Not Found")</f>
        <v>Footwear</v>
      </c>
      <c r="O1072" s="2" t="str">
        <f>_xlfn.XLOOKUP(Table2[[#This Row],[Product_ID]],Table4[Product_ID],Table4[Subcategory],"Not Found")</f>
        <v>Sneakers</v>
      </c>
      <c r="P1072" s="2" t="str">
        <f>_xlfn.XLOOKUP(Table2[[#This Row],[Product_ID]],Table4[Product_ID],Table4[Brand],"Missing Brand")</f>
        <v>Titan</v>
      </c>
      <c r="Q1072" s="2" t="s">
        <v>258</v>
      </c>
      <c r="R1072" s="2" t="str">
        <f>_xlfn.XLOOKUP(Table2[[#This Row],[Store_ID]],Table6[Store_ID],Table6[Store Name],"Not Found")</f>
        <v>TrendMart Thiruvananthapuram Standard</v>
      </c>
      <c r="S1072" s="2">
        <f>_xlfn.XLOOKUP(Table2[[#This Row],[Store_ID]],Table6[Store_ID],Table6[Monthly Target],"Missing Target")</f>
        <v>1200000</v>
      </c>
      <c r="T1072" s="2" t="str">
        <f>_xlfn.XLOOKUP(Table2[[#This Row],[Store_ID]],Table6[Store_ID],Table6[Region],"Not Found")</f>
        <v>South Zone 1</v>
      </c>
      <c r="U1072" s="2" t="s">
        <v>113</v>
      </c>
      <c r="V1072" s="2" t="str">
        <f>_xlfn.XLOOKUP(Table2[[#This Row],[Employee_ID]],Table5[Employee_ID],Table5[Employee Name],"Not Found")</f>
        <v>Eswar Prasad</v>
      </c>
      <c r="W1072" s="2">
        <v>2</v>
      </c>
      <c r="X1072" s="2">
        <v>967.44</v>
      </c>
      <c r="Y1072" s="2">
        <v>10</v>
      </c>
      <c r="Z1072" s="2">
        <v>193.49</v>
      </c>
      <c r="AA1072" s="2">
        <v>5</v>
      </c>
      <c r="AB1072" s="2">
        <v>87.07</v>
      </c>
      <c r="AC1072" s="2">
        <v>1828.46</v>
      </c>
      <c r="AD1072" s="2">
        <v>1451.74</v>
      </c>
      <c r="AE1072" s="2">
        <f t="shared" si="31"/>
        <v>289.65000000000003</v>
      </c>
      <c r="AF1072" s="2" t="s">
        <v>35</v>
      </c>
      <c r="AG1072" s="42">
        <f>IFERROR(Table2[[#This Row],[Profit]]/Table2[[#This Row],[Sales Amount]],0)</f>
        <v>0.15841199698106606</v>
      </c>
      <c r="AH1072" s="2" t="str">
        <f>TRIM(Table2[[#This Row],[Payment Modee]])</f>
        <v>Debit Card</v>
      </c>
      <c r="AI1072" s="2" t="s">
        <v>26</v>
      </c>
      <c r="AJ1072" s="2" t="s">
        <v>27</v>
      </c>
      <c r="AK1072" s="2" t="s">
        <v>1621</v>
      </c>
      <c r="AL1072" s="16" t="str">
        <f>IF(HOUR(Table2[[#This Row],[Order Time]])&lt;12,"Morning",IF(HOUR(Table2[[#This Row],[Order Time]])&lt;17,"Afternoon",IF(HOUR(Table2[[#This Row],[Order Time]])&lt;21,"Evening","Night")))</f>
        <v>Evening</v>
      </c>
      <c r="AM1072" s="16" t="s">
        <v>29</v>
      </c>
    </row>
    <row r="1073" spans="1:39" x14ac:dyDescent="0.25">
      <c r="A1073" s="13" t="s">
        <v>2653</v>
      </c>
      <c r="B1073" s="4">
        <v>45604</v>
      </c>
      <c r="C1073" s="2">
        <f>YEAR(Table2[[#This Row],[Invoice Date]])</f>
        <v>2024</v>
      </c>
      <c r="D1073" s="2" t="str">
        <f>TEXT(Table2[[#This Row],[Invoice Date]],"mmm")</f>
        <v>Nov</v>
      </c>
      <c r="E1073" s="2" t="str">
        <f>Table2[[#This Row],[Store_ID]]&amp;"-"&amp;Table2[[#This Row],[Year]]&amp;"-"&amp;Table2[[#This Row],[Month]]</f>
        <v>STR111-2024-Nov</v>
      </c>
      <c r="F1073" s="2" t="s">
        <v>2251</v>
      </c>
      <c r="G1073" s="2" t="str">
        <f>_xlfn.XLOOKUP(Table2[[#This Row],[Customer_ID]],Table3[Customer_ID],Table3[Customer Name],"Not Found")</f>
        <v>Gopal Mudaliar</v>
      </c>
      <c r="H1073" s="2" t="str">
        <f>_xlfn.XLOOKUP(Table2[[#This Row],[Customer_ID]],Table3[Customer_ID],Table3[Gender],"Female")</f>
        <v>Male</v>
      </c>
      <c r="I1073" s="2" t="str">
        <f>_xlfn.XLOOKUP(Table2[[#This Row],[Customer_ID]],Table3[Customer_ID],Table3[City],"Missing Memebership")</f>
        <v>Khammam</v>
      </c>
      <c r="J1073" s="2" t="str">
        <f>_xlfn.XLOOKUP(Table2[[#This Row],[Customer_ID]],Table3[Customer_ID],Table3[State],"Karnataka")</f>
        <v>Telangana</v>
      </c>
      <c r="K1073" s="2" t="str">
        <f>_xlfn.XLOOKUP(Table2[[#This Row],[Customer_ID]],Table3[Customer_ID],Table3[Membership],"Regular")</f>
        <v>Silver</v>
      </c>
      <c r="L1073" s="2" t="s">
        <v>637</v>
      </c>
      <c r="M1073" s="2" t="str">
        <f>_xlfn.XLOOKUP(Table2[[#This Row],[Product_ID]],Table4[Product_ID],Table4[Product_Name],"Not Found")</f>
        <v>Kalyan Silks Shirt Dress Maroon</v>
      </c>
      <c r="N1073" s="2" t="str">
        <f>_xlfn.XLOOKUP(Table2[[#This Row],[Product_ID]],Table4[Product_ID],Table4[Category],"Not Found")</f>
        <v>Women Dresses</v>
      </c>
      <c r="O1073" s="2" t="str">
        <f>_xlfn.XLOOKUP(Table2[[#This Row],[Product_ID]],Table4[Product_ID],Table4[Subcategory],"Not Found")</f>
        <v>Shirt Dress</v>
      </c>
      <c r="P1073" s="2" t="str">
        <f>_xlfn.XLOOKUP(Table2[[#This Row],[Product_ID]],Table4[Product_ID],Table4[Brand],"Missing Brand")</f>
        <v>Kalyan Silks</v>
      </c>
      <c r="Q1073" s="2" t="s">
        <v>180</v>
      </c>
      <c r="R1073" s="2" t="str">
        <f>_xlfn.XLOOKUP(Table2[[#This Row],[Store_ID]],Table6[Store_ID],Table6[Store Name],"Not Found")</f>
        <v>TrendMart Kurnool Outlet</v>
      </c>
      <c r="S1073" s="2">
        <f>_xlfn.XLOOKUP(Table2[[#This Row],[Store_ID]],Table6[Store_ID],Table6[Monthly Target],"Missing Target")</f>
        <v>2500000</v>
      </c>
      <c r="T1073" s="2" t="str">
        <f>_xlfn.XLOOKUP(Table2[[#This Row],[Store_ID]],Table6[Store_ID],Table6[Region],"Not Found")</f>
        <v>South Zone 3</v>
      </c>
      <c r="U1073" s="2" t="s">
        <v>176</v>
      </c>
      <c r="V1073" s="2" t="str">
        <f>_xlfn.XLOOKUP(Table2[[#This Row],[Employee_ID]],Table5[Employee_ID],Table5[Employee Name],"Not Found")</f>
        <v>Malathi Varma</v>
      </c>
      <c r="W1073" s="2">
        <v>2</v>
      </c>
      <c r="X1073" s="2">
        <v>1135.75</v>
      </c>
      <c r="Y1073" s="2">
        <v>20</v>
      </c>
      <c r="Z1073" s="2">
        <v>454.3</v>
      </c>
      <c r="AA1073" s="2">
        <v>12</v>
      </c>
      <c r="AB1073" s="2">
        <v>218.06</v>
      </c>
      <c r="AC1073" s="2">
        <v>2035.26</v>
      </c>
      <c r="AD1073" s="2">
        <v>1683.7</v>
      </c>
      <c r="AE1073" s="2">
        <f t="shared" si="31"/>
        <v>133.49999999999994</v>
      </c>
      <c r="AF1073" s="2" t="s">
        <v>56</v>
      </c>
      <c r="AG1073" s="42">
        <f>IFERROR(Table2[[#This Row],[Profit]]/Table2[[#This Row],[Sales Amount]],0)</f>
        <v>6.5593585094779014E-2</v>
      </c>
      <c r="AH1073" s="2" t="str">
        <f>TRIM(Table2[[#This Row],[Payment Modee]])</f>
        <v>Credit Card</v>
      </c>
      <c r="AI1073" s="2" t="s">
        <v>26</v>
      </c>
      <c r="AJ1073" s="2" t="s">
        <v>27</v>
      </c>
      <c r="AK1073" s="2" t="s">
        <v>1451</v>
      </c>
      <c r="AL1073" s="16" t="str">
        <f>IF(HOUR(Table2[[#This Row],[Order Time]])&lt;12,"Morning",IF(HOUR(Table2[[#This Row],[Order Time]])&lt;17,"Afternoon",IF(HOUR(Table2[[#This Row],[Order Time]])&lt;21,"Evening","Night")))</f>
        <v>Morning</v>
      </c>
      <c r="AM1073" s="16" t="s">
        <v>29</v>
      </c>
    </row>
    <row r="1074" spans="1:39" x14ac:dyDescent="0.25">
      <c r="A1074" s="13" t="s">
        <v>2654</v>
      </c>
      <c r="B1074" s="4">
        <v>45584</v>
      </c>
      <c r="C1074" s="2">
        <f>YEAR(Table2[[#This Row],[Invoice Date]])</f>
        <v>2024</v>
      </c>
      <c r="D1074" s="2" t="str">
        <f>TEXT(Table2[[#This Row],[Invoice Date]],"mmm")</f>
        <v>Oct</v>
      </c>
      <c r="E1074" s="2" t="str">
        <f>Table2[[#This Row],[Store_ID]]&amp;"-"&amp;Table2[[#This Row],[Year]]&amp;"-"&amp;Table2[[#This Row],[Month]]</f>
        <v>STR083-2024-Oct</v>
      </c>
      <c r="F1074" s="2" t="s">
        <v>1227</v>
      </c>
      <c r="G1074" s="2" t="str">
        <f>_xlfn.XLOOKUP(Table2[[#This Row],[Customer_ID]],Table3[Customer_ID],Table3[Customer Name],"Not Found")</f>
        <v>Vani Nair</v>
      </c>
      <c r="H1074" s="2" t="str">
        <f>_xlfn.XLOOKUP(Table2[[#This Row],[Customer_ID]],Table3[Customer_ID],Table3[Gender],"Female")</f>
        <v>Female</v>
      </c>
      <c r="I1074" s="2" t="str">
        <f>_xlfn.XLOOKUP(Table2[[#This Row],[Customer_ID]],Table3[Customer_ID],Table3[City],"Missing Memebership")</f>
        <v>Karimnagar</v>
      </c>
      <c r="J1074" s="2" t="str">
        <f>_xlfn.XLOOKUP(Table2[[#This Row],[Customer_ID]],Table3[Customer_ID],Table3[State],"Karnataka")</f>
        <v>Telangana</v>
      </c>
      <c r="K1074" s="2" t="str">
        <f>_xlfn.XLOOKUP(Table2[[#This Row],[Customer_ID]],Table3[Customer_ID],Table3[Membership],"Regular")</f>
        <v>Regular</v>
      </c>
      <c r="L1074" s="2" t="s">
        <v>719</v>
      </c>
      <c r="M1074" s="2" t="str">
        <f>_xlfn.XLOOKUP(Table2[[#This Row],[Product_ID]],Table4[Product_ID],Table4[Product_Name],"Not Found")</f>
        <v>AND Denim Shirt Teal</v>
      </c>
      <c r="N1074" s="2" t="str">
        <f>_xlfn.XLOOKUP(Table2[[#This Row],[Product_ID]],Table4[Product_ID],Table4[Category],"Not Found")</f>
        <v>Men Shirts</v>
      </c>
      <c r="O1074" s="2" t="str">
        <f>_xlfn.XLOOKUP(Table2[[#This Row],[Product_ID]],Table4[Product_ID],Table4[Subcategory],"Not Found")</f>
        <v>Denim Shirt</v>
      </c>
      <c r="P1074" s="2" t="str">
        <f>_xlfn.XLOOKUP(Table2[[#This Row],[Product_ID]],Table4[Product_ID],Table4[Brand],"Missing Brand")</f>
        <v>AND</v>
      </c>
      <c r="Q1074" s="2" t="s">
        <v>228</v>
      </c>
      <c r="R1074" s="2" t="str">
        <f>_xlfn.XLOOKUP(Table2[[#This Row],[Store_ID]],Table6[Store_ID],Table6[Store Name],"Not Found")</f>
        <v>TrendMart Tumakuru Outlet</v>
      </c>
      <c r="S1074" s="2">
        <f>_xlfn.XLOOKUP(Table2[[#This Row],[Store_ID]],Table6[Store_ID],Table6[Monthly Target],"Missing Target")</f>
        <v>1200000</v>
      </c>
      <c r="T1074" s="2" t="str">
        <f>_xlfn.XLOOKUP(Table2[[#This Row],[Store_ID]],Table6[Store_ID],Table6[Region],"Not Found")</f>
        <v>South Zone 2</v>
      </c>
      <c r="U1074" s="2" t="s">
        <v>49</v>
      </c>
      <c r="V1074" s="2" t="str">
        <f>_xlfn.XLOOKUP(Table2[[#This Row],[Employee_ID]],Table5[Employee_ID],Table5[Employee Name],"Not Found")</f>
        <v>Jyothi Prasad</v>
      </c>
      <c r="W1074" s="2">
        <v>2</v>
      </c>
      <c r="X1074" s="2">
        <v>881.08</v>
      </c>
      <c r="Y1074" s="2">
        <v>10</v>
      </c>
      <c r="Z1074" s="2">
        <v>176.22</v>
      </c>
      <c r="AA1074" s="2">
        <v>5</v>
      </c>
      <c r="AB1074" s="2">
        <v>79.3</v>
      </c>
      <c r="AC1074" s="2">
        <v>1665.24</v>
      </c>
      <c r="AD1074" s="2">
        <v>1140.4000000000001</v>
      </c>
      <c r="AE1074" s="2">
        <f t="shared" si="31"/>
        <v>445.53999999999991</v>
      </c>
      <c r="AF1074" s="2" t="s">
        <v>25</v>
      </c>
      <c r="AG1074" s="42">
        <f>IFERROR(Table2[[#This Row],[Profit]]/Table2[[#This Row],[Sales Amount]],0)</f>
        <v>0.26755302538973358</v>
      </c>
      <c r="AH1074" s="2" t="str">
        <f>TRIM(Table2[[#This Row],[Payment Modee]])</f>
        <v>UPI</v>
      </c>
      <c r="AI1074" s="2" t="s">
        <v>26</v>
      </c>
      <c r="AJ1074" s="2" t="s">
        <v>27</v>
      </c>
      <c r="AK1074" s="2" t="s">
        <v>2106</v>
      </c>
      <c r="AL1074" s="16" t="str">
        <f>IF(HOUR(Table2[[#This Row],[Order Time]])&lt;12,"Morning",IF(HOUR(Table2[[#This Row],[Order Time]])&lt;17,"Afternoon",IF(HOUR(Table2[[#This Row],[Order Time]])&lt;21,"Evening","Night")))</f>
        <v>Evening</v>
      </c>
      <c r="AM1074" s="16" t="s">
        <v>38</v>
      </c>
    </row>
    <row r="1075" spans="1:39" x14ac:dyDescent="0.25">
      <c r="A1075" s="13" t="s">
        <v>2655</v>
      </c>
      <c r="B1075" s="4">
        <v>45420</v>
      </c>
      <c r="C1075" s="2">
        <f>YEAR(Table2[[#This Row],[Invoice Date]])</f>
        <v>2024</v>
      </c>
      <c r="D1075" s="2" t="str">
        <f>TEXT(Table2[[#This Row],[Invoice Date]],"mmm")</f>
        <v>May</v>
      </c>
      <c r="E1075" s="2" t="str">
        <f>Table2[[#This Row],[Store_ID]]&amp;"-"&amp;Table2[[#This Row],[Year]]&amp;"-"&amp;Table2[[#This Row],[Month]]</f>
        <v>STR118-2024-May</v>
      </c>
      <c r="F1075" s="2" t="s">
        <v>2295</v>
      </c>
      <c r="G1075" s="2" t="str">
        <f>_xlfn.XLOOKUP(Table2[[#This Row],[Customer_ID]],Table3[Customer_ID],Table3[Customer Name],"Not Found")</f>
        <v>Gopal Kamath</v>
      </c>
      <c r="H1075" s="2" t="str">
        <f>_xlfn.XLOOKUP(Table2[[#This Row],[Customer_ID]],Table3[Customer_ID],Table3[Gender],"Female")</f>
        <v>Male</v>
      </c>
      <c r="I1075" s="2" t="str">
        <f>_xlfn.XLOOKUP(Table2[[#This Row],[Customer_ID]],Table3[Customer_ID],Table3[City],"Missing Memebership")</f>
        <v>Mysuru</v>
      </c>
      <c r="J1075" s="2" t="str">
        <f>_xlfn.XLOOKUP(Table2[[#This Row],[Customer_ID]],Table3[Customer_ID],Table3[State],"Karnataka")</f>
        <v>Karnataka</v>
      </c>
      <c r="K1075" s="2" t="str">
        <f>_xlfn.XLOOKUP(Table2[[#This Row],[Customer_ID]],Table3[Customer_ID],Table3[Membership],"Regular")</f>
        <v>Gold</v>
      </c>
      <c r="L1075" s="2" t="s">
        <v>1796</v>
      </c>
      <c r="M1075" s="2" t="str">
        <f>_xlfn.XLOOKUP(Table2[[#This Row],[Product_ID]],Table4[Product_ID],Table4[Product_Name],"Not Found")</f>
        <v>Pantaloons Shorts Maroon</v>
      </c>
      <c r="N1075" s="2" t="str">
        <f>_xlfn.XLOOKUP(Table2[[#This Row],[Product_ID]],Table4[Product_ID],Table4[Category],"Not Found")</f>
        <v>Sportswear</v>
      </c>
      <c r="O1075" s="2" t="str">
        <f>_xlfn.XLOOKUP(Table2[[#This Row],[Product_ID]],Table4[Product_ID],Table4[Subcategory],"Not Found")</f>
        <v>Shorts</v>
      </c>
      <c r="P1075" s="2" t="str">
        <f>_xlfn.XLOOKUP(Table2[[#This Row],[Product_ID]],Table4[Product_ID],Table4[Brand],"Missing Brand")</f>
        <v>Pantaloons</v>
      </c>
      <c r="Q1075" s="2" t="s">
        <v>630</v>
      </c>
      <c r="R1075" s="2" t="str">
        <f>_xlfn.XLOOKUP(Table2[[#This Row],[Store_ID]],Table6[Store_ID],Table6[Store Name],"Not Found")</f>
        <v>TrendMart Nellore Mall Kiosk</v>
      </c>
      <c r="S1075" s="2">
        <f>_xlfn.XLOOKUP(Table2[[#This Row],[Store_ID]],Table6[Store_ID],Table6[Monthly Target],"Missing Target")</f>
        <v>1000000</v>
      </c>
      <c r="T1075" s="2" t="str">
        <f>_xlfn.XLOOKUP(Table2[[#This Row],[Store_ID]],Table6[Store_ID],Table6[Region],"Not Found")</f>
        <v>South Zone 3</v>
      </c>
      <c r="U1075" s="2" t="s">
        <v>159</v>
      </c>
      <c r="V1075" s="2" t="str">
        <f>_xlfn.XLOOKUP(Table2[[#This Row],[Employee_ID]],Table5[Employee_ID],Table5[Employee Name],"Not Found")</f>
        <v>Venkat Sharma</v>
      </c>
      <c r="W1075" s="2">
        <v>4</v>
      </c>
      <c r="X1075" s="2">
        <v>894.48</v>
      </c>
      <c r="Y1075" s="2">
        <v>0</v>
      </c>
      <c r="Z1075" s="2">
        <v>0</v>
      </c>
      <c r="AA1075" s="2">
        <v>5</v>
      </c>
      <c r="AB1075" s="2">
        <v>178.9</v>
      </c>
      <c r="AC1075" s="2">
        <v>3756.82</v>
      </c>
      <c r="AD1075" s="2">
        <v>2520.4</v>
      </c>
      <c r="AE1075" s="2">
        <f t="shared" si="31"/>
        <v>1057.52</v>
      </c>
      <c r="AF1075" s="2" t="s">
        <v>35</v>
      </c>
      <c r="AG1075" s="42">
        <f>IFERROR(Table2[[#This Row],[Profit]]/Table2[[#This Row],[Sales Amount]],0)</f>
        <v>0.28149339068680423</v>
      </c>
      <c r="AH1075" s="2" t="str">
        <f>TRIM(Table2[[#This Row],[Payment Modee]])</f>
        <v>Debit Card</v>
      </c>
      <c r="AI1075" s="2" t="s">
        <v>36</v>
      </c>
      <c r="AJ1075" s="2" t="s">
        <v>27</v>
      </c>
      <c r="AK1075" s="2" t="s">
        <v>1922</v>
      </c>
      <c r="AL1075" s="16" t="str">
        <f>IF(HOUR(Table2[[#This Row],[Order Time]])&lt;12,"Morning",IF(HOUR(Table2[[#This Row],[Order Time]])&lt;17,"Afternoon",IF(HOUR(Table2[[#This Row],[Order Time]])&lt;21,"Evening","Night")))</f>
        <v>Evening</v>
      </c>
      <c r="AM1075" s="16" t="s">
        <v>29</v>
      </c>
    </row>
    <row r="1076" spans="1:39" x14ac:dyDescent="0.25">
      <c r="A1076" s="13" t="s">
        <v>2656</v>
      </c>
      <c r="B1076" s="4">
        <v>45428</v>
      </c>
      <c r="C1076" s="2">
        <f>YEAR(Table2[[#This Row],[Invoice Date]])</f>
        <v>2024</v>
      </c>
      <c r="D1076" s="2" t="str">
        <f>TEXT(Table2[[#This Row],[Invoice Date]],"mmm")</f>
        <v>May</v>
      </c>
      <c r="E1076" s="2" t="str">
        <f>Table2[[#This Row],[Store_ID]]&amp;"-"&amp;Table2[[#This Row],[Year]]&amp;"-"&amp;Table2[[#This Row],[Month]]</f>
        <v>STR119-2024-May</v>
      </c>
      <c r="F1076" s="2" t="s">
        <v>2657</v>
      </c>
      <c r="G1076" s="2" t="str">
        <f>_xlfn.XLOOKUP(Table2[[#This Row],[Customer_ID]],Table3[Customer_ID],Table3[Customer Name],"Not Found")</f>
        <v>Divya Iyengar</v>
      </c>
      <c r="H1076" s="2" t="str">
        <f>_xlfn.XLOOKUP(Table2[[#This Row],[Customer_ID]],Table3[Customer_ID],Table3[Gender],"Female")</f>
        <v>Female</v>
      </c>
      <c r="I1076" s="2" t="str">
        <f>_xlfn.XLOOKUP(Table2[[#This Row],[Customer_ID]],Table3[Customer_ID],Table3[City],"Missing Memebership")</f>
        <v>Thrissur</v>
      </c>
      <c r="J1076" s="2" t="str">
        <f>_xlfn.XLOOKUP(Table2[[#This Row],[Customer_ID]],Table3[Customer_ID],Table3[State],"Karnataka")</f>
        <v>Kerala</v>
      </c>
      <c r="K1076" s="2" t="str">
        <f>_xlfn.XLOOKUP(Table2[[#This Row],[Customer_ID]],Table3[Customer_ID],Table3[Membership],"Regular")</f>
        <v>Regular</v>
      </c>
      <c r="L1076" s="2" t="s">
        <v>2243</v>
      </c>
      <c r="M1076" s="2" t="str">
        <f>_xlfn.XLOOKUP(Table2[[#This Row],[Product_ID]],Table4[Product_ID],Table4[Product_Name],"Not Found")</f>
        <v>Mufti Track Suit Mustard</v>
      </c>
      <c r="N1076" s="2" t="str">
        <f>_xlfn.XLOOKUP(Table2[[#This Row],[Product_ID]],Table4[Product_ID],Table4[Category],"Not Found")</f>
        <v>Sportswear</v>
      </c>
      <c r="O1076" s="2" t="str">
        <f>_xlfn.XLOOKUP(Table2[[#This Row],[Product_ID]],Table4[Product_ID],Table4[Subcategory],"Not Found")</f>
        <v>Track Suit</v>
      </c>
      <c r="P1076" s="2" t="str">
        <f>_xlfn.XLOOKUP(Table2[[#This Row],[Product_ID]],Table4[Product_ID],Table4[Brand],"Missing Brand")</f>
        <v>Mufti</v>
      </c>
      <c r="Q1076" s="2" t="s">
        <v>796</v>
      </c>
      <c r="R1076" s="2" t="str">
        <f>_xlfn.XLOOKUP(Table2[[#This Row],[Store_ID]],Table6[Store_ID],Table6[Store Name],"Not Found")</f>
        <v>TrendMart Vijayawada Standard</v>
      </c>
      <c r="S1076" s="2">
        <f>_xlfn.XLOOKUP(Table2[[#This Row],[Store_ID]],Table6[Store_ID],Table6[Monthly Target],"Missing Target")</f>
        <v>1000000</v>
      </c>
      <c r="T1076" s="2" t="str">
        <f>_xlfn.XLOOKUP(Table2[[#This Row],[Store_ID]],Table6[Store_ID],Table6[Region],"Not Found")</f>
        <v>South Zone 3</v>
      </c>
      <c r="U1076" s="2" t="s">
        <v>263</v>
      </c>
      <c r="V1076" s="2" t="str">
        <f>_xlfn.XLOOKUP(Table2[[#This Row],[Employee_ID]],Table5[Employee_ID],Table5[Employee Name],"Not Found")</f>
        <v>Sathish Sundaram</v>
      </c>
      <c r="W1076" s="2">
        <v>2</v>
      </c>
      <c r="X1076" s="2">
        <v>732.77</v>
      </c>
      <c r="Y1076" s="2">
        <v>0</v>
      </c>
      <c r="Z1076" s="2">
        <v>0</v>
      </c>
      <c r="AA1076" s="2">
        <v>5</v>
      </c>
      <c r="AB1076" s="2">
        <v>73.28</v>
      </c>
      <c r="AC1076" s="2">
        <v>1538.82</v>
      </c>
      <c r="AD1076" s="2">
        <v>1008.1</v>
      </c>
      <c r="AE1076" s="2">
        <f t="shared" si="31"/>
        <v>457.43999999999994</v>
      </c>
      <c r="AF1076" s="2" t="s">
        <v>25</v>
      </c>
      <c r="AG1076" s="42">
        <f>IFERROR(Table2[[#This Row],[Profit]]/Table2[[#This Row],[Sales Amount]],0)</f>
        <v>0.29726673685031385</v>
      </c>
      <c r="AH1076" s="2" t="str">
        <f>TRIM(Table2[[#This Row],[Payment Modee]])</f>
        <v>UPI</v>
      </c>
      <c r="AI1076" s="2" t="s">
        <v>26</v>
      </c>
      <c r="AJ1076" s="2" t="s">
        <v>27</v>
      </c>
      <c r="AK1076" s="2" t="s">
        <v>1341</v>
      </c>
      <c r="AL1076" s="16" t="str">
        <f>IF(HOUR(Table2[[#This Row],[Order Time]])&lt;12,"Morning",IF(HOUR(Table2[[#This Row],[Order Time]])&lt;17,"Afternoon",IF(HOUR(Table2[[#This Row],[Order Time]])&lt;21,"Evening","Night")))</f>
        <v>Afternoon</v>
      </c>
      <c r="AM1076" s="16" t="s">
        <v>29</v>
      </c>
    </row>
    <row r="1077" spans="1:39" x14ac:dyDescent="0.25">
      <c r="A1077" s="13" t="s">
        <v>2658</v>
      </c>
      <c r="B1077" s="4">
        <v>45565</v>
      </c>
      <c r="C1077" s="2">
        <f>YEAR(Table2[[#This Row],[Invoice Date]])</f>
        <v>2024</v>
      </c>
      <c r="D1077" s="2" t="str">
        <f>TEXT(Table2[[#This Row],[Invoice Date]],"mmm")</f>
        <v>Sep</v>
      </c>
      <c r="E1077" s="2" t="str">
        <f>Table2[[#This Row],[Store_ID]]&amp;"-"&amp;Table2[[#This Row],[Year]]&amp;"-"&amp;Table2[[#This Row],[Month]]</f>
        <v>STR027-2024-Sep</v>
      </c>
      <c r="F1077" s="2" t="s">
        <v>2218</v>
      </c>
      <c r="G1077" s="2" t="str">
        <f>_xlfn.XLOOKUP(Table2[[#This Row],[Customer_ID]],Table3[Customer_ID],Table3[Customer Name],"Not Found")</f>
        <v>Ramya Mishra</v>
      </c>
      <c r="H1077" s="2" t="str">
        <f>_xlfn.XLOOKUP(Table2[[#This Row],[Customer_ID]],Table3[Customer_ID],Table3[Gender],"Female")</f>
        <v>Female</v>
      </c>
      <c r="I1077" s="2" t="str">
        <f>_xlfn.XLOOKUP(Table2[[#This Row],[Customer_ID]],Table3[Customer_ID],Table3[City],"Missing Memebership")</f>
        <v>Visakhapatnam</v>
      </c>
      <c r="J1077" s="2" t="str">
        <f>_xlfn.XLOOKUP(Table2[[#This Row],[Customer_ID]],Table3[Customer_ID],Table3[State],"Karnataka")</f>
        <v>Andhra Pradesh</v>
      </c>
      <c r="K1077" s="2" t="str">
        <f>_xlfn.XLOOKUP(Table2[[#This Row],[Customer_ID]],Table3[Customer_ID],Table3[Membership],"Regular")</f>
        <v>Silver</v>
      </c>
      <c r="L1077" s="2" t="s">
        <v>334</v>
      </c>
      <c r="M1077" s="2" t="str">
        <f>_xlfn.XLOOKUP(Table2[[#This Row],[Product_ID]],Table4[Product_ID],Table4[Product_Name],"Not Found")</f>
        <v>Biba Bootcut Maroon</v>
      </c>
      <c r="N1077" s="2" t="str">
        <f>_xlfn.XLOOKUP(Table2[[#This Row],[Product_ID]],Table4[Product_ID],Table4[Category],"Not Found")</f>
        <v>Women Jeans</v>
      </c>
      <c r="O1077" s="2" t="str">
        <f>_xlfn.XLOOKUP(Table2[[#This Row],[Product_ID]],Table4[Product_ID],Table4[Subcategory],"Not Found")</f>
        <v>Bootcut</v>
      </c>
      <c r="P1077" s="2" t="str">
        <f>_xlfn.XLOOKUP(Table2[[#This Row],[Product_ID]],Table4[Product_ID],Table4[Brand],"Missing Brand")</f>
        <v>Biba</v>
      </c>
      <c r="Q1077" s="2" t="s">
        <v>965</v>
      </c>
      <c r="R1077" s="2" t="str">
        <f>_xlfn.XLOOKUP(Table2[[#This Row],[Store_ID]],Table6[Store_ID],Table6[Store Name],"Not Found")</f>
        <v>TrendMart Hyderabad Standard</v>
      </c>
      <c r="S1077" s="2">
        <f>_xlfn.XLOOKUP(Table2[[#This Row],[Store_ID]],Table6[Store_ID],Table6[Monthly Target],"Missing Target")</f>
        <v>1500000</v>
      </c>
      <c r="T1077" s="2" t="str">
        <f>_xlfn.XLOOKUP(Table2[[#This Row],[Store_ID]],Table6[Store_ID],Table6[Region],"Not Found")</f>
        <v>South Zone 2</v>
      </c>
      <c r="U1077" s="2" t="s">
        <v>187</v>
      </c>
      <c r="V1077" s="2" t="str">
        <f>_xlfn.XLOOKUP(Table2[[#This Row],[Employee_ID]],Table5[Employee_ID],Table5[Employee Name],"Not Found")</f>
        <v>Ganapathy Naidu</v>
      </c>
      <c r="W1077" s="2">
        <v>1</v>
      </c>
      <c r="X1077" s="2">
        <v>1391.69</v>
      </c>
      <c r="Y1077" s="2">
        <v>25</v>
      </c>
      <c r="Z1077" s="2">
        <v>347.92</v>
      </c>
      <c r="AA1077" s="2">
        <v>12</v>
      </c>
      <c r="AB1077" s="2">
        <v>125.25</v>
      </c>
      <c r="AC1077" s="2">
        <v>1169.02</v>
      </c>
      <c r="AD1077" s="2">
        <v>1073.45</v>
      </c>
      <c r="AE1077" s="2">
        <f t="shared" si="31"/>
        <v>-29.680000000000064</v>
      </c>
      <c r="AF1077" s="2" t="s">
        <v>25</v>
      </c>
      <c r="AG1077" s="42">
        <f>IFERROR(Table2[[#This Row],[Profit]]/Table2[[#This Row],[Sales Amount]],0)</f>
        <v>-2.53887871892697E-2</v>
      </c>
      <c r="AH1077" s="2" t="str">
        <f>TRIM(Table2[[#This Row],[Payment Modee]])</f>
        <v>UPI</v>
      </c>
      <c r="AI1077" s="2" t="s">
        <v>26</v>
      </c>
      <c r="AJ1077" s="2" t="s">
        <v>27</v>
      </c>
      <c r="AK1077" s="2" t="s">
        <v>663</v>
      </c>
      <c r="AL1077" s="16" t="str">
        <f>IF(HOUR(Table2[[#This Row],[Order Time]])&lt;12,"Morning",IF(HOUR(Table2[[#This Row],[Order Time]])&lt;17,"Afternoon",IF(HOUR(Table2[[#This Row],[Order Time]])&lt;21,"Evening","Night")))</f>
        <v>Afternoon</v>
      </c>
      <c r="AM1077" s="16" t="s">
        <v>29</v>
      </c>
    </row>
    <row r="1078" spans="1:39" x14ac:dyDescent="0.25">
      <c r="A1078" s="13" t="s">
        <v>2659</v>
      </c>
      <c r="B1078" s="4">
        <v>45621</v>
      </c>
      <c r="C1078" s="2">
        <f>YEAR(Table2[[#This Row],[Invoice Date]])</f>
        <v>2024</v>
      </c>
      <c r="D1078" s="2" t="str">
        <f>TEXT(Table2[[#This Row],[Invoice Date]],"mmm")</f>
        <v>Nov</v>
      </c>
      <c r="E1078" s="2" t="str">
        <f>Table2[[#This Row],[Store_ID]]&amp;"-"&amp;Table2[[#This Row],[Year]]&amp;"-"&amp;Table2[[#This Row],[Month]]</f>
        <v>STR073-2024-Nov</v>
      </c>
      <c r="F1078" s="2" t="s">
        <v>2308</v>
      </c>
      <c r="G1078" s="2" t="str">
        <f>_xlfn.XLOOKUP(Table2[[#This Row],[Customer_ID]],Table3[Customer_ID],Table3[Customer Name],"Not Found")</f>
        <v>Saranya Prasad</v>
      </c>
      <c r="H1078" s="2" t="str">
        <f>_xlfn.XLOOKUP(Table2[[#This Row],[Customer_ID]],Table3[Customer_ID],Table3[Gender],"Female")</f>
        <v>Female</v>
      </c>
      <c r="I1078" s="2" t="str">
        <f>_xlfn.XLOOKUP(Table2[[#This Row],[Customer_ID]],Table3[Customer_ID],Table3[City],"Missing Memebership")</f>
        <v>Alappuzha</v>
      </c>
      <c r="J1078" s="2" t="str">
        <f>_xlfn.XLOOKUP(Table2[[#This Row],[Customer_ID]],Table3[Customer_ID],Table3[State],"Karnataka")</f>
        <v>Kerala</v>
      </c>
      <c r="K1078" s="2" t="str">
        <f>_xlfn.XLOOKUP(Table2[[#This Row],[Customer_ID]],Table3[Customer_ID],Table3[Membership],"Regular")</f>
        <v>GOLD</v>
      </c>
      <c r="L1078" s="2" t="s">
        <v>151</v>
      </c>
      <c r="M1078" s="2" t="str">
        <f>_xlfn.XLOOKUP(Table2[[#This Row],[Product_ID]],Table4[Product_ID],Table4[Product_Name],"Not Found")</f>
        <v>Allen Solly Tie Pink</v>
      </c>
      <c r="N1078" s="2" t="str">
        <f>_xlfn.XLOOKUP(Table2[[#This Row],[Product_ID]],Table4[Product_ID],Table4[Category],"Not Found")</f>
        <v>Accessories</v>
      </c>
      <c r="O1078" s="2" t="str">
        <f>_xlfn.XLOOKUP(Table2[[#This Row],[Product_ID]],Table4[Product_ID],Table4[Subcategory],"Not Found")</f>
        <v>Tie</v>
      </c>
      <c r="P1078" s="2" t="str">
        <f>_xlfn.XLOOKUP(Table2[[#This Row],[Product_ID]],Table4[Product_ID],Table4[Brand],"Missing Brand")</f>
        <v>Allen Solly</v>
      </c>
      <c r="Q1078" s="2" t="s">
        <v>248</v>
      </c>
      <c r="R1078" s="2" t="str">
        <f>_xlfn.XLOOKUP(Table2[[#This Row],[Store_ID]],Table6[Store_ID],Table6[Store Name],"Not Found")</f>
        <v>TrendMart Thiruvananthapuram High Street</v>
      </c>
      <c r="S1078" s="2">
        <f>_xlfn.XLOOKUP(Table2[[#This Row],[Store_ID]],Table6[Store_ID],Table6[Monthly Target],"Missing Target")</f>
        <v>2500000</v>
      </c>
      <c r="T1078" s="2" t="str">
        <f>_xlfn.XLOOKUP(Table2[[#This Row],[Store_ID]],Table6[Store_ID],Table6[Region],"Not Found")</f>
        <v>South Zone 1</v>
      </c>
      <c r="U1078" s="2" t="s">
        <v>283</v>
      </c>
      <c r="V1078" s="2" t="str">
        <f>_xlfn.XLOOKUP(Table2[[#This Row],[Employee_ID]],Table5[Employee_ID],Table5[Employee Name],"Not Found")</f>
        <v>Priya Balasubramaniam</v>
      </c>
      <c r="W1078" s="2">
        <v>2</v>
      </c>
      <c r="X1078" s="2">
        <v>733.93</v>
      </c>
      <c r="Y1078" s="2">
        <v>30</v>
      </c>
      <c r="Z1078" s="2">
        <v>440.36</v>
      </c>
      <c r="AA1078" s="2">
        <v>5</v>
      </c>
      <c r="AB1078" s="2">
        <v>51.38</v>
      </c>
      <c r="AC1078" s="2">
        <v>1078.8800000000001</v>
      </c>
      <c r="AD1078" s="2">
        <v>886.38</v>
      </c>
      <c r="AE1078" s="2">
        <f t="shared" si="31"/>
        <v>141.12000000000012</v>
      </c>
      <c r="AF1078" s="2" t="s">
        <v>25</v>
      </c>
      <c r="AG1078" s="42">
        <f>IFERROR(Table2[[#This Row],[Profit]]/Table2[[#This Row],[Sales Amount]],0)</f>
        <v>0.13080231351030708</v>
      </c>
      <c r="AH1078" s="2" t="str">
        <f>TRIM(Table2[[#This Row],[Payment Modee]])</f>
        <v>UPI</v>
      </c>
      <c r="AI1078" s="2" t="s">
        <v>26</v>
      </c>
      <c r="AJ1078" s="2" t="s">
        <v>27</v>
      </c>
      <c r="AK1078" s="2" t="s">
        <v>938</v>
      </c>
      <c r="AL1078" s="16" t="str">
        <f>IF(HOUR(Table2[[#This Row],[Order Time]])&lt;12,"Morning",IF(HOUR(Table2[[#This Row],[Order Time]])&lt;17,"Afternoon",IF(HOUR(Table2[[#This Row],[Order Time]])&lt;21,"Evening","Night")))</f>
        <v>Night</v>
      </c>
      <c r="AM1078" s="16" t="s">
        <v>29</v>
      </c>
    </row>
    <row r="1079" spans="1:39" x14ac:dyDescent="0.25">
      <c r="A1079" s="13" t="s">
        <v>2660</v>
      </c>
      <c r="B1079" s="4">
        <v>45646</v>
      </c>
      <c r="C1079" s="2">
        <f>YEAR(Table2[[#This Row],[Invoice Date]])</f>
        <v>2024</v>
      </c>
      <c r="D1079" s="2" t="str">
        <f>TEXT(Table2[[#This Row],[Invoice Date]],"mmm")</f>
        <v>Dec</v>
      </c>
      <c r="E1079" s="2" t="str">
        <f>Table2[[#This Row],[Store_ID]]&amp;"-"&amp;Table2[[#This Row],[Year]]&amp;"-"&amp;Table2[[#This Row],[Month]]</f>
        <v>STR064-2024-Dec</v>
      </c>
      <c r="F1079" s="2" t="s">
        <v>2661</v>
      </c>
      <c r="G1079" s="2" t="str">
        <f>_xlfn.XLOOKUP(Table2[[#This Row],[Customer_ID]],Table3[Customer_ID],Table3[Customer Name],"Not Found")</f>
        <v>Srinivas Nair</v>
      </c>
      <c r="H1079" s="2" t="str">
        <f>_xlfn.XLOOKUP(Table2[[#This Row],[Customer_ID]],Table3[Customer_ID],Table3[Gender],"Female")</f>
        <v>Male</v>
      </c>
      <c r="I1079" s="2" t="str">
        <f>_xlfn.XLOOKUP(Table2[[#This Row],[Customer_ID]],Table3[Customer_ID],Table3[City],"Missing Memebership")</f>
        <v>Nizamabad</v>
      </c>
      <c r="J1079" s="2" t="str">
        <f>_xlfn.XLOOKUP(Table2[[#This Row],[Customer_ID]],Table3[Customer_ID],Table3[State],"Karnataka")</f>
        <v>Telangana</v>
      </c>
      <c r="K1079" s="2" t="str">
        <f>_xlfn.XLOOKUP(Table2[[#This Row],[Customer_ID]],Table3[Customer_ID],Table3[Membership],"Regular")</f>
        <v>Regular</v>
      </c>
      <c r="L1079" s="2" t="s">
        <v>662</v>
      </c>
      <c r="M1079" s="2" t="str">
        <f>_xlfn.XLOOKUP(Table2[[#This Row],[Product_ID]],Table4[Product_ID],Table4[Product_Name],"Not Found")</f>
        <v>Bata Cotton Saree Mustard</v>
      </c>
      <c r="N1079" s="2" t="str">
        <f>_xlfn.XLOOKUP(Table2[[#This Row],[Product_ID]],Table4[Product_ID],Table4[Category],"Not Found")</f>
        <v>Women Sarees</v>
      </c>
      <c r="O1079" s="2" t="str">
        <f>_xlfn.XLOOKUP(Table2[[#This Row],[Product_ID]],Table4[Product_ID],Table4[Subcategory],"Not Found")</f>
        <v>Cotton Saree</v>
      </c>
      <c r="P1079" s="2" t="str">
        <f>_xlfn.XLOOKUP(Table2[[#This Row],[Product_ID]],Table4[Product_ID],Table4[Brand],"Missing Brand")</f>
        <v>Bata</v>
      </c>
      <c r="Q1079" s="2" t="s">
        <v>800</v>
      </c>
      <c r="R1079" s="2" t="str">
        <f>_xlfn.XLOOKUP(Table2[[#This Row],[Store_ID]],Table6[Store_ID],Table6[Store Name],"Not Found")</f>
        <v>TrendMart Karimnagar Standard</v>
      </c>
      <c r="S1079" s="2">
        <f>_xlfn.XLOOKUP(Table2[[#This Row],[Store_ID]],Table6[Store_ID],Table6[Monthly Target],"Missing Target")</f>
        <v>1200000</v>
      </c>
      <c r="T1079" s="2" t="str">
        <f>_xlfn.XLOOKUP(Table2[[#This Row],[Store_ID]],Table6[Store_ID],Table6[Region],"Not Found")</f>
        <v>South Zone 2</v>
      </c>
      <c r="U1079" s="2" t="s">
        <v>349</v>
      </c>
      <c r="V1079" s="2" t="str">
        <f>_xlfn.XLOOKUP(Table2[[#This Row],[Employee_ID]],Table5[Employee_ID],Table5[Employee Name],"Not Found")</f>
        <v>Chitra Bhat</v>
      </c>
      <c r="W1079" s="2">
        <v>1</v>
      </c>
      <c r="X1079" s="2">
        <v>3417.32</v>
      </c>
      <c r="Y1079" s="2">
        <v>15</v>
      </c>
      <c r="Z1079" s="2">
        <v>512.6</v>
      </c>
      <c r="AA1079" s="2">
        <v>12</v>
      </c>
      <c r="AB1079" s="2">
        <v>348.57</v>
      </c>
      <c r="AC1079" s="2">
        <v>3253.29</v>
      </c>
      <c r="AD1079" s="2">
        <v>2710.05</v>
      </c>
      <c r="AE1079" s="2">
        <f t="shared" si="31"/>
        <v>194.66999999999979</v>
      </c>
      <c r="AF1079" s="2" t="s">
        <v>35</v>
      </c>
      <c r="AG1079" s="42">
        <f>IFERROR(Table2[[#This Row],[Profit]]/Table2[[#This Row],[Sales Amount]],0)</f>
        <v>5.9837887184972689E-2</v>
      </c>
      <c r="AH1079" s="2" t="str">
        <f>TRIM(Table2[[#This Row],[Payment Modee]])</f>
        <v>Debit Card</v>
      </c>
      <c r="AI1079" s="2" t="s">
        <v>36</v>
      </c>
      <c r="AJ1079" s="2" t="s">
        <v>27</v>
      </c>
      <c r="AK1079" s="2" t="s">
        <v>2240</v>
      </c>
      <c r="AL1079" s="16" t="str">
        <f>IF(HOUR(Table2[[#This Row],[Order Time]])&lt;12,"Morning",IF(HOUR(Table2[[#This Row],[Order Time]])&lt;17,"Afternoon",IF(HOUR(Table2[[#This Row],[Order Time]])&lt;21,"Evening","Night")))</f>
        <v>Afternoon</v>
      </c>
      <c r="AM1079" s="16" t="s">
        <v>29</v>
      </c>
    </row>
    <row r="1080" spans="1:39" x14ac:dyDescent="0.25">
      <c r="A1080" s="13" t="s">
        <v>2662</v>
      </c>
      <c r="B1080" s="4">
        <v>45413</v>
      </c>
      <c r="C1080" s="2">
        <f>YEAR(Table2[[#This Row],[Invoice Date]])</f>
        <v>2024</v>
      </c>
      <c r="D1080" s="2" t="str">
        <f>TEXT(Table2[[#This Row],[Invoice Date]],"mmm")</f>
        <v>May</v>
      </c>
      <c r="E1080" s="2" t="str">
        <f>Table2[[#This Row],[Store_ID]]&amp;"-"&amp;Table2[[#This Row],[Year]]&amp;"-"&amp;Table2[[#This Row],[Month]]</f>
        <v>STR087-2024-May</v>
      </c>
      <c r="F1080" s="2" t="s">
        <v>2015</v>
      </c>
      <c r="G1080" s="2" t="str">
        <f>_xlfn.XLOOKUP(Table2[[#This Row],[Customer_ID]],Table3[Customer_ID],Table3[Customer Name],"Not Found")</f>
        <v>Bala Gupta</v>
      </c>
      <c r="H1080" s="2" t="str">
        <f>_xlfn.XLOOKUP(Table2[[#This Row],[Customer_ID]],Table3[Customer_ID],Table3[Gender],"Female")</f>
        <v>Male</v>
      </c>
      <c r="I1080" s="2" t="str">
        <f>_xlfn.XLOOKUP(Table2[[#This Row],[Customer_ID]],Table3[Customer_ID],Table3[City],"Missing Memebership")</f>
        <v>Hubballi</v>
      </c>
      <c r="J1080" s="2" t="str">
        <f>_xlfn.XLOOKUP(Table2[[#This Row],[Customer_ID]],Table3[Customer_ID],Table3[State],"Karnataka")</f>
        <v>Karnataka</v>
      </c>
      <c r="K1080" s="2" t="str">
        <f>_xlfn.XLOOKUP(Table2[[#This Row],[Customer_ID]],Table3[Customer_ID],Table3[Membership],"Regular")</f>
        <v>Regular</v>
      </c>
      <c r="L1080" s="2" t="s">
        <v>1700</v>
      </c>
      <c r="M1080" s="2" t="str">
        <f>_xlfn.XLOOKUP(Table2[[#This Row],[Product_ID]],Table4[Product_ID],Table4[Product_Name],"Not Found")</f>
        <v>Mufti Slim Fit Maroon</v>
      </c>
      <c r="N1080" s="2" t="str">
        <f>_xlfn.XLOOKUP(Table2[[#This Row],[Product_ID]],Table4[Product_ID],Table4[Category],"Not Found")</f>
        <v>Men Jeans</v>
      </c>
      <c r="O1080" s="2" t="str">
        <f>_xlfn.XLOOKUP(Table2[[#This Row],[Product_ID]],Table4[Product_ID],Table4[Subcategory],"Not Found")</f>
        <v>Slim Fit</v>
      </c>
      <c r="P1080" s="2" t="str">
        <f>_xlfn.XLOOKUP(Table2[[#This Row],[Product_ID]],Table4[Product_ID],Table4[Brand],"Missing Brand")</f>
        <v>Mufti</v>
      </c>
      <c r="Q1080" s="2" t="s">
        <v>343</v>
      </c>
      <c r="R1080" s="2" t="str">
        <f>_xlfn.XLOOKUP(Table2[[#This Row],[Store_ID]],Table6[Store_ID],Table6[Store Name],"Not Found")</f>
        <v>TrendMart Salem Outlet</v>
      </c>
      <c r="S1080" s="2">
        <f>_xlfn.XLOOKUP(Table2[[#This Row],[Store_ID]],Table6[Store_ID],Table6[Monthly Target],"Missing Target")</f>
        <v>2000000</v>
      </c>
      <c r="T1080" s="2" t="str">
        <f>_xlfn.XLOOKUP(Table2[[#This Row],[Store_ID]],Table6[Store_ID],Table6[Region],"Not Found")</f>
        <v>South Zone 1</v>
      </c>
      <c r="U1080" s="2" t="s">
        <v>417</v>
      </c>
      <c r="V1080" s="2" t="str">
        <f>_xlfn.XLOOKUP(Table2[[#This Row],[Employee_ID]],Table5[Employee_ID],Table5[Employee Name],"Not Found")</f>
        <v>Arjun Krishnan</v>
      </c>
      <c r="W1080" s="2">
        <v>4</v>
      </c>
      <c r="X1080" s="2">
        <v>1021.95</v>
      </c>
      <c r="Y1080" s="2">
        <v>25</v>
      </c>
      <c r="Z1080" s="2">
        <v>1021.95</v>
      </c>
      <c r="AA1080" s="2">
        <v>12</v>
      </c>
      <c r="AB1080" s="2">
        <v>367.9</v>
      </c>
      <c r="AC1080" s="2">
        <v>3433.75</v>
      </c>
      <c r="AD1080" s="2">
        <v>3026.36</v>
      </c>
      <c r="AE1080" s="2">
        <f t="shared" si="31"/>
        <v>39.489999999999895</v>
      </c>
      <c r="AF1080" s="2" t="s">
        <v>25</v>
      </c>
      <c r="AG1080" s="42">
        <f>IFERROR(Table2[[#This Row],[Profit]]/Table2[[#This Row],[Sales Amount]],0)</f>
        <v>1.1500546050236591E-2</v>
      </c>
      <c r="AH1080" s="2" t="str">
        <f>TRIM(Table2[[#This Row],[Payment Modee]])</f>
        <v>UPI</v>
      </c>
      <c r="AI1080" s="2" t="s">
        <v>36</v>
      </c>
      <c r="AJ1080" s="2" t="s">
        <v>27</v>
      </c>
      <c r="AK1080" s="2" t="s">
        <v>577</v>
      </c>
      <c r="AL1080" s="16" t="str">
        <f>IF(HOUR(Table2[[#This Row],[Order Time]])&lt;12,"Morning",IF(HOUR(Table2[[#This Row],[Order Time]])&lt;17,"Afternoon",IF(HOUR(Table2[[#This Row],[Order Time]])&lt;21,"Evening","Night")))</f>
        <v>Afternoon</v>
      </c>
      <c r="AM1080" s="16" t="s">
        <v>29</v>
      </c>
    </row>
    <row r="1081" spans="1:39" x14ac:dyDescent="0.25">
      <c r="A1081" s="13" t="s">
        <v>2663</v>
      </c>
      <c r="B1081" s="4">
        <v>45614</v>
      </c>
      <c r="C1081" s="2">
        <f>YEAR(Table2[[#This Row],[Invoice Date]])</f>
        <v>2024</v>
      </c>
      <c r="D1081" s="2" t="str">
        <f>TEXT(Table2[[#This Row],[Invoice Date]],"mmm")</f>
        <v>Nov</v>
      </c>
      <c r="E1081" s="2" t="str">
        <f>Table2[[#This Row],[Store_ID]]&amp;"-"&amp;Table2[[#This Row],[Year]]&amp;"-"&amp;Table2[[#This Row],[Month]]</f>
        <v>STR013-2024-Nov</v>
      </c>
      <c r="F1081" s="2" t="s">
        <v>2664</v>
      </c>
      <c r="G1081" s="2" t="str">
        <f>_xlfn.XLOOKUP(Table2[[#This Row],[Customer_ID]],Table3[Customer_ID],Table3[Customer Name],"Not Found")</f>
        <v>Chandrika Natarajan</v>
      </c>
      <c r="H1081" s="2" t="str">
        <f>_xlfn.XLOOKUP(Table2[[#This Row],[Customer_ID]],Table3[Customer_ID],Table3[Gender],"Female")</f>
        <v>Female</v>
      </c>
      <c r="I1081" s="2" t="str">
        <f>_xlfn.XLOOKUP(Table2[[#This Row],[Customer_ID]],Table3[Customer_ID],Table3[City],"Missing Memebership")</f>
        <v>Visakhapatnam</v>
      </c>
      <c r="J1081" s="2" t="str">
        <f>_xlfn.XLOOKUP(Table2[[#This Row],[Customer_ID]],Table3[Customer_ID],Table3[State],"Karnataka")</f>
        <v>Andhra Pradesh</v>
      </c>
      <c r="K1081" s="2" t="str">
        <f>_xlfn.XLOOKUP(Table2[[#This Row],[Customer_ID]],Table3[Customer_ID],Table3[Membership],"Regular")</f>
        <v>Gold</v>
      </c>
      <c r="L1081" s="2" t="s">
        <v>828</v>
      </c>
      <c r="M1081" s="2" t="str">
        <f>_xlfn.XLOOKUP(Table2[[#This Row],[Product_ID]],Table4[Product_ID],Table4[Product_Name],"Not Found")</f>
        <v>Skechers Formal Shirt Brown</v>
      </c>
      <c r="N1081" s="2" t="str">
        <f>_xlfn.XLOOKUP(Table2[[#This Row],[Product_ID]],Table4[Product_ID],Table4[Category],"Not Found")</f>
        <v>Men Shirts</v>
      </c>
      <c r="O1081" s="2" t="str">
        <f>_xlfn.XLOOKUP(Table2[[#This Row],[Product_ID]],Table4[Product_ID],Table4[Subcategory],"Not Found")</f>
        <v>Formal Shirt</v>
      </c>
      <c r="P1081" s="2" t="str">
        <f>_xlfn.XLOOKUP(Table2[[#This Row],[Product_ID]],Table4[Product_ID],Table4[Brand],"Missing Brand")</f>
        <v>Skechers</v>
      </c>
      <c r="Q1081" s="2" t="s">
        <v>616</v>
      </c>
      <c r="R1081" s="2" t="str">
        <f>_xlfn.XLOOKUP(Table2[[#This Row],[Store_ID]],Table6[Store_ID],Table6[Store Name],"Not Found")</f>
        <v>TrendMart Nizamabad Standard</v>
      </c>
      <c r="S1081" s="2">
        <f>_xlfn.XLOOKUP(Table2[[#This Row],[Store_ID]],Table6[Store_ID],Table6[Monthly Target],"Missing Target")</f>
        <v>2500000</v>
      </c>
      <c r="T1081" s="2" t="str">
        <f>_xlfn.XLOOKUP(Table2[[#This Row],[Store_ID]],Table6[Store_ID],Table6[Region],"Not Found")</f>
        <v>South Zone 2</v>
      </c>
      <c r="U1081" s="2" t="s">
        <v>75</v>
      </c>
      <c r="V1081" s="2" t="str">
        <f>_xlfn.XLOOKUP(Table2[[#This Row],[Employee_ID]],Table5[Employee_ID],Table5[Employee Name],"Not Found")</f>
        <v>Chandran Krishnan</v>
      </c>
      <c r="W1081" s="2">
        <v>3</v>
      </c>
      <c r="X1081" s="2">
        <v>1242.8499999999999</v>
      </c>
      <c r="Y1081" s="2">
        <v>25</v>
      </c>
      <c r="Z1081" s="2">
        <v>932.14</v>
      </c>
      <c r="AA1081" s="2">
        <v>12</v>
      </c>
      <c r="AB1081" s="2">
        <v>335.57</v>
      </c>
      <c r="AC1081" s="2">
        <v>3131.98</v>
      </c>
      <c r="AD1081" s="2">
        <v>2585.4</v>
      </c>
      <c r="AE1081" s="2">
        <f t="shared" si="31"/>
        <v>211.00999999999993</v>
      </c>
      <c r="AF1081" s="2" t="s">
        <v>56</v>
      </c>
      <c r="AG1081" s="42">
        <f>IFERROR(Table2[[#This Row],[Profit]]/Table2[[#This Row],[Sales Amount]],0)</f>
        <v>6.7372716300870356E-2</v>
      </c>
      <c r="AH1081" s="2" t="str">
        <f>TRIM(Table2[[#This Row],[Payment Modee]])</f>
        <v>Credit Card</v>
      </c>
      <c r="AI1081" s="2" t="s">
        <v>26</v>
      </c>
      <c r="AJ1081" s="2" t="s">
        <v>27</v>
      </c>
      <c r="AK1081" s="2" t="s">
        <v>495</v>
      </c>
      <c r="AL1081" s="16" t="str">
        <f>IF(HOUR(Table2[[#This Row],[Order Time]])&lt;12,"Morning",IF(HOUR(Table2[[#This Row],[Order Time]])&lt;17,"Afternoon",IF(HOUR(Table2[[#This Row],[Order Time]])&lt;21,"Evening","Night")))</f>
        <v>Afternoon</v>
      </c>
      <c r="AM1081" s="16" t="s">
        <v>29</v>
      </c>
    </row>
    <row r="1082" spans="1:39" x14ac:dyDescent="0.25">
      <c r="A1082" s="13" t="s">
        <v>2665</v>
      </c>
      <c r="B1082" s="4">
        <v>45419</v>
      </c>
      <c r="C1082" s="2">
        <f>YEAR(Table2[[#This Row],[Invoice Date]])</f>
        <v>2024</v>
      </c>
      <c r="D1082" s="2" t="str">
        <f>TEXT(Table2[[#This Row],[Invoice Date]],"mmm")</f>
        <v>May</v>
      </c>
      <c r="E1082" s="2" t="str">
        <f>Table2[[#This Row],[Store_ID]]&amp;"-"&amp;Table2[[#This Row],[Year]]&amp;"-"&amp;Table2[[#This Row],[Month]]</f>
        <v>STR115-2024-May</v>
      </c>
      <c r="F1082" s="2" t="s">
        <v>2395</v>
      </c>
      <c r="G1082" s="2" t="str">
        <f>_xlfn.XLOOKUP(Table2[[#This Row],[Customer_ID]],Table3[Customer_ID],Table3[Customer Name],"Not Found")</f>
        <v>Gauri Varma</v>
      </c>
      <c r="H1082" s="2" t="str">
        <f>_xlfn.XLOOKUP(Table2[[#This Row],[Customer_ID]],Table3[Customer_ID],Table3[Gender],"Female")</f>
        <v>Female</v>
      </c>
      <c r="I1082" s="2" t="str">
        <f>_xlfn.XLOOKUP(Table2[[#This Row],[Customer_ID]],Table3[Customer_ID],Table3[City],"Missing Memebership")</f>
        <v>Tirupati</v>
      </c>
      <c r="J1082" s="2" t="str">
        <f>_xlfn.XLOOKUP(Table2[[#This Row],[Customer_ID]],Table3[Customer_ID],Table3[State],"Karnataka")</f>
        <v>Andhra Pradesh</v>
      </c>
      <c r="K1082" s="2" t="str">
        <f>_xlfn.XLOOKUP(Table2[[#This Row],[Customer_ID]],Table3[Customer_ID],Table3[Membership],"Regular")</f>
        <v>Silver</v>
      </c>
      <c r="L1082" s="2" t="s">
        <v>473</v>
      </c>
      <c r="M1082" s="2" t="str">
        <f>_xlfn.XLOOKUP(Table2[[#This Row],[Product_ID]],Table4[Product_ID],Table4[Product_Name],"Not Found")</f>
        <v>Tanishq Sling Bag Mustard</v>
      </c>
      <c r="N1082" s="2" t="str">
        <f>_xlfn.XLOOKUP(Table2[[#This Row],[Product_ID]],Table4[Product_ID],Table4[Category],"Not Found")</f>
        <v>Handbags</v>
      </c>
      <c r="O1082" s="2" t="str">
        <f>_xlfn.XLOOKUP(Table2[[#This Row],[Product_ID]],Table4[Product_ID],Table4[Subcategory],"Not Found")</f>
        <v>Sling Bag</v>
      </c>
      <c r="P1082" s="2" t="str">
        <f>_xlfn.XLOOKUP(Table2[[#This Row],[Product_ID]],Table4[Product_ID],Table4[Brand],"Missing Brand")</f>
        <v>Tanishq</v>
      </c>
      <c r="Q1082" s="2" t="s">
        <v>329</v>
      </c>
      <c r="R1082" s="2" t="str">
        <f>_xlfn.XLOOKUP(Table2[[#This Row],[Store_ID]],Table6[Store_ID],Table6[Store Name],"Not Found")</f>
        <v>TrendMart Bengaluru Standard</v>
      </c>
      <c r="S1082" s="2">
        <f>_xlfn.XLOOKUP(Table2[[#This Row],[Store_ID]],Table6[Store_ID],Table6[Monthly Target],"Missing Target")</f>
        <v>1500000</v>
      </c>
      <c r="T1082" s="2" t="str">
        <f>_xlfn.XLOOKUP(Table2[[#This Row],[Store_ID]],Table6[Store_ID],Table6[Region],"Not Found")</f>
        <v>South Zone 2</v>
      </c>
      <c r="U1082" s="2" t="s">
        <v>49</v>
      </c>
      <c r="V1082" s="2" t="str">
        <f>_xlfn.XLOOKUP(Table2[[#This Row],[Employee_ID]],Table5[Employee_ID],Table5[Employee Name],"Not Found")</f>
        <v>Jyothi Prasad</v>
      </c>
      <c r="W1082" s="2">
        <v>1</v>
      </c>
      <c r="X1082" s="2">
        <v>3248.94</v>
      </c>
      <c r="Y1082" s="2">
        <v>15</v>
      </c>
      <c r="Z1082" s="2">
        <v>487.34</v>
      </c>
      <c r="AA1082" s="2">
        <v>12</v>
      </c>
      <c r="AB1082" s="2">
        <v>331.39</v>
      </c>
      <c r="AC1082" s="2">
        <v>3092.99</v>
      </c>
      <c r="AD1082" s="2">
        <v>2135.85</v>
      </c>
      <c r="AE1082" s="2">
        <f t="shared" si="31"/>
        <v>625.74999999999989</v>
      </c>
      <c r="AF1082" s="2" t="s">
        <v>56</v>
      </c>
      <c r="AG1082" s="42">
        <f>IFERROR(Table2[[#This Row],[Profit]]/Table2[[#This Row],[Sales Amount]],0)</f>
        <v>0.2023123256137265</v>
      </c>
      <c r="AH1082" s="2" t="str">
        <f>TRIM(Table2[[#This Row],[Payment Modee]])</f>
        <v>Credit Card</v>
      </c>
      <c r="AI1082" s="2" t="s">
        <v>36</v>
      </c>
      <c r="AJ1082" s="2" t="s">
        <v>27</v>
      </c>
      <c r="AK1082" s="2" t="s">
        <v>509</v>
      </c>
      <c r="AL1082" s="16" t="str">
        <f>IF(HOUR(Table2[[#This Row],[Order Time]])&lt;12,"Morning",IF(HOUR(Table2[[#This Row],[Order Time]])&lt;17,"Afternoon",IF(HOUR(Table2[[#This Row],[Order Time]])&lt;21,"Evening","Night")))</f>
        <v>Afternoon</v>
      </c>
      <c r="AM1082" s="16" t="s">
        <v>29</v>
      </c>
    </row>
    <row r="1083" spans="1:39" x14ac:dyDescent="0.25">
      <c r="A1083" s="13" t="s">
        <v>2666</v>
      </c>
      <c r="B1083" s="4">
        <v>45492</v>
      </c>
      <c r="C1083" s="2">
        <f>YEAR(Table2[[#This Row],[Invoice Date]])</f>
        <v>2024</v>
      </c>
      <c r="D1083" s="2" t="str">
        <f>TEXT(Table2[[#This Row],[Invoice Date]],"mmm")</f>
        <v>Jul</v>
      </c>
      <c r="E1083" s="2" t="str">
        <f>Table2[[#This Row],[Store_ID]]&amp;"-"&amp;Table2[[#This Row],[Year]]&amp;"-"&amp;Table2[[#This Row],[Month]]</f>
        <v>STR108-2024-Jul</v>
      </c>
      <c r="F1083" s="2" t="s">
        <v>1075</v>
      </c>
      <c r="G1083" s="2" t="str">
        <f>_xlfn.XLOOKUP(Table2[[#This Row],[Customer_ID]],Table3[Customer_ID],Table3[Customer Name],"Not Found")</f>
        <v>Kiran Chandran</v>
      </c>
      <c r="H1083" s="2" t="str">
        <f>_xlfn.XLOOKUP(Table2[[#This Row],[Customer_ID]],Table3[Customer_ID],Table3[Gender],"Female")</f>
        <v>Male</v>
      </c>
      <c r="I1083" s="2" t="str">
        <f>_xlfn.XLOOKUP(Table2[[#This Row],[Customer_ID]],Table3[Customer_ID],Table3[City],"Missing Memebership")</f>
        <v>Tirupati</v>
      </c>
      <c r="J1083" s="2" t="str">
        <f>_xlfn.XLOOKUP(Table2[[#This Row],[Customer_ID]],Table3[Customer_ID],Table3[State],"Karnataka")</f>
        <v>Andhra Pradesh</v>
      </c>
      <c r="K1083" s="2" t="str">
        <f>_xlfn.XLOOKUP(Table2[[#This Row],[Customer_ID]],Table3[Customer_ID],Table3[Membership],"Regular")</f>
        <v>Silver</v>
      </c>
      <c r="L1083" s="2" t="s">
        <v>2583</v>
      </c>
      <c r="M1083" s="2" t="str">
        <f>_xlfn.XLOOKUP(Table2[[#This Row],[Product_ID]],Table4[Product_ID],Table4[Product_Name],"Not Found")</f>
        <v>Liberty Anarkali Kurti Navy Blue</v>
      </c>
      <c r="N1083" s="2" t="str">
        <f>_xlfn.XLOOKUP(Table2[[#This Row],[Product_ID]],Table4[Product_ID],Table4[Category],"Not Found")</f>
        <v>Women Kurtis</v>
      </c>
      <c r="O1083" s="2" t="str">
        <f>_xlfn.XLOOKUP(Table2[[#This Row],[Product_ID]],Table4[Product_ID],Table4[Subcategory],"Not Found")</f>
        <v>Anarkali Kurti</v>
      </c>
      <c r="P1083" s="2" t="str">
        <f>_xlfn.XLOOKUP(Table2[[#This Row],[Product_ID]],Table4[Product_ID],Table4[Brand],"Missing Brand")</f>
        <v>Liberty</v>
      </c>
      <c r="Q1083" s="2" t="s">
        <v>236</v>
      </c>
      <c r="R1083" s="2" t="str">
        <f>_xlfn.XLOOKUP(Table2[[#This Row],[Store_ID]],Table6[Store_ID],Table6[Store Name],"Not Found")</f>
        <v>TrendMart Kozhikode High Street</v>
      </c>
      <c r="S1083" s="2">
        <f>_xlfn.XLOOKUP(Table2[[#This Row],[Store_ID]],Table6[Store_ID],Table6[Monthly Target],"Missing Target")</f>
        <v>2500000</v>
      </c>
      <c r="T1083" s="2" t="str">
        <f>_xlfn.XLOOKUP(Table2[[#This Row],[Store_ID]],Table6[Store_ID],Table6[Region],"Not Found")</f>
        <v>South Zone 1</v>
      </c>
      <c r="U1083" s="2" t="s">
        <v>153</v>
      </c>
      <c r="V1083" s="2" t="str">
        <f>_xlfn.XLOOKUP(Table2[[#This Row],[Employee_ID]],Table5[Employee_ID],Table5[Employee Name],"Not Found")</f>
        <v>Rani Mishra</v>
      </c>
      <c r="W1083" s="2">
        <v>1</v>
      </c>
      <c r="X1083" s="2">
        <v>1229.6400000000001</v>
      </c>
      <c r="Y1083" s="2">
        <v>0</v>
      </c>
      <c r="Z1083" s="2">
        <v>0</v>
      </c>
      <c r="AA1083" s="2">
        <v>12</v>
      </c>
      <c r="AB1083" s="2">
        <v>147.56</v>
      </c>
      <c r="AC1083" s="2">
        <v>1377.2</v>
      </c>
      <c r="AD1083" s="2">
        <v>859.94</v>
      </c>
      <c r="AE1083" s="2">
        <f t="shared" si="31"/>
        <v>369.7</v>
      </c>
      <c r="AF1083" s="2" t="s">
        <v>25</v>
      </c>
      <c r="AG1083" s="42">
        <f>IFERROR(Table2[[#This Row],[Profit]]/Table2[[#This Row],[Sales Amount]],0)</f>
        <v>0.26844321812372929</v>
      </c>
      <c r="AH1083" s="2" t="str">
        <f>TRIM(Table2[[#This Row],[Payment Modee]])</f>
        <v>UPI</v>
      </c>
      <c r="AI1083" s="2" t="s">
        <v>26</v>
      </c>
      <c r="AJ1083" s="2" t="s">
        <v>27</v>
      </c>
      <c r="AK1083" s="2" t="s">
        <v>1534</v>
      </c>
      <c r="AL1083" s="16" t="str">
        <f>IF(HOUR(Table2[[#This Row],[Order Time]])&lt;12,"Morning",IF(HOUR(Table2[[#This Row],[Order Time]])&lt;17,"Afternoon",IF(HOUR(Table2[[#This Row],[Order Time]])&lt;21,"Evening","Night")))</f>
        <v>Morning</v>
      </c>
      <c r="AM1083" s="16" t="s">
        <v>29</v>
      </c>
    </row>
    <row r="1084" spans="1:39" x14ac:dyDescent="0.25">
      <c r="A1084" s="14" t="s">
        <v>9180</v>
      </c>
      <c r="B1084" s="8">
        <v>45491</v>
      </c>
      <c r="C1084" s="7">
        <f>YEAR(Table2[[#This Row],[Invoice Date]])</f>
        <v>2024</v>
      </c>
      <c r="D1084" s="7" t="str">
        <f>TEXT(Table2[[#This Row],[Invoice Date]],"mmm")</f>
        <v>Jul</v>
      </c>
      <c r="E1084" s="7" t="str">
        <f>Table2[[#This Row],[Store_ID]]&amp;"-"&amp;Table2[[#This Row],[Year]]&amp;"-"&amp;Table2[[#This Row],[Month]]</f>
        <v>STR006-2024-Jul</v>
      </c>
      <c r="F1084" s="7" t="s">
        <v>1526</v>
      </c>
      <c r="G1084" s="7" t="str">
        <f>_xlfn.XLOOKUP(Table2[[#This Row],[Customer_ID]],Table3[Customer_ID],Table3[Customer Name],"Not Found")</f>
        <v>Bharathi Rao</v>
      </c>
      <c r="H1084" s="7" t="str">
        <f>_xlfn.XLOOKUP(Table2[[#This Row],[Customer_ID]],Table3[Customer_ID],Table3[Gender],"Female")</f>
        <v>Female</v>
      </c>
      <c r="I1084" s="7" t="str">
        <f>_xlfn.XLOOKUP(Table2[[#This Row],[Customer_ID]],Table3[Customer_ID],Table3[City],"Missing Memebership")</f>
        <v>Erode</v>
      </c>
      <c r="J1084" s="7" t="str">
        <f>_xlfn.XLOOKUP(Table2[[#This Row],[Customer_ID]],Table3[Customer_ID],Table3[State],"Karnataka")</f>
        <v>Tamil Nadu</v>
      </c>
      <c r="K1084" s="7" t="str">
        <f>_xlfn.XLOOKUP(Table2[[#This Row],[Customer_ID]],Table3[Customer_ID],Table3[Membership],"Regular")</f>
        <v>Regular</v>
      </c>
      <c r="L1084" s="7" t="s">
        <v>408</v>
      </c>
      <c r="M1084" s="7" t="str">
        <f>_xlfn.XLOOKUP(Table2[[#This Row],[Product_ID]],Table4[Product_ID],Table4[Product_Name],"Not Found")</f>
        <v>Indian Terrain Formal Top Maroon</v>
      </c>
      <c r="N1084" s="7" t="str">
        <f>_xlfn.XLOOKUP(Table2[[#This Row],[Product_ID]],Table4[Product_ID],Table4[Category],"Not Found")</f>
        <v>Women Tops</v>
      </c>
      <c r="O1084" s="7" t="str">
        <f>_xlfn.XLOOKUP(Table2[[#This Row],[Product_ID]],Table4[Product_ID],Table4[Subcategory],"Not Found")</f>
        <v>Formal Top</v>
      </c>
      <c r="P1084" s="7" t="str">
        <f>_xlfn.XLOOKUP(Table2[[#This Row],[Product_ID]],Table4[Product_ID],Table4[Brand],"Missing Brand")</f>
        <v>Indian Terrain</v>
      </c>
      <c r="Q1084" s="7" t="s">
        <v>720</v>
      </c>
      <c r="R1084" s="7" t="str">
        <f>_xlfn.XLOOKUP(Table2[[#This Row],[Store_ID]],Table6[Store_ID],Table6[Store Name],"Not Found")</f>
        <v>TrendMart Vellore Standard</v>
      </c>
      <c r="S1084" s="7">
        <f>_xlfn.XLOOKUP(Table2[[#This Row],[Store_ID]],Table6[Store_ID],Table6[Monthly Target],"Missing Target")</f>
        <v>2000000</v>
      </c>
      <c r="T1084" s="7" t="str">
        <f>_xlfn.XLOOKUP(Table2[[#This Row],[Store_ID]],Table6[Store_ID],Table6[Region],"Not Found")</f>
        <v>South Zone 1</v>
      </c>
      <c r="U1084" s="7" t="s">
        <v>294</v>
      </c>
      <c r="V1084" s="7" t="str">
        <f>_xlfn.XLOOKUP(Table2[[#This Row],[Employee_ID]],Table5[Employee_ID],Table5[Employee Name],"Not Found")</f>
        <v>Chitra Chettiar</v>
      </c>
      <c r="W1084" s="7">
        <v>0</v>
      </c>
      <c r="X1084" s="7">
        <v>732.24</v>
      </c>
      <c r="Y1084" s="7">
        <v>0</v>
      </c>
      <c r="Z1084" s="7">
        <v>0</v>
      </c>
      <c r="AA1084" s="7">
        <v>5</v>
      </c>
      <c r="AB1084" s="7">
        <v>0</v>
      </c>
      <c r="AC1084" s="7">
        <v>0</v>
      </c>
      <c r="AD1084" s="7">
        <v>0</v>
      </c>
      <c r="AE1084" s="7">
        <v>0</v>
      </c>
      <c r="AF1084" s="2" t="s">
        <v>35</v>
      </c>
      <c r="AG1084" s="42">
        <f>IFERROR(Table2[[#This Row],[Profit]]/Table2[[#This Row],[Sales Amount]],0)</f>
        <v>0</v>
      </c>
      <c r="AH1084" s="2" t="str">
        <f>TRIM(Table2[[#This Row],[Payment Modee]])</f>
        <v>Debit Card</v>
      </c>
      <c r="AI1084" s="7" t="s">
        <v>36</v>
      </c>
      <c r="AJ1084" s="7" t="s">
        <v>27</v>
      </c>
      <c r="AK1084" s="7" t="s">
        <v>1474</v>
      </c>
      <c r="AL1084" s="17" t="str">
        <f>IF(HOUR(Table2[[#This Row],[Order Time]])&lt;12,"Morning",IF(HOUR(Table2[[#This Row],[Order Time]])&lt;17,"Afternoon",IF(HOUR(Table2[[#This Row],[Order Time]])&lt;21,"Evening","Night")))</f>
        <v>Afternoon</v>
      </c>
      <c r="AM1084" s="17" t="s">
        <v>29</v>
      </c>
    </row>
    <row r="1085" spans="1:39" x14ac:dyDescent="0.25">
      <c r="A1085" s="13" t="s">
        <v>2667</v>
      </c>
      <c r="B1085" s="4">
        <v>45709</v>
      </c>
      <c r="C1085" s="2">
        <f>YEAR(Table2[[#This Row],[Invoice Date]])</f>
        <v>2025</v>
      </c>
      <c r="D1085" s="2" t="str">
        <f>TEXT(Table2[[#This Row],[Invoice Date]],"mmm")</f>
        <v>Feb</v>
      </c>
      <c r="E1085" s="2" t="str">
        <f>Table2[[#This Row],[Store_ID]]&amp;"-"&amp;Table2[[#This Row],[Year]]&amp;"-"&amp;Table2[[#This Row],[Month]]</f>
        <v>STR043-2025-Feb</v>
      </c>
      <c r="F1085" s="2" t="s">
        <v>1381</v>
      </c>
      <c r="G1085" s="2" t="str">
        <f>_xlfn.XLOOKUP(Table2[[#This Row],[Customer_ID]],Table3[Customer_ID],Table3[Customer Name],"Not Found")</f>
        <v>Kiran Gupta</v>
      </c>
      <c r="H1085" s="2" t="str">
        <f>_xlfn.XLOOKUP(Table2[[#This Row],[Customer_ID]],Table3[Customer_ID],Table3[Gender],"Female")</f>
        <v>Male</v>
      </c>
      <c r="I1085" s="2" t="str">
        <f>_xlfn.XLOOKUP(Table2[[#This Row],[Customer_ID]],Table3[Customer_ID],Table3[City],"Missing Memebership")</f>
        <v>Guntur</v>
      </c>
      <c r="J1085" s="2" t="str">
        <f>_xlfn.XLOOKUP(Table2[[#This Row],[Customer_ID]],Table3[Customer_ID],Table3[State],"Karnataka")</f>
        <v>Andhra Pradesh</v>
      </c>
      <c r="K1085" s="2" t="str">
        <f>_xlfn.XLOOKUP(Table2[[#This Row],[Customer_ID]],Table3[Customer_ID],Table3[Membership],"Regular")</f>
        <v>Gold</v>
      </c>
      <c r="L1085" s="2" t="s">
        <v>2482</v>
      </c>
      <c r="M1085" s="2" t="str">
        <f>_xlfn.XLOOKUP(Table2[[#This Row],[Product_ID]],Table4[Product_ID],Table4[Product_Name],"Not Found")</f>
        <v>Peter England Chinos Orange</v>
      </c>
      <c r="N1085" s="2" t="str">
        <f>_xlfn.XLOOKUP(Table2[[#This Row],[Product_ID]],Table4[Product_ID],Table4[Category],"Not Found")</f>
        <v>Men Trousers</v>
      </c>
      <c r="O1085" s="2" t="str">
        <f>_xlfn.XLOOKUP(Table2[[#This Row],[Product_ID]],Table4[Product_ID],Table4[Subcategory],"Not Found")</f>
        <v>Chinos</v>
      </c>
      <c r="P1085" s="2" t="str">
        <f>_xlfn.XLOOKUP(Table2[[#This Row],[Product_ID]],Table4[Product_ID],Table4[Brand],"Missing Brand")</f>
        <v>Peter England</v>
      </c>
      <c r="Q1085" s="2" t="s">
        <v>908</v>
      </c>
      <c r="R1085" s="2" t="str">
        <f>_xlfn.XLOOKUP(Table2[[#This Row],[Store_ID]],Table6[Store_ID],Table6[Store Name],"Not Found")</f>
        <v>TrendMart Mangaluru Standard</v>
      </c>
      <c r="S1085" s="2">
        <f>_xlfn.XLOOKUP(Table2[[#This Row],[Store_ID]],Table6[Store_ID],Table6[Monthly Target],"Missing Target")</f>
        <v>1500000</v>
      </c>
      <c r="T1085" s="2" t="str">
        <f>_xlfn.XLOOKUP(Table2[[#This Row],[Store_ID]],Table6[Store_ID],Table6[Region],"Not Found")</f>
        <v>South Zone 2</v>
      </c>
      <c r="U1085" s="2" t="s">
        <v>62</v>
      </c>
      <c r="V1085" s="2" t="str">
        <f>_xlfn.XLOOKUP(Table2[[#This Row],[Employee_ID]],Table5[Employee_ID],Table5[Employee Name],"Not Found")</f>
        <v>Rahul Krishnan</v>
      </c>
      <c r="W1085" s="2">
        <v>5</v>
      </c>
      <c r="X1085" s="2">
        <v>816.78</v>
      </c>
      <c r="Y1085" s="2">
        <v>0</v>
      </c>
      <c r="Z1085" s="2">
        <v>0</v>
      </c>
      <c r="AA1085" s="2">
        <v>5</v>
      </c>
      <c r="AB1085" s="2">
        <v>204.19</v>
      </c>
      <c r="AC1085" s="2">
        <v>4288.09</v>
      </c>
      <c r="AD1085" s="2">
        <v>2878.6</v>
      </c>
      <c r="AE1085" s="2">
        <f t="shared" ref="AE1085:AE1094" si="32">(AC1085-AD1085-AB1085)</f>
        <v>1205.3000000000002</v>
      </c>
      <c r="AF1085" s="2" t="s">
        <v>25</v>
      </c>
      <c r="AG1085" s="42">
        <f>IFERROR(Table2[[#This Row],[Profit]]/Table2[[#This Row],[Sales Amount]],0)</f>
        <v>0.28108085417983303</v>
      </c>
      <c r="AH1085" s="2" t="str">
        <f>TRIM(Table2[[#This Row],[Payment Modee]])</f>
        <v>UPI</v>
      </c>
      <c r="AI1085" s="2" t="s">
        <v>26</v>
      </c>
      <c r="AJ1085" s="2" t="s">
        <v>27</v>
      </c>
      <c r="AK1085" s="2" t="s">
        <v>2397</v>
      </c>
      <c r="AL1085" s="16" t="str">
        <f>IF(HOUR(Table2[[#This Row],[Order Time]])&lt;12,"Morning",IF(HOUR(Table2[[#This Row],[Order Time]])&lt;17,"Afternoon",IF(HOUR(Table2[[#This Row],[Order Time]])&lt;21,"Evening","Night")))</f>
        <v>Afternoon</v>
      </c>
      <c r="AM1085" s="16" t="s">
        <v>29</v>
      </c>
    </row>
    <row r="1086" spans="1:39" x14ac:dyDescent="0.25">
      <c r="A1086" s="13" t="s">
        <v>2668</v>
      </c>
      <c r="B1086" s="4">
        <v>45580</v>
      </c>
      <c r="C1086" s="2">
        <f>YEAR(Table2[[#This Row],[Invoice Date]])</f>
        <v>2024</v>
      </c>
      <c r="D1086" s="2" t="str">
        <f>TEXT(Table2[[#This Row],[Invoice Date]],"mmm")</f>
        <v>Oct</v>
      </c>
      <c r="E1086" s="2" t="str">
        <f>Table2[[#This Row],[Store_ID]]&amp;"-"&amp;Table2[[#This Row],[Year]]&amp;"-"&amp;Table2[[#This Row],[Month]]</f>
        <v>STR053-2024-Oct</v>
      </c>
      <c r="F1086" s="2" t="s">
        <v>2669</v>
      </c>
      <c r="G1086" s="2" t="str">
        <f>_xlfn.XLOOKUP(Table2[[#This Row],[Customer_ID]],Table3[Customer_ID],Table3[Customer Name],"Not Found")</f>
        <v>Padma Raman</v>
      </c>
      <c r="H1086" s="2" t="str">
        <f>_xlfn.XLOOKUP(Table2[[#This Row],[Customer_ID]],Table3[Customer_ID],Table3[Gender],"Female")</f>
        <v>Female</v>
      </c>
      <c r="I1086" s="2" t="str">
        <f>_xlfn.XLOOKUP(Table2[[#This Row],[Customer_ID]],Table3[Customer_ID],Table3[City],"Missing Memebership")</f>
        <v>Dindigul</v>
      </c>
      <c r="J1086" s="2" t="str">
        <f>_xlfn.XLOOKUP(Table2[[#This Row],[Customer_ID]],Table3[Customer_ID],Table3[State],"Karnataka")</f>
        <v>Tamil Nadu</v>
      </c>
      <c r="K1086" s="2" t="str">
        <f>_xlfn.XLOOKUP(Table2[[#This Row],[Customer_ID]],Table3[Customer_ID],Table3[Membership],"Regular")</f>
        <v>Regular</v>
      </c>
      <c r="L1086" s="2" t="s">
        <v>645</v>
      </c>
      <c r="M1086" s="2" t="str">
        <f>_xlfn.XLOOKUP(Table2[[#This Row],[Product_ID]],Table4[Product_ID],Table4[Product_Name],"Not Found")</f>
        <v>Peter England Crop Top Green</v>
      </c>
      <c r="N1086" s="2" t="str">
        <f>_xlfn.XLOOKUP(Table2[[#This Row],[Product_ID]],Table4[Product_ID],Table4[Category],"Not Found")</f>
        <v>Women Tops</v>
      </c>
      <c r="O1086" s="2" t="str">
        <f>_xlfn.XLOOKUP(Table2[[#This Row],[Product_ID]],Table4[Product_ID],Table4[Subcategory],"Not Found")</f>
        <v>Crop Top</v>
      </c>
      <c r="P1086" s="2" t="str">
        <f>_xlfn.XLOOKUP(Table2[[#This Row],[Product_ID]],Table4[Product_ID],Table4[Brand],"Missing Brand")</f>
        <v>Peter England</v>
      </c>
      <c r="Q1086" s="2" t="s">
        <v>426</v>
      </c>
      <c r="R1086" s="2" t="str">
        <f>_xlfn.XLOOKUP(Table2[[#This Row],[Store_ID]],Table6[Store_ID],Table6[Store Name],"Not Found")</f>
        <v>TrendMart Kochi Standard</v>
      </c>
      <c r="S1086" s="2">
        <f>_xlfn.XLOOKUP(Table2[[#This Row],[Store_ID]],Table6[Store_ID],Table6[Monthly Target],"Missing Target")</f>
        <v>1500000</v>
      </c>
      <c r="T1086" s="2" t="str">
        <f>_xlfn.XLOOKUP(Table2[[#This Row],[Store_ID]],Table6[Store_ID],Table6[Region],"Not Found")</f>
        <v>South Zone 1</v>
      </c>
      <c r="U1086" s="2" t="s">
        <v>62</v>
      </c>
      <c r="V1086" s="2" t="str">
        <f>_xlfn.XLOOKUP(Table2[[#This Row],[Employee_ID]],Table5[Employee_ID],Table5[Employee Name],"Not Found")</f>
        <v>Rahul Krishnan</v>
      </c>
      <c r="W1086" s="2">
        <v>2</v>
      </c>
      <c r="X1086" s="2">
        <v>749.95</v>
      </c>
      <c r="Y1086" s="2">
        <v>30</v>
      </c>
      <c r="Z1086" s="2">
        <v>449.97</v>
      </c>
      <c r="AA1086" s="2">
        <v>5</v>
      </c>
      <c r="AB1086" s="2">
        <v>52.5</v>
      </c>
      <c r="AC1086" s="2">
        <v>1102.43</v>
      </c>
      <c r="AD1086" s="2">
        <v>1044.76</v>
      </c>
      <c r="AE1086" s="2">
        <f t="shared" si="32"/>
        <v>5.1700000000000728</v>
      </c>
      <c r="AF1086" s="2" t="s">
        <v>35</v>
      </c>
      <c r="AG1086" s="42">
        <f>IFERROR(Table2[[#This Row],[Profit]]/Table2[[#This Row],[Sales Amount]],0)</f>
        <v>4.6896401585588858E-3</v>
      </c>
      <c r="AH1086" s="2" t="str">
        <f>TRIM(Table2[[#This Row],[Payment Modee]])</f>
        <v>Debit Card</v>
      </c>
      <c r="AI1086" s="2" t="s">
        <v>26</v>
      </c>
      <c r="AJ1086" s="2" t="s">
        <v>27</v>
      </c>
      <c r="AK1086" s="2" t="s">
        <v>1298</v>
      </c>
      <c r="AL1086" s="16" t="str">
        <f>IF(HOUR(Table2[[#This Row],[Order Time]])&lt;12,"Morning",IF(HOUR(Table2[[#This Row],[Order Time]])&lt;17,"Afternoon",IF(HOUR(Table2[[#This Row],[Order Time]])&lt;21,"Evening","Night")))</f>
        <v>Night</v>
      </c>
      <c r="AM1086" s="16" t="s">
        <v>29</v>
      </c>
    </row>
    <row r="1087" spans="1:39" x14ac:dyDescent="0.25">
      <c r="A1087" s="13" t="s">
        <v>2670</v>
      </c>
      <c r="B1087" s="4">
        <v>45525</v>
      </c>
      <c r="C1087" s="2">
        <f>YEAR(Table2[[#This Row],[Invoice Date]])</f>
        <v>2024</v>
      </c>
      <c r="D1087" s="2" t="str">
        <f>TEXT(Table2[[#This Row],[Invoice Date]],"mmm")</f>
        <v>Aug</v>
      </c>
      <c r="E1087" s="2" t="str">
        <f>Table2[[#This Row],[Store_ID]]&amp;"-"&amp;Table2[[#This Row],[Year]]&amp;"-"&amp;Table2[[#This Row],[Month]]</f>
        <v>STR097-2024-Aug</v>
      </c>
      <c r="F1087" s="2" t="s">
        <v>2671</v>
      </c>
      <c r="G1087" s="2" t="str">
        <f>_xlfn.XLOOKUP(Table2[[#This Row],[Customer_ID]],Table3[Customer_ID],Table3[Customer Name],"Not Found")</f>
        <v>Lavanya Krishnan</v>
      </c>
      <c r="H1087" s="2" t="str">
        <f>_xlfn.XLOOKUP(Table2[[#This Row],[Customer_ID]],Table3[Customer_ID],Table3[Gender],"Female")</f>
        <v>Female</v>
      </c>
      <c r="I1087" s="2" t="str">
        <f>_xlfn.XLOOKUP(Table2[[#This Row],[Customer_ID]],Table3[Customer_ID],Table3[City],"Missing Memebership")</f>
        <v>Thrissur</v>
      </c>
      <c r="J1087" s="2" t="str">
        <f>_xlfn.XLOOKUP(Table2[[#This Row],[Customer_ID]],Table3[Customer_ID],Table3[State],"Karnataka")</f>
        <v>Kerala</v>
      </c>
      <c r="K1087" s="2" t="str">
        <f>_xlfn.XLOOKUP(Table2[[#This Row],[Customer_ID]],Table3[Customer_ID],Table3[Membership],"Regular")</f>
        <v>Silver</v>
      </c>
      <c r="L1087" s="2" t="s">
        <v>645</v>
      </c>
      <c r="M1087" s="2" t="str">
        <f>_xlfn.XLOOKUP(Table2[[#This Row],[Product_ID]],Table4[Product_ID],Table4[Product_Name],"Not Found")</f>
        <v>Peter England Crop Top Green</v>
      </c>
      <c r="N1087" s="2" t="str">
        <f>_xlfn.XLOOKUP(Table2[[#This Row],[Product_ID]],Table4[Product_ID],Table4[Category],"Not Found")</f>
        <v>Women Tops</v>
      </c>
      <c r="O1087" s="2" t="str">
        <f>_xlfn.XLOOKUP(Table2[[#This Row],[Product_ID]],Table4[Product_ID],Table4[Subcategory],"Not Found")</f>
        <v>Crop Top</v>
      </c>
      <c r="P1087" s="2" t="str">
        <f>_xlfn.XLOOKUP(Table2[[#This Row],[Product_ID]],Table4[Product_ID],Table4[Brand],"Missing Brand")</f>
        <v>Peter England</v>
      </c>
      <c r="Q1087" s="2" t="s">
        <v>240</v>
      </c>
      <c r="R1087" s="2" t="str">
        <f>_xlfn.XLOOKUP(Table2[[#This Row],[Store_ID]],Table6[Store_ID],Table6[Store Name],"Not Found")</f>
        <v>TrendMart Thiruvananthapuram High Street</v>
      </c>
      <c r="S1087" s="2">
        <f>_xlfn.XLOOKUP(Table2[[#This Row],[Store_ID]],Table6[Store_ID],Table6[Monthly Target],"Missing Target")</f>
        <v>1500000</v>
      </c>
      <c r="T1087" s="2" t="str">
        <f>_xlfn.XLOOKUP(Table2[[#This Row],[Store_ID]],Table6[Store_ID],Table6[Region],"Not Found")</f>
        <v>South Zone 1</v>
      </c>
      <c r="U1087" s="2" t="s">
        <v>135</v>
      </c>
      <c r="V1087" s="2" t="str">
        <f>_xlfn.XLOOKUP(Table2[[#This Row],[Employee_ID]],Table5[Employee_ID],Table5[Employee Name],"Not Found")</f>
        <v>Yamini Pandian</v>
      </c>
      <c r="W1087" s="2">
        <v>1</v>
      </c>
      <c r="X1087" s="2">
        <v>773.13</v>
      </c>
      <c r="Y1087" s="2">
        <v>20</v>
      </c>
      <c r="Z1087" s="2">
        <v>154.63</v>
      </c>
      <c r="AA1087" s="2">
        <v>5</v>
      </c>
      <c r="AB1087" s="2">
        <v>30.93</v>
      </c>
      <c r="AC1087" s="2">
        <v>649.42999999999995</v>
      </c>
      <c r="AD1087" s="2">
        <v>522.38</v>
      </c>
      <c r="AE1087" s="2">
        <f t="shared" si="32"/>
        <v>96.119999999999948</v>
      </c>
      <c r="AF1087" s="2" t="s">
        <v>25</v>
      </c>
      <c r="AG1087" s="42">
        <f>IFERROR(Table2[[#This Row],[Profit]]/Table2[[#This Row],[Sales Amount]],0)</f>
        <v>0.14800671357960049</v>
      </c>
      <c r="AH1087" s="2" t="str">
        <f>TRIM(Table2[[#This Row],[Payment Modee]])</f>
        <v>UPI</v>
      </c>
      <c r="AI1087" s="2" t="s">
        <v>36</v>
      </c>
      <c r="AJ1087" s="2" t="s">
        <v>27</v>
      </c>
      <c r="AK1087" s="2" t="s">
        <v>1150</v>
      </c>
      <c r="AL1087" s="16" t="str">
        <f>IF(HOUR(Table2[[#This Row],[Order Time]])&lt;12,"Morning",IF(HOUR(Table2[[#This Row],[Order Time]])&lt;17,"Afternoon",IF(HOUR(Table2[[#This Row],[Order Time]])&lt;21,"Evening","Night")))</f>
        <v>Evening</v>
      </c>
      <c r="AM1087" s="16" t="s">
        <v>29</v>
      </c>
    </row>
    <row r="1088" spans="1:39" x14ac:dyDescent="0.25">
      <c r="A1088" s="13" t="s">
        <v>2672</v>
      </c>
      <c r="B1088" s="4">
        <v>45581</v>
      </c>
      <c r="C1088" s="2">
        <f>YEAR(Table2[[#This Row],[Invoice Date]])</f>
        <v>2024</v>
      </c>
      <c r="D1088" s="2" t="str">
        <f>TEXT(Table2[[#This Row],[Invoice Date]],"mmm")</f>
        <v>Oct</v>
      </c>
      <c r="E1088" s="2" t="str">
        <f>Table2[[#This Row],[Store_ID]]&amp;"-"&amp;Table2[[#This Row],[Year]]&amp;"-"&amp;Table2[[#This Row],[Month]]</f>
        <v>STR020-2024-Oct</v>
      </c>
      <c r="F1088" s="2" t="s">
        <v>2673</v>
      </c>
      <c r="G1088" s="2" t="str">
        <f>_xlfn.XLOOKUP(Table2[[#This Row],[Customer_ID]],Table3[Customer_ID],Table3[Customer Name],"Not Found")</f>
        <v>Chandrika Kamath</v>
      </c>
      <c r="H1088" s="2" t="str">
        <f>_xlfn.XLOOKUP(Table2[[#This Row],[Customer_ID]],Table3[Customer_ID],Table3[Gender],"Female")</f>
        <v>Female</v>
      </c>
      <c r="I1088" s="2" t="str">
        <f>_xlfn.XLOOKUP(Table2[[#This Row],[Customer_ID]],Table3[Customer_ID],Table3[City],"Missing Memebership")</f>
        <v>Dindigul</v>
      </c>
      <c r="J1088" s="2" t="str">
        <f>_xlfn.XLOOKUP(Table2[[#This Row],[Customer_ID]],Table3[Customer_ID],Table3[State],"Karnataka")</f>
        <v>Tamil Nadu</v>
      </c>
      <c r="K1088" s="2" t="str">
        <f>_xlfn.XLOOKUP(Table2[[#This Row],[Customer_ID]],Table3[Customer_ID],Table3[Membership],"Regular")</f>
        <v>Platinum</v>
      </c>
      <c r="L1088" s="2" t="s">
        <v>2580</v>
      </c>
      <c r="M1088" s="2" t="str">
        <f>_xlfn.XLOOKUP(Table2[[#This Row],[Product_ID]],Table4[Product_ID],Table4[Product_Name],"Not Found")</f>
        <v>Sonata Anarkali Kurti Red</v>
      </c>
      <c r="N1088" s="2" t="str">
        <f>_xlfn.XLOOKUP(Table2[[#This Row],[Product_ID]],Table4[Product_ID],Table4[Category],"Not Found")</f>
        <v>Women Kurtis</v>
      </c>
      <c r="O1088" s="2" t="str">
        <f>_xlfn.XLOOKUP(Table2[[#This Row],[Product_ID]],Table4[Product_ID],Table4[Subcategory],"Not Found")</f>
        <v>Anarkali Kurti</v>
      </c>
      <c r="P1088" s="2" t="str">
        <f>_xlfn.XLOOKUP(Table2[[#This Row],[Product_ID]],Table4[Product_ID],Table4[Brand],"Missing Brand")</f>
        <v>Sonata</v>
      </c>
      <c r="Q1088" s="2" t="s">
        <v>687</v>
      </c>
      <c r="R1088" s="2" t="str">
        <f>_xlfn.XLOOKUP(Table2[[#This Row],[Store_ID]],Table6[Store_ID],Table6[Store Name],"Not Found")</f>
        <v>TrendMart Guntur Standard</v>
      </c>
      <c r="S1088" s="2">
        <f>_xlfn.XLOOKUP(Table2[[#This Row],[Store_ID]],Table6[Store_ID],Table6[Monthly Target],"Missing Target")</f>
        <v>2000000</v>
      </c>
      <c r="T1088" s="2" t="str">
        <f>_xlfn.XLOOKUP(Table2[[#This Row],[Store_ID]],Table6[Store_ID],Table6[Region],"Not Found")</f>
        <v>South Zone 3</v>
      </c>
      <c r="U1088" s="2" t="s">
        <v>68</v>
      </c>
      <c r="V1088" s="2" t="str">
        <f>_xlfn.XLOOKUP(Table2[[#This Row],[Employee_ID]],Table5[Employee_ID],Table5[Employee Name],"Not Found")</f>
        <v>Praveen Gupta</v>
      </c>
      <c r="W1088" s="2">
        <v>1</v>
      </c>
      <c r="X1088" s="2">
        <v>979.09</v>
      </c>
      <c r="Y1088" s="2">
        <v>15</v>
      </c>
      <c r="Z1088" s="2">
        <v>146.86000000000001</v>
      </c>
      <c r="AA1088" s="2">
        <v>5</v>
      </c>
      <c r="AB1088" s="2">
        <v>41.61</v>
      </c>
      <c r="AC1088" s="2">
        <v>873.84</v>
      </c>
      <c r="AD1088" s="2">
        <v>703.03</v>
      </c>
      <c r="AE1088" s="2">
        <f t="shared" si="32"/>
        <v>129.20000000000005</v>
      </c>
      <c r="AF1088" s="2" t="s">
        <v>119</v>
      </c>
      <c r="AG1088" s="42">
        <f>IFERROR(Table2[[#This Row],[Profit]]/Table2[[#This Row],[Sales Amount]],0)</f>
        <v>0.14785315389545001</v>
      </c>
      <c r="AH1088" s="2" t="str">
        <f>TRIM(Table2[[#This Row],[Payment Modee]])</f>
        <v>Net Banking</v>
      </c>
      <c r="AI1088" s="2" t="s">
        <v>26</v>
      </c>
      <c r="AJ1088" s="2" t="s">
        <v>27</v>
      </c>
      <c r="AK1088" s="2" t="s">
        <v>82</v>
      </c>
      <c r="AL1088" s="16" t="str">
        <f>IF(HOUR(Table2[[#This Row],[Order Time]])&lt;12,"Morning",IF(HOUR(Table2[[#This Row],[Order Time]])&lt;17,"Afternoon",IF(HOUR(Table2[[#This Row],[Order Time]])&lt;21,"Evening","Night")))</f>
        <v>Evening</v>
      </c>
      <c r="AM1088" s="16" t="s">
        <v>29</v>
      </c>
    </row>
    <row r="1089" spans="1:39" x14ac:dyDescent="0.25">
      <c r="A1089" s="13" t="s">
        <v>2674</v>
      </c>
      <c r="B1089" s="4">
        <v>45653</v>
      </c>
      <c r="C1089" s="2">
        <f>YEAR(Table2[[#This Row],[Invoice Date]])</f>
        <v>2024</v>
      </c>
      <c r="D1089" s="2" t="str">
        <f>TEXT(Table2[[#This Row],[Invoice Date]],"mmm")</f>
        <v>Dec</v>
      </c>
      <c r="E1089" s="2" t="str">
        <f>Table2[[#This Row],[Store_ID]]&amp;"-"&amp;Table2[[#This Row],[Year]]&amp;"-"&amp;Table2[[#This Row],[Month]]</f>
        <v>STR105-2024-Dec</v>
      </c>
      <c r="F1089" s="2" t="s">
        <v>2675</v>
      </c>
      <c r="G1089" s="2" t="str">
        <f>_xlfn.XLOOKUP(Table2[[#This Row],[Customer_ID]],Table3[Customer_ID],Table3[Customer Name],"Not Found")</f>
        <v>Jagan Iyer</v>
      </c>
      <c r="H1089" s="2" t="str">
        <f>_xlfn.XLOOKUP(Table2[[#This Row],[Customer_ID]],Table3[Customer_ID],Table3[Gender],"Female")</f>
        <v>Male</v>
      </c>
      <c r="I1089" s="2" t="str">
        <f>_xlfn.XLOOKUP(Table2[[#This Row],[Customer_ID]],Table3[Customer_ID],Table3[City],"Missing Memebership")</f>
        <v>Vellore</v>
      </c>
      <c r="J1089" s="2" t="str">
        <f>_xlfn.XLOOKUP(Table2[[#This Row],[Customer_ID]],Table3[Customer_ID],Table3[State],"Karnataka")</f>
        <v>Tamil Nadu</v>
      </c>
      <c r="K1089" s="2" t="str">
        <f>_xlfn.XLOOKUP(Table2[[#This Row],[Customer_ID]],Table3[Customer_ID],Table3[Membership],"Regular")</f>
        <v>Gold</v>
      </c>
      <c r="L1089" s="2" t="s">
        <v>917</v>
      </c>
      <c r="M1089" s="2" t="str">
        <f>_xlfn.XLOOKUP(Table2[[#This Row],[Product_ID]],Table4[Product_ID],Table4[Product_Name],"Not Found")</f>
        <v>Spykar Cotton Saree Black</v>
      </c>
      <c r="N1089" s="2" t="str">
        <f>_xlfn.XLOOKUP(Table2[[#This Row],[Product_ID]],Table4[Product_ID],Table4[Category],"Not Found")</f>
        <v>Women Sarees</v>
      </c>
      <c r="O1089" s="2" t="str">
        <f>_xlfn.XLOOKUP(Table2[[#This Row],[Product_ID]],Table4[Product_ID],Table4[Subcategory],"Not Found")</f>
        <v>Cotton Saree</v>
      </c>
      <c r="P1089" s="2" t="str">
        <f>_xlfn.XLOOKUP(Table2[[#This Row],[Product_ID]],Table4[Product_ID],Table4[Brand],"Missing Brand")</f>
        <v>Spykar</v>
      </c>
      <c r="Q1089" s="2" t="s">
        <v>893</v>
      </c>
      <c r="R1089" s="2" t="str">
        <f>_xlfn.XLOOKUP(Table2[[#This Row],[Store_ID]],Table6[Store_ID],Table6[Store Name],"Not Found")</f>
        <v>TrendMart Coimbatore Mall Kiosk</v>
      </c>
      <c r="S1089" s="2">
        <f>_xlfn.XLOOKUP(Table2[[#This Row],[Store_ID]],Table6[Store_ID],Table6[Monthly Target],"Missing Target")</f>
        <v>2500000</v>
      </c>
      <c r="T1089" s="2" t="str">
        <f>_xlfn.XLOOKUP(Table2[[#This Row],[Store_ID]],Table6[Store_ID],Table6[Region],"Not Found")</f>
        <v>South Zone 1</v>
      </c>
      <c r="U1089" s="2" t="s">
        <v>192</v>
      </c>
      <c r="V1089" s="2" t="str">
        <f>_xlfn.XLOOKUP(Table2[[#This Row],[Employee_ID]],Table5[Employee_ID],Table5[Employee Name],"Not Found")</f>
        <v>Hari Nair</v>
      </c>
      <c r="W1089" s="2">
        <v>2</v>
      </c>
      <c r="X1089" s="2">
        <v>1308.32</v>
      </c>
      <c r="Y1089" s="2">
        <v>0</v>
      </c>
      <c r="Z1089" s="2">
        <v>0</v>
      </c>
      <c r="AA1089" s="2">
        <v>12</v>
      </c>
      <c r="AB1089" s="2">
        <v>314</v>
      </c>
      <c r="AC1089" s="2">
        <v>2930.64</v>
      </c>
      <c r="AD1089" s="2">
        <v>1924.34</v>
      </c>
      <c r="AE1089" s="2">
        <f t="shared" si="32"/>
        <v>692.3</v>
      </c>
      <c r="AF1089" s="2" t="s">
        <v>35</v>
      </c>
      <c r="AG1089" s="42">
        <f>IFERROR(Table2[[#This Row],[Profit]]/Table2[[#This Row],[Sales Amount]],0)</f>
        <v>0.23622826413343159</v>
      </c>
      <c r="AH1089" s="2" t="str">
        <f>TRIM(Table2[[#This Row],[Payment Modee]])</f>
        <v>Debit Card</v>
      </c>
      <c r="AI1089" s="2" t="s">
        <v>26</v>
      </c>
      <c r="AJ1089" s="2" t="s">
        <v>197</v>
      </c>
      <c r="AK1089" s="2" t="s">
        <v>2584</v>
      </c>
      <c r="AL1089" s="16" t="str">
        <f>IF(HOUR(Table2[[#This Row],[Order Time]])&lt;12,"Morning",IF(HOUR(Table2[[#This Row],[Order Time]])&lt;17,"Afternoon",IF(HOUR(Table2[[#This Row],[Order Time]])&lt;21,"Evening","Night")))</f>
        <v>Morning</v>
      </c>
      <c r="AM1089" s="16" t="s">
        <v>29</v>
      </c>
    </row>
    <row r="1090" spans="1:39" x14ac:dyDescent="0.25">
      <c r="A1090" s="13" t="s">
        <v>2676</v>
      </c>
      <c r="B1090" s="4">
        <v>45516</v>
      </c>
      <c r="C1090" s="2">
        <f>YEAR(Table2[[#This Row],[Invoice Date]])</f>
        <v>2024</v>
      </c>
      <c r="D1090" s="2" t="str">
        <f>TEXT(Table2[[#This Row],[Invoice Date]],"mmm")</f>
        <v>Aug</v>
      </c>
      <c r="E1090" s="2" t="str">
        <f>Table2[[#This Row],[Store_ID]]&amp;"-"&amp;Table2[[#This Row],[Year]]&amp;"-"&amp;Table2[[#This Row],[Month]]</f>
        <v>STR066-2024-Aug</v>
      </c>
      <c r="F1090" s="2" t="s">
        <v>2677</v>
      </c>
      <c r="G1090" s="2" t="str">
        <f>_xlfn.XLOOKUP(Table2[[#This Row],[Customer_ID]],Table3[Customer_ID],Table3[Customer Name],"Not Found")</f>
        <v>Rohit Singh</v>
      </c>
      <c r="H1090" s="2" t="str">
        <f>_xlfn.XLOOKUP(Table2[[#This Row],[Customer_ID]],Table3[Customer_ID],Table3[Gender],"Female")</f>
        <v>Male</v>
      </c>
      <c r="I1090" s="2" t="str">
        <f>_xlfn.XLOOKUP(Table2[[#This Row],[Customer_ID]],Table3[Customer_ID],Table3[City],"Missing Memebership")</f>
        <v>Guntur</v>
      </c>
      <c r="J1090" s="2" t="str">
        <f>_xlfn.XLOOKUP(Table2[[#This Row],[Customer_ID]],Table3[Customer_ID],Table3[State],"Karnataka")</f>
        <v>Andhra Pradesh</v>
      </c>
      <c r="K1090" s="2" t="str">
        <f>_xlfn.XLOOKUP(Table2[[#This Row],[Customer_ID]],Table3[Customer_ID],Table3[Membership],"Regular")</f>
        <v>Regular</v>
      </c>
      <c r="L1090" s="2" t="s">
        <v>605</v>
      </c>
      <c r="M1090" s="2" t="str">
        <f>_xlfn.XLOOKUP(Table2[[#This Row],[Product_ID]],Table4[Product_ID],Table4[Product_Name],"Not Found")</f>
        <v>Pantaloons Shirt Dress Grey</v>
      </c>
      <c r="N1090" s="2" t="str">
        <f>_xlfn.XLOOKUP(Table2[[#This Row],[Product_ID]],Table4[Product_ID],Table4[Category],"Not Found")</f>
        <v>Women Dresses</v>
      </c>
      <c r="O1090" s="2" t="str">
        <f>_xlfn.XLOOKUP(Table2[[#This Row],[Product_ID]],Table4[Product_ID],Table4[Subcategory],"Not Found")</f>
        <v>Shirt Dress</v>
      </c>
      <c r="P1090" s="2" t="str">
        <f>_xlfn.XLOOKUP(Table2[[#This Row],[Product_ID]],Table4[Product_ID],Table4[Brand],"Missing Brand")</f>
        <v>Pantaloons</v>
      </c>
      <c r="Q1090" s="2" t="s">
        <v>302</v>
      </c>
      <c r="R1090" s="2" t="str">
        <f>_xlfn.XLOOKUP(Table2[[#This Row],[Store_ID]],Table6[Store_ID],Table6[Store Name],"Not Found")</f>
        <v>TrendMart Dindigul Standard</v>
      </c>
      <c r="S1090" s="2">
        <f>_xlfn.XLOOKUP(Table2[[#This Row],[Store_ID]],Table6[Store_ID],Table6[Monthly Target],"Missing Target")</f>
        <v>2500000</v>
      </c>
      <c r="T1090" s="2" t="str">
        <f>_xlfn.XLOOKUP(Table2[[#This Row],[Store_ID]],Table6[Store_ID],Table6[Region],"Not Found")</f>
        <v>South Zone 1</v>
      </c>
      <c r="U1090" s="2" t="s">
        <v>229</v>
      </c>
      <c r="V1090" s="2" t="str">
        <f>_xlfn.XLOOKUP(Table2[[#This Row],[Employee_ID]],Table5[Employee_ID],Table5[Employee Name],"Not Found")</f>
        <v>Yogesh Chettiar</v>
      </c>
      <c r="W1090" s="2">
        <v>1</v>
      </c>
      <c r="X1090" s="2">
        <v>1729.46</v>
      </c>
      <c r="Y1090" s="2">
        <v>10</v>
      </c>
      <c r="Z1090" s="2">
        <v>172.95</v>
      </c>
      <c r="AA1090" s="2">
        <v>12</v>
      </c>
      <c r="AB1090" s="2">
        <v>186.78</v>
      </c>
      <c r="AC1090" s="2">
        <v>1743.29</v>
      </c>
      <c r="AD1090" s="2">
        <v>1133.27</v>
      </c>
      <c r="AE1090" s="2">
        <f t="shared" si="32"/>
        <v>423.24</v>
      </c>
      <c r="AF1090" s="2" t="s">
        <v>25</v>
      </c>
      <c r="AG1090" s="42">
        <f>IFERROR(Table2[[#This Row],[Profit]]/Table2[[#This Row],[Sales Amount]],0)</f>
        <v>0.24278232537328845</v>
      </c>
      <c r="AH1090" s="2" t="str">
        <f>TRIM(Table2[[#This Row],[Payment Modee]])</f>
        <v>UPI</v>
      </c>
      <c r="AI1090" s="2" t="s">
        <v>36</v>
      </c>
      <c r="AJ1090" s="2" t="s">
        <v>27</v>
      </c>
      <c r="AK1090" s="2" t="s">
        <v>2678</v>
      </c>
      <c r="AL1090" s="16" t="str">
        <f>IF(HOUR(Table2[[#This Row],[Order Time]])&lt;12,"Morning",IF(HOUR(Table2[[#This Row],[Order Time]])&lt;17,"Afternoon",IF(HOUR(Table2[[#This Row],[Order Time]])&lt;21,"Evening","Night")))</f>
        <v>Afternoon</v>
      </c>
      <c r="AM1090" s="16" t="s">
        <v>29</v>
      </c>
    </row>
    <row r="1091" spans="1:39" x14ac:dyDescent="0.25">
      <c r="A1091" s="13" t="s">
        <v>2679</v>
      </c>
      <c r="B1091" s="4">
        <v>45624</v>
      </c>
      <c r="C1091" s="2">
        <f>YEAR(Table2[[#This Row],[Invoice Date]])</f>
        <v>2024</v>
      </c>
      <c r="D1091" s="2" t="str">
        <f>TEXT(Table2[[#This Row],[Invoice Date]],"mmm")</f>
        <v>Nov</v>
      </c>
      <c r="E1091" s="2" t="str">
        <f>Table2[[#This Row],[Store_ID]]&amp;"-"&amp;Table2[[#This Row],[Year]]&amp;"-"&amp;Table2[[#This Row],[Month]]</f>
        <v>STR029-2024-Nov</v>
      </c>
      <c r="F1091" s="2" t="s">
        <v>2680</v>
      </c>
      <c r="G1091" s="2" t="str">
        <f>_xlfn.XLOOKUP(Table2[[#This Row],[Customer_ID]],Table3[Customer_ID],Table3[Customer Name],"Not Found")</f>
        <v>Uday Iyer</v>
      </c>
      <c r="H1091" s="2" t="str">
        <f>_xlfn.XLOOKUP(Table2[[#This Row],[Customer_ID]],Table3[Customer_ID],Table3[Gender],"Female")</f>
        <v>Male</v>
      </c>
      <c r="I1091" s="2" t="str">
        <f>_xlfn.XLOOKUP(Table2[[#This Row],[Customer_ID]],Table3[Customer_ID],Table3[City],"Missing Memebership")</f>
        <v>Vijayawada</v>
      </c>
      <c r="J1091" s="2" t="str">
        <f>_xlfn.XLOOKUP(Table2[[#This Row],[Customer_ID]],Table3[Customer_ID],Table3[State],"Karnataka")</f>
        <v>Andhra Pradesh</v>
      </c>
      <c r="K1091" s="2" t="str">
        <f>_xlfn.XLOOKUP(Table2[[#This Row],[Customer_ID]],Table3[Customer_ID],Table3[Membership],"Regular")</f>
        <v>Regular</v>
      </c>
      <c r="L1091" s="2" t="s">
        <v>778</v>
      </c>
      <c r="M1091" s="2" t="str">
        <f>_xlfn.XLOOKUP(Table2[[#This Row],[Product_ID]],Table4[Product_ID],Table4[Product_Name],"Not Found")</f>
        <v>Aurelia Earrings Sky Blue</v>
      </c>
      <c r="N1091" s="2" t="str">
        <f>_xlfn.XLOOKUP(Table2[[#This Row],[Product_ID]],Table4[Product_ID],Table4[Category],"Not Found")</f>
        <v>Jewellery</v>
      </c>
      <c r="O1091" s="2" t="str">
        <f>_xlfn.XLOOKUP(Table2[[#This Row],[Product_ID]],Table4[Product_ID],Table4[Subcategory],"Not Found")</f>
        <v>Earrings</v>
      </c>
      <c r="P1091" s="2" t="str">
        <f>_xlfn.XLOOKUP(Table2[[#This Row],[Product_ID]],Table4[Product_ID],Table4[Brand],"Missing Brand")</f>
        <v>Aurelia</v>
      </c>
      <c r="Q1091" s="2" t="s">
        <v>282</v>
      </c>
      <c r="R1091" s="2" t="str">
        <f>_xlfn.XLOOKUP(Table2[[#This Row],[Store_ID]],Table6[Store_ID],Table6[Store Name],"Not Found")</f>
        <v>TrendMart Davanagere High Street</v>
      </c>
      <c r="S1091" s="2">
        <f>_xlfn.XLOOKUP(Table2[[#This Row],[Store_ID]],Table6[Store_ID],Table6[Monthly Target],"Missing Target")</f>
        <v>800000</v>
      </c>
      <c r="T1091" s="2" t="str">
        <f>_xlfn.XLOOKUP(Table2[[#This Row],[Store_ID]],Table6[Store_ID],Table6[Region],"Not Found")</f>
        <v>South Zone 2</v>
      </c>
      <c r="U1091" s="2" t="s">
        <v>465</v>
      </c>
      <c r="V1091" s="2" t="str">
        <f>_xlfn.XLOOKUP(Table2[[#This Row],[Employee_ID]],Table5[Employee_ID],Table5[Employee Name],"Not Found")</f>
        <v>Vinod Hegde</v>
      </c>
      <c r="W1091" s="2">
        <v>2</v>
      </c>
      <c r="X1091" s="2">
        <v>6411.9</v>
      </c>
      <c r="Y1091" s="2">
        <v>15</v>
      </c>
      <c r="Z1091" s="2">
        <v>1923.57</v>
      </c>
      <c r="AA1091" s="2">
        <v>3</v>
      </c>
      <c r="AB1091" s="2">
        <v>327.01</v>
      </c>
      <c r="AC1091" s="2">
        <v>11227.24</v>
      </c>
      <c r="AD1091" s="2">
        <v>9525.52</v>
      </c>
      <c r="AE1091" s="2">
        <f t="shared" si="32"/>
        <v>1374.7099999999994</v>
      </c>
      <c r="AF1091" s="2" t="s">
        <v>69</v>
      </c>
      <c r="AG1091" s="42">
        <f>IFERROR(Table2[[#This Row],[Profit]]/Table2[[#This Row],[Sales Amount]],0)</f>
        <v>0.12244416259027147</v>
      </c>
      <c r="AH1091" s="2" t="str">
        <f>TRIM(Table2[[#This Row],[Payment Modee]])</f>
        <v>Cash</v>
      </c>
      <c r="AI1091" s="2" t="s">
        <v>36</v>
      </c>
      <c r="AJ1091" s="2" t="s">
        <v>27</v>
      </c>
      <c r="AK1091" s="2" t="s">
        <v>326</v>
      </c>
      <c r="AL1091" s="16" t="str">
        <f>IF(HOUR(Table2[[#This Row],[Order Time]])&lt;12,"Morning",IF(HOUR(Table2[[#This Row],[Order Time]])&lt;17,"Afternoon",IF(HOUR(Table2[[#This Row],[Order Time]])&lt;21,"Evening","Night")))</f>
        <v>Afternoon</v>
      </c>
      <c r="AM1091" s="16" t="s">
        <v>29</v>
      </c>
    </row>
    <row r="1092" spans="1:39" x14ac:dyDescent="0.25">
      <c r="A1092" s="13" t="s">
        <v>2681</v>
      </c>
      <c r="B1092" s="4">
        <v>45581</v>
      </c>
      <c r="C1092" s="2">
        <f>YEAR(Table2[[#This Row],[Invoice Date]])</f>
        <v>2024</v>
      </c>
      <c r="D1092" s="2" t="str">
        <f>TEXT(Table2[[#This Row],[Invoice Date]],"mmm")</f>
        <v>Oct</v>
      </c>
      <c r="E1092" s="2" t="str">
        <f>Table2[[#This Row],[Store_ID]]&amp;"-"&amp;Table2[[#This Row],[Year]]&amp;"-"&amp;Table2[[#This Row],[Month]]</f>
        <v>STR065-2024-Oct</v>
      </c>
      <c r="F1092" s="2" t="s">
        <v>2682</v>
      </c>
      <c r="G1092" s="2" t="str">
        <f>_xlfn.XLOOKUP(Table2[[#This Row],[Customer_ID]],Table3[Customer_ID],Table3[Customer Name],"Not Found")</f>
        <v>Sanjay Gopalakrishnan</v>
      </c>
      <c r="H1092" s="2" t="str">
        <f>_xlfn.XLOOKUP(Table2[[#This Row],[Customer_ID]],Table3[Customer_ID],Table3[Gender],"Female")</f>
        <v>Male</v>
      </c>
      <c r="I1092" s="2" t="str">
        <f>_xlfn.XLOOKUP(Table2[[#This Row],[Customer_ID]],Table3[Customer_ID],Table3[City],"Missing Memebership")</f>
        <v>Guntur</v>
      </c>
      <c r="J1092" s="2" t="str">
        <f>_xlfn.XLOOKUP(Table2[[#This Row],[Customer_ID]],Table3[Customer_ID],Table3[State],"Karnataka")</f>
        <v>Andhra Pradesh</v>
      </c>
      <c r="K1092" s="2" t="str">
        <f>_xlfn.XLOOKUP(Table2[[#This Row],[Customer_ID]],Table3[Customer_ID],Table3[Membership],"Regular")</f>
        <v>Regular</v>
      </c>
      <c r="L1092" s="2" t="s">
        <v>1347</v>
      </c>
      <c r="M1092" s="2" t="str">
        <f>_xlfn.XLOOKUP(Table2[[#This Row],[Product_ID]],Table4[Product_ID],Table4[Product_Name],"Not Found")</f>
        <v>Skechers Leather Wallet Brown</v>
      </c>
      <c r="N1092" s="2" t="str">
        <f>_xlfn.XLOOKUP(Table2[[#This Row],[Product_ID]],Table4[Product_ID],Table4[Category],"Not Found")</f>
        <v>Wallets</v>
      </c>
      <c r="O1092" s="2" t="str">
        <f>_xlfn.XLOOKUP(Table2[[#This Row],[Product_ID]],Table4[Product_ID],Table4[Subcategory],"Not Found")</f>
        <v>Leather Wallet</v>
      </c>
      <c r="P1092" s="2" t="str">
        <f>_xlfn.XLOOKUP(Table2[[#This Row],[Product_ID]],Table4[Product_ID],Table4[Brand],"Missing Brand")</f>
        <v>Skechers</v>
      </c>
      <c r="Q1092" s="2" t="s">
        <v>1020</v>
      </c>
      <c r="R1092" s="2" t="str">
        <f>_xlfn.XLOOKUP(Table2[[#This Row],[Store_ID]],Table6[Store_ID],Table6[Store Name],"Not Found")</f>
        <v>TrendMart Guntur Flagship</v>
      </c>
      <c r="S1092" s="2">
        <f>_xlfn.XLOOKUP(Table2[[#This Row],[Store_ID]],Table6[Store_ID],Table6[Monthly Target],"Missing Target")</f>
        <v>1200000</v>
      </c>
      <c r="T1092" s="2" t="str">
        <f>_xlfn.XLOOKUP(Table2[[#This Row],[Store_ID]],Table6[Store_ID],Table6[Region],"Not Found")</f>
        <v>South Zone 3</v>
      </c>
      <c r="U1092" s="2" t="s">
        <v>289</v>
      </c>
      <c r="V1092" s="2" t="str">
        <f>_xlfn.XLOOKUP(Table2[[#This Row],[Employee_ID]],Table5[Employee_ID],Table5[Employee Name],"Not Found")</f>
        <v>Anitha Ramachandran</v>
      </c>
      <c r="W1092" s="2">
        <v>2</v>
      </c>
      <c r="X1092" s="2">
        <v>742.08</v>
      </c>
      <c r="Y1092" s="2">
        <v>0</v>
      </c>
      <c r="Z1092" s="2">
        <v>0</v>
      </c>
      <c r="AA1092" s="2">
        <v>5</v>
      </c>
      <c r="AB1092" s="2">
        <v>74.209999999999994</v>
      </c>
      <c r="AC1092" s="2">
        <v>1558.37</v>
      </c>
      <c r="AD1092" s="2">
        <v>1140.3599999999999</v>
      </c>
      <c r="AE1092" s="2">
        <f t="shared" si="32"/>
        <v>343.8</v>
      </c>
      <c r="AF1092" s="2" t="s">
        <v>35</v>
      </c>
      <c r="AG1092" s="42">
        <f>IFERROR(Table2[[#This Row],[Profit]]/Table2[[#This Row],[Sales Amount]],0)</f>
        <v>0.2206151299113818</v>
      </c>
      <c r="AH1092" s="2" t="str">
        <f>TRIM(Table2[[#This Row],[Payment Modee]])</f>
        <v>Debit Card</v>
      </c>
      <c r="AI1092" s="2" t="s">
        <v>26</v>
      </c>
      <c r="AJ1092" s="2" t="s">
        <v>27</v>
      </c>
      <c r="AK1092" s="2" t="s">
        <v>1353</v>
      </c>
      <c r="AL1092" s="16" t="str">
        <f>IF(HOUR(Table2[[#This Row],[Order Time]])&lt;12,"Morning",IF(HOUR(Table2[[#This Row],[Order Time]])&lt;17,"Afternoon",IF(HOUR(Table2[[#This Row],[Order Time]])&lt;21,"Evening","Night")))</f>
        <v>Evening</v>
      </c>
      <c r="AM1092" s="16" t="s">
        <v>29</v>
      </c>
    </row>
    <row r="1093" spans="1:39" x14ac:dyDescent="0.25">
      <c r="A1093" s="13" t="s">
        <v>2683</v>
      </c>
      <c r="B1093" s="4">
        <v>45637</v>
      </c>
      <c r="C1093" s="2">
        <f>YEAR(Table2[[#This Row],[Invoice Date]])</f>
        <v>2024</v>
      </c>
      <c r="D1093" s="2" t="str">
        <f>TEXT(Table2[[#This Row],[Invoice Date]],"mmm")</f>
        <v>Dec</v>
      </c>
      <c r="E1093" s="2" t="str">
        <f>Table2[[#This Row],[Store_ID]]&amp;"-"&amp;Table2[[#This Row],[Year]]&amp;"-"&amp;Table2[[#This Row],[Month]]</f>
        <v>STR084-2024-Dec</v>
      </c>
      <c r="F1093" s="2" t="s">
        <v>2684</v>
      </c>
      <c r="G1093" s="2" t="str">
        <f>_xlfn.XLOOKUP(Table2[[#This Row],[Customer_ID]],Table3[Customer_ID],Table3[Customer Name],"Not Found")</f>
        <v>Feroz Shetty</v>
      </c>
      <c r="H1093" s="2" t="str">
        <f>_xlfn.XLOOKUP(Table2[[#This Row],[Customer_ID]],Table3[Customer_ID],Table3[Gender],"Female")</f>
        <v>Male</v>
      </c>
      <c r="I1093" s="2" t="str">
        <f>_xlfn.XLOOKUP(Table2[[#This Row],[Customer_ID]],Table3[Customer_ID],Table3[City],"Missing Memebership")</f>
        <v>Chennai</v>
      </c>
      <c r="J1093" s="2" t="str">
        <f>_xlfn.XLOOKUP(Table2[[#This Row],[Customer_ID]],Table3[Customer_ID],Table3[State],"Karnataka")</f>
        <v>Tamil Nadu</v>
      </c>
      <c r="K1093" s="2" t="str">
        <f>_xlfn.XLOOKUP(Table2[[#This Row],[Customer_ID]],Table3[Customer_ID],Table3[Membership],"Regular")</f>
        <v>Gold</v>
      </c>
      <c r="L1093" s="2" t="s">
        <v>133</v>
      </c>
      <c r="M1093" s="2" t="str">
        <f>_xlfn.XLOOKUP(Table2[[#This Row],[Product_ID]],Table4[Product_ID],Table4[Product_Name],"Not Found")</f>
        <v>US Polo Assn Casual Top Sky Blue</v>
      </c>
      <c r="N1093" s="2" t="str">
        <f>_xlfn.XLOOKUP(Table2[[#This Row],[Product_ID]],Table4[Product_ID],Table4[Category],"Not Found")</f>
        <v>Women Tops</v>
      </c>
      <c r="O1093" s="2" t="str">
        <f>_xlfn.XLOOKUP(Table2[[#This Row],[Product_ID]],Table4[Product_ID],Table4[Subcategory],"Not Found")</f>
        <v>Casual Top</v>
      </c>
      <c r="P1093" s="2" t="str">
        <f>_xlfn.XLOOKUP(Table2[[#This Row],[Product_ID]],Table4[Product_ID],Table4[Brand],"Missing Brand")</f>
        <v>US Polo Assn</v>
      </c>
      <c r="Q1093" s="2" t="s">
        <v>74</v>
      </c>
      <c r="R1093" s="2" t="str">
        <f>_xlfn.XLOOKUP(Table2[[#This Row],[Store_ID]],Table6[Store_ID],Table6[Store Name],"Not Found")</f>
        <v>TrendMart Tirupati High Street</v>
      </c>
      <c r="S1093" s="2">
        <f>_xlfn.XLOOKUP(Table2[[#This Row],[Store_ID]],Table6[Store_ID],Table6[Monthly Target],"Missing Target")</f>
        <v>2000000</v>
      </c>
      <c r="T1093" s="2" t="str">
        <f>_xlfn.XLOOKUP(Table2[[#This Row],[Store_ID]],Table6[Store_ID],Table6[Region],"Not Found")</f>
        <v>South Zone 3</v>
      </c>
      <c r="U1093" s="2" t="s">
        <v>400</v>
      </c>
      <c r="V1093" s="2" t="str">
        <f>_xlfn.XLOOKUP(Table2[[#This Row],[Employee_ID]],Table5[Employee_ID],Table5[Employee Name],"Not Found")</f>
        <v>Anil Reddy</v>
      </c>
      <c r="W1093" s="2">
        <v>4</v>
      </c>
      <c r="X1093" s="2">
        <v>786.45</v>
      </c>
      <c r="Y1093" s="2">
        <v>0</v>
      </c>
      <c r="Z1093" s="2">
        <v>0</v>
      </c>
      <c r="AA1093" s="2">
        <v>5</v>
      </c>
      <c r="AB1093" s="2">
        <v>157.29</v>
      </c>
      <c r="AC1093" s="2">
        <v>3303.09</v>
      </c>
      <c r="AD1093" s="2">
        <v>2139.2399999999998</v>
      </c>
      <c r="AE1093" s="2">
        <f t="shared" si="32"/>
        <v>1006.5600000000004</v>
      </c>
      <c r="AF1093" s="2" t="s">
        <v>35</v>
      </c>
      <c r="AG1093" s="42">
        <f>IFERROR(Table2[[#This Row],[Profit]]/Table2[[#This Row],[Sales Amount]],0)</f>
        <v>0.30473284106700099</v>
      </c>
      <c r="AH1093" s="2" t="str">
        <f>TRIM(Table2[[#This Row],[Payment Modee]])</f>
        <v>Debit Card</v>
      </c>
      <c r="AI1093" s="2" t="s">
        <v>26</v>
      </c>
      <c r="AJ1093" s="2" t="s">
        <v>27</v>
      </c>
      <c r="AK1093" s="2" t="s">
        <v>2275</v>
      </c>
      <c r="AL1093" s="16" t="str">
        <f>IF(HOUR(Table2[[#This Row],[Order Time]])&lt;12,"Morning",IF(HOUR(Table2[[#This Row],[Order Time]])&lt;17,"Afternoon",IF(HOUR(Table2[[#This Row],[Order Time]])&lt;21,"Evening","Night")))</f>
        <v>Afternoon</v>
      </c>
      <c r="AM1093" s="16" t="s">
        <v>29</v>
      </c>
    </row>
    <row r="1094" spans="1:39" x14ac:dyDescent="0.25">
      <c r="A1094" s="13" t="s">
        <v>2685</v>
      </c>
      <c r="B1094" s="4">
        <v>45573</v>
      </c>
      <c r="C1094" s="2">
        <f>YEAR(Table2[[#This Row],[Invoice Date]])</f>
        <v>2024</v>
      </c>
      <c r="D1094" s="2" t="str">
        <f>TEXT(Table2[[#This Row],[Invoice Date]],"mmm")</f>
        <v>Oct</v>
      </c>
      <c r="E1094" s="2" t="str">
        <f>Table2[[#This Row],[Store_ID]]&amp;"-"&amp;Table2[[#This Row],[Year]]&amp;"-"&amp;Table2[[#This Row],[Month]]</f>
        <v>STR069-2024-Oct</v>
      </c>
      <c r="F1094" s="2" t="s">
        <v>761</v>
      </c>
      <c r="G1094" s="2" t="str">
        <f>_xlfn.XLOOKUP(Table2[[#This Row],[Customer_ID]],Table3[Customer_ID],Table3[Customer Name],"Not Found")</f>
        <v>Chitra Reddy</v>
      </c>
      <c r="H1094" s="2" t="str">
        <f>_xlfn.XLOOKUP(Table2[[#This Row],[Customer_ID]],Table3[Customer_ID],Table3[Gender],"Female")</f>
        <v>Female</v>
      </c>
      <c r="I1094" s="2" t="str">
        <f>_xlfn.XLOOKUP(Table2[[#This Row],[Customer_ID]],Table3[Customer_ID],Table3[City],"Missing Memebership")</f>
        <v>Kollam</v>
      </c>
      <c r="J1094" s="2" t="str">
        <f>_xlfn.XLOOKUP(Table2[[#This Row],[Customer_ID]],Table3[Customer_ID],Table3[State],"Karnataka")</f>
        <v>Kerala</v>
      </c>
      <c r="K1094" s="2" t="str">
        <f>_xlfn.XLOOKUP(Table2[[#This Row],[Customer_ID]],Table3[Customer_ID],Table3[Membership],"Regular")</f>
        <v>Regular</v>
      </c>
      <c r="L1094" s="2" t="s">
        <v>840</v>
      </c>
      <c r="M1094" s="2" t="str">
        <f>_xlfn.XLOOKUP(Table2[[#This Row],[Product_ID]],Table4[Product_ID],Table4[Product_Name],"Not Found")</f>
        <v>Fastrack Sling Bag Peach</v>
      </c>
      <c r="N1094" s="2" t="str">
        <f>_xlfn.XLOOKUP(Table2[[#This Row],[Product_ID]],Table4[Product_ID],Table4[Category],"Not Found")</f>
        <v>Handbags</v>
      </c>
      <c r="O1094" s="2" t="str">
        <f>_xlfn.XLOOKUP(Table2[[#This Row],[Product_ID]],Table4[Product_ID],Table4[Subcategory],"Not Found")</f>
        <v>Sling Bag</v>
      </c>
      <c r="P1094" s="2" t="str">
        <f>_xlfn.XLOOKUP(Table2[[#This Row],[Product_ID]],Table4[Product_ID],Table4[Brand],"Missing Brand")</f>
        <v>Fastrack</v>
      </c>
      <c r="Q1094" s="2" t="s">
        <v>1403</v>
      </c>
      <c r="R1094" s="2" t="str">
        <f>_xlfn.XLOOKUP(Table2[[#This Row],[Store_ID]],Table6[Store_ID],Table6[Store Name],"Not Found")</f>
        <v>TrendMart Erode Mall Kiosk</v>
      </c>
      <c r="S1094" s="2">
        <f>_xlfn.XLOOKUP(Table2[[#This Row],[Store_ID]],Table6[Store_ID],Table6[Monthly Target],"Missing Target")</f>
        <v>1200000</v>
      </c>
      <c r="T1094" s="2" t="str">
        <f>_xlfn.XLOOKUP(Table2[[#This Row],[Store_ID]],Table6[Store_ID],Table6[Region],"Not Found")</f>
        <v>South Zone 1</v>
      </c>
      <c r="U1094" s="2" t="s">
        <v>349</v>
      </c>
      <c r="V1094" s="2" t="str">
        <f>_xlfn.XLOOKUP(Table2[[#This Row],[Employee_ID]],Table5[Employee_ID],Table5[Employee Name],"Not Found")</f>
        <v>Chitra Bhat</v>
      </c>
      <c r="W1094" s="2">
        <v>1</v>
      </c>
      <c r="X1094" s="2">
        <v>1507.6</v>
      </c>
      <c r="Y1094" s="2">
        <v>15</v>
      </c>
      <c r="Z1094" s="2">
        <v>226.14</v>
      </c>
      <c r="AA1094" s="2">
        <v>12</v>
      </c>
      <c r="AB1094" s="2">
        <v>153.78</v>
      </c>
      <c r="AC1094" s="2">
        <v>1435.24</v>
      </c>
      <c r="AD1094" s="2">
        <v>988.57</v>
      </c>
      <c r="AE1094" s="2">
        <f t="shared" si="32"/>
        <v>292.89</v>
      </c>
      <c r="AF1094" s="2" t="s">
        <v>35</v>
      </c>
      <c r="AG1094" s="42">
        <f>IFERROR(Table2[[#This Row],[Profit]]/Table2[[#This Row],[Sales Amount]],0)</f>
        <v>0.20407039937571417</v>
      </c>
      <c r="AH1094" s="2" t="str">
        <f>TRIM(Table2[[#This Row],[Payment Modee]])</f>
        <v>Debit Card</v>
      </c>
      <c r="AI1094" s="2" t="s">
        <v>26</v>
      </c>
      <c r="AJ1094" s="2" t="s">
        <v>27</v>
      </c>
      <c r="AK1094" s="2" t="s">
        <v>2072</v>
      </c>
      <c r="AL1094" s="16" t="str">
        <f>IF(HOUR(Table2[[#This Row],[Order Time]])&lt;12,"Morning",IF(HOUR(Table2[[#This Row],[Order Time]])&lt;17,"Afternoon",IF(HOUR(Table2[[#This Row],[Order Time]])&lt;21,"Evening","Night")))</f>
        <v>Morning</v>
      </c>
      <c r="AM1094" s="16" t="s">
        <v>29</v>
      </c>
    </row>
    <row r="1095" spans="1:39" x14ac:dyDescent="0.25">
      <c r="A1095" s="14" t="s">
        <v>9181</v>
      </c>
      <c r="B1095" s="8">
        <v>45485</v>
      </c>
      <c r="C1095" s="7">
        <f>YEAR(Table2[[#This Row],[Invoice Date]])</f>
        <v>2024</v>
      </c>
      <c r="D1095" s="7" t="str">
        <f>TEXT(Table2[[#This Row],[Invoice Date]],"mmm")</f>
        <v>Jul</v>
      </c>
      <c r="E1095" s="7" t="str">
        <f>Table2[[#This Row],[Store_ID]]&amp;"-"&amp;Table2[[#This Row],[Year]]&amp;"-"&amp;Table2[[#This Row],[Month]]</f>
        <v>STR049-2024-Jul</v>
      </c>
      <c r="F1095" s="7" t="s">
        <v>2686</v>
      </c>
      <c r="G1095" s="7" t="str">
        <f>_xlfn.XLOOKUP(Table2[[#This Row],[Customer_ID]],Table3[Customer_ID],Table3[Customer Name],"Not Found")</f>
        <v>Malini Rao</v>
      </c>
      <c r="H1095" s="7" t="str">
        <f>_xlfn.XLOOKUP(Table2[[#This Row],[Customer_ID]],Table3[Customer_ID],Table3[Gender],"Female")</f>
        <v>Female</v>
      </c>
      <c r="I1095" s="7" t="str">
        <f>_xlfn.XLOOKUP(Table2[[#This Row],[Customer_ID]],Table3[Customer_ID],Table3[City],"Missing Memebership")</f>
        <v>Tirupati</v>
      </c>
      <c r="J1095" s="7" t="str">
        <f>_xlfn.XLOOKUP(Table2[[#This Row],[Customer_ID]],Table3[Customer_ID],Table3[State],"Karnataka")</f>
        <v>Andhra Pradesh</v>
      </c>
      <c r="K1095" s="7" t="str">
        <f>_xlfn.XLOOKUP(Table2[[#This Row],[Customer_ID]],Table3[Customer_ID],Table3[Membership],"Regular")</f>
        <v>Regular</v>
      </c>
      <c r="L1095" s="7" t="s">
        <v>133</v>
      </c>
      <c r="M1095" s="7" t="str">
        <f>_xlfn.XLOOKUP(Table2[[#This Row],[Product_ID]],Table4[Product_ID],Table4[Product_Name],"Not Found")</f>
        <v>US Polo Assn Casual Top Sky Blue</v>
      </c>
      <c r="N1095" s="7" t="str">
        <f>_xlfn.XLOOKUP(Table2[[#This Row],[Product_ID]],Table4[Product_ID],Table4[Category],"Not Found")</f>
        <v>Women Tops</v>
      </c>
      <c r="O1095" s="7" t="str">
        <f>_xlfn.XLOOKUP(Table2[[#This Row],[Product_ID]],Table4[Product_ID],Table4[Subcategory],"Not Found")</f>
        <v>Casual Top</v>
      </c>
      <c r="P1095" s="7" t="str">
        <f>_xlfn.XLOOKUP(Table2[[#This Row],[Product_ID]],Table4[Product_ID],Table4[Brand],"Missing Brand")</f>
        <v>US Polo Assn</v>
      </c>
      <c r="Q1095" s="7" t="s">
        <v>1294</v>
      </c>
      <c r="R1095" s="7" t="str">
        <f>_xlfn.XLOOKUP(Table2[[#This Row],[Store_ID]],Table6[Store_ID],Table6[Store Name],"Not Found")</f>
        <v>TrendMart Bengaluru Flagship</v>
      </c>
      <c r="S1095" s="7">
        <f>_xlfn.XLOOKUP(Table2[[#This Row],[Store_ID]],Table6[Store_ID],Table6[Monthly Target],"Missing Target")</f>
        <v>1200000</v>
      </c>
      <c r="T1095" s="7" t="str">
        <f>_xlfn.XLOOKUP(Table2[[#This Row],[Store_ID]],Table6[Store_ID],Table6[Region],"Not Found")</f>
        <v>South Zone 2</v>
      </c>
      <c r="U1095" s="7" t="s">
        <v>124</v>
      </c>
      <c r="V1095" s="7" t="str">
        <f>_xlfn.XLOOKUP(Table2[[#This Row],[Employee_ID]],Table5[Employee_ID],Table5[Employee Name],"Not Found")</f>
        <v>Girish Sundaram</v>
      </c>
      <c r="W1095" s="7">
        <v>0</v>
      </c>
      <c r="X1095" s="7">
        <v>803.91</v>
      </c>
      <c r="Y1095" s="7">
        <v>25</v>
      </c>
      <c r="Z1095" s="7">
        <v>0</v>
      </c>
      <c r="AA1095" s="7">
        <v>5</v>
      </c>
      <c r="AB1095" s="7">
        <v>0</v>
      </c>
      <c r="AC1095" s="7">
        <v>0</v>
      </c>
      <c r="AD1095" s="7">
        <v>0</v>
      </c>
      <c r="AE1095" s="7">
        <v>0</v>
      </c>
      <c r="AF1095" s="2" t="s">
        <v>56</v>
      </c>
      <c r="AG1095" s="42">
        <f>IFERROR(Table2[[#This Row],[Profit]]/Table2[[#This Row],[Sales Amount]],0)</f>
        <v>0</v>
      </c>
      <c r="AH1095" s="2" t="str">
        <f>TRIM(Table2[[#This Row],[Payment Modee]])</f>
        <v>Credit Card</v>
      </c>
      <c r="AI1095" s="7" t="s">
        <v>26</v>
      </c>
      <c r="AJ1095" s="7" t="s">
        <v>27</v>
      </c>
      <c r="AK1095" s="7" t="s">
        <v>1541</v>
      </c>
      <c r="AL1095" s="17" t="str">
        <f>IF(HOUR(Table2[[#This Row],[Order Time]])&lt;12,"Morning",IF(HOUR(Table2[[#This Row],[Order Time]])&lt;17,"Afternoon",IF(HOUR(Table2[[#This Row],[Order Time]])&lt;21,"Evening","Night")))</f>
        <v>Night</v>
      </c>
      <c r="AM1095" s="17" t="s">
        <v>29</v>
      </c>
    </row>
    <row r="1096" spans="1:39" x14ac:dyDescent="0.25">
      <c r="A1096" s="13" t="s">
        <v>2687</v>
      </c>
      <c r="B1096" s="4">
        <v>45429</v>
      </c>
      <c r="C1096" s="2">
        <f>YEAR(Table2[[#This Row],[Invoice Date]])</f>
        <v>2024</v>
      </c>
      <c r="D1096" s="2" t="str">
        <f>TEXT(Table2[[#This Row],[Invoice Date]],"mmm")</f>
        <v>May</v>
      </c>
      <c r="E1096" s="2" t="str">
        <f>Table2[[#This Row],[Store_ID]]&amp;"-"&amp;Table2[[#This Row],[Year]]&amp;"-"&amp;Table2[[#This Row],[Month]]</f>
        <v>STR041-2024-May</v>
      </c>
      <c r="F1096" s="2" t="s">
        <v>1217</v>
      </c>
      <c r="G1096" s="2" t="str">
        <f>_xlfn.XLOOKUP(Table2[[#This Row],[Customer_ID]],Table3[Customer_ID],Table3[Customer Name],"Not Found")</f>
        <v>Varsha Subramaniam</v>
      </c>
      <c r="H1096" s="2" t="str">
        <f>_xlfn.XLOOKUP(Table2[[#This Row],[Customer_ID]],Table3[Customer_ID],Table3[Gender],"Female")</f>
        <v>Female</v>
      </c>
      <c r="I1096" s="2" t="str">
        <f>_xlfn.XLOOKUP(Table2[[#This Row],[Customer_ID]],Table3[Customer_ID],Table3[City],"Missing Memebership")</f>
        <v>Vijayawada</v>
      </c>
      <c r="J1096" s="2" t="str">
        <f>_xlfn.XLOOKUP(Table2[[#This Row],[Customer_ID]],Table3[Customer_ID],Table3[State],"Karnataka")</f>
        <v>Andhra Pradesh</v>
      </c>
      <c r="K1096" s="2" t="str">
        <f>_xlfn.XLOOKUP(Table2[[#This Row],[Customer_ID]],Table3[Customer_ID],Table3[Membership],"Regular")</f>
        <v>Silver</v>
      </c>
      <c r="L1096" s="2" t="s">
        <v>838</v>
      </c>
      <c r="M1096" s="2" t="str">
        <f>_xlfn.XLOOKUP(Table2[[#This Row],[Product_ID]],Table4[Product_ID],Table4[Product_Name],"Not Found")</f>
        <v>Sonata A-Line Kurti Sky Blue</v>
      </c>
      <c r="N1096" s="2" t="str">
        <f>_xlfn.XLOOKUP(Table2[[#This Row],[Product_ID]],Table4[Product_ID],Table4[Category],"Not Found")</f>
        <v>Women Kurtis</v>
      </c>
      <c r="O1096" s="2" t="str">
        <f>_xlfn.XLOOKUP(Table2[[#This Row],[Product_ID]],Table4[Product_ID],Table4[Subcategory],"Not Found")</f>
        <v>A-Line Kurti</v>
      </c>
      <c r="P1096" s="2" t="str">
        <f>_xlfn.XLOOKUP(Table2[[#This Row],[Product_ID]],Table4[Product_ID],Table4[Brand],"Missing Brand")</f>
        <v>Sonata</v>
      </c>
      <c r="Q1096" s="2" t="s">
        <v>493</v>
      </c>
      <c r="R1096" s="2" t="str">
        <f>_xlfn.XLOOKUP(Table2[[#This Row],[Store_ID]],Table6[Store_ID],Table6[Store Name],"Not Found")</f>
        <v>TrendMart Thiruvananthapuram Standard</v>
      </c>
      <c r="S1096" s="2">
        <f>_xlfn.XLOOKUP(Table2[[#This Row],[Store_ID]],Table6[Store_ID],Table6[Monthly Target],"Missing Target")</f>
        <v>2500000</v>
      </c>
      <c r="T1096" s="2" t="str">
        <f>_xlfn.XLOOKUP(Table2[[#This Row],[Store_ID]],Table6[Store_ID],Table6[Region],"Not Found")</f>
        <v>South Zone 1</v>
      </c>
      <c r="U1096" s="2" t="s">
        <v>113</v>
      </c>
      <c r="V1096" s="2" t="str">
        <f>_xlfn.XLOOKUP(Table2[[#This Row],[Employee_ID]],Table5[Employee_ID],Table5[Employee Name],"Not Found")</f>
        <v>Eswar Prasad</v>
      </c>
      <c r="W1096" s="2">
        <v>1</v>
      </c>
      <c r="X1096" s="2">
        <v>772.25</v>
      </c>
      <c r="Y1096" s="2">
        <v>0</v>
      </c>
      <c r="Z1096" s="2">
        <v>0</v>
      </c>
      <c r="AA1096" s="2">
        <v>5</v>
      </c>
      <c r="AB1096" s="2">
        <v>38.61</v>
      </c>
      <c r="AC1096" s="2">
        <v>810.86</v>
      </c>
      <c r="AD1096" s="2">
        <v>569.35</v>
      </c>
      <c r="AE1096" s="2">
        <f t="shared" ref="AE1096:AE1127" si="33">(AC1096-AD1096-AB1096)</f>
        <v>202.89999999999998</v>
      </c>
      <c r="AF1096" s="2" t="s">
        <v>35</v>
      </c>
      <c r="AG1096" s="42">
        <f>IFERROR(Table2[[#This Row],[Profit]]/Table2[[#This Row],[Sales Amount]],0)</f>
        <v>0.25022815282539523</v>
      </c>
      <c r="AH1096" s="2" t="str">
        <f>TRIM(Table2[[#This Row],[Payment Modee]])</f>
        <v>Debit Card</v>
      </c>
      <c r="AI1096" s="2" t="s">
        <v>36</v>
      </c>
      <c r="AJ1096" s="2" t="s">
        <v>27</v>
      </c>
      <c r="AK1096" s="2" t="s">
        <v>2275</v>
      </c>
      <c r="AL1096" s="16" t="str">
        <f>IF(HOUR(Table2[[#This Row],[Order Time]])&lt;12,"Morning",IF(HOUR(Table2[[#This Row],[Order Time]])&lt;17,"Afternoon",IF(HOUR(Table2[[#This Row],[Order Time]])&lt;21,"Evening","Night")))</f>
        <v>Afternoon</v>
      </c>
      <c r="AM1096" s="16" t="s">
        <v>29</v>
      </c>
    </row>
    <row r="1097" spans="1:39" x14ac:dyDescent="0.25">
      <c r="A1097" s="13" t="s">
        <v>2688</v>
      </c>
      <c r="B1097" s="4">
        <v>45650</v>
      </c>
      <c r="C1097" s="2">
        <f>YEAR(Table2[[#This Row],[Invoice Date]])</f>
        <v>2024</v>
      </c>
      <c r="D1097" s="2" t="str">
        <f>TEXT(Table2[[#This Row],[Invoice Date]],"mmm")</f>
        <v>Dec</v>
      </c>
      <c r="E1097" s="2" t="str">
        <f>Table2[[#This Row],[Store_ID]]&amp;"-"&amp;Table2[[#This Row],[Year]]&amp;"-"&amp;Table2[[#This Row],[Month]]</f>
        <v>STR077-2024-Dec</v>
      </c>
      <c r="F1097" s="2" t="s">
        <v>2075</v>
      </c>
      <c r="G1097" s="2" t="str">
        <f>_xlfn.XLOOKUP(Table2[[#This Row],[Customer_ID]],Table3[Customer_ID],Table3[Customer Name],"Not Found")</f>
        <v>Jyothi Mudaliar</v>
      </c>
      <c r="H1097" s="2" t="str">
        <f>_xlfn.XLOOKUP(Table2[[#This Row],[Customer_ID]],Table3[Customer_ID],Table3[Gender],"Female")</f>
        <v>Female</v>
      </c>
      <c r="I1097" s="2" t="str">
        <f>_xlfn.XLOOKUP(Table2[[#This Row],[Customer_ID]],Table3[Customer_ID],Table3[City],"Missing Memebership")</f>
        <v>Kochi</v>
      </c>
      <c r="J1097" s="2" t="str">
        <f>_xlfn.XLOOKUP(Table2[[#This Row],[Customer_ID]],Table3[Customer_ID],Table3[State],"Karnataka")</f>
        <v>Kerala</v>
      </c>
      <c r="K1097" s="2" t="str">
        <f>_xlfn.XLOOKUP(Table2[[#This Row],[Customer_ID]],Table3[Customer_ID],Table3[Membership],"Regular")</f>
        <v>Gold</v>
      </c>
      <c r="L1097" s="2" t="s">
        <v>90</v>
      </c>
      <c r="M1097" s="2" t="str">
        <f>_xlfn.XLOOKUP(Table2[[#This Row],[Product_ID]],Table4[Product_ID],Table4[Product_Name],"Not Found")</f>
        <v>Nike Shirt Dress Peach</v>
      </c>
      <c r="N1097" s="2" t="str">
        <f>_xlfn.XLOOKUP(Table2[[#This Row],[Product_ID]],Table4[Product_ID],Table4[Category],"Not Found")</f>
        <v>Women Dresses</v>
      </c>
      <c r="O1097" s="2" t="str">
        <f>_xlfn.XLOOKUP(Table2[[#This Row],[Product_ID]],Table4[Product_ID],Table4[Subcategory],"Not Found")</f>
        <v>Shirt Dress</v>
      </c>
      <c r="P1097" s="2" t="str">
        <f>_xlfn.XLOOKUP(Table2[[#This Row],[Product_ID]],Table4[Product_ID],Table4[Brand],"Missing Brand")</f>
        <v>Nike</v>
      </c>
      <c r="Q1097" s="2" t="s">
        <v>557</v>
      </c>
      <c r="R1097" s="2" t="str">
        <f>_xlfn.XLOOKUP(Table2[[#This Row],[Store_ID]],Table6[Store_ID],Table6[Store Name],"Not Found")</f>
        <v>TrendMart Hyderabad Mall Kiosk</v>
      </c>
      <c r="S1097" s="2">
        <f>_xlfn.XLOOKUP(Table2[[#This Row],[Store_ID]],Table6[Store_ID],Table6[Monthly Target],"Missing Target")</f>
        <v>2500000</v>
      </c>
      <c r="T1097" s="2" t="str">
        <f>_xlfn.XLOOKUP(Table2[[#This Row],[Store_ID]],Table6[Store_ID],Table6[Region],"Not Found")</f>
        <v>South Zone 2</v>
      </c>
      <c r="U1097" s="2" t="s">
        <v>92</v>
      </c>
      <c r="V1097" s="2" t="str">
        <f>_xlfn.XLOOKUP(Table2[[#This Row],[Employee_ID]],Table5[Employee_ID],Table5[Employee Name],"Not Found")</f>
        <v>Preethi Singh</v>
      </c>
      <c r="W1097" s="2">
        <v>4</v>
      </c>
      <c r="X1097" s="2">
        <v>1805.16</v>
      </c>
      <c r="Y1097" s="2">
        <v>0</v>
      </c>
      <c r="Z1097" s="2">
        <v>0</v>
      </c>
      <c r="AA1097" s="2">
        <v>12</v>
      </c>
      <c r="AB1097" s="2">
        <v>866.48</v>
      </c>
      <c r="AC1097" s="2">
        <v>8087.12</v>
      </c>
      <c r="AD1097" s="2">
        <v>5599.4</v>
      </c>
      <c r="AE1097" s="2">
        <f t="shared" si="33"/>
        <v>1621.2400000000002</v>
      </c>
      <c r="AF1097" s="2" t="s">
        <v>56</v>
      </c>
      <c r="AG1097" s="42">
        <f>IFERROR(Table2[[#This Row],[Profit]]/Table2[[#This Row],[Sales Amount]],0)</f>
        <v>0.20047186142903781</v>
      </c>
      <c r="AH1097" s="2" t="str">
        <f>TRIM(Table2[[#This Row],[Payment Modee]])</f>
        <v>Credit Card</v>
      </c>
      <c r="AI1097" s="2" t="s">
        <v>26</v>
      </c>
      <c r="AJ1097" s="2" t="s">
        <v>27</v>
      </c>
      <c r="AK1097" s="2" t="s">
        <v>1726</v>
      </c>
      <c r="AL1097" s="16" t="str">
        <f>IF(HOUR(Table2[[#This Row],[Order Time]])&lt;12,"Morning",IF(HOUR(Table2[[#This Row],[Order Time]])&lt;17,"Afternoon",IF(HOUR(Table2[[#This Row],[Order Time]])&lt;21,"Evening","Night")))</f>
        <v>Afternoon</v>
      </c>
      <c r="AM1097" s="16" t="s">
        <v>29</v>
      </c>
    </row>
    <row r="1098" spans="1:39" x14ac:dyDescent="0.25">
      <c r="A1098" s="13" t="s">
        <v>2689</v>
      </c>
      <c r="B1098" s="4">
        <v>45621</v>
      </c>
      <c r="C1098" s="2">
        <f>YEAR(Table2[[#This Row],[Invoice Date]])</f>
        <v>2024</v>
      </c>
      <c r="D1098" s="2" t="str">
        <f>TEXT(Table2[[#This Row],[Invoice Date]],"mmm")</f>
        <v>Nov</v>
      </c>
      <c r="E1098" s="2" t="str">
        <f>Table2[[#This Row],[Store_ID]]&amp;"-"&amp;Table2[[#This Row],[Year]]&amp;"-"&amp;Table2[[#This Row],[Month]]</f>
        <v>STR024-2024-Nov</v>
      </c>
      <c r="F1098" s="2" t="s">
        <v>1366</v>
      </c>
      <c r="G1098" s="2" t="str">
        <f>_xlfn.XLOOKUP(Table2[[#This Row],[Customer_ID]],Table3[Customer_ID],Table3[Customer Name],"Not Found")</f>
        <v>Varsha Rao</v>
      </c>
      <c r="H1098" s="2" t="str">
        <f>_xlfn.XLOOKUP(Table2[[#This Row],[Customer_ID]],Table3[Customer_ID],Table3[Gender],"Female")</f>
        <v>Female</v>
      </c>
      <c r="I1098" s="2" t="str">
        <f>_xlfn.XLOOKUP(Table2[[#This Row],[Customer_ID]],Table3[Customer_ID],Table3[City],"Missing Memebership")</f>
        <v>Mysuru</v>
      </c>
      <c r="J1098" s="2" t="str">
        <f>_xlfn.XLOOKUP(Table2[[#This Row],[Customer_ID]],Table3[Customer_ID],Table3[State],"Karnataka")</f>
        <v>Karnataka</v>
      </c>
      <c r="K1098" s="2" t="str">
        <f>_xlfn.XLOOKUP(Table2[[#This Row],[Customer_ID]],Table3[Customer_ID],Table3[Membership],"Regular")</f>
        <v>Regular</v>
      </c>
      <c r="L1098" s="2" t="s">
        <v>287</v>
      </c>
      <c r="M1098" s="2" t="str">
        <f>_xlfn.XLOOKUP(Table2[[#This Row],[Product_ID]],Table4[Product_ID],Table4[Product_Name],"Not Found")</f>
        <v>Being Human Skinny Fit Charcoal</v>
      </c>
      <c r="N1098" s="2" t="str">
        <f>_xlfn.XLOOKUP(Table2[[#This Row],[Product_ID]],Table4[Product_ID],Table4[Category],"Not Found")</f>
        <v>Women Jeans</v>
      </c>
      <c r="O1098" s="2" t="str">
        <f>_xlfn.XLOOKUP(Table2[[#This Row],[Product_ID]],Table4[Product_ID],Table4[Subcategory],"Not Found")</f>
        <v>Skinny Fit</v>
      </c>
      <c r="P1098" s="2" t="str">
        <f>_xlfn.XLOOKUP(Table2[[#This Row],[Product_ID]],Table4[Product_ID],Table4[Brand],"Missing Brand")</f>
        <v>Being Human</v>
      </c>
      <c r="Q1098" s="2" t="s">
        <v>134</v>
      </c>
      <c r="R1098" s="2" t="str">
        <f>_xlfn.XLOOKUP(Table2[[#This Row],[Store_ID]],Table6[Store_ID],Table6[Store Name],"Not Found")</f>
        <v>TrendMart Nellore Standard</v>
      </c>
      <c r="S1098" s="2">
        <f>_xlfn.XLOOKUP(Table2[[#This Row],[Store_ID]],Table6[Store_ID],Table6[Monthly Target],"Missing Target")</f>
        <v>1000000</v>
      </c>
      <c r="T1098" s="2" t="str">
        <f>_xlfn.XLOOKUP(Table2[[#This Row],[Store_ID]],Table6[Store_ID],Table6[Region],"Not Found")</f>
        <v>South Zone 3</v>
      </c>
      <c r="U1098" s="2" t="s">
        <v>170</v>
      </c>
      <c r="V1098" s="2" t="str">
        <f>_xlfn.XLOOKUP(Table2[[#This Row],[Employee_ID]],Table5[Employee_ID],Table5[Employee Name],"Not Found")</f>
        <v>Ishwarya Shetty</v>
      </c>
      <c r="W1098" s="2">
        <v>1</v>
      </c>
      <c r="X1098" s="2">
        <v>1202.6600000000001</v>
      </c>
      <c r="Y1098" s="2">
        <v>30</v>
      </c>
      <c r="Z1098" s="2">
        <v>360.8</v>
      </c>
      <c r="AA1098" s="2">
        <v>12</v>
      </c>
      <c r="AB1098" s="2">
        <v>101.02</v>
      </c>
      <c r="AC1098" s="2">
        <v>942.88</v>
      </c>
      <c r="AD1098" s="2">
        <v>767.83</v>
      </c>
      <c r="AE1098" s="2">
        <f t="shared" si="33"/>
        <v>74.029999999999959</v>
      </c>
      <c r="AF1098" s="2" t="s">
        <v>69</v>
      </c>
      <c r="AG1098" s="42">
        <f>IFERROR(Table2[[#This Row],[Profit]]/Table2[[#This Row],[Sales Amount]],0)</f>
        <v>7.8514763278465932E-2</v>
      </c>
      <c r="AH1098" s="2" t="str">
        <f>TRIM(Table2[[#This Row],[Payment Modee]])</f>
        <v>Cash</v>
      </c>
      <c r="AI1098" s="2" t="s">
        <v>36</v>
      </c>
      <c r="AJ1098" s="2" t="s">
        <v>27</v>
      </c>
      <c r="AK1098" s="2" t="s">
        <v>1416</v>
      </c>
      <c r="AL1098" s="16" t="str">
        <f>IF(HOUR(Table2[[#This Row],[Order Time]])&lt;12,"Morning",IF(HOUR(Table2[[#This Row],[Order Time]])&lt;17,"Afternoon",IF(HOUR(Table2[[#This Row],[Order Time]])&lt;21,"Evening","Night")))</f>
        <v>Afternoon</v>
      </c>
      <c r="AM1098" s="16" t="s">
        <v>29</v>
      </c>
    </row>
    <row r="1099" spans="1:39" x14ac:dyDescent="0.25">
      <c r="A1099" s="13" t="s">
        <v>2690</v>
      </c>
      <c r="B1099" s="4">
        <v>45627</v>
      </c>
      <c r="C1099" s="2">
        <f>YEAR(Table2[[#This Row],[Invoice Date]])</f>
        <v>2024</v>
      </c>
      <c r="D1099" s="2" t="str">
        <f>TEXT(Table2[[#This Row],[Invoice Date]],"mmm")</f>
        <v>Dec</v>
      </c>
      <c r="E1099" s="2" t="str">
        <f>Table2[[#This Row],[Store_ID]]&amp;"-"&amp;Table2[[#This Row],[Year]]&amp;"-"&amp;Table2[[#This Row],[Month]]</f>
        <v>STR073-2024-Dec</v>
      </c>
      <c r="F1099" s="2" t="s">
        <v>2691</v>
      </c>
      <c r="G1099" s="2" t="str">
        <f>_xlfn.XLOOKUP(Table2[[#This Row],[Customer_ID]],Table3[Customer_ID],Table3[Customer Name],"Not Found")</f>
        <v>Logesh Gowda</v>
      </c>
      <c r="H1099" s="2" t="str">
        <f>_xlfn.XLOOKUP(Table2[[#This Row],[Customer_ID]],Table3[Customer_ID],Table3[Gender],"Female")</f>
        <v>Male</v>
      </c>
      <c r="I1099" s="2" t="str">
        <f>_xlfn.XLOOKUP(Table2[[#This Row],[Customer_ID]],Table3[Customer_ID],Table3[City],"Missing Memebership")</f>
        <v>Visakhapatnam</v>
      </c>
      <c r="J1099" s="2" t="str">
        <f>_xlfn.XLOOKUP(Table2[[#This Row],[Customer_ID]],Table3[Customer_ID],Table3[State],"Karnataka")</f>
        <v>Andhra Pradesh</v>
      </c>
      <c r="K1099" s="2" t="str">
        <f>_xlfn.XLOOKUP(Table2[[#This Row],[Customer_ID]],Table3[Customer_ID],Table3[Membership],"Regular")</f>
        <v>Gold</v>
      </c>
      <c r="L1099" s="2" t="s">
        <v>1097</v>
      </c>
      <c r="M1099" s="2" t="str">
        <f>_xlfn.XLOOKUP(Table2[[#This Row],[Product_ID]],Table4[Product_ID],Table4[Product_Name],"Not Found")</f>
        <v>Pepe Jeans Scarf Cream</v>
      </c>
      <c r="N1099" s="2" t="str">
        <f>_xlfn.XLOOKUP(Table2[[#This Row],[Product_ID]],Table4[Product_ID],Table4[Category],"Not Found")</f>
        <v>Accessories</v>
      </c>
      <c r="O1099" s="2" t="str">
        <f>_xlfn.XLOOKUP(Table2[[#This Row],[Product_ID]],Table4[Product_ID],Table4[Subcategory],"Not Found")</f>
        <v>Scarf</v>
      </c>
      <c r="P1099" s="2" t="str">
        <f>_xlfn.XLOOKUP(Table2[[#This Row],[Product_ID]],Table4[Product_ID],Table4[Brand],"Missing Brand")</f>
        <v>Pepe Jeans</v>
      </c>
      <c r="Q1099" s="2" t="s">
        <v>248</v>
      </c>
      <c r="R1099" s="2" t="str">
        <f>_xlfn.XLOOKUP(Table2[[#This Row],[Store_ID]],Table6[Store_ID],Table6[Store Name],"Not Found")</f>
        <v>TrendMart Thiruvananthapuram High Street</v>
      </c>
      <c r="S1099" s="2">
        <f>_xlfn.XLOOKUP(Table2[[#This Row],[Store_ID]],Table6[Store_ID],Table6[Monthly Target],"Missing Target")</f>
        <v>2500000</v>
      </c>
      <c r="T1099" s="2" t="str">
        <f>_xlfn.XLOOKUP(Table2[[#This Row],[Store_ID]],Table6[Store_ID],Table6[Region],"Not Found")</f>
        <v>South Zone 1</v>
      </c>
      <c r="U1099" s="2" t="s">
        <v>504</v>
      </c>
      <c r="V1099" s="2" t="str">
        <f>_xlfn.XLOOKUP(Table2[[#This Row],[Employee_ID]],Table5[Employee_ID],Table5[Employee Name],"Not Found")</f>
        <v>Vikram Bhat</v>
      </c>
      <c r="W1099" s="2">
        <v>3</v>
      </c>
      <c r="X1099" s="2">
        <v>807.97</v>
      </c>
      <c r="Y1099" s="2">
        <v>10</v>
      </c>
      <c r="Z1099" s="2">
        <v>242.39</v>
      </c>
      <c r="AA1099" s="2">
        <v>5</v>
      </c>
      <c r="AB1099" s="2">
        <v>109.08</v>
      </c>
      <c r="AC1099" s="2">
        <v>2290.6</v>
      </c>
      <c r="AD1099" s="2">
        <v>1243.5</v>
      </c>
      <c r="AE1099" s="2">
        <f t="shared" si="33"/>
        <v>938.01999999999987</v>
      </c>
      <c r="AF1099" s="2" t="s">
        <v>69</v>
      </c>
      <c r="AG1099" s="42">
        <f>IFERROR(Table2[[#This Row],[Profit]]/Table2[[#This Row],[Sales Amount]],0)</f>
        <v>0.40950842573998075</v>
      </c>
      <c r="AH1099" s="2" t="str">
        <f>TRIM(Table2[[#This Row],[Payment Modee]])</f>
        <v>Cash</v>
      </c>
      <c r="AI1099" s="2" t="s">
        <v>26</v>
      </c>
      <c r="AJ1099" s="2" t="s">
        <v>27</v>
      </c>
      <c r="AK1099" s="2" t="s">
        <v>2222</v>
      </c>
      <c r="AL1099" s="16" t="str">
        <f>IF(HOUR(Table2[[#This Row],[Order Time]])&lt;12,"Morning",IF(HOUR(Table2[[#This Row],[Order Time]])&lt;17,"Afternoon",IF(HOUR(Table2[[#This Row],[Order Time]])&lt;21,"Evening","Night")))</f>
        <v>Afternoon</v>
      </c>
      <c r="AM1099" s="16" t="s">
        <v>38</v>
      </c>
    </row>
    <row r="1100" spans="1:39" x14ac:dyDescent="0.25">
      <c r="A1100" s="13" t="s">
        <v>2692</v>
      </c>
      <c r="B1100" s="4">
        <v>45576</v>
      </c>
      <c r="C1100" s="2">
        <f>YEAR(Table2[[#This Row],[Invoice Date]])</f>
        <v>2024</v>
      </c>
      <c r="D1100" s="2" t="str">
        <f>TEXT(Table2[[#This Row],[Invoice Date]],"mmm")</f>
        <v>Oct</v>
      </c>
      <c r="E1100" s="2" t="str">
        <f>Table2[[#This Row],[Store_ID]]&amp;"-"&amp;Table2[[#This Row],[Year]]&amp;"-"&amp;Table2[[#This Row],[Month]]</f>
        <v>STR020-2024-Oct</v>
      </c>
      <c r="F1100" s="2" t="s">
        <v>926</v>
      </c>
      <c r="G1100" s="2" t="str">
        <f>_xlfn.XLOOKUP(Table2[[#This Row],[Customer_ID]],Table3[Customer_ID],Table3[Customer Name],"Not Found")</f>
        <v>Yamini Gowda</v>
      </c>
      <c r="H1100" s="2" t="str">
        <f>_xlfn.XLOOKUP(Table2[[#This Row],[Customer_ID]],Table3[Customer_ID],Table3[Gender],"Female")</f>
        <v>Female</v>
      </c>
      <c r="I1100" s="2" t="str">
        <f>_xlfn.XLOOKUP(Table2[[#This Row],[Customer_ID]],Table3[Customer_ID],Table3[City],"Missing Memebership")</f>
        <v>Karimnagar</v>
      </c>
      <c r="J1100" s="2" t="str">
        <f>_xlfn.XLOOKUP(Table2[[#This Row],[Customer_ID]],Table3[Customer_ID],Table3[State],"Karnataka")</f>
        <v>Telangana</v>
      </c>
      <c r="K1100" s="2" t="str">
        <f>_xlfn.XLOOKUP(Table2[[#This Row],[Customer_ID]],Table3[Customer_ID],Table3[Membership],"Regular")</f>
        <v>Regular</v>
      </c>
      <c r="L1100" s="2" t="s">
        <v>1481</v>
      </c>
      <c r="M1100" s="2" t="str">
        <f>_xlfn.XLOOKUP(Table2[[#This Row],[Product_ID]],Table4[Product_ID],Table4[Product_Name],"Not Found")</f>
        <v>Peter England Girls Frock Black</v>
      </c>
      <c r="N1100" s="2" t="str">
        <f>_xlfn.XLOOKUP(Table2[[#This Row],[Product_ID]],Table4[Product_ID],Table4[Category],"Not Found")</f>
        <v>Kids Wear</v>
      </c>
      <c r="O1100" s="2" t="str">
        <f>_xlfn.XLOOKUP(Table2[[#This Row],[Product_ID]],Table4[Product_ID],Table4[Subcategory],"Not Found")</f>
        <v>Girls Frock</v>
      </c>
      <c r="P1100" s="2" t="str">
        <f>_xlfn.XLOOKUP(Table2[[#This Row],[Product_ID]],Table4[Product_ID],Table4[Brand],"Missing Brand")</f>
        <v>Peter England</v>
      </c>
      <c r="Q1100" s="2" t="s">
        <v>687</v>
      </c>
      <c r="R1100" s="2" t="str">
        <f>_xlfn.XLOOKUP(Table2[[#This Row],[Store_ID]],Table6[Store_ID],Table6[Store Name],"Not Found")</f>
        <v>TrendMart Guntur Standard</v>
      </c>
      <c r="S1100" s="2">
        <f>_xlfn.XLOOKUP(Table2[[#This Row],[Store_ID]],Table6[Store_ID],Table6[Monthly Target],"Missing Target")</f>
        <v>2000000</v>
      </c>
      <c r="T1100" s="2" t="str">
        <f>_xlfn.XLOOKUP(Table2[[#This Row],[Store_ID]],Table6[Store_ID],Table6[Region],"Not Found")</f>
        <v>South Zone 3</v>
      </c>
      <c r="U1100" s="2" t="s">
        <v>159</v>
      </c>
      <c r="V1100" s="2" t="str">
        <f>_xlfn.XLOOKUP(Table2[[#This Row],[Employee_ID]],Table5[Employee_ID],Table5[Employee Name],"Not Found")</f>
        <v>Venkat Sharma</v>
      </c>
      <c r="W1100" s="2">
        <v>1</v>
      </c>
      <c r="X1100" s="2">
        <v>475.31</v>
      </c>
      <c r="Y1100" s="2">
        <v>25</v>
      </c>
      <c r="Z1100" s="2">
        <v>118.83</v>
      </c>
      <c r="AA1100" s="2">
        <v>5</v>
      </c>
      <c r="AB1100" s="2">
        <v>17.82</v>
      </c>
      <c r="AC1100" s="2">
        <v>374.3</v>
      </c>
      <c r="AD1100" s="2">
        <v>337.09</v>
      </c>
      <c r="AE1100" s="2">
        <f t="shared" si="33"/>
        <v>19.390000000000036</v>
      </c>
      <c r="AF1100" s="2" t="s">
        <v>25</v>
      </c>
      <c r="AG1100" s="42">
        <f>IFERROR(Table2[[#This Row],[Profit]]/Table2[[#This Row],[Sales Amount]],0)</f>
        <v>5.1803366283729724E-2</v>
      </c>
      <c r="AH1100" s="2" t="str">
        <f>TRIM(Table2[[#This Row],[Payment Modee]])</f>
        <v>UPI</v>
      </c>
      <c r="AI1100" s="2" t="s">
        <v>36</v>
      </c>
      <c r="AJ1100" s="2" t="s">
        <v>27</v>
      </c>
      <c r="AK1100" s="2" t="s">
        <v>1182</v>
      </c>
      <c r="AL1100" s="16" t="str">
        <f>IF(HOUR(Table2[[#This Row],[Order Time]])&lt;12,"Morning",IF(HOUR(Table2[[#This Row],[Order Time]])&lt;17,"Afternoon",IF(HOUR(Table2[[#This Row],[Order Time]])&lt;21,"Evening","Night")))</f>
        <v>Afternoon</v>
      </c>
      <c r="AM1100" s="16" t="s">
        <v>29</v>
      </c>
    </row>
    <row r="1101" spans="1:39" x14ac:dyDescent="0.25">
      <c r="A1101" s="13" t="s">
        <v>2693</v>
      </c>
      <c r="B1101" s="4">
        <v>45399</v>
      </c>
      <c r="C1101" s="2">
        <f>YEAR(Table2[[#This Row],[Invoice Date]])</f>
        <v>2024</v>
      </c>
      <c r="D1101" s="2" t="str">
        <f>TEXT(Table2[[#This Row],[Invoice Date]],"mmm")</f>
        <v>Apr</v>
      </c>
      <c r="E1101" s="2" t="str">
        <f>Table2[[#This Row],[Store_ID]]&amp;"-"&amp;Table2[[#This Row],[Year]]&amp;"-"&amp;Table2[[#This Row],[Month]]</f>
        <v>STR032-2024-Apr</v>
      </c>
      <c r="F1101" s="2" t="s">
        <v>2493</v>
      </c>
      <c r="G1101" s="2" t="str">
        <f>_xlfn.XLOOKUP(Table2[[#This Row],[Customer_ID]],Table3[Customer_ID],Table3[Customer Name],"Not Found")</f>
        <v>Vidya Mishra</v>
      </c>
      <c r="H1101" s="2" t="str">
        <f>_xlfn.XLOOKUP(Table2[[#This Row],[Customer_ID]],Table3[Customer_ID],Table3[Gender],"Female")</f>
        <v>Female</v>
      </c>
      <c r="I1101" s="2" t="str">
        <f>_xlfn.XLOOKUP(Table2[[#This Row],[Customer_ID]],Table3[Customer_ID],Table3[City],"Missing Memebership")</f>
        <v>Kollam</v>
      </c>
      <c r="J1101" s="2" t="str">
        <f>_xlfn.XLOOKUP(Table2[[#This Row],[Customer_ID]],Table3[Customer_ID],Table3[State],"Karnataka")</f>
        <v>Kerala</v>
      </c>
      <c r="K1101" s="2" t="str">
        <f>_xlfn.XLOOKUP(Table2[[#This Row],[Customer_ID]],Table3[Customer_ID],Table3[Membership],"Regular")</f>
        <v>Gold</v>
      </c>
      <c r="L1101" s="2" t="s">
        <v>244</v>
      </c>
      <c r="M1101" s="2" t="str">
        <f>_xlfn.XLOOKUP(Table2[[#This Row],[Product_ID]],Table4[Product_ID],Table4[Product_Name],"Not Found")</f>
        <v>US Polo Assn Kurta Beige</v>
      </c>
      <c r="N1101" s="2" t="str">
        <f>_xlfn.XLOOKUP(Table2[[#This Row],[Product_ID]],Table4[Product_ID],Table4[Category],"Not Found")</f>
        <v>Men Ethnic</v>
      </c>
      <c r="O1101" s="2" t="str">
        <f>_xlfn.XLOOKUP(Table2[[#This Row],[Product_ID]],Table4[Product_ID],Table4[Subcategory],"Not Found")</f>
        <v>Kurta</v>
      </c>
      <c r="P1101" s="2" t="str">
        <f>_xlfn.XLOOKUP(Table2[[#This Row],[Product_ID]],Table4[Product_ID],Table4[Brand],"Missing Brand")</f>
        <v>US Polo Assn</v>
      </c>
      <c r="Q1101" s="2" t="s">
        <v>413</v>
      </c>
      <c r="R1101" s="2" t="str">
        <f>_xlfn.XLOOKUP(Table2[[#This Row],[Store_ID]],Table6[Store_ID],Table6[Store Name],"Not Found")</f>
        <v>TrendMart Kochi Standard</v>
      </c>
      <c r="S1101" s="2">
        <f>_xlfn.XLOOKUP(Table2[[#This Row],[Store_ID]],Table6[Store_ID],Table6[Monthly Target],"Missing Target")</f>
        <v>2500000</v>
      </c>
      <c r="T1101" s="2" t="str">
        <f>_xlfn.XLOOKUP(Table2[[#This Row],[Store_ID]],Table6[Store_ID],Table6[Region],"Not Found")</f>
        <v>South Zone 1</v>
      </c>
      <c r="U1101" s="2" t="s">
        <v>55</v>
      </c>
      <c r="V1101" s="2" t="str">
        <f>_xlfn.XLOOKUP(Table2[[#This Row],[Employee_ID]],Table5[Employee_ID],Table5[Employee Name],"Not Found")</f>
        <v>Padma Gounder</v>
      </c>
      <c r="W1101" s="2">
        <v>2</v>
      </c>
      <c r="X1101" s="2">
        <v>2504.7199999999998</v>
      </c>
      <c r="Y1101" s="2">
        <v>0</v>
      </c>
      <c r="Z1101" s="2">
        <v>0</v>
      </c>
      <c r="AA1101" s="2">
        <v>12</v>
      </c>
      <c r="AB1101" s="2">
        <v>601.13</v>
      </c>
      <c r="AC1101" s="2">
        <v>5610.57</v>
      </c>
      <c r="AD1101" s="2">
        <v>3608.74</v>
      </c>
      <c r="AE1101" s="2">
        <f t="shared" si="33"/>
        <v>1400.6999999999998</v>
      </c>
      <c r="AF1101" s="2" t="s">
        <v>56</v>
      </c>
      <c r="AG1101" s="42">
        <f>IFERROR(Table2[[#This Row],[Profit]]/Table2[[#This Row],[Sales Amount]],0)</f>
        <v>0.24965377849309425</v>
      </c>
      <c r="AH1101" s="2" t="str">
        <f>TRIM(Table2[[#This Row],[Payment Modee]])</f>
        <v>Credit Card</v>
      </c>
      <c r="AI1101" s="2" t="s">
        <v>26</v>
      </c>
      <c r="AJ1101" s="2" t="s">
        <v>27</v>
      </c>
      <c r="AK1101" s="2" t="s">
        <v>1944</v>
      </c>
      <c r="AL1101" s="16" t="str">
        <f>IF(HOUR(Table2[[#This Row],[Order Time]])&lt;12,"Morning",IF(HOUR(Table2[[#This Row],[Order Time]])&lt;17,"Afternoon",IF(HOUR(Table2[[#This Row],[Order Time]])&lt;21,"Evening","Night")))</f>
        <v>Evening</v>
      </c>
      <c r="AM1101" s="16" t="s">
        <v>29</v>
      </c>
    </row>
    <row r="1102" spans="1:39" x14ac:dyDescent="0.25">
      <c r="A1102" s="13" t="s">
        <v>2694</v>
      </c>
      <c r="B1102" s="4">
        <v>45598</v>
      </c>
      <c r="C1102" s="2">
        <f>YEAR(Table2[[#This Row],[Invoice Date]])</f>
        <v>2024</v>
      </c>
      <c r="D1102" s="2" t="str">
        <f>TEXT(Table2[[#This Row],[Invoice Date]],"mmm")</f>
        <v>Nov</v>
      </c>
      <c r="E1102" s="2" t="str">
        <f>Table2[[#This Row],[Store_ID]]&amp;"-"&amp;Table2[[#This Row],[Year]]&amp;"-"&amp;Table2[[#This Row],[Month]]</f>
        <v>STR068-2024-Nov</v>
      </c>
      <c r="F1102" s="2" t="s">
        <v>636</v>
      </c>
      <c r="G1102" s="2" t="str">
        <f>_xlfn.XLOOKUP(Table2[[#This Row],[Customer_ID]],Table3[Customer_ID],Table3[Customer Name],"Not Found")</f>
        <v>Chandrika Gowda</v>
      </c>
      <c r="H1102" s="2" t="str">
        <f>_xlfn.XLOOKUP(Table2[[#This Row],[Customer_ID]],Table3[Customer_ID],Table3[Gender],"Female")</f>
        <v>Female</v>
      </c>
      <c r="I1102" s="2" t="str">
        <f>_xlfn.XLOOKUP(Table2[[#This Row],[Customer_ID]],Table3[Customer_ID],Table3[City],"Missing Memebership")</f>
        <v>Tiruchirappalli</v>
      </c>
      <c r="J1102" s="2" t="str">
        <f>_xlfn.XLOOKUP(Table2[[#This Row],[Customer_ID]],Table3[Customer_ID],Table3[State],"Karnataka")</f>
        <v>Tamil Nadu</v>
      </c>
      <c r="K1102" s="2" t="str">
        <f>_xlfn.XLOOKUP(Table2[[#This Row],[Customer_ID]],Table3[Customer_ID],Table3[Membership],"Regular")</f>
        <v>Gold</v>
      </c>
      <c r="L1102" s="2" t="s">
        <v>584</v>
      </c>
      <c r="M1102" s="2" t="str">
        <f>_xlfn.XLOOKUP(Table2[[#This Row],[Product_ID]],Table4[Product_ID],Table4[Product_Name],"Not Found")</f>
        <v>Nalli Silks Casual Top Charcoal</v>
      </c>
      <c r="N1102" s="2" t="str">
        <f>_xlfn.XLOOKUP(Table2[[#This Row],[Product_ID]],Table4[Product_ID],Table4[Category],"Not Found")</f>
        <v>Women Tops</v>
      </c>
      <c r="O1102" s="2" t="str">
        <f>_xlfn.XLOOKUP(Table2[[#This Row],[Product_ID]],Table4[Product_ID],Table4[Subcategory],"Not Found")</f>
        <v>Casual Top</v>
      </c>
      <c r="P1102" s="2" t="str">
        <f>_xlfn.XLOOKUP(Table2[[#This Row],[Product_ID]],Table4[Product_ID],Table4[Brand],"Missing Brand")</f>
        <v>Nalli Silks</v>
      </c>
      <c r="Q1102" s="2" t="s">
        <v>97</v>
      </c>
      <c r="R1102" s="2" t="str">
        <f>_xlfn.XLOOKUP(Table2[[#This Row],[Store_ID]],Table6[Store_ID],Table6[Store Name],"Not Found")</f>
        <v>TrendMart Madurai Mall Kiosk</v>
      </c>
      <c r="S1102" s="2">
        <f>_xlfn.XLOOKUP(Table2[[#This Row],[Store_ID]],Table6[Store_ID],Table6[Monthly Target],"Missing Target")</f>
        <v>2000000</v>
      </c>
      <c r="T1102" s="2" t="str">
        <f>_xlfn.XLOOKUP(Table2[[#This Row],[Store_ID]],Table6[Store_ID],Table6[Region],"Not Found")</f>
        <v>South Zone 1</v>
      </c>
      <c r="U1102" s="2" t="s">
        <v>283</v>
      </c>
      <c r="V1102" s="2" t="str">
        <f>_xlfn.XLOOKUP(Table2[[#This Row],[Employee_ID]],Table5[Employee_ID],Table5[Employee Name],"Not Found")</f>
        <v>Priya Balasubramaniam</v>
      </c>
      <c r="W1102" s="2">
        <v>3</v>
      </c>
      <c r="X1102" s="2">
        <v>1152.8</v>
      </c>
      <c r="Y1102" s="2">
        <v>0</v>
      </c>
      <c r="Z1102" s="2">
        <v>0</v>
      </c>
      <c r="AA1102" s="2">
        <v>12</v>
      </c>
      <c r="AB1102" s="2">
        <v>415.01</v>
      </c>
      <c r="AC1102" s="2">
        <v>3873.41</v>
      </c>
      <c r="AD1102" s="2">
        <v>2099.52</v>
      </c>
      <c r="AE1102" s="2">
        <f t="shared" si="33"/>
        <v>1358.8799999999999</v>
      </c>
      <c r="AF1102" s="2" t="s">
        <v>69</v>
      </c>
      <c r="AG1102" s="42">
        <f>IFERROR(Table2[[#This Row],[Profit]]/Table2[[#This Row],[Sales Amount]],0)</f>
        <v>0.3508226601366754</v>
      </c>
      <c r="AH1102" s="2" t="str">
        <f>TRIM(Table2[[#This Row],[Payment Modee]])</f>
        <v>Cash</v>
      </c>
      <c r="AI1102" s="2" t="s">
        <v>36</v>
      </c>
      <c r="AJ1102" s="2" t="s">
        <v>27</v>
      </c>
      <c r="AK1102" s="2" t="s">
        <v>646</v>
      </c>
      <c r="AL1102" s="16" t="str">
        <f>IF(HOUR(Table2[[#This Row],[Order Time]])&lt;12,"Morning",IF(HOUR(Table2[[#This Row],[Order Time]])&lt;17,"Afternoon",IF(HOUR(Table2[[#This Row],[Order Time]])&lt;21,"Evening","Night")))</f>
        <v>Evening</v>
      </c>
      <c r="AM1102" s="16" t="s">
        <v>38</v>
      </c>
    </row>
    <row r="1103" spans="1:39" x14ac:dyDescent="0.25">
      <c r="A1103" s="13" t="s">
        <v>2695</v>
      </c>
      <c r="B1103" s="4">
        <v>45587</v>
      </c>
      <c r="C1103" s="2">
        <f>YEAR(Table2[[#This Row],[Invoice Date]])</f>
        <v>2024</v>
      </c>
      <c r="D1103" s="2" t="str">
        <f>TEXT(Table2[[#This Row],[Invoice Date]],"mmm")</f>
        <v>Oct</v>
      </c>
      <c r="E1103" s="2" t="str">
        <f>Table2[[#This Row],[Store_ID]]&amp;"-"&amp;Table2[[#This Row],[Year]]&amp;"-"&amp;Table2[[#This Row],[Month]]</f>
        <v>STR022-2024-Oct</v>
      </c>
      <c r="F1103" s="2" t="s">
        <v>337</v>
      </c>
      <c r="G1103" s="2" t="str">
        <f>_xlfn.XLOOKUP(Table2[[#This Row],[Customer_ID]],Table3[Customer_ID],Table3[Customer Name],"Not Found")</f>
        <v>Lakshmi Subramaniam</v>
      </c>
      <c r="H1103" s="2" t="str">
        <f>_xlfn.XLOOKUP(Table2[[#This Row],[Customer_ID]],Table3[Customer_ID],Table3[Gender],"Female")</f>
        <v>Female</v>
      </c>
      <c r="I1103" s="2" t="str">
        <f>_xlfn.XLOOKUP(Table2[[#This Row],[Customer_ID]],Table3[Customer_ID],Table3[City],"Missing Memebership")</f>
        <v>Vijayawada</v>
      </c>
      <c r="J1103" s="2" t="str">
        <f>_xlfn.XLOOKUP(Table2[[#This Row],[Customer_ID]],Table3[Customer_ID],Table3[State],"Karnataka")</f>
        <v>Andhra Pradesh</v>
      </c>
      <c r="K1103" s="2" t="str">
        <f>_xlfn.XLOOKUP(Table2[[#This Row],[Customer_ID]],Table3[Customer_ID],Table3[Membership],"Regular")</f>
        <v>Platinum</v>
      </c>
      <c r="L1103" s="2" t="s">
        <v>252</v>
      </c>
      <c r="M1103" s="2" t="str">
        <f>_xlfn.XLOOKUP(Table2[[#This Row],[Product_ID]],Table4[Product_ID],Table4[Product_Name],"Not Found")</f>
        <v>Aurelia Necklace Grey</v>
      </c>
      <c r="N1103" s="2" t="str">
        <f>_xlfn.XLOOKUP(Table2[[#This Row],[Product_ID]],Table4[Product_ID],Table4[Category],"Not Found")</f>
        <v>Jewellery</v>
      </c>
      <c r="O1103" s="2" t="str">
        <f>_xlfn.XLOOKUP(Table2[[#This Row],[Product_ID]],Table4[Product_ID],Table4[Subcategory],"Not Found")</f>
        <v>Necklace</v>
      </c>
      <c r="P1103" s="2" t="str">
        <f>_xlfn.XLOOKUP(Table2[[#This Row],[Product_ID]],Table4[Product_ID],Table4[Brand],"Missing Brand")</f>
        <v>Aurelia</v>
      </c>
      <c r="Q1103" s="2" t="s">
        <v>592</v>
      </c>
      <c r="R1103" s="2" t="str">
        <f>_xlfn.XLOOKUP(Table2[[#This Row],[Store_ID]],Table6[Store_ID],Table6[Store Name],"Not Found")</f>
        <v>TrendMart Shivamogga Outlet</v>
      </c>
      <c r="S1103" s="2">
        <f>_xlfn.XLOOKUP(Table2[[#This Row],[Store_ID]],Table6[Store_ID],Table6[Monthly Target],"Missing Target")</f>
        <v>800000</v>
      </c>
      <c r="T1103" s="2" t="str">
        <f>_xlfn.XLOOKUP(Table2[[#This Row],[Store_ID]],Table6[Store_ID],Table6[Region],"Not Found")</f>
        <v>South Zone 2</v>
      </c>
      <c r="U1103" s="2" t="s">
        <v>482</v>
      </c>
      <c r="V1103" s="2" t="str">
        <f>_xlfn.XLOOKUP(Table2[[#This Row],[Employee_ID]],Table5[Employee_ID],Table5[Employee Name],"Not Found")</f>
        <v>Swathi Achari</v>
      </c>
      <c r="W1103" s="2">
        <v>2</v>
      </c>
      <c r="X1103" s="2">
        <v>730.03</v>
      </c>
      <c r="Y1103" s="2">
        <v>30</v>
      </c>
      <c r="Z1103" s="2">
        <v>438.02</v>
      </c>
      <c r="AA1103" s="2">
        <v>3</v>
      </c>
      <c r="AB1103" s="2">
        <v>30.66</v>
      </c>
      <c r="AC1103" s="2">
        <v>1052.7</v>
      </c>
      <c r="AD1103" s="2">
        <v>1113.98</v>
      </c>
      <c r="AE1103" s="2">
        <f t="shared" si="33"/>
        <v>-91.939999999999969</v>
      </c>
      <c r="AF1103" s="2" t="s">
        <v>56</v>
      </c>
      <c r="AG1103" s="42">
        <f>IFERROR(Table2[[#This Row],[Profit]]/Table2[[#This Row],[Sales Amount]],0)</f>
        <v>-8.7337323074000162E-2</v>
      </c>
      <c r="AH1103" s="2" t="str">
        <f>TRIM(Table2[[#This Row],[Payment Modee]])</f>
        <v>Credit Card</v>
      </c>
      <c r="AI1103" s="2" t="s">
        <v>36</v>
      </c>
      <c r="AJ1103" s="2" t="s">
        <v>27</v>
      </c>
      <c r="AK1103" s="2" t="s">
        <v>1274</v>
      </c>
      <c r="AL1103" s="16" t="str">
        <f>IF(HOUR(Table2[[#This Row],[Order Time]])&lt;12,"Morning",IF(HOUR(Table2[[#This Row],[Order Time]])&lt;17,"Afternoon",IF(HOUR(Table2[[#This Row],[Order Time]])&lt;21,"Evening","Night")))</f>
        <v>Afternoon</v>
      </c>
      <c r="AM1103" s="16" t="s">
        <v>29</v>
      </c>
    </row>
    <row r="1104" spans="1:39" x14ac:dyDescent="0.25">
      <c r="A1104" s="13" t="s">
        <v>2696</v>
      </c>
      <c r="B1104" s="4">
        <v>45542</v>
      </c>
      <c r="C1104" s="2">
        <f>YEAR(Table2[[#This Row],[Invoice Date]])</f>
        <v>2024</v>
      </c>
      <c r="D1104" s="2" t="str">
        <f>TEXT(Table2[[#This Row],[Invoice Date]],"mmm")</f>
        <v>Sep</v>
      </c>
      <c r="E1104" s="2" t="str">
        <f>Table2[[#This Row],[Store_ID]]&amp;"-"&amp;Table2[[#This Row],[Year]]&amp;"-"&amp;Table2[[#This Row],[Month]]</f>
        <v>STR057-2024-Sep</v>
      </c>
      <c r="F1104" s="2" t="s">
        <v>2697</v>
      </c>
      <c r="G1104" s="2" t="str">
        <f>_xlfn.XLOOKUP(Table2[[#This Row],[Customer_ID]],Table3[Customer_ID],Table3[Customer Name],"Not Found")</f>
        <v>Haritha Chandran</v>
      </c>
      <c r="H1104" s="2" t="str">
        <f>_xlfn.XLOOKUP(Table2[[#This Row],[Customer_ID]],Table3[Customer_ID],Table3[Gender],"Female")</f>
        <v>Female</v>
      </c>
      <c r="I1104" s="2" t="str">
        <f>_xlfn.XLOOKUP(Table2[[#This Row],[Customer_ID]],Table3[Customer_ID],Table3[City],"Missing Memebership")</f>
        <v>Chennai</v>
      </c>
      <c r="J1104" s="2" t="str">
        <f>_xlfn.XLOOKUP(Table2[[#This Row],[Customer_ID]],Table3[Customer_ID],Table3[State],"Karnataka")</f>
        <v>Tamil Nadu</v>
      </c>
      <c r="K1104" s="2" t="str">
        <f>_xlfn.XLOOKUP(Table2[[#This Row],[Customer_ID]],Table3[Customer_ID],Table3[Membership],"Regular")</f>
        <v>Gold</v>
      </c>
      <c r="L1104" s="2" t="s">
        <v>584</v>
      </c>
      <c r="M1104" s="2" t="str">
        <f>_xlfn.XLOOKUP(Table2[[#This Row],[Product_ID]],Table4[Product_ID],Table4[Product_Name],"Not Found")</f>
        <v>Nalli Silks Casual Top Charcoal</v>
      </c>
      <c r="N1104" s="2" t="str">
        <f>_xlfn.XLOOKUP(Table2[[#This Row],[Product_ID]],Table4[Product_ID],Table4[Category],"Not Found")</f>
        <v>Women Tops</v>
      </c>
      <c r="O1104" s="2" t="str">
        <f>_xlfn.XLOOKUP(Table2[[#This Row],[Product_ID]],Table4[Product_ID],Table4[Subcategory],"Not Found")</f>
        <v>Casual Top</v>
      </c>
      <c r="P1104" s="2" t="str">
        <f>_xlfn.XLOOKUP(Table2[[#This Row],[Product_ID]],Table4[Product_ID],Table4[Brand],"Missing Brand")</f>
        <v>Nalli Silks</v>
      </c>
      <c r="Q1104" s="2" t="s">
        <v>464</v>
      </c>
      <c r="R1104" s="2" t="str">
        <f>_xlfn.XLOOKUP(Table2[[#This Row],[Store_ID]],Table6[Store_ID],Table6[Store Name],"Not Found")</f>
        <v>TrendMart Vellore Standard</v>
      </c>
      <c r="S1104" s="2">
        <f>_xlfn.XLOOKUP(Table2[[#This Row],[Store_ID]],Table6[Store_ID],Table6[Monthly Target],"Missing Target")</f>
        <v>2500000</v>
      </c>
      <c r="T1104" s="2" t="str">
        <f>_xlfn.XLOOKUP(Table2[[#This Row],[Store_ID]],Table6[Store_ID],Table6[Region],"Not Found")</f>
        <v>South Zone 1</v>
      </c>
      <c r="U1104" s="2" t="s">
        <v>43</v>
      </c>
      <c r="V1104" s="2" t="str">
        <f>_xlfn.XLOOKUP(Table2[[#This Row],[Employee_ID]],Table5[Employee_ID],Table5[Employee Name],"Not Found")</f>
        <v>Meena Krishnan</v>
      </c>
      <c r="W1104" s="2">
        <v>1</v>
      </c>
      <c r="X1104" s="2">
        <v>1030.1500000000001</v>
      </c>
      <c r="Y1104" s="2">
        <v>10</v>
      </c>
      <c r="Z1104" s="2">
        <v>103.02</v>
      </c>
      <c r="AA1104" s="2">
        <v>12</v>
      </c>
      <c r="AB1104" s="2">
        <v>111.26</v>
      </c>
      <c r="AC1104" s="2">
        <v>1038.3900000000001</v>
      </c>
      <c r="AD1104" s="2">
        <v>699.84</v>
      </c>
      <c r="AE1104" s="2">
        <f t="shared" si="33"/>
        <v>227.29000000000008</v>
      </c>
      <c r="AF1104" s="2" t="s">
        <v>119</v>
      </c>
      <c r="AG1104" s="42">
        <f>IFERROR(Table2[[#This Row],[Profit]]/Table2[[#This Row],[Sales Amount]],0)</f>
        <v>0.21888693072930215</v>
      </c>
      <c r="AH1104" s="2" t="str">
        <f>TRIM(Table2[[#This Row],[Payment Modee]])</f>
        <v>Net Banking</v>
      </c>
      <c r="AI1104" s="2" t="s">
        <v>36</v>
      </c>
      <c r="AJ1104" s="2" t="s">
        <v>27</v>
      </c>
      <c r="AK1104" s="2" t="s">
        <v>1621</v>
      </c>
      <c r="AL1104" s="16" t="str">
        <f>IF(HOUR(Table2[[#This Row],[Order Time]])&lt;12,"Morning",IF(HOUR(Table2[[#This Row],[Order Time]])&lt;17,"Afternoon",IF(HOUR(Table2[[#This Row],[Order Time]])&lt;21,"Evening","Night")))</f>
        <v>Evening</v>
      </c>
      <c r="AM1104" s="16" t="s">
        <v>38</v>
      </c>
    </row>
    <row r="1105" spans="1:39" x14ac:dyDescent="0.25">
      <c r="A1105" s="13" t="s">
        <v>2698</v>
      </c>
      <c r="B1105" s="4">
        <v>45645</v>
      </c>
      <c r="C1105" s="2">
        <f>YEAR(Table2[[#This Row],[Invoice Date]])</f>
        <v>2024</v>
      </c>
      <c r="D1105" s="2" t="str">
        <f>TEXT(Table2[[#This Row],[Invoice Date]],"mmm")</f>
        <v>Dec</v>
      </c>
      <c r="E1105" s="2" t="str">
        <f>Table2[[#This Row],[Store_ID]]&amp;"-"&amp;Table2[[#This Row],[Year]]&amp;"-"&amp;Table2[[#This Row],[Month]]</f>
        <v>STR081-2024-Dec</v>
      </c>
      <c r="F1105" s="2" t="s">
        <v>2699</v>
      </c>
      <c r="G1105" s="2" t="str">
        <f>_xlfn.XLOOKUP(Table2[[#This Row],[Customer_ID]],Table3[Customer_ID],Table3[Customer Name],"Not Found")</f>
        <v>Varsha Prasad</v>
      </c>
      <c r="H1105" s="2" t="str">
        <f>_xlfn.XLOOKUP(Table2[[#This Row],[Customer_ID]],Table3[Customer_ID],Table3[Gender],"Female")</f>
        <v>Female</v>
      </c>
      <c r="I1105" s="2" t="str">
        <f>_xlfn.XLOOKUP(Table2[[#This Row],[Customer_ID]],Table3[Customer_ID],Table3[City],"Missing Memebership")</f>
        <v>Warangal</v>
      </c>
      <c r="J1105" s="2" t="str">
        <f>_xlfn.XLOOKUP(Table2[[#This Row],[Customer_ID]],Table3[Customer_ID],Table3[State],"Karnataka")</f>
        <v>Telangana</v>
      </c>
      <c r="K1105" s="2" t="str">
        <f>_xlfn.XLOOKUP(Table2[[#This Row],[Customer_ID]],Table3[Customer_ID],Table3[Membership],"Regular")</f>
        <v>Regular</v>
      </c>
      <c r="L1105" s="2" t="s">
        <v>1395</v>
      </c>
      <c r="M1105" s="2" t="str">
        <f>_xlfn.XLOOKUP(Table2[[#This Row],[Product_ID]],Table4[Product_ID],Table4[Product_Name],"Not Found")</f>
        <v>Westside Bodycon Dress Green</v>
      </c>
      <c r="N1105" s="2" t="str">
        <f>_xlfn.XLOOKUP(Table2[[#This Row],[Product_ID]],Table4[Product_ID],Table4[Category],"Not Found")</f>
        <v>Women Dresses</v>
      </c>
      <c r="O1105" s="2" t="str">
        <f>_xlfn.XLOOKUP(Table2[[#This Row],[Product_ID]],Table4[Product_ID],Table4[Subcategory],"Not Found")</f>
        <v>Bodycon Dress</v>
      </c>
      <c r="P1105" s="2" t="str">
        <f>_xlfn.XLOOKUP(Table2[[#This Row],[Product_ID]],Table4[Product_ID],Table4[Brand],"Missing Brand")</f>
        <v>Westside</v>
      </c>
      <c r="Q1105" s="2" t="s">
        <v>1055</v>
      </c>
      <c r="R1105" s="2" t="str">
        <f>_xlfn.XLOOKUP(Table2[[#This Row],[Store_ID]],Table6[Store_ID],Table6[Store Name],"Not Found")</f>
        <v>TrendMart Alappuzha Outlet</v>
      </c>
      <c r="S1105" s="2">
        <f>_xlfn.XLOOKUP(Table2[[#This Row],[Store_ID]],Table6[Store_ID],Table6[Monthly Target],"Missing Target")</f>
        <v>2500000</v>
      </c>
      <c r="T1105" s="2" t="str">
        <f>_xlfn.XLOOKUP(Table2[[#This Row],[Store_ID]],Table6[Store_ID],Table6[Region],"Not Found")</f>
        <v>South Zone 1</v>
      </c>
      <c r="U1105" s="2" t="s">
        <v>294</v>
      </c>
      <c r="V1105" s="2" t="str">
        <f>_xlfn.XLOOKUP(Table2[[#This Row],[Employee_ID]],Table5[Employee_ID],Table5[Employee Name],"Not Found")</f>
        <v>Chitra Chettiar</v>
      </c>
      <c r="W1105" s="2">
        <v>2</v>
      </c>
      <c r="X1105" s="2">
        <v>1595.02</v>
      </c>
      <c r="Y1105" s="2">
        <v>20</v>
      </c>
      <c r="Z1105" s="2">
        <v>638.01</v>
      </c>
      <c r="AA1105" s="2">
        <v>12</v>
      </c>
      <c r="AB1105" s="2">
        <v>306.24</v>
      </c>
      <c r="AC1105" s="2">
        <v>2858.27</v>
      </c>
      <c r="AD1105" s="2">
        <v>2289.1799999999998</v>
      </c>
      <c r="AE1105" s="2">
        <f t="shared" si="33"/>
        <v>262.85000000000014</v>
      </c>
      <c r="AF1105" s="2" t="s">
        <v>25</v>
      </c>
      <c r="AG1105" s="42">
        <f>IFERROR(Table2[[#This Row],[Profit]]/Table2[[#This Row],[Sales Amount]],0)</f>
        <v>9.1961221298197907E-2</v>
      </c>
      <c r="AH1105" s="2" t="str">
        <f>TRIM(Table2[[#This Row],[Payment Modee]])</f>
        <v>UPI</v>
      </c>
      <c r="AI1105" s="2" t="s">
        <v>26</v>
      </c>
      <c r="AJ1105" s="2" t="s">
        <v>27</v>
      </c>
      <c r="AK1105" s="2" t="s">
        <v>596</v>
      </c>
      <c r="AL1105" s="16" t="str">
        <f>IF(HOUR(Table2[[#This Row],[Order Time]])&lt;12,"Morning",IF(HOUR(Table2[[#This Row],[Order Time]])&lt;17,"Afternoon",IF(HOUR(Table2[[#This Row],[Order Time]])&lt;21,"Evening","Night")))</f>
        <v>Evening</v>
      </c>
      <c r="AM1105" s="16" t="s">
        <v>29</v>
      </c>
    </row>
    <row r="1106" spans="1:39" x14ac:dyDescent="0.25">
      <c r="A1106" s="13" t="s">
        <v>2700</v>
      </c>
      <c r="B1106" s="4">
        <v>45495</v>
      </c>
      <c r="C1106" s="2">
        <f>YEAR(Table2[[#This Row],[Invoice Date]])</f>
        <v>2024</v>
      </c>
      <c r="D1106" s="2" t="str">
        <f>TEXT(Table2[[#This Row],[Invoice Date]],"mmm")</f>
        <v>Jul</v>
      </c>
      <c r="E1106" s="2" t="str">
        <f>Table2[[#This Row],[Store_ID]]&amp;"-"&amp;Table2[[#This Row],[Year]]&amp;"-"&amp;Table2[[#This Row],[Month]]</f>
        <v>STR038-2024-Jul</v>
      </c>
      <c r="F1106" s="2" t="s">
        <v>2000</v>
      </c>
      <c r="G1106" s="2" t="str">
        <f>_xlfn.XLOOKUP(Table2[[#This Row],[Customer_ID]],Table3[Customer_ID],Table3[Customer Name],"Not Found")</f>
        <v>Chidambaram Krishnan</v>
      </c>
      <c r="H1106" s="2" t="str">
        <f>_xlfn.XLOOKUP(Table2[[#This Row],[Customer_ID]],Table3[Customer_ID],Table3[Gender],"Female")</f>
        <v>Male</v>
      </c>
      <c r="I1106" s="2" t="str">
        <f>_xlfn.XLOOKUP(Table2[[#This Row],[Customer_ID]],Table3[Customer_ID],Table3[City],"Missing Memebership")</f>
        <v>Karimnagar</v>
      </c>
      <c r="J1106" s="2" t="str">
        <f>_xlfn.XLOOKUP(Table2[[#This Row],[Customer_ID]],Table3[Customer_ID],Table3[State],"Karnataka")</f>
        <v>Telangana</v>
      </c>
      <c r="K1106" s="2" t="str">
        <f>_xlfn.XLOOKUP(Table2[[#This Row],[Customer_ID]],Table3[Customer_ID],Table3[Membership],"Regular")</f>
        <v>Regular</v>
      </c>
      <c r="L1106" s="2" t="s">
        <v>281</v>
      </c>
      <c r="M1106" s="2" t="str">
        <f>_xlfn.XLOOKUP(Table2[[#This Row],[Product_ID]],Table4[Product_ID],Table4[Product_Name],"Not Found")</f>
        <v>Nalli Silks Round Neck White</v>
      </c>
      <c r="N1106" s="2" t="str">
        <f>_xlfn.XLOOKUP(Table2[[#This Row],[Product_ID]],Table4[Product_ID],Table4[Category],"Not Found")</f>
        <v>Men T-Shirts</v>
      </c>
      <c r="O1106" s="2" t="str">
        <f>_xlfn.XLOOKUP(Table2[[#This Row],[Product_ID]],Table4[Product_ID],Table4[Subcategory],"Not Found")</f>
        <v>Round Neck</v>
      </c>
      <c r="P1106" s="2" t="str">
        <f>_xlfn.XLOOKUP(Table2[[#This Row],[Product_ID]],Table4[Product_ID],Table4[Brand],"Missing Brand")</f>
        <v>Nalli Silks</v>
      </c>
      <c r="Q1106" s="2" t="s">
        <v>890</v>
      </c>
      <c r="R1106" s="2" t="str">
        <f>_xlfn.XLOOKUP(Table2[[#This Row],[Store_ID]],Table6[Store_ID],Table6[Store Name],"Not Found")</f>
        <v>TrendMart Tumakuru Standard</v>
      </c>
      <c r="S1106" s="2">
        <f>_xlfn.XLOOKUP(Table2[[#This Row],[Store_ID]],Table6[Store_ID],Table6[Monthly Target],"Missing Target")</f>
        <v>1500000</v>
      </c>
      <c r="T1106" s="2" t="str">
        <f>_xlfn.XLOOKUP(Table2[[#This Row],[Store_ID]],Table6[Store_ID],Table6[Region],"Not Found")</f>
        <v>South Zone 2</v>
      </c>
      <c r="U1106" s="2" t="s">
        <v>118</v>
      </c>
      <c r="V1106" s="2" t="str">
        <f>_xlfn.XLOOKUP(Table2[[#This Row],[Employee_ID]],Table5[Employee_ID],Table5[Employee Name],"Not Found")</f>
        <v>Deepak Kamath</v>
      </c>
      <c r="W1106" s="2">
        <v>3</v>
      </c>
      <c r="X1106" s="2">
        <v>486.13</v>
      </c>
      <c r="Y1106" s="2">
        <v>5</v>
      </c>
      <c r="Z1106" s="2">
        <v>72.92</v>
      </c>
      <c r="AA1106" s="2">
        <v>5</v>
      </c>
      <c r="AB1106" s="2">
        <v>69.27</v>
      </c>
      <c r="AC1106" s="2">
        <v>1454.74</v>
      </c>
      <c r="AD1106" s="2">
        <v>885</v>
      </c>
      <c r="AE1106" s="2">
        <f t="shared" si="33"/>
        <v>500.47</v>
      </c>
      <c r="AF1106" s="2" t="s">
        <v>69</v>
      </c>
      <c r="AG1106" s="42">
        <f>IFERROR(Table2[[#This Row],[Profit]]/Table2[[#This Row],[Sales Amount]],0)</f>
        <v>0.34402711137385378</v>
      </c>
      <c r="AH1106" s="2" t="str">
        <f>TRIM(Table2[[#This Row],[Payment Modee]])</f>
        <v>Cash</v>
      </c>
      <c r="AI1106" s="2" t="s">
        <v>36</v>
      </c>
      <c r="AJ1106" s="2" t="s">
        <v>27</v>
      </c>
      <c r="AK1106" s="2" t="s">
        <v>678</v>
      </c>
      <c r="AL1106" s="16" t="str">
        <f>IF(HOUR(Table2[[#This Row],[Order Time]])&lt;12,"Morning",IF(HOUR(Table2[[#This Row],[Order Time]])&lt;17,"Afternoon",IF(HOUR(Table2[[#This Row],[Order Time]])&lt;21,"Evening","Night")))</f>
        <v>Afternoon</v>
      </c>
      <c r="AM1106" s="16" t="s">
        <v>29</v>
      </c>
    </row>
    <row r="1107" spans="1:39" x14ac:dyDescent="0.25">
      <c r="A1107" s="13" t="s">
        <v>2701</v>
      </c>
      <c r="B1107" s="4">
        <v>45598</v>
      </c>
      <c r="C1107" s="2">
        <f>YEAR(Table2[[#This Row],[Invoice Date]])</f>
        <v>2024</v>
      </c>
      <c r="D1107" s="2" t="str">
        <f>TEXT(Table2[[#This Row],[Invoice Date]],"mmm")</f>
        <v>Nov</v>
      </c>
      <c r="E1107" s="2" t="str">
        <f>Table2[[#This Row],[Store_ID]]&amp;"-"&amp;Table2[[#This Row],[Year]]&amp;"-"&amp;Table2[[#This Row],[Month]]</f>
        <v>STR038-2024-Nov</v>
      </c>
      <c r="F1107" s="2" t="s">
        <v>1387</v>
      </c>
      <c r="G1107" s="2" t="str">
        <f>_xlfn.XLOOKUP(Table2[[#This Row],[Customer_ID]],Table3[Customer_ID],Table3[Customer Name],"Not Found")</f>
        <v>Ganesh Gupta</v>
      </c>
      <c r="H1107" s="2" t="str">
        <f>_xlfn.XLOOKUP(Table2[[#This Row],[Customer_ID]],Table3[Customer_ID],Table3[Gender],"Female")</f>
        <v>Male</v>
      </c>
      <c r="I1107" s="2" t="str">
        <f>_xlfn.XLOOKUP(Table2[[#This Row],[Customer_ID]],Table3[Customer_ID],Table3[City],"Missing Memebership")</f>
        <v>Tirunelveli</v>
      </c>
      <c r="J1107" s="2" t="str">
        <f>_xlfn.XLOOKUP(Table2[[#This Row],[Customer_ID]],Table3[Customer_ID],Table3[State],"Karnataka")</f>
        <v>Tamil Nadu</v>
      </c>
      <c r="K1107" s="2" t="str">
        <f>_xlfn.XLOOKUP(Table2[[#This Row],[Customer_ID]],Table3[Customer_ID],Table3[Membership],"Regular")</f>
        <v>Gold</v>
      </c>
      <c r="L1107" s="2" t="s">
        <v>128</v>
      </c>
      <c r="M1107" s="2" t="str">
        <f>_xlfn.XLOOKUP(Table2[[#This Row],[Product_ID]],Table4[Product_ID],Table4[Product_Name],"Not Found")</f>
        <v>Tanishq A-Line Dress Green</v>
      </c>
      <c r="N1107" s="2" t="str">
        <f>_xlfn.XLOOKUP(Table2[[#This Row],[Product_ID]],Table4[Product_ID],Table4[Category],"Not Found")</f>
        <v>Women Dresses</v>
      </c>
      <c r="O1107" s="2" t="str">
        <f>_xlfn.XLOOKUP(Table2[[#This Row],[Product_ID]],Table4[Product_ID],Table4[Subcategory],"Not Found")</f>
        <v>A-Line Dress</v>
      </c>
      <c r="P1107" s="2" t="str">
        <f>_xlfn.XLOOKUP(Table2[[#This Row],[Product_ID]],Table4[Product_ID],Table4[Brand],"Missing Brand")</f>
        <v>Tanishq</v>
      </c>
      <c r="Q1107" s="2" t="s">
        <v>890</v>
      </c>
      <c r="R1107" s="2" t="str">
        <f>_xlfn.XLOOKUP(Table2[[#This Row],[Store_ID]],Table6[Store_ID],Table6[Store Name],"Not Found")</f>
        <v>TrendMart Tumakuru Standard</v>
      </c>
      <c r="S1107" s="2">
        <f>_xlfn.XLOOKUP(Table2[[#This Row],[Store_ID]],Table6[Store_ID],Table6[Monthly Target],"Missing Target")</f>
        <v>1500000</v>
      </c>
      <c r="T1107" s="2" t="str">
        <f>_xlfn.XLOOKUP(Table2[[#This Row],[Store_ID]],Table6[Store_ID],Table6[Region],"Not Found")</f>
        <v>South Zone 2</v>
      </c>
      <c r="U1107" s="2" t="s">
        <v>153</v>
      </c>
      <c r="V1107" s="2" t="str">
        <f>_xlfn.XLOOKUP(Table2[[#This Row],[Employee_ID]],Table5[Employee_ID],Table5[Employee Name],"Not Found")</f>
        <v>Rani Mishra</v>
      </c>
      <c r="W1107" s="2">
        <v>3</v>
      </c>
      <c r="X1107" s="2">
        <v>1421.51</v>
      </c>
      <c r="Y1107" s="2">
        <v>0</v>
      </c>
      <c r="Z1107" s="2">
        <v>0</v>
      </c>
      <c r="AA1107" s="2">
        <v>12</v>
      </c>
      <c r="AB1107" s="2">
        <v>511.74</v>
      </c>
      <c r="AC1107" s="2">
        <v>4776.2700000000004</v>
      </c>
      <c r="AD1107" s="2">
        <v>2596.44</v>
      </c>
      <c r="AE1107" s="2">
        <f t="shared" si="33"/>
        <v>1668.0900000000004</v>
      </c>
      <c r="AF1107" s="2" t="s">
        <v>25</v>
      </c>
      <c r="AG1107" s="42">
        <f>IFERROR(Table2[[#This Row],[Profit]]/Table2[[#This Row],[Sales Amount]],0)</f>
        <v>0.34924533160813775</v>
      </c>
      <c r="AH1107" s="2" t="str">
        <f>TRIM(Table2[[#This Row],[Payment Modee]])</f>
        <v>UPI</v>
      </c>
      <c r="AI1107" s="2" t="s">
        <v>26</v>
      </c>
      <c r="AJ1107" s="2" t="s">
        <v>27</v>
      </c>
      <c r="AK1107" s="2" t="s">
        <v>783</v>
      </c>
      <c r="AL1107" s="16" t="str">
        <f>IF(HOUR(Table2[[#This Row],[Order Time]])&lt;12,"Morning",IF(HOUR(Table2[[#This Row],[Order Time]])&lt;17,"Afternoon",IF(HOUR(Table2[[#This Row],[Order Time]])&lt;21,"Evening","Night")))</f>
        <v>Evening</v>
      </c>
      <c r="AM1107" s="16" t="s">
        <v>38</v>
      </c>
    </row>
    <row r="1108" spans="1:39" x14ac:dyDescent="0.25">
      <c r="A1108" s="13" t="s">
        <v>2702</v>
      </c>
      <c r="B1108" s="4">
        <v>45453</v>
      </c>
      <c r="C1108" s="2">
        <f>YEAR(Table2[[#This Row],[Invoice Date]])</f>
        <v>2024</v>
      </c>
      <c r="D1108" s="2" t="str">
        <f>TEXT(Table2[[#This Row],[Invoice Date]],"mmm")</f>
        <v>Jun</v>
      </c>
      <c r="E1108" s="2" t="str">
        <f>Table2[[#This Row],[Store_ID]]&amp;"-"&amp;Table2[[#This Row],[Year]]&amp;"-"&amp;Table2[[#This Row],[Month]]</f>
        <v>STR040-2024-Jun</v>
      </c>
      <c r="F1108" s="2" t="s">
        <v>1515</v>
      </c>
      <c r="G1108" s="2" t="str">
        <f>_xlfn.XLOOKUP(Table2[[#This Row],[Customer_ID]],Table3[Customer_ID],Table3[Customer Name],"Not Found")</f>
        <v>Indira Prasad</v>
      </c>
      <c r="H1108" s="2" t="str">
        <f>_xlfn.XLOOKUP(Table2[[#This Row],[Customer_ID]],Table3[Customer_ID],Table3[Gender],"Female")</f>
        <v>Female</v>
      </c>
      <c r="I1108" s="2" t="str">
        <f>_xlfn.XLOOKUP(Table2[[#This Row],[Customer_ID]],Table3[Customer_ID],Table3[City],"Missing Memebership")</f>
        <v>Kalaburagi</v>
      </c>
      <c r="J1108" s="2" t="str">
        <f>_xlfn.XLOOKUP(Table2[[#This Row],[Customer_ID]],Table3[Customer_ID],Table3[State],"Karnataka")</f>
        <v>Karnataka</v>
      </c>
      <c r="K1108" s="2" t="str">
        <f>_xlfn.XLOOKUP(Table2[[#This Row],[Customer_ID]],Table3[Customer_ID],Table3[Membership],"Regular")</f>
        <v>Silver</v>
      </c>
      <c r="L1108" s="2" t="s">
        <v>681</v>
      </c>
      <c r="M1108" s="2" t="str">
        <f>_xlfn.XLOOKUP(Table2[[#This Row],[Product_ID]],Table4[Product_ID],Table4[Product_Name],"Not Found")</f>
        <v>Wrangler Formal Belt Brown</v>
      </c>
      <c r="N1108" s="2" t="str">
        <f>_xlfn.XLOOKUP(Table2[[#This Row],[Product_ID]],Table4[Product_ID],Table4[Category],"Not Found")</f>
        <v>Belts</v>
      </c>
      <c r="O1108" s="2" t="str">
        <f>_xlfn.XLOOKUP(Table2[[#This Row],[Product_ID]],Table4[Product_ID],Table4[Subcategory],"Not Found")</f>
        <v>Formal Belt</v>
      </c>
      <c r="P1108" s="2" t="str">
        <f>_xlfn.XLOOKUP(Table2[[#This Row],[Product_ID]],Table4[Product_ID],Table4[Brand],"Missing Brand")</f>
        <v>Wrangler</v>
      </c>
      <c r="Q1108" s="2" t="s">
        <v>123</v>
      </c>
      <c r="R1108" s="2" t="str">
        <f>_xlfn.XLOOKUP(Table2[[#This Row],[Store_ID]],Table6[Store_ID],Table6[Store Name],"Not Found")</f>
        <v>TrendMart Nizamabad Mall Kiosk</v>
      </c>
      <c r="S1108" s="2">
        <f>_xlfn.XLOOKUP(Table2[[#This Row],[Store_ID]],Table6[Store_ID],Table6[Monthly Target],"Missing Target")</f>
        <v>1200000</v>
      </c>
      <c r="T1108" s="2" t="str">
        <f>_xlfn.XLOOKUP(Table2[[#This Row],[Store_ID]],Table6[Store_ID],Table6[Region],"Not Found")</f>
        <v>South Zone 2</v>
      </c>
      <c r="U1108" s="2" t="s">
        <v>321</v>
      </c>
      <c r="V1108" s="2" t="str">
        <f>_xlfn.XLOOKUP(Table2[[#This Row],[Employee_ID]],Table5[Employee_ID],Table5[Employee Name],"Not Found")</f>
        <v>Sunita Ramachandran</v>
      </c>
      <c r="W1108" s="2">
        <v>2</v>
      </c>
      <c r="X1108" s="2">
        <v>1113.17</v>
      </c>
      <c r="Y1108" s="2">
        <v>10</v>
      </c>
      <c r="Z1108" s="2">
        <v>222.63</v>
      </c>
      <c r="AA1108" s="2">
        <v>12</v>
      </c>
      <c r="AB1108" s="2">
        <v>240.45</v>
      </c>
      <c r="AC1108" s="2">
        <v>2244.16</v>
      </c>
      <c r="AD1108" s="2">
        <v>1474.7</v>
      </c>
      <c r="AE1108" s="2">
        <f t="shared" si="33"/>
        <v>529.00999999999976</v>
      </c>
      <c r="AF1108" s="2" t="s">
        <v>35</v>
      </c>
      <c r="AG1108" s="42">
        <f>IFERROR(Table2[[#This Row],[Profit]]/Table2[[#This Row],[Sales Amount]],0)</f>
        <v>0.23572739911592747</v>
      </c>
      <c r="AH1108" s="2" t="str">
        <f>TRIM(Table2[[#This Row],[Payment Modee]])</f>
        <v>Debit Card</v>
      </c>
      <c r="AI1108" s="2" t="s">
        <v>36</v>
      </c>
      <c r="AJ1108" s="2" t="s">
        <v>27</v>
      </c>
      <c r="AK1108" s="2" t="s">
        <v>2703</v>
      </c>
      <c r="AL1108" s="16" t="str">
        <f>IF(HOUR(Table2[[#This Row],[Order Time]])&lt;12,"Morning",IF(HOUR(Table2[[#This Row],[Order Time]])&lt;17,"Afternoon",IF(HOUR(Table2[[#This Row],[Order Time]])&lt;21,"Evening","Night")))</f>
        <v>Afternoon</v>
      </c>
      <c r="AM1108" s="16" t="s">
        <v>29</v>
      </c>
    </row>
    <row r="1109" spans="1:39" x14ac:dyDescent="0.25">
      <c r="A1109" s="13" t="s">
        <v>2704</v>
      </c>
      <c r="B1109" s="4">
        <v>45452</v>
      </c>
      <c r="C1109" s="2">
        <f>YEAR(Table2[[#This Row],[Invoice Date]])</f>
        <v>2024</v>
      </c>
      <c r="D1109" s="2" t="str">
        <f>TEXT(Table2[[#This Row],[Invoice Date]],"mmm")</f>
        <v>Jun</v>
      </c>
      <c r="E1109" s="2" t="str">
        <f>Table2[[#This Row],[Store_ID]]&amp;"-"&amp;Table2[[#This Row],[Year]]&amp;"-"&amp;Table2[[#This Row],[Month]]</f>
        <v>STR084-2024-Jun</v>
      </c>
      <c r="F1109" s="2" t="s">
        <v>2705</v>
      </c>
      <c r="G1109" s="2" t="str">
        <f>_xlfn.XLOOKUP(Table2[[#This Row],[Customer_ID]],Table3[Customer_ID],Table3[Customer Name],"Not Found")</f>
        <v>Akhila Raman</v>
      </c>
      <c r="H1109" s="2" t="str">
        <f>_xlfn.XLOOKUP(Table2[[#This Row],[Customer_ID]],Table3[Customer_ID],Table3[Gender],"Female")</f>
        <v>Female</v>
      </c>
      <c r="I1109" s="2" t="str">
        <f>_xlfn.XLOOKUP(Table2[[#This Row],[Customer_ID]],Table3[Customer_ID],Table3[City],"Missing Memebership")</f>
        <v>Nellore</v>
      </c>
      <c r="J1109" s="2" t="str">
        <f>_xlfn.XLOOKUP(Table2[[#This Row],[Customer_ID]],Table3[Customer_ID],Table3[State],"Karnataka")</f>
        <v>Andhra Pradesh</v>
      </c>
      <c r="K1109" s="2" t="str">
        <f>_xlfn.XLOOKUP(Table2[[#This Row],[Customer_ID]],Table3[Customer_ID],Table3[Membership],"Regular")</f>
        <v>Gold</v>
      </c>
      <c r="L1109" s="2" t="s">
        <v>927</v>
      </c>
      <c r="M1109" s="2" t="str">
        <f>_xlfn.XLOOKUP(Table2[[#This Row],[Product_ID]],Table4[Product_ID],Table4[Product_Name],"Not Found")</f>
        <v>Skechers Casual Belt Sky Blue</v>
      </c>
      <c r="N1109" s="2" t="str">
        <f>_xlfn.XLOOKUP(Table2[[#This Row],[Product_ID]],Table4[Product_ID],Table4[Category],"Not Found")</f>
        <v>Belts</v>
      </c>
      <c r="O1109" s="2" t="str">
        <f>_xlfn.XLOOKUP(Table2[[#This Row],[Product_ID]],Table4[Product_ID],Table4[Subcategory],"Not Found")</f>
        <v>Casual Belt</v>
      </c>
      <c r="P1109" s="2" t="str">
        <f>_xlfn.XLOOKUP(Table2[[#This Row],[Product_ID]],Table4[Product_ID],Table4[Brand],"Missing Brand")</f>
        <v>Skechers</v>
      </c>
      <c r="Q1109" s="2" t="s">
        <v>74</v>
      </c>
      <c r="R1109" s="2" t="str">
        <f>_xlfn.XLOOKUP(Table2[[#This Row],[Store_ID]],Table6[Store_ID],Table6[Store Name],"Not Found")</f>
        <v>TrendMart Tirupati High Street</v>
      </c>
      <c r="S1109" s="2">
        <f>_xlfn.XLOOKUP(Table2[[#This Row],[Store_ID]],Table6[Store_ID],Table6[Monthly Target],"Missing Target")</f>
        <v>2000000</v>
      </c>
      <c r="T1109" s="2" t="str">
        <f>_xlfn.XLOOKUP(Table2[[#This Row],[Store_ID]],Table6[Store_ID],Table6[Region],"Not Found")</f>
        <v>South Zone 3</v>
      </c>
      <c r="U1109" s="2" t="s">
        <v>118</v>
      </c>
      <c r="V1109" s="2" t="str">
        <f>_xlfn.XLOOKUP(Table2[[#This Row],[Employee_ID]],Table5[Employee_ID],Table5[Employee Name],"Not Found")</f>
        <v>Deepak Kamath</v>
      </c>
      <c r="W1109" s="2">
        <v>3</v>
      </c>
      <c r="X1109" s="2">
        <v>932.21</v>
      </c>
      <c r="Y1109" s="2">
        <v>30</v>
      </c>
      <c r="Z1109" s="2">
        <v>838.99</v>
      </c>
      <c r="AA1109" s="2">
        <v>5</v>
      </c>
      <c r="AB1109" s="2">
        <v>97.88</v>
      </c>
      <c r="AC1109" s="2">
        <v>2055.52</v>
      </c>
      <c r="AD1109" s="2">
        <v>1770.06</v>
      </c>
      <c r="AE1109" s="2">
        <f t="shared" si="33"/>
        <v>187.58000000000004</v>
      </c>
      <c r="AF1109" s="2" t="s">
        <v>69</v>
      </c>
      <c r="AG1109" s="42">
        <f>IFERROR(Table2[[#This Row],[Profit]]/Table2[[#This Row],[Sales Amount]],0)</f>
        <v>9.1256713629641176E-2</v>
      </c>
      <c r="AH1109" s="2" t="str">
        <f>TRIM(Table2[[#This Row],[Payment Modee]])</f>
        <v>Cash</v>
      </c>
      <c r="AI1109" s="2" t="s">
        <v>36</v>
      </c>
      <c r="AJ1109" s="2" t="s">
        <v>27</v>
      </c>
      <c r="AK1109" s="2" t="s">
        <v>230</v>
      </c>
      <c r="AL1109" s="16" t="str">
        <f>IF(HOUR(Table2[[#This Row],[Order Time]])&lt;12,"Morning",IF(HOUR(Table2[[#This Row],[Order Time]])&lt;17,"Afternoon",IF(HOUR(Table2[[#This Row],[Order Time]])&lt;21,"Evening","Night")))</f>
        <v>Night</v>
      </c>
      <c r="AM1109" s="16" t="s">
        <v>38</v>
      </c>
    </row>
    <row r="1110" spans="1:39" x14ac:dyDescent="0.25">
      <c r="A1110" s="13" t="s">
        <v>2706</v>
      </c>
      <c r="B1110" s="4">
        <v>45589</v>
      </c>
      <c r="C1110" s="2">
        <f>YEAR(Table2[[#This Row],[Invoice Date]])</f>
        <v>2024</v>
      </c>
      <c r="D1110" s="2" t="str">
        <f>TEXT(Table2[[#This Row],[Invoice Date]],"mmm")</f>
        <v>Oct</v>
      </c>
      <c r="E1110" s="2" t="str">
        <f>Table2[[#This Row],[Store_ID]]&amp;"-"&amp;Table2[[#This Row],[Year]]&amp;"-"&amp;Table2[[#This Row],[Month]]</f>
        <v>STR037-2024-Oct</v>
      </c>
      <c r="F1110" s="2" t="s">
        <v>988</v>
      </c>
      <c r="G1110" s="2" t="str">
        <f>_xlfn.XLOOKUP(Table2[[#This Row],[Customer_ID]],Table3[Customer_ID],Table3[Customer Name],"Not Found")</f>
        <v>Siddharth Subramaniam</v>
      </c>
      <c r="H1110" s="2" t="str">
        <f>_xlfn.XLOOKUP(Table2[[#This Row],[Customer_ID]],Table3[Customer_ID],Table3[Gender],"Female")</f>
        <v>Male</v>
      </c>
      <c r="I1110" s="2" t="str">
        <f>_xlfn.XLOOKUP(Table2[[#This Row],[Customer_ID]],Table3[Customer_ID],Table3[City],"Missing Memebership")</f>
        <v>Dindigul</v>
      </c>
      <c r="J1110" s="2" t="str">
        <f>_xlfn.XLOOKUP(Table2[[#This Row],[Customer_ID]],Table3[Customer_ID],Table3[State],"Karnataka")</f>
        <v>Tamil Nadu</v>
      </c>
      <c r="K1110" s="2" t="str">
        <f>_xlfn.XLOOKUP(Table2[[#This Row],[Customer_ID]],Table3[Customer_ID],Table3[Membership],"Regular")</f>
        <v>Regular</v>
      </c>
      <c r="L1110" s="2" t="s">
        <v>992</v>
      </c>
      <c r="M1110" s="2" t="str">
        <f>_xlfn.XLOOKUP(Table2[[#This Row],[Product_ID]],Table4[Product_ID],Table4[Product_Name],"Not Found")</f>
        <v>Woodland Boys Shirt White</v>
      </c>
      <c r="N1110" s="2" t="str">
        <f>_xlfn.XLOOKUP(Table2[[#This Row],[Product_ID]],Table4[Product_ID],Table4[Category],"Not Found")</f>
        <v>Kids Wear</v>
      </c>
      <c r="O1110" s="2" t="str">
        <f>_xlfn.XLOOKUP(Table2[[#This Row],[Product_ID]],Table4[Product_ID],Table4[Subcategory],"Not Found")</f>
        <v>Boys Shirt</v>
      </c>
      <c r="P1110" s="2" t="str">
        <f>_xlfn.XLOOKUP(Table2[[#This Row],[Product_ID]],Table4[Product_ID],Table4[Brand],"Missing Brand")</f>
        <v>Woodland</v>
      </c>
      <c r="Q1110" s="2" t="s">
        <v>23</v>
      </c>
      <c r="R1110" s="2" t="str">
        <f>_xlfn.XLOOKUP(Table2[[#This Row],[Store_ID]],Table6[Store_ID],Table6[Store Name],"Not Found")</f>
        <v>TrendMart Vijayawada High Street</v>
      </c>
      <c r="S1110" s="2">
        <f>_xlfn.XLOOKUP(Table2[[#This Row],[Store_ID]],Table6[Store_ID],Table6[Monthly Target],"Missing Target")</f>
        <v>1000000</v>
      </c>
      <c r="T1110" s="2" t="str">
        <f>_xlfn.XLOOKUP(Table2[[#This Row],[Store_ID]],Table6[Store_ID],Table6[Region],"Not Found")</f>
        <v>South Zone 3</v>
      </c>
      <c r="U1110" s="2" t="s">
        <v>49</v>
      </c>
      <c r="V1110" s="2" t="str">
        <f>_xlfn.XLOOKUP(Table2[[#This Row],[Employee_ID]],Table5[Employee_ID],Table5[Employee Name],"Not Found")</f>
        <v>Jyothi Prasad</v>
      </c>
      <c r="W1110" s="2">
        <v>1</v>
      </c>
      <c r="X1110" s="2">
        <v>792.06</v>
      </c>
      <c r="Y1110" s="2">
        <v>30</v>
      </c>
      <c r="Z1110" s="2">
        <v>237.62</v>
      </c>
      <c r="AA1110" s="2">
        <v>5</v>
      </c>
      <c r="AB1110" s="2">
        <v>27.72</v>
      </c>
      <c r="AC1110" s="2">
        <v>582.16</v>
      </c>
      <c r="AD1110" s="2">
        <v>565.45000000000005</v>
      </c>
      <c r="AE1110" s="2">
        <f t="shared" si="33"/>
        <v>-11.010000000000076</v>
      </c>
      <c r="AF1110" s="2" t="s">
        <v>25</v>
      </c>
      <c r="AG1110" s="42">
        <f>IFERROR(Table2[[#This Row],[Profit]]/Table2[[#This Row],[Sales Amount]],0)</f>
        <v>-1.8912326508176577E-2</v>
      </c>
      <c r="AH1110" s="2" t="str">
        <f>TRIM(Table2[[#This Row],[Payment Modee]])</f>
        <v>UPI</v>
      </c>
      <c r="AI1110" s="2" t="s">
        <v>26</v>
      </c>
      <c r="AJ1110" s="2" t="s">
        <v>27</v>
      </c>
      <c r="AK1110" s="2" t="s">
        <v>1777</v>
      </c>
      <c r="AL1110" s="16" t="str">
        <f>IF(HOUR(Table2[[#This Row],[Order Time]])&lt;12,"Morning",IF(HOUR(Table2[[#This Row],[Order Time]])&lt;17,"Afternoon",IF(HOUR(Table2[[#This Row],[Order Time]])&lt;21,"Evening","Night")))</f>
        <v>Evening</v>
      </c>
      <c r="AM1110" s="16" t="s">
        <v>29</v>
      </c>
    </row>
    <row r="1111" spans="1:39" x14ac:dyDescent="0.25">
      <c r="A1111" s="13" t="s">
        <v>2707</v>
      </c>
      <c r="B1111" s="4">
        <v>45596</v>
      </c>
      <c r="C1111" s="2">
        <f>YEAR(Table2[[#This Row],[Invoice Date]])</f>
        <v>2024</v>
      </c>
      <c r="D1111" s="2" t="str">
        <f>TEXT(Table2[[#This Row],[Invoice Date]],"mmm")</f>
        <v>Oct</v>
      </c>
      <c r="E1111" s="2" t="str">
        <f>Table2[[#This Row],[Store_ID]]&amp;"-"&amp;Table2[[#This Row],[Year]]&amp;"-"&amp;Table2[[#This Row],[Month]]</f>
        <v>STR110-2024-Oct</v>
      </c>
      <c r="F1111" s="2" t="s">
        <v>2200</v>
      </c>
      <c r="G1111" s="2" t="str">
        <f>_xlfn.XLOOKUP(Table2[[#This Row],[Customer_ID]],Table3[Customer_ID],Table3[Customer Name],"Not Found")</f>
        <v>Yogesh Sundaram</v>
      </c>
      <c r="H1111" s="2" t="str">
        <f>_xlfn.XLOOKUP(Table2[[#This Row],[Customer_ID]],Table3[Customer_ID],Table3[Gender],"Female")</f>
        <v>Male</v>
      </c>
      <c r="I1111" s="2" t="str">
        <f>_xlfn.XLOOKUP(Table2[[#This Row],[Customer_ID]],Table3[Customer_ID],Table3[City],"Missing Memebership")</f>
        <v>Kannur</v>
      </c>
      <c r="J1111" s="2" t="str">
        <f>_xlfn.XLOOKUP(Table2[[#This Row],[Customer_ID]],Table3[Customer_ID],Table3[State],"Karnataka")</f>
        <v>Kerala</v>
      </c>
      <c r="K1111" s="2" t="str">
        <f>_xlfn.XLOOKUP(Table2[[#This Row],[Customer_ID]],Table3[Customer_ID],Table3[Membership],"Regular")</f>
        <v>Platinum</v>
      </c>
      <c r="L1111" s="2" t="s">
        <v>605</v>
      </c>
      <c r="M1111" s="2" t="str">
        <f>_xlfn.XLOOKUP(Table2[[#This Row],[Product_ID]],Table4[Product_ID],Table4[Product_Name],"Not Found")</f>
        <v>Pantaloons Shirt Dress Grey</v>
      </c>
      <c r="N1111" s="2" t="str">
        <f>_xlfn.XLOOKUP(Table2[[#This Row],[Product_ID]],Table4[Product_ID],Table4[Category],"Not Found")</f>
        <v>Women Dresses</v>
      </c>
      <c r="O1111" s="2" t="str">
        <f>_xlfn.XLOOKUP(Table2[[#This Row],[Product_ID]],Table4[Product_ID],Table4[Subcategory],"Not Found")</f>
        <v>Shirt Dress</v>
      </c>
      <c r="P1111" s="2" t="str">
        <f>_xlfn.XLOOKUP(Table2[[#This Row],[Product_ID]],Table4[Product_ID],Table4[Brand],"Missing Brand")</f>
        <v>Pantaloons</v>
      </c>
      <c r="Q1111" s="2" t="s">
        <v>146</v>
      </c>
      <c r="R1111" s="2" t="str">
        <f>_xlfn.XLOOKUP(Table2[[#This Row],[Store_ID]],Table6[Store_ID],Table6[Store Name],"Not Found")</f>
        <v>TrendMart Thoothukudi Outlet</v>
      </c>
      <c r="S1111" s="2">
        <f>_xlfn.XLOOKUP(Table2[[#This Row],[Store_ID]],Table6[Store_ID],Table6[Monthly Target],"Missing Target")</f>
        <v>1000000</v>
      </c>
      <c r="T1111" s="2" t="str">
        <f>_xlfn.XLOOKUP(Table2[[#This Row],[Store_ID]],Table6[Store_ID],Table6[Region],"Not Found")</f>
        <v>South Zone 1</v>
      </c>
      <c r="U1111" s="2" t="s">
        <v>124</v>
      </c>
      <c r="V1111" s="2" t="str">
        <f>_xlfn.XLOOKUP(Table2[[#This Row],[Employee_ID]],Table5[Employee_ID],Table5[Employee Name],"Not Found")</f>
        <v>Girish Sundaram</v>
      </c>
      <c r="W1111" s="2">
        <v>2</v>
      </c>
      <c r="X1111" s="2">
        <v>1645</v>
      </c>
      <c r="Y1111" s="2">
        <v>10</v>
      </c>
      <c r="Z1111" s="2">
        <v>329</v>
      </c>
      <c r="AA1111" s="2">
        <v>12</v>
      </c>
      <c r="AB1111" s="2">
        <v>355.32</v>
      </c>
      <c r="AC1111" s="2">
        <v>3316.32</v>
      </c>
      <c r="AD1111" s="2">
        <v>2266.54</v>
      </c>
      <c r="AE1111" s="2">
        <f t="shared" si="33"/>
        <v>694.46000000000026</v>
      </c>
      <c r="AF1111" s="2" t="s">
        <v>25</v>
      </c>
      <c r="AG1111" s="42">
        <f>IFERROR(Table2[[#This Row],[Profit]]/Table2[[#This Row],[Sales Amount]],0)</f>
        <v>0.20940681237033829</v>
      </c>
      <c r="AH1111" s="2" t="str">
        <f>TRIM(Table2[[#This Row],[Payment Modee]])</f>
        <v>UPI</v>
      </c>
      <c r="AI1111" s="2" t="s">
        <v>26</v>
      </c>
      <c r="AJ1111" s="2" t="s">
        <v>27</v>
      </c>
      <c r="AK1111" s="2" t="s">
        <v>427</v>
      </c>
      <c r="AL1111" s="16" t="str">
        <f>IF(HOUR(Table2[[#This Row],[Order Time]])&lt;12,"Morning",IF(HOUR(Table2[[#This Row],[Order Time]])&lt;17,"Afternoon",IF(HOUR(Table2[[#This Row],[Order Time]])&lt;21,"Evening","Night")))</f>
        <v>Afternoon</v>
      </c>
      <c r="AM1111" s="16" t="s">
        <v>29</v>
      </c>
    </row>
    <row r="1112" spans="1:39" x14ac:dyDescent="0.25">
      <c r="A1112" s="13" t="s">
        <v>2708</v>
      </c>
      <c r="B1112" s="4">
        <v>45395</v>
      </c>
      <c r="C1112" s="2">
        <f>YEAR(Table2[[#This Row],[Invoice Date]])</f>
        <v>2024</v>
      </c>
      <c r="D1112" s="2" t="str">
        <f>TEXT(Table2[[#This Row],[Invoice Date]],"mmm")</f>
        <v>Apr</v>
      </c>
      <c r="E1112" s="2" t="str">
        <f>Table2[[#This Row],[Store_ID]]&amp;"-"&amp;Table2[[#This Row],[Year]]&amp;"-"&amp;Table2[[#This Row],[Month]]</f>
        <v>STR120-2024-Apr</v>
      </c>
      <c r="F1112" s="2" t="s">
        <v>2709</v>
      </c>
      <c r="G1112" s="2" t="str">
        <f>_xlfn.XLOOKUP(Table2[[#This Row],[Customer_ID]],Table3[Customer_ID],Table3[Customer Name],"Not Found")</f>
        <v>Gayathri Chettiar</v>
      </c>
      <c r="H1112" s="2" t="str">
        <f>_xlfn.XLOOKUP(Table2[[#This Row],[Customer_ID]],Table3[Customer_ID],Table3[Gender],"Female")</f>
        <v>Female</v>
      </c>
      <c r="I1112" s="2" t="str">
        <f>_xlfn.XLOOKUP(Table2[[#This Row],[Customer_ID]],Table3[Customer_ID],Table3[City],"Missing Memebership")</f>
        <v>Hubballi</v>
      </c>
      <c r="J1112" s="2" t="str">
        <f>_xlfn.XLOOKUP(Table2[[#This Row],[Customer_ID]],Table3[Customer_ID],Table3[State],"Karnataka")</f>
        <v>Karnataka</v>
      </c>
      <c r="K1112" s="2" t="str">
        <f>_xlfn.XLOOKUP(Table2[[#This Row],[Customer_ID]],Table3[Customer_ID],Table3[Membership],"Regular")</f>
        <v>Silver</v>
      </c>
      <c r="L1112" s="2" t="s">
        <v>22</v>
      </c>
      <c r="M1112" s="2" t="str">
        <f>_xlfn.XLOOKUP(Table2[[#This Row],[Product_ID]],Table4[Product_ID],Table4[Product_Name],"Not Found")</f>
        <v>Pepe Jeans A-Line Kurti White</v>
      </c>
      <c r="N1112" s="2" t="str">
        <f>_xlfn.XLOOKUP(Table2[[#This Row],[Product_ID]],Table4[Product_ID],Table4[Category],"Not Found")</f>
        <v>Women Kurtis</v>
      </c>
      <c r="O1112" s="2" t="str">
        <f>_xlfn.XLOOKUP(Table2[[#This Row],[Product_ID]],Table4[Product_ID],Table4[Subcategory],"Not Found")</f>
        <v>A-Line Kurti</v>
      </c>
      <c r="P1112" s="2" t="str">
        <f>_xlfn.XLOOKUP(Table2[[#This Row],[Product_ID]],Table4[Product_ID],Table4[Brand],"Missing Brand")</f>
        <v>Pepe Jeans</v>
      </c>
      <c r="Q1112" s="2" t="s">
        <v>999</v>
      </c>
      <c r="R1112" s="2" t="str">
        <f>_xlfn.XLOOKUP(Table2[[#This Row],[Store_ID]],Table6[Store_ID],Table6[Store Name],"Not Found")</f>
        <v>TrendMart Karimnagar Standard</v>
      </c>
      <c r="S1112" s="2">
        <f>_xlfn.XLOOKUP(Table2[[#This Row],[Store_ID]],Table6[Store_ID],Table6[Monthly Target],"Missing Target")</f>
        <v>1500000</v>
      </c>
      <c r="T1112" s="2" t="str">
        <f>_xlfn.XLOOKUP(Table2[[#This Row],[Store_ID]],Table6[Store_ID],Table6[Region],"Not Found")</f>
        <v>South Zone 2</v>
      </c>
      <c r="U1112" s="2" t="s">
        <v>192</v>
      </c>
      <c r="V1112" s="2" t="str">
        <f>_xlfn.XLOOKUP(Table2[[#This Row],[Employee_ID]],Table5[Employee_ID],Table5[Employee Name],"Not Found")</f>
        <v>Hari Nair</v>
      </c>
      <c r="W1112" s="2">
        <v>3</v>
      </c>
      <c r="X1112" s="2">
        <v>751.12</v>
      </c>
      <c r="Y1112" s="2">
        <v>0</v>
      </c>
      <c r="Z1112" s="2">
        <v>0</v>
      </c>
      <c r="AA1112" s="2">
        <v>5</v>
      </c>
      <c r="AB1112" s="2">
        <v>112.67</v>
      </c>
      <c r="AC1112" s="2">
        <v>2366.0300000000002</v>
      </c>
      <c r="AD1112" s="2">
        <v>1490.01</v>
      </c>
      <c r="AE1112" s="2">
        <f t="shared" si="33"/>
        <v>763.35000000000025</v>
      </c>
      <c r="AF1112" s="2" t="s">
        <v>56</v>
      </c>
      <c r="AG1112" s="42">
        <f>IFERROR(Table2[[#This Row],[Profit]]/Table2[[#This Row],[Sales Amount]],0)</f>
        <v>0.32262904527837777</v>
      </c>
      <c r="AH1112" s="2" t="str">
        <f>TRIM(Table2[[#This Row],[Payment Modee]])</f>
        <v>Credit Card</v>
      </c>
      <c r="AI1112" s="2" t="s">
        <v>36</v>
      </c>
      <c r="AJ1112" s="2" t="s">
        <v>27</v>
      </c>
      <c r="AK1112" s="2" t="s">
        <v>98</v>
      </c>
      <c r="AL1112" s="16" t="str">
        <f>IF(HOUR(Table2[[#This Row],[Order Time]])&lt;12,"Morning",IF(HOUR(Table2[[#This Row],[Order Time]])&lt;17,"Afternoon",IF(HOUR(Table2[[#This Row],[Order Time]])&lt;21,"Evening","Night")))</f>
        <v>Evening</v>
      </c>
      <c r="AM1112" s="16" t="s">
        <v>38</v>
      </c>
    </row>
    <row r="1113" spans="1:39" x14ac:dyDescent="0.25">
      <c r="A1113" s="13" t="s">
        <v>2710</v>
      </c>
      <c r="B1113" s="4">
        <v>45632</v>
      </c>
      <c r="C1113" s="2">
        <f>YEAR(Table2[[#This Row],[Invoice Date]])</f>
        <v>2024</v>
      </c>
      <c r="D1113" s="2" t="str">
        <f>TEXT(Table2[[#This Row],[Invoice Date]],"mmm")</f>
        <v>Dec</v>
      </c>
      <c r="E1113" s="2" t="str">
        <f>Table2[[#This Row],[Store_ID]]&amp;"-"&amp;Table2[[#This Row],[Year]]&amp;"-"&amp;Table2[[#This Row],[Month]]</f>
        <v>STR112-2024-Dec</v>
      </c>
      <c r="F1113" s="2" t="s">
        <v>1850</v>
      </c>
      <c r="G1113" s="2" t="str">
        <f>_xlfn.XLOOKUP(Table2[[#This Row],[Customer_ID]],Table3[Customer_ID],Table3[Customer Name],"Not Found")</f>
        <v>Anitha Bhat</v>
      </c>
      <c r="H1113" s="2" t="str">
        <f>_xlfn.XLOOKUP(Table2[[#This Row],[Customer_ID]],Table3[Customer_ID],Table3[Gender],"Female")</f>
        <v>Female</v>
      </c>
      <c r="I1113" s="2" t="str">
        <f>_xlfn.XLOOKUP(Table2[[#This Row],[Customer_ID]],Table3[Customer_ID],Table3[City],"Missing Memebership")</f>
        <v>Salem</v>
      </c>
      <c r="J1113" s="2" t="str">
        <f>_xlfn.XLOOKUP(Table2[[#This Row],[Customer_ID]],Table3[Customer_ID],Table3[State],"Karnataka")</f>
        <v>Tamil Nadu</v>
      </c>
      <c r="K1113" s="2" t="str">
        <f>_xlfn.XLOOKUP(Table2[[#This Row],[Customer_ID]],Table3[Customer_ID],Table3[Membership],"Regular")</f>
        <v>Silver</v>
      </c>
      <c r="L1113" s="2" t="s">
        <v>1954</v>
      </c>
      <c r="M1113" s="2" t="str">
        <f>_xlfn.XLOOKUP(Table2[[#This Row],[Product_ID]],Table4[Product_ID],Table4[Product_Name],"Not Found")</f>
        <v>Nalli Silks Analog Watch Beige</v>
      </c>
      <c r="N1113" s="2" t="str">
        <f>_xlfn.XLOOKUP(Table2[[#This Row],[Product_ID]],Table4[Product_ID],Table4[Category],"Not Found")</f>
        <v>Watches</v>
      </c>
      <c r="O1113" s="2" t="str">
        <f>_xlfn.XLOOKUP(Table2[[#This Row],[Product_ID]],Table4[Product_ID],Table4[Subcategory],"Not Found")</f>
        <v>Analog Watch</v>
      </c>
      <c r="P1113" s="2" t="str">
        <f>_xlfn.XLOOKUP(Table2[[#This Row],[Product_ID]],Table4[Product_ID],Table4[Brand],"Missing Brand")</f>
        <v>Nalli Silks</v>
      </c>
      <c r="Q1113" s="2" t="s">
        <v>202</v>
      </c>
      <c r="R1113" s="2" t="str">
        <f>_xlfn.XLOOKUP(Table2[[#This Row],[Store_ID]],Table6[Store_ID],Table6[Store Name],"Not Found")</f>
        <v>TrendMart Guntur Outlet</v>
      </c>
      <c r="S1113" s="2">
        <f>_xlfn.XLOOKUP(Table2[[#This Row],[Store_ID]],Table6[Store_ID],Table6[Monthly Target],"Missing Target")</f>
        <v>1500000</v>
      </c>
      <c r="T1113" s="2" t="str">
        <f>_xlfn.XLOOKUP(Table2[[#This Row],[Store_ID]],Table6[Store_ID],Table6[Region],"Not Found")</f>
        <v>South Zone 3</v>
      </c>
      <c r="U1113" s="2" t="s">
        <v>24</v>
      </c>
      <c r="V1113" s="2" t="str">
        <f>_xlfn.XLOOKUP(Table2[[#This Row],[Employee_ID]],Table5[Employee_ID],Table5[Employee Name],"Not Found")</f>
        <v>Manoj Ramachandran</v>
      </c>
      <c r="W1113" s="2">
        <v>1</v>
      </c>
      <c r="X1113" s="2">
        <v>1735.45</v>
      </c>
      <c r="Y1113" s="2">
        <v>10</v>
      </c>
      <c r="Z1113" s="2">
        <v>173.54</v>
      </c>
      <c r="AA1113" s="2">
        <v>12</v>
      </c>
      <c r="AB1113" s="2">
        <v>187.43</v>
      </c>
      <c r="AC1113" s="2">
        <v>1749.34</v>
      </c>
      <c r="AD1113" s="2">
        <v>1183.4100000000001</v>
      </c>
      <c r="AE1113" s="2">
        <f t="shared" si="33"/>
        <v>378.49999999999983</v>
      </c>
      <c r="AF1113" s="2" t="s">
        <v>35</v>
      </c>
      <c r="AG1113" s="42">
        <f>IFERROR(Table2[[#This Row],[Profit]]/Table2[[#This Row],[Sales Amount]],0)</f>
        <v>0.21636731567333958</v>
      </c>
      <c r="AH1113" s="2" t="str">
        <f>TRIM(Table2[[#This Row],[Payment Modee]])</f>
        <v>Debit Card</v>
      </c>
      <c r="AI1113" s="2" t="s">
        <v>26</v>
      </c>
      <c r="AJ1113" s="2" t="s">
        <v>27</v>
      </c>
      <c r="AK1113" s="2" t="s">
        <v>1235</v>
      </c>
      <c r="AL1113" s="16" t="str">
        <f>IF(HOUR(Table2[[#This Row],[Order Time]])&lt;12,"Morning",IF(HOUR(Table2[[#This Row],[Order Time]])&lt;17,"Afternoon",IF(HOUR(Table2[[#This Row],[Order Time]])&lt;21,"Evening","Night")))</f>
        <v>Evening</v>
      </c>
      <c r="AM1113" s="16" t="s">
        <v>29</v>
      </c>
    </row>
    <row r="1114" spans="1:39" x14ac:dyDescent="0.25">
      <c r="A1114" s="13" t="s">
        <v>2711</v>
      </c>
      <c r="B1114" s="4">
        <v>45580</v>
      </c>
      <c r="C1114" s="2">
        <f>YEAR(Table2[[#This Row],[Invoice Date]])</f>
        <v>2024</v>
      </c>
      <c r="D1114" s="2" t="str">
        <f>TEXT(Table2[[#This Row],[Invoice Date]],"mmm")</f>
        <v>Oct</v>
      </c>
      <c r="E1114" s="2" t="str">
        <f>Table2[[#This Row],[Store_ID]]&amp;"-"&amp;Table2[[#This Row],[Year]]&amp;"-"&amp;Table2[[#This Row],[Month]]</f>
        <v>STR011-2024-Oct</v>
      </c>
      <c r="F1114" s="2" t="s">
        <v>1311</v>
      </c>
      <c r="G1114" s="2" t="str">
        <f>_xlfn.XLOOKUP(Table2[[#This Row],[Customer_ID]],Table3[Customer_ID],Table3[Customer Name],"Not Found")</f>
        <v>Hariharan Kamath</v>
      </c>
      <c r="H1114" s="2" t="str">
        <f>_xlfn.XLOOKUP(Table2[[#This Row],[Customer_ID]],Table3[Customer_ID],Table3[Gender],"Female")</f>
        <v>Male</v>
      </c>
      <c r="I1114" s="2" t="str">
        <f>_xlfn.XLOOKUP(Table2[[#This Row],[Customer_ID]],Table3[Customer_ID],Table3[City],"Missing Memebership")</f>
        <v>Vellore</v>
      </c>
      <c r="J1114" s="2" t="str">
        <f>_xlfn.XLOOKUP(Table2[[#This Row],[Customer_ID]],Table3[Customer_ID],Table3[State],"Karnataka")</f>
        <v>Tamil Nadu</v>
      </c>
      <c r="K1114" s="2" t="str">
        <f>_xlfn.XLOOKUP(Table2[[#This Row],[Customer_ID]],Table3[Customer_ID],Table3[Membership],"Regular")</f>
        <v>Regular</v>
      </c>
      <c r="L1114" s="2" t="s">
        <v>267</v>
      </c>
      <c r="M1114" s="2" t="str">
        <f>_xlfn.XLOOKUP(Table2[[#This Row],[Product_ID]],Table4[Product_ID],Table4[Product_Name],"Not Found")</f>
        <v>Tanishq Card Holder Cream</v>
      </c>
      <c r="N1114" s="2" t="str">
        <f>_xlfn.XLOOKUP(Table2[[#This Row],[Product_ID]],Table4[Product_ID],Table4[Category],"Not Found")</f>
        <v>Wallets</v>
      </c>
      <c r="O1114" s="2" t="str">
        <f>_xlfn.XLOOKUP(Table2[[#This Row],[Product_ID]],Table4[Product_ID],Table4[Subcategory],"Not Found")</f>
        <v>Card Holder</v>
      </c>
      <c r="P1114" s="2" t="str">
        <f>_xlfn.XLOOKUP(Table2[[#This Row],[Product_ID]],Table4[Product_ID],Table4[Brand],"Missing Brand")</f>
        <v>Tanishq</v>
      </c>
      <c r="Q1114" s="2" t="s">
        <v>42</v>
      </c>
      <c r="R1114" s="2" t="str">
        <f>_xlfn.XLOOKUP(Table2[[#This Row],[Store_ID]],Table6[Store_ID],Table6[Store Name],"Not Found")</f>
        <v>TrendMart Tirupati Standard</v>
      </c>
      <c r="S1114" s="2">
        <f>_xlfn.XLOOKUP(Table2[[#This Row],[Store_ID]],Table6[Store_ID],Table6[Monthly Target],"Missing Target")</f>
        <v>2000000</v>
      </c>
      <c r="T1114" s="2" t="str">
        <f>_xlfn.XLOOKUP(Table2[[#This Row],[Store_ID]],Table6[Store_ID],Table6[Region],"Not Found")</f>
        <v>South Zone 3</v>
      </c>
      <c r="U1114" s="2" t="s">
        <v>349</v>
      </c>
      <c r="V1114" s="2" t="str">
        <f>_xlfn.XLOOKUP(Table2[[#This Row],[Employee_ID]],Table5[Employee_ID],Table5[Employee Name],"Not Found")</f>
        <v>Chitra Bhat</v>
      </c>
      <c r="W1114" s="2">
        <v>1</v>
      </c>
      <c r="X1114" s="2">
        <v>732.22</v>
      </c>
      <c r="Y1114" s="2">
        <v>10</v>
      </c>
      <c r="Z1114" s="2">
        <v>73.22</v>
      </c>
      <c r="AA1114" s="2">
        <v>5</v>
      </c>
      <c r="AB1114" s="2">
        <v>32.950000000000003</v>
      </c>
      <c r="AC1114" s="2">
        <v>691.95</v>
      </c>
      <c r="AD1114" s="2">
        <v>513.84</v>
      </c>
      <c r="AE1114" s="2">
        <f t="shared" si="33"/>
        <v>145.16000000000003</v>
      </c>
      <c r="AF1114" s="2" t="s">
        <v>69</v>
      </c>
      <c r="AG1114" s="42">
        <f>IFERROR(Table2[[#This Row],[Profit]]/Table2[[#This Row],[Sales Amount]],0)</f>
        <v>0.20978394392658431</v>
      </c>
      <c r="AH1114" s="2" t="str">
        <f>TRIM(Table2[[#This Row],[Payment Modee]])</f>
        <v>Cash</v>
      </c>
      <c r="AI1114" s="2" t="s">
        <v>36</v>
      </c>
      <c r="AJ1114" s="2" t="s">
        <v>27</v>
      </c>
      <c r="AK1114" s="2" t="s">
        <v>1431</v>
      </c>
      <c r="AL1114" s="16" t="str">
        <f>IF(HOUR(Table2[[#This Row],[Order Time]])&lt;12,"Morning",IF(HOUR(Table2[[#This Row],[Order Time]])&lt;17,"Afternoon",IF(HOUR(Table2[[#This Row],[Order Time]])&lt;21,"Evening","Night")))</f>
        <v>Morning</v>
      </c>
      <c r="AM1114" s="16" t="s">
        <v>29</v>
      </c>
    </row>
    <row r="1115" spans="1:39" x14ac:dyDescent="0.25">
      <c r="A1115" s="13" t="s">
        <v>2712</v>
      </c>
      <c r="B1115" s="4">
        <v>45641</v>
      </c>
      <c r="C1115" s="2">
        <f>YEAR(Table2[[#This Row],[Invoice Date]])</f>
        <v>2024</v>
      </c>
      <c r="D1115" s="2" t="str">
        <f>TEXT(Table2[[#This Row],[Invoice Date]],"mmm")</f>
        <v>Dec</v>
      </c>
      <c r="E1115" s="2" t="str">
        <f>Table2[[#This Row],[Store_ID]]&amp;"-"&amp;Table2[[#This Row],[Year]]&amp;"-"&amp;Table2[[#This Row],[Month]]</f>
        <v>STR032-2024-Dec</v>
      </c>
      <c r="F1115" s="2" t="s">
        <v>2380</v>
      </c>
      <c r="G1115" s="2" t="str">
        <f>_xlfn.XLOOKUP(Table2[[#This Row],[Customer_ID]],Table3[Customer_ID],Table3[Customer Name],"Not Found")</f>
        <v>Jyothi Gounder</v>
      </c>
      <c r="H1115" s="2" t="str">
        <f>_xlfn.XLOOKUP(Table2[[#This Row],[Customer_ID]],Table3[Customer_ID],Table3[Gender],"Female")</f>
        <v>Female</v>
      </c>
      <c r="I1115" s="2" t="str">
        <f>_xlfn.XLOOKUP(Table2[[#This Row],[Customer_ID]],Table3[Customer_ID],Table3[City],"Missing Memebership")</f>
        <v>Tirupati</v>
      </c>
      <c r="J1115" s="2" t="str">
        <f>_xlfn.XLOOKUP(Table2[[#This Row],[Customer_ID]],Table3[Customer_ID],Table3[State],"Karnataka")</f>
        <v>Andhra Pradesh</v>
      </c>
      <c r="K1115" s="2" t="str">
        <f>_xlfn.XLOOKUP(Table2[[#This Row],[Customer_ID]],Table3[Customer_ID],Table3[Membership],"Regular")</f>
        <v>Silver</v>
      </c>
      <c r="L1115" s="2" t="s">
        <v>1395</v>
      </c>
      <c r="M1115" s="2" t="str">
        <f>_xlfn.XLOOKUP(Table2[[#This Row],[Product_ID]],Table4[Product_ID],Table4[Product_Name],"Not Found")</f>
        <v>Westside Bodycon Dress Green</v>
      </c>
      <c r="N1115" s="2" t="str">
        <f>_xlfn.XLOOKUP(Table2[[#This Row],[Product_ID]],Table4[Product_ID],Table4[Category],"Not Found")</f>
        <v>Women Dresses</v>
      </c>
      <c r="O1115" s="2" t="str">
        <f>_xlfn.XLOOKUP(Table2[[#This Row],[Product_ID]],Table4[Product_ID],Table4[Subcategory],"Not Found")</f>
        <v>Bodycon Dress</v>
      </c>
      <c r="P1115" s="2" t="str">
        <f>_xlfn.XLOOKUP(Table2[[#This Row],[Product_ID]],Table4[Product_ID],Table4[Brand],"Missing Brand")</f>
        <v>Westside</v>
      </c>
      <c r="Q1115" s="2" t="s">
        <v>413</v>
      </c>
      <c r="R1115" s="2" t="str">
        <f>_xlfn.XLOOKUP(Table2[[#This Row],[Store_ID]],Table6[Store_ID],Table6[Store Name],"Not Found")</f>
        <v>TrendMart Kochi Standard</v>
      </c>
      <c r="S1115" s="2">
        <f>_xlfn.XLOOKUP(Table2[[#This Row],[Store_ID]],Table6[Store_ID],Table6[Monthly Target],"Missing Target")</f>
        <v>2500000</v>
      </c>
      <c r="T1115" s="2" t="str">
        <f>_xlfn.XLOOKUP(Table2[[#This Row],[Store_ID]],Table6[Store_ID],Table6[Region],"Not Found")</f>
        <v>South Zone 1</v>
      </c>
      <c r="U1115" s="2" t="s">
        <v>263</v>
      </c>
      <c r="V1115" s="2" t="str">
        <f>_xlfn.XLOOKUP(Table2[[#This Row],[Employee_ID]],Table5[Employee_ID],Table5[Employee Name],"Not Found")</f>
        <v>Sathish Sundaram</v>
      </c>
      <c r="W1115" s="2">
        <v>1</v>
      </c>
      <c r="X1115" s="2">
        <v>1737.8</v>
      </c>
      <c r="Y1115" s="2">
        <v>30</v>
      </c>
      <c r="Z1115" s="2">
        <v>521.34</v>
      </c>
      <c r="AA1115" s="2">
        <v>12</v>
      </c>
      <c r="AB1115" s="2">
        <v>145.97999999999999</v>
      </c>
      <c r="AC1115" s="2">
        <v>1362.44</v>
      </c>
      <c r="AD1115" s="2">
        <v>1144.5899999999999</v>
      </c>
      <c r="AE1115" s="2">
        <f t="shared" si="33"/>
        <v>71.870000000000147</v>
      </c>
      <c r="AF1115" s="2" t="s">
        <v>35</v>
      </c>
      <c r="AG1115" s="42">
        <f>IFERROR(Table2[[#This Row],[Profit]]/Table2[[#This Row],[Sales Amount]],0)</f>
        <v>5.2750946830686228E-2</v>
      </c>
      <c r="AH1115" s="2" t="str">
        <f>TRIM(Table2[[#This Row],[Payment Modee]])</f>
        <v>Debit Card</v>
      </c>
      <c r="AI1115" s="2" t="s">
        <v>26</v>
      </c>
      <c r="AJ1115" s="2" t="s">
        <v>27</v>
      </c>
      <c r="AK1115" s="2" t="s">
        <v>1653</v>
      </c>
      <c r="AL1115" s="16" t="str">
        <f>IF(HOUR(Table2[[#This Row],[Order Time]])&lt;12,"Morning",IF(HOUR(Table2[[#This Row],[Order Time]])&lt;17,"Afternoon",IF(HOUR(Table2[[#This Row],[Order Time]])&lt;21,"Evening","Night")))</f>
        <v>Afternoon</v>
      </c>
      <c r="AM1115" s="16" t="s">
        <v>38</v>
      </c>
    </row>
    <row r="1116" spans="1:39" x14ac:dyDescent="0.25">
      <c r="A1116" s="13" t="s">
        <v>2713</v>
      </c>
      <c r="B1116" s="4">
        <v>45608</v>
      </c>
      <c r="C1116" s="2">
        <f>YEAR(Table2[[#This Row],[Invoice Date]])</f>
        <v>2024</v>
      </c>
      <c r="D1116" s="2" t="str">
        <f>TEXT(Table2[[#This Row],[Invoice Date]],"mmm")</f>
        <v>Nov</v>
      </c>
      <c r="E1116" s="2" t="str">
        <f>Table2[[#This Row],[Store_ID]]&amp;"-"&amp;Table2[[#This Row],[Year]]&amp;"-"&amp;Table2[[#This Row],[Month]]</f>
        <v>STR097-2024-Nov</v>
      </c>
      <c r="F1116" s="2" t="s">
        <v>1300</v>
      </c>
      <c r="G1116" s="2" t="str">
        <f>_xlfn.XLOOKUP(Table2[[#This Row],[Customer_ID]],Table3[Customer_ID],Table3[Customer Name],"Not Found")</f>
        <v>Nisha Achari</v>
      </c>
      <c r="H1116" s="2" t="str">
        <f>_xlfn.XLOOKUP(Table2[[#This Row],[Customer_ID]],Table3[Customer_ID],Table3[Gender],"Female")</f>
        <v>Female</v>
      </c>
      <c r="I1116" s="2" t="str">
        <f>_xlfn.XLOOKUP(Table2[[#This Row],[Customer_ID]],Table3[Customer_ID],Table3[City],"Missing Memebership")</f>
        <v>Hyderabad</v>
      </c>
      <c r="J1116" s="2" t="str">
        <f>_xlfn.XLOOKUP(Table2[[#This Row],[Customer_ID]],Table3[Customer_ID],Table3[State],"Karnataka")</f>
        <v>Telangana</v>
      </c>
      <c r="K1116" s="2" t="str">
        <f>_xlfn.XLOOKUP(Table2[[#This Row],[Customer_ID]],Table3[Customer_ID],Table3[Membership],"Regular")</f>
        <v>Silver</v>
      </c>
      <c r="L1116" s="2" t="s">
        <v>1704</v>
      </c>
      <c r="M1116" s="2" t="str">
        <f>_xlfn.XLOOKUP(Table2[[#This Row],[Product_ID]],Table4[Product_ID],Table4[Product_Name],"Not Found")</f>
        <v>Titan Sneakers Maroon</v>
      </c>
      <c r="N1116" s="2" t="str">
        <f>_xlfn.XLOOKUP(Table2[[#This Row],[Product_ID]],Table4[Product_ID],Table4[Category],"Not Found")</f>
        <v>Footwear</v>
      </c>
      <c r="O1116" s="2" t="str">
        <f>_xlfn.XLOOKUP(Table2[[#This Row],[Product_ID]],Table4[Product_ID],Table4[Subcategory],"Not Found")</f>
        <v>Sneakers</v>
      </c>
      <c r="P1116" s="2" t="str">
        <f>_xlfn.XLOOKUP(Table2[[#This Row],[Product_ID]],Table4[Product_ID],Table4[Brand],"Missing Brand")</f>
        <v>Titan</v>
      </c>
      <c r="Q1116" s="2" t="s">
        <v>240</v>
      </c>
      <c r="R1116" s="2" t="str">
        <f>_xlfn.XLOOKUP(Table2[[#This Row],[Store_ID]],Table6[Store_ID],Table6[Store Name],"Not Found")</f>
        <v>TrendMart Thiruvananthapuram High Street</v>
      </c>
      <c r="S1116" s="2">
        <f>_xlfn.XLOOKUP(Table2[[#This Row],[Store_ID]],Table6[Store_ID],Table6[Monthly Target],"Missing Target")</f>
        <v>1500000</v>
      </c>
      <c r="T1116" s="2" t="str">
        <f>_xlfn.XLOOKUP(Table2[[#This Row],[Store_ID]],Table6[Store_ID],Table6[Region],"Not Found")</f>
        <v>South Zone 1</v>
      </c>
      <c r="U1116" s="2" t="s">
        <v>192</v>
      </c>
      <c r="V1116" s="2" t="str">
        <f>_xlfn.XLOOKUP(Table2[[#This Row],[Employee_ID]],Table5[Employee_ID],Table5[Employee Name],"Not Found")</f>
        <v>Hari Nair</v>
      </c>
      <c r="W1116" s="2">
        <v>3</v>
      </c>
      <c r="X1116" s="2">
        <v>1039.97</v>
      </c>
      <c r="Y1116" s="2">
        <v>30</v>
      </c>
      <c r="Z1116" s="2">
        <v>935.97</v>
      </c>
      <c r="AA1116" s="2">
        <v>12</v>
      </c>
      <c r="AB1116" s="2">
        <v>262.07</v>
      </c>
      <c r="AC1116" s="2">
        <v>2446.0100000000002</v>
      </c>
      <c r="AD1116" s="2">
        <v>2177.61</v>
      </c>
      <c r="AE1116" s="2">
        <f t="shared" si="33"/>
        <v>6.3300000000000978</v>
      </c>
      <c r="AF1116" s="2" t="s">
        <v>56</v>
      </c>
      <c r="AG1116" s="42">
        <f>IFERROR(Table2[[#This Row],[Profit]]/Table2[[#This Row],[Sales Amount]],0)</f>
        <v>2.5878880298936214E-3</v>
      </c>
      <c r="AH1116" s="2" t="str">
        <f>TRIM(Table2[[#This Row],[Payment Modee]])</f>
        <v>Credit Card</v>
      </c>
      <c r="AI1116" s="2" t="s">
        <v>36</v>
      </c>
      <c r="AJ1116" s="2" t="s">
        <v>27</v>
      </c>
      <c r="AK1116" s="2" t="s">
        <v>1076</v>
      </c>
      <c r="AL1116" s="16" t="str">
        <f>IF(HOUR(Table2[[#This Row],[Order Time]])&lt;12,"Morning",IF(HOUR(Table2[[#This Row],[Order Time]])&lt;17,"Afternoon",IF(HOUR(Table2[[#This Row],[Order Time]])&lt;21,"Evening","Night")))</f>
        <v>Evening</v>
      </c>
      <c r="AM1116" s="16" t="s">
        <v>29</v>
      </c>
    </row>
    <row r="1117" spans="1:39" x14ac:dyDescent="0.25">
      <c r="A1117" s="13" t="s">
        <v>2714</v>
      </c>
      <c r="B1117" s="4">
        <v>45389</v>
      </c>
      <c r="C1117" s="2">
        <f>YEAR(Table2[[#This Row],[Invoice Date]])</f>
        <v>2024</v>
      </c>
      <c r="D1117" s="2" t="str">
        <f>TEXT(Table2[[#This Row],[Invoice Date]],"mmm")</f>
        <v>Apr</v>
      </c>
      <c r="E1117" s="2" t="str">
        <f>Table2[[#This Row],[Store_ID]]&amp;"-"&amp;Table2[[#This Row],[Year]]&amp;"-"&amp;Table2[[#This Row],[Month]]</f>
        <v>STR072-2024-Apr</v>
      </c>
      <c r="F1117" s="2" t="s">
        <v>1398</v>
      </c>
      <c r="G1117" s="2" t="str">
        <f>_xlfn.XLOOKUP(Table2[[#This Row],[Customer_ID]],Table3[Customer_ID],Table3[Customer Name],"Not Found")</f>
        <v>Gayathri Chandran</v>
      </c>
      <c r="H1117" s="2" t="str">
        <f>_xlfn.XLOOKUP(Table2[[#This Row],[Customer_ID]],Table3[Customer_ID],Table3[Gender],"Female")</f>
        <v>Female</v>
      </c>
      <c r="I1117" s="2" t="str">
        <f>_xlfn.XLOOKUP(Table2[[#This Row],[Customer_ID]],Table3[Customer_ID],Table3[City],"Missing Memebership")</f>
        <v>Mangaluru</v>
      </c>
      <c r="J1117" s="2" t="str">
        <f>_xlfn.XLOOKUP(Table2[[#This Row],[Customer_ID]],Table3[Customer_ID],Table3[State],"Karnataka")</f>
        <v>Karnataka</v>
      </c>
      <c r="K1117" s="2" t="str">
        <f>_xlfn.XLOOKUP(Table2[[#This Row],[Customer_ID]],Table3[Customer_ID],Table3[Membership],"Regular")</f>
        <v>Gold</v>
      </c>
      <c r="L1117" s="2" t="s">
        <v>196</v>
      </c>
      <c r="M1117" s="2" t="str">
        <f>_xlfn.XLOOKUP(Table2[[#This Row],[Product_ID]],Table4[Product_ID],Table4[Product_Name],"Not Found")</f>
        <v>Wrangler Backpack Brown</v>
      </c>
      <c r="N1117" s="2" t="str">
        <f>_xlfn.XLOOKUP(Table2[[#This Row],[Product_ID]],Table4[Product_ID],Table4[Category],"Not Found")</f>
        <v>Handbags</v>
      </c>
      <c r="O1117" s="2" t="str">
        <f>_xlfn.XLOOKUP(Table2[[#This Row],[Product_ID]],Table4[Product_ID],Table4[Subcategory],"Not Found")</f>
        <v>Backpack</v>
      </c>
      <c r="P1117" s="2" t="str">
        <f>_xlfn.XLOOKUP(Table2[[#This Row],[Product_ID]],Table4[Product_ID],Table4[Brand],"Missing Brand")</f>
        <v>Wrangler</v>
      </c>
      <c r="Q1117" s="2" t="s">
        <v>186</v>
      </c>
      <c r="R1117" s="2" t="str">
        <f>_xlfn.XLOOKUP(Table2[[#This Row],[Store_ID]],Table6[Store_ID],Table6[Store Name],"Not Found")</f>
        <v>TrendMart Visakhapatnam Standard</v>
      </c>
      <c r="S1117" s="2">
        <f>_xlfn.XLOOKUP(Table2[[#This Row],[Store_ID]],Table6[Store_ID],Table6[Monthly Target],"Missing Target")</f>
        <v>1500000</v>
      </c>
      <c r="T1117" s="2" t="str">
        <f>_xlfn.XLOOKUP(Table2[[#This Row],[Store_ID]],Table6[Store_ID],Table6[Region],"Not Found")</f>
        <v>South Zone 3</v>
      </c>
      <c r="U1117" s="2" t="s">
        <v>289</v>
      </c>
      <c r="V1117" s="2" t="str">
        <f>_xlfn.XLOOKUP(Table2[[#This Row],[Employee_ID]],Table5[Employee_ID],Table5[Employee Name],"Not Found")</f>
        <v>Anitha Ramachandran</v>
      </c>
      <c r="W1117" s="2">
        <v>2</v>
      </c>
      <c r="X1117" s="2">
        <v>1322.18</v>
      </c>
      <c r="Y1117" s="2">
        <v>0</v>
      </c>
      <c r="Z1117" s="2">
        <v>0</v>
      </c>
      <c r="AA1117" s="2">
        <v>12</v>
      </c>
      <c r="AB1117" s="2">
        <v>317.32</v>
      </c>
      <c r="AC1117" s="2">
        <v>2961.68</v>
      </c>
      <c r="AD1117" s="2">
        <v>1731.84</v>
      </c>
      <c r="AE1117" s="2">
        <f t="shared" si="33"/>
        <v>912.52</v>
      </c>
      <c r="AF1117" s="2" t="s">
        <v>25</v>
      </c>
      <c r="AG1117" s="42">
        <f>IFERROR(Table2[[#This Row],[Profit]]/Table2[[#This Row],[Sales Amount]],0)</f>
        <v>0.30810891115853167</v>
      </c>
      <c r="AH1117" s="2" t="str">
        <f>TRIM(Table2[[#This Row],[Payment Modee]])</f>
        <v>UPI</v>
      </c>
      <c r="AI1117" s="2" t="s">
        <v>26</v>
      </c>
      <c r="AJ1117" s="2" t="s">
        <v>27</v>
      </c>
      <c r="AK1117" s="2" t="s">
        <v>264</v>
      </c>
      <c r="AL1117" s="16" t="str">
        <f>IF(HOUR(Table2[[#This Row],[Order Time]])&lt;12,"Morning",IF(HOUR(Table2[[#This Row],[Order Time]])&lt;17,"Afternoon",IF(HOUR(Table2[[#This Row],[Order Time]])&lt;21,"Evening","Night")))</f>
        <v>Evening</v>
      </c>
      <c r="AM1117" s="16" t="s">
        <v>38</v>
      </c>
    </row>
    <row r="1118" spans="1:39" x14ac:dyDescent="0.25">
      <c r="A1118" s="13" t="s">
        <v>2715</v>
      </c>
      <c r="B1118" s="4">
        <v>45563</v>
      </c>
      <c r="C1118" s="2">
        <f>YEAR(Table2[[#This Row],[Invoice Date]])</f>
        <v>2024</v>
      </c>
      <c r="D1118" s="2" t="str">
        <f>TEXT(Table2[[#This Row],[Invoice Date]],"mmm")</f>
        <v>Sep</v>
      </c>
      <c r="E1118" s="2" t="str">
        <f>Table2[[#This Row],[Store_ID]]&amp;"-"&amp;Table2[[#This Row],[Year]]&amp;"-"&amp;Table2[[#This Row],[Month]]</f>
        <v>STR083-2024-Sep</v>
      </c>
      <c r="F1118" s="2" t="s">
        <v>324</v>
      </c>
      <c r="G1118" s="2" t="str">
        <f>_xlfn.XLOOKUP(Table2[[#This Row],[Customer_ID]],Table3[Customer_ID],Table3[Customer Name],"Not Found")</f>
        <v>Sandeep Sundaram</v>
      </c>
      <c r="H1118" s="2" t="str">
        <f>_xlfn.XLOOKUP(Table2[[#This Row],[Customer_ID]],Table3[Customer_ID],Table3[Gender],"Female")</f>
        <v>Male</v>
      </c>
      <c r="I1118" s="2" t="str">
        <f>_xlfn.XLOOKUP(Table2[[#This Row],[Customer_ID]],Table3[Customer_ID],Table3[City],"Missing Memebership")</f>
        <v>Belagavi</v>
      </c>
      <c r="J1118" s="2" t="str">
        <f>_xlfn.XLOOKUP(Table2[[#This Row],[Customer_ID]],Table3[Customer_ID],Table3[State],"Karnataka")</f>
        <v>Karnataka</v>
      </c>
      <c r="K1118" s="2" t="str">
        <f>_xlfn.XLOOKUP(Table2[[#This Row],[Customer_ID]],Table3[Customer_ID],Table3[Membership],"Regular")</f>
        <v>Regular</v>
      </c>
      <c r="L1118" s="2" t="s">
        <v>145</v>
      </c>
      <c r="M1118" s="2" t="str">
        <f>_xlfn.XLOOKUP(Table2[[#This Row],[Product_ID]],Table4[Product_ID],Table4[Product_Name],"Not Found")</f>
        <v>Woodland Straight Kurti White</v>
      </c>
      <c r="N1118" s="2" t="str">
        <f>_xlfn.XLOOKUP(Table2[[#This Row],[Product_ID]],Table4[Product_ID],Table4[Category],"Not Found")</f>
        <v>Women Kurtis</v>
      </c>
      <c r="O1118" s="2" t="str">
        <f>_xlfn.XLOOKUP(Table2[[#This Row],[Product_ID]],Table4[Product_ID],Table4[Subcategory],"Not Found")</f>
        <v>Straight Kurti</v>
      </c>
      <c r="P1118" s="2" t="str">
        <f>_xlfn.XLOOKUP(Table2[[#This Row],[Product_ID]],Table4[Product_ID],Table4[Brand],"Missing Brand")</f>
        <v>Woodland</v>
      </c>
      <c r="Q1118" s="2" t="s">
        <v>228</v>
      </c>
      <c r="R1118" s="2" t="str">
        <f>_xlfn.XLOOKUP(Table2[[#This Row],[Store_ID]],Table6[Store_ID],Table6[Store Name],"Not Found")</f>
        <v>TrendMart Tumakuru Outlet</v>
      </c>
      <c r="S1118" s="2">
        <f>_xlfn.XLOOKUP(Table2[[#This Row],[Store_ID]],Table6[Store_ID],Table6[Monthly Target],"Missing Target")</f>
        <v>1200000</v>
      </c>
      <c r="T1118" s="2" t="str">
        <f>_xlfn.XLOOKUP(Table2[[#This Row],[Store_ID]],Table6[Store_ID],Table6[Region],"Not Found")</f>
        <v>South Zone 2</v>
      </c>
      <c r="U1118" s="2" t="s">
        <v>400</v>
      </c>
      <c r="V1118" s="2" t="str">
        <f>_xlfn.XLOOKUP(Table2[[#This Row],[Employee_ID]],Table5[Employee_ID],Table5[Employee Name],"Not Found")</f>
        <v>Anil Reddy</v>
      </c>
      <c r="W1118" s="2">
        <v>1</v>
      </c>
      <c r="X1118" s="2">
        <v>1311.41</v>
      </c>
      <c r="Y1118" s="2">
        <v>0</v>
      </c>
      <c r="Z1118" s="2">
        <v>0</v>
      </c>
      <c r="AA1118" s="2">
        <v>12</v>
      </c>
      <c r="AB1118" s="2">
        <v>157.37</v>
      </c>
      <c r="AC1118" s="2">
        <v>1468.78</v>
      </c>
      <c r="AD1118" s="2">
        <v>844.65</v>
      </c>
      <c r="AE1118" s="2">
        <f t="shared" si="33"/>
        <v>466.76</v>
      </c>
      <c r="AF1118" s="2" t="s">
        <v>25</v>
      </c>
      <c r="AG1118" s="42">
        <f>IFERROR(Table2[[#This Row],[Profit]]/Table2[[#This Row],[Sales Amount]],0)</f>
        <v>0.31778755157341465</v>
      </c>
      <c r="AH1118" s="2" t="str">
        <f>TRIM(Table2[[#This Row],[Payment Modee]])</f>
        <v>UPI</v>
      </c>
      <c r="AI1118" s="2" t="s">
        <v>26</v>
      </c>
      <c r="AJ1118" s="2" t="s">
        <v>27</v>
      </c>
      <c r="AK1118" s="2" t="s">
        <v>1820</v>
      </c>
      <c r="AL1118" s="16" t="str">
        <f>IF(HOUR(Table2[[#This Row],[Order Time]])&lt;12,"Morning",IF(HOUR(Table2[[#This Row],[Order Time]])&lt;17,"Afternoon",IF(HOUR(Table2[[#This Row],[Order Time]])&lt;21,"Evening","Night")))</f>
        <v>Afternoon</v>
      </c>
      <c r="AM1118" s="16" t="s">
        <v>38</v>
      </c>
    </row>
    <row r="1119" spans="1:39" x14ac:dyDescent="0.25">
      <c r="A1119" s="13" t="s">
        <v>2716</v>
      </c>
      <c r="B1119" s="4">
        <v>45430</v>
      </c>
      <c r="C1119" s="2">
        <f>YEAR(Table2[[#This Row],[Invoice Date]])</f>
        <v>2024</v>
      </c>
      <c r="D1119" s="2" t="str">
        <f>TEXT(Table2[[#This Row],[Invoice Date]],"mmm")</f>
        <v>May</v>
      </c>
      <c r="E1119" s="2" t="str">
        <f>Table2[[#This Row],[Store_ID]]&amp;"-"&amp;Table2[[#This Row],[Year]]&amp;"-"&amp;Table2[[#This Row],[Month]]</f>
        <v>STR042-2024-May</v>
      </c>
      <c r="F1119" s="2" t="s">
        <v>2717</v>
      </c>
      <c r="G1119" s="2" t="str">
        <f>_xlfn.XLOOKUP(Table2[[#This Row],[Customer_ID]],Table3[Customer_ID],Table3[Customer Name],"Not Found")</f>
        <v>Naresh Iyer</v>
      </c>
      <c r="H1119" s="2" t="str">
        <f>_xlfn.XLOOKUP(Table2[[#This Row],[Customer_ID]],Table3[Customer_ID],Table3[Gender],"Female")</f>
        <v>Male</v>
      </c>
      <c r="I1119" s="2" t="str">
        <f>_xlfn.XLOOKUP(Table2[[#This Row],[Customer_ID]],Table3[Customer_ID],Table3[City],"Missing Memebership")</f>
        <v>Dindigul</v>
      </c>
      <c r="J1119" s="2" t="str">
        <f>_xlfn.XLOOKUP(Table2[[#This Row],[Customer_ID]],Table3[Customer_ID],Table3[State],"Karnataka")</f>
        <v>Tamil Nadu</v>
      </c>
      <c r="K1119" s="2" t="str">
        <f>_xlfn.XLOOKUP(Table2[[#This Row],[Customer_ID]],Table3[Customer_ID],Table3[Membership],"Regular")</f>
        <v>Regular</v>
      </c>
      <c r="L1119" s="2" t="s">
        <v>1819</v>
      </c>
      <c r="M1119" s="2" t="str">
        <f>_xlfn.XLOOKUP(Table2[[#This Row],[Product_ID]],Table4[Product_ID],Table4[Product_Name],"Not Found")</f>
        <v>Skechers Skinny Fit Peach</v>
      </c>
      <c r="N1119" s="2" t="str">
        <f>_xlfn.XLOOKUP(Table2[[#This Row],[Product_ID]],Table4[Product_ID],Table4[Category],"Not Found")</f>
        <v>Men Jeans</v>
      </c>
      <c r="O1119" s="2" t="str">
        <f>_xlfn.XLOOKUP(Table2[[#This Row],[Product_ID]],Table4[Product_ID],Table4[Subcategory],"Not Found")</f>
        <v>Skinny Fit</v>
      </c>
      <c r="P1119" s="2" t="str">
        <f>_xlfn.XLOOKUP(Table2[[#This Row],[Product_ID]],Table4[Product_ID],Table4[Brand],"Missing Brand")</f>
        <v>Skechers</v>
      </c>
      <c r="Q1119" s="2" t="s">
        <v>1218</v>
      </c>
      <c r="R1119" s="2" t="str">
        <f>_xlfn.XLOOKUP(Table2[[#This Row],[Store_ID]],Table6[Store_ID],Table6[Store Name],"Not Found")</f>
        <v>TrendMart Thrissur Standard</v>
      </c>
      <c r="S1119" s="2">
        <f>_xlfn.XLOOKUP(Table2[[#This Row],[Store_ID]],Table6[Store_ID],Table6[Monthly Target],"Missing Target")</f>
        <v>800000</v>
      </c>
      <c r="T1119" s="2" t="str">
        <f>_xlfn.XLOOKUP(Table2[[#This Row],[Store_ID]],Table6[Store_ID],Table6[Region],"Not Found")</f>
        <v>South Zone 1</v>
      </c>
      <c r="U1119" s="2" t="s">
        <v>159</v>
      </c>
      <c r="V1119" s="2" t="str">
        <f>_xlfn.XLOOKUP(Table2[[#This Row],[Employee_ID]],Table5[Employee_ID],Table5[Employee Name],"Not Found")</f>
        <v>Venkat Sharma</v>
      </c>
      <c r="W1119" s="2">
        <v>1</v>
      </c>
      <c r="X1119" s="2">
        <v>895.47</v>
      </c>
      <c r="Y1119" s="2">
        <v>15</v>
      </c>
      <c r="Z1119" s="2">
        <v>134.32</v>
      </c>
      <c r="AA1119" s="2">
        <v>5</v>
      </c>
      <c r="AB1119" s="2">
        <v>38.06</v>
      </c>
      <c r="AC1119" s="2">
        <v>799.21</v>
      </c>
      <c r="AD1119" s="2">
        <v>658.19</v>
      </c>
      <c r="AE1119" s="2">
        <f t="shared" si="33"/>
        <v>102.95999999999998</v>
      </c>
      <c r="AF1119" s="2" t="s">
        <v>56</v>
      </c>
      <c r="AG1119" s="42">
        <f>IFERROR(Table2[[#This Row],[Profit]]/Table2[[#This Row],[Sales Amount]],0)</f>
        <v>0.12882721687666568</v>
      </c>
      <c r="AH1119" s="2" t="str">
        <f>TRIM(Table2[[#This Row],[Payment Modee]])</f>
        <v>Credit Card</v>
      </c>
      <c r="AI1119" s="2" t="s">
        <v>26</v>
      </c>
      <c r="AJ1119" s="2" t="s">
        <v>27</v>
      </c>
      <c r="AK1119" s="2" t="s">
        <v>1993</v>
      </c>
      <c r="AL1119" s="16" t="str">
        <f>IF(HOUR(Table2[[#This Row],[Order Time]])&lt;12,"Morning",IF(HOUR(Table2[[#This Row],[Order Time]])&lt;17,"Afternoon",IF(HOUR(Table2[[#This Row],[Order Time]])&lt;21,"Evening","Night")))</f>
        <v>Afternoon</v>
      </c>
      <c r="AM1119" s="16" t="s">
        <v>38</v>
      </c>
    </row>
    <row r="1120" spans="1:39" x14ac:dyDescent="0.25">
      <c r="A1120" s="13" t="s">
        <v>2718</v>
      </c>
      <c r="B1120" s="4">
        <v>45705</v>
      </c>
      <c r="C1120" s="2">
        <f>YEAR(Table2[[#This Row],[Invoice Date]])</f>
        <v>2025</v>
      </c>
      <c r="D1120" s="2" t="str">
        <f>TEXT(Table2[[#This Row],[Invoice Date]],"mmm")</f>
        <v>Feb</v>
      </c>
      <c r="E1120" s="2" t="str">
        <f>Table2[[#This Row],[Store_ID]]&amp;"-"&amp;Table2[[#This Row],[Year]]&amp;"-"&amp;Table2[[#This Row],[Month]]</f>
        <v>STR106-2025-Feb</v>
      </c>
      <c r="F1120" s="2" t="s">
        <v>583</v>
      </c>
      <c r="G1120" s="2" t="str">
        <f>_xlfn.XLOOKUP(Table2[[#This Row],[Customer_ID]],Table3[Customer_ID],Table3[Customer Name],"Not Found")</f>
        <v>Nandakumar Naidu</v>
      </c>
      <c r="H1120" s="2" t="str">
        <f>_xlfn.XLOOKUP(Table2[[#This Row],[Customer_ID]],Table3[Customer_ID],Table3[Gender],"Female")</f>
        <v>Male</v>
      </c>
      <c r="I1120" s="2" t="str">
        <f>_xlfn.XLOOKUP(Table2[[#This Row],[Customer_ID]],Table3[Customer_ID],Table3[City],"Missing Memebership")</f>
        <v>Kozhikode</v>
      </c>
      <c r="J1120" s="2" t="str">
        <f>_xlfn.XLOOKUP(Table2[[#This Row],[Customer_ID]],Table3[Customer_ID],Table3[State],"Karnataka")</f>
        <v>Kerala</v>
      </c>
      <c r="K1120" s="2" t="str">
        <f>_xlfn.XLOOKUP(Table2[[#This Row],[Customer_ID]],Table3[Customer_ID],Table3[Membership],"Regular")</f>
        <v>Silver</v>
      </c>
      <c r="L1120" s="2" t="s">
        <v>408</v>
      </c>
      <c r="M1120" s="2" t="str">
        <f>_xlfn.XLOOKUP(Table2[[#This Row],[Product_ID]],Table4[Product_ID],Table4[Product_Name],"Not Found")</f>
        <v>Indian Terrain Formal Top Maroon</v>
      </c>
      <c r="N1120" s="2" t="str">
        <f>_xlfn.XLOOKUP(Table2[[#This Row],[Product_ID]],Table4[Product_ID],Table4[Category],"Not Found")</f>
        <v>Women Tops</v>
      </c>
      <c r="O1120" s="2" t="str">
        <f>_xlfn.XLOOKUP(Table2[[#This Row],[Product_ID]],Table4[Product_ID],Table4[Subcategory],"Not Found")</f>
        <v>Formal Top</v>
      </c>
      <c r="P1120" s="2" t="str">
        <f>_xlfn.XLOOKUP(Table2[[#This Row],[Product_ID]],Table4[Product_ID],Table4[Brand],"Missing Brand")</f>
        <v>Indian Terrain</v>
      </c>
      <c r="Q1120" s="2" t="s">
        <v>1716</v>
      </c>
      <c r="R1120" s="2" t="str">
        <f>_xlfn.XLOOKUP(Table2[[#This Row],[Store_ID]],Table6[Store_ID],Table6[Store Name],"Not Found")</f>
        <v>TrendMart Vijayawada Outlet</v>
      </c>
      <c r="S1120" s="2">
        <f>_xlfn.XLOOKUP(Table2[[#This Row],[Store_ID]],Table6[Store_ID],Table6[Monthly Target],"Missing Target")</f>
        <v>2500000</v>
      </c>
      <c r="T1120" s="2" t="str">
        <f>_xlfn.XLOOKUP(Table2[[#This Row],[Store_ID]],Table6[Store_ID],Table6[Region],"Not Found")</f>
        <v>South Zone 3</v>
      </c>
      <c r="U1120" s="2" t="s">
        <v>81</v>
      </c>
      <c r="V1120" s="2" t="str">
        <f>_xlfn.XLOOKUP(Table2[[#This Row],[Employee_ID]],Table5[Employee_ID],Table5[Employee Name],"Not Found")</f>
        <v>Charulatha Kumar</v>
      </c>
      <c r="W1120" s="2">
        <v>2</v>
      </c>
      <c r="X1120" s="2">
        <v>720.52</v>
      </c>
      <c r="Y1120" s="2">
        <v>5</v>
      </c>
      <c r="Z1120" s="2">
        <v>72.05</v>
      </c>
      <c r="AA1120" s="2">
        <v>5</v>
      </c>
      <c r="AB1120" s="2">
        <v>68.45</v>
      </c>
      <c r="AC1120" s="2">
        <v>1437.44</v>
      </c>
      <c r="AD1120" s="2">
        <v>1095.3399999999999</v>
      </c>
      <c r="AE1120" s="2">
        <f t="shared" si="33"/>
        <v>273.65000000000015</v>
      </c>
      <c r="AF1120" s="2" t="s">
        <v>35</v>
      </c>
      <c r="AG1120" s="42">
        <f>IFERROR(Table2[[#This Row],[Profit]]/Table2[[#This Row],[Sales Amount]],0)</f>
        <v>0.19037316340160296</v>
      </c>
      <c r="AH1120" s="2" t="str">
        <f>TRIM(Table2[[#This Row],[Payment Modee]])</f>
        <v>Debit Card</v>
      </c>
      <c r="AI1120" s="2" t="s">
        <v>26</v>
      </c>
      <c r="AJ1120" s="2" t="s">
        <v>27</v>
      </c>
      <c r="AK1120" s="2" t="s">
        <v>2719</v>
      </c>
      <c r="AL1120" s="16" t="str">
        <f>IF(HOUR(Table2[[#This Row],[Order Time]])&lt;12,"Morning",IF(HOUR(Table2[[#This Row],[Order Time]])&lt;17,"Afternoon",IF(HOUR(Table2[[#This Row],[Order Time]])&lt;21,"Evening","Night")))</f>
        <v>Morning</v>
      </c>
      <c r="AM1120" s="16" t="s">
        <v>29</v>
      </c>
    </row>
    <row r="1121" spans="1:39" x14ac:dyDescent="0.25">
      <c r="A1121" s="13" t="s">
        <v>2720</v>
      </c>
      <c r="B1121" s="4">
        <v>45603</v>
      </c>
      <c r="C1121" s="2">
        <f>YEAR(Table2[[#This Row],[Invoice Date]])</f>
        <v>2024</v>
      </c>
      <c r="D1121" s="2" t="str">
        <f>TEXT(Table2[[#This Row],[Invoice Date]],"mmm")</f>
        <v>Nov</v>
      </c>
      <c r="E1121" s="2" t="str">
        <f>Table2[[#This Row],[Store_ID]]&amp;"-"&amp;Table2[[#This Row],[Year]]&amp;"-"&amp;Table2[[#This Row],[Month]]</f>
        <v>STR031-2024-Nov</v>
      </c>
      <c r="F1121" s="2" t="s">
        <v>2721</v>
      </c>
      <c r="G1121" s="2" t="str">
        <f>_xlfn.XLOOKUP(Table2[[#This Row],[Customer_ID]],Table3[Customer_ID],Table3[Customer Name],"Not Found")</f>
        <v>Geetha Reddy</v>
      </c>
      <c r="H1121" s="2" t="str">
        <f>_xlfn.XLOOKUP(Table2[[#This Row],[Customer_ID]],Table3[Customer_ID],Table3[Gender],"Female")</f>
        <v>Female</v>
      </c>
      <c r="I1121" s="2" t="str">
        <f>_xlfn.XLOOKUP(Table2[[#This Row],[Customer_ID]],Table3[Customer_ID],Table3[City],"Missing Memebership")</f>
        <v>Coimbatore</v>
      </c>
      <c r="J1121" s="2" t="str">
        <f>_xlfn.XLOOKUP(Table2[[#This Row],[Customer_ID]],Table3[Customer_ID],Table3[State],"Karnataka")</f>
        <v>Tamil Nadu</v>
      </c>
      <c r="K1121" s="2" t="str">
        <f>_xlfn.XLOOKUP(Table2[[#This Row],[Customer_ID]],Table3[Customer_ID],Table3[Membership],"Regular")</f>
        <v>Regular</v>
      </c>
      <c r="L1121" s="2" t="s">
        <v>1112</v>
      </c>
      <c r="M1121" s="2" t="str">
        <f>_xlfn.XLOOKUP(Table2[[#This Row],[Product_ID]],Table4[Product_ID],Table4[Product_Name],"Not Found")</f>
        <v>Fossil Digital Watch Maroon</v>
      </c>
      <c r="N1121" s="2" t="str">
        <f>_xlfn.XLOOKUP(Table2[[#This Row],[Product_ID]],Table4[Product_ID],Table4[Category],"Not Found")</f>
        <v>Watches</v>
      </c>
      <c r="O1121" s="2" t="str">
        <f>_xlfn.XLOOKUP(Table2[[#This Row],[Product_ID]],Table4[Product_ID],Table4[Subcategory],"Not Found")</f>
        <v>Digital Watch</v>
      </c>
      <c r="P1121" s="2" t="str">
        <f>_xlfn.XLOOKUP(Table2[[#This Row],[Product_ID]],Table4[Product_ID],Table4[Brand],"Missing Brand")</f>
        <v>Fossil</v>
      </c>
      <c r="Q1121" s="2" t="s">
        <v>1351</v>
      </c>
      <c r="R1121" s="2" t="str">
        <f>_xlfn.XLOOKUP(Table2[[#This Row],[Store_ID]],Table6[Store_ID],Table6[Store Name],"Not Found")</f>
        <v>TrendMart Kozhikode Mall Kiosk</v>
      </c>
      <c r="S1121" s="2">
        <f>_xlfn.XLOOKUP(Table2[[#This Row],[Store_ID]],Table6[Store_ID],Table6[Monthly Target],"Missing Target")</f>
        <v>2000000</v>
      </c>
      <c r="T1121" s="2" t="str">
        <f>_xlfn.XLOOKUP(Table2[[#This Row],[Store_ID]],Table6[Store_ID],Table6[Region],"Not Found")</f>
        <v>South Zone 1</v>
      </c>
      <c r="U1121" s="2" t="s">
        <v>289</v>
      </c>
      <c r="V1121" s="2" t="str">
        <f>_xlfn.XLOOKUP(Table2[[#This Row],[Employee_ID]],Table5[Employee_ID],Table5[Employee Name],"Not Found")</f>
        <v>Anitha Ramachandran</v>
      </c>
      <c r="W1121" s="2">
        <v>1</v>
      </c>
      <c r="X1121" s="2">
        <v>2902.9</v>
      </c>
      <c r="Y1121" s="2">
        <v>20</v>
      </c>
      <c r="Z1121" s="2">
        <v>580.58000000000004</v>
      </c>
      <c r="AA1121" s="2">
        <v>12</v>
      </c>
      <c r="AB1121" s="2">
        <v>278.68</v>
      </c>
      <c r="AC1121" s="2">
        <v>2601</v>
      </c>
      <c r="AD1121" s="2">
        <v>2039.7</v>
      </c>
      <c r="AE1121" s="2">
        <f t="shared" si="33"/>
        <v>282.61999999999995</v>
      </c>
      <c r="AF1121" s="2" t="s">
        <v>56</v>
      </c>
      <c r="AG1121" s="42">
        <f>IFERROR(Table2[[#This Row],[Profit]]/Table2[[#This Row],[Sales Amount]],0)</f>
        <v>0.10865820838139176</v>
      </c>
      <c r="AH1121" s="2" t="str">
        <f>TRIM(Table2[[#This Row],[Payment Modee]])</f>
        <v>Credit Card</v>
      </c>
      <c r="AI1121" s="2" t="s">
        <v>36</v>
      </c>
      <c r="AJ1121" s="2" t="s">
        <v>27</v>
      </c>
      <c r="AK1121" s="2" t="s">
        <v>2607</v>
      </c>
      <c r="AL1121" s="16" t="str">
        <f>IF(HOUR(Table2[[#This Row],[Order Time]])&lt;12,"Morning",IF(HOUR(Table2[[#This Row],[Order Time]])&lt;17,"Afternoon",IF(HOUR(Table2[[#This Row],[Order Time]])&lt;21,"Evening","Night")))</f>
        <v>Night</v>
      </c>
      <c r="AM1121" s="16" t="s">
        <v>29</v>
      </c>
    </row>
    <row r="1122" spans="1:39" x14ac:dyDescent="0.25">
      <c r="A1122" s="13" t="s">
        <v>2722</v>
      </c>
      <c r="B1122" s="4">
        <v>45555</v>
      </c>
      <c r="C1122" s="2">
        <f>YEAR(Table2[[#This Row],[Invoice Date]])</f>
        <v>2024</v>
      </c>
      <c r="D1122" s="2" t="str">
        <f>TEXT(Table2[[#This Row],[Invoice Date]],"mmm")</f>
        <v>Sep</v>
      </c>
      <c r="E1122" s="2" t="str">
        <f>Table2[[#This Row],[Store_ID]]&amp;"-"&amp;Table2[[#This Row],[Year]]&amp;"-"&amp;Table2[[#This Row],[Month]]</f>
        <v>STR076-2024-Sep</v>
      </c>
      <c r="F1122" s="2" t="s">
        <v>468</v>
      </c>
      <c r="G1122" s="2" t="str">
        <f>_xlfn.XLOOKUP(Table2[[#This Row],[Customer_ID]],Table3[Customer_ID],Table3[Customer Name],"Not Found")</f>
        <v>Revathi Natarajan</v>
      </c>
      <c r="H1122" s="2" t="str">
        <f>_xlfn.XLOOKUP(Table2[[#This Row],[Customer_ID]],Table3[Customer_ID],Table3[Gender],"Female")</f>
        <v>Female</v>
      </c>
      <c r="I1122" s="2" t="str">
        <f>_xlfn.XLOOKUP(Table2[[#This Row],[Customer_ID]],Table3[Customer_ID],Table3[City],"Missing Memebership")</f>
        <v>Thoothukudi</v>
      </c>
      <c r="J1122" s="2" t="str">
        <f>_xlfn.XLOOKUP(Table2[[#This Row],[Customer_ID]],Table3[Customer_ID],Table3[State],"Karnataka")</f>
        <v>Tamil Nadu</v>
      </c>
      <c r="K1122" s="2" t="str">
        <f>_xlfn.XLOOKUP(Table2[[#This Row],[Customer_ID]],Table3[Customer_ID],Table3[Membership],"Regular")</f>
        <v>Silver</v>
      </c>
      <c r="L1122" s="2" t="s">
        <v>1243</v>
      </c>
      <c r="M1122" s="2" t="str">
        <f>_xlfn.XLOOKUP(Table2[[#This Row],[Product_ID]],Table4[Product_ID],Table4[Product_Name],"Not Found")</f>
        <v>Jack &amp; Jones Tunic Olive</v>
      </c>
      <c r="N1122" s="2" t="str">
        <f>_xlfn.XLOOKUP(Table2[[#This Row],[Product_ID]],Table4[Product_ID],Table4[Category],"Not Found")</f>
        <v>Women Tops</v>
      </c>
      <c r="O1122" s="2" t="str">
        <f>_xlfn.XLOOKUP(Table2[[#This Row],[Product_ID]],Table4[Product_ID],Table4[Subcategory],"Not Found")</f>
        <v>Tunic</v>
      </c>
      <c r="P1122" s="2" t="str">
        <f>_xlfn.XLOOKUP(Table2[[#This Row],[Product_ID]],Table4[Product_ID],Table4[Brand],"Missing Brand")</f>
        <v>Jack &amp; Jones</v>
      </c>
      <c r="Q1122" s="2" t="s">
        <v>1063</v>
      </c>
      <c r="R1122" s="2" t="str">
        <f>_xlfn.XLOOKUP(Table2[[#This Row],[Store_ID]],Table6[Store_ID],Table6[Store Name],"Not Found")</f>
        <v>TrendMart Chennai Standard</v>
      </c>
      <c r="S1122" s="2">
        <f>_xlfn.XLOOKUP(Table2[[#This Row],[Store_ID]],Table6[Store_ID],Table6[Monthly Target],"Missing Target")</f>
        <v>1500000</v>
      </c>
      <c r="T1122" s="2" t="str">
        <f>_xlfn.XLOOKUP(Table2[[#This Row],[Store_ID]],Table6[Store_ID],Table6[Region],"Not Found")</f>
        <v>South Zone 1</v>
      </c>
      <c r="U1122" s="2" t="s">
        <v>49</v>
      </c>
      <c r="V1122" s="2" t="str">
        <f>_xlfn.XLOOKUP(Table2[[#This Row],[Employee_ID]],Table5[Employee_ID],Table5[Employee Name],"Not Found")</f>
        <v>Jyothi Prasad</v>
      </c>
      <c r="W1122" s="2">
        <v>1</v>
      </c>
      <c r="X1122" s="2">
        <v>645.12</v>
      </c>
      <c r="Y1122" s="2">
        <v>25</v>
      </c>
      <c r="Z1122" s="2">
        <v>161.28</v>
      </c>
      <c r="AA1122" s="2">
        <v>5</v>
      </c>
      <c r="AB1122" s="2">
        <v>24.19</v>
      </c>
      <c r="AC1122" s="2">
        <v>508.03</v>
      </c>
      <c r="AD1122" s="2">
        <v>419.4</v>
      </c>
      <c r="AE1122" s="2">
        <f t="shared" si="33"/>
        <v>64.44</v>
      </c>
      <c r="AF1122" s="2" t="s">
        <v>25</v>
      </c>
      <c r="AG1122" s="42">
        <f>IFERROR(Table2[[#This Row],[Profit]]/Table2[[#This Row],[Sales Amount]],0)</f>
        <v>0.12684290297817058</v>
      </c>
      <c r="AH1122" s="2" t="str">
        <f>TRIM(Table2[[#This Row],[Payment Modee]])</f>
        <v>UPI</v>
      </c>
      <c r="AI1122" s="2" t="s">
        <v>26</v>
      </c>
      <c r="AJ1122" s="2" t="s">
        <v>27</v>
      </c>
      <c r="AK1122" s="2" t="s">
        <v>2723</v>
      </c>
      <c r="AL1122" s="16" t="str">
        <f>IF(HOUR(Table2[[#This Row],[Order Time]])&lt;12,"Morning",IF(HOUR(Table2[[#This Row],[Order Time]])&lt;17,"Afternoon",IF(HOUR(Table2[[#This Row],[Order Time]])&lt;21,"Evening","Night")))</f>
        <v>Afternoon</v>
      </c>
      <c r="AM1122" s="16" t="s">
        <v>29</v>
      </c>
    </row>
    <row r="1123" spans="1:39" x14ac:dyDescent="0.25">
      <c r="A1123" s="13" t="s">
        <v>2724</v>
      </c>
      <c r="B1123" s="4">
        <v>45572</v>
      </c>
      <c r="C1123" s="2">
        <f>YEAR(Table2[[#This Row],[Invoice Date]])</f>
        <v>2024</v>
      </c>
      <c r="D1123" s="2" t="str">
        <f>TEXT(Table2[[#This Row],[Invoice Date]],"mmm")</f>
        <v>Oct</v>
      </c>
      <c r="E1123" s="2" t="str">
        <f>Table2[[#This Row],[Store_ID]]&amp;"-"&amp;Table2[[#This Row],[Year]]&amp;"-"&amp;Table2[[#This Row],[Month]]</f>
        <v>STR077-2024-Oct</v>
      </c>
      <c r="F1123" s="2" t="s">
        <v>2725</v>
      </c>
      <c r="G1123" s="2" t="str">
        <f>_xlfn.XLOOKUP(Table2[[#This Row],[Customer_ID]],Table3[Customer_ID],Table3[Customer Name],"Not Found")</f>
        <v>Suresh Iyengar</v>
      </c>
      <c r="H1123" s="2" t="str">
        <f>_xlfn.XLOOKUP(Table2[[#This Row],[Customer_ID]],Table3[Customer_ID],Table3[Gender],"Female")</f>
        <v>Male</v>
      </c>
      <c r="I1123" s="2" t="str">
        <f>_xlfn.XLOOKUP(Table2[[#This Row],[Customer_ID]],Table3[Customer_ID],Table3[City],"Missing Memebership")</f>
        <v>Visakhapatnam</v>
      </c>
      <c r="J1123" s="2" t="str">
        <f>_xlfn.XLOOKUP(Table2[[#This Row],[Customer_ID]],Table3[Customer_ID],Table3[State],"Karnataka")</f>
        <v>Andhra Pradesh</v>
      </c>
      <c r="K1123" s="2" t="str">
        <f>_xlfn.XLOOKUP(Table2[[#This Row],[Customer_ID]],Table3[Customer_ID],Table3[Membership],"Regular")</f>
        <v>Gold</v>
      </c>
      <c r="L1123" s="2" t="s">
        <v>2019</v>
      </c>
      <c r="M1123" s="2" t="str">
        <f>_xlfn.XLOOKUP(Table2[[#This Row],[Product_ID]],Table4[Product_ID],Table4[Product_Name],"Not Found")</f>
        <v>Reebok Kurta Wine</v>
      </c>
      <c r="N1123" s="2" t="str">
        <f>_xlfn.XLOOKUP(Table2[[#This Row],[Product_ID]],Table4[Product_ID],Table4[Category],"Not Found")</f>
        <v>Men Ethnic</v>
      </c>
      <c r="O1123" s="2" t="str">
        <f>_xlfn.XLOOKUP(Table2[[#This Row],[Product_ID]],Table4[Product_ID],Table4[Subcategory],"Not Found")</f>
        <v>Kurta</v>
      </c>
      <c r="P1123" s="2" t="str">
        <f>_xlfn.XLOOKUP(Table2[[#This Row],[Product_ID]],Table4[Product_ID],Table4[Brand],"Missing Brand")</f>
        <v>Reebok</v>
      </c>
      <c r="Q1123" s="2" t="s">
        <v>557</v>
      </c>
      <c r="R1123" s="2" t="str">
        <f>_xlfn.XLOOKUP(Table2[[#This Row],[Store_ID]],Table6[Store_ID],Table6[Store Name],"Not Found")</f>
        <v>TrendMart Hyderabad Mall Kiosk</v>
      </c>
      <c r="S1123" s="2">
        <f>_xlfn.XLOOKUP(Table2[[#This Row],[Store_ID]],Table6[Store_ID],Table6[Monthly Target],"Missing Target")</f>
        <v>2500000</v>
      </c>
      <c r="T1123" s="2" t="str">
        <f>_xlfn.XLOOKUP(Table2[[#This Row],[Store_ID]],Table6[Store_ID],Table6[Region],"Not Found")</f>
        <v>South Zone 2</v>
      </c>
      <c r="U1123" s="2" t="s">
        <v>147</v>
      </c>
      <c r="V1123" s="2" t="str">
        <f>_xlfn.XLOOKUP(Table2[[#This Row],[Employee_ID]],Table5[Employee_ID],Table5[Employee Name],"Not Found")</f>
        <v>Logesh Gopalakrishnan</v>
      </c>
      <c r="W1123" s="2">
        <v>2</v>
      </c>
      <c r="X1123" s="2">
        <v>2565.96</v>
      </c>
      <c r="Y1123" s="2">
        <v>0</v>
      </c>
      <c r="Z1123" s="2">
        <v>0</v>
      </c>
      <c r="AA1123" s="2">
        <v>12</v>
      </c>
      <c r="AB1123" s="2">
        <v>615.83000000000004</v>
      </c>
      <c r="AC1123" s="2">
        <v>5747.75</v>
      </c>
      <c r="AD1123" s="2">
        <v>3776.58</v>
      </c>
      <c r="AE1123" s="2">
        <f t="shared" si="33"/>
        <v>1355.3400000000001</v>
      </c>
      <c r="AF1123" s="2" t="s">
        <v>56</v>
      </c>
      <c r="AG1123" s="42">
        <f>IFERROR(Table2[[#This Row],[Profit]]/Table2[[#This Row],[Sales Amount]],0)</f>
        <v>0.23580357531207866</v>
      </c>
      <c r="AH1123" s="2" t="str">
        <f>TRIM(Table2[[#This Row],[Payment Modee]])</f>
        <v>Credit Card</v>
      </c>
      <c r="AI1123" s="2" t="s">
        <v>26</v>
      </c>
      <c r="AJ1123" s="2" t="s">
        <v>27</v>
      </c>
      <c r="AK1123" s="2" t="s">
        <v>1013</v>
      </c>
      <c r="AL1123" s="16" t="str">
        <f>IF(HOUR(Table2[[#This Row],[Order Time]])&lt;12,"Morning",IF(HOUR(Table2[[#This Row],[Order Time]])&lt;17,"Afternoon",IF(HOUR(Table2[[#This Row],[Order Time]])&lt;21,"Evening","Night")))</f>
        <v>Afternoon</v>
      </c>
      <c r="AM1123" s="16" t="s">
        <v>29</v>
      </c>
    </row>
    <row r="1124" spans="1:39" x14ac:dyDescent="0.25">
      <c r="A1124" s="13" t="s">
        <v>2726</v>
      </c>
      <c r="B1124" s="4">
        <v>45552</v>
      </c>
      <c r="C1124" s="2">
        <f>YEAR(Table2[[#This Row],[Invoice Date]])</f>
        <v>2024</v>
      </c>
      <c r="D1124" s="2" t="str">
        <f>TEXT(Table2[[#This Row],[Invoice Date]],"mmm")</f>
        <v>Sep</v>
      </c>
      <c r="E1124" s="2" t="str">
        <f>Table2[[#This Row],[Store_ID]]&amp;"-"&amp;Table2[[#This Row],[Year]]&amp;"-"&amp;Table2[[#This Row],[Month]]</f>
        <v>STR048-2024-Sep</v>
      </c>
      <c r="F1124" s="2" t="s">
        <v>2289</v>
      </c>
      <c r="G1124" s="2" t="str">
        <f>_xlfn.XLOOKUP(Table2[[#This Row],[Customer_ID]],Table3[Customer_ID],Table3[Customer Name],"Not Found")</f>
        <v>Varsha Iyengar</v>
      </c>
      <c r="H1124" s="2" t="str">
        <f>_xlfn.XLOOKUP(Table2[[#This Row],[Customer_ID]],Table3[Customer_ID],Table3[Gender],"Female")</f>
        <v>Female</v>
      </c>
      <c r="I1124" s="2" t="str">
        <f>_xlfn.XLOOKUP(Table2[[#This Row],[Customer_ID]],Table3[Customer_ID],Table3[City],"Missing Memebership")</f>
        <v>Kozhikode</v>
      </c>
      <c r="J1124" s="2" t="str">
        <f>_xlfn.XLOOKUP(Table2[[#This Row],[Customer_ID]],Table3[Customer_ID],Table3[State],"Karnataka")</f>
        <v>Kerala</v>
      </c>
      <c r="K1124" s="2" t="str">
        <f>_xlfn.XLOOKUP(Table2[[#This Row],[Customer_ID]],Table3[Customer_ID],Table3[Membership],"Regular")</f>
        <v>Regular</v>
      </c>
      <c r="L1124" s="2" t="s">
        <v>1002</v>
      </c>
      <c r="M1124" s="2" t="str">
        <f>_xlfn.XLOOKUP(Table2[[#This Row],[Product_ID]],Table4[Product_ID],Table4[Product_Name],"Not Found")</f>
        <v>Raymond Sherwani Olive</v>
      </c>
      <c r="N1124" s="2" t="str">
        <f>_xlfn.XLOOKUP(Table2[[#This Row],[Product_ID]],Table4[Product_ID],Table4[Category],"Not Found")</f>
        <v>Men Ethnic</v>
      </c>
      <c r="O1124" s="2" t="str">
        <f>_xlfn.XLOOKUP(Table2[[#This Row],[Product_ID]],Table4[Product_ID],Table4[Subcategory],"Not Found")</f>
        <v>Sherwani</v>
      </c>
      <c r="P1124" s="2" t="str">
        <f>_xlfn.XLOOKUP(Table2[[#This Row],[Product_ID]],Table4[Product_ID],Table4[Brand],"Missing Brand")</f>
        <v>Raymond</v>
      </c>
      <c r="Q1124" s="2" t="s">
        <v>1853</v>
      </c>
      <c r="R1124" s="2" t="str">
        <f>_xlfn.XLOOKUP(Table2[[#This Row],[Store_ID]],Table6[Store_ID],Table6[Store Name],"Not Found")</f>
        <v>TrendMart Guntur High Street</v>
      </c>
      <c r="S1124" s="2">
        <f>_xlfn.XLOOKUP(Table2[[#This Row],[Store_ID]],Table6[Store_ID],Table6[Monthly Target],"Missing Target")</f>
        <v>1200000</v>
      </c>
      <c r="T1124" s="2" t="str">
        <f>_xlfn.XLOOKUP(Table2[[#This Row],[Store_ID]],Table6[Store_ID],Table6[Region],"Not Found")</f>
        <v>South Zone 3</v>
      </c>
      <c r="U1124" s="2" t="s">
        <v>55</v>
      </c>
      <c r="V1124" s="2" t="str">
        <f>_xlfn.XLOOKUP(Table2[[#This Row],[Employee_ID]],Table5[Employee_ID],Table5[Employee Name],"Not Found")</f>
        <v>Padma Gounder</v>
      </c>
      <c r="W1124" s="2">
        <v>2</v>
      </c>
      <c r="X1124" s="2">
        <v>2228.0700000000002</v>
      </c>
      <c r="Y1124" s="2">
        <v>0</v>
      </c>
      <c r="Z1124" s="2">
        <v>0</v>
      </c>
      <c r="AA1124" s="2">
        <v>12</v>
      </c>
      <c r="AB1124" s="2">
        <v>534.74</v>
      </c>
      <c r="AC1124" s="2">
        <v>4990.88</v>
      </c>
      <c r="AD1124" s="2">
        <v>3353.84</v>
      </c>
      <c r="AE1124" s="2">
        <f t="shared" si="33"/>
        <v>1102.3</v>
      </c>
      <c r="AF1124" s="2" t="s">
        <v>35</v>
      </c>
      <c r="AG1124" s="42">
        <f>IFERROR(Table2[[#This Row],[Profit]]/Table2[[#This Row],[Sales Amount]],0)</f>
        <v>0.22086285384541401</v>
      </c>
      <c r="AH1124" s="2" t="str">
        <f>TRIM(Table2[[#This Row],[Payment Modee]])</f>
        <v>Debit Card</v>
      </c>
      <c r="AI1124" s="2" t="s">
        <v>36</v>
      </c>
      <c r="AJ1124" s="2" t="s">
        <v>27</v>
      </c>
      <c r="AK1124" s="2" t="s">
        <v>846</v>
      </c>
      <c r="AL1124" s="16" t="str">
        <f>IF(HOUR(Table2[[#This Row],[Order Time]])&lt;12,"Morning",IF(HOUR(Table2[[#This Row],[Order Time]])&lt;17,"Afternoon",IF(HOUR(Table2[[#This Row],[Order Time]])&lt;21,"Evening","Night")))</f>
        <v>Afternoon</v>
      </c>
      <c r="AM1124" s="16" t="s">
        <v>29</v>
      </c>
    </row>
    <row r="1125" spans="1:39" x14ac:dyDescent="0.25">
      <c r="A1125" s="13" t="s">
        <v>2727</v>
      </c>
      <c r="B1125" s="4">
        <v>45450</v>
      </c>
      <c r="C1125" s="2">
        <f>YEAR(Table2[[#This Row],[Invoice Date]])</f>
        <v>2024</v>
      </c>
      <c r="D1125" s="2" t="str">
        <f>TEXT(Table2[[#This Row],[Invoice Date]],"mmm")</f>
        <v>Jun</v>
      </c>
      <c r="E1125" s="2" t="str">
        <f>Table2[[#This Row],[Store_ID]]&amp;"-"&amp;Table2[[#This Row],[Year]]&amp;"-"&amp;Table2[[#This Row],[Month]]</f>
        <v>STR012-2024-Jun</v>
      </c>
      <c r="F1125" s="2" t="s">
        <v>363</v>
      </c>
      <c r="G1125" s="2" t="str">
        <f>_xlfn.XLOOKUP(Table2[[#This Row],[Customer_ID]],Table3[Customer_ID],Table3[Customer Name],"Not Found")</f>
        <v>Pandian Venkatesan</v>
      </c>
      <c r="H1125" s="2" t="str">
        <f>_xlfn.XLOOKUP(Table2[[#This Row],[Customer_ID]],Table3[Customer_ID],Table3[Gender],"Female")</f>
        <v>Male</v>
      </c>
      <c r="I1125" s="2" t="str">
        <f>_xlfn.XLOOKUP(Table2[[#This Row],[Customer_ID]],Table3[Customer_ID],Table3[City],"Missing Memebership")</f>
        <v>Kalaburagi</v>
      </c>
      <c r="J1125" s="2" t="str">
        <f>_xlfn.XLOOKUP(Table2[[#This Row],[Customer_ID]],Table3[Customer_ID],Table3[State],"Karnataka")</f>
        <v>Karnataka</v>
      </c>
      <c r="K1125" s="2" t="str">
        <f>_xlfn.XLOOKUP(Table2[[#This Row],[Customer_ID]],Table3[Customer_ID],Table3[Membership],"Regular")</f>
        <v>Silver</v>
      </c>
      <c r="L1125" s="2" t="s">
        <v>822</v>
      </c>
      <c r="M1125" s="2" t="str">
        <f>_xlfn.XLOOKUP(Table2[[#This Row],[Product_ID]],Table4[Product_ID],Table4[Product_Name],"Not Found")</f>
        <v>Jack &amp; Jones Georgette Saree Sky Blue</v>
      </c>
      <c r="N1125" s="2" t="str">
        <f>_xlfn.XLOOKUP(Table2[[#This Row],[Product_ID]],Table4[Product_ID],Table4[Category],"Not Found")</f>
        <v>Women Sarees</v>
      </c>
      <c r="O1125" s="2" t="str">
        <f>_xlfn.XLOOKUP(Table2[[#This Row],[Product_ID]],Table4[Product_ID],Table4[Subcategory],"Not Found")</f>
        <v>Georgette Saree</v>
      </c>
      <c r="P1125" s="2" t="str">
        <f>_xlfn.XLOOKUP(Table2[[#This Row],[Product_ID]],Table4[Product_ID],Table4[Brand],"Missing Brand")</f>
        <v>Jack &amp; Jones</v>
      </c>
      <c r="Q1125" s="2" t="s">
        <v>588</v>
      </c>
      <c r="R1125" s="2" t="str">
        <f>_xlfn.XLOOKUP(Table2[[#This Row],[Store_ID]],Table6[Store_ID],Table6[Store Name],"Not Found")</f>
        <v>TrendMart Vijayawada Mall Kiosk</v>
      </c>
      <c r="S1125" s="2">
        <f>_xlfn.XLOOKUP(Table2[[#This Row],[Store_ID]],Table6[Store_ID],Table6[Monthly Target],"Missing Target")</f>
        <v>2000000</v>
      </c>
      <c r="T1125" s="2" t="str">
        <f>_xlfn.XLOOKUP(Table2[[#This Row],[Store_ID]],Table6[Store_ID],Table6[Region],"Not Found")</f>
        <v>South Zone 3</v>
      </c>
      <c r="U1125" s="2" t="s">
        <v>417</v>
      </c>
      <c r="V1125" s="2" t="str">
        <f>_xlfn.XLOOKUP(Table2[[#This Row],[Employee_ID]],Table5[Employee_ID],Table5[Employee Name],"Not Found")</f>
        <v>Arjun Krishnan</v>
      </c>
      <c r="W1125" s="2">
        <v>1</v>
      </c>
      <c r="X1125" s="2">
        <v>1455.08</v>
      </c>
      <c r="Y1125" s="2">
        <v>0</v>
      </c>
      <c r="Z1125" s="2">
        <v>0</v>
      </c>
      <c r="AA1125" s="2">
        <v>12</v>
      </c>
      <c r="AB1125" s="2">
        <v>174.61</v>
      </c>
      <c r="AC1125" s="2">
        <v>1629.69</v>
      </c>
      <c r="AD1125" s="2">
        <v>1020.9</v>
      </c>
      <c r="AE1125" s="2">
        <f t="shared" si="33"/>
        <v>434.18000000000006</v>
      </c>
      <c r="AF1125" s="2" t="s">
        <v>69</v>
      </c>
      <c r="AG1125" s="42">
        <f>IFERROR(Table2[[#This Row],[Profit]]/Table2[[#This Row],[Sales Amount]],0)</f>
        <v>0.26641876675932236</v>
      </c>
      <c r="AH1125" s="2" t="str">
        <f>TRIM(Table2[[#This Row],[Payment Modee]])</f>
        <v>Cash</v>
      </c>
      <c r="AI1125" s="2" t="s">
        <v>36</v>
      </c>
      <c r="AJ1125" s="2" t="s">
        <v>27</v>
      </c>
      <c r="AK1125" s="2" t="s">
        <v>2236</v>
      </c>
      <c r="AL1125" s="16" t="str">
        <f>IF(HOUR(Table2[[#This Row],[Order Time]])&lt;12,"Morning",IF(HOUR(Table2[[#This Row],[Order Time]])&lt;17,"Afternoon",IF(HOUR(Table2[[#This Row],[Order Time]])&lt;21,"Evening","Night")))</f>
        <v>Evening</v>
      </c>
      <c r="AM1125" s="16" t="s">
        <v>29</v>
      </c>
    </row>
    <row r="1126" spans="1:39" x14ac:dyDescent="0.25">
      <c r="A1126" s="13" t="s">
        <v>2728</v>
      </c>
      <c r="B1126" s="4">
        <v>45696</v>
      </c>
      <c r="C1126" s="2">
        <f>YEAR(Table2[[#This Row],[Invoice Date]])</f>
        <v>2025</v>
      </c>
      <c r="D1126" s="2" t="str">
        <f>TEXT(Table2[[#This Row],[Invoice Date]],"mmm")</f>
        <v>Feb</v>
      </c>
      <c r="E1126" s="2" t="str">
        <f>Table2[[#This Row],[Store_ID]]&amp;"-"&amp;Table2[[#This Row],[Year]]&amp;"-"&amp;Table2[[#This Row],[Month]]</f>
        <v>STR078-2025-Feb</v>
      </c>
      <c r="F1126" s="2" t="s">
        <v>547</v>
      </c>
      <c r="G1126" s="2" t="str">
        <f>_xlfn.XLOOKUP(Table2[[#This Row],[Customer_ID]],Table3[Customer_ID],Table3[Customer Name],"Not Found")</f>
        <v>Manikandan Naidu</v>
      </c>
      <c r="H1126" s="2" t="str">
        <f>_xlfn.XLOOKUP(Table2[[#This Row],[Customer_ID]],Table3[Customer_ID],Table3[Gender],"Female")</f>
        <v>Male</v>
      </c>
      <c r="I1126" s="2" t="str">
        <f>_xlfn.XLOOKUP(Table2[[#This Row],[Customer_ID]],Table3[Customer_ID],Table3[City],"Missing Memebership")</f>
        <v>Warangal</v>
      </c>
      <c r="J1126" s="2" t="str">
        <f>_xlfn.XLOOKUP(Table2[[#This Row],[Customer_ID]],Table3[Customer_ID],Table3[State],"Karnataka")</f>
        <v>Telangana</v>
      </c>
      <c r="K1126" s="2" t="str">
        <f>_xlfn.XLOOKUP(Table2[[#This Row],[Customer_ID]],Table3[Customer_ID],Table3[Membership],"Regular")</f>
        <v>Silver</v>
      </c>
      <c r="L1126" s="2" t="s">
        <v>473</v>
      </c>
      <c r="M1126" s="2" t="str">
        <f>_xlfn.XLOOKUP(Table2[[#This Row],[Product_ID]],Table4[Product_ID],Table4[Product_Name],"Not Found")</f>
        <v>Tanishq Sling Bag Mustard</v>
      </c>
      <c r="N1126" s="2" t="str">
        <f>_xlfn.XLOOKUP(Table2[[#This Row],[Product_ID]],Table4[Product_ID],Table4[Category],"Not Found")</f>
        <v>Handbags</v>
      </c>
      <c r="O1126" s="2" t="str">
        <f>_xlfn.XLOOKUP(Table2[[#This Row],[Product_ID]],Table4[Product_ID],Table4[Subcategory],"Not Found")</f>
        <v>Sling Bag</v>
      </c>
      <c r="P1126" s="2" t="str">
        <f>_xlfn.XLOOKUP(Table2[[#This Row],[Product_ID]],Table4[Product_ID],Table4[Brand],"Missing Brand")</f>
        <v>Tanishq</v>
      </c>
      <c r="Q1126" s="2" t="s">
        <v>48</v>
      </c>
      <c r="R1126" s="2" t="str">
        <f>_xlfn.XLOOKUP(Table2[[#This Row],[Store_ID]],Table6[Store_ID],Table6[Store Name],"Not Found")</f>
        <v>TrendMart Vellore Standard</v>
      </c>
      <c r="S1126" s="2">
        <f>_xlfn.XLOOKUP(Table2[[#This Row],[Store_ID]],Table6[Store_ID],Table6[Monthly Target],"Missing Target")</f>
        <v>1200000</v>
      </c>
      <c r="T1126" s="2" t="str">
        <f>_xlfn.XLOOKUP(Table2[[#This Row],[Store_ID]],Table6[Store_ID],Table6[Region],"Not Found")</f>
        <v>South Zone 1</v>
      </c>
      <c r="U1126" s="2" t="s">
        <v>400</v>
      </c>
      <c r="V1126" s="2" t="str">
        <f>_xlfn.XLOOKUP(Table2[[#This Row],[Employee_ID]],Table5[Employee_ID],Table5[Employee Name],"Not Found")</f>
        <v>Anil Reddy</v>
      </c>
      <c r="W1126" s="2">
        <v>1</v>
      </c>
      <c r="X1126" s="2">
        <v>3374.89</v>
      </c>
      <c r="Y1126" s="2">
        <v>10</v>
      </c>
      <c r="Z1126" s="2">
        <v>337.49</v>
      </c>
      <c r="AA1126" s="2">
        <v>12</v>
      </c>
      <c r="AB1126" s="2">
        <v>364.49</v>
      </c>
      <c r="AC1126" s="2">
        <v>3401.89</v>
      </c>
      <c r="AD1126" s="2">
        <v>2135.85</v>
      </c>
      <c r="AE1126" s="2">
        <f t="shared" si="33"/>
        <v>901.55</v>
      </c>
      <c r="AF1126" s="2" t="s">
        <v>56</v>
      </c>
      <c r="AG1126" s="42">
        <f>IFERROR(Table2[[#This Row],[Profit]]/Table2[[#This Row],[Sales Amount]],0)</f>
        <v>0.2650144478510475</v>
      </c>
      <c r="AH1126" s="2" t="str">
        <f>TRIM(Table2[[#This Row],[Payment Modee]])</f>
        <v>Credit Card</v>
      </c>
      <c r="AI1126" s="2" t="s">
        <v>26</v>
      </c>
      <c r="AJ1126" s="2" t="s">
        <v>27</v>
      </c>
      <c r="AK1126" s="2" t="s">
        <v>1675</v>
      </c>
      <c r="AL1126" s="16" t="str">
        <f>IF(HOUR(Table2[[#This Row],[Order Time]])&lt;12,"Morning",IF(HOUR(Table2[[#This Row],[Order Time]])&lt;17,"Afternoon",IF(HOUR(Table2[[#This Row],[Order Time]])&lt;21,"Evening","Night")))</f>
        <v>Morning</v>
      </c>
      <c r="AM1126" s="16" t="s">
        <v>38</v>
      </c>
    </row>
    <row r="1127" spans="1:39" x14ac:dyDescent="0.25">
      <c r="A1127" s="13" t="s">
        <v>2729</v>
      </c>
      <c r="B1127" s="4">
        <v>45476</v>
      </c>
      <c r="C1127" s="2">
        <f>YEAR(Table2[[#This Row],[Invoice Date]])</f>
        <v>2024</v>
      </c>
      <c r="D1127" s="2" t="str">
        <f>TEXT(Table2[[#This Row],[Invoice Date]],"mmm")</f>
        <v>Jul</v>
      </c>
      <c r="E1127" s="2" t="str">
        <f>Table2[[#This Row],[Store_ID]]&amp;"-"&amp;Table2[[#This Row],[Year]]&amp;"-"&amp;Table2[[#This Row],[Month]]</f>
        <v>STR081-2024-Jul</v>
      </c>
      <c r="F1127" s="2" t="s">
        <v>2730</v>
      </c>
      <c r="G1127" s="2" t="str">
        <f>_xlfn.XLOOKUP(Table2[[#This Row],[Customer_ID]],Table3[Customer_ID],Table3[Customer Name],"Not Found")</f>
        <v>Gayathri Murthy</v>
      </c>
      <c r="H1127" s="2" t="str">
        <f>_xlfn.XLOOKUP(Table2[[#This Row],[Customer_ID]],Table3[Customer_ID],Table3[Gender],"Female")</f>
        <v>Female</v>
      </c>
      <c r="I1127" s="2" t="str">
        <f>_xlfn.XLOOKUP(Table2[[#This Row],[Customer_ID]],Table3[Customer_ID],Table3[City],"Missing Memebership")</f>
        <v>Coimbatore</v>
      </c>
      <c r="J1127" s="2" t="str">
        <f>_xlfn.XLOOKUP(Table2[[#This Row],[Customer_ID]],Table3[Customer_ID],Table3[State],"Karnataka")</f>
        <v>Tamil Nadu</v>
      </c>
      <c r="K1127" s="2" t="str">
        <f>_xlfn.XLOOKUP(Table2[[#This Row],[Customer_ID]],Table3[Customer_ID],Table3[Membership],"Regular")</f>
        <v>Regular</v>
      </c>
      <c r="L1127" s="2" t="s">
        <v>1149</v>
      </c>
      <c r="M1127" s="2" t="str">
        <f>_xlfn.XLOOKUP(Table2[[#This Row],[Product_ID]],Table4[Product_ID],Table4[Product_Name],"Not Found")</f>
        <v>Biba Skinny Fit Brown</v>
      </c>
      <c r="N1127" s="2" t="str">
        <f>_xlfn.XLOOKUP(Table2[[#This Row],[Product_ID]],Table4[Product_ID],Table4[Category],"Not Found")</f>
        <v>Women Jeans</v>
      </c>
      <c r="O1127" s="2" t="str">
        <f>_xlfn.XLOOKUP(Table2[[#This Row],[Product_ID]],Table4[Product_ID],Table4[Subcategory],"Not Found")</f>
        <v>Skinny Fit</v>
      </c>
      <c r="P1127" s="2" t="str">
        <f>_xlfn.XLOOKUP(Table2[[#This Row],[Product_ID]],Table4[Product_ID],Table4[Brand],"Missing Brand")</f>
        <v>Biba</v>
      </c>
      <c r="Q1127" s="2" t="s">
        <v>1055</v>
      </c>
      <c r="R1127" s="2" t="str">
        <f>_xlfn.XLOOKUP(Table2[[#This Row],[Store_ID]],Table6[Store_ID],Table6[Store Name],"Not Found")</f>
        <v>TrendMart Alappuzha Outlet</v>
      </c>
      <c r="S1127" s="2">
        <f>_xlfn.XLOOKUP(Table2[[#This Row],[Store_ID]],Table6[Store_ID],Table6[Monthly Target],"Missing Target")</f>
        <v>2500000</v>
      </c>
      <c r="T1127" s="2" t="str">
        <f>_xlfn.XLOOKUP(Table2[[#This Row],[Store_ID]],Table6[Store_ID],Table6[Region],"Not Found")</f>
        <v>South Zone 1</v>
      </c>
      <c r="U1127" s="2" t="s">
        <v>81</v>
      </c>
      <c r="V1127" s="2" t="str">
        <f>_xlfn.XLOOKUP(Table2[[#This Row],[Employee_ID]],Table5[Employee_ID],Table5[Employee Name],"Not Found")</f>
        <v>Charulatha Kumar</v>
      </c>
      <c r="W1127" s="2">
        <v>3</v>
      </c>
      <c r="X1127" s="2">
        <v>819.2</v>
      </c>
      <c r="Y1127" s="2">
        <v>10</v>
      </c>
      <c r="Z1127" s="2">
        <v>245.76</v>
      </c>
      <c r="AA1127" s="2">
        <v>5</v>
      </c>
      <c r="AB1127" s="2">
        <v>110.59</v>
      </c>
      <c r="AC1127" s="2">
        <v>2322.4299999999998</v>
      </c>
      <c r="AD1127" s="2">
        <v>1911.81</v>
      </c>
      <c r="AE1127" s="2">
        <f t="shared" si="33"/>
        <v>300.02999999999986</v>
      </c>
      <c r="AF1127" s="2" t="s">
        <v>25</v>
      </c>
      <c r="AG1127" s="42">
        <f>IFERROR(Table2[[#This Row],[Profit]]/Table2[[#This Row],[Sales Amount]],0)</f>
        <v>0.12918796260813023</v>
      </c>
      <c r="AH1127" s="2" t="str">
        <f>TRIM(Table2[[#This Row],[Payment Modee]])</f>
        <v>UPI</v>
      </c>
      <c r="AI1127" s="2" t="s">
        <v>26</v>
      </c>
      <c r="AJ1127" s="2" t="s">
        <v>27</v>
      </c>
      <c r="AK1127" s="2" t="s">
        <v>918</v>
      </c>
      <c r="AL1127" s="16" t="str">
        <f>IF(HOUR(Table2[[#This Row],[Order Time]])&lt;12,"Morning",IF(HOUR(Table2[[#This Row],[Order Time]])&lt;17,"Afternoon",IF(HOUR(Table2[[#This Row],[Order Time]])&lt;21,"Evening","Night")))</f>
        <v>Afternoon</v>
      </c>
      <c r="AM1127" s="16" t="s">
        <v>29</v>
      </c>
    </row>
    <row r="1128" spans="1:39" x14ac:dyDescent="0.25">
      <c r="A1128" s="13" t="s">
        <v>2731</v>
      </c>
      <c r="B1128" s="4">
        <v>45442</v>
      </c>
      <c r="C1128" s="2">
        <f>YEAR(Table2[[#This Row],[Invoice Date]])</f>
        <v>2024</v>
      </c>
      <c r="D1128" s="2" t="str">
        <f>TEXT(Table2[[#This Row],[Invoice Date]],"mmm")</f>
        <v>May</v>
      </c>
      <c r="E1128" s="2" t="str">
        <f>Table2[[#This Row],[Store_ID]]&amp;"-"&amp;Table2[[#This Row],[Year]]&amp;"-"&amp;Table2[[#This Row],[Month]]</f>
        <v>STR104-2024-May</v>
      </c>
      <c r="F1128" s="2" t="s">
        <v>497</v>
      </c>
      <c r="G1128" s="2" t="str">
        <f>_xlfn.XLOOKUP(Table2[[#This Row],[Customer_ID]],Table3[Customer_ID],Table3[Customer Name],"Not Found")</f>
        <v>Kalyani Bhat</v>
      </c>
      <c r="H1128" s="2" t="str">
        <f>_xlfn.XLOOKUP(Table2[[#This Row],[Customer_ID]],Table3[Customer_ID],Table3[Gender],"Female")</f>
        <v>Female</v>
      </c>
      <c r="I1128" s="2" t="str">
        <f>_xlfn.XLOOKUP(Table2[[#This Row],[Customer_ID]],Table3[Customer_ID],Table3[City],"Missing Memebership")</f>
        <v>Karimnagar</v>
      </c>
      <c r="J1128" s="2" t="str">
        <f>_xlfn.XLOOKUP(Table2[[#This Row],[Customer_ID]],Table3[Customer_ID],Table3[State],"Karnataka")</f>
        <v>Telangana</v>
      </c>
      <c r="K1128" s="2" t="str">
        <f>_xlfn.XLOOKUP(Table2[[#This Row],[Customer_ID]],Table3[Customer_ID],Table3[Membership],"Regular")</f>
        <v>Regular</v>
      </c>
      <c r="L1128" s="2" t="s">
        <v>2732</v>
      </c>
      <c r="M1128" s="2" t="str">
        <f>_xlfn.XLOOKUP(Table2[[#This Row],[Product_ID]],Table4[Product_ID],Table4[Product_Name],"Not Found")</f>
        <v>Arrow Formal Trouser Brown</v>
      </c>
      <c r="N1128" s="2" t="str">
        <f>_xlfn.XLOOKUP(Table2[[#This Row],[Product_ID]],Table4[Product_ID],Table4[Category],"Not Found")</f>
        <v>Men Trousers</v>
      </c>
      <c r="O1128" s="2" t="str">
        <f>_xlfn.XLOOKUP(Table2[[#This Row],[Product_ID]],Table4[Product_ID],Table4[Subcategory],"Not Found")</f>
        <v>Formal Trouser</v>
      </c>
      <c r="P1128" s="2" t="str">
        <f>_xlfn.XLOOKUP(Table2[[#This Row],[Product_ID]],Table4[Product_ID],Table4[Brand],"Missing Brand")</f>
        <v>Arrow</v>
      </c>
      <c r="Q1128" s="2" t="s">
        <v>399</v>
      </c>
      <c r="R1128" s="2" t="str">
        <f>_xlfn.XLOOKUP(Table2[[#This Row],[Store_ID]],Table6[Store_ID],Table6[Store Name],"Not Found")</f>
        <v>TrendMart Kochi High Street</v>
      </c>
      <c r="S1128" s="2">
        <f>_xlfn.XLOOKUP(Table2[[#This Row],[Store_ID]],Table6[Store_ID],Table6[Monthly Target],"Missing Target")</f>
        <v>1200000</v>
      </c>
      <c r="T1128" s="2" t="str">
        <f>_xlfn.XLOOKUP(Table2[[#This Row],[Store_ID]],Table6[Store_ID],Table6[Region],"Not Found")</f>
        <v>South Zone 1</v>
      </c>
      <c r="U1128" s="2" t="s">
        <v>24</v>
      </c>
      <c r="V1128" s="2" t="str">
        <f>_xlfn.XLOOKUP(Table2[[#This Row],[Employee_ID]],Table5[Employee_ID],Table5[Employee Name],"Not Found")</f>
        <v>Manoj Ramachandran</v>
      </c>
      <c r="W1128" s="2">
        <v>1</v>
      </c>
      <c r="X1128" s="2">
        <v>1198.45</v>
      </c>
      <c r="Y1128" s="2">
        <v>15</v>
      </c>
      <c r="Z1128" s="2">
        <v>179.77</v>
      </c>
      <c r="AA1128" s="2">
        <v>12</v>
      </c>
      <c r="AB1128" s="2">
        <v>122.24</v>
      </c>
      <c r="AC1128" s="2">
        <v>1140.92</v>
      </c>
      <c r="AD1128" s="2">
        <v>798.46</v>
      </c>
      <c r="AE1128" s="2">
        <f t="shared" ref="AE1128:AE1146" si="34">(AC1128-AD1128-AB1128)</f>
        <v>220.22000000000003</v>
      </c>
      <c r="AF1128" s="2" t="s">
        <v>69</v>
      </c>
      <c r="AG1128" s="42">
        <f>IFERROR(Table2[[#This Row],[Profit]]/Table2[[#This Row],[Sales Amount]],0)</f>
        <v>0.19301966833783263</v>
      </c>
      <c r="AH1128" s="2" t="str">
        <f>TRIM(Table2[[#This Row],[Payment Modee]])</f>
        <v>Cash</v>
      </c>
      <c r="AI1128" s="2" t="s">
        <v>36</v>
      </c>
      <c r="AJ1128" s="2" t="s">
        <v>27</v>
      </c>
      <c r="AK1128" s="2" t="s">
        <v>1541</v>
      </c>
      <c r="AL1128" s="16" t="str">
        <f>IF(HOUR(Table2[[#This Row],[Order Time]])&lt;12,"Morning",IF(HOUR(Table2[[#This Row],[Order Time]])&lt;17,"Afternoon",IF(HOUR(Table2[[#This Row],[Order Time]])&lt;21,"Evening","Night")))</f>
        <v>Night</v>
      </c>
      <c r="AM1128" s="16" t="s">
        <v>29</v>
      </c>
    </row>
    <row r="1129" spans="1:39" x14ac:dyDescent="0.25">
      <c r="A1129" s="13" t="s">
        <v>2733</v>
      </c>
      <c r="B1129" s="4">
        <v>45709</v>
      </c>
      <c r="C1129" s="2">
        <f>YEAR(Table2[[#This Row],[Invoice Date]])</f>
        <v>2025</v>
      </c>
      <c r="D1129" s="2" t="str">
        <f>TEXT(Table2[[#This Row],[Invoice Date]],"mmm")</f>
        <v>Feb</v>
      </c>
      <c r="E1129" s="2" t="str">
        <f>Table2[[#This Row],[Store_ID]]&amp;"-"&amp;Table2[[#This Row],[Year]]&amp;"-"&amp;Table2[[#This Row],[Month]]</f>
        <v>STR006-2025-Feb</v>
      </c>
      <c r="F1129" s="2" t="s">
        <v>2734</v>
      </c>
      <c r="G1129" s="2" t="str">
        <f>_xlfn.XLOOKUP(Table2[[#This Row],[Customer_ID]],Table3[Customer_ID],Table3[Customer Name],"Not Found")</f>
        <v>Malathi Achari</v>
      </c>
      <c r="H1129" s="2" t="str">
        <f>_xlfn.XLOOKUP(Table2[[#This Row],[Customer_ID]],Table3[Customer_ID],Table3[Gender],"Female")</f>
        <v>Female</v>
      </c>
      <c r="I1129" s="2" t="str">
        <f>_xlfn.XLOOKUP(Table2[[#This Row],[Customer_ID]],Table3[Customer_ID],Table3[City],"Missing Memebership")</f>
        <v>Bengaluru</v>
      </c>
      <c r="J1129" s="2" t="str">
        <f>_xlfn.XLOOKUP(Table2[[#This Row],[Customer_ID]],Table3[Customer_ID],Table3[State],"Karnataka")</f>
        <v>Karnataka</v>
      </c>
      <c r="K1129" s="2" t="str">
        <f>_xlfn.XLOOKUP(Table2[[#This Row],[Customer_ID]],Table3[Customer_ID],Table3[Membership],"Regular")</f>
        <v>Regular</v>
      </c>
      <c r="L1129" s="2" t="s">
        <v>694</v>
      </c>
      <c r="M1129" s="2" t="str">
        <f>_xlfn.XLOOKUP(Table2[[#This Row],[Product_ID]],Table4[Product_ID],Table4[Product_Name],"Not Found")</f>
        <v>Indian Terrain Denim Shirt Wine</v>
      </c>
      <c r="N1129" s="2" t="str">
        <f>_xlfn.XLOOKUP(Table2[[#This Row],[Product_ID]],Table4[Product_ID],Table4[Category],"Not Found")</f>
        <v>Accessories</v>
      </c>
      <c r="O1129" s="2" t="str">
        <f>_xlfn.XLOOKUP(Table2[[#This Row],[Product_ID]],Table4[Product_ID],Table4[Subcategory],"Not Found")</f>
        <v>Tie</v>
      </c>
      <c r="P1129" s="2" t="str">
        <f>_xlfn.XLOOKUP(Table2[[#This Row],[Product_ID]],Table4[Product_ID],Table4[Brand],"Missing Brand")</f>
        <v>Being Human</v>
      </c>
      <c r="Q1129" s="2" t="s">
        <v>720</v>
      </c>
      <c r="R1129" s="2" t="str">
        <f>_xlfn.XLOOKUP(Table2[[#This Row],[Store_ID]],Table6[Store_ID],Table6[Store Name],"Not Found")</f>
        <v>TrendMart Vellore Standard</v>
      </c>
      <c r="S1129" s="2">
        <f>_xlfn.XLOOKUP(Table2[[#This Row],[Store_ID]],Table6[Store_ID],Table6[Monthly Target],"Missing Target")</f>
        <v>2000000</v>
      </c>
      <c r="T1129" s="2" t="str">
        <f>_xlfn.XLOOKUP(Table2[[#This Row],[Store_ID]],Table6[Store_ID],Table6[Region],"Not Found")</f>
        <v>South Zone 1</v>
      </c>
      <c r="U1129" s="2" t="s">
        <v>504</v>
      </c>
      <c r="V1129" s="2" t="str">
        <f>_xlfn.XLOOKUP(Table2[[#This Row],[Employee_ID]],Table5[Employee_ID],Table5[Employee Name],"Not Found")</f>
        <v>Vikram Bhat</v>
      </c>
      <c r="W1129" s="2">
        <v>1</v>
      </c>
      <c r="X1129" s="2">
        <v>1015.15</v>
      </c>
      <c r="Y1129" s="2">
        <v>0</v>
      </c>
      <c r="Z1129" s="2">
        <v>0</v>
      </c>
      <c r="AA1129" s="2">
        <v>12</v>
      </c>
      <c r="AB1129" s="2">
        <v>121.82</v>
      </c>
      <c r="AC1129" s="2">
        <v>1136.97</v>
      </c>
      <c r="AD1129" s="2">
        <v>583.86</v>
      </c>
      <c r="AE1129" s="2">
        <f t="shared" si="34"/>
        <v>431.29</v>
      </c>
      <c r="AF1129" s="2" t="s">
        <v>35</v>
      </c>
      <c r="AG1129" s="42">
        <f>IFERROR(Table2[[#This Row],[Profit]]/Table2[[#This Row],[Sales Amount]],0)</f>
        <v>0.37933278802431025</v>
      </c>
      <c r="AH1129" s="2" t="str">
        <f>TRIM(Table2[[#This Row],[Payment Modee]])</f>
        <v>Debit Card</v>
      </c>
      <c r="AI1129" s="2" t="s">
        <v>36</v>
      </c>
      <c r="AJ1129" s="2" t="s">
        <v>27</v>
      </c>
      <c r="AK1129" s="2" t="s">
        <v>2080</v>
      </c>
      <c r="AL1129" s="16" t="str">
        <f>IF(HOUR(Table2[[#This Row],[Order Time]])&lt;12,"Morning",IF(HOUR(Table2[[#This Row],[Order Time]])&lt;17,"Afternoon",IF(HOUR(Table2[[#This Row],[Order Time]])&lt;21,"Evening","Night")))</f>
        <v>Evening</v>
      </c>
      <c r="AM1129" s="16" t="s">
        <v>29</v>
      </c>
    </row>
    <row r="1130" spans="1:39" x14ac:dyDescent="0.25">
      <c r="A1130" s="13" t="s">
        <v>2735</v>
      </c>
      <c r="B1130" s="4">
        <v>45717</v>
      </c>
      <c r="C1130" s="2">
        <f>YEAR(Table2[[#This Row],[Invoice Date]])</f>
        <v>2025</v>
      </c>
      <c r="D1130" s="2" t="str">
        <f>TEXT(Table2[[#This Row],[Invoice Date]],"mmm")</f>
        <v>Mar</v>
      </c>
      <c r="E1130" s="2" t="str">
        <f>Table2[[#This Row],[Store_ID]]&amp;"-"&amp;Table2[[#This Row],[Year]]&amp;"-"&amp;Table2[[#This Row],[Month]]</f>
        <v>STR008-2025-Mar</v>
      </c>
      <c r="F1130" s="2" t="s">
        <v>777</v>
      </c>
      <c r="G1130" s="2" t="str">
        <f>_xlfn.XLOOKUP(Table2[[#This Row],[Customer_ID]],Table3[Customer_ID],Table3[Customer Name],"Not Found")</f>
        <v>Usha Natarajan</v>
      </c>
      <c r="H1130" s="2" t="str">
        <f>_xlfn.XLOOKUP(Table2[[#This Row],[Customer_ID]],Table3[Customer_ID],Table3[Gender],"Female")</f>
        <v>Female</v>
      </c>
      <c r="I1130" s="2" t="str">
        <f>_xlfn.XLOOKUP(Table2[[#This Row],[Customer_ID]],Table3[Customer_ID],Table3[City],"Missing Memebership")</f>
        <v>Dindigul</v>
      </c>
      <c r="J1130" s="2" t="str">
        <f>_xlfn.XLOOKUP(Table2[[#This Row],[Customer_ID]],Table3[Customer_ID],Table3[State],"Karnataka")</f>
        <v>Tamil Nadu</v>
      </c>
      <c r="K1130" s="2" t="str">
        <f>_xlfn.XLOOKUP(Table2[[#This Row],[Customer_ID]],Table3[Customer_ID],Table3[Membership],"Regular")</f>
        <v>Regular</v>
      </c>
      <c r="L1130" s="2" t="s">
        <v>657</v>
      </c>
      <c r="M1130" s="2" t="str">
        <f>_xlfn.XLOOKUP(Table2[[#This Row],[Product_ID]],Table4[Product_ID],Table4[Product_Name],"Not Found")</f>
        <v>Allen Solly Sports T-Shirt Cream</v>
      </c>
      <c r="N1130" s="2" t="str">
        <f>_xlfn.XLOOKUP(Table2[[#This Row],[Product_ID]],Table4[Product_ID],Table4[Category],"Not Found")</f>
        <v>Sportswear</v>
      </c>
      <c r="O1130" s="2" t="str">
        <f>_xlfn.XLOOKUP(Table2[[#This Row],[Product_ID]],Table4[Product_ID],Table4[Subcategory],"Not Found")</f>
        <v>Sports T-Shirt</v>
      </c>
      <c r="P1130" s="2" t="str">
        <f>_xlfn.XLOOKUP(Table2[[#This Row],[Product_ID]],Table4[Product_ID],Table4[Brand],"Missing Brand")</f>
        <v>Allen Solly</v>
      </c>
      <c r="Q1130" s="2" t="s">
        <v>499</v>
      </c>
      <c r="R1130" s="2" t="str">
        <f>_xlfn.XLOOKUP(Table2[[#This Row],[Store_ID]],Table6[Store_ID],Table6[Store Name],"Not Found")</f>
        <v>TrendMart Kochi Mall Kiosk</v>
      </c>
      <c r="S1130" s="2">
        <f>_xlfn.XLOOKUP(Table2[[#This Row],[Store_ID]],Table6[Store_ID],Table6[Monthly Target],"Missing Target")</f>
        <v>1500000</v>
      </c>
      <c r="T1130" s="2" t="str">
        <f>_xlfn.XLOOKUP(Table2[[#This Row],[Store_ID]],Table6[Store_ID],Table6[Region],"Not Found")</f>
        <v>South Zone 1</v>
      </c>
      <c r="U1130" s="2" t="s">
        <v>170</v>
      </c>
      <c r="V1130" s="2" t="str">
        <f>_xlfn.XLOOKUP(Table2[[#This Row],[Employee_ID]],Table5[Employee_ID],Table5[Employee Name],"Not Found")</f>
        <v>Ishwarya Shetty</v>
      </c>
      <c r="W1130" s="2">
        <v>1</v>
      </c>
      <c r="X1130" s="2">
        <v>1775.39</v>
      </c>
      <c r="Y1130" s="2">
        <v>20</v>
      </c>
      <c r="Z1130" s="2">
        <v>355.08</v>
      </c>
      <c r="AA1130" s="2">
        <v>12</v>
      </c>
      <c r="AB1130" s="2">
        <v>170.44</v>
      </c>
      <c r="AC1130" s="2">
        <v>1590.75</v>
      </c>
      <c r="AD1130" s="2">
        <v>1115.19</v>
      </c>
      <c r="AE1130" s="2">
        <f t="shared" si="34"/>
        <v>305.11999999999995</v>
      </c>
      <c r="AF1130" s="2" t="s">
        <v>136</v>
      </c>
      <c r="AG1130" s="42">
        <f>IFERROR(Table2[[#This Row],[Profit]]/Table2[[#This Row],[Sales Amount]],0)</f>
        <v>0.19180889517523178</v>
      </c>
      <c r="AH1130" s="2" t="str">
        <f>TRIM(Table2[[#This Row],[Payment Modee]])</f>
        <v>EMI</v>
      </c>
      <c r="AI1130" s="2" t="s">
        <v>26</v>
      </c>
      <c r="AJ1130" s="2" t="s">
        <v>27</v>
      </c>
      <c r="AK1130" s="2" t="s">
        <v>759</v>
      </c>
      <c r="AL1130" s="16" t="str">
        <f>IF(HOUR(Table2[[#This Row],[Order Time]])&lt;12,"Morning",IF(HOUR(Table2[[#This Row],[Order Time]])&lt;17,"Afternoon",IF(HOUR(Table2[[#This Row],[Order Time]])&lt;21,"Evening","Night")))</f>
        <v>Afternoon</v>
      </c>
      <c r="AM1130" s="16" t="s">
        <v>38</v>
      </c>
    </row>
    <row r="1131" spans="1:39" x14ac:dyDescent="0.25">
      <c r="A1131" s="13" t="s">
        <v>2736</v>
      </c>
      <c r="B1131" s="4">
        <v>45461</v>
      </c>
      <c r="C1131" s="2">
        <f>YEAR(Table2[[#This Row],[Invoice Date]])</f>
        <v>2024</v>
      </c>
      <c r="D1131" s="2" t="str">
        <f>TEXT(Table2[[#This Row],[Invoice Date]],"mmm")</f>
        <v>Jun</v>
      </c>
      <c r="E1131" s="2" t="str">
        <f>Table2[[#This Row],[Store_ID]]&amp;"-"&amp;Table2[[#This Row],[Year]]&amp;"-"&amp;Table2[[#This Row],[Month]]</f>
        <v>STR014-2024-Jun</v>
      </c>
      <c r="F1131" s="2" t="s">
        <v>2737</v>
      </c>
      <c r="G1131" s="2" t="str">
        <f>_xlfn.XLOOKUP(Table2[[#This Row],[Customer_ID]],Table3[Customer_ID],Table3[Customer Name],"Not Found")</f>
        <v>Devi Naidu</v>
      </c>
      <c r="H1131" s="2" t="str">
        <f>_xlfn.XLOOKUP(Table2[[#This Row],[Customer_ID]],Table3[Customer_ID],Table3[Gender],"Female")</f>
        <v>Female</v>
      </c>
      <c r="I1131" s="2" t="str">
        <f>_xlfn.XLOOKUP(Table2[[#This Row],[Customer_ID]],Table3[Customer_ID],Table3[City],"Missing Memebership")</f>
        <v>Dindigul</v>
      </c>
      <c r="J1131" s="2" t="str">
        <f>_xlfn.XLOOKUP(Table2[[#This Row],[Customer_ID]],Table3[Customer_ID],Table3[State],"Karnataka")</f>
        <v>Tamil Nadu</v>
      </c>
      <c r="K1131" s="2" t="str">
        <f>_xlfn.XLOOKUP(Table2[[#This Row],[Customer_ID]],Table3[Customer_ID],Table3[Membership],"Regular")</f>
        <v>Regular</v>
      </c>
      <c r="L1131" s="2" t="s">
        <v>817</v>
      </c>
      <c r="M1131" s="2" t="str">
        <f>_xlfn.XLOOKUP(Table2[[#This Row],[Product_ID]],Table4[Product_ID],Table4[Product_Name],"Not Found")</f>
        <v>Fabindia Shirt Dress Navy Blue</v>
      </c>
      <c r="N1131" s="2" t="str">
        <f>_xlfn.XLOOKUP(Table2[[#This Row],[Product_ID]],Table4[Product_ID],Table4[Category],"Not Found")</f>
        <v>Women Dresses</v>
      </c>
      <c r="O1131" s="2" t="str">
        <f>_xlfn.XLOOKUP(Table2[[#This Row],[Product_ID]],Table4[Product_ID],Table4[Subcategory],"Not Found")</f>
        <v>Shirt Dress</v>
      </c>
      <c r="P1131" s="2" t="str">
        <f>_xlfn.XLOOKUP(Table2[[#This Row],[Product_ID]],Table4[Product_ID],Table4[Brand],"Missing Brand")</f>
        <v>Fabindia</v>
      </c>
      <c r="Q1131" s="2" t="s">
        <v>129</v>
      </c>
      <c r="R1131" s="2" t="str">
        <f>_xlfn.XLOOKUP(Table2[[#This Row],[Store_ID]],Table6[Store_ID],Table6[Store Name],"Not Found")</f>
        <v>TrendMart Tirupati Outlet</v>
      </c>
      <c r="S1131" s="2">
        <f>_xlfn.XLOOKUP(Table2[[#This Row],[Store_ID]],Table6[Store_ID],Table6[Monthly Target],"Missing Target")</f>
        <v>1000000</v>
      </c>
      <c r="T1131" s="2" t="str">
        <f>_xlfn.XLOOKUP(Table2[[#This Row],[Store_ID]],Table6[Store_ID],Table6[Region],"Not Found")</f>
        <v>South Zone 3</v>
      </c>
      <c r="U1131" s="2" t="s">
        <v>417</v>
      </c>
      <c r="V1131" s="2" t="str">
        <f>_xlfn.XLOOKUP(Table2[[#This Row],[Employee_ID]],Table5[Employee_ID],Table5[Employee Name],"Not Found")</f>
        <v>Arjun Krishnan</v>
      </c>
      <c r="W1131" s="2">
        <v>2</v>
      </c>
      <c r="X1131" s="2">
        <v>1229.23</v>
      </c>
      <c r="Y1131" s="2">
        <v>10</v>
      </c>
      <c r="Z1131" s="2">
        <v>245.85</v>
      </c>
      <c r="AA1131" s="2">
        <v>12</v>
      </c>
      <c r="AB1131" s="2">
        <v>265.51</v>
      </c>
      <c r="AC1131" s="2">
        <v>2478.12</v>
      </c>
      <c r="AD1131" s="2">
        <v>1621.24</v>
      </c>
      <c r="AE1131" s="2">
        <f t="shared" si="34"/>
        <v>591.36999999999989</v>
      </c>
      <c r="AF1131" s="2" t="s">
        <v>119</v>
      </c>
      <c r="AG1131" s="42">
        <f>IFERROR(Table2[[#This Row],[Profit]]/Table2[[#This Row],[Sales Amount]],0)</f>
        <v>0.23863654705986792</v>
      </c>
      <c r="AH1131" s="2" t="str">
        <f>TRIM(Table2[[#This Row],[Payment Modee]])</f>
        <v>Net Banking</v>
      </c>
      <c r="AI1131" s="2" t="s">
        <v>36</v>
      </c>
      <c r="AJ1131" s="2" t="s">
        <v>27</v>
      </c>
      <c r="AK1131" s="2" t="s">
        <v>1530</v>
      </c>
      <c r="AL1131" s="16" t="str">
        <f>IF(HOUR(Table2[[#This Row],[Order Time]])&lt;12,"Morning",IF(HOUR(Table2[[#This Row],[Order Time]])&lt;17,"Afternoon",IF(HOUR(Table2[[#This Row],[Order Time]])&lt;21,"Evening","Night")))</f>
        <v>Evening</v>
      </c>
      <c r="AM1131" s="16" t="s">
        <v>29</v>
      </c>
    </row>
    <row r="1132" spans="1:39" x14ac:dyDescent="0.25">
      <c r="A1132" s="13" t="s">
        <v>2738</v>
      </c>
      <c r="B1132" s="4">
        <v>45645</v>
      </c>
      <c r="C1132" s="2">
        <f>YEAR(Table2[[#This Row],[Invoice Date]])</f>
        <v>2024</v>
      </c>
      <c r="D1132" s="2" t="str">
        <f>TEXT(Table2[[#This Row],[Invoice Date]],"mmm")</f>
        <v>Dec</v>
      </c>
      <c r="E1132" s="2" t="str">
        <f>Table2[[#This Row],[Store_ID]]&amp;"-"&amp;Table2[[#This Row],[Year]]&amp;"-"&amp;Table2[[#This Row],[Month]]</f>
        <v>STR002-2024-Dec</v>
      </c>
      <c r="F1132" s="2" t="s">
        <v>2632</v>
      </c>
      <c r="G1132" s="2" t="str">
        <f>_xlfn.XLOOKUP(Table2[[#This Row],[Customer_ID]],Table3[Customer_ID],Table3[Customer Name],"Not Found")</f>
        <v>Tarun Shetty</v>
      </c>
      <c r="H1132" s="2" t="str">
        <f>_xlfn.XLOOKUP(Table2[[#This Row],[Customer_ID]],Table3[Customer_ID],Table3[Gender],"Female")</f>
        <v>Male</v>
      </c>
      <c r="I1132" s="2" t="str">
        <f>_xlfn.XLOOKUP(Table2[[#This Row],[Customer_ID]],Table3[Customer_ID],Table3[City],"Missing Memebership")</f>
        <v>Madurai</v>
      </c>
      <c r="J1132" s="2" t="str">
        <f>_xlfn.XLOOKUP(Table2[[#This Row],[Customer_ID]],Table3[Customer_ID],Table3[State],"Karnataka")</f>
        <v>Tamil Nadu</v>
      </c>
      <c r="K1132" s="2" t="str">
        <f>_xlfn.XLOOKUP(Table2[[#This Row],[Customer_ID]],Table3[Customer_ID],Table3[Membership],"Regular")</f>
        <v>Platinum</v>
      </c>
      <c r="L1132" s="2" t="s">
        <v>416</v>
      </c>
      <c r="M1132" s="2" t="str">
        <f>_xlfn.XLOOKUP(Table2[[#This Row],[Product_ID]],Table4[Product_ID],Table4[Product_Name],"Not Found")</f>
        <v>GRT Jewellers Sling Bag Olive</v>
      </c>
      <c r="N1132" s="2" t="str">
        <f>_xlfn.XLOOKUP(Table2[[#This Row],[Product_ID]],Table4[Product_ID],Table4[Category],"Not Found")</f>
        <v>Handbags</v>
      </c>
      <c r="O1132" s="2" t="str">
        <f>_xlfn.XLOOKUP(Table2[[#This Row],[Product_ID]],Table4[Product_ID],Table4[Subcategory],"Not Found")</f>
        <v>Sling Bag</v>
      </c>
      <c r="P1132" s="2" t="str">
        <f>_xlfn.XLOOKUP(Table2[[#This Row],[Product_ID]],Table4[Product_ID],Table4[Brand],"Missing Brand")</f>
        <v>GRT Jewellers</v>
      </c>
      <c r="Q1132" s="2" t="s">
        <v>658</v>
      </c>
      <c r="R1132" s="2" t="str">
        <f>_xlfn.XLOOKUP(Table2[[#This Row],[Store_ID]],Table6[Store_ID],Table6[Store Name],"Not Found")</f>
        <v>TrendMart Thrissur Standard</v>
      </c>
      <c r="S1132" s="2">
        <f>_xlfn.XLOOKUP(Table2[[#This Row],[Store_ID]],Table6[Store_ID],Table6[Monthly Target],"Missing Target")</f>
        <v>1000000</v>
      </c>
      <c r="T1132" s="2" t="str">
        <f>_xlfn.XLOOKUP(Table2[[#This Row],[Store_ID]],Table6[Store_ID],Table6[Region],"Not Found")</f>
        <v>South Zone 1</v>
      </c>
      <c r="U1132" s="2" t="s">
        <v>142</v>
      </c>
      <c r="V1132" s="2" t="str">
        <f>_xlfn.XLOOKUP(Table2[[#This Row],[Employee_ID]],Table5[Employee_ID],Table5[Employee Name],"Not Found")</f>
        <v>Anusuya Subramaniam</v>
      </c>
      <c r="W1132" s="2">
        <v>1</v>
      </c>
      <c r="X1132" s="2">
        <v>2929.58</v>
      </c>
      <c r="Y1132" s="2">
        <v>20</v>
      </c>
      <c r="Z1132" s="2">
        <v>585.91999999999996</v>
      </c>
      <c r="AA1132" s="2">
        <v>12</v>
      </c>
      <c r="AB1132" s="2">
        <v>281.24</v>
      </c>
      <c r="AC1132" s="2">
        <v>2624.9</v>
      </c>
      <c r="AD1132" s="2">
        <v>2034.01</v>
      </c>
      <c r="AE1132" s="2">
        <f t="shared" si="34"/>
        <v>309.65000000000009</v>
      </c>
      <c r="AF1132" s="2" t="s">
        <v>35</v>
      </c>
      <c r="AG1132" s="42">
        <f>IFERROR(Table2[[#This Row],[Profit]]/Table2[[#This Row],[Sales Amount]],0)</f>
        <v>0.11796639871995127</v>
      </c>
      <c r="AH1132" s="2" t="str">
        <f>TRIM(Table2[[#This Row],[Payment Modee]])</f>
        <v>Debit Card</v>
      </c>
      <c r="AI1132" s="2" t="s">
        <v>36</v>
      </c>
      <c r="AJ1132" s="2" t="s">
        <v>27</v>
      </c>
      <c r="AK1132" s="2" t="s">
        <v>2106</v>
      </c>
      <c r="AL1132" s="16" t="str">
        <f>IF(HOUR(Table2[[#This Row],[Order Time]])&lt;12,"Morning",IF(HOUR(Table2[[#This Row],[Order Time]])&lt;17,"Afternoon",IF(HOUR(Table2[[#This Row],[Order Time]])&lt;21,"Evening","Night")))</f>
        <v>Evening</v>
      </c>
      <c r="AM1132" s="16" t="s">
        <v>29</v>
      </c>
    </row>
    <row r="1133" spans="1:39" x14ac:dyDescent="0.25">
      <c r="A1133" s="13" t="s">
        <v>2739</v>
      </c>
      <c r="B1133" s="4">
        <v>45746</v>
      </c>
      <c r="C1133" s="2">
        <f>YEAR(Table2[[#This Row],[Invoice Date]])</f>
        <v>2025</v>
      </c>
      <c r="D1133" s="2" t="str">
        <f>TEXT(Table2[[#This Row],[Invoice Date]],"mmm")</f>
        <v>Mar</v>
      </c>
      <c r="E1133" s="2" t="str">
        <f>Table2[[#This Row],[Store_ID]]&amp;"-"&amp;Table2[[#This Row],[Year]]&amp;"-"&amp;Table2[[#This Row],[Month]]</f>
        <v>STR054-2025-Mar</v>
      </c>
      <c r="F1133" s="2" t="s">
        <v>2210</v>
      </c>
      <c r="G1133" s="2" t="str">
        <f>_xlfn.XLOOKUP(Table2[[#This Row],[Customer_ID]],Table3[Customer_ID],Table3[Customer Name],"Not Found")</f>
        <v>Kalyani Hegde</v>
      </c>
      <c r="H1133" s="2" t="str">
        <f>_xlfn.XLOOKUP(Table2[[#This Row],[Customer_ID]],Table3[Customer_ID],Table3[Gender],"Female")</f>
        <v>Female</v>
      </c>
      <c r="I1133" s="2" t="str">
        <f>_xlfn.XLOOKUP(Table2[[#This Row],[Customer_ID]],Table3[Customer_ID],Table3[City],"Missing Memebership")</f>
        <v>Kochi</v>
      </c>
      <c r="J1133" s="2" t="str">
        <f>_xlfn.XLOOKUP(Table2[[#This Row],[Customer_ID]],Table3[Customer_ID],Table3[State],"Karnataka")</f>
        <v>Kerala</v>
      </c>
      <c r="K1133" s="2" t="str">
        <f>_xlfn.XLOOKUP(Table2[[#This Row],[Customer_ID]],Table3[Customer_ID],Table3[Membership],"Regular")</f>
        <v>Platinum</v>
      </c>
      <c r="L1133" s="2" t="s">
        <v>353</v>
      </c>
      <c r="M1133" s="2" t="str">
        <f>_xlfn.XLOOKUP(Table2[[#This Row],[Product_ID]],Table4[Product_ID],Table4[Product_Name],"Not Found")</f>
        <v>Fabindia Straight Kurti Olive</v>
      </c>
      <c r="N1133" s="2" t="str">
        <f>_xlfn.XLOOKUP(Table2[[#This Row],[Product_ID]],Table4[Product_ID],Table4[Category],"Not Found")</f>
        <v>Women Kurtis</v>
      </c>
      <c r="O1133" s="2" t="str">
        <f>_xlfn.XLOOKUP(Table2[[#This Row],[Product_ID]],Table4[Product_ID],Table4[Subcategory],"Not Found")</f>
        <v>Straight Kurti</v>
      </c>
      <c r="P1133" s="2" t="str">
        <f>_xlfn.XLOOKUP(Table2[[#This Row],[Product_ID]],Table4[Product_ID],Table4[Brand],"Missing Brand")</f>
        <v>Fabindia</v>
      </c>
      <c r="Q1133" s="2" t="s">
        <v>712</v>
      </c>
      <c r="R1133" s="2" t="str">
        <f>_xlfn.XLOOKUP(Table2[[#This Row],[Store_ID]],Table6[Store_ID],Table6[Store Name],"Not Found")</f>
        <v>TrendMart Thoothukudi Mall Kiosk</v>
      </c>
      <c r="S1133" s="2">
        <f>_xlfn.XLOOKUP(Table2[[#This Row],[Store_ID]],Table6[Store_ID],Table6[Monthly Target],"Missing Target")</f>
        <v>2000000</v>
      </c>
      <c r="T1133" s="2" t="str">
        <f>_xlfn.XLOOKUP(Table2[[#This Row],[Store_ID]],Table6[Store_ID],Table6[Region],"Not Found")</f>
        <v>South Zone 1</v>
      </c>
      <c r="U1133" s="2" t="s">
        <v>482</v>
      </c>
      <c r="V1133" s="2" t="str">
        <f>_xlfn.XLOOKUP(Table2[[#This Row],[Employee_ID]],Table5[Employee_ID],Table5[Employee Name],"Not Found")</f>
        <v>Swathi Achari</v>
      </c>
      <c r="W1133" s="2">
        <v>2</v>
      </c>
      <c r="X1133" s="2">
        <v>818.6</v>
      </c>
      <c r="Y1133" s="2">
        <v>5</v>
      </c>
      <c r="Z1133" s="2">
        <v>81.86</v>
      </c>
      <c r="AA1133" s="2">
        <v>5</v>
      </c>
      <c r="AB1133" s="2">
        <v>77.77</v>
      </c>
      <c r="AC1133" s="2">
        <v>1633.11</v>
      </c>
      <c r="AD1133" s="2">
        <v>1142.18</v>
      </c>
      <c r="AE1133" s="2">
        <f t="shared" si="34"/>
        <v>413.15999999999985</v>
      </c>
      <c r="AF1133" s="2" t="s">
        <v>25</v>
      </c>
      <c r="AG1133" s="42">
        <f>IFERROR(Table2[[#This Row],[Profit]]/Table2[[#This Row],[Sales Amount]],0)</f>
        <v>0.25298969450924913</v>
      </c>
      <c r="AH1133" s="2" t="str">
        <f>TRIM(Table2[[#This Row],[Payment Modee]])</f>
        <v>UPI</v>
      </c>
      <c r="AI1133" s="2" t="s">
        <v>26</v>
      </c>
      <c r="AJ1133" s="2" t="s">
        <v>27</v>
      </c>
      <c r="AK1133" s="2" t="s">
        <v>1003</v>
      </c>
      <c r="AL1133" s="16" t="str">
        <f>IF(HOUR(Table2[[#This Row],[Order Time]])&lt;12,"Morning",IF(HOUR(Table2[[#This Row],[Order Time]])&lt;17,"Afternoon",IF(HOUR(Table2[[#This Row],[Order Time]])&lt;21,"Evening","Night")))</f>
        <v>Afternoon</v>
      </c>
      <c r="AM1133" s="16" t="s">
        <v>38</v>
      </c>
    </row>
    <row r="1134" spans="1:39" x14ac:dyDescent="0.25">
      <c r="A1134" s="13" t="s">
        <v>2740</v>
      </c>
      <c r="B1134" s="4">
        <v>45633</v>
      </c>
      <c r="C1134" s="2">
        <f>YEAR(Table2[[#This Row],[Invoice Date]])</f>
        <v>2024</v>
      </c>
      <c r="D1134" s="2" t="str">
        <f>TEXT(Table2[[#This Row],[Invoice Date]],"mmm")</f>
        <v>Dec</v>
      </c>
      <c r="E1134" s="2" t="str">
        <f>Table2[[#This Row],[Store_ID]]&amp;"-"&amp;Table2[[#This Row],[Year]]&amp;"-"&amp;Table2[[#This Row],[Month]]</f>
        <v>STR040-2024-Dec</v>
      </c>
      <c r="F1134" s="2" t="s">
        <v>926</v>
      </c>
      <c r="G1134" s="2" t="str">
        <f>_xlfn.XLOOKUP(Table2[[#This Row],[Customer_ID]],Table3[Customer_ID],Table3[Customer Name],"Not Found")</f>
        <v>Yamini Gowda</v>
      </c>
      <c r="H1134" s="2" t="str">
        <f>_xlfn.XLOOKUP(Table2[[#This Row],[Customer_ID]],Table3[Customer_ID],Table3[Gender],"Female")</f>
        <v>Female</v>
      </c>
      <c r="I1134" s="2" t="str">
        <f>_xlfn.XLOOKUP(Table2[[#This Row],[Customer_ID]],Table3[Customer_ID],Table3[City],"Missing Memebership")</f>
        <v>Karimnagar</v>
      </c>
      <c r="J1134" s="2" t="str">
        <f>_xlfn.XLOOKUP(Table2[[#This Row],[Customer_ID]],Table3[Customer_ID],Table3[State],"Karnataka")</f>
        <v>Telangana</v>
      </c>
      <c r="K1134" s="2" t="str">
        <f>_xlfn.XLOOKUP(Table2[[#This Row],[Customer_ID]],Table3[Customer_ID],Table3[Membership],"Regular")</f>
        <v>Regular</v>
      </c>
      <c r="L1134" s="2" t="s">
        <v>334</v>
      </c>
      <c r="M1134" s="2" t="str">
        <f>_xlfn.XLOOKUP(Table2[[#This Row],[Product_ID]],Table4[Product_ID],Table4[Product_Name],"Not Found")</f>
        <v>Biba Bootcut Maroon</v>
      </c>
      <c r="N1134" s="2" t="str">
        <f>_xlfn.XLOOKUP(Table2[[#This Row],[Product_ID]],Table4[Product_ID],Table4[Category],"Not Found")</f>
        <v>Women Jeans</v>
      </c>
      <c r="O1134" s="2" t="str">
        <f>_xlfn.XLOOKUP(Table2[[#This Row],[Product_ID]],Table4[Product_ID],Table4[Subcategory],"Not Found")</f>
        <v>Bootcut</v>
      </c>
      <c r="P1134" s="2" t="str">
        <f>_xlfn.XLOOKUP(Table2[[#This Row],[Product_ID]],Table4[Product_ID],Table4[Brand],"Missing Brand")</f>
        <v>Biba</v>
      </c>
      <c r="Q1134" s="2" t="s">
        <v>123</v>
      </c>
      <c r="R1134" s="2" t="str">
        <f>_xlfn.XLOOKUP(Table2[[#This Row],[Store_ID]],Table6[Store_ID],Table6[Store Name],"Not Found")</f>
        <v>TrendMart Nizamabad Mall Kiosk</v>
      </c>
      <c r="S1134" s="2">
        <f>_xlfn.XLOOKUP(Table2[[#This Row],[Store_ID]],Table6[Store_ID],Table6[Monthly Target],"Missing Target")</f>
        <v>1200000</v>
      </c>
      <c r="T1134" s="2" t="str">
        <f>_xlfn.XLOOKUP(Table2[[#This Row],[Store_ID]],Table6[Store_ID],Table6[Region],"Not Found")</f>
        <v>South Zone 2</v>
      </c>
      <c r="U1134" s="2" t="s">
        <v>417</v>
      </c>
      <c r="V1134" s="2" t="str">
        <f>_xlfn.XLOOKUP(Table2[[#This Row],[Employee_ID]],Table5[Employee_ID],Table5[Employee Name],"Not Found")</f>
        <v>Arjun Krishnan</v>
      </c>
      <c r="W1134" s="2">
        <v>2</v>
      </c>
      <c r="X1134" s="2">
        <v>1473.52</v>
      </c>
      <c r="Y1134" s="2">
        <v>30</v>
      </c>
      <c r="Z1134" s="2">
        <v>884.11</v>
      </c>
      <c r="AA1134" s="2">
        <v>12</v>
      </c>
      <c r="AB1134" s="2">
        <v>247.55</v>
      </c>
      <c r="AC1134" s="2">
        <v>2310.48</v>
      </c>
      <c r="AD1134" s="2">
        <v>2146.9</v>
      </c>
      <c r="AE1134" s="2">
        <f t="shared" si="34"/>
        <v>-83.970000000000084</v>
      </c>
      <c r="AF1134" s="2" t="s">
        <v>69</v>
      </c>
      <c r="AG1134" s="42">
        <f>IFERROR(Table2[[#This Row],[Profit]]/Table2[[#This Row],[Sales Amount]],0)</f>
        <v>-3.634309753817392E-2</v>
      </c>
      <c r="AH1134" s="2" t="str">
        <f>TRIM(Table2[[#This Row],[Payment Modee]])</f>
        <v>Cash</v>
      </c>
      <c r="AI1134" s="2" t="s">
        <v>26</v>
      </c>
      <c r="AJ1134" s="2" t="s">
        <v>27</v>
      </c>
      <c r="AK1134" s="2" t="s">
        <v>210</v>
      </c>
      <c r="AL1134" s="16" t="str">
        <f>IF(HOUR(Table2[[#This Row],[Order Time]])&lt;12,"Morning",IF(HOUR(Table2[[#This Row],[Order Time]])&lt;17,"Afternoon",IF(HOUR(Table2[[#This Row],[Order Time]])&lt;21,"Evening","Night")))</f>
        <v>Afternoon</v>
      </c>
      <c r="AM1134" s="16" t="s">
        <v>38</v>
      </c>
    </row>
    <row r="1135" spans="1:39" x14ac:dyDescent="0.25">
      <c r="A1135" s="13" t="s">
        <v>2741</v>
      </c>
      <c r="B1135" s="4">
        <v>45543</v>
      </c>
      <c r="C1135" s="2">
        <f>YEAR(Table2[[#This Row],[Invoice Date]])</f>
        <v>2024</v>
      </c>
      <c r="D1135" s="2" t="str">
        <f>TEXT(Table2[[#This Row],[Invoice Date]],"mmm")</f>
        <v>Sep</v>
      </c>
      <c r="E1135" s="2" t="str">
        <f>Table2[[#This Row],[Store_ID]]&amp;"-"&amp;Table2[[#This Row],[Year]]&amp;"-"&amp;Table2[[#This Row],[Month]]</f>
        <v>STR038-2024-Sep</v>
      </c>
      <c r="F1135" s="2" t="s">
        <v>1509</v>
      </c>
      <c r="G1135" s="2" t="str">
        <f>_xlfn.XLOOKUP(Table2[[#This Row],[Customer_ID]],Table3[Customer_ID],Table3[Customer Name],"Not Found")</f>
        <v>Nisha Rao</v>
      </c>
      <c r="H1135" s="2" t="str">
        <f>_xlfn.XLOOKUP(Table2[[#This Row],[Customer_ID]],Table3[Customer_ID],Table3[Gender],"Female")</f>
        <v>Female</v>
      </c>
      <c r="I1135" s="2" t="str">
        <f>_xlfn.XLOOKUP(Table2[[#This Row],[Customer_ID]],Table3[Customer_ID],Table3[City],"Missing Memebership")</f>
        <v>Davanagere</v>
      </c>
      <c r="J1135" s="2" t="str">
        <f>_xlfn.XLOOKUP(Table2[[#This Row],[Customer_ID]],Table3[Customer_ID],Table3[State],"Karnataka")</f>
        <v>Karnataka</v>
      </c>
      <c r="K1135" s="2" t="str">
        <f>_xlfn.XLOOKUP(Table2[[#This Row],[Customer_ID]],Table3[Customer_ID],Table3[Membership],"Regular")</f>
        <v>Regular</v>
      </c>
      <c r="L1135" s="2" t="s">
        <v>443</v>
      </c>
      <c r="M1135" s="2" t="str">
        <f>_xlfn.XLOOKUP(Table2[[#This Row],[Product_ID]],Table4[Product_ID],Table4[Product_Name],"Not Found")</f>
        <v>Aurelia Formal Top Olive</v>
      </c>
      <c r="N1135" s="2" t="str">
        <f>_xlfn.XLOOKUP(Table2[[#This Row],[Product_ID]],Table4[Product_ID],Table4[Category],"Not Found")</f>
        <v>Women Tops</v>
      </c>
      <c r="O1135" s="2" t="str">
        <f>_xlfn.XLOOKUP(Table2[[#This Row],[Product_ID]],Table4[Product_ID],Table4[Subcategory],"Not Found")</f>
        <v>Formal Top</v>
      </c>
      <c r="P1135" s="2" t="str">
        <f>_xlfn.XLOOKUP(Table2[[#This Row],[Product_ID]],Table4[Product_ID],Table4[Brand],"Missing Brand")</f>
        <v>Aurelia</v>
      </c>
      <c r="Q1135" s="2" t="s">
        <v>890</v>
      </c>
      <c r="R1135" s="2" t="str">
        <f>_xlfn.XLOOKUP(Table2[[#This Row],[Store_ID]],Table6[Store_ID],Table6[Store Name],"Not Found")</f>
        <v>TrendMart Tumakuru Standard</v>
      </c>
      <c r="S1135" s="2">
        <f>_xlfn.XLOOKUP(Table2[[#This Row],[Store_ID]],Table6[Store_ID],Table6[Monthly Target],"Missing Target")</f>
        <v>1500000</v>
      </c>
      <c r="T1135" s="2" t="str">
        <f>_xlfn.XLOOKUP(Table2[[#This Row],[Store_ID]],Table6[Store_ID],Table6[Region],"Not Found")</f>
        <v>South Zone 2</v>
      </c>
      <c r="U1135" s="2" t="s">
        <v>330</v>
      </c>
      <c r="V1135" s="2" t="str">
        <f>_xlfn.XLOOKUP(Table2[[#This Row],[Employee_ID]],Table5[Employee_ID],Table5[Employee Name],"Not Found")</f>
        <v>Malini Gowda</v>
      </c>
      <c r="W1135" s="2">
        <v>1</v>
      </c>
      <c r="X1135" s="2">
        <v>729.16</v>
      </c>
      <c r="Y1135" s="2">
        <v>5</v>
      </c>
      <c r="Z1135" s="2">
        <v>36.46</v>
      </c>
      <c r="AA1135" s="2">
        <v>5</v>
      </c>
      <c r="AB1135" s="2">
        <v>34.630000000000003</v>
      </c>
      <c r="AC1135" s="2">
        <v>727.33</v>
      </c>
      <c r="AD1135" s="2">
        <v>457.16</v>
      </c>
      <c r="AE1135" s="2">
        <f t="shared" si="34"/>
        <v>235.54000000000002</v>
      </c>
      <c r="AF1135" s="2" t="s">
        <v>56</v>
      </c>
      <c r="AG1135" s="42">
        <f>IFERROR(Table2[[#This Row],[Profit]]/Table2[[#This Row],[Sales Amount]],0)</f>
        <v>0.32384199744270142</v>
      </c>
      <c r="AH1135" s="2" t="str">
        <f>TRIM(Table2[[#This Row],[Payment Modee]])</f>
        <v>Credit Card</v>
      </c>
      <c r="AI1135" s="2" t="s">
        <v>26</v>
      </c>
      <c r="AJ1135" s="2" t="s">
        <v>27</v>
      </c>
      <c r="AK1135" s="2" t="s">
        <v>675</v>
      </c>
      <c r="AL1135" s="16" t="str">
        <f>IF(HOUR(Table2[[#This Row],[Order Time]])&lt;12,"Morning",IF(HOUR(Table2[[#This Row],[Order Time]])&lt;17,"Afternoon",IF(HOUR(Table2[[#This Row],[Order Time]])&lt;21,"Evening","Night")))</f>
        <v>Afternoon</v>
      </c>
      <c r="AM1135" s="16" t="s">
        <v>38</v>
      </c>
    </row>
    <row r="1136" spans="1:39" x14ac:dyDescent="0.25">
      <c r="A1136" s="13" t="s">
        <v>2742</v>
      </c>
      <c r="B1136" s="4">
        <v>45743</v>
      </c>
      <c r="C1136" s="2">
        <f>YEAR(Table2[[#This Row],[Invoice Date]])</f>
        <v>2025</v>
      </c>
      <c r="D1136" s="2" t="str">
        <f>TEXT(Table2[[#This Row],[Invoice Date]],"mmm")</f>
        <v>Mar</v>
      </c>
      <c r="E1136" s="2" t="str">
        <f>Table2[[#This Row],[Store_ID]]&amp;"-"&amp;Table2[[#This Row],[Year]]&amp;"-"&amp;Table2[[#This Row],[Month]]</f>
        <v>STR118-2025-Mar</v>
      </c>
      <c r="F1136" s="2" t="s">
        <v>2717</v>
      </c>
      <c r="G1136" s="2" t="str">
        <f>_xlfn.XLOOKUP(Table2[[#This Row],[Customer_ID]],Table3[Customer_ID],Table3[Customer Name],"Not Found")</f>
        <v>Naresh Iyer</v>
      </c>
      <c r="H1136" s="2" t="str">
        <f>_xlfn.XLOOKUP(Table2[[#This Row],[Customer_ID]],Table3[Customer_ID],Table3[Gender],"Female")</f>
        <v>Male</v>
      </c>
      <c r="I1136" s="2" t="str">
        <f>_xlfn.XLOOKUP(Table2[[#This Row],[Customer_ID]],Table3[Customer_ID],Table3[City],"Missing Memebership")</f>
        <v>Dindigul</v>
      </c>
      <c r="J1136" s="2" t="str">
        <f>_xlfn.XLOOKUP(Table2[[#This Row],[Customer_ID]],Table3[Customer_ID],Table3[State],"Karnataka")</f>
        <v>Tamil Nadu</v>
      </c>
      <c r="K1136" s="2" t="str">
        <f>_xlfn.XLOOKUP(Table2[[#This Row],[Customer_ID]],Table3[Customer_ID],Table3[Membership],"Regular")</f>
        <v>Regular</v>
      </c>
      <c r="L1136" s="2" t="s">
        <v>584</v>
      </c>
      <c r="M1136" s="2" t="str">
        <f>_xlfn.XLOOKUP(Table2[[#This Row],[Product_ID]],Table4[Product_ID],Table4[Product_Name],"Not Found")</f>
        <v>Nalli Silks Casual Top Charcoal</v>
      </c>
      <c r="N1136" s="2" t="str">
        <f>_xlfn.XLOOKUP(Table2[[#This Row],[Product_ID]],Table4[Product_ID],Table4[Category],"Not Found")</f>
        <v>Women Tops</v>
      </c>
      <c r="O1136" s="2" t="str">
        <f>_xlfn.XLOOKUP(Table2[[#This Row],[Product_ID]],Table4[Product_ID],Table4[Subcategory],"Not Found")</f>
        <v>Casual Top</v>
      </c>
      <c r="P1136" s="2" t="str">
        <f>_xlfn.XLOOKUP(Table2[[#This Row],[Product_ID]],Table4[Product_ID],Table4[Brand],"Missing Brand")</f>
        <v>Nalli Silks</v>
      </c>
      <c r="Q1136" s="2" t="s">
        <v>630</v>
      </c>
      <c r="R1136" s="2" t="str">
        <f>_xlfn.XLOOKUP(Table2[[#This Row],[Store_ID]],Table6[Store_ID],Table6[Store Name],"Not Found")</f>
        <v>TrendMart Nellore Mall Kiosk</v>
      </c>
      <c r="S1136" s="2">
        <f>_xlfn.XLOOKUP(Table2[[#This Row],[Store_ID]],Table6[Store_ID],Table6[Monthly Target],"Missing Target")</f>
        <v>1000000</v>
      </c>
      <c r="T1136" s="2" t="str">
        <f>_xlfn.XLOOKUP(Table2[[#This Row],[Store_ID]],Table6[Store_ID],Table6[Region],"Not Found")</f>
        <v>South Zone 3</v>
      </c>
      <c r="U1136" s="2" t="s">
        <v>75</v>
      </c>
      <c r="V1136" s="2" t="str">
        <f>_xlfn.XLOOKUP(Table2[[#This Row],[Employee_ID]],Table5[Employee_ID],Table5[Employee Name],"Not Found")</f>
        <v>Chandran Krishnan</v>
      </c>
      <c r="W1136" s="2">
        <v>3</v>
      </c>
      <c r="X1136" s="2">
        <v>1027.17</v>
      </c>
      <c r="Y1136" s="2">
        <v>15</v>
      </c>
      <c r="Z1136" s="2">
        <v>462.23</v>
      </c>
      <c r="AA1136" s="2">
        <v>12</v>
      </c>
      <c r="AB1136" s="2">
        <v>314.31</v>
      </c>
      <c r="AC1136" s="2">
        <v>2933.59</v>
      </c>
      <c r="AD1136" s="2">
        <v>2099.52</v>
      </c>
      <c r="AE1136" s="2">
        <f t="shared" si="34"/>
        <v>519.76000000000022</v>
      </c>
      <c r="AF1136" s="2" t="s">
        <v>25</v>
      </c>
      <c r="AG1136" s="42">
        <f>IFERROR(Table2[[#This Row],[Profit]]/Table2[[#This Row],[Sales Amount]],0)</f>
        <v>0.1771754062428629</v>
      </c>
      <c r="AH1136" s="2" t="str">
        <f>TRIM(Table2[[#This Row],[Payment Modee]])</f>
        <v>UPI</v>
      </c>
      <c r="AI1136" s="2" t="s">
        <v>26</v>
      </c>
      <c r="AJ1136" s="2" t="s">
        <v>27</v>
      </c>
      <c r="AK1136" s="2" t="s">
        <v>1416</v>
      </c>
      <c r="AL1136" s="16" t="str">
        <f>IF(HOUR(Table2[[#This Row],[Order Time]])&lt;12,"Morning",IF(HOUR(Table2[[#This Row],[Order Time]])&lt;17,"Afternoon",IF(HOUR(Table2[[#This Row],[Order Time]])&lt;21,"Evening","Night")))</f>
        <v>Afternoon</v>
      </c>
      <c r="AM1136" s="16" t="s">
        <v>29</v>
      </c>
    </row>
    <row r="1137" spans="1:39" x14ac:dyDescent="0.25">
      <c r="A1137" s="13" t="s">
        <v>2743</v>
      </c>
      <c r="B1137" s="4">
        <v>45650</v>
      </c>
      <c r="C1137" s="2">
        <f>YEAR(Table2[[#This Row],[Invoice Date]])</f>
        <v>2024</v>
      </c>
      <c r="D1137" s="2" t="str">
        <f>TEXT(Table2[[#This Row],[Invoice Date]],"mmm")</f>
        <v>Dec</v>
      </c>
      <c r="E1137" s="2" t="str">
        <f>Table2[[#This Row],[Store_ID]]&amp;"-"&amp;Table2[[#This Row],[Year]]&amp;"-"&amp;Table2[[#This Row],[Month]]</f>
        <v>STR088-2024-Dec</v>
      </c>
      <c r="F1137" s="2" t="s">
        <v>2246</v>
      </c>
      <c r="G1137" s="2" t="str">
        <f>_xlfn.XLOOKUP(Table2[[#This Row],[Customer_ID]],Table3[Customer_ID],Table3[Customer Name],"Not Found")</f>
        <v>Uma Nair</v>
      </c>
      <c r="H1137" s="2" t="str">
        <f>_xlfn.XLOOKUP(Table2[[#This Row],[Customer_ID]],Table3[Customer_ID],Table3[Gender],"Female")</f>
        <v>Female</v>
      </c>
      <c r="I1137" s="2" t="str">
        <f>_xlfn.XLOOKUP(Table2[[#This Row],[Customer_ID]],Table3[Customer_ID],Table3[City],"Missing Memebership")</f>
        <v>Tiruchirappalli</v>
      </c>
      <c r="J1137" s="2" t="str">
        <f>_xlfn.XLOOKUP(Table2[[#This Row],[Customer_ID]],Table3[Customer_ID],Table3[State],"Karnataka")</f>
        <v>Tamil Nadu</v>
      </c>
      <c r="K1137" s="2" t="str">
        <f>_xlfn.XLOOKUP(Table2[[#This Row],[Customer_ID]],Table3[Customer_ID],Table3[Membership],"Regular")</f>
        <v>Silver</v>
      </c>
      <c r="L1137" s="2" t="s">
        <v>828</v>
      </c>
      <c r="M1137" s="2" t="str">
        <f>_xlfn.XLOOKUP(Table2[[#This Row],[Product_ID]],Table4[Product_ID],Table4[Product_Name],"Not Found")</f>
        <v>Skechers Formal Shirt Brown</v>
      </c>
      <c r="N1137" s="2" t="str">
        <f>_xlfn.XLOOKUP(Table2[[#This Row],[Product_ID]],Table4[Product_ID],Table4[Category],"Not Found")</f>
        <v>Men Shirts</v>
      </c>
      <c r="O1137" s="2" t="str">
        <f>_xlfn.XLOOKUP(Table2[[#This Row],[Product_ID]],Table4[Product_ID],Table4[Subcategory],"Not Found")</f>
        <v>Formal Shirt</v>
      </c>
      <c r="P1137" s="2" t="str">
        <f>_xlfn.XLOOKUP(Table2[[#This Row],[Product_ID]],Table4[Product_ID],Table4[Brand],"Missing Brand")</f>
        <v>Skechers</v>
      </c>
      <c r="Q1137" s="2" t="s">
        <v>141</v>
      </c>
      <c r="R1137" s="2" t="str">
        <f>_xlfn.XLOOKUP(Table2[[#This Row],[Store_ID]],Table6[Store_ID],Table6[Store Name],"Not Found")</f>
        <v>TrendMart Warangal High Street</v>
      </c>
      <c r="S1137" s="2">
        <f>_xlfn.XLOOKUP(Table2[[#This Row],[Store_ID]],Table6[Store_ID],Table6[Monthly Target],"Missing Target")</f>
        <v>2000000</v>
      </c>
      <c r="T1137" s="2" t="str">
        <f>_xlfn.XLOOKUP(Table2[[#This Row],[Store_ID]],Table6[Store_ID],Table6[Region],"Not Found")</f>
        <v>South Zone 2</v>
      </c>
      <c r="U1137" s="2" t="s">
        <v>142</v>
      </c>
      <c r="V1137" s="2" t="str">
        <f>_xlfn.XLOOKUP(Table2[[#This Row],[Employee_ID]],Table5[Employee_ID],Table5[Employee Name],"Not Found")</f>
        <v>Anusuya Subramaniam</v>
      </c>
      <c r="W1137" s="2">
        <v>3</v>
      </c>
      <c r="X1137" s="2">
        <v>1185.8599999999999</v>
      </c>
      <c r="Y1137" s="2">
        <v>10</v>
      </c>
      <c r="Z1137" s="2">
        <v>355.76</v>
      </c>
      <c r="AA1137" s="2">
        <v>12</v>
      </c>
      <c r="AB1137" s="2">
        <v>384.22</v>
      </c>
      <c r="AC1137" s="2">
        <v>3586.04</v>
      </c>
      <c r="AD1137" s="2">
        <v>2585.4</v>
      </c>
      <c r="AE1137" s="2">
        <f t="shared" si="34"/>
        <v>616.41999999999985</v>
      </c>
      <c r="AF1137" s="2" t="s">
        <v>25</v>
      </c>
      <c r="AG1137" s="42">
        <f>IFERROR(Table2[[#This Row],[Profit]]/Table2[[#This Row],[Sales Amount]],0)</f>
        <v>0.17189434585224925</v>
      </c>
      <c r="AH1137" s="2" t="str">
        <f>TRIM(Table2[[#This Row],[Payment Modee]])</f>
        <v>UPI</v>
      </c>
      <c r="AI1137" s="2" t="s">
        <v>26</v>
      </c>
      <c r="AJ1137" s="2" t="s">
        <v>27</v>
      </c>
      <c r="AK1137" s="2" t="s">
        <v>387</v>
      </c>
      <c r="AL1137" s="16" t="str">
        <f>IF(HOUR(Table2[[#This Row],[Order Time]])&lt;12,"Morning",IF(HOUR(Table2[[#This Row],[Order Time]])&lt;17,"Afternoon",IF(HOUR(Table2[[#This Row],[Order Time]])&lt;21,"Evening","Night")))</f>
        <v>Night</v>
      </c>
      <c r="AM1137" s="16" t="s">
        <v>29</v>
      </c>
    </row>
    <row r="1138" spans="1:39" x14ac:dyDescent="0.25">
      <c r="A1138" s="13" t="s">
        <v>2744</v>
      </c>
      <c r="B1138" s="4">
        <v>45451</v>
      </c>
      <c r="C1138" s="2">
        <f>YEAR(Table2[[#This Row],[Invoice Date]])</f>
        <v>2024</v>
      </c>
      <c r="D1138" s="2" t="str">
        <f>TEXT(Table2[[#This Row],[Invoice Date]],"mmm")</f>
        <v>Jun</v>
      </c>
      <c r="E1138" s="2" t="str">
        <f>Table2[[#This Row],[Store_ID]]&amp;"-"&amp;Table2[[#This Row],[Year]]&amp;"-"&amp;Table2[[#This Row],[Month]]</f>
        <v>STR070-2024-Jun</v>
      </c>
      <c r="F1138" s="2" t="s">
        <v>875</v>
      </c>
      <c r="G1138" s="2" t="str">
        <f>_xlfn.XLOOKUP(Table2[[#This Row],[Customer_ID]],Table3[Customer_ID],Table3[Customer Name],"Not Found")</f>
        <v>Balaji Nair</v>
      </c>
      <c r="H1138" s="2" t="str">
        <f>_xlfn.XLOOKUP(Table2[[#This Row],[Customer_ID]],Table3[Customer_ID],Table3[Gender],"Female")</f>
        <v>Male</v>
      </c>
      <c r="I1138" s="2" t="str">
        <f>_xlfn.XLOOKUP(Table2[[#This Row],[Customer_ID]],Table3[Customer_ID],Table3[City],"Missing Memebership")</f>
        <v>Vijayawada</v>
      </c>
      <c r="J1138" s="2" t="str">
        <f>_xlfn.XLOOKUP(Table2[[#This Row],[Customer_ID]],Table3[Customer_ID],Table3[State],"Karnataka")</f>
        <v>Andhra Pradesh</v>
      </c>
      <c r="K1138" s="2" t="str">
        <f>_xlfn.XLOOKUP(Table2[[#This Row],[Customer_ID]],Table3[Customer_ID],Table3[Membership],"Regular")</f>
        <v>Gold</v>
      </c>
      <c r="L1138" s="2" t="s">
        <v>218</v>
      </c>
      <c r="M1138" s="2" t="str">
        <f>_xlfn.XLOOKUP(Table2[[#This Row],[Product_ID]],Table4[Product_ID],Table4[Product_Name],"Not Found")</f>
        <v>GRT Jewellers Muffler Charcoal</v>
      </c>
      <c r="N1138" s="2" t="str">
        <f>_xlfn.XLOOKUP(Table2[[#This Row],[Product_ID]],Table4[Product_ID],Table4[Category],"Not Found")</f>
        <v>Winter Wear</v>
      </c>
      <c r="O1138" s="2" t="str">
        <f>_xlfn.XLOOKUP(Table2[[#This Row],[Product_ID]],Table4[Product_ID],Table4[Subcategory],"Not Found")</f>
        <v>Muffler</v>
      </c>
      <c r="P1138" s="2" t="str">
        <f>_xlfn.XLOOKUP(Table2[[#This Row],[Product_ID]],Table4[Product_ID],Table4[Brand],"Missing Brand")</f>
        <v>GRT Jewellers</v>
      </c>
      <c r="Q1138" s="2" t="s">
        <v>1319</v>
      </c>
      <c r="R1138" s="2" t="str">
        <f>_xlfn.XLOOKUP(Table2[[#This Row],[Store_ID]],Table6[Store_ID],Table6[Store Name],"Not Found")</f>
        <v>TrendMart Alappuzha Mall Kiosk</v>
      </c>
      <c r="S1138" s="2">
        <f>_xlfn.XLOOKUP(Table2[[#This Row],[Store_ID]],Table6[Store_ID],Table6[Monthly Target],"Missing Target")</f>
        <v>1000000</v>
      </c>
      <c r="T1138" s="2" t="str">
        <f>_xlfn.XLOOKUP(Table2[[#This Row],[Store_ID]],Table6[Store_ID],Table6[Region],"Not Found")</f>
        <v>South Zone 1</v>
      </c>
      <c r="U1138" s="2" t="s">
        <v>294</v>
      </c>
      <c r="V1138" s="2" t="str">
        <f>_xlfn.XLOOKUP(Table2[[#This Row],[Employee_ID]],Table5[Employee_ID],Table5[Employee Name],"Not Found")</f>
        <v>Chitra Chettiar</v>
      </c>
      <c r="W1138" s="2">
        <v>1</v>
      </c>
      <c r="X1138" s="2">
        <v>2402.56</v>
      </c>
      <c r="Y1138" s="2">
        <v>10</v>
      </c>
      <c r="Z1138" s="2">
        <v>240.26</v>
      </c>
      <c r="AA1138" s="2">
        <v>12</v>
      </c>
      <c r="AB1138" s="2">
        <v>259.48</v>
      </c>
      <c r="AC1138" s="2">
        <v>2421.7800000000002</v>
      </c>
      <c r="AD1138" s="2">
        <v>1767.32</v>
      </c>
      <c r="AE1138" s="2">
        <f t="shared" si="34"/>
        <v>394.98000000000025</v>
      </c>
      <c r="AF1138" s="2" t="s">
        <v>25</v>
      </c>
      <c r="AG1138" s="42">
        <f>IFERROR(Table2[[#This Row],[Profit]]/Table2[[#This Row],[Sales Amount]],0)</f>
        <v>0.16309491365854875</v>
      </c>
      <c r="AH1138" s="2" t="str">
        <f>TRIM(Table2[[#This Row],[Payment Modee]])</f>
        <v>UPI</v>
      </c>
      <c r="AI1138" s="2" t="s">
        <v>26</v>
      </c>
      <c r="AJ1138" s="2" t="s">
        <v>27</v>
      </c>
      <c r="AK1138" s="2" t="s">
        <v>1003</v>
      </c>
      <c r="AL1138" s="16" t="str">
        <f>IF(HOUR(Table2[[#This Row],[Order Time]])&lt;12,"Morning",IF(HOUR(Table2[[#This Row],[Order Time]])&lt;17,"Afternoon",IF(HOUR(Table2[[#This Row],[Order Time]])&lt;21,"Evening","Night")))</f>
        <v>Afternoon</v>
      </c>
      <c r="AM1138" s="16" t="s">
        <v>38</v>
      </c>
    </row>
    <row r="1139" spans="1:39" x14ac:dyDescent="0.25">
      <c r="A1139" s="13" t="s">
        <v>2745</v>
      </c>
      <c r="B1139" s="4">
        <v>45722</v>
      </c>
      <c r="C1139" s="2">
        <f>YEAR(Table2[[#This Row],[Invoice Date]])</f>
        <v>2025</v>
      </c>
      <c r="D1139" s="2" t="str">
        <f>TEXT(Table2[[#This Row],[Invoice Date]],"mmm")</f>
        <v>Mar</v>
      </c>
      <c r="E1139" s="2" t="str">
        <f>Table2[[#This Row],[Store_ID]]&amp;"-"&amp;Table2[[#This Row],[Year]]&amp;"-"&amp;Table2[[#This Row],[Month]]</f>
        <v>STR083-2025-Mar</v>
      </c>
      <c r="F1139" s="2" t="s">
        <v>2246</v>
      </c>
      <c r="G1139" s="2" t="str">
        <f>_xlfn.XLOOKUP(Table2[[#This Row],[Customer_ID]],Table3[Customer_ID],Table3[Customer Name],"Not Found")</f>
        <v>Uma Nair</v>
      </c>
      <c r="H1139" s="2" t="str">
        <f>_xlfn.XLOOKUP(Table2[[#This Row],[Customer_ID]],Table3[Customer_ID],Table3[Gender],"Female")</f>
        <v>Female</v>
      </c>
      <c r="I1139" s="2" t="str">
        <f>_xlfn.XLOOKUP(Table2[[#This Row],[Customer_ID]],Table3[Customer_ID],Table3[City],"Missing Memebership")</f>
        <v>Tiruchirappalli</v>
      </c>
      <c r="J1139" s="2" t="str">
        <f>_xlfn.XLOOKUP(Table2[[#This Row],[Customer_ID]],Table3[Customer_ID],Table3[State],"Karnataka")</f>
        <v>Tamil Nadu</v>
      </c>
      <c r="K1139" s="2" t="str">
        <f>_xlfn.XLOOKUP(Table2[[#This Row],[Customer_ID]],Table3[Customer_ID],Table3[Membership],"Regular")</f>
        <v>Silver</v>
      </c>
      <c r="L1139" s="2" t="s">
        <v>840</v>
      </c>
      <c r="M1139" s="2" t="str">
        <f>_xlfn.XLOOKUP(Table2[[#This Row],[Product_ID]],Table4[Product_ID],Table4[Product_Name],"Not Found")</f>
        <v>Fastrack Sling Bag Peach</v>
      </c>
      <c r="N1139" s="2" t="str">
        <f>_xlfn.XLOOKUP(Table2[[#This Row],[Product_ID]],Table4[Product_ID],Table4[Category],"Not Found")</f>
        <v>Handbags</v>
      </c>
      <c r="O1139" s="2" t="str">
        <f>_xlfn.XLOOKUP(Table2[[#This Row],[Product_ID]],Table4[Product_ID],Table4[Subcategory],"Not Found")</f>
        <v>Sling Bag</v>
      </c>
      <c r="P1139" s="2" t="str">
        <f>_xlfn.XLOOKUP(Table2[[#This Row],[Product_ID]],Table4[Product_ID],Table4[Brand],"Missing Brand")</f>
        <v>Fastrack</v>
      </c>
      <c r="Q1139" s="2" t="s">
        <v>228</v>
      </c>
      <c r="R1139" s="2" t="str">
        <f>_xlfn.XLOOKUP(Table2[[#This Row],[Store_ID]],Table6[Store_ID],Table6[Store Name],"Not Found")</f>
        <v>TrendMart Tumakuru Outlet</v>
      </c>
      <c r="S1139" s="2">
        <f>_xlfn.XLOOKUP(Table2[[#This Row],[Store_ID]],Table6[Store_ID],Table6[Monthly Target],"Missing Target")</f>
        <v>1200000</v>
      </c>
      <c r="T1139" s="2" t="str">
        <f>_xlfn.XLOOKUP(Table2[[#This Row],[Store_ID]],Table6[Store_ID],Table6[Region],"Not Found")</f>
        <v>South Zone 2</v>
      </c>
      <c r="U1139" s="2" t="s">
        <v>49</v>
      </c>
      <c r="V1139" s="2" t="str">
        <f>_xlfn.XLOOKUP(Table2[[#This Row],[Employee_ID]],Table5[Employee_ID],Table5[Employee Name],"Not Found")</f>
        <v>Jyothi Prasad</v>
      </c>
      <c r="W1139" s="2">
        <v>1</v>
      </c>
      <c r="X1139" s="2">
        <v>1543.77</v>
      </c>
      <c r="Y1139" s="2">
        <v>20</v>
      </c>
      <c r="Z1139" s="2">
        <v>308.75</v>
      </c>
      <c r="AA1139" s="2">
        <v>12</v>
      </c>
      <c r="AB1139" s="2">
        <v>148.19999999999999</v>
      </c>
      <c r="AC1139" s="2">
        <v>1383.22</v>
      </c>
      <c r="AD1139" s="2">
        <v>988.57</v>
      </c>
      <c r="AE1139" s="2">
        <f t="shared" si="34"/>
        <v>246.45</v>
      </c>
      <c r="AF1139" s="2" t="s">
        <v>56</v>
      </c>
      <c r="AG1139" s="42">
        <f>IFERROR(Table2[[#This Row],[Profit]]/Table2[[#This Row],[Sales Amount]],0)</f>
        <v>0.17817122366651725</v>
      </c>
      <c r="AH1139" s="2" t="str">
        <f>TRIM(Table2[[#This Row],[Payment Modee]])</f>
        <v>Credit Card</v>
      </c>
      <c r="AI1139" s="2" t="s">
        <v>26</v>
      </c>
      <c r="AJ1139" s="2" t="s">
        <v>27</v>
      </c>
      <c r="AK1139" s="2" t="s">
        <v>2746</v>
      </c>
      <c r="AL1139" s="16" t="str">
        <f>IF(HOUR(Table2[[#This Row],[Order Time]])&lt;12,"Morning",IF(HOUR(Table2[[#This Row],[Order Time]])&lt;17,"Afternoon",IF(HOUR(Table2[[#This Row],[Order Time]])&lt;21,"Evening","Night")))</f>
        <v>Afternoon</v>
      </c>
      <c r="AM1139" s="16" t="s">
        <v>29</v>
      </c>
    </row>
    <row r="1140" spans="1:39" x14ac:dyDescent="0.25">
      <c r="A1140" s="13" t="s">
        <v>2747</v>
      </c>
      <c r="B1140" s="4">
        <v>45533</v>
      </c>
      <c r="C1140" s="2">
        <f>YEAR(Table2[[#This Row],[Invoice Date]])</f>
        <v>2024</v>
      </c>
      <c r="D1140" s="2" t="str">
        <f>TEXT(Table2[[#This Row],[Invoice Date]],"mmm")</f>
        <v>Aug</v>
      </c>
      <c r="E1140" s="2" t="str">
        <f>Table2[[#This Row],[Store_ID]]&amp;"-"&amp;Table2[[#This Row],[Year]]&amp;"-"&amp;Table2[[#This Row],[Month]]</f>
        <v>STR008-2024-Aug</v>
      </c>
      <c r="F1140" s="2" t="s">
        <v>266</v>
      </c>
      <c r="G1140" s="2" t="str">
        <f>_xlfn.XLOOKUP(Table2[[#This Row],[Customer_ID]],Table3[Customer_ID],Table3[Customer Name],"Not Found")</f>
        <v>Deepthi Naicker</v>
      </c>
      <c r="H1140" s="2" t="str">
        <f>_xlfn.XLOOKUP(Table2[[#This Row],[Customer_ID]],Table3[Customer_ID],Table3[Gender],"Female")</f>
        <v>Female</v>
      </c>
      <c r="I1140" s="2" t="str">
        <f>_xlfn.XLOOKUP(Table2[[#This Row],[Customer_ID]],Table3[Customer_ID],Table3[City],"Missing Memebership")</f>
        <v>Nizamabad</v>
      </c>
      <c r="J1140" s="2" t="str">
        <f>_xlfn.XLOOKUP(Table2[[#This Row],[Customer_ID]],Table3[Customer_ID],Table3[State],"Karnataka")</f>
        <v>Telangana</v>
      </c>
      <c r="K1140" s="2" t="str">
        <f>_xlfn.XLOOKUP(Table2[[#This Row],[Customer_ID]],Table3[Customer_ID],Table3[Membership],"Regular")</f>
        <v>Regular</v>
      </c>
      <c r="L1140" s="2" t="s">
        <v>524</v>
      </c>
      <c r="M1140" s="2" t="str">
        <f>_xlfn.XLOOKUP(Table2[[#This Row],[Product_ID]],Table4[Product_ID],Table4[Product_Name],"Not Found")</f>
        <v>Westside Cargo Peach</v>
      </c>
      <c r="N1140" s="2" t="str">
        <f>_xlfn.XLOOKUP(Table2[[#This Row],[Product_ID]],Table4[Product_ID],Table4[Category],"Not Found")</f>
        <v>Men Trousers</v>
      </c>
      <c r="O1140" s="2" t="str">
        <f>_xlfn.XLOOKUP(Table2[[#This Row],[Product_ID]],Table4[Product_ID],Table4[Subcategory],"Not Found")</f>
        <v>Cargo</v>
      </c>
      <c r="P1140" s="2" t="str">
        <f>_xlfn.XLOOKUP(Table2[[#This Row],[Product_ID]],Table4[Product_ID],Table4[Brand],"Missing Brand")</f>
        <v>Westside</v>
      </c>
      <c r="Q1140" s="2" t="s">
        <v>499</v>
      </c>
      <c r="R1140" s="2" t="str">
        <f>_xlfn.XLOOKUP(Table2[[#This Row],[Store_ID]],Table6[Store_ID],Table6[Store Name],"Not Found")</f>
        <v>TrendMart Kochi Mall Kiosk</v>
      </c>
      <c r="S1140" s="2">
        <f>_xlfn.XLOOKUP(Table2[[#This Row],[Store_ID]],Table6[Store_ID],Table6[Monthly Target],"Missing Target")</f>
        <v>1500000</v>
      </c>
      <c r="T1140" s="2" t="str">
        <f>_xlfn.XLOOKUP(Table2[[#This Row],[Store_ID]],Table6[Store_ID],Table6[Region],"Not Found")</f>
        <v>South Zone 1</v>
      </c>
      <c r="U1140" s="2" t="s">
        <v>62</v>
      </c>
      <c r="V1140" s="2" t="str">
        <f>_xlfn.XLOOKUP(Table2[[#This Row],[Employee_ID]],Table5[Employee_ID],Table5[Employee Name],"Not Found")</f>
        <v>Rahul Krishnan</v>
      </c>
      <c r="W1140" s="2">
        <v>3</v>
      </c>
      <c r="X1140" s="2">
        <v>1312.07</v>
      </c>
      <c r="Y1140" s="2">
        <v>10</v>
      </c>
      <c r="Z1140" s="2">
        <v>393.62</v>
      </c>
      <c r="AA1140" s="2">
        <v>12</v>
      </c>
      <c r="AB1140" s="2">
        <v>425.11</v>
      </c>
      <c r="AC1140" s="2">
        <v>3967.7</v>
      </c>
      <c r="AD1140" s="2">
        <v>2936.04</v>
      </c>
      <c r="AE1140" s="2">
        <f t="shared" si="34"/>
        <v>606.54999999999984</v>
      </c>
      <c r="AF1140" s="2" t="s">
        <v>56</v>
      </c>
      <c r="AG1140" s="42">
        <f>IFERROR(Table2[[#This Row],[Profit]]/Table2[[#This Row],[Sales Amount]],0)</f>
        <v>0.15287194092295281</v>
      </c>
      <c r="AH1140" s="2" t="str">
        <f>TRIM(Table2[[#This Row],[Payment Modee]])</f>
        <v>Credit Card</v>
      </c>
      <c r="AI1140" s="2" t="s">
        <v>36</v>
      </c>
      <c r="AJ1140" s="2" t="s">
        <v>27</v>
      </c>
      <c r="AK1140" s="2" t="s">
        <v>2439</v>
      </c>
      <c r="AL1140" s="16" t="str">
        <f>IF(HOUR(Table2[[#This Row],[Order Time]])&lt;12,"Morning",IF(HOUR(Table2[[#This Row],[Order Time]])&lt;17,"Afternoon",IF(HOUR(Table2[[#This Row],[Order Time]])&lt;21,"Evening","Night")))</f>
        <v>Afternoon</v>
      </c>
      <c r="AM1140" s="16" t="s">
        <v>29</v>
      </c>
    </row>
    <row r="1141" spans="1:39" x14ac:dyDescent="0.25">
      <c r="A1141" s="13" t="s">
        <v>2748</v>
      </c>
      <c r="B1141" s="4">
        <v>45434</v>
      </c>
      <c r="C1141" s="2">
        <f>YEAR(Table2[[#This Row],[Invoice Date]])</f>
        <v>2024</v>
      </c>
      <c r="D1141" s="2" t="str">
        <f>TEXT(Table2[[#This Row],[Invoice Date]],"mmm")</f>
        <v>May</v>
      </c>
      <c r="E1141" s="2" t="str">
        <f>Table2[[#This Row],[Store_ID]]&amp;"-"&amp;Table2[[#This Row],[Year]]&amp;"-"&amp;Table2[[#This Row],[Month]]</f>
        <v>STR072-2024-May</v>
      </c>
      <c r="F1141" s="2" t="s">
        <v>2749</v>
      </c>
      <c r="G1141" s="2" t="str">
        <f>_xlfn.XLOOKUP(Table2[[#This Row],[Customer_ID]],Table3[Customer_ID],Table3[Customer Name],"Not Found")</f>
        <v>Devraj Reddy</v>
      </c>
      <c r="H1141" s="2" t="str">
        <f>_xlfn.XLOOKUP(Table2[[#This Row],[Customer_ID]],Table3[Customer_ID],Table3[Gender],"Female")</f>
        <v>Male</v>
      </c>
      <c r="I1141" s="2" t="str">
        <f>_xlfn.XLOOKUP(Table2[[#This Row],[Customer_ID]],Table3[Customer_ID],Table3[City],"Missing Memebership")</f>
        <v>Madurai</v>
      </c>
      <c r="J1141" s="2" t="str">
        <f>_xlfn.XLOOKUP(Table2[[#This Row],[Customer_ID]],Table3[Customer_ID],Table3[State],"Karnataka")</f>
        <v>Tamil Nadu</v>
      </c>
      <c r="K1141" s="2" t="str">
        <f>_xlfn.XLOOKUP(Table2[[#This Row],[Customer_ID]],Table3[Customer_ID],Table3[Membership],"Regular")</f>
        <v>Platinum</v>
      </c>
      <c r="L1141" s="2" t="s">
        <v>508</v>
      </c>
      <c r="M1141" s="2" t="str">
        <f>_xlfn.XLOOKUP(Table2[[#This Row],[Product_ID]],Table4[Product_ID],Table4[Product_Name],"Not Found")</f>
        <v>Sparx Silk Saree Charcoal</v>
      </c>
      <c r="N1141" s="2" t="str">
        <f>_xlfn.XLOOKUP(Table2[[#This Row],[Product_ID]],Table4[Product_ID],Table4[Category],"Not Found")</f>
        <v>Women Sarees</v>
      </c>
      <c r="O1141" s="2" t="str">
        <f>_xlfn.XLOOKUP(Table2[[#This Row],[Product_ID]],Table4[Product_ID],Table4[Subcategory],"Not Found")</f>
        <v>Silk Saree</v>
      </c>
      <c r="P1141" s="2" t="str">
        <f>_xlfn.XLOOKUP(Table2[[#This Row],[Product_ID]],Table4[Product_ID],Table4[Brand],"Missing Brand")</f>
        <v>Sparx</v>
      </c>
      <c r="Q1141" s="2" t="s">
        <v>186</v>
      </c>
      <c r="R1141" s="2" t="str">
        <f>_xlfn.XLOOKUP(Table2[[#This Row],[Store_ID]],Table6[Store_ID],Table6[Store Name],"Not Found")</f>
        <v>TrendMart Visakhapatnam Standard</v>
      </c>
      <c r="S1141" s="2">
        <f>_xlfn.XLOOKUP(Table2[[#This Row],[Store_ID]],Table6[Store_ID],Table6[Monthly Target],"Missing Target")</f>
        <v>1500000</v>
      </c>
      <c r="T1141" s="2" t="str">
        <f>_xlfn.XLOOKUP(Table2[[#This Row],[Store_ID]],Table6[Store_ID],Table6[Region],"Not Found")</f>
        <v>South Zone 3</v>
      </c>
      <c r="U1141" s="2" t="s">
        <v>81</v>
      </c>
      <c r="V1141" s="2" t="str">
        <f>_xlfn.XLOOKUP(Table2[[#This Row],[Employee_ID]],Table5[Employee_ID],Table5[Employee Name],"Not Found")</f>
        <v>Charulatha Kumar</v>
      </c>
      <c r="W1141" s="2">
        <v>2</v>
      </c>
      <c r="X1141" s="2">
        <v>2769.55</v>
      </c>
      <c r="Y1141" s="2">
        <v>15</v>
      </c>
      <c r="Z1141" s="2">
        <v>830.87</v>
      </c>
      <c r="AA1141" s="2">
        <v>12</v>
      </c>
      <c r="AB1141" s="2">
        <v>564.99</v>
      </c>
      <c r="AC1141" s="2">
        <v>5273.22</v>
      </c>
      <c r="AD1141" s="2">
        <v>3706.28</v>
      </c>
      <c r="AE1141" s="2">
        <f t="shared" si="34"/>
        <v>1001.95</v>
      </c>
      <c r="AF1141" s="2" t="s">
        <v>56</v>
      </c>
      <c r="AG1141" s="42">
        <f>IFERROR(Table2[[#This Row],[Profit]]/Table2[[#This Row],[Sales Amount]],0)</f>
        <v>0.19000724415063283</v>
      </c>
      <c r="AH1141" s="2" t="str">
        <f>TRIM(Table2[[#This Row],[Payment Modee]])</f>
        <v>Credit Card</v>
      </c>
      <c r="AI1141" s="2" t="s">
        <v>26</v>
      </c>
      <c r="AJ1141" s="2" t="s">
        <v>27</v>
      </c>
      <c r="AK1141" s="2" t="s">
        <v>2302</v>
      </c>
      <c r="AL1141" s="16" t="str">
        <f>IF(HOUR(Table2[[#This Row],[Order Time]])&lt;12,"Morning",IF(HOUR(Table2[[#This Row],[Order Time]])&lt;17,"Afternoon",IF(HOUR(Table2[[#This Row],[Order Time]])&lt;21,"Evening","Night")))</f>
        <v>Afternoon</v>
      </c>
      <c r="AM1141" s="16" t="s">
        <v>29</v>
      </c>
    </row>
    <row r="1142" spans="1:39" x14ac:dyDescent="0.25">
      <c r="A1142" s="13" t="s">
        <v>2750</v>
      </c>
      <c r="B1142" s="4">
        <v>45634</v>
      </c>
      <c r="C1142" s="2">
        <f>YEAR(Table2[[#This Row],[Invoice Date]])</f>
        <v>2024</v>
      </c>
      <c r="D1142" s="2" t="str">
        <f>TEXT(Table2[[#This Row],[Invoice Date]],"mmm")</f>
        <v>Dec</v>
      </c>
      <c r="E1142" s="2" t="str">
        <f>Table2[[#This Row],[Store_ID]]&amp;"-"&amp;Table2[[#This Row],[Year]]&amp;"-"&amp;Table2[[#This Row],[Month]]</f>
        <v>STR052-2024-Dec</v>
      </c>
      <c r="F1142" s="2" t="s">
        <v>1681</v>
      </c>
      <c r="G1142" s="2" t="str">
        <f>_xlfn.XLOOKUP(Table2[[#This Row],[Customer_ID]],Table3[Customer_ID],Table3[Customer Name],"Not Found")</f>
        <v>Deepika Sharma</v>
      </c>
      <c r="H1142" s="2" t="str">
        <f>_xlfn.XLOOKUP(Table2[[#This Row],[Customer_ID]],Table3[Customer_ID],Table3[Gender],"Female")</f>
        <v>Female</v>
      </c>
      <c r="I1142" s="2" t="str">
        <f>_xlfn.XLOOKUP(Table2[[#This Row],[Customer_ID]],Table3[Customer_ID],Table3[City],"Missing Memebership")</f>
        <v>Chennai</v>
      </c>
      <c r="J1142" s="2" t="str">
        <f>_xlfn.XLOOKUP(Table2[[#This Row],[Customer_ID]],Table3[Customer_ID],Table3[State],"Karnataka")</f>
        <v>Tamil Nadu</v>
      </c>
      <c r="K1142" s="2" t="str">
        <f>_xlfn.XLOOKUP(Table2[[#This Row],[Customer_ID]],Table3[Customer_ID],Table3[Membership],"Regular")</f>
        <v>Gold</v>
      </c>
      <c r="L1142" s="2" t="s">
        <v>917</v>
      </c>
      <c r="M1142" s="2" t="str">
        <f>_xlfn.XLOOKUP(Table2[[#This Row],[Product_ID]],Table4[Product_ID],Table4[Product_Name],"Not Found")</f>
        <v>Spykar Cotton Saree Black</v>
      </c>
      <c r="N1142" s="2" t="str">
        <f>_xlfn.XLOOKUP(Table2[[#This Row],[Product_ID]],Table4[Product_ID],Table4[Category],"Not Found")</f>
        <v>Women Sarees</v>
      </c>
      <c r="O1142" s="2" t="str">
        <f>_xlfn.XLOOKUP(Table2[[#This Row],[Product_ID]],Table4[Product_ID],Table4[Subcategory],"Not Found")</f>
        <v>Cotton Saree</v>
      </c>
      <c r="P1142" s="2" t="str">
        <f>_xlfn.XLOOKUP(Table2[[#This Row],[Product_ID]],Table4[Product_ID],Table4[Brand],"Missing Brand")</f>
        <v>Spykar</v>
      </c>
      <c r="Q1142" s="2" t="s">
        <v>1413</v>
      </c>
      <c r="R1142" s="2" t="str">
        <f>_xlfn.XLOOKUP(Table2[[#This Row],[Store_ID]],Table6[Store_ID],Table6[Store Name],"Not Found")</f>
        <v>TrendMart Guntur High Street</v>
      </c>
      <c r="S1142" s="2">
        <f>_xlfn.XLOOKUP(Table2[[#This Row],[Store_ID]],Table6[Store_ID],Table6[Monthly Target],"Missing Target")</f>
        <v>800000</v>
      </c>
      <c r="T1142" s="2" t="str">
        <f>_xlfn.XLOOKUP(Table2[[#This Row],[Store_ID]],Table6[Store_ID],Table6[Region],"Not Found")</f>
        <v>South Zone 3</v>
      </c>
      <c r="U1142" s="2" t="s">
        <v>135</v>
      </c>
      <c r="V1142" s="2" t="str">
        <f>_xlfn.XLOOKUP(Table2[[#This Row],[Employee_ID]],Table5[Employee_ID],Table5[Employee Name],"Not Found")</f>
        <v>Yamini Pandian</v>
      </c>
      <c r="W1142" s="2">
        <v>2</v>
      </c>
      <c r="X1142" s="2">
        <v>1335.35</v>
      </c>
      <c r="Y1142" s="2">
        <v>5</v>
      </c>
      <c r="Z1142" s="2">
        <v>133.53</v>
      </c>
      <c r="AA1142" s="2">
        <v>12</v>
      </c>
      <c r="AB1142" s="2">
        <v>304.45999999999998</v>
      </c>
      <c r="AC1142" s="2">
        <v>2841.63</v>
      </c>
      <c r="AD1142" s="2">
        <v>1924.34</v>
      </c>
      <c r="AE1142" s="2">
        <f t="shared" si="34"/>
        <v>612.83000000000015</v>
      </c>
      <c r="AF1142" s="2" t="s">
        <v>136</v>
      </c>
      <c r="AG1142" s="42">
        <f>IFERROR(Table2[[#This Row],[Profit]]/Table2[[#This Row],[Sales Amount]],0)</f>
        <v>0.21566143375457048</v>
      </c>
      <c r="AH1142" s="2" t="str">
        <f>TRIM(Table2[[#This Row],[Payment Modee]])</f>
        <v>EMI</v>
      </c>
      <c r="AI1142" s="2" t="s">
        <v>26</v>
      </c>
      <c r="AJ1142" s="2" t="s">
        <v>27</v>
      </c>
      <c r="AK1142" s="2" t="s">
        <v>365</v>
      </c>
      <c r="AL1142" s="16" t="str">
        <f>IF(HOUR(Table2[[#This Row],[Order Time]])&lt;12,"Morning",IF(HOUR(Table2[[#This Row],[Order Time]])&lt;17,"Afternoon",IF(HOUR(Table2[[#This Row],[Order Time]])&lt;21,"Evening","Night")))</f>
        <v>Afternoon</v>
      </c>
      <c r="AM1142" s="16" t="s">
        <v>38</v>
      </c>
    </row>
    <row r="1143" spans="1:39" x14ac:dyDescent="0.25">
      <c r="A1143" s="13" t="s">
        <v>2751</v>
      </c>
      <c r="B1143" s="4">
        <v>45396</v>
      </c>
      <c r="C1143" s="2">
        <f>YEAR(Table2[[#This Row],[Invoice Date]])</f>
        <v>2024</v>
      </c>
      <c r="D1143" s="2" t="str">
        <f>TEXT(Table2[[#This Row],[Invoice Date]],"mmm")</f>
        <v>Apr</v>
      </c>
      <c r="E1143" s="2" t="str">
        <f>Table2[[#This Row],[Store_ID]]&amp;"-"&amp;Table2[[#This Row],[Year]]&amp;"-"&amp;Table2[[#This Row],[Month]]</f>
        <v>STR070-2024-Apr</v>
      </c>
      <c r="F1143" s="2" t="s">
        <v>2752</v>
      </c>
      <c r="G1143" s="2" t="str">
        <f>_xlfn.XLOOKUP(Table2[[#This Row],[Customer_ID]],Table3[Customer_ID],Table3[Customer Name],"Not Found")</f>
        <v>Gayathri Iyengar</v>
      </c>
      <c r="H1143" s="2" t="str">
        <f>_xlfn.XLOOKUP(Table2[[#This Row],[Customer_ID]],Table3[Customer_ID],Table3[Gender],"Female")</f>
        <v>Female</v>
      </c>
      <c r="I1143" s="2" t="str">
        <f>_xlfn.XLOOKUP(Table2[[#This Row],[Customer_ID]],Table3[Customer_ID],Table3[City],"Missing Memebership")</f>
        <v>Hubballi</v>
      </c>
      <c r="J1143" s="2" t="str">
        <f>_xlfn.XLOOKUP(Table2[[#This Row],[Customer_ID]],Table3[Customer_ID],Table3[State],"Karnataka")</f>
        <v>Karnataka</v>
      </c>
      <c r="K1143" s="2" t="str">
        <f>_xlfn.XLOOKUP(Table2[[#This Row],[Customer_ID]],Table3[Customer_ID],Table3[Membership],"Regular")</f>
        <v>Silver</v>
      </c>
      <c r="L1143" s="2" t="s">
        <v>637</v>
      </c>
      <c r="M1143" s="2" t="str">
        <f>_xlfn.XLOOKUP(Table2[[#This Row],[Product_ID]],Table4[Product_ID],Table4[Product_Name],"Not Found")</f>
        <v>Kalyan Silks Shirt Dress Maroon</v>
      </c>
      <c r="N1143" s="2" t="str">
        <f>_xlfn.XLOOKUP(Table2[[#This Row],[Product_ID]],Table4[Product_ID],Table4[Category],"Not Found")</f>
        <v>Women Dresses</v>
      </c>
      <c r="O1143" s="2" t="str">
        <f>_xlfn.XLOOKUP(Table2[[#This Row],[Product_ID]],Table4[Product_ID],Table4[Subcategory],"Not Found")</f>
        <v>Shirt Dress</v>
      </c>
      <c r="P1143" s="2" t="str">
        <f>_xlfn.XLOOKUP(Table2[[#This Row],[Product_ID]],Table4[Product_ID],Table4[Brand],"Missing Brand")</f>
        <v>Kalyan Silks</v>
      </c>
      <c r="Q1143" s="2" t="s">
        <v>1319</v>
      </c>
      <c r="R1143" s="2" t="str">
        <f>_xlfn.XLOOKUP(Table2[[#This Row],[Store_ID]],Table6[Store_ID],Table6[Store Name],"Not Found")</f>
        <v>TrendMart Alappuzha Mall Kiosk</v>
      </c>
      <c r="S1143" s="2">
        <f>_xlfn.XLOOKUP(Table2[[#This Row],[Store_ID]],Table6[Store_ID],Table6[Monthly Target],"Missing Target")</f>
        <v>1000000</v>
      </c>
      <c r="T1143" s="2" t="str">
        <f>_xlfn.XLOOKUP(Table2[[#This Row],[Store_ID]],Table6[Store_ID],Table6[Region],"Not Found")</f>
        <v>South Zone 1</v>
      </c>
      <c r="U1143" s="2" t="s">
        <v>268</v>
      </c>
      <c r="V1143" s="2" t="str">
        <f>_xlfn.XLOOKUP(Table2[[#This Row],[Employee_ID]],Table5[Employee_ID],Table5[Employee Name],"Not Found")</f>
        <v>Ganesh Iyengar</v>
      </c>
      <c r="W1143" s="2">
        <v>1</v>
      </c>
      <c r="X1143" s="2">
        <v>1253.1300000000001</v>
      </c>
      <c r="Y1143" s="2">
        <v>10</v>
      </c>
      <c r="Z1143" s="2">
        <v>125.31</v>
      </c>
      <c r="AA1143" s="2">
        <v>12</v>
      </c>
      <c r="AB1143" s="2">
        <v>135.34</v>
      </c>
      <c r="AC1143" s="2">
        <v>1263.1600000000001</v>
      </c>
      <c r="AD1143" s="2">
        <v>841.85</v>
      </c>
      <c r="AE1143" s="2">
        <f t="shared" si="34"/>
        <v>285.97000000000003</v>
      </c>
      <c r="AF1143" s="2" t="s">
        <v>56</v>
      </c>
      <c r="AG1143" s="42">
        <f>IFERROR(Table2[[#This Row],[Profit]]/Table2[[#This Row],[Sales Amount]],0)</f>
        <v>0.22639253934576775</v>
      </c>
      <c r="AH1143" s="2" t="str">
        <f>TRIM(Table2[[#This Row],[Payment Modee]])</f>
        <v>Credit Card</v>
      </c>
      <c r="AI1143" s="2" t="s">
        <v>26</v>
      </c>
      <c r="AJ1143" s="2" t="s">
        <v>27</v>
      </c>
      <c r="AK1143" s="2" t="s">
        <v>215</v>
      </c>
      <c r="AL1143" s="16" t="str">
        <f>IF(HOUR(Table2[[#This Row],[Order Time]])&lt;12,"Morning",IF(HOUR(Table2[[#This Row],[Order Time]])&lt;17,"Afternoon",IF(HOUR(Table2[[#This Row],[Order Time]])&lt;21,"Evening","Night")))</f>
        <v>Morning</v>
      </c>
      <c r="AM1143" s="16" t="s">
        <v>38</v>
      </c>
    </row>
    <row r="1144" spans="1:39" x14ac:dyDescent="0.25">
      <c r="A1144" s="13" t="s">
        <v>2753</v>
      </c>
      <c r="B1144" s="4">
        <v>45466</v>
      </c>
      <c r="C1144" s="2">
        <f>YEAR(Table2[[#This Row],[Invoice Date]])</f>
        <v>2024</v>
      </c>
      <c r="D1144" s="2" t="str">
        <f>TEXT(Table2[[#This Row],[Invoice Date]],"mmm")</f>
        <v>Jun</v>
      </c>
      <c r="E1144" s="2" t="str">
        <f>Table2[[#This Row],[Store_ID]]&amp;"-"&amp;Table2[[#This Row],[Year]]&amp;"-"&amp;Table2[[#This Row],[Month]]</f>
        <v>STR102-2024-Jun</v>
      </c>
      <c r="F1144" s="2" t="s">
        <v>1493</v>
      </c>
      <c r="G1144" s="2" t="str">
        <f>_xlfn.XLOOKUP(Table2[[#This Row],[Customer_ID]],Table3[Customer_ID],Table3[Customer Name],"Not Found")</f>
        <v>Rani Pillai</v>
      </c>
      <c r="H1144" s="2" t="str">
        <f>_xlfn.XLOOKUP(Table2[[#This Row],[Customer_ID]],Table3[Customer_ID],Table3[Gender],"Female")</f>
        <v>Female</v>
      </c>
      <c r="I1144" s="2" t="str">
        <f>_xlfn.XLOOKUP(Table2[[#This Row],[Customer_ID]],Table3[Customer_ID],Table3[City],"Missing Memebership")</f>
        <v>Kurnool</v>
      </c>
      <c r="J1144" s="2" t="str">
        <f>_xlfn.XLOOKUP(Table2[[#This Row],[Customer_ID]],Table3[Customer_ID],Table3[State],"Karnataka")</f>
        <v>Andhra Pradesh</v>
      </c>
      <c r="K1144" s="2" t="str">
        <f>_xlfn.XLOOKUP(Table2[[#This Row],[Customer_ID]],Table3[Customer_ID],Table3[Membership],"Regular")</f>
        <v>Regular</v>
      </c>
      <c r="L1144" s="2" t="s">
        <v>657</v>
      </c>
      <c r="M1144" s="2" t="str">
        <f>_xlfn.XLOOKUP(Table2[[#This Row],[Product_ID]],Table4[Product_ID],Table4[Product_Name],"Not Found")</f>
        <v>Allen Solly Sports T-Shirt Cream</v>
      </c>
      <c r="N1144" s="2" t="str">
        <f>_xlfn.XLOOKUP(Table2[[#This Row],[Product_ID]],Table4[Product_ID],Table4[Category],"Not Found")</f>
        <v>Sportswear</v>
      </c>
      <c r="O1144" s="2" t="str">
        <f>_xlfn.XLOOKUP(Table2[[#This Row],[Product_ID]],Table4[Product_ID],Table4[Subcategory],"Not Found")</f>
        <v>Sports T-Shirt</v>
      </c>
      <c r="P1144" s="2" t="str">
        <f>_xlfn.XLOOKUP(Table2[[#This Row],[Product_ID]],Table4[Product_ID],Table4[Brand],"Missing Brand")</f>
        <v>Allen Solly</v>
      </c>
      <c r="Q1144" s="2" t="s">
        <v>33</v>
      </c>
      <c r="R1144" s="2" t="str">
        <f>_xlfn.XLOOKUP(Table2[[#This Row],[Store_ID]],Table6[Store_ID],Table6[Store Name],"Not Found")</f>
        <v>TrendMart Tirunelveli High Street</v>
      </c>
      <c r="S1144" s="2">
        <f>_xlfn.XLOOKUP(Table2[[#This Row],[Store_ID]],Table6[Store_ID],Table6[Monthly Target],"Missing Target")</f>
        <v>1000000</v>
      </c>
      <c r="T1144" s="2" t="str">
        <f>_xlfn.XLOOKUP(Table2[[#This Row],[Store_ID]],Table6[Store_ID],Table6[Region],"Not Found")</f>
        <v>South Zone 1</v>
      </c>
      <c r="U1144" s="2" t="s">
        <v>34</v>
      </c>
      <c r="V1144" s="2" t="str">
        <f>_xlfn.XLOOKUP(Table2[[#This Row],[Employee_ID]],Table5[Employee_ID],Table5[Employee Name],"Not Found")</f>
        <v>Deepthi Iyengar</v>
      </c>
      <c r="W1144" s="2">
        <v>4</v>
      </c>
      <c r="X1144" s="2">
        <v>1593.61</v>
      </c>
      <c r="Y1144" s="2">
        <v>25</v>
      </c>
      <c r="Z1144" s="2">
        <v>1593.61</v>
      </c>
      <c r="AA1144" s="2">
        <v>12</v>
      </c>
      <c r="AB1144" s="2">
        <v>573.70000000000005</v>
      </c>
      <c r="AC1144" s="2">
        <v>5354.53</v>
      </c>
      <c r="AD1144" s="2">
        <v>4460.76</v>
      </c>
      <c r="AE1144" s="2">
        <f t="shared" si="34"/>
        <v>320.06999999999948</v>
      </c>
      <c r="AF1144" s="2" t="s">
        <v>69</v>
      </c>
      <c r="AG1144" s="42">
        <f>IFERROR(Table2[[#This Row],[Profit]]/Table2[[#This Row],[Sales Amount]],0)</f>
        <v>5.9775554530462897E-2</v>
      </c>
      <c r="AH1144" s="2" t="str">
        <f>TRIM(Table2[[#This Row],[Payment Modee]])</f>
        <v>Cash</v>
      </c>
      <c r="AI1144" s="2" t="s">
        <v>26</v>
      </c>
      <c r="AJ1144" s="2" t="s">
        <v>27</v>
      </c>
      <c r="AK1144" s="2" t="s">
        <v>1587</v>
      </c>
      <c r="AL1144" s="16" t="str">
        <f>IF(HOUR(Table2[[#This Row],[Order Time]])&lt;12,"Morning",IF(HOUR(Table2[[#This Row],[Order Time]])&lt;17,"Afternoon",IF(HOUR(Table2[[#This Row],[Order Time]])&lt;21,"Evening","Night")))</f>
        <v>Night</v>
      </c>
      <c r="AM1144" s="16" t="s">
        <v>38</v>
      </c>
    </row>
    <row r="1145" spans="1:39" x14ac:dyDescent="0.25">
      <c r="A1145" s="13" t="s">
        <v>2754</v>
      </c>
      <c r="B1145" s="4">
        <v>45591</v>
      </c>
      <c r="C1145" s="2">
        <f>YEAR(Table2[[#This Row],[Invoice Date]])</f>
        <v>2024</v>
      </c>
      <c r="D1145" s="2" t="str">
        <f>TEXT(Table2[[#This Row],[Invoice Date]],"mmm")</f>
        <v>Oct</v>
      </c>
      <c r="E1145" s="2" t="str">
        <f>Table2[[#This Row],[Store_ID]]&amp;"-"&amp;Table2[[#This Row],[Year]]&amp;"-"&amp;Table2[[#This Row],[Month]]</f>
        <v>STR012-2024-Oct</v>
      </c>
      <c r="F1145" s="2" t="s">
        <v>2427</v>
      </c>
      <c r="G1145" s="2" t="str">
        <f>_xlfn.XLOOKUP(Table2[[#This Row],[Customer_ID]],Table3[Customer_ID],Table3[Customer Name],"Not Found")</f>
        <v>Chandra Iyer</v>
      </c>
      <c r="H1145" s="2" t="str">
        <f>_xlfn.XLOOKUP(Table2[[#This Row],[Customer_ID]],Table3[Customer_ID],Table3[Gender],"Female")</f>
        <v>Male</v>
      </c>
      <c r="I1145" s="2" t="str">
        <f>_xlfn.XLOOKUP(Table2[[#This Row],[Customer_ID]],Table3[Customer_ID],Table3[City],"Missing Memebership")</f>
        <v>Tirunelveli</v>
      </c>
      <c r="J1145" s="2" t="str">
        <f>_xlfn.XLOOKUP(Table2[[#This Row],[Customer_ID]],Table3[Customer_ID],Table3[State],"Karnataka")</f>
        <v>Tamil Nadu</v>
      </c>
      <c r="K1145" s="2" t="str">
        <f>_xlfn.XLOOKUP(Table2[[#This Row],[Customer_ID]],Table3[Customer_ID],Table3[Membership],"Regular")</f>
        <v>Silver</v>
      </c>
      <c r="L1145" s="2" t="s">
        <v>106</v>
      </c>
      <c r="M1145" s="2" t="str">
        <f>_xlfn.XLOOKUP(Table2[[#This Row],[Product_ID]],Table4[Product_ID],Table4[Product_Name],"Not Found")</f>
        <v>Tanishq Maxi Dress Wine</v>
      </c>
      <c r="N1145" s="2" t="str">
        <f>_xlfn.XLOOKUP(Table2[[#This Row],[Product_ID]],Table4[Product_ID],Table4[Category],"Not Found")</f>
        <v>Women Dresses</v>
      </c>
      <c r="O1145" s="2" t="str">
        <f>_xlfn.XLOOKUP(Table2[[#This Row],[Product_ID]],Table4[Product_ID],Table4[Subcategory],"Not Found")</f>
        <v>Maxi Dress</v>
      </c>
      <c r="P1145" s="2" t="str">
        <f>_xlfn.XLOOKUP(Table2[[#This Row],[Product_ID]],Table4[Product_ID],Table4[Brand],"Missing Brand")</f>
        <v>Tanishq</v>
      </c>
      <c r="Q1145" s="2" t="s">
        <v>588</v>
      </c>
      <c r="R1145" s="2" t="str">
        <f>_xlfn.XLOOKUP(Table2[[#This Row],[Store_ID]],Table6[Store_ID],Table6[Store Name],"Not Found")</f>
        <v>TrendMart Vijayawada Mall Kiosk</v>
      </c>
      <c r="S1145" s="2">
        <f>_xlfn.XLOOKUP(Table2[[#This Row],[Store_ID]],Table6[Store_ID],Table6[Monthly Target],"Missing Target")</f>
        <v>2000000</v>
      </c>
      <c r="T1145" s="2" t="str">
        <f>_xlfn.XLOOKUP(Table2[[#This Row],[Store_ID]],Table6[Store_ID],Table6[Region],"Not Found")</f>
        <v>South Zone 3</v>
      </c>
      <c r="U1145" s="2" t="s">
        <v>229</v>
      </c>
      <c r="V1145" s="2" t="str">
        <f>_xlfn.XLOOKUP(Table2[[#This Row],[Employee_ID]],Table5[Employee_ID],Table5[Employee Name],"Not Found")</f>
        <v>Yogesh Chettiar</v>
      </c>
      <c r="W1145" s="2">
        <v>1</v>
      </c>
      <c r="X1145" s="2">
        <v>1850.69</v>
      </c>
      <c r="Y1145" s="2">
        <v>5</v>
      </c>
      <c r="Z1145" s="2">
        <v>92.53</v>
      </c>
      <c r="AA1145" s="2">
        <v>12</v>
      </c>
      <c r="AB1145" s="2">
        <v>210.98</v>
      </c>
      <c r="AC1145" s="2">
        <v>1969.14</v>
      </c>
      <c r="AD1145" s="2">
        <v>1407.33</v>
      </c>
      <c r="AE1145" s="2">
        <f t="shared" si="34"/>
        <v>350.83000000000015</v>
      </c>
      <c r="AF1145" s="2" t="s">
        <v>69</v>
      </c>
      <c r="AG1145" s="42">
        <f>IFERROR(Table2[[#This Row],[Profit]]/Table2[[#This Row],[Sales Amount]],0)</f>
        <v>0.17816407162517653</v>
      </c>
      <c r="AH1145" s="2" t="str">
        <f>TRIM(Table2[[#This Row],[Payment Modee]])</f>
        <v>Cash</v>
      </c>
      <c r="AI1145" s="2" t="s">
        <v>26</v>
      </c>
      <c r="AJ1145" s="2" t="s">
        <v>27</v>
      </c>
      <c r="AK1145" s="2" t="s">
        <v>298</v>
      </c>
      <c r="AL1145" s="16" t="str">
        <f>IF(HOUR(Table2[[#This Row],[Order Time]])&lt;12,"Morning",IF(HOUR(Table2[[#This Row],[Order Time]])&lt;17,"Afternoon",IF(HOUR(Table2[[#This Row],[Order Time]])&lt;21,"Evening","Night")))</f>
        <v>Afternoon</v>
      </c>
      <c r="AM1145" s="16" t="s">
        <v>38</v>
      </c>
    </row>
    <row r="1146" spans="1:39" x14ac:dyDescent="0.25">
      <c r="A1146" s="13" t="s">
        <v>2755</v>
      </c>
      <c r="B1146" s="4">
        <v>45516</v>
      </c>
      <c r="C1146" s="2">
        <f>YEAR(Table2[[#This Row],[Invoice Date]])</f>
        <v>2024</v>
      </c>
      <c r="D1146" s="2" t="str">
        <f>TEXT(Table2[[#This Row],[Invoice Date]],"mmm")</f>
        <v>Aug</v>
      </c>
      <c r="E1146" s="2" t="str">
        <f>Table2[[#This Row],[Store_ID]]&amp;"-"&amp;Table2[[#This Row],[Year]]&amp;"-"&amp;Table2[[#This Row],[Month]]</f>
        <v>STR009-2024-Aug</v>
      </c>
      <c r="F1146" s="2" t="s">
        <v>1453</v>
      </c>
      <c r="G1146" s="2" t="str">
        <f>_xlfn.XLOOKUP(Table2[[#This Row],[Customer_ID]],Table3[Customer_ID],Table3[Customer Name],"Not Found")</f>
        <v>Yogesh Venkatesan</v>
      </c>
      <c r="H1146" s="2" t="str">
        <f>_xlfn.XLOOKUP(Table2[[#This Row],[Customer_ID]],Table3[Customer_ID],Table3[Gender],"Female")</f>
        <v>Male</v>
      </c>
      <c r="I1146" s="2" t="str">
        <f>_xlfn.XLOOKUP(Table2[[#This Row],[Customer_ID]],Table3[Customer_ID],Table3[City],"Missing Memebership")</f>
        <v>Thrissur</v>
      </c>
      <c r="J1146" s="2" t="str">
        <f>_xlfn.XLOOKUP(Table2[[#This Row],[Customer_ID]],Table3[Customer_ID],Table3[State],"Karnataka")</f>
        <v>Kerala</v>
      </c>
      <c r="K1146" s="2" t="str">
        <f>_xlfn.XLOOKUP(Table2[[#This Row],[Customer_ID]],Table3[Customer_ID],Table3[Membership],"Regular")</f>
        <v>Regular</v>
      </c>
      <c r="L1146" s="2" t="s">
        <v>1671</v>
      </c>
      <c r="M1146" s="2" t="str">
        <f>_xlfn.XLOOKUP(Table2[[#This Row],[Product_ID]],Table4[Product_ID],Table4[Product_Name],"Not Found")</f>
        <v>Flying Machine Necklace Sky Blue</v>
      </c>
      <c r="N1146" s="2" t="str">
        <f>_xlfn.XLOOKUP(Table2[[#This Row],[Product_ID]],Table4[Product_ID],Table4[Category],"Not Found")</f>
        <v>Jewellery</v>
      </c>
      <c r="O1146" s="2" t="str">
        <f>_xlfn.XLOOKUP(Table2[[#This Row],[Product_ID]],Table4[Product_ID],Table4[Subcategory],"Not Found")</f>
        <v>Necklace</v>
      </c>
      <c r="P1146" s="2" t="str">
        <f>_xlfn.XLOOKUP(Table2[[#This Row],[Product_ID]],Table4[Product_ID],Table4[Brand],"Missing Brand")</f>
        <v>Flying Machine</v>
      </c>
      <c r="Q1146" s="2" t="s">
        <v>520</v>
      </c>
      <c r="R1146" s="2" t="str">
        <f>_xlfn.XLOOKUP(Table2[[#This Row],[Store_ID]],Table6[Store_ID],Table6[Store Name],"Not Found")</f>
        <v>TrendMart Thrissur High Street</v>
      </c>
      <c r="S1146" s="2">
        <f>_xlfn.XLOOKUP(Table2[[#This Row],[Store_ID]],Table6[Store_ID],Table6[Monthly Target],"Missing Target")</f>
        <v>2500000</v>
      </c>
      <c r="T1146" s="2" t="str">
        <f>_xlfn.XLOOKUP(Table2[[#This Row],[Store_ID]],Table6[Store_ID],Table6[Region],"Not Found")</f>
        <v>South Zone 1</v>
      </c>
      <c r="U1146" s="2" t="s">
        <v>55</v>
      </c>
      <c r="V1146" s="2" t="str">
        <f>_xlfn.XLOOKUP(Table2[[#This Row],[Employee_ID]],Table5[Employee_ID],Table5[Employee Name],"Not Found")</f>
        <v>Padma Gounder</v>
      </c>
      <c r="W1146" s="2">
        <v>4</v>
      </c>
      <c r="X1146" s="2">
        <v>1199.08</v>
      </c>
      <c r="Y1146" s="2">
        <v>25</v>
      </c>
      <c r="Z1146" s="2">
        <v>1199.08</v>
      </c>
      <c r="AA1146" s="2">
        <v>3</v>
      </c>
      <c r="AB1146" s="2">
        <v>107.92</v>
      </c>
      <c r="AC1146" s="2">
        <v>3705.16</v>
      </c>
      <c r="AD1146" s="2">
        <v>3641.84</v>
      </c>
      <c r="AE1146" s="2">
        <f t="shared" si="34"/>
        <v>-44.600000000000293</v>
      </c>
      <c r="AF1146" s="2" t="s">
        <v>35</v>
      </c>
      <c r="AG1146" s="42">
        <f>IFERROR(Table2[[#This Row],[Profit]]/Table2[[#This Row],[Sales Amount]],0)</f>
        <v>-1.2037266946636663E-2</v>
      </c>
      <c r="AH1146" s="2" t="str">
        <f>TRIM(Table2[[#This Row],[Payment Modee]])</f>
        <v>Debit Card</v>
      </c>
      <c r="AI1146" s="2" t="s">
        <v>26</v>
      </c>
      <c r="AJ1146" s="2" t="s">
        <v>27</v>
      </c>
      <c r="AK1146" s="2" t="s">
        <v>659</v>
      </c>
      <c r="AL1146" s="16" t="str">
        <f>IF(HOUR(Table2[[#This Row],[Order Time]])&lt;12,"Morning",IF(HOUR(Table2[[#This Row],[Order Time]])&lt;17,"Afternoon",IF(HOUR(Table2[[#This Row],[Order Time]])&lt;21,"Evening","Night")))</f>
        <v>Afternoon</v>
      </c>
      <c r="AM1146" s="16" t="s">
        <v>29</v>
      </c>
    </row>
    <row r="1147" spans="1:39" x14ac:dyDescent="0.25">
      <c r="A1147" s="14" t="s">
        <v>9182</v>
      </c>
      <c r="B1147" s="8">
        <v>45738</v>
      </c>
      <c r="C1147" s="7">
        <f>YEAR(Table2[[#This Row],[Invoice Date]])</f>
        <v>2025</v>
      </c>
      <c r="D1147" s="7" t="str">
        <f>TEXT(Table2[[#This Row],[Invoice Date]],"mmm")</f>
        <v>Mar</v>
      </c>
      <c r="E1147" s="7" t="str">
        <f>Table2[[#This Row],[Store_ID]]&amp;"-"&amp;Table2[[#This Row],[Year]]&amp;"-"&amp;Table2[[#This Row],[Month]]</f>
        <v>STR079-2025-Mar</v>
      </c>
      <c r="F1147" s="7" t="s">
        <v>429</v>
      </c>
      <c r="G1147" s="7" t="str">
        <f>_xlfn.XLOOKUP(Table2[[#This Row],[Customer_ID]],Table3[Customer_ID],Table3[Customer Name],"Not Found")</f>
        <v>Deepa Prasad</v>
      </c>
      <c r="H1147" s="7" t="str">
        <f>_xlfn.XLOOKUP(Table2[[#This Row],[Customer_ID]],Table3[Customer_ID],Table3[Gender],"Female")</f>
        <v>Female</v>
      </c>
      <c r="I1147" s="7" t="str">
        <f>_xlfn.XLOOKUP(Table2[[#This Row],[Customer_ID]],Table3[Customer_ID],Table3[City],"Missing Memebership")</f>
        <v>Chennai</v>
      </c>
      <c r="J1147" s="7" t="str">
        <f>_xlfn.XLOOKUP(Table2[[#This Row],[Customer_ID]],Table3[Customer_ID],Table3[State],"Karnataka")</f>
        <v>Tamil Nadu</v>
      </c>
      <c r="K1147" s="7" t="str">
        <f>_xlfn.XLOOKUP(Table2[[#This Row],[Customer_ID]],Table3[Customer_ID],Table3[Membership],"Regular")</f>
        <v>Platinum</v>
      </c>
      <c r="L1147" s="7" t="s">
        <v>690</v>
      </c>
      <c r="M1147" s="7" t="str">
        <f>_xlfn.XLOOKUP(Table2[[#This Row],[Product_ID]],Table4[Product_ID],Table4[Product_Name],"Not Found")</f>
        <v>Being Human Girls Frock Teal</v>
      </c>
      <c r="N1147" s="7" t="str">
        <f>_xlfn.XLOOKUP(Table2[[#This Row],[Product_ID]],Table4[Product_ID],Table4[Category],"Not Found")</f>
        <v>Kids Wear</v>
      </c>
      <c r="O1147" s="7" t="str">
        <f>_xlfn.XLOOKUP(Table2[[#This Row],[Product_ID]],Table4[Product_ID],Table4[Subcategory],"Not Found")</f>
        <v>Girls Frock</v>
      </c>
      <c r="P1147" s="7" t="str">
        <f>_xlfn.XLOOKUP(Table2[[#This Row],[Product_ID]],Table4[Product_ID],Table4[Brand],"Missing Brand")</f>
        <v>Being Human</v>
      </c>
      <c r="Q1147" s="7" t="s">
        <v>641</v>
      </c>
      <c r="R1147" s="7" t="str">
        <f>_xlfn.XLOOKUP(Table2[[#This Row],[Store_ID]],Table6[Store_ID],Table6[Store Name],"Not Found")</f>
        <v>TrendMart Dindigul High Street</v>
      </c>
      <c r="S1147" s="7">
        <f>_xlfn.XLOOKUP(Table2[[#This Row],[Store_ID]],Table6[Store_ID],Table6[Monthly Target],"Missing Target")</f>
        <v>2500000</v>
      </c>
      <c r="T1147" s="7" t="str">
        <f>_xlfn.XLOOKUP(Table2[[#This Row],[Store_ID]],Table6[Store_ID],Table6[Region],"Not Found")</f>
        <v>South Zone 1</v>
      </c>
      <c r="U1147" s="7" t="s">
        <v>417</v>
      </c>
      <c r="V1147" s="7" t="str">
        <f>_xlfn.XLOOKUP(Table2[[#This Row],[Employee_ID]],Table5[Employee_ID],Table5[Employee Name],"Not Found")</f>
        <v>Arjun Krishnan</v>
      </c>
      <c r="W1147" s="7">
        <v>0</v>
      </c>
      <c r="X1147" s="7">
        <v>653.12</v>
      </c>
      <c r="Y1147" s="7">
        <v>0</v>
      </c>
      <c r="Z1147" s="7">
        <v>0</v>
      </c>
      <c r="AA1147" s="7">
        <v>5</v>
      </c>
      <c r="AB1147" s="7">
        <v>0</v>
      </c>
      <c r="AC1147" s="7">
        <v>0</v>
      </c>
      <c r="AD1147" s="7">
        <v>0</v>
      </c>
      <c r="AE1147" s="7">
        <v>0</v>
      </c>
      <c r="AF1147" s="7" t="s">
        <v>69</v>
      </c>
      <c r="AG1147" s="43">
        <f>IFERROR(Table2[[#This Row],[Profit]]/Table2[[#This Row],[Sales Amount]],0)</f>
        <v>0</v>
      </c>
      <c r="AH1147" s="7" t="str">
        <f>TRIM(Table2[[#This Row],[Payment Modee]])</f>
        <v>Cash</v>
      </c>
      <c r="AI1147" s="7" t="s">
        <v>26</v>
      </c>
      <c r="AJ1147" s="7" t="s">
        <v>27</v>
      </c>
      <c r="AK1147" s="7" t="s">
        <v>1759</v>
      </c>
      <c r="AL1147" s="17" t="str">
        <f>IF(HOUR(Table2[[#This Row],[Order Time]])&lt;12,"Morning",IF(HOUR(Table2[[#This Row],[Order Time]])&lt;17,"Afternoon",IF(HOUR(Table2[[#This Row],[Order Time]])&lt;21,"Evening","Night")))</f>
        <v>Evening</v>
      </c>
      <c r="AM1147" s="17" t="s">
        <v>38</v>
      </c>
    </row>
    <row r="1148" spans="1:39" x14ac:dyDescent="0.25">
      <c r="A1148" s="13" t="s">
        <v>2756</v>
      </c>
      <c r="B1148" s="4">
        <v>45413</v>
      </c>
      <c r="C1148" s="2">
        <f>YEAR(Table2[[#This Row],[Invoice Date]])</f>
        <v>2024</v>
      </c>
      <c r="D1148" s="2" t="str">
        <f>TEXT(Table2[[#This Row],[Invoice Date]],"mmm")</f>
        <v>May</v>
      </c>
      <c r="E1148" s="2" t="str">
        <f>Table2[[#This Row],[Store_ID]]&amp;"-"&amp;Table2[[#This Row],[Year]]&amp;"-"&amp;Table2[[#This Row],[Month]]</f>
        <v>STR013-2024-May</v>
      </c>
      <c r="F1148" s="2" t="s">
        <v>1010</v>
      </c>
      <c r="G1148" s="2" t="str">
        <f>_xlfn.XLOOKUP(Table2[[#This Row],[Customer_ID]],Table3[Customer_ID],Table3[Customer Name],"Not Found")</f>
        <v>Jyothi Achari</v>
      </c>
      <c r="H1148" s="2" t="str">
        <f>_xlfn.XLOOKUP(Table2[[#This Row],[Customer_ID]],Table3[Customer_ID],Table3[Gender],"Female")</f>
        <v>Female</v>
      </c>
      <c r="I1148" s="2" t="str">
        <f>_xlfn.XLOOKUP(Table2[[#This Row],[Customer_ID]],Table3[Customer_ID],Table3[City],"Missing Memebership")</f>
        <v>Tumakuru</v>
      </c>
      <c r="J1148" s="2" t="str">
        <f>_xlfn.XLOOKUP(Table2[[#This Row],[Customer_ID]],Table3[Customer_ID],Table3[State],"Karnataka")</f>
        <v>Karnataka</v>
      </c>
      <c r="K1148" s="2" t="str">
        <f>_xlfn.XLOOKUP(Table2[[#This Row],[Customer_ID]],Table3[Customer_ID],Table3[Membership],"Regular")</f>
        <v>Silver</v>
      </c>
      <c r="L1148" s="2" t="s">
        <v>1927</v>
      </c>
      <c r="M1148" s="2" t="str">
        <f>_xlfn.XLOOKUP(Table2[[#This Row],[Product_ID]],Table4[Product_ID],Table4[Product_Name],"Not Found")</f>
        <v>Skechers Nehru Jacket Peach</v>
      </c>
      <c r="N1148" s="2" t="str">
        <f>_xlfn.XLOOKUP(Table2[[#This Row],[Product_ID]],Table4[Product_ID],Table4[Category],"Not Found")</f>
        <v>Men Ethnic</v>
      </c>
      <c r="O1148" s="2" t="str">
        <f>_xlfn.XLOOKUP(Table2[[#This Row],[Product_ID]],Table4[Product_ID],Table4[Subcategory],"Not Found")</f>
        <v>Nehru Jacket</v>
      </c>
      <c r="P1148" s="2" t="str">
        <f>_xlfn.XLOOKUP(Table2[[#This Row],[Product_ID]],Table4[Product_ID],Table4[Brand],"Missing Brand")</f>
        <v>Skechers</v>
      </c>
      <c r="Q1148" s="2" t="s">
        <v>616</v>
      </c>
      <c r="R1148" s="2" t="str">
        <f>_xlfn.XLOOKUP(Table2[[#This Row],[Store_ID]],Table6[Store_ID],Table6[Store Name],"Not Found")</f>
        <v>TrendMart Nizamabad Standard</v>
      </c>
      <c r="S1148" s="2">
        <f>_xlfn.XLOOKUP(Table2[[#This Row],[Store_ID]],Table6[Store_ID],Table6[Monthly Target],"Missing Target")</f>
        <v>2500000</v>
      </c>
      <c r="T1148" s="2" t="str">
        <f>_xlfn.XLOOKUP(Table2[[#This Row],[Store_ID]],Table6[Store_ID],Table6[Region],"Not Found")</f>
        <v>South Zone 2</v>
      </c>
      <c r="U1148" s="2" t="s">
        <v>55</v>
      </c>
      <c r="V1148" s="2" t="str">
        <f>_xlfn.XLOOKUP(Table2[[#This Row],[Employee_ID]],Table5[Employee_ID],Table5[Employee Name],"Not Found")</f>
        <v>Padma Gounder</v>
      </c>
      <c r="W1148" s="2">
        <v>3</v>
      </c>
      <c r="X1148" s="2">
        <v>1846.4</v>
      </c>
      <c r="Y1148" s="2">
        <v>30</v>
      </c>
      <c r="Z1148" s="2">
        <v>1661.76</v>
      </c>
      <c r="AA1148" s="2">
        <v>12</v>
      </c>
      <c r="AB1148" s="2">
        <v>465.29</v>
      </c>
      <c r="AC1148" s="2">
        <v>4342.7299999999996</v>
      </c>
      <c r="AD1148" s="2">
        <v>3615.42</v>
      </c>
      <c r="AE1148" s="2">
        <f t="shared" ref="AE1148:AE1154" si="35">(AC1148-AD1148-AB1148)</f>
        <v>262.01999999999947</v>
      </c>
      <c r="AF1148" s="2" t="s">
        <v>25</v>
      </c>
      <c r="AG1148" s="42">
        <f>IFERROR(Table2[[#This Row],[Profit]]/Table2[[#This Row],[Sales Amount]],0)</f>
        <v>6.0335319027431937E-2</v>
      </c>
      <c r="AH1148" s="2" t="str">
        <f>TRIM(Table2[[#This Row],[Payment Modee]])</f>
        <v>UPI</v>
      </c>
      <c r="AI1148" s="2" t="s">
        <v>26</v>
      </c>
      <c r="AJ1148" s="2" t="s">
        <v>27</v>
      </c>
      <c r="AK1148" s="2" t="s">
        <v>2757</v>
      </c>
      <c r="AL1148" s="16" t="str">
        <f>IF(HOUR(Table2[[#This Row],[Order Time]])&lt;12,"Morning",IF(HOUR(Table2[[#This Row],[Order Time]])&lt;17,"Afternoon",IF(HOUR(Table2[[#This Row],[Order Time]])&lt;21,"Evening","Night")))</f>
        <v>Evening</v>
      </c>
      <c r="AM1148" s="16" t="s">
        <v>29</v>
      </c>
    </row>
    <row r="1149" spans="1:39" x14ac:dyDescent="0.25">
      <c r="A1149" s="13" t="s">
        <v>2758</v>
      </c>
      <c r="B1149" s="4">
        <v>45484</v>
      </c>
      <c r="C1149" s="2">
        <f>YEAR(Table2[[#This Row],[Invoice Date]])</f>
        <v>2024</v>
      </c>
      <c r="D1149" s="2" t="str">
        <f>TEXT(Table2[[#This Row],[Invoice Date]],"mmm")</f>
        <v>Jul</v>
      </c>
      <c r="E1149" s="2" t="str">
        <f>Table2[[#This Row],[Store_ID]]&amp;"-"&amp;Table2[[#This Row],[Year]]&amp;"-"&amp;Table2[[#This Row],[Month]]</f>
        <v>STR002-2024-Jul</v>
      </c>
      <c r="F1149" s="2" t="s">
        <v>1364</v>
      </c>
      <c r="G1149" s="2" t="str">
        <f>_xlfn.XLOOKUP(Table2[[#This Row],[Customer_ID]],Table3[Customer_ID],Table3[Customer Name],"Not Found")</f>
        <v>Chandra Subramaniam</v>
      </c>
      <c r="H1149" s="2" t="str">
        <f>_xlfn.XLOOKUP(Table2[[#This Row],[Customer_ID]],Table3[Customer_ID],Table3[Gender],"Female")</f>
        <v>Male</v>
      </c>
      <c r="I1149" s="2" t="str">
        <f>_xlfn.XLOOKUP(Table2[[#This Row],[Customer_ID]],Table3[Customer_ID],Table3[City],"Missing Memebership")</f>
        <v>Alappuzha</v>
      </c>
      <c r="J1149" s="2" t="str">
        <f>_xlfn.XLOOKUP(Table2[[#This Row],[Customer_ID]],Table3[Customer_ID],Table3[State],"Karnataka")</f>
        <v>Kerala</v>
      </c>
      <c r="K1149" s="2" t="str">
        <f>_xlfn.XLOOKUP(Table2[[#This Row],[Customer_ID]],Table3[Customer_ID],Table3[Membership],"Regular")</f>
        <v>Silver</v>
      </c>
      <c r="L1149" s="2" t="s">
        <v>605</v>
      </c>
      <c r="M1149" s="2" t="str">
        <f>_xlfn.XLOOKUP(Table2[[#This Row],[Product_ID]],Table4[Product_ID],Table4[Product_Name],"Not Found")</f>
        <v>Pantaloons Shirt Dress Grey</v>
      </c>
      <c r="N1149" s="2" t="str">
        <f>_xlfn.XLOOKUP(Table2[[#This Row],[Product_ID]],Table4[Product_ID],Table4[Category],"Not Found")</f>
        <v>Women Dresses</v>
      </c>
      <c r="O1149" s="2" t="str">
        <f>_xlfn.XLOOKUP(Table2[[#This Row],[Product_ID]],Table4[Product_ID],Table4[Subcategory],"Not Found")</f>
        <v>Shirt Dress</v>
      </c>
      <c r="P1149" s="2" t="str">
        <f>_xlfn.XLOOKUP(Table2[[#This Row],[Product_ID]],Table4[Product_ID],Table4[Brand],"Missing Brand")</f>
        <v>Pantaloons</v>
      </c>
      <c r="Q1149" s="2" t="s">
        <v>658</v>
      </c>
      <c r="R1149" s="2" t="str">
        <f>_xlfn.XLOOKUP(Table2[[#This Row],[Store_ID]],Table6[Store_ID],Table6[Store Name],"Not Found")</f>
        <v>TrendMart Thrissur Standard</v>
      </c>
      <c r="S1149" s="2">
        <f>_xlfn.XLOOKUP(Table2[[#This Row],[Store_ID]],Table6[Store_ID],Table6[Monthly Target],"Missing Target")</f>
        <v>1000000</v>
      </c>
      <c r="T1149" s="2" t="str">
        <f>_xlfn.XLOOKUP(Table2[[#This Row],[Store_ID]],Table6[Store_ID],Table6[Region],"Not Found")</f>
        <v>South Zone 1</v>
      </c>
      <c r="U1149" s="2" t="s">
        <v>504</v>
      </c>
      <c r="V1149" s="2" t="str">
        <f>_xlfn.XLOOKUP(Table2[[#This Row],[Employee_ID]],Table5[Employee_ID],Table5[Employee Name],"Not Found")</f>
        <v>Vikram Bhat</v>
      </c>
      <c r="W1149" s="2">
        <v>3</v>
      </c>
      <c r="X1149" s="2">
        <v>1718.7</v>
      </c>
      <c r="Y1149" s="2">
        <v>15</v>
      </c>
      <c r="Z1149" s="2">
        <v>773.41</v>
      </c>
      <c r="AA1149" s="2">
        <v>12</v>
      </c>
      <c r="AB1149" s="2">
        <v>525.91999999999996</v>
      </c>
      <c r="AC1149" s="2">
        <v>4908.6099999999997</v>
      </c>
      <c r="AD1149" s="2">
        <v>3399.81</v>
      </c>
      <c r="AE1149" s="2">
        <f t="shared" si="35"/>
        <v>982.87999999999977</v>
      </c>
      <c r="AF1149" s="2" t="s">
        <v>25</v>
      </c>
      <c r="AG1149" s="42">
        <f>IFERROR(Table2[[#This Row],[Profit]]/Table2[[#This Row],[Sales Amount]],0)</f>
        <v>0.20023591199952734</v>
      </c>
      <c r="AH1149" s="2" t="str">
        <f>TRIM(Table2[[#This Row],[Payment Modee]])</f>
        <v>UPI</v>
      </c>
      <c r="AI1149" s="2" t="s">
        <v>36</v>
      </c>
      <c r="AJ1149" s="2" t="s">
        <v>27</v>
      </c>
      <c r="AK1149" s="2" t="s">
        <v>1820</v>
      </c>
      <c r="AL1149" s="16" t="str">
        <f>IF(HOUR(Table2[[#This Row],[Order Time]])&lt;12,"Morning",IF(HOUR(Table2[[#This Row],[Order Time]])&lt;17,"Afternoon",IF(HOUR(Table2[[#This Row],[Order Time]])&lt;21,"Evening","Night")))</f>
        <v>Afternoon</v>
      </c>
      <c r="AM1149" s="16" t="s">
        <v>29</v>
      </c>
    </row>
    <row r="1150" spans="1:39" x14ac:dyDescent="0.25">
      <c r="A1150" s="13" t="s">
        <v>2759</v>
      </c>
      <c r="B1150" s="4">
        <v>45703</v>
      </c>
      <c r="C1150" s="2">
        <f>YEAR(Table2[[#This Row],[Invoice Date]])</f>
        <v>2025</v>
      </c>
      <c r="D1150" s="2" t="str">
        <f>TEXT(Table2[[#This Row],[Invoice Date]],"mmm")</f>
        <v>Feb</v>
      </c>
      <c r="E1150" s="2" t="str">
        <f>Table2[[#This Row],[Store_ID]]&amp;"-"&amp;Table2[[#This Row],[Year]]&amp;"-"&amp;Table2[[#This Row],[Month]]</f>
        <v>STR009-2025-Feb</v>
      </c>
      <c r="F1150" s="2" t="s">
        <v>1427</v>
      </c>
      <c r="G1150" s="2" t="str">
        <f>_xlfn.XLOOKUP(Table2[[#This Row],[Customer_ID]],Table3[Customer_ID],Table3[Customer Name],"Not Found")</f>
        <v>Anand Subramaniam</v>
      </c>
      <c r="H1150" s="2" t="str">
        <f>_xlfn.XLOOKUP(Table2[[#This Row],[Customer_ID]],Table3[Customer_ID],Table3[Gender],"Female")</f>
        <v>Male</v>
      </c>
      <c r="I1150" s="2" t="str">
        <f>_xlfn.XLOOKUP(Table2[[#This Row],[Customer_ID]],Table3[Customer_ID],Table3[City],"Missing Memebership")</f>
        <v>Warangal</v>
      </c>
      <c r="J1150" s="2" t="str">
        <f>_xlfn.XLOOKUP(Table2[[#This Row],[Customer_ID]],Table3[Customer_ID],Table3[State],"Karnataka")</f>
        <v>Telangana</v>
      </c>
      <c r="K1150" s="2" t="str">
        <f>_xlfn.XLOOKUP(Table2[[#This Row],[Customer_ID]],Table3[Customer_ID],Table3[Membership],"Regular")</f>
        <v>Silver</v>
      </c>
      <c r="L1150" s="2" t="s">
        <v>205</v>
      </c>
      <c r="M1150" s="2" t="str">
        <f>_xlfn.XLOOKUP(Table2[[#This Row],[Product_ID]],Table4[Product_ID],Table4[Product_Name],"Not Found")</f>
        <v>Pepe Jeans Smart Watch Orange</v>
      </c>
      <c r="N1150" s="2" t="str">
        <f>_xlfn.XLOOKUP(Table2[[#This Row],[Product_ID]],Table4[Product_ID],Table4[Category],"Not Found")</f>
        <v>Watches</v>
      </c>
      <c r="O1150" s="2" t="str">
        <f>_xlfn.XLOOKUP(Table2[[#This Row],[Product_ID]],Table4[Product_ID],Table4[Subcategory],"Not Found")</f>
        <v>Smart Watch</v>
      </c>
      <c r="P1150" s="2" t="str">
        <f>_xlfn.XLOOKUP(Table2[[#This Row],[Product_ID]],Table4[Product_ID],Table4[Brand],"Missing Brand")</f>
        <v>Pepe Jeans</v>
      </c>
      <c r="Q1150" s="2" t="s">
        <v>520</v>
      </c>
      <c r="R1150" s="2" t="str">
        <f>_xlfn.XLOOKUP(Table2[[#This Row],[Store_ID]],Table6[Store_ID],Table6[Store Name],"Not Found")</f>
        <v>TrendMart Thrissur High Street</v>
      </c>
      <c r="S1150" s="2">
        <f>_xlfn.XLOOKUP(Table2[[#This Row],[Store_ID]],Table6[Store_ID],Table6[Monthly Target],"Missing Target")</f>
        <v>2500000</v>
      </c>
      <c r="T1150" s="2" t="str">
        <f>_xlfn.XLOOKUP(Table2[[#This Row],[Store_ID]],Table6[Store_ID],Table6[Region],"Not Found")</f>
        <v>South Zone 1</v>
      </c>
      <c r="U1150" s="2" t="s">
        <v>102</v>
      </c>
      <c r="V1150" s="2" t="str">
        <f>_xlfn.XLOOKUP(Table2[[#This Row],[Employee_ID]],Table5[Employee_ID],Table5[Employee Name],"Not Found")</f>
        <v>Chandra Reddy</v>
      </c>
      <c r="W1150" s="2">
        <v>2</v>
      </c>
      <c r="X1150" s="2">
        <v>3316.95</v>
      </c>
      <c r="Y1150" s="2">
        <v>0</v>
      </c>
      <c r="Z1150" s="2">
        <v>0</v>
      </c>
      <c r="AA1150" s="2">
        <v>12</v>
      </c>
      <c r="AB1150" s="2">
        <v>796.07</v>
      </c>
      <c r="AC1150" s="2">
        <v>7429.97</v>
      </c>
      <c r="AD1150" s="2">
        <v>4866.6400000000003</v>
      </c>
      <c r="AE1150" s="2">
        <f t="shared" si="35"/>
        <v>1767.2599999999998</v>
      </c>
      <c r="AF1150" s="2" t="s">
        <v>69</v>
      </c>
      <c r="AG1150" s="42">
        <f>IFERROR(Table2[[#This Row],[Profit]]/Table2[[#This Row],[Sales Amount]],0)</f>
        <v>0.23785560372383735</v>
      </c>
      <c r="AH1150" s="2" t="str">
        <f>TRIM(Table2[[#This Row],[Payment Modee]])</f>
        <v>Cash</v>
      </c>
      <c r="AI1150" s="2" t="s">
        <v>26</v>
      </c>
      <c r="AJ1150" s="2" t="s">
        <v>27</v>
      </c>
      <c r="AK1150" s="2" t="s">
        <v>489</v>
      </c>
      <c r="AL1150" s="16" t="str">
        <f>IF(HOUR(Table2[[#This Row],[Order Time]])&lt;12,"Morning",IF(HOUR(Table2[[#This Row],[Order Time]])&lt;17,"Afternoon",IF(HOUR(Table2[[#This Row],[Order Time]])&lt;21,"Evening","Night")))</f>
        <v>Evening</v>
      </c>
      <c r="AM1150" s="16" t="s">
        <v>38</v>
      </c>
    </row>
    <row r="1151" spans="1:39" x14ac:dyDescent="0.25">
      <c r="A1151" s="13" t="s">
        <v>2760</v>
      </c>
      <c r="B1151" s="4">
        <v>45610</v>
      </c>
      <c r="C1151" s="2">
        <f>YEAR(Table2[[#This Row],[Invoice Date]])</f>
        <v>2024</v>
      </c>
      <c r="D1151" s="2" t="str">
        <f>TEXT(Table2[[#This Row],[Invoice Date]],"mmm")</f>
        <v>Nov</v>
      </c>
      <c r="E1151" s="2" t="str">
        <f>Table2[[#This Row],[Store_ID]]&amp;"-"&amp;Table2[[#This Row],[Year]]&amp;"-"&amp;Table2[[#This Row],[Month]]</f>
        <v>STR016-2024-Nov</v>
      </c>
      <c r="F1151" s="2" t="s">
        <v>2761</v>
      </c>
      <c r="G1151" s="2" t="str">
        <f>_xlfn.XLOOKUP(Table2[[#This Row],[Customer_ID]],Table3[Customer_ID],Table3[Customer Name],"Not Found")</f>
        <v>Sowmya Srinivasan</v>
      </c>
      <c r="H1151" s="2" t="str">
        <f>_xlfn.XLOOKUP(Table2[[#This Row],[Customer_ID]],Table3[Customer_ID],Table3[Gender],"Female")</f>
        <v>Female</v>
      </c>
      <c r="I1151" s="2" t="str">
        <f>_xlfn.XLOOKUP(Table2[[#This Row],[Customer_ID]],Table3[Customer_ID],Table3[City],"Missing Memebership")</f>
        <v>Nellore</v>
      </c>
      <c r="J1151" s="2" t="str">
        <f>_xlfn.XLOOKUP(Table2[[#This Row],[Customer_ID]],Table3[Customer_ID],Table3[State],"Karnataka")</f>
        <v>Andhra Pradesh</v>
      </c>
      <c r="K1151" s="2" t="str">
        <f>_xlfn.XLOOKUP(Table2[[#This Row],[Customer_ID]],Table3[Customer_ID],Table3[Membership],"Regular")</f>
        <v>Gold</v>
      </c>
      <c r="L1151" s="2" t="s">
        <v>421</v>
      </c>
      <c r="M1151" s="2" t="str">
        <f>_xlfn.XLOOKUP(Table2[[#This Row],[Product_ID]],Table4[Product_ID],Table4[Product_Name],"Not Found")</f>
        <v>Aurelia Zip Wallet Red</v>
      </c>
      <c r="N1151" s="2" t="str">
        <f>_xlfn.XLOOKUP(Table2[[#This Row],[Product_ID]],Table4[Product_ID],Table4[Category],"Not Found")</f>
        <v>Wallets</v>
      </c>
      <c r="O1151" s="2" t="str">
        <f>_xlfn.XLOOKUP(Table2[[#This Row],[Product_ID]],Table4[Product_ID],Table4[Subcategory],"Not Found")</f>
        <v>Zip Wallet</v>
      </c>
      <c r="P1151" s="2" t="str">
        <f>_xlfn.XLOOKUP(Table2[[#This Row],[Product_ID]],Table4[Product_ID],Table4[Brand],"Missing Brand")</f>
        <v>Aurelia</v>
      </c>
      <c r="Q1151" s="2" t="s">
        <v>380</v>
      </c>
      <c r="R1151" s="2" t="str">
        <f>_xlfn.XLOOKUP(Table2[[#This Row],[Store_ID]],Table6[Store_ID],Table6[Store Name],"Not Found")</f>
        <v>TrendMart Visakhapatnam Flagship</v>
      </c>
      <c r="S1151" s="2">
        <f>_xlfn.XLOOKUP(Table2[[#This Row],[Store_ID]],Table6[Store_ID],Table6[Monthly Target],"Missing Target")</f>
        <v>1200000</v>
      </c>
      <c r="T1151" s="2" t="str">
        <f>_xlfn.XLOOKUP(Table2[[#This Row],[Store_ID]],Table6[Store_ID],Table6[Region],"Not Found")</f>
        <v>South Zone 3</v>
      </c>
      <c r="U1151" s="2" t="s">
        <v>465</v>
      </c>
      <c r="V1151" s="2" t="str">
        <f>_xlfn.XLOOKUP(Table2[[#This Row],[Employee_ID]],Table5[Employee_ID],Table5[Employee Name],"Not Found")</f>
        <v>Vinod Hegde</v>
      </c>
      <c r="W1151" s="2">
        <v>4</v>
      </c>
      <c r="X1151" s="2">
        <v>560.77</v>
      </c>
      <c r="Y1151" s="2">
        <v>5</v>
      </c>
      <c r="Z1151" s="2">
        <v>112.15</v>
      </c>
      <c r="AA1151" s="2">
        <v>5</v>
      </c>
      <c r="AB1151" s="2">
        <v>106.55</v>
      </c>
      <c r="AC1151" s="2">
        <v>2237.48</v>
      </c>
      <c r="AD1151" s="2">
        <v>1429.8</v>
      </c>
      <c r="AE1151" s="2">
        <f t="shared" si="35"/>
        <v>701.13000000000011</v>
      </c>
      <c r="AF1151" s="2" t="s">
        <v>35</v>
      </c>
      <c r="AG1151" s="42">
        <f>IFERROR(Table2[[#This Row],[Profit]]/Table2[[#This Row],[Sales Amount]],0)</f>
        <v>0.31335699090047736</v>
      </c>
      <c r="AH1151" s="2" t="str">
        <f>TRIM(Table2[[#This Row],[Payment Modee]])</f>
        <v>Debit Card</v>
      </c>
      <c r="AI1151" s="2" t="s">
        <v>26</v>
      </c>
      <c r="AJ1151" s="2" t="s">
        <v>27</v>
      </c>
      <c r="AK1151" s="2" t="s">
        <v>541</v>
      </c>
      <c r="AL1151" s="16" t="str">
        <f>IF(HOUR(Table2[[#This Row],[Order Time]])&lt;12,"Morning",IF(HOUR(Table2[[#This Row],[Order Time]])&lt;17,"Afternoon",IF(HOUR(Table2[[#This Row],[Order Time]])&lt;21,"Evening","Night")))</f>
        <v>Afternoon</v>
      </c>
      <c r="AM1151" s="16" t="s">
        <v>29</v>
      </c>
    </row>
    <row r="1152" spans="1:39" x14ac:dyDescent="0.25">
      <c r="A1152" s="13" t="s">
        <v>2762</v>
      </c>
      <c r="B1152" s="4">
        <v>45543</v>
      </c>
      <c r="C1152" s="2">
        <f>YEAR(Table2[[#This Row],[Invoice Date]])</f>
        <v>2024</v>
      </c>
      <c r="D1152" s="2" t="str">
        <f>TEXT(Table2[[#This Row],[Invoice Date]],"mmm")</f>
        <v>Sep</v>
      </c>
      <c r="E1152" s="2" t="str">
        <f>Table2[[#This Row],[Store_ID]]&amp;"-"&amp;Table2[[#This Row],[Year]]&amp;"-"&amp;Table2[[#This Row],[Month]]</f>
        <v>STR042-2024-Sep</v>
      </c>
      <c r="F1152" s="2" t="s">
        <v>551</v>
      </c>
      <c r="G1152" s="2" t="str">
        <f>_xlfn.XLOOKUP(Table2[[#This Row],[Customer_ID]],Table3[Customer_ID],Table3[Customer Name],"Not Found")</f>
        <v>Nithya Ramachandran</v>
      </c>
      <c r="H1152" s="2" t="str">
        <f>_xlfn.XLOOKUP(Table2[[#This Row],[Customer_ID]],Table3[Customer_ID],Table3[Gender],"Female")</f>
        <v>Female</v>
      </c>
      <c r="I1152" s="2" t="str">
        <f>_xlfn.XLOOKUP(Table2[[#This Row],[Customer_ID]],Table3[Customer_ID],Table3[City],"Missing Memebership")</f>
        <v>Khammam</v>
      </c>
      <c r="J1152" s="2" t="str">
        <f>_xlfn.XLOOKUP(Table2[[#This Row],[Customer_ID]],Table3[Customer_ID],Table3[State],"Karnataka")</f>
        <v>Telangana</v>
      </c>
      <c r="K1152" s="2" t="str">
        <f>_xlfn.XLOOKUP(Table2[[#This Row],[Customer_ID]],Table3[Customer_ID],Table3[Membership],"Regular")</f>
        <v>Gold</v>
      </c>
      <c r="L1152" s="2" t="s">
        <v>1954</v>
      </c>
      <c r="M1152" s="2" t="str">
        <f>_xlfn.XLOOKUP(Table2[[#This Row],[Product_ID]],Table4[Product_ID],Table4[Product_Name],"Not Found")</f>
        <v>Nalli Silks Analog Watch Beige</v>
      </c>
      <c r="N1152" s="2" t="str">
        <f>_xlfn.XLOOKUP(Table2[[#This Row],[Product_ID]],Table4[Product_ID],Table4[Category],"Not Found")</f>
        <v>Watches</v>
      </c>
      <c r="O1152" s="2" t="str">
        <f>_xlfn.XLOOKUP(Table2[[#This Row],[Product_ID]],Table4[Product_ID],Table4[Subcategory],"Not Found")</f>
        <v>Analog Watch</v>
      </c>
      <c r="P1152" s="2" t="str">
        <f>_xlfn.XLOOKUP(Table2[[#This Row],[Product_ID]],Table4[Product_ID],Table4[Brand],"Missing Brand")</f>
        <v>Nalli Silks</v>
      </c>
      <c r="Q1152" s="2" t="s">
        <v>1218</v>
      </c>
      <c r="R1152" s="2" t="str">
        <f>_xlfn.XLOOKUP(Table2[[#This Row],[Store_ID]],Table6[Store_ID],Table6[Store Name],"Not Found")</f>
        <v>TrendMart Thrissur Standard</v>
      </c>
      <c r="S1152" s="2">
        <f>_xlfn.XLOOKUP(Table2[[#This Row],[Store_ID]],Table6[Store_ID],Table6[Monthly Target],"Missing Target")</f>
        <v>800000</v>
      </c>
      <c r="T1152" s="2" t="str">
        <f>_xlfn.XLOOKUP(Table2[[#This Row],[Store_ID]],Table6[Store_ID],Table6[Region],"Not Found")</f>
        <v>South Zone 1</v>
      </c>
      <c r="U1152" s="2" t="s">
        <v>220</v>
      </c>
      <c r="V1152" s="2" t="str">
        <f>_xlfn.XLOOKUP(Table2[[#This Row],[Employee_ID]],Table5[Employee_ID],Table5[Employee Name],"Not Found")</f>
        <v>Vasanthi Kamath</v>
      </c>
      <c r="W1152" s="2">
        <v>2</v>
      </c>
      <c r="X1152" s="2">
        <v>1850.76</v>
      </c>
      <c r="Y1152" s="2">
        <v>15</v>
      </c>
      <c r="Z1152" s="2">
        <v>555.23</v>
      </c>
      <c r="AA1152" s="2">
        <v>12</v>
      </c>
      <c r="AB1152" s="2">
        <v>377.55</v>
      </c>
      <c r="AC1152" s="2">
        <v>3523.84</v>
      </c>
      <c r="AD1152" s="2">
        <v>2366.8200000000002</v>
      </c>
      <c r="AE1152" s="2">
        <f t="shared" si="35"/>
        <v>779.47</v>
      </c>
      <c r="AF1152" s="2" t="s">
        <v>56</v>
      </c>
      <c r="AG1152" s="42">
        <f>IFERROR(Table2[[#This Row],[Profit]]/Table2[[#This Row],[Sales Amount]],0)</f>
        <v>0.2211990328732292</v>
      </c>
      <c r="AH1152" s="2" t="str">
        <f>TRIM(Table2[[#This Row],[Payment Modee]])</f>
        <v>Credit Card</v>
      </c>
      <c r="AI1152" s="2" t="s">
        <v>36</v>
      </c>
      <c r="AJ1152" s="2" t="s">
        <v>27</v>
      </c>
      <c r="AK1152" s="2" t="s">
        <v>2763</v>
      </c>
      <c r="AL1152" s="16" t="str">
        <f>IF(HOUR(Table2[[#This Row],[Order Time]])&lt;12,"Morning",IF(HOUR(Table2[[#This Row],[Order Time]])&lt;17,"Afternoon",IF(HOUR(Table2[[#This Row],[Order Time]])&lt;21,"Evening","Night")))</f>
        <v>Evening</v>
      </c>
      <c r="AM1152" s="16" t="s">
        <v>38</v>
      </c>
    </row>
    <row r="1153" spans="1:39" x14ac:dyDescent="0.25">
      <c r="A1153" s="13" t="s">
        <v>2764</v>
      </c>
      <c r="B1153" s="4">
        <v>45529</v>
      </c>
      <c r="C1153" s="2">
        <f>YEAR(Table2[[#This Row],[Invoice Date]])</f>
        <v>2024</v>
      </c>
      <c r="D1153" s="2" t="str">
        <f>TEXT(Table2[[#This Row],[Invoice Date]],"mmm")</f>
        <v>Aug</v>
      </c>
      <c r="E1153" s="2" t="str">
        <f>Table2[[#This Row],[Store_ID]]&amp;"-"&amp;Table2[[#This Row],[Year]]&amp;"-"&amp;Table2[[#This Row],[Month]]</f>
        <v>STR105-2024-Aug</v>
      </c>
      <c r="F1153" s="2" t="s">
        <v>2244</v>
      </c>
      <c r="G1153" s="2" t="str">
        <f>_xlfn.XLOOKUP(Table2[[#This Row],[Customer_ID]],Table3[Customer_ID],Table3[Customer Name],"Not Found")</f>
        <v>Kiran Prasad</v>
      </c>
      <c r="H1153" s="2" t="str">
        <f>_xlfn.XLOOKUP(Table2[[#This Row],[Customer_ID]],Table3[Customer_ID],Table3[Gender],"Female")</f>
        <v>Male</v>
      </c>
      <c r="I1153" s="2" t="str">
        <f>_xlfn.XLOOKUP(Table2[[#This Row],[Customer_ID]],Table3[Customer_ID],Table3[City],"Missing Memebership")</f>
        <v>Kochi</v>
      </c>
      <c r="J1153" s="2" t="str">
        <f>_xlfn.XLOOKUP(Table2[[#This Row],[Customer_ID]],Table3[Customer_ID],Table3[State],"Karnataka")</f>
        <v>Kerala</v>
      </c>
      <c r="K1153" s="2" t="str">
        <f>_xlfn.XLOOKUP(Table2[[#This Row],[Customer_ID]],Table3[Customer_ID],Table3[Membership],"Regular")</f>
        <v>Gold</v>
      </c>
      <c r="L1153" s="2" t="s">
        <v>1185</v>
      </c>
      <c r="M1153" s="2" t="str">
        <f>_xlfn.XLOOKUP(Table2[[#This Row],[Product_ID]],Table4[Product_ID],Table4[Product_Name],"Not Found")</f>
        <v>Metro Shoes Polo Purple</v>
      </c>
      <c r="N1153" s="2" t="str">
        <f>_xlfn.XLOOKUP(Table2[[#This Row],[Product_ID]],Table4[Product_ID],Table4[Category],"Not Found")</f>
        <v>Men T-Shirts</v>
      </c>
      <c r="O1153" s="2" t="str">
        <f>_xlfn.XLOOKUP(Table2[[#This Row],[Product_ID]],Table4[Product_ID],Table4[Subcategory],"Not Found")</f>
        <v>Polo</v>
      </c>
      <c r="P1153" s="2" t="str">
        <f>_xlfn.XLOOKUP(Table2[[#This Row],[Product_ID]],Table4[Product_ID],Table4[Brand],"Missing Brand")</f>
        <v>Metro Shoes</v>
      </c>
      <c r="Q1153" s="2" t="s">
        <v>893</v>
      </c>
      <c r="R1153" s="2" t="str">
        <f>_xlfn.XLOOKUP(Table2[[#This Row],[Store_ID]],Table6[Store_ID],Table6[Store Name],"Not Found")</f>
        <v>TrendMart Coimbatore Mall Kiosk</v>
      </c>
      <c r="S1153" s="2">
        <f>_xlfn.XLOOKUP(Table2[[#This Row],[Store_ID]],Table6[Store_ID],Table6[Monthly Target],"Missing Target")</f>
        <v>2500000</v>
      </c>
      <c r="T1153" s="2" t="str">
        <f>_xlfn.XLOOKUP(Table2[[#This Row],[Store_ID]],Table6[Store_ID],Table6[Region],"Not Found")</f>
        <v>South Zone 1</v>
      </c>
      <c r="U1153" s="2" t="s">
        <v>229</v>
      </c>
      <c r="V1153" s="2" t="str">
        <f>_xlfn.XLOOKUP(Table2[[#This Row],[Employee_ID]],Table5[Employee_ID],Table5[Employee Name],"Not Found")</f>
        <v>Yogesh Chettiar</v>
      </c>
      <c r="W1153" s="2">
        <v>2</v>
      </c>
      <c r="X1153" s="2">
        <v>565.98</v>
      </c>
      <c r="Y1153" s="2">
        <v>10</v>
      </c>
      <c r="Z1153" s="2">
        <v>113.2</v>
      </c>
      <c r="AA1153" s="2">
        <v>5</v>
      </c>
      <c r="AB1153" s="2">
        <v>50.94</v>
      </c>
      <c r="AC1153" s="2">
        <v>1069.7</v>
      </c>
      <c r="AD1153" s="2">
        <v>697.5</v>
      </c>
      <c r="AE1153" s="2">
        <f t="shared" si="35"/>
        <v>321.26000000000005</v>
      </c>
      <c r="AF1153" s="2" t="s">
        <v>136</v>
      </c>
      <c r="AG1153" s="42">
        <f>IFERROR(Table2[[#This Row],[Profit]]/Table2[[#This Row],[Sales Amount]],0)</f>
        <v>0.30032719454052542</v>
      </c>
      <c r="AH1153" s="2" t="str">
        <f>TRIM(Table2[[#This Row],[Payment Modee]])</f>
        <v>EMI</v>
      </c>
      <c r="AI1153" s="2" t="s">
        <v>36</v>
      </c>
      <c r="AJ1153" s="2" t="s">
        <v>27</v>
      </c>
      <c r="AK1153" s="2" t="s">
        <v>1121</v>
      </c>
      <c r="AL1153" s="16" t="str">
        <f>IF(HOUR(Table2[[#This Row],[Order Time]])&lt;12,"Morning",IF(HOUR(Table2[[#This Row],[Order Time]])&lt;17,"Afternoon",IF(HOUR(Table2[[#This Row],[Order Time]])&lt;21,"Evening","Night")))</f>
        <v>Afternoon</v>
      </c>
      <c r="AM1153" s="16" t="s">
        <v>38</v>
      </c>
    </row>
    <row r="1154" spans="1:39" x14ac:dyDescent="0.25">
      <c r="A1154" s="13" t="s">
        <v>2765</v>
      </c>
      <c r="B1154" s="4">
        <v>45720</v>
      </c>
      <c r="C1154" s="2">
        <f>YEAR(Table2[[#This Row],[Invoice Date]])</f>
        <v>2025</v>
      </c>
      <c r="D1154" s="2" t="str">
        <f>TEXT(Table2[[#This Row],[Invoice Date]],"mmm")</f>
        <v>Mar</v>
      </c>
      <c r="E1154" s="2" t="str">
        <f>Table2[[#This Row],[Store_ID]]&amp;"-"&amp;Table2[[#This Row],[Year]]&amp;"-"&amp;Table2[[#This Row],[Month]]</f>
        <v>STR052-2025-Mar</v>
      </c>
      <c r="F1154" s="2" t="s">
        <v>2766</v>
      </c>
      <c r="G1154" s="2" t="str">
        <f>_xlfn.XLOOKUP(Table2[[#This Row],[Customer_ID]],Table3[Customer_ID],Table3[Customer Name],"Not Found")</f>
        <v>Manikandan Achari</v>
      </c>
      <c r="H1154" s="2" t="str">
        <f>_xlfn.XLOOKUP(Table2[[#This Row],[Customer_ID]],Table3[Customer_ID],Table3[Gender],"Female")</f>
        <v>Male</v>
      </c>
      <c r="I1154" s="2" t="str">
        <f>_xlfn.XLOOKUP(Table2[[#This Row],[Customer_ID]],Table3[Customer_ID],Table3[City],"Missing Memebership")</f>
        <v>Thiruvananthapuram</v>
      </c>
      <c r="J1154" s="2" t="str">
        <f>_xlfn.XLOOKUP(Table2[[#This Row],[Customer_ID]],Table3[Customer_ID],Table3[State],"Karnataka")</f>
        <v>Kerala</v>
      </c>
      <c r="K1154" s="2" t="str">
        <f>_xlfn.XLOOKUP(Table2[[#This Row],[Customer_ID]],Table3[Customer_ID],Table3[Membership],"Regular")</f>
        <v>Regular</v>
      </c>
      <c r="L1154" s="2" t="s">
        <v>1093</v>
      </c>
      <c r="M1154" s="2" t="str">
        <f>_xlfn.XLOOKUP(Table2[[#This Row],[Product_ID]],Table4[Product_ID],Table4[Product_Name],"Not Found")</f>
        <v>Kalyan Silks Slippers Sky Blue</v>
      </c>
      <c r="N1154" s="2" t="str">
        <f>_xlfn.XLOOKUP(Table2[[#This Row],[Product_ID]],Table4[Product_ID],Table4[Category],"Not Found")</f>
        <v>Footwear</v>
      </c>
      <c r="O1154" s="2" t="str">
        <f>_xlfn.XLOOKUP(Table2[[#This Row],[Product_ID]],Table4[Product_ID],Table4[Subcategory],"Not Found")</f>
        <v>Slippers</v>
      </c>
      <c r="P1154" s="2" t="str">
        <f>_xlfn.XLOOKUP(Table2[[#This Row],[Product_ID]],Table4[Product_ID],Table4[Brand],"Missing Brand")</f>
        <v>Kalyan Silks</v>
      </c>
      <c r="Q1154" s="2" t="s">
        <v>1413</v>
      </c>
      <c r="R1154" s="2" t="str">
        <f>_xlfn.XLOOKUP(Table2[[#This Row],[Store_ID]],Table6[Store_ID],Table6[Store Name],"Not Found")</f>
        <v>TrendMart Guntur High Street</v>
      </c>
      <c r="S1154" s="2">
        <f>_xlfn.XLOOKUP(Table2[[#This Row],[Store_ID]],Table6[Store_ID],Table6[Monthly Target],"Missing Target")</f>
        <v>800000</v>
      </c>
      <c r="T1154" s="2" t="str">
        <f>_xlfn.XLOOKUP(Table2[[#This Row],[Store_ID]],Table6[Store_ID],Table6[Region],"Not Found")</f>
        <v>South Zone 3</v>
      </c>
      <c r="U1154" s="2" t="s">
        <v>283</v>
      </c>
      <c r="V1154" s="2" t="str">
        <f>_xlfn.XLOOKUP(Table2[[#This Row],[Employee_ID]],Table5[Employee_ID],Table5[Employee Name],"Not Found")</f>
        <v>Priya Balasubramaniam</v>
      </c>
      <c r="W1154" s="2">
        <v>2</v>
      </c>
      <c r="X1154" s="2">
        <v>3410.7</v>
      </c>
      <c r="Y1154" s="2">
        <v>0</v>
      </c>
      <c r="Z1154" s="2">
        <v>0</v>
      </c>
      <c r="AA1154" s="2">
        <v>12</v>
      </c>
      <c r="AB1154" s="2">
        <v>818.57</v>
      </c>
      <c r="AC1154" s="2">
        <v>7639.97</v>
      </c>
      <c r="AD1154" s="2">
        <v>4475.6400000000003</v>
      </c>
      <c r="AE1154" s="2">
        <f t="shared" si="35"/>
        <v>2345.7599999999998</v>
      </c>
      <c r="AF1154" s="2" t="s">
        <v>35</v>
      </c>
      <c r="AG1154" s="42">
        <f>IFERROR(Table2[[#This Row],[Profit]]/Table2[[#This Row],[Sales Amount]],0)</f>
        <v>0.30703785486068658</v>
      </c>
      <c r="AH1154" s="2" t="str">
        <f>TRIM(Table2[[#This Row],[Payment Modee]])</f>
        <v>Debit Card</v>
      </c>
      <c r="AI1154" s="2" t="s">
        <v>26</v>
      </c>
      <c r="AJ1154" s="2" t="s">
        <v>27</v>
      </c>
      <c r="AK1154" s="2" t="s">
        <v>1987</v>
      </c>
      <c r="AL1154" s="16" t="str">
        <f>IF(HOUR(Table2[[#This Row],[Order Time]])&lt;12,"Morning",IF(HOUR(Table2[[#This Row],[Order Time]])&lt;17,"Afternoon",IF(HOUR(Table2[[#This Row],[Order Time]])&lt;21,"Evening","Night")))</f>
        <v>Evening</v>
      </c>
      <c r="AM1154" s="16" t="s">
        <v>29</v>
      </c>
    </row>
    <row r="1155" spans="1:39" x14ac:dyDescent="0.25">
      <c r="A1155" s="14" t="s">
        <v>9183</v>
      </c>
      <c r="B1155" s="8">
        <v>45584</v>
      </c>
      <c r="C1155" s="7">
        <f>YEAR(Table2[[#This Row],[Invoice Date]])</f>
        <v>2024</v>
      </c>
      <c r="D1155" s="7" t="str">
        <f>TEXT(Table2[[#This Row],[Invoice Date]],"mmm")</f>
        <v>Oct</v>
      </c>
      <c r="E1155" s="7" t="str">
        <f>Table2[[#This Row],[Store_ID]]&amp;"-"&amp;Table2[[#This Row],[Year]]&amp;"-"&amp;Table2[[#This Row],[Month]]</f>
        <v>STR046-2024-Oct</v>
      </c>
      <c r="F1155" s="7" t="s">
        <v>2767</v>
      </c>
      <c r="G1155" s="7" t="str">
        <f>_xlfn.XLOOKUP(Table2[[#This Row],[Customer_ID]],Table3[Customer_ID],Table3[Customer Name],"Not Found")</f>
        <v>Deepak Achari</v>
      </c>
      <c r="H1155" s="7" t="str">
        <f>_xlfn.XLOOKUP(Table2[[#This Row],[Customer_ID]],Table3[Customer_ID],Table3[Gender],"Female")</f>
        <v>Male</v>
      </c>
      <c r="I1155" s="7" t="str">
        <f>_xlfn.XLOOKUP(Table2[[#This Row],[Customer_ID]],Table3[Customer_ID],Table3[City],"Missing Memebership")</f>
        <v>Nizamabad</v>
      </c>
      <c r="J1155" s="7" t="str">
        <f>_xlfn.XLOOKUP(Table2[[#This Row],[Customer_ID]],Table3[Customer_ID],Table3[State],"Karnataka")</f>
        <v>Telangana</v>
      </c>
      <c r="K1155" s="7" t="str">
        <f>_xlfn.XLOOKUP(Table2[[#This Row],[Customer_ID]],Table3[Customer_ID],Table3[Membership],"Regular")</f>
        <v>Regular</v>
      </c>
      <c r="L1155" s="7" t="s">
        <v>1650</v>
      </c>
      <c r="M1155" s="7" t="str">
        <f>_xlfn.XLOOKUP(Table2[[#This Row],[Product_ID]],Table4[Product_ID],Table4[Product_Name],"Not Found")</f>
        <v>Bata Hoodie Grey</v>
      </c>
      <c r="N1155" s="7" t="str">
        <f>_xlfn.XLOOKUP(Table2[[#This Row],[Product_ID]],Table4[Product_ID],Table4[Category],"Not Found")</f>
        <v>Winter Wear</v>
      </c>
      <c r="O1155" s="7" t="str">
        <f>_xlfn.XLOOKUP(Table2[[#This Row],[Product_ID]],Table4[Product_ID],Table4[Subcategory],"Not Found")</f>
        <v>Hoodie</v>
      </c>
      <c r="P1155" s="7" t="str">
        <f>_xlfn.XLOOKUP(Table2[[#This Row],[Product_ID]],Table4[Product_ID],Table4[Brand],"Missing Brand")</f>
        <v>Bata</v>
      </c>
      <c r="Q1155" s="7" t="s">
        <v>553</v>
      </c>
      <c r="R1155" s="7" t="str">
        <f>_xlfn.XLOOKUP(Table2[[#This Row],[Store_ID]],Table6[Store_ID],Table6[Store Name],"Not Found")</f>
        <v>TrendMart Hyderabad High Street</v>
      </c>
      <c r="S1155" s="7">
        <f>_xlfn.XLOOKUP(Table2[[#This Row],[Store_ID]],Table6[Store_ID],Table6[Monthly Target],"Missing Target")</f>
        <v>800000</v>
      </c>
      <c r="T1155" s="7" t="str">
        <f>_xlfn.XLOOKUP(Table2[[#This Row],[Store_ID]],Table6[Store_ID],Table6[Region],"Not Found")</f>
        <v>South Zone 2</v>
      </c>
      <c r="U1155" s="7" t="s">
        <v>43</v>
      </c>
      <c r="V1155" s="7" t="str">
        <f>_xlfn.XLOOKUP(Table2[[#This Row],[Employee_ID]],Table5[Employee_ID],Table5[Employee Name],"Not Found")</f>
        <v>Meena Krishnan</v>
      </c>
      <c r="W1155" s="7">
        <v>0</v>
      </c>
      <c r="X1155" s="7">
        <v>2840.83</v>
      </c>
      <c r="Y1155" s="7">
        <v>15</v>
      </c>
      <c r="Z1155" s="7">
        <v>0</v>
      </c>
      <c r="AA1155" s="7">
        <v>12</v>
      </c>
      <c r="AB1155" s="7">
        <v>0</v>
      </c>
      <c r="AC1155" s="7">
        <v>0</v>
      </c>
      <c r="AD1155" s="7">
        <v>0</v>
      </c>
      <c r="AE1155" s="7">
        <v>0</v>
      </c>
      <c r="AF1155" s="2" t="s">
        <v>56</v>
      </c>
      <c r="AG1155" s="42">
        <f>IFERROR(Table2[[#This Row],[Profit]]/Table2[[#This Row],[Sales Amount]],0)</f>
        <v>0</v>
      </c>
      <c r="AH1155" s="2" t="str">
        <f>TRIM(Table2[[#This Row],[Payment Modee]])</f>
        <v>Credit Card</v>
      </c>
      <c r="AI1155" s="7" t="s">
        <v>26</v>
      </c>
      <c r="AJ1155" s="7" t="s">
        <v>27</v>
      </c>
      <c r="AK1155" s="7" t="s">
        <v>596</v>
      </c>
      <c r="AL1155" s="17" t="str">
        <f>IF(HOUR(Table2[[#This Row],[Order Time]])&lt;12,"Morning",IF(HOUR(Table2[[#This Row],[Order Time]])&lt;17,"Afternoon",IF(HOUR(Table2[[#This Row],[Order Time]])&lt;21,"Evening","Night")))</f>
        <v>Evening</v>
      </c>
      <c r="AM1155" s="17" t="s">
        <v>38</v>
      </c>
    </row>
    <row r="1156" spans="1:39" x14ac:dyDescent="0.25">
      <c r="A1156" s="13" t="s">
        <v>2768</v>
      </c>
      <c r="B1156" s="4">
        <v>45665</v>
      </c>
      <c r="C1156" s="2">
        <f>YEAR(Table2[[#This Row],[Invoice Date]])</f>
        <v>2025</v>
      </c>
      <c r="D1156" s="2" t="str">
        <f>TEXT(Table2[[#This Row],[Invoice Date]],"mmm")</f>
        <v>Jan</v>
      </c>
      <c r="E1156" s="2" t="str">
        <f>Table2[[#This Row],[Store_ID]]&amp;"-"&amp;Table2[[#This Row],[Year]]&amp;"-"&amp;Table2[[#This Row],[Month]]</f>
        <v>STR100-2025-Jan</v>
      </c>
      <c r="F1156" s="2" t="s">
        <v>1127</v>
      </c>
      <c r="G1156" s="2" t="str">
        <f>_xlfn.XLOOKUP(Table2[[#This Row],[Customer_ID]],Table3[Customer_ID],Table3[Customer Name],"Not Found")</f>
        <v>Rajesh Sundaram</v>
      </c>
      <c r="H1156" s="2" t="str">
        <f>_xlfn.XLOOKUP(Table2[[#This Row],[Customer_ID]],Table3[Customer_ID],Table3[Gender],"Female")</f>
        <v>Male</v>
      </c>
      <c r="I1156" s="2" t="str">
        <f>_xlfn.XLOOKUP(Table2[[#This Row],[Customer_ID]],Table3[Customer_ID],Table3[City],"Missing Memebership")</f>
        <v>Khammam</v>
      </c>
      <c r="J1156" s="2" t="str">
        <f>_xlfn.XLOOKUP(Table2[[#This Row],[Customer_ID]],Table3[Customer_ID],Table3[State],"Karnataka")</f>
        <v>Telangana</v>
      </c>
      <c r="K1156" s="2" t="str">
        <f>_xlfn.XLOOKUP(Table2[[#This Row],[Customer_ID]],Table3[Customer_ID],Table3[Membership],"Regular")</f>
        <v>Regular</v>
      </c>
      <c r="L1156" s="2" t="s">
        <v>803</v>
      </c>
      <c r="M1156" s="2" t="str">
        <f>_xlfn.XLOOKUP(Table2[[#This Row],[Product_ID]],Table4[Product_ID],Table4[Product_Name],"Not Found")</f>
        <v>GRT Jewellers Sports T-Shirt Cream</v>
      </c>
      <c r="N1156" s="2" t="str">
        <f>_xlfn.XLOOKUP(Table2[[#This Row],[Product_ID]],Table4[Product_ID],Table4[Category],"Not Found")</f>
        <v>Sportswear</v>
      </c>
      <c r="O1156" s="2" t="str">
        <f>_xlfn.XLOOKUP(Table2[[#This Row],[Product_ID]],Table4[Product_ID],Table4[Subcategory],"Not Found")</f>
        <v>Sports T-Shirt</v>
      </c>
      <c r="P1156" s="2" t="str">
        <f>_xlfn.XLOOKUP(Table2[[#This Row],[Product_ID]],Table4[Product_ID],Table4[Brand],"Missing Brand")</f>
        <v>GRT Jewellers</v>
      </c>
      <c r="Q1156" s="2" t="s">
        <v>364</v>
      </c>
      <c r="R1156" s="2" t="str">
        <f>_xlfn.XLOOKUP(Table2[[#This Row],[Store_ID]],Table6[Store_ID],Table6[Store Name],"Not Found")</f>
        <v>TrendMart Hubballi Standard</v>
      </c>
      <c r="S1156" s="2">
        <f>_xlfn.XLOOKUP(Table2[[#This Row],[Store_ID]],Table6[Store_ID],Table6[Monthly Target],"Missing Target")</f>
        <v>2500000</v>
      </c>
      <c r="T1156" s="2" t="str">
        <f>_xlfn.XLOOKUP(Table2[[#This Row],[Store_ID]],Table6[Store_ID],Table6[Region],"Not Found")</f>
        <v>South Zone 2</v>
      </c>
      <c r="U1156" s="2" t="s">
        <v>417</v>
      </c>
      <c r="V1156" s="2" t="str">
        <f>_xlfn.XLOOKUP(Table2[[#This Row],[Employee_ID]],Table5[Employee_ID],Table5[Employee Name],"Not Found")</f>
        <v>Arjun Krishnan</v>
      </c>
      <c r="W1156" s="2">
        <v>2</v>
      </c>
      <c r="X1156" s="2">
        <v>1410.36</v>
      </c>
      <c r="Y1156" s="2">
        <v>25</v>
      </c>
      <c r="Z1156" s="2">
        <v>705.18</v>
      </c>
      <c r="AA1156" s="2">
        <v>12</v>
      </c>
      <c r="AB1156" s="2">
        <v>253.86</v>
      </c>
      <c r="AC1156" s="2">
        <v>2369.4</v>
      </c>
      <c r="AD1156" s="2">
        <v>2158.94</v>
      </c>
      <c r="AE1156" s="2">
        <f t="shared" ref="AE1156:AE1164" si="36">(AC1156-AD1156-AB1156)</f>
        <v>-43.399999999999977</v>
      </c>
      <c r="AF1156" s="2" t="s">
        <v>56</v>
      </c>
      <c r="AG1156" s="42">
        <f>IFERROR(Table2[[#This Row],[Profit]]/Table2[[#This Row],[Sales Amount]],0)</f>
        <v>-1.8316873470076801E-2</v>
      </c>
      <c r="AH1156" s="2" t="str">
        <f>TRIM(Table2[[#This Row],[Payment Modee]])</f>
        <v>Credit Card</v>
      </c>
      <c r="AI1156" s="2" t="s">
        <v>36</v>
      </c>
      <c r="AJ1156" s="2" t="s">
        <v>27</v>
      </c>
      <c r="AK1156" s="2" t="s">
        <v>1348</v>
      </c>
      <c r="AL1156" s="16" t="str">
        <f>IF(HOUR(Table2[[#This Row],[Order Time]])&lt;12,"Morning",IF(HOUR(Table2[[#This Row],[Order Time]])&lt;17,"Afternoon",IF(HOUR(Table2[[#This Row],[Order Time]])&lt;21,"Evening","Night")))</f>
        <v>Evening</v>
      </c>
      <c r="AM1156" s="16" t="s">
        <v>29</v>
      </c>
    </row>
    <row r="1157" spans="1:39" x14ac:dyDescent="0.25">
      <c r="A1157" s="13" t="s">
        <v>2769</v>
      </c>
      <c r="B1157" s="4">
        <v>45669</v>
      </c>
      <c r="C1157" s="2">
        <f>YEAR(Table2[[#This Row],[Invoice Date]])</f>
        <v>2025</v>
      </c>
      <c r="D1157" s="2" t="str">
        <f>TEXT(Table2[[#This Row],[Invoice Date]],"mmm")</f>
        <v>Jan</v>
      </c>
      <c r="E1157" s="2" t="str">
        <f>Table2[[#This Row],[Store_ID]]&amp;"-"&amp;Table2[[#This Row],[Year]]&amp;"-"&amp;Table2[[#This Row],[Month]]</f>
        <v>STR059-2025-Jan</v>
      </c>
      <c r="F1157" s="2" t="s">
        <v>1476</v>
      </c>
      <c r="G1157" s="2" t="str">
        <f>_xlfn.XLOOKUP(Table2[[#This Row],[Customer_ID]],Table3[Customer_ID],Table3[Customer Name],"Not Found")</f>
        <v>Yashoda Sundaram</v>
      </c>
      <c r="H1157" s="2" t="str">
        <f>_xlfn.XLOOKUP(Table2[[#This Row],[Customer_ID]],Table3[Customer_ID],Table3[Gender],"Female")</f>
        <v>Female</v>
      </c>
      <c r="I1157" s="2" t="str">
        <f>_xlfn.XLOOKUP(Table2[[#This Row],[Customer_ID]],Table3[Customer_ID],Table3[City],"Missing Memebership")</f>
        <v>Tirunelveli</v>
      </c>
      <c r="J1157" s="2" t="str">
        <f>_xlfn.XLOOKUP(Table2[[#This Row],[Customer_ID]],Table3[Customer_ID],Table3[State],"Karnataka")</f>
        <v>Tamil Nadu</v>
      </c>
      <c r="K1157" s="2" t="str">
        <f>_xlfn.XLOOKUP(Table2[[#This Row],[Customer_ID]],Table3[Customer_ID],Table3[Membership],"Regular")</f>
        <v>Regular</v>
      </c>
      <c r="L1157" s="2" t="s">
        <v>32</v>
      </c>
      <c r="M1157" s="2" t="str">
        <f>_xlfn.XLOOKUP(Table2[[#This Row],[Product_ID]],Table4[Product_ID],Table4[Product_Name],"Not Found")</f>
        <v>Reebok Round Neck Sky Blue</v>
      </c>
      <c r="N1157" s="2" t="str">
        <f>_xlfn.XLOOKUP(Table2[[#This Row],[Product_ID]],Table4[Product_ID],Table4[Category],"Not Found")</f>
        <v>Men T-Shirts</v>
      </c>
      <c r="O1157" s="2" t="str">
        <f>_xlfn.XLOOKUP(Table2[[#This Row],[Product_ID]],Table4[Product_ID],Table4[Subcategory],"Not Found")</f>
        <v>Round Neck</v>
      </c>
      <c r="P1157" s="2" t="str">
        <f>_xlfn.XLOOKUP(Table2[[#This Row],[Product_ID]],Table4[Product_ID],Table4[Brand],"Missing Brand")</f>
        <v>Reebok</v>
      </c>
      <c r="Q1157" s="2" t="s">
        <v>748</v>
      </c>
      <c r="R1157" s="2" t="str">
        <f>_xlfn.XLOOKUP(Table2[[#This Row],[Store_ID]],Table6[Store_ID],Table6[Store Name],"Not Found")</f>
        <v>TrendMart Bengaluru Mall Kiosk</v>
      </c>
      <c r="S1157" s="2">
        <f>_xlfn.XLOOKUP(Table2[[#This Row],[Store_ID]],Table6[Store_ID],Table6[Monthly Target],"Missing Target")</f>
        <v>1500000</v>
      </c>
      <c r="T1157" s="2" t="str">
        <f>_xlfn.XLOOKUP(Table2[[#This Row],[Store_ID]],Table6[Store_ID],Table6[Region],"Not Found")</f>
        <v>South Zone 2</v>
      </c>
      <c r="U1157" s="2" t="s">
        <v>465</v>
      </c>
      <c r="V1157" s="2" t="str">
        <f>_xlfn.XLOOKUP(Table2[[#This Row],[Employee_ID]],Table5[Employee_ID],Table5[Employee Name],"Not Found")</f>
        <v>Vinod Hegde</v>
      </c>
      <c r="W1157" s="2">
        <v>1</v>
      </c>
      <c r="X1157" s="2">
        <v>872.87</v>
      </c>
      <c r="Y1157" s="2">
        <v>25</v>
      </c>
      <c r="Z1157" s="2">
        <v>218.22</v>
      </c>
      <c r="AA1157" s="2">
        <v>5</v>
      </c>
      <c r="AB1157" s="2">
        <v>32.729999999999997</v>
      </c>
      <c r="AC1157" s="2">
        <v>687.38</v>
      </c>
      <c r="AD1157" s="2">
        <v>492.11</v>
      </c>
      <c r="AE1157" s="2">
        <f t="shared" si="36"/>
        <v>162.54</v>
      </c>
      <c r="AF1157" s="2" t="s">
        <v>56</v>
      </c>
      <c r="AG1157" s="42">
        <f>IFERROR(Table2[[#This Row],[Profit]]/Table2[[#This Row],[Sales Amount]],0)</f>
        <v>0.23646309173964911</v>
      </c>
      <c r="AH1157" s="2" t="str">
        <f>TRIM(Table2[[#This Row],[Payment Modee]])</f>
        <v>Credit Card</v>
      </c>
      <c r="AI1157" s="2" t="s">
        <v>36</v>
      </c>
      <c r="AJ1157" s="2" t="s">
        <v>27</v>
      </c>
      <c r="AK1157" s="2" t="s">
        <v>1277</v>
      </c>
      <c r="AL1157" s="16" t="str">
        <f>IF(HOUR(Table2[[#This Row],[Order Time]])&lt;12,"Morning",IF(HOUR(Table2[[#This Row],[Order Time]])&lt;17,"Afternoon",IF(HOUR(Table2[[#This Row],[Order Time]])&lt;21,"Evening","Night")))</f>
        <v>Morning</v>
      </c>
      <c r="AM1157" s="16" t="s">
        <v>38</v>
      </c>
    </row>
    <row r="1158" spans="1:39" x14ac:dyDescent="0.25">
      <c r="A1158" s="13" t="s">
        <v>2770</v>
      </c>
      <c r="B1158" s="4">
        <v>45554</v>
      </c>
      <c r="C1158" s="2">
        <f>YEAR(Table2[[#This Row],[Invoice Date]])</f>
        <v>2024</v>
      </c>
      <c r="D1158" s="2" t="str">
        <f>TEXT(Table2[[#This Row],[Invoice Date]],"mmm")</f>
        <v>Sep</v>
      </c>
      <c r="E1158" s="2" t="str">
        <f>Table2[[#This Row],[Store_ID]]&amp;"-"&amp;Table2[[#This Row],[Year]]&amp;"-"&amp;Table2[[#This Row],[Month]]</f>
        <v>STR075-2024-Sep</v>
      </c>
      <c r="F1158" s="2" t="s">
        <v>480</v>
      </c>
      <c r="G1158" s="2" t="str">
        <f>_xlfn.XLOOKUP(Table2[[#This Row],[Customer_ID]],Table3[Customer_ID],Table3[Customer Name],"Not Found")</f>
        <v>Kavitha Venkatesan</v>
      </c>
      <c r="H1158" s="2" t="str">
        <f>_xlfn.XLOOKUP(Table2[[#This Row],[Customer_ID]],Table3[Customer_ID],Table3[Gender],"Female")</f>
        <v>Female</v>
      </c>
      <c r="I1158" s="2" t="str">
        <f>_xlfn.XLOOKUP(Table2[[#This Row],[Customer_ID]],Table3[Customer_ID],Table3[City],"Missing Memebership")</f>
        <v>Hubballi</v>
      </c>
      <c r="J1158" s="2" t="str">
        <f>_xlfn.XLOOKUP(Table2[[#This Row],[Customer_ID]],Table3[Customer_ID],Table3[State],"Karnataka")</f>
        <v>Karnataka</v>
      </c>
      <c r="K1158" s="2" t="str">
        <f>_xlfn.XLOOKUP(Table2[[#This Row],[Customer_ID]],Table3[Customer_ID],Table3[Membership],"Regular")</f>
        <v>Silver</v>
      </c>
      <c r="L1158" s="2" t="s">
        <v>53</v>
      </c>
      <c r="M1158" s="2" t="str">
        <f>_xlfn.XLOOKUP(Table2[[#This Row],[Product_ID]],Table4[Product_ID],Table4[Product_Name],"Not Found")</f>
        <v>Reebok Printed Kurti Wine</v>
      </c>
      <c r="N1158" s="2" t="str">
        <f>_xlfn.XLOOKUP(Table2[[#This Row],[Product_ID]],Table4[Product_ID],Table4[Category],"Not Found")</f>
        <v>Women Kurtis</v>
      </c>
      <c r="O1158" s="2" t="str">
        <f>_xlfn.XLOOKUP(Table2[[#This Row],[Product_ID]],Table4[Product_ID],Table4[Subcategory],"Not Found")</f>
        <v>Printed Kurti</v>
      </c>
      <c r="P1158" s="2" t="str">
        <f>_xlfn.XLOOKUP(Table2[[#This Row],[Product_ID]],Table4[Product_ID],Table4[Brand],"Missing Brand")</f>
        <v>Reebok</v>
      </c>
      <c r="Q1158" s="2" t="s">
        <v>164</v>
      </c>
      <c r="R1158" s="2" t="str">
        <f>_xlfn.XLOOKUP(Table2[[#This Row],[Store_ID]],Table6[Store_ID],Table6[Store Name],"Not Found")</f>
        <v>TrendMart Chennai Standard</v>
      </c>
      <c r="S1158" s="2">
        <f>_xlfn.XLOOKUP(Table2[[#This Row],[Store_ID]],Table6[Store_ID],Table6[Monthly Target],"Missing Target")</f>
        <v>1000000</v>
      </c>
      <c r="T1158" s="2" t="str">
        <f>_xlfn.XLOOKUP(Table2[[#This Row],[Store_ID]],Table6[Store_ID],Table6[Region],"Not Found")</f>
        <v>South Zone 1</v>
      </c>
      <c r="U1158" s="2" t="s">
        <v>124</v>
      </c>
      <c r="V1158" s="2" t="str">
        <f>_xlfn.XLOOKUP(Table2[[#This Row],[Employee_ID]],Table5[Employee_ID],Table5[Employee Name],"Not Found")</f>
        <v>Girish Sundaram</v>
      </c>
      <c r="W1158" s="2">
        <v>3</v>
      </c>
      <c r="X1158" s="2">
        <v>816.45</v>
      </c>
      <c r="Y1158" s="2">
        <v>15</v>
      </c>
      <c r="Z1158" s="2">
        <v>367.4</v>
      </c>
      <c r="AA1158" s="2">
        <v>5</v>
      </c>
      <c r="AB1158" s="2">
        <v>104.1</v>
      </c>
      <c r="AC1158" s="2">
        <v>2186.0500000000002</v>
      </c>
      <c r="AD1158" s="2">
        <v>1619.28</v>
      </c>
      <c r="AE1158" s="2">
        <f t="shared" si="36"/>
        <v>462.67000000000019</v>
      </c>
      <c r="AF1158" s="2" t="s">
        <v>35</v>
      </c>
      <c r="AG1158" s="42">
        <f>IFERROR(Table2[[#This Row],[Profit]]/Table2[[#This Row],[Sales Amount]],0)</f>
        <v>0.21164657715971735</v>
      </c>
      <c r="AH1158" s="2" t="str">
        <f>TRIM(Table2[[#This Row],[Payment Modee]])</f>
        <v>Debit Card</v>
      </c>
      <c r="AI1158" s="2" t="s">
        <v>36</v>
      </c>
      <c r="AJ1158" s="2" t="s">
        <v>27</v>
      </c>
      <c r="AK1158" s="2" t="s">
        <v>2771</v>
      </c>
      <c r="AL1158" s="16" t="str">
        <f>IF(HOUR(Table2[[#This Row],[Order Time]])&lt;12,"Morning",IF(HOUR(Table2[[#This Row],[Order Time]])&lt;17,"Afternoon",IF(HOUR(Table2[[#This Row],[Order Time]])&lt;21,"Evening","Night")))</f>
        <v>Evening</v>
      </c>
      <c r="AM1158" s="16" t="s">
        <v>29</v>
      </c>
    </row>
    <row r="1159" spans="1:39" x14ac:dyDescent="0.25">
      <c r="A1159" s="13" t="s">
        <v>2772</v>
      </c>
      <c r="B1159" s="4">
        <v>45580</v>
      </c>
      <c r="C1159" s="2">
        <f>YEAR(Table2[[#This Row],[Invoice Date]])</f>
        <v>2024</v>
      </c>
      <c r="D1159" s="2" t="str">
        <f>TEXT(Table2[[#This Row],[Invoice Date]],"mmm")</f>
        <v>Oct</v>
      </c>
      <c r="E1159" s="2" t="str">
        <f>Table2[[#This Row],[Store_ID]]&amp;"-"&amp;Table2[[#This Row],[Year]]&amp;"-"&amp;Table2[[#This Row],[Month]]</f>
        <v>STR048-2024-Oct</v>
      </c>
      <c r="F1159" s="2" t="s">
        <v>2773</v>
      </c>
      <c r="G1159" s="2" t="str">
        <f>_xlfn.XLOOKUP(Table2[[#This Row],[Customer_ID]],Table3[Customer_ID],Table3[Customer Name],"Not Found")</f>
        <v>Eswar Sharma</v>
      </c>
      <c r="H1159" s="2" t="str">
        <f>_xlfn.XLOOKUP(Table2[[#This Row],[Customer_ID]],Table3[Customer_ID],Table3[Gender],"Female")</f>
        <v>Male</v>
      </c>
      <c r="I1159" s="2" t="str">
        <f>_xlfn.XLOOKUP(Table2[[#This Row],[Customer_ID]],Table3[Customer_ID],Table3[City],"Missing Memebership")</f>
        <v>Thiruvananthapuram</v>
      </c>
      <c r="J1159" s="2" t="str">
        <f>_xlfn.XLOOKUP(Table2[[#This Row],[Customer_ID]],Table3[Customer_ID],Table3[State],"Karnataka")</f>
        <v>Kerala</v>
      </c>
      <c r="K1159" s="2" t="str">
        <f>_xlfn.XLOOKUP(Table2[[#This Row],[Customer_ID]],Table3[Customer_ID],Table3[Membership],"Regular")</f>
        <v>Regular</v>
      </c>
      <c r="L1159" s="2" t="s">
        <v>106</v>
      </c>
      <c r="M1159" s="2" t="str">
        <f>_xlfn.XLOOKUP(Table2[[#This Row],[Product_ID]],Table4[Product_ID],Table4[Product_Name],"Not Found")</f>
        <v>Tanishq Maxi Dress Wine</v>
      </c>
      <c r="N1159" s="2" t="str">
        <f>_xlfn.XLOOKUP(Table2[[#This Row],[Product_ID]],Table4[Product_ID],Table4[Category],"Not Found")</f>
        <v>Women Dresses</v>
      </c>
      <c r="O1159" s="2" t="str">
        <f>_xlfn.XLOOKUP(Table2[[#This Row],[Product_ID]],Table4[Product_ID],Table4[Subcategory],"Not Found")</f>
        <v>Maxi Dress</v>
      </c>
      <c r="P1159" s="2" t="str">
        <f>_xlfn.XLOOKUP(Table2[[#This Row],[Product_ID]],Table4[Product_ID],Table4[Brand],"Missing Brand")</f>
        <v>Tanishq</v>
      </c>
      <c r="Q1159" s="2" t="s">
        <v>1853</v>
      </c>
      <c r="R1159" s="2" t="str">
        <f>_xlfn.XLOOKUP(Table2[[#This Row],[Store_ID]],Table6[Store_ID],Table6[Store Name],"Not Found")</f>
        <v>TrendMart Guntur High Street</v>
      </c>
      <c r="S1159" s="2">
        <f>_xlfn.XLOOKUP(Table2[[#This Row],[Store_ID]],Table6[Store_ID],Table6[Monthly Target],"Missing Target")</f>
        <v>1200000</v>
      </c>
      <c r="T1159" s="2" t="str">
        <f>_xlfn.XLOOKUP(Table2[[#This Row],[Store_ID]],Table6[Store_ID],Table6[Region],"Not Found")</f>
        <v>South Zone 3</v>
      </c>
      <c r="U1159" s="2" t="s">
        <v>176</v>
      </c>
      <c r="V1159" s="2" t="str">
        <f>_xlfn.XLOOKUP(Table2[[#This Row],[Employee_ID]],Table5[Employee_ID],Table5[Employee Name],"Not Found")</f>
        <v>Malathi Varma</v>
      </c>
      <c r="W1159" s="2">
        <v>3</v>
      </c>
      <c r="X1159" s="2">
        <v>1786.37</v>
      </c>
      <c r="Y1159" s="2">
        <v>10</v>
      </c>
      <c r="Z1159" s="2">
        <v>535.91</v>
      </c>
      <c r="AA1159" s="2">
        <v>12</v>
      </c>
      <c r="AB1159" s="2">
        <v>578.78</v>
      </c>
      <c r="AC1159" s="2">
        <v>5401.98</v>
      </c>
      <c r="AD1159" s="2">
        <v>4221.99</v>
      </c>
      <c r="AE1159" s="2">
        <f t="shared" si="36"/>
        <v>601.20999999999981</v>
      </c>
      <c r="AF1159" s="2" t="s">
        <v>35</v>
      </c>
      <c r="AG1159" s="42">
        <f>IFERROR(Table2[[#This Row],[Profit]]/Table2[[#This Row],[Sales Amount]],0)</f>
        <v>0.11129437724686131</v>
      </c>
      <c r="AH1159" s="2" t="str">
        <f>TRIM(Table2[[#This Row],[Payment Modee]])</f>
        <v>Debit Card</v>
      </c>
      <c r="AI1159" s="2" t="s">
        <v>36</v>
      </c>
      <c r="AJ1159" s="2" t="s">
        <v>27</v>
      </c>
      <c r="AK1159" s="2" t="s">
        <v>1023</v>
      </c>
      <c r="AL1159" s="16" t="str">
        <f>IF(HOUR(Table2[[#This Row],[Order Time]])&lt;12,"Morning",IF(HOUR(Table2[[#This Row],[Order Time]])&lt;17,"Afternoon",IF(HOUR(Table2[[#This Row],[Order Time]])&lt;21,"Evening","Night")))</f>
        <v>Morning</v>
      </c>
      <c r="AM1159" s="16" t="s">
        <v>29</v>
      </c>
    </row>
    <row r="1160" spans="1:39" x14ac:dyDescent="0.25">
      <c r="A1160" s="13" t="s">
        <v>2774</v>
      </c>
      <c r="B1160" s="4">
        <v>45690</v>
      </c>
      <c r="C1160" s="2">
        <f>YEAR(Table2[[#This Row],[Invoice Date]])</f>
        <v>2025</v>
      </c>
      <c r="D1160" s="2" t="str">
        <f>TEXT(Table2[[#This Row],[Invoice Date]],"mmm")</f>
        <v>Feb</v>
      </c>
      <c r="E1160" s="2" t="str">
        <f>Table2[[#This Row],[Store_ID]]&amp;"-"&amp;Table2[[#This Row],[Year]]&amp;"-"&amp;Table2[[#This Row],[Month]]</f>
        <v>STR112-2025-Feb</v>
      </c>
      <c r="F1160" s="2" t="s">
        <v>2000</v>
      </c>
      <c r="G1160" s="2" t="str">
        <f>_xlfn.XLOOKUP(Table2[[#This Row],[Customer_ID]],Table3[Customer_ID],Table3[Customer Name],"Not Found")</f>
        <v>Chidambaram Krishnan</v>
      </c>
      <c r="H1160" s="2" t="str">
        <f>_xlfn.XLOOKUP(Table2[[#This Row],[Customer_ID]],Table3[Customer_ID],Table3[Gender],"Female")</f>
        <v>Male</v>
      </c>
      <c r="I1160" s="2" t="str">
        <f>_xlfn.XLOOKUP(Table2[[#This Row],[Customer_ID]],Table3[Customer_ID],Table3[City],"Missing Memebership")</f>
        <v>Karimnagar</v>
      </c>
      <c r="J1160" s="2" t="str">
        <f>_xlfn.XLOOKUP(Table2[[#This Row],[Customer_ID]],Table3[Customer_ID],Table3[State],"Karnataka")</f>
        <v>Telangana</v>
      </c>
      <c r="K1160" s="2" t="str">
        <f>_xlfn.XLOOKUP(Table2[[#This Row],[Customer_ID]],Table3[Customer_ID],Table3[Membership],"Regular")</f>
        <v>Regular</v>
      </c>
      <c r="L1160" s="2" t="s">
        <v>218</v>
      </c>
      <c r="M1160" s="2" t="str">
        <f>_xlfn.XLOOKUP(Table2[[#This Row],[Product_ID]],Table4[Product_ID],Table4[Product_Name],"Not Found")</f>
        <v>GRT Jewellers Muffler Charcoal</v>
      </c>
      <c r="N1160" s="2" t="str">
        <f>_xlfn.XLOOKUP(Table2[[#This Row],[Product_ID]],Table4[Product_ID],Table4[Category],"Not Found")</f>
        <v>Winter Wear</v>
      </c>
      <c r="O1160" s="2" t="str">
        <f>_xlfn.XLOOKUP(Table2[[#This Row],[Product_ID]],Table4[Product_ID],Table4[Subcategory],"Not Found")</f>
        <v>Muffler</v>
      </c>
      <c r="P1160" s="2" t="str">
        <f>_xlfn.XLOOKUP(Table2[[#This Row],[Product_ID]],Table4[Product_ID],Table4[Brand],"Missing Brand")</f>
        <v>GRT Jewellers</v>
      </c>
      <c r="Q1160" s="2" t="s">
        <v>202</v>
      </c>
      <c r="R1160" s="2" t="str">
        <f>_xlfn.XLOOKUP(Table2[[#This Row],[Store_ID]],Table6[Store_ID],Table6[Store Name],"Not Found")</f>
        <v>TrendMart Guntur Outlet</v>
      </c>
      <c r="S1160" s="2">
        <f>_xlfn.XLOOKUP(Table2[[#This Row],[Store_ID]],Table6[Store_ID],Table6[Monthly Target],"Missing Target")</f>
        <v>1500000</v>
      </c>
      <c r="T1160" s="2" t="str">
        <f>_xlfn.XLOOKUP(Table2[[#This Row],[Store_ID]],Table6[Store_ID],Table6[Region],"Not Found")</f>
        <v>South Zone 3</v>
      </c>
      <c r="U1160" s="2" t="s">
        <v>349</v>
      </c>
      <c r="V1160" s="2" t="str">
        <f>_xlfn.XLOOKUP(Table2[[#This Row],[Employee_ID]],Table5[Employee_ID],Table5[Employee Name],"Not Found")</f>
        <v>Chitra Bhat</v>
      </c>
      <c r="W1160" s="2">
        <v>3</v>
      </c>
      <c r="X1160" s="2">
        <v>2713.47</v>
      </c>
      <c r="Y1160" s="2">
        <v>30</v>
      </c>
      <c r="Z1160" s="2">
        <v>2442.12</v>
      </c>
      <c r="AA1160" s="2">
        <v>12</v>
      </c>
      <c r="AB1160" s="2">
        <v>683.79</v>
      </c>
      <c r="AC1160" s="2">
        <v>6382.08</v>
      </c>
      <c r="AD1160" s="2">
        <v>5301.96</v>
      </c>
      <c r="AE1160" s="2">
        <f t="shared" si="36"/>
        <v>396.32999999999993</v>
      </c>
      <c r="AF1160" s="2" t="s">
        <v>25</v>
      </c>
      <c r="AG1160" s="42">
        <f>IFERROR(Table2[[#This Row],[Profit]]/Table2[[#This Row],[Sales Amount]],0)</f>
        <v>6.2100443742478931E-2</v>
      </c>
      <c r="AH1160" s="2" t="str">
        <f>TRIM(Table2[[#This Row],[Payment Modee]])</f>
        <v>UPI</v>
      </c>
      <c r="AI1160" s="2" t="s">
        <v>26</v>
      </c>
      <c r="AJ1160" s="2" t="s">
        <v>27</v>
      </c>
      <c r="AK1160" s="2" t="s">
        <v>2775</v>
      </c>
      <c r="AL1160" s="16" t="str">
        <f>IF(HOUR(Table2[[#This Row],[Order Time]])&lt;12,"Morning",IF(HOUR(Table2[[#This Row],[Order Time]])&lt;17,"Afternoon",IF(HOUR(Table2[[#This Row],[Order Time]])&lt;21,"Evening","Night")))</f>
        <v>Night</v>
      </c>
      <c r="AM1160" s="16" t="s">
        <v>38</v>
      </c>
    </row>
    <row r="1161" spans="1:39" x14ac:dyDescent="0.25">
      <c r="A1161" s="13" t="s">
        <v>2776</v>
      </c>
      <c r="B1161" s="4">
        <v>45572</v>
      </c>
      <c r="C1161" s="2">
        <f>YEAR(Table2[[#This Row],[Invoice Date]])</f>
        <v>2024</v>
      </c>
      <c r="D1161" s="2" t="str">
        <f>TEXT(Table2[[#This Row],[Invoice Date]],"mmm")</f>
        <v>Oct</v>
      </c>
      <c r="E1161" s="2" t="str">
        <f>Table2[[#This Row],[Store_ID]]&amp;"-"&amp;Table2[[#This Row],[Year]]&amp;"-"&amp;Table2[[#This Row],[Month]]</f>
        <v>STR014-2024-Oct</v>
      </c>
      <c r="F1161" s="2" t="s">
        <v>806</v>
      </c>
      <c r="G1161" s="2" t="str">
        <f>_xlfn.XLOOKUP(Table2[[#This Row],[Customer_ID]],Table3[Customer_ID],Table3[Customer Name],"Not Found")</f>
        <v>Charulatha Murthy</v>
      </c>
      <c r="H1161" s="2" t="str">
        <f>_xlfn.XLOOKUP(Table2[[#This Row],[Customer_ID]],Table3[Customer_ID],Table3[Gender],"Female")</f>
        <v>Female</v>
      </c>
      <c r="I1161" s="2" t="str">
        <f>_xlfn.XLOOKUP(Table2[[#This Row],[Customer_ID]],Table3[Customer_ID],Table3[City],"Missing Memebership")</f>
        <v>Mangaluru</v>
      </c>
      <c r="J1161" s="2" t="str">
        <f>_xlfn.XLOOKUP(Table2[[#This Row],[Customer_ID]],Table3[Customer_ID],Table3[State],"Karnataka")</f>
        <v>Karnataka</v>
      </c>
      <c r="K1161" s="2" t="str">
        <f>_xlfn.XLOOKUP(Table2[[#This Row],[Customer_ID]],Table3[Customer_ID],Table3[Membership],"Regular")</f>
        <v>Silver</v>
      </c>
      <c r="L1161" s="2" t="s">
        <v>1428</v>
      </c>
      <c r="M1161" s="2" t="str">
        <f>_xlfn.XLOOKUP(Table2[[#This Row],[Product_ID]],Table4[Product_ID],Table4[Product_Name],"Not Found")</f>
        <v>Fabindia Slim Fit Peach</v>
      </c>
      <c r="N1161" s="2" t="str">
        <f>_xlfn.XLOOKUP(Table2[[#This Row],[Product_ID]],Table4[Product_ID],Table4[Category],"Not Found")</f>
        <v>Men Jeans</v>
      </c>
      <c r="O1161" s="2" t="str">
        <f>_xlfn.XLOOKUP(Table2[[#This Row],[Product_ID]],Table4[Product_ID],Table4[Subcategory],"Not Found")</f>
        <v>Slim Fit</v>
      </c>
      <c r="P1161" s="2" t="str">
        <f>_xlfn.XLOOKUP(Table2[[#This Row],[Product_ID]],Table4[Product_ID],Table4[Brand],"Missing Brand")</f>
        <v>Fabindia</v>
      </c>
      <c r="Q1161" s="2" t="s">
        <v>129</v>
      </c>
      <c r="R1161" s="2" t="str">
        <f>_xlfn.XLOOKUP(Table2[[#This Row],[Store_ID]],Table6[Store_ID],Table6[Store Name],"Not Found")</f>
        <v>TrendMart Tirupati Outlet</v>
      </c>
      <c r="S1161" s="2">
        <f>_xlfn.XLOOKUP(Table2[[#This Row],[Store_ID]],Table6[Store_ID],Table6[Monthly Target],"Missing Target")</f>
        <v>1000000</v>
      </c>
      <c r="T1161" s="2" t="str">
        <f>_xlfn.XLOOKUP(Table2[[#This Row],[Store_ID]],Table6[Store_ID],Table6[Region],"Not Found")</f>
        <v>South Zone 3</v>
      </c>
      <c r="U1161" s="2" t="s">
        <v>220</v>
      </c>
      <c r="V1161" s="2" t="str">
        <f>_xlfn.XLOOKUP(Table2[[#This Row],[Employee_ID]],Table5[Employee_ID],Table5[Employee Name],"Not Found")</f>
        <v>Vasanthi Kamath</v>
      </c>
      <c r="W1161" s="2">
        <v>3</v>
      </c>
      <c r="X1161" s="2">
        <v>1156.79</v>
      </c>
      <c r="Y1161" s="2">
        <v>5</v>
      </c>
      <c r="Z1161" s="2">
        <v>173.52</v>
      </c>
      <c r="AA1161" s="2">
        <v>12</v>
      </c>
      <c r="AB1161" s="2">
        <v>395.62</v>
      </c>
      <c r="AC1161" s="2">
        <v>3692.47</v>
      </c>
      <c r="AD1161" s="2">
        <v>2747.61</v>
      </c>
      <c r="AE1161" s="2">
        <f t="shared" si="36"/>
        <v>549.23999999999967</v>
      </c>
      <c r="AF1161" s="2" t="s">
        <v>119</v>
      </c>
      <c r="AG1161" s="42">
        <f>IFERROR(Table2[[#This Row],[Profit]]/Table2[[#This Row],[Sales Amount]],0)</f>
        <v>0.14874596137544779</v>
      </c>
      <c r="AH1161" s="2" t="str">
        <f>TRIM(Table2[[#This Row],[Payment Modee]])</f>
        <v>Net Banking</v>
      </c>
      <c r="AI1161" s="2" t="s">
        <v>26</v>
      </c>
      <c r="AJ1161" s="2" t="s">
        <v>27</v>
      </c>
      <c r="AK1161" s="2" t="s">
        <v>2777</v>
      </c>
      <c r="AL1161" s="16" t="str">
        <f>IF(HOUR(Table2[[#This Row],[Order Time]])&lt;12,"Morning",IF(HOUR(Table2[[#This Row],[Order Time]])&lt;17,"Afternoon",IF(HOUR(Table2[[#This Row],[Order Time]])&lt;21,"Evening","Night")))</f>
        <v>Afternoon</v>
      </c>
      <c r="AM1161" s="16" t="s">
        <v>29</v>
      </c>
    </row>
    <row r="1162" spans="1:39" x14ac:dyDescent="0.25">
      <c r="A1162" s="13" t="s">
        <v>2778</v>
      </c>
      <c r="B1162" s="4">
        <v>45456</v>
      </c>
      <c r="C1162" s="2">
        <f>YEAR(Table2[[#This Row],[Invoice Date]])</f>
        <v>2024</v>
      </c>
      <c r="D1162" s="2" t="str">
        <f>TEXT(Table2[[#This Row],[Invoice Date]],"mmm")</f>
        <v>Jun</v>
      </c>
      <c r="E1162" s="2" t="str">
        <f>Table2[[#This Row],[Store_ID]]&amp;"-"&amp;Table2[[#This Row],[Year]]&amp;"-"&amp;Table2[[#This Row],[Month]]</f>
        <v>STR083-2024-Jun</v>
      </c>
      <c r="F1162" s="2" t="s">
        <v>2779</v>
      </c>
      <c r="G1162" s="2" t="str">
        <f>_xlfn.XLOOKUP(Table2[[#This Row],[Customer_ID]],Table3[Customer_ID],Table3[Customer Name],"Not Found")</f>
        <v>Kiran Gopalakrishnan</v>
      </c>
      <c r="H1162" s="2" t="str">
        <f>_xlfn.XLOOKUP(Table2[[#This Row],[Customer_ID]],Table3[Customer_ID],Table3[Gender],"Female")</f>
        <v>Male</v>
      </c>
      <c r="I1162" s="2" t="str">
        <f>_xlfn.XLOOKUP(Table2[[#This Row],[Customer_ID]],Table3[Customer_ID],Table3[City],"Missing Memebership")</f>
        <v>Hubballi</v>
      </c>
      <c r="J1162" s="2" t="str">
        <f>_xlfn.XLOOKUP(Table2[[#This Row],[Customer_ID]],Table3[Customer_ID],Table3[State],"Karnataka")</f>
        <v>Karnataka</v>
      </c>
      <c r="K1162" s="2" t="str">
        <f>_xlfn.XLOOKUP(Table2[[#This Row],[Customer_ID]],Table3[Customer_ID],Table3[Membership],"Regular")</f>
        <v>Regular</v>
      </c>
      <c r="L1162" s="2" t="s">
        <v>2184</v>
      </c>
      <c r="M1162" s="2" t="str">
        <f>_xlfn.XLOOKUP(Table2[[#This Row],[Product_ID]],Table4[Product_ID],Table4[Product_Name],"Not Found")</f>
        <v>Westside Straight Fit Charcoal</v>
      </c>
      <c r="N1162" s="2" t="str">
        <f>_xlfn.XLOOKUP(Table2[[#This Row],[Product_ID]],Table4[Product_ID],Table4[Category],"Not Found")</f>
        <v>Men Jeans</v>
      </c>
      <c r="O1162" s="2" t="str">
        <f>_xlfn.XLOOKUP(Table2[[#This Row],[Product_ID]],Table4[Product_ID],Table4[Subcategory],"Not Found")</f>
        <v>Straight Fit</v>
      </c>
      <c r="P1162" s="2" t="str">
        <f>_xlfn.XLOOKUP(Table2[[#This Row],[Product_ID]],Table4[Product_ID],Table4[Brand],"Missing Brand")</f>
        <v>Westside</v>
      </c>
      <c r="Q1162" s="2" t="s">
        <v>228</v>
      </c>
      <c r="R1162" s="2" t="str">
        <f>_xlfn.XLOOKUP(Table2[[#This Row],[Store_ID]],Table6[Store_ID],Table6[Store Name],"Not Found")</f>
        <v>TrendMart Tumakuru Outlet</v>
      </c>
      <c r="S1162" s="2">
        <f>_xlfn.XLOOKUP(Table2[[#This Row],[Store_ID]],Table6[Store_ID],Table6[Monthly Target],"Missing Target")</f>
        <v>1200000</v>
      </c>
      <c r="T1162" s="2" t="str">
        <f>_xlfn.XLOOKUP(Table2[[#This Row],[Store_ID]],Table6[Store_ID],Table6[Region],"Not Found")</f>
        <v>South Zone 2</v>
      </c>
      <c r="U1162" s="2" t="s">
        <v>43</v>
      </c>
      <c r="V1162" s="2" t="str">
        <f>_xlfn.XLOOKUP(Table2[[#This Row],[Employee_ID]],Table5[Employee_ID],Table5[Employee Name],"Not Found")</f>
        <v>Meena Krishnan</v>
      </c>
      <c r="W1162" s="2">
        <v>4</v>
      </c>
      <c r="X1162" s="2">
        <v>1601.96</v>
      </c>
      <c r="Y1162" s="2">
        <v>20</v>
      </c>
      <c r="Z1162" s="2">
        <v>1281.57</v>
      </c>
      <c r="AA1162" s="2">
        <v>12</v>
      </c>
      <c r="AB1162" s="2">
        <v>615.15</v>
      </c>
      <c r="AC1162" s="2">
        <v>5741.42</v>
      </c>
      <c r="AD1162" s="2">
        <v>4030.6</v>
      </c>
      <c r="AE1162" s="2">
        <f t="shared" si="36"/>
        <v>1095.67</v>
      </c>
      <c r="AF1162" s="2" t="s">
        <v>25</v>
      </c>
      <c r="AG1162" s="42">
        <f>IFERROR(Table2[[#This Row],[Profit]]/Table2[[#This Row],[Sales Amount]],0)</f>
        <v>0.19083606494560579</v>
      </c>
      <c r="AH1162" s="2" t="str">
        <f>TRIM(Table2[[#This Row],[Payment Modee]])</f>
        <v>UPI</v>
      </c>
      <c r="AI1162" s="2" t="s">
        <v>36</v>
      </c>
      <c r="AJ1162" s="2" t="s">
        <v>27</v>
      </c>
      <c r="AK1162" s="2" t="s">
        <v>1289</v>
      </c>
      <c r="AL1162" s="16" t="str">
        <f>IF(HOUR(Table2[[#This Row],[Order Time]])&lt;12,"Morning",IF(HOUR(Table2[[#This Row],[Order Time]])&lt;17,"Afternoon",IF(HOUR(Table2[[#This Row],[Order Time]])&lt;21,"Evening","Night")))</f>
        <v>Evening</v>
      </c>
      <c r="AM1162" s="16" t="s">
        <v>29</v>
      </c>
    </row>
    <row r="1163" spans="1:39" x14ac:dyDescent="0.25">
      <c r="A1163" s="13" t="s">
        <v>2780</v>
      </c>
      <c r="B1163" s="4">
        <v>45719</v>
      </c>
      <c r="C1163" s="2">
        <f>YEAR(Table2[[#This Row],[Invoice Date]])</f>
        <v>2025</v>
      </c>
      <c r="D1163" s="2" t="str">
        <f>TEXT(Table2[[#This Row],[Invoice Date]],"mmm")</f>
        <v>Mar</v>
      </c>
      <c r="E1163" s="2" t="str">
        <f>Table2[[#This Row],[Store_ID]]&amp;"-"&amp;Table2[[#This Row],[Year]]&amp;"-"&amp;Table2[[#This Row],[Month]]</f>
        <v>STR085-2025-Mar</v>
      </c>
      <c r="F1163" s="2" t="s">
        <v>2210</v>
      </c>
      <c r="G1163" s="2" t="str">
        <f>_xlfn.XLOOKUP(Table2[[#This Row],[Customer_ID]],Table3[Customer_ID],Table3[Customer Name],"Not Found")</f>
        <v>Kalyani Hegde</v>
      </c>
      <c r="H1163" s="2" t="str">
        <f>_xlfn.XLOOKUP(Table2[[#This Row],[Customer_ID]],Table3[Customer_ID],Table3[Gender],"Female")</f>
        <v>Female</v>
      </c>
      <c r="I1163" s="2" t="str">
        <f>_xlfn.XLOOKUP(Table2[[#This Row],[Customer_ID]],Table3[Customer_ID],Table3[City],"Missing Memebership")</f>
        <v>Kochi</v>
      </c>
      <c r="J1163" s="2" t="str">
        <f>_xlfn.XLOOKUP(Table2[[#This Row],[Customer_ID]],Table3[Customer_ID],Table3[State],"Karnataka")</f>
        <v>Kerala</v>
      </c>
      <c r="K1163" s="2" t="str">
        <f>_xlfn.XLOOKUP(Table2[[#This Row],[Customer_ID]],Table3[Customer_ID],Table3[Membership],"Regular")</f>
        <v>Platinum</v>
      </c>
      <c r="L1163" s="2" t="s">
        <v>566</v>
      </c>
      <c r="M1163" s="2" t="str">
        <f>_xlfn.XLOOKUP(Table2[[#This Row],[Product_ID]],Table4[Product_ID],Table4[Product_Name],"Not Found")</f>
        <v>Westside Cap Beige</v>
      </c>
      <c r="N1163" s="2" t="str">
        <f>_xlfn.XLOOKUP(Table2[[#This Row],[Product_ID]],Table4[Product_ID],Table4[Category],"Not Found")</f>
        <v>Accessories</v>
      </c>
      <c r="O1163" s="2" t="str">
        <f>_xlfn.XLOOKUP(Table2[[#This Row],[Product_ID]],Table4[Product_ID],Table4[Subcategory],"Not Found")</f>
        <v>Cap</v>
      </c>
      <c r="P1163" s="2" t="str">
        <f>_xlfn.XLOOKUP(Table2[[#This Row],[Product_ID]],Table4[Product_ID],Table4[Brand],"Missing Brand")</f>
        <v>Westside</v>
      </c>
      <c r="Q1163" s="2" t="s">
        <v>86</v>
      </c>
      <c r="R1163" s="2" t="str">
        <f>_xlfn.XLOOKUP(Table2[[#This Row],[Store_ID]],Table6[Store_ID],Table6[Store Name],"Not Found")</f>
        <v>TrendMart Nizamabad Outlet</v>
      </c>
      <c r="S1163" s="2">
        <f>_xlfn.XLOOKUP(Table2[[#This Row],[Store_ID]],Table6[Store_ID],Table6[Monthly Target],"Missing Target")</f>
        <v>1500000</v>
      </c>
      <c r="T1163" s="2" t="str">
        <f>_xlfn.XLOOKUP(Table2[[#This Row],[Store_ID]],Table6[Store_ID],Table6[Region],"Not Found")</f>
        <v>South Zone 2</v>
      </c>
      <c r="U1163" s="2" t="s">
        <v>400</v>
      </c>
      <c r="V1163" s="2" t="str">
        <f>_xlfn.XLOOKUP(Table2[[#This Row],[Employee_ID]],Table5[Employee_ID],Table5[Employee Name],"Not Found")</f>
        <v>Anil Reddy</v>
      </c>
      <c r="W1163" s="2">
        <v>2</v>
      </c>
      <c r="X1163" s="2">
        <v>664.13</v>
      </c>
      <c r="Y1163" s="2">
        <v>25</v>
      </c>
      <c r="Z1163" s="2">
        <v>332.06</v>
      </c>
      <c r="AA1163" s="2">
        <v>5</v>
      </c>
      <c r="AB1163" s="2">
        <v>49.81</v>
      </c>
      <c r="AC1163" s="2">
        <v>1046.01</v>
      </c>
      <c r="AD1163" s="2">
        <v>807.42</v>
      </c>
      <c r="AE1163" s="2">
        <f t="shared" si="36"/>
        <v>188.78000000000003</v>
      </c>
      <c r="AF1163" s="2" t="s">
        <v>69</v>
      </c>
      <c r="AG1163" s="42">
        <f>IFERROR(Table2[[#This Row],[Profit]]/Table2[[#This Row],[Sales Amount]],0)</f>
        <v>0.18047628607757099</v>
      </c>
      <c r="AH1163" s="2" t="str">
        <f>TRIM(Table2[[#This Row],[Payment Modee]])</f>
        <v>Cash</v>
      </c>
      <c r="AI1163" s="2" t="s">
        <v>26</v>
      </c>
      <c r="AJ1163" s="2" t="s">
        <v>27</v>
      </c>
      <c r="AK1163" s="2" t="s">
        <v>2781</v>
      </c>
      <c r="AL1163" s="16" t="str">
        <f>IF(HOUR(Table2[[#This Row],[Order Time]])&lt;12,"Morning",IF(HOUR(Table2[[#This Row],[Order Time]])&lt;17,"Afternoon",IF(HOUR(Table2[[#This Row],[Order Time]])&lt;21,"Evening","Night")))</f>
        <v>Morning</v>
      </c>
      <c r="AM1163" s="16" t="s">
        <v>29</v>
      </c>
    </row>
    <row r="1164" spans="1:39" x14ac:dyDescent="0.25">
      <c r="A1164" s="13" t="s">
        <v>2782</v>
      </c>
      <c r="B1164" s="4">
        <v>45597</v>
      </c>
      <c r="C1164" s="2">
        <f>YEAR(Table2[[#This Row],[Invoice Date]])</f>
        <v>2024</v>
      </c>
      <c r="D1164" s="2" t="str">
        <f>TEXT(Table2[[#This Row],[Invoice Date]],"mmm")</f>
        <v>Nov</v>
      </c>
      <c r="E1164" s="2" t="str">
        <f>Table2[[#This Row],[Store_ID]]&amp;"-"&amp;Table2[[#This Row],[Year]]&amp;"-"&amp;Table2[[#This Row],[Month]]</f>
        <v>STR029-2024-Nov</v>
      </c>
      <c r="F1164" s="2" t="s">
        <v>1957</v>
      </c>
      <c r="G1164" s="2" t="str">
        <f>_xlfn.XLOOKUP(Table2[[#This Row],[Customer_ID]],Table3[Customer_ID],Table3[Customer Name],"Not Found")</f>
        <v>Kannan Reddy</v>
      </c>
      <c r="H1164" s="2" t="str">
        <f>_xlfn.XLOOKUP(Table2[[#This Row],[Customer_ID]],Table3[Customer_ID],Table3[Gender],"Female")</f>
        <v>Male</v>
      </c>
      <c r="I1164" s="2" t="str">
        <f>_xlfn.XLOOKUP(Table2[[#This Row],[Customer_ID]],Table3[Customer_ID],Table3[City],"Missing Memebership")</f>
        <v>Tirunelveli</v>
      </c>
      <c r="J1164" s="2" t="str">
        <f>_xlfn.XLOOKUP(Table2[[#This Row],[Customer_ID]],Table3[Customer_ID],Table3[State],"Karnataka")</f>
        <v>Tamil Nadu</v>
      </c>
      <c r="K1164" s="2" t="str">
        <f>_xlfn.XLOOKUP(Table2[[#This Row],[Customer_ID]],Table3[Customer_ID],Table3[Membership],"Regular")</f>
        <v>Silver</v>
      </c>
      <c r="L1164" s="2" t="s">
        <v>2019</v>
      </c>
      <c r="M1164" s="2" t="str">
        <f>_xlfn.XLOOKUP(Table2[[#This Row],[Product_ID]],Table4[Product_ID],Table4[Product_Name],"Not Found")</f>
        <v>Reebok Kurta Wine</v>
      </c>
      <c r="N1164" s="2" t="str">
        <f>_xlfn.XLOOKUP(Table2[[#This Row],[Product_ID]],Table4[Product_ID],Table4[Category],"Not Found")</f>
        <v>Men Ethnic</v>
      </c>
      <c r="O1164" s="2" t="str">
        <f>_xlfn.XLOOKUP(Table2[[#This Row],[Product_ID]],Table4[Product_ID],Table4[Subcategory],"Not Found")</f>
        <v>Kurta</v>
      </c>
      <c r="P1164" s="2" t="str">
        <f>_xlfn.XLOOKUP(Table2[[#This Row],[Product_ID]],Table4[Product_ID],Table4[Brand],"Missing Brand")</f>
        <v>Reebok</v>
      </c>
      <c r="Q1164" s="2" t="s">
        <v>282</v>
      </c>
      <c r="R1164" s="2" t="str">
        <f>_xlfn.XLOOKUP(Table2[[#This Row],[Store_ID]],Table6[Store_ID],Table6[Store Name],"Not Found")</f>
        <v>TrendMart Davanagere High Street</v>
      </c>
      <c r="S1164" s="2">
        <f>_xlfn.XLOOKUP(Table2[[#This Row],[Store_ID]],Table6[Store_ID],Table6[Monthly Target],"Missing Target")</f>
        <v>800000</v>
      </c>
      <c r="T1164" s="2" t="str">
        <f>_xlfn.XLOOKUP(Table2[[#This Row],[Store_ID]],Table6[Store_ID],Table6[Region],"Not Found")</f>
        <v>South Zone 2</v>
      </c>
      <c r="U1164" s="2" t="s">
        <v>294</v>
      </c>
      <c r="V1164" s="2" t="str">
        <f>_xlfn.XLOOKUP(Table2[[#This Row],[Employee_ID]],Table5[Employee_ID],Table5[Employee Name],"Not Found")</f>
        <v>Chitra Chettiar</v>
      </c>
      <c r="W1164" s="2">
        <v>2</v>
      </c>
      <c r="X1164" s="2">
        <v>2555.8000000000002</v>
      </c>
      <c r="Y1164" s="2">
        <v>0</v>
      </c>
      <c r="Z1164" s="2">
        <v>0</v>
      </c>
      <c r="AA1164" s="2">
        <v>12</v>
      </c>
      <c r="AB1164" s="2">
        <v>613.39</v>
      </c>
      <c r="AC1164" s="2">
        <v>5724.99</v>
      </c>
      <c r="AD1164" s="2">
        <v>3776.58</v>
      </c>
      <c r="AE1164" s="2">
        <f t="shared" si="36"/>
        <v>1335.02</v>
      </c>
      <c r="AF1164" s="2" t="s">
        <v>25</v>
      </c>
      <c r="AG1164" s="42">
        <f>IFERROR(Table2[[#This Row],[Profit]]/Table2[[#This Row],[Sales Amount]],0)</f>
        <v>0.23319167369724664</v>
      </c>
      <c r="AH1164" s="2" t="str">
        <f>TRIM(Table2[[#This Row],[Payment Modee]])</f>
        <v>UPI</v>
      </c>
      <c r="AI1164" s="2" t="s">
        <v>26</v>
      </c>
      <c r="AJ1164" s="2" t="s">
        <v>27</v>
      </c>
      <c r="AK1164" s="2" t="s">
        <v>909</v>
      </c>
      <c r="AL1164" s="16" t="str">
        <f>IF(HOUR(Table2[[#This Row],[Order Time]])&lt;12,"Morning",IF(HOUR(Table2[[#This Row],[Order Time]])&lt;17,"Afternoon",IF(HOUR(Table2[[#This Row],[Order Time]])&lt;21,"Evening","Night")))</f>
        <v>Afternoon</v>
      </c>
      <c r="AM1164" s="16" t="s">
        <v>29</v>
      </c>
    </row>
    <row r="1165" spans="1:39" x14ac:dyDescent="0.25">
      <c r="A1165" s="14" t="s">
        <v>9184</v>
      </c>
      <c r="B1165" s="8">
        <v>45699</v>
      </c>
      <c r="C1165" s="7">
        <f>YEAR(Table2[[#This Row],[Invoice Date]])</f>
        <v>2025</v>
      </c>
      <c r="D1165" s="7" t="str">
        <f>TEXT(Table2[[#This Row],[Invoice Date]],"mmm")</f>
        <v>Feb</v>
      </c>
      <c r="E1165" s="7" t="str">
        <f>Table2[[#This Row],[Store_ID]]&amp;"-"&amp;Table2[[#This Row],[Year]]&amp;"-"&amp;Table2[[#This Row],[Month]]</f>
        <v>STR040-2025-Feb</v>
      </c>
      <c r="F1165" s="7" t="s">
        <v>1652</v>
      </c>
      <c r="G1165" s="7" t="str">
        <f>_xlfn.XLOOKUP(Table2[[#This Row],[Customer_ID]],Table3[Customer_ID],Table3[Customer Name],"Not Found")</f>
        <v>Anjali Naicker</v>
      </c>
      <c r="H1165" s="7" t="str">
        <f>_xlfn.XLOOKUP(Table2[[#This Row],[Customer_ID]],Table3[Customer_ID],Table3[Gender],"Female")</f>
        <v>Female</v>
      </c>
      <c r="I1165" s="7" t="str">
        <f>_xlfn.XLOOKUP(Table2[[#This Row],[Customer_ID]],Table3[Customer_ID],Table3[City],"Missing Memebership")</f>
        <v>Thrissur</v>
      </c>
      <c r="J1165" s="7" t="str">
        <f>_xlfn.XLOOKUP(Table2[[#This Row],[Customer_ID]],Table3[Customer_ID],Table3[State],"Karnataka")</f>
        <v>Kerala</v>
      </c>
      <c r="K1165" s="7" t="str">
        <f>_xlfn.XLOOKUP(Table2[[#This Row],[Customer_ID]],Table3[Customer_ID],Table3[Membership],"Regular")</f>
        <v>Platinum</v>
      </c>
      <c r="L1165" s="7" t="s">
        <v>73</v>
      </c>
      <c r="M1165" s="7" t="str">
        <f>_xlfn.XLOOKUP(Table2[[#This Row],[Product_ID]],Table4[Product_ID],Table4[Product_Name],"Not Found")</f>
        <v>Metro Shoes Slim Fit Wine</v>
      </c>
      <c r="N1165" s="7" t="str">
        <f>_xlfn.XLOOKUP(Table2[[#This Row],[Product_ID]],Table4[Product_ID],Table4[Category],"Not Found")</f>
        <v>Men Jeans</v>
      </c>
      <c r="O1165" s="7" t="str">
        <f>_xlfn.XLOOKUP(Table2[[#This Row],[Product_ID]],Table4[Product_ID],Table4[Subcategory],"Not Found")</f>
        <v>Slim Fit</v>
      </c>
      <c r="P1165" s="7" t="str">
        <f>_xlfn.XLOOKUP(Table2[[#This Row],[Product_ID]],Table4[Product_ID],Table4[Brand],"Missing Brand")</f>
        <v>Metro Shoes</v>
      </c>
      <c r="Q1165" s="7" t="s">
        <v>123</v>
      </c>
      <c r="R1165" s="7" t="str">
        <f>_xlfn.XLOOKUP(Table2[[#This Row],[Store_ID]],Table6[Store_ID],Table6[Store Name],"Not Found")</f>
        <v>TrendMart Nizamabad Mall Kiosk</v>
      </c>
      <c r="S1165" s="7">
        <f>_xlfn.XLOOKUP(Table2[[#This Row],[Store_ID]],Table6[Store_ID],Table6[Monthly Target],"Missing Target")</f>
        <v>1200000</v>
      </c>
      <c r="T1165" s="7" t="str">
        <f>_xlfn.XLOOKUP(Table2[[#This Row],[Store_ID]],Table6[Store_ID],Table6[Region],"Not Found")</f>
        <v>South Zone 2</v>
      </c>
      <c r="U1165" s="7" t="s">
        <v>75</v>
      </c>
      <c r="V1165" s="7" t="str">
        <f>_xlfn.XLOOKUP(Table2[[#This Row],[Employee_ID]],Table5[Employee_ID],Table5[Employee Name],"Not Found")</f>
        <v>Chandran Krishnan</v>
      </c>
      <c r="W1165" s="7">
        <v>0</v>
      </c>
      <c r="X1165" s="7">
        <v>1400.37</v>
      </c>
      <c r="Y1165" s="7">
        <v>15</v>
      </c>
      <c r="Z1165" s="7">
        <v>0</v>
      </c>
      <c r="AA1165" s="7">
        <v>12</v>
      </c>
      <c r="AB1165" s="7">
        <v>0</v>
      </c>
      <c r="AC1165" s="7">
        <v>0</v>
      </c>
      <c r="AD1165" s="7">
        <v>0</v>
      </c>
      <c r="AE1165" s="7">
        <v>0</v>
      </c>
      <c r="AF1165" s="7" t="s">
        <v>56</v>
      </c>
      <c r="AG1165" s="43">
        <f>IFERROR(Table2[[#This Row],[Profit]]/Table2[[#This Row],[Sales Amount]],0)</f>
        <v>0</v>
      </c>
      <c r="AH1165" s="7" t="str">
        <f>TRIM(Table2[[#This Row],[Payment Modee]])</f>
        <v>Credit Card</v>
      </c>
      <c r="AI1165" s="7" t="s">
        <v>26</v>
      </c>
      <c r="AJ1165" s="7" t="s">
        <v>27</v>
      </c>
      <c r="AK1165" s="7" t="s">
        <v>922</v>
      </c>
      <c r="AL1165" s="17" t="str">
        <f>IF(HOUR(Table2[[#This Row],[Order Time]])&lt;12,"Morning",IF(HOUR(Table2[[#This Row],[Order Time]])&lt;17,"Afternoon",IF(HOUR(Table2[[#This Row],[Order Time]])&lt;21,"Evening","Night")))</f>
        <v>Evening</v>
      </c>
      <c r="AM1165" s="17" t="s">
        <v>29</v>
      </c>
    </row>
    <row r="1166" spans="1:39" x14ac:dyDescent="0.25">
      <c r="A1166" s="13" t="s">
        <v>2783</v>
      </c>
      <c r="B1166" s="4">
        <v>45596</v>
      </c>
      <c r="C1166" s="2">
        <f>YEAR(Table2[[#This Row],[Invoice Date]])</f>
        <v>2024</v>
      </c>
      <c r="D1166" s="2" t="str">
        <f>TEXT(Table2[[#This Row],[Invoice Date]],"mmm")</f>
        <v>Oct</v>
      </c>
      <c r="E1166" s="2" t="str">
        <f>Table2[[#This Row],[Store_ID]]&amp;"-"&amp;Table2[[#This Row],[Year]]&amp;"-"&amp;Table2[[#This Row],[Month]]</f>
        <v>STR094-2024-Oct</v>
      </c>
      <c r="F1166" s="2" t="s">
        <v>2784</v>
      </c>
      <c r="G1166" s="2" t="str">
        <f>_xlfn.XLOOKUP(Table2[[#This Row],[Customer_ID]],Table3[Customer_ID],Table3[Customer Name],"Not Found")</f>
        <v>Bala Bhat</v>
      </c>
      <c r="H1166" s="2" t="str">
        <f>_xlfn.XLOOKUP(Table2[[#This Row],[Customer_ID]],Table3[Customer_ID],Table3[Gender],"Female")</f>
        <v>Male</v>
      </c>
      <c r="I1166" s="2" t="str">
        <f>_xlfn.XLOOKUP(Table2[[#This Row],[Customer_ID]],Table3[Customer_ID],Table3[City],"Missing Memebership")</f>
        <v>Madurai</v>
      </c>
      <c r="J1166" s="2" t="str">
        <f>_xlfn.XLOOKUP(Table2[[#This Row],[Customer_ID]],Table3[Customer_ID],Table3[State],"Karnataka")</f>
        <v>Tamil Nadu</v>
      </c>
      <c r="K1166" s="2" t="str">
        <f>_xlfn.XLOOKUP(Table2[[#This Row],[Customer_ID]],Table3[Customer_ID],Table3[Membership],"Regular")</f>
        <v>Regular</v>
      </c>
      <c r="L1166" s="2" t="s">
        <v>224</v>
      </c>
      <c r="M1166" s="2" t="str">
        <f>_xlfn.XLOOKUP(Table2[[#This Row],[Product_ID]],Table4[Product_ID],Table4[Product_Name],"Not Found")</f>
        <v>Allen Solly Printed Kurti Mustard</v>
      </c>
      <c r="N1166" s="2" t="str">
        <f>_xlfn.XLOOKUP(Table2[[#This Row],[Product_ID]],Table4[Product_ID],Table4[Category],"Not Found")</f>
        <v>Women Kurtis</v>
      </c>
      <c r="O1166" s="2" t="str">
        <f>_xlfn.XLOOKUP(Table2[[#This Row],[Product_ID]],Table4[Product_ID],Table4[Subcategory],"Not Found")</f>
        <v>Printed Kurti</v>
      </c>
      <c r="P1166" s="2" t="str">
        <f>_xlfn.XLOOKUP(Table2[[#This Row],[Product_ID]],Table4[Product_ID],Table4[Brand],"Missing Brand")</f>
        <v>Allen Solly</v>
      </c>
      <c r="Q1166" s="2" t="s">
        <v>610</v>
      </c>
      <c r="R1166" s="2" t="str">
        <f>_xlfn.XLOOKUP(Table2[[#This Row],[Store_ID]],Table6[Store_ID],Table6[Store Name],"Not Found")</f>
        <v>TrendMart Kollam Flagship</v>
      </c>
      <c r="S1166" s="2">
        <f>_xlfn.XLOOKUP(Table2[[#This Row],[Store_ID]],Table6[Store_ID],Table6[Monthly Target],"Missing Target")</f>
        <v>1200000</v>
      </c>
      <c r="T1166" s="2" t="str">
        <f>_xlfn.XLOOKUP(Table2[[#This Row],[Store_ID]],Table6[Store_ID],Table6[Region],"Not Found")</f>
        <v>South Zone 1</v>
      </c>
      <c r="U1166" s="2" t="s">
        <v>330</v>
      </c>
      <c r="V1166" s="2" t="str">
        <f>_xlfn.XLOOKUP(Table2[[#This Row],[Employee_ID]],Table5[Employee_ID],Table5[Employee Name],"Not Found")</f>
        <v>Malini Gowda</v>
      </c>
      <c r="W1166" s="2">
        <v>1</v>
      </c>
      <c r="X1166" s="2">
        <v>860.68</v>
      </c>
      <c r="Y1166" s="2">
        <v>10</v>
      </c>
      <c r="Z1166" s="2">
        <v>86.07</v>
      </c>
      <c r="AA1166" s="2">
        <v>5</v>
      </c>
      <c r="AB1166" s="2">
        <v>38.729999999999997</v>
      </c>
      <c r="AC1166" s="2">
        <v>813.34</v>
      </c>
      <c r="AD1166" s="2">
        <v>568.53</v>
      </c>
      <c r="AE1166" s="2">
        <f t="shared" ref="AE1166:AE1197" si="37">(AC1166-AD1166-AB1166)</f>
        <v>206.08000000000007</v>
      </c>
      <c r="AF1166" s="2" t="s">
        <v>69</v>
      </c>
      <c r="AG1166" s="42">
        <f>IFERROR(Table2[[#This Row],[Profit]]/Table2[[#This Row],[Sales Amount]],0)</f>
        <v>0.25337497233629241</v>
      </c>
      <c r="AH1166" s="2" t="str">
        <f>TRIM(Table2[[#This Row],[Payment Modee]])</f>
        <v>Cash</v>
      </c>
      <c r="AI1166" s="2" t="s">
        <v>26</v>
      </c>
      <c r="AJ1166" s="2" t="s">
        <v>27</v>
      </c>
      <c r="AK1166" s="2" t="s">
        <v>2322</v>
      </c>
      <c r="AL1166" s="16" t="str">
        <f>IF(HOUR(Table2[[#This Row],[Order Time]])&lt;12,"Morning",IF(HOUR(Table2[[#This Row],[Order Time]])&lt;17,"Afternoon",IF(HOUR(Table2[[#This Row],[Order Time]])&lt;21,"Evening","Night")))</f>
        <v>Afternoon</v>
      </c>
      <c r="AM1166" s="16" t="s">
        <v>29</v>
      </c>
    </row>
    <row r="1167" spans="1:39" x14ac:dyDescent="0.25">
      <c r="A1167" s="13" t="s">
        <v>2785</v>
      </c>
      <c r="B1167" s="4">
        <v>45401</v>
      </c>
      <c r="C1167" s="2">
        <f>YEAR(Table2[[#This Row],[Invoice Date]])</f>
        <v>2024</v>
      </c>
      <c r="D1167" s="2" t="str">
        <f>TEXT(Table2[[#This Row],[Invoice Date]],"mmm")</f>
        <v>Apr</v>
      </c>
      <c r="E1167" s="2" t="str">
        <f>Table2[[#This Row],[Store_ID]]&amp;"-"&amp;Table2[[#This Row],[Year]]&amp;"-"&amp;Table2[[#This Row],[Month]]</f>
        <v>STR079-2024-Apr</v>
      </c>
      <c r="F1167" s="2" t="s">
        <v>2786</v>
      </c>
      <c r="G1167" s="2" t="str">
        <f>_xlfn.XLOOKUP(Table2[[#This Row],[Customer_ID]],Table3[Customer_ID],Table3[Customer Name],"Not Found")</f>
        <v>Rohit Chettiar</v>
      </c>
      <c r="H1167" s="2" t="str">
        <f>_xlfn.XLOOKUP(Table2[[#This Row],[Customer_ID]],Table3[Customer_ID],Table3[Gender],"Female")</f>
        <v>Male</v>
      </c>
      <c r="I1167" s="2" t="str">
        <f>_xlfn.XLOOKUP(Table2[[#This Row],[Customer_ID]],Table3[Customer_ID],Table3[City],"Missing Memebership")</f>
        <v>Kalaburagi</v>
      </c>
      <c r="J1167" s="2" t="str">
        <f>_xlfn.XLOOKUP(Table2[[#This Row],[Customer_ID]],Table3[Customer_ID],Table3[State],"Karnataka")</f>
        <v>Karnataka</v>
      </c>
      <c r="K1167" s="2" t="str">
        <f>_xlfn.XLOOKUP(Table2[[#This Row],[Customer_ID]],Table3[Customer_ID],Table3[Membership],"Regular")</f>
        <v>Regular</v>
      </c>
      <c r="L1167" s="2" t="s">
        <v>1460</v>
      </c>
      <c r="M1167" s="2" t="str">
        <f>_xlfn.XLOOKUP(Table2[[#This Row],[Product_ID]],Table4[Product_ID],Table4[Product_Name],"Not Found")</f>
        <v>Liberty Anarkali Kurti Purple</v>
      </c>
      <c r="N1167" s="2" t="str">
        <f>_xlfn.XLOOKUP(Table2[[#This Row],[Product_ID]],Table4[Product_ID],Table4[Category],"Not Found")</f>
        <v>Women Kurtis</v>
      </c>
      <c r="O1167" s="2" t="str">
        <f>_xlfn.XLOOKUP(Table2[[#This Row],[Product_ID]],Table4[Product_ID],Table4[Subcategory],"Not Found")</f>
        <v>Anarkali Kurti</v>
      </c>
      <c r="P1167" s="2" t="str">
        <f>_xlfn.XLOOKUP(Table2[[#This Row],[Product_ID]],Table4[Product_ID],Table4[Brand],"Missing Brand")</f>
        <v>Liberty</v>
      </c>
      <c r="Q1167" s="2" t="s">
        <v>641</v>
      </c>
      <c r="R1167" s="2" t="str">
        <f>_xlfn.XLOOKUP(Table2[[#This Row],[Store_ID]],Table6[Store_ID],Table6[Store Name],"Not Found")</f>
        <v>TrendMart Dindigul High Street</v>
      </c>
      <c r="S1167" s="2">
        <f>_xlfn.XLOOKUP(Table2[[#This Row],[Store_ID]],Table6[Store_ID],Table6[Monthly Target],"Missing Target")</f>
        <v>2500000</v>
      </c>
      <c r="T1167" s="2" t="str">
        <f>_xlfn.XLOOKUP(Table2[[#This Row],[Store_ID]],Table6[Store_ID],Table6[Region],"Not Found")</f>
        <v>South Zone 1</v>
      </c>
      <c r="U1167" s="2" t="s">
        <v>283</v>
      </c>
      <c r="V1167" s="2" t="str">
        <f>_xlfn.XLOOKUP(Table2[[#This Row],[Employee_ID]],Table5[Employee_ID],Table5[Employee Name],"Not Found")</f>
        <v>Priya Balasubramaniam</v>
      </c>
      <c r="W1167" s="2">
        <v>1</v>
      </c>
      <c r="X1167" s="2">
        <v>1182.19</v>
      </c>
      <c r="Y1167" s="2">
        <v>0</v>
      </c>
      <c r="Z1167" s="2">
        <v>0</v>
      </c>
      <c r="AA1167" s="2">
        <v>12</v>
      </c>
      <c r="AB1167" s="2">
        <v>141.86000000000001</v>
      </c>
      <c r="AC1167" s="2">
        <v>1324.05</v>
      </c>
      <c r="AD1167" s="2">
        <v>808.99</v>
      </c>
      <c r="AE1167" s="2">
        <f t="shared" si="37"/>
        <v>373.19999999999993</v>
      </c>
      <c r="AF1167" s="2" t="s">
        <v>25</v>
      </c>
      <c r="AG1167" s="42">
        <f>IFERROR(Table2[[#This Row],[Profit]]/Table2[[#This Row],[Sales Amount]],0)</f>
        <v>0.28186246742947768</v>
      </c>
      <c r="AH1167" s="2" t="str">
        <f>TRIM(Table2[[#This Row],[Payment Modee]])</f>
        <v>UPI</v>
      </c>
      <c r="AI1167" s="2" t="s">
        <v>26</v>
      </c>
      <c r="AJ1167" s="2" t="s">
        <v>27</v>
      </c>
      <c r="AK1167" s="2" t="s">
        <v>1987</v>
      </c>
      <c r="AL1167" s="16" t="str">
        <f>IF(HOUR(Table2[[#This Row],[Order Time]])&lt;12,"Morning",IF(HOUR(Table2[[#This Row],[Order Time]])&lt;17,"Afternoon",IF(HOUR(Table2[[#This Row],[Order Time]])&lt;21,"Evening","Night")))</f>
        <v>Evening</v>
      </c>
      <c r="AM1167" s="16" t="s">
        <v>29</v>
      </c>
    </row>
    <row r="1168" spans="1:39" x14ac:dyDescent="0.25">
      <c r="A1168" s="13" t="s">
        <v>2787</v>
      </c>
      <c r="B1168" s="4">
        <v>45492</v>
      </c>
      <c r="C1168" s="2">
        <f>YEAR(Table2[[#This Row],[Invoice Date]])</f>
        <v>2024</v>
      </c>
      <c r="D1168" s="2" t="str">
        <f>TEXT(Table2[[#This Row],[Invoice Date]],"mmm")</f>
        <v>Jul</v>
      </c>
      <c r="E1168" s="2" t="str">
        <f>Table2[[#This Row],[Store_ID]]&amp;"-"&amp;Table2[[#This Row],[Year]]&amp;"-"&amp;Table2[[#This Row],[Month]]</f>
        <v>STR088-2024-Jul</v>
      </c>
      <c r="F1168" s="2" t="s">
        <v>2220</v>
      </c>
      <c r="G1168" s="2" t="str">
        <f>_xlfn.XLOOKUP(Table2[[#This Row],[Customer_ID]],Table3[Customer_ID],Table3[Customer Name],"Not Found")</f>
        <v>Ravi Chandran</v>
      </c>
      <c r="H1168" s="2" t="str">
        <f>_xlfn.XLOOKUP(Table2[[#This Row],[Customer_ID]],Table3[Customer_ID],Table3[Gender],"Female")</f>
        <v>Male</v>
      </c>
      <c r="I1168" s="2" t="str">
        <f>_xlfn.XLOOKUP(Table2[[#This Row],[Customer_ID]],Table3[Customer_ID],Table3[City],"Missing Memebership")</f>
        <v>Tiruchirappalli</v>
      </c>
      <c r="J1168" s="2" t="str">
        <f>_xlfn.XLOOKUP(Table2[[#This Row],[Customer_ID]],Table3[Customer_ID],Table3[State],"Karnataka")</f>
        <v>Tamil Nadu</v>
      </c>
      <c r="K1168" s="2" t="str">
        <f>_xlfn.XLOOKUP(Table2[[#This Row],[Customer_ID]],Table3[Customer_ID],Table3[Membership],"Regular")</f>
        <v>Gold</v>
      </c>
      <c r="L1168" s="2" t="s">
        <v>430</v>
      </c>
      <c r="M1168" s="2" t="str">
        <f>_xlfn.XLOOKUP(Table2[[#This Row],[Product_ID]],Table4[Product_ID],Table4[Product_Name],"Not Found")</f>
        <v>US Polo Assn Bootcut Black</v>
      </c>
      <c r="N1168" s="2" t="str">
        <f>_xlfn.XLOOKUP(Table2[[#This Row],[Product_ID]],Table4[Product_ID],Table4[Category],"Not Found")</f>
        <v>Women Jeans</v>
      </c>
      <c r="O1168" s="2" t="str">
        <f>_xlfn.XLOOKUP(Table2[[#This Row],[Product_ID]],Table4[Product_ID],Table4[Subcategory],"Not Found")</f>
        <v>Bootcut</v>
      </c>
      <c r="P1168" s="2" t="str">
        <f>_xlfn.XLOOKUP(Table2[[#This Row],[Product_ID]],Table4[Product_ID],Table4[Brand],"Missing Brand")</f>
        <v>US Polo Assn</v>
      </c>
      <c r="Q1168" s="2" t="s">
        <v>141</v>
      </c>
      <c r="R1168" s="2" t="str">
        <f>_xlfn.XLOOKUP(Table2[[#This Row],[Store_ID]],Table6[Store_ID],Table6[Store Name],"Not Found")</f>
        <v>TrendMart Warangal High Street</v>
      </c>
      <c r="S1168" s="2">
        <f>_xlfn.XLOOKUP(Table2[[#This Row],[Store_ID]],Table6[Store_ID],Table6[Monthly Target],"Missing Target")</f>
        <v>2000000</v>
      </c>
      <c r="T1168" s="2" t="str">
        <f>_xlfn.XLOOKUP(Table2[[#This Row],[Store_ID]],Table6[Store_ID],Table6[Region],"Not Found")</f>
        <v>South Zone 2</v>
      </c>
      <c r="U1168" s="2" t="s">
        <v>55</v>
      </c>
      <c r="V1168" s="2" t="str">
        <f>_xlfn.XLOOKUP(Table2[[#This Row],[Employee_ID]],Table5[Employee_ID],Table5[Employee Name],"Not Found")</f>
        <v>Padma Gounder</v>
      </c>
      <c r="W1168" s="2">
        <v>2</v>
      </c>
      <c r="X1168" s="2">
        <v>1246.1500000000001</v>
      </c>
      <c r="Y1168" s="2">
        <v>10</v>
      </c>
      <c r="Z1168" s="2">
        <v>249.23</v>
      </c>
      <c r="AA1168" s="2">
        <v>12</v>
      </c>
      <c r="AB1168" s="2">
        <v>269.17</v>
      </c>
      <c r="AC1168" s="2">
        <v>2512.2399999999998</v>
      </c>
      <c r="AD1168" s="2">
        <v>1669.92</v>
      </c>
      <c r="AE1168" s="2">
        <f t="shared" si="37"/>
        <v>573.14999999999964</v>
      </c>
      <c r="AF1168" s="2" t="s">
        <v>69</v>
      </c>
      <c r="AG1168" s="42">
        <f>IFERROR(Table2[[#This Row],[Profit]]/Table2[[#This Row],[Sales Amount]],0)</f>
        <v>0.22814301181415775</v>
      </c>
      <c r="AH1168" s="2" t="str">
        <f>TRIM(Table2[[#This Row],[Payment Modee]])</f>
        <v>Cash</v>
      </c>
      <c r="AI1168" s="2" t="s">
        <v>26</v>
      </c>
      <c r="AJ1168" s="2" t="s">
        <v>27</v>
      </c>
      <c r="AK1168" s="2" t="s">
        <v>1974</v>
      </c>
      <c r="AL1168" s="16" t="str">
        <f>IF(HOUR(Table2[[#This Row],[Order Time]])&lt;12,"Morning",IF(HOUR(Table2[[#This Row],[Order Time]])&lt;17,"Afternoon",IF(HOUR(Table2[[#This Row],[Order Time]])&lt;21,"Evening","Night")))</f>
        <v>Evening</v>
      </c>
      <c r="AM1168" s="16" t="s">
        <v>29</v>
      </c>
    </row>
    <row r="1169" spans="1:39" x14ac:dyDescent="0.25">
      <c r="A1169" s="13" t="s">
        <v>2788</v>
      </c>
      <c r="B1169" s="4">
        <v>45576</v>
      </c>
      <c r="C1169" s="2">
        <f>YEAR(Table2[[#This Row],[Invoice Date]])</f>
        <v>2024</v>
      </c>
      <c r="D1169" s="2" t="str">
        <f>TEXT(Table2[[#This Row],[Invoice Date]],"mmm")</f>
        <v>Oct</v>
      </c>
      <c r="E1169" s="2" t="str">
        <f>Table2[[#This Row],[Store_ID]]&amp;"-"&amp;Table2[[#This Row],[Year]]&amp;"-"&amp;Table2[[#This Row],[Month]]</f>
        <v>STR114-2024-Oct</v>
      </c>
      <c r="F1169" s="2" t="s">
        <v>2789</v>
      </c>
      <c r="G1169" s="2" t="str">
        <f>_xlfn.XLOOKUP(Table2[[#This Row],[Customer_ID]],Table3[Customer_ID],Table3[Customer Name],"Not Found")</f>
        <v>Dhruv Gowda</v>
      </c>
      <c r="H1169" s="2" t="str">
        <f>_xlfn.XLOOKUP(Table2[[#This Row],[Customer_ID]],Table3[Customer_ID],Table3[Gender],"Female")</f>
        <v>Male</v>
      </c>
      <c r="I1169" s="2" t="str">
        <f>_xlfn.XLOOKUP(Table2[[#This Row],[Customer_ID]],Table3[Customer_ID],Table3[City],"Missing Memebership")</f>
        <v>Mangaluru</v>
      </c>
      <c r="J1169" s="2" t="str">
        <f>_xlfn.XLOOKUP(Table2[[#This Row],[Customer_ID]],Table3[Customer_ID],Table3[State],"Karnataka")</f>
        <v>Karnataka</v>
      </c>
      <c r="K1169" s="2" t="str">
        <f>_xlfn.XLOOKUP(Table2[[#This Row],[Customer_ID]],Table3[Customer_ID],Table3[Membership],"Regular")</f>
        <v>Gold</v>
      </c>
      <c r="L1169" s="2" t="s">
        <v>1794</v>
      </c>
      <c r="M1169" s="2" t="str">
        <f>_xlfn.XLOOKUP(Table2[[#This Row],[Product_ID]],Table4[Product_ID],Table4[Product_Name],"Not Found")</f>
        <v>US Polo Assn Casual Belt Charcoal</v>
      </c>
      <c r="N1169" s="2" t="str">
        <f>_xlfn.XLOOKUP(Table2[[#This Row],[Product_ID]],Table4[Product_ID],Table4[Category],"Not Found")</f>
        <v>Belts</v>
      </c>
      <c r="O1169" s="2" t="str">
        <f>_xlfn.XLOOKUP(Table2[[#This Row],[Product_ID]],Table4[Product_ID],Table4[Subcategory],"Not Found")</f>
        <v>Casual Belt</v>
      </c>
      <c r="P1169" s="2" t="str">
        <f>_xlfn.XLOOKUP(Table2[[#This Row],[Product_ID]],Table4[Product_ID],Table4[Brand],"Missing Brand")</f>
        <v>US Polo Assn</v>
      </c>
      <c r="Q1169" s="2" t="s">
        <v>807</v>
      </c>
      <c r="R1169" s="2" t="str">
        <f>_xlfn.XLOOKUP(Table2[[#This Row],[Store_ID]],Table6[Store_ID],Table6[Store Name],"Not Found")</f>
        <v>TrendMart Thiruvananthapuram High Street</v>
      </c>
      <c r="S1169" s="2">
        <f>_xlfn.XLOOKUP(Table2[[#This Row],[Store_ID]],Table6[Store_ID],Table6[Monthly Target],"Missing Target")</f>
        <v>2000000</v>
      </c>
      <c r="T1169" s="2" t="str">
        <f>_xlfn.XLOOKUP(Table2[[#This Row],[Store_ID]],Table6[Store_ID],Table6[Region],"Not Found")</f>
        <v>South Zone 1</v>
      </c>
      <c r="U1169" s="2" t="s">
        <v>159</v>
      </c>
      <c r="V1169" s="2" t="str">
        <f>_xlfn.XLOOKUP(Table2[[#This Row],[Employee_ID]],Table5[Employee_ID],Table5[Employee Name],"Not Found")</f>
        <v>Venkat Sharma</v>
      </c>
      <c r="W1169" s="2">
        <v>2</v>
      </c>
      <c r="X1169" s="2">
        <v>968.41</v>
      </c>
      <c r="Y1169" s="2">
        <v>10</v>
      </c>
      <c r="Z1169" s="2">
        <v>193.68</v>
      </c>
      <c r="AA1169" s="2">
        <v>5</v>
      </c>
      <c r="AB1169" s="2">
        <v>87.16</v>
      </c>
      <c r="AC1169" s="2">
        <v>1830.3</v>
      </c>
      <c r="AD1169" s="2">
        <v>1522.14</v>
      </c>
      <c r="AE1169" s="2">
        <f t="shared" si="37"/>
        <v>220.99999999999986</v>
      </c>
      <c r="AF1169" s="2" t="s">
        <v>69</v>
      </c>
      <c r="AG1169" s="42">
        <f>IFERROR(Table2[[#This Row],[Profit]]/Table2[[#This Row],[Sales Amount]],0)</f>
        <v>0.1207452330219089</v>
      </c>
      <c r="AH1169" s="2" t="str">
        <f>TRIM(Table2[[#This Row],[Payment Modee]])</f>
        <v>Cash</v>
      </c>
      <c r="AI1169" s="2" t="s">
        <v>26</v>
      </c>
      <c r="AJ1169" s="2" t="s">
        <v>27</v>
      </c>
      <c r="AK1169" s="2" t="s">
        <v>1560</v>
      </c>
      <c r="AL1169" s="16" t="str">
        <f>IF(HOUR(Table2[[#This Row],[Order Time]])&lt;12,"Morning",IF(HOUR(Table2[[#This Row],[Order Time]])&lt;17,"Afternoon",IF(HOUR(Table2[[#This Row],[Order Time]])&lt;21,"Evening","Night")))</f>
        <v>Afternoon</v>
      </c>
      <c r="AM1169" s="16" t="s">
        <v>29</v>
      </c>
    </row>
    <row r="1170" spans="1:39" x14ac:dyDescent="0.25">
      <c r="A1170" s="13" t="s">
        <v>2790</v>
      </c>
      <c r="B1170" s="4">
        <v>45723</v>
      </c>
      <c r="C1170" s="2">
        <f>YEAR(Table2[[#This Row],[Invoice Date]])</f>
        <v>2025</v>
      </c>
      <c r="D1170" s="2" t="str">
        <f>TEXT(Table2[[#This Row],[Invoice Date]],"mmm")</f>
        <v>Mar</v>
      </c>
      <c r="E1170" s="2" t="str">
        <f>Table2[[#This Row],[Store_ID]]&amp;"-"&amp;Table2[[#This Row],[Year]]&amp;"-"&amp;Table2[[#This Row],[Month]]</f>
        <v>STR052-2025-Mar</v>
      </c>
      <c r="F1170" s="2" t="s">
        <v>1742</v>
      </c>
      <c r="G1170" s="2" t="str">
        <f>_xlfn.XLOOKUP(Table2[[#This Row],[Customer_ID]],Table3[Customer_ID],Table3[Customer Name],"Not Found")</f>
        <v>Chandrika Iyer</v>
      </c>
      <c r="H1170" s="2" t="str">
        <f>_xlfn.XLOOKUP(Table2[[#This Row],[Customer_ID]],Table3[Customer_ID],Table3[Gender],"Female")</f>
        <v>Female</v>
      </c>
      <c r="I1170" s="2" t="str">
        <f>_xlfn.XLOOKUP(Table2[[#This Row],[Customer_ID]],Table3[Customer_ID],Table3[City],"Missing Memebership")</f>
        <v>Tumakuru</v>
      </c>
      <c r="J1170" s="2" t="str">
        <f>_xlfn.XLOOKUP(Table2[[#This Row],[Customer_ID]],Table3[Customer_ID],Table3[State],"Karnataka")</f>
        <v>Karnataka</v>
      </c>
      <c r="K1170" s="2" t="str">
        <f>_xlfn.XLOOKUP(Table2[[#This Row],[Customer_ID]],Table3[Customer_ID],Table3[Membership],"Regular")</f>
        <v>Silver</v>
      </c>
      <c r="L1170" s="2" t="s">
        <v>2131</v>
      </c>
      <c r="M1170" s="2" t="str">
        <f>_xlfn.XLOOKUP(Table2[[#This Row],[Product_ID]],Table4[Product_ID],Table4[Product_Name],"Not Found")</f>
        <v>GRT Jewellers Chinos Purple</v>
      </c>
      <c r="N1170" s="2" t="str">
        <f>_xlfn.XLOOKUP(Table2[[#This Row],[Product_ID]],Table4[Product_ID],Table4[Category],"Not Found")</f>
        <v>Men Trousers</v>
      </c>
      <c r="O1170" s="2" t="str">
        <f>_xlfn.XLOOKUP(Table2[[#This Row],[Product_ID]],Table4[Product_ID],Table4[Subcategory],"Not Found")</f>
        <v>Chinos</v>
      </c>
      <c r="P1170" s="2" t="str">
        <f>_xlfn.XLOOKUP(Table2[[#This Row],[Product_ID]],Table4[Product_ID],Table4[Brand],"Missing Brand")</f>
        <v>GRT Jewellers</v>
      </c>
      <c r="Q1170" s="2" t="s">
        <v>1413</v>
      </c>
      <c r="R1170" s="2" t="str">
        <f>_xlfn.XLOOKUP(Table2[[#This Row],[Store_ID]],Table6[Store_ID],Table6[Store Name],"Not Found")</f>
        <v>TrendMart Guntur High Street</v>
      </c>
      <c r="S1170" s="2">
        <f>_xlfn.XLOOKUP(Table2[[#This Row],[Store_ID]],Table6[Store_ID],Table6[Monthly Target],"Missing Target")</f>
        <v>800000</v>
      </c>
      <c r="T1170" s="2" t="str">
        <f>_xlfn.XLOOKUP(Table2[[#This Row],[Store_ID]],Table6[Store_ID],Table6[Region],"Not Found")</f>
        <v>South Zone 3</v>
      </c>
      <c r="U1170" s="2" t="s">
        <v>435</v>
      </c>
      <c r="V1170" s="2" t="str">
        <f>_xlfn.XLOOKUP(Table2[[#This Row],[Employee_ID]],Table5[Employee_ID],Table5[Employee Name],"Not Found")</f>
        <v>Gopal Prasad</v>
      </c>
      <c r="W1170" s="2">
        <v>1</v>
      </c>
      <c r="X1170" s="2">
        <v>1457.17</v>
      </c>
      <c r="Y1170" s="2">
        <v>0</v>
      </c>
      <c r="Z1170" s="2">
        <v>0</v>
      </c>
      <c r="AA1170" s="2">
        <v>12</v>
      </c>
      <c r="AB1170" s="2">
        <v>174.86</v>
      </c>
      <c r="AC1170" s="2">
        <v>1632.03</v>
      </c>
      <c r="AD1170" s="2">
        <v>996.24</v>
      </c>
      <c r="AE1170" s="2">
        <f t="shared" si="37"/>
        <v>460.92999999999995</v>
      </c>
      <c r="AF1170" s="2" t="s">
        <v>56</v>
      </c>
      <c r="AG1170" s="42">
        <f>IFERROR(Table2[[#This Row],[Profit]]/Table2[[#This Row],[Sales Amount]],0)</f>
        <v>0.28242740635895169</v>
      </c>
      <c r="AH1170" s="2" t="str">
        <f>TRIM(Table2[[#This Row],[Payment Modee]])</f>
        <v>Credit Card</v>
      </c>
      <c r="AI1170" s="2" t="s">
        <v>26</v>
      </c>
      <c r="AJ1170" s="2" t="s">
        <v>27</v>
      </c>
      <c r="AK1170" s="2" t="s">
        <v>2791</v>
      </c>
      <c r="AL1170" s="16" t="str">
        <f>IF(HOUR(Table2[[#This Row],[Order Time]])&lt;12,"Morning",IF(HOUR(Table2[[#This Row],[Order Time]])&lt;17,"Afternoon",IF(HOUR(Table2[[#This Row],[Order Time]])&lt;21,"Evening","Night")))</f>
        <v>Evening</v>
      </c>
      <c r="AM1170" s="16" t="s">
        <v>29</v>
      </c>
    </row>
    <row r="1171" spans="1:39" x14ac:dyDescent="0.25">
      <c r="A1171" s="13" t="s">
        <v>2792</v>
      </c>
      <c r="B1171" s="4">
        <v>45555</v>
      </c>
      <c r="C1171" s="2">
        <f>YEAR(Table2[[#This Row],[Invoice Date]])</f>
        <v>2024</v>
      </c>
      <c r="D1171" s="2" t="str">
        <f>TEXT(Table2[[#This Row],[Invoice Date]],"mmm")</f>
        <v>Sep</v>
      </c>
      <c r="E1171" s="2" t="str">
        <f>Table2[[#This Row],[Store_ID]]&amp;"-"&amp;Table2[[#This Row],[Year]]&amp;"-"&amp;Table2[[#This Row],[Month]]</f>
        <v>STR037-2024-Sep</v>
      </c>
      <c r="F1171" s="2" t="s">
        <v>2793</v>
      </c>
      <c r="G1171" s="2" t="str">
        <f>_xlfn.XLOOKUP(Table2[[#This Row],[Customer_ID]],Table3[Customer_ID],Table3[Customer Name],"Not Found")</f>
        <v>Chandra Rao</v>
      </c>
      <c r="H1171" s="2" t="str">
        <f>_xlfn.XLOOKUP(Table2[[#This Row],[Customer_ID]],Table3[Customer_ID],Table3[Gender],"Female")</f>
        <v>Male</v>
      </c>
      <c r="I1171" s="2" t="str">
        <f>_xlfn.XLOOKUP(Table2[[#This Row],[Customer_ID]],Table3[Customer_ID],Table3[City],"Missing Memebership")</f>
        <v>Shivamogga</v>
      </c>
      <c r="J1171" s="2" t="str">
        <f>_xlfn.XLOOKUP(Table2[[#This Row],[Customer_ID]],Table3[Customer_ID],Table3[State],"Karnataka")</f>
        <v>Karnataka</v>
      </c>
      <c r="K1171" s="2" t="str">
        <f>_xlfn.XLOOKUP(Table2[[#This Row],[Customer_ID]],Table3[Customer_ID],Table3[Membership],"Regular")</f>
        <v>Silver</v>
      </c>
      <c r="L1171" s="2" t="s">
        <v>205</v>
      </c>
      <c r="M1171" s="2" t="str">
        <f>_xlfn.XLOOKUP(Table2[[#This Row],[Product_ID]],Table4[Product_ID],Table4[Product_Name],"Not Found")</f>
        <v>Pepe Jeans Smart Watch Orange</v>
      </c>
      <c r="N1171" s="2" t="str">
        <f>_xlfn.XLOOKUP(Table2[[#This Row],[Product_ID]],Table4[Product_ID],Table4[Category],"Not Found")</f>
        <v>Watches</v>
      </c>
      <c r="O1171" s="2" t="str">
        <f>_xlfn.XLOOKUP(Table2[[#This Row],[Product_ID]],Table4[Product_ID],Table4[Subcategory],"Not Found")</f>
        <v>Smart Watch</v>
      </c>
      <c r="P1171" s="2" t="str">
        <f>_xlfn.XLOOKUP(Table2[[#This Row],[Product_ID]],Table4[Product_ID],Table4[Brand],"Missing Brand")</f>
        <v>Pepe Jeans</v>
      </c>
      <c r="Q1171" s="2" t="s">
        <v>23</v>
      </c>
      <c r="R1171" s="2" t="str">
        <f>_xlfn.XLOOKUP(Table2[[#This Row],[Store_ID]],Table6[Store_ID],Table6[Store Name],"Not Found")</f>
        <v>TrendMart Vijayawada High Street</v>
      </c>
      <c r="S1171" s="2">
        <f>_xlfn.XLOOKUP(Table2[[#This Row],[Store_ID]],Table6[Store_ID],Table6[Monthly Target],"Missing Target")</f>
        <v>1000000</v>
      </c>
      <c r="T1171" s="2" t="str">
        <f>_xlfn.XLOOKUP(Table2[[#This Row],[Store_ID]],Table6[Store_ID],Table6[Region],"Not Found")</f>
        <v>South Zone 3</v>
      </c>
      <c r="U1171" s="2" t="s">
        <v>482</v>
      </c>
      <c r="V1171" s="2" t="str">
        <f>_xlfn.XLOOKUP(Table2[[#This Row],[Employee_ID]],Table5[Employee_ID],Table5[Employee Name],"Not Found")</f>
        <v>Swathi Achari</v>
      </c>
      <c r="W1171" s="2">
        <v>3</v>
      </c>
      <c r="X1171" s="2">
        <v>3350.99</v>
      </c>
      <c r="Y1171" s="2">
        <v>10</v>
      </c>
      <c r="Z1171" s="2">
        <v>1005.3</v>
      </c>
      <c r="AA1171" s="2">
        <v>12</v>
      </c>
      <c r="AB1171" s="2">
        <v>1085.72</v>
      </c>
      <c r="AC1171" s="2">
        <v>10133.39</v>
      </c>
      <c r="AD1171" s="2">
        <v>7299.96</v>
      </c>
      <c r="AE1171" s="2">
        <f t="shared" si="37"/>
        <v>1747.7099999999994</v>
      </c>
      <c r="AF1171" s="2" t="s">
        <v>136</v>
      </c>
      <c r="AG1171" s="42">
        <f>IFERROR(Table2[[#This Row],[Profit]]/Table2[[#This Row],[Sales Amount]],0)</f>
        <v>0.17247041710622008</v>
      </c>
      <c r="AH1171" s="2" t="str">
        <f>TRIM(Table2[[#This Row],[Payment Modee]])</f>
        <v>EMI</v>
      </c>
      <c r="AI1171" s="2" t="s">
        <v>26</v>
      </c>
      <c r="AJ1171" s="2" t="s">
        <v>27</v>
      </c>
      <c r="AK1171" s="2" t="s">
        <v>2794</v>
      </c>
      <c r="AL1171" s="16" t="str">
        <f>IF(HOUR(Table2[[#This Row],[Order Time]])&lt;12,"Morning",IF(HOUR(Table2[[#This Row],[Order Time]])&lt;17,"Afternoon",IF(HOUR(Table2[[#This Row],[Order Time]])&lt;21,"Evening","Night")))</f>
        <v>Evening</v>
      </c>
      <c r="AM1171" s="16" t="s">
        <v>29</v>
      </c>
    </row>
    <row r="1172" spans="1:39" x14ac:dyDescent="0.25">
      <c r="A1172" s="13" t="s">
        <v>2795</v>
      </c>
      <c r="B1172" s="4">
        <v>45559</v>
      </c>
      <c r="C1172" s="2">
        <f>YEAR(Table2[[#This Row],[Invoice Date]])</f>
        <v>2024</v>
      </c>
      <c r="D1172" s="2" t="str">
        <f>TEXT(Table2[[#This Row],[Invoice Date]],"mmm")</f>
        <v>Sep</v>
      </c>
      <c r="E1172" s="2" t="str">
        <f>Table2[[#This Row],[Store_ID]]&amp;"-"&amp;Table2[[#This Row],[Year]]&amp;"-"&amp;Table2[[#This Row],[Month]]</f>
        <v>STR096-2024-Sep</v>
      </c>
      <c r="F1172" s="2" t="s">
        <v>1543</v>
      </c>
      <c r="G1172" s="2" t="str">
        <f>_xlfn.XLOOKUP(Table2[[#This Row],[Customer_ID]],Table3[Customer_ID],Table3[Customer Name],"Not Found")</f>
        <v>Venkat Mudaliar</v>
      </c>
      <c r="H1172" s="2" t="str">
        <f>_xlfn.XLOOKUP(Table2[[#This Row],[Customer_ID]],Table3[Customer_ID],Table3[Gender],"Female")</f>
        <v>Male</v>
      </c>
      <c r="I1172" s="2" t="str">
        <f>_xlfn.XLOOKUP(Table2[[#This Row],[Customer_ID]],Table3[Customer_ID],Table3[City],"Missing Memebership")</f>
        <v>Kalaburagi</v>
      </c>
      <c r="J1172" s="2" t="str">
        <f>_xlfn.XLOOKUP(Table2[[#This Row],[Customer_ID]],Table3[Customer_ID],Table3[State],"Karnataka")</f>
        <v>Karnataka</v>
      </c>
      <c r="K1172" s="2" t="str">
        <f>_xlfn.XLOOKUP(Table2[[#This Row],[Customer_ID]],Table3[Customer_ID],Table3[Membership],"Regular")</f>
        <v>Silver</v>
      </c>
      <c r="L1172" s="2" t="s">
        <v>301</v>
      </c>
      <c r="M1172" s="2" t="str">
        <f>_xlfn.XLOOKUP(Table2[[#This Row],[Product_ID]],Table4[Product_ID],Table4[Product_Name],"Not Found")</f>
        <v>Killer Jeans Skinny Fit Mustard</v>
      </c>
      <c r="N1172" s="2" t="str">
        <f>_xlfn.XLOOKUP(Table2[[#This Row],[Product_ID]],Table4[Product_ID],Table4[Category],"Not Found")</f>
        <v>Women Jeans</v>
      </c>
      <c r="O1172" s="2" t="str">
        <f>_xlfn.XLOOKUP(Table2[[#This Row],[Product_ID]],Table4[Product_ID],Table4[Subcategory],"Not Found")</f>
        <v>Skinny Fit</v>
      </c>
      <c r="P1172" s="2" t="str">
        <f>_xlfn.XLOOKUP(Table2[[#This Row],[Product_ID]],Table4[Product_ID],Table4[Brand],"Missing Brand")</f>
        <v>Killer Jeans</v>
      </c>
      <c r="Q1172" s="2" t="s">
        <v>375</v>
      </c>
      <c r="R1172" s="2" t="str">
        <f>_xlfn.XLOOKUP(Table2[[#This Row],[Store_ID]],Table6[Store_ID],Table6[Store Name],"Not Found")</f>
        <v>TrendMart Mangaluru Mall Kiosk</v>
      </c>
      <c r="S1172" s="2">
        <f>_xlfn.XLOOKUP(Table2[[#This Row],[Store_ID]],Table6[Store_ID],Table6[Monthly Target],"Missing Target")</f>
        <v>1500000</v>
      </c>
      <c r="T1172" s="2" t="str">
        <f>_xlfn.XLOOKUP(Table2[[#This Row],[Store_ID]],Table6[Store_ID],Table6[Region],"Not Found")</f>
        <v>South Zone 2</v>
      </c>
      <c r="U1172" s="2" t="s">
        <v>135</v>
      </c>
      <c r="V1172" s="2" t="str">
        <f>_xlfn.XLOOKUP(Table2[[#This Row],[Employee_ID]],Table5[Employee_ID],Table5[Employee Name],"Not Found")</f>
        <v>Yamini Pandian</v>
      </c>
      <c r="W1172" s="2">
        <v>1</v>
      </c>
      <c r="X1172" s="2">
        <v>1502.24</v>
      </c>
      <c r="Y1172" s="2">
        <v>10</v>
      </c>
      <c r="Z1172" s="2">
        <v>150.22</v>
      </c>
      <c r="AA1172" s="2">
        <v>12</v>
      </c>
      <c r="AB1172" s="2">
        <v>162.24</v>
      </c>
      <c r="AC1172" s="2">
        <v>1514.26</v>
      </c>
      <c r="AD1172" s="2">
        <v>1047.48</v>
      </c>
      <c r="AE1172" s="2">
        <f t="shared" si="37"/>
        <v>304.53999999999996</v>
      </c>
      <c r="AF1172" s="2" t="s">
        <v>69</v>
      </c>
      <c r="AG1172" s="42">
        <f>IFERROR(Table2[[#This Row],[Profit]]/Table2[[#This Row],[Sales Amount]],0)</f>
        <v>0.20111473591060977</v>
      </c>
      <c r="AH1172" s="2" t="str">
        <f>TRIM(Table2[[#This Row],[Payment Modee]])</f>
        <v>Cash</v>
      </c>
      <c r="AI1172" s="2" t="s">
        <v>26</v>
      </c>
      <c r="AJ1172" s="2" t="s">
        <v>27</v>
      </c>
      <c r="AK1172" s="2" t="s">
        <v>1228</v>
      </c>
      <c r="AL1172" s="16" t="str">
        <f>IF(HOUR(Table2[[#This Row],[Order Time]])&lt;12,"Morning",IF(HOUR(Table2[[#This Row],[Order Time]])&lt;17,"Afternoon",IF(HOUR(Table2[[#This Row],[Order Time]])&lt;21,"Evening","Night")))</f>
        <v>Morning</v>
      </c>
      <c r="AM1172" s="16" t="s">
        <v>29</v>
      </c>
    </row>
    <row r="1173" spans="1:39" x14ac:dyDescent="0.25">
      <c r="A1173" s="13" t="s">
        <v>2796</v>
      </c>
      <c r="B1173" s="4">
        <v>45689</v>
      </c>
      <c r="C1173" s="2">
        <f>YEAR(Table2[[#This Row],[Invoice Date]])</f>
        <v>2025</v>
      </c>
      <c r="D1173" s="2" t="str">
        <f>TEXT(Table2[[#This Row],[Invoice Date]],"mmm")</f>
        <v>Feb</v>
      </c>
      <c r="E1173" s="2" t="str">
        <f>Table2[[#This Row],[Store_ID]]&amp;"-"&amp;Table2[[#This Row],[Year]]&amp;"-"&amp;Table2[[#This Row],[Month]]</f>
        <v>STR111-2025-Feb</v>
      </c>
      <c r="F1173" s="2" t="s">
        <v>2797</v>
      </c>
      <c r="G1173" s="2" t="str">
        <f>_xlfn.XLOOKUP(Table2[[#This Row],[Customer_ID]],Table3[Customer_ID],Table3[Customer Name],"Not Found")</f>
        <v>Elango Reddy</v>
      </c>
      <c r="H1173" s="2" t="str">
        <f>_xlfn.XLOOKUP(Table2[[#This Row],[Customer_ID]],Table3[Customer_ID],Table3[Gender],"Female")</f>
        <v>Male</v>
      </c>
      <c r="I1173" s="2" t="str">
        <f>_xlfn.XLOOKUP(Table2[[#This Row],[Customer_ID]],Table3[Customer_ID],Table3[City],"Missing Memebership")</f>
        <v>Visakhapatnam</v>
      </c>
      <c r="J1173" s="2" t="str">
        <f>_xlfn.XLOOKUP(Table2[[#This Row],[Customer_ID]],Table3[Customer_ID],Table3[State],"Karnataka")</f>
        <v>Andhra Pradesh</v>
      </c>
      <c r="K1173" s="2" t="str">
        <f>_xlfn.XLOOKUP(Table2[[#This Row],[Customer_ID]],Table3[Customer_ID],Table3[Membership],"Regular")</f>
        <v>Regular</v>
      </c>
      <c r="L1173" s="2" t="s">
        <v>416</v>
      </c>
      <c r="M1173" s="2" t="str">
        <f>_xlfn.XLOOKUP(Table2[[#This Row],[Product_ID]],Table4[Product_ID],Table4[Product_Name],"Not Found")</f>
        <v>GRT Jewellers Sling Bag Olive</v>
      </c>
      <c r="N1173" s="2" t="str">
        <f>_xlfn.XLOOKUP(Table2[[#This Row],[Product_ID]],Table4[Product_ID],Table4[Category],"Not Found")</f>
        <v>Handbags</v>
      </c>
      <c r="O1173" s="2" t="str">
        <f>_xlfn.XLOOKUP(Table2[[#This Row],[Product_ID]],Table4[Product_ID],Table4[Subcategory],"Not Found")</f>
        <v>Sling Bag</v>
      </c>
      <c r="P1173" s="2" t="str">
        <f>_xlfn.XLOOKUP(Table2[[#This Row],[Product_ID]],Table4[Product_ID],Table4[Brand],"Missing Brand")</f>
        <v>GRT Jewellers</v>
      </c>
      <c r="Q1173" s="2" t="s">
        <v>180</v>
      </c>
      <c r="R1173" s="2" t="str">
        <f>_xlfn.XLOOKUP(Table2[[#This Row],[Store_ID]],Table6[Store_ID],Table6[Store Name],"Not Found")</f>
        <v>TrendMart Kurnool Outlet</v>
      </c>
      <c r="S1173" s="2">
        <f>_xlfn.XLOOKUP(Table2[[#This Row],[Store_ID]],Table6[Store_ID],Table6[Monthly Target],"Missing Target")</f>
        <v>2500000</v>
      </c>
      <c r="T1173" s="2" t="str">
        <f>_xlfn.XLOOKUP(Table2[[#This Row],[Store_ID]],Table6[Store_ID],Table6[Region],"Not Found")</f>
        <v>South Zone 3</v>
      </c>
      <c r="U1173" s="2" t="s">
        <v>68</v>
      </c>
      <c r="V1173" s="2" t="str">
        <f>_xlfn.XLOOKUP(Table2[[#This Row],[Employee_ID]],Table5[Employee_ID],Table5[Employee Name],"Not Found")</f>
        <v>Praveen Gupta</v>
      </c>
      <c r="W1173" s="2">
        <v>3</v>
      </c>
      <c r="X1173" s="2">
        <v>3504.98</v>
      </c>
      <c r="Y1173" s="2">
        <v>30</v>
      </c>
      <c r="Z1173" s="2">
        <v>3154.48</v>
      </c>
      <c r="AA1173" s="2">
        <v>12</v>
      </c>
      <c r="AB1173" s="2">
        <v>883.26</v>
      </c>
      <c r="AC1173" s="2">
        <v>8243.7199999999993</v>
      </c>
      <c r="AD1173" s="2">
        <v>6102.03</v>
      </c>
      <c r="AE1173" s="2">
        <f t="shared" si="37"/>
        <v>1258.4299999999996</v>
      </c>
      <c r="AF1173" s="2" t="s">
        <v>35</v>
      </c>
      <c r="AG1173" s="42">
        <f>IFERROR(Table2[[#This Row],[Profit]]/Table2[[#This Row],[Sales Amount]],0)</f>
        <v>0.15265317114118379</v>
      </c>
      <c r="AH1173" s="2" t="str">
        <f>TRIM(Table2[[#This Row],[Payment Modee]])</f>
        <v>Debit Card</v>
      </c>
      <c r="AI1173" s="2" t="s">
        <v>26</v>
      </c>
      <c r="AJ1173" s="2" t="s">
        <v>27</v>
      </c>
      <c r="AK1173" s="2" t="s">
        <v>2798</v>
      </c>
      <c r="AL1173" s="16" t="str">
        <f>IF(HOUR(Table2[[#This Row],[Order Time]])&lt;12,"Morning",IF(HOUR(Table2[[#This Row],[Order Time]])&lt;17,"Afternoon",IF(HOUR(Table2[[#This Row],[Order Time]])&lt;21,"Evening","Night")))</f>
        <v>Evening</v>
      </c>
      <c r="AM1173" s="16" t="s">
        <v>38</v>
      </c>
    </row>
    <row r="1174" spans="1:39" x14ac:dyDescent="0.25">
      <c r="A1174" s="13" t="s">
        <v>2799</v>
      </c>
      <c r="B1174" s="4">
        <v>45645</v>
      </c>
      <c r="C1174" s="2">
        <f>YEAR(Table2[[#This Row],[Invoice Date]])</f>
        <v>2024</v>
      </c>
      <c r="D1174" s="2" t="str">
        <f>TEXT(Table2[[#This Row],[Invoice Date]],"mmm")</f>
        <v>Dec</v>
      </c>
      <c r="E1174" s="2" t="str">
        <f>Table2[[#This Row],[Store_ID]]&amp;"-"&amp;Table2[[#This Row],[Year]]&amp;"-"&amp;Table2[[#This Row],[Month]]</f>
        <v>STR097-2024-Dec</v>
      </c>
      <c r="F1174" s="2" t="s">
        <v>674</v>
      </c>
      <c r="G1174" s="2" t="str">
        <f>_xlfn.XLOOKUP(Table2[[#This Row],[Customer_ID]],Table3[Customer_ID],Table3[Customer Name],"Not Found")</f>
        <v>Karunakaran Yadav</v>
      </c>
      <c r="H1174" s="2" t="str">
        <f>_xlfn.XLOOKUP(Table2[[#This Row],[Customer_ID]],Table3[Customer_ID],Table3[Gender],"Female")</f>
        <v>Male</v>
      </c>
      <c r="I1174" s="2" t="str">
        <f>_xlfn.XLOOKUP(Table2[[#This Row],[Customer_ID]],Table3[Customer_ID],Table3[City],"Missing Memebership")</f>
        <v>Kochi</v>
      </c>
      <c r="J1174" s="2" t="str">
        <f>_xlfn.XLOOKUP(Table2[[#This Row],[Customer_ID]],Table3[Customer_ID],Table3[State],"Karnataka")</f>
        <v>Kerala</v>
      </c>
      <c r="K1174" s="2" t="str">
        <f>_xlfn.XLOOKUP(Table2[[#This Row],[Customer_ID]],Table3[Customer_ID],Table3[Membership],"Regular")</f>
        <v>Regular</v>
      </c>
      <c r="L1174" s="2" t="s">
        <v>353</v>
      </c>
      <c r="M1174" s="2" t="str">
        <f>_xlfn.XLOOKUP(Table2[[#This Row],[Product_ID]],Table4[Product_ID],Table4[Product_Name],"Not Found")</f>
        <v>Fabindia Straight Kurti Olive</v>
      </c>
      <c r="N1174" s="2" t="str">
        <f>_xlfn.XLOOKUP(Table2[[#This Row],[Product_ID]],Table4[Product_ID],Table4[Category],"Not Found")</f>
        <v>Women Kurtis</v>
      </c>
      <c r="O1174" s="2" t="str">
        <f>_xlfn.XLOOKUP(Table2[[#This Row],[Product_ID]],Table4[Product_ID],Table4[Subcategory],"Not Found")</f>
        <v>Straight Kurti</v>
      </c>
      <c r="P1174" s="2" t="str">
        <f>_xlfn.XLOOKUP(Table2[[#This Row],[Product_ID]],Table4[Product_ID],Table4[Brand],"Missing Brand")</f>
        <v>Fabindia</v>
      </c>
      <c r="Q1174" s="2" t="s">
        <v>240</v>
      </c>
      <c r="R1174" s="2" t="str">
        <f>_xlfn.XLOOKUP(Table2[[#This Row],[Store_ID]],Table6[Store_ID],Table6[Store Name],"Not Found")</f>
        <v>TrendMart Thiruvananthapuram High Street</v>
      </c>
      <c r="S1174" s="2">
        <f>_xlfn.XLOOKUP(Table2[[#This Row],[Store_ID]],Table6[Store_ID],Table6[Monthly Target],"Missing Target")</f>
        <v>1500000</v>
      </c>
      <c r="T1174" s="2" t="str">
        <f>_xlfn.XLOOKUP(Table2[[#This Row],[Store_ID]],Table6[Store_ID],Table6[Region],"Not Found")</f>
        <v>South Zone 1</v>
      </c>
      <c r="U1174" s="2" t="s">
        <v>482</v>
      </c>
      <c r="V1174" s="2" t="str">
        <f>_xlfn.XLOOKUP(Table2[[#This Row],[Employee_ID]],Table5[Employee_ID],Table5[Employee Name],"Not Found")</f>
        <v>Swathi Achari</v>
      </c>
      <c r="W1174" s="2">
        <v>2</v>
      </c>
      <c r="X1174" s="2">
        <v>766.8</v>
      </c>
      <c r="Y1174" s="2">
        <v>30</v>
      </c>
      <c r="Z1174" s="2">
        <v>460.08</v>
      </c>
      <c r="AA1174" s="2">
        <v>5</v>
      </c>
      <c r="AB1174" s="2">
        <v>53.68</v>
      </c>
      <c r="AC1174" s="2">
        <v>1127.2</v>
      </c>
      <c r="AD1174" s="2">
        <v>1142.18</v>
      </c>
      <c r="AE1174" s="2">
        <f t="shared" si="37"/>
        <v>-68.660000000000025</v>
      </c>
      <c r="AF1174" s="2" t="s">
        <v>69</v>
      </c>
      <c r="AG1174" s="42">
        <f>IFERROR(Table2[[#This Row],[Profit]]/Table2[[#This Row],[Sales Amount]],0)</f>
        <v>-6.0911994322214356E-2</v>
      </c>
      <c r="AH1174" s="2" t="str">
        <f>TRIM(Table2[[#This Row],[Payment Modee]])</f>
        <v>Cash</v>
      </c>
      <c r="AI1174" s="2" t="s">
        <v>26</v>
      </c>
      <c r="AJ1174" s="2" t="s">
        <v>27</v>
      </c>
      <c r="AK1174" s="2" t="s">
        <v>1353</v>
      </c>
      <c r="AL1174" s="16" t="str">
        <f>IF(HOUR(Table2[[#This Row],[Order Time]])&lt;12,"Morning",IF(HOUR(Table2[[#This Row],[Order Time]])&lt;17,"Afternoon",IF(HOUR(Table2[[#This Row],[Order Time]])&lt;21,"Evening","Night")))</f>
        <v>Evening</v>
      </c>
      <c r="AM1174" s="16" t="s">
        <v>29</v>
      </c>
    </row>
    <row r="1175" spans="1:39" x14ac:dyDescent="0.25">
      <c r="A1175" s="13" t="s">
        <v>2800</v>
      </c>
      <c r="B1175" s="4">
        <v>45446</v>
      </c>
      <c r="C1175" s="2">
        <f>YEAR(Table2[[#This Row],[Invoice Date]])</f>
        <v>2024</v>
      </c>
      <c r="D1175" s="2" t="str">
        <f>TEXT(Table2[[#This Row],[Invoice Date]],"mmm")</f>
        <v>Jun</v>
      </c>
      <c r="E1175" s="2" t="str">
        <f>Table2[[#This Row],[Store_ID]]&amp;"-"&amp;Table2[[#This Row],[Year]]&amp;"-"&amp;Table2[[#This Row],[Month]]</f>
        <v>STR039-2024-Jun</v>
      </c>
      <c r="F1175" s="2" t="s">
        <v>655</v>
      </c>
      <c r="G1175" s="2" t="str">
        <f>_xlfn.XLOOKUP(Table2[[#This Row],[Customer_ID]],Table3[Customer_ID],Table3[Customer Name],"Not Found")</f>
        <v>Yogesh Venkatesan</v>
      </c>
      <c r="H1175" s="2" t="str">
        <f>_xlfn.XLOOKUP(Table2[[#This Row],[Customer_ID]],Table3[Customer_ID],Table3[Gender],"Female")</f>
        <v>Male</v>
      </c>
      <c r="I1175" s="2" t="str">
        <f>_xlfn.XLOOKUP(Table2[[#This Row],[Customer_ID]],Table3[Customer_ID],Table3[City],"Missing Memebership")</f>
        <v>Madurai</v>
      </c>
      <c r="J1175" s="2" t="str">
        <f>_xlfn.XLOOKUP(Table2[[#This Row],[Customer_ID]],Table3[Customer_ID],Table3[State],"Karnataka")</f>
        <v>Tamil Nadu</v>
      </c>
      <c r="K1175" s="2" t="str">
        <f>_xlfn.XLOOKUP(Table2[[#This Row],[Customer_ID]],Table3[Customer_ID],Table3[Membership],"Regular")</f>
        <v>Regular</v>
      </c>
      <c r="L1175" s="2" t="s">
        <v>90</v>
      </c>
      <c r="M1175" s="2" t="str">
        <f>_xlfn.XLOOKUP(Table2[[#This Row],[Product_ID]],Table4[Product_ID],Table4[Product_Name],"Not Found")</f>
        <v>Nike Shirt Dress Peach</v>
      </c>
      <c r="N1175" s="2" t="str">
        <f>_xlfn.XLOOKUP(Table2[[#This Row],[Product_ID]],Table4[Product_ID],Table4[Category],"Not Found")</f>
        <v>Women Dresses</v>
      </c>
      <c r="O1175" s="2" t="str">
        <f>_xlfn.XLOOKUP(Table2[[#This Row],[Product_ID]],Table4[Product_ID],Table4[Subcategory],"Not Found")</f>
        <v>Shirt Dress</v>
      </c>
      <c r="P1175" s="2" t="str">
        <f>_xlfn.XLOOKUP(Table2[[#This Row],[Product_ID]],Table4[Product_ID],Table4[Brand],"Missing Brand")</f>
        <v>Nike</v>
      </c>
      <c r="Q1175" s="2" t="s">
        <v>825</v>
      </c>
      <c r="R1175" s="2" t="str">
        <f>_xlfn.XLOOKUP(Table2[[#This Row],[Store_ID]],Table6[Store_ID],Table6[Store Name],"Not Found")</f>
        <v>TrendMart Bengaluru High Street</v>
      </c>
      <c r="S1175" s="2">
        <f>_xlfn.XLOOKUP(Table2[[#This Row],[Store_ID]],Table6[Store_ID],Table6[Monthly Target],"Missing Target")</f>
        <v>1500000</v>
      </c>
      <c r="T1175" s="2" t="str">
        <f>_xlfn.XLOOKUP(Table2[[#This Row],[Store_ID]],Table6[Store_ID],Table6[Region],"Not Found")</f>
        <v>South Zone 2</v>
      </c>
      <c r="U1175" s="2" t="s">
        <v>283</v>
      </c>
      <c r="V1175" s="2" t="str">
        <f>_xlfn.XLOOKUP(Table2[[#This Row],[Employee_ID]],Table5[Employee_ID],Table5[Employee Name],"Not Found")</f>
        <v>Priya Balasubramaniam</v>
      </c>
      <c r="W1175" s="2">
        <v>1</v>
      </c>
      <c r="X1175" s="2">
        <v>1705.11</v>
      </c>
      <c r="Y1175" s="2">
        <v>0</v>
      </c>
      <c r="Z1175" s="2">
        <v>0</v>
      </c>
      <c r="AA1175" s="2">
        <v>12</v>
      </c>
      <c r="AB1175" s="2">
        <v>204.61</v>
      </c>
      <c r="AC1175" s="2">
        <v>1909.72</v>
      </c>
      <c r="AD1175" s="2">
        <v>1399.85</v>
      </c>
      <c r="AE1175" s="2">
        <f t="shared" si="37"/>
        <v>305.2600000000001</v>
      </c>
      <c r="AF1175" s="2" t="s">
        <v>35</v>
      </c>
      <c r="AG1175" s="42">
        <f>IFERROR(Table2[[#This Row],[Profit]]/Table2[[#This Row],[Sales Amount]],0)</f>
        <v>0.15984542236558244</v>
      </c>
      <c r="AH1175" s="2" t="str">
        <f>TRIM(Table2[[#This Row],[Payment Modee]])</f>
        <v>Debit Card</v>
      </c>
      <c r="AI1175" s="2" t="s">
        <v>26</v>
      </c>
      <c r="AJ1175" s="2" t="s">
        <v>27</v>
      </c>
      <c r="AK1175" s="2" t="s">
        <v>1110</v>
      </c>
      <c r="AL1175" s="16" t="str">
        <f>IF(HOUR(Table2[[#This Row],[Order Time]])&lt;12,"Morning",IF(HOUR(Table2[[#This Row],[Order Time]])&lt;17,"Afternoon",IF(HOUR(Table2[[#This Row],[Order Time]])&lt;21,"Evening","Night")))</f>
        <v>Evening</v>
      </c>
      <c r="AM1175" s="16" t="s">
        <v>29</v>
      </c>
    </row>
    <row r="1176" spans="1:39" x14ac:dyDescent="0.25">
      <c r="A1176" s="13" t="s">
        <v>2801</v>
      </c>
      <c r="B1176" s="4">
        <v>45609</v>
      </c>
      <c r="C1176" s="2">
        <f>YEAR(Table2[[#This Row],[Invoice Date]])</f>
        <v>2024</v>
      </c>
      <c r="D1176" s="2" t="str">
        <f>TEXT(Table2[[#This Row],[Invoice Date]],"mmm")</f>
        <v>Nov</v>
      </c>
      <c r="E1176" s="2" t="str">
        <f>Table2[[#This Row],[Store_ID]]&amp;"-"&amp;Table2[[#This Row],[Year]]&amp;"-"&amp;Table2[[#This Row],[Month]]</f>
        <v>STR069-2024-Nov</v>
      </c>
      <c r="F1176" s="2" t="s">
        <v>655</v>
      </c>
      <c r="G1176" s="2" t="str">
        <f>_xlfn.XLOOKUP(Table2[[#This Row],[Customer_ID]],Table3[Customer_ID],Table3[Customer Name],"Not Found")</f>
        <v>Yogesh Venkatesan</v>
      </c>
      <c r="H1176" s="2" t="str">
        <f>_xlfn.XLOOKUP(Table2[[#This Row],[Customer_ID]],Table3[Customer_ID],Table3[Gender],"Female")</f>
        <v>Male</v>
      </c>
      <c r="I1176" s="2" t="str">
        <f>_xlfn.XLOOKUP(Table2[[#This Row],[Customer_ID]],Table3[Customer_ID],Table3[City],"Missing Memebership")</f>
        <v>Madurai</v>
      </c>
      <c r="J1176" s="2" t="str">
        <f>_xlfn.XLOOKUP(Table2[[#This Row],[Customer_ID]],Table3[Customer_ID],Table3[State],"Karnataka")</f>
        <v>Tamil Nadu</v>
      </c>
      <c r="K1176" s="2" t="str">
        <f>_xlfn.XLOOKUP(Table2[[#This Row],[Customer_ID]],Table3[Customer_ID],Table3[Membership],"Regular")</f>
        <v>Regular</v>
      </c>
      <c r="L1176" s="2" t="s">
        <v>2268</v>
      </c>
      <c r="M1176" s="2" t="str">
        <f>_xlfn.XLOOKUP(Table2[[#This Row],[Product_ID]],Table4[Product_ID],Table4[Product_Name],"Not Found")</f>
        <v>Pepe Jeans Leather Wallet Charcoal</v>
      </c>
      <c r="N1176" s="2" t="str">
        <f>_xlfn.XLOOKUP(Table2[[#This Row],[Product_ID]],Table4[Product_ID],Table4[Category],"Not Found")</f>
        <v>Wallets</v>
      </c>
      <c r="O1176" s="2" t="str">
        <f>_xlfn.XLOOKUP(Table2[[#This Row],[Product_ID]],Table4[Product_ID],Table4[Subcategory],"Not Found")</f>
        <v>Leather Wallet</v>
      </c>
      <c r="P1176" s="2" t="str">
        <f>_xlfn.XLOOKUP(Table2[[#This Row],[Product_ID]],Table4[Product_ID],Table4[Brand],"Missing Brand")</f>
        <v>Pepe Jeans</v>
      </c>
      <c r="Q1176" s="2" t="s">
        <v>1403</v>
      </c>
      <c r="R1176" s="2" t="str">
        <f>_xlfn.XLOOKUP(Table2[[#This Row],[Store_ID]],Table6[Store_ID],Table6[Store Name],"Not Found")</f>
        <v>TrendMart Erode Mall Kiosk</v>
      </c>
      <c r="S1176" s="2">
        <f>_xlfn.XLOOKUP(Table2[[#This Row],[Store_ID]],Table6[Store_ID],Table6[Monthly Target],"Missing Target")</f>
        <v>1200000</v>
      </c>
      <c r="T1176" s="2" t="str">
        <f>_xlfn.XLOOKUP(Table2[[#This Row],[Store_ID]],Table6[Store_ID],Table6[Region],"Not Found")</f>
        <v>South Zone 1</v>
      </c>
      <c r="U1176" s="2" t="s">
        <v>153</v>
      </c>
      <c r="V1176" s="2" t="str">
        <f>_xlfn.XLOOKUP(Table2[[#This Row],[Employee_ID]],Table5[Employee_ID],Table5[Employee Name],"Not Found")</f>
        <v>Rani Mishra</v>
      </c>
      <c r="W1176" s="2">
        <v>4</v>
      </c>
      <c r="X1176" s="2">
        <v>830.35</v>
      </c>
      <c r="Y1176" s="2">
        <v>15</v>
      </c>
      <c r="Z1176" s="2">
        <v>498.21</v>
      </c>
      <c r="AA1176" s="2">
        <v>5</v>
      </c>
      <c r="AB1176" s="2">
        <v>141.16</v>
      </c>
      <c r="AC1176" s="2">
        <v>2964.35</v>
      </c>
      <c r="AD1176" s="2">
        <v>2182.1999999999998</v>
      </c>
      <c r="AE1176" s="2">
        <f t="shared" si="37"/>
        <v>640.99000000000012</v>
      </c>
      <c r="AF1176" s="2" t="s">
        <v>56</v>
      </c>
      <c r="AG1176" s="42">
        <f>IFERROR(Table2[[#This Row],[Profit]]/Table2[[#This Row],[Sales Amount]],0)</f>
        <v>0.21623290097323195</v>
      </c>
      <c r="AH1176" s="2" t="str">
        <f>TRIM(Table2[[#This Row],[Payment Modee]])</f>
        <v>Credit Card</v>
      </c>
      <c r="AI1176" s="2" t="s">
        <v>36</v>
      </c>
      <c r="AJ1176" s="2" t="s">
        <v>27</v>
      </c>
      <c r="AK1176" s="2" t="s">
        <v>2206</v>
      </c>
      <c r="AL1176" s="16" t="str">
        <f>IF(HOUR(Table2[[#This Row],[Order Time]])&lt;12,"Morning",IF(HOUR(Table2[[#This Row],[Order Time]])&lt;17,"Afternoon",IF(HOUR(Table2[[#This Row],[Order Time]])&lt;21,"Evening","Night")))</f>
        <v>Evening</v>
      </c>
      <c r="AM1176" s="16" t="s">
        <v>29</v>
      </c>
    </row>
    <row r="1177" spans="1:39" x14ac:dyDescent="0.25">
      <c r="A1177" s="13" t="s">
        <v>2802</v>
      </c>
      <c r="B1177" s="4">
        <v>45623</v>
      </c>
      <c r="C1177" s="2">
        <f>YEAR(Table2[[#This Row],[Invoice Date]])</f>
        <v>2024</v>
      </c>
      <c r="D1177" s="2" t="str">
        <f>TEXT(Table2[[#This Row],[Invoice Date]],"mmm")</f>
        <v>Nov</v>
      </c>
      <c r="E1177" s="2" t="str">
        <f>Table2[[#This Row],[Store_ID]]&amp;"-"&amp;Table2[[#This Row],[Year]]&amp;"-"&amp;Table2[[#This Row],[Month]]</f>
        <v>STR060-2024-Nov</v>
      </c>
      <c r="F1177" s="2" t="s">
        <v>2803</v>
      </c>
      <c r="G1177" s="2" t="str">
        <f>_xlfn.XLOOKUP(Table2[[#This Row],[Customer_ID]],Table3[Customer_ID],Table3[Customer Name],"Not Found")</f>
        <v>Balaji Reddy</v>
      </c>
      <c r="H1177" s="2" t="str">
        <f>_xlfn.XLOOKUP(Table2[[#This Row],[Customer_ID]],Table3[Customer_ID],Table3[Gender],"Female")</f>
        <v>Male</v>
      </c>
      <c r="I1177" s="2" t="str">
        <f>_xlfn.XLOOKUP(Table2[[#This Row],[Customer_ID]],Table3[Customer_ID],Table3[City],"Missing Memebership")</f>
        <v>Nizamabad</v>
      </c>
      <c r="J1177" s="2" t="str">
        <f>_xlfn.XLOOKUP(Table2[[#This Row],[Customer_ID]],Table3[Customer_ID],Table3[State],"Karnataka")</f>
        <v>Telangana</v>
      </c>
      <c r="K1177" s="2" t="str">
        <f>_xlfn.XLOOKUP(Table2[[#This Row],[Customer_ID]],Table3[Customer_ID],Table3[Membership],"Regular")</f>
        <v>Regular</v>
      </c>
      <c r="L1177" s="2" t="s">
        <v>1266</v>
      </c>
      <c r="M1177" s="2" t="str">
        <f>_xlfn.XLOOKUP(Table2[[#This Row],[Product_ID]],Table4[Product_ID],Table4[Product_Name],"Not Found")</f>
        <v>Puma Formal Shoes Cream</v>
      </c>
      <c r="N1177" s="2" t="str">
        <f>_xlfn.XLOOKUP(Table2[[#This Row],[Product_ID]],Table4[Product_ID],Table4[Category],"Not Found")</f>
        <v>Footwear</v>
      </c>
      <c r="O1177" s="2" t="str">
        <f>_xlfn.XLOOKUP(Table2[[#This Row],[Product_ID]],Table4[Product_ID],Table4[Subcategory],"Not Found")</f>
        <v>Formal Shoes</v>
      </c>
      <c r="P1177" s="2" t="str">
        <f>_xlfn.XLOOKUP(Table2[[#This Row],[Product_ID]],Table4[Product_ID],Table4[Brand],"Missing Brand")</f>
        <v>Missing Brand Name</v>
      </c>
      <c r="Q1177" s="2" t="s">
        <v>316</v>
      </c>
      <c r="R1177" s="2" t="str">
        <f>_xlfn.XLOOKUP(Table2[[#This Row],[Store_ID]],Table6[Store_ID],Table6[Store Name],"Not Found")</f>
        <v>TrendMart Tirunelveli Flagship</v>
      </c>
      <c r="S1177" s="2">
        <f>_xlfn.XLOOKUP(Table2[[#This Row],[Store_ID]],Table6[Store_ID],Table6[Monthly Target],"Missing Target")</f>
        <v>1000000</v>
      </c>
      <c r="T1177" s="2" t="str">
        <f>_xlfn.XLOOKUP(Table2[[#This Row],[Store_ID]],Table6[Store_ID],Table6[Region],"Not Found")</f>
        <v>South Zone 1</v>
      </c>
      <c r="U1177" s="2" t="s">
        <v>330</v>
      </c>
      <c r="V1177" s="2" t="str">
        <f>_xlfn.XLOOKUP(Table2[[#This Row],[Employee_ID]],Table5[Employee_ID],Table5[Employee Name],"Not Found")</f>
        <v>Malini Gowda</v>
      </c>
      <c r="W1177" s="2">
        <v>4</v>
      </c>
      <c r="X1177" s="2">
        <v>3126.64</v>
      </c>
      <c r="Y1177" s="2">
        <v>25</v>
      </c>
      <c r="Z1177" s="2">
        <v>3126.64</v>
      </c>
      <c r="AA1177" s="2">
        <v>12</v>
      </c>
      <c r="AB1177" s="2">
        <v>1125.5899999999999</v>
      </c>
      <c r="AC1177" s="2">
        <v>10505.51</v>
      </c>
      <c r="AD1177" s="2">
        <v>9832</v>
      </c>
      <c r="AE1177" s="2">
        <f t="shared" si="37"/>
        <v>-452.0799999999997</v>
      </c>
      <c r="AF1177" s="2" t="s">
        <v>25</v>
      </c>
      <c r="AG1177" s="42">
        <f>IFERROR(Table2[[#This Row],[Profit]]/Table2[[#This Row],[Sales Amount]],0)</f>
        <v>-4.3032656196605373E-2</v>
      </c>
      <c r="AH1177" s="2" t="str">
        <f>TRIM(Table2[[#This Row],[Payment Modee]])</f>
        <v>UPI</v>
      </c>
      <c r="AI1177" s="2" t="s">
        <v>26</v>
      </c>
      <c r="AJ1177" s="2" t="s">
        <v>27</v>
      </c>
      <c r="AK1177" s="2" t="s">
        <v>2056</v>
      </c>
      <c r="AL1177" s="16" t="str">
        <f>IF(HOUR(Table2[[#This Row],[Order Time]])&lt;12,"Morning",IF(HOUR(Table2[[#This Row],[Order Time]])&lt;17,"Afternoon",IF(HOUR(Table2[[#This Row],[Order Time]])&lt;21,"Evening","Night")))</f>
        <v>Morning</v>
      </c>
      <c r="AM1177" s="16" t="s">
        <v>29</v>
      </c>
    </row>
    <row r="1178" spans="1:39" x14ac:dyDescent="0.25">
      <c r="A1178" s="13" t="s">
        <v>2804</v>
      </c>
      <c r="B1178" s="4">
        <v>45570</v>
      </c>
      <c r="C1178" s="2">
        <f>YEAR(Table2[[#This Row],[Invoice Date]])</f>
        <v>2024</v>
      </c>
      <c r="D1178" s="2" t="str">
        <f>TEXT(Table2[[#This Row],[Invoice Date]],"mmm")</f>
        <v>Oct</v>
      </c>
      <c r="E1178" s="2" t="str">
        <f>Table2[[#This Row],[Store_ID]]&amp;"-"&amp;Table2[[#This Row],[Year]]&amp;"-"&amp;Table2[[#This Row],[Month]]</f>
        <v>STR063-2024-Oct</v>
      </c>
      <c r="F1178" s="2" t="s">
        <v>604</v>
      </c>
      <c r="G1178" s="2" t="str">
        <f>_xlfn.XLOOKUP(Table2[[#This Row],[Customer_ID]],Table3[Customer_ID],Table3[Customer Name],"Not Found")</f>
        <v>Sathish Gopalakrishnan</v>
      </c>
      <c r="H1178" s="2" t="str">
        <f>_xlfn.XLOOKUP(Table2[[#This Row],[Customer_ID]],Table3[Customer_ID],Table3[Gender],"Female")</f>
        <v>Male</v>
      </c>
      <c r="I1178" s="2" t="str">
        <f>_xlfn.XLOOKUP(Table2[[#This Row],[Customer_ID]],Table3[Customer_ID],Table3[City],"Missing Memebership")</f>
        <v>Mysuru</v>
      </c>
      <c r="J1178" s="2" t="str">
        <f>_xlfn.XLOOKUP(Table2[[#This Row],[Customer_ID]],Table3[Customer_ID],Table3[State],"Karnataka")</f>
        <v>Karnataka</v>
      </c>
      <c r="K1178" s="2" t="str">
        <f>_xlfn.XLOOKUP(Table2[[#This Row],[Customer_ID]],Table3[Customer_ID],Table3[Membership],"Regular")</f>
        <v>Silver</v>
      </c>
      <c r="L1178" s="2" t="s">
        <v>946</v>
      </c>
      <c r="M1178" s="2" t="str">
        <f>_xlfn.XLOOKUP(Table2[[#This Row],[Product_ID]],Table4[Product_ID],Table4[Product_Name],"Not Found")</f>
        <v>Nalli Silks Card Holder Beige</v>
      </c>
      <c r="N1178" s="2" t="str">
        <f>_xlfn.XLOOKUP(Table2[[#This Row],[Product_ID]],Table4[Product_ID],Table4[Category],"Not Found")</f>
        <v>Wallets</v>
      </c>
      <c r="O1178" s="2" t="str">
        <f>_xlfn.XLOOKUP(Table2[[#This Row],[Product_ID]],Table4[Product_ID],Table4[Subcategory],"Not Found")</f>
        <v>Card Holder</v>
      </c>
      <c r="P1178" s="2" t="str">
        <f>_xlfn.XLOOKUP(Table2[[#This Row],[Product_ID]],Table4[Product_ID],Table4[Brand],"Missing Brand")</f>
        <v>Nalli Silks</v>
      </c>
      <c r="Q1178" s="2" t="s">
        <v>567</v>
      </c>
      <c r="R1178" s="2" t="str">
        <f>_xlfn.XLOOKUP(Table2[[#This Row],[Store_ID]],Table6[Store_ID],Table6[Store Name],"Not Found")</f>
        <v>TrendMart Shivamogga Mall Kiosk</v>
      </c>
      <c r="S1178" s="2">
        <f>_xlfn.XLOOKUP(Table2[[#This Row],[Store_ID]],Table6[Store_ID],Table6[Monthly Target],"Missing Target")</f>
        <v>1200000</v>
      </c>
      <c r="T1178" s="2" t="str">
        <f>_xlfn.XLOOKUP(Table2[[#This Row],[Store_ID]],Table6[Store_ID],Table6[Region],"Not Found")</f>
        <v>South Zone 2</v>
      </c>
      <c r="U1178" s="2" t="s">
        <v>417</v>
      </c>
      <c r="V1178" s="2" t="str">
        <f>_xlfn.XLOOKUP(Table2[[#This Row],[Employee_ID]],Table5[Employee_ID],Table5[Employee Name],"Not Found")</f>
        <v>Arjun Krishnan</v>
      </c>
      <c r="W1178" s="2">
        <v>1</v>
      </c>
      <c r="X1178" s="2">
        <v>1483.16</v>
      </c>
      <c r="Y1178" s="2">
        <v>10</v>
      </c>
      <c r="Z1178" s="2">
        <v>148.32</v>
      </c>
      <c r="AA1178" s="2">
        <v>12</v>
      </c>
      <c r="AB1178" s="2">
        <v>160.18</v>
      </c>
      <c r="AC1178" s="2">
        <v>1495.02</v>
      </c>
      <c r="AD1178" s="2">
        <v>1116.33</v>
      </c>
      <c r="AE1178" s="2">
        <f t="shared" si="37"/>
        <v>218.51000000000005</v>
      </c>
      <c r="AF1178" s="2" t="s">
        <v>56</v>
      </c>
      <c r="AG1178" s="42">
        <f>IFERROR(Table2[[#This Row],[Profit]]/Table2[[#This Row],[Sales Amount]],0)</f>
        <v>0.14615857981833022</v>
      </c>
      <c r="AH1178" s="2" t="str">
        <f>TRIM(Table2[[#This Row],[Payment Modee]])</f>
        <v>Credit Card</v>
      </c>
      <c r="AI1178" s="2" t="s">
        <v>26</v>
      </c>
      <c r="AJ1178" s="2" t="s">
        <v>27</v>
      </c>
      <c r="AK1178" s="2" t="s">
        <v>308</v>
      </c>
      <c r="AL1178" s="16" t="str">
        <f>IF(HOUR(Table2[[#This Row],[Order Time]])&lt;12,"Morning",IF(HOUR(Table2[[#This Row],[Order Time]])&lt;17,"Afternoon",IF(HOUR(Table2[[#This Row],[Order Time]])&lt;21,"Evening","Night")))</f>
        <v>Afternoon</v>
      </c>
      <c r="AM1178" s="16" t="s">
        <v>38</v>
      </c>
    </row>
    <row r="1179" spans="1:39" x14ac:dyDescent="0.25">
      <c r="A1179" s="13" t="s">
        <v>2805</v>
      </c>
      <c r="B1179" s="4">
        <v>45489</v>
      </c>
      <c r="C1179" s="2">
        <f>YEAR(Table2[[#This Row],[Invoice Date]])</f>
        <v>2024</v>
      </c>
      <c r="D1179" s="2" t="str">
        <f>TEXT(Table2[[#This Row],[Invoice Date]],"mmm")</f>
        <v>Jul</v>
      </c>
      <c r="E1179" s="2" t="str">
        <f>Table2[[#This Row],[Store_ID]]&amp;"-"&amp;Table2[[#This Row],[Year]]&amp;"-"&amp;Table2[[#This Row],[Month]]</f>
        <v>STR008-2024-Jul</v>
      </c>
      <c r="F1179" s="2" t="s">
        <v>235</v>
      </c>
      <c r="G1179" s="2" t="str">
        <f>_xlfn.XLOOKUP(Table2[[#This Row],[Customer_ID]],Table3[Customer_ID],Table3[Customer Name],"Not Found")</f>
        <v>Raghu Sundaram</v>
      </c>
      <c r="H1179" s="2" t="str">
        <f>_xlfn.XLOOKUP(Table2[[#This Row],[Customer_ID]],Table3[Customer_ID],Table3[Gender],"Female")</f>
        <v>Male</v>
      </c>
      <c r="I1179" s="2" t="str">
        <f>_xlfn.XLOOKUP(Table2[[#This Row],[Customer_ID]],Table3[Customer_ID],Table3[City],"Missing Memebership")</f>
        <v>Thiruvananthapuram</v>
      </c>
      <c r="J1179" s="2" t="str">
        <f>_xlfn.XLOOKUP(Table2[[#This Row],[Customer_ID]],Table3[Customer_ID],Table3[State],"Karnataka")</f>
        <v>Kerala</v>
      </c>
      <c r="K1179" s="2" t="str">
        <f>_xlfn.XLOOKUP(Table2[[#This Row],[Customer_ID]],Table3[Customer_ID],Table3[Membership],"Regular")</f>
        <v>Silver</v>
      </c>
      <c r="L1179" s="2" t="s">
        <v>556</v>
      </c>
      <c r="M1179" s="2" t="str">
        <f>_xlfn.XLOOKUP(Table2[[#This Row],[Product_ID]],Table4[Product_ID],Table4[Product_Name],"Not Found")</f>
        <v>Reebok Georgette Saree Charcoal</v>
      </c>
      <c r="N1179" s="2" t="str">
        <f>_xlfn.XLOOKUP(Table2[[#This Row],[Product_ID]],Table4[Product_ID],Table4[Category],"Not Found")</f>
        <v>Women Sarees</v>
      </c>
      <c r="O1179" s="2" t="str">
        <f>_xlfn.XLOOKUP(Table2[[#This Row],[Product_ID]],Table4[Product_ID],Table4[Subcategory],"Not Found")</f>
        <v>Georgette Saree</v>
      </c>
      <c r="P1179" s="2" t="str">
        <f>_xlfn.XLOOKUP(Table2[[#This Row],[Product_ID]],Table4[Product_ID],Table4[Brand],"Missing Brand")</f>
        <v>Reebok</v>
      </c>
      <c r="Q1179" s="2" t="s">
        <v>499</v>
      </c>
      <c r="R1179" s="2" t="str">
        <f>_xlfn.XLOOKUP(Table2[[#This Row],[Store_ID]],Table6[Store_ID],Table6[Store Name],"Not Found")</f>
        <v>TrendMart Kochi Mall Kiosk</v>
      </c>
      <c r="S1179" s="2">
        <f>_xlfn.XLOOKUP(Table2[[#This Row],[Store_ID]],Table6[Store_ID],Table6[Monthly Target],"Missing Target")</f>
        <v>1500000</v>
      </c>
      <c r="T1179" s="2" t="str">
        <f>_xlfn.XLOOKUP(Table2[[#This Row],[Store_ID]],Table6[Store_ID],Table6[Region],"Not Found")</f>
        <v>South Zone 1</v>
      </c>
      <c r="U1179" s="2" t="s">
        <v>220</v>
      </c>
      <c r="V1179" s="2" t="str">
        <f>_xlfn.XLOOKUP(Table2[[#This Row],[Employee_ID]],Table5[Employee_ID],Table5[Employee Name],"Not Found")</f>
        <v>Vasanthi Kamath</v>
      </c>
      <c r="W1179" s="2">
        <v>2</v>
      </c>
      <c r="X1179" s="2">
        <v>2044.23</v>
      </c>
      <c r="Y1179" s="2">
        <v>0</v>
      </c>
      <c r="Z1179" s="2">
        <v>0</v>
      </c>
      <c r="AA1179" s="2">
        <v>12</v>
      </c>
      <c r="AB1179" s="2">
        <v>490.62</v>
      </c>
      <c r="AC1179" s="2">
        <v>4579.08</v>
      </c>
      <c r="AD1179" s="2">
        <v>2756.76</v>
      </c>
      <c r="AE1179" s="2">
        <f t="shared" si="37"/>
        <v>1331.6999999999998</v>
      </c>
      <c r="AF1179" s="2" t="s">
        <v>119</v>
      </c>
      <c r="AG1179" s="42">
        <f>IFERROR(Table2[[#This Row],[Profit]]/Table2[[#This Row],[Sales Amount]],0)</f>
        <v>0.29082261065541548</v>
      </c>
      <c r="AH1179" s="2" t="str">
        <f>TRIM(Table2[[#This Row],[Payment Modee]])</f>
        <v>Net Banking</v>
      </c>
      <c r="AI1179" s="2" t="s">
        <v>36</v>
      </c>
      <c r="AJ1179" s="2" t="s">
        <v>27</v>
      </c>
      <c r="AK1179" s="2" t="s">
        <v>1772</v>
      </c>
      <c r="AL1179" s="16" t="str">
        <f>IF(HOUR(Table2[[#This Row],[Order Time]])&lt;12,"Morning",IF(HOUR(Table2[[#This Row],[Order Time]])&lt;17,"Afternoon",IF(HOUR(Table2[[#This Row],[Order Time]])&lt;21,"Evening","Night")))</f>
        <v>Afternoon</v>
      </c>
      <c r="AM1179" s="16" t="s">
        <v>29</v>
      </c>
    </row>
    <row r="1180" spans="1:39" x14ac:dyDescent="0.25">
      <c r="A1180" s="13" t="s">
        <v>2806</v>
      </c>
      <c r="B1180" s="4">
        <v>45556</v>
      </c>
      <c r="C1180" s="2">
        <f>YEAR(Table2[[#This Row],[Invoice Date]])</f>
        <v>2024</v>
      </c>
      <c r="D1180" s="2" t="str">
        <f>TEXT(Table2[[#This Row],[Invoice Date]],"mmm")</f>
        <v>Sep</v>
      </c>
      <c r="E1180" s="2" t="str">
        <f>Table2[[#This Row],[Store_ID]]&amp;"-"&amp;Table2[[#This Row],[Year]]&amp;"-"&amp;Table2[[#This Row],[Month]]</f>
        <v>STR109-2024-Sep</v>
      </c>
      <c r="F1180" s="2" t="s">
        <v>2807</v>
      </c>
      <c r="G1180" s="2" t="str">
        <f>_xlfn.XLOOKUP(Table2[[#This Row],[Customer_ID]],Table3[Customer_ID],Table3[Customer Name],"Not Found")</f>
        <v>Pooja Ramachandran</v>
      </c>
      <c r="H1180" s="2" t="str">
        <f>_xlfn.XLOOKUP(Table2[[#This Row],[Customer_ID]],Table3[Customer_ID],Table3[Gender],"Female")</f>
        <v>Female</v>
      </c>
      <c r="I1180" s="2" t="str">
        <f>_xlfn.XLOOKUP(Table2[[#This Row],[Customer_ID]],Table3[Customer_ID],Table3[City],"Missing Memebership")</f>
        <v>Visakhapatnam</v>
      </c>
      <c r="J1180" s="2" t="str">
        <f>_xlfn.XLOOKUP(Table2[[#This Row],[Customer_ID]],Table3[Customer_ID],Table3[State],"Karnataka")</f>
        <v>Andhra Pradesh</v>
      </c>
      <c r="K1180" s="2" t="str">
        <f>_xlfn.XLOOKUP(Table2[[#This Row],[Customer_ID]],Table3[Customer_ID],Table3[Membership],"Regular")</f>
        <v>Platinum</v>
      </c>
      <c r="L1180" s="2" t="s">
        <v>485</v>
      </c>
      <c r="M1180" s="2" t="str">
        <f>_xlfn.XLOOKUP(Table2[[#This Row],[Product_ID]],Table4[Product_ID],Table4[Product_Name],"Not Found")</f>
        <v>Van Heusen Formal Shirt Olive</v>
      </c>
      <c r="N1180" s="2" t="str">
        <f>_xlfn.XLOOKUP(Table2[[#This Row],[Product_ID]],Table4[Product_ID],Table4[Category],"Not Found")</f>
        <v>Men Shirts</v>
      </c>
      <c r="O1180" s="2" t="str">
        <f>_xlfn.XLOOKUP(Table2[[#This Row],[Product_ID]],Table4[Product_ID],Table4[Subcategory],"Not Found")</f>
        <v>Formal Shirt</v>
      </c>
      <c r="P1180" s="2" t="str">
        <f>_xlfn.XLOOKUP(Table2[[#This Row],[Product_ID]],Table4[Product_ID],Table4[Brand],"Missing Brand")</f>
        <v>Van Heusen</v>
      </c>
      <c r="Q1180" s="2" t="s">
        <v>112</v>
      </c>
      <c r="R1180" s="2" t="str">
        <f>_xlfn.XLOOKUP(Table2[[#This Row],[Store_ID]],Table6[Store_ID],Table6[Store Name],"Not Found")</f>
        <v>TrendMart Warangal Outlet</v>
      </c>
      <c r="S1180" s="2">
        <f>_xlfn.XLOOKUP(Table2[[#This Row],[Store_ID]],Table6[Store_ID],Table6[Monthly Target],"Missing Target")</f>
        <v>1200000</v>
      </c>
      <c r="T1180" s="2" t="str">
        <f>_xlfn.XLOOKUP(Table2[[#This Row],[Store_ID]],Table6[Store_ID],Table6[Region],"Not Found")</f>
        <v>South Zone 2</v>
      </c>
      <c r="U1180" s="2" t="s">
        <v>118</v>
      </c>
      <c r="V1180" s="2" t="str">
        <f>_xlfn.XLOOKUP(Table2[[#This Row],[Employee_ID]],Table5[Employee_ID],Table5[Employee Name],"Not Found")</f>
        <v>Deepak Kamath</v>
      </c>
      <c r="W1180" s="2">
        <v>2</v>
      </c>
      <c r="X1180" s="2">
        <v>1118.73</v>
      </c>
      <c r="Y1180" s="2">
        <v>0</v>
      </c>
      <c r="Z1180" s="2">
        <v>0</v>
      </c>
      <c r="AA1180" s="2">
        <v>12</v>
      </c>
      <c r="AB1180" s="2">
        <v>268.5</v>
      </c>
      <c r="AC1180" s="2">
        <v>2505.96</v>
      </c>
      <c r="AD1180" s="2">
        <v>1291.18</v>
      </c>
      <c r="AE1180" s="2">
        <f t="shared" si="37"/>
        <v>946.28</v>
      </c>
      <c r="AF1180" s="2" t="s">
        <v>25</v>
      </c>
      <c r="AG1180" s="42">
        <f>IFERROR(Table2[[#This Row],[Profit]]/Table2[[#This Row],[Sales Amount]],0)</f>
        <v>0.37761177353189995</v>
      </c>
      <c r="AH1180" s="2" t="str">
        <f>TRIM(Table2[[#This Row],[Payment Modee]])</f>
        <v>UPI</v>
      </c>
      <c r="AI1180" s="2" t="s">
        <v>26</v>
      </c>
      <c r="AJ1180" s="2" t="s">
        <v>27</v>
      </c>
      <c r="AK1180" s="2" t="s">
        <v>1390</v>
      </c>
      <c r="AL1180" s="16" t="str">
        <f>IF(HOUR(Table2[[#This Row],[Order Time]])&lt;12,"Morning",IF(HOUR(Table2[[#This Row],[Order Time]])&lt;17,"Afternoon",IF(HOUR(Table2[[#This Row],[Order Time]])&lt;21,"Evening","Night")))</f>
        <v>Night</v>
      </c>
      <c r="AM1180" s="16" t="s">
        <v>38</v>
      </c>
    </row>
    <row r="1181" spans="1:39" x14ac:dyDescent="0.25">
      <c r="A1181" s="13" t="s">
        <v>2808</v>
      </c>
      <c r="B1181" s="4">
        <v>45720</v>
      </c>
      <c r="C1181" s="2">
        <f>YEAR(Table2[[#This Row],[Invoice Date]])</f>
        <v>2025</v>
      </c>
      <c r="D1181" s="2" t="str">
        <f>TEXT(Table2[[#This Row],[Invoice Date]],"mmm")</f>
        <v>Mar</v>
      </c>
      <c r="E1181" s="2" t="str">
        <f>Table2[[#This Row],[Store_ID]]&amp;"-"&amp;Table2[[#This Row],[Year]]&amp;"-"&amp;Table2[[#This Row],[Month]]</f>
        <v>STR104-2025-Mar</v>
      </c>
      <c r="F1181" s="2" t="s">
        <v>2255</v>
      </c>
      <c r="G1181" s="2" t="str">
        <f>_xlfn.XLOOKUP(Table2[[#This Row],[Customer_ID]],Table3[Customer_ID],Table3[Customer Name],"Not Found")</f>
        <v>Jyothi Sundaram</v>
      </c>
      <c r="H1181" s="2" t="str">
        <f>_xlfn.XLOOKUP(Table2[[#This Row],[Customer_ID]],Table3[Customer_ID],Table3[Gender],"Female")</f>
        <v>Female</v>
      </c>
      <c r="I1181" s="2" t="str">
        <f>_xlfn.XLOOKUP(Table2[[#This Row],[Customer_ID]],Table3[Customer_ID],Table3[City],"Missing Memebership")</f>
        <v>Mysuru</v>
      </c>
      <c r="J1181" s="2" t="str">
        <f>_xlfn.XLOOKUP(Table2[[#This Row],[Customer_ID]],Table3[Customer_ID],Table3[State],"Karnataka")</f>
        <v>Karnataka</v>
      </c>
      <c r="K1181" s="2" t="str">
        <f>_xlfn.XLOOKUP(Table2[[#This Row],[Customer_ID]],Table3[Customer_ID],Table3[Membership],"Regular")</f>
        <v>Gold</v>
      </c>
      <c r="L1181" s="2" t="s">
        <v>1221</v>
      </c>
      <c r="M1181" s="2" t="str">
        <f>_xlfn.XLOOKUP(Table2[[#This Row],[Product_ID]],Table4[Product_ID],Table4[Product_Name],"Not Found")</f>
        <v>Fastrack Jacket Maroon</v>
      </c>
      <c r="N1181" s="2" t="str">
        <f>_xlfn.XLOOKUP(Table2[[#This Row],[Product_ID]],Table4[Product_ID],Table4[Category],"Not Found")</f>
        <v>Winter Wear</v>
      </c>
      <c r="O1181" s="2" t="str">
        <f>_xlfn.XLOOKUP(Table2[[#This Row],[Product_ID]],Table4[Product_ID],Table4[Subcategory],"Not Found")</f>
        <v>Jacket</v>
      </c>
      <c r="P1181" s="2" t="str">
        <f>_xlfn.XLOOKUP(Table2[[#This Row],[Product_ID]],Table4[Product_ID],Table4[Brand],"Missing Brand")</f>
        <v>Fastrack</v>
      </c>
      <c r="Q1181" s="2" t="s">
        <v>399</v>
      </c>
      <c r="R1181" s="2" t="str">
        <f>_xlfn.XLOOKUP(Table2[[#This Row],[Store_ID]],Table6[Store_ID],Table6[Store Name],"Not Found")</f>
        <v>TrendMart Kochi High Street</v>
      </c>
      <c r="S1181" s="2">
        <f>_xlfn.XLOOKUP(Table2[[#This Row],[Store_ID]],Table6[Store_ID],Table6[Monthly Target],"Missing Target")</f>
        <v>1200000</v>
      </c>
      <c r="T1181" s="2" t="str">
        <f>_xlfn.XLOOKUP(Table2[[#This Row],[Store_ID]],Table6[Store_ID],Table6[Region],"Not Found")</f>
        <v>South Zone 1</v>
      </c>
      <c r="U1181" s="2" t="s">
        <v>135</v>
      </c>
      <c r="V1181" s="2" t="str">
        <f>_xlfn.XLOOKUP(Table2[[#This Row],[Employee_ID]],Table5[Employee_ID],Table5[Employee Name],"Not Found")</f>
        <v>Yamini Pandian</v>
      </c>
      <c r="W1181" s="2">
        <v>2</v>
      </c>
      <c r="X1181" s="2">
        <v>1615.38</v>
      </c>
      <c r="Y1181" s="2">
        <v>25</v>
      </c>
      <c r="Z1181" s="2">
        <v>807.69</v>
      </c>
      <c r="AA1181" s="2">
        <v>12</v>
      </c>
      <c r="AB1181" s="2">
        <v>290.77</v>
      </c>
      <c r="AC1181" s="2">
        <v>2713.84</v>
      </c>
      <c r="AD1181" s="2">
        <v>2184.86</v>
      </c>
      <c r="AE1181" s="2">
        <f t="shared" si="37"/>
        <v>238.21000000000004</v>
      </c>
      <c r="AF1181" s="2" t="s">
        <v>69</v>
      </c>
      <c r="AG1181" s="42">
        <f>IFERROR(Table2[[#This Row],[Profit]]/Table2[[#This Row],[Sales Amount]],0)</f>
        <v>8.777599268932583E-2</v>
      </c>
      <c r="AH1181" s="2" t="str">
        <f>TRIM(Table2[[#This Row],[Payment Modee]])</f>
        <v>Cash</v>
      </c>
      <c r="AI1181" s="2" t="s">
        <v>26</v>
      </c>
      <c r="AJ1181" s="2" t="s">
        <v>27</v>
      </c>
      <c r="AK1181" s="2" t="s">
        <v>241</v>
      </c>
      <c r="AL1181" s="16" t="str">
        <f>IF(HOUR(Table2[[#This Row],[Order Time]])&lt;12,"Morning",IF(HOUR(Table2[[#This Row],[Order Time]])&lt;17,"Afternoon",IF(HOUR(Table2[[#This Row],[Order Time]])&lt;21,"Evening","Night")))</f>
        <v>Night</v>
      </c>
      <c r="AM1181" s="16" t="s">
        <v>29</v>
      </c>
    </row>
    <row r="1182" spans="1:39" x14ac:dyDescent="0.25">
      <c r="A1182" s="13" t="s">
        <v>2809</v>
      </c>
      <c r="B1182" s="4">
        <v>45672</v>
      </c>
      <c r="C1182" s="2">
        <f>YEAR(Table2[[#This Row],[Invoice Date]])</f>
        <v>2025</v>
      </c>
      <c r="D1182" s="2" t="str">
        <f>TEXT(Table2[[#This Row],[Invoice Date]],"mmm")</f>
        <v>Jan</v>
      </c>
      <c r="E1182" s="2" t="str">
        <f>Table2[[#This Row],[Store_ID]]&amp;"-"&amp;Table2[[#This Row],[Year]]&amp;"-"&amp;Table2[[#This Row],[Month]]</f>
        <v>STR032-2025-Jan</v>
      </c>
      <c r="F1182" s="2" t="s">
        <v>2810</v>
      </c>
      <c r="G1182" s="2" t="str">
        <f>_xlfn.XLOOKUP(Table2[[#This Row],[Customer_ID]],Table3[Customer_ID],Table3[Customer Name],"Not Found")</f>
        <v>Gopal Krishnan</v>
      </c>
      <c r="H1182" s="2" t="str">
        <f>_xlfn.XLOOKUP(Table2[[#This Row],[Customer_ID]],Table3[Customer_ID],Table3[Gender],"Female")</f>
        <v>Male</v>
      </c>
      <c r="I1182" s="2" t="str">
        <f>_xlfn.XLOOKUP(Table2[[#This Row],[Customer_ID]],Table3[Customer_ID],Table3[City],"Missing Memebership")</f>
        <v>Warangal</v>
      </c>
      <c r="J1182" s="2" t="str">
        <f>_xlfn.XLOOKUP(Table2[[#This Row],[Customer_ID]],Table3[Customer_ID],Table3[State],"Karnataka")</f>
        <v>Telangana</v>
      </c>
      <c r="K1182" s="2" t="str">
        <f>_xlfn.XLOOKUP(Table2[[#This Row],[Customer_ID]],Table3[Customer_ID],Table3[Membership],"Regular")</f>
        <v>Gold</v>
      </c>
      <c r="L1182" s="2" t="s">
        <v>743</v>
      </c>
      <c r="M1182" s="2" t="str">
        <f>_xlfn.XLOOKUP(Table2[[#This Row],[Product_ID]],Table4[Product_ID],Table4[Product_Name],"Not Found")</f>
        <v>W for Woman Necklace Beige</v>
      </c>
      <c r="N1182" s="2" t="str">
        <f>_xlfn.XLOOKUP(Table2[[#This Row],[Product_ID]],Table4[Product_ID],Table4[Category],"Not Found")</f>
        <v>Jewellery</v>
      </c>
      <c r="O1182" s="2" t="str">
        <f>_xlfn.XLOOKUP(Table2[[#This Row],[Product_ID]],Table4[Product_ID],Table4[Subcategory],"Not Found")</f>
        <v>Necklace</v>
      </c>
      <c r="P1182" s="2" t="str">
        <f>_xlfn.XLOOKUP(Table2[[#This Row],[Product_ID]],Table4[Product_ID],Table4[Brand],"Missing Brand")</f>
        <v>W for Woman</v>
      </c>
      <c r="Q1182" s="2" t="s">
        <v>413</v>
      </c>
      <c r="R1182" s="2" t="str">
        <f>_xlfn.XLOOKUP(Table2[[#This Row],[Store_ID]],Table6[Store_ID],Table6[Store Name],"Not Found")</f>
        <v>TrendMart Kochi Standard</v>
      </c>
      <c r="S1182" s="2">
        <f>_xlfn.XLOOKUP(Table2[[#This Row],[Store_ID]],Table6[Store_ID],Table6[Monthly Target],"Missing Target")</f>
        <v>2500000</v>
      </c>
      <c r="T1182" s="2" t="str">
        <f>_xlfn.XLOOKUP(Table2[[#This Row],[Store_ID]],Table6[Store_ID],Table6[Region],"Not Found")</f>
        <v>South Zone 1</v>
      </c>
      <c r="U1182" s="2" t="s">
        <v>24</v>
      </c>
      <c r="V1182" s="2" t="str">
        <f>_xlfn.XLOOKUP(Table2[[#This Row],[Employee_ID]],Table5[Employee_ID],Table5[Employee Name],"Not Found")</f>
        <v>Manoj Ramachandran</v>
      </c>
      <c r="W1182" s="2">
        <v>2</v>
      </c>
      <c r="X1182" s="2">
        <v>1185.52</v>
      </c>
      <c r="Y1182" s="2">
        <v>15</v>
      </c>
      <c r="Z1182" s="2">
        <v>355.66</v>
      </c>
      <c r="AA1182" s="2">
        <v>3</v>
      </c>
      <c r="AB1182" s="2">
        <v>60.46</v>
      </c>
      <c r="AC1182" s="2">
        <v>2075.84</v>
      </c>
      <c r="AD1182" s="2">
        <v>1908.08</v>
      </c>
      <c r="AE1182" s="2">
        <f t="shared" si="37"/>
        <v>107.30000000000021</v>
      </c>
      <c r="AF1182" s="2" t="s">
        <v>35</v>
      </c>
      <c r="AG1182" s="42">
        <f>IFERROR(Table2[[#This Row],[Profit]]/Table2[[#This Row],[Sales Amount]],0)</f>
        <v>5.1689918298134831E-2</v>
      </c>
      <c r="AH1182" s="2" t="str">
        <f>TRIM(Table2[[#This Row],[Payment Modee]])</f>
        <v>Debit Card</v>
      </c>
      <c r="AI1182" s="2" t="s">
        <v>26</v>
      </c>
      <c r="AJ1182" s="2" t="s">
        <v>27</v>
      </c>
      <c r="AK1182" s="2" t="s">
        <v>1726</v>
      </c>
      <c r="AL1182" s="16" t="str">
        <f>IF(HOUR(Table2[[#This Row],[Order Time]])&lt;12,"Morning",IF(HOUR(Table2[[#This Row],[Order Time]])&lt;17,"Afternoon",IF(HOUR(Table2[[#This Row],[Order Time]])&lt;21,"Evening","Night")))</f>
        <v>Afternoon</v>
      </c>
      <c r="AM1182" s="16" t="s">
        <v>29</v>
      </c>
    </row>
    <row r="1183" spans="1:39" x14ac:dyDescent="0.25">
      <c r="A1183" s="13" t="s">
        <v>2811</v>
      </c>
      <c r="B1183" s="4">
        <v>45447</v>
      </c>
      <c r="C1183" s="2">
        <f>YEAR(Table2[[#This Row],[Invoice Date]])</f>
        <v>2024</v>
      </c>
      <c r="D1183" s="2" t="str">
        <f>TEXT(Table2[[#This Row],[Invoice Date]],"mmm")</f>
        <v>Jun</v>
      </c>
      <c r="E1183" s="2" t="str">
        <f>Table2[[#This Row],[Store_ID]]&amp;"-"&amp;Table2[[#This Row],[Year]]&amp;"-"&amp;Table2[[#This Row],[Month]]</f>
        <v>STR073-2024-Jun</v>
      </c>
      <c r="F1183" s="2" t="s">
        <v>2812</v>
      </c>
      <c r="G1183" s="2" t="str">
        <f>_xlfn.XLOOKUP(Table2[[#This Row],[Customer_ID]],Table3[Customer_ID],Table3[Customer Name],"Not Found")</f>
        <v>Kavitha Iyengar</v>
      </c>
      <c r="H1183" s="2" t="str">
        <f>_xlfn.XLOOKUP(Table2[[#This Row],[Customer_ID]],Table3[Customer_ID],Table3[Gender],"Female")</f>
        <v>Female</v>
      </c>
      <c r="I1183" s="2" t="str">
        <f>_xlfn.XLOOKUP(Table2[[#This Row],[Customer_ID]],Table3[Customer_ID],Table3[City],"Missing Memebership")</f>
        <v>Visakhapatnam</v>
      </c>
      <c r="J1183" s="2" t="str">
        <f>_xlfn.XLOOKUP(Table2[[#This Row],[Customer_ID]],Table3[Customer_ID],Table3[State],"Karnataka")</f>
        <v>Andhra Pradesh</v>
      </c>
      <c r="K1183" s="2" t="str">
        <f>_xlfn.XLOOKUP(Table2[[#This Row],[Customer_ID]],Table3[Customer_ID],Table3[Membership],"Regular")</f>
        <v>Regular</v>
      </c>
      <c r="L1183" s="2" t="s">
        <v>60</v>
      </c>
      <c r="M1183" s="2" t="str">
        <f>_xlfn.XLOOKUP(Table2[[#This Row],[Product_ID]],Table4[Product_ID],Table4[Product_Name],"Not Found")</f>
        <v>US Polo Assn Formal Shoes Red</v>
      </c>
      <c r="N1183" s="2" t="str">
        <f>_xlfn.XLOOKUP(Table2[[#This Row],[Product_ID]],Table4[Product_ID],Table4[Category],"Not Found")</f>
        <v>Footwear</v>
      </c>
      <c r="O1183" s="2" t="str">
        <f>_xlfn.XLOOKUP(Table2[[#This Row],[Product_ID]],Table4[Product_ID],Table4[Subcategory],"Not Found")</f>
        <v>Formal Shoes</v>
      </c>
      <c r="P1183" s="2" t="str">
        <f>_xlfn.XLOOKUP(Table2[[#This Row],[Product_ID]],Table4[Product_ID],Table4[Brand],"Missing Brand")</f>
        <v>US Polo Assn</v>
      </c>
      <c r="Q1183" s="2" t="s">
        <v>248</v>
      </c>
      <c r="R1183" s="2" t="str">
        <f>_xlfn.XLOOKUP(Table2[[#This Row],[Store_ID]],Table6[Store_ID],Table6[Store Name],"Not Found")</f>
        <v>TrendMart Thiruvananthapuram High Street</v>
      </c>
      <c r="S1183" s="2">
        <f>_xlfn.XLOOKUP(Table2[[#This Row],[Store_ID]],Table6[Store_ID],Table6[Monthly Target],"Missing Target")</f>
        <v>2500000</v>
      </c>
      <c r="T1183" s="2" t="str">
        <f>_xlfn.XLOOKUP(Table2[[#This Row],[Store_ID]],Table6[Store_ID],Table6[Region],"Not Found")</f>
        <v>South Zone 1</v>
      </c>
      <c r="U1183" s="2" t="s">
        <v>283</v>
      </c>
      <c r="V1183" s="2" t="str">
        <f>_xlfn.XLOOKUP(Table2[[#This Row],[Employee_ID]],Table5[Employee_ID],Table5[Employee Name],"Not Found")</f>
        <v>Priya Balasubramaniam</v>
      </c>
      <c r="W1183" s="2">
        <v>4</v>
      </c>
      <c r="X1183" s="2">
        <v>3078.52</v>
      </c>
      <c r="Y1183" s="2">
        <v>0</v>
      </c>
      <c r="Z1183" s="2">
        <v>0</v>
      </c>
      <c r="AA1183" s="2">
        <v>12</v>
      </c>
      <c r="AB1183" s="2">
        <v>1477.69</v>
      </c>
      <c r="AC1183" s="2">
        <v>13791.77</v>
      </c>
      <c r="AD1183" s="2">
        <v>9698.48</v>
      </c>
      <c r="AE1183" s="2">
        <f t="shared" si="37"/>
        <v>2615.6000000000008</v>
      </c>
      <c r="AF1183" s="2" t="s">
        <v>56</v>
      </c>
      <c r="AG1183" s="42">
        <f>IFERROR(Table2[[#This Row],[Profit]]/Table2[[#This Row],[Sales Amount]],0)</f>
        <v>0.18964933434939829</v>
      </c>
      <c r="AH1183" s="2" t="str">
        <f>TRIM(Table2[[#This Row],[Payment Modee]])</f>
        <v>Credit Card</v>
      </c>
      <c r="AI1183" s="2" t="s">
        <v>36</v>
      </c>
      <c r="AJ1183" s="2" t="s">
        <v>27</v>
      </c>
      <c r="AK1183" s="2" t="s">
        <v>944</v>
      </c>
      <c r="AL1183" s="16" t="str">
        <f>IF(HOUR(Table2[[#This Row],[Order Time]])&lt;12,"Morning",IF(HOUR(Table2[[#This Row],[Order Time]])&lt;17,"Afternoon",IF(HOUR(Table2[[#This Row],[Order Time]])&lt;21,"Evening","Night")))</f>
        <v>Evening</v>
      </c>
      <c r="AM1183" s="16" t="s">
        <v>29</v>
      </c>
    </row>
    <row r="1184" spans="1:39" x14ac:dyDescent="0.25">
      <c r="A1184" s="13" t="s">
        <v>2813</v>
      </c>
      <c r="B1184" s="4">
        <v>45406</v>
      </c>
      <c r="C1184" s="2">
        <f>YEAR(Table2[[#This Row],[Invoice Date]])</f>
        <v>2024</v>
      </c>
      <c r="D1184" s="2" t="str">
        <f>TEXT(Table2[[#This Row],[Invoice Date]],"mmm")</f>
        <v>Apr</v>
      </c>
      <c r="E1184" s="2" t="str">
        <f>Table2[[#This Row],[Store_ID]]&amp;"-"&amp;Table2[[#This Row],[Year]]&amp;"-"&amp;Table2[[#This Row],[Month]]</f>
        <v>STR003-2024-Apr</v>
      </c>
      <c r="F1184" s="2" t="s">
        <v>1146</v>
      </c>
      <c r="G1184" s="2" t="str">
        <f>_xlfn.XLOOKUP(Table2[[#This Row],[Customer_ID]],Table3[Customer_ID],Table3[Customer Name],"Not Found")</f>
        <v>Jyothi Sundaram</v>
      </c>
      <c r="H1184" s="2" t="str">
        <f>_xlfn.XLOOKUP(Table2[[#This Row],[Customer_ID]],Table3[Customer_ID],Table3[Gender],"Female")</f>
        <v>Female</v>
      </c>
      <c r="I1184" s="2" t="str">
        <f>_xlfn.XLOOKUP(Table2[[#This Row],[Customer_ID]],Table3[Customer_ID],Table3[City],"Missing Memebership")</f>
        <v>Kochi</v>
      </c>
      <c r="J1184" s="2" t="str">
        <f>_xlfn.XLOOKUP(Table2[[#This Row],[Customer_ID]],Table3[Customer_ID],Table3[State],"Karnataka")</f>
        <v>Kerala</v>
      </c>
      <c r="K1184" s="2" t="str">
        <f>_xlfn.XLOOKUP(Table2[[#This Row],[Customer_ID]],Table3[Customer_ID],Table3[Membership],"Regular")</f>
        <v>Gold</v>
      </c>
      <c r="L1184" s="2" t="s">
        <v>2641</v>
      </c>
      <c r="M1184" s="2" t="str">
        <f>_xlfn.XLOOKUP(Table2[[#This Row],[Product_ID]],Table4[Product_ID],Table4[Product_Name],"Not Found")</f>
        <v>Libas Polo Peach</v>
      </c>
      <c r="N1184" s="2" t="str">
        <f>_xlfn.XLOOKUP(Table2[[#This Row],[Product_ID]],Table4[Product_ID],Table4[Category],"Not Found")</f>
        <v>Men T-Shirts</v>
      </c>
      <c r="O1184" s="2" t="str">
        <f>_xlfn.XLOOKUP(Table2[[#This Row],[Product_ID]],Table4[Product_ID],Table4[Subcategory],"Not Found")</f>
        <v>Polo</v>
      </c>
      <c r="P1184" s="2" t="str">
        <f>_xlfn.XLOOKUP(Table2[[#This Row],[Product_ID]],Table4[Product_ID],Table4[Brand],"Missing Brand")</f>
        <v>Libas</v>
      </c>
      <c r="Q1184" s="2" t="s">
        <v>959</v>
      </c>
      <c r="R1184" s="2" t="str">
        <f>_xlfn.XLOOKUP(Table2[[#This Row],[Store_ID]],Table6[Store_ID],Table6[Store Name],"Not Found")</f>
        <v>TrendMart Tumakuru High Street</v>
      </c>
      <c r="S1184" s="2">
        <f>_xlfn.XLOOKUP(Table2[[#This Row],[Store_ID]],Table6[Store_ID],Table6[Monthly Target],"Missing Target")</f>
        <v>2500000</v>
      </c>
      <c r="T1184" s="2" t="str">
        <f>_xlfn.XLOOKUP(Table2[[#This Row],[Store_ID]],Table6[Store_ID],Table6[Region],"Not Found")</f>
        <v>South Zone 2</v>
      </c>
      <c r="U1184" s="2" t="s">
        <v>135</v>
      </c>
      <c r="V1184" s="2" t="str">
        <f>_xlfn.XLOOKUP(Table2[[#This Row],[Employee_ID]],Table5[Employee_ID],Table5[Employee Name],"Not Found")</f>
        <v>Yamini Pandian</v>
      </c>
      <c r="W1184" s="2">
        <v>3</v>
      </c>
      <c r="X1184" s="2">
        <v>698.77</v>
      </c>
      <c r="Y1184" s="2">
        <v>15</v>
      </c>
      <c r="Z1184" s="2">
        <v>314.45</v>
      </c>
      <c r="AA1184" s="2">
        <v>5</v>
      </c>
      <c r="AB1184" s="2">
        <v>89.09</v>
      </c>
      <c r="AC1184" s="2">
        <v>1870.95</v>
      </c>
      <c r="AD1184" s="2">
        <v>1211.7</v>
      </c>
      <c r="AE1184" s="2">
        <f t="shared" si="37"/>
        <v>570.16</v>
      </c>
      <c r="AF1184" s="2" t="s">
        <v>25</v>
      </c>
      <c r="AG1184" s="42">
        <f>IFERROR(Table2[[#This Row],[Profit]]/Table2[[#This Row],[Sales Amount]],0)</f>
        <v>0.30474357946497765</v>
      </c>
      <c r="AH1184" s="2" t="str">
        <f>TRIM(Table2[[#This Row],[Payment Modee]])</f>
        <v>UPI</v>
      </c>
      <c r="AI1184" s="2" t="s">
        <v>36</v>
      </c>
      <c r="AJ1184" s="2" t="s">
        <v>27</v>
      </c>
      <c r="AK1184" s="2" t="s">
        <v>2814</v>
      </c>
      <c r="AL1184" s="16" t="str">
        <f>IF(HOUR(Table2[[#This Row],[Order Time]])&lt;12,"Morning",IF(HOUR(Table2[[#This Row],[Order Time]])&lt;17,"Afternoon",IF(HOUR(Table2[[#This Row],[Order Time]])&lt;21,"Evening","Night")))</f>
        <v>Morning</v>
      </c>
      <c r="AM1184" s="16" t="s">
        <v>29</v>
      </c>
    </row>
    <row r="1185" spans="1:39" x14ac:dyDescent="0.25">
      <c r="A1185" s="13" t="s">
        <v>2815</v>
      </c>
      <c r="B1185" s="4">
        <v>45505</v>
      </c>
      <c r="C1185" s="2">
        <f>YEAR(Table2[[#This Row],[Invoice Date]])</f>
        <v>2024</v>
      </c>
      <c r="D1185" s="2" t="str">
        <f>TEXT(Table2[[#This Row],[Invoice Date]],"mmm")</f>
        <v>Aug</v>
      </c>
      <c r="E1185" s="2" t="str">
        <f>Table2[[#This Row],[Store_ID]]&amp;"-"&amp;Table2[[#This Row],[Year]]&amp;"-"&amp;Table2[[#This Row],[Month]]</f>
        <v>STR075-2024-Aug</v>
      </c>
      <c r="F1185" s="2" t="s">
        <v>1943</v>
      </c>
      <c r="G1185" s="2" t="str">
        <f>_xlfn.XLOOKUP(Table2[[#This Row],[Customer_ID]],Table3[Customer_ID],Table3[Customer Name],"Not Found")</f>
        <v>Vidya Mudaliar</v>
      </c>
      <c r="H1185" s="2" t="str">
        <f>_xlfn.XLOOKUP(Table2[[#This Row],[Customer_ID]],Table3[Customer_ID],Table3[Gender],"Female")</f>
        <v>Female</v>
      </c>
      <c r="I1185" s="2" t="str">
        <f>_xlfn.XLOOKUP(Table2[[#This Row],[Customer_ID]],Table3[Customer_ID],Table3[City],"Missing Memebership")</f>
        <v>Hubballi</v>
      </c>
      <c r="J1185" s="2" t="str">
        <f>_xlfn.XLOOKUP(Table2[[#This Row],[Customer_ID]],Table3[Customer_ID],Table3[State],"Karnataka")</f>
        <v>Karnataka</v>
      </c>
      <c r="K1185" s="2" t="str">
        <f>_xlfn.XLOOKUP(Table2[[#This Row],[Customer_ID]],Table3[Customer_ID],Table3[Membership],"Regular")</f>
        <v>Silver</v>
      </c>
      <c r="L1185" s="2" t="s">
        <v>367</v>
      </c>
      <c r="M1185" s="2" t="str">
        <f>_xlfn.XLOOKUP(Table2[[#This Row],[Product_ID]],Table4[Product_ID],Table4[Product_Name],"Not Found")</f>
        <v>Jack &amp; Jones Maxi Dress Maroon</v>
      </c>
      <c r="N1185" s="2" t="str">
        <f>_xlfn.XLOOKUP(Table2[[#This Row],[Product_ID]],Table4[Product_ID],Table4[Category],"Not Found")</f>
        <v>Women Dresses</v>
      </c>
      <c r="O1185" s="2" t="str">
        <f>_xlfn.XLOOKUP(Table2[[#This Row],[Product_ID]],Table4[Product_ID],Table4[Subcategory],"Not Found")</f>
        <v>Maxi Dress</v>
      </c>
      <c r="P1185" s="2" t="str">
        <f>_xlfn.XLOOKUP(Table2[[#This Row],[Product_ID]],Table4[Product_ID],Table4[Brand],"Missing Brand")</f>
        <v>Jack &amp; Jones</v>
      </c>
      <c r="Q1185" s="2" t="s">
        <v>164</v>
      </c>
      <c r="R1185" s="2" t="str">
        <f>_xlfn.XLOOKUP(Table2[[#This Row],[Store_ID]],Table6[Store_ID],Table6[Store Name],"Not Found")</f>
        <v>TrendMart Chennai Standard</v>
      </c>
      <c r="S1185" s="2">
        <f>_xlfn.XLOOKUP(Table2[[#This Row],[Store_ID]],Table6[Store_ID],Table6[Monthly Target],"Missing Target")</f>
        <v>1000000</v>
      </c>
      <c r="T1185" s="2" t="str">
        <f>_xlfn.XLOOKUP(Table2[[#This Row],[Store_ID]],Table6[Store_ID],Table6[Region],"Not Found")</f>
        <v>South Zone 1</v>
      </c>
      <c r="U1185" s="2" t="s">
        <v>55</v>
      </c>
      <c r="V1185" s="2" t="str">
        <f>_xlfn.XLOOKUP(Table2[[#This Row],[Employee_ID]],Table5[Employee_ID],Table5[Employee Name],"Not Found")</f>
        <v>Padma Gounder</v>
      </c>
      <c r="W1185" s="2">
        <v>4</v>
      </c>
      <c r="X1185" s="2">
        <v>876.45</v>
      </c>
      <c r="Y1185" s="2">
        <v>25</v>
      </c>
      <c r="Z1185" s="2">
        <v>876.45</v>
      </c>
      <c r="AA1185" s="2">
        <v>5</v>
      </c>
      <c r="AB1185" s="2">
        <v>131.47</v>
      </c>
      <c r="AC1185" s="2">
        <v>2760.82</v>
      </c>
      <c r="AD1185" s="2">
        <v>2792.32</v>
      </c>
      <c r="AE1185" s="2">
        <f t="shared" si="37"/>
        <v>-162.97</v>
      </c>
      <c r="AF1185" s="2" t="s">
        <v>136</v>
      </c>
      <c r="AG1185" s="42">
        <f>IFERROR(Table2[[#This Row],[Profit]]/Table2[[#This Row],[Sales Amount]],0)</f>
        <v>-5.9029563680355834E-2</v>
      </c>
      <c r="AH1185" s="2" t="str">
        <f>TRIM(Table2[[#This Row],[Payment Modee]])</f>
        <v>EMI</v>
      </c>
      <c r="AI1185" s="2" t="s">
        <v>26</v>
      </c>
      <c r="AJ1185" s="2" t="s">
        <v>27</v>
      </c>
      <c r="AK1185" s="2" t="s">
        <v>1846</v>
      </c>
      <c r="AL1185" s="16" t="str">
        <f>IF(HOUR(Table2[[#This Row],[Order Time]])&lt;12,"Morning",IF(HOUR(Table2[[#This Row],[Order Time]])&lt;17,"Afternoon",IF(HOUR(Table2[[#This Row],[Order Time]])&lt;21,"Evening","Night")))</f>
        <v>Morning</v>
      </c>
      <c r="AM1185" s="16" t="s">
        <v>29</v>
      </c>
    </row>
    <row r="1186" spans="1:39" x14ac:dyDescent="0.25">
      <c r="A1186" s="13" t="s">
        <v>2816</v>
      </c>
      <c r="B1186" s="4">
        <v>45585</v>
      </c>
      <c r="C1186" s="2">
        <f>YEAR(Table2[[#This Row],[Invoice Date]])</f>
        <v>2024</v>
      </c>
      <c r="D1186" s="2" t="str">
        <f>TEXT(Table2[[#This Row],[Invoice Date]],"mmm")</f>
        <v>Oct</v>
      </c>
      <c r="E1186" s="2" t="str">
        <f>Table2[[#This Row],[Store_ID]]&amp;"-"&amp;Table2[[#This Row],[Year]]&amp;"-"&amp;Table2[[#This Row],[Month]]</f>
        <v>STR039-2024-Oct</v>
      </c>
      <c r="F1186" s="2" t="s">
        <v>2817</v>
      </c>
      <c r="G1186" s="2" t="str">
        <f>_xlfn.XLOOKUP(Table2[[#This Row],[Customer_ID]],Table3[Customer_ID],Table3[Customer Name],"Not Found")</f>
        <v>Vani Menon</v>
      </c>
      <c r="H1186" s="2" t="str">
        <f>_xlfn.XLOOKUP(Table2[[#This Row],[Customer_ID]],Table3[Customer_ID],Table3[Gender],"Female")</f>
        <v>Female</v>
      </c>
      <c r="I1186" s="2" t="str">
        <f>_xlfn.XLOOKUP(Table2[[#This Row],[Customer_ID]],Table3[Customer_ID],Table3[City],"Missing Memebership")</f>
        <v>Mysuru</v>
      </c>
      <c r="J1186" s="2" t="str">
        <f>_xlfn.XLOOKUP(Table2[[#This Row],[Customer_ID]],Table3[Customer_ID],Table3[State],"Karnataka")</f>
        <v>Karnataka</v>
      </c>
      <c r="K1186" s="2" t="str">
        <f>_xlfn.XLOOKUP(Table2[[#This Row],[Customer_ID]],Table3[Customer_ID],Table3[Membership],"Regular")</f>
        <v>Silver</v>
      </c>
      <c r="L1186" s="2" t="s">
        <v>22</v>
      </c>
      <c r="M1186" s="2" t="str">
        <f>_xlfn.XLOOKUP(Table2[[#This Row],[Product_ID]],Table4[Product_ID],Table4[Product_Name],"Not Found")</f>
        <v>Pepe Jeans A-Line Kurti White</v>
      </c>
      <c r="N1186" s="2" t="str">
        <f>_xlfn.XLOOKUP(Table2[[#This Row],[Product_ID]],Table4[Product_ID],Table4[Category],"Not Found")</f>
        <v>Women Kurtis</v>
      </c>
      <c r="O1186" s="2" t="str">
        <f>_xlfn.XLOOKUP(Table2[[#This Row],[Product_ID]],Table4[Product_ID],Table4[Subcategory],"Not Found")</f>
        <v>A-Line Kurti</v>
      </c>
      <c r="P1186" s="2" t="str">
        <f>_xlfn.XLOOKUP(Table2[[#This Row],[Product_ID]],Table4[Product_ID],Table4[Brand],"Missing Brand")</f>
        <v>Pepe Jeans</v>
      </c>
      <c r="Q1186" s="2" t="s">
        <v>825</v>
      </c>
      <c r="R1186" s="2" t="str">
        <f>_xlfn.XLOOKUP(Table2[[#This Row],[Store_ID]],Table6[Store_ID],Table6[Store Name],"Not Found")</f>
        <v>TrendMart Bengaluru High Street</v>
      </c>
      <c r="S1186" s="2">
        <f>_xlfn.XLOOKUP(Table2[[#This Row],[Store_ID]],Table6[Store_ID],Table6[Monthly Target],"Missing Target")</f>
        <v>1500000</v>
      </c>
      <c r="T1186" s="2" t="str">
        <f>_xlfn.XLOOKUP(Table2[[#This Row],[Store_ID]],Table6[Store_ID],Table6[Region],"Not Found")</f>
        <v>South Zone 2</v>
      </c>
      <c r="U1186" s="2" t="s">
        <v>113</v>
      </c>
      <c r="V1186" s="2" t="str">
        <f>_xlfn.XLOOKUP(Table2[[#This Row],[Employee_ID]],Table5[Employee_ID],Table5[Employee Name],"Not Found")</f>
        <v>Eswar Prasad</v>
      </c>
      <c r="W1186" s="2">
        <v>2</v>
      </c>
      <c r="X1186" s="2">
        <v>874.63</v>
      </c>
      <c r="Y1186" s="2">
        <v>15</v>
      </c>
      <c r="Z1186" s="2">
        <v>262.39</v>
      </c>
      <c r="AA1186" s="2">
        <v>5</v>
      </c>
      <c r="AB1186" s="2">
        <v>74.34</v>
      </c>
      <c r="AC1186" s="2">
        <v>1561.21</v>
      </c>
      <c r="AD1186" s="2">
        <v>993.34</v>
      </c>
      <c r="AE1186" s="2">
        <f t="shared" si="37"/>
        <v>493.53</v>
      </c>
      <c r="AF1186" s="2" t="s">
        <v>25</v>
      </c>
      <c r="AG1186" s="42">
        <f>IFERROR(Table2[[#This Row],[Profit]]/Table2[[#This Row],[Sales Amount]],0)</f>
        <v>0.31612018882789628</v>
      </c>
      <c r="AH1186" s="2" t="str">
        <f>TRIM(Table2[[#This Row],[Payment Modee]])</f>
        <v>UPI</v>
      </c>
      <c r="AI1186" s="2" t="s">
        <v>26</v>
      </c>
      <c r="AJ1186" s="2" t="s">
        <v>27</v>
      </c>
      <c r="AK1186" s="2" t="s">
        <v>2002</v>
      </c>
      <c r="AL1186" s="16" t="str">
        <f>IF(HOUR(Table2[[#This Row],[Order Time]])&lt;12,"Morning",IF(HOUR(Table2[[#This Row],[Order Time]])&lt;17,"Afternoon",IF(HOUR(Table2[[#This Row],[Order Time]])&lt;21,"Evening","Night")))</f>
        <v>Evening</v>
      </c>
      <c r="AM1186" s="16" t="s">
        <v>38</v>
      </c>
    </row>
    <row r="1187" spans="1:39" x14ac:dyDescent="0.25">
      <c r="A1187" s="13" t="s">
        <v>2818</v>
      </c>
      <c r="B1187" s="4">
        <v>45714</v>
      </c>
      <c r="C1187" s="2">
        <f>YEAR(Table2[[#This Row],[Invoice Date]])</f>
        <v>2025</v>
      </c>
      <c r="D1187" s="2" t="str">
        <f>TEXT(Table2[[#This Row],[Invoice Date]],"mmm")</f>
        <v>Feb</v>
      </c>
      <c r="E1187" s="2" t="str">
        <f>Table2[[#This Row],[Store_ID]]&amp;"-"&amp;Table2[[#This Row],[Year]]&amp;"-"&amp;Table2[[#This Row],[Month]]</f>
        <v>STR045-2025-Feb</v>
      </c>
      <c r="F1187" s="2" t="s">
        <v>173</v>
      </c>
      <c r="G1187" s="2" t="str">
        <f>_xlfn.XLOOKUP(Table2[[#This Row],[Customer_ID]],Table3[Customer_ID],Table3[Customer Name],"Not Found")</f>
        <v>Vijay Kamath</v>
      </c>
      <c r="H1187" s="2" t="str">
        <f>_xlfn.XLOOKUP(Table2[[#This Row],[Customer_ID]],Table3[Customer_ID],Table3[Gender],"Female")</f>
        <v>Male</v>
      </c>
      <c r="I1187" s="2" t="str">
        <f>_xlfn.XLOOKUP(Table2[[#This Row],[Customer_ID]],Table3[Customer_ID],Table3[City],"Missing Memebership")</f>
        <v>Hyderabad</v>
      </c>
      <c r="J1187" s="2" t="str">
        <f>_xlfn.XLOOKUP(Table2[[#This Row],[Customer_ID]],Table3[Customer_ID],Table3[State],"Karnataka")</f>
        <v>Telangana</v>
      </c>
      <c r="K1187" s="2" t="str">
        <f>_xlfn.XLOOKUP(Table2[[#This Row],[Customer_ID]],Table3[Customer_ID],Table3[Membership],"Regular")</f>
        <v>Silver</v>
      </c>
      <c r="L1187" s="2" t="s">
        <v>822</v>
      </c>
      <c r="M1187" s="2" t="str">
        <f>_xlfn.XLOOKUP(Table2[[#This Row],[Product_ID]],Table4[Product_ID],Table4[Product_Name],"Not Found")</f>
        <v>Jack &amp; Jones Georgette Saree Sky Blue</v>
      </c>
      <c r="N1187" s="2" t="str">
        <f>_xlfn.XLOOKUP(Table2[[#This Row],[Product_ID]],Table4[Product_ID],Table4[Category],"Not Found")</f>
        <v>Women Sarees</v>
      </c>
      <c r="O1187" s="2" t="str">
        <f>_xlfn.XLOOKUP(Table2[[#This Row],[Product_ID]],Table4[Product_ID],Table4[Subcategory],"Not Found")</f>
        <v>Georgette Saree</v>
      </c>
      <c r="P1187" s="2" t="str">
        <f>_xlfn.XLOOKUP(Table2[[#This Row],[Product_ID]],Table4[Product_ID],Table4[Brand],"Missing Brand")</f>
        <v>Jack &amp; Jones</v>
      </c>
      <c r="Q1187" s="2" t="s">
        <v>395</v>
      </c>
      <c r="R1187" s="2" t="str">
        <f>_xlfn.XLOOKUP(Table2[[#This Row],[Store_ID]],Table6[Store_ID],Table6[Store Name],"Not Found")</f>
        <v>TrendMart Khammam Standard</v>
      </c>
      <c r="S1187" s="2">
        <f>_xlfn.XLOOKUP(Table2[[#This Row],[Store_ID]],Table6[Store_ID],Table6[Monthly Target],"Missing Target")</f>
        <v>1500000</v>
      </c>
      <c r="T1187" s="2" t="str">
        <f>_xlfn.XLOOKUP(Table2[[#This Row],[Store_ID]],Table6[Store_ID],Table6[Region],"Not Found")</f>
        <v>South Zone 2</v>
      </c>
      <c r="U1187" s="2" t="s">
        <v>294</v>
      </c>
      <c r="V1187" s="2" t="str">
        <f>_xlfn.XLOOKUP(Table2[[#This Row],[Employee_ID]],Table5[Employee_ID],Table5[Employee Name],"Not Found")</f>
        <v>Chitra Chettiar</v>
      </c>
      <c r="W1187" s="2">
        <v>1</v>
      </c>
      <c r="X1187" s="2">
        <v>1450.69</v>
      </c>
      <c r="Y1187" s="2">
        <v>0</v>
      </c>
      <c r="Z1187" s="2">
        <v>0</v>
      </c>
      <c r="AA1187" s="2">
        <v>12</v>
      </c>
      <c r="AB1187" s="2">
        <v>174.08</v>
      </c>
      <c r="AC1187" s="2">
        <v>1624.77</v>
      </c>
      <c r="AD1187" s="2">
        <v>1020.9</v>
      </c>
      <c r="AE1187" s="2">
        <f t="shared" si="37"/>
        <v>429.78999999999996</v>
      </c>
      <c r="AF1187" s="2" t="s">
        <v>69</v>
      </c>
      <c r="AG1187" s="42">
        <f>IFERROR(Table2[[#This Row],[Profit]]/Table2[[#This Row],[Sales Amount]],0)</f>
        <v>0.26452359410870457</v>
      </c>
      <c r="AH1187" s="2" t="str">
        <f>TRIM(Table2[[#This Row],[Payment Modee]])</f>
        <v>Cash</v>
      </c>
      <c r="AI1187" s="2" t="s">
        <v>36</v>
      </c>
      <c r="AJ1187" s="2" t="s">
        <v>27</v>
      </c>
      <c r="AK1187" s="2" t="s">
        <v>1228</v>
      </c>
      <c r="AL1187" s="16" t="str">
        <f>IF(HOUR(Table2[[#This Row],[Order Time]])&lt;12,"Morning",IF(HOUR(Table2[[#This Row],[Order Time]])&lt;17,"Afternoon",IF(HOUR(Table2[[#This Row],[Order Time]])&lt;21,"Evening","Night")))</f>
        <v>Morning</v>
      </c>
      <c r="AM1187" s="16" t="s">
        <v>29</v>
      </c>
    </row>
    <row r="1188" spans="1:39" x14ac:dyDescent="0.25">
      <c r="A1188" s="13" t="s">
        <v>2819</v>
      </c>
      <c r="B1188" s="4">
        <v>45719</v>
      </c>
      <c r="C1188" s="2">
        <f>YEAR(Table2[[#This Row],[Invoice Date]])</f>
        <v>2025</v>
      </c>
      <c r="D1188" s="2" t="str">
        <f>TEXT(Table2[[#This Row],[Invoice Date]],"mmm")</f>
        <v>Mar</v>
      </c>
      <c r="E1188" s="2" t="str">
        <f>Table2[[#This Row],[Store_ID]]&amp;"-"&amp;Table2[[#This Row],[Year]]&amp;"-"&amp;Table2[[#This Row],[Month]]</f>
        <v>STR034-2025-Mar</v>
      </c>
      <c r="F1188" s="2" t="s">
        <v>1062</v>
      </c>
      <c r="G1188" s="2" t="str">
        <f>_xlfn.XLOOKUP(Table2[[#This Row],[Customer_ID]],Table3[Customer_ID],Table3[Customer Name],"Not Found")</f>
        <v>Chandra Pillai</v>
      </c>
      <c r="H1188" s="2" t="str">
        <f>_xlfn.XLOOKUP(Table2[[#This Row],[Customer_ID]],Table3[Customer_ID],Table3[Gender],"Female")</f>
        <v>Male</v>
      </c>
      <c r="I1188" s="2" t="str">
        <f>_xlfn.XLOOKUP(Table2[[#This Row],[Customer_ID]],Table3[Customer_ID],Table3[City],"Missing Memebership")</f>
        <v>Khammam</v>
      </c>
      <c r="J1188" s="2" t="str">
        <f>_xlfn.XLOOKUP(Table2[[#This Row],[Customer_ID]],Table3[Customer_ID],Table3[State],"Karnataka")</f>
        <v>Telangana</v>
      </c>
      <c r="K1188" s="2" t="str">
        <f>_xlfn.XLOOKUP(Table2[[#This Row],[Customer_ID]],Table3[Customer_ID],Table3[Membership],"Regular")</f>
        <v>Gold</v>
      </c>
      <c r="L1188" s="2" t="s">
        <v>22</v>
      </c>
      <c r="M1188" s="2" t="str">
        <f>_xlfn.XLOOKUP(Table2[[#This Row],[Product_ID]],Table4[Product_ID],Table4[Product_Name],"Not Found")</f>
        <v>Pepe Jeans A-Line Kurti White</v>
      </c>
      <c r="N1188" s="2" t="str">
        <f>_xlfn.XLOOKUP(Table2[[#This Row],[Product_ID]],Table4[Product_ID],Table4[Category],"Not Found")</f>
        <v>Women Kurtis</v>
      </c>
      <c r="O1188" s="2" t="str">
        <f>_xlfn.XLOOKUP(Table2[[#This Row],[Product_ID]],Table4[Product_ID],Table4[Subcategory],"Not Found")</f>
        <v>A-Line Kurti</v>
      </c>
      <c r="P1188" s="2" t="str">
        <f>_xlfn.XLOOKUP(Table2[[#This Row],[Product_ID]],Table4[Product_ID],Table4[Brand],"Missing Brand")</f>
        <v>Pepe Jeans</v>
      </c>
      <c r="Q1188" s="2" t="s">
        <v>1572</v>
      </c>
      <c r="R1188" s="2" t="str">
        <f>_xlfn.XLOOKUP(Table2[[#This Row],[Store_ID]],Table6[Store_ID],Table6[Store Name],"Not Found")</f>
        <v>TrendMart Warangal Standard</v>
      </c>
      <c r="S1188" s="2">
        <f>_xlfn.XLOOKUP(Table2[[#This Row],[Store_ID]],Table6[Store_ID],Table6[Monthly Target],"Missing Target")</f>
        <v>1200000</v>
      </c>
      <c r="T1188" s="2" t="str">
        <f>_xlfn.XLOOKUP(Table2[[#This Row],[Store_ID]],Table6[Store_ID],Table6[Region],"Not Found")</f>
        <v>South Zone 2</v>
      </c>
      <c r="U1188" s="2" t="s">
        <v>417</v>
      </c>
      <c r="V1188" s="2" t="str">
        <f>_xlfn.XLOOKUP(Table2[[#This Row],[Employee_ID]],Table5[Employee_ID],Table5[Employee Name],"Not Found")</f>
        <v>Arjun Krishnan</v>
      </c>
      <c r="W1188" s="2">
        <v>5</v>
      </c>
      <c r="X1188" s="2">
        <v>783.6</v>
      </c>
      <c r="Y1188" s="2">
        <v>20</v>
      </c>
      <c r="Z1188" s="2">
        <v>783.6</v>
      </c>
      <c r="AA1188" s="2">
        <v>5</v>
      </c>
      <c r="AB1188" s="2">
        <v>156.72</v>
      </c>
      <c r="AC1188" s="2">
        <v>3291.12</v>
      </c>
      <c r="AD1188" s="2">
        <v>2483.35</v>
      </c>
      <c r="AE1188" s="2">
        <f t="shared" si="37"/>
        <v>651.04999999999995</v>
      </c>
      <c r="AF1188" s="2" t="s">
        <v>25</v>
      </c>
      <c r="AG1188" s="42">
        <f>IFERROR(Table2[[#This Row],[Profit]]/Table2[[#This Row],[Sales Amount]],0)</f>
        <v>0.19782019494883199</v>
      </c>
      <c r="AH1188" s="2" t="str">
        <f>TRIM(Table2[[#This Row],[Payment Modee]])</f>
        <v>UPI</v>
      </c>
      <c r="AI1188" s="2" t="s">
        <v>26</v>
      </c>
      <c r="AJ1188" s="2" t="s">
        <v>27</v>
      </c>
      <c r="AK1188" s="2" t="s">
        <v>1798</v>
      </c>
      <c r="AL1188" s="16" t="str">
        <f>IF(HOUR(Table2[[#This Row],[Order Time]])&lt;12,"Morning",IF(HOUR(Table2[[#This Row],[Order Time]])&lt;17,"Afternoon",IF(HOUR(Table2[[#This Row],[Order Time]])&lt;21,"Evening","Night")))</f>
        <v>Morning</v>
      </c>
      <c r="AM1188" s="16" t="s">
        <v>29</v>
      </c>
    </row>
    <row r="1189" spans="1:39" x14ac:dyDescent="0.25">
      <c r="A1189" s="13" t="s">
        <v>2820</v>
      </c>
      <c r="B1189" s="4">
        <v>45724</v>
      </c>
      <c r="C1189" s="2">
        <f>YEAR(Table2[[#This Row],[Invoice Date]])</f>
        <v>2025</v>
      </c>
      <c r="D1189" s="2" t="str">
        <f>TEXT(Table2[[#This Row],[Invoice Date]],"mmm")</f>
        <v>Mar</v>
      </c>
      <c r="E1189" s="2" t="str">
        <f>Table2[[#This Row],[Store_ID]]&amp;"-"&amp;Table2[[#This Row],[Year]]&amp;"-"&amp;Table2[[#This Row],[Month]]</f>
        <v>STR070-2025-Mar</v>
      </c>
      <c r="F1189" s="2" t="s">
        <v>2821</v>
      </c>
      <c r="G1189" s="2" t="str">
        <f>_xlfn.XLOOKUP(Table2[[#This Row],[Customer_ID]],Table3[Customer_ID],Table3[Customer Name],"Not Found")</f>
        <v>Mahesh Ramachandran</v>
      </c>
      <c r="H1189" s="2" t="str">
        <f>_xlfn.XLOOKUP(Table2[[#This Row],[Customer_ID]],Table3[Customer_ID],Table3[Gender],"Female")</f>
        <v>Male</v>
      </c>
      <c r="I1189" s="2" t="str">
        <f>_xlfn.XLOOKUP(Table2[[#This Row],[Customer_ID]],Table3[Customer_ID],Table3[City],"Missing Memebership")</f>
        <v>Thoothukudi</v>
      </c>
      <c r="J1189" s="2" t="str">
        <f>_xlfn.XLOOKUP(Table2[[#This Row],[Customer_ID]],Table3[Customer_ID],Table3[State],"Karnataka")</f>
        <v>Tamil Nadu</v>
      </c>
      <c r="K1189" s="2" t="str">
        <f>_xlfn.XLOOKUP(Table2[[#This Row],[Customer_ID]],Table3[Customer_ID],Table3[Membership],"Regular")</f>
        <v>Silver</v>
      </c>
      <c r="L1189" s="2" t="s">
        <v>2131</v>
      </c>
      <c r="M1189" s="2" t="str">
        <f>_xlfn.XLOOKUP(Table2[[#This Row],[Product_ID]],Table4[Product_ID],Table4[Product_Name],"Not Found")</f>
        <v>GRT Jewellers Chinos Purple</v>
      </c>
      <c r="N1189" s="2" t="str">
        <f>_xlfn.XLOOKUP(Table2[[#This Row],[Product_ID]],Table4[Product_ID],Table4[Category],"Not Found")</f>
        <v>Men Trousers</v>
      </c>
      <c r="O1189" s="2" t="str">
        <f>_xlfn.XLOOKUP(Table2[[#This Row],[Product_ID]],Table4[Product_ID],Table4[Subcategory],"Not Found")</f>
        <v>Chinos</v>
      </c>
      <c r="P1189" s="2" t="str">
        <f>_xlfn.XLOOKUP(Table2[[#This Row],[Product_ID]],Table4[Product_ID],Table4[Brand],"Missing Brand")</f>
        <v>GRT Jewellers</v>
      </c>
      <c r="Q1189" s="2" t="s">
        <v>1319</v>
      </c>
      <c r="R1189" s="2" t="str">
        <f>_xlfn.XLOOKUP(Table2[[#This Row],[Store_ID]],Table6[Store_ID],Table6[Store Name],"Not Found")</f>
        <v>TrendMart Alappuzha Mall Kiosk</v>
      </c>
      <c r="S1189" s="2">
        <f>_xlfn.XLOOKUP(Table2[[#This Row],[Store_ID]],Table6[Store_ID],Table6[Monthly Target],"Missing Target")</f>
        <v>1000000</v>
      </c>
      <c r="T1189" s="2" t="str">
        <f>_xlfn.XLOOKUP(Table2[[#This Row],[Store_ID]],Table6[Store_ID],Table6[Region],"Not Found")</f>
        <v>South Zone 1</v>
      </c>
      <c r="U1189" s="2" t="s">
        <v>465</v>
      </c>
      <c r="V1189" s="2" t="str">
        <f>_xlfn.XLOOKUP(Table2[[#This Row],[Employee_ID]],Table5[Employee_ID],Table5[Employee Name],"Not Found")</f>
        <v>Vinod Hegde</v>
      </c>
      <c r="W1189" s="2">
        <v>1</v>
      </c>
      <c r="X1189" s="2">
        <v>1535.54</v>
      </c>
      <c r="Y1189" s="2">
        <v>20</v>
      </c>
      <c r="Z1189" s="2">
        <v>307.11</v>
      </c>
      <c r="AA1189" s="2">
        <v>12</v>
      </c>
      <c r="AB1189" s="2">
        <v>147.41</v>
      </c>
      <c r="AC1189" s="2">
        <v>1375.84</v>
      </c>
      <c r="AD1189" s="2">
        <v>996.24</v>
      </c>
      <c r="AE1189" s="2">
        <f t="shared" si="37"/>
        <v>232.18999999999991</v>
      </c>
      <c r="AF1189" s="2" t="s">
        <v>35</v>
      </c>
      <c r="AG1189" s="42">
        <f>IFERROR(Table2[[#This Row],[Profit]]/Table2[[#This Row],[Sales Amount]],0)</f>
        <v>0.16876235608791715</v>
      </c>
      <c r="AH1189" s="2" t="str">
        <f>TRIM(Table2[[#This Row],[Payment Modee]])</f>
        <v>Debit Card</v>
      </c>
      <c r="AI1189" s="2" t="s">
        <v>26</v>
      </c>
      <c r="AJ1189" s="2" t="s">
        <v>27</v>
      </c>
      <c r="AK1189" s="2" t="s">
        <v>1672</v>
      </c>
      <c r="AL1189" s="16" t="str">
        <f>IF(HOUR(Table2[[#This Row],[Order Time]])&lt;12,"Morning",IF(HOUR(Table2[[#This Row],[Order Time]])&lt;17,"Afternoon",IF(HOUR(Table2[[#This Row],[Order Time]])&lt;21,"Evening","Night")))</f>
        <v>Afternoon</v>
      </c>
      <c r="AM1189" s="16" t="s">
        <v>38</v>
      </c>
    </row>
    <row r="1190" spans="1:39" x14ac:dyDescent="0.25">
      <c r="A1190" s="13" t="s">
        <v>2822</v>
      </c>
      <c r="B1190" s="4">
        <v>45498</v>
      </c>
      <c r="C1190" s="2">
        <f>YEAR(Table2[[#This Row],[Invoice Date]])</f>
        <v>2024</v>
      </c>
      <c r="D1190" s="2" t="str">
        <f>TEXT(Table2[[#This Row],[Invoice Date]],"mmm")</f>
        <v>Jul</v>
      </c>
      <c r="E1190" s="2" t="str">
        <f>Table2[[#This Row],[Store_ID]]&amp;"-"&amp;Table2[[#This Row],[Year]]&amp;"-"&amp;Table2[[#This Row],[Month]]</f>
        <v>STR082-2024-Jul</v>
      </c>
      <c r="F1190" s="2" t="s">
        <v>1943</v>
      </c>
      <c r="G1190" s="2" t="str">
        <f>_xlfn.XLOOKUP(Table2[[#This Row],[Customer_ID]],Table3[Customer_ID],Table3[Customer Name],"Not Found")</f>
        <v>Vidya Mudaliar</v>
      </c>
      <c r="H1190" s="2" t="str">
        <f>_xlfn.XLOOKUP(Table2[[#This Row],[Customer_ID]],Table3[Customer_ID],Table3[Gender],"Female")</f>
        <v>Female</v>
      </c>
      <c r="I1190" s="2" t="str">
        <f>_xlfn.XLOOKUP(Table2[[#This Row],[Customer_ID]],Table3[Customer_ID],Table3[City],"Missing Memebership")</f>
        <v>Hubballi</v>
      </c>
      <c r="J1190" s="2" t="str">
        <f>_xlfn.XLOOKUP(Table2[[#This Row],[Customer_ID]],Table3[Customer_ID],Table3[State],"Karnataka")</f>
        <v>Karnataka</v>
      </c>
      <c r="K1190" s="2" t="str">
        <f>_xlfn.XLOOKUP(Table2[[#This Row],[Customer_ID]],Table3[Customer_ID],Table3[Membership],"Regular")</f>
        <v>Silver</v>
      </c>
      <c r="L1190" s="2" t="s">
        <v>133</v>
      </c>
      <c r="M1190" s="2" t="str">
        <f>_xlfn.XLOOKUP(Table2[[#This Row],[Product_ID]],Table4[Product_ID],Table4[Product_Name],"Not Found")</f>
        <v>US Polo Assn Casual Top Sky Blue</v>
      </c>
      <c r="N1190" s="2" t="str">
        <f>_xlfn.XLOOKUP(Table2[[#This Row],[Product_ID]],Table4[Product_ID],Table4[Category],"Not Found")</f>
        <v>Women Tops</v>
      </c>
      <c r="O1190" s="2" t="str">
        <f>_xlfn.XLOOKUP(Table2[[#This Row],[Product_ID]],Table4[Product_ID],Table4[Subcategory],"Not Found")</f>
        <v>Casual Top</v>
      </c>
      <c r="P1190" s="2" t="str">
        <f>_xlfn.XLOOKUP(Table2[[#This Row],[Product_ID]],Table4[Product_ID],Table4[Brand],"Missing Brand")</f>
        <v>US Polo Assn</v>
      </c>
      <c r="Q1190" s="2" t="s">
        <v>405</v>
      </c>
      <c r="R1190" s="2" t="str">
        <f>_xlfn.XLOOKUP(Table2[[#This Row],[Store_ID]],Table6[Store_ID],Table6[Store Name],"Not Found")</f>
        <v>TrendMart Tirupati Standard</v>
      </c>
      <c r="S1190" s="2">
        <f>_xlfn.XLOOKUP(Table2[[#This Row],[Store_ID]],Table6[Store_ID],Table6[Monthly Target],"Missing Target")</f>
        <v>1000000</v>
      </c>
      <c r="T1190" s="2" t="str">
        <f>_xlfn.XLOOKUP(Table2[[#This Row],[Store_ID]],Table6[Store_ID],Table6[Region],"Not Found")</f>
        <v>South Zone 3</v>
      </c>
      <c r="U1190" s="2" t="s">
        <v>482</v>
      </c>
      <c r="V1190" s="2" t="str">
        <f>_xlfn.XLOOKUP(Table2[[#This Row],[Employee_ID]],Table5[Employee_ID],Table5[Employee Name],"Not Found")</f>
        <v>Swathi Achari</v>
      </c>
      <c r="W1190" s="2">
        <v>2</v>
      </c>
      <c r="X1190" s="2">
        <v>767.74</v>
      </c>
      <c r="Y1190" s="2">
        <v>0</v>
      </c>
      <c r="Z1190" s="2">
        <v>0</v>
      </c>
      <c r="AA1190" s="2">
        <v>5</v>
      </c>
      <c r="AB1190" s="2">
        <v>76.77</v>
      </c>
      <c r="AC1190" s="2">
        <v>1612.25</v>
      </c>
      <c r="AD1190" s="2">
        <v>1069.6199999999999</v>
      </c>
      <c r="AE1190" s="2">
        <f t="shared" si="37"/>
        <v>465.86000000000013</v>
      </c>
      <c r="AF1190" s="2" t="s">
        <v>56</v>
      </c>
      <c r="AG1190" s="42">
        <f>IFERROR(Table2[[#This Row],[Profit]]/Table2[[#This Row],[Sales Amount]],0)</f>
        <v>0.2889502248410607</v>
      </c>
      <c r="AH1190" s="2" t="str">
        <f>TRIM(Table2[[#This Row],[Payment Modee]])</f>
        <v>Credit Card</v>
      </c>
      <c r="AI1190" s="2" t="s">
        <v>26</v>
      </c>
      <c r="AJ1190" s="2" t="s">
        <v>27</v>
      </c>
      <c r="AK1190" s="2" t="s">
        <v>607</v>
      </c>
      <c r="AL1190" s="16" t="str">
        <f>IF(HOUR(Table2[[#This Row],[Order Time]])&lt;12,"Morning",IF(HOUR(Table2[[#This Row],[Order Time]])&lt;17,"Afternoon",IF(HOUR(Table2[[#This Row],[Order Time]])&lt;21,"Evening","Night")))</f>
        <v>Afternoon</v>
      </c>
      <c r="AM1190" s="16" t="s">
        <v>29</v>
      </c>
    </row>
    <row r="1191" spans="1:39" x14ac:dyDescent="0.25">
      <c r="A1191" s="13" t="s">
        <v>2823</v>
      </c>
      <c r="B1191" s="4">
        <v>45443</v>
      </c>
      <c r="C1191" s="2">
        <f>YEAR(Table2[[#This Row],[Invoice Date]])</f>
        <v>2024</v>
      </c>
      <c r="D1191" s="2" t="str">
        <f>TEXT(Table2[[#This Row],[Invoice Date]],"mmm")</f>
        <v>May</v>
      </c>
      <c r="E1191" s="2" t="str">
        <f>Table2[[#This Row],[Store_ID]]&amp;"-"&amp;Table2[[#This Row],[Year]]&amp;"-"&amp;Table2[[#This Row],[Month]]</f>
        <v>STR113-2024-May</v>
      </c>
      <c r="F1191" s="2" t="s">
        <v>1170</v>
      </c>
      <c r="G1191" s="2" t="str">
        <f>_xlfn.XLOOKUP(Table2[[#This Row],[Customer_ID]],Table3[Customer_ID],Table3[Customer Name],"Not Found")</f>
        <v>Kannan Achari</v>
      </c>
      <c r="H1191" s="2" t="str">
        <f>_xlfn.XLOOKUP(Table2[[#This Row],[Customer_ID]],Table3[Customer_ID],Table3[Gender],"Female")</f>
        <v>Male</v>
      </c>
      <c r="I1191" s="2" t="str">
        <f>_xlfn.XLOOKUP(Table2[[#This Row],[Customer_ID]],Table3[Customer_ID],Table3[City],"Missing Memebership")</f>
        <v>Thiruvananthapuram</v>
      </c>
      <c r="J1191" s="2" t="str">
        <f>_xlfn.XLOOKUP(Table2[[#This Row],[Customer_ID]],Table3[Customer_ID],Table3[State],"Karnataka")</f>
        <v>Kerala</v>
      </c>
      <c r="K1191" s="2" t="str">
        <f>_xlfn.XLOOKUP(Table2[[#This Row],[Customer_ID]],Table3[Customer_ID],Table3[Membership],"Regular")</f>
        <v>Regular</v>
      </c>
      <c r="L1191" s="2" t="s">
        <v>571</v>
      </c>
      <c r="M1191" s="2" t="str">
        <f>_xlfn.XLOOKUP(Table2[[#This Row],[Product_ID]],Table4[Product_ID],Table4[Product_Name],"Not Found")</f>
        <v>Being Human Track Suit Mustard</v>
      </c>
      <c r="N1191" s="2" t="str">
        <f>_xlfn.XLOOKUP(Table2[[#This Row],[Product_ID]],Table4[Product_ID],Table4[Category],"Not Found")</f>
        <v>Sportswear</v>
      </c>
      <c r="O1191" s="2" t="str">
        <f>_xlfn.XLOOKUP(Table2[[#This Row],[Product_ID]],Table4[Product_ID],Table4[Subcategory],"Not Found")</f>
        <v>Track Suit</v>
      </c>
      <c r="P1191" s="2" t="str">
        <f>_xlfn.XLOOKUP(Table2[[#This Row],[Product_ID]],Table4[Product_ID],Table4[Brand],"Missing Brand")</f>
        <v>Being Human</v>
      </c>
      <c r="Q1191" s="2" t="s">
        <v>503</v>
      </c>
      <c r="R1191" s="2" t="str">
        <f>_xlfn.XLOOKUP(Table2[[#This Row],[Store_ID]],Table6[Store_ID],Table6[Store Name],"Not Found")</f>
        <v>TrendMart Mangaluru High Street</v>
      </c>
      <c r="S1191" s="2">
        <f>_xlfn.XLOOKUP(Table2[[#This Row],[Store_ID]],Table6[Store_ID],Table6[Monthly Target],"Missing Target")</f>
        <v>2000000</v>
      </c>
      <c r="T1191" s="2" t="str">
        <f>_xlfn.XLOOKUP(Table2[[#This Row],[Store_ID]],Table6[Store_ID],Table6[Region],"Not Found")</f>
        <v>South Zone 2</v>
      </c>
      <c r="U1191" s="2" t="s">
        <v>289</v>
      </c>
      <c r="V1191" s="2" t="str">
        <f>_xlfn.XLOOKUP(Table2[[#This Row],[Employee_ID]],Table5[Employee_ID],Table5[Employee Name],"Not Found")</f>
        <v>Anitha Ramachandran</v>
      </c>
      <c r="W1191" s="2">
        <v>1</v>
      </c>
      <c r="X1191" s="2">
        <v>980.86</v>
      </c>
      <c r="Y1191" s="2">
        <v>15</v>
      </c>
      <c r="Z1191" s="2">
        <v>147.13</v>
      </c>
      <c r="AA1191" s="2">
        <v>5</v>
      </c>
      <c r="AB1191" s="2">
        <v>41.69</v>
      </c>
      <c r="AC1191" s="2">
        <v>875.42</v>
      </c>
      <c r="AD1191" s="2">
        <v>626.26</v>
      </c>
      <c r="AE1191" s="2">
        <f t="shared" si="37"/>
        <v>207.46999999999997</v>
      </c>
      <c r="AF1191" s="2" t="s">
        <v>69</v>
      </c>
      <c r="AG1191" s="42">
        <f>IFERROR(Table2[[#This Row],[Profit]]/Table2[[#This Row],[Sales Amount]],0)</f>
        <v>0.23699481391789082</v>
      </c>
      <c r="AH1191" s="2" t="str">
        <f>TRIM(Table2[[#This Row],[Payment Modee]])</f>
        <v>Cash</v>
      </c>
      <c r="AI1191" s="2" t="s">
        <v>26</v>
      </c>
      <c r="AJ1191" s="2" t="s">
        <v>27</v>
      </c>
      <c r="AK1191" s="2" t="s">
        <v>2824</v>
      </c>
      <c r="AL1191" s="16" t="str">
        <f>IF(HOUR(Table2[[#This Row],[Order Time]])&lt;12,"Morning",IF(HOUR(Table2[[#This Row],[Order Time]])&lt;17,"Afternoon",IF(HOUR(Table2[[#This Row],[Order Time]])&lt;21,"Evening","Night")))</f>
        <v>Afternoon</v>
      </c>
      <c r="AM1191" s="16" t="s">
        <v>29</v>
      </c>
    </row>
    <row r="1192" spans="1:39" x14ac:dyDescent="0.25">
      <c r="A1192" s="13" t="s">
        <v>2825</v>
      </c>
      <c r="B1192" s="4">
        <v>45746</v>
      </c>
      <c r="C1192" s="2">
        <f>YEAR(Table2[[#This Row],[Invoice Date]])</f>
        <v>2025</v>
      </c>
      <c r="D1192" s="2" t="str">
        <f>TEXT(Table2[[#This Row],[Invoice Date]],"mmm")</f>
        <v>Mar</v>
      </c>
      <c r="E1192" s="2" t="str">
        <f>Table2[[#This Row],[Store_ID]]&amp;"-"&amp;Table2[[#This Row],[Year]]&amp;"-"&amp;Table2[[#This Row],[Month]]</f>
        <v>STR069-2025-Mar</v>
      </c>
      <c r="F1192" s="2" t="s">
        <v>105</v>
      </c>
      <c r="G1192" s="2" t="str">
        <f>_xlfn.XLOOKUP(Table2[[#This Row],[Customer_ID]],Table3[Customer_ID],Table3[Customer Name],"Not Found")</f>
        <v>Rajesh Gopalakrishnan</v>
      </c>
      <c r="H1192" s="2" t="str">
        <f>_xlfn.XLOOKUP(Table2[[#This Row],[Customer_ID]],Table3[Customer_ID],Table3[Gender],"Female")</f>
        <v>Male</v>
      </c>
      <c r="I1192" s="2" t="str">
        <f>_xlfn.XLOOKUP(Table2[[#This Row],[Customer_ID]],Table3[Customer_ID],Table3[City],"Missing Memebership")</f>
        <v>Karimnagar</v>
      </c>
      <c r="J1192" s="2" t="str">
        <f>_xlfn.XLOOKUP(Table2[[#This Row],[Customer_ID]],Table3[Customer_ID],Table3[State],"Karnataka")</f>
        <v>Telangana</v>
      </c>
      <c r="K1192" s="2" t="str">
        <f>_xlfn.XLOOKUP(Table2[[#This Row],[Customer_ID]],Table3[Customer_ID],Table3[Membership],"Regular")</f>
        <v>Gold</v>
      </c>
      <c r="L1192" s="2" t="s">
        <v>743</v>
      </c>
      <c r="M1192" s="2" t="str">
        <f>_xlfn.XLOOKUP(Table2[[#This Row],[Product_ID]],Table4[Product_ID],Table4[Product_Name],"Not Found")</f>
        <v>W for Woman Necklace Beige</v>
      </c>
      <c r="N1192" s="2" t="str">
        <f>_xlfn.XLOOKUP(Table2[[#This Row],[Product_ID]],Table4[Product_ID],Table4[Category],"Not Found")</f>
        <v>Jewellery</v>
      </c>
      <c r="O1192" s="2" t="str">
        <f>_xlfn.XLOOKUP(Table2[[#This Row],[Product_ID]],Table4[Product_ID],Table4[Subcategory],"Not Found")</f>
        <v>Necklace</v>
      </c>
      <c r="P1192" s="2" t="str">
        <f>_xlfn.XLOOKUP(Table2[[#This Row],[Product_ID]],Table4[Product_ID],Table4[Brand],"Missing Brand")</f>
        <v>W for Woman</v>
      </c>
      <c r="Q1192" s="2" t="s">
        <v>1403</v>
      </c>
      <c r="R1192" s="2" t="str">
        <f>_xlfn.XLOOKUP(Table2[[#This Row],[Store_ID]],Table6[Store_ID],Table6[Store Name],"Not Found")</f>
        <v>TrendMart Erode Mall Kiosk</v>
      </c>
      <c r="S1192" s="2">
        <f>_xlfn.XLOOKUP(Table2[[#This Row],[Store_ID]],Table6[Store_ID],Table6[Monthly Target],"Missing Target")</f>
        <v>1200000</v>
      </c>
      <c r="T1192" s="2" t="str">
        <f>_xlfn.XLOOKUP(Table2[[#This Row],[Store_ID]],Table6[Store_ID],Table6[Region],"Not Found")</f>
        <v>South Zone 1</v>
      </c>
      <c r="U1192" s="2" t="s">
        <v>220</v>
      </c>
      <c r="V1192" s="2" t="str">
        <f>_xlfn.XLOOKUP(Table2[[#This Row],[Employee_ID]],Table5[Employee_ID],Table5[Employee Name],"Not Found")</f>
        <v>Vasanthi Kamath</v>
      </c>
      <c r="W1192" s="2">
        <v>4</v>
      </c>
      <c r="X1192" s="2">
        <v>1411.75</v>
      </c>
      <c r="Y1192" s="2">
        <v>10</v>
      </c>
      <c r="Z1192" s="2">
        <v>564.70000000000005</v>
      </c>
      <c r="AA1192" s="2">
        <v>3</v>
      </c>
      <c r="AB1192" s="2">
        <v>152.47</v>
      </c>
      <c r="AC1192" s="2">
        <v>5234.7700000000004</v>
      </c>
      <c r="AD1192" s="2">
        <v>3816.16</v>
      </c>
      <c r="AE1192" s="2">
        <f t="shared" si="37"/>
        <v>1266.1400000000006</v>
      </c>
      <c r="AF1192" s="2" t="s">
        <v>69</v>
      </c>
      <c r="AG1192" s="42">
        <f>IFERROR(Table2[[#This Row],[Profit]]/Table2[[#This Row],[Sales Amount]],0)</f>
        <v>0.24187118058673074</v>
      </c>
      <c r="AH1192" s="2" t="str">
        <f>TRIM(Table2[[#This Row],[Payment Modee]])</f>
        <v>Cash</v>
      </c>
      <c r="AI1192" s="2" t="s">
        <v>26</v>
      </c>
      <c r="AJ1192" s="2" t="s">
        <v>27</v>
      </c>
      <c r="AK1192" s="2" t="s">
        <v>2826</v>
      </c>
      <c r="AL1192" s="16" t="str">
        <f>IF(HOUR(Table2[[#This Row],[Order Time]])&lt;12,"Morning",IF(HOUR(Table2[[#This Row],[Order Time]])&lt;17,"Afternoon",IF(HOUR(Table2[[#This Row],[Order Time]])&lt;21,"Evening","Night")))</f>
        <v>Afternoon</v>
      </c>
      <c r="AM1192" s="16" t="s">
        <v>38</v>
      </c>
    </row>
    <row r="1193" spans="1:39" x14ac:dyDescent="0.25">
      <c r="A1193" s="13" t="s">
        <v>2827</v>
      </c>
      <c r="B1193" s="4">
        <v>45592</v>
      </c>
      <c r="C1193" s="2">
        <f>YEAR(Table2[[#This Row],[Invoice Date]])</f>
        <v>2024</v>
      </c>
      <c r="D1193" s="2" t="str">
        <f>TEXT(Table2[[#This Row],[Invoice Date]],"mmm")</f>
        <v>Oct</v>
      </c>
      <c r="E1193" s="2" t="str">
        <f>Table2[[#This Row],[Store_ID]]&amp;"-"&amp;Table2[[#This Row],[Year]]&amp;"-"&amp;Table2[[#This Row],[Month]]</f>
        <v>STR115-2024-Oct</v>
      </c>
      <c r="F1193" s="2" t="s">
        <v>1445</v>
      </c>
      <c r="G1193" s="2" t="str">
        <f>_xlfn.XLOOKUP(Table2[[#This Row],[Customer_ID]],Table3[Customer_ID],Table3[Customer Name],"Not Found")</f>
        <v>Bharathi Singh</v>
      </c>
      <c r="H1193" s="2" t="str">
        <f>_xlfn.XLOOKUP(Table2[[#This Row],[Customer_ID]],Table3[Customer_ID],Table3[Gender],"Female")</f>
        <v>Female</v>
      </c>
      <c r="I1193" s="2" t="str">
        <f>_xlfn.XLOOKUP(Table2[[#This Row],[Customer_ID]],Table3[Customer_ID],Table3[City],"Missing Memebership")</f>
        <v>Karimnagar</v>
      </c>
      <c r="J1193" s="2" t="str">
        <f>_xlfn.XLOOKUP(Table2[[#This Row],[Customer_ID]],Table3[Customer_ID],Table3[State],"Karnataka")</f>
        <v>Telangana</v>
      </c>
      <c r="K1193" s="2" t="str">
        <f>_xlfn.XLOOKUP(Table2[[#This Row],[Customer_ID]],Table3[Customer_ID],Table3[Membership],"Regular")</f>
        <v>Gold</v>
      </c>
      <c r="L1193" s="2" t="s">
        <v>287</v>
      </c>
      <c r="M1193" s="2" t="str">
        <f>_xlfn.XLOOKUP(Table2[[#This Row],[Product_ID]],Table4[Product_ID],Table4[Product_Name],"Not Found")</f>
        <v>Being Human Skinny Fit Charcoal</v>
      </c>
      <c r="N1193" s="2" t="str">
        <f>_xlfn.XLOOKUP(Table2[[#This Row],[Product_ID]],Table4[Product_ID],Table4[Category],"Not Found")</f>
        <v>Women Jeans</v>
      </c>
      <c r="O1193" s="2" t="str">
        <f>_xlfn.XLOOKUP(Table2[[#This Row],[Product_ID]],Table4[Product_ID],Table4[Subcategory],"Not Found")</f>
        <v>Skinny Fit</v>
      </c>
      <c r="P1193" s="2" t="str">
        <f>_xlfn.XLOOKUP(Table2[[#This Row],[Product_ID]],Table4[Product_ID],Table4[Brand],"Missing Brand")</f>
        <v>Being Human</v>
      </c>
      <c r="Q1193" s="2" t="s">
        <v>329</v>
      </c>
      <c r="R1193" s="2" t="str">
        <f>_xlfn.XLOOKUP(Table2[[#This Row],[Store_ID]],Table6[Store_ID],Table6[Store Name],"Not Found")</f>
        <v>TrendMart Bengaluru Standard</v>
      </c>
      <c r="S1193" s="2">
        <f>_xlfn.XLOOKUP(Table2[[#This Row],[Store_ID]],Table6[Store_ID],Table6[Monthly Target],"Missing Target")</f>
        <v>1500000</v>
      </c>
      <c r="T1193" s="2" t="str">
        <f>_xlfn.XLOOKUP(Table2[[#This Row],[Store_ID]],Table6[Store_ID],Table6[Region],"Not Found")</f>
        <v>South Zone 2</v>
      </c>
      <c r="U1193" s="2" t="s">
        <v>417</v>
      </c>
      <c r="V1193" s="2" t="str">
        <f>_xlfn.XLOOKUP(Table2[[#This Row],[Employee_ID]],Table5[Employee_ID],Table5[Employee Name],"Not Found")</f>
        <v>Arjun Krishnan</v>
      </c>
      <c r="W1193" s="2">
        <v>3</v>
      </c>
      <c r="X1193" s="2">
        <v>1249.1300000000001</v>
      </c>
      <c r="Y1193" s="2">
        <v>10</v>
      </c>
      <c r="Z1193" s="2">
        <v>374.74</v>
      </c>
      <c r="AA1193" s="2">
        <v>12</v>
      </c>
      <c r="AB1193" s="2">
        <v>404.72</v>
      </c>
      <c r="AC1193" s="2">
        <v>3777.37</v>
      </c>
      <c r="AD1193" s="2">
        <v>2303.4899999999998</v>
      </c>
      <c r="AE1193" s="2">
        <f t="shared" si="37"/>
        <v>1069.1600000000001</v>
      </c>
      <c r="AF1193" s="2" t="s">
        <v>35</v>
      </c>
      <c r="AG1193" s="42">
        <f>IFERROR(Table2[[#This Row],[Profit]]/Table2[[#This Row],[Sales Amount]],0)</f>
        <v>0.28304349322412159</v>
      </c>
      <c r="AH1193" s="2" t="str">
        <f>TRIM(Table2[[#This Row],[Payment Modee]])</f>
        <v>Debit Card</v>
      </c>
      <c r="AI1193" s="2" t="s">
        <v>26</v>
      </c>
      <c r="AJ1193" s="2" t="s">
        <v>27</v>
      </c>
      <c r="AK1193" s="2" t="s">
        <v>755</v>
      </c>
      <c r="AL1193" s="16" t="str">
        <f>IF(HOUR(Table2[[#This Row],[Order Time]])&lt;12,"Morning",IF(HOUR(Table2[[#This Row],[Order Time]])&lt;17,"Afternoon",IF(HOUR(Table2[[#This Row],[Order Time]])&lt;21,"Evening","Night")))</f>
        <v>Afternoon</v>
      </c>
      <c r="AM1193" s="16" t="s">
        <v>38</v>
      </c>
    </row>
    <row r="1194" spans="1:39" x14ac:dyDescent="0.25">
      <c r="A1194" s="13" t="s">
        <v>2828</v>
      </c>
      <c r="B1194" s="4">
        <v>45513</v>
      </c>
      <c r="C1194" s="2">
        <f>YEAR(Table2[[#This Row],[Invoice Date]])</f>
        <v>2024</v>
      </c>
      <c r="D1194" s="2" t="str">
        <f>TEXT(Table2[[#This Row],[Invoice Date]],"mmm")</f>
        <v>Aug</v>
      </c>
      <c r="E1194" s="2" t="str">
        <f>Table2[[#This Row],[Store_ID]]&amp;"-"&amp;Table2[[#This Row],[Year]]&amp;"-"&amp;Table2[[#This Row],[Month]]</f>
        <v>STR103-2024-Aug</v>
      </c>
      <c r="F1194" s="2" t="s">
        <v>655</v>
      </c>
      <c r="G1194" s="2" t="str">
        <f>_xlfn.XLOOKUP(Table2[[#This Row],[Customer_ID]],Table3[Customer_ID],Table3[Customer Name],"Not Found")</f>
        <v>Yogesh Venkatesan</v>
      </c>
      <c r="H1194" s="2" t="str">
        <f>_xlfn.XLOOKUP(Table2[[#This Row],[Customer_ID]],Table3[Customer_ID],Table3[Gender],"Female")</f>
        <v>Male</v>
      </c>
      <c r="I1194" s="2" t="str">
        <f>_xlfn.XLOOKUP(Table2[[#This Row],[Customer_ID]],Table3[Customer_ID],Table3[City],"Missing Memebership")</f>
        <v>Madurai</v>
      </c>
      <c r="J1194" s="2" t="str">
        <f>_xlfn.XLOOKUP(Table2[[#This Row],[Customer_ID]],Table3[Customer_ID],Table3[State],"Karnataka")</f>
        <v>Tamil Nadu</v>
      </c>
      <c r="K1194" s="2" t="str">
        <f>_xlfn.XLOOKUP(Table2[[#This Row],[Customer_ID]],Table3[Customer_ID],Table3[Membership],"Regular")</f>
        <v>Regular</v>
      </c>
      <c r="L1194" s="2" t="s">
        <v>1507</v>
      </c>
      <c r="M1194" s="2" t="str">
        <f>_xlfn.XLOOKUP(Table2[[#This Row],[Product_ID]],Table4[Product_ID],Table4[Product_Name],"Not Found")</f>
        <v>Max Fashion Georgette Saree Brown</v>
      </c>
      <c r="N1194" s="2" t="str">
        <f>_xlfn.XLOOKUP(Table2[[#This Row],[Product_ID]],Table4[Product_ID],Table4[Category],"Not Found")</f>
        <v>Women Sarees</v>
      </c>
      <c r="O1194" s="2" t="str">
        <f>_xlfn.XLOOKUP(Table2[[#This Row],[Product_ID]],Table4[Product_ID],Table4[Subcategory],"Not Found")</f>
        <v>Georgette Saree</v>
      </c>
      <c r="P1194" s="2" t="str">
        <f>_xlfn.XLOOKUP(Table2[[#This Row],[Product_ID]],Table4[Product_ID],Table4[Brand],"Missing Brand")</f>
        <v>Max Fashion</v>
      </c>
      <c r="Q1194" s="2" t="s">
        <v>253</v>
      </c>
      <c r="R1194" s="2" t="str">
        <f>_xlfn.XLOOKUP(Table2[[#This Row],[Store_ID]],Table6[Store_ID],Table6[Store Name],"Not Found")</f>
        <v>TrendMart Alappuzha Outlet</v>
      </c>
      <c r="S1194" s="2">
        <f>_xlfn.XLOOKUP(Table2[[#This Row],[Store_ID]],Table6[Store_ID],Table6[Monthly Target],"Missing Target")</f>
        <v>2500000</v>
      </c>
      <c r="T1194" s="2" t="str">
        <f>_xlfn.XLOOKUP(Table2[[#This Row],[Store_ID]],Table6[Store_ID],Table6[Region],"Not Found")</f>
        <v>South Zone 1</v>
      </c>
      <c r="U1194" s="2" t="s">
        <v>153</v>
      </c>
      <c r="V1194" s="2" t="str">
        <f>_xlfn.XLOOKUP(Table2[[#This Row],[Employee_ID]],Table5[Employee_ID],Table5[Employee Name],"Not Found")</f>
        <v>Rani Mishra</v>
      </c>
      <c r="W1194" s="2">
        <v>2</v>
      </c>
      <c r="X1194" s="2">
        <v>4375.05</v>
      </c>
      <c r="Y1194" s="2">
        <v>25</v>
      </c>
      <c r="Z1194" s="2">
        <v>2187.5300000000002</v>
      </c>
      <c r="AA1194" s="2">
        <v>12</v>
      </c>
      <c r="AB1194" s="2">
        <v>787.51</v>
      </c>
      <c r="AC1194" s="2">
        <v>7350.08</v>
      </c>
      <c r="AD1194" s="2">
        <v>6046.26</v>
      </c>
      <c r="AE1194" s="2">
        <f t="shared" si="37"/>
        <v>516.30999999999972</v>
      </c>
      <c r="AF1194" s="2" t="s">
        <v>56</v>
      </c>
      <c r="AG1194" s="42">
        <f>IFERROR(Table2[[#This Row],[Profit]]/Table2[[#This Row],[Sales Amount]],0)</f>
        <v>7.024549392659668E-2</v>
      </c>
      <c r="AH1194" s="2" t="str">
        <f>TRIM(Table2[[#This Row],[Payment Modee]])</f>
        <v>Credit Card</v>
      </c>
      <c r="AI1194" s="2" t="s">
        <v>36</v>
      </c>
      <c r="AJ1194" s="2" t="s">
        <v>27</v>
      </c>
      <c r="AK1194" s="2" t="s">
        <v>2298</v>
      </c>
      <c r="AL1194" s="16" t="str">
        <f>IF(HOUR(Table2[[#This Row],[Order Time]])&lt;12,"Morning",IF(HOUR(Table2[[#This Row],[Order Time]])&lt;17,"Afternoon",IF(HOUR(Table2[[#This Row],[Order Time]])&lt;21,"Evening","Night")))</f>
        <v>Evening</v>
      </c>
      <c r="AM1194" s="16" t="s">
        <v>29</v>
      </c>
    </row>
    <row r="1195" spans="1:39" x14ac:dyDescent="0.25">
      <c r="A1195" s="13" t="s">
        <v>2829</v>
      </c>
      <c r="B1195" s="4">
        <v>45741</v>
      </c>
      <c r="C1195" s="2">
        <f>YEAR(Table2[[#This Row],[Invoice Date]])</f>
        <v>2025</v>
      </c>
      <c r="D1195" s="2" t="str">
        <f>TEXT(Table2[[#This Row],[Invoice Date]],"mmm")</f>
        <v>Mar</v>
      </c>
      <c r="E1195" s="2" t="str">
        <f>Table2[[#This Row],[Store_ID]]&amp;"-"&amp;Table2[[#This Row],[Year]]&amp;"-"&amp;Table2[[#This Row],[Month]]</f>
        <v>STR024-2025-Mar</v>
      </c>
      <c r="F1195" s="2" t="s">
        <v>2686</v>
      </c>
      <c r="G1195" s="2" t="str">
        <f>_xlfn.XLOOKUP(Table2[[#This Row],[Customer_ID]],Table3[Customer_ID],Table3[Customer Name],"Not Found")</f>
        <v>Malini Rao</v>
      </c>
      <c r="H1195" s="2" t="str">
        <f>_xlfn.XLOOKUP(Table2[[#This Row],[Customer_ID]],Table3[Customer_ID],Table3[Gender],"Female")</f>
        <v>Female</v>
      </c>
      <c r="I1195" s="2" t="str">
        <f>_xlfn.XLOOKUP(Table2[[#This Row],[Customer_ID]],Table3[Customer_ID],Table3[City],"Missing Memebership")</f>
        <v>Tirupati</v>
      </c>
      <c r="J1195" s="2" t="str">
        <f>_xlfn.XLOOKUP(Table2[[#This Row],[Customer_ID]],Table3[Customer_ID],Table3[State],"Karnataka")</f>
        <v>Andhra Pradesh</v>
      </c>
      <c r="K1195" s="2" t="str">
        <f>_xlfn.XLOOKUP(Table2[[#This Row],[Customer_ID]],Table3[Customer_ID],Table3[Membership],"Regular")</f>
        <v>Regular</v>
      </c>
      <c r="L1195" s="2" t="s">
        <v>257</v>
      </c>
      <c r="M1195" s="2" t="str">
        <f>_xlfn.XLOOKUP(Table2[[#This Row],[Product_ID]],Table4[Product_ID],Table4[Product_Name],"Not Found")</f>
        <v>Sonata Girls Frock Cream</v>
      </c>
      <c r="N1195" s="2" t="str">
        <f>_xlfn.XLOOKUP(Table2[[#This Row],[Product_ID]],Table4[Product_ID],Table4[Category],"Not Found")</f>
        <v>Kids Wear</v>
      </c>
      <c r="O1195" s="2" t="str">
        <f>_xlfn.XLOOKUP(Table2[[#This Row],[Product_ID]],Table4[Product_ID],Table4[Subcategory],"Not Found")</f>
        <v>Kids T-Shirt</v>
      </c>
      <c r="P1195" s="2" t="str">
        <f>_xlfn.XLOOKUP(Table2[[#This Row],[Product_ID]],Table4[Product_ID],Table4[Brand],"Missing Brand")</f>
        <v>Jack &amp; Jones</v>
      </c>
      <c r="Q1195" s="2" t="s">
        <v>134</v>
      </c>
      <c r="R1195" s="2" t="str">
        <f>_xlfn.XLOOKUP(Table2[[#This Row],[Store_ID]],Table6[Store_ID],Table6[Store Name],"Not Found")</f>
        <v>TrendMart Nellore Standard</v>
      </c>
      <c r="S1195" s="2">
        <f>_xlfn.XLOOKUP(Table2[[#This Row],[Store_ID]],Table6[Store_ID],Table6[Monthly Target],"Missing Target")</f>
        <v>1000000</v>
      </c>
      <c r="T1195" s="2" t="str">
        <f>_xlfn.XLOOKUP(Table2[[#This Row],[Store_ID]],Table6[Store_ID],Table6[Region],"Not Found")</f>
        <v>South Zone 3</v>
      </c>
      <c r="U1195" s="2" t="s">
        <v>49</v>
      </c>
      <c r="V1195" s="2" t="str">
        <f>_xlfn.XLOOKUP(Table2[[#This Row],[Employee_ID]],Table5[Employee_ID],Table5[Employee Name],"Not Found")</f>
        <v>Jyothi Prasad</v>
      </c>
      <c r="W1195" s="2">
        <v>1</v>
      </c>
      <c r="X1195" s="2">
        <v>646.95000000000005</v>
      </c>
      <c r="Y1195" s="2">
        <v>10</v>
      </c>
      <c r="Z1195" s="2">
        <v>64.69</v>
      </c>
      <c r="AA1195" s="2">
        <v>5</v>
      </c>
      <c r="AB1195" s="2">
        <v>29.11</v>
      </c>
      <c r="AC1195" s="2">
        <v>611.37</v>
      </c>
      <c r="AD1195" s="2">
        <v>413.39</v>
      </c>
      <c r="AE1195" s="2">
        <f t="shared" si="37"/>
        <v>168.87</v>
      </c>
      <c r="AF1195" s="2" t="s">
        <v>69</v>
      </c>
      <c r="AG1195" s="42">
        <f>IFERROR(Table2[[#This Row],[Profit]]/Table2[[#This Row],[Sales Amount]],0)</f>
        <v>0.27621571225280928</v>
      </c>
      <c r="AH1195" s="2" t="str">
        <f>TRIM(Table2[[#This Row],[Payment Modee]])</f>
        <v>Cash</v>
      </c>
      <c r="AI1195" s="2" t="s">
        <v>36</v>
      </c>
      <c r="AJ1195" s="2" t="s">
        <v>27</v>
      </c>
      <c r="AK1195" s="2" t="s">
        <v>1749</v>
      </c>
      <c r="AL1195" s="16" t="str">
        <f>IF(HOUR(Table2[[#This Row],[Order Time]])&lt;12,"Morning",IF(HOUR(Table2[[#This Row],[Order Time]])&lt;17,"Afternoon",IF(HOUR(Table2[[#This Row],[Order Time]])&lt;21,"Evening","Night")))</f>
        <v>Evening</v>
      </c>
      <c r="AM1195" s="16" t="s">
        <v>29</v>
      </c>
    </row>
    <row r="1196" spans="1:39" x14ac:dyDescent="0.25">
      <c r="A1196" s="13" t="s">
        <v>2830</v>
      </c>
      <c r="B1196" s="4">
        <v>45674</v>
      </c>
      <c r="C1196" s="2">
        <f>YEAR(Table2[[#This Row],[Invoice Date]])</f>
        <v>2025</v>
      </c>
      <c r="D1196" s="2" t="str">
        <f>TEXT(Table2[[#This Row],[Invoice Date]],"mmm")</f>
        <v>Jan</v>
      </c>
      <c r="E1196" s="2" t="str">
        <f>Table2[[#This Row],[Store_ID]]&amp;"-"&amp;Table2[[#This Row],[Year]]&amp;"-"&amp;Table2[[#This Row],[Month]]</f>
        <v>STR069-2025-Jan</v>
      </c>
      <c r="F1196" s="2" t="s">
        <v>693</v>
      </c>
      <c r="G1196" s="2" t="str">
        <f>_xlfn.XLOOKUP(Table2[[#This Row],[Customer_ID]],Table3[Customer_ID],Table3[Customer Name],"Not Found")</f>
        <v>Manju Varma</v>
      </c>
      <c r="H1196" s="2" t="str">
        <f>_xlfn.XLOOKUP(Table2[[#This Row],[Customer_ID]],Table3[Customer_ID],Table3[Gender],"Female")</f>
        <v>Female</v>
      </c>
      <c r="I1196" s="2" t="str">
        <f>_xlfn.XLOOKUP(Table2[[#This Row],[Customer_ID]],Table3[Customer_ID],Table3[City],"Missing Memebership")</f>
        <v>Shivamogga</v>
      </c>
      <c r="J1196" s="2" t="str">
        <f>_xlfn.XLOOKUP(Table2[[#This Row],[Customer_ID]],Table3[Customer_ID],Table3[State],"Karnataka")</f>
        <v>Karnataka</v>
      </c>
      <c r="K1196" s="2" t="str">
        <f>_xlfn.XLOOKUP(Table2[[#This Row],[Customer_ID]],Table3[Customer_ID],Table3[Membership],"Regular")</f>
        <v>Gold</v>
      </c>
      <c r="L1196" s="2" t="s">
        <v>540</v>
      </c>
      <c r="M1196" s="2" t="str">
        <f>_xlfn.XLOOKUP(Table2[[#This Row],[Product_ID]],Table4[Product_ID],Table4[Product_Name],"Not Found")</f>
        <v>Indian Terrain A-Line Dress Navy Blue</v>
      </c>
      <c r="N1196" s="2" t="str">
        <f>_xlfn.XLOOKUP(Table2[[#This Row],[Product_ID]],Table4[Product_ID],Table4[Category],"Not Found")</f>
        <v>Women Dresses</v>
      </c>
      <c r="O1196" s="2" t="str">
        <f>_xlfn.XLOOKUP(Table2[[#This Row],[Product_ID]],Table4[Product_ID],Table4[Subcategory],"Not Found")</f>
        <v>A-Line Dress</v>
      </c>
      <c r="P1196" s="2" t="str">
        <f>_xlfn.XLOOKUP(Table2[[#This Row],[Product_ID]],Table4[Product_ID],Table4[Brand],"Missing Brand")</f>
        <v>Indian Terrain</v>
      </c>
      <c r="Q1196" s="2" t="s">
        <v>1403</v>
      </c>
      <c r="R1196" s="2" t="str">
        <f>_xlfn.XLOOKUP(Table2[[#This Row],[Store_ID]],Table6[Store_ID],Table6[Store Name],"Not Found")</f>
        <v>TrendMart Erode Mall Kiosk</v>
      </c>
      <c r="S1196" s="2">
        <f>_xlfn.XLOOKUP(Table2[[#This Row],[Store_ID]],Table6[Store_ID],Table6[Monthly Target],"Missing Target")</f>
        <v>1200000</v>
      </c>
      <c r="T1196" s="2" t="str">
        <f>_xlfn.XLOOKUP(Table2[[#This Row],[Store_ID]],Table6[Store_ID],Table6[Region],"Not Found")</f>
        <v>South Zone 1</v>
      </c>
      <c r="U1196" s="2" t="s">
        <v>417</v>
      </c>
      <c r="V1196" s="2" t="str">
        <f>_xlfn.XLOOKUP(Table2[[#This Row],[Employee_ID]],Table5[Employee_ID],Table5[Employee Name],"Not Found")</f>
        <v>Arjun Krishnan</v>
      </c>
      <c r="W1196" s="2">
        <v>3</v>
      </c>
      <c r="X1196" s="2">
        <v>1149.94</v>
      </c>
      <c r="Y1196" s="2">
        <v>10</v>
      </c>
      <c r="Z1196" s="2">
        <v>344.98</v>
      </c>
      <c r="AA1196" s="2">
        <v>12</v>
      </c>
      <c r="AB1196" s="2">
        <v>372.58</v>
      </c>
      <c r="AC1196" s="2">
        <v>3477.42</v>
      </c>
      <c r="AD1196" s="2">
        <v>2596.2600000000002</v>
      </c>
      <c r="AE1196" s="2">
        <f t="shared" si="37"/>
        <v>508.57999999999987</v>
      </c>
      <c r="AF1196" s="2" t="s">
        <v>69</v>
      </c>
      <c r="AG1196" s="42">
        <f>IFERROR(Table2[[#This Row],[Profit]]/Table2[[#This Row],[Sales Amount]],0)</f>
        <v>0.14625210644673345</v>
      </c>
      <c r="AH1196" s="2" t="str">
        <f>TRIM(Table2[[#This Row],[Payment Modee]])</f>
        <v>Cash</v>
      </c>
      <c r="AI1196" s="2" t="s">
        <v>26</v>
      </c>
      <c r="AJ1196" s="2" t="s">
        <v>27</v>
      </c>
      <c r="AK1196" s="2" t="s">
        <v>646</v>
      </c>
      <c r="AL1196" s="16" t="str">
        <f>IF(HOUR(Table2[[#This Row],[Order Time]])&lt;12,"Morning",IF(HOUR(Table2[[#This Row],[Order Time]])&lt;17,"Afternoon",IF(HOUR(Table2[[#This Row],[Order Time]])&lt;21,"Evening","Night")))</f>
        <v>Evening</v>
      </c>
      <c r="AM1196" s="16" t="s">
        <v>29</v>
      </c>
    </row>
    <row r="1197" spans="1:39" x14ac:dyDescent="0.25">
      <c r="A1197" s="13" t="s">
        <v>2831</v>
      </c>
      <c r="B1197" s="4">
        <v>45537</v>
      </c>
      <c r="C1197" s="2">
        <f>YEAR(Table2[[#This Row],[Invoice Date]])</f>
        <v>2024</v>
      </c>
      <c r="D1197" s="2" t="str">
        <f>TEXT(Table2[[#This Row],[Invoice Date]],"mmm")</f>
        <v>Sep</v>
      </c>
      <c r="E1197" s="2" t="str">
        <f>Table2[[#This Row],[Store_ID]]&amp;"-"&amp;Table2[[#This Row],[Year]]&amp;"-"&amp;Table2[[#This Row],[Month]]</f>
        <v>STR116-2024-Sep</v>
      </c>
      <c r="F1197" s="2" t="s">
        <v>2625</v>
      </c>
      <c r="G1197" s="2" t="str">
        <f>_xlfn.XLOOKUP(Table2[[#This Row],[Customer_ID]],Table3[Customer_ID],Table3[Customer Name],"Not Found")</f>
        <v>Jayaram Murthy</v>
      </c>
      <c r="H1197" s="2" t="str">
        <f>_xlfn.XLOOKUP(Table2[[#This Row],[Customer_ID]],Table3[Customer_ID],Table3[Gender],"Female")</f>
        <v>Male</v>
      </c>
      <c r="I1197" s="2" t="str">
        <f>_xlfn.XLOOKUP(Table2[[#This Row],[Customer_ID]],Table3[Customer_ID],Table3[City],"Missing Memebership")</f>
        <v>Tirupati</v>
      </c>
      <c r="J1197" s="2" t="str">
        <f>_xlfn.XLOOKUP(Table2[[#This Row],[Customer_ID]],Table3[Customer_ID],Table3[State],"Karnataka")</f>
        <v>Andhra Pradesh</v>
      </c>
      <c r="K1197" s="2" t="str">
        <f>_xlfn.XLOOKUP(Table2[[#This Row],[Customer_ID]],Table3[Customer_ID],Table3[Membership],"Regular")</f>
        <v>Silver</v>
      </c>
      <c r="L1197" s="2" t="s">
        <v>1794</v>
      </c>
      <c r="M1197" s="2" t="str">
        <f>_xlfn.XLOOKUP(Table2[[#This Row],[Product_ID]],Table4[Product_ID],Table4[Product_Name],"Not Found")</f>
        <v>US Polo Assn Casual Belt Charcoal</v>
      </c>
      <c r="N1197" s="2" t="str">
        <f>_xlfn.XLOOKUP(Table2[[#This Row],[Product_ID]],Table4[Product_ID],Table4[Category],"Not Found")</f>
        <v>Belts</v>
      </c>
      <c r="O1197" s="2" t="str">
        <f>_xlfn.XLOOKUP(Table2[[#This Row],[Product_ID]],Table4[Product_ID],Table4[Subcategory],"Not Found")</f>
        <v>Casual Belt</v>
      </c>
      <c r="P1197" s="2" t="str">
        <f>_xlfn.XLOOKUP(Table2[[#This Row],[Product_ID]],Table4[Product_ID],Table4[Brand],"Missing Brand")</f>
        <v>US Polo Assn</v>
      </c>
      <c r="Q1197" s="2" t="s">
        <v>219</v>
      </c>
      <c r="R1197" s="2" t="str">
        <f>_xlfn.XLOOKUP(Table2[[#This Row],[Store_ID]],Table6[Store_ID],Table6[Store Name],"Not Found")</f>
        <v>TrendMart Madurai High Street</v>
      </c>
      <c r="S1197" s="2">
        <f>_xlfn.XLOOKUP(Table2[[#This Row],[Store_ID]],Table6[Store_ID],Table6[Monthly Target],"Missing Target")</f>
        <v>2000000</v>
      </c>
      <c r="T1197" s="2" t="str">
        <f>_xlfn.XLOOKUP(Table2[[#This Row],[Store_ID]],Table6[Store_ID],Table6[Region],"Not Found")</f>
        <v>South Zone 1</v>
      </c>
      <c r="U1197" s="2" t="s">
        <v>294</v>
      </c>
      <c r="V1197" s="2" t="str">
        <f>_xlfn.XLOOKUP(Table2[[#This Row],[Employee_ID]],Table5[Employee_ID],Table5[Employee Name],"Not Found")</f>
        <v>Chitra Chettiar</v>
      </c>
      <c r="W1197" s="2">
        <v>1</v>
      </c>
      <c r="X1197" s="2">
        <v>965.18</v>
      </c>
      <c r="Y1197" s="2">
        <v>25</v>
      </c>
      <c r="Z1197" s="2">
        <v>241.29</v>
      </c>
      <c r="AA1197" s="2">
        <v>5</v>
      </c>
      <c r="AB1197" s="2">
        <v>36.19</v>
      </c>
      <c r="AC1197" s="2">
        <v>760.08</v>
      </c>
      <c r="AD1197" s="2">
        <v>761.07</v>
      </c>
      <c r="AE1197" s="2">
        <f t="shared" si="37"/>
        <v>-37.180000000000007</v>
      </c>
      <c r="AF1197" s="2" t="s">
        <v>119</v>
      </c>
      <c r="AG1197" s="42">
        <f>IFERROR(Table2[[#This Row],[Profit]]/Table2[[#This Row],[Sales Amount]],0)</f>
        <v>-4.8915903589095894E-2</v>
      </c>
      <c r="AH1197" s="2" t="str">
        <f>TRIM(Table2[[#This Row],[Payment Modee]])</f>
        <v>Net Banking</v>
      </c>
      <c r="AI1197" s="2" t="s">
        <v>26</v>
      </c>
      <c r="AJ1197" s="2" t="s">
        <v>27</v>
      </c>
      <c r="AK1197" s="2" t="s">
        <v>1404</v>
      </c>
      <c r="AL1197" s="16" t="str">
        <f>IF(HOUR(Table2[[#This Row],[Order Time]])&lt;12,"Morning",IF(HOUR(Table2[[#This Row],[Order Time]])&lt;17,"Afternoon",IF(HOUR(Table2[[#This Row],[Order Time]])&lt;21,"Evening","Night")))</f>
        <v>Morning</v>
      </c>
      <c r="AM1197" s="16" t="s">
        <v>29</v>
      </c>
    </row>
    <row r="1198" spans="1:39" x14ac:dyDescent="0.25">
      <c r="A1198" s="13" t="s">
        <v>2832</v>
      </c>
      <c r="B1198" s="4">
        <v>45740</v>
      </c>
      <c r="C1198" s="2">
        <f>YEAR(Table2[[#This Row],[Invoice Date]])</f>
        <v>2025</v>
      </c>
      <c r="D1198" s="2" t="str">
        <f>TEXT(Table2[[#This Row],[Invoice Date]],"mmm")</f>
        <v>Mar</v>
      </c>
      <c r="E1198" s="2" t="str">
        <f>Table2[[#This Row],[Store_ID]]&amp;"-"&amp;Table2[[#This Row],[Year]]&amp;"-"&amp;Table2[[#This Row],[Month]]</f>
        <v>STR044-2025-Mar</v>
      </c>
      <c r="F1198" s="2" t="s">
        <v>2833</v>
      </c>
      <c r="G1198" s="2" t="str">
        <f>_xlfn.XLOOKUP(Table2[[#This Row],[Customer_ID]],Table3[Customer_ID],Table3[Customer Name],"Not Found")</f>
        <v>Harini Venkatesan</v>
      </c>
      <c r="H1198" s="2" t="str">
        <f>_xlfn.XLOOKUP(Table2[[#This Row],[Customer_ID]],Table3[Customer_ID],Table3[Gender],"Female")</f>
        <v>Female</v>
      </c>
      <c r="I1198" s="2" t="str">
        <f>_xlfn.XLOOKUP(Table2[[#This Row],[Customer_ID]],Table3[Customer_ID],Table3[City],"Missing Memebership")</f>
        <v>Kozhikode</v>
      </c>
      <c r="J1198" s="2" t="str">
        <f>_xlfn.XLOOKUP(Table2[[#This Row],[Customer_ID]],Table3[Customer_ID],Table3[State],"Karnataka")</f>
        <v>Kerala</v>
      </c>
      <c r="K1198" s="2" t="str">
        <f>_xlfn.XLOOKUP(Table2[[#This Row],[Customer_ID]],Table3[Customer_ID],Table3[Membership],"Regular")</f>
        <v>Silver</v>
      </c>
      <c r="L1198" s="2" t="s">
        <v>416</v>
      </c>
      <c r="M1198" s="2" t="str">
        <f>_xlfn.XLOOKUP(Table2[[#This Row],[Product_ID]],Table4[Product_ID],Table4[Product_Name],"Not Found")</f>
        <v>GRT Jewellers Sling Bag Olive</v>
      </c>
      <c r="N1198" s="2" t="str">
        <f>_xlfn.XLOOKUP(Table2[[#This Row],[Product_ID]],Table4[Product_ID],Table4[Category],"Not Found")</f>
        <v>Handbags</v>
      </c>
      <c r="O1198" s="2" t="str">
        <f>_xlfn.XLOOKUP(Table2[[#This Row],[Product_ID]],Table4[Product_ID],Table4[Subcategory],"Not Found")</f>
        <v>Sling Bag</v>
      </c>
      <c r="P1198" s="2" t="str">
        <f>_xlfn.XLOOKUP(Table2[[#This Row],[Product_ID]],Table4[Product_ID],Table4[Brand],"Missing Brand")</f>
        <v>GRT Jewellers</v>
      </c>
      <c r="Q1198" s="2" t="s">
        <v>277</v>
      </c>
      <c r="R1198" s="2" t="str">
        <f>_xlfn.XLOOKUP(Table2[[#This Row],[Store_ID]],Table6[Store_ID],Table6[Store Name],"Not Found")</f>
        <v>TrendMart Warangal High Street</v>
      </c>
      <c r="S1198" s="2">
        <f>_xlfn.XLOOKUP(Table2[[#This Row],[Store_ID]],Table6[Store_ID],Table6[Monthly Target],"Missing Target")</f>
        <v>1200000</v>
      </c>
      <c r="T1198" s="2" t="str">
        <f>_xlfn.XLOOKUP(Table2[[#This Row],[Store_ID]],Table6[Store_ID],Table6[Region],"Not Found")</f>
        <v>South Zone 2</v>
      </c>
      <c r="U1198" s="2" t="s">
        <v>135</v>
      </c>
      <c r="V1198" s="2" t="str">
        <f>_xlfn.XLOOKUP(Table2[[#This Row],[Employee_ID]],Table5[Employee_ID],Table5[Employee Name],"Not Found")</f>
        <v>Yamini Pandian</v>
      </c>
      <c r="W1198" s="2">
        <v>1</v>
      </c>
      <c r="X1198" s="2">
        <v>3111.5</v>
      </c>
      <c r="Y1198" s="2">
        <v>30</v>
      </c>
      <c r="Z1198" s="2">
        <v>933.45</v>
      </c>
      <c r="AA1198" s="2">
        <v>12</v>
      </c>
      <c r="AB1198" s="2">
        <v>261.37</v>
      </c>
      <c r="AC1198" s="2">
        <v>2439.42</v>
      </c>
      <c r="AD1198" s="2">
        <v>2034.01</v>
      </c>
      <c r="AE1198" s="2">
        <f t="shared" ref="AE1198:AE1215" si="38">(AC1198-AD1198-AB1198)</f>
        <v>144.04000000000008</v>
      </c>
      <c r="AF1198" s="2" t="s">
        <v>56</v>
      </c>
      <c r="AG1198" s="42">
        <f>IFERROR(Table2[[#This Row],[Profit]]/Table2[[#This Row],[Sales Amount]],0)</f>
        <v>5.9046822605373438E-2</v>
      </c>
      <c r="AH1198" s="2" t="str">
        <f>TRIM(Table2[[#This Row],[Payment Modee]])</f>
        <v>Credit Card</v>
      </c>
      <c r="AI1198" s="2" t="s">
        <v>36</v>
      </c>
      <c r="AJ1198" s="2" t="s">
        <v>27</v>
      </c>
      <c r="AK1198" s="2" t="s">
        <v>1505</v>
      </c>
      <c r="AL1198" s="16" t="str">
        <f>IF(HOUR(Table2[[#This Row],[Order Time]])&lt;12,"Morning",IF(HOUR(Table2[[#This Row],[Order Time]])&lt;17,"Afternoon",IF(HOUR(Table2[[#This Row],[Order Time]])&lt;21,"Evening","Night")))</f>
        <v>Afternoon</v>
      </c>
      <c r="AM1198" s="16" t="s">
        <v>29</v>
      </c>
    </row>
    <row r="1199" spans="1:39" x14ac:dyDescent="0.25">
      <c r="A1199" s="13" t="s">
        <v>2834</v>
      </c>
      <c r="B1199" s="4">
        <v>45612</v>
      </c>
      <c r="C1199" s="2">
        <f>YEAR(Table2[[#This Row],[Invoice Date]])</f>
        <v>2024</v>
      </c>
      <c r="D1199" s="2" t="str">
        <f>TEXT(Table2[[#This Row],[Invoice Date]],"mmm")</f>
        <v>Nov</v>
      </c>
      <c r="E1199" s="2" t="str">
        <f>Table2[[#This Row],[Store_ID]]&amp;"-"&amp;Table2[[#This Row],[Year]]&amp;"-"&amp;Table2[[#This Row],[Month]]</f>
        <v>STR066-2024-Nov</v>
      </c>
      <c r="F1199" s="2" t="s">
        <v>848</v>
      </c>
      <c r="G1199" s="2" t="str">
        <f>_xlfn.XLOOKUP(Table2[[#This Row],[Customer_ID]],Table3[Customer_ID],Table3[Customer Name],"Not Found")</f>
        <v>Elango Subramaniam</v>
      </c>
      <c r="H1199" s="2" t="str">
        <f>_xlfn.XLOOKUP(Table2[[#This Row],[Customer_ID]],Table3[Customer_ID],Table3[Gender],"Female")</f>
        <v>Male</v>
      </c>
      <c r="I1199" s="2" t="str">
        <f>_xlfn.XLOOKUP(Table2[[#This Row],[Customer_ID]],Table3[Customer_ID],Table3[City],"Missing Memebership")</f>
        <v>Karimnagar</v>
      </c>
      <c r="J1199" s="2" t="str">
        <f>_xlfn.XLOOKUP(Table2[[#This Row],[Customer_ID]],Table3[Customer_ID],Table3[State],"Karnataka")</f>
        <v>Telangana</v>
      </c>
      <c r="K1199" s="2" t="str">
        <f>_xlfn.XLOOKUP(Table2[[#This Row],[Customer_ID]],Table3[Customer_ID],Table3[Membership],"Regular")</f>
        <v>Regular</v>
      </c>
      <c r="L1199" s="2" t="s">
        <v>2835</v>
      </c>
      <c r="M1199" s="2" t="str">
        <f>_xlfn.XLOOKUP(Table2[[#This Row],[Product_ID]],Table4[Product_ID],Table4[Product_Name],"Not Found")</f>
        <v>Biba Card Holder Navy Blue</v>
      </c>
      <c r="N1199" s="2" t="str">
        <f>_xlfn.XLOOKUP(Table2[[#This Row],[Product_ID]],Table4[Product_ID],Table4[Category],"Not Found")</f>
        <v>Wallets</v>
      </c>
      <c r="O1199" s="2" t="str">
        <f>_xlfn.XLOOKUP(Table2[[#This Row],[Product_ID]],Table4[Product_ID],Table4[Subcategory],"Not Found")</f>
        <v>Card Holder</v>
      </c>
      <c r="P1199" s="2" t="str">
        <f>_xlfn.XLOOKUP(Table2[[#This Row],[Product_ID]],Table4[Product_ID],Table4[Brand],"Missing Brand")</f>
        <v>Biba</v>
      </c>
      <c r="Q1199" s="2" t="s">
        <v>302</v>
      </c>
      <c r="R1199" s="2" t="str">
        <f>_xlfn.XLOOKUP(Table2[[#This Row],[Store_ID]],Table6[Store_ID],Table6[Store Name],"Not Found")</f>
        <v>TrendMart Dindigul Standard</v>
      </c>
      <c r="S1199" s="2">
        <f>_xlfn.XLOOKUP(Table2[[#This Row],[Store_ID]],Table6[Store_ID],Table6[Monthly Target],"Missing Target")</f>
        <v>2500000</v>
      </c>
      <c r="T1199" s="2" t="str">
        <f>_xlfn.XLOOKUP(Table2[[#This Row],[Store_ID]],Table6[Store_ID],Table6[Region],"Not Found")</f>
        <v>South Zone 1</v>
      </c>
      <c r="U1199" s="2" t="s">
        <v>220</v>
      </c>
      <c r="V1199" s="2" t="str">
        <f>_xlfn.XLOOKUP(Table2[[#This Row],[Employee_ID]],Table5[Employee_ID],Table5[Employee Name],"Not Found")</f>
        <v>Vasanthi Kamath</v>
      </c>
      <c r="W1199" s="2">
        <v>2</v>
      </c>
      <c r="X1199" s="2">
        <v>499.17</v>
      </c>
      <c r="Y1199" s="2">
        <v>20</v>
      </c>
      <c r="Z1199" s="2">
        <v>199.67</v>
      </c>
      <c r="AA1199" s="2">
        <v>5</v>
      </c>
      <c r="AB1199" s="2">
        <v>39.93</v>
      </c>
      <c r="AC1199" s="2">
        <v>838.6</v>
      </c>
      <c r="AD1199" s="2">
        <v>735.72</v>
      </c>
      <c r="AE1199" s="2">
        <f t="shared" si="38"/>
        <v>62.949999999999996</v>
      </c>
      <c r="AF1199" s="2" t="s">
        <v>136</v>
      </c>
      <c r="AG1199" s="42">
        <f>IFERROR(Table2[[#This Row],[Profit]]/Table2[[#This Row],[Sales Amount]],0)</f>
        <v>7.5065585499642248E-2</v>
      </c>
      <c r="AH1199" s="2" t="str">
        <f>TRIM(Table2[[#This Row],[Payment Modee]])</f>
        <v>EMI</v>
      </c>
      <c r="AI1199" s="2" t="s">
        <v>36</v>
      </c>
      <c r="AJ1199" s="2" t="s">
        <v>27</v>
      </c>
      <c r="AK1199" s="2" t="s">
        <v>2269</v>
      </c>
      <c r="AL1199" s="16" t="str">
        <f>IF(HOUR(Table2[[#This Row],[Order Time]])&lt;12,"Morning",IF(HOUR(Table2[[#This Row],[Order Time]])&lt;17,"Afternoon",IF(HOUR(Table2[[#This Row],[Order Time]])&lt;21,"Evening","Night")))</f>
        <v>Night</v>
      </c>
      <c r="AM1199" s="16" t="s">
        <v>38</v>
      </c>
    </row>
    <row r="1200" spans="1:39" x14ac:dyDescent="0.25">
      <c r="A1200" s="13" t="s">
        <v>2836</v>
      </c>
      <c r="B1200" s="4">
        <v>45411</v>
      </c>
      <c r="C1200" s="2">
        <f>YEAR(Table2[[#This Row],[Invoice Date]])</f>
        <v>2024</v>
      </c>
      <c r="D1200" s="2" t="str">
        <f>TEXT(Table2[[#This Row],[Invoice Date]],"mmm")</f>
        <v>Apr</v>
      </c>
      <c r="E1200" s="2" t="str">
        <f>Table2[[#This Row],[Store_ID]]&amp;"-"&amp;Table2[[#This Row],[Year]]&amp;"-"&amp;Table2[[#This Row],[Month]]</f>
        <v>STR115-2024-Apr</v>
      </c>
      <c r="F1200" s="2" t="s">
        <v>1304</v>
      </c>
      <c r="G1200" s="2" t="str">
        <f>_xlfn.XLOOKUP(Table2[[#This Row],[Customer_ID]],Table3[Customer_ID],Table3[Customer Name],"Not Found")</f>
        <v>Sanjay Chandran</v>
      </c>
      <c r="H1200" s="2" t="str">
        <f>_xlfn.XLOOKUP(Table2[[#This Row],[Customer_ID]],Table3[Customer_ID],Table3[Gender],"Female")</f>
        <v>Male</v>
      </c>
      <c r="I1200" s="2" t="str">
        <f>_xlfn.XLOOKUP(Table2[[#This Row],[Customer_ID]],Table3[Customer_ID],Table3[City],"Missing Memebership")</f>
        <v>Kozhikode</v>
      </c>
      <c r="J1200" s="2" t="str">
        <f>_xlfn.XLOOKUP(Table2[[#This Row],[Customer_ID]],Table3[Customer_ID],Table3[State],"Karnataka")</f>
        <v>Kerala</v>
      </c>
      <c r="K1200" s="2" t="str">
        <f>_xlfn.XLOOKUP(Table2[[#This Row],[Customer_ID]],Table3[Customer_ID],Table3[Membership],"Regular")</f>
        <v>Gold</v>
      </c>
      <c r="L1200" s="2" t="s">
        <v>828</v>
      </c>
      <c r="M1200" s="2" t="str">
        <f>_xlfn.XLOOKUP(Table2[[#This Row],[Product_ID]],Table4[Product_ID],Table4[Product_Name],"Not Found")</f>
        <v>Skechers Formal Shirt Brown</v>
      </c>
      <c r="N1200" s="2" t="str">
        <f>_xlfn.XLOOKUP(Table2[[#This Row],[Product_ID]],Table4[Product_ID],Table4[Category],"Not Found")</f>
        <v>Men Shirts</v>
      </c>
      <c r="O1200" s="2" t="str">
        <f>_xlfn.XLOOKUP(Table2[[#This Row],[Product_ID]],Table4[Product_ID],Table4[Subcategory],"Not Found")</f>
        <v>Formal Shirt</v>
      </c>
      <c r="P1200" s="2" t="str">
        <f>_xlfn.XLOOKUP(Table2[[#This Row],[Product_ID]],Table4[Product_ID],Table4[Brand],"Missing Brand")</f>
        <v>Skechers</v>
      </c>
      <c r="Q1200" s="2" t="s">
        <v>329</v>
      </c>
      <c r="R1200" s="2" t="str">
        <f>_xlfn.XLOOKUP(Table2[[#This Row],[Store_ID]],Table6[Store_ID],Table6[Store Name],"Not Found")</f>
        <v>TrendMart Bengaluru Standard</v>
      </c>
      <c r="S1200" s="2">
        <f>_xlfn.XLOOKUP(Table2[[#This Row],[Store_ID]],Table6[Store_ID],Table6[Monthly Target],"Missing Target")</f>
        <v>1500000</v>
      </c>
      <c r="T1200" s="2" t="str">
        <f>_xlfn.XLOOKUP(Table2[[#This Row],[Store_ID]],Table6[Store_ID],Table6[Region],"Not Found")</f>
        <v>South Zone 2</v>
      </c>
      <c r="U1200" s="2" t="s">
        <v>62</v>
      </c>
      <c r="V1200" s="2" t="str">
        <f>_xlfn.XLOOKUP(Table2[[#This Row],[Employee_ID]],Table5[Employee_ID],Table5[Employee Name],"Not Found")</f>
        <v>Rahul Krishnan</v>
      </c>
      <c r="W1200" s="2">
        <v>5</v>
      </c>
      <c r="X1200" s="2">
        <v>1193.97</v>
      </c>
      <c r="Y1200" s="2">
        <v>5</v>
      </c>
      <c r="Z1200" s="2">
        <v>298.49</v>
      </c>
      <c r="AA1200" s="2">
        <v>12</v>
      </c>
      <c r="AB1200" s="2">
        <v>680.56</v>
      </c>
      <c r="AC1200" s="2">
        <v>6351.92</v>
      </c>
      <c r="AD1200" s="2">
        <v>4309</v>
      </c>
      <c r="AE1200" s="2">
        <f t="shared" si="38"/>
        <v>1362.3600000000001</v>
      </c>
      <c r="AF1200" s="2" t="s">
        <v>56</v>
      </c>
      <c r="AG1200" s="42">
        <f>IFERROR(Table2[[#This Row],[Profit]]/Table2[[#This Row],[Sales Amount]],0)</f>
        <v>0.21448003123465031</v>
      </c>
      <c r="AH1200" s="2" t="str">
        <f>TRIM(Table2[[#This Row],[Payment Modee]])</f>
        <v>Credit Card</v>
      </c>
      <c r="AI1200" s="2" t="s">
        <v>26</v>
      </c>
      <c r="AJ1200" s="2" t="s">
        <v>27</v>
      </c>
      <c r="AK1200" s="2" t="s">
        <v>2222</v>
      </c>
      <c r="AL1200" s="16" t="str">
        <f>IF(HOUR(Table2[[#This Row],[Order Time]])&lt;12,"Morning",IF(HOUR(Table2[[#This Row],[Order Time]])&lt;17,"Afternoon",IF(HOUR(Table2[[#This Row],[Order Time]])&lt;21,"Evening","Night")))</f>
        <v>Afternoon</v>
      </c>
      <c r="AM1200" s="16" t="s">
        <v>29</v>
      </c>
    </row>
    <row r="1201" spans="1:39" x14ac:dyDescent="0.25">
      <c r="A1201" s="13" t="s">
        <v>2837</v>
      </c>
      <c r="B1201" s="4">
        <v>45521</v>
      </c>
      <c r="C1201" s="2">
        <f>YEAR(Table2[[#This Row],[Invoice Date]])</f>
        <v>2024</v>
      </c>
      <c r="D1201" s="2" t="str">
        <f>TEXT(Table2[[#This Row],[Invoice Date]],"mmm")</f>
        <v>Aug</v>
      </c>
      <c r="E1201" s="2" t="str">
        <f>Table2[[#This Row],[Store_ID]]&amp;"-"&amp;Table2[[#This Row],[Year]]&amp;"-"&amp;Table2[[#This Row],[Month]]</f>
        <v>STR088-2024-Aug</v>
      </c>
      <c r="F1201" s="2" t="s">
        <v>89</v>
      </c>
      <c r="G1201" s="2" t="str">
        <f>_xlfn.XLOOKUP(Table2[[#This Row],[Customer_ID]],Table3[Customer_ID],Table3[Customer Name],"Not Found")</f>
        <v>Tanvi Balasubramaniam</v>
      </c>
      <c r="H1201" s="2" t="str">
        <f>_xlfn.XLOOKUP(Table2[[#This Row],[Customer_ID]],Table3[Customer_ID],Table3[Gender],"Female")</f>
        <v>Female</v>
      </c>
      <c r="I1201" s="2" t="str">
        <f>_xlfn.XLOOKUP(Table2[[#This Row],[Customer_ID]],Table3[Customer_ID],Table3[City],"Missing Memebership")</f>
        <v>Kannur</v>
      </c>
      <c r="J1201" s="2" t="str">
        <f>_xlfn.XLOOKUP(Table2[[#This Row],[Customer_ID]],Table3[Customer_ID],Table3[State],"Karnataka")</f>
        <v>Kerala</v>
      </c>
      <c r="K1201" s="2" t="str">
        <f>_xlfn.XLOOKUP(Table2[[#This Row],[Customer_ID]],Table3[Customer_ID],Table3[Membership],"Regular")</f>
        <v>Silver</v>
      </c>
      <c r="L1201" s="2" t="s">
        <v>408</v>
      </c>
      <c r="M1201" s="2" t="str">
        <f>_xlfn.XLOOKUP(Table2[[#This Row],[Product_ID]],Table4[Product_ID],Table4[Product_Name],"Not Found")</f>
        <v>Indian Terrain Formal Top Maroon</v>
      </c>
      <c r="N1201" s="2" t="str">
        <f>_xlfn.XLOOKUP(Table2[[#This Row],[Product_ID]],Table4[Product_ID],Table4[Category],"Not Found")</f>
        <v>Women Tops</v>
      </c>
      <c r="O1201" s="2" t="str">
        <f>_xlfn.XLOOKUP(Table2[[#This Row],[Product_ID]],Table4[Product_ID],Table4[Subcategory],"Not Found")</f>
        <v>Formal Top</v>
      </c>
      <c r="P1201" s="2" t="str">
        <f>_xlfn.XLOOKUP(Table2[[#This Row],[Product_ID]],Table4[Product_ID],Table4[Brand],"Missing Brand")</f>
        <v>Indian Terrain</v>
      </c>
      <c r="Q1201" s="2" t="s">
        <v>141</v>
      </c>
      <c r="R1201" s="2" t="str">
        <f>_xlfn.XLOOKUP(Table2[[#This Row],[Store_ID]],Table6[Store_ID],Table6[Store Name],"Not Found")</f>
        <v>TrendMart Warangal High Street</v>
      </c>
      <c r="S1201" s="2">
        <f>_xlfn.XLOOKUP(Table2[[#This Row],[Store_ID]],Table6[Store_ID],Table6[Monthly Target],"Missing Target")</f>
        <v>2000000</v>
      </c>
      <c r="T1201" s="2" t="str">
        <f>_xlfn.XLOOKUP(Table2[[#This Row],[Store_ID]],Table6[Store_ID],Table6[Region],"Not Found")</f>
        <v>South Zone 2</v>
      </c>
      <c r="U1201" s="2" t="s">
        <v>153</v>
      </c>
      <c r="V1201" s="2" t="str">
        <f>_xlfn.XLOOKUP(Table2[[#This Row],[Employee_ID]],Table5[Employee_ID],Table5[Employee Name],"Not Found")</f>
        <v>Rani Mishra</v>
      </c>
      <c r="W1201" s="2">
        <v>1</v>
      </c>
      <c r="X1201" s="2">
        <v>793.91</v>
      </c>
      <c r="Y1201" s="2">
        <v>20</v>
      </c>
      <c r="Z1201" s="2">
        <v>158.78</v>
      </c>
      <c r="AA1201" s="2">
        <v>5</v>
      </c>
      <c r="AB1201" s="2">
        <v>31.76</v>
      </c>
      <c r="AC1201" s="2">
        <v>666.89</v>
      </c>
      <c r="AD1201" s="2">
        <v>547.66999999999996</v>
      </c>
      <c r="AE1201" s="2">
        <f t="shared" si="38"/>
        <v>87.460000000000022</v>
      </c>
      <c r="AF1201" s="2" t="s">
        <v>69</v>
      </c>
      <c r="AG1201" s="42">
        <f>IFERROR(Table2[[#This Row],[Profit]]/Table2[[#This Row],[Sales Amount]],0)</f>
        <v>0.1311460660678673</v>
      </c>
      <c r="AH1201" s="2" t="str">
        <f>TRIM(Table2[[#This Row],[Payment Modee]])</f>
        <v>Cash</v>
      </c>
      <c r="AI1201" s="2" t="s">
        <v>26</v>
      </c>
      <c r="AJ1201" s="2" t="s">
        <v>27</v>
      </c>
      <c r="AK1201" s="2" t="s">
        <v>339</v>
      </c>
      <c r="AL1201" s="16" t="str">
        <f>IF(HOUR(Table2[[#This Row],[Order Time]])&lt;12,"Morning",IF(HOUR(Table2[[#This Row],[Order Time]])&lt;17,"Afternoon",IF(HOUR(Table2[[#This Row],[Order Time]])&lt;21,"Evening","Night")))</f>
        <v>Evening</v>
      </c>
      <c r="AM1201" s="16" t="s">
        <v>38</v>
      </c>
    </row>
    <row r="1202" spans="1:39" x14ac:dyDescent="0.25">
      <c r="A1202" s="13" t="s">
        <v>2838</v>
      </c>
      <c r="B1202" s="4">
        <v>45564</v>
      </c>
      <c r="C1202" s="2">
        <f>YEAR(Table2[[#This Row],[Invoice Date]])</f>
        <v>2024</v>
      </c>
      <c r="D1202" s="2" t="str">
        <f>TEXT(Table2[[#This Row],[Invoice Date]],"mmm")</f>
        <v>Sep</v>
      </c>
      <c r="E1202" s="2" t="str">
        <f>Table2[[#This Row],[Store_ID]]&amp;"-"&amp;Table2[[#This Row],[Year]]&amp;"-"&amp;Table2[[#This Row],[Month]]</f>
        <v>STR083-2024-Sep</v>
      </c>
      <c r="F1202" s="2" t="s">
        <v>2262</v>
      </c>
      <c r="G1202" s="2" t="str">
        <f>_xlfn.XLOOKUP(Table2[[#This Row],[Customer_ID]],Table3[Customer_ID],Table3[Customer Name],"Not Found")</f>
        <v>Deepthi Chandran</v>
      </c>
      <c r="H1202" s="2" t="str">
        <f>_xlfn.XLOOKUP(Table2[[#This Row],[Customer_ID]],Table3[Customer_ID],Table3[Gender],"Female")</f>
        <v>Female</v>
      </c>
      <c r="I1202" s="2" t="str">
        <f>_xlfn.XLOOKUP(Table2[[#This Row],[Customer_ID]],Table3[Customer_ID],Table3[City],"Missing Memebership")</f>
        <v>Mysuru</v>
      </c>
      <c r="J1202" s="2" t="str">
        <f>_xlfn.XLOOKUP(Table2[[#This Row],[Customer_ID]],Table3[Customer_ID],Table3[State],"Karnataka")</f>
        <v>Karnataka</v>
      </c>
      <c r="K1202" s="2" t="str">
        <f>_xlfn.XLOOKUP(Table2[[#This Row],[Customer_ID]],Table3[Customer_ID],Table3[Membership],"Regular")</f>
        <v>Regular</v>
      </c>
      <c r="L1202" s="2" t="s">
        <v>430</v>
      </c>
      <c r="M1202" s="2" t="str">
        <f>_xlfn.XLOOKUP(Table2[[#This Row],[Product_ID]],Table4[Product_ID],Table4[Product_Name],"Not Found")</f>
        <v>US Polo Assn Bootcut Black</v>
      </c>
      <c r="N1202" s="2" t="str">
        <f>_xlfn.XLOOKUP(Table2[[#This Row],[Product_ID]],Table4[Product_ID],Table4[Category],"Not Found")</f>
        <v>Women Jeans</v>
      </c>
      <c r="O1202" s="2" t="str">
        <f>_xlfn.XLOOKUP(Table2[[#This Row],[Product_ID]],Table4[Product_ID],Table4[Subcategory],"Not Found")</f>
        <v>Bootcut</v>
      </c>
      <c r="P1202" s="2" t="str">
        <f>_xlfn.XLOOKUP(Table2[[#This Row],[Product_ID]],Table4[Product_ID],Table4[Brand],"Missing Brand")</f>
        <v>US Polo Assn</v>
      </c>
      <c r="Q1202" s="2" t="s">
        <v>228</v>
      </c>
      <c r="R1202" s="2" t="str">
        <f>_xlfn.XLOOKUP(Table2[[#This Row],[Store_ID]],Table6[Store_ID],Table6[Store Name],"Not Found")</f>
        <v>TrendMart Tumakuru Outlet</v>
      </c>
      <c r="S1202" s="2">
        <f>_xlfn.XLOOKUP(Table2[[#This Row],[Store_ID]],Table6[Store_ID],Table6[Monthly Target],"Missing Target")</f>
        <v>1200000</v>
      </c>
      <c r="T1202" s="2" t="str">
        <f>_xlfn.XLOOKUP(Table2[[#This Row],[Store_ID]],Table6[Store_ID],Table6[Region],"Not Found")</f>
        <v>South Zone 2</v>
      </c>
      <c r="U1202" s="2" t="s">
        <v>417</v>
      </c>
      <c r="V1202" s="2" t="str">
        <f>_xlfn.XLOOKUP(Table2[[#This Row],[Employee_ID]],Table5[Employee_ID],Table5[Employee Name],"Not Found")</f>
        <v>Arjun Krishnan</v>
      </c>
      <c r="W1202" s="2">
        <v>2</v>
      </c>
      <c r="X1202" s="2">
        <v>1433.04</v>
      </c>
      <c r="Y1202" s="2">
        <v>0</v>
      </c>
      <c r="Z1202" s="2">
        <v>0</v>
      </c>
      <c r="AA1202" s="2">
        <v>12</v>
      </c>
      <c r="AB1202" s="2">
        <v>343.93</v>
      </c>
      <c r="AC1202" s="2">
        <v>3210.01</v>
      </c>
      <c r="AD1202" s="2">
        <v>1669.92</v>
      </c>
      <c r="AE1202" s="2">
        <f t="shared" si="38"/>
        <v>1196.1600000000001</v>
      </c>
      <c r="AF1202" s="2" t="s">
        <v>69</v>
      </c>
      <c r="AG1202" s="42">
        <f>IFERROR(Table2[[#This Row],[Profit]]/Table2[[#This Row],[Sales Amount]],0)</f>
        <v>0.37263435316400884</v>
      </c>
      <c r="AH1202" s="2" t="str">
        <f>TRIM(Table2[[#This Row],[Payment Modee]])</f>
        <v>Cash</v>
      </c>
      <c r="AI1202" s="2" t="s">
        <v>26</v>
      </c>
      <c r="AJ1202" s="2" t="s">
        <v>27</v>
      </c>
      <c r="AK1202" s="2" t="s">
        <v>2258</v>
      </c>
      <c r="AL1202" s="16" t="str">
        <f>IF(HOUR(Table2[[#This Row],[Order Time]])&lt;12,"Morning",IF(HOUR(Table2[[#This Row],[Order Time]])&lt;17,"Afternoon",IF(HOUR(Table2[[#This Row],[Order Time]])&lt;21,"Evening","Night")))</f>
        <v>Evening</v>
      </c>
      <c r="AM1202" s="16" t="s">
        <v>38</v>
      </c>
    </row>
    <row r="1203" spans="1:39" x14ac:dyDescent="0.25">
      <c r="A1203" s="13" t="s">
        <v>2839</v>
      </c>
      <c r="B1203" s="4">
        <v>45605</v>
      </c>
      <c r="C1203" s="2">
        <f>YEAR(Table2[[#This Row],[Invoice Date]])</f>
        <v>2024</v>
      </c>
      <c r="D1203" s="2" t="str">
        <f>TEXT(Table2[[#This Row],[Invoice Date]],"mmm")</f>
        <v>Nov</v>
      </c>
      <c r="E1203" s="2" t="str">
        <f>Table2[[#This Row],[Store_ID]]&amp;"-"&amp;Table2[[#This Row],[Year]]&amp;"-"&amp;Table2[[#This Row],[Month]]</f>
        <v>STR068-2024-Nov</v>
      </c>
      <c r="F1203" s="2" t="s">
        <v>1334</v>
      </c>
      <c r="G1203" s="2" t="str">
        <f>_xlfn.XLOOKUP(Table2[[#This Row],[Customer_ID]],Table3[Customer_ID],Table3[Customer Name],"Not Found")</f>
        <v>Anil Mudaliar</v>
      </c>
      <c r="H1203" s="2" t="str">
        <f>_xlfn.XLOOKUP(Table2[[#This Row],[Customer_ID]],Table3[Customer_ID],Table3[Gender],"Female")</f>
        <v>Male</v>
      </c>
      <c r="I1203" s="2" t="str">
        <f>_xlfn.XLOOKUP(Table2[[#This Row],[Customer_ID]],Table3[Customer_ID],Table3[City],"Missing Memebership")</f>
        <v>Vijayawada</v>
      </c>
      <c r="J1203" s="2" t="str">
        <f>_xlfn.XLOOKUP(Table2[[#This Row],[Customer_ID]],Table3[Customer_ID],Table3[State],"Karnataka")</f>
        <v>Andhra Pradesh</v>
      </c>
      <c r="K1203" s="2" t="str">
        <f>_xlfn.XLOOKUP(Table2[[#This Row],[Customer_ID]],Table3[Customer_ID],Table3[Membership],"Regular")</f>
        <v>Platinum</v>
      </c>
      <c r="L1203" s="2" t="s">
        <v>459</v>
      </c>
      <c r="M1203" s="2" t="str">
        <f>_xlfn.XLOOKUP(Table2[[#This Row],[Product_ID]],Table4[Product_ID],Table4[Product_Name],"Not Found")</f>
        <v>Sonata Straight Fit Cream</v>
      </c>
      <c r="N1203" s="2" t="str">
        <f>_xlfn.XLOOKUP(Table2[[#This Row],[Product_ID]],Table4[Product_ID],Table4[Category],"Not Found")</f>
        <v>Women Jeans</v>
      </c>
      <c r="O1203" s="2" t="str">
        <f>_xlfn.XLOOKUP(Table2[[#This Row],[Product_ID]],Table4[Product_ID],Table4[Subcategory],"Not Found")</f>
        <v>Straight Fit</v>
      </c>
      <c r="P1203" s="2" t="str">
        <f>_xlfn.XLOOKUP(Table2[[#This Row],[Product_ID]],Table4[Product_ID],Table4[Brand],"Missing Brand")</f>
        <v>Sonata</v>
      </c>
      <c r="Q1203" s="2" t="s">
        <v>97</v>
      </c>
      <c r="R1203" s="2" t="str">
        <f>_xlfn.XLOOKUP(Table2[[#This Row],[Store_ID]],Table6[Store_ID],Table6[Store Name],"Not Found")</f>
        <v>TrendMart Madurai Mall Kiosk</v>
      </c>
      <c r="S1203" s="2">
        <f>_xlfn.XLOOKUP(Table2[[#This Row],[Store_ID]],Table6[Store_ID],Table6[Monthly Target],"Missing Target")</f>
        <v>2000000</v>
      </c>
      <c r="T1203" s="2" t="str">
        <f>_xlfn.XLOOKUP(Table2[[#This Row],[Store_ID]],Table6[Store_ID],Table6[Region],"Not Found")</f>
        <v>South Zone 1</v>
      </c>
      <c r="U1203" s="2" t="s">
        <v>294</v>
      </c>
      <c r="V1203" s="2" t="str">
        <f>_xlfn.XLOOKUP(Table2[[#This Row],[Employee_ID]],Table5[Employee_ID],Table5[Employee Name],"Not Found")</f>
        <v>Chitra Chettiar</v>
      </c>
      <c r="W1203" s="2">
        <v>4</v>
      </c>
      <c r="X1203" s="2">
        <v>1089.95</v>
      </c>
      <c r="Y1203" s="2">
        <v>15</v>
      </c>
      <c r="Z1203" s="2">
        <v>653.97</v>
      </c>
      <c r="AA1203" s="2">
        <v>12</v>
      </c>
      <c r="AB1203" s="2">
        <v>444.7</v>
      </c>
      <c r="AC1203" s="2">
        <v>4150.53</v>
      </c>
      <c r="AD1203" s="2">
        <v>2882.12</v>
      </c>
      <c r="AE1203" s="2">
        <f t="shared" si="38"/>
        <v>823.70999999999981</v>
      </c>
      <c r="AF1203" s="2" t="s">
        <v>25</v>
      </c>
      <c r="AG1203" s="42">
        <f>IFERROR(Table2[[#This Row],[Profit]]/Table2[[#This Row],[Sales Amount]],0)</f>
        <v>0.1984589919841562</v>
      </c>
      <c r="AH1203" s="2" t="str">
        <f>TRIM(Table2[[#This Row],[Payment Modee]])</f>
        <v>UPI</v>
      </c>
      <c r="AI1203" s="2" t="s">
        <v>36</v>
      </c>
      <c r="AJ1203" s="2" t="s">
        <v>27</v>
      </c>
      <c r="AK1203" s="2" t="s">
        <v>2840</v>
      </c>
      <c r="AL1203" s="16" t="str">
        <f>IF(HOUR(Table2[[#This Row],[Order Time]])&lt;12,"Morning",IF(HOUR(Table2[[#This Row],[Order Time]])&lt;17,"Afternoon",IF(HOUR(Table2[[#This Row],[Order Time]])&lt;21,"Evening","Night")))</f>
        <v>Evening</v>
      </c>
      <c r="AM1203" s="16" t="s">
        <v>38</v>
      </c>
    </row>
    <row r="1204" spans="1:39" x14ac:dyDescent="0.25">
      <c r="A1204" s="13" t="s">
        <v>2841</v>
      </c>
      <c r="B1204" s="4">
        <v>45577</v>
      </c>
      <c r="C1204" s="2">
        <f>YEAR(Table2[[#This Row],[Invoice Date]])</f>
        <v>2024</v>
      </c>
      <c r="D1204" s="2" t="str">
        <f>TEXT(Table2[[#This Row],[Invoice Date]],"mmm")</f>
        <v>Oct</v>
      </c>
      <c r="E1204" s="2" t="str">
        <f>Table2[[#This Row],[Store_ID]]&amp;"-"&amp;Table2[[#This Row],[Year]]&amp;"-"&amp;Table2[[#This Row],[Month]]</f>
        <v>STR052-2024-Oct</v>
      </c>
      <c r="F1204" s="2" t="s">
        <v>1148</v>
      </c>
      <c r="G1204" s="2" t="str">
        <f>_xlfn.XLOOKUP(Table2[[#This Row],[Customer_ID]],Table3[Customer_ID],Table3[Customer Name],"Not Found")</f>
        <v>Rohit Kumar</v>
      </c>
      <c r="H1204" s="2" t="str">
        <f>_xlfn.XLOOKUP(Table2[[#This Row],[Customer_ID]],Table3[Customer_ID],Table3[Gender],"Female")</f>
        <v>Male</v>
      </c>
      <c r="I1204" s="2" t="str">
        <f>_xlfn.XLOOKUP(Table2[[#This Row],[Customer_ID]],Table3[Customer_ID],Table3[City],"Missing Memebership")</f>
        <v>Mysuru</v>
      </c>
      <c r="J1204" s="2" t="str">
        <f>_xlfn.XLOOKUP(Table2[[#This Row],[Customer_ID]],Table3[Customer_ID],Table3[State],"Karnataka")</f>
        <v>Karnataka</v>
      </c>
      <c r="K1204" s="2" t="str">
        <f>_xlfn.XLOOKUP(Table2[[#This Row],[Customer_ID]],Table3[Customer_ID],Table3[Membership],"Regular")</f>
        <v>Regular</v>
      </c>
      <c r="L1204" s="2" t="s">
        <v>986</v>
      </c>
      <c r="M1204" s="2" t="str">
        <f>_xlfn.XLOOKUP(Table2[[#This Row],[Product_ID]],Table4[Product_ID],Table4[Product_Name],"Not Found")</f>
        <v>Ramraj Cotton A-Line Dress Brown</v>
      </c>
      <c r="N1204" s="2" t="str">
        <f>_xlfn.XLOOKUP(Table2[[#This Row],[Product_ID]],Table4[Product_ID],Table4[Category],"Not Found")</f>
        <v>Women Dresses</v>
      </c>
      <c r="O1204" s="2" t="str">
        <f>_xlfn.XLOOKUP(Table2[[#This Row],[Product_ID]],Table4[Product_ID],Table4[Subcategory],"Not Found")</f>
        <v>A-Line Dress</v>
      </c>
      <c r="P1204" s="2" t="str">
        <f>_xlfn.XLOOKUP(Table2[[#This Row],[Product_ID]],Table4[Product_ID],Table4[Brand],"Missing Brand")</f>
        <v>Ramraj Cotton</v>
      </c>
      <c r="Q1204" s="2" t="s">
        <v>1413</v>
      </c>
      <c r="R1204" s="2" t="str">
        <f>_xlfn.XLOOKUP(Table2[[#This Row],[Store_ID]],Table6[Store_ID],Table6[Store Name],"Not Found")</f>
        <v>TrendMart Guntur High Street</v>
      </c>
      <c r="S1204" s="2">
        <f>_xlfn.XLOOKUP(Table2[[#This Row],[Store_ID]],Table6[Store_ID],Table6[Monthly Target],"Missing Target")</f>
        <v>800000</v>
      </c>
      <c r="T1204" s="2" t="str">
        <f>_xlfn.XLOOKUP(Table2[[#This Row],[Store_ID]],Table6[Store_ID],Table6[Region],"Not Found")</f>
        <v>South Zone 3</v>
      </c>
      <c r="U1204" s="2" t="s">
        <v>465</v>
      </c>
      <c r="V1204" s="2" t="str">
        <f>_xlfn.XLOOKUP(Table2[[#This Row],[Employee_ID]],Table5[Employee_ID],Table5[Employee Name],"Not Found")</f>
        <v>Vinod Hegde</v>
      </c>
      <c r="W1204" s="2">
        <v>2</v>
      </c>
      <c r="X1204" s="2">
        <v>1198.0999999999999</v>
      </c>
      <c r="Y1204" s="2">
        <v>25</v>
      </c>
      <c r="Z1204" s="2">
        <v>599.04999999999995</v>
      </c>
      <c r="AA1204" s="2">
        <v>12</v>
      </c>
      <c r="AB1204" s="2">
        <v>215.66</v>
      </c>
      <c r="AC1204" s="2">
        <v>2012.81</v>
      </c>
      <c r="AD1204" s="2">
        <v>1539.26</v>
      </c>
      <c r="AE1204" s="2">
        <f t="shared" si="38"/>
        <v>257.89</v>
      </c>
      <c r="AF1204" s="2" t="s">
        <v>25</v>
      </c>
      <c r="AG1204" s="42">
        <f>IFERROR(Table2[[#This Row],[Profit]]/Table2[[#This Row],[Sales Amount]],0)</f>
        <v>0.12812436345208936</v>
      </c>
      <c r="AH1204" s="2" t="str">
        <f>TRIM(Table2[[#This Row],[Payment Modee]])</f>
        <v>UPI</v>
      </c>
      <c r="AI1204" s="2" t="s">
        <v>26</v>
      </c>
      <c r="AJ1204" s="2" t="s">
        <v>197</v>
      </c>
      <c r="AK1204" s="2" t="s">
        <v>638</v>
      </c>
      <c r="AL1204" s="16" t="str">
        <f>IF(HOUR(Table2[[#This Row],[Order Time]])&lt;12,"Morning",IF(HOUR(Table2[[#This Row],[Order Time]])&lt;17,"Afternoon",IF(HOUR(Table2[[#This Row],[Order Time]])&lt;21,"Evening","Night")))</f>
        <v>Morning</v>
      </c>
      <c r="AM1204" s="16" t="s">
        <v>38</v>
      </c>
    </row>
    <row r="1205" spans="1:39" x14ac:dyDescent="0.25">
      <c r="A1205" s="13" t="s">
        <v>2842</v>
      </c>
      <c r="B1205" s="4">
        <v>45667</v>
      </c>
      <c r="C1205" s="2">
        <f>YEAR(Table2[[#This Row],[Invoice Date]])</f>
        <v>2025</v>
      </c>
      <c r="D1205" s="2" t="str">
        <f>TEXT(Table2[[#This Row],[Invoice Date]],"mmm")</f>
        <v>Jan</v>
      </c>
      <c r="E1205" s="2" t="str">
        <f>Table2[[#This Row],[Store_ID]]&amp;"-"&amp;Table2[[#This Row],[Year]]&amp;"-"&amp;Table2[[#This Row],[Month]]</f>
        <v>STR114-2025-Jan</v>
      </c>
      <c r="F1205" s="2" t="s">
        <v>1935</v>
      </c>
      <c r="G1205" s="2" t="str">
        <f>_xlfn.XLOOKUP(Table2[[#This Row],[Customer_ID]],Table3[Customer_ID],Table3[Customer Name],"Not Found")</f>
        <v>Bhavani Mudaliar</v>
      </c>
      <c r="H1205" s="2" t="str">
        <f>_xlfn.XLOOKUP(Table2[[#This Row],[Customer_ID]],Table3[Customer_ID],Table3[Gender],"Female")</f>
        <v>Female</v>
      </c>
      <c r="I1205" s="2" t="str">
        <f>_xlfn.XLOOKUP(Table2[[#This Row],[Customer_ID]],Table3[Customer_ID],Table3[City],"Missing Memebership")</f>
        <v>Nellore</v>
      </c>
      <c r="J1205" s="2" t="str">
        <f>_xlfn.XLOOKUP(Table2[[#This Row],[Customer_ID]],Table3[Customer_ID],Table3[State],"Karnataka")</f>
        <v>Andhra Pradesh</v>
      </c>
      <c r="K1205" s="2" t="str">
        <f>_xlfn.XLOOKUP(Table2[[#This Row],[Customer_ID]],Table3[Customer_ID],Table3[Membership],"Regular")</f>
        <v>Regular</v>
      </c>
      <c r="L1205" s="2" t="s">
        <v>85</v>
      </c>
      <c r="M1205" s="2" t="str">
        <f>_xlfn.XLOOKUP(Table2[[#This Row],[Product_ID]],Table4[Product_ID],Table4[Product_Name],"Not Found")</f>
        <v>Sonata Bootcut Navy Blue</v>
      </c>
      <c r="N1205" s="2" t="str">
        <f>_xlfn.XLOOKUP(Table2[[#This Row],[Product_ID]],Table4[Product_ID],Table4[Category],"Not Found")</f>
        <v>Women Jeans</v>
      </c>
      <c r="O1205" s="2" t="str">
        <f>_xlfn.XLOOKUP(Table2[[#This Row],[Product_ID]],Table4[Product_ID],Table4[Subcategory],"Not Found")</f>
        <v>Bootcut</v>
      </c>
      <c r="P1205" s="2" t="str">
        <f>_xlfn.XLOOKUP(Table2[[#This Row],[Product_ID]],Table4[Product_ID],Table4[Brand],"Missing Brand")</f>
        <v>Sonata</v>
      </c>
      <c r="Q1205" s="2" t="s">
        <v>807</v>
      </c>
      <c r="R1205" s="2" t="str">
        <f>_xlfn.XLOOKUP(Table2[[#This Row],[Store_ID]],Table6[Store_ID],Table6[Store Name],"Not Found")</f>
        <v>TrendMart Thiruvananthapuram High Street</v>
      </c>
      <c r="S1205" s="2">
        <f>_xlfn.XLOOKUP(Table2[[#This Row],[Store_ID]],Table6[Store_ID],Table6[Monthly Target],"Missing Target")</f>
        <v>2000000</v>
      </c>
      <c r="T1205" s="2" t="str">
        <f>_xlfn.XLOOKUP(Table2[[#This Row],[Store_ID]],Table6[Store_ID],Table6[Region],"Not Found")</f>
        <v>South Zone 1</v>
      </c>
      <c r="U1205" s="2" t="s">
        <v>192</v>
      </c>
      <c r="V1205" s="2" t="str">
        <f>_xlfn.XLOOKUP(Table2[[#This Row],[Employee_ID]],Table5[Employee_ID],Table5[Employee Name],"Not Found")</f>
        <v>Hari Nair</v>
      </c>
      <c r="W1205" s="2">
        <v>4</v>
      </c>
      <c r="X1205" s="2">
        <v>980.87</v>
      </c>
      <c r="Y1205" s="2">
        <v>5</v>
      </c>
      <c r="Z1205" s="2">
        <v>196.17</v>
      </c>
      <c r="AA1205" s="2">
        <v>5</v>
      </c>
      <c r="AB1205" s="2">
        <v>186.37</v>
      </c>
      <c r="AC1205" s="2">
        <v>3913.68</v>
      </c>
      <c r="AD1205" s="2">
        <v>2770.12</v>
      </c>
      <c r="AE1205" s="2">
        <f t="shared" si="38"/>
        <v>957.18999999999994</v>
      </c>
      <c r="AF1205" s="2" t="s">
        <v>35</v>
      </c>
      <c r="AG1205" s="42">
        <f>IFERROR(Table2[[#This Row],[Profit]]/Table2[[#This Row],[Sales Amount]],0)</f>
        <v>0.24457543795098219</v>
      </c>
      <c r="AH1205" s="2" t="str">
        <f>TRIM(Table2[[#This Row],[Payment Modee]])</f>
        <v>Debit Card</v>
      </c>
      <c r="AI1205" s="2" t="s">
        <v>26</v>
      </c>
      <c r="AJ1205" s="2" t="s">
        <v>27</v>
      </c>
      <c r="AK1205" s="2" t="s">
        <v>1053</v>
      </c>
      <c r="AL1205" s="16" t="str">
        <f>IF(HOUR(Table2[[#This Row],[Order Time]])&lt;12,"Morning",IF(HOUR(Table2[[#This Row],[Order Time]])&lt;17,"Afternoon",IF(HOUR(Table2[[#This Row],[Order Time]])&lt;21,"Evening","Night")))</f>
        <v>Afternoon</v>
      </c>
      <c r="AM1205" s="16" t="s">
        <v>29</v>
      </c>
    </row>
    <row r="1206" spans="1:39" x14ac:dyDescent="0.25">
      <c r="A1206" s="13" t="s">
        <v>2843</v>
      </c>
      <c r="B1206" s="4">
        <v>45425</v>
      </c>
      <c r="C1206" s="2">
        <f>YEAR(Table2[[#This Row],[Invoice Date]])</f>
        <v>2024</v>
      </c>
      <c r="D1206" s="2" t="str">
        <f>TEXT(Table2[[#This Row],[Invoice Date]],"mmm")</f>
        <v>May</v>
      </c>
      <c r="E1206" s="2" t="str">
        <f>Table2[[#This Row],[Store_ID]]&amp;"-"&amp;Table2[[#This Row],[Year]]&amp;"-"&amp;Table2[[#This Row],[Month]]</f>
        <v>STR074-2024-May</v>
      </c>
      <c r="F1206" s="2" t="s">
        <v>799</v>
      </c>
      <c r="G1206" s="2" t="str">
        <f>_xlfn.XLOOKUP(Table2[[#This Row],[Customer_ID]],Table3[Customer_ID],Table3[Customer Name],"Not Found")</f>
        <v>Venkat Prasad</v>
      </c>
      <c r="H1206" s="2" t="str">
        <f>_xlfn.XLOOKUP(Table2[[#This Row],[Customer_ID]],Table3[Customer_ID],Table3[Gender],"Female")</f>
        <v>Male</v>
      </c>
      <c r="I1206" s="2" t="str">
        <f>_xlfn.XLOOKUP(Table2[[#This Row],[Customer_ID]],Table3[Customer_ID],Table3[City],"Missing Memebership")</f>
        <v>Hubballi</v>
      </c>
      <c r="J1206" s="2" t="str">
        <f>_xlfn.XLOOKUP(Table2[[#This Row],[Customer_ID]],Table3[Customer_ID],Table3[State],"Karnataka")</f>
        <v>Karnataka</v>
      </c>
      <c r="K1206" s="2" t="str">
        <f>_xlfn.XLOOKUP(Table2[[#This Row],[Customer_ID]],Table3[Customer_ID],Table3[Membership],"Regular")</f>
        <v>Regular</v>
      </c>
      <c r="L1206" s="2" t="s">
        <v>434</v>
      </c>
      <c r="M1206" s="2" t="str">
        <f>_xlfn.XLOOKUP(Table2[[#This Row],[Product_ID]],Table4[Product_ID],Table4[Product_Name],"Not Found")</f>
        <v>Joyalukkas Sandals Beige</v>
      </c>
      <c r="N1206" s="2" t="str">
        <f>_xlfn.XLOOKUP(Table2[[#This Row],[Product_ID]],Table4[Product_ID],Table4[Category],"Not Found")</f>
        <v>Footwear</v>
      </c>
      <c r="O1206" s="2" t="str">
        <f>_xlfn.XLOOKUP(Table2[[#This Row],[Product_ID]],Table4[Product_ID],Table4[Subcategory],"Not Found")</f>
        <v>Sandals</v>
      </c>
      <c r="P1206" s="2" t="str">
        <f>_xlfn.XLOOKUP(Table2[[#This Row],[Product_ID]],Table4[Product_ID],Table4[Brand],"Missing Brand")</f>
        <v>Joyalukkas</v>
      </c>
      <c r="Q1206" s="2" t="s">
        <v>61</v>
      </c>
      <c r="R1206" s="2" t="str">
        <f>_xlfn.XLOOKUP(Table2[[#This Row],[Store_ID]],Table6[Store_ID],Table6[Store Name],"Not Found")</f>
        <v>TrendMart Kurnool High Street</v>
      </c>
      <c r="S1206" s="2">
        <f>_xlfn.XLOOKUP(Table2[[#This Row],[Store_ID]],Table6[Store_ID],Table6[Monthly Target],"Missing Target")</f>
        <v>1200000</v>
      </c>
      <c r="T1206" s="2" t="str">
        <f>_xlfn.XLOOKUP(Table2[[#This Row],[Store_ID]],Table6[Store_ID],Table6[Region],"Not Found")</f>
        <v>South Zone 3</v>
      </c>
      <c r="U1206" s="2" t="s">
        <v>263</v>
      </c>
      <c r="V1206" s="2" t="str">
        <f>_xlfn.XLOOKUP(Table2[[#This Row],[Employee_ID]],Table5[Employee_ID],Table5[Employee Name],"Not Found")</f>
        <v>Sathish Sundaram</v>
      </c>
      <c r="W1206" s="2">
        <v>1</v>
      </c>
      <c r="X1206" s="2">
        <v>1252.6300000000001</v>
      </c>
      <c r="Y1206" s="2">
        <v>10</v>
      </c>
      <c r="Z1206" s="2">
        <v>125.26</v>
      </c>
      <c r="AA1206" s="2">
        <v>12</v>
      </c>
      <c r="AB1206" s="2">
        <v>135.28</v>
      </c>
      <c r="AC1206" s="2">
        <v>1262.6500000000001</v>
      </c>
      <c r="AD1206" s="2">
        <v>854.85</v>
      </c>
      <c r="AE1206" s="2">
        <f t="shared" si="38"/>
        <v>272.5200000000001</v>
      </c>
      <c r="AF1206" s="2" t="s">
        <v>25</v>
      </c>
      <c r="AG1206" s="42">
        <f>IFERROR(Table2[[#This Row],[Profit]]/Table2[[#This Row],[Sales Amount]],0)</f>
        <v>0.21583178236249165</v>
      </c>
      <c r="AH1206" s="2" t="str">
        <f>TRIM(Table2[[#This Row],[Payment Modee]])</f>
        <v>UPI</v>
      </c>
      <c r="AI1206" s="2" t="s">
        <v>36</v>
      </c>
      <c r="AJ1206" s="2" t="s">
        <v>27</v>
      </c>
      <c r="AK1206" s="2" t="s">
        <v>331</v>
      </c>
      <c r="AL1206" s="16" t="str">
        <f>IF(HOUR(Table2[[#This Row],[Order Time]])&lt;12,"Morning",IF(HOUR(Table2[[#This Row],[Order Time]])&lt;17,"Afternoon",IF(HOUR(Table2[[#This Row],[Order Time]])&lt;21,"Evening","Night")))</f>
        <v>Morning</v>
      </c>
      <c r="AM1206" s="16" t="s">
        <v>29</v>
      </c>
    </row>
    <row r="1207" spans="1:39" x14ac:dyDescent="0.25">
      <c r="A1207" s="13" t="s">
        <v>2844</v>
      </c>
      <c r="B1207" s="4">
        <v>45585</v>
      </c>
      <c r="C1207" s="2">
        <f>YEAR(Table2[[#This Row],[Invoice Date]])</f>
        <v>2024</v>
      </c>
      <c r="D1207" s="2" t="str">
        <f>TEXT(Table2[[#This Row],[Invoice Date]],"mmm")</f>
        <v>Oct</v>
      </c>
      <c r="E1207" s="2" t="str">
        <f>Table2[[#This Row],[Store_ID]]&amp;"-"&amp;Table2[[#This Row],[Year]]&amp;"-"&amp;Table2[[#This Row],[Month]]</f>
        <v>STR043-2024-Oct</v>
      </c>
      <c r="F1207" s="2" t="s">
        <v>958</v>
      </c>
      <c r="G1207" s="2" t="str">
        <f>_xlfn.XLOOKUP(Table2[[#This Row],[Customer_ID]],Table3[Customer_ID],Table3[Customer Name],"Not Found")</f>
        <v>Uday Chettiar</v>
      </c>
      <c r="H1207" s="2" t="str">
        <f>_xlfn.XLOOKUP(Table2[[#This Row],[Customer_ID]],Table3[Customer_ID],Table3[Gender],"Female")</f>
        <v>Male</v>
      </c>
      <c r="I1207" s="2" t="str">
        <f>_xlfn.XLOOKUP(Table2[[#This Row],[Customer_ID]],Table3[Customer_ID],Table3[City],"Missing Memebership")</f>
        <v>Visakhapatnam</v>
      </c>
      <c r="J1207" s="2" t="str">
        <f>_xlfn.XLOOKUP(Table2[[#This Row],[Customer_ID]],Table3[Customer_ID],Table3[State],"Karnataka")</f>
        <v>Andhra Pradesh</v>
      </c>
      <c r="K1207" s="2" t="str">
        <f>_xlfn.XLOOKUP(Table2[[#This Row],[Customer_ID]],Table3[Customer_ID],Table3[Membership],"Regular")</f>
        <v>Gold</v>
      </c>
      <c r="L1207" s="2" t="s">
        <v>1195</v>
      </c>
      <c r="M1207" s="2" t="str">
        <f>_xlfn.XLOOKUP(Table2[[#This Row],[Product_ID]],Table4[Product_ID],Table4[Product_Name],"Not Found")</f>
        <v>Fabindia A-Line Kurti Mustard</v>
      </c>
      <c r="N1207" s="2" t="str">
        <f>_xlfn.XLOOKUP(Table2[[#This Row],[Product_ID]],Table4[Product_ID],Table4[Category],"Not Found")</f>
        <v>Women Kurtis</v>
      </c>
      <c r="O1207" s="2" t="str">
        <f>_xlfn.XLOOKUP(Table2[[#This Row],[Product_ID]],Table4[Product_ID],Table4[Subcategory],"Not Found")</f>
        <v>A-Line Kurti</v>
      </c>
      <c r="P1207" s="2" t="str">
        <f>_xlfn.XLOOKUP(Table2[[#This Row],[Product_ID]],Table4[Product_ID],Table4[Brand],"Missing Brand")</f>
        <v>Fabindia</v>
      </c>
      <c r="Q1207" s="2" t="s">
        <v>908</v>
      </c>
      <c r="R1207" s="2" t="str">
        <f>_xlfn.XLOOKUP(Table2[[#This Row],[Store_ID]],Table6[Store_ID],Table6[Store Name],"Not Found")</f>
        <v>TrendMart Mangaluru Standard</v>
      </c>
      <c r="S1207" s="2">
        <f>_xlfn.XLOOKUP(Table2[[#This Row],[Store_ID]],Table6[Store_ID],Table6[Monthly Target],"Missing Target")</f>
        <v>1500000</v>
      </c>
      <c r="T1207" s="2" t="str">
        <f>_xlfn.XLOOKUP(Table2[[#This Row],[Store_ID]],Table6[Store_ID],Table6[Region],"Not Found")</f>
        <v>South Zone 2</v>
      </c>
      <c r="U1207" s="2" t="s">
        <v>75</v>
      </c>
      <c r="V1207" s="2" t="str">
        <f>_xlfn.XLOOKUP(Table2[[#This Row],[Employee_ID]],Table5[Employee_ID],Table5[Employee Name],"Not Found")</f>
        <v>Chandran Krishnan</v>
      </c>
      <c r="W1207" s="2">
        <v>3</v>
      </c>
      <c r="X1207" s="2">
        <v>1179.23</v>
      </c>
      <c r="Y1207" s="2">
        <v>0</v>
      </c>
      <c r="Z1207" s="2">
        <v>0</v>
      </c>
      <c r="AA1207" s="2">
        <v>12</v>
      </c>
      <c r="AB1207" s="2">
        <v>424.52</v>
      </c>
      <c r="AC1207" s="2">
        <v>3962.21</v>
      </c>
      <c r="AD1207" s="2">
        <v>2312.19</v>
      </c>
      <c r="AE1207" s="2">
        <f t="shared" si="38"/>
        <v>1225.5</v>
      </c>
      <c r="AF1207" s="2" t="s">
        <v>35</v>
      </c>
      <c r="AG1207" s="42">
        <f>IFERROR(Table2[[#This Row],[Profit]]/Table2[[#This Row],[Sales Amount]],0)</f>
        <v>0.30929708420300789</v>
      </c>
      <c r="AH1207" s="2" t="str">
        <f>TRIM(Table2[[#This Row],[Payment Modee]])</f>
        <v>Debit Card</v>
      </c>
      <c r="AI1207" s="2" t="s">
        <v>26</v>
      </c>
      <c r="AJ1207" s="2" t="s">
        <v>27</v>
      </c>
      <c r="AK1207" s="2" t="s">
        <v>1084</v>
      </c>
      <c r="AL1207" s="16" t="str">
        <f>IF(HOUR(Table2[[#This Row],[Order Time]])&lt;12,"Morning",IF(HOUR(Table2[[#This Row],[Order Time]])&lt;17,"Afternoon",IF(HOUR(Table2[[#This Row],[Order Time]])&lt;21,"Evening","Night")))</f>
        <v>Afternoon</v>
      </c>
      <c r="AM1207" s="16" t="s">
        <v>38</v>
      </c>
    </row>
    <row r="1208" spans="1:39" x14ac:dyDescent="0.25">
      <c r="A1208" s="13" t="s">
        <v>2845</v>
      </c>
      <c r="B1208" s="4">
        <v>45605</v>
      </c>
      <c r="C1208" s="2">
        <f>YEAR(Table2[[#This Row],[Invoice Date]])</f>
        <v>2024</v>
      </c>
      <c r="D1208" s="2" t="str">
        <f>TEXT(Table2[[#This Row],[Invoice Date]],"mmm")</f>
        <v>Nov</v>
      </c>
      <c r="E1208" s="2" t="str">
        <f>Table2[[#This Row],[Store_ID]]&amp;"-"&amp;Table2[[#This Row],[Year]]&amp;"-"&amp;Table2[[#This Row],[Month]]</f>
        <v>STR024-2024-Nov</v>
      </c>
      <c r="F1208" s="2" t="s">
        <v>1575</v>
      </c>
      <c r="G1208" s="2" t="str">
        <f>_xlfn.XLOOKUP(Table2[[#This Row],[Customer_ID]],Table3[Customer_ID],Table3[Customer Name],"Not Found")</f>
        <v>Kiran Sharma</v>
      </c>
      <c r="H1208" s="2" t="str">
        <f>_xlfn.XLOOKUP(Table2[[#This Row],[Customer_ID]],Table3[Customer_ID],Table3[Gender],"Female")</f>
        <v>Male</v>
      </c>
      <c r="I1208" s="2" t="str">
        <f>_xlfn.XLOOKUP(Table2[[#This Row],[Customer_ID]],Table3[Customer_ID],Table3[City],"Missing Memebership")</f>
        <v>Kollam</v>
      </c>
      <c r="J1208" s="2" t="str">
        <f>_xlfn.XLOOKUP(Table2[[#This Row],[Customer_ID]],Table3[Customer_ID],Table3[State],"Karnataka")</f>
        <v>Kerala</v>
      </c>
      <c r="K1208" s="2" t="str">
        <f>_xlfn.XLOOKUP(Table2[[#This Row],[Customer_ID]],Table3[Customer_ID],Table3[Membership],"Regular")</f>
        <v>Silver</v>
      </c>
      <c r="L1208" s="2" t="s">
        <v>690</v>
      </c>
      <c r="M1208" s="2" t="str">
        <f>_xlfn.XLOOKUP(Table2[[#This Row],[Product_ID]],Table4[Product_ID],Table4[Product_Name],"Not Found")</f>
        <v>Being Human Girls Frock Teal</v>
      </c>
      <c r="N1208" s="2" t="str">
        <f>_xlfn.XLOOKUP(Table2[[#This Row],[Product_ID]],Table4[Product_ID],Table4[Category],"Not Found")</f>
        <v>Kids Wear</v>
      </c>
      <c r="O1208" s="2" t="str">
        <f>_xlfn.XLOOKUP(Table2[[#This Row],[Product_ID]],Table4[Product_ID],Table4[Subcategory],"Not Found")</f>
        <v>Girls Frock</v>
      </c>
      <c r="P1208" s="2" t="str">
        <f>_xlfn.XLOOKUP(Table2[[#This Row],[Product_ID]],Table4[Product_ID],Table4[Brand],"Missing Brand")</f>
        <v>Being Human</v>
      </c>
      <c r="Q1208" s="2" t="s">
        <v>134</v>
      </c>
      <c r="R1208" s="2" t="str">
        <f>_xlfn.XLOOKUP(Table2[[#This Row],[Store_ID]],Table6[Store_ID],Table6[Store Name],"Not Found")</f>
        <v>TrendMart Nellore Standard</v>
      </c>
      <c r="S1208" s="2">
        <f>_xlfn.XLOOKUP(Table2[[#This Row],[Store_ID]],Table6[Store_ID],Table6[Monthly Target],"Missing Target")</f>
        <v>1000000</v>
      </c>
      <c r="T1208" s="2" t="str">
        <f>_xlfn.XLOOKUP(Table2[[#This Row],[Store_ID]],Table6[Store_ID],Table6[Region],"Not Found")</f>
        <v>South Zone 3</v>
      </c>
      <c r="U1208" s="2" t="s">
        <v>417</v>
      </c>
      <c r="V1208" s="2" t="str">
        <f>_xlfn.XLOOKUP(Table2[[#This Row],[Employee_ID]],Table5[Employee_ID],Table5[Employee Name],"Not Found")</f>
        <v>Arjun Krishnan</v>
      </c>
      <c r="W1208" s="2">
        <v>3</v>
      </c>
      <c r="X1208" s="2">
        <v>673.35</v>
      </c>
      <c r="Y1208" s="2">
        <v>10</v>
      </c>
      <c r="Z1208" s="2">
        <v>202</v>
      </c>
      <c r="AA1208" s="2">
        <v>5</v>
      </c>
      <c r="AB1208" s="2">
        <v>90.9</v>
      </c>
      <c r="AC1208" s="2">
        <v>1908.95</v>
      </c>
      <c r="AD1208" s="2">
        <v>1274.28</v>
      </c>
      <c r="AE1208" s="2">
        <f t="shared" si="38"/>
        <v>543.7700000000001</v>
      </c>
      <c r="AF1208" s="2" t="s">
        <v>25</v>
      </c>
      <c r="AG1208" s="42">
        <f>IFERROR(Table2[[#This Row],[Profit]]/Table2[[#This Row],[Sales Amount]],0)</f>
        <v>0.2848529296209959</v>
      </c>
      <c r="AH1208" s="2" t="str">
        <f>TRIM(Table2[[#This Row],[Payment Modee]])</f>
        <v>UPI</v>
      </c>
      <c r="AI1208" s="2" t="s">
        <v>26</v>
      </c>
      <c r="AJ1208" s="2" t="s">
        <v>27</v>
      </c>
      <c r="AK1208" s="2" t="s">
        <v>1672</v>
      </c>
      <c r="AL1208" s="16" t="str">
        <f>IF(HOUR(Table2[[#This Row],[Order Time]])&lt;12,"Morning",IF(HOUR(Table2[[#This Row],[Order Time]])&lt;17,"Afternoon",IF(HOUR(Table2[[#This Row],[Order Time]])&lt;21,"Evening","Night")))</f>
        <v>Afternoon</v>
      </c>
      <c r="AM1208" s="16" t="s">
        <v>38</v>
      </c>
    </row>
    <row r="1209" spans="1:39" x14ac:dyDescent="0.25">
      <c r="A1209" s="13" t="s">
        <v>2846</v>
      </c>
      <c r="B1209" s="4">
        <v>45604</v>
      </c>
      <c r="C1209" s="2">
        <f>YEAR(Table2[[#This Row],[Invoice Date]])</f>
        <v>2024</v>
      </c>
      <c r="D1209" s="2" t="str">
        <f>TEXT(Table2[[#This Row],[Invoice Date]],"mmm")</f>
        <v>Nov</v>
      </c>
      <c r="E1209" s="2" t="str">
        <f>Table2[[#This Row],[Store_ID]]&amp;"-"&amp;Table2[[#This Row],[Year]]&amp;"-"&amp;Table2[[#This Row],[Month]]</f>
        <v>STR088-2024-Nov</v>
      </c>
      <c r="F1209" s="2" t="s">
        <v>2847</v>
      </c>
      <c r="G1209" s="2" t="str">
        <f>_xlfn.XLOOKUP(Table2[[#This Row],[Customer_ID]],Table3[Customer_ID],Table3[Customer Name],"Not Found")</f>
        <v>Jaya Gopalakrishnan</v>
      </c>
      <c r="H1209" s="2" t="str">
        <f>_xlfn.XLOOKUP(Table2[[#This Row],[Customer_ID]],Table3[Customer_ID],Table3[Gender],"Female")</f>
        <v>Female</v>
      </c>
      <c r="I1209" s="2" t="str">
        <f>_xlfn.XLOOKUP(Table2[[#This Row],[Customer_ID]],Table3[Customer_ID],Table3[City],"Missing Memebership")</f>
        <v>Tiruchirappalli</v>
      </c>
      <c r="J1209" s="2" t="str">
        <f>_xlfn.XLOOKUP(Table2[[#This Row],[Customer_ID]],Table3[Customer_ID],Table3[State],"Karnataka")</f>
        <v>Tamil Nadu</v>
      </c>
      <c r="K1209" s="2" t="str">
        <f>_xlfn.XLOOKUP(Table2[[#This Row],[Customer_ID]],Table3[Customer_ID],Table3[Membership],"Regular")</f>
        <v>Gold</v>
      </c>
      <c r="L1209" s="2" t="s">
        <v>209</v>
      </c>
      <c r="M1209" s="2" t="str">
        <f>_xlfn.XLOOKUP(Table2[[#This Row],[Product_ID]],Table4[Product_ID],Table4[Product_Name],"Not Found")</f>
        <v>Nalli Silks Jeggings Wine</v>
      </c>
      <c r="N1209" s="2" t="str">
        <f>_xlfn.XLOOKUP(Table2[[#This Row],[Product_ID]],Table4[Product_ID],Table4[Category],"Not Found")</f>
        <v>Women Jeans</v>
      </c>
      <c r="O1209" s="2" t="str">
        <f>_xlfn.XLOOKUP(Table2[[#This Row],[Product_ID]],Table4[Product_ID],Table4[Subcategory],"Not Found")</f>
        <v>Jeggings</v>
      </c>
      <c r="P1209" s="2" t="str">
        <f>_xlfn.XLOOKUP(Table2[[#This Row],[Product_ID]],Table4[Product_ID],Table4[Brand],"Missing Brand")</f>
        <v>Nalli Silks</v>
      </c>
      <c r="Q1209" s="2" t="s">
        <v>141</v>
      </c>
      <c r="R1209" s="2" t="str">
        <f>_xlfn.XLOOKUP(Table2[[#This Row],[Store_ID]],Table6[Store_ID],Table6[Store Name],"Not Found")</f>
        <v>TrendMart Warangal High Street</v>
      </c>
      <c r="S1209" s="2">
        <f>_xlfn.XLOOKUP(Table2[[#This Row],[Store_ID]],Table6[Store_ID],Table6[Monthly Target],"Missing Target")</f>
        <v>2000000</v>
      </c>
      <c r="T1209" s="2" t="str">
        <f>_xlfn.XLOOKUP(Table2[[#This Row],[Store_ID]],Table6[Store_ID],Table6[Region],"Not Found")</f>
        <v>South Zone 2</v>
      </c>
      <c r="U1209" s="2" t="s">
        <v>417</v>
      </c>
      <c r="V1209" s="2" t="str">
        <f>_xlfn.XLOOKUP(Table2[[#This Row],[Employee_ID]],Table5[Employee_ID],Table5[Employee Name],"Not Found")</f>
        <v>Arjun Krishnan</v>
      </c>
      <c r="W1209" s="2">
        <v>2</v>
      </c>
      <c r="X1209" s="2">
        <v>1147.58</v>
      </c>
      <c r="Y1209" s="2">
        <v>25</v>
      </c>
      <c r="Z1209" s="2">
        <v>573.79</v>
      </c>
      <c r="AA1209" s="2">
        <v>12</v>
      </c>
      <c r="AB1209" s="2">
        <v>206.56</v>
      </c>
      <c r="AC1209" s="2">
        <v>1927.93</v>
      </c>
      <c r="AD1209" s="2">
        <v>1518</v>
      </c>
      <c r="AE1209" s="2">
        <f t="shared" si="38"/>
        <v>203.37000000000006</v>
      </c>
      <c r="AF1209" s="2" t="s">
        <v>35</v>
      </c>
      <c r="AG1209" s="42">
        <f>IFERROR(Table2[[#This Row],[Profit]]/Table2[[#This Row],[Sales Amount]],0)</f>
        <v>0.10548619503820163</v>
      </c>
      <c r="AH1209" s="2" t="str">
        <f>TRIM(Table2[[#This Row],[Payment Modee]])</f>
        <v>Debit Card</v>
      </c>
      <c r="AI1209" s="2" t="s">
        <v>26</v>
      </c>
      <c r="AJ1209" s="2" t="s">
        <v>27</v>
      </c>
      <c r="AK1209" s="2" t="s">
        <v>2848</v>
      </c>
      <c r="AL1209" s="16" t="str">
        <f>IF(HOUR(Table2[[#This Row],[Order Time]])&lt;12,"Morning",IF(HOUR(Table2[[#This Row],[Order Time]])&lt;17,"Afternoon",IF(HOUR(Table2[[#This Row],[Order Time]])&lt;21,"Evening","Night")))</f>
        <v>Morning</v>
      </c>
      <c r="AM1209" s="16" t="s">
        <v>29</v>
      </c>
    </row>
    <row r="1210" spans="1:39" x14ac:dyDescent="0.25">
      <c r="A1210" s="13" t="s">
        <v>2849</v>
      </c>
      <c r="B1210" s="4">
        <v>45639</v>
      </c>
      <c r="C1210" s="2">
        <f>YEAR(Table2[[#This Row],[Invoice Date]])</f>
        <v>2024</v>
      </c>
      <c r="D1210" s="2" t="str">
        <f>TEXT(Table2[[#This Row],[Invoice Date]],"mmm")</f>
        <v>Dec</v>
      </c>
      <c r="E1210" s="2" t="str">
        <f>Table2[[#This Row],[Store_ID]]&amp;"-"&amp;Table2[[#This Row],[Year]]&amp;"-"&amp;Table2[[#This Row],[Month]]</f>
        <v>STR025-2024-Dec</v>
      </c>
      <c r="F1210" s="2" t="s">
        <v>1912</v>
      </c>
      <c r="G1210" s="2" t="str">
        <f>_xlfn.XLOOKUP(Table2[[#This Row],[Customer_ID]],Table3[Customer_ID],Table3[Customer Name],"Not Found")</f>
        <v>Padma Achari</v>
      </c>
      <c r="H1210" s="2" t="str">
        <f>_xlfn.XLOOKUP(Table2[[#This Row],[Customer_ID]],Table3[Customer_ID],Table3[Gender],"Female")</f>
        <v>Female</v>
      </c>
      <c r="I1210" s="2" t="str">
        <f>_xlfn.XLOOKUP(Table2[[#This Row],[Customer_ID]],Table3[Customer_ID],Table3[City],"Missing Memebership")</f>
        <v>Visakhapatnam</v>
      </c>
      <c r="J1210" s="2" t="str">
        <f>_xlfn.XLOOKUP(Table2[[#This Row],[Customer_ID]],Table3[Customer_ID],Table3[State],"Karnataka")</f>
        <v>Andhra Pradesh</v>
      </c>
      <c r="K1210" s="2" t="str">
        <f>_xlfn.XLOOKUP(Table2[[#This Row],[Customer_ID]],Table3[Customer_ID],Table3[Membership],"Regular")</f>
        <v>Gold</v>
      </c>
      <c r="L1210" s="2" t="s">
        <v>703</v>
      </c>
      <c r="M1210" s="2" t="str">
        <f>_xlfn.XLOOKUP(Table2[[#This Row],[Product_ID]],Table4[Product_ID],Table4[Product_Name],"Not Found")</f>
        <v>Woodland Polo Purple</v>
      </c>
      <c r="N1210" s="2" t="str">
        <f>_xlfn.XLOOKUP(Table2[[#This Row],[Product_ID]],Table4[Product_ID],Table4[Category],"Not Found")</f>
        <v>Men T-Shirts</v>
      </c>
      <c r="O1210" s="2" t="str">
        <f>_xlfn.XLOOKUP(Table2[[#This Row],[Product_ID]],Table4[Product_ID],Table4[Subcategory],"Not Found")</f>
        <v>Polo</v>
      </c>
      <c r="P1210" s="2" t="str">
        <f>_xlfn.XLOOKUP(Table2[[#This Row],[Product_ID]],Table4[Product_ID],Table4[Brand],"Missing Brand")</f>
        <v>Woodland</v>
      </c>
      <c r="Q1210" s="2" t="s">
        <v>1335</v>
      </c>
      <c r="R1210" s="2" t="str">
        <f>_xlfn.XLOOKUP(Table2[[#This Row],[Store_ID]],Table6[Store_ID],Table6[Store Name],"Not Found")</f>
        <v>TrendMart Vellore High Street</v>
      </c>
      <c r="S1210" s="2">
        <f>_xlfn.XLOOKUP(Table2[[#This Row],[Store_ID]],Table6[Store_ID],Table6[Monthly Target],"Missing Target")</f>
        <v>1500000</v>
      </c>
      <c r="T1210" s="2" t="str">
        <f>_xlfn.XLOOKUP(Table2[[#This Row],[Store_ID]],Table6[Store_ID],Table6[Region],"Not Found")</f>
        <v>South Zone 1</v>
      </c>
      <c r="U1210" s="2" t="s">
        <v>170</v>
      </c>
      <c r="V1210" s="2" t="str">
        <f>_xlfn.XLOOKUP(Table2[[#This Row],[Employee_ID]],Table5[Employee_ID],Table5[Employee Name],"Not Found")</f>
        <v>Ishwarya Shetty</v>
      </c>
      <c r="W1210" s="2">
        <v>3</v>
      </c>
      <c r="X1210" s="2">
        <v>626.27</v>
      </c>
      <c r="Y1210" s="2">
        <v>10</v>
      </c>
      <c r="Z1210" s="2">
        <v>187.88</v>
      </c>
      <c r="AA1210" s="2">
        <v>5</v>
      </c>
      <c r="AB1210" s="2">
        <v>84.55</v>
      </c>
      <c r="AC1210" s="2">
        <v>1775.48</v>
      </c>
      <c r="AD1210" s="2">
        <v>1093.83</v>
      </c>
      <c r="AE1210" s="2">
        <f t="shared" si="38"/>
        <v>597.10000000000014</v>
      </c>
      <c r="AF1210" s="2" t="s">
        <v>56</v>
      </c>
      <c r="AG1210" s="42">
        <f>IFERROR(Table2[[#This Row],[Profit]]/Table2[[#This Row],[Sales Amount]],0)</f>
        <v>0.33630342217315889</v>
      </c>
      <c r="AH1210" s="2" t="str">
        <f>TRIM(Table2[[#This Row],[Payment Modee]])</f>
        <v>Credit Card</v>
      </c>
      <c r="AI1210" s="2" t="s">
        <v>26</v>
      </c>
      <c r="AJ1210" s="2" t="s">
        <v>27</v>
      </c>
      <c r="AK1210" s="2" t="s">
        <v>1362</v>
      </c>
      <c r="AL1210" s="16" t="str">
        <f>IF(HOUR(Table2[[#This Row],[Order Time]])&lt;12,"Morning",IF(HOUR(Table2[[#This Row],[Order Time]])&lt;17,"Afternoon",IF(HOUR(Table2[[#This Row],[Order Time]])&lt;21,"Evening","Night")))</f>
        <v>Afternoon</v>
      </c>
      <c r="AM1210" s="16" t="s">
        <v>29</v>
      </c>
    </row>
    <row r="1211" spans="1:39" x14ac:dyDescent="0.25">
      <c r="A1211" s="13" t="s">
        <v>2850</v>
      </c>
      <c r="B1211" s="4">
        <v>45553</v>
      </c>
      <c r="C1211" s="2">
        <f>YEAR(Table2[[#This Row],[Invoice Date]])</f>
        <v>2024</v>
      </c>
      <c r="D1211" s="2" t="str">
        <f>TEXT(Table2[[#This Row],[Invoice Date]],"mmm")</f>
        <v>Sep</v>
      </c>
      <c r="E1211" s="2" t="str">
        <f>Table2[[#This Row],[Store_ID]]&amp;"-"&amp;Table2[[#This Row],[Year]]&amp;"-"&amp;Table2[[#This Row],[Month]]</f>
        <v>STR107-2024-Sep</v>
      </c>
      <c r="F1211" s="2" t="s">
        <v>2639</v>
      </c>
      <c r="G1211" s="2" t="str">
        <f>_xlfn.XLOOKUP(Table2[[#This Row],[Customer_ID]],Table3[Customer_ID],Table3[Customer Name],"Not Found")</f>
        <v>Gokul Chetty</v>
      </c>
      <c r="H1211" s="2" t="str">
        <f>_xlfn.XLOOKUP(Table2[[#This Row],[Customer_ID]],Table3[Customer_ID],Table3[Gender],"Female")</f>
        <v>Male</v>
      </c>
      <c r="I1211" s="2" t="str">
        <f>_xlfn.XLOOKUP(Table2[[#This Row],[Customer_ID]],Table3[Customer_ID],Table3[City],"Missing Memebership")</f>
        <v>Warangal</v>
      </c>
      <c r="J1211" s="2" t="str">
        <f>_xlfn.XLOOKUP(Table2[[#This Row],[Customer_ID]],Table3[Customer_ID],Table3[State],"Karnataka")</f>
        <v>Telangana</v>
      </c>
      <c r="K1211" s="2" t="str">
        <f>_xlfn.XLOOKUP(Table2[[#This Row],[Customer_ID]],Table3[Customer_ID],Table3[Membership],"Regular")</f>
        <v>Silver</v>
      </c>
      <c r="L1211" s="2" t="s">
        <v>566</v>
      </c>
      <c r="M1211" s="2" t="str">
        <f>_xlfn.XLOOKUP(Table2[[#This Row],[Product_ID]],Table4[Product_ID],Table4[Product_Name],"Not Found")</f>
        <v>Westside Cap Beige</v>
      </c>
      <c r="N1211" s="2" t="str">
        <f>_xlfn.XLOOKUP(Table2[[#This Row],[Product_ID]],Table4[Product_ID],Table4[Category],"Not Found")</f>
        <v>Accessories</v>
      </c>
      <c r="O1211" s="2" t="str">
        <f>_xlfn.XLOOKUP(Table2[[#This Row],[Product_ID]],Table4[Product_ID],Table4[Subcategory],"Not Found")</f>
        <v>Cap</v>
      </c>
      <c r="P1211" s="2" t="str">
        <f>_xlfn.XLOOKUP(Table2[[#This Row],[Product_ID]],Table4[Product_ID],Table4[Brand],"Missing Brand")</f>
        <v>Westside</v>
      </c>
      <c r="Q1211" s="2" t="s">
        <v>914</v>
      </c>
      <c r="R1211" s="2" t="str">
        <f>_xlfn.XLOOKUP(Table2[[#This Row],[Store_ID]],Table6[Store_ID],Table6[Store Name],"Not Found")</f>
        <v>TrendMart Kochi High Street</v>
      </c>
      <c r="S1211" s="2">
        <f>_xlfn.XLOOKUP(Table2[[#This Row],[Store_ID]],Table6[Store_ID],Table6[Monthly Target],"Missing Target")</f>
        <v>1500000</v>
      </c>
      <c r="T1211" s="2" t="str">
        <f>_xlfn.XLOOKUP(Table2[[#This Row],[Store_ID]],Table6[Store_ID],Table6[Region],"Not Found")</f>
        <v>South Zone 1</v>
      </c>
      <c r="U1211" s="2" t="s">
        <v>43</v>
      </c>
      <c r="V1211" s="2" t="str">
        <f>_xlfn.XLOOKUP(Table2[[#This Row],[Employee_ID]],Table5[Employee_ID],Table5[Employee Name],"Not Found")</f>
        <v>Meena Krishnan</v>
      </c>
      <c r="W1211" s="2">
        <v>1</v>
      </c>
      <c r="X1211" s="2">
        <v>681.31</v>
      </c>
      <c r="Y1211" s="2">
        <v>0</v>
      </c>
      <c r="Z1211" s="2">
        <v>0</v>
      </c>
      <c r="AA1211" s="2">
        <v>5</v>
      </c>
      <c r="AB1211" s="2">
        <v>34.07</v>
      </c>
      <c r="AC1211" s="2">
        <v>715.38</v>
      </c>
      <c r="AD1211" s="2">
        <v>403.71</v>
      </c>
      <c r="AE1211" s="2">
        <f t="shared" si="38"/>
        <v>277.60000000000002</v>
      </c>
      <c r="AF1211" s="2" t="s">
        <v>25</v>
      </c>
      <c r="AG1211" s="42">
        <f>IFERROR(Table2[[#This Row],[Profit]]/Table2[[#This Row],[Sales Amount]],0)</f>
        <v>0.38804551427213513</v>
      </c>
      <c r="AH1211" s="2" t="str">
        <f>TRIM(Table2[[#This Row],[Payment Modee]])</f>
        <v>UPI</v>
      </c>
      <c r="AI1211" s="2" t="s">
        <v>26</v>
      </c>
      <c r="AJ1211" s="2" t="s">
        <v>27</v>
      </c>
      <c r="AK1211" s="2" t="s">
        <v>951</v>
      </c>
      <c r="AL1211" s="16" t="str">
        <f>IF(HOUR(Table2[[#This Row],[Order Time]])&lt;12,"Morning",IF(HOUR(Table2[[#This Row],[Order Time]])&lt;17,"Afternoon",IF(HOUR(Table2[[#This Row],[Order Time]])&lt;21,"Evening","Night")))</f>
        <v>Afternoon</v>
      </c>
      <c r="AM1211" s="16" t="s">
        <v>29</v>
      </c>
    </row>
    <row r="1212" spans="1:39" x14ac:dyDescent="0.25">
      <c r="A1212" s="13" t="s">
        <v>2851</v>
      </c>
      <c r="B1212" s="4">
        <v>45574</v>
      </c>
      <c r="C1212" s="2">
        <f>YEAR(Table2[[#This Row],[Invoice Date]])</f>
        <v>2024</v>
      </c>
      <c r="D1212" s="2" t="str">
        <f>TEXT(Table2[[#This Row],[Invoice Date]],"mmm")</f>
        <v>Oct</v>
      </c>
      <c r="E1212" s="2" t="str">
        <f>Table2[[#This Row],[Store_ID]]&amp;"-"&amp;Table2[[#This Row],[Year]]&amp;"-"&amp;Table2[[#This Row],[Month]]</f>
        <v>STR036-2024-Oct</v>
      </c>
      <c r="F1212" s="2" t="s">
        <v>2852</v>
      </c>
      <c r="G1212" s="2" t="str">
        <f>_xlfn.XLOOKUP(Table2[[#This Row],[Customer_ID]],Table3[Customer_ID],Table3[Customer Name],"Not Found")</f>
        <v>Priya Yadav</v>
      </c>
      <c r="H1212" s="2" t="str">
        <f>_xlfn.XLOOKUP(Table2[[#This Row],[Customer_ID]],Table3[Customer_ID],Table3[Gender],"Female")</f>
        <v>Female</v>
      </c>
      <c r="I1212" s="2" t="str">
        <f>_xlfn.XLOOKUP(Table2[[#This Row],[Customer_ID]],Table3[Customer_ID],Table3[City],"Missing Memebership")</f>
        <v>Hyderabad</v>
      </c>
      <c r="J1212" s="2" t="str">
        <f>_xlfn.XLOOKUP(Table2[[#This Row],[Customer_ID]],Table3[Customer_ID],Table3[State],"Karnataka")</f>
        <v>Telangana</v>
      </c>
      <c r="K1212" s="2" t="str">
        <f>_xlfn.XLOOKUP(Table2[[#This Row],[Customer_ID]],Table3[Customer_ID],Table3[Membership],"Regular")</f>
        <v>Silver</v>
      </c>
      <c r="L1212" s="2" t="s">
        <v>1149</v>
      </c>
      <c r="M1212" s="2" t="str">
        <f>_xlfn.XLOOKUP(Table2[[#This Row],[Product_ID]],Table4[Product_ID],Table4[Product_Name],"Not Found")</f>
        <v>Biba Skinny Fit Brown</v>
      </c>
      <c r="N1212" s="2" t="str">
        <f>_xlfn.XLOOKUP(Table2[[#This Row],[Product_ID]],Table4[Product_ID],Table4[Category],"Not Found")</f>
        <v>Women Jeans</v>
      </c>
      <c r="O1212" s="2" t="str">
        <f>_xlfn.XLOOKUP(Table2[[#This Row],[Product_ID]],Table4[Product_ID],Table4[Subcategory],"Not Found")</f>
        <v>Skinny Fit</v>
      </c>
      <c r="P1212" s="2" t="str">
        <f>_xlfn.XLOOKUP(Table2[[#This Row],[Product_ID]],Table4[Product_ID],Table4[Brand],"Missing Brand")</f>
        <v>Biba</v>
      </c>
      <c r="Q1212" s="2" t="s">
        <v>634</v>
      </c>
      <c r="R1212" s="2" t="str">
        <f>_xlfn.XLOOKUP(Table2[[#This Row],[Store_ID]],Table6[Store_ID],Table6[Store Name],"Not Found")</f>
        <v>TrendMart Thiruvananthapuram Outlet</v>
      </c>
      <c r="S1212" s="2">
        <f>_xlfn.XLOOKUP(Table2[[#This Row],[Store_ID]],Table6[Store_ID],Table6[Monthly Target],"Missing Target")</f>
        <v>1000000</v>
      </c>
      <c r="T1212" s="2" t="str">
        <f>_xlfn.XLOOKUP(Table2[[#This Row],[Store_ID]],Table6[Store_ID],Table6[Region],"Not Found")</f>
        <v>South Zone 1</v>
      </c>
      <c r="U1212" s="2" t="s">
        <v>289</v>
      </c>
      <c r="V1212" s="2" t="str">
        <f>_xlfn.XLOOKUP(Table2[[#This Row],[Employee_ID]],Table5[Employee_ID],Table5[Employee Name],"Not Found")</f>
        <v>Anitha Ramachandran</v>
      </c>
      <c r="W1212" s="2">
        <v>3</v>
      </c>
      <c r="X1212" s="2">
        <v>827.12</v>
      </c>
      <c r="Y1212" s="2">
        <v>20</v>
      </c>
      <c r="Z1212" s="2">
        <v>496.27</v>
      </c>
      <c r="AA1212" s="2">
        <v>5</v>
      </c>
      <c r="AB1212" s="2">
        <v>99.25</v>
      </c>
      <c r="AC1212" s="2">
        <v>2084.34</v>
      </c>
      <c r="AD1212" s="2">
        <v>1911.81</v>
      </c>
      <c r="AE1212" s="2">
        <f t="shared" si="38"/>
        <v>73.2800000000002</v>
      </c>
      <c r="AF1212" s="2" t="s">
        <v>69</v>
      </c>
      <c r="AG1212" s="42">
        <f>IFERROR(Table2[[#This Row],[Profit]]/Table2[[#This Row],[Sales Amount]],0)</f>
        <v>3.5157411938551389E-2</v>
      </c>
      <c r="AH1212" s="2" t="str">
        <f>TRIM(Table2[[#This Row],[Payment Modee]])</f>
        <v>Cash</v>
      </c>
      <c r="AI1212" s="2" t="s">
        <v>36</v>
      </c>
      <c r="AJ1212" s="2" t="s">
        <v>27</v>
      </c>
      <c r="AK1212" s="2" t="s">
        <v>1053</v>
      </c>
      <c r="AL1212" s="16" t="str">
        <f>IF(HOUR(Table2[[#This Row],[Order Time]])&lt;12,"Morning",IF(HOUR(Table2[[#This Row],[Order Time]])&lt;17,"Afternoon",IF(HOUR(Table2[[#This Row],[Order Time]])&lt;21,"Evening","Night")))</f>
        <v>Afternoon</v>
      </c>
      <c r="AM1212" s="16" t="s">
        <v>29</v>
      </c>
    </row>
    <row r="1213" spans="1:39" x14ac:dyDescent="0.25">
      <c r="A1213" s="13" t="s">
        <v>2853</v>
      </c>
      <c r="B1213" s="4">
        <v>45568</v>
      </c>
      <c r="C1213" s="2">
        <f>YEAR(Table2[[#This Row],[Invoice Date]])</f>
        <v>2024</v>
      </c>
      <c r="D1213" s="2" t="str">
        <f>TEXT(Table2[[#This Row],[Invoice Date]],"mmm")</f>
        <v>Oct</v>
      </c>
      <c r="E1213" s="2" t="str">
        <f>Table2[[#This Row],[Store_ID]]&amp;"-"&amp;Table2[[#This Row],[Year]]&amp;"-"&amp;Table2[[#This Row],[Month]]</f>
        <v>STR003-2024-Oct</v>
      </c>
      <c r="F1213" s="2" t="s">
        <v>1703</v>
      </c>
      <c r="G1213" s="2" t="str">
        <f>_xlfn.XLOOKUP(Table2[[#This Row],[Customer_ID]],Table3[Customer_ID],Table3[Customer Name],"Not Found")</f>
        <v>Manju Gowda</v>
      </c>
      <c r="H1213" s="2" t="str">
        <f>_xlfn.XLOOKUP(Table2[[#This Row],[Customer_ID]],Table3[Customer_ID],Table3[Gender],"Female")</f>
        <v>Female</v>
      </c>
      <c r="I1213" s="2" t="str">
        <f>_xlfn.XLOOKUP(Table2[[#This Row],[Customer_ID]],Table3[Customer_ID],Table3[City],"Missing Memebership")</f>
        <v>Nizamabad</v>
      </c>
      <c r="J1213" s="2" t="str">
        <f>_xlfn.XLOOKUP(Table2[[#This Row],[Customer_ID]],Table3[Customer_ID],Table3[State],"Karnataka")</f>
        <v>Telangana</v>
      </c>
      <c r="K1213" s="2" t="str">
        <f>_xlfn.XLOOKUP(Table2[[#This Row],[Customer_ID]],Table3[Customer_ID],Table3[Membership],"Regular")</f>
        <v>Regular</v>
      </c>
      <c r="L1213" s="2" t="s">
        <v>281</v>
      </c>
      <c r="M1213" s="2" t="str">
        <f>_xlfn.XLOOKUP(Table2[[#This Row],[Product_ID]],Table4[Product_ID],Table4[Product_Name],"Not Found")</f>
        <v>Nalli Silks Round Neck White</v>
      </c>
      <c r="N1213" s="2" t="str">
        <f>_xlfn.XLOOKUP(Table2[[#This Row],[Product_ID]],Table4[Product_ID],Table4[Category],"Not Found")</f>
        <v>Men T-Shirts</v>
      </c>
      <c r="O1213" s="2" t="str">
        <f>_xlfn.XLOOKUP(Table2[[#This Row],[Product_ID]],Table4[Product_ID],Table4[Subcategory],"Not Found")</f>
        <v>Round Neck</v>
      </c>
      <c r="P1213" s="2" t="str">
        <f>_xlfn.XLOOKUP(Table2[[#This Row],[Product_ID]],Table4[Product_ID],Table4[Brand],"Missing Brand")</f>
        <v>Nalli Silks</v>
      </c>
      <c r="Q1213" s="2" t="s">
        <v>959</v>
      </c>
      <c r="R1213" s="2" t="str">
        <f>_xlfn.XLOOKUP(Table2[[#This Row],[Store_ID]],Table6[Store_ID],Table6[Store Name],"Not Found")</f>
        <v>TrendMart Tumakuru High Street</v>
      </c>
      <c r="S1213" s="2">
        <f>_xlfn.XLOOKUP(Table2[[#This Row],[Store_ID]],Table6[Store_ID],Table6[Monthly Target],"Missing Target")</f>
        <v>2500000</v>
      </c>
      <c r="T1213" s="2" t="str">
        <f>_xlfn.XLOOKUP(Table2[[#This Row],[Store_ID]],Table6[Store_ID],Table6[Region],"Not Found")</f>
        <v>South Zone 2</v>
      </c>
      <c r="U1213" s="2" t="s">
        <v>81</v>
      </c>
      <c r="V1213" s="2" t="str">
        <f>_xlfn.XLOOKUP(Table2[[#This Row],[Employee_ID]],Table5[Employee_ID],Table5[Employee Name],"Not Found")</f>
        <v>Charulatha Kumar</v>
      </c>
      <c r="W1213" s="2">
        <v>2</v>
      </c>
      <c r="X1213" s="2">
        <v>463.39</v>
      </c>
      <c r="Y1213" s="2">
        <v>0</v>
      </c>
      <c r="Z1213" s="2">
        <v>0</v>
      </c>
      <c r="AA1213" s="2">
        <v>5</v>
      </c>
      <c r="AB1213" s="2">
        <v>46.34</v>
      </c>
      <c r="AC1213" s="2">
        <v>973.12</v>
      </c>
      <c r="AD1213" s="2">
        <v>590</v>
      </c>
      <c r="AE1213" s="2">
        <f t="shared" si="38"/>
        <v>336.78</v>
      </c>
      <c r="AF1213" s="2" t="s">
        <v>69</v>
      </c>
      <c r="AG1213" s="42">
        <f>IFERROR(Table2[[#This Row],[Profit]]/Table2[[#This Row],[Sales Amount]],0)</f>
        <v>0.34608270305820449</v>
      </c>
      <c r="AH1213" s="2" t="str">
        <f>TRIM(Table2[[#This Row],[Payment Modee]])</f>
        <v>Cash</v>
      </c>
      <c r="AI1213" s="2" t="s">
        <v>36</v>
      </c>
      <c r="AJ1213" s="2" t="s">
        <v>27</v>
      </c>
      <c r="AK1213" s="2" t="s">
        <v>1244</v>
      </c>
      <c r="AL1213" s="16" t="str">
        <f>IF(HOUR(Table2[[#This Row],[Order Time]])&lt;12,"Morning",IF(HOUR(Table2[[#This Row],[Order Time]])&lt;17,"Afternoon",IF(HOUR(Table2[[#This Row],[Order Time]])&lt;21,"Evening","Night")))</f>
        <v>Afternoon</v>
      </c>
      <c r="AM1213" s="16" t="s">
        <v>29</v>
      </c>
    </row>
    <row r="1214" spans="1:39" x14ac:dyDescent="0.25">
      <c r="A1214" s="13" t="s">
        <v>2854</v>
      </c>
      <c r="B1214" s="4">
        <v>45475</v>
      </c>
      <c r="C1214" s="2">
        <f>YEAR(Table2[[#This Row],[Invoice Date]])</f>
        <v>2024</v>
      </c>
      <c r="D1214" s="2" t="str">
        <f>TEXT(Table2[[#This Row],[Invoice Date]],"mmm")</f>
        <v>Jul</v>
      </c>
      <c r="E1214" s="2" t="str">
        <f>Table2[[#This Row],[Store_ID]]&amp;"-"&amp;Table2[[#This Row],[Year]]&amp;"-"&amp;Table2[[#This Row],[Month]]</f>
        <v>STR064-2024-Jul</v>
      </c>
      <c r="F1214" s="2" t="s">
        <v>2576</v>
      </c>
      <c r="G1214" s="2" t="str">
        <f>_xlfn.XLOOKUP(Table2[[#This Row],[Customer_ID]],Table3[Customer_ID],Table3[Customer Name],"Not Found")</f>
        <v>Logesh Srinivasan</v>
      </c>
      <c r="H1214" s="2" t="str">
        <f>_xlfn.XLOOKUP(Table2[[#This Row],[Customer_ID]],Table3[Customer_ID],Table3[Gender],"Female")</f>
        <v>Male</v>
      </c>
      <c r="I1214" s="2" t="str">
        <f>_xlfn.XLOOKUP(Table2[[#This Row],[Customer_ID]],Table3[Customer_ID],Table3[City],"Missing Memebership")</f>
        <v>Chennai</v>
      </c>
      <c r="J1214" s="2" t="str">
        <f>_xlfn.XLOOKUP(Table2[[#This Row],[Customer_ID]],Table3[Customer_ID],Table3[State],"Karnataka")</f>
        <v>Tamil Nadu</v>
      </c>
      <c r="K1214" s="2" t="str">
        <f>_xlfn.XLOOKUP(Table2[[#This Row],[Customer_ID]],Table3[Customer_ID],Table3[Membership],"Regular")</f>
        <v>Regular</v>
      </c>
      <c r="L1214" s="2" t="s">
        <v>1368</v>
      </c>
      <c r="M1214" s="2" t="str">
        <f>_xlfn.XLOOKUP(Table2[[#This Row],[Product_ID]],Table4[Product_ID],Table4[Product_Name],"Not Found")</f>
        <v>Van Heusen Formal Trouser Maroon</v>
      </c>
      <c r="N1214" s="2" t="str">
        <f>_xlfn.XLOOKUP(Table2[[#This Row],[Product_ID]],Table4[Product_ID],Table4[Category],"Not Found")</f>
        <v>Men Trousers</v>
      </c>
      <c r="O1214" s="2" t="str">
        <f>_xlfn.XLOOKUP(Table2[[#This Row],[Product_ID]],Table4[Product_ID],Table4[Subcategory],"Not Found")</f>
        <v>Formal Trouser</v>
      </c>
      <c r="P1214" s="2" t="str">
        <f>_xlfn.XLOOKUP(Table2[[#This Row],[Product_ID]],Table4[Product_ID],Table4[Brand],"Missing Brand")</f>
        <v>Van Heusen</v>
      </c>
      <c r="Q1214" s="2" t="s">
        <v>800</v>
      </c>
      <c r="R1214" s="2" t="str">
        <f>_xlfn.XLOOKUP(Table2[[#This Row],[Store_ID]],Table6[Store_ID],Table6[Store Name],"Not Found")</f>
        <v>TrendMart Karimnagar Standard</v>
      </c>
      <c r="S1214" s="2">
        <f>_xlfn.XLOOKUP(Table2[[#This Row],[Store_ID]],Table6[Store_ID],Table6[Monthly Target],"Missing Target")</f>
        <v>1200000</v>
      </c>
      <c r="T1214" s="2" t="str">
        <f>_xlfn.XLOOKUP(Table2[[#This Row],[Store_ID]],Table6[Store_ID],Table6[Region],"Not Found")</f>
        <v>South Zone 2</v>
      </c>
      <c r="U1214" s="2" t="s">
        <v>170</v>
      </c>
      <c r="V1214" s="2" t="str">
        <f>_xlfn.XLOOKUP(Table2[[#This Row],[Employee_ID]],Table5[Employee_ID],Table5[Employee Name],"Not Found")</f>
        <v>Ishwarya Shetty</v>
      </c>
      <c r="W1214" s="2">
        <v>3</v>
      </c>
      <c r="X1214" s="2">
        <v>786.06</v>
      </c>
      <c r="Y1214" s="2">
        <v>15</v>
      </c>
      <c r="Z1214" s="2">
        <v>353.73</v>
      </c>
      <c r="AA1214" s="2">
        <v>5</v>
      </c>
      <c r="AB1214" s="2">
        <v>100.22</v>
      </c>
      <c r="AC1214" s="2">
        <v>2104.67</v>
      </c>
      <c r="AD1214" s="2">
        <v>1755.78</v>
      </c>
      <c r="AE1214" s="2">
        <f t="shared" si="38"/>
        <v>248.6700000000001</v>
      </c>
      <c r="AF1214" s="2" t="s">
        <v>119</v>
      </c>
      <c r="AG1214" s="42">
        <f>IFERROR(Table2[[#This Row],[Profit]]/Table2[[#This Row],[Sales Amount]],0)</f>
        <v>0.11815153919616857</v>
      </c>
      <c r="AH1214" s="2" t="str">
        <f>TRIM(Table2[[#This Row],[Payment Modee]])</f>
        <v>Net Banking</v>
      </c>
      <c r="AI1214" s="2" t="s">
        <v>36</v>
      </c>
      <c r="AJ1214" s="2" t="s">
        <v>27</v>
      </c>
      <c r="AK1214" s="2" t="s">
        <v>841</v>
      </c>
      <c r="AL1214" s="16" t="str">
        <f>IF(HOUR(Table2[[#This Row],[Order Time]])&lt;12,"Morning",IF(HOUR(Table2[[#This Row],[Order Time]])&lt;17,"Afternoon",IF(HOUR(Table2[[#This Row],[Order Time]])&lt;21,"Evening","Night")))</f>
        <v>Afternoon</v>
      </c>
      <c r="AM1214" s="16" t="s">
        <v>29</v>
      </c>
    </row>
    <row r="1215" spans="1:39" x14ac:dyDescent="0.25">
      <c r="A1215" s="13" t="s">
        <v>2855</v>
      </c>
      <c r="B1215" s="4">
        <v>45597</v>
      </c>
      <c r="C1215" s="2">
        <f>YEAR(Table2[[#This Row],[Invoice Date]])</f>
        <v>2024</v>
      </c>
      <c r="D1215" s="2" t="str">
        <f>TEXT(Table2[[#This Row],[Invoice Date]],"mmm")</f>
        <v>Nov</v>
      </c>
      <c r="E1215" s="2" t="str">
        <f>Table2[[#This Row],[Store_ID]]&amp;"-"&amp;Table2[[#This Row],[Year]]&amp;"-"&amp;Table2[[#This Row],[Month]]</f>
        <v>STR045-2024-Nov</v>
      </c>
      <c r="F1215" s="2" t="s">
        <v>412</v>
      </c>
      <c r="G1215" s="2" t="str">
        <f>_xlfn.XLOOKUP(Table2[[#This Row],[Customer_ID]],Table3[Customer_ID],Table3[Customer Name],"Not Found")</f>
        <v>Nithya Yadav</v>
      </c>
      <c r="H1215" s="2" t="str">
        <f>_xlfn.XLOOKUP(Table2[[#This Row],[Customer_ID]],Table3[Customer_ID],Table3[Gender],"Female")</f>
        <v>Female</v>
      </c>
      <c r="I1215" s="2" t="str">
        <f>_xlfn.XLOOKUP(Table2[[#This Row],[Customer_ID]],Table3[Customer_ID],Table3[City],"Missing Memebership")</f>
        <v>Hyderabad</v>
      </c>
      <c r="J1215" s="2" t="str">
        <f>_xlfn.XLOOKUP(Table2[[#This Row],[Customer_ID]],Table3[Customer_ID],Table3[State],"Karnataka")</f>
        <v>Telangana</v>
      </c>
      <c r="K1215" s="2" t="str">
        <f>_xlfn.XLOOKUP(Table2[[#This Row],[Customer_ID]],Table3[Customer_ID],Table3[Membership],"Regular")</f>
        <v>Silver</v>
      </c>
      <c r="L1215" s="2" t="s">
        <v>2856</v>
      </c>
      <c r="M1215" s="2" t="str">
        <f>_xlfn.XLOOKUP(Table2[[#This Row],[Product_ID]],Table4[Product_ID],Table4[Product_Name],"Not Found")</f>
        <v>Global Desi Joggers Charcoal</v>
      </c>
      <c r="N1215" s="2" t="str">
        <f>_xlfn.XLOOKUP(Table2[[#This Row],[Product_ID]],Table4[Product_ID],Table4[Category],"Not Found")</f>
        <v>Sportswear</v>
      </c>
      <c r="O1215" s="2" t="str">
        <f>_xlfn.XLOOKUP(Table2[[#This Row],[Product_ID]],Table4[Product_ID],Table4[Subcategory],"Not Found")</f>
        <v>Joggers</v>
      </c>
      <c r="P1215" s="2" t="str">
        <f>_xlfn.XLOOKUP(Table2[[#This Row],[Product_ID]],Table4[Product_ID],Table4[Brand],"Missing Brand")</f>
        <v>Global Desi</v>
      </c>
      <c r="Q1215" s="2" t="s">
        <v>395</v>
      </c>
      <c r="R1215" s="2" t="str">
        <f>_xlfn.XLOOKUP(Table2[[#This Row],[Store_ID]],Table6[Store_ID],Table6[Store Name],"Not Found")</f>
        <v>TrendMart Khammam Standard</v>
      </c>
      <c r="S1215" s="2">
        <f>_xlfn.XLOOKUP(Table2[[#This Row],[Store_ID]],Table6[Store_ID],Table6[Monthly Target],"Missing Target")</f>
        <v>1500000</v>
      </c>
      <c r="T1215" s="2" t="str">
        <f>_xlfn.XLOOKUP(Table2[[#This Row],[Store_ID]],Table6[Store_ID],Table6[Region],"Not Found")</f>
        <v>South Zone 2</v>
      </c>
      <c r="U1215" s="2" t="s">
        <v>192</v>
      </c>
      <c r="V1215" s="2" t="str">
        <f>_xlfn.XLOOKUP(Table2[[#This Row],[Employee_ID]],Table5[Employee_ID],Table5[Employee Name],"Not Found")</f>
        <v>Hari Nair</v>
      </c>
      <c r="W1215" s="2">
        <v>1</v>
      </c>
      <c r="X1215" s="2">
        <v>1546.13</v>
      </c>
      <c r="Y1215" s="2">
        <v>10</v>
      </c>
      <c r="Z1215" s="2">
        <v>154.61000000000001</v>
      </c>
      <c r="AA1215" s="2">
        <v>12</v>
      </c>
      <c r="AB1215" s="2">
        <v>166.98</v>
      </c>
      <c r="AC1215" s="2">
        <v>1558.5</v>
      </c>
      <c r="AD1215" s="2">
        <v>1029.24</v>
      </c>
      <c r="AE1215" s="2">
        <f t="shared" si="38"/>
        <v>362.28</v>
      </c>
      <c r="AF1215" s="2" t="s">
        <v>69</v>
      </c>
      <c r="AG1215" s="42">
        <f>IFERROR(Table2[[#This Row],[Profit]]/Table2[[#This Row],[Sales Amount]],0)</f>
        <v>0.23245428296438883</v>
      </c>
      <c r="AH1215" s="2" t="str">
        <f>TRIM(Table2[[#This Row],[Payment Modee]])</f>
        <v>Cash</v>
      </c>
      <c r="AI1215" s="2" t="s">
        <v>26</v>
      </c>
      <c r="AJ1215" s="2" t="s">
        <v>27</v>
      </c>
      <c r="AK1215" s="2" t="s">
        <v>383</v>
      </c>
      <c r="AL1215" s="16" t="str">
        <f>IF(HOUR(Table2[[#This Row],[Order Time]])&lt;12,"Morning",IF(HOUR(Table2[[#This Row],[Order Time]])&lt;17,"Afternoon",IF(HOUR(Table2[[#This Row],[Order Time]])&lt;21,"Evening","Night")))</f>
        <v>Night</v>
      </c>
      <c r="AM1215" s="16" t="s">
        <v>29</v>
      </c>
    </row>
    <row r="1216" spans="1:39" x14ac:dyDescent="0.25">
      <c r="A1216" s="14" t="s">
        <v>9185</v>
      </c>
      <c r="B1216" s="8">
        <v>45739</v>
      </c>
      <c r="C1216" s="7">
        <f>YEAR(Table2[[#This Row],[Invoice Date]])</f>
        <v>2025</v>
      </c>
      <c r="D1216" s="7" t="str">
        <f>TEXT(Table2[[#This Row],[Invoice Date]],"mmm")</f>
        <v>Mar</v>
      </c>
      <c r="E1216" s="7" t="str">
        <f>Table2[[#This Row],[Store_ID]]&amp;"-"&amp;Table2[[#This Row],[Year]]&amp;"-"&amp;Table2[[#This Row],[Month]]</f>
        <v>STR044-2025-Mar</v>
      </c>
      <c r="F1216" s="7" t="s">
        <v>2105</v>
      </c>
      <c r="G1216" s="7" t="str">
        <f>_xlfn.XLOOKUP(Table2[[#This Row],[Customer_ID]],Table3[Customer_ID],Table3[Customer Name],"Not Found")</f>
        <v>Siddharth Iyengar</v>
      </c>
      <c r="H1216" s="7" t="str">
        <f>_xlfn.XLOOKUP(Table2[[#This Row],[Customer_ID]],Table3[Customer_ID],Table3[Gender],"Female")</f>
        <v>Male</v>
      </c>
      <c r="I1216" s="7" t="str">
        <f>_xlfn.XLOOKUP(Table2[[#This Row],[Customer_ID]],Table3[Customer_ID],Table3[City],"Missing Memebership")</f>
        <v>Guntur</v>
      </c>
      <c r="J1216" s="7" t="str">
        <f>_xlfn.XLOOKUP(Table2[[#This Row],[Customer_ID]],Table3[Customer_ID],Table3[State],"Karnataka")</f>
        <v>Andhra Pradesh</v>
      </c>
      <c r="K1216" s="7" t="str">
        <f>_xlfn.XLOOKUP(Table2[[#This Row],[Customer_ID]],Table3[Customer_ID],Table3[Membership],"Regular")</f>
        <v>Gold</v>
      </c>
      <c r="L1216" s="7" t="s">
        <v>1149</v>
      </c>
      <c r="M1216" s="7" t="str">
        <f>_xlfn.XLOOKUP(Table2[[#This Row],[Product_ID]],Table4[Product_ID],Table4[Product_Name],"Not Found")</f>
        <v>Biba Skinny Fit Brown</v>
      </c>
      <c r="N1216" s="7" t="str">
        <f>_xlfn.XLOOKUP(Table2[[#This Row],[Product_ID]],Table4[Product_ID],Table4[Category],"Not Found")</f>
        <v>Women Jeans</v>
      </c>
      <c r="O1216" s="7" t="str">
        <f>_xlfn.XLOOKUP(Table2[[#This Row],[Product_ID]],Table4[Product_ID],Table4[Subcategory],"Not Found")</f>
        <v>Skinny Fit</v>
      </c>
      <c r="P1216" s="7" t="str">
        <f>_xlfn.XLOOKUP(Table2[[#This Row],[Product_ID]],Table4[Product_ID],Table4[Brand],"Missing Brand")</f>
        <v>Biba</v>
      </c>
      <c r="Q1216" s="7" t="s">
        <v>277</v>
      </c>
      <c r="R1216" s="7" t="str">
        <f>_xlfn.XLOOKUP(Table2[[#This Row],[Store_ID]],Table6[Store_ID],Table6[Store Name],"Not Found")</f>
        <v>TrendMart Warangal High Street</v>
      </c>
      <c r="S1216" s="7">
        <f>_xlfn.XLOOKUP(Table2[[#This Row],[Store_ID]],Table6[Store_ID],Table6[Monthly Target],"Missing Target")</f>
        <v>1200000</v>
      </c>
      <c r="T1216" s="7" t="str">
        <f>_xlfn.XLOOKUP(Table2[[#This Row],[Store_ID]],Table6[Store_ID],Table6[Region],"Not Found")</f>
        <v>South Zone 2</v>
      </c>
      <c r="U1216" s="7" t="s">
        <v>349</v>
      </c>
      <c r="V1216" s="7" t="str">
        <f>_xlfn.XLOOKUP(Table2[[#This Row],[Employee_ID]],Table5[Employee_ID],Table5[Employee Name],"Not Found")</f>
        <v>Chitra Bhat</v>
      </c>
      <c r="W1216" s="7">
        <v>0</v>
      </c>
      <c r="X1216" s="7">
        <v>981.81</v>
      </c>
      <c r="Y1216" s="7">
        <v>25</v>
      </c>
      <c r="Z1216" s="7">
        <v>0</v>
      </c>
      <c r="AA1216" s="7">
        <v>5</v>
      </c>
      <c r="AB1216" s="7">
        <v>0</v>
      </c>
      <c r="AC1216" s="7">
        <v>0</v>
      </c>
      <c r="AD1216" s="7">
        <v>0</v>
      </c>
      <c r="AE1216" s="7">
        <v>0</v>
      </c>
      <c r="AF1216" s="7" t="s">
        <v>69</v>
      </c>
      <c r="AG1216" s="43">
        <f>IFERROR(Table2[[#This Row],[Profit]]/Table2[[#This Row],[Sales Amount]],0)</f>
        <v>0</v>
      </c>
      <c r="AH1216" s="7" t="str">
        <f>TRIM(Table2[[#This Row],[Payment Modee]])</f>
        <v>Cash</v>
      </c>
      <c r="AI1216" s="7" t="s">
        <v>36</v>
      </c>
      <c r="AJ1216" s="7" t="s">
        <v>27</v>
      </c>
      <c r="AK1216" s="7" t="s">
        <v>1049</v>
      </c>
      <c r="AL1216" s="17" t="str">
        <f>IF(HOUR(Table2[[#This Row],[Order Time]])&lt;12,"Morning",IF(HOUR(Table2[[#This Row],[Order Time]])&lt;17,"Afternoon",IF(HOUR(Table2[[#This Row],[Order Time]])&lt;21,"Evening","Night")))</f>
        <v>Evening</v>
      </c>
      <c r="AM1216" s="17" t="s">
        <v>38</v>
      </c>
    </row>
    <row r="1217" spans="1:39" x14ac:dyDescent="0.25">
      <c r="A1217" s="13" t="s">
        <v>2857</v>
      </c>
      <c r="B1217" s="4">
        <v>45599</v>
      </c>
      <c r="C1217" s="2">
        <f>YEAR(Table2[[#This Row],[Invoice Date]])</f>
        <v>2024</v>
      </c>
      <c r="D1217" s="2" t="str">
        <f>TEXT(Table2[[#This Row],[Invoice Date]],"mmm")</f>
        <v>Nov</v>
      </c>
      <c r="E1217" s="2" t="str">
        <f>Table2[[#This Row],[Store_ID]]&amp;"-"&amp;Table2[[#This Row],[Year]]&amp;"-"&amp;Table2[[#This Row],[Month]]</f>
        <v>STR106-2024-Nov</v>
      </c>
      <c r="F1217" s="2" t="s">
        <v>2134</v>
      </c>
      <c r="G1217" s="2" t="str">
        <f>_xlfn.XLOOKUP(Table2[[#This Row],[Customer_ID]],Table3[Customer_ID],Table3[Customer Name],"Not Found")</f>
        <v>Sathish Gupta</v>
      </c>
      <c r="H1217" s="2" t="str">
        <f>_xlfn.XLOOKUP(Table2[[#This Row],[Customer_ID]],Table3[Customer_ID],Table3[Gender],"Female")</f>
        <v>Male</v>
      </c>
      <c r="I1217" s="2" t="str">
        <f>_xlfn.XLOOKUP(Table2[[#This Row],[Customer_ID]],Table3[Customer_ID],Table3[City],"Missing Memebership")</f>
        <v>Shivamogga</v>
      </c>
      <c r="J1217" s="2" t="str">
        <f>_xlfn.XLOOKUP(Table2[[#This Row],[Customer_ID]],Table3[Customer_ID],Table3[State],"Karnataka")</f>
        <v>Karnataka</v>
      </c>
      <c r="K1217" s="2" t="str">
        <f>_xlfn.XLOOKUP(Table2[[#This Row],[Customer_ID]],Table3[Customer_ID],Table3[Membership],"Regular")</f>
        <v>Regular</v>
      </c>
      <c r="L1217" s="2" t="s">
        <v>382</v>
      </c>
      <c r="M1217" s="2" t="str">
        <f>_xlfn.XLOOKUP(Table2[[#This Row],[Product_ID]],Table4[Product_ID],Table4[Product_Name],"Not Found")</f>
        <v>Nike Casual Belt Olive</v>
      </c>
      <c r="N1217" s="2" t="str">
        <f>_xlfn.XLOOKUP(Table2[[#This Row],[Product_ID]],Table4[Product_ID],Table4[Category],"Not Found")</f>
        <v>Belts</v>
      </c>
      <c r="O1217" s="2" t="str">
        <f>_xlfn.XLOOKUP(Table2[[#This Row],[Product_ID]],Table4[Product_ID],Table4[Subcategory],"Not Found")</f>
        <v>Casual Belt</v>
      </c>
      <c r="P1217" s="2" t="str">
        <f>_xlfn.XLOOKUP(Table2[[#This Row],[Product_ID]],Table4[Product_ID],Table4[Brand],"Missing Brand")</f>
        <v>Nike</v>
      </c>
      <c r="Q1217" s="2" t="s">
        <v>1716</v>
      </c>
      <c r="R1217" s="2" t="str">
        <f>_xlfn.XLOOKUP(Table2[[#This Row],[Store_ID]],Table6[Store_ID],Table6[Store Name],"Not Found")</f>
        <v>TrendMart Vijayawada Outlet</v>
      </c>
      <c r="S1217" s="2">
        <f>_xlfn.XLOOKUP(Table2[[#This Row],[Store_ID]],Table6[Store_ID],Table6[Monthly Target],"Missing Target")</f>
        <v>2500000</v>
      </c>
      <c r="T1217" s="2" t="str">
        <f>_xlfn.XLOOKUP(Table2[[#This Row],[Store_ID]],Table6[Store_ID],Table6[Region],"Not Found")</f>
        <v>South Zone 3</v>
      </c>
      <c r="U1217" s="2" t="s">
        <v>289</v>
      </c>
      <c r="V1217" s="2" t="str">
        <f>_xlfn.XLOOKUP(Table2[[#This Row],[Employee_ID]],Table5[Employee_ID],Table5[Employee Name],"Not Found")</f>
        <v>Anitha Ramachandran</v>
      </c>
      <c r="W1217" s="2">
        <v>1</v>
      </c>
      <c r="X1217" s="2">
        <v>471.98</v>
      </c>
      <c r="Y1217" s="2">
        <v>30</v>
      </c>
      <c r="Z1217" s="2">
        <v>141.59</v>
      </c>
      <c r="AA1217" s="2">
        <v>5</v>
      </c>
      <c r="AB1217" s="2">
        <v>16.52</v>
      </c>
      <c r="AC1217" s="2">
        <v>346.91</v>
      </c>
      <c r="AD1217" s="2">
        <v>315.13</v>
      </c>
      <c r="AE1217" s="2">
        <f t="shared" ref="AE1217:AE1260" si="39">(AC1217-AD1217-AB1217)</f>
        <v>15.26000000000003</v>
      </c>
      <c r="AF1217" s="2" t="s">
        <v>35</v>
      </c>
      <c r="AG1217" s="42">
        <f>IFERROR(Table2[[#This Row],[Profit]]/Table2[[#This Row],[Sales Amount]],0)</f>
        <v>4.3988354328212013E-2</v>
      </c>
      <c r="AH1217" s="2" t="str">
        <f>TRIM(Table2[[#This Row],[Payment Modee]])</f>
        <v>Debit Card</v>
      </c>
      <c r="AI1217" s="2" t="s">
        <v>26</v>
      </c>
      <c r="AJ1217" s="2" t="s">
        <v>27</v>
      </c>
      <c r="AK1217" s="2" t="s">
        <v>1841</v>
      </c>
      <c r="AL1217" s="16" t="str">
        <f>IF(HOUR(Table2[[#This Row],[Order Time]])&lt;12,"Morning",IF(HOUR(Table2[[#This Row],[Order Time]])&lt;17,"Afternoon",IF(HOUR(Table2[[#This Row],[Order Time]])&lt;21,"Evening","Night")))</f>
        <v>Afternoon</v>
      </c>
      <c r="AM1217" s="16" t="s">
        <v>38</v>
      </c>
    </row>
    <row r="1218" spans="1:39" x14ac:dyDescent="0.25">
      <c r="A1218" s="13" t="s">
        <v>2858</v>
      </c>
      <c r="B1218" s="4">
        <v>45474</v>
      </c>
      <c r="C1218" s="2">
        <f>YEAR(Table2[[#This Row],[Invoice Date]])</f>
        <v>2024</v>
      </c>
      <c r="D1218" s="2" t="str">
        <f>TEXT(Table2[[#This Row],[Invoice Date]],"mmm")</f>
        <v>Jul</v>
      </c>
      <c r="E1218" s="2" t="str">
        <f>Table2[[#This Row],[Store_ID]]&amp;"-"&amp;Table2[[#This Row],[Year]]&amp;"-"&amp;Table2[[#This Row],[Month]]</f>
        <v>STR033-2024-Jul</v>
      </c>
      <c r="F1218" s="2" t="s">
        <v>862</v>
      </c>
      <c r="G1218" s="2" t="str">
        <f>_xlfn.XLOOKUP(Table2[[#This Row],[Customer_ID]],Table3[Customer_ID],Table3[Customer Name],"Not Found")</f>
        <v>Malathi Naidu</v>
      </c>
      <c r="H1218" s="2" t="str">
        <f>_xlfn.XLOOKUP(Table2[[#This Row],[Customer_ID]],Table3[Customer_ID],Table3[Gender],"Female")</f>
        <v>Female</v>
      </c>
      <c r="I1218" s="2" t="str">
        <f>_xlfn.XLOOKUP(Table2[[#This Row],[Customer_ID]],Table3[Customer_ID],Table3[City],"Missing Memebership")</f>
        <v>Tiruchirappalli</v>
      </c>
      <c r="J1218" s="2" t="str">
        <f>_xlfn.XLOOKUP(Table2[[#This Row],[Customer_ID]],Table3[Customer_ID],Table3[State],"Karnataka")</f>
        <v>Tamil Nadu</v>
      </c>
      <c r="K1218" s="2" t="str">
        <f>_xlfn.XLOOKUP(Table2[[#This Row],[Customer_ID]],Table3[Customer_ID],Table3[Membership],"Regular")</f>
        <v>Silver</v>
      </c>
      <c r="L1218" s="2" t="s">
        <v>244</v>
      </c>
      <c r="M1218" s="2" t="str">
        <f>_xlfn.XLOOKUP(Table2[[#This Row],[Product_ID]],Table4[Product_ID],Table4[Product_Name],"Not Found")</f>
        <v>US Polo Assn Kurta Beige</v>
      </c>
      <c r="N1218" s="2" t="str">
        <f>_xlfn.XLOOKUP(Table2[[#This Row],[Product_ID]],Table4[Product_ID],Table4[Category],"Not Found")</f>
        <v>Men Ethnic</v>
      </c>
      <c r="O1218" s="2" t="str">
        <f>_xlfn.XLOOKUP(Table2[[#This Row],[Product_ID]],Table4[Product_ID],Table4[Subcategory],"Not Found")</f>
        <v>Kurta</v>
      </c>
      <c r="P1218" s="2" t="str">
        <f>_xlfn.XLOOKUP(Table2[[#This Row],[Product_ID]],Table4[Product_ID],Table4[Brand],"Missing Brand")</f>
        <v>US Polo Assn</v>
      </c>
      <c r="Q1218" s="2" t="s">
        <v>1482</v>
      </c>
      <c r="R1218" s="2" t="str">
        <f>_xlfn.XLOOKUP(Table2[[#This Row],[Store_ID]],Table6[Store_ID],Table6[Store Name],"Not Found")</f>
        <v>TrendMart Guntur Standard</v>
      </c>
      <c r="S1218" s="2">
        <f>_xlfn.XLOOKUP(Table2[[#This Row],[Store_ID]],Table6[Store_ID],Table6[Monthly Target],"Missing Target")</f>
        <v>2500000</v>
      </c>
      <c r="T1218" s="2" t="str">
        <f>_xlfn.XLOOKUP(Table2[[#This Row],[Store_ID]],Table6[Store_ID],Table6[Region],"Not Found")</f>
        <v>South Zone 3</v>
      </c>
      <c r="U1218" s="2" t="s">
        <v>153</v>
      </c>
      <c r="V1218" s="2" t="str">
        <f>_xlfn.XLOOKUP(Table2[[#This Row],[Employee_ID]],Table5[Employee_ID],Table5[Employee Name],"Not Found")</f>
        <v>Rani Mishra</v>
      </c>
      <c r="W1218" s="2">
        <v>1</v>
      </c>
      <c r="X1218" s="2">
        <v>2492.4699999999998</v>
      </c>
      <c r="Y1218" s="2">
        <v>15</v>
      </c>
      <c r="Z1218" s="2">
        <v>373.87</v>
      </c>
      <c r="AA1218" s="2">
        <v>12</v>
      </c>
      <c r="AB1218" s="2">
        <v>254.23</v>
      </c>
      <c r="AC1218" s="2">
        <v>2372.83</v>
      </c>
      <c r="AD1218" s="2">
        <v>1804.37</v>
      </c>
      <c r="AE1218" s="2">
        <f t="shared" si="39"/>
        <v>314.23</v>
      </c>
      <c r="AF1218" s="2" t="s">
        <v>56</v>
      </c>
      <c r="AG1218" s="42">
        <f>IFERROR(Table2[[#This Row],[Profit]]/Table2[[#This Row],[Sales Amount]],0)</f>
        <v>0.1324283661282098</v>
      </c>
      <c r="AH1218" s="2" t="str">
        <f>TRIM(Table2[[#This Row],[Payment Modee]])</f>
        <v>Credit Card</v>
      </c>
      <c r="AI1218" s="2" t="s">
        <v>26</v>
      </c>
      <c r="AJ1218" s="2" t="s">
        <v>27</v>
      </c>
      <c r="AK1218" s="2" t="s">
        <v>1244</v>
      </c>
      <c r="AL1218" s="16" t="str">
        <f>IF(HOUR(Table2[[#This Row],[Order Time]])&lt;12,"Morning",IF(HOUR(Table2[[#This Row],[Order Time]])&lt;17,"Afternoon",IF(HOUR(Table2[[#This Row],[Order Time]])&lt;21,"Evening","Night")))</f>
        <v>Afternoon</v>
      </c>
      <c r="AM1218" s="16" t="s">
        <v>29</v>
      </c>
    </row>
    <row r="1219" spans="1:39" x14ac:dyDescent="0.25">
      <c r="A1219" s="13" t="s">
        <v>2859</v>
      </c>
      <c r="B1219" s="4">
        <v>45623</v>
      </c>
      <c r="C1219" s="2">
        <f>YEAR(Table2[[#This Row],[Invoice Date]])</f>
        <v>2024</v>
      </c>
      <c r="D1219" s="2" t="str">
        <f>TEXT(Table2[[#This Row],[Invoice Date]],"mmm")</f>
        <v>Nov</v>
      </c>
      <c r="E1219" s="2" t="str">
        <f>Table2[[#This Row],[Store_ID]]&amp;"-"&amp;Table2[[#This Row],[Year]]&amp;"-"&amp;Table2[[#This Row],[Month]]</f>
        <v>STR067-2024-Nov</v>
      </c>
      <c r="F1219" s="2" t="s">
        <v>2000</v>
      </c>
      <c r="G1219" s="2" t="str">
        <f>_xlfn.XLOOKUP(Table2[[#This Row],[Customer_ID]],Table3[Customer_ID],Table3[Customer Name],"Not Found")</f>
        <v>Chidambaram Krishnan</v>
      </c>
      <c r="H1219" s="2" t="str">
        <f>_xlfn.XLOOKUP(Table2[[#This Row],[Customer_ID]],Table3[Customer_ID],Table3[Gender],"Female")</f>
        <v>Male</v>
      </c>
      <c r="I1219" s="2" t="str">
        <f>_xlfn.XLOOKUP(Table2[[#This Row],[Customer_ID]],Table3[Customer_ID],Table3[City],"Missing Memebership")</f>
        <v>Karimnagar</v>
      </c>
      <c r="J1219" s="2" t="str">
        <f>_xlfn.XLOOKUP(Table2[[#This Row],[Customer_ID]],Table3[Customer_ID],Table3[State],"Karnataka")</f>
        <v>Telangana</v>
      </c>
      <c r="K1219" s="2" t="str">
        <f>_xlfn.XLOOKUP(Table2[[#This Row],[Customer_ID]],Table3[Customer_ID],Table3[Membership],"Regular")</f>
        <v>Regular</v>
      </c>
      <c r="L1219" s="2" t="s">
        <v>1243</v>
      </c>
      <c r="M1219" s="2" t="str">
        <f>_xlfn.XLOOKUP(Table2[[#This Row],[Product_ID]],Table4[Product_ID],Table4[Product_Name],"Not Found")</f>
        <v>Jack &amp; Jones Tunic Olive</v>
      </c>
      <c r="N1219" s="2" t="str">
        <f>_xlfn.XLOOKUP(Table2[[#This Row],[Product_ID]],Table4[Product_ID],Table4[Category],"Not Found")</f>
        <v>Women Tops</v>
      </c>
      <c r="O1219" s="2" t="str">
        <f>_xlfn.XLOOKUP(Table2[[#This Row],[Product_ID]],Table4[Product_ID],Table4[Subcategory],"Not Found")</f>
        <v>Tunic</v>
      </c>
      <c r="P1219" s="2" t="str">
        <f>_xlfn.XLOOKUP(Table2[[#This Row],[Product_ID]],Table4[Product_ID],Table4[Brand],"Missing Brand")</f>
        <v>Jack &amp; Jones</v>
      </c>
      <c r="Q1219" s="2" t="s">
        <v>1174</v>
      </c>
      <c r="R1219" s="2" t="str">
        <f>_xlfn.XLOOKUP(Table2[[#This Row],[Store_ID]],Table6[Store_ID],Table6[Store Name],"Not Found")</f>
        <v>TrendMart Visakhapatnam Standard</v>
      </c>
      <c r="S1219" s="2">
        <f>_xlfn.XLOOKUP(Table2[[#This Row],[Store_ID]],Table6[Store_ID],Table6[Monthly Target],"Missing Target")</f>
        <v>2500000</v>
      </c>
      <c r="T1219" s="2" t="str">
        <f>_xlfn.XLOOKUP(Table2[[#This Row],[Store_ID]],Table6[Store_ID],Table6[Region],"Not Found")</f>
        <v>South Zone 3</v>
      </c>
      <c r="U1219" s="2" t="s">
        <v>118</v>
      </c>
      <c r="V1219" s="2" t="str">
        <f>_xlfn.XLOOKUP(Table2[[#This Row],[Employee_ID]],Table5[Employee_ID],Table5[Employee Name],"Not Found")</f>
        <v>Deepak Kamath</v>
      </c>
      <c r="W1219" s="2">
        <v>1</v>
      </c>
      <c r="X1219" s="2">
        <v>672.07</v>
      </c>
      <c r="Y1219" s="2">
        <v>0</v>
      </c>
      <c r="Z1219" s="2">
        <v>0</v>
      </c>
      <c r="AA1219" s="2">
        <v>5</v>
      </c>
      <c r="AB1219" s="2">
        <v>33.6</v>
      </c>
      <c r="AC1219" s="2">
        <v>705.67</v>
      </c>
      <c r="AD1219" s="2">
        <v>419.4</v>
      </c>
      <c r="AE1219" s="2">
        <f t="shared" si="39"/>
        <v>252.67</v>
      </c>
      <c r="AF1219" s="2" t="s">
        <v>25</v>
      </c>
      <c r="AG1219" s="42">
        <f>IFERROR(Table2[[#This Row],[Profit]]/Table2[[#This Row],[Sales Amount]],0)</f>
        <v>0.35805688211203535</v>
      </c>
      <c r="AH1219" s="2" t="str">
        <f>TRIM(Table2[[#This Row],[Payment Modee]])</f>
        <v>UPI</v>
      </c>
      <c r="AI1219" s="2" t="s">
        <v>26</v>
      </c>
      <c r="AJ1219" s="2" t="s">
        <v>27</v>
      </c>
      <c r="AK1219" s="2" t="s">
        <v>1634</v>
      </c>
      <c r="AL1219" s="16" t="str">
        <f>IF(HOUR(Table2[[#This Row],[Order Time]])&lt;12,"Morning",IF(HOUR(Table2[[#This Row],[Order Time]])&lt;17,"Afternoon",IF(HOUR(Table2[[#This Row],[Order Time]])&lt;21,"Evening","Night")))</f>
        <v>Morning</v>
      </c>
      <c r="AM1219" s="16" t="s">
        <v>29</v>
      </c>
    </row>
    <row r="1220" spans="1:39" x14ac:dyDescent="0.25">
      <c r="A1220" s="13" t="s">
        <v>2860</v>
      </c>
      <c r="B1220" s="4">
        <v>45736</v>
      </c>
      <c r="C1220" s="2">
        <f>YEAR(Table2[[#This Row],[Invoice Date]])</f>
        <v>2025</v>
      </c>
      <c r="D1220" s="2" t="str">
        <f>TEXT(Table2[[#This Row],[Invoice Date]],"mmm")</f>
        <v>Mar</v>
      </c>
      <c r="E1220" s="2" t="str">
        <f>Table2[[#This Row],[Store_ID]]&amp;"-"&amp;Table2[[#This Row],[Year]]&amp;"-"&amp;Table2[[#This Row],[Month]]</f>
        <v>STR076-2025-Mar</v>
      </c>
      <c r="F1220" s="2" t="s">
        <v>2287</v>
      </c>
      <c r="G1220" s="2" t="str">
        <f>_xlfn.XLOOKUP(Table2[[#This Row],[Customer_ID]],Table3[Customer_ID],Table3[Customer Name],"Not Found")</f>
        <v>Rohit Pillai</v>
      </c>
      <c r="H1220" s="2" t="str">
        <f>_xlfn.XLOOKUP(Table2[[#This Row],[Customer_ID]],Table3[Customer_ID],Table3[Gender],"Female")</f>
        <v>Male</v>
      </c>
      <c r="I1220" s="2" t="str">
        <f>_xlfn.XLOOKUP(Table2[[#This Row],[Customer_ID]],Table3[Customer_ID],Table3[City],"Missing Memebership")</f>
        <v>Davanagere</v>
      </c>
      <c r="J1220" s="2" t="str">
        <f>_xlfn.XLOOKUP(Table2[[#This Row],[Customer_ID]],Table3[Customer_ID],Table3[State],"Karnataka")</f>
        <v>Karnataka</v>
      </c>
      <c r="K1220" s="2" t="str">
        <f>_xlfn.XLOOKUP(Table2[[#This Row],[Customer_ID]],Table3[Customer_ID],Table3[Membership],"Regular")</f>
        <v>Gold</v>
      </c>
      <c r="L1220" s="2" t="s">
        <v>2835</v>
      </c>
      <c r="M1220" s="2" t="str">
        <f>_xlfn.XLOOKUP(Table2[[#This Row],[Product_ID]],Table4[Product_ID],Table4[Product_Name],"Not Found")</f>
        <v>Biba Card Holder Navy Blue</v>
      </c>
      <c r="N1220" s="2" t="str">
        <f>_xlfn.XLOOKUP(Table2[[#This Row],[Product_ID]],Table4[Product_ID],Table4[Category],"Not Found")</f>
        <v>Wallets</v>
      </c>
      <c r="O1220" s="2" t="str">
        <f>_xlfn.XLOOKUP(Table2[[#This Row],[Product_ID]],Table4[Product_ID],Table4[Subcategory],"Not Found")</f>
        <v>Card Holder</v>
      </c>
      <c r="P1220" s="2" t="str">
        <f>_xlfn.XLOOKUP(Table2[[#This Row],[Product_ID]],Table4[Product_ID],Table4[Brand],"Missing Brand")</f>
        <v>Biba</v>
      </c>
      <c r="Q1220" s="2" t="s">
        <v>1063</v>
      </c>
      <c r="R1220" s="2" t="str">
        <f>_xlfn.XLOOKUP(Table2[[#This Row],[Store_ID]],Table6[Store_ID],Table6[Store Name],"Not Found")</f>
        <v>TrendMart Chennai Standard</v>
      </c>
      <c r="S1220" s="2">
        <f>_xlfn.XLOOKUP(Table2[[#This Row],[Store_ID]],Table6[Store_ID],Table6[Monthly Target],"Missing Target")</f>
        <v>1500000</v>
      </c>
      <c r="T1220" s="2" t="str">
        <f>_xlfn.XLOOKUP(Table2[[#This Row],[Store_ID]],Table6[Store_ID],Table6[Region],"Not Found")</f>
        <v>South Zone 1</v>
      </c>
      <c r="U1220" s="2" t="s">
        <v>142</v>
      </c>
      <c r="V1220" s="2" t="str">
        <f>_xlfn.XLOOKUP(Table2[[#This Row],[Employee_ID]],Table5[Employee_ID],Table5[Employee Name],"Not Found")</f>
        <v>Anusuya Subramaniam</v>
      </c>
      <c r="W1220" s="2">
        <v>2</v>
      </c>
      <c r="X1220" s="2">
        <v>461.04</v>
      </c>
      <c r="Y1220" s="2">
        <v>10</v>
      </c>
      <c r="Z1220" s="2">
        <v>92.21</v>
      </c>
      <c r="AA1220" s="2">
        <v>5</v>
      </c>
      <c r="AB1220" s="2">
        <v>41.49</v>
      </c>
      <c r="AC1220" s="2">
        <v>871.36</v>
      </c>
      <c r="AD1220" s="2">
        <v>735.72</v>
      </c>
      <c r="AE1220" s="2">
        <f t="shared" si="39"/>
        <v>94.149999999999977</v>
      </c>
      <c r="AF1220" s="2" t="s">
        <v>35</v>
      </c>
      <c r="AG1220" s="42">
        <f>IFERROR(Table2[[#This Row],[Profit]]/Table2[[#This Row],[Sales Amount]],0)</f>
        <v>0.10804948586118249</v>
      </c>
      <c r="AH1220" s="2" t="str">
        <f>TRIM(Table2[[#This Row],[Payment Modee]])</f>
        <v>Debit Card</v>
      </c>
      <c r="AI1220" s="2" t="s">
        <v>26</v>
      </c>
      <c r="AJ1220" s="2" t="s">
        <v>27</v>
      </c>
      <c r="AK1220" s="2" t="s">
        <v>568</v>
      </c>
      <c r="AL1220" s="16" t="str">
        <f>IF(HOUR(Table2[[#This Row],[Order Time]])&lt;12,"Morning",IF(HOUR(Table2[[#This Row],[Order Time]])&lt;17,"Afternoon",IF(HOUR(Table2[[#This Row],[Order Time]])&lt;21,"Evening","Night")))</f>
        <v>Evening</v>
      </c>
      <c r="AM1220" s="16" t="s">
        <v>29</v>
      </c>
    </row>
    <row r="1221" spans="1:39" x14ac:dyDescent="0.25">
      <c r="A1221" s="13" t="s">
        <v>2861</v>
      </c>
      <c r="B1221" s="4">
        <v>45563</v>
      </c>
      <c r="C1221" s="2">
        <f>YEAR(Table2[[#This Row],[Invoice Date]])</f>
        <v>2024</v>
      </c>
      <c r="D1221" s="2" t="str">
        <f>TEXT(Table2[[#This Row],[Invoice Date]],"mmm")</f>
        <v>Sep</v>
      </c>
      <c r="E1221" s="2" t="str">
        <f>Table2[[#This Row],[Store_ID]]&amp;"-"&amp;Table2[[#This Row],[Year]]&amp;"-"&amp;Table2[[#This Row],[Month]]</f>
        <v>STR046-2024-Sep</v>
      </c>
      <c r="F1221" s="2" t="s">
        <v>834</v>
      </c>
      <c r="G1221" s="2" t="str">
        <f>_xlfn.XLOOKUP(Table2[[#This Row],[Customer_ID]],Table3[Customer_ID],Table3[Customer Name],"Not Found")</f>
        <v>Ashok Hegde</v>
      </c>
      <c r="H1221" s="2" t="str">
        <f>_xlfn.XLOOKUP(Table2[[#This Row],[Customer_ID]],Table3[Customer_ID],Table3[Gender],"Female")</f>
        <v>Male</v>
      </c>
      <c r="I1221" s="2" t="str">
        <f>_xlfn.XLOOKUP(Table2[[#This Row],[Customer_ID]],Table3[Customer_ID],Table3[City],"Missing Memebership")</f>
        <v>Madurai</v>
      </c>
      <c r="J1221" s="2" t="str">
        <f>_xlfn.XLOOKUP(Table2[[#This Row],[Customer_ID]],Table3[Customer_ID],Table3[State],"Karnataka")</f>
        <v>Tamil Nadu</v>
      </c>
      <c r="K1221" s="2" t="str">
        <f>_xlfn.XLOOKUP(Table2[[#This Row],[Customer_ID]],Table3[Customer_ID],Table3[Membership],"Regular")</f>
        <v>Silver</v>
      </c>
      <c r="L1221" s="2" t="s">
        <v>1078</v>
      </c>
      <c r="M1221" s="2" t="str">
        <f>_xlfn.XLOOKUP(Table2[[#This Row],[Product_ID]],Table4[Product_ID],Table4[Product_Name],"Not Found")</f>
        <v>Levi's Card Holder White</v>
      </c>
      <c r="N1221" s="2" t="str">
        <f>_xlfn.XLOOKUP(Table2[[#This Row],[Product_ID]],Table4[Product_ID],Table4[Category],"Not Found")</f>
        <v>Wallets</v>
      </c>
      <c r="O1221" s="2" t="str">
        <f>_xlfn.XLOOKUP(Table2[[#This Row],[Product_ID]],Table4[Product_ID],Table4[Subcategory],"Not Found")</f>
        <v>Card Holder</v>
      </c>
      <c r="P1221" s="2" t="str">
        <f>_xlfn.XLOOKUP(Table2[[#This Row],[Product_ID]],Table4[Product_ID],Table4[Brand],"Missing Brand")</f>
        <v>Levi's</v>
      </c>
      <c r="Q1221" s="2" t="s">
        <v>553</v>
      </c>
      <c r="R1221" s="2" t="str">
        <f>_xlfn.XLOOKUP(Table2[[#This Row],[Store_ID]],Table6[Store_ID],Table6[Store Name],"Not Found")</f>
        <v>TrendMart Hyderabad High Street</v>
      </c>
      <c r="S1221" s="2">
        <f>_xlfn.XLOOKUP(Table2[[#This Row],[Store_ID]],Table6[Store_ID],Table6[Monthly Target],"Missing Target")</f>
        <v>800000</v>
      </c>
      <c r="T1221" s="2" t="str">
        <f>_xlfn.XLOOKUP(Table2[[#This Row],[Store_ID]],Table6[Store_ID],Table6[Region],"Not Found")</f>
        <v>South Zone 2</v>
      </c>
      <c r="U1221" s="2" t="s">
        <v>34</v>
      </c>
      <c r="V1221" s="2" t="str">
        <f>_xlfn.XLOOKUP(Table2[[#This Row],[Employee_ID]],Table5[Employee_ID],Table5[Employee Name],"Not Found")</f>
        <v>Deepthi Iyengar</v>
      </c>
      <c r="W1221" s="2">
        <v>1</v>
      </c>
      <c r="X1221" s="2">
        <v>1089.4100000000001</v>
      </c>
      <c r="Y1221" s="2">
        <v>20</v>
      </c>
      <c r="Z1221" s="2">
        <v>217.88</v>
      </c>
      <c r="AA1221" s="2">
        <v>12</v>
      </c>
      <c r="AB1221" s="2">
        <v>104.58</v>
      </c>
      <c r="AC1221" s="2">
        <v>976.11</v>
      </c>
      <c r="AD1221" s="2">
        <v>815.45</v>
      </c>
      <c r="AE1221" s="2">
        <f t="shared" si="39"/>
        <v>56.07999999999997</v>
      </c>
      <c r="AF1221" s="2" t="s">
        <v>69</v>
      </c>
      <c r="AG1221" s="42">
        <f>IFERROR(Table2[[#This Row],[Profit]]/Table2[[#This Row],[Sales Amount]],0)</f>
        <v>5.7452541209494799E-2</v>
      </c>
      <c r="AH1221" s="2" t="str">
        <f>TRIM(Table2[[#This Row],[Payment Modee]])</f>
        <v>Cash</v>
      </c>
      <c r="AI1221" s="2" t="s">
        <v>26</v>
      </c>
      <c r="AJ1221" s="2" t="s">
        <v>27</v>
      </c>
      <c r="AK1221" s="2" t="s">
        <v>2092</v>
      </c>
      <c r="AL1221" s="16" t="str">
        <f>IF(HOUR(Table2[[#This Row],[Order Time]])&lt;12,"Morning",IF(HOUR(Table2[[#This Row],[Order Time]])&lt;17,"Afternoon",IF(HOUR(Table2[[#This Row],[Order Time]])&lt;21,"Evening","Night")))</f>
        <v>Afternoon</v>
      </c>
      <c r="AM1221" s="16" t="s">
        <v>38</v>
      </c>
    </row>
    <row r="1222" spans="1:39" x14ac:dyDescent="0.25">
      <c r="A1222" s="13" t="s">
        <v>2862</v>
      </c>
      <c r="B1222" s="4">
        <v>45619</v>
      </c>
      <c r="C1222" s="2">
        <f>YEAR(Table2[[#This Row],[Invoice Date]])</f>
        <v>2024</v>
      </c>
      <c r="D1222" s="2" t="str">
        <f>TEXT(Table2[[#This Row],[Invoice Date]],"mmm")</f>
        <v>Nov</v>
      </c>
      <c r="E1222" s="2" t="str">
        <f>Table2[[#This Row],[Store_ID]]&amp;"-"&amp;Table2[[#This Row],[Year]]&amp;"-"&amp;Table2[[#This Row],[Month]]</f>
        <v>STR060-2024-Nov</v>
      </c>
      <c r="F1222" s="2" t="s">
        <v>2863</v>
      </c>
      <c r="G1222" s="2" t="str">
        <f>_xlfn.XLOOKUP(Table2[[#This Row],[Customer_ID]],Table3[Customer_ID],Table3[Customer Name],"Not Found")</f>
        <v>Chandra Prasad</v>
      </c>
      <c r="H1222" s="2" t="str">
        <f>_xlfn.XLOOKUP(Table2[[#This Row],[Customer_ID]],Table3[Customer_ID],Table3[Gender],"Female")</f>
        <v>Male</v>
      </c>
      <c r="I1222" s="2" t="str">
        <f>_xlfn.XLOOKUP(Table2[[#This Row],[Customer_ID]],Table3[Customer_ID],Table3[City],"Missing Memebership")</f>
        <v>Kozhikode</v>
      </c>
      <c r="J1222" s="2" t="str">
        <f>_xlfn.XLOOKUP(Table2[[#This Row],[Customer_ID]],Table3[Customer_ID],Table3[State],"Karnataka")</f>
        <v>Kerala</v>
      </c>
      <c r="K1222" s="2" t="str">
        <f>_xlfn.XLOOKUP(Table2[[#This Row],[Customer_ID]],Table3[Customer_ID],Table3[Membership],"Regular")</f>
        <v>Silver</v>
      </c>
      <c r="L1222" s="2" t="s">
        <v>971</v>
      </c>
      <c r="M1222" s="2" t="str">
        <f>_xlfn.XLOOKUP(Table2[[#This Row],[Product_ID]],Table4[Product_ID],Table4[Product_Name],"Not Found")</f>
        <v>Max Fashion Jacket Wine</v>
      </c>
      <c r="N1222" s="2" t="str">
        <f>_xlfn.XLOOKUP(Table2[[#This Row],[Product_ID]],Table4[Product_ID],Table4[Category],"Not Found")</f>
        <v>Winter Wear</v>
      </c>
      <c r="O1222" s="2" t="str">
        <f>_xlfn.XLOOKUP(Table2[[#This Row],[Product_ID]],Table4[Product_ID],Table4[Subcategory],"Not Found")</f>
        <v>Jacket</v>
      </c>
      <c r="P1222" s="2" t="str">
        <f>_xlfn.XLOOKUP(Table2[[#This Row],[Product_ID]],Table4[Product_ID],Table4[Brand],"Missing Brand")</f>
        <v>Max Fashion</v>
      </c>
      <c r="Q1222" s="2" t="s">
        <v>316</v>
      </c>
      <c r="R1222" s="2" t="str">
        <f>_xlfn.XLOOKUP(Table2[[#This Row],[Store_ID]],Table6[Store_ID],Table6[Store Name],"Not Found")</f>
        <v>TrendMart Tirunelveli Flagship</v>
      </c>
      <c r="S1222" s="2">
        <f>_xlfn.XLOOKUP(Table2[[#This Row],[Store_ID]],Table6[Store_ID],Table6[Monthly Target],"Missing Target")</f>
        <v>1000000</v>
      </c>
      <c r="T1222" s="2" t="str">
        <f>_xlfn.XLOOKUP(Table2[[#This Row],[Store_ID]],Table6[Store_ID],Table6[Region],"Not Found")</f>
        <v>South Zone 1</v>
      </c>
      <c r="U1222" s="2" t="s">
        <v>321</v>
      </c>
      <c r="V1222" s="2" t="str">
        <f>_xlfn.XLOOKUP(Table2[[#This Row],[Employee_ID]],Table5[Employee_ID],Table5[Employee Name],"Not Found")</f>
        <v>Sunita Ramachandran</v>
      </c>
      <c r="W1222" s="2">
        <v>1</v>
      </c>
      <c r="X1222" s="2">
        <v>1591.03</v>
      </c>
      <c r="Y1222" s="2">
        <v>0</v>
      </c>
      <c r="Z1222" s="2">
        <v>0</v>
      </c>
      <c r="AA1222" s="2">
        <v>12</v>
      </c>
      <c r="AB1222" s="2">
        <v>190.92</v>
      </c>
      <c r="AC1222" s="2">
        <v>1781.95</v>
      </c>
      <c r="AD1222" s="2">
        <v>914.35</v>
      </c>
      <c r="AE1222" s="2">
        <f t="shared" si="39"/>
        <v>676.68000000000006</v>
      </c>
      <c r="AF1222" s="2" t="s">
        <v>69</v>
      </c>
      <c r="AG1222" s="42">
        <f>IFERROR(Table2[[#This Row],[Profit]]/Table2[[#This Row],[Sales Amount]],0)</f>
        <v>0.37974129464912038</v>
      </c>
      <c r="AH1222" s="2" t="str">
        <f>TRIM(Table2[[#This Row],[Payment Modee]])</f>
        <v>Cash</v>
      </c>
      <c r="AI1222" s="2" t="s">
        <v>26</v>
      </c>
      <c r="AJ1222" s="2" t="s">
        <v>27</v>
      </c>
      <c r="AK1222" s="2" t="s">
        <v>2155</v>
      </c>
      <c r="AL1222" s="16" t="str">
        <f>IF(HOUR(Table2[[#This Row],[Order Time]])&lt;12,"Morning",IF(HOUR(Table2[[#This Row],[Order Time]])&lt;17,"Afternoon",IF(HOUR(Table2[[#This Row],[Order Time]])&lt;21,"Evening","Night")))</f>
        <v>Evening</v>
      </c>
      <c r="AM1222" s="16" t="s">
        <v>38</v>
      </c>
    </row>
    <row r="1223" spans="1:39" x14ac:dyDescent="0.25">
      <c r="A1223" s="13" t="s">
        <v>2864</v>
      </c>
      <c r="B1223" s="4">
        <v>45547</v>
      </c>
      <c r="C1223" s="2">
        <f>YEAR(Table2[[#This Row],[Invoice Date]])</f>
        <v>2024</v>
      </c>
      <c r="D1223" s="2" t="str">
        <f>TEXT(Table2[[#This Row],[Invoice Date]],"mmm")</f>
        <v>Sep</v>
      </c>
      <c r="E1223" s="2" t="str">
        <f>Table2[[#This Row],[Store_ID]]&amp;"-"&amp;Table2[[#This Row],[Year]]&amp;"-"&amp;Table2[[#This Row],[Month]]</f>
        <v>STR060-2024-Sep</v>
      </c>
      <c r="F1223" s="2" t="s">
        <v>1496</v>
      </c>
      <c r="G1223" s="2" t="str">
        <f>_xlfn.XLOOKUP(Table2[[#This Row],[Customer_ID]],Table3[Customer_ID],Table3[Customer Name],"Not Found")</f>
        <v>Praveen Kamath</v>
      </c>
      <c r="H1223" s="2" t="str">
        <f>_xlfn.XLOOKUP(Table2[[#This Row],[Customer_ID]],Table3[Customer_ID],Table3[Gender],"Female")</f>
        <v>Male</v>
      </c>
      <c r="I1223" s="2" t="str">
        <f>_xlfn.XLOOKUP(Table2[[#This Row],[Customer_ID]],Table3[Customer_ID],Table3[City],"Missing Memebership")</f>
        <v>Kozhikode</v>
      </c>
      <c r="J1223" s="2" t="str">
        <f>_xlfn.XLOOKUP(Table2[[#This Row],[Customer_ID]],Table3[Customer_ID],Table3[State],"Karnataka")</f>
        <v>Kerala</v>
      </c>
      <c r="K1223" s="2" t="str">
        <f>_xlfn.XLOOKUP(Table2[[#This Row],[Customer_ID]],Table3[Customer_ID],Table3[Membership],"Regular")</f>
        <v>Gold</v>
      </c>
      <c r="L1223" s="2" t="s">
        <v>719</v>
      </c>
      <c r="M1223" s="2" t="str">
        <f>_xlfn.XLOOKUP(Table2[[#This Row],[Product_ID]],Table4[Product_ID],Table4[Product_Name],"Not Found")</f>
        <v>AND Denim Shirt Teal</v>
      </c>
      <c r="N1223" s="2" t="str">
        <f>_xlfn.XLOOKUP(Table2[[#This Row],[Product_ID]],Table4[Product_ID],Table4[Category],"Not Found")</f>
        <v>Men Shirts</v>
      </c>
      <c r="O1223" s="2" t="str">
        <f>_xlfn.XLOOKUP(Table2[[#This Row],[Product_ID]],Table4[Product_ID],Table4[Subcategory],"Not Found")</f>
        <v>Denim Shirt</v>
      </c>
      <c r="P1223" s="2" t="str">
        <f>_xlfn.XLOOKUP(Table2[[#This Row],[Product_ID]],Table4[Product_ID],Table4[Brand],"Missing Brand")</f>
        <v>AND</v>
      </c>
      <c r="Q1223" s="2" t="s">
        <v>316</v>
      </c>
      <c r="R1223" s="2" t="str">
        <f>_xlfn.XLOOKUP(Table2[[#This Row],[Store_ID]],Table6[Store_ID],Table6[Store Name],"Not Found")</f>
        <v>TrendMart Tirunelveli Flagship</v>
      </c>
      <c r="S1223" s="2">
        <f>_xlfn.XLOOKUP(Table2[[#This Row],[Store_ID]],Table6[Store_ID],Table6[Monthly Target],"Missing Target")</f>
        <v>1000000</v>
      </c>
      <c r="T1223" s="2" t="str">
        <f>_xlfn.XLOOKUP(Table2[[#This Row],[Store_ID]],Table6[Store_ID],Table6[Region],"Not Found")</f>
        <v>South Zone 1</v>
      </c>
      <c r="U1223" s="2" t="s">
        <v>220</v>
      </c>
      <c r="V1223" s="2" t="str">
        <f>_xlfn.XLOOKUP(Table2[[#This Row],[Employee_ID]],Table5[Employee_ID],Table5[Employee Name],"Not Found")</f>
        <v>Vasanthi Kamath</v>
      </c>
      <c r="W1223" s="2">
        <v>3</v>
      </c>
      <c r="X1223" s="2">
        <v>846.67</v>
      </c>
      <c r="Y1223" s="2">
        <v>5</v>
      </c>
      <c r="Z1223" s="2">
        <v>127</v>
      </c>
      <c r="AA1223" s="2">
        <v>5</v>
      </c>
      <c r="AB1223" s="2">
        <v>120.65</v>
      </c>
      <c r="AC1223" s="2">
        <v>2533.66</v>
      </c>
      <c r="AD1223" s="2">
        <v>1710.6</v>
      </c>
      <c r="AE1223" s="2">
        <f t="shared" si="39"/>
        <v>702.41</v>
      </c>
      <c r="AF1223" s="2" t="s">
        <v>119</v>
      </c>
      <c r="AG1223" s="42">
        <f>IFERROR(Table2[[#This Row],[Profit]]/Table2[[#This Row],[Sales Amount]],0)</f>
        <v>0.27723135700922774</v>
      </c>
      <c r="AH1223" s="2" t="str">
        <f>TRIM(Table2[[#This Row],[Payment Modee]])</f>
        <v>Net Banking</v>
      </c>
      <c r="AI1223" s="2" t="s">
        <v>26</v>
      </c>
      <c r="AJ1223" s="2" t="s">
        <v>27</v>
      </c>
      <c r="AK1223" s="2" t="s">
        <v>2865</v>
      </c>
      <c r="AL1223" s="16" t="str">
        <f>IF(HOUR(Table2[[#This Row],[Order Time]])&lt;12,"Morning",IF(HOUR(Table2[[#This Row],[Order Time]])&lt;17,"Afternoon",IF(HOUR(Table2[[#This Row],[Order Time]])&lt;21,"Evening","Night")))</f>
        <v>Afternoon</v>
      </c>
      <c r="AM1223" s="16" t="s">
        <v>29</v>
      </c>
    </row>
    <row r="1224" spans="1:39" x14ac:dyDescent="0.25">
      <c r="A1224" s="13" t="s">
        <v>2866</v>
      </c>
      <c r="B1224" s="4">
        <v>45697</v>
      </c>
      <c r="C1224" s="2">
        <f>YEAR(Table2[[#This Row],[Invoice Date]])</f>
        <v>2025</v>
      </c>
      <c r="D1224" s="2" t="str">
        <f>TEXT(Table2[[#This Row],[Invoice Date]],"mmm")</f>
        <v>Feb</v>
      </c>
      <c r="E1224" s="2" t="str">
        <f>Table2[[#This Row],[Store_ID]]&amp;"-"&amp;Table2[[#This Row],[Year]]&amp;"-"&amp;Table2[[#This Row],[Month]]</f>
        <v>STR090-2025-Feb</v>
      </c>
      <c r="F1224" s="2" t="s">
        <v>1669</v>
      </c>
      <c r="G1224" s="2" t="str">
        <f>_xlfn.XLOOKUP(Table2[[#This Row],[Customer_ID]],Table3[Customer_ID],Table3[Customer Name],"Not Found")</f>
        <v>Deepthi Ramachandran</v>
      </c>
      <c r="H1224" s="2" t="str">
        <f>_xlfn.XLOOKUP(Table2[[#This Row],[Customer_ID]],Table3[Customer_ID],Table3[Gender],"Female")</f>
        <v>Female</v>
      </c>
      <c r="I1224" s="2" t="str">
        <f>_xlfn.XLOOKUP(Table2[[#This Row],[Customer_ID]],Table3[Customer_ID],Table3[City],"Missing Memebership")</f>
        <v>Khammam</v>
      </c>
      <c r="J1224" s="2" t="str">
        <f>_xlfn.XLOOKUP(Table2[[#This Row],[Customer_ID]],Table3[Customer_ID],Table3[State],"Karnataka")</f>
        <v>Telangana</v>
      </c>
      <c r="K1224" s="2" t="str">
        <f>_xlfn.XLOOKUP(Table2[[#This Row],[Customer_ID]],Table3[Customer_ID],Table3[Membership],"Regular")</f>
        <v>Regular</v>
      </c>
      <c r="L1224" s="2" t="s">
        <v>224</v>
      </c>
      <c r="M1224" s="2" t="str">
        <f>_xlfn.XLOOKUP(Table2[[#This Row],[Product_ID]],Table4[Product_ID],Table4[Product_Name],"Not Found")</f>
        <v>Allen Solly Printed Kurti Mustard</v>
      </c>
      <c r="N1224" s="2" t="str">
        <f>_xlfn.XLOOKUP(Table2[[#This Row],[Product_ID]],Table4[Product_ID],Table4[Category],"Not Found")</f>
        <v>Women Kurtis</v>
      </c>
      <c r="O1224" s="2" t="str">
        <f>_xlfn.XLOOKUP(Table2[[#This Row],[Product_ID]],Table4[Product_ID],Table4[Subcategory],"Not Found")</f>
        <v>Printed Kurti</v>
      </c>
      <c r="P1224" s="2" t="str">
        <f>_xlfn.XLOOKUP(Table2[[#This Row],[Product_ID]],Table4[Product_ID],Table4[Brand],"Missing Brand")</f>
        <v>Allen Solly</v>
      </c>
      <c r="Q1224" s="2" t="s">
        <v>273</v>
      </c>
      <c r="R1224" s="2" t="str">
        <f>_xlfn.XLOOKUP(Table2[[#This Row],[Store_ID]],Table6[Store_ID],Table6[Store Name],"Not Found")</f>
        <v>TrendMart Kannur Outlet</v>
      </c>
      <c r="S1224" s="2">
        <f>_xlfn.XLOOKUP(Table2[[#This Row],[Store_ID]],Table6[Store_ID],Table6[Monthly Target],"Missing Target")</f>
        <v>2500000</v>
      </c>
      <c r="T1224" s="2" t="str">
        <f>_xlfn.XLOOKUP(Table2[[#This Row],[Store_ID]],Table6[Store_ID],Table6[Region],"Not Found")</f>
        <v>South Zone 1</v>
      </c>
      <c r="U1224" s="2" t="s">
        <v>135</v>
      </c>
      <c r="V1224" s="2" t="str">
        <f>_xlfn.XLOOKUP(Table2[[#This Row],[Employee_ID]],Table5[Employee_ID],Table5[Employee Name],"Not Found")</f>
        <v>Yamini Pandian</v>
      </c>
      <c r="W1224" s="2">
        <v>2</v>
      </c>
      <c r="X1224" s="2">
        <v>940.99</v>
      </c>
      <c r="Y1224" s="2">
        <v>0</v>
      </c>
      <c r="Z1224" s="2">
        <v>0</v>
      </c>
      <c r="AA1224" s="2">
        <v>5</v>
      </c>
      <c r="AB1224" s="2">
        <v>94.1</v>
      </c>
      <c r="AC1224" s="2">
        <v>1976.08</v>
      </c>
      <c r="AD1224" s="2">
        <v>1137.06</v>
      </c>
      <c r="AE1224" s="2">
        <f t="shared" si="39"/>
        <v>744.92</v>
      </c>
      <c r="AF1224" s="2" t="s">
        <v>25</v>
      </c>
      <c r="AG1224" s="42">
        <f>IFERROR(Table2[[#This Row],[Profit]]/Table2[[#This Row],[Sales Amount]],0)</f>
        <v>0.37696854378365247</v>
      </c>
      <c r="AH1224" s="2" t="str">
        <f>TRIM(Table2[[#This Row],[Payment Modee]])</f>
        <v>UPI</v>
      </c>
      <c r="AI1224" s="2" t="s">
        <v>26</v>
      </c>
      <c r="AJ1224" s="2" t="s">
        <v>27</v>
      </c>
      <c r="AK1224" s="2" t="s">
        <v>500</v>
      </c>
      <c r="AL1224" s="16" t="str">
        <f>IF(HOUR(Table2[[#This Row],[Order Time]])&lt;12,"Morning",IF(HOUR(Table2[[#This Row],[Order Time]])&lt;17,"Afternoon",IF(HOUR(Table2[[#This Row],[Order Time]])&lt;21,"Evening","Night")))</f>
        <v>Afternoon</v>
      </c>
      <c r="AM1224" s="16" t="s">
        <v>38</v>
      </c>
    </row>
    <row r="1225" spans="1:39" x14ac:dyDescent="0.25">
      <c r="A1225" s="13" t="s">
        <v>2867</v>
      </c>
      <c r="B1225" s="4">
        <v>45508</v>
      </c>
      <c r="C1225" s="2">
        <f>YEAR(Table2[[#This Row],[Invoice Date]])</f>
        <v>2024</v>
      </c>
      <c r="D1225" s="2" t="str">
        <f>TEXT(Table2[[#This Row],[Invoice Date]],"mmm")</f>
        <v>Aug</v>
      </c>
      <c r="E1225" s="2" t="str">
        <f>Table2[[#This Row],[Store_ID]]&amp;"-"&amp;Table2[[#This Row],[Year]]&amp;"-"&amp;Table2[[#This Row],[Month]]</f>
        <v>STR118-2024-Aug</v>
      </c>
      <c r="F1225" s="2" t="s">
        <v>622</v>
      </c>
      <c r="G1225" s="2" t="str">
        <f>_xlfn.XLOOKUP(Table2[[#This Row],[Customer_ID]],Table3[Customer_ID],Table3[Customer Name],"Not Found")</f>
        <v>Uday Pillai</v>
      </c>
      <c r="H1225" s="2" t="str">
        <f>_xlfn.XLOOKUP(Table2[[#This Row],[Customer_ID]],Table3[Customer_ID],Table3[Gender],"Female")</f>
        <v>Male</v>
      </c>
      <c r="I1225" s="2" t="str">
        <f>_xlfn.XLOOKUP(Table2[[#This Row],[Customer_ID]],Table3[Customer_ID],Table3[City],"Missing Memebership")</f>
        <v>Salem</v>
      </c>
      <c r="J1225" s="2" t="str">
        <f>_xlfn.XLOOKUP(Table2[[#This Row],[Customer_ID]],Table3[Customer_ID],Table3[State],"Karnataka")</f>
        <v>Tamil Nadu</v>
      </c>
      <c r="K1225" s="2" t="str">
        <f>_xlfn.XLOOKUP(Table2[[#This Row],[Customer_ID]],Table3[Customer_ID],Table3[Membership],"Regular")</f>
        <v>Gold</v>
      </c>
      <c r="L1225" s="2" t="s">
        <v>708</v>
      </c>
      <c r="M1225" s="2" t="str">
        <f>_xlfn.XLOOKUP(Table2[[#This Row],[Product_ID]],Table4[Product_ID],Table4[Product_Name],"Not Found")</f>
        <v>Tanishq Sandals Pink</v>
      </c>
      <c r="N1225" s="2" t="str">
        <f>_xlfn.XLOOKUP(Table2[[#This Row],[Product_ID]],Table4[Product_ID],Table4[Category],"Not Found")</f>
        <v>Footwear</v>
      </c>
      <c r="O1225" s="2" t="str">
        <f>_xlfn.XLOOKUP(Table2[[#This Row],[Product_ID]],Table4[Product_ID],Table4[Subcategory],"Not Found")</f>
        <v>Sandals</v>
      </c>
      <c r="P1225" s="2" t="str">
        <f>_xlfn.XLOOKUP(Table2[[#This Row],[Product_ID]],Table4[Product_ID],Table4[Brand],"Missing Brand")</f>
        <v>Tanishq</v>
      </c>
      <c r="Q1225" s="2" t="s">
        <v>630</v>
      </c>
      <c r="R1225" s="2" t="str">
        <f>_xlfn.XLOOKUP(Table2[[#This Row],[Store_ID]],Table6[Store_ID],Table6[Store Name],"Not Found")</f>
        <v>TrendMart Nellore Mall Kiosk</v>
      </c>
      <c r="S1225" s="2">
        <f>_xlfn.XLOOKUP(Table2[[#This Row],[Store_ID]],Table6[Store_ID],Table6[Monthly Target],"Missing Target")</f>
        <v>1000000</v>
      </c>
      <c r="T1225" s="2" t="str">
        <f>_xlfn.XLOOKUP(Table2[[#This Row],[Store_ID]],Table6[Store_ID],Table6[Region],"Not Found")</f>
        <v>South Zone 3</v>
      </c>
      <c r="U1225" s="2" t="s">
        <v>460</v>
      </c>
      <c r="V1225" s="2" t="str">
        <f>_xlfn.XLOOKUP(Table2[[#This Row],[Employee_ID]],Table5[Employee_ID],Table5[Employee Name],"Not Found")</f>
        <v>Pranav Reddy</v>
      </c>
      <c r="W1225" s="2">
        <v>4</v>
      </c>
      <c r="X1225" s="2">
        <v>1785.81</v>
      </c>
      <c r="Y1225" s="2">
        <v>5</v>
      </c>
      <c r="Z1225" s="2">
        <v>357.16</v>
      </c>
      <c r="AA1225" s="2">
        <v>12</v>
      </c>
      <c r="AB1225" s="2">
        <v>814.33</v>
      </c>
      <c r="AC1225" s="2">
        <v>7600.41</v>
      </c>
      <c r="AD1225" s="2">
        <v>4973.4399999999996</v>
      </c>
      <c r="AE1225" s="2">
        <f t="shared" si="39"/>
        <v>1812.6400000000003</v>
      </c>
      <c r="AF1225" s="2" t="s">
        <v>35</v>
      </c>
      <c r="AG1225" s="42">
        <f>IFERROR(Table2[[#This Row],[Profit]]/Table2[[#This Row],[Sales Amount]],0)</f>
        <v>0.23849239712068168</v>
      </c>
      <c r="AH1225" s="2" t="str">
        <f>TRIM(Table2[[#This Row],[Payment Modee]])</f>
        <v>Debit Card</v>
      </c>
      <c r="AI1225" s="2" t="s">
        <v>36</v>
      </c>
      <c r="AJ1225" s="2" t="s">
        <v>27</v>
      </c>
      <c r="AK1225" s="2" t="s">
        <v>1521</v>
      </c>
      <c r="AL1225" s="16" t="str">
        <f>IF(HOUR(Table2[[#This Row],[Order Time]])&lt;12,"Morning",IF(HOUR(Table2[[#This Row],[Order Time]])&lt;17,"Afternoon",IF(HOUR(Table2[[#This Row],[Order Time]])&lt;21,"Evening","Night")))</f>
        <v>Evening</v>
      </c>
      <c r="AM1225" s="16" t="s">
        <v>38</v>
      </c>
    </row>
    <row r="1226" spans="1:39" x14ac:dyDescent="0.25">
      <c r="A1226" s="13" t="s">
        <v>2868</v>
      </c>
      <c r="B1226" s="4">
        <v>45532</v>
      </c>
      <c r="C1226" s="2">
        <f>YEAR(Table2[[#This Row],[Invoice Date]])</f>
        <v>2024</v>
      </c>
      <c r="D1226" s="2" t="str">
        <f>TEXT(Table2[[#This Row],[Invoice Date]],"mmm")</f>
        <v>Aug</v>
      </c>
      <c r="E1226" s="2" t="str">
        <f>Table2[[#This Row],[Store_ID]]&amp;"-"&amp;Table2[[#This Row],[Year]]&amp;"-"&amp;Table2[[#This Row],[Month]]</f>
        <v>STR065-2024-Aug</v>
      </c>
      <c r="F1226" s="2" t="s">
        <v>686</v>
      </c>
      <c r="G1226" s="2" t="str">
        <f>_xlfn.XLOOKUP(Table2[[#This Row],[Customer_ID]],Table3[Customer_ID],Table3[Customer Name],"Not Found")</f>
        <v>Dinesh Chandran</v>
      </c>
      <c r="H1226" s="2" t="str">
        <f>_xlfn.XLOOKUP(Table2[[#This Row],[Customer_ID]],Table3[Customer_ID],Table3[Gender],"Female")</f>
        <v>Male</v>
      </c>
      <c r="I1226" s="2" t="str">
        <f>_xlfn.XLOOKUP(Table2[[#This Row],[Customer_ID]],Table3[Customer_ID],Table3[City],"Missing Memebership")</f>
        <v>Nizamabad</v>
      </c>
      <c r="J1226" s="2" t="str">
        <f>_xlfn.XLOOKUP(Table2[[#This Row],[Customer_ID]],Table3[Customer_ID],Table3[State],"Karnataka")</f>
        <v>Telangana</v>
      </c>
      <c r="K1226" s="2" t="str">
        <f>_xlfn.XLOOKUP(Table2[[#This Row],[Customer_ID]],Table3[Customer_ID],Table3[Membership],"Regular")</f>
        <v>Platinum</v>
      </c>
      <c r="L1226" s="2" t="s">
        <v>485</v>
      </c>
      <c r="M1226" s="2" t="str">
        <f>_xlfn.XLOOKUP(Table2[[#This Row],[Product_ID]],Table4[Product_ID],Table4[Product_Name],"Not Found")</f>
        <v>Van Heusen Formal Shirt Olive</v>
      </c>
      <c r="N1226" s="2" t="str">
        <f>_xlfn.XLOOKUP(Table2[[#This Row],[Product_ID]],Table4[Product_ID],Table4[Category],"Not Found")</f>
        <v>Men Shirts</v>
      </c>
      <c r="O1226" s="2" t="str">
        <f>_xlfn.XLOOKUP(Table2[[#This Row],[Product_ID]],Table4[Product_ID],Table4[Subcategory],"Not Found")</f>
        <v>Formal Shirt</v>
      </c>
      <c r="P1226" s="2" t="str">
        <f>_xlfn.XLOOKUP(Table2[[#This Row],[Product_ID]],Table4[Product_ID],Table4[Brand],"Missing Brand")</f>
        <v>Van Heusen</v>
      </c>
      <c r="Q1226" s="2" t="s">
        <v>1020</v>
      </c>
      <c r="R1226" s="2" t="str">
        <f>_xlfn.XLOOKUP(Table2[[#This Row],[Store_ID]],Table6[Store_ID],Table6[Store Name],"Not Found")</f>
        <v>TrendMart Guntur Flagship</v>
      </c>
      <c r="S1226" s="2">
        <f>_xlfn.XLOOKUP(Table2[[#This Row],[Store_ID]],Table6[Store_ID],Table6[Monthly Target],"Missing Target")</f>
        <v>1200000</v>
      </c>
      <c r="T1226" s="2" t="str">
        <f>_xlfn.XLOOKUP(Table2[[#This Row],[Store_ID]],Table6[Store_ID],Table6[Region],"Not Found")</f>
        <v>South Zone 3</v>
      </c>
      <c r="U1226" s="2" t="s">
        <v>81</v>
      </c>
      <c r="V1226" s="2" t="str">
        <f>_xlfn.XLOOKUP(Table2[[#This Row],[Employee_ID]],Table5[Employee_ID],Table5[Employee Name],"Not Found")</f>
        <v>Charulatha Kumar</v>
      </c>
      <c r="W1226" s="2">
        <v>2</v>
      </c>
      <c r="X1226" s="2">
        <v>940.29</v>
      </c>
      <c r="Y1226" s="2">
        <v>10</v>
      </c>
      <c r="Z1226" s="2">
        <v>188.06</v>
      </c>
      <c r="AA1226" s="2">
        <v>5</v>
      </c>
      <c r="AB1226" s="2">
        <v>84.63</v>
      </c>
      <c r="AC1226" s="2">
        <v>1777.15</v>
      </c>
      <c r="AD1226" s="2">
        <v>1291.18</v>
      </c>
      <c r="AE1226" s="2">
        <f t="shared" si="39"/>
        <v>401.34000000000003</v>
      </c>
      <c r="AF1226" s="2" t="s">
        <v>35</v>
      </c>
      <c r="AG1226" s="42">
        <f>IFERROR(Table2[[#This Row],[Profit]]/Table2[[#This Row],[Sales Amount]],0)</f>
        <v>0.22583349745378836</v>
      </c>
      <c r="AH1226" s="2" t="str">
        <f>TRIM(Table2[[#This Row],[Payment Modee]])</f>
        <v>Debit Card</v>
      </c>
      <c r="AI1226" s="2" t="s">
        <v>36</v>
      </c>
      <c r="AJ1226" s="2" t="s">
        <v>27</v>
      </c>
      <c r="AK1226" s="2" t="s">
        <v>2869</v>
      </c>
      <c r="AL1226" s="16" t="str">
        <f>IF(HOUR(Table2[[#This Row],[Order Time]])&lt;12,"Morning",IF(HOUR(Table2[[#This Row],[Order Time]])&lt;17,"Afternoon",IF(HOUR(Table2[[#This Row],[Order Time]])&lt;21,"Evening","Night")))</f>
        <v>Evening</v>
      </c>
      <c r="AM1226" s="16" t="s">
        <v>29</v>
      </c>
    </row>
    <row r="1227" spans="1:39" x14ac:dyDescent="0.25">
      <c r="A1227" s="13" t="s">
        <v>2870</v>
      </c>
      <c r="B1227" s="4">
        <v>45497</v>
      </c>
      <c r="C1227" s="2">
        <f>YEAR(Table2[[#This Row],[Invoice Date]])</f>
        <v>2024</v>
      </c>
      <c r="D1227" s="2" t="str">
        <f>TEXT(Table2[[#This Row],[Invoice Date]],"mmm")</f>
        <v>Jul</v>
      </c>
      <c r="E1227" s="2" t="str">
        <f>Table2[[#This Row],[Store_ID]]&amp;"-"&amp;Table2[[#This Row],[Year]]&amp;"-"&amp;Table2[[#This Row],[Month]]</f>
        <v>STR013-2024-Jul</v>
      </c>
      <c r="F1227" s="2" t="s">
        <v>2871</v>
      </c>
      <c r="G1227" s="2" t="str">
        <f>_xlfn.XLOOKUP(Table2[[#This Row],[Customer_ID]],Table3[Customer_ID],Table3[Customer Name],"Not Found")</f>
        <v>Kannan Yadav</v>
      </c>
      <c r="H1227" s="2" t="str">
        <f>_xlfn.XLOOKUP(Table2[[#This Row],[Customer_ID]],Table3[Customer_ID],Table3[Gender],"Female")</f>
        <v>Male</v>
      </c>
      <c r="I1227" s="2" t="str">
        <f>_xlfn.XLOOKUP(Table2[[#This Row],[Customer_ID]],Table3[Customer_ID],Table3[City],"Missing Memebership")</f>
        <v>Coimbatore</v>
      </c>
      <c r="J1227" s="2" t="str">
        <f>_xlfn.XLOOKUP(Table2[[#This Row],[Customer_ID]],Table3[Customer_ID],Table3[State],"Karnataka")</f>
        <v>Tamil Nadu</v>
      </c>
      <c r="K1227" s="2" t="str">
        <f>_xlfn.XLOOKUP(Table2[[#This Row],[Customer_ID]],Table3[Customer_ID],Table3[Membership],"Regular")</f>
        <v>Regular</v>
      </c>
      <c r="L1227" s="2" t="s">
        <v>443</v>
      </c>
      <c r="M1227" s="2" t="str">
        <f>_xlfn.XLOOKUP(Table2[[#This Row],[Product_ID]],Table4[Product_ID],Table4[Product_Name],"Not Found")</f>
        <v>Aurelia Formal Top Olive</v>
      </c>
      <c r="N1227" s="2" t="str">
        <f>_xlfn.XLOOKUP(Table2[[#This Row],[Product_ID]],Table4[Product_ID],Table4[Category],"Not Found")</f>
        <v>Women Tops</v>
      </c>
      <c r="O1227" s="2" t="str">
        <f>_xlfn.XLOOKUP(Table2[[#This Row],[Product_ID]],Table4[Product_ID],Table4[Subcategory],"Not Found")</f>
        <v>Formal Top</v>
      </c>
      <c r="P1227" s="2" t="str">
        <f>_xlfn.XLOOKUP(Table2[[#This Row],[Product_ID]],Table4[Product_ID],Table4[Brand],"Missing Brand")</f>
        <v>Aurelia</v>
      </c>
      <c r="Q1227" s="2" t="s">
        <v>616</v>
      </c>
      <c r="R1227" s="2" t="str">
        <f>_xlfn.XLOOKUP(Table2[[#This Row],[Store_ID]],Table6[Store_ID],Table6[Store Name],"Not Found")</f>
        <v>TrendMart Nizamabad Standard</v>
      </c>
      <c r="S1227" s="2">
        <f>_xlfn.XLOOKUP(Table2[[#This Row],[Store_ID]],Table6[Store_ID],Table6[Monthly Target],"Missing Target")</f>
        <v>2500000</v>
      </c>
      <c r="T1227" s="2" t="str">
        <f>_xlfn.XLOOKUP(Table2[[#This Row],[Store_ID]],Table6[Store_ID],Table6[Region],"Not Found")</f>
        <v>South Zone 2</v>
      </c>
      <c r="U1227" s="2" t="s">
        <v>417</v>
      </c>
      <c r="V1227" s="2" t="str">
        <f>_xlfn.XLOOKUP(Table2[[#This Row],[Employee_ID]],Table5[Employee_ID],Table5[Employee Name],"Not Found")</f>
        <v>Arjun Krishnan</v>
      </c>
      <c r="W1227" s="2">
        <v>3</v>
      </c>
      <c r="X1227" s="2">
        <v>630.77</v>
      </c>
      <c r="Y1227" s="2">
        <v>0</v>
      </c>
      <c r="Z1227" s="2">
        <v>0</v>
      </c>
      <c r="AA1227" s="2">
        <v>5</v>
      </c>
      <c r="AB1227" s="2">
        <v>94.62</v>
      </c>
      <c r="AC1227" s="2">
        <v>1986.93</v>
      </c>
      <c r="AD1227" s="2">
        <v>1371.48</v>
      </c>
      <c r="AE1227" s="2">
        <f t="shared" si="39"/>
        <v>520.83000000000004</v>
      </c>
      <c r="AF1227" s="2" t="s">
        <v>25</v>
      </c>
      <c r="AG1227" s="42">
        <f>IFERROR(Table2[[#This Row],[Profit]]/Table2[[#This Row],[Sales Amount]],0)</f>
        <v>0.26212800652262536</v>
      </c>
      <c r="AH1227" s="2" t="str">
        <f>TRIM(Table2[[#This Row],[Payment Modee]])</f>
        <v>UPI</v>
      </c>
      <c r="AI1227" s="2" t="s">
        <v>36</v>
      </c>
      <c r="AJ1227" s="2" t="s">
        <v>197</v>
      </c>
      <c r="AK1227" s="2" t="s">
        <v>2298</v>
      </c>
      <c r="AL1227" s="16" t="str">
        <f>IF(HOUR(Table2[[#This Row],[Order Time]])&lt;12,"Morning",IF(HOUR(Table2[[#This Row],[Order Time]])&lt;17,"Afternoon",IF(HOUR(Table2[[#This Row],[Order Time]])&lt;21,"Evening","Night")))</f>
        <v>Evening</v>
      </c>
      <c r="AM1227" s="16" t="s">
        <v>29</v>
      </c>
    </row>
    <row r="1228" spans="1:39" x14ac:dyDescent="0.25">
      <c r="A1228" s="13" t="s">
        <v>2872</v>
      </c>
      <c r="B1228" s="4">
        <v>45624</v>
      </c>
      <c r="C1228" s="2">
        <f>YEAR(Table2[[#This Row],[Invoice Date]])</f>
        <v>2024</v>
      </c>
      <c r="D1228" s="2" t="str">
        <f>TEXT(Table2[[#This Row],[Invoice Date]],"mmm")</f>
        <v>Nov</v>
      </c>
      <c r="E1228" s="2" t="str">
        <f>Table2[[#This Row],[Store_ID]]&amp;"-"&amp;Table2[[#This Row],[Year]]&amp;"-"&amp;Table2[[#This Row],[Month]]</f>
        <v>STR089-2024-Nov</v>
      </c>
      <c r="F1228" s="2" t="s">
        <v>1722</v>
      </c>
      <c r="G1228" s="2" t="str">
        <f>_xlfn.XLOOKUP(Table2[[#This Row],[Customer_ID]],Table3[Customer_ID],Table3[Customer Name],"Not Found")</f>
        <v>Malini Raman</v>
      </c>
      <c r="H1228" s="2" t="str">
        <f>_xlfn.XLOOKUP(Table2[[#This Row],[Customer_ID]],Table3[Customer_ID],Table3[Gender],"Female")</f>
        <v>Female</v>
      </c>
      <c r="I1228" s="2" t="str">
        <f>_xlfn.XLOOKUP(Table2[[#This Row],[Customer_ID]],Table3[Customer_ID],Table3[City],"Missing Memebership")</f>
        <v>Kalaburagi</v>
      </c>
      <c r="J1228" s="2" t="str">
        <f>_xlfn.XLOOKUP(Table2[[#This Row],[Customer_ID]],Table3[Customer_ID],Table3[State],"Karnataka")</f>
        <v>Karnataka</v>
      </c>
      <c r="K1228" s="2" t="str">
        <f>_xlfn.XLOOKUP(Table2[[#This Row],[Customer_ID]],Table3[Customer_ID],Table3[Membership],"Regular")</f>
        <v>Gold</v>
      </c>
      <c r="L1228" s="2" t="s">
        <v>191</v>
      </c>
      <c r="M1228" s="2" t="str">
        <f>_xlfn.XLOOKUP(Table2[[#This Row],[Product_ID]],Table4[Product_ID],Table4[Product_Name],"Not Found")</f>
        <v>Fastrack Jacket Orange</v>
      </c>
      <c r="N1228" s="2" t="str">
        <f>_xlfn.XLOOKUP(Table2[[#This Row],[Product_ID]],Table4[Product_ID],Table4[Category],"Not Found")</f>
        <v>Winter Wear</v>
      </c>
      <c r="O1228" s="2" t="str">
        <f>_xlfn.XLOOKUP(Table2[[#This Row],[Product_ID]],Table4[Product_ID],Table4[Subcategory],"Not Found")</f>
        <v>Jacket</v>
      </c>
      <c r="P1228" s="2" t="str">
        <f>_xlfn.XLOOKUP(Table2[[#This Row],[Product_ID]],Table4[Product_ID],Table4[Brand],"Missing Brand")</f>
        <v>Fastrack</v>
      </c>
      <c r="Q1228" s="2" t="s">
        <v>525</v>
      </c>
      <c r="R1228" s="2" t="str">
        <f>_xlfn.XLOOKUP(Table2[[#This Row],[Store_ID]],Table6[Store_ID],Table6[Store Name],"Not Found")</f>
        <v>TrendMart Kurnool Outlet</v>
      </c>
      <c r="S1228" s="2">
        <f>_xlfn.XLOOKUP(Table2[[#This Row],[Store_ID]],Table6[Store_ID],Table6[Monthly Target],"Missing Target")</f>
        <v>800000</v>
      </c>
      <c r="T1228" s="2" t="str">
        <f>_xlfn.XLOOKUP(Table2[[#This Row],[Store_ID]],Table6[Store_ID],Table6[Region],"Not Found")</f>
        <v>South Zone 3</v>
      </c>
      <c r="U1228" s="2" t="s">
        <v>81</v>
      </c>
      <c r="V1228" s="2" t="str">
        <f>_xlfn.XLOOKUP(Table2[[#This Row],[Employee_ID]],Table5[Employee_ID],Table5[Employee Name],"Not Found")</f>
        <v>Charulatha Kumar</v>
      </c>
      <c r="W1228" s="2">
        <v>4</v>
      </c>
      <c r="X1228" s="2">
        <v>1186.44</v>
      </c>
      <c r="Y1228" s="2">
        <v>10</v>
      </c>
      <c r="Z1228" s="2">
        <v>474.58</v>
      </c>
      <c r="AA1228" s="2">
        <v>12</v>
      </c>
      <c r="AB1228" s="2">
        <v>512.54</v>
      </c>
      <c r="AC1228" s="2">
        <v>4783.72</v>
      </c>
      <c r="AD1228" s="2">
        <v>3020.24</v>
      </c>
      <c r="AE1228" s="2">
        <f t="shared" si="39"/>
        <v>1250.9400000000005</v>
      </c>
      <c r="AF1228" s="2" t="s">
        <v>56</v>
      </c>
      <c r="AG1228" s="42">
        <f>IFERROR(Table2[[#This Row],[Profit]]/Table2[[#This Row],[Sales Amount]],0)</f>
        <v>0.2614994188623081</v>
      </c>
      <c r="AH1228" s="2" t="str">
        <f>TRIM(Table2[[#This Row],[Payment Modee]])</f>
        <v>Credit Card</v>
      </c>
      <c r="AI1228" s="2" t="s">
        <v>36</v>
      </c>
      <c r="AJ1228" s="2" t="s">
        <v>27</v>
      </c>
      <c r="AK1228" s="2" t="s">
        <v>1905</v>
      </c>
      <c r="AL1228" s="16" t="str">
        <f>IF(HOUR(Table2[[#This Row],[Order Time]])&lt;12,"Morning",IF(HOUR(Table2[[#This Row],[Order Time]])&lt;17,"Afternoon",IF(HOUR(Table2[[#This Row],[Order Time]])&lt;21,"Evening","Night")))</f>
        <v>Afternoon</v>
      </c>
      <c r="AM1228" s="16" t="s">
        <v>29</v>
      </c>
    </row>
    <row r="1229" spans="1:39" x14ac:dyDescent="0.25">
      <c r="A1229" s="13" t="s">
        <v>2873</v>
      </c>
      <c r="B1229" s="4">
        <v>45433</v>
      </c>
      <c r="C1229" s="2">
        <f>YEAR(Table2[[#This Row],[Invoice Date]])</f>
        <v>2024</v>
      </c>
      <c r="D1229" s="2" t="str">
        <f>TEXT(Table2[[#This Row],[Invoice Date]],"mmm")</f>
        <v>May</v>
      </c>
      <c r="E1229" s="2" t="str">
        <f>Table2[[#This Row],[Store_ID]]&amp;"-"&amp;Table2[[#This Row],[Year]]&amp;"-"&amp;Table2[[#This Row],[Month]]</f>
        <v>STR052-2024-May</v>
      </c>
      <c r="F1229" s="2" t="s">
        <v>2615</v>
      </c>
      <c r="G1229" s="2" t="str">
        <f>_xlfn.XLOOKUP(Table2[[#This Row],[Customer_ID]],Table3[Customer_ID],Table3[Customer Name],"Not Found")</f>
        <v>Vinod Shetty</v>
      </c>
      <c r="H1229" s="2" t="str">
        <f>_xlfn.XLOOKUP(Table2[[#This Row],[Customer_ID]],Table3[Customer_ID],Table3[Gender],"Female")</f>
        <v>Male</v>
      </c>
      <c r="I1229" s="2" t="str">
        <f>_xlfn.XLOOKUP(Table2[[#This Row],[Customer_ID]],Table3[Customer_ID],Table3[City],"Missing Memebership")</f>
        <v>Thiruvananthapuram</v>
      </c>
      <c r="J1229" s="2" t="str">
        <f>_xlfn.XLOOKUP(Table2[[#This Row],[Customer_ID]],Table3[Customer_ID],Table3[State],"Karnataka")</f>
        <v>Kerala</v>
      </c>
      <c r="K1229" s="2" t="str">
        <f>_xlfn.XLOOKUP(Table2[[#This Row],[Customer_ID]],Table3[Customer_ID],Table3[Membership],"Regular")</f>
        <v>Regular</v>
      </c>
      <c r="L1229" s="2" t="s">
        <v>117</v>
      </c>
      <c r="M1229" s="2" t="str">
        <f>_xlfn.XLOOKUP(Table2[[#This Row],[Product_ID]],Table4[Product_ID],Table4[Product_Name],"Not Found")</f>
        <v>Nike Crop Top Cream</v>
      </c>
      <c r="N1229" s="2" t="str">
        <f>_xlfn.XLOOKUP(Table2[[#This Row],[Product_ID]],Table4[Product_ID],Table4[Category],"Not Found")</f>
        <v>Women Tops</v>
      </c>
      <c r="O1229" s="2" t="str">
        <f>_xlfn.XLOOKUP(Table2[[#This Row],[Product_ID]],Table4[Product_ID],Table4[Subcategory],"Not Found")</f>
        <v>Crop Top</v>
      </c>
      <c r="P1229" s="2" t="str">
        <f>_xlfn.XLOOKUP(Table2[[#This Row],[Product_ID]],Table4[Product_ID],Table4[Brand],"Missing Brand")</f>
        <v>Nike</v>
      </c>
      <c r="Q1229" s="2" t="s">
        <v>1413</v>
      </c>
      <c r="R1229" s="2" t="str">
        <f>_xlfn.XLOOKUP(Table2[[#This Row],[Store_ID]],Table6[Store_ID],Table6[Store Name],"Not Found")</f>
        <v>TrendMart Guntur High Street</v>
      </c>
      <c r="S1229" s="2">
        <f>_xlfn.XLOOKUP(Table2[[#This Row],[Store_ID]],Table6[Store_ID],Table6[Monthly Target],"Missing Target")</f>
        <v>800000</v>
      </c>
      <c r="T1229" s="2" t="str">
        <f>_xlfn.XLOOKUP(Table2[[#This Row],[Store_ID]],Table6[Store_ID],Table6[Region],"Not Found")</f>
        <v>South Zone 3</v>
      </c>
      <c r="U1229" s="2" t="s">
        <v>113</v>
      </c>
      <c r="V1229" s="2" t="str">
        <f>_xlfn.XLOOKUP(Table2[[#This Row],[Employee_ID]],Table5[Employee_ID],Table5[Employee Name],"Not Found")</f>
        <v>Eswar Prasad</v>
      </c>
      <c r="W1229" s="2">
        <v>1</v>
      </c>
      <c r="X1229" s="2">
        <v>797.11</v>
      </c>
      <c r="Y1229" s="2">
        <v>5</v>
      </c>
      <c r="Z1229" s="2">
        <v>39.86</v>
      </c>
      <c r="AA1229" s="2">
        <v>5</v>
      </c>
      <c r="AB1229" s="2">
        <v>37.86</v>
      </c>
      <c r="AC1229" s="2">
        <v>795.11</v>
      </c>
      <c r="AD1229" s="2">
        <v>550.01</v>
      </c>
      <c r="AE1229" s="2">
        <f t="shared" si="39"/>
        <v>207.24</v>
      </c>
      <c r="AF1229" s="2" t="s">
        <v>25</v>
      </c>
      <c r="AG1229" s="42">
        <f>IFERROR(Table2[[#This Row],[Profit]]/Table2[[#This Row],[Sales Amount]],0)</f>
        <v>0.26064318144659232</v>
      </c>
      <c r="AH1229" s="2" t="str">
        <f>TRIM(Table2[[#This Row],[Payment Modee]])</f>
        <v>UPI</v>
      </c>
      <c r="AI1229" s="2" t="s">
        <v>26</v>
      </c>
      <c r="AJ1229" s="2" t="s">
        <v>27</v>
      </c>
      <c r="AK1229" s="2" t="s">
        <v>2266</v>
      </c>
      <c r="AL1229" s="16" t="str">
        <f>IF(HOUR(Table2[[#This Row],[Order Time]])&lt;12,"Morning",IF(HOUR(Table2[[#This Row],[Order Time]])&lt;17,"Afternoon",IF(HOUR(Table2[[#This Row],[Order Time]])&lt;21,"Evening","Night")))</f>
        <v>Evening</v>
      </c>
      <c r="AM1229" s="16" t="s">
        <v>29</v>
      </c>
    </row>
    <row r="1230" spans="1:39" x14ac:dyDescent="0.25">
      <c r="A1230" s="13" t="s">
        <v>2874</v>
      </c>
      <c r="B1230" s="4">
        <v>45464</v>
      </c>
      <c r="C1230" s="2">
        <f>YEAR(Table2[[#This Row],[Invoice Date]])</f>
        <v>2024</v>
      </c>
      <c r="D1230" s="2" t="str">
        <f>TEXT(Table2[[#This Row],[Invoice Date]],"mmm")</f>
        <v>Jun</v>
      </c>
      <c r="E1230" s="2" t="str">
        <f>Table2[[#This Row],[Store_ID]]&amp;"-"&amp;Table2[[#This Row],[Year]]&amp;"-"&amp;Table2[[#This Row],[Month]]</f>
        <v>STR055-2024-Jun</v>
      </c>
      <c r="F1230" s="2" t="s">
        <v>2807</v>
      </c>
      <c r="G1230" s="2" t="str">
        <f>_xlfn.XLOOKUP(Table2[[#This Row],[Customer_ID]],Table3[Customer_ID],Table3[Customer Name],"Not Found")</f>
        <v>Pooja Ramachandran</v>
      </c>
      <c r="H1230" s="2" t="str">
        <f>_xlfn.XLOOKUP(Table2[[#This Row],[Customer_ID]],Table3[Customer_ID],Table3[Gender],"Female")</f>
        <v>Female</v>
      </c>
      <c r="I1230" s="2" t="str">
        <f>_xlfn.XLOOKUP(Table2[[#This Row],[Customer_ID]],Table3[Customer_ID],Table3[City],"Missing Memebership")</f>
        <v>Visakhapatnam</v>
      </c>
      <c r="J1230" s="2" t="str">
        <f>_xlfn.XLOOKUP(Table2[[#This Row],[Customer_ID]],Table3[Customer_ID],Table3[State],"Karnataka")</f>
        <v>Andhra Pradesh</v>
      </c>
      <c r="K1230" s="2" t="str">
        <f>_xlfn.XLOOKUP(Table2[[#This Row],[Customer_ID]],Table3[Customer_ID],Table3[Membership],"Regular")</f>
        <v>Platinum</v>
      </c>
      <c r="L1230" s="2" t="s">
        <v>1368</v>
      </c>
      <c r="M1230" s="2" t="str">
        <f>_xlfn.XLOOKUP(Table2[[#This Row],[Product_ID]],Table4[Product_ID],Table4[Product_Name],"Not Found")</f>
        <v>Van Heusen Formal Trouser Maroon</v>
      </c>
      <c r="N1230" s="2" t="str">
        <f>_xlfn.XLOOKUP(Table2[[#This Row],[Product_ID]],Table4[Product_ID],Table4[Category],"Not Found")</f>
        <v>Men Trousers</v>
      </c>
      <c r="O1230" s="2" t="str">
        <f>_xlfn.XLOOKUP(Table2[[#This Row],[Product_ID]],Table4[Product_ID],Table4[Subcategory],"Not Found")</f>
        <v>Formal Trouser</v>
      </c>
      <c r="P1230" s="2" t="str">
        <f>_xlfn.XLOOKUP(Table2[[#This Row],[Product_ID]],Table4[Product_ID],Table4[Brand],"Missing Brand")</f>
        <v>Van Heusen</v>
      </c>
      <c r="Q1230" s="2" t="s">
        <v>390</v>
      </c>
      <c r="R1230" s="2" t="str">
        <f>_xlfn.XLOOKUP(Table2[[#This Row],[Store_ID]],Table6[Store_ID],Table6[Store Name],"Not Found")</f>
        <v>TrendMart Nellore High Street</v>
      </c>
      <c r="S1230" s="2">
        <f>_xlfn.XLOOKUP(Table2[[#This Row],[Store_ID]],Table6[Store_ID],Table6[Monthly Target],"Missing Target")</f>
        <v>1500000</v>
      </c>
      <c r="T1230" s="2" t="str">
        <f>_xlfn.XLOOKUP(Table2[[#This Row],[Store_ID]],Table6[Store_ID],Table6[Region],"Not Found")</f>
        <v>South Zone 3</v>
      </c>
      <c r="U1230" s="2" t="s">
        <v>268</v>
      </c>
      <c r="V1230" s="2" t="str">
        <f>_xlfn.XLOOKUP(Table2[[#This Row],[Employee_ID]],Table5[Employee_ID],Table5[Employee Name],"Not Found")</f>
        <v>Ganesh Iyengar</v>
      </c>
      <c r="W1230" s="2">
        <v>2</v>
      </c>
      <c r="X1230" s="2">
        <v>804.05</v>
      </c>
      <c r="Y1230" s="2">
        <v>10</v>
      </c>
      <c r="Z1230" s="2">
        <v>160.81</v>
      </c>
      <c r="AA1230" s="2">
        <v>5</v>
      </c>
      <c r="AB1230" s="2">
        <v>72.36</v>
      </c>
      <c r="AC1230" s="2">
        <v>1519.65</v>
      </c>
      <c r="AD1230" s="2">
        <v>1170.52</v>
      </c>
      <c r="AE1230" s="2">
        <f t="shared" si="39"/>
        <v>276.7700000000001</v>
      </c>
      <c r="AF1230" s="2" t="s">
        <v>35</v>
      </c>
      <c r="AG1230" s="42">
        <f>IFERROR(Table2[[#This Row],[Profit]]/Table2[[#This Row],[Sales Amount]],0)</f>
        <v>0.18212746356068837</v>
      </c>
      <c r="AH1230" s="2" t="str">
        <f>TRIM(Table2[[#This Row],[Payment Modee]])</f>
        <v>Debit Card</v>
      </c>
      <c r="AI1230" s="2" t="s">
        <v>26</v>
      </c>
      <c r="AJ1230" s="2" t="s">
        <v>27</v>
      </c>
      <c r="AK1230" s="2" t="s">
        <v>2875</v>
      </c>
      <c r="AL1230" s="16" t="str">
        <f>IF(HOUR(Table2[[#This Row],[Order Time]])&lt;12,"Morning",IF(HOUR(Table2[[#This Row],[Order Time]])&lt;17,"Afternoon",IF(HOUR(Table2[[#This Row],[Order Time]])&lt;21,"Evening","Night")))</f>
        <v>Afternoon</v>
      </c>
      <c r="AM1230" s="16" t="s">
        <v>29</v>
      </c>
    </row>
    <row r="1231" spans="1:39" x14ac:dyDescent="0.25">
      <c r="A1231" s="13" t="s">
        <v>2876</v>
      </c>
      <c r="B1231" s="4">
        <v>45710</v>
      </c>
      <c r="C1231" s="2">
        <f>YEAR(Table2[[#This Row],[Invoice Date]])</f>
        <v>2025</v>
      </c>
      <c r="D1231" s="2" t="str">
        <f>TEXT(Table2[[#This Row],[Invoice Date]],"mmm")</f>
        <v>Feb</v>
      </c>
      <c r="E1231" s="2" t="str">
        <f>Table2[[#This Row],[Store_ID]]&amp;"-"&amp;Table2[[#This Row],[Year]]&amp;"-"&amp;Table2[[#This Row],[Month]]</f>
        <v>STR072-2025-Feb</v>
      </c>
      <c r="F1231" s="2" t="s">
        <v>523</v>
      </c>
      <c r="G1231" s="2" t="str">
        <f>_xlfn.XLOOKUP(Table2[[#This Row],[Customer_ID]],Table3[Customer_ID],Table3[Customer Name],"Not Found")</f>
        <v>Charulatha Hegde</v>
      </c>
      <c r="H1231" s="2" t="str">
        <f>_xlfn.XLOOKUP(Table2[[#This Row],[Customer_ID]],Table3[Customer_ID],Table3[Gender],"Female")</f>
        <v>Female</v>
      </c>
      <c r="I1231" s="2" t="str">
        <f>_xlfn.XLOOKUP(Table2[[#This Row],[Customer_ID]],Table3[Customer_ID],Table3[City],"Missing Memebership")</f>
        <v>Mysuru</v>
      </c>
      <c r="J1231" s="2" t="str">
        <f>_xlfn.XLOOKUP(Table2[[#This Row],[Customer_ID]],Table3[Customer_ID],Table3[State],"Karnataka")</f>
        <v>Karnataka</v>
      </c>
      <c r="K1231" s="2" t="str">
        <f>_xlfn.XLOOKUP(Table2[[#This Row],[Customer_ID]],Table3[Customer_ID],Table3[Membership],"Regular")</f>
        <v>Silver</v>
      </c>
      <c r="L1231" s="2" t="s">
        <v>852</v>
      </c>
      <c r="M1231" s="2" t="str">
        <f>_xlfn.XLOOKUP(Table2[[#This Row],[Product_ID]],Table4[Product_ID],Table4[Product_Name],"Not Found")</f>
        <v>Pepe Jeans Track Pant Mustard</v>
      </c>
      <c r="N1231" s="2" t="str">
        <f>_xlfn.XLOOKUP(Table2[[#This Row],[Product_ID]],Table4[Product_ID],Table4[Category],"Not Found")</f>
        <v>Men Trousers</v>
      </c>
      <c r="O1231" s="2" t="str">
        <f>_xlfn.XLOOKUP(Table2[[#This Row],[Product_ID]],Table4[Product_ID],Table4[Subcategory],"Not Found")</f>
        <v>Track Pant</v>
      </c>
      <c r="P1231" s="2" t="str">
        <f>_xlfn.XLOOKUP(Table2[[#This Row],[Product_ID]],Table4[Product_ID],Table4[Brand],"Missing Brand")</f>
        <v>Pepe Jeans</v>
      </c>
      <c r="Q1231" s="2" t="s">
        <v>186</v>
      </c>
      <c r="R1231" s="2" t="str">
        <f>_xlfn.XLOOKUP(Table2[[#This Row],[Store_ID]],Table6[Store_ID],Table6[Store Name],"Not Found")</f>
        <v>TrendMart Visakhapatnam Standard</v>
      </c>
      <c r="S1231" s="2">
        <f>_xlfn.XLOOKUP(Table2[[#This Row],[Store_ID]],Table6[Store_ID],Table6[Monthly Target],"Missing Target")</f>
        <v>1500000</v>
      </c>
      <c r="T1231" s="2" t="str">
        <f>_xlfn.XLOOKUP(Table2[[#This Row],[Store_ID]],Table6[Store_ID],Table6[Region],"Not Found")</f>
        <v>South Zone 3</v>
      </c>
      <c r="U1231" s="2" t="s">
        <v>165</v>
      </c>
      <c r="V1231" s="2" t="str">
        <f>_xlfn.XLOOKUP(Table2[[#This Row],[Employee_ID]],Table5[Employee_ID],Table5[Employee Name],"Not Found")</f>
        <v>Vasanthi Gupta</v>
      </c>
      <c r="W1231" s="2">
        <v>2</v>
      </c>
      <c r="X1231" s="2">
        <v>1363.49</v>
      </c>
      <c r="Y1231" s="2">
        <v>30</v>
      </c>
      <c r="Z1231" s="2">
        <v>818.09</v>
      </c>
      <c r="AA1231" s="2">
        <v>12</v>
      </c>
      <c r="AB1231" s="2">
        <v>229.07</v>
      </c>
      <c r="AC1231" s="2">
        <v>2137.96</v>
      </c>
      <c r="AD1231" s="2">
        <v>1763.86</v>
      </c>
      <c r="AE1231" s="2">
        <f t="shared" si="39"/>
        <v>145.03000000000014</v>
      </c>
      <c r="AF1231" s="2" t="s">
        <v>35</v>
      </c>
      <c r="AG1231" s="42">
        <f>IFERROR(Table2[[#This Row],[Profit]]/Table2[[#This Row],[Sales Amount]],0)</f>
        <v>6.7835693838986758E-2</v>
      </c>
      <c r="AH1231" s="2" t="str">
        <f>TRIM(Table2[[#This Row],[Payment Modee]])</f>
        <v>Debit Card</v>
      </c>
      <c r="AI1231" s="2" t="s">
        <v>26</v>
      </c>
      <c r="AJ1231" s="2" t="s">
        <v>27</v>
      </c>
      <c r="AK1231" s="2" t="s">
        <v>948</v>
      </c>
      <c r="AL1231" s="16" t="str">
        <f>IF(HOUR(Table2[[#This Row],[Order Time]])&lt;12,"Morning",IF(HOUR(Table2[[#This Row],[Order Time]])&lt;17,"Afternoon",IF(HOUR(Table2[[#This Row],[Order Time]])&lt;21,"Evening","Night")))</f>
        <v>Morning</v>
      </c>
      <c r="AM1231" s="16" t="s">
        <v>38</v>
      </c>
    </row>
    <row r="1232" spans="1:39" x14ac:dyDescent="0.25">
      <c r="A1232" s="13" t="s">
        <v>2877</v>
      </c>
      <c r="B1232" s="4">
        <v>45468</v>
      </c>
      <c r="C1232" s="2">
        <f>YEAR(Table2[[#This Row],[Invoice Date]])</f>
        <v>2024</v>
      </c>
      <c r="D1232" s="2" t="str">
        <f>TEXT(Table2[[#This Row],[Invoice Date]],"mmm")</f>
        <v>Jun</v>
      </c>
      <c r="E1232" s="2" t="str">
        <f>Table2[[#This Row],[Store_ID]]&amp;"-"&amp;Table2[[#This Row],[Year]]&amp;"-"&amp;Table2[[#This Row],[Month]]</f>
        <v>STR050-2024-Jun</v>
      </c>
      <c r="F1232" s="2" t="s">
        <v>286</v>
      </c>
      <c r="G1232" s="2" t="str">
        <f>_xlfn.XLOOKUP(Table2[[#This Row],[Customer_ID]],Table3[Customer_ID],Table3[Customer Name],"Not Found")</f>
        <v>Chandra Chettiar</v>
      </c>
      <c r="H1232" s="2" t="str">
        <f>_xlfn.XLOOKUP(Table2[[#This Row],[Customer_ID]],Table3[Customer_ID],Table3[Gender],"Female")</f>
        <v>Male</v>
      </c>
      <c r="I1232" s="2" t="str">
        <f>_xlfn.XLOOKUP(Table2[[#This Row],[Customer_ID]],Table3[Customer_ID],Table3[City],"Missing Memebership")</f>
        <v>Warangal</v>
      </c>
      <c r="J1232" s="2" t="str">
        <f>_xlfn.XLOOKUP(Table2[[#This Row],[Customer_ID]],Table3[Customer_ID],Table3[State],"Karnataka")</f>
        <v>Telangana</v>
      </c>
      <c r="K1232" s="2" t="str">
        <f>_xlfn.XLOOKUP(Table2[[#This Row],[Customer_ID]],Table3[Customer_ID],Table3[Membership],"Regular")</f>
        <v>Platinum</v>
      </c>
      <c r="L1232" s="2" t="s">
        <v>1700</v>
      </c>
      <c r="M1232" s="2" t="str">
        <f>_xlfn.XLOOKUP(Table2[[#This Row],[Product_ID]],Table4[Product_ID],Table4[Product_Name],"Not Found")</f>
        <v>Mufti Slim Fit Maroon</v>
      </c>
      <c r="N1232" s="2" t="str">
        <f>_xlfn.XLOOKUP(Table2[[#This Row],[Product_ID]],Table4[Product_ID],Table4[Category],"Not Found")</f>
        <v>Men Jeans</v>
      </c>
      <c r="O1232" s="2" t="str">
        <f>_xlfn.XLOOKUP(Table2[[#This Row],[Product_ID]],Table4[Product_ID],Table4[Subcategory],"Not Found")</f>
        <v>Slim Fit</v>
      </c>
      <c r="P1232" s="2" t="str">
        <f>_xlfn.XLOOKUP(Table2[[#This Row],[Product_ID]],Table4[Product_ID],Table4[Brand],"Missing Brand")</f>
        <v>Mufti</v>
      </c>
      <c r="Q1232" s="2" t="s">
        <v>422</v>
      </c>
      <c r="R1232" s="2" t="str">
        <f>_xlfn.XLOOKUP(Table2[[#This Row],[Store_ID]],Table6[Store_ID],Table6[Store Name],"Not Found")</f>
        <v>TrendMart Thrissur High Street</v>
      </c>
      <c r="S1232" s="2">
        <f>_xlfn.XLOOKUP(Table2[[#This Row],[Store_ID]],Table6[Store_ID],Table6[Monthly Target],"Missing Target")</f>
        <v>2000000</v>
      </c>
      <c r="T1232" s="2" t="str">
        <f>_xlfn.XLOOKUP(Table2[[#This Row],[Store_ID]],Table6[Store_ID],Table6[Region],"Not Found")</f>
        <v>South Zone 1</v>
      </c>
      <c r="U1232" s="2" t="s">
        <v>435</v>
      </c>
      <c r="V1232" s="2" t="str">
        <f>_xlfn.XLOOKUP(Table2[[#This Row],[Employee_ID]],Table5[Employee_ID],Table5[Employee Name],"Not Found")</f>
        <v>Gopal Prasad</v>
      </c>
      <c r="W1232" s="2">
        <v>1</v>
      </c>
      <c r="X1232" s="2">
        <v>1021.28</v>
      </c>
      <c r="Y1232" s="2">
        <v>25</v>
      </c>
      <c r="Z1232" s="2">
        <v>255.32</v>
      </c>
      <c r="AA1232" s="2">
        <v>12</v>
      </c>
      <c r="AB1232" s="2">
        <v>91.92</v>
      </c>
      <c r="AC1232" s="2">
        <v>857.88</v>
      </c>
      <c r="AD1232" s="2">
        <v>756.59</v>
      </c>
      <c r="AE1232" s="2">
        <f t="shared" si="39"/>
        <v>9.3699999999999619</v>
      </c>
      <c r="AF1232" s="2" t="s">
        <v>56</v>
      </c>
      <c r="AG1232" s="42">
        <f>IFERROR(Table2[[#This Row],[Profit]]/Table2[[#This Row],[Sales Amount]],0)</f>
        <v>1.0922273511446779E-2</v>
      </c>
      <c r="AH1232" s="2" t="str">
        <f>TRIM(Table2[[#This Row],[Payment Modee]])</f>
        <v>Credit Card</v>
      </c>
      <c r="AI1232" s="2" t="s">
        <v>26</v>
      </c>
      <c r="AJ1232" s="2" t="s">
        <v>27</v>
      </c>
      <c r="AK1232" s="2" t="s">
        <v>2878</v>
      </c>
      <c r="AL1232" s="16" t="str">
        <f>IF(HOUR(Table2[[#This Row],[Order Time]])&lt;12,"Morning",IF(HOUR(Table2[[#This Row],[Order Time]])&lt;17,"Afternoon",IF(HOUR(Table2[[#This Row],[Order Time]])&lt;21,"Evening","Night")))</f>
        <v>Morning</v>
      </c>
      <c r="AM1232" s="16" t="s">
        <v>29</v>
      </c>
    </row>
    <row r="1233" spans="1:39" x14ac:dyDescent="0.25">
      <c r="A1233" s="13" t="s">
        <v>2879</v>
      </c>
      <c r="B1233" s="4">
        <v>45619</v>
      </c>
      <c r="C1233" s="2">
        <f>YEAR(Table2[[#This Row],[Invoice Date]])</f>
        <v>2024</v>
      </c>
      <c r="D1233" s="2" t="str">
        <f>TEXT(Table2[[#This Row],[Invoice Date]],"mmm")</f>
        <v>Nov</v>
      </c>
      <c r="E1233" s="2" t="str">
        <f>Table2[[#This Row],[Store_ID]]&amp;"-"&amp;Table2[[#This Row],[Year]]&amp;"-"&amp;Table2[[#This Row],[Month]]</f>
        <v>STR008-2024-Nov</v>
      </c>
      <c r="F1233" s="2" t="s">
        <v>1086</v>
      </c>
      <c r="G1233" s="2" t="str">
        <f>_xlfn.XLOOKUP(Table2[[#This Row],[Customer_ID]],Table3[Customer_ID],Table3[Customer Name],"Not Found")</f>
        <v>Gayathri Kumar</v>
      </c>
      <c r="H1233" s="2" t="str">
        <f>_xlfn.XLOOKUP(Table2[[#This Row],[Customer_ID]],Table3[Customer_ID],Table3[Gender],"Female")</f>
        <v>Female</v>
      </c>
      <c r="I1233" s="2" t="str">
        <f>_xlfn.XLOOKUP(Table2[[#This Row],[Customer_ID]],Table3[Customer_ID],Table3[City],"Missing Memebership")</f>
        <v>Nellore</v>
      </c>
      <c r="J1233" s="2" t="str">
        <f>_xlfn.XLOOKUP(Table2[[#This Row],[Customer_ID]],Table3[Customer_ID],Table3[State],"Karnataka")</f>
        <v>Andhra Pradesh</v>
      </c>
      <c r="K1233" s="2" t="str">
        <f>_xlfn.XLOOKUP(Table2[[#This Row],[Customer_ID]],Table3[Customer_ID],Table3[Membership],"Regular")</f>
        <v>Platinum</v>
      </c>
      <c r="L1233" s="2" t="s">
        <v>1048</v>
      </c>
      <c r="M1233" s="2" t="str">
        <f>_xlfn.XLOOKUP(Table2[[#This Row],[Product_ID]],Table4[Product_ID],Table4[Product_Name],"Not Found")</f>
        <v>Allen Solly Kids Shorts Teal</v>
      </c>
      <c r="N1233" s="2" t="str">
        <f>_xlfn.XLOOKUP(Table2[[#This Row],[Product_ID]],Table4[Product_ID],Table4[Category],"Not Found")</f>
        <v>Kids Wear</v>
      </c>
      <c r="O1233" s="2" t="str">
        <f>_xlfn.XLOOKUP(Table2[[#This Row],[Product_ID]],Table4[Product_ID],Table4[Subcategory],"Not Found")</f>
        <v>Kids Shorts</v>
      </c>
      <c r="P1233" s="2" t="str">
        <f>_xlfn.XLOOKUP(Table2[[#This Row],[Product_ID]],Table4[Product_ID],Table4[Brand],"Missing Brand")</f>
        <v>Allen Solly</v>
      </c>
      <c r="Q1233" s="2" t="s">
        <v>499</v>
      </c>
      <c r="R1233" s="2" t="str">
        <f>_xlfn.XLOOKUP(Table2[[#This Row],[Store_ID]],Table6[Store_ID],Table6[Store Name],"Not Found")</f>
        <v>TrendMart Kochi Mall Kiosk</v>
      </c>
      <c r="S1233" s="2">
        <f>_xlfn.XLOOKUP(Table2[[#This Row],[Store_ID]],Table6[Store_ID],Table6[Monthly Target],"Missing Target")</f>
        <v>1500000</v>
      </c>
      <c r="T1233" s="2" t="str">
        <f>_xlfn.XLOOKUP(Table2[[#This Row],[Store_ID]],Table6[Store_ID],Table6[Region],"Not Found")</f>
        <v>South Zone 1</v>
      </c>
      <c r="U1233" s="2" t="s">
        <v>220</v>
      </c>
      <c r="V1233" s="2" t="str">
        <f>_xlfn.XLOOKUP(Table2[[#This Row],[Employee_ID]],Table5[Employee_ID],Table5[Employee Name],"Not Found")</f>
        <v>Vasanthi Kamath</v>
      </c>
      <c r="W1233" s="2">
        <v>3</v>
      </c>
      <c r="X1233" s="2">
        <v>707.32</v>
      </c>
      <c r="Y1233" s="2">
        <v>15</v>
      </c>
      <c r="Z1233" s="2">
        <v>318.29000000000002</v>
      </c>
      <c r="AA1233" s="2">
        <v>5</v>
      </c>
      <c r="AB1233" s="2">
        <v>90.18</v>
      </c>
      <c r="AC1233" s="2">
        <v>1893.85</v>
      </c>
      <c r="AD1233" s="2">
        <v>1528.32</v>
      </c>
      <c r="AE1233" s="2">
        <f t="shared" si="39"/>
        <v>275.34999999999997</v>
      </c>
      <c r="AF1233" s="2" t="s">
        <v>25</v>
      </c>
      <c r="AG1233" s="42">
        <f>IFERROR(Table2[[#This Row],[Profit]]/Table2[[#This Row],[Sales Amount]],0)</f>
        <v>0.14539166248646934</v>
      </c>
      <c r="AH1233" s="2" t="str">
        <f>TRIM(Table2[[#This Row],[Payment Modee]])</f>
        <v>UPI</v>
      </c>
      <c r="AI1233" s="2" t="s">
        <v>36</v>
      </c>
      <c r="AJ1233" s="2" t="s">
        <v>27</v>
      </c>
      <c r="AK1233" s="2" t="s">
        <v>1341</v>
      </c>
      <c r="AL1233" s="16" t="str">
        <f>IF(HOUR(Table2[[#This Row],[Order Time]])&lt;12,"Morning",IF(HOUR(Table2[[#This Row],[Order Time]])&lt;17,"Afternoon",IF(HOUR(Table2[[#This Row],[Order Time]])&lt;21,"Evening","Night")))</f>
        <v>Afternoon</v>
      </c>
      <c r="AM1233" s="16" t="s">
        <v>38</v>
      </c>
    </row>
    <row r="1234" spans="1:39" x14ac:dyDescent="0.25">
      <c r="A1234" s="13" t="s">
        <v>2880</v>
      </c>
      <c r="B1234" s="4">
        <v>45601</v>
      </c>
      <c r="C1234" s="2">
        <f>YEAR(Table2[[#This Row],[Invoice Date]])</f>
        <v>2024</v>
      </c>
      <c r="D1234" s="2" t="str">
        <f>TEXT(Table2[[#This Row],[Invoice Date]],"mmm")</f>
        <v>Nov</v>
      </c>
      <c r="E1234" s="2" t="str">
        <f>Table2[[#This Row],[Store_ID]]&amp;"-"&amp;Table2[[#This Row],[Year]]&amp;"-"&amp;Table2[[#This Row],[Month]]</f>
        <v>STR104-2024-Nov</v>
      </c>
      <c r="F1234" s="2" t="s">
        <v>2881</v>
      </c>
      <c r="G1234" s="2" t="str">
        <f>_xlfn.XLOOKUP(Table2[[#This Row],[Customer_ID]],Table3[Customer_ID],Table3[Customer Name],"Not Found")</f>
        <v>Harish Prasad</v>
      </c>
      <c r="H1234" s="2" t="str">
        <f>_xlfn.XLOOKUP(Table2[[#This Row],[Customer_ID]],Table3[Customer_ID],Table3[Gender],"Female")</f>
        <v>Male</v>
      </c>
      <c r="I1234" s="2" t="str">
        <f>_xlfn.XLOOKUP(Table2[[#This Row],[Customer_ID]],Table3[Customer_ID],Table3[City],"Missing Memebership")</f>
        <v>Warangal</v>
      </c>
      <c r="J1234" s="2" t="str">
        <f>_xlfn.XLOOKUP(Table2[[#This Row],[Customer_ID]],Table3[Customer_ID],Table3[State],"Karnataka")</f>
        <v>Telangana</v>
      </c>
      <c r="K1234" s="2" t="str">
        <f>_xlfn.XLOOKUP(Table2[[#This Row],[Customer_ID]],Table3[Customer_ID],Table3[Membership],"Regular")</f>
        <v>Regular</v>
      </c>
      <c r="L1234" s="2" t="s">
        <v>367</v>
      </c>
      <c r="M1234" s="2" t="str">
        <f>_xlfn.XLOOKUP(Table2[[#This Row],[Product_ID]],Table4[Product_ID],Table4[Product_Name],"Not Found")</f>
        <v>Jack &amp; Jones Maxi Dress Maroon</v>
      </c>
      <c r="N1234" s="2" t="str">
        <f>_xlfn.XLOOKUP(Table2[[#This Row],[Product_ID]],Table4[Product_ID],Table4[Category],"Not Found")</f>
        <v>Women Dresses</v>
      </c>
      <c r="O1234" s="2" t="str">
        <f>_xlfn.XLOOKUP(Table2[[#This Row],[Product_ID]],Table4[Product_ID],Table4[Subcategory],"Not Found")</f>
        <v>Maxi Dress</v>
      </c>
      <c r="P1234" s="2" t="str">
        <f>_xlfn.XLOOKUP(Table2[[#This Row],[Product_ID]],Table4[Product_ID],Table4[Brand],"Missing Brand")</f>
        <v>Jack &amp; Jones</v>
      </c>
      <c r="Q1234" s="2" t="s">
        <v>399</v>
      </c>
      <c r="R1234" s="2" t="str">
        <f>_xlfn.XLOOKUP(Table2[[#This Row],[Store_ID]],Table6[Store_ID],Table6[Store Name],"Not Found")</f>
        <v>TrendMart Kochi High Street</v>
      </c>
      <c r="S1234" s="2">
        <f>_xlfn.XLOOKUP(Table2[[#This Row],[Store_ID]],Table6[Store_ID],Table6[Monthly Target],"Missing Target")</f>
        <v>1200000</v>
      </c>
      <c r="T1234" s="2" t="str">
        <f>_xlfn.XLOOKUP(Table2[[#This Row],[Store_ID]],Table6[Store_ID],Table6[Region],"Not Found")</f>
        <v>South Zone 1</v>
      </c>
      <c r="U1234" s="2" t="s">
        <v>400</v>
      </c>
      <c r="V1234" s="2" t="str">
        <f>_xlfn.XLOOKUP(Table2[[#This Row],[Employee_ID]],Table5[Employee_ID],Table5[Employee Name],"Not Found")</f>
        <v>Anil Reddy</v>
      </c>
      <c r="W1234" s="2">
        <v>4</v>
      </c>
      <c r="X1234" s="2">
        <v>884.51</v>
      </c>
      <c r="Y1234" s="2">
        <v>5</v>
      </c>
      <c r="Z1234" s="2">
        <v>176.9</v>
      </c>
      <c r="AA1234" s="2">
        <v>5</v>
      </c>
      <c r="AB1234" s="2">
        <v>168.06</v>
      </c>
      <c r="AC1234" s="2">
        <v>3529.2</v>
      </c>
      <c r="AD1234" s="2">
        <v>2792.32</v>
      </c>
      <c r="AE1234" s="2">
        <f t="shared" si="39"/>
        <v>568.81999999999971</v>
      </c>
      <c r="AF1234" s="2" t="s">
        <v>56</v>
      </c>
      <c r="AG1234" s="42">
        <f>IFERROR(Table2[[#This Row],[Profit]]/Table2[[#This Row],[Sales Amount]],0)</f>
        <v>0.1611753371868978</v>
      </c>
      <c r="AH1234" s="2" t="str">
        <f>TRIM(Table2[[#This Row],[Payment Modee]])</f>
        <v>Credit Card</v>
      </c>
      <c r="AI1234" s="2" t="s">
        <v>26</v>
      </c>
      <c r="AJ1234" s="2" t="s">
        <v>27</v>
      </c>
      <c r="AK1234" s="2" t="s">
        <v>2882</v>
      </c>
      <c r="AL1234" s="16" t="str">
        <f>IF(HOUR(Table2[[#This Row],[Order Time]])&lt;12,"Morning",IF(HOUR(Table2[[#This Row],[Order Time]])&lt;17,"Afternoon",IF(HOUR(Table2[[#This Row],[Order Time]])&lt;21,"Evening","Night")))</f>
        <v>Afternoon</v>
      </c>
      <c r="AM1234" s="16" t="s">
        <v>29</v>
      </c>
    </row>
    <row r="1235" spans="1:39" x14ac:dyDescent="0.25">
      <c r="A1235" s="13" t="s">
        <v>2883</v>
      </c>
      <c r="B1235" s="4">
        <v>45742</v>
      </c>
      <c r="C1235" s="2">
        <f>YEAR(Table2[[#This Row],[Invoice Date]])</f>
        <v>2025</v>
      </c>
      <c r="D1235" s="2" t="str">
        <f>TEXT(Table2[[#This Row],[Invoice Date]],"mmm")</f>
        <v>Mar</v>
      </c>
      <c r="E1235" s="2" t="str">
        <f>Table2[[#This Row],[Store_ID]]&amp;"-"&amp;Table2[[#This Row],[Year]]&amp;"-"&amp;Table2[[#This Row],[Month]]</f>
        <v>STR044-2025-Mar</v>
      </c>
      <c r="F1235" s="2" t="s">
        <v>2884</v>
      </c>
      <c r="G1235" s="2" t="str">
        <f>_xlfn.XLOOKUP(Table2[[#This Row],[Customer_ID]],Table3[Customer_ID],Table3[Customer Name],"Not Found")</f>
        <v>Nandini Chetty</v>
      </c>
      <c r="H1235" s="2" t="str">
        <f>_xlfn.XLOOKUP(Table2[[#This Row],[Customer_ID]],Table3[Customer_ID],Table3[Gender],"Female")</f>
        <v>Female</v>
      </c>
      <c r="I1235" s="2" t="str">
        <f>_xlfn.XLOOKUP(Table2[[#This Row],[Customer_ID]],Table3[Customer_ID],Table3[City],"Missing Memebership")</f>
        <v>Thiruvananthapuram</v>
      </c>
      <c r="J1235" s="2" t="str">
        <f>_xlfn.XLOOKUP(Table2[[#This Row],[Customer_ID]],Table3[Customer_ID],Table3[State],"Karnataka")</f>
        <v>Kerala</v>
      </c>
      <c r="K1235" s="2" t="str">
        <f>_xlfn.XLOOKUP(Table2[[#This Row],[Customer_ID]],Table3[Customer_ID],Table3[Membership],"Regular")</f>
        <v>Regular</v>
      </c>
      <c r="L1235" s="2" t="s">
        <v>247</v>
      </c>
      <c r="M1235" s="2" t="str">
        <f>_xlfn.XLOOKUP(Table2[[#This Row],[Product_ID]],Table4[Product_ID],Table4[Product_Name],"Not Found")</f>
        <v>Pepe Jeans Chinos Pink</v>
      </c>
      <c r="N1235" s="2" t="str">
        <f>_xlfn.XLOOKUP(Table2[[#This Row],[Product_ID]],Table4[Product_ID],Table4[Category],"Not Found")</f>
        <v>Men Trousers</v>
      </c>
      <c r="O1235" s="2" t="str">
        <f>_xlfn.XLOOKUP(Table2[[#This Row],[Product_ID]],Table4[Product_ID],Table4[Subcategory],"Not Found")</f>
        <v>Chinos</v>
      </c>
      <c r="P1235" s="2" t="str">
        <f>_xlfn.XLOOKUP(Table2[[#This Row],[Product_ID]],Table4[Product_ID],Table4[Brand],"Missing Brand")</f>
        <v>Pepe Jeans</v>
      </c>
      <c r="Q1235" s="2" t="s">
        <v>277</v>
      </c>
      <c r="R1235" s="2" t="str">
        <f>_xlfn.XLOOKUP(Table2[[#This Row],[Store_ID]],Table6[Store_ID],Table6[Store Name],"Not Found")</f>
        <v>TrendMart Warangal High Street</v>
      </c>
      <c r="S1235" s="2">
        <f>_xlfn.XLOOKUP(Table2[[#This Row],[Store_ID]],Table6[Store_ID],Table6[Monthly Target],"Missing Target")</f>
        <v>1200000</v>
      </c>
      <c r="T1235" s="2" t="str">
        <f>_xlfn.XLOOKUP(Table2[[#This Row],[Store_ID]],Table6[Store_ID],Table6[Region],"Not Found")</f>
        <v>South Zone 2</v>
      </c>
      <c r="U1235" s="2" t="s">
        <v>124</v>
      </c>
      <c r="V1235" s="2" t="str">
        <f>_xlfn.XLOOKUP(Table2[[#This Row],[Employee_ID]],Table5[Employee_ID],Table5[Employee Name],"Not Found")</f>
        <v>Girish Sundaram</v>
      </c>
      <c r="W1235" s="2">
        <v>1</v>
      </c>
      <c r="X1235" s="2">
        <v>1180.69</v>
      </c>
      <c r="Y1235" s="2">
        <v>25</v>
      </c>
      <c r="Z1235" s="2">
        <v>295.17</v>
      </c>
      <c r="AA1235" s="2">
        <v>12</v>
      </c>
      <c r="AB1235" s="2">
        <v>106.26</v>
      </c>
      <c r="AC1235" s="2">
        <v>991.78</v>
      </c>
      <c r="AD1235" s="2">
        <v>887.02</v>
      </c>
      <c r="AE1235" s="2">
        <f t="shared" si="39"/>
        <v>-1.5000000000000142</v>
      </c>
      <c r="AF1235" s="2" t="s">
        <v>119</v>
      </c>
      <c r="AG1235" s="42">
        <f>IFERROR(Table2[[#This Row],[Profit]]/Table2[[#This Row],[Sales Amount]],0)</f>
        <v>-1.5124321926233784E-3</v>
      </c>
      <c r="AH1235" s="2" t="str">
        <f>TRIM(Table2[[#This Row],[Payment Modee]])</f>
        <v>Net Banking</v>
      </c>
      <c r="AI1235" s="2" t="s">
        <v>26</v>
      </c>
      <c r="AJ1235" s="2" t="s">
        <v>27</v>
      </c>
      <c r="AK1235" s="2" t="s">
        <v>2885</v>
      </c>
      <c r="AL1235" s="16" t="str">
        <f>IF(HOUR(Table2[[#This Row],[Order Time]])&lt;12,"Morning",IF(HOUR(Table2[[#This Row],[Order Time]])&lt;17,"Afternoon",IF(HOUR(Table2[[#This Row],[Order Time]])&lt;21,"Evening","Night")))</f>
        <v>Afternoon</v>
      </c>
      <c r="AM1235" s="16" t="s">
        <v>29</v>
      </c>
    </row>
    <row r="1236" spans="1:39" x14ac:dyDescent="0.25">
      <c r="A1236" s="13" t="s">
        <v>2886</v>
      </c>
      <c r="B1236" s="4">
        <v>45614</v>
      </c>
      <c r="C1236" s="2">
        <f>YEAR(Table2[[#This Row],[Invoice Date]])</f>
        <v>2024</v>
      </c>
      <c r="D1236" s="2" t="str">
        <f>TEXT(Table2[[#This Row],[Invoice Date]],"mmm")</f>
        <v>Nov</v>
      </c>
      <c r="E1236" s="2" t="str">
        <f>Table2[[#This Row],[Store_ID]]&amp;"-"&amp;Table2[[#This Row],[Year]]&amp;"-"&amp;Table2[[#This Row],[Month]]</f>
        <v>STR077-2024-Nov</v>
      </c>
      <c r="F1236" s="2" t="s">
        <v>2887</v>
      </c>
      <c r="G1236" s="2" t="str">
        <f>_xlfn.XLOOKUP(Table2[[#This Row],[Customer_ID]],Table3[Customer_ID],Table3[Customer Name],"Not Found")</f>
        <v>Anil Mishra</v>
      </c>
      <c r="H1236" s="2" t="str">
        <f>_xlfn.XLOOKUP(Table2[[#This Row],[Customer_ID]],Table3[Customer_ID],Table3[Gender],"Female")</f>
        <v>Male</v>
      </c>
      <c r="I1236" s="2" t="str">
        <f>_xlfn.XLOOKUP(Table2[[#This Row],[Customer_ID]],Table3[Customer_ID],Table3[City],"Missing Memebership")</f>
        <v>Madurai</v>
      </c>
      <c r="J1236" s="2" t="str">
        <f>_xlfn.XLOOKUP(Table2[[#This Row],[Customer_ID]],Table3[Customer_ID],Table3[State],"Karnataka")</f>
        <v>Tamil Nadu</v>
      </c>
      <c r="K1236" s="2" t="str">
        <f>_xlfn.XLOOKUP(Table2[[#This Row],[Customer_ID]],Table3[Customer_ID],Table3[Membership],"Regular")</f>
        <v>Gold</v>
      </c>
      <c r="L1236" s="2" t="s">
        <v>2171</v>
      </c>
      <c r="M1236" s="2" t="str">
        <f>_xlfn.XLOOKUP(Table2[[#This Row],[Product_ID]],Table4[Product_ID],Table4[Product_Name],"Not Found")</f>
        <v>Indian Terrain Graphic Tee Purple</v>
      </c>
      <c r="N1236" s="2" t="str">
        <f>_xlfn.XLOOKUP(Table2[[#This Row],[Product_ID]],Table4[Product_ID],Table4[Category],"Not Found")</f>
        <v>Men T-Shirts</v>
      </c>
      <c r="O1236" s="2" t="str">
        <f>_xlfn.XLOOKUP(Table2[[#This Row],[Product_ID]],Table4[Product_ID],Table4[Subcategory],"Not Found")</f>
        <v>Graphic Tee</v>
      </c>
      <c r="P1236" s="2" t="str">
        <f>_xlfn.XLOOKUP(Table2[[#This Row],[Product_ID]],Table4[Product_ID],Table4[Brand],"Missing Brand")</f>
        <v>Indian Terrain</v>
      </c>
      <c r="Q1236" s="2" t="s">
        <v>557</v>
      </c>
      <c r="R1236" s="2" t="str">
        <f>_xlfn.XLOOKUP(Table2[[#This Row],[Store_ID]],Table6[Store_ID],Table6[Store Name],"Not Found")</f>
        <v>TrendMart Hyderabad Mall Kiosk</v>
      </c>
      <c r="S1236" s="2">
        <f>_xlfn.XLOOKUP(Table2[[#This Row],[Store_ID]],Table6[Store_ID],Table6[Monthly Target],"Missing Target")</f>
        <v>2500000</v>
      </c>
      <c r="T1236" s="2" t="str">
        <f>_xlfn.XLOOKUP(Table2[[#This Row],[Store_ID]],Table6[Store_ID],Table6[Region],"Not Found")</f>
        <v>South Zone 2</v>
      </c>
      <c r="U1236" s="2" t="s">
        <v>294</v>
      </c>
      <c r="V1236" s="2" t="str">
        <f>_xlfn.XLOOKUP(Table2[[#This Row],[Employee_ID]],Table5[Employee_ID],Table5[Employee Name],"Not Found")</f>
        <v>Chitra Chettiar</v>
      </c>
      <c r="W1236" s="2">
        <v>6</v>
      </c>
      <c r="X1236" s="2">
        <v>622.29</v>
      </c>
      <c r="Y1236" s="2">
        <v>0</v>
      </c>
      <c r="Z1236" s="2">
        <v>0</v>
      </c>
      <c r="AA1236" s="2">
        <v>5</v>
      </c>
      <c r="AB1236" s="2">
        <v>186.69</v>
      </c>
      <c r="AC1236" s="2">
        <v>3920.43</v>
      </c>
      <c r="AD1236" s="2">
        <v>2239.62</v>
      </c>
      <c r="AE1236" s="2">
        <f t="shared" si="39"/>
        <v>1494.12</v>
      </c>
      <c r="AF1236" s="2" t="s">
        <v>25</v>
      </c>
      <c r="AG1236" s="42">
        <f>IFERROR(Table2[[#This Row],[Profit]]/Table2[[#This Row],[Sales Amount]],0)</f>
        <v>0.38111125565307885</v>
      </c>
      <c r="AH1236" s="2" t="str">
        <f>TRIM(Table2[[#This Row],[Payment Modee]])</f>
        <v>UPI</v>
      </c>
      <c r="AI1236" s="2" t="s">
        <v>26</v>
      </c>
      <c r="AJ1236" s="2" t="s">
        <v>27</v>
      </c>
      <c r="AK1236" s="2" t="s">
        <v>727</v>
      </c>
      <c r="AL1236" s="16" t="str">
        <f>IF(HOUR(Table2[[#This Row],[Order Time]])&lt;12,"Morning",IF(HOUR(Table2[[#This Row],[Order Time]])&lt;17,"Afternoon",IF(HOUR(Table2[[#This Row],[Order Time]])&lt;21,"Evening","Night")))</f>
        <v>Afternoon</v>
      </c>
      <c r="AM1236" s="16" t="s">
        <v>29</v>
      </c>
    </row>
    <row r="1237" spans="1:39" x14ac:dyDescent="0.25">
      <c r="A1237" s="13" t="s">
        <v>2888</v>
      </c>
      <c r="B1237" s="4">
        <v>45747</v>
      </c>
      <c r="C1237" s="2">
        <f>YEAR(Table2[[#This Row],[Invoice Date]])</f>
        <v>2025</v>
      </c>
      <c r="D1237" s="2" t="str">
        <f>TEXT(Table2[[#This Row],[Invoice Date]],"mmm")</f>
        <v>Mar</v>
      </c>
      <c r="E1237" s="2" t="str">
        <f>Table2[[#This Row],[Store_ID]]&amp;"-"&amp;Table2[[#This Row],[Year]]&amp;"-"&amp;Table2[[#This Row],[Month]]</f>
        <v>STR068-2025-Mar</v>
      </c>
      <c r="F1237" s="2" t="s">
        <v>2320</v>
      </c>
      <c r="G1237" s="2" t="str">
        <f>_xlfn.XLOOKUP(Table2[[#This Row],[Customer_ID]],Table3[Customer_ID],Table3[Customer Name],"Not Found")</f>
        <v>Latha Ramachandran</v>
      </c>
      <c r="H1237" s="2" t="str">
        <f>_xlfn.XLOOKUP(Table2[[#This Row],[Customer_ID]],Table3[Customer_ID],Table3[Gender],"Female")</f>
        <v>Female</v>
      </c>
      <c r="I1237" s="2" t="str">
        <f>_xlfn.XLOOKUP(Table2[[#This Row],[Customer_ID]],Table3[Customer_ID],Table3[City],"Missing Memebership")</f>
        <v>Salem</v>
      </c>
      <c r="J1237" s="2" t="str">
        <f>_xlfn.XLOOKUP(Table2[[#This Row],[Customer_ID]],Table3[Customer_ID],Table3[State],"Karnataka")</f>
        <v>Tamil Nadu</v>
      </c>
      <c r="K1237" s="2" t="str">
        <f>_xlfn.XLOOKUP(Table2[[#This Row],[Customer_ID]],Table3[Customer_ID],Table3[Membership],"Regular")</f>
        <v>Gold</v>
      </c>
      <c r="L1237" s="2" t="s">
        <v>571</v>
      </c>
      <c r="M1237" s="2" t="str">
        <f>_xlfn.XLOOKUP(Table2[[#This Row],[Product_ID]],Table4[Product_ID],Table4[Product_Name],"Not Found")</f>
        <v>Being Human Track Suit Mustard</v>
      </c>
      <c r="N1237" s="2" t="str">
        <f>_xlfn.XLOOKUP(Table2[[#This Row],[Product_ID]],Table4[Product_ID],Table4[Category],"Not Found")</f>
        <v>Sportswear</v>
      </c>
      <c r="O1237" s="2" t="str">
        <f>_xlfn.XLOOKUP(Table2[[#This Row],[Product_ID]],Table4[Product_ID],Table4[Subcategory],"Not Found")</f>
        <v>Track Suit</v>
      </c>
      <c r="P1237" s="2" t="str">
        <f>_xlfn.XLOOKUP(Table2[[#This Row],[Product_ID]],Table4[Product_ID],Table4[Brand],"Missing Brand")</f>
        <v>Being Human</v>
      </c>
      <c r="Q1237" s="2" t="s">
        <v>97</v>
      </c>
      <c r="R1237" s="2" t="str">
        <f>_xlfn.XLOOKUP(Table2[[#This Row],[Store_ID]],Table6[Store_ID],Table6[Store Name],"Not Found")</f>
        <v>TrendMart Madurai Mall Kiosk</v>
      </c>
      <c r="S1237" s="2">
        <f>_xlfn.XLOOKUP(Table2[[#This Row],[Store_ID]],Table6[Store_ID],Table6[Monthly Target],"Missing Target")</f>
        <v>2000000</v>
      </c>
      <c r="T1237" s="2" t="str">
        <f>_xlfn.XLOOKUP(Table2[[#This Row],[Store_ID]],Table6[Store_ID],Table6[Region],"Not Found")</f>
        <v>South Zone 1</v>
      </c>
      <c r="U1237" s="2" t="s">
        <v>81</v>
      </c>
      <c r="V1237" s="2" t="str">
        <f>_xlfn.XLOOKUP(Table2[[#This Row],[Employee_ID]],Table5[Employee_ID],Table5[Employee Name],"Not Found")</f>
        <v>Charulatha Kumar</v>
      </c>
      <c r="W1237" s="2">
        <v>2</v>
      </c>
      <c r="X1237" s="2">
        <v>932.73</v>
      </c>
      <c r="Y1237" s="2">
        <v>15</v>
      </c>
      <c r="Z1237" s="2">
        <v>279.82</v>
      </c>
      <c r="AA1237" s="2">
        <v>5</v>
      </c>
      <c r="AB1237" s="2">
        <v>79.28</v>
      </c>
      <c r="AC1237" s="2">
        <v>1664.92</v>
      </c>
      <c r="AD1237" s="2">
        <v>1252.52</v>
      </c>
      <c r="AE1237" s="2">
        <f t="shared" si="39"/>
        <v>333.12000000000012</v>
      </c>
      <c r="AF1237" s="2" t="s">
        <v>35</v>
      </c>
      <c r="AG1237" s="42">
        <f>IFERROR(Table2[[#This Row],[Profit]]/Table2[[#This Row],[Sales Amount]],0)</f>
        <v>0.20008168560651568</v>
      </c>
      <c r="AH1237" s="2" t="str">
        <f>TRIM(Table2[[#This Row],[Payment Modee]])</f>
        <v>Debit Card</v>
      </c>
      <c r="AI1237" s="2" t="s">
        <v>26</v>
      </c>
      <c r="AJ1237" s="2" t="s">
        <v>27</v>
      </c>
      <c r="AK1237" s="2" t="s">
        <v>2889</v>
      </c>
      <c r="AL1237" s="16" t="str">
        <f>IF(HOUR(Table2[[#This Row],[Order Time]])&lt;12,"Morning",IF(HOUR(Table2[[#This Row],[Order Time]])&lt;17,"Afternoon",IF(HOUR(Table2[[#This Row],[Order Time]])&lt;21,"Evening","Night")))</f>
        <v>Morning</v>
      </c>
      <c r="AM1237" s="16" t="s">
        <v>29</v>
      </c>
    </row>
    <row r="1238" spans="1:39" x14ac:dyDescent="0.25">
      <c r="A1238" s="13" t="s">
        <v>2890</v>
      </c>
      <c r="B1238" s="4">
        <v>45617</v>
      </c>
      <c r="C1238" s="2">
        <f>YEAR(Table2[[#This Row],[Invoice Date]])</f>
        <v>2024</v>
      </c>
      <c r="D1238" s="2" t="str">
        <f>TEXT(Table2[[#This Row],[Invoice Date]],"mmm")</f>
        <v>Nov</v>
      </c>
      <c r="E1238" s="2" t="str">
        <f>Table2[[#This Row],[Store_ID]]&amp;"-"&amp;Table2[[#This Row],[Year]]&amp;"-"&amp;Table2[[#This Row],[Month]]</f>
        <v>STR104-2024-Nov</v>
      </c>
      <c r="F1238" s="2" t="s">
        <v>1297</v>
      </c>
      <c r="G1238" s="2" t="str">
        <f>_xlfn.XLOOKUP(Table2[[#This Row],[Customer_ID]],Table3[Customer_ID],Table3[Customer Name],"Not Found")</f>
        <v>Meena Rao</v>
      </c>
      <c r="H1238" s="2" t="str">
        <f>_xlfn.XLOOKUP(Table2[[#This Row],[Customer_ID]],Table3[Customer_ID],Table3[Gender],"Female")</f>
        <v>Female</v>
      </c>
      <c r="I1238" s="2" t="str">
        <f>_xlfn.XLOOKUP(Table2[[#This Row],[Customer_ID]],Table3[Customer_ID],Table3[City],"Missing Memebership")</f>
        <v>Khammam</v>
      </c>
      <c r="J1238" s="2" t="str">
        <f>_xlfn.XLOOKUP(Table2[[#This Row],[Customer_ID]],Table3[Customer_ID],Table3[State],"Karnataka")</f>
        <v>Telangana</v>
      </c>
      <c r="K1238" s="2" t="str">
        <f>_xlfn.XLOOKUP(Table2[[#This Row],[Customer_ID]],Table3[Customer_ID],Table3[Membership],"Regular")</f>
        <v>Platinum</v>
      </c>
      <c r="L1238" s="2" t="s">
        <v>481</v>
      </c>
      <c r="M1238" s="2" t="str">
        <f>_xlfn.XLOOKUP(Table2[[#This Row],[Product_ID]],Table4[Product_ID],Table4[Product_Name],"Not Found")</f>
        <v>Nalli Silks Casual Shirt Navy Blue</v>
      </c>
      <c r="N1238" s="2" t="str">
        <f>_xlfn.XLOOKUP(Table2[[#This Row],[Product_ID]],Table4[Product_ID],Table4[Category],"Not Found")</f>
        <v>Men Shirts</v>
      </c>
      <c r="O1238" s="2" t="str">
        <f>_xlfn.XLOOKUP(Table2[[#This Row],[Product_ID]],Table4[Product_ID],Table4[Subcategory],"Not Found")</f>
        <v>Casual Shirt</v>
      </c>
      <c r="P1238" s="2" t="str">
        <f>_xlfn.XLOOKUP(Table2[[#This Row],[Product_ID]],Table4[Product_ID],Table4[Brand],"Missing Brand")</f>
        <v>Nalli Silks</v>
      </c>
      <c r="Q1238" s="2" t="s">
        <v>399</v>
      </c>
      <c r="R1238" s="2" t="str">
        <f>_xlfn.XLOOKUP(Table2[[#This Row],[Store_ID]],Table6[Store_ID],Table6[Store Name],"Not Found")</f>
        <v>TrendMart Kochi High Street</v>
      </c>
      <c r="S1238" s="2">
        <f>_xlfn.XLOOKUP(Table2[[#This Row],[Store_ID]],Table6[Store_ID],Table6[Monthly Target],"Missing Target")</f>
        <v>1200000</v>
      </c>
      <c r="T1238" s="2" t="str">
        <f>_xlfn.XLOOKUP(Table2[[#This Row],[Store_ID]],Table6[Store_ID],Table6[Region],"Not Found")</f>
        <v>South Zone 1</v>
      </c>
      <c r="U1238" s="2" t="s">
        <v>417</v>
      </c>
      <c r="V1238" s="2" t="str">
        <f>_xlfn.XLOOKUP(Table2[[#This Row],[Employee_ID]],Table5[Employee_ID],Table5[Employee Name],"Not Found")</f>
        <v>Arjun Krishnan</v>
      </c>
      <c r="W1238" s="2">
        <v>3</v>
      </c>
      <c r="X1238" s="2">
        <v>847.64</v>
      </c>
      <c r="Y1238" s="2">
        <v>10</v>
      </c>
      <c r="Z1238" s="2">
        <v>254.29</v>
      </c>
      <c r="AA1238" s="2">
        <v>5</v>
      </c>
      <c r="AB1238" s="2">
        <v>114.43</v>
      </c>
      <c r="AC1238" s="2">
        <v>2403.06</v>
      </c>
      <c r="AD1238" s="2">
        <v>1771.44</v>
      </c>
      <c r="AE1238" s="2">
        <f t="shared" si="39"/>
        <v>517.18999999999983</v>
      </c>
      <c r="AF1238" s="2" t="s">
        <v>69</v>
      </c>
      <c r="AG1238" s="42">
        <f>IFERROR(Table2[[#This Row],[Profit]]/Table2[[#This Row],[Sales Amount]],0)</f>
        <v>0.21522142601516392</v>
      </c>
      <c r="AH1238" s="2" t="str">
        <f>TRIM(Table2[[#This Row],[Payment Modee]])</f>
        <v>Cash</v>
      </c>
      <c r="AI1238" s="2" t="s">
        <v>36</v>
      </c>
      <c r="AJ1238" s="2" t="s">
        <v>27</v>
      </c>
      <c r="AK1238" s="2" t="s">
        <v>1128</v>
      </c>
      <c r="AL1238" s="16" t="str">
        <f>IF(HOUR(Table2[[#This Row],[Order Time]])&lt;12,"Morning",IF(HOUR(Table2[[#This Row],[Order Time]])&lt;17,"Afternoon",IF(HOUR(Table2[[#This Row],[Order Time]])&lt;21,"Evening","Night")))</f>
        <v>Morning</v>
      </c>
      <c r="AM1238" s="16" t="s">
        <v>29</v>
      </c>
    </row>
    <row r="1239" spans="1:39" x14ac:dyDescent="0.25">
      <c r="A1239" s="13" t="s">
        <v>2891</v>
      </c>
      <c r="B1239" s="4">
        <v>45522</v>
      </c>
      <c r="C1239" s="2">
        <f>YEAR(Table2[[#This Row],[Invoice Date]])</f>
        <v>2024</v>
      </c>
      <c r="D1239" s="2" t="str">
        <f>TEXT(Table2[[#This Row],[Invoice Date]],"mmm")</f>
        <v>Aug</v>
      </c>
      <c r="E1239" s="2" t="str">
        <f>Table2[[#This Row],[Store_ID]]&amp;"-"&amp;Table2[[#This Row],[Year]]&amp;"-"&amp;Table2[[#This Row],[Month]]</f>
        <v>STR016-2024-Aug</v>
      </c>
      <c r="F1239" s="2" t="s">
        <v>2471</v>
      </c>
      <c r="G1239" s="2" t="str">
        <f>_xlfn.XLOOKUP(Table2[[#This Row],[Customer_ID]],Table3[Customer_ID],Table3[Customer Name],"Not Found")</f>
        <v>Uma Sundaram</v>
      </c>
      <c r="H1239" s="2" t="str">
        <f>_xlfn.XLOOKUP(Table2[[#This Row],[Customer_ID]],Table3[Customer_ID],Table3[Gender],"Female")</f>
        <v>Female</v>
      </c>
      <c r="I1239" s="2" t="str">
        <f>_xlfn.XLOOKUP(Table2[[#This Row],[Customer_ID]],Table3[Customer_ID],Table3[City],"Missing Memebership")</f>
        <v>Tiruchirappalli</v>
      </c>
      <c r="J1239" s="2" t="str">
        <f>_xlfn.XLOOKUP(Table2[[#This Row],[Customer_ID]],Table3[Customer_ID],Table3[State],"Karnataka")</f>
        <v>Tamil Nadu</v>
      </c>
      <c r="K1239" s="2" t="str">
        <f>_xlfn.XLOOKUP(Table2[[#This Row],[Customer_ID]],Table3[Customer_ID],Table3[Membership],"Regular")</f>
        <v>Regular</v>
      </c>
      <c r="L1239" s="2" t="s">
        <v>548</v>
      </c>
      <c r="M1239" s="2" t="str">
        <f>_xlfn.XLOOKUP(Table2[[#This Row],[Product_ID]],Table4[Product_ID],Table4[Product_Name],"Not Found")</f>
        <v>Global Desi Round Neck Green</v>
      </c>
      <c r="N1239" s="2" t="str">
        <f>_xlfn.XLOOKUP(Table2[[#This Row],[Product_ID]],Table4[Product_ID],Table4[Category],"Not Found")</f>
        <v>Men T-Shirts</v>
      </c>
      <c r="O1239" s="2" t="str">
        <f>_xlfn.XLOOKUP(Table2[[#This Row],[Product_ID]],Table4[Product_ID],Table4[Subcategory],"Not Found")</f>
        <v>Round Neck</v>
      </c>
      <c r="P1239" s="2" t="str">
        <f>_xlfn.XLOOKUP(Table2[[#This Row],[Product_ID]],Table4[Product_ID],Table4[Brand],"Missing Brand")</f>
        <v>Global Desi</v>
      </c>
      <c r="Q1239" s="2" t="s">
        <v>380</v>
      </c>
      <c r="R1239" s="2" t="str">
        <f>_xlfn.XLOOKUP(Table2[[#This Row],[Store_ID]],Table6[Store_ID],Table6[Store Name],"Not Found")</f>
        <v>TrendMart Visakhapatnam Flagship</v>
      </c>
      <c r="S1239" s="2">
        <f>_xlfn.XLOOKUP(Table2[[#This Row],[Store_ID]],Table6[Store_ID],Table6[Monthly Target],"Missing Target")</f>
        <v>1200000</v>
      </c>
      <c r="T1239" s="2" t="str">
        <f>_xlfn.XLOOKUP(Table2[[#This Row],[Store_ID]],Table6[Store_ID],Table6[Region],"Not Found")</f>
        <v>South Zone 3</v>
      </c>
      <c r="U1239" s="2" t="s">
        <v>159</v>
      </c>
      <c r="V1239" s="2" t="str">
        <f>_xlfn.XLOOKUP(Table2[[#This Row],[Employee_ID]],Table5[Employee_ID],Table5[Employee Name],"Not Found")</f>
        <v>Venkat Sharma</v>
      </c>
      <c r="W1239" s="2">
        <v>4</v>
      </c>
      <c r="X1239" s="2">
        <v>524.64</v>
      </c>
      <c r="Y1239" s="2">
        <v>15</v>
      </c>
      <c r="Z1239" s="2">
        <v>314.77999999999997</v>
      </c>
      <c r="AA1239" s="2">
        <v>5</v>
      </c>
      <c r="AB1239" s="2">
        <v>89.19</v>
      </c>
      <c r="AC1239" s="2">
        <v>1872.97</v>
      </c>
      <c r="AD1239" s="2">
        <v>1199.44</v>
      </c>
      <c r="AE1239" s="2">
        <f t="shared" si="39"/>
        <v>584.33999999999992</v>
      </c>
      <c r="AF1239" s="2" t="s">
        <v>25</v>
      </c>
      <c r="AG1239" s="42">
        <f>IFERROR(Table2[[#This Row],[Profit]]/Table2[[#This Row],[Sales Amount]],0)</f>
        <v>0.31198577660079974</v>
      </c>
      <c r="AH1239" s="2" t="str">
        <f>TRIM(Table2[[#This Row],[Payment Modee]])</f>
        <v>UPI</v>
      </c>
      <c r="AI1239" s="2" t="s">
        <v>36</v>
      </c>
      <c r="AJ1239" s="2" t="s">
        <v>27</v>
      </c>
      <c r="AK1239" s="2" t="s">
        <v>269</v>
      </c>
      <c r="AL1239" s="16" t="str">
        <f>IF(HOUR(Table2[[#This Row],[Order Time]])&lt;12,"Morning",IF(HOUR(Table2[[#This Row],[Order Time]])&lt;17,"Afternoon",IF(HOUR(Table2[[#This Row],[Order Time]])&lt;21,"Evening","Night")))</f>
        <v>Evening</v>
      </c>
      <c r="AM1239" s="16" t="s">
        <v>38</v>
      </c>
    </row>
    <row r="1240" spans="1:39" x14ac:dyDescent="0.25">
      <c r="A1240" s="13" t="s">
        <v>2892</v>
      </c>
      <c r="B1240" s="4">
        <v>45714</v>
      </c>
      <c r="C1240" s="2">
        <f>YEAR(Table2[[#This Row],[Invoice Date]])</f>
        <v>2025</v>
      </c>
      <c r="D1240" s="2" t="str">
        <f>TEXT(Table2[[#This Row],[Invoice Date]],"mmm")</f>
        <v>Feb</v>
      </c>
      <c r="E1240" s="2" t="str">
        <f>Table2[[#This Row],[Store_ID]]&amp;"-"&amp;Table2[[#This Row],[Year]]&amp;"-"&amp;Table2[[#This Row],[Month]]</f>
        <v>STR110-2025-Feb</v>
      </c>
      <c r="F1240" s="2" t="s">
        <v>2893</v>
      </c>
      <c r="G1240" s="2" t="str">
        <f>_xlfn.XLOOKUP(Table2[[#This Row],[Customer_ID]],Table3[Customer_ID],Table3[Customer Name],"Not Found")</f>
        <v>Hema Naidu</v>
      </c>
      <c r="H1240" s="2" t="str">
        <f>_xlfn.XLOOKUP(Table2[[#This Row],[Customer_ID]],Table3[Customer_ID],Table3[Gender],"Female")</f>
        <v>Female</v>
      </c>
      <c r="I1240" s="2" t="str">
        <f>_xlfn.XLOOKUP(Table2[[#This Row],[Customer_ID]],Table3[Customer_ID],Table3[City],"Missing Memebership")</f>
        <v>Davanagere</v>
      </c>
      <c r="J1240" s="2" t="str">
        <f>_xlfn.XLOOKUP(Table2[[#This Row],[Customer_ID]],Table3[Customer_ID],Table3[State],"Karnataka")</f>
        <v>Karnataka</v>
      </c>
      <c r="K1240" s="2" t="str">
        <f>_xlfn.XLOOKUP(Table2[[#This Row],[Customer_ID]],Table3[Customer_ID],Table3[Membership],"Regular")</f>
        <v>Silver</v>
      </c>
      <c r="L1240" s="2" t="s">
        <v>1301</v>
      </c>
      <c r="M1240" s="2" t="str">
        <f>_xlfn.XLOOKUP(Table2[[#This Row],[Product_ID]],Table4[Product_ID],Table4[Product_Name],"Not Found")</f>
        <v>Pantaloons Braided Belt Brown</v>
      </c>
      <c r="N1240" s="2" t="str">
        <f>_xlfn.XLOOKUP(Table2[[#This Row],[Product_ID]],Table4[Product_ID],Table4[Category],"Not Found")</f>
        <v>Belts</v>
      </c>
      <c r="O1240" s="2" t="str">
        <f>_xlfn.XLOOKUP(Table2[[#This Row],[Product_ID]],Table4[Product_ID],Table4[Subcategory],"Not Found")</f>
        <v>Braided Belt</v>
      </c>
      <c r="P1240" s="2" t="str">
        <f>_xlfn.XLOOKUP(Table2[[#This Row],[Product_ID]],Table4[Product_ID],Table4[Brand],"Missing Brand")</f>
        <v>Pantaloons</v>
      </c>
      <c r="Q1240" s="2" t="s">
        <v>146</v>
      </c>
      <c r="R1240" s="2" t="str">
        <f>_xlfn.XLOOKUP(Table2[[#This Row],[Store_ID]],Table6[Store_ID],Table6[Store Name],"Not Found")</f>
        <v>TrendMart Thoothukudi Outlet</v>
      </c>
      <c r="S1240" s="2">
        <f>_xlfn.XLOOKUP(Table2[[#This Row],[Store_ID]],Table6[Store_ID],Table6[Monthly Target],"Missing Target")</f>
        <v>1000000</v>
      </c>
      <c r="T1240" s="2" t="str">
        <f>_xlfn.XLOOKUP(Table2[[#This Row],[Store_ID]],Table6[Store_ID],Table6[Region],"Not Found")</f>
        <v>South Zone 1</v>
      </c>
      <c r="U1240" s="2" t="s">
        <v>417</v>
      </c>
      <c r="V1240" s="2" t="str">
        <f>_xlfn.XLOOKUP(Table2[[#This Row],[Employee_ID]],Table5[Employee_ID],Table5[Employee Name],"Not Found")</f>
        <v>Arjun Krishnan</v>
      </c>
      <c r="W1240" s="2">
        <v>2</v>
      </c>
      <c r="X1240" s="2">
        <v>1126.53</v>
      </c>
      <c r="Y1240" s="2">
        <v>0</v>
      </c>
      <c r="Z1240" s="2">
        <v>0</v>
      </c>
      <c r="AA1240" s="2">
        <v>12</v>
      </c>
      <c r="AB1240" s="2">
        <v>270.37</v>
      </c>
      <c r="AC1240" s="2">
        <v>2523.4299999999998</v>
      </c>
      <c r="AD1240" s="2">
        <v>1530.46</v>
      </c>
      <c r="AE1240" s="2">
        <f t="shared" si="39"/>
        <v>722.5999999999998</v>
      </c>
      <c r="AF1240" s="2" t="s">
        <v>56</v>
      </c>
      <c r="AG1240" s="42">
        <f>IFERROR(Table2[[#This Row],[Profit]]/Table2[[#This Row],[Sales Amount]],0)</f>
        <v>0.28635626904649619</v>
      </c>
      <c r="AH1240" s="2" t="str">
        <f>TRIM(Table2[[#This Row],[Payment Modee]])</f>
        <v>Credit Card</v>
      </c>
      <c r="AI1240" s="2" t="s">
        <v>26</v>
      </c>
      <c r="AJ1240" s="2" t="s">
        <v>27</v>
      </c>
      <c r="AK1240" s="2" t="s">
        <v>2424</v>
      </c>
      <c r="AL1240" s="16" t="str">
        <f>IF(HOUR(Table2[[#This Row],[Order Time]])&lt;12,"Morning",IF(HOUR(Table2[[#This Row],[Order Time]])&lt;17,"Afternoon",IF(HOUR(Table2[[#This Row],[Order Time]])&lt;21,"Evening","Night")))</f>
        <v>Afternoon</v>
      </c>
      <c r="AM1240" s="16" t="s">
        <v>29</v>
      </c>
    </row>
    <row r="1241" spans="1:39" x14ac:dyDescent="0.25">
      <c r="A1241" s="13" t="s">
        <v>2894</v>
      </c>
      <c r="B1241" s="4">
        <v>45582</v>
      </c>
      <c r="C1241" s="2">
        <f>YEAR(Table2[[#This Row],[Invoice Date]])</f>
        <v>2024</v>
      </c>
      <c r="D1241" s="2" t="str">
        <f>TEXT(Table2[[#This Row],[Invoice Date]],"mmm")</f>
        <v>Oct</v>
      </c>
      <c r="E1241" s="2" t="str">
        <f>Table2[[#This Row],[Store_ID]]&amp;"-"&amp;Table2[[#This Row],[Year]]&amp;"-"&amp;Table2[[#This Row],[Month]]</f>
        <v>STR039-2024-Oct</v>
      </c>
      <c r="F1241" s="2" t="s">
        <v>632</v>
      </c>
      <c r="G1241" s="2" t="str">
        <f>_xlfn.XLOOKUP(Table2[[#This Row],[Customer_ID]],Table3[Customer_ID],Table3[Customer Name],"Not Found")</f>
        <v>Gayathri Gowda</v>
      </c>
      <c r="H1241" s="2" t="str">
        <f>_xlfn.XLOOKUP(Table2[[#This Row],[Customer_ID]],Table3[Customer_ID],Table3[Gender],"Female")</f>
        <v>Female</v>
      </c>
      <c r="I1241" s="2" t="str">
        <f>_xlfn.XLOOKUP(Table2[[#This Row],[Customer_ID]],Table3[Customer_ID],Table3[City],"Missing Memebership")</f>
        <v>Vellore</v>
      </c>
      <c r="J1241" s="2" t="str">
        <f>_xlfn.XLOOKUP(Table2[[#This Row],[Customer_ID]],Table3[Customer_ID],Table3[State],"Karnataka")</f>
        <v>Tamil Nadu</v>
      </c>
      <c r="K1241" s="2" t="str">
        <f>_xlfn.XLOOKUP(Table2[[#This Row],[Customer_ID]],Table3[Customer_ID],Table3[Membership],"Regular")</f>
        <v>Silver</v>
      </c>
      <c r="L1241" s="2" t="s">
        <v>140</v>
      </c>
      <c r="M1241" s="2" t="str">
        <f>_xlfn.XLOOKUP(Table2[[#This Row],[Product_ID]],Table4[Product_ID],Table4[Product_Name],"Not Found")</f>
        <v>Indian Terrain Denim Shirt Wine</v>
      </c>
      <c r="N1241" s="2" t="str">
        <f>_xlfn.XLOOKUP(Table2[[#This Row],[Product_ID]],Table4[Product_ID],Table4[Category],"Not Found")</f>
        <v>Men Shirts</v>
      </c>
      <c r="O1241" s="2" t="str">
        <f>_xlfn.XLOOKUP(Table2[[#This Row],[Product_ID]],Table4[Product_ID],Table4[Subcategory],"Not Found")</f>
        <v>Denim Shirt</v>
      </c>
      <c r="P1241" s="2" t="str">
        <f>_xlfn.XLOOKUP(Table2[[#This Row],[Product_ID]],Table4[Product_ID],Table4[Brand],"Missing Brand")</f>
        <v>Indian Terrain</v>
      </c>
      <c r="Q1241" s="2" t="s">
        <v>825</v>
      </c>
      <c r="R1241" s="2" t="str">
        <f>_xlfn.XLOOKUP(Table2[[#This Row],[Store_ID]],Table6[Store_ID],Table6[Store Name],"Not Found")</f>
        <v>TrendMart Bengaluru High Street</v>
      </c>
      <c r="S1241" s="2">
        <f>_xlfn.XLOOKUP(Table2[[#This Row],[Store_ID]],Table6[Store_ID],Table6[Monthly Target],"Missing Target")</f>
        <v>1500000</v>
      </c>
      <c r="T1241" s="2" t="str">
        <f>_xlfn.XLOOKUP(Table2[[#This Row],[Store_ID]],Table6[Store_ID],Table6[Region],"Not Found")</f>
        <v>South Zone 2</v>
      </c>
      <c r="U1241" s="2" t="s">
        <v>268</v>
      </c>
      <c r="V1241" s="2" t="str">
        <f>_xlfn.XLOOKUP(Table2[[#This Row],[Employee_ID]],Table5[Employee_ID],Table5[Employee Name],"Not Found")</f>
        <v>Ganesh Iyengar</v>
      </c>
      <c r="W1241" s="2">
        <v>4</v>
      </c>
      <c r="X1241" s="2">
        <v>1001.76</v>
      </c>
      <c r="Y1241" s="2">
        <v>15</v>
      </c>
      <c r="Z1241" s="2">
        <v>601.05999999999995</v>
      </c>
      <c r="AA1241" s="2">
        <v>12</v>
      </c>
      <c r="AB1241" s="2">
        <v>408.72</v>
      </c>
      <c r="AC1241" s="2">
        <v>3814.7</v>
      </c>
      <c r="AD1241" s="2">
        <v>2884.88</v>
      </c>
      <c r="AE1241" s="2">
        <f t="shared" si="39"/>
        <v>521.09999999999968</v>
      </c>
      <c r="AF1241" s="2" t="s">
        <v>25</v>
      </c>
      <c r="AG1241" s="42">
        <f>IFERROR(Table2[[#This Row],[Profit]]/Table2[[#This Row],[Sales Amount]],0)</f>
        <v>0.13660314048286881</v>
      </c>
      <c r="AH1241" s="2" t="str">
        <f>TRIM(Table2[[#This Row],[Payment Modee]])</f>
        <v>UPI</v>
      </c>
      <c r="AI1241" s="2" t="s">
        <v>36</v>
      </c>
      <c r="AJ1241" s="2" t="s">
        <v>27</v>
      </c>
      <c r="AK1241" s="2" t="s">
        <v>2895</v>
      </c>
      <c r="AL1241" s="16" t="str">
        <f>IF(HOUR(Table2[[#This Row],[Order Time]])&lt;12,"Morning",IF(HOUR(Table2[[#This Row],[Order Time]])&lt;17,"Afternoon",IF(HOUR(Table2[[#This Row],[Order Time]])&lt;21,"Evening","Night")))</f>
        <v>Morning</v>
      </c>
      <c r="AM1241" s="16" t="s">
        <v>29</v>
      </c>
    </row>
    <row r="1242" spans="1:39" x14ac:dyDescent="0.25">
      <c r="A1242" s="13" t="s">
        <v>2896</v>
      </c>
      <c r="B1242" s="4">
        <v>45458</v>
      </c>
      <c r="C1242" s="2">
        <f>YEAR(Table2[[#This Row],[Invoice Date]])</f>
        <v>2024</v>
      </c>
      <c r="D1242" s="2" t="str">
        <f>TEXT(Table2[[#This Row],[Invoice Date]],"mmm")</f>
        <v>Jun</v>
      </c>
      <c r="E1242" s="2" t="str">
        <f>Table2[[#This Row],[Store_ID]]&amp;"-"&amp;Table2[[#This Row],[Year]]&amp;"-"&amp;Table2[[#This Row],[Month]]</f>
        <v>STR057-2024-Jun</v>
      </c>
      <c r="F1242" s="2" t="s">
        <v>2512</v>
      </c>
      <c r="G1242" s="2" t="str">
        <f>_xlfn.XLOOKUP(Table2[[#This Row],[Customer_ID]],Table3[Customer_ID],Table3[Customer Name],"Not Found")</f>
        <v>Lavanya Murthy</v>
      </c>
      <c r="H1242" s="2" t="str">
        <f>_xlfn.XLOOKUP(Table2[[#This Row],[Customer_ID]],Table3[Customer_ID],Table3[Gender],"Female")</f>
        <v>Female</v>
      </c>
      <c r="I1242" s="2" t="str">
        <f>_xlfn.XLOOKUP(Table2[[#This Row],[Customer_ID]],Table3[Customer_ID],Table3[City],"Missing Memebership")</f>
        <v>Tumakuru</v>
      </c>
      <c r="J1242" s="2" t="str">
        <f>_xlfn.XLOOKUP(Table2[[#This Row],[Customer_ID]],Table3[Customer_ID],Table3[State],"Karnataka")</f>
        <v>Karnataka</v>
      </c>
      <c r="K1242" s="2" t="str">
        <f>_xlfn.XLOOKUP(Table2[[#This Row],[Customer_ID]],Table3[Customer_ID],Table3[Membership],"Regular")</f>
        <v>Silver</v>
      </c>
      <c r="L1242" s="2" t="s">
        <v>386</v>
      </c>
      <c r="M1242" s="2" t="str">
        <f>_xlfn.XLOOKUP(Table2[[#This Row],[Product_ID]],Table4[Product_ID],Table4[Product_Name],"Not Found")</f>
        <v>Libas Sling Bag Green</v>
      </c>
      <c r="N1242" s="2" t="str">
        <f>_xlfn.XLOOKUP(Table2[[#This Row],[Product_ID]],Table4[Product_ID],Table4[Category],"Not Found")</f>
        <v>Handbags</v>
      </c>
      <c r="O1242" s="2" t="str">
        <f>_xlfn.XLOOKUP(Table2[[#This Row],[Product_ID]],Table4[Product_ID],Table4[Subcategory],"Not Found")</f>
        <v>Sling Bag</v>
      </c>
      <c r="P1242" s="2" t="str">
        <f>_xlfn.XLOOKUP(Table2[[#This Row],[Product_ID]],Table4[Product_ID],Table4[Brand],"Missing Brand")</f>
        <v>Libas</v>
      </c>
      <c r="Q1242" s="2" t="s">
        <v>464</v>
      </c>
      <c r="R1242" s="2" t="str">
        <f>_xlfn.XLOOKUP(Table2[[#This Row],[Store_ID]],Table6[Store_ID],Table6[Store Name],"Not Found")</f>
        <v>TrendMart Vellore Standard</v>
      </c>
      <c r="S1242" s="2">
        <f>_xlfn.XLOOKUP(Table2[[#This Row],[Store_ID]],Table6[Store_ID],Table6[Monthly Target],"Missing Target")</f>
        <v>2500000</v>
      </c>
      <c r="T1242" s="2" t="str">
        <f>_xlfn.XLOOKUP(Table2[[#This Row],[Store_ID]],Table6[Store_ID],Table6[Region],"Not Found")</f>
        <v>South Zone 1</v>
      </c>
      <c r="U1242" s="2" t="s">
        <v>34</v>
      </c>
      <c r="V1242" s="2" t="str">
        <f>_xlfn.XLOOKUP(Table2[[#This Row],[Employee_ID]],Table5[Employee_ID],Table5[Employee Name],"Not Found")</f>
        <v>Deepthi Iyengar</v>
      </c>
      <c r="W1242" s="2">
        <v>1</v>
      </c>
      <c r="X1242" s="2">
        <v>2887.06</v>
      </c>
      <c r="Y1242" s="2">
        <v>0</v>
      </c>
      <c r="Z1242" s="2">
        <v>0</v>
      </c>
      <c r="AA1242" s="2">
        <v>12</v>
      </c>
      <c r="AB1242" s="2">
        <v>346.45</v>
      </c>
      <c r="AC1242" s="2">
        <v>3233.51</v>
      </c>
      <c r="AD1242" s="2">
        <v>2151.34</v>
      </c>
      <c r="AE1242" s="2">
        <f t="shared" si="39"/>
        <v>735.72</v>
      </c>
      <c r="AF1242" s="2" t="s">
        <v>25</v>
      </c>
      <c r="AG1242" s="42">
        <f>IFERROR(Table2[[#This Row],[Profit]]/Table2[[#This Row],[Sales Amount]],0)</f>
        <v>0.22752983599865162</v>
      </c>
      <c r="AH1242" s="2" t="str">
        <f>TRIM(Table2[[#This Row],[Payment Modee]])</f>
        <v>UPI</v>
      </c>
      <c r="AI1242" s="2" t="s">
        <v>26</v>
      </c>
      <c r="AJ1242" s="2" t="s">
        <v>27</v>
      </c>
      <c r="AK1242" s="2" t="s">
        <v>2897</v>
      </c>
      <c r="AL1242" s="16" t="str">
        <f>IF(HOUR(Table2[[#This Row],[Order Time]])&lt;12,"Morning",IF(HOUR(Table2[[#This Row],[Order Time]])&lt;17,"Afternoon",IF(HOUR(Table2[[#This Row],[Order Time]])&lt;21,"Evening","Night")))</f>
        <v>Morning</v>
      </c>
      <c r="AM1242" s="16" t="s">
        <v>38</v>
      </c>
    </row>
    <row r="1243" spans="1:39" x14ac:dyDescent="0.25">
      <c r="A1243" s="13" t="s">
        <v>2898</v>
      </c>
      <c r="B1243" s="4">
        <v>45653</v>
      </c>
      <c r="C1243" s="2">
        <f>YEAR(Table2[[#This Row],[Invoice Date]])</f>
        <v>2024</v>
      </c>
      <c r="D1243" s="2" t="str">
        <f>TEXT(Table2[[#This Row],[Invoice Date]],"mmm")</f>
        <v>Dec</v>
      </c>
      <c r="E1243" s="2" t="str">
        <f>Table2[[#This Row],[Store_ID]]&amp;"-"&amp;Table2[[#This Row],[Year]]&amp;"-"&amp;Table2[[#This Row],[Month]]</f>
        <v>STR001-2024-Dec</v>
      </c>
      <c r="F1243" s="2" t="s">
        <v>2779</v>
      </c>
      <c r="G1243" s="2" t="str">
        <f>_xlfn.XLOOKUP(Table2[[#This Row],[Customer_ID]],Table3[Customer_ID],Table3[Customer Name],"Not Found")</f>
        <v>Kiran Gopalakrishnan</v>
      </c>
      <c r="H1243" s="2" t="str">
        <f>_xlfn.XLOOKUP(Table2[[#This Row],[Customer_ID]],Table3[Customer_ID],Table3[Gender],"Female")</f>
        <v>Male</v>
      </c>
      <c r="I1243" s="2" t="str">
        <f>_xlfn.XLOOKUP(Table2[[#This Row],[Customer_ID]],Table3[Customer_ID],Table3[City],"Missing Memebership")</f>
        <v>Hubballi</v>
      </c>
      <c r="J1243" s="2" t="str">
        <f>_xlfn.XLOOKUP(Table2[[#This Row],[Customer_ID]],Table3[Customer_ID],Table3[State],"Karnataka")</f>
        <v>Karnataka</v>
      </c>
      <c r="K1243" s="2" t="str">
        <f>_xlfn.XLOOKUP(Table2[[#This Row],[Customer_ID]],Table3[Customer_ID],Table3[Membership],"Regular")</f>
        <v>Regular</v>
      </c>
      <c r="L1243" s="2" t="s">
        <v>1819</v>
      </c>
      <c r="M1243" s="2" t="str">
        <f>_xlfn.XLOOKUP(Table2[[#This Row],[Product_ID]],Table4[Product_ID],Table4[Product_Name],"Not Found")</f>
        <v>Skechers Skinny Fit Peach</v>
      </c>
      <c r="N1243" s="2" t="str">
        <f>_xlfn.XLOOKUP(Table2[[#This Row],[Product_ID]],Table4[Product_ID],Table4[Category],"Not Found")</f>
        <v>Men Jeans</v>
      </c>
      <c r="O1243" s="2" t="str">
        <f>_xlfn.XLOOKUP(Table2[[#This Row],[Product_ID]],Table4[Product_ID],Table4[Subcategory],"Not Found")</f>
        <v>Skinny Fit</v>
      </c>
      <c r="P1243" s="2" t="str">
        <f>_xlfn.XLOOKUP(Table2[[#This Row],[Product_ID]],Table4[Product_ID],Table4[Brand],"Missing Brand")</f>
        <v>Skechers</v>
      </c>
      <c r="Q1243" s="2" t="s">
        <v>409</v>
      </c>
      <c r="R1243" s="2" t="str">
        <f>_xlfn.XLOOKUP(Table2[[#This Row],[Store_ID]],Table6[Store_ID],Table6[Store Name],"Not Found")</f>
        <v>TrendMart Kollam Standard</v>
      </c>
      <c r="S1243" s="2">
        <f>_xlfn.XLOOKUP(Table2[[#This Row],[Store_ID]],Table6[Store_ID],Table6[Monthly Target],"Missing Target")</f>
        <v>2500000</v>
      </c>
      <c r="T1243" s="2" t="str">
        <f>_xlfn.XLOOKUP(Table2[[#This Row],[Store_ID]],Table6[Store_ID],Table6[Region],"Not Found")</f>
        <v>South Zone 1</v>
      </c>
      <c r="U1243" s="2" t="s">
        <v>118</v>
      </c>
      <c r="V1243" s="2" t="str">
        <f>_xlfn.XLOOKUP(Table2[[#This Row],[Employee_ID]],Table5[Employee_ID],Table5[Employee Name],"Not Found")</f>
        <v>Deepak Kamath</v>
      </c>
      <c r="W1243" s="2">
        <v>2</v>
      </c>
      <c r="X1243" s="2">
        <v>904.84</v>
      </c>
      <c r="Y1243" s="2">
        <v>15</v>
      </c>
      <c r="Z1243" s="2">
        <v>271.45</v>
      </c>
      <c r="AA1243" s="2">
        <v>5</v>
      </c>
      <c r="AB1243" s="2">
        <v>76.91</v>
      </c>
      <c r="AC1243" s="2">
        <v>1615.14</v>
      </c>
      <c r="AD1243" s="2">
        <v>1316.38</v>
      </c>
      <c r="AE1243" s="2">
        <f t="shared" si="39"/>
        <v>221.85</v>
      </c>
      <c r="AF1243" s="2" t="s">
        <v>69</v>
      </c>
      <c r="AG1243" s="42">
        <f>IFERROR(Table2[[#This Row],[Profit]]/Table2[[#This Row],[Sales Amount]],0)</f>
        <v>0.13735651398640364</v>
      </c>
      <c r="AH1243" s="2" t="str">
        <f>TRIM(Table2[[#This Row],[Payment Modee]])</f>
        <v>Cash</v>
      </c>
      <c r="AI1243" s="2" t="s">
        <v>36</v>
      </c>
      <c r="AJ1243" s="2" t="s">
        <v>27</v>
      </c>
      <c r="AK1243" s="2" t="s">
        <v>2447</v>
      </c>
      <c r="AL1243" s="16" t="str">
        <f>IF(HOUR(Table2[[#This Row],[Order Time]])&lt;12,"Morning",IF(HOUR(Table2[[#This Row],[Order Time]])&lt;17,"Afternoon",IF(HOUR(Table2[[#This Row],[Order Time]])&lt;21,"Evening","Night")))</f>
        <v>Evening</v>
      </c>
      <c r="AM1243" s="16" t="s">
        <v>29</v>
      </c>
    </row>
    <row r="1244" spans="1:39" x14ac:dyDescent="0.25">
      <c r="A1244" s="13" t="s">
        <v>2899</v>
      </c>
      <c r="B1244" s="4">
        <v>45468</v>
      </c>
      <c r="C1244" s="2">
        <f>YEAR(Table2[[#This Row],[Invoice Date]])</f>
        <v>2024</v>
      </c>
      <c r="D1244" s="2" t="str">
        <f>TEXT(Table2[[#This Row],[Invoice Date]],"mmm")</f>
        <v>Jun</v>
      </c>
      <c r="E1244" s="2" t="str">
        <f>Table2[[#This Row],[Store_ID]]&amp;"-"&amp;Table2[[#This Row],[Year]]&amp;"-"&amp;Table2[[#This Row],[Month]]</f>
        <v>STR094-2024-Jun</v>
      </c>
      <c r="F1244" s="2" t="s">
        <v>2561</v>
      </c>
      <c r="G1244" s="2" t="str">
        <f>_xlfn.XLOOKUP(Table2[[#This Row],[Customer_ID]],Table3[Customer_ID],Table3[Customer Name],"Not Found")</f>
        <v>Jayaram Yadav</v>
      </c>
      <c r="H1244" s="2" t="str">
        <f>_xlfn.XLOOKUP(Table2[[#This Row],[Customer_ID]],Table3[Customer_ID],Table3[Gender],"Female")</f>
        <v>Male</v>
      </c>
      <c r="I1244" s="2" t="str">
        <f>_xlfn.XLOOKUP(Table2[[#This Row],[Customer_ID]],Table3[Customer_ID],Table3[City],"Missing Memebership")</f>
        <v>Nizamabad</v>
      </c>
      <c r="J1244" s="2" t="str">
        <f>_xlfn.XLOOKUP(Table2[[#This Row],[Customer_ID]],Table3[Customer_ID],Table3[State],"Karnataka")</f>
        <v>Telangana</v>
      </c>
      <c r="K1244" s="2" t="str">
        <f>_xlfn.XLOOKUP(Table2[[#This Row],[Customer_ID]],Table3[Customer_ID],Table3[Membership],"Regular")</f>
        <v>Silver</v>
      </c>
      <c r="L1244" s="2" t="s">
        <v>128</v>
      </c>
      <c r="M1244" s="2" t="str">
        <f>_xlfn.XLOOKUP(Table2[[#This Row],[Product_ID]],Table4[Product_ID],Table4[Product_Name],"Not Found")</f>
        <v>Tanishq A-Line Dress Green</v>
      </c>
      <c r="N1244" s="2" t="str">
        <f>_xlfn.XLOOKUP(Table2[[#This Row],[Product_ID]],Table4[Product_ID],Table4[Category],"Not Found")</f>
        <v>Women Dresses</v>
      </c>
      <c r="O1244" s="2" t="str">
        <f>_xlfn.XLOOKUP(Table2[[#This Row],[Product_ID]],Table4[Product_ID],Table4[Subcategory],"Not Found")</f>
        <v>A-Line Dress</v>
      </c>
      <c r="P1244" s="2" t="str">
        <f>_xlfn.XLOOKUP(Table2[[#This Row],[Product_ID]],Table4[Product_ID],Table4[Brand],"Missing Brand")</f>
        <v>Tanishq</v>
      </c>
      <c r="Q1244" s="2" t="s">
        <v>610</v>
      </c>
      <c r="R1244" s="2" t="str">
        <f>_xlfn.XLOOKUP(Table2[[#This Row],[Store_ID]],Table6[Store_ID],Table6[Store Name],"Not Found")</f>
        <v>TrendMart Kollam Flagship</v>
      </c>
      <c r="S1244" s="2">
        <f>_xlfn.XLOOKUP(Table2[[#This Row],[Store_ID]],Table6[Store_ID],Table6[Monthly Target],"Missing Target")</f>
        <v>1200000</v>
      </c>
      <c r="T1244" s="2" t="str">
        <f>_xlfn.XLOOKUP(Table2[[#This Row],[Store_ID]],Table6[Store_ID],Table6[Region],"Not Found")</f>
        <v>South Zone 1</v>
      </c>
      <c r="U1244" s="2" t="s">
        <v>159</v>
      </c>
      <c r="V1244" s="2" t="str">
        <f>_xlfn.XLOOKUP(Table2[[#This Row],[Employee_ID]],Table5[Employee_ID],Table5[Employee Name],"Not Found")</f>
        <v>Venkat Sharma</v>
      </c>
      <c r="W1244" s="2">
        <v>2</v>
      </c>
      <c r="X1244" s="2">
        <v>1295.5</v>
      </c>
      <c r="Y1244" s="2">
        <v>25</v>
      </c>
      <c r="Z1244" s="2">
        <v>647.75</v>
      </c>
      <c r="AA1244" s="2">
        <v>12</v>
      </c>
      <c r="AB1244" s="2">
        <v>233.19</v>
      </c>
      <c r="AC1244" s="2">
        <v>2176.44</v>
      </c>
      <c r="AD1244" s="2">
        <v>1730.96</v>
      </c>
      <c r="AE1244" s="2">
        <f t="shared" si="39"/>
        <v>212.29000000000002</v>
      </c>
      <c r="AF1244" s="2" t="s">
        <v>25</v>
      </c>
      <c r="AG1244" s="42">
        <f>IFERROR(Table2[[#This Row],[Profit]]/Table2[[#This Row],[Sales Amount]],0)</f>
        <v>9.7540019481354878E-2</v>
      </c>
      <c r="AH1244" s="2" t="str">
        <f>TRIM(Table2[[#This Row],[Payment Modee]])</f>
        <v>UPI</v>
      </c>
      <c r="AI1244" s="2" t="s">
        <v>36</v>
      </c>
      <c r="AJ1244" s="2" t="s">
        <v>27</v>
      </c>
      <c r="AK1244" s="2" t="s">
        <v>2141</v>
      </c>
      <c r="AL1244" s="16" t="str">
        <f>IF(HOUR(Table2[[#This Row],[Order Time]])&lt;12,"Morning",IF(HOUR(Table2[[#This Row],[Order Time]])&lt;17,"Afternoon",IF(HOUR(Table2[[#This Row],[Order Time]])&lt;21,"Evening","Night")))</f>
        <v>Evening</v>
      </c>
      <c r="AM1244" s="16" t="s">
        <v>29</v>
      </c>
    </row>
    <row r="1245" spans="1:39" x14ac:dyDescent="0.25">
      <c r="A1245" s="13" t="s">
        <v>2900</v>
      </c>
      <c r="B1245" s="4">
        <v>45738</v>
      </c>
      <c r="C1245" s="2">
        <f>YEAR(Table2[[#This Row],[Invoice Date]])</f>
        <v>2025</v>
      </c>
      <c r="D1245" s="2" t="str">
        <f>TEXT(Table2[[#This Row],[Invoice Date]],"mmm")</f>
        <v>Mar</v>
      </c>
      <c r="E1245" s="2" t="str">
        <f>Table2[[#This Row],[Store_ID]]&amp;"-"&amp;Table2[[#This Row],[Year]]&amp;"-"&amp;Table2[[#This Row],[Month]]</f>
        <v>STR118-2025-Mar</v>
      </c>
      <c r="F1245" s="2" t="s">
        <v>2901</v>
      </c>
      <c r="G1245" s="2" t="str">
        <f>_xlfn.XLOOKUP(Table2[[#This Row],[Customer_ID]],Table3[Customer_ID],Table3[Customer Name],"Not Found")</f>
        <v>Selvam Varma</v>
      </c>
      <c r="H1245" s="2" t="str">
        <f>_xlfn.XLOOKUP(Table2[[#This Row],[Customer_ID]],Table3[Customer_ID],Table3[Gender],"Female")</f>
        <v>Male</v>
      </c>
      <c r="I1245" s="2" t="str">
        <f>_xlfn.XLOOKUP(Table2[[#This Row],[Customer_ID]],Table3[Customer_ID],Table3[City],"Missing Memebership")</f>
        <v>Mysuru</v>
      </c>
      <c r="J1245" s="2" t="str">
        <f>_xlfn.XLOOKUP(Table2[[#This Row],[Customer_ID]],Table3[Customer_ID],Table3[State],"Karnataka")</f>
        <v>Karnataka</v>
      </c>
      <c r="K1245" s="2" t="str">
        <f>_xlfn.XLOOKUP(Table2[[#This Row],[Customer_ID]],Table3[Customer_ID],Table3[Membership],"Regular")</f>
        <v>Silver</v>
      </c>
      <c r="L1245" s="2" t="s">
        <v>2154</v>
      </c>
      <c r="M1245" s="2" t="str">
        <f>_xlfn.XLOOKUP(Table2[[#This Row],[Product_ID]],Table4[Product_ID],Table4[Product_Name],"Not Found")</f>
        <v>Liberty Braided Belt Red</v>
      </c>
      <c r="N1245" s="2" t="str">
        <f>_xlfn.XLOOKUP(Table2[[#This Row],[Product_ID]],Table4[Product_ID],Table4[Category],"Not Found")</f>
        <v>Belts</v>
      </c>
      <c r="O1245" s="2" t="str">
        <f>_xlfn.XLOOKUP(Table2[[#This Row],[Product_ID]],Table4[Product_ID],Table4[Subcategory],"Not Found")</f>
        <v>Braided Belt</v>
      </c>
      <c r="P1245" s="2" t="str">
        <f>_xlfn.XLOOKUP(Table2[[#This Row],[Product_ID]],Table4[Product_ID],Table4[Brand],"Missing Brand")</f>
        <v>Liberty</v>
      </c>
      <c r="Q1245" s="2" t="s">
        <v>630</v>
      </c>
      <c r="R1245" s="2" t="str">
        <f>_xlfn.XLOOKUP(Table2[[#This Row],[Store_ID]],Table6[Store_ID],Table6[Store Name],"Not Found")</f>
        <v>TrendMart Nellore Mall Kiosk</v>
      </c>
      <c r="S1245" s="2">
        <f>_xlfn.XLOOKUP(Table2[[#This Row],[Store_ID]],Table6[Store_ID],Table6[Monthly Target],"Missing Target")</f>
        <v>1000000</v>
      </c>
      <c r="T1245" s="2" t="str">
        <f>_xlfn.XLOOKUP(Table2[[#This Row],[Store_ID]],Table6[Store_ID],Table6[Region],"Not Found")</f>
        <v>South Zone 3</v>
      </c>
      <c r="U1245" s="2" t="s">
        <v>400</v>
      </c>
      <c r="V1245" s="2" t="str">
        <f>_xlfn.XLOOKUP(Table2[[#This Row],[Employee_ID]],Table5[Employee_ID],Table5[Employee Name],"Not Found")</f>
        <v>Anil Reddy</v>
      </c>
      <c r="W1245" s="2">
        <v>1</v>
      </c>
      <c r="X1245" s="2">
        <v>1104.8699999999999</v>
      </c>
      <c r="Y1245" s="2">
        <v>10</v>
      </c>
      <c r="Z1245" s="2">
        <v>110.49</v>
      </c>
      <c r="AA1245" s="2">
        <v>12</v>
      </c>
      <c r="AB1245" s="2">
        <v>119.33</v>
      </c>
      <c r="AC1245" s="2">
        <v>1113.71</v>
      </c>
      <c r="AD1245" s="2">
        <v>753.73</v>
      </c>
      <c r="AE1245" s="2">
        <f t="shared" si="39"/>
        <v>240.65000000000003</v>
      </c>
      <c r="AF1245" s="2" t="s">
        <v>25</v>
      </c>
      <c r="AG1245" s="42">
        <f>IFERROR(Table2[[#This Row],[Profit]]/Table2[[#This Row],[Sales Amount]],0)</f>
        <v>0.21607958983936576</v>
      </c>
      <c r="AH1245" s="2" t="str">
        <f>TRIM(Table2[[#This Row],[Payment Modee]])</f>
        <v>UPI</v>
      </c>
      <c r="AI1245" s="2" t="s">
        <v>26</v>
      </c>
      <c r="AJ1245" s="2" t="s">
        <v>27</v>
      </c>
      <c r="AK1245" s="2" t="s">
        <v>1121</v>
      </c>
      <c r="AL1245" s="16" t="str">
        <f>IF(HOUR(Table2[[#This Row],[Order Time]])&lt;12,"Morning",IF(HOUR(Table2[[#This Row],[Order Time]])&lt;17,"Afternoon",IF(HOUR(Table2[[#This Row],[Order Time]])&lt;21,"Evening","Night")))</f>
        <v>Afternoon</v>
      </c>
      <c r="AM1245" s="16" t="s">
        <v>38</v>
      </c>
    </row>
    <row r="1246" spans="1:39" x14ac:dyDescent="0.25">
      <c r="A1246" s="13" t="s">
        <v>2902</v>
      </c>
      <c r="B1246" s="4">
        <v>45677</v>
      </c>
      <c r="C1246" s="2">
        <f>YEAR(Table2[[#This Row],[Invoice Date]])</f>
        <v>2025</v>
      </c>
      <c r="D1246" s="2" t="str">
        <f>TEXT(Table2[[#This Row],[Invoice Date]],"mmm")</f>
        <v>Jan</v>
      </c>
      <c r="E1246" s="2" t="str">
        <f>Table2[[#This Row],[Store_ID]]&amp;"-"&amp;Table2[[#This Row],[Year]]&amp;"-"&amp;Table2[[#This Row],[Month]]</f>
        <v>STR009-2025-Jan</v>
      </c>
      <c r="F1246" s="2" t="s">
        <v>2903</v>
      </c>
      <c r="G1246" s="2" t="str">
        <f>_xlfn.XLOOKUP(Table2[[#This Row],[Customer_ID]],Table3[Customer_ID],Table3[Customer Name],"Not Found")</f>
        <v>Swathi Mishra</v>
      </c>
      <c r="H1246" s="2" t="str">
        <f>_xlfn.XLOOKUP(Table2[[#This Row],[Customer_ID]],Table3[Customer_ID],Table3[Gender],"Female")</f>
        <v>Female</v>
      </c>
      <c r="I1246" s="2" t="str">
        <f>_xlfn.XLOOKUP(Table2[[#This Row],[Customer_ID]],Table3[Customer_ID],Table3[City],"Missing Memebership")</f>
        <v>Belagavi</v>
      </c>
      <c r="J1246" s="2" t="str">
        <f>_xlfn.XLOOKUP(Table2[[#This Row],[Customer_ID]],Table3[Customer_ID],Table3[State],"Karnataka")</f>
        <v>Karnataka</v>
      </c>
      <c r="K1246" s="2" t="str">
        <f>_xlfn.XLOOKUP(Table2[[#This Row],[Customer_ID]],Table3[Customer_ID],Table3[Membership],"Regular")</f>
        <v>Gold</v>
      </c>
      <c r="L1246" s="2" t="s">
        <v>1070</v>
      </c>
      <c r="M1246" s="2" t="str">
        <f>_xlfn.XLOOKUP(Table2[[#This Row],[Product_ID]],Table4[Product_ID],Table4[Product_Name],"Not Found")</f>
        <v>Sparx Slippers Red</v>
      </c>
      <c r="N1246" s="2" t="str">
        <f>_xlfn.XLOOKUP(Table2[[#This Row],[Product_ID]],Table4[Product_ID],Table4[Category],"Not Found")</f>
        <v>Footwear</v>
      </c>
      <c r="O1246" s="2" t="str">
        <f>_xlfn.XLOOKUP(Table2[[#This Row],[Product_ID]],Table4[Product_ID],Table4[Subcategory],"Not Found")</f>
        <v>Slippers</v>
      </c>
      <c r="P1246" s="2" t="str">
        <f>_xlfn.XLOOKUP(Table2[[#This Row],[Product_ID]],Table4[Product_ID],Table4[Brand],"Missing Brand")</f>
        <v>Sparx</v>
      </c>
      <c r="Q1246" s="2" t="s">
        <v>520</v>
      </c>
      <c r="R1246" s="2" t="str">
        <f>_xlfn.XLOOKUP(Table2[[#This Row],[Store_ID]],Table6[Store_ID],Table6[Store Name],"Not Found")</f>
        <v>TrendMart Thrissur High Street</v>
      </c>
      <c r="S1246" s="2">
        <f>_xlfn.XLOOKUP(Table2[[#This Row],[Store_ID]],Table6[Store_ID],Table6[Monthly Target],"Missing Target")</f>
        <v>2500000</v>
      </c>
      <c r="T1246" s="2" t="str">
        <f>_xlfn.XLOOKUP(Table2[[#This Row],[Store_ID]],Table6[Store_ID],Table6[Region],"Not Found")</f>
        <v>South Zone 1</v>
      </c>
      <c r="U1246" s="2" t="s">
        <v>153</v>
      </c>
      <c r="V1246" s="2" t="str">
        <f>_xlfn.XLOOKUP(Table2[[#This Row],[Employee_ID]],Table5[Employee_ID],Table5[Employee Name],"Not Found")</f>
        <v>Rani Mishra</v>
      </c>
      <c r="W1246" s="2">
        <v>1</v>
      </c>
      <c r="X1246" s="2">
        <v>1747.23</v>
      </c>
      <c r="Y1246" s="2">
        <v>20</v>
      </c>
      <c r="Z1246" s="2">
        <v>349.45</v>
      </c>
      <c r="AA1246" s="2">
        <v>12</v>
      </c>
      <c r="AB1246" s="2">
        <v>167.73</v>
      </c>
      <c r="AC1246" s="2">
        <v>1565.51</v>
      </c>
      <c r="AD1246" s="2">
        <v>1145.21</v>
      </c>
      <c r="AE1246" s="2">
        <f t="shared" si="39"/>
        <v>252.56999999999996</v>
      </c>
      <c r="AF1246" s="2" t="s">
        <v>35</v>
      </c>
      <c r="AG1246" s="42">
        <f>IFERROR(Table2[[#This Row],[Profit]]/Table2[[#This Row],[Sales Amount]],0)</f>
        <v>0.16133400617051311</v>
      </c>
      <c r="AH1246" s="2" t="str">
        <f>TRIM(Table2[[#This Row],[Payment Modee]])</f>
        <v>Debit Card</v>
      </c>
      <c r="AI1246" s="2" t="s">
        <v>36</v>
      </c>
      <c r="AJ1246" s="2" t="s">
        <v>27</v>
      </c>
      <c r="AK1246" s="2" t="s">
        <v>2544</v>
      </c>
      <c r="AL1246" s="16" t="str">
        <f>IF(HOUR(Table2[[#This Row],[Order Time]])&lt;12,"Morning",IF(HOUR(Table2[[#This Row],[Order Time]])&lt;17,"Afternoon",IF(HOUR(Table2[[#This Row],[Order Time]])&lt;21,"Evening","Night")))</f>
        <v>Afternoon</v>
      </c>
      <c r="AM1246" s="16" t="s">
        <v>29</v>
      </c>
    </row>
    <row r="1247" spans="1:39" x14ac:dyDescent="0.25">
      <c r="A1247" s="13" t="s">
        <v>2904</v>
      </c>
      <c r="B1247" s="4">
        <v>45422</v>
      </c>
      <c r="C1247" s="2">
        <f>YEAR(Table2[[#This Row],[Invoice Date]])</f>
        <v>2024</v>
      </c>
      <c r="D1247" s="2" t="str">
        <f>TEXT(Table2[[#This Row],[Invoice Date]],"mmm")</f>
        <v>May</v>
      </c>
      <c r="E1247" s="2" t="str">
        <f>Table2[[#This Row],[Store_ID]]&amp;"-"&amp;Table2[[#This Row],[Year]]&amp;"-"&amp;Table2[[#This Row],[Month]]</f>
        <v>STR118-2024-May</v>
      </c>
      <c r="F1247" s="2" t="s">
        <v>2905</v>
      </c>
      <c r="G1247" s="2" t="str">
        <f>_xlfn.XLOOKUP(Table2[[#This Row],[Customer_ID]],Table3[Customer_ID],Table3[Customer Name],"Not Found")</f>
        <v>Eshwari Venkatesan</v>
      </c>
      <c r="H1247" s="2" t="str">
        <f>_xlfn.XLOOKUP(Table2[[#This Row],[Customer_ID]],Table3[Customer_ID],Table3[Gender],"Female")</f>
        <v>Female</v>
      </c>
      <c r="I1247" s="2" t="str">
        <f>_xlfn.XLOOKUP(Table2[[#This Row],[Customer_ID]],Table3[Customer_ID],Table3[City],"Missing Memebership")</f>
        <v>Kozhikode</v>
      </c>
      <c r="J1247" s="2" t="str">
        <f>_xlfn.XLOOKUP(Table2[[#This Row],[Customer_ID]],Table3[Customer_ID],Table3[State],"Karnataka")</f>
        <v>Kerala</v>
      </c>
      <c r="K1247" s="2" t="str">
        <f>_xlfn.XLOOKUP(Table2[[#This Row],[Customer_ID]],Table3[Customer_ID],Table3[Membership],"Regular")</f>
        <v>Silver</v>
      </c>
      <c r="L1247" s="2" t="s">
        <v>754</v>
      </c>
      <c r="M1247" s="2" t="str">
        <f>_xlfn.XLOOKUP(Table2[[#This Row],[Product_ID]],Table4[Product_ID],Table4[Product_Name],"Not Found")</f>
        <v>Wrangler Ring White</v>
      </c>
      <c r="N1247" s="2" t="str">
        <f>_xlfn.XLOOKUP(Table2[[#This Row],[Product_ID]],Table4[Product_ID],Table4[Category],"Not Found")</f>
        <v>Jewellery</v>
      </c>
      <c r="O1247" s="2" t="str">
        <f>_xlfn.XLOOKUP(Table2[[#This Row],[Product_ID]],Table4[Product_ID],Table4[Subcategory],"Not Found")</f>
        <v>Ring</v>
      </c>
      <c r="P1247" s="2" t="str">
        <f>_xlfn.XLOOKUP(Table2[[#This Row],[Product_ID]],Table4[Product_ID],Table4[Brand],"Missing Brand")</f>
        <v>Wrangler</v>
      </c>
      <c r="Q1247" s="2" t="s">
        <v>630</v>
      </c>
      <c r="R1247" s="2" t="str">
        <f>_xlfn.XLOOKUP(Table2[[#This Row],[Store_ID]],Table6[Store_ID],Table6[Store Name],"Not Found")</f>
        <v>TrendMart Nellore Mall Kiosk</v>
      </c>
      <c r="S1247" s="2">
        <f>_xlfn.XLOOKUP(Table2[[#This Row],[Store_ID]],Table6[Store_ID],Table6[Monthly Target],"Missing Target")</f>
        <v>1000000</v>
      </c>
      <c r="T1247" s="2" t="str">
        <f>_xlfn.XLOOKUP(Table2[[#This Row],[Store_ID]],Table6[Store_ID],Table6[Region],"Not Found")</f>
        <v>South Zone 3</v>
      </c>
      <c r="U1247" s="2" t="s">
        <v>460</v>
      </c>
      <c r="V1247" s="2" t="str">
        <f>_xlfn.XLOOKUP(Table2[[#This Row],[Employee_ID]],Table5[Employee_ID],Table5[Employee Name],"Not Found")</f>
        <v>Pranav Reddy</v>
      </c>
      <c r="W1247" s="2">
        <v>1</v>
      </c>
      <c r="X1247" s="2">
        <v>3085.05</v>
      </c>
      <c r="Y1247" s="2">
        <v>0</v>
      </c>
      <c r="Z1247" s="2">
        <v>0</v>
      </c>
      <c r="AA1247" s="2">
        <v>3</v>
      </c>
      <c r="AB1247" s="2">
        <v>92.55</v>
      </c>
      <c r="AC1247" s="2">
        <v>3177.6</v>
      </c>
      <c r="AD1247" s="2">
        <v>1989.93</v>
      </c>
      <c r="AE1247" s="2">
        <f t="shared" si="39"/>
        <v>1095.1199999999999</v>
      </c>
      <c r="AF1247" s="2" t="s">
        <v>25</v>
      </c>
      <c r="AG1247" s="42">
        <f>IFERROR(Table2[[#This Row],[Profit]]/Table2[[#This Row],[Sales Amount]],0)</f>
        <v>0.34463746223564951</v>
      </c>
      <c r="AH1247" s="2" t="str">
        <f>TRIM(Table2[[#This Row],[Payment Modee]])</f>
        <v>UPI</v>
      </c>
      <c r="AI1247" s="2" t="s">
        <v>26</v>
      </c>
      <c r="AJ1247" s="2" t="s">
        <v>27</v>
      </c>
      <c r="AK1247" s="2" t="s">
        <v>2572</v>
      </c>
      <c r="AL1247" s="16" t="str">
        <f>IF(HOUR(Table2[[#This Row],[Order Time]])&lt;12,"Morning",IF(HOUR(Table2[[#This Row],[Order Time]])&lt;17,"Afternoon",IF(HOUR(Table2[[#This Row],[Order Time]])&lt;21,"Evening","Night")))</f>
        <v>Morning</v>
      </c>
      <c r="AM1247" s="16" t="s">
        <v>29</v>
      </c>
    </row>
    <row r="1248" spans="1:39" x14ac:dyDescent="0.25">
      <c r="A1248" s="13" t="s">
        <v>2906</v>
      </c>
      <c r="B1248" s="4">
        <v>45622</v>
      </c>
      <c r="C1248" s="2">
        <f>YEAR(Table2[[#This Row],[Invoice Date]])</f>
        <v>2024</v>
      </c>
      <c r="D1248" s="2" t="str">
        <f>TEXT(Table2[[#This Row],[Invoice Date]],"mmm")</f>
        <v>Nov</v>
      </c>
      <c r="E1248" s="2" t="str">
        <f>Table2[[#This Row],[Store_ID]]&amp;"-"&amp;Table2[[#This Row],[Year]]&amp;"-"&amp;Table2[[#This Row],[Month]]</f>
        <v>STR074-2024-Nov</v>
      </c>
      <c r="F1248" s="2" t="s">
        <v>2907</v>
      </c>
      <c r="G1248" s="2" t="str">
        <f>_xlfn.XLOOKUP(Table2[[#This Row],[Customer_ID]],Table3[Customer_ID],Table3[Customer Name],"Not Found")</f>
        <v>Lokesh Srinivasan</v>
      </c>
      <c r="H1248" s="2" t="str">
        <f>_xlfn.XLOOKUP(Table2[[#This Row],[Customer_ID]],Table3[Customer_ID],Table3[Gender],"Female")</f>
        <v>Male</v>
      </c>
      <c r="I1248" s="2" t="str">
        <f>_xlfn.XLOOKUP(Table2[[#This Row],[Customer_ID]],Table3[Customer_ID],Table3[City],"Missing Memebership")</f>
        <v>Vijayawada</v>
      </c>
      <c r="J1248" s="2" t="str">
        <f>_xlfn.XLOOKUP(Table2[[#This Row],[Customer_ID]],Table3[Customer_ID],Table3[State],"Karnataka")</f>
        <v>Andhra Pradesh</v>
      </c>
      <c r="K1248" s="2" t="str">
        <f>_xlfn.XLOOKUP(Table2[[#This Row],[Customer_ID]],Table3[Customer_ID],Table3[Membership],"Regular")</f>
        <v>Platinum</v>
      </c>
      <c r="L1248" s="2" t="s">
        <v>174</v>
      </c>
      <c r="M1248" s="2" t="str">
        <f>_xlfn.XLOOKUP(Table2[[#This Row],[Product_ID]],Table4[Product_ID],Table4[Product_Name],"Not Found")</f>
        <v>Nike Earrings Teal</v>
      </c>
      <c r="N1248" s="2" t="str">
        <f>_xlfn.XLOOKUP(Table2[[#This Row],[Product_ID]],Table4[Product_ID],Table4[Category],"Not Found")</f>
        <v>Jewellery</v>
      </c>
      <c r="O1248" s="2" t="str">
        <f>_xlfn.XLOOKUP(Table2[[#This Row],[Product_ID]],Table4[Product_ID],Table4[Subcategory],"Not Found")</f>
        <v>Earrings</v>
      </c>
      <c r="P1248" s="2" t="str">
        <f>_xlfn.XLOOKUP(Table2[[#This Row],[Product_ID]],Table4[Product_ID],Table4[Brand],"Missing Brand")</f>
        <v>Nike</v>
      </c>
      <c r="Q1248" s="2" t="s">
        <v>61</v>
      </c>
      <c r="R1248" s="2" t="str">
        <f>_xlfn.XLOOKUP(Table2[[#This Row],[Store_ID]],Table6[Store_ID],Table6[Store Name],"Not Found")</f>
        <v>TrendMart Kurnool High Street</v>
      </c>
      <c r="S1248" s="2">
        <f>_xlfn.XLOOKUP(Table2[[#This Row],[Store_ID]],Table6[Store_ID],Table6[Monthly Target],"Missing Target")</f>
        <v>1200000</v>
      </c>
      <c r="T1248" s="2" t="str">
        <f>_xlfn.XLOOKUP(Table2[[#This Row],[Store_ID]],Table6[Store_ID],Table6[Region],"Not Found")</f>
        <v>South Zone 3</v>
      </c>
      <c r="U1248" s="2" t="s">
        <v>460</v>
      </c>
      <c r="V1248" s="2" t="str">
        <f>_xlfn.XLOOKUP(Table2[[#This Row],[Employee_ID]],Table5[Employee_ID],Table5[Employee Name],"Not Found")</f>
        <v>Pranav Reddy</v>
      </c>
      <c r="W1248" s="2">
        <v>1</v>
      </c>
      <c r="X1248" s="2">
        <v>6264.06</v>
      </c>
      <c r="Y1248" s="2">
        <v>0</v>
      </c>
      <c r="Z1248" s="2">
        <v>0</v>
      </c>
      <c r="AA1248" s="2">
        <v>3</v>
      </c>
      <c r="AB1248" s="2">
        <v>187.92</v>
      </c>
      <c r="AC1248" s="2">
        <v>6451.98</v>
      </c>
      <c r="AD1248" s="2">
        <v>4715.1000000000004</v>
      </c>
      <c r="AE1248" s="2">
        <f t="shared" si="39"/>
        <v>1548.9599999999991</v>
      </c>
      <c r="AF1248" s="2" t="s">
        <v>69</v>
      </c>
      <c r="AG1248" s="42">
        <f>IFERROR(Table2[[#This Row],[Profit]]/Table2[[#This Row],[Sales Amount]],0)</f>
        <v>0.24007513972454955</v>
      </c>
      <c r="AH1248" s="2" t="str">
        <f>TRIM(Table2[[#This Row],[Payment Modee]])</f>
        <v>Cash</v>
      </c>
      <c r="AI1248" s="2" t="s">
        <v>36</v>
      </c>
      <c r="AJ1248" s="2" t="s">
        <v>197</v>
      </c>
      <c r="AK1248" s="2" t="s">
        <v>259</v>
      </c>
      <c r="AL1248" s="16" t="str">
        <f>IF(HOUR(Table2[[#This Row],[Order Time]])&lt;12,"Morning",IF(HOUR(Table2[[#This Row],[Order Time]])&lt;17,"Afternoon",IF(HOUR(Table2[[#This Row],[Order Time]])&lt;21,"Evening","Night")))</f>
        <v>Afternoon</v>
      </c>
      <c r="AM1248" s="16" t="s">
        <v>29</v>
      </c>
    </row>
    <row r="1249" spans="1:39" x14ac:dyDescent="0.25">
      <c r="A1249" s="13" t="s">
        <v>2908</v>
      </c>
      <c r="B1249" s="4">
        <v>45481</v>
      </c>
      <c r="C1249" s="2">
        <f>YEAR(Table2[[#This Row],[Invoice Date]])</f>
        <v>2024</v>
      </c>
      <c r="D1249" s="2" t="str">
        <f>TEXT(Table2[[#This Row],[Invoice Date]],"mmm")</f>
        <v>Jul</v>
      </c>
      <c r="E1249" s="2" t="str">
        <f>Table2[[#This Row],[Store_ID]]&amp;"-"&amp;Table2[[#This Row],[Year]]&amp;"-"&amp;Table2[[#This Row],[Month]]</f>
        <v>STR080-2024-Jul</v>
      </c>
      <c r="F1249" s="2" t="s">
        <v>988</v>
      </c>
      <c r="G1249" s="2" t="str">
        <f>_xlfn.XLOOKUP(Table2[[#This Row],[Customer_ID]],Table3[Customer_ID],Table3[Customer Name],"Not Found")</f>
        <v>Siddharth Subramaniam</v>
      </c>
      <c r="H1249" s="2" t="str">
        <f>_xlfn.XLOOKUP(Table2[[#This Row],[Customer_ID]],Table3[Customer_ID],Table3[Gender],"Female")</f>
        <v>Male</v>
      </c>
      <c r="I1249" s="2" t="str">
        <f>_xlfn.XLOOKUP(Table2[[#This Row],[Customer_ID]],Table3[Customer_ID],Table3[City],"Missing Memebership")</f>
        <v>Dindigul</v>
      </c>
      <c r="J1249" s="2" t="str">
        <f>_xlfn.XLOOKUP(Table2[[#This Row],[Customer_ID]],Table3[Customer_ID],Table3[State],"Karnataka")</f>
        <v>Tamil Nadu</v>
      </c>
      <c r="K1249" s="2" t="str">
        <f>_xlfn.XLOOKUP(Table2[[#This Row],[Customer_ID]],Table3[Customer_ID],Table3[Membership],"Regular")</f>
        <v>Regular</v>
      </c>
      <c r="L1249" s="2" t="s">
        <v>1582</v>
      </c>
      <c r="M1249" s="2" t="str">
        <f>_xlfn.XLOOKUP(Table2[[#This Row],[Product_ID]],Table4[Product_ID],Table4[Product_Name],"Not Found")</f>
        <v>Global Desi Skinny Fit Olive</v>
      </c>
      <c r="N1249" s="2" t="str">
        <f>_xlfn.XLOOKUP(Table2[[#This Row],[Product_ID]],Table4[Product_ID],Table4[Category],"Not Found")</f>
        <v>Women Jeans</v>
      </c>
      <c r="O1249" s="2" t="str">
        <f>_xlfn.XLOOKUP(Table2[[#This Row],[Product_ID]],Table4[Product_ID],Table4[Subcategory],"Not Found")</f>
        <v>Skinny Fit</v>
      </c>
      <c r="P1249" s="2" t="str">
        <f>_xlfn.XLOOKUP(Table2[[#This Row],[Product_ID]],Table4[Product_ID],Table4[Brand],"Missing Brand")</f>
        <v>Global Desi</v>
      </c>
      <c r="Q1249" s="2" t="s">
        <v>214</v>
      </c>
      <c r="R1249" s="2" t="str">
        <f>_xlfn.XLOOKUP(Table2[[#This Row],[Store_ID]],Table6[Store_ID],Table6[Store Name],"Not Found")</f>
        <v>TrendMart Kochi High Street</v>
      </c>
      <c r="S1249" s="2">
        <f>_xlfn.XLOOKUP(Table2[[#This Row],[Store_ID]],Table6[Store_ID],Table6[Monthly Target],"Missing Target")</f>
        <v>2000000</v>
      </c>
      <c r="T1249" s="2" t="str">
        <f>_xlfn.XLOOKUP(Table2[[#This Row],[Store_ID]],Table6[Store_ID],Table6[Region],"Not Found")</f>
        <v>South Zone 1</v>
      </c>
      <c r="U1249" s="2" t="s">
        <v>142</v>
      </c>
      <c r="V1249" s="2" t="str">
        <f>_xlfn.XLOOKUP(Table2[[#This Row],[Employee_ID]],Table5[Employee_ID],Table5[Employee Name],"Not Found")</f>
        <v>Anusuya Subramaniam</v>
      </c>
      <c r="W1249" s="2">
        <v>2</v>
      </c>
      <c r="X1249" s="2">
        <v>955.26</v>
      </c>
      <c r="Y1249" s="2">
        <v>5</v>
      </c>
      <c r="Z1249" s="2">
        <v>95.53</v>
      </c>
      <c r="AA1249" s="2">
        <v>5</v>
      </c>
      <c r="AB1249" s="2">
        <v>90.75</v>
      </c>
      <c r="AC1249" s="2">
        <v>1905.74</v>
      </c>
      <c r="AD1249" s="2">
        <v>1401.86</v>
      </c>
      <c r="AE1249" s="2">
        <f t="shared" si="39"/>
        <v>413.13000000000011</v>
      </c>
      <c r="AF1249" s="2" t="s">
        <v>56</v>
      </c>
      <c r="AG1249" s="42">
        <f>IFERROR(Table2[[#This Row],[Profit]]/Table2[[#This Row],[Sales Amount]],0)</f>
        <v>0.21678193247767277</v>
      </c>
      <c r="AH1249" s="2" t="str">
        <f>TRIM(Table2[[#This Row],[Payment Modee]])</f>
        <v>Credit Card</v>
      </c>
      <c r="AI1249" s="2" t="s">
        <v>26</v>
      </c>
      <c r="AJ1249" s="2" t="s">
        <v>27</v>
      </c>
      <c r="AK1249" s="2" t="s">
        <v>2909</v>
      </c>
      <c r="AL1249" s="16" t="str">
        <f>IF(HOUR(Table2[[#This Row],[Order Time]])&lt;12,"Morning",IF(HOUR(Table2[[#This Row],[Order Time]])&lt;17,"Afternoon",IF(HOUR(Table2[[#This Row],[Order Time]])&lt;21,"Evening","Night")))</f>
        <v>Morning</v>
      </c>
      <c r="AM1249" s="16" t="s">
        <v>29</v>
      </c>
    </row>
    <row r="1250" spans="1:39" x14ac:dyDescent="0.25">
      <c r="A1250" s="13" t="s">
        <v>2910</v>
      </c>
      <c r="B1250" s="4">
        <v>45644</v>
      </c>
      <c r="C1250" s="2">
        <f>YEAR(Table2[[#This Row],[Invoice Date]])</f>
        <v>2024</v>
      </c>
      <c r="D1250" s="2" t="str">
        <f>TEXT(Table2[[#This Row],[Invoice Date]],"mmm")</f>
        <v>Dec</v>
      </c>
      <c r="E1250" s="2" t="str">
        <f>Table2[[#This Row],[Store_ID]]&amp;"-"&amp;Table2[[#This Row],[Year]]&amp;"-"&amp;Table2[[#This Row],[Month]]</f>
        <v>STR037-2024-Dec</v>
      </c>
      <c r="F1250" s="2" t="s">
        <v>1657</v>
      </c>
      <c r="G1250" s="2" t="str">
        <f>_xlfn.XLOOKUP(Table2[[#This Row],[Customer_ID]],Table3[Customer_ID],Table3[Customer Name],"Not Found")</f>
        <v>Hari Bhat</v>
      </c>
      <c r="H1250" s="2" t="str">
        <f>_xlfn.XLOOKUP(Table2[[#This Row],[Customer_ID]],Table3[Customer_ID],Table3[Gender],"Female")</f>
        <v>Male</v>
      </c>
      <c r="I1250" s="2" t="str">
        <f>_xlfn.XLOOKUP(Table2[[#This Row],[Customer_ID]],Table3[Customer_ID],Table3[City],"Missing Memebership")</f>
        <v>Thrissur</v>
      </c>
      <c r="J1250" s="2" t="str">
        <f>_xlfn.XLOOKUP(Table2[[#This Row],[Customer_ID]],Table3[Customer_ID],Table3[State],"Karnataka")</f>
        <v>Kerala</v>
      </c>
      <c r="K1250" s="2" t="str">
        <f>_xlfn.XLOOKUP(Table2[[#This Row],[Customer_ID]],Table3[Customer_ID],Table3[Membership],"Regular")</f>
        <v>Gold</v>
      </c>
      <c r="L1250" s="2" t="s">
        <v>1283</v>
      </c>
      <c r="M1250" s="2" t="str">
        <f>_xlfn.XLOOKUP(Table2[[#This Row],[Product_ID]],Table4[Product_ID],Table4[Product_Name],"Not Found")</f>
        <v>Metro Shoes Digital Watch Beige</v>
      </c>
      <c r="N1250" s="2" t="str">
        <f>_xlfn.XLOOKUP(Table2[[#This Row],[Product_ID]],Table4[Product_ID],Table4[Category],"Not Found")</f>
        <v>Watches</v>
      </c>
      <c r="O1250" s="2" t="str">
        <f>_xlfn.XLOOKUP(Table2[[#This Row],[Product_ID]],Table4[Product_ID],Table4[Subcategory],"Not Found")</f>
        <v>Digital Watch</v>
      </c>
      <c r="P1250" s="2" t="str">
        <f>_xlfn.XLOOKUP(Table2[[#This Row],[Product_ID]],Table4[Product_ID],Table4[Brand],"Missing Brand")</f>
        <v>Metro Shoes</v>
      </c>
      <c r="Q1250" s="2" t="s">
        <v>23</v>
      </c>
      <c r="R1250" s="2" t="str">
        <f>_xlfn.XLOOKUP(Table2[[#This Row],[Store_ID]],Table6[Store_ID],Table6[Store Name],"Not Found")</f>
        <v>TrendMart Vijayawada High Street</v>
      </c>
      <c r="S1250" s="2">
        <f>_xlfn.XLOOKUP(Table2[[#This Row],[Store_ID]],Table6[Store_ID],Table6[Monthly Target],"Missing Target")</f>
        <v>1000000</v>
      </c>
      <c r="T1250" s="2" t="str">
        <f>_xlfn.XLOOKUP(Table2[[#This Row],[Store_ID]],Table6[Store_ID],Table6[Region],"Not Found")</f>
        <v>South Zone 3</v>
      </c>
      <c r="U1250" s="2" t="s">
        <v>417</v>
      </c>
      <c r="V1250" s="2" t="str">
        <f>_xlfn.XLOOKUP(Table2[[#This Row],[Employee_ID]],Table5[Employee_ID],Table5[Employee Name],"Not Found")</f>
        <v>Arjun Krishnan</v>
      </c>
      <c r="W1250" s="2">
        <v>1</v>
      </c>
      <c r="X1250" s="2">
        <v>5999.62</v>
      </c>
      <c r="Y1250" s="2">
        <v>5</v>
      </c>
      <c r="Z1250" s="2">
        <v>299.98</v>
      </c>
      <c r="AA1250" s="2">
        <v>12</v>
      </c>
      <c r="AB1250" s="2">
        <v>683.96</v>
      </c>
      <c r="AC1250" s="2">
        <v>6383.6</v>
      </c>
      <c r="AD1250" s="2">
        <v>3961.62</v>
      </c>
      <c r="AE1250" s="2">
        <f t="shared" si="39"/>
        <v>1738.0200000000004</v>
      </c>
      <c r="AF1250" s="2" t="s">
        <v>56</v>
      </c>
      <c r="AG1250" s="42">
        <f>IFERROR(Table2[[#This Row],[Profit]]/Table2[[#This Row],[Sales Amount]],0)</f>
        <v>0.2722632997054954</v>
      </c>
      <c r="AH1250" s="2" t="str">
        <f>TRIM(Table2[[#This Row],[Payment Modee]])</f>
        <v>Credit Card</v>
      </c>
      <c r="AI1250" s="2" t="s">
        <v>26</v>
      </c>
      <c r="AJ1250" s="2" t="s">
        <v>27</v>
      </c>
      <c r="AK1250" s="2" t="s">
        <v>1332</v>
      </c>
      <c r="AL1250" s="16" t="str">
        <f>IF(HOUR(Table2[[#This Row],[Order Time]])&lt;12,"Morning",IF(HOUR(Table2[[#This Row],[Order Time]])&lt;17,"Afternoon",IF(HOUR(Table2[[#This Row],[Order Time]])&lt;21,"Evening","Night")))</f>
        <v>Evening</v>
      </c>
      <c r="AM1250" s="16" t="s">
        <v>29</v>
      </c>
    </row>
    <row r="1251" spans="1:39" x14ac:dyDescent="0.25">
      <c r="A1251" s="13" t="s">
        <v>2911</v>
      </c>
      <c r="B1251" s="4">
        <v>45549</v>
      </c>
      <c r="C1251" s="2">
        <f>YEAR(Table2[[#This Row],[Invoice Date]])</f>
        <v>2024</v>
      </c>
      <c r="D1251" s="2" t="str">
        <f>TEXT(Table2[[#This Row],[Invoice Date]],"mmm")</f>
        <v>Sep</v>
      </c>
      <c r="E1251" s="2" t="str">
        <f>Table2[[#This Row],[Store_ID]]&amp;"-"&amp;Table2[[#This Row],[Year]]&amp;"-"&amp;Table2[[#This Row],[Month]]</f>
        <v>STR064-2024-Sep</v>
      </c>
      <c r="F1251" s="2" t="s">
        <v>2912</v>
      </c>
      <c r="G1251" s="2" t="str">
        <f>_xlfn.XLOOKUP(Table2[[#This Row],[Customer_ID]],Table3[Customer_ID],Table3[Customer Name],"Not Found")</f>
        <v>Hariharan Iyengar</v>
      </c>
      <c r="H1251" s="2" t="str">
        <f>_xlfn.XLOOKUP(Table2[[#This Row],[Customer_ID]],Table3[Customer_ID],Table3[Gender],"Female")</f>
        <v>Male</v>
      </c>
      <c r="I1251" s="2" t="str">
        <f>_xlfn.XLOOKUP(Table2[[#This Row],[Customer_ID]],Table3[Customer_ID],Table3[City],"Missing Memebership")</f>
        <v>Erode</v>
      </c>
      <c r="J1251" s="2" t="str">
        <f>_xlfn.XLOOKUP(Table2[[#This Row],[Customer_ID]],Table3[Customer_ID],Table3[State],"Karnataka")</f>
        <v>Tamil Nadu</v>
      </c>
      <c r="K1251" s="2" t="str">
        <f>_xlfn.XLOOKUP(Table2[[#This Row],[Customer_ID]],Table3[Customer_ID],Table3[Membership],"Regular")</f>
        <v>Silver</v>
      </c>
      <c r="L1251" s="2" t="s">
        <v>917</v>
      </c>
      <c r="M1251" s="2" t="str">
        <f>_xlfn.XLOOKUP(Table2[[#This Row],[Product_ID]],Table4[Product_ID],Table4[Product_Name],"Not Found")</f>
        <v>Spykar Cotton Saree Black</v>
      </c>
      <c r="N1251" s="2" t="str">
        <f>_xlfn.XLOOKUP(Table2[[#This Row],[Product_ID]],Table4[Product_ID],Table4[Category],"Not Found")</f>
        <v>Women Sarees</v>
      </c>
      <c r="O1251" s="2" t="str">
        <f>_xlfn.XLOOKUP(Table2[[#This Row],[Product_ID]],Table4[Product_ID],Table4[Subcategory],"Not Found")</f>
        <v>Cotton Saree</v>
      </c>
      <c r="P1251" s="2" t="str">
        <f>_xlfn.XLOOKUP(Table2[[#This Row],[Product_ID]],Table4[Product_ID],Table4[Brand],"Missing Brand")</f>
        <v>Spykar</v>
      </c>
      <c r="Q1251" s="2" t="s">
        <v>800</v>
      </c>
      <c r="R1251" s="2" t="str">
        <f>_xlfn.XLOOKUP(Table2[[#This Row],[Store_ID]],Table6[Store_ID],Table6[Store Name],"Not Found")</f>
        <v>TrendMart Karimnagar Standard</v>
      </c>
      <c r="S1251" s="2">
        <f>_xlfn.XLOOKUP(Table2[[#This Row],[Store_ID]],Table6[Store_ID],Table6[Monthly Target],"Missing Target")</f>
        <v>1200000</v>
      </c>
      <c r="T1251" s="2" t="str">
        <f>_xlfn.XLOOKUP(Table2[[#This Row],[Store_ID]],Table6[Store_ID],Table6[Region],"Not Found")</f>
        <v>South Zone 2</v>
      </c>
      <c r="U1251" s="2" t="s">
        <v>43</v>
      </c>
      <c r="V1251" s="2" t="str">
        <f>_xlfn.XLOOKUP(Table2[[#This Row],[Employee_ID]],Table5[Employee_ID],Table5[Employee Name],"Not Found")</f>
        <v>Meena Krishnan</v>
      </c>
      <c r="W1251" s="2">
        <v>1</v>
      </c>
      <c r="X1251" s="2">
        <v>1464.29</v>
      </c>
      <c r="Y1251" s="2">
        <v>0</v>
      </c>
      <c r="Z1251" s="2">
        <v>0</v>
      </c>
      <c r="AA1251" s="2">
        <v>12</v>
      </c>
      <c r="AB1251" s="2">
        <v>175.71</v>
      </c>
      <c r="AC1251" s="2">
        <v>1640</v>
      </c>
      <c r="AD1251" s="2">
        <v>962.17</v>
      </c>
      <c r="AE1251" s="2">
        <f t="shared" si="39"/>
        <v>502.12</v>
      </c>
      <c r="AF1251" s="2" t="s">
        <v>136</v>
      </c>
      <c r="AG1251" s="42">
        <f>IFERROR(Table2[[#This Row],[Profit]]/Table2[[#This Row],[Sales Amount]],0)</f>
        <v>0.30617073170731707</v>
      </c>
      <c r="AH1251" s="2" t="str">
        <f>TRIM(Table2[[#This Row],[Payment Modee]])</f>
        <v>EMI</v>
      </c>
      <c r="AI1251" s="2" t="s">
        <v>26</v>
      </c>
      <c r="AJ1251" s="2" t="s">
        <v>197</v>
      </c>
      <c r="AK1251" s="2" t="s">
        <v>2913</v>
      </c>
      <c r="AL1251" s="16" t="str">
        <f>IF(HOUR(Table2[[#This Row],[Order Time]])&lt;12,"Morning",IF(HOUR(Table2[[#This Row],[Order Time]])&lt;17,"Afternoon",IF(HOUR(Table2[[#This Row],[Order Time]])&lt;21,"Evening","Night")))</f>
        <v>Evening</v>
      </c>
      <c r="AM1251" s="16" t="s">
        <v>38</v>
      </c>
    </row>
    <row r="1252" spans="1:39" x14ac:dyDescent="0.25">
      <c r="A1252" s="13" t="s">
        <v>2914</v>
      </c>
      <c r="B1252" s="4">
        <v>45575</v>
      </c>
      <c r="C1252" s="2">
        <f>YEAR(Table2[[#This Row],[Invoice Date]])</f>
        <v>2024</v>
      </c>
      <c r="D1252" s="2" t="str">
        <f>TEXT(Table2[[#This Row],[Invoice Date]],"mmm")</f>
        <v>Oct</v>
      </c>
      <c r="E1252" s="2" t="str">
        <f>Table2[[#This Row],[Store_ID]]&amp;"-"&amp;Table2[[#This Row],[Year]]&amp;"-"&amp;Table2[[#This Row],[Month]]</f>
        <v>STR044-2024-Oct</v>
      </c>
      <c r="F1252" s="2" t="s">
        <v>2915</v>
      </c>
      <c r="G1252" s="2" t="str">
        <f>_xlfn.XLOOKUP(Table2[[#This Row],[Customer_ID]],Table3[Customer_ID],Table3[Customer Name],"Not Found")</f>
        <v>Nandini Sharma</v>
      </c>
      <c r="H1252" s="2" t="str">
        <f>_xlfn.XLOOKUP(Table2[[#This Row],[Customer_ID]],Table3[Customer_ID],Table3[Gender],"Female")</f>
        <v>Female</v>
      </c>
      <c r="I1252" s="2" t="str">
        <f>_xlfn.XLOOKUP(Table2[[#This Row],[Customer_ID]],Table3[Customer_ID],Table3[City],"Missing Memebership")</f>
        <v>Kalaburagi</v>
      </c>
      <c r="J1252" s="2" t="str">
        <f>_xlfn.XLOOKUP(Table2[[#This Row],[Customer_ID]],Table3[Customer_ID],Table3[State],"Karnataka")</f>
        <v>Karnataka</v>
      </c>
      <c r="K1252" s="2" t="str">
        <f>_xlfn.XLOOKUP(Table2[[#This Row],[Customer_ID]],Table3[Customer_ID],Table3[Membership],"Regular")</f>
        <v>Platinum</v>
      </c>
      <c r="L1252" s="2" t="s">
        <v>2641</v>
      </c>
      <c r="M1252" s="2" t="str">
        <f>_xlfn.XLOOKUP(Table2[[#This Row],[Product_ID]],Table4[Product_ID],Table4[Product_Name],"Not Found")</f>
        <v>Libas Polo Peach</v>
      </c>
      <c r="N1252" s="2" t="str">
        <f>_xlfn.XLOOKUP(Table2[[#This Row],[Product_ID]],Table4[Product_ID],Table4[Category],"Not Found")</f>
        <v>Men T-Shirts</v>
      </c>
      <c r="O1252" s="2" t="str">
        <f>_xlfn.XLOOKUP(Table2[[#This Row],[Product_ID]],Table4[Product_ID],Table4[Subcategory],"Not Found")</f>
        <v>Polo</v>
      </c>
      <c r="P1252" s="2" t="str">
        <f>_xlfn.XLOOKUP(Table2[[#This Row],[Product_ID]],Table4[Product_ID],Table4[Brand],"Missing Brand")</f>
        <v>Libas</v>
      </c>
      <c r="Q1252" s="2" t="s">
        <v>277</v>
      </c>
      <c r="R1252" s="2" t="str">
        <f>_xlfn.XLOOKUP(Table2[[#This Row],[Store_ID]],Table6[Store_ID],Table6[Store Name],"Not Found")</f>
        <v>TrendMart Warangal High Street</v>
      </c>
      <c r="S1252" s="2">
        <f>_xlfn.XLOOKUP(Table2[[#This Row],[Store_ID]],Table6[Store_ID],Table6[Monthly Target],"Missing Target")</f>
        <v>1200000</v>
      </c>
      <c r="T1252" s="2" t="str">
        <f>_xlfn.XLOOKUP(Table2[[#This Row],[Store_ID]],Table6[Store_ID],Table6[Region],"Not Found")</f>
        <v>South Zone 2</v>
      </c>
      <c r="U1252" s="2" t="s">
        <v>147</v>
      </c>
      <c r="V1252" s="2" t="str">
        <f>_xlfn.XLOOKUP(Table2[[#This Row],[Employee_ID]],Table5[Employee_ID],Table5[Employee Name],"Not Found")</f>
        <v>Logesh Gopalakrishnan</v>
      </c>
      <c r="W1252" s="2">
        <v>1</v>
      </c>
      <c r="X1252" s="2">
        <v>654.95000000000005</v>
      </c>
      <c r="Y1252" s="2">
        <v>30</v>
      </c>
      <c r="Z1252" s="2">
        <v>196.49</v>
      </c>
      <c r="AA1252" s="2">
        <v>5</v>
      </c>
      <c r="AB1252" s="2">
        <v>22.92</v>
      </c>
      <c r="AC1252" s="2">
        <v>481.38</v>
      </c>
      <c r="AD1252" s="2">
        <v>403.9</v>
      </c>
      <c r="AE1252" s="2">
        <f t="shared" si="39"/>
        <v>54.560000000000016</v>
      </c>
      <c r="AF1252" s="2" t="s">
        <v>119</v>
      </c>
      <c r="AG1252" s="42">
        <f>IFERROR(Table2[[#This Row],[Profit]]/Table2[[#This Row],[Sales Amount]],0)</f>
        <v>0.11334081183264784</v>
      </c>
      <c r="AH1252" s="2" t="str">
        <f>TRIM(Table2[[#This Row],[Payment Modee]])</f>
        <v>Net Banking</v>
      </c>
      <c r="AI1252" s="2" t="s">
        <v>26</v>
      </c>
      <c r="AJ1252" s="2" t="s">
        <v>27</v>
      </c>
      <c r="AK1252" s="2" t="s">
        <v>2916</v>
      </c>
      <c r="AL1252" s="16" t="str">
        <f>IF(HOUR(Table2[[#This Row],[Order Time]])&lt;12,"Morning",IF(HOUR(Table2[[#This Row],[Order Time]])&lt;17,"Afternoon",IF(HOUR(Table2[[#This Row],[Order Time]])&lt;21,"Evening","Night")))</f>
        <v>Evening</v>
      </c>
      <c r="AM1252" s="16" t="s">
        <v>29</v>
      </c>
    </row>
    <row r="1253" spans="1:39" x14ac:dyDescent="0.25">
      <c r="A1253" s="13" t="s">
        <v>2917</v>
      </c>
      <c r="B1253" s="4">
        <v>45670</v>
      </c>
      <c r="C1253" s="2">
        <f>YEAR(Table2[[#This Row],[Invoice Date]])</f>
        <v>2025</v>
      </c>
      <c r="D1253" s="2" t="str">
        <f>TEXT(Table2[[#This Row],[Invoice Date]],"mmm")</f>
        <v>Jan</v>
      </c>
      <c r="E1253" s="2" t="str">
        <f>Table2[[#This Row],[Store_ID]]&amp;"-"&amp;Table2[[#This Row],[Year]]&amp;"-"&amp;Table2[[#This Row],[Month]]</f>
        <v>STR061-2025-Jan</v>
      </c>
      <c r="F1253" s="2" t="s">
        <v>2918</v>
      </c>
      <c r="G1253" s="2" t="str">
        <f>_xlfn.XLOOKUP(Table2[[#This Row],[Customer_ID]],Table3[Customer_ID],Table3[Customer Name],"Not Found")</f>
        <v>Kavya Venkatesan</v>
      </c>
      <c r="H1253" s="2" t="str">
        <f>_xlfn.XLOOKUP(Table2[[#This Row],[Customer_ID]],Table3[Customer_ID],Table3[Gender],"Female")</f>
        <v>Female</v>
      </c>
      <c r="I1253" s="2" t="str">
        <f>_xlfn.XLOOKUP(Table2[[#This Row],[Customer_ID]],Table3[Customer_ID],Table3[City],"Missing Memebership")</f>
        <v>Dindigul</v>
      </c>
      <c r="J1253" s="2" t="str">
        <f>_xlfn.XLOOKUP(Table2[[#This Row],[Customer_ID]],Table3[Customer_ID],Table3[State],"Karnataka")</f>
        <v>Tamil Nadu</v>
      </c>
      <c r="K1253" s="2" t="str">
        <f>_xlfn.XLOOKUP(Table2[[#This Row],[Customer_ID]],Table3[Customer_ID],Table3[Membership],"Regular")</f>
        <v>SILVER</v>
      </c>
      <c r="L1253" s="2" t="s">
        <v>111</v>
      </c>
      <c r="M1253" s="2" t="str">
        <f>_xlfn.XLOOKUP(Table2[[#This Row],[Product_ID]],Table4[Product_ID],Table4[Product_Name],"Not Found")</f>
        <v>Wrangler Smart Watch Navy Blue</v>
      </c>
      <c r="N1253" s="2" t="str">
        <f>_xlfn.XLOOKUP(Table2[[#This Row],[Product_ID]],Table4[Product_ID],Table4[Category],"Not Found")</f>
        <v>Watches</v>
      </c>
      <c r="O1253" s="2" t="str">
        <f>_xlfn.XLOOKUP(Table2[[#This Row],[Product_ID]],Table4[Product_ID],Table4[Subcategory],"Not Found")</f>
        <v>Smart Watch</v>
      </c>
      <c r="P1253" s="2" t="str">
        <f>_xlfn.XLOOKUP(Table2[[#This Row],[Product_ID]],Table4[Product_ID],Table4[Brand],"Missing Brand")</f>
        <v>Wrangler</v>
      </c>
      <c r="Q1253" s="2" t="s">
        <v>572</v>
      </c>
      <c r="R1253" s="2" t="str">
        <f>_xlfn.XLOOKUP(Table2[[#This Row],[Store_ID]],Table6[Store_ID],Table6[Store Name],"Not Found")</f>
        <v>TrendMart Hubballi Standard</v>
      </c>
      <c r="S1253" s="2">
        <f>_xlfn.XLOOKUP(Table2[[#This Row],[Store_ID]],Table6[Store_ID],Table6[Monthly Target],"Missing Target")</f>
        <v>1500000</v>
      </c>
      <c r="T1253" s="2" t="str">
        <f>_xlfn.XLOOKUP(Table2[[#This Row],[Store_ID]],Table6[Store_ID],Table6[Region],"Not Found")</f>
        <v>South Zone 2</v>
      </c>
      <c r="U1253" s="2" t="s">
        <v>153</v>
      </c>
      <c r="V1253" s="2" t="str">
        <f>_xlfn.XLOOKUP(Table2[[#This Row],[Employee_ID]],Table5[Employee_ID],Table5[Employee Name],"Not Found")</f>
        <v>Rani Mishra</v>
      </c>
      <c r="W1253" s="2">
        <v>2</v>
      </c>
      <c r="X1253" s="2">
        <v>1458.58</v>
      </c>
      <c r="Y1253" s="2">
        <v>0</v>
      </c>
      <c r="Z1253" s="2">
        <v>0</v>
      </c>
      <c r="AA1253" s="2">
        <v>12</v>
      </c>
      <c r="AB1253" s="2">
        <v>350.06</v>
      </c>
      <c r="AC1253" s="2">
        <v>3267.22</v>
      </c>
      <c r="AD1253" s="2">
        <v>1892.6</v>
      </c>
      <c r="AE1253" s="2">
        <f t="shared" si="39"/>
        <v>1024.56</v>
      </c>
      <c r="AF1253" s="2" t="s">
        <v>69</v>
      </c>
      <c r="AG1253" s="42">
        <f>IFERROR(Table2[[#This Row],[Profit]]/Table2[[#This Row],[Sales Amount]],0)</f>
        <v>0.31358769841026929</v>
      </c>
      <c r="AH1253" s="2" t="str">
        <f>TRIM(Table2[[#This Row],[Payment Modee]])</f>
        <v>Cash</v>
      </c>
      <c r="AI1253" s="2" t="s">
        <v>36</v>
      </c>
      <c r="AJ1253" s="2" t="s">
        <v>27</v>
      </c>
      <c r="AK1253" s="2" t="s">
        <v>2865</v>
      </c>
      <c r="AL1253" s="16" t="str">
        <f>IF(HOUR(Table2[[#This Row],[Order Time]])&lt;12,"Morning",IF(HOUR(Table2[[#This Row],[Order Time]])&lt;17,"Afternoon",IF(HOUR(Table2[[#This Row],[Order Time]])&lt;21,"Evening","Night")))</f>
        <v>Afternoon</v>
      </c>
      <c r="AM1253" s="16" t="s">
        <v>29</v>
      </c>
    </row>
    <row r="1254" spans="1:39" x14ac:dyDescent="0.25">
      <c r="A1254" s="13" t="s">
        <v>2919</v>
      </c>
      <c r="B1254" s="4">
        <v>45613</v>
      </c>
      <c r="C1254" s="2">
        <f>YEAR(Table2[[#This Row],[Invoice Date]])</f>
        <v>2024</v>
      </c>
      <c r="D1254" s="2" t="str">
        <f>TEXT(Table2[[#This Row],[Invoice Date]],"mmm")</f>
        <v>Nov</v>
      </c>
      <c r="E1254" s="2" t="str">
        <f>Table2[[#This Row],[Store_ID]]&amp;"-"&amp;Table2[[#This Row],[Year]]&amp;"-"&amp;Table2[[#This Row],[Month]]</f>
        <v>STR006-2024-Nov</v>
      </c>
      <c r="F1254" s="2" t="s">
        <v>2920</v>
      </c>
      <c r="G1254" s="2" t="str">
        <f>_xlfn.XLOOKUP(Table2[[#This Row],[Customer_ID]],Table3[Customer_ID],Table3[Customer Name],"Not Found")</f>
        <v>Dhruv Subramaniam</v>
      </c>
      <c r="H1254" s="2" t="str">
        <f>_xlfn.XLOOKUP(Table2[[#This Row],[Customer_ID]],Table3[Customer_ID],Table3[Gender],"Female")</f>
        <v>Male</v>
      </c>
      <c r="I1254" s="2" t="str">
        <f>_xlfn.XLOOKUP(Table2[[#This Row],[Customer_ID]],Table3[Customer_ID],Table3[City],"Missing Memebership")</f>
        <v>Nellore</v>
      </c>
      <c r="J1254" s="2" t="str">
        <f>_xlfn.XLOOKUP(Table2[[#This Row],[Customer_ID]],Table3[Customer_ID],Table3[State],"Karnataka")</f>
        <v>Andhra Pradesh</v>
      </c>
      <c r="K1254" s="2" t="str">
        <f>_xlfn.XLOOKUP(Table2[[#This Row],[Customer_ID]],Table3[Customer_ID],Table3[Membership],"Regular")</f>
        <v>Gold</v>
      </c>
      <c r="L1254" s="2" t="s">
        <v>795</v>
      </c>
      <c r="M1254" s="2" t="str">
        <f>_xlfn.XLOOKUP(Table2[[#This Row],[Product_ID]],Table4[Product_ID],Table4[Product_Name],"Not Found")</f>
        <v>Global Desi Card Holder Navy Blue</v>
      </c>
      <c r="N1254" s="2" t="str">
        <f>_xlfn.XLOOKUP(Table2[[#This Row],[Product_ID]],Table4[Product_ID],Table4[Category],"Not Found")</f>
        <v>Wallets</v>
      </c>
      <c r="O1254" s="2" t="str">
        <f>_xlfn.XLOOKUP(Table2[[#This Row],[Product_ID]],Table4[Product_ID],Table4[Subcategory],"Not Found")</f>
        <v>Card Holder</v>
      </c>
      <c r="P1254" s="2" t="str">
        <f>_xlfn.XLOOKUP(Table2[[#This Row],[Product_ID]],Table4[Product_ID],Table4[Brand],"Missing Brand")</f>
        <v>Global Desi</v>
      </c>
      <c r="Q1254" s="2" t="s">
        <v>720</v>
      </c>
      <c r="R1254" s="2" t="str">
        <f>_xlfn.XLOOKUP(Table2[[#This Row],[Store_ID]],Table6[Store_ID],Table6[Store Name],"Not Found")</f>
        <v>TrendMart Vellore Standard</v>
      </c>
      <c r="S1254" s="2">
        <f>_xlfn.XLOOKUP(Table2[[#This Row],[Store_ID]],Table6[Store_ID],Table6[Monthly Target],"Missing Target")</f>
        <v>2000000</v>
      </c>
      <c r="T1254" s="2" t="str">
        <f>_xlfn.XLOOKUP(Table2[[#This Row],[Store_ID]],Table6[Store_ID],Table6[Region],"Not Found")</f>
        <v>South Zone 1</v>
      </c>
      <c r="U1254" s="2" t="s">
        <v>289</v>
      </c>
      <c r="V1254" s="2" t="str">
        <f>_xlfn.XLOOKUP(Table2[[#This Row],[Employee_ID]],Table5[Employee_ID],Table5[Employee Name],"Not Found")</f>
        <v>Anitha Ramachandran</v>
      </c>
      <c r="W1254" s="2">
        <v>3</v>
      </c>
      <c r="X1254" s="2">
        <v>590.69000000000005</v>
      </c>
      <c r="Y1254" s="2">
        <v>30</v>
      </c>
      <c r="Z1254" s="2">
        <v>531.62</v>
      </c>
      <c r="AA1254" s="2">
        <v>5</v>
      </c>
      <c r="AB1254" s="2">
        <v>62.02</v>
      </c>
      <c r="AC1254" s="2">
        <v>1302.47</v>
      </c>
      <c r="AD1254" s="2">
        <v>1113.3599999999999</v>
      </c>
      <c r="AE1254" s="2">
        <f t="shared" si="39"/>
        <v>127.09000000000012</v>
      </c>
      <c r="AF1254" s="2" t="s">
        <v>56</v>
      </c>
      <c r="AG1254" s="42">
        <f>IFERROR(Table2[[#This Row],[Profit]]/Table2[[#This Row],[Sales Amount]],0)</f>
        <v>9.7576143788340702E-2</v>
      </c>
      <c r="AH1254" s="2" t="str">
        <f>TRIM(Table2[[#This Row],[Payment Modee]])</f>
        <v>Credit Card</v>
      </c>
      <c r="AI1254" s="2" t="s">
        <v>26</v>
      </c>
      <c r="AJ1254" s="2" t="s">
        <v>27</v>
      </c>
      <c r="AK1254" s="2" t="s">
        <v>2781</v>
      </c>
      <c r="AL1254" s="16" t="str">
        <f>IF(HOUR(Table2[[#This Row],[Order Time]])&lt;12,"Morning",IF(HOUR(Table2[[#This Row],[Order Time]])&lt;17,"Afternoon",IF(HOUR(Table2[[#This Row],[Order Time]])&lt;21,"Evening","Night")))</f>
        <v>Morning</v>
      </c>
      <c r="AM1254" s="16" t="s">
        <v>38</v>
      </c>
    </row>
    <row r="1255" spans="1:39" x14ac:dyDescent="0.25">
      <c r="A1255" s="13" t="s">
        <v>2921</v>
      </c>
      <c r="B1255" s="4">
        <v>45433</v>
      </c>
      <c r="C1255" s="2">
        <f>YEAR(Table2[[#This Row],[Invoice Date]])</f>
        <v>2024</v>
      </c>
      <c r="D1255" s="2" t="str">
        <f>TEXT(Table2[[#This Row],[Invoice Date]],"mmm")</f>
        <v>May</v>
      </c>
      <c r="E1255" s="2" t="str">
        <f>Table2[[#This Row],[Store_ID]]&amp;"-"&amp;Table2[[#This Row],[Year]]&amp;"-"&amp;Table2[[#This Row],[Month]]</f>
        <v>STR055-2024-May</v>
      </c>
      <c r="F1255" s="2" t="s">
        <v>968</v>
      </c>
      <c r="G1255" s="2" t="str">
        <f>_xlfn.XLOOKUP(Table2[[#This Row],[Customer_ID]],Table3[Customer_ID],Table3[Customer Name],"Not Found")</f>
        <v>Hema Sharma</v>
      </c>
      <c r="H1255" s="2" t="str">
        <f>_xlfn.XLOOKUP(Table2[[#This Row],[Customer_ID]],Table3[Customer_ID],Table3[Gender],"Female")</f>
        <v>Female</v>
      </c>
      <c r="I1255" s="2" t="str">
        <f>_xlfn.XLOOKUP(Table2[[#This Row],[Customer_ID]],Table3[Customer_ID],Table3[City],"Missing Memebership")</f>
        <v>Kannur</v>
      </c>
      <c r="J1255" s="2" t="str">
        <f>_xlfn.XLOOKUP(Table2[[#This Row],[Customer_ID]],Table3[Customer_ID],Table3[State],"Karnataka")</f>
        <v>Kerala</v>
      </c>
      <c r="K1255" s="2" t="str">
        <f>_xlfn.XLOOKUP(Table2[[#This Row],[Customer_ID]],Table3[Customer_ID],Table3[Membership],"Regular")</f>
        <v>Gold</v>
      </c>
      <c r="L1255" s="2" t="s">
        <v>1441</v>
      </c>
      <c r="M1255" s="2" t="str">
        <f>_xlfn.XLOOKUP(Table2[[#This Row],[Product_ID]],Table4[Product_ID],Table4[Product_Name],"Not Found")</f>
        <v>Pothys Slippers Green</v>
      </c>
      <c r="N1255" s="2" t="str">
        <f>_xlfn.XLOOKUP(Table2[[#This Row],[Product_ID]],Table4[Product_ID],Table4[Category],"Not Found")</f>
        <v>Footwear</v>
      </c>
      <c r="O1255" s="2" t="str">
        <f>_xlfn.XLOOKUP(Table2[[#This Row],[Product_ID]],Table4[Product_ID],Table4[Subcategory],"Not Found")</f>
        <v>Slippers</v>
      </c>
      <c r="P1255" s="2" t="str">
        <f>_xlfn.XLOOKUP(Table2[[#This Row],[Product_ID]],Table4[Product_ID],Table4[Brand],"Missing Brand")</f>
        <v>Pothys</v>
      </c>
      <c r="Q1255" s="2" t="s">
        <v>390</v>
      </c>
      <c r="R1255" s="2" t="str">
        <f>_xlfn.XLOOKUP(Table2[[#This Row],[Store_ID]],Table6[Store_ID],Table6[Store Name],"Not Found")</f>
        <v>TrendMart Nellore High Street</v>
      </c>
      <c r="S1255" s="2">
        <f>_xlfn.XLOOKUP(Table2[[#This Row],[Store_ID]],Table6[Store_ID],Table6[Monthly Target],"Missing Target")</f>
        <v>1500000</v>
      </c>
      <c r="T1255" s="2" t="str">
        <f>_xlfn.XLOOKUP(Table2[[#This Row],[Store_ID]],Table6[Store_ID],Table6[Region],"Not Found")</f>
        <v>South Zone 3</v>
      </c>
      <c r="U1255" s="2" t="s">
        <v>81</v>
      </c>
      <c r="V1255" s="2" t="str">
        <f>_xlfn.XLOOKUP(Table2[[#This Row],[Employee_ID]],Table5[Employee_ID],Table5[Employee Name],"Not Found")</f>
        <v>Charulatha Kumar</v>
      </c>
      <c r="W1255" s="2">
        <v>1</v>
      </c>
      <c r="X1255" s="2">
        <v>2393.39</v>
      </c>
      <c r="Y1255" s="2">
        <v>30</v>
      </c>
      <c r="Z1255" s="2">
        <v>718.02</v>
      </c>
      <c r="AA1255" s="2">
        <v>12</v>
      </c>
      <c r="AB1255" s="2">
        <v>201.04</v>
      </c>
      <c r="AC1255" s="2">
        <v>1876.41</v>
      </c>
      <c r="AD1255" s="2">
        <v>1862.35</v>
      </c>
      <c r="AE1255" s="2">
        <f t="shared" si="39"/>
        <v>-186.97999999999982</v>
      </c>
      <c r="AF1255" s="2" t="s">
        <v>35</v>
      </c>
      <c r="AG1255" s="42">
        <f>IFERROR(Table2[[#This Row],[Profit]]/Table2[[#This Row],[Sales Amount]],0)</f>
        <v>-9.9647731572524031E-2</v>
      </c>
      <c r="AH1255" s="2" t="str">
        <f>TRIM(Table2[[#This Row],[Payment Modee]])</f>
        <v>Debit Card</v>
      </c>
      <c r="AI1255" s="2" t="s">
        <v>36</v>
      </c>
      <c r="AJ1255" s="2" t="s">
        <v>27</v>
      </c>
      <c r="AK1255" s="2" t="s">
        <v>2103</v>
      </c>
      <c r="AL1255" s="16" t="str">
        <f>IF(HOUR(Table2[[#This Row],[Order Time]])&lt;12,"Morning",IF(HOUR(Table2[[#This Row],[Order Time]])&lt;17,"Afternoon",IF(HOUR(Table2[[#This Row],[Order Time]])&lt;21,"Evening","Night")))</f>
        <v>Morning</v>
      </c>
      <c r="AM1255" s="16" t="s">
        <v>29</v>
      </c>
    </row>
    <row r="1256" spans="1:39" x14ac:dyDescent="0.25">
      <c r="A1256" s="13" t="s">
        <v>2922</v>
      </c>
      <c r="B1256" s="4">
        <v>45686</v>
      </c>
      <c r="C1256" s="2">
        <f>YEAR(Table2[[#This Row],[Invoice Date]])</f>
        <v>2025</v>
      </c>
      <c r="D1256" s="2" t="str">
        <f>TEXT(Table2[[#This Row],[Invoice Date]],"mmm")</f>
        <v>Jan</v>
      </c>
      <c r="E1256" s="2" t="str">
        <f>Table2[[#This Row],[Store_ID]]&amp;"-"&amp;Table2[[#This Row],[Year]]&amp;"-"&amp;Table2[[#This Row],[Month]]</f>
        <v>STR067-2025-Jan</v>
      </c>
      <c r="F1256" s="2" t="s">
        <v>1567</v>
      </c>
      <c r="G1256" s="2" t="str">
        <f>_xlfn.XLOOKUP(Table2[[#This Row],[Customer_ID]],Table3[Customer_ID],Table3[Customer Name],"Not Found")</f>
        <v>Bharathi Shetty</v>
      </c>
      <c r="H1256" s="2" t="str">
        <f>_xlfn.XLOOKUP(Table2[[#This Row],[Customer_ID]],Table3[Customer_ID],Table3[Gender],"Female")</f>
        <v>Female</v>
      </c>
      <c r="I1256" s="2" t="str">
        <f>_xlfn.XLOOKUP(Table2[[#This Row],[Customer_ID]],Table3[Customer_ID],Table3[City],"Missing Memebership")</f>
        <v>Kannur</v>
      </c>
      <c r="J1256" s="2" t="str">
        <f>_xlfn.XLOOKUP(Table2[[#This Row],[Customer_ID]],Table3[Customer_ID],Table3[State],"Karnataka")</f>
        <v>Kerala</v>
      </c>
      <c r="K1256" s="2" t="str">
        <f>_xlfn.XLOOKUP(Table2[[#This Row],[Customer_ID]],Table3[Customer_ID],Table3[Membership],"Regular")</f>
        <v>Silver</v>
      </c>
      <c r="L1256" s="2" t="s">
        <v>157</v>
      </c>
      <c r="M1256" s="2" t="str">
        <f>_xlfn.XLOOKUP(Table2[[#This Row],[Product_ID]],Table4[Product_ID],Table4[Product_Name],"Not Found")</f>
        <v>Indian Terrain Straight Kurti Grey</v>
      </c>
      <c r="N1256" s="2" t="str">
        <f>_xlfn.XLOOKUP(Table2[[#This Row],[Product_ID]],Table4[Product_ID],Table4[Category],"Not Found")</f>
        <v>Women Kurtis</v>
      </c>
      <c r="O1256" s="2" t="str">
        <f>_xlfn.XLOOKUP(Table2[[#This Row],[Product_ID]],Table4[Product_ID],Table4[Subcategory],"Not Found")</f>
        <v>Straight Kurti</v>
      </c>
      <c r="P1256" s="2" t="str">
        <f>_xlfn.XLOOKUP(Table2[[#This Row],[Product_ID]],Table4[Product_ID],Table4[Brand],"Missing Brand")</f>
        <v>Indian Terrain</v>
      </c>
      <c r="Q1256" s="2" t="s">
        <v>1174</v>
      </c>
      <c r="R1256" s="2" t="str">
        <f>_xlfn.XLOOKUP(Table2[[#This Row],[Store_ID]],Table6[Store_ID],Table6[Store Name],"Not Found")</f>
        <v>TrendMart Visakhapatnam Standard</v>
      </c>
      <c r="S1256" s="2">
        <f>_xlfn.XLOOKUP(Table2[[#This Row],[Store_ID]],Table6[Store_ID],Table6[Monthly Target],"Missing Target")</f>
        <v>2500000</v>
      </c>
      <c r="T1256" s="2" t="str">
        <f>_xlfn.XLOOKUP(Table2[[#This Row],[Store_ID]],Table6[Store_ID],Table6[Region],"Not Found")</f>
        <v>South Zone 3</v>
      </c>
      <c r="U1256" s="2" t="s">
        <v>417</v>
      </c>
      <c r="V1256" s="2" t="str">
        <f>_xlfn.XLOOKUP(Table2[[#This Row],[Employee_ID]],Table5[Employee_ID],Table5[Employee Name],"Not Found")</f>
        <v>Arjun Krishnan</v>
      </c>
      <c r="W1256" s="2">
        <v>4</v>
      </c>
      <c r="X1256" s="2">
        <v>1310.25</v>
      </c>
      <c r="Y1256" s="2">
        <v>30</v>
      </c>
      <c r="Z1256" s="2">
        <v>1572.3</v>
      </c>
      <c r="AA1256" s="2">
        <v>12</v>
      </c>
      <c r="AB1256" s="2">
        <v>440.24</v>
      </c>
      <c r="AC1256" s="2">
        <v>4108.9399999999996</v>
      </c>
      <c r="AD1256" s="2">
        <v>3507.68</v>
      </c>
      <c r="AE1256" s="2">
        <f t="shared" si="39"/>
        <v>161.01999999999975</v>
      </c>
      <c r="AF1256" s="2" t="s">
        <v>56</v>
      </c>
      <c r="AG1256" s="42">
        <f>IFERROR(Table2[[#This Row],[Profit]]/Table2[[#This Row],[Sales Amount]],0)</f>
        <v>3.9187722380954644E-2</v>
      </c>
      <c r="AH1256" s="2" t="str">
        <f>TRIM(Table2[[#This Row],[Payment Modee]])</f>
        <v>Credit Card</v>
      </c>
      <c r="AI1256" s="2" t="s">
        <v>36</v>
      </c>
      <c r="AJ1256" s="2" t="s">
        <v>27</v>
      </c>
      <c r="AK1256" s="2" t="s">
        <v>2923</v>
      </c>
      <c r="AL1256" s="16" t="str">
        <f>IF(HOUR(Table2[[#This Row],[Order Time]])&lt;12,"Morning",IF(HOUR(Table2[[#This Row],[Order Time]])&lt;17,"Afternoon",IF(HOUR(Table2[[#This Row],[Order Time]])&lt;21,"Evening","Night")))</f>
        <v>Afternoon</v>
      </c>
      <c r="AM1256" s="16" t="s">
        <v>29</v>
      </c>
    </row>
    <row r="1257" spans="1:39" x14ac:dyDescent="0.25">
      <c r="A1257" s="13" t="s">
        <v>2924</v>
      </c>
      <c r="B1257" s="4">
        <v>45626</v>
      </c>
      <c r="C1257" s="2">
        <f>YEAR(Table2[[#This Row],[Invoice Date]])</f>
        <v>2024</v>
      </c>
      <c r="D1257" s="2" t="str">
        <f>TEXT(Table2[[#This Row],[Invoice Date]],"mmm")</f>
        <v>Nov</v>
      </c>
      <c r="E1257" s="2" t="str">
        <f>Table2[[#This Row],[Store_ID]]&amp;"-"&amp;Table2[[#This Row],[Year]]&amp;"-"&amp;Table2[[#This Row],[Month]]</f>
        <v>STR012-2024-Nov</v>
      </c>
      <c r="F1257" s="2" t="s">
        <v>1373</v>
      </c>
      <c r="G1257" s="2" t="str">
        <f>_xlfn.XLOOKUP(Table2[[#This Row],[Customer_ID]],Table3[Customer_ID],Table3[Customer Name],"Not Found")</f>
        <v>Vasanthi Srinivasan</v>
      </c>
      <c r="H1257" s="2" t="str">
        <f>_xlfn.XLOOKUP(Table2[[#This Row],[Customer_ID]],Table3[Customer_ID],Table3[Gender],"Female")</f>
        <v>Female</v>
      </c>
      <c r="I1257" s="2" t="str">
        <f>_xlfn.XLOOKUP(Table2[[#This Row],[Customer_ID]],Table3[Customer_ID],Table3[City],"Missing Memebership")</f>
        <v>Karimnagar</v>
      </c>
      <c r="J1257" s="2" t="str">
        <f>_xlfn.XLOOKUP(Table2[[#This Row],[Customer_ID]],Table3[Customer_ID],Table3[State],"Karnataka")</f>
        <v>Telangana</v>
      </c>
      <c r="K1257" s="2" t="str">
        <f>_xlfn.XLOOKUP(Table2[[#This Row],[Customer_ID]],Table3[Customer_ID],Table3[Membership],"Regular")</f>
        <v>Silver</v>
      </c>
      <c r="L1257" s="2" t="s">
        <v>2184</v>
      </c>
      <c r="M1257" s="2" t="str">
        <f>_xlfn.XLOOKUP(Table2[[#This Row],[Product_ID]],Table4[Product_ID],Table4[Product_Name],"Not Found")</f>
        <v>Westside Straight Fit Charcoal</v>
      </c>
      <c r="N1257" s="2" t="str">
        <f>_xlfn.XLOOKUP(Table2[[#This Row],[Product_ID]],Table4[Product_ID],Table4[Category],"Not Found")</f>
        <v>Men Jeans</v>
      </c>
      <c r="O1257" s="2" t="str">
        <f>_xlfn.XLOOKUP(Table2[[#This Row],[Product_ID]],Table4[Product_ID],Table4[Subcategory],"Not Found")</f>
        <v>Straight Fit</v>
      </c>
      <c r="P1257" s="2" t="str">
        <f>_xlfn.XLOOKUP(Table2[[#This Row],[Product_ID]],Table4[Product_ID],Table4[Brand],"Missing Brand")</f>
        <v>Westside</v>
      </c>
      <c r="Q1257" s="2" t="s">
        <v>588</v>
      </c>
      <c r="R1257" s="2" t="str">
        <f>_xlfn.XLOOKUP(Table2[[#This Row],[Store_ID]],Table6[Store_ID],Table6[Store Name],"Not Found")</f>
        <v>TrendMart Vijayawada Mall Kiosk</v>
      </c>
      <c r="S1257" s="2">
        <f>_xlfn.XLOOKUP(Table2[[#This Row],[Store_ID]],Table6[Store_ID],Table6[Monthly Target],"Missing Target")</f>
        <v>2000000</v>
      </c>
      <c r="T1257" s="2" t="str">
        <f>_xlfn.XLOOKUP(Table2[[#This Row],[Store_ID]],Table6[Store_ID],Table6[Region],"Not Found")</f>
        <v>South Zone 3</v>
      </c>
      <c r="U1257" s="2" t="s">
        <v>68</v>
      </c>
      <c r="V1257" s="2" t="str">
        <f>_xlfn.XLOOKUP(Table2[[#This Row],[Employee_ID]],Table5[Employee_ID],Table5[Employee Name],"Not Found")</f>
        <v>Praveen Gupta</v>
      </c>
      <c r="W1257" s="2">
        <v>1</v>
      </c>
      <c r="X1257" s="2">
        <v>1676.56</v>
      </c>
      <c r="Y1257" s="2">
        <v>20</v>
      </c>
      <c r="Z1257" s="2">
        <v>335.31</v>
      </c>
      <c r="AA1257" s="2">
        <v>12</v>
      </c>
      <c r="AB1257" s="2">
        <v>160.94999999999999</v>
      </c>
      <c r="AC1257" s="2">
        <v>1502.2</v>
      </c>
      <c r="AD1257" s="2">
        <v>1007.65</v>
      </c>
      <c r="AE1257" s="2">
        <f t="shared" si="39"/>
        <v>333.60000000000008</v>
      </c>
      <c r="AF1257" s="2" t="s">
        <v>69</v>
      </c>
      <c r="AG1257" s="42">
        <f>IFERROR(Table2[[#This Row],[Profit]]/Table2[[#This Row],[Sales Amount]],0)</f>
        <v>0.22207429103980833</v>
      </c>
      <c r="AH1257" s="2" t="str">
        <f>TRIM(Table2[[#This Row],[Payment Modee]])</f>
        <v>Cash</v>
      </c>
      <c r="AI1257" s="2" t="s">
        <v>36</v>
      </c>
      <c r="AJ1257" s="2" t="s">
        <v>27</v>
      </c>
      <c r="AK1257" s="2" t="s">
        <v>2365</v>
      </c>
      <c r="AL1257" s="16" t="str">
        <f>IF(HOUR(Table2[[#This Row],[Order Time]])&lt;12,"Morning",IF(HOUR(Table2[[#This Row],[Order Time]])&lt;17,"Afternoon",IF(HOUR(Table2[[#This Row],[Order Time]])&lt;21,"Evening","Night")))</f>
        <v>Evening</v>
      </c>
      <c r="AM1257" s="16" t="s">
        <v>38</v>
      </c>
    </row>
    <row r="1258" spans="1:39" x14ac:dyDescent="0.25">
      <c r="A1258" s="13" t="s">
        <v>2925</v>
      </c>
      <c r="B1258" s="4">
        <v>45587</v>
      </c>
      <c r="C1258" s="2">
        <f>YEAR(Table2[[#This Row],[Invoice Date]])</f>
        <v>2024</v>
      </c>
      <c r="D1258" s="2" t="str">
        <f>TEXT(Table2[[#This Row],[Invoice Date]],"mmm")</f>
        <v>Oct</v>
      </c>
      <c r="E1258" s="2" t="str">
        <f>Table2[[#This Row],[Store_ID]]&amp;"-"&amp;Table2[[#This Row],[Year]]&amp;"-"&amp;Table2[[#This Row],[Month]]</f>
        <v>STR087-2024-Oct</v>
      </c>
      <c r="F1258" s="2" t="s">
        <v>726</v>
      </c>
      <c r="G1258" s="2" t="str">
        <f>_xlfn.XLOOKUP(Table2[[#This Row],[Customer_ID]],Table3[Customer_ID],Table3[Customer Name],"Not Found")</f>
        <v>Tarun Hegde</v>
      </c>
      <c r="H1258" s="2" t="str">
        <f>_xlfn.XLOOKUP(Table2[[#This Row],[Customer_ID]],Table3[Customer_ID],Table3[Gender],"Female")</f>
        <v>Male</v>
      </c>
      <c r="I1258" s="2" t="str">
        <f>_xlfn.XLOOKUP(Table2[[#This Row],[Customer_ID]],Table3[Customer_ID],Table3[City],"Missing Memebership")</f>
        <v>Bengaluru</v>
      </c>
      <c r="J1258" s="2" t="str">
        <f>_xlfn.XLOOKUP(Table2[[#This Row],[Customer_ID]],Table3[Customer_ID],Table3[State],"Karnataka")</f>
        <v>Karnataka</v>
      </c>
      <c r="K1258" s="2" t="str">
        <f>_xlfn.XLOOKUP(Table2[[#This Row],[Customer_ID]],Table3[Customer_ID],Table3[Membership],"Regular")</f>
        <v>Regular</v>
      </c>
      <c r="L1258" s="2" t="s">
        <v>1481</v>
      </c>
      <c r="M1258" s="2" t="str">
        <f>_xlfn.XLOOKUP(Table2[[#This Row],[Product_ID]],Table4[Product_ID],Table4[Product_Name],"Not Found")</f>
        <v>Peter England Girls Frock Black</v>
      </c>
      <c r="N1258" s="2" t="str">
        <f>_xlfn.XLOOKUP(Table2[[#This Row],[Product_ID]],Table4[Product_ID],Table4[Category],"Not Found")</f>
        <v>Kids Wear</v>
      </c>
      <c r="O1258" s="2" t="str">
        <f>_xlfn.XLOOKUP(Table2[[#This Row],[Product_ID]],Table4[Product_ID],Table4[Subcategory],"Not Found")</f>
        <v>Girls Frock</v>
      </c>
      <c r="P1258" s="2" t="str">
        <f>_xlfn.XLOOKUP(Table2[[#This Row],[Product_ID]],Table4[Product_ID],Table4[Brand],"Missing Brand")</f>
        <v>Peter England</v>
      </c>
      <c r="Q1258" s="2" t="s">
        <v>343</v>
      </c>
      <c r="R1258" s="2" t="str">
        <f>_xlfn.XLOOKUP(Table2[[#This Row],[Store_ID]],Table6[Store_ID],Table6[Store Name],"Not Found")</f>
        <v>TrendMart Salem Outlet</v>
      </c>
      <c r="S1258" s="2">
        <f>_xlfn.XLOOKUP(Table2[[#This Row],[Store_ID]],Table6[Store_ID],Table6[Monthly Target],"Missing Target")</f>
        <v>2000000</v>
      </c>
      <c r="T1258" s="2" t="str">
        <f>_xlfn.XLOOKUP(Table2[[#This Row],[Store_ID]],Table6[Store_ID],Table6[Region],"Not Found")</f>
        <v>South Zone 1</v>
      </c>
      <c r="U1258" s="2" t="s">
        <v>417</v>
      </c>
      <c r="V1258" s="2" t="str">
        <f>_xlfn.XLOOKUP(Table2[[#This Row],[Employee_ID]],Table5[Employee_ID],Table5[Employee Name],"Not Found")</f>
        <v>Arjun Krishnan</v>
      </c>
      <c r="W1258" s="2">
        <v>1</v>
      </c>
      <c r="X1258" s="2">
        <v>501.46</v>
      </c>
      <c r="Y1258" s="2">
        <v>5</v>
      </c>
      <c r="Z1258" s="2">
        <v>25.07</v>
      </c>
      <c r="AA1258" s="2">
        <v>5</v>
      </c>
      <c r="AB1258" s="2">
        <v>23.82</v>
      </c>
      <c r="AC1258" s="2">
        <v>500.21</v>
      </c>
      <c r="AD1258" s="2">
        <v>337.09</v>
      </c>
      <c r="AE1258" s="2">
        <f t="shared" si="39"/>
        <v>139.30000000000001</v>
      </c>
      <c r="AF1258" s="2" t="s">
        <v>119</v>
      </c>
      <c r="AG1258" s="42">
        <f>IFERROR(Table2[[#This Row],[Profit]]/Table2[[#This Row],[Sales Amount]],0)</f>
        <v>0.27848303712440781</v>
      </c>
      <c r="AH1258" s="2" t="str">
        <f>TRIM(Table2[[#This Row],[Payment Modee]])</f>
        <v>Net Banking</v>
      </c>
      <c r="AI1258" s="2" t="s">
        <v>26</v>
      </c>
      <c r="AJ1258" s="2" t="s">
        <v>27</v>
      </c>
      <c r="AK1258" s="2" t="s">
        <v>1728</v>
      </c>
      <c r="AL1258" s="16" t="str">
        <f>IF(HOUR(Table2[[#This Row],[Order Time]])&lt;12,"Morning",IF(HOUR(Table2[[#This Row],[Order Time]])&lt;17,"Afternoon",IF(HOUR(Table2[[#This Row],[Order Time]])&lt;21,"Evening","Night")))</f>
        <v>Afternoon</v>
      </c>
      <c r="AM1258" s="16" t="s">
        <v>29</v>
      </c>
    </row>
    <row r="1259" spans="1:39" x14ac:dyDescent="0.25">
      <c r="A1259" s="13" t="s">
        <v>2926</v>
      </c>
      <c r="B1259" s="4">
        <v>45477</v>
      </c>
      <c r="C1259" s="2">
        <f>YEAR(Table2[[#This Row],[Invoice Date]])</f>
        <v>2024</v>
      </c>
      <c r="D1259" s="2" t="str">
        <f>TEXT(Table2[[#This Row],[Invoice Date]],"mmm")</f>
        <v>Jul</v>
      </c>
      <c r="E1259" s="2" t="str">
        <f>Table2[[#This Row],[Store_ID]]&amp;"-"&amp;Table2[[#This Row],[Year]]&amp;"-"&amp;Table2[[#This Row],[Month]]</f>
        <v>STR060-2024-Jul</v>
      </c>
      <c r="F1259" s="2" t="s">
        <v>2927</v>
      </c>
      <c r="G1259" s="2" t="str">
        <f>_xlfn.XLOOKUP(Table2[[#This Row],[Customer_ID]],Table3[Customer_ID],Table3[Customer Name],"Not Found")</f>
        <v>Rani Nair</v>
      </c>
      <c r="H1259" s="2" t="str">
        <f>_xlfn.XLOOKUP(Table2[[#This Row],[Customer_ID]],Table3[Customer_ID],Table3[Gender],"Female")</f>
        <v>Female</v>
      </c>
      <c r="I1259" s="2" t="str">
        <f>_xlfn.XLOOKUP(Table2[[#This Row],[Customer_ID]],Table3[Customer_ID],Table3[City],"Missing Memebership")</f>
        <v>Thiruvananthapuram</v>
      </c>
      <c r="J1259" s="2" t="str">
        <f>_xlfn.XLOOKUP(Table2[[#This Row],[Customer_ID]],Table3[Customer_ID],Table3[State],"Karnataka")</f>
        <v>Kerala</v>
      </c>
      <c r="K1259" s="2" t="str">
        <f>_xlfn.XLOOKUP(Table2[[#This Row],[Customer_ID]],Table3[Customer_ID],Table3[Membership],"Regular")</f>
        <v>Gold</v>
      </c>
      <c r="L1259" s="2" t="s">
        <v>1019</v>
      </c>
      <c r="M1259" s="2" t="str">
        <f>_xlfn.XLOOKUP(Table2[[#This Row],[Product_ID]],Table4[Product_ID],Table4[Product_Name],"Not Found")</f>
        <v>Libas Jacket Olive</v>
      </c>
      <c r="N1259" s="2" t="str">
        <f>_xlfn.XLOOKUP(Table2[[#This Row],[Product_ID]],Table4[Product_ID],Table4[Category],"Not Found")</f>
        <v>Winter Wear</v>
      </c>
      <c r="O1259" s="2" t="str">
        <f>_xlfn.XLOOKUP(Table2[[#This Row],[Product_ID]],Table4[Product_ID],Table4[Subcategory],"Not Found")</f>
        <v>Jacket</v>
      </c>
      <c r="P1259" s="2" t="str">
        <f>_xlfn.XLOOKUP(Table2[[#This Row],[Product_ID]],Table4[Product_ID],Table4[Brand],"Missing Brand")</f>
        <v>Libas</v>
      </c>
      <c r="Q1259" s="2" t="s">
        <v>316</v>
      </c>
      <c r="R1259" s="2" t="str">
        <f>_xlfn.XLOOKUP(Table2[[#This Row],[Store_ID]],Table6[Store_ID],Table6[Store Name],"Not Found")</f>
        <v>TrendMart Tirunelveli Flagship</v>
      </c>
      <c r="S1259" s="2">
        <f>_xlfn.XLOOKUP(Table2[[#This Row],[Store_ID]],Table6[Store_ID],Table6[Monthly Target],"Missing Target")</f>
        <v>1000000</v>
      </c>
      <c r="T1259" s="2" t="str">
        <f>_xlfn.XLOOKUP(Table2[[#This Row],[Store_ID]],Table6[Store_ID],Table6[Region],"Not Found")</f>
        <v>South Zone 1</v>
      </c>
      <c r="U1259" s="2" t="s">
        <v>113</v>
      </c>
      <c r="V1259" s="2" t="str">
        <f>_xlfn.XLOOKUP(Table2[[#This Row],[Employee_ID]],Table5[Employee_ID],Table5[Employee Name],"Not Found")</f>
        <v>Eswar Prasad</v>
      </c>
      <c r="W1259" s="2">
        <v>5</v>
      </c>
      <c r="X1259" s="2">
        <v>1643.61</v>
      </c>
      <c r="Y1259" s="2">
        <v>30</v>
      </c>
      <c r="Z1259" s="2">
        <v>2465.41</v>
      </c>
      <c r="AA1259" s="2">
        <v>12</v>
      </c>
      <c r="AB1259" s="2">
        <v>690.32</v>
      </c>
      <c r="AC1259" s="2">
        <v>6442.96</v>
      </c>
      <c r="AD1259" s="2">
        <v>5579.6</v>
      </c>
      <c r="AE1259" s="2">
        <f t="shared" si="39"/>
        <v>173.03999999999962</v>
      </c>
      <c r="AF1259" s="2" t="s">
        <v>56</v>
      </c>
      <c r="AG1259" s="42">
        <f>IFERROR(Table2[[#This Row],[Profit]]/Table2[[#This Row],[Sales Amount]],0)</f>
        <v>2.6857220904677296E-2</v>
      </c>
      <c r="AH1259" s="2" t="str">
        <f>TRIM(Table2[[#This Row],[Payment Modee]])</f>
        <v>Credit Card</v>
      </c>
      <c r="AI1259" s="2" t="s">
        <v>26</v>
      </c>
      <c r="AJ1259" s="2" t="s">
        <v>27</v>
      </c>
      <c r="AK1259" s="2" t="s">
        <v>801</v>
      </c>
      <c r="AL1259" s="16" t="str">
        <f>IF(HOUR(Table2[[#This Row],[Order Time]])&lt;12,"Morning",IF(HOUR(Table2[[#This Row],[Order Time]])&lt;17,"Afternoon",IF(HOUR(Table2[[#This Row],[Order Time]])&lt;21,"Evening","Night")))</f>
        <v>Evening</v>
      </c>
      <c r="AM1259" s="16" t="s">
        <v>29</v>
      </c>
    </row>
    <row r="1260" spans="1:39" x14ac:dyDescent="0.25">
      <c r="A1260" s="13" t="s">
        <v>2928</v>
      </c>
      <c r="B1260" s="4">
        <v>45606</v>
      </c>
      <c r="C1260" s="2">
        <f>YEAR(Table2[[#This Row],[Invoice Date]])</f>
        <v>2024</v>
      </c>
      <c r="D1260" s="2" t="str">
        <f>TEXT(Table2[[#This Row],[Invoice Date]],"mmm")</f>
        <v>Nov</v>
      </c>
      <c r="E1260" s="2" t="str">
        <f>Table2[[#This Row],[Store_ID]]&amp;"-"&amp;Table2[[#This Row],[Year]]&amp;"-"&amp;Table2[[#This Row],[Month]]</f>
        <v>STR081-2024-Nov</v>
      </c>
      <c r="F1260" s="2" t="s">
        <v>764</v>
      </c>
      <c r="G1260" s="2" t="str">
        <f>_xlfn.XLOOKUP(Table2[[#This Row],[Customer_ID]],Table3[Customer_ID],Table3[Customer Name],"Not Found")</f>
        <v>Vidya Gowda</v>
      </c>
      <c r="H1260" s="2" t="str">
        <f>_xlfn.XLOOKUP(Table2[[#This Row],[Customer_ID]],Table3[Customer_ID],Table3[Gender],"Female")</f>
        <v>Female</v>
      </c>
      <c r="I1260" s="2" t="str">
        <f>_xlfn.XLOOKUP(Table2[[#This Row],[Customer_ID]],Table3[Customer_ID],Table3[City],"Missing Memebership")</f>
        <v>Kochi</v>
      </c>
      <c r="J1260" s="2" t="str">
        <f>_xlfn.XLOOKUP(Table2[[#This Row],[Customer_ID]],Table3[Customer_ID],Table3[State],"Karnataka")</f>
        <v>Kerala</v>
      </c>
      <c r="K1260" s="2" t="str">
        <f>_xlfn.XLOOKUP(Table2[[#This Row],[Customer_ID]],Table3[Customer_ID],Table3[Membership],"Regular")</f>
        <v>Silver</v>
      </c>
      <c r="L1260" s="2" t="s">
        <v>743</v>
      </c>
      <c r="M1260" s="2" t="str">
        <f>_xlfn.XLOOKUP(Table2[[#This Row],[Product_ID]],Table4[Product_ID],Table4[Product_Name],"Not Found")</f>
        <v>W for Woman Necklace Beige</v>
      </c>
      <c r="N1260" s="2" t="str">
        <f>_xlfn.XLOOKUP(Table2[[#This Row],[Product_ID]],Table4[Product_ID],Table4[Category],"Not Found")</f>
        <v>Jewellery</v>
      </c>
      <c r="O1260" s="2" t="str">
        <f>_xlfn.XLOOKUP(Table2[[#This Row],[Product_ID]],Table4[Product_ID],Table4[Subcategory],"Not Found")</f>
        <v>Necklace</v>
      </c>
      <c r="P1260" s="2" t="str">
        <f>_xlfn.XLOOKUP(Table2[[#This Row],[Product_ID]],Table4[Product_ID],Table4[Brand],"Missing Brand")</f>
        <v>W for Woman</v>
      </c>
      <c r="Q1260" s="2" t="s">
        <v>1055</v>
      </c>
      <c r="R1260" s="2" t="str">
        <f>_xlfn.XLOOKUP(Table2[[#This Row],[Store_ID]],Table6[Store_ID],Table6[Store Name],"Not Found")</f>
        <v>TrendMart Alappuzha Outlet</v>
      </c>
      <c r="S1260" s="2">
        <f>_xlfn.XLOOKUP(Table2[[#This Row],[Store_ID]],Table6[Store_ID],Table6[Monthly Target],"Missing Target")</f>
        <v>2500000</v>
      </c>
      <c r="T1260" s="2" t="str">
        <f>_xlfn.XLOOKUP(Table2[[#This Row],[Store_ID]],Table6[Store_ID],Table6[Region],"Not Found")</f>
        <v>South Zone 1</v>
      </c>
      <c r="U1260" s="2" t="s">
        <v>187</v>
      </c>
      <c r="V1260" s="2" t="str">
        <f>_xlfn.XLOOKUP(Table2[[#This Row],[Employee_ID]],Table5[Employee_ID],Table5[Employee Name],"Not Found")</f>
        <v>Ganapathy Naidu</v>
      </c>
      <c r="W1260" s="2">
        <v>2</v>
      </c>
      <c r="X1260" s="2">
        <v>1223.06</v>
      </c>
      <c r="Y1260" s="2">
        <v>10</v>
      </c>
      <c r="Z1260" s="2">
        <v>244.61</v>
      </c>
      <c r="AA1260" s="2">
        <v>3</v>
      </c>
      <c r="AB1260" s="2">
        <v>66.05</v>
      </c>
      <c r="AC1260" s="2">
        <v>2267.56</v>
      </c>
      <c r="AD1260" s="2">
        <v>1908.08</v>
      </c>
      <c r="AE1260" s="2">
        <f t="shared" si="39"/>
        <v>293.43</v>
      </c>
      <c r="AF1260" s="2" t="s">
        <v>25</v>
      </c>
      <c r="AG1260" s="42">
        <f>IFERROR(Table2[[#This Row],[Profit]]/Table2[[#This Row],[Sales Amount]],0)</f>
        <v>0.12940341159660604</v>
      </c>
      <c r="AH1260" s="2" t="str">
        <f>TRIM(Table2[[#This Row],[Payment Modee]])</f>
        <v>UPI</v>
      </c>
      <c r="AI1260" s="2" t="s">
        <v>36</v>
      </c>
      <c r="AJ1260" s="2" t="s">
        <v>27</v>
      </c>
      <c r="AK1260" s="2" t="s">
        <v>1682</v>
      </c>
      <c r="AL1260" s="16" t="str">
        <f>IF(HOUR(Table2[[#This Row],[Order Time]])&lt;12,"Morning",IF(HOUR(Table2[[#This Row],[Order Time]])&lt;17,"Afternoon",IF(HOUR(Table2[[#This Row],[Order Time]])&lt;21,"Evening","Night")))</f>
        <v>Evening</v>
      </c>
      <c r="AM1260" s="16" t="s">
        <v>38</v>
      </c>
    </row>
    <row r="1261" spans="1:39" x14ac:dyDescent="0.25">
      <c r="A1261" s="14" t="s">
        <v>9186</v>
      </c>
      <c r="B1261" s="8">
        <v>45499</v>
      </c>
      <c r="C1261" s="7">
        <f>YEAR(Table2[[#This Row],[Invoice Date]])</f>
        <v>2024</v>
      </c>
      <c r="D1261" s="7" t="str">
        <f>TEXT(Table2[[#This Row],[Invoice Date]],"mmm")</f>
        <v>Jul</v>
      </c>
      <c r="E1261" s="7" t="str">
        <f>Table2[[#This Row],[Store_ID]]&amp;"-"&amp;Table2[[#This Row],[Year]]&amp;"-"&amp;Table2[[#This Row],[Month]]</f>
        <v>STR050-2024-Jul</v>
      </c>
      <c r="F1261" s="7" t="s">
        <v>764</v>
      </c>
      <c r="G1261" s="7" t="str">
        <f>_xlfn.XLOOKUP(Table2[[#This Row],[Customer_ID]],Table3[Customer_ID],Table3[Customer Name],"Not Found")</f>
        <v>Vidya Gowda</v>
      </c>
      <c r="H1261" s="7" t="str">
        <f>_xlfn.XLOOKUP(Table2[[#This Row],[Customer_ID]],Table3[Customer_ID],Table3[Gender],"Female")</f>
        <v>Female</v>
      </c>
      <c r="I1261" s="7" t="str">
        <f>_xlfn.XLOOKUP(Table2[[#This Row],[Customer_ID]],Table3[Customer_ID],Table3[City],"Missing Memebership")</f>
        <v>Kochi</v>
      </c>
      <c r="J1261" s="7" t="str">
        <f>_xlfn.XLOOKUP(Table2[[#This Row],[Customer_ID]],Table3[Customer_ID],Table3[State],"Karnataka")</f>
        <v>Kerala</v>
      </c>
      <c r="K1261" s="7" t="str">
        <f>_xlfn.XLOOKUP(Table2[[#This Row],[Customer_ID]],Table3[Customer_ID],Table3[Membership],"Regular")</f>
        <v>Silver</v>
      </c>
      <c r="L1261" s="7" t="s">
        <v>1441</v>
      </c>
      <c r="M1261" s="7" t="str">
        <f>_xlfn.XLOOKUP(Table2[[#This Row],[Product_ID]],Table4[Product_ID],Table4[Product_Name],"Not Found")</f>
        <v>Pothys Slippers Green</v>
      </c>
      <c r="N1261" s="7" t="str">
        <f>_xlfn.XLOOKUP(Table2[[#This Row],[Product_ID]],Table4[Product_ID],Table4[Category],"Not Found")</f>
        <v>Footwear</v>
      </c>
      <c r="O1261" s="7" t="str">
        <f>_xlfn.XLOOKUP(Table2[[#This Row],[Product_ID]],Table4[Product_ID],Table4[Subcategory],"Not Found")</f>
        <v>Slippers</v>
      </c>
      <c r="P1261" s="7" t="str">
        <f>_xlfn.XLOOKUP(Table2[[#This Row],[Product_ID]],Table4[Product_ID],Table4[Brand],"Missing Brand")</f>
        <v>Pothys</v>
      </c>
      <c r="Q1261" s="7" t="s">
        <v>422</v>
      </c>
      <c r="R1261" s="7" t="str">
        <f>_xlfn.XLOOKUP(Table2[[#This Row],[Store_ID]],Table6[Store_ID],Table6[Store Name],"Not Found")</f>
        <v>TrendMart Thrissur High Street</v>
      </c>
      <c r="S1261" s="7">
        <f>_xlfn.XLOOKUP(Table2[[#This Row],[Store_ID]],Table6[Store_ID],Table6[Monthly Target],"Missing Target")</f>
        <v>2000000</v>
      </c>
      <c r="T1261" s="7" t="str">
        <f>_xlfn.XLOOKUP(Table2[[#This Row],[Store_ID]],Table6[Store_ID],Table6[Region],"Not Found")</f>
        <v>South Zone 1</v>
      </c>
      <c r="U1261" s="7" t="s">
        <v>43</v>
      </c>
      <c r="V1261" s="7" t="str">
        <f>_xlfn.XLOOKUP(Table2[[#This Row],[Employee_ID]],Table5[Employee_ID],Table5[Employee Name],"Not Found")</f>
        <v>Meena Krishnan</v>
      </c>
      <c r="W1261" s="7">
        <v>0</v>
      </c>
      <c r="X1261" s="7">
        <v>2416.04</v>
      </c>
      <c r="Y1261" s="7">
        <v>25</v>
      </c>
      <c r="Z1261" s="7">
        <v>0</v>
      </c>
      <c r="AA1261" s="7">
        <v>12</v>
      </c>
      <c r="AB1261" s="7">
        <v>0</v>
      </c>
      <c r="AC1261" s="7">
        <v>0</v>
      </c>
      <c r="AD1261" s="7">
        <v>0</v>
      </c>
      <c r="AE1261" s="7">
        <v>0</v>
      </c>
      <c r="AF1261" s="2" t="s">
        <v>69</v>
      </c>
      <c r="AG1261" s="42">
        <f>IFERROR(Table2[[#This Row],[Profit]]/Table2[[#This Row],[Sales Amount]],0)</f>
        <v>0</v>
      </c>
      <c r="AH1261" s="2" t="str">
        <f>TRIM(Table2[[#This Row],[Payment Modee]])</f>
        <v>Cash</v>
      </c>
      <c r="AI1261" s="7" t="s">
        <v>26</v>
      </c>
      <c r="AJ1261" s="7" t="s">
        <v>27</v>
      </c>
      <c r="AK1261" s="7" t="s">
        <v>1518</v>
      </c>
      <c r="AL1261" s="17" t="str">
        <f>IF(HOUR(Table2[[#This Row],[Order Time]])&lt;12,"Morning",IF(HOUR(Table2[[#This Row],[Order Time]])&lt;17,"Afternoon",IF(HOUR(Table2[[#This Row],[Order Time]])&lt;21,"Evening","Night")))</f>
        <v>Afternoon</v>
      </c>
      <c r="AM1261" s="17" t="s">
        <v>29</v>
      </c>
    </row>
    <row r="1262" spans="1:39" x14ac:dyDescent="0.25">
      <c r="A1262" s="13" t="s">
        <v>2929</v>
      </c>
      <c r="B1262" s="4">
        <v>45637</v>
      </c>
      <c r="C1262" s="2">
        <f>YEAR(Table2[[#This Row],[Invoice Date]])</f>
        <v>2024</v>
      </c>
      <c r="D1262" s="2" t="str">
        <f>TEXT(Table2[[#This Row],[Invoice Date]],"mmm")</f>
        <v>Dec</v>
      </c>
      <c r="E1262" s="2" t="str">
        <f>Table2[[#This Row],[Store_ID]]&amp;"-"&amp;Table2[[#This Row],[Year]]&amp;"-"&amp;Table2[[#This Row],[Month]]</f>
        <v>STR014-2024-Dec</v>
      </c>
      <c r="F1262" s="2" t="s">
        <v>2058</v>
      </c>
      <c r="G1262" s="2" t="str">
        <f>_xlfn.XLOOKUP(Table2[[#This Row],[Customer_ID]],Table3[Customer_ID],Table3[Customer Name],"Not Found")</f>
        <v>Easwaran Iyengar</v>
      </c>
      <c r="H1262" s="2" t="str">
        <f>_xlfn.XLOOKUP(Table2[[#This Row],[Customer_ID]],Table3[Customer_ID],Table3[Gender],"Female")</f>
        <v>Male</v>
      </c>
      <c r="I1262" s="2" t="str">
        <f>_xlfn.XLOOKUP(Table2[[#This Row],[Customer_ID]],Table3[Customer_ID],Table3[City],"Missing Memebership")</f>
        <v>Vijayawada</v>
      </c>
      <c r="J1262" s="2" t="str">
        <f>_xlfn.XLOOKUP(Table2[[#This Row],[Customer_ID]],Table3[Customer_ID],Table3[State],"Karnataka")</f>
        <v>Andhra Pradesh</v>
      </c>
      <c r="K1262" s="2" t="str">
        <f>_xlfn.XLOOKUP(Table2[[#This Row],[Customer_ID]],Table3[Customer_ID],Table3[Membership],"Regular")</f>
        <v>Regular</v>
      </c>
      <c r="L1262" s="2" t="s">
        <v>320</v>
      </c>
      <c r="M1262" s="2" t="str">
        <f>_xlfn.XLOOKUP(Table2[[#This Row],[Product_ID]],Table4[Product_ID],Table4[Product_Name],"Not Found")</f>
        <v>Nike Anarkali Kurti White</v>
      </c>
      <c r="N1262" s="2" t="str">
        <f>_xlfn.XLOOKUP(Table2[[#This Row],[Product_ID]],Table4[Product_ID],Table4[Category],"Not Found")</f>
        <v>Women Kurtis</v>
      </c>
      <c r="O1262" s="2" t="str">
        <f>_xlfn.XLOOKUP(Table2[[#This Row],[Product_ID]],Table4[Product_ID],Table4[Subcategory],"Not Found")</f>
        <v>Anarkali Kurti</v>
      </c>
      <c r="P1262" s="2" t="str">
        <f>_xlfn.XLOOKUP(Table2[[#This Row],[Product_ID]],Table4[Product_ID],Table4[Brand],"Missing Brand")</f>
        <v>Nike</v>
      </c>
      <c r="Q1262" s="2" t="s">
        <v>129</v>
      </c>
      <c r="R1262" s="2" t="str">
        <f>_xlfn.XLOOKUP(Table2[[#This Row],[Store_ID]],Table6[Store_ID],Table6[Store Name],"Not Found")</f>
        <v>TrendMart Tirupati Outlet</v>
      </c>
      <c r="S1262" s="2">
        <f>_xlfn.XLOOKUP(Table2[[#This Row],[Store_ID]],Table6[Store_ID],Table6[Monthly Target],"Missing Target")</f>
        <v>1000000</v>
      </c>
      <c r="T1262" s="2" t="str">
        <f>_xlfn.XLOOKUP(Table2[[#This Row],[Store_ID]],Table6[Store_ID],Table6[Region],"Not Found")</f>
        <v>South Zone 3</v>
      </c>
      <c r="U1262" s="2" t="s">
        <v>349</v>
      </c>
      <c r="V1262" s="2" t="str">
        <f>_xlfn.XLOOKUP(Table2[[#This Row],[Employee_ID]],Table5[Employee_ID],Table5[Employee Name],"Not Found")</f>
        <v>Chitra Bhat</v>
      </c>
      <c r="W1262" s="2">
        <v>1</v>
      </c>
      <c r="X1262" s="2">
        <v>848.16</v>
      </c>
      <c r="Y1262" s="2">
        <v>20</v>
      </c>
      <c r="Z1262" s="2">
        <v>169.63</v>
      </c>
      <c r="AA1262" s="2">
        <v>5</v>
      </c>
      <c r="AB1262" s="2">
        <v>33.93</v>
      </c>
      <c r="AC1262" s="2">
        <v>712.46</v>
      </c>
      <c r="AD1262" s="2">
        <v>573.09</v>
      </c>
      <c r="AE1262" s="2">
        <f t="shared" ref="AE1262:AE1293" si="40">(AC1262-AD1262-AB1262)</f>
        <v>105.44</v>
      </c>
      <c r="AF1262" s="2" t="s">
        <v>69</v>
      </c>
      <c r="AG1262" s="42">
        <f>IFERROR(Table2[[#This Row],[Profit]]/Table2[[#This Row],[Sales Amount]],0)</f>
        <v>0.14799427336271509</v>
      </c>
      <c r="AH1262" s="2" t="str">
        <f>TRIM(Table2[[#This Row],[Payment Modee]])</f>
        <v>Cash</v>
      </c>
      <c r="AI1262" s="2" t="s">
        <v>36</v>
      </c>
      <c r="AJ1262" s="2" t="s">
        <v>27</v>
      </c>
      <c r="AK1262" s="2" t="s">
        <v>1982</v>
      </c>
      <c r="AL1262" s="16" t="str">
        <f>IF(HOUR(Table2[[#This Row],[Order Time]])&lt;12,"Morning",IF(HOUR(Table2[[#This Row],[Order Time]])&lt;17,"Afternoon",IF(HOUR(Table2[[#This Row],[Order Time]])&lt;21,"Evening","Night")))</f>
        <v>Afternoon</v>
      </c>
      <c r="AM1262" s="16" t="s">
        <v>29</v>
      </c>
    </row>
    <row r="1263" spans="1:39" x14ac:dyDescent="0.25">
      <c r="A1263" s="13" t="s">
        <v>2930</v>
      </c>
      <c r="B1263" s="4">
        <v>45423</v>
      </c>
      <c r="C1263" s="2">
        <f>YEAR(Table2[[#This Row],[Invoice Date]])</f>
        <v>2024</v>
      </c>
      <c r="D1263" s="2" t="str">
        <f>TEXT(Table2[[#This Row],[Invoice Date]],"mmm")</f>
        <v>May</v>
      </c>
      <c r="E1263" s="2" t="str">
        <f>Table2[[#This Row],[Store_ID]]&amp;"-"&amp;Table2[[#This Row],[Year]]&amp;"-"&amp;Table2[[#This Row],[Month]]</f>
        <v>STR074-2024-May</v>
      </c>
      <c r="F1263" s="2" t="s">
        <v>2918</v>
      </c>
      <c r="G1263" s="2" t="str">
        <f>_xlfn.XLOOKUP(Table2[[#This Row],[Customer_ID]],Table3[Customer_ID],Table3[Customer Name],"Not Found")</f>
        <v>Kavya Venkatesan</v>
      </c>
      <c r="H1263" s="2" t="str">
        <f>_xlfn.XLOOKUP(Table2[[#This Row],[Customer_ID]],Table3[Customer_ID],Table3[Gender],"Female")</f>
        <v>Female</v>
      </c>
      <c r="I1263" s="2" t="str">
        <f>_xlfn.XLOOKUP(Table2[[#This Row],[Customer_ID]],Table3[Customer_ID],Table3[City],"Missing Memebership")</f>
        <v>Dindigul</v>
      </c>
      <c r="J1263" s="2" t="str">
        <f>_xlfn.XLOOKUP(Table2[[#This Row],[Customer_ID]],Table3[Customer_ID],Table3[State],"Karnataka")</f>
        <v>Tamil Nadu</v>
      </c>
      <c r="K1263" s="2" t="str">
        <f>_xlfn.XLOOKUP(Table2[[#This Row],[Customer_ID]],Table3[Customer_ID],Table3[Membership],"Regular")</f>
        <v>SILVER</v>
      </c>
      <c r="L1263" s="2" t="s">
        <v>540</v>
      </c>
      <c r="M1263" s="2" t="str">
        <f>_xlfn.XLOOKUP(Table2[[#This Row],[Product_ID]],Table4[Product_ID],Table4[Product_Name],"Not Found")</f>
        <v>Indian Terrain A-Line Dress Navy Blue</v>
      </c>
      <c r="N1263" s="2" t="str">
        <f>_xlfn.XLOOKUP(Table2[[#This Row],[Product_ID]],Table4[Product_ID],Table4[Category],"Not Found")</f>
        <v>Women Dresses</v>
      </c>
      <c r="O1263" s="2" t="str">
        <f>_xlfn.XLOOKUP(Table2[[#This Row],[Product_ID]],Table4[Product_ID],Table4[Subcategory],"Not Found")</f>
        <v>A-Line Dress</v>
      </c>
      <c r="P1263" s="2" t="str">
        <f>_xlfn.XLOOKUP(Table2[[#This Row],[Product_ID]],Table4[Product_ID],Table4[Brand],"Missing Brand")</f>
        <v>Indian Terrain</v>
      </c>
      <c r="Q1263" s="2" t="s">
        <v>61</v>
      </c>
      <c r="R1263" s="2" t="str">
        <f>_xlfn.XLOOKUP(Table2[[#This Row],[Store_ID]],Table6[Store_ID],Table6[Store Name],"Not Found")</f>
        <v>TrendMart Kurnool High Street</v>
      </c>
      <c r="S1263" s="2">
        <f>_xlfn.XLOOKUP(Table2[[#This Row],[Store_ID]],Table6[Store_ID],Table6[Monthly Target],"Missing Target")</f>
        <v>1200000</v>
      </c>
      <c r="T1263" s="2" t="str">
        <f>_xlfn.XLOOKUP(Table2[[#This Row],[Store_ID]],Table6[Store_ID],Table6[Region],"Not Found")</f>
        <v>South Zone 3</v>
      </c>
      <c r="U1263" s="2" t="s">
        <v>465</v>
      </c>
      <c r="V1263" s="2" t="str">
        <f>_xlfn.XLOOKUP(Table2[[#This Row],[Employee_ID]],Table5[Employee_ID],Table5[Employee Name],"Not Found")</f>
        <v>Vinod Hegde</v>
      </c>
      <c r="W1263" s="2">
        <v>1</v>
      </c>
      <c r="X1263" s="2">
        <v>1402.17</v>
      </c>
      <c r="Y1263" s="2">
        <v>20</v>
      </c>
      <c r="Z1263" s="2">
        <v>280.43</v>
      </c>
      <c r="AA1263" s="2">
        <v>12</v>
      </c>
      <c r="AB1263" s="2">
        <v>134.61000000000001</v>
      </c>
      <c r="AC1263" s="2">
        <v>1256.3499999999999</v>
      </c>
      <c r="AD1263" s="2">
        <v>865.42</v>
      </c>
      <c r="AE1263" s="2">
        <f t="shared" si="40"/>
        <v>256.31999999999994</v>
      </c>
      <c r="AF1263" s="2" t="s">
        <v>25</v>
      </c>
      <c r="AG1263" s="42">
        <f>IFERROR(Table2[[#This Row],[Profit]]/Table2[[#This Row],[Sales Amount]],0)</f>
        <v>0.20401958053090297</v>
      </c>
      <c r="AH1263" s="2" t="str">
        <f>TRIM(Table2[[#This Row],[Payment Modee]])</f>
        <v>UPI</v>
      </c>
      <c r="AI1263" s="2" t="s">
        <v>26</v>
      </c>
      <c r="AJ1263" s="2" t="s">
        <v>27</v>
      </c>
      <c r="AK1263" s="2" t="s">
        <v>1713</v>
      </c>
      <c r="AL1263" s="16" t="str">
        <f>IF(HOUR(Table2[[#This Row],[Order Time]])&lt;12,"Morning",IF(HOUR(Table2[[#This Row],[Order Time]])&lt;17,"Afternoon",IF(HOUR(Table2[[#This Row],[Order Time]])&lt;21,"Evening","Night")))</f>
        <v>Afternoon</v>
      </c>
      <c r="AM1263" s="16" t="s">
        <v>38</v>
      </c>
    </row>
    <row r="1264" spans="1:39" x14ac:dyDescent="0.25">
      <c r="A1264" s="13" t="s">
        <v>2931</v>
      </c>
      <c r="B1264" s="4">
        <v>45529</v>
      </c>
      <c r="C1264" s="2">
        <f>YEAR(Table2[[#This Row],[Invoice Date]])</f>
        <v>2024</v>
      </c>
      <c r="D1264" s="2" t="str">
        <f>TEXT(Table2[[#This Row],[Invoice Date]],"mmm")</f>
        <v>Aug</v>
      </c>
      <c r="E1264" s="2" t="str">
        <f>Table2[[#This Row],[Store_ID]]&amp;"-"&amp;Table2[[#This Row],[Year]]&amp;"-"&amp;Table2[[#This Row],[Month]]</f>
        <v>STR086-2024-Aug</v>
      </c>
      <c r="F1264" s="2" t="s">
        <v>2576</v>
      </c>
      <c r="G1264" s="2" t="str">
        <f>_xlfn.XLOOKUP(Table2[[#This Row],[Customer_ID]],Table3[Customer_ID],Table3[Customer Name],"Not Found")</f>
        <v>Logesh Srinivasan</v>
      </c>
      <c r="H1264" s="2" t="str">
        <f>_xlfn.XLOOKUP(Table2[[#This Row],[Customer_ID]],Table3[Customer_ID],Table3[Gender],"Female")</f>
        <v>Male</v>
      </c>
      <c r="I1264" s="2" t="str">
        <f>_xlfn.XLOOKUP(Table2[[#This Row],[Customer_ID]],Table3[Customer_ID],Table3[City],"Missing Memebership")</f>
        <v>Chennai</v>
      </c>
      <c r="J1264" s="2" t="str">
        <f>_xlfn.XLOOKUP(Table2[[#This Row],[Customer_ID]],Table3[Customer_ID],Table3[State],"Karnataka")</f>
        <v>Tamil Nadu</v>
      </c>
      <c r="K1264" s="2" t="str">
        <f>_xlfn.XLOOKUP(Table2[[#This Row],[Customer_ID]],Table3[Customer_ID],Table3[Membership],"Regular")</f>
        <v>Regular</v>
      </c>
      <c r="L1264" s="2" t="s">
        <v>145</v>
      </c>
      <c r="M1264" s="2" t="str">
        <f>_xlfn.XLOOKUP(Table2[[#This Row],[Product_ID]],Table4[Product_ID],Table4[Product_Name],"Not Found")</f>
        <v>Woodland Straight Kurti White</v>
      </c>
      <c r="N1264" s="2" t="str">
        <f>_xlfn.XLOOKUP(Table2[[#This Row],[Product_ID]],Table4[Product_ID],Table4[Category],"Not Found")</f>
        <v>Women Kurtis</v>
      </c>
      <c r="O1264" s="2" t="str">
        <f>_xlfn.XLOOKUP(Table2[[#This Row],[Product_ID]],Table4[Product_ID],Table4[Subcategory],"Not Found")</f>
        <v>Straight Kurti</v>
      </c>
      <c r="P1264" s="2" t="str">
        <f>_xlfn.XLOOKUP(Table2[[#This Row],[Product_ID]],Table4[Product_ID],Table4[Brand],"Missing Brand")</f>
        <v>Woodland</v>
      </c>
      <c r="Q1264" s="2" t="s">
        <v>804</v>
      </c>
      <c r="R1264" s="2" t="str">
        <f>_xlfn.XLOOKUP(Table2[[#This Row],[Store_ID]],Table6[Store_ID],Table6[Store Name],"Not Found")</f>
        <v>TrendMart Thiruvananthapuram Outlet</v>
      </c>
      <c r="S1264" s="2">
        <f>_xlfn.XLOOKUP(Table2[[#This Row],[Store_ID]],Table6[Store_ID],Table6[Monthly Target],"Missing Target")</f>
        <v>800000</v>
      </c>
      <c r="T1264" s="2" t="str">
        <f>_xlfn.XLOOKUP(Table2[[#This Row],[Store_ID]],Table6[Store_ID],Table6[Region],"Not Found")</f>
        <v>South Zone 1</v>
      </c>
      <c r="U1264" s="2" t="s">
        <v>435</v>
      </c>
      <c r="V1264" s="2" t="str">
        <f>_xlfn.XLOOKUP(Table2[[#This Row],[Employee_ID]],Table5[Employee_ID],Table5[Employee Name],"Not Found")</f>
        <v>Gopal Prasad</v>
      </c>
      <c r="W1264" s="2">
        <v>2</v>
      </c>
      <c r="X1264" s="2">
        <v>1304.8499999999999</v>
      </c>
      <c r="Y1264" s="2">
        <v>10</v>
      </c>
      <c r="Z1264" s="2">
        <v>260.97000000000003</v>
      </c>
      <c r="AA1264" s="2">
        <v>12</v>
      </c>
      <c r="AB1264" s="2">
        <v>281.85000000000002</v>
      </c>
      <c r="AC1264" s="2">
        <v>2630.58</v>
      </c>
      <c r="AD1264" s="2">
        <v>1689.3</v>
      </c>
      <c r="AE1264" s="2">
        <f t="shared" si="40"/>
        <v>659.43</v>
      </c>
      <c r="AF1264" s="2" t="s">
        <v>69</v>
      </c>
      <c r="AG1264" s="42">
        <f>IFERROR(Table2[[#This Row],[Profit]]/Table2[[#This Row],[Sales Amount]],0)</f>
        <v>0.25067855758045754</v>
      </c>
      <c r="AH1264" s="2" t="str">
        <f>TRIM(Table2[[#This Row],[Payment Modee]])</f>
        <v>Cash</v>
      </c>
      <c r="AI1264" s="2" t="s">
        <v>26</v>
      </c>
      <c r="AJ1264" s="2" t="s">
        <v>27</v>
      </c>
      <c r="AK1264" s="2" t="s">
        <v>368</v>
      </c>
      <c r="AL1264" s="16" t="str">
        <f>IF(HOUR(Table2[[#This Row],[Order Time]])&lt;12,"Morning",IF(HOUR(Table2[[#This Row],[Order Time]])&lt;17,"Afternoon",IF(HOUR(Table2[[#This Row],[Order Time]])&lt;21,"Evening","Night")))</f>
        <v>Evening</v>
      </c>
      <c r="AM1264" s="16" t="s">
        <v>38</v>
      </c>
    </row>
    <row r="1265" spans="1:39" x14ac:dyDescent="0.25">
      <c r="A1265" s="13" t="s">
        <v>2932</v>
      </c>
      <c r="B1265" s="4">
        <v>45570</v>
      </c>
      <c r="C1265" s="2">
        <f>YEAR(Table2[[#This Row],[Invoice Date]])</f>
        <v>2024</v>
      </c>
      <c r="D1265" s="2" t="str">
        <f>TEXT(Table2[[#This Row],[Invoice Date]],"mmm")</f>
        <v>Oct</v>
      </c>
      <c r="E1265" s="2" t="str">
        <f>Table2[[#This Row],[Store_ID]]&amp;"-"&amp;Table2[[#This Row],[Year]]&amp;"-"&amp;Table2[[#This Row],[Month]]</f>
        <v>STR078-2024-Oct</v>
      </c>
      <c r="F1265" s="2" t="s">
        <v>315</v>
      </c>
      <c r="G1265" s="2" t="str">
        <f>_xlfn.XLOOKUP(Table2[[#This Row],[Customer_ID]],Table3[Customer_ID],Table3[Customer Name],"Not Found")</f>
        <v>Radha Gowda</v>
      </c>
      <c r="H1265" s="2" t="str">
        <f>_xlfn.XLOOKUP(Table2[[#This Row],[Customer_ID]],Table3[Customer_ID],Table3[Gender],"Female")</f>
        <v>Female</v>
      </c>
      <c r="I1265" s="2" t="str">
        <f>_xlfn.XLOOKUP(Table2[[#This Row],[Customer_ID]],Table3[Customer_ID],Table3[City],"Missing Memebership")</f>
        <v>Chennai</v>
      </c>
      <c r="J1265" s="2" t="str">
        <f>_xlfn.XLOOKUP(Table2[[#This Row],[Customer_ID]],Table3[Customer_ID],Table3[State],"Karnataka")</f>
        <v>Tamil Nadu</v>
      </c>
      <c r="K1265" s="2" t="str">
        <f>_xlfn.XLOOKUP(Table2[[#This Row],[Customer_ID]],Table3[Customer_ID],Table3[Membership],"Regular")</f>
        <v>Regular</v>
      </c>
      <c r="L1265" s="2" t="s">
        <v>690</v>
      </c>
      <c r="M1265" s="2" t="str">
        <f>_xlfn.XLOOKUP(Table2[[#This Row],[Product_ID]],Table4[Product_ID],Table4[Product_Name],"Not Found")</f>
        <v>Being Human Girls Frock Teal</v>
      </c>
      <c r="N1265" s="2" t="str">
        <f>_xlfn.XLOOKUP(Table2[[#This Row],[Product_ID]],Table4[Product_ID],Table4[Category],"Not Found")</f>
        <v>Kids Wear</v>
      </c>
      <c r="O1265" s="2" t="str">
        <f>_xlfn.XLOOKUP(Table2[[#This Row],[Product_ID]],Table4[Product_ID],Table4[Subcategory],"Not Found")</f>
        <v>Girls Frock</v>
      </c>
      <c r="P1265" s="2" t="str">
        <f>_xlfn.XLOOKUP(Table2[[#This Row],[Product_ID]],Table4[Product_ID],Table4[Brand],"Missing Brand")</f>
        <v>Being Human</v>
      </c>
      <c r="Q1265" s="2" t="s">
        <v>48</v>
      </c>
      <c r="R1265" s="2" t="str">
        <f>_xlfn.XLOOKUP(Table2[[#This Row],[Store_ID]],Table6[Store_ID],Table6[Store Name],"Not Found")</f>
        <v>TrendMart Vellore Standard</v>
      </c>
      <c r="S1265" s="2">
        <f>_xlfn.XLOOKUP(Table2[[#This Row],[Store_ID]],Table6[Store_ID],Table6[Monthly Target],"Missing Target")</f>
        <v>1200000</v>
      </c>
      <c r="T1265" s="2" t="str">
        <f>_xlfn.XLOOKUP(Table2[[#This Row],[Store_ID]],Table6[Store_ID],Table6[Region],"Not Found")</f>
        <v>South Zone 1</v>
      </c>
      <c r="U1265" s="2" t="s">
        <v>263</v>
      </c>
      <c r="V1265" s="2" t="str">
        <f>_xlfn.XLOOKUP(Table2[[#This Row],[Employee_ID]],Table5[Employee_ID],Table5[Employee Name],"Not Found")</f>
        <v>Sathish Sundaram</v>
      </c>
      <c r="W1265" s="2">
        <v>3</v>
      </c>
      <c r="X1265" s="2">
        <v>709.4</v>
      </c>
      <c r="Y1265" s="2">
        <v>0</v>
      </c>
      <c r="Z1265" s="2">
        <v>0</v>
      </c>
      <c r="AA1265" s="2">
        <v>5</v>
      </c>
      <c r="AB1265" s="2">
        <v>106.41</v>
      </c>
      <c r="AC1265" s="2">
        <v>2234.61</v>
      </c>
      <c r="AD1265" s="2">
        <v>1274.28</v>
      </c>
      <c r="AE1265" s="2">
        <f t="shared" si="40"/>
        <v>853.92000000000019</v>
      </c>
      <c r="AF1265" s="2" t="s">
        <v>35</v>
      </c>
      <c r="AG1265" s="42">
        <f>IFERROR(Table2[[#This Row],[Profit]]/Table2[[#This Row],[Sales Amount]],0)</f>
        <v>0.38213379515888685</v>
      </c>
      <c r="AH1265" s="2" t="str">
        <f>TRIM(Table2[[#This Row],[Payment Modee]])</f>
        <v>Debit Card</v>
      </c>
      <c r="AI1265" s="2" t="s">
        <v>36</v>
      </c>
      <c r="AJ1265" s="2" t="s">
        <v>27</v>
      </c>
      <c r="AK1265" s="2" t="s">
        <v>1206</v>
      </c>
      <c r="AL1265" s="16" t="str">
        <f>IF(HOUR(Table2[[#This Row],[Order Time]])&lt;12,"Morning",IF(HOUR(Table2[[#This Row],[Order Time]])&lt;17,"Afternoon",IF(HOUR(Table2[[#This Row],[Order Time]])&lt;21,"Evening","Night")))</f>
        <v>Evening</v>
      </c>
      <c r="AM1265" s="16" t="s">
        <v>38</v>
      </c>
    </row>
    <row r="1266" spans="1:39" x14ac:dyDescent="0.25">
      <c r="A1266" s="13" t="s">
        <v>2933</v>
      </c>
      <c r="B1266" s="4">
        <v>45412</v>
      </c>
      <c r="C1266" s="2">
        <f>YEAR(Table2[[#This Row],[Invoice Date]])</f>
        <v>2024</v>
      </c>
      <c r="D1266" s="2" t="str">
        <f>TEXT(Table2[[#This Row],[Invoice Date]],"mmm")</f>
        <v>Apr</v>
      </c>
      <c r="E1266" s="2" t="str">
        <f>Table2[[#This Row],[Store_ID]]&amp;"-"&amp;Table2[[#This Row],[Year]]&amp;"-"&amp;Table2[[#This Row],[Month]]</f>
        <v>STR037-2024-Apr</v>
      </c>
      <c r="F1266" s="2" t="s">
        <v>1152</v>
      </c>
      <c r="G1266" s="2" t="str">
        <f>_xlfn.XLOOKUP(Table2[[#This Row],[Customer_ID]],Table3[Customer_ID],Table3[Customer Name],"Not Found")</f>
        <v>Prakash Venkatesan</v>
      </c>
      <c r="H1266" s="2" t="str">
        <f>_xlfn.XLOOKUP(Table2[[#This Row],[Customer_ID]],Table3[Customer_ID],Table3[Gender],"Female")</f>
        <v>Male</v>
      </c>
      <c r="I1266" s="2" t="str">
        <f>_xlfn.XLOOKUP(Table2[[#This Row],[Customer_ID]],Table3[Customer_ID],Table3[City],"Missing Memebership")</f>
        <v>Tirupati</v>
      </c>
      <c r="J1266" s="2" t="str">
        <f>_xlfn.XLOOKUP(Table2[[#This Row],[Customer_ID]],Table3[Customer_ID],Table3[State],"Karnataka")</f>
        <v>Andhra Pradesh</v>
      </c>
      <c r="K1266" s="2" t="str">
        <f>_xlfn.XLOOKUP(Table2[[#This Row],[Customer_ID]],Table3[Customer_ID],Table3[Membership],"Regular")</f>
        <v>Gold</v>
      </c>
      <c r="L1266" s="2" t="s">
        <v>1243</v>
      </c>
      <c r="M1266" s="2" t="str">
        <f>_xlfn.XLOOKUP(Table2[[#This Row],[Product_ID]],Table4[Product_ID],Table4[Product_Name],"Not Found")</f>
        <v>Jack &amp; Jones Tunic Olive</v>
      </c>
      <c r="N1266" s="2" t="str">
        <f>_xlfn.XLOOKUP(Table2[[#This Row],[Product_ID]],Table4[Product_ID],Table4[Category],"Not Found")</f>
        <v>Women Tops</v>
      </c>
      <c r="O1266" s="2" t="str">
        <f>_xlfn.XLOOKUP(Table2[[#This Row],[Product_ID]],Table4[Product_ID],Table4[Subcategory],"Not Found")</f>
        <v>Tunic</v>
      </c>
      <c r="P1266" s="2" t="str">
        <f>_xlfn.XLOOKUP(Table2[[#This Row],[Product_ID]],Table4[Product_ID],Table4[Brand],"Missing Brand")</f>
        <v>Jack &amp; Jones</v>
      </c>
      <c r="Q1266" s="2" t="s">
        <v>23</v>
      </c>
      <c r="R1266" s="2" t="str">
        <f>_xlfn.XLOOKUP(Table2[[#This Row],[Store_ID]],Table6[Store_ID],Table6[Store Name],"Not Found")</f>
        <v>TrendMart Vijayawada High Street</v>
      </c>
      <c r="S1266" s="2">
        <f>_xlfn.XLOOKUP(Table2[[#This Row],[Store_ID]],Table6[Store_ID],Table6[Monthly Target],"Missing Target")</f>
        <v>1000000</v>
      </c>
      <c r="T1266" s="2" t="str">
        <f>_xlfn.XLOOKUP(Table2[[#This Row],[Store_ID]],Table6[Store_ID],Table6[Region],"Not Found")</f>
        <v>South Zone 3</v>
      </c>
      <c r="U1266" s="2" t="s">
        <v>289</v>
      </c>
      <c r="V1266" s="2" t="str">
        <f>_xlfn.XLOOKUP(Table2[[#This Row],[Employee_ID]],Table5[Employee_ID],Table5[Employee Name],"Not Found")</f>
        <v>Anitha Ramachandran</v>
      </c>
      <c r="W1266" s="2">
        <v>3</v>
      </c>
      <c r="X1266" s="2">
        <v>636.95000000000005</v>
      </c>
      <c r="Y1266" s="2">
        <v>15</v>
      </c>
      <c r="Z1266" s="2">
        <v>286.63</v>
      </c>
      <c r="AA1266" s="2">
        <v>5</v>
      </c>
      <c r="AB1266" s="2">
        <v>81.209999999999994</v>
      </c>
      <c r="AC1266" s="2">
        <v>1705.43</v>
      </c>
      <c r="AD1266" s="2">
        <v>1258.2</v>
      </c>
      <c r="AE1266" s="2">
        <f t="shared" si="40"/>
        <v>366.02000000000004</v>
      </c>
      <c r="AF1266" s="2" t="s">
        <v>25</v>
      </c>
      <c r="AG1266" s="42">
        <f>IFERROR(Table2[[#This Row],[Profit]]/Table2[[#This Row],[Sales Amount]],0)</f>
        <v>0.21462035967468615</v>
      </c>
      <c r="AH1266" s="2" t="str">
        <f>TRIM(Table2[[#This Row],[Payment Modee]])</f>
        <v>UPI</v>
      </c>
      <c r="AI1266" s="2" t="s">
        <v>36</v>
      </c>
      <c r="AJ1266" s="2" t="s">
        <v>27</v>
      </c>
      <c r="AK1266" s="2" t="s">
        <v>599</v>
      </c>
      <c r="AL1266" s="16" t="str">
        <f>IF(HOUR(Table2[[#This Row],[Order Time]])&lt;12,"Morning",IF(HOUR(Table2[[#This Row],[Order Time]])&lt;17,"Afternoon",IF(HOUR(Table2[[#This Row],[Order Time]])&lt;21,"Evening","Night")))</f>
        <v>Morning</v>
      </c>
      <c r="AM1266" s="16" t="s">
        <v>29</v>
      </c>
    </row>
    <row r="1267" spans="1:39" x14ac:dyDescent="0.25">
      <c r="A1267" s="13" t="s">
        <v>2934</v>
      </c>
      <c r="B1267" s="4">
        <v>45640</v>
      </c>
      <c r="C1267" s="2">
        <f>YEAR(Table2[[#This Row],[Invoice Date]])</f>
        <v>2024</v>
      </c>
      <c r="D1267" s="2" t="str">
        <f>TEXT(Table2[[#This Row],[Invoice Date]],"mmm")</f>
        <v>Dec</v>
      </c>
      <c r="E1267" s="2" t="str">
        <f>Table2[[#This Row],[Store_ID]]&amp;"-"&amp;Table2[[#This Row],[Year]]&amp;"-"&amp;Table2[[#This Row],[Month]]</f>
        <v>STR097-2024-Dec</v>
      </c>
      <c r="F1267" s="2" t="s">
        <v>2935</v>
      </c>
      <c r="G1267" s="2" t="str">
        <f>_xlfn.XLOOKUP(Table2[[#This Row],[Customer_ID]],Table3[Customer_ID],Table3[Customer Name],"Not Found")</f>
        <v>Dhanya Shetty</v>
      </c>
      <c r="H1267" s="2" t="str">
        <f>_xlfn.XLOOKUP(Table2[[#This Row],[Customer_ID]],Table3[Customer_ID],Table3[Gender],"Female")</f>
        <v>Female</v>
      </c>
      <c r="I1267" s="2" t="str">
        <f>_xlfn.XLOOKUP(Table2[[#This Row],[Customer_ID]],Table3[Customer_ID],Table3[City],"Missing Memebership")</f>
        <v>Thrissur</v>
      </c>
      <c r="J1267" s="2" t="str">
        <f>_xlfn.XLOOKUP(Table2[[#This Row],[Customer_ID]],Table3[Customer_ID],Table3[State],"Karnataka")</f>
        <v>Kerala</v>
      </c>
      <c r="K1267" s="2" t="str">
        <f>_xlfn.XLOOKUP(Table2[[#This Row],[Customer_ID]],Table3[Customer_ID],Table3[Membership],"Regular")</f>
        <v>Regular</v>
      </c>
      <c r="L1267" s="2" t="s">
        <v>2154</v>
      </c>
      <c r="M1267" s="2" t="str">
        <f>_xlfn.XLOOKUP(Table2[[#This Row],[Product_ID]],Table4[Product_ID],Table4[Product_Name],"Not Found")</f>
        <v>Liberty Braided Belt Red</v>
      </c>
      <c r="N1267" s="2" t="str">
        <f>_xlfn.XLOOKUP(Table2[[#This Row],[Product_ID]],Table4[Product_ID],Table4[Category],"Not Found")</f>
        <v>Belts</v>
      </c>
      <c r="O1267" s="2" t="str">
        <f>_xlfn.XLOOKUP(Table2[[#This Row],[Product_ID]],Table4[Product_ID],Table4[Subcategory],"Not Found")</f>
        <v>Braided Belt</v>
      </c>
      <c r="P1267" s="2" t="str">
        <f>_xlfn.XLOOKUP(Table2[[#This Row],[Product_ID]],Table4[Product_ID],Table4[Brand],"Missing Brand")</f>
        <v>Liberty</v>
      </c>
      <c r="Q1267" s="2" t="s">
        <v>240</v>
      </c>
      <c r="R1267" s="2" t="str">
        <f>_xlfn.XLOOKUP(Table2[[#This Row],[Store_ID]],Table6[Store_ID],Table6[Store Name],"Not Found")</f>
        <v>TrendMart Thiruvananthapuram High Street</v>
      </c>
      <c r="S1267" s="2">
        <f>_xlfn.XLOOKUP(Table2[[#This Row],[Store_ID]],Table6[Store_ID],Table6[Monthly Target],"Missing Target")</f>
        <v>1500000</v>
      </c>
      <c r="T1267" s="2" t="str">
        <f>_xlfn.XLOOKUP(Table2[[#This Row],[Store_ID]],Table6[Store_ID],Table6[Region],"Not Found")</f>
        <v>South Zone 1</v>
      </c>
      <c r="U1267" s="2" t="s">
        <v>176</v>
      </c>
      <c r="V1267" s="2" t="str">
        <f>_xlfn.XLOOKUP(Table2[[#This Row],[Employee_ID]],Table5[Employee_ID],Table5[Employee Name],"Not Found")</f>
        <v>Malathi Varma</v>
      </c>
      <c r="W1267" s="2">
        <v>2</v>
      </c>
      <c r="X1267" s="2">
        <v>1278.1600000000001</v>
      </c>
      <c r="Y1267" s="2">
        <v>0</v>
      </c>
      <c r="Z1267" s="2">
        <v>0</v>
      </c>
      <c r="AA1267" s="2">
        <v>12</v>
      </c>
      <c r="AB1267" s="2">
        <v>306.76</v>
      </c>
      <c r="AC1267" s="2">
        <v>2863.08</v>
      </c>
      <c r="AD1267" s="2">
        <v>1507.46</v>
      </c>
      <c r="AE1267" s="2">
        <f t="shared" si="40"/>
        <v>1048.8599999999999</v>
      </c>
      <c r="AF1267" s="2" t="s">
        <v>69</v>
      </c>
      <c r="AG1267" s="42">
        <f>IFERROR(Table2[[#This Row],[Profit]]/Table2[[#This Row],[Sales Amount]],0)</f>
        <v>0.36633974600779579</v>
      </c>
      <c r="AH1267" s="2" t="str">
        <f>TRIM(Table2[[#This Row],[Payment Modee]])</f>
        <v>Cash</v>
      </c>
      <c r="AI1267" s="2" t="s">
        <v>36</v>
      </c>
      <c r="AJ1267" s="2" t="s">
        <v>27</v>
      </c>
      <c r="AK1267" s="2" t="s">
        <v>2936</v>
      </c>
      <c r="AL1267" s="16" t="str">
        <f>IF(HOUR(Table2[[#This Row],[Order Time]])&lt;12,"Morning",IF(HOUR(Table2[[#This Row],[Order Time]])&lt;17,"Afternoon",IF(HOUR(Table2[[#This Row],[Order Time]])&lt;21,"Evening","Night")))</f>
        <v>Afternoon</v>
      </c>
      <c r="AM1267" s="16" t="s">
        <v>38</v>
      </c>
    </row>
    <row r="1268" spans="1:39" x14ac:dyDescent="0.25">
      <c r="A1268" s="13" t="s">
        <v>2937</v>
      </c>
      <c r="B1268" s="4">
        <v>45576</v>
      </c>
      <c r="C1268" s="2">
        <f>YEAR(Table2[[#This Row],[Invoice Date]])</f>
        <v>2024</v>
      </c>
      <c r="D1268" s="2" t="str">
        <f>TEXT(Table2[[#This Row],[Invoice Date]],"mmm")</f>
        <v>Oct</v>
      </c>
      <c r="E1268" s="2" t="str">
        <f>Table2[[#This Row],[Store_ID]]&amp;"-"&amp;Table2[[#This Row],[Year]]&amp;"-"&amp;Table2[[#This Row],[Month]]</f>
        <v>STR031-2024-Oct</v>
      </c>
      <c r="F1268" s="2" t="s">
        <v>729</v>
      </c>
      <c r="G1268" s="2" t="str">
        <f>_xlfn.XLOOKUP(Table2[[#This Row],[Customer_ID]],Table3[Customer_ID],Table3[Customer Name],"Not Found")</f>
        <v>Anjali Nair</v>
      </c>
      <c r="H1268" s="2" t="str">
        <f>_xlfn.XLOOKUP(Table2[[#This Row],[Customer_ID]],Table3[Customer_ID],Table3[Gender],"Female")</f>
        <v>Female</v>
      </c>
      <c r="I1268" s="2" t="str">
        <f>_xlfn.XLOOKUP(Table2[[#This Row],[Customer_ID]],Table3[Customer_ID],Table3[City],"Missing Memebership")</f>
        <v>Thoothukudi</v>
      </c>
      <c r="J1268" s="2" t="str">
        <f>_xlfn.XLOOKUP(Table2[[#This Row],[Customer_ID]],Table3[Customer_ID],Table3[State],"Karnataka")</f>
        <v>Tamil Nadu</v>
      </c>
      <c r="K1268" s="2" t="str">
        <f>_xlfn.XLOOKUP(Table2[[#This Row],[Customer_ID]],Table3[Customer_ID],Table3[Membership],"Regular")</f>
        <v>Platinum</v>
      </c>
      <c r="L1268" s="2" t="s">
        <v>227</v>
      </c>
      <c r="M1268" s="2" t="str">
        <f>_xlfn.XLOOKUP(Table2[[#This Row],[Product_ID]],Table4[Product_ID],Table4[Product_Name],"Not Found")</f>
        <v>Pepe Jeans Digital Watch Charcoal</v>
      </c>
      <c r="N1268" s="2" t="str">
        <f>_xlfn.XLOOKUP(Table2[[#This Row],[Product_ID]],Table4[Product_ID],Table4[Category],"Not Found")</f>
        <v>Watches</v>
      </c>
      <c r="O1268" s="2" t="str">
        <f>_xlfn.XLOOKUP(Table2[[#This Row],[Product_ID]],Table4[Product_ID],Table4[Subcategory],"Not Found")</f>
        <v>Digital Watch</v>
      </c>
      <c r="P1268" s="2" t="str">
        <f>_xlfn.XLOOKUP(Table2[[#This Row],[Product_ID]],Table4[Product_ID],Table4[Brand],"Missing Brand")</f>
        <v>Pepe Jeans</v>
      </c>
      <c r="Q1268" s="2" t="s">
        <v>1351</v>
      </c>
      <c r="R1268" s="2" t="str">
        <f>_xlfn.XLOOKUP(Table2[[#This Row],[Store_ID]],Table6[Store_ID],Table6[Store Name],"Not Found")</f>
        <v>TrendMart Kozhikode Mall Kiosk</v>
      </c>
      <c r="S1268" s="2">
        <f>_xlfn.XLOOKUP(Table2[[#This Row],[Store_ID]],Table6[Store_ID],Table6[Monthly Target],"Missing Target")</f>
        <v>2000000</v>
      </c>
      <c r="T1268" s="2" t="str">
        <f>_xlfn.XLOOKUP(Table2[[#This Row],[Store_ID]],Table6[Store_ID],Table6[Region],"Not Found")</f>
        <v>South Zone 1</v>
      </c>
      <c r="U1268" s="2" t="s">
        <v>417</v>
      </c>
      <c r="V1268" s="2" t="str">
        <f>_xlfn.XLOOKUP(Table2[[#This Row],[Employee_ID]],Table5[Employee_ID],Table5[Employee Name],"Not Found")</f>
        <v>Arjun Krishnan</v>
      </c>
      <c r="W1268" s="2">
        <v>3</v>
      </c>
      <c r="X1268" s="2">
        <v>4905.95</v>
      </c>
      <c r="Y1268" s="2">
        <v>20</v>
      </c>
      <c r="Z1268" s="2">
        <v>2943.57</v>
      </c>
      <c r="AA1268" s="2">
        <v>12</v>
      </c>
      <c r="AB1268" s="2">
        <v>1412.91</v>
      </c>
      <c r="AC1268" s="2">
        <v>13187.19</v>
      </c>
      <c r="AD1268" s="2">
        <v>10951.65</v>
      </c>
      <c r="AE1268" s="2">
        <f t="shared" si="40"/>
        <v>822.63000000000079</v>
      </c>
      <c r="AF1268" s="2" t="s">
        <v>25</v>
      </c>
      <c r="AG1268" s="42">
        <f>IFERROR(Table2[[#This Row],[Profit]]/Table2[[#This Row],[Sales Amount]],0)</f>
        <v>6.2380992463140425E-2</v>
      </c>
      <c r="AH1268" s="2" t="str">
        <f>TRIM(Table2[[#This Row],[Payment Modee]])</f>
        <v>UPI</v>
      </c>
      <c r="AI1268" s="2" t="s">
        <v>36</v>
      </c>
      <c r="AJ1268" s="2" t="s">
        <v>27</v>
      </c>
      <c r="AK1268" s="2" t="s">
        <v>2938</v>
      </c>
      <c r="AL1268" s="16" t="str">
        <f>IF(HOUR(Table2[[#This Row],[Order Time]])&lt;12,"Morning",IF(HOUR(Table2[[#This Row],[Order Time]])&lt;17,"Afternoon",IF(HOUR(Table2[[#This Row],[Order Time]])&lt;21,"Evening","Night")))</f>
        <v>Evening</v>
      </c>
      <c r="AM1268" s="16" t="s">
        <v>29</v>
      </c>
    </row>
    <row r="1269" spans="1:39" x14ac:dyDescent="0.25">
      <c r="A1269" s="13" t="s">
        <v>2939</v>
      </c>
      <c r="B1269" s="4">
        <v>45649</v>
      </c>
      <c r="C1269" s="2">
        <f>YEAR(Table2[[#This Row],[Invoice Date]])</f>
        <v>2024</v>
      </c>
      <c r="D1269" s="2" t="str">
        <f>TEXT(Table2[[#This Row],[Invoice Date]],"mmm")</f>
        <v>Dec</v>
      </c>
      <c r="E1269" s="2" t="str">
        <f>Table2[[#This Row],[Store_ID]]&amp;"-"&amp;Table2[[#This Row],[Year]]&amp;"-"&amp;Table2[[#This Row],[Month]]</f>
        <v>STR023-2024-Dec</v>
      </c>
      <c r="F1269" s="2" t="s">
        <v>2810</v>
      </c>
      <c r="G1269" s="2" t="str">
        <f>_xlfn.XLOOKUP(Table2[[#This Row],[Customer_ID]],Table3[Customer_ID],Table3[Customer Name],"Not Found")</f>
        <v>Gopal Krishnan</v>
      </c>
      <c r="H1269" s="2" t="str">
        <f>_xlfn.XLOOKUP(Table2[[#This Row],[Customer_ID]],Table3[Customer_ID],Table3[Gender],"Female")</f>
        <v>Male</v>
      </c>
      <c r="I1269" s="2" t="str">
        <f>_xlfn.XLOOKUP(Table2[[#This Row],[Customer_ID]],Table3[Customer_ID],Table3[City],"Missing Memebership")</f>
        <v>Warangal</v>
      </c>
      <c r="J1269" s="2" t="str">
        <f>_xlfn.XLOOKUP(Table2[[#This Row],[Customer_ID]],Table3[Customer_ID],Table3[State],"Karnataka")</f>
        <v>Telangana</v>
      </c>
      <c r="K1269" s="2" t="str">
        <f>_xlfn.XLOOKUP(Table2[[#This Row],[Customer_ID]],Table3[Customer_ID],Table3[Membership],"Regular")</f>
        <v>Gold</v>
      </c>
      <c r="L1269" s="2" t="s">
        <v>2290</v>
      </c>
      <c r="M1269" s="2" t="str">
        <f>_xlfn.XLOOKUP(Table2[[#This Row],[Product_ID]],Table4[Product_ID],Table4[Product_Name],"Not Found")</f>
        <v>Allen Solly Backpack Grey</v>
      </c>
      <c r="N1269" s="2" t="str">
        <f>_xlfn.XLOOKUP(Table2[[#This Row],[Product_ID]],Table4[Product_ID],Table4[Category],"Not Found")</f>
        <v>Handbags</v>
      </c>
      <c r="O1269" s="2" t="str">
        <f>_xlfn.XLOOKUP(Table2[[#This Row],[Product_ID]],Table4[Product_ID],Table4[Subcategory],"Not Found")</f>
        <v>Backpack</v>
      </c>
      <c r="P1269" s="2" t="str">
        <f>_xlfn.XLOOKUP(Table2[[#This Row],[Product_ID]],Table4[Product_ID],Table4[Brand],"Missing Brand")</f>
        <v>Allen Solly</v>
      </c>
      <c r="Q1269" s="2" t="s">
        <v>338</v>
      </c>
      <c r="R1269" s="2" t="str">
        <f>_xlfn.XLOOKUP(Table2[[#This Row],[Store_ID]],Table6[Store_ID],Table6[Store Name],"Not Found")</f>
        <v>TrendMart Thoothukudi High Street</v>
      </c>
      <c r="S1269" s="2">
        <f>_xlfn.XLOOKUP(Table2[[#This Row],[Store_ID]],Table6[Store_ID],Table6[Monthly Target],"Missing Target")</f>
        <v>2000000</v>
      </c>
      <c r="T1269" s="2" t="str">
        <f>_xlfn.XLOOKUP(Table2[[#This Row],[Store_ID]],Table6[Store_ID],Table6[Region],"Not Found")</f>
        <v>South Zone 1</v>
      </c>
      <c r="U1269" s="2" t="s">
        <v>220</v>
      </c>
      <c r="V1269" s="2" t="str">
        <f>_xlfn.XLOOKUP(Table2[[#This Row],[Employee_ID]],Table5[Employee_ID],Table5[Employee Name],"Not Found")</f>
        <v>Vasanthi Kamath</v>
      </c>
      <c r="W1269" s="2">
        <v>3</v>
      </c>
      <c r="X1269" s="2">
        <v>1992.74</v>
      </c>
      <c r="Y1269" s="2">
        <v>25</v>
      </c>
      <c r="Z1269" s="2">
        <v>1494.56</v>
      </c>
      <c r="AA1269" s="2">
        <v>12</v>
      </c>
      <c r="AB1269" s="2">
        <v>538.04</v>
      </c>
      <c r="AC1269" s="2">
        <v>5021.7</v>
      </c>
      <c r="AD1269" s="2">
        <v>4096.95</v>
      </c>
      <c r="AE1269" s="2">
        <f t="shared" si="40"/>
        <v>386.71000000000004</v>
      </c>
      <c r="AF1269" s="2" t="s">
        <v>69</v>
      </c>
      <c r="AG1269" s="42">
        <f>IFERROR(Table2[[#This Row],[Profit]]/Table2[[#This Row],[Sales Amount]],0)</f>
        <v>7.7007786207857906E-2</v>
      </c>
      <c r="AH1269" s="2" t="str">
        <f>TRIM(Table2[[#This Row],[Payment Modee]])</f>
        <v>Cash</v>
      </c>
      <c r="AI1269" s="2" t="s">
        <v>26</v>
      </c>
      <c r="AJ1269" s="2" t="s">
        <v>27</v>
      </c>
      <c r="AK1269" s="2" t="s">
        <v>1026</v>
      </c>
      <c r="AL1269" s="16" t="str">
        <f>IF(HOUR(Table2[[#This Row],[Order Time]])&lt;12,"Morning",IF(HOUR(Table2[[#This Row],[Order Time]])&lt;17,"Afternoon",IF(HOUR(Table2[[#This Row],[Order Time]])&lt;21,"Evening","Night")))</f>
        <v>Morning</v>
      </c>
      <c r="AM1269" s="16" t="s">
        <v>29</v>
      </c>
    </row>
    <row r="1270" spans="1:39" x14ac:dyDescent="0.25">
      <c r="A1270" s="13" t="s">
        <v>2940</v>
      </c>
      <c r="B1270" s="4">
        <v>45447</v>
      </c>
      <c r="C1270" s="2">
        <f>YEAR(Table2[[#This Row],[Invoice Date]])</f>
        <v>2024</v>
      </c>
      <c r="D1270" s="2" t="str">
        <f>TEXT(Table2[[#This Row],[Invoice Date]],"mmm")</f>
        <v>Jun</v>
      </c>
      <c r="E1270" s="2" t="str">
        <f>Table2[[#This Row],[Store_ID]]&amp;"-"&amp;Table2[[#This Row],[Year]]&amp;"-"&amp;Table2[[#This Row],[Month]]</f>
        <v>STR107-2024-Jun</v>
      </c>
      <c r="F1270" s="2" t="s">
        <v>200</v>
      </c>
      <c r="G1270" s="2" t="str">
        <f>_xlfn.XLOOKUP(Table2[[#This Row],[Customer_ID]],Table3[Customer_ID],Table3[Customer Name],"Not Found")</f>
        <v>Vinod Naidu</v>
      </c>
      <c r="H1270" s="2" t="str">
        <f>_xlfn.XLOOKUP(Table2[[#This Row],[Customer_ID]],Table3[Customer_ID],Table3[Gender],"Female")</f>
        <v>Male</v>
      </c>
      <c r="I1270" s="2" t="str">
        <f>_xlfn.XLOOKUP(Table2[[#This Row],[Customer_ID]],Table3[Customer_ID],Table3[City],"Missing Memebership")</f>
        <v>Alappuzha</v>
      </c>
      <c r="J1270" s="2" t="str">
        <f>_xlfn.XLOOKUP(Table2[[#This Row],[Customer_ID]],Table3[Customer_ID],Table3[State],"Karnataka")</f>
        <v>Kerala</v>
      </c>
      <c r="K1270" s="2" t="str">
        <f>_xlfn.XLOOKUP(Table2[[#This Row],[Customer_ID]],Table3[Customer_ID],Table3[Membership],"Regular")</f>
        <v>Regular</v>
      </c>
      <c r="L1270" s="2" t="s">
        <v>605</v>
      </c>
      <c r="M1270" s="2" t="str">
        <f>_xlfn.XLOOKUP(Table2[[#This Row],[Product_ID]],Table4[Product_ID],Table4[Product_Name],"Not Found")</f>
        <v>Pantaloons Shirt Dress Grey</v>
      </c>
      <c r="N1270" s="2" t="str">
        <f>_xlfn.XLOOKUP(Table2[[#This Row],[Product_ID]],Table4[Product_ID],Table4[Category],"Not Found")</f>
        <v>Women Dresses</v>
      </c>
      <c r="O1270" s="2" t="str">
        <f>_xlfn.XLOOKUP(Table2[[#This Row],[Product_ID]],Table4[Product_ID],Table4[Subcategory],"Not Found")</f>
        <v>Shirt Dress</v>
      </c>
      <c r="P1270" s="2" t="str">
        <f>_xlfn.XLOOKUP(Table2[[#This Row],[Product_ID]],Table4[Product_ID],Table4[Brand],"Missing Brand")</f>
        <v>Pantaloons</v>
      </c>
      <c r="Q1270" s="2" t="s">
        <v>914</v>
      </c>
      <c r="R1270" s="2" t="str">
        <f>_xlfn.XLOOKUP(Table2[[#This Row],[Store_ID]],Table6[Store_ID],Table6[Store Name],"Not Found")</f>
        <v>TrendMart Kochi High Street</v>
      </c>
      <c r="S1270" s="2">
        <f>_xlfn.XLOOKUP(Table2[[#This Row],[Store_ID]],Table6[Store_ID],Table6[Monthly Target],"Missing Target")</f>
        <v>1500000</v>
      </c>
      <c r="T1270" s="2" t="str">
        <f>_xlfn.XLOOKUP(Table2[[#This Row],[Store_ID]],Table6[Store_ID],Table6[Region],"Not Found")</f>
        <v>South Zone 1</v>
      </c>
      <c r="U1270" s="2" t="s">
        <v>417</v>
      </c>
      <c r="V1270" s="2" t="str">
        <f>_xlfn.XLOOKUP(Table2[[#This Row],[Employee_ID]],Table5[Employee_ID],Table5[Employee Name],"Not Found")</f>
        <v>Arjun Krishnan</v>
      </c>
      <c r="W1270" s="2">
        <v>2</v>
      </c>
      <c r="X1270" s="2">
        <v>1681.79</v>
      </c>
      <c r="Y1270" s="2">
        <v>20</v>
      </c>
      <c r="Z1270" s="2">
        <v>672.72</v>
      </c>
      <c r="AA1270" s="2">
        <v>12</v>
      </c>
      <c r="AB1270" s="2">
        <v>322.89999999999998</v>
      </c>
      <c r="AC1270" s="2">
        <v>3013.76</v>
      </c>
      <c r="AD1270" s="2">
        <v>2266.54</v>
      </c>
      <c r="AE1270" s="2">
        <f t="shared" si="40"/>
        <v>424.32000000000028</v>
      </c>
      <c r="AF1270" s="2" t="s">
        <v>56</v>
      </c>
      <c r="AG1270" s="42">
        <f>IFERROR(Table2[[#This Row],[Profit]]/Table2[[#This Row],[Sales Amount]],0)</f>
        <v>0.14079422382671489</v>
      </c>
      <c r="AH1270" s="2" t="str">
        <f>TRIM(Table2[[#This Row],[Payment Modee]])</f>
        <v>Credit Card</v>
      </c>
      <c r="AI1270" s="2" t="s">
        <v>26</v>
      </c>
      <c r="AJ1270" s="2" t="s">
        <v>27</v>
      </c>
      <c r="AK1270" s="2" t="s">
        <v>470</v>
      </c>
      <c r="AL1270" s="16" t="str">
        <f>IF(HOUR(Table2[[#This Row],[Order Time]])&lt;12,"Morning",IF(HOUR(Table2[[#This Row],[Order Time]])&lt;17,"Afternoon",IF(HOUR(Table2[[#This Row],[Order Time]])&lt;21,"Evening","Night")))</f>
        <v>Morning</v>
      </c>
      <c r="AM1270" s="16" t="s">
        <v>29</v>
      </c>
    </row>
    <row r="1271" spans="1:39" x14ac:dyDescent="0.25">
      <c r="A1271" s="13" t="s">
        <v>2941</v>
      </c>
      <c r="B1271" s="4">
        <v>45473</v>
      </c>
      <c r="C1271" s="2">
        <f>YEAR(Table2[[#This Row],[Invoice Date]])</f>
        <v>2024</v>
      </c>
      <c r="D1271" s="2" t="str">
        <f>TEXT(Table2[[#This Row],[Invoice Date]],"mmm")</f>
        <v>Jun</v>
      </c>
      <c r="E1271" s="2" t="str">
        <f>Table2[[#This Row],[Store_ID]]&amp;"-"&amp;Table2[[#This Row],[Year]]&amp;"-"&amp;Table2[[#This Row],[Month]]</f>
        <v>STR115-2024-Jun</v>
      </c>
      <c r="F1271" s="2" t="s">
        <v>204</v>
      </c>
      <c r="G1271" s="2" t="str">
        <f>_xlfn.XLOOKUP(Table2[[#This Row],[Customer_ID]],Table3[Customer_ID],Table3[Customer Name],"Not Found")</f>
        <v>Sunita Rao</v>
      </c>
      <c r="H1271" s="2" t="str">
        <f>_xlfn.XLOOKUP(Table2[[#This Row],[Customer_ID]],Table3[Customer_ID],Table3[Gender],"Female")</f>
        <v>Female</v>
      </c>
      <c r="I1271" s="2" t="str">
        <f>_xlfn.XLOOKUP(Table2[[#This Row],[Customer_ID]],Table3[Customer_ID],Table3[City],"Missing Memebership")</f>
        <v>Kannur</v>
      </c>
      <c r="J1271" s="2" t="str">
        <f>_xlfn.XLOOKUP(Table2[[#This Row],[Customer_ID]],Table3[Customer_ID],Table3[State],"Karnataka")</f>
        <v>Kerala</v>
      </c>
      <c r="K1271" s="2" t="str">
        <f>_xlfn.XLOOKUP(Table2[[#This Row],[Customer_ID]],Table3[Customer_ID],Table3[Membership],"Regular")</f>
        <v>Regular</v>
      </c>
      <c r="L1271" s="2" t="s">
        <v>2942</v>
      </c>
      <c r="M1271" s="2" t="str">
        <f>_xlfn.XLOOKUP(Table2[[#This Row],[Product_ID]],Table4[Product_ID],Table4[Product_Name],"Not Found")</f>
        <v>Bata Sneakers Green</v>
      </c>
      <c r="N1271" s="2" t="str">
        <f>_xlfn.XLOOKUP(Table2[[#This Row],[Product_ID]],Table4[Product_ID],Table4[Category],"Not Found")</f>
        <v>Footwear</v>
      </c>
      <c r="O1271" s="2" t="str">
        <f>_xlfn.XLOOKUP(Table2[[#This Row],[Product_ID]],Table4[Product_ID],Table4[Subcategory],"Not Found")</f>
        <v>Sneakers</v>
      </c>
      <c r="P1271" s="2" t="str">
        <f>_xlfn.XLOOKUP(Table2[[#This Row],[Product_ID]],Table4[Product_ID],Table4[Brand],"Missing Brand")</f>
        <v>Bata</v>
      </c>
      <c r="Q1271" s="2" t="s">
        <v>329</v>
      </c>
      <c r="R1271" s="2" t="str">
        <f>_xlfn.XLOOKUP(Table2[[#This Row],[Store_ID]],Table6[Store_ID],Table6[Store Name],"Not Found")</f>
        <v>TrendMart Bengaluru Standard</v>
      </c>
      <c r="S1271" s="2">
        <f>_xlfn.XLOOKUP(Table2[[#This Row],[Store_ID]],Table6[Store_ID],Table6[Monthly Target],"Missing Target")</f>
        <v>1500000</v>
      </c>
      <c r="T1271" s="2" t="str">
        <f>_xlfn.XLOOKUP(Table2[[#This Row],[Store_ID]],Table6[Store_ID],Table6[Region],"Not Found")</f>
        <v>South Zone 2</v>
      </c>
      <c r="U1271" s="2" t="s">
        <v>263</v>
      </c>
      <c r="V1271" s="2" t="str">
        <f>_xlfn.XLOOKUP(Table2[[#This Row],[Employee_ID]],Table5[Employee_ID],Table5[Employee Name],"Not Found")</f>
        <v>Sathish Sundaram</v>
      </c>
      <c r="W1271" s="2">
        <v>1</v>
      </c>
      <c r="X1271" s="2">
        <v>3083.21</v>
      </c>
      <c r="Y1271" s="2">
        <v>10</v>
      </c>
      <c r="Z1271" s="2">
        <v>308.32</v>
      </c>
      <c r="AA1271" s="2">
        <v>12</v>
      </c>
      <c r="AB1271" s="2">
        <v>332.99</v>
      </c>
      <c r="AC1271" s="2">
        <v>3107.88</v>
      </c>
      <c r="AD1271" s="2">
        <v>2149.6999999999998</v>
      </c>
      <c r="AE1271" s="2">
        <f t="shared" si="40"/>
        <v>625.19000000000028</v>
      </c>
      <c r="AF1271" s="2" t="s">
        <v>69</v>
      </c>
      <c r="AG1271" s="42">
        <f>IFERROR(Table2[[#This Row],[Profit]]/Table2[[#This Row],[Sales Amount]],0)</f>
        <v>0.20116285056051078</v>
      </c>
      <c r="AH1271" s="2" t="str">
        <f>TRIM(Table2[[#This Row],[Payment Modee]])</f>
        <v>Cash</v>
      </c>
      <c r="AI1271" s="2" t="s">
        <v>36</v>
      </c>
      <c r="AJ1271" s="2" t="s">
        <v>27</v>
      </c>
      <c r="AK1271" s="2" t="s">
        <v>1557</v>
      </c>
      <c r="AL1271" s="16" t="str">
        <f>IF(HOUR(Table2[[#This Row],[Order Time]])&lt;12,"Morning",IF(HOUR(Table2[[#This Row],[Order Time]])&lt;17,"Afternoon",IF(HOUR(Table2[[#This Row],[Order Time]])&lt;21,"Evening","Night")))</f>
        <v>Evening</v>
      </c>
      <c r="AM1271" s="16" t="s">
        <v>38</v>
      </c>
    </row>
    <row r="1272" spans="1:39" x14ac:dyDescent="0.25">
      <c r="A1272" s="13" t="s">
        <v>2943</v>
      </c>
      <c r="B1272" s="4">
        <v>45540</v>
      </c>
      <c r="C1272" s="2">
        <f>YEAR(Table2[[#This Row],[Invoice Date]])</f>
        <v>2024</v>
      </c>
      <c r="D1272" s="2" t="str">
        <f>TEXT(Table2[[#This Row],[Invoice Date]],"mmm")</f>
        <v>Sep</v>
      </c>
      <c r="E1272" s="2" t="str">
        <f>Table2[[#This Row],[Store_ID]]&amp;"-"&amp;Table2[[#This Row],[Year]]&amp;"-"&amp;Table2[[#This Row],[Month]]</f>
        <v>STR008-2024-Sep</v>
      </c>
      <c r="F1272" s="2" t="s">
        <v>2231</v>
      </c>
      <c r="G1272" s="2" t="str">
        <f>_xlfn.XLOOKUP(Table2[[#This Row],[Customer_ID]],Table3[Customer_ID],Table3[Customer Name],"Not Found")</f>
        <v>Harini Mudaliar</v>
      </c>
      <c r="H1272" s="2" t="str">
        <f>_xlfn.XLOOKUP(Table2[[#This Row],[Customer_ID]],Table3[Customer_ID],Table3[Gender],"Female")</f>
        <v>Female</v>
      </c>
      <c r="I1272" s="2" t="str">
        <f>_xlfn.XLOOKUP(Table2[[#This Row],[Customer_ID]],Table3[Customer_ID],Table3[City],"Missing Memebership")</f>
        <v>Kochi</v>
      </c>
      <c r="J1272" s="2" t="str">
        <f>_xlfn.XLOOKUP(Table2[[#This Row],[Customer_ID]],Table3[Customer_ID],Table3[State],"Karnataka")</f>
        <v>Kerala</v>
      </c>
      <c r="K1272" s="2" t="str">
        <f>_xlfn.XLOOKUP(Table2[[#This Row],[Customer_ID]],Table3[Customer_ID],Table3[Membership],"Regular")</f>
        <v>Regular</v>
      </c>
      <c r="L1272" s="2" t="s">
        <v>434</v>
      </c>
      <c r="M1272" s="2" t="str">
        <f>_xlfn.XLOOKUP(Table2[[#This Row],[Product_ID]],Table4[Product_ID],Table4[Product_Name],"Not Found")</f>
        <v>Joyalukkas Sandals Beige</v>
      </c>
      <c r="N1272" s="2" t="str">
        <f>_xlfn.XLOOKUP(Table2[[#This Row],[Product_ID]],Table4[Product_ID],Table4[Category],"Not Found")</f>
        <v>Footwear</v>
      </c>
      <c r="O1272" s="2" t="str">
        <f>_xlfn.XLOOKUP(Table2[[#This Row],[Product_ID]],Table4[Product_ID],Table4[Subcategory],"Not Found")</f>
        <v>Sandals</v>
      </c>
      <c r="P1272" s="2" t="str">
        <f>_xlfn.XLOOKUP(Table2[[#This Row],[Product_ID]],Table4[Product_ID],Table4[Brand],"Missing Brand")</f>
        <v>Joyalukkas</v>
      </c>
      <c r="Q1272" s="2" t="s">
        <v>499</v>
      </c>
      <c r="R1272" s="2" t="str">
        <f>_xlfn.XLOOKUP(Table2[[#This Row],[Store_ID]],Table6[Store_ID],Table6[Store Name],"Not Found")</f>
        <v>TrendMart Kochi Mall Kiosk</v>
      </c>
      <c r="S1272" s="2">
        <f>_xlfn.XLOOKUP(Table2[[#This Row],[Store_ID]],Table6[Store_ID],Table6[Monthly Target],"Missing Target")</f>
        <v>1500000</v>
      </c>
      <c r="T1272" s="2" t="str">
        <f>_xlfn.XLOOKUP(Table2[[#This Row],[Store_ID]],Table6[Store_ID],Table6[Region],"Not Found")</f>
        <v>South Zone 1</v>
      </c>
      <c r="U1272" s="2" t="s">
        <v>400</v>
      </c>
      <c r="V1272" s="2" t="str">
        <f>_xlfn.XLOOKUP(Table2[[#This Row],[Employee_ID]],Table5[Employee_ID],Table5[Employee Name],"Not Found")</f>
        <v>Anil Reddy</v>
      </c>
      <c r="W1272" s="2">
        <v>3</v>
      </c>
      <c r="X1272" s="2">
        <v>1216.82</v>
      </c>
      <c r="Y1272" s="2">
        <v>10</v>
      </c>
      <c r="Z1272" s="2">
        <v>365.05</v>
      </c>
      <c r="AA1272" s="2">
        <v>12</v>
      </c>
      <c r="AB1272" s="2">
        <v>394.25</v>
      </c>
      <c r="AC1272" s="2">
        <v>3679.66</v>
      </c>
      <c r="AD1272" s="2">
        <v>2564.5500000000002</v>
      </c>
      <c r="AE1272" s="2">
        <f t="shared" si="40"/>
        <v>720.85999999999967</v>
      </c>
      <c r="AF1272" s="2" t="s">
        <v>35</v>
      </c>
      <c r="AG1272" s="42">
        <f>IFERROR(Table2[[#This Row],[Profit]]/Table2[[#This Row],[Sales Amount]],0)</f>
        <v>0.19590396938847604</v>
      </c>
      <c r="AH1272" s="2" t="str">
        <f>TRIM(Table2[[#This Row],[Payment Modee]])</f>
        <v>Debit Card</v>
      </c>
      <c r="AI1272" s="2" t="s">
        <v>36</v>
      </c>
      <c r="AJ1272" s="2" t="s">
        <v>27</v>
      </c>
      <c r="AK1272" s="2" t="s">
        <v>2944</v>
      </c>
      <c r="AL1272" s="16" t="str">
        <f>IF(HOUR(Table2[[#This Row],[Order Time]])&lt;12,"Morning",IF(HOUR(Table2[[#This Row],[Order Time]])&lt;17,"Afternoon",IF(HOUR(Table2[[#This Row],[Order Time]])&lt;21,"Evening","Night")))</f>
        <v>Morning</v>
      </c>
      <c r="AM1272" s="16" t="s">
        <v>29</v>
      </c>
    </row>
    <row r="1273" spans="1:39" x14ac:dyDescent="0.25">
      <c r="A1273" s="13" t="s">
        <v>2945</v>
      </c>
      <c r="B1273" s="4">
        <v>45625</v>
      </c>
      <c r="C1273" s="2">
        <f>YEAR(Table2[[#This Row],[Invoice Date]])</f>
        <v>2024</v>
      </c>
      <c r="D1273" s="2" t="str">
        <f>TEXT(Table2[[#This Row],[Invoice Date]],"mmm")</f>
        <v>Nov</v>
      </c>
      <c r="E1273" s="2" t="str">
        <f>Table2[[#This Row],[Store_ID]]&amp;"-"&amp;Table2[[#This Row],[Year]]&amp;"-"&amp;Table2[[#This Row],[Month]]</f>
        <v>STR065-2024-Nov</v>
      </c>
      <c r="F1273" s="2" t="s">
        <v>2143</v>
      </c>
      <c r="G1273" s="2" t="str">
        <f>_xlfn.XLOOKUP(Table2[[#This Row],[Customer_ID]],Table3[Customer_ID],Table3[Customer Name],"Not Found")</f>
        <v>Deepika Shetty</v>
      </c>
      <c r="H1273" s="2" t="str">
        <f>_xlfn.XLOOKUP(Table2[[#This Row],[Customer_ID]],Table3[Customer_ID],Table3[Gender],"Female")</f>
        <v>Female</v>
      </c>
      <c r="I1273" s="2" t="str">
        <f>_xlfn.XLOOKUP(Table2[[#This Row],[Customer_ID]],Table3[Customer_ID],Table3[City],"Missing Memebership")</f>
        <v>Kurnool</v>
      </c>
      <c r="J1273" s="2" t="str">
        <f>_xlfn.XLOOKUP(Table2[[#This Row],[Customer_ID]],Table3[Customer_ID],Table3[State],"Karnataka")</f>
        <v>Andhra Pradesh</v>
      </c>
      <c r="K1273" s="2" t="str">
        <f>_xlfn.XLOOKUP(Table2[[#This Row],[Customer_ID]],Table3[Customer_ID],Table3[Membership],"Regular")</f>
        <v>Regular</v>
      </c>
      <c r="L1273" s="2" t="s">
        <v>657</v>
      </c>
      <c r="M1273" s="2" t="str">
        <f>_xlfn.XLOOKUP(Table2[[#This Row],[Product_ID]],Table4[Product_ID],Table4[Product_Name],"Not Found")</f>
        <v>Allen Solly Sports T-Shirt Cream</v>
      </c>
      <c r="N1273" s="2" t="str">
        <f>_xlfn.XLOOKUP(Table2[[#This Row],[Product_ID]],Table4[Product_ID],Table4[Category],"Not Found")</f>
        <v>Sportswear</v>
      </c>
      <c r="O1273" s="2" t="str">
        <f>_xlfn.XLOOKUP(Table2[[#This Row],[Product_ID]],Table4[Product_ID],Table4[Subcategory],"Not Found")</f>
        <v>Sports T-Shirt</v>
      </c>
      <c r="P1273" s="2" t="str">
        <f>_xlfn.XLOOKUP(Table2[[#This Row],[Product_ID]],Table4[Product_ID],Table4[Brand],"Missing Brand")</f>
        <v>Allen Solly</v>
      </c>
      <c r="Q1273" s="2" t="s">
        <v>1020</v>
      </c>
      <c r="R1273" s="2" t="str">
        <f>_xlfn.XLOOKUP(Table2[[#This Row],[Store_ID]],Table6[Store_ID],Table6[Store Name],"Not Found")</f>
        <v>TrendMart Guntur Flagship</v>
      </c>
      <c r="S1273" s="2">
        <f>_xlfn.XLOOKUP(Table2[[#This Row],[Store_ID]],Table6[Store_ID],Table6[Monthly Target],"Missing Target")</f>
        <v>1200000</v>
      </c>
      <c r="T1273" s="2" t="str">
        <f>_xlfn.XLOOKUP(Table2[[#This Row],[Store_ID]],Table6[Store_ID],Table6[Region],"Not Found")</f>
        <v>South Zone 3</v>
      </c>
      <c r="U1273" s="2" t="s">
        <v>34</v>
      </c>
      <c r="V1273" s="2" t="str">
        <f>_xlfn.XLOOKUP(Table2[[#This Row],[Employee_ID]],Table5[Employee_ID],Table5[Employee Name],"Not Found")</f>
        <v>Deepthi Iyengar</v>
      </c>
      <c r="W1273" s="2">
        <v>3</v>
      </c>
      <c r="X1273" s="2">
        <v>1590.21</v>
      </c>
      <c r="Y1273" s="2">
        <v>25</v>
      </c>
      <c r="Z1273" s="2">
        <v>1192.6600000000001</v>
      </c>
      <c r="AA1273" s="2">
        <v>12</v>
      </c>
      <c r="AB1273" s="2">
        <v>429.36</v>
      </c>
      <c r="AC1273" s="2">
        <v>4007.33</v>
      </c>
      <c r="AD1273" s="2">
        <v>3345.57</v>
      </c>
      <c r="AE1273" s="2">
        <f t="shared" si="40"/>
        <v>232.39999999999975</v>
      </c>
      <c r="AF1273" s="2" t="s">
        <v>25</v>
      </c>
      <c r="AG1273" s="42">
        <f>IFERROR(Table2[[#This Row],[Profit]]/Table2[[#This Row],[Sales Amount]],0)</f>
        <v>5.7993726496195663E-2</v>
      </c>
      <c r="AH1273" s="2" t="str">
        <f>TRIM(Table2[[#This Row],[Payment Modee]])</f>
        <v>UPI</v>
      </c>
      <c r="AI1273" s="2" t="s">
        <v>26</v>
      </c>
      <c r="AJ1273" s="2" t="s">
        <v>27</v>
      </c>
      <c r="AK1273" s="2" t="s">
        <v>57</v>
      </c>
      <c r="AL1273" s="16" t="str">
        <f>IF(HOUR(Table2[[#This Row],[Order Time]])&lt;12,"Morning",IF(HOUR(Table2[[#This Row],[Order Time]])&lt;17,"Afternoon",IF(HOUR(Table2[[#This Row],[Order Time]])&lt;21,"Evening","Night")))</f>
        <v>Night</v>
      </c>
      <c r="AM1273" s="16" t="s">
        <v>29</v>
      </c>
    </row>
    <row r="1274" spans="1:39" x14ac:dyDescent="0.25">
      <c r="A1274" s="13" t="s">
        <v>2946</v>
      </c>
      <c r="B1274" s="4">
        <v>45618</v>
      </c>
      <c r="C1274" s="2">
        <f>YEAR(Table2[[#This Row],[Invoice Date]])</f>
        <v>2024</v>
      </c>
      <c r="D1274" s="2" t="str">
        <f>TEXT(Table2[[#This Row],[Invoice Date]],"mmm")</f>
        <v>Nov</v>
      </c>
      <c r="E1274" s="2" t="str">
        <f>Table2[[#This Row],[Store_ID]]&amp;"-"&amp;Table2[[#This Row],[Year]]&amp;"-"&amp;Table2[[#This Row],[Month]]</f>
        <v>STR089-2024-Nov</v>
      </c>
      <c r="F1274" s="2" t="s">
        <v>2947</v>
      </c>
      <c r="G1274" s="2" t="str">
        <f>_xlfn.XLOOKUP(Table2[[#This Row],[Customer_ID]],Table3[Customer_ID],Table3[Customer Name],"Not Found")</f>
        <v>Manoj Raman</v>
      </c>
      <c r="H1274" s="2" t="str">
        <f>_xlfn.XLOOKUP(Table2[[#This Row],[Customer_ID]],Table3[Customer_ID],Table3[Gender],"Female")</f>
        <v>Male</v>
      </c>
      <c r="I1274" s="2" t="str">
        <f>_xlfn.XLOOKUP(Table2[[#This Row],[Customer_ID]],Table3[Customer_ID],Table3[City],"Missing Memebership")</f>
        <v>Visakhapatnam</v>
      </c>
      <c r="J1274" s="2" t="str">
        <f>_xlfn.XLOOKUP(Table2[[#This Row],[Customer_ID]],Table3[Customer_ID],Table3[State],"Karnataka")</f>
        <v>Andhra Pradesh</v>
      </c>
      <c r="K1274" s="2" t="str">
        <f>_xlfn.XLOOKUP(Table2[[#This Row],[Customer_ID]],Table3[Customer_ID],Table3[Membership],"Regular")</f>
        <v>Regular</v>
      </c>
      <c r="L1274" s="2" t="s">
        <v>556</v>
      </c>
      <c r="M1274" s="2" t="str">
        <f>_xlfn.XLOOKUP(Table2[[#This Row],[Product_ID]],Table4[Product_ID],Table4[Product_Name],"Not Found")</f>
        <v>Reebok Georgette Saree Charcoal</v>
      </c>
      <c r="N1274" s="2" t="str">
        <f>_xlfn.XLOOKUP(Table2[[#This Row],[Product_ID]],Table4[Product_ID],Table4[Category],"Not Found")</f>
        <v>Women Sarees</v>
      </c>
      <c r="O1274" s="2" t="str">
        <f>_xlfn.XLOOKUP(Table2[[#This Row],[Product_ID]],Table4[Product_ID],Table4[Subcategory],"Not Found")</f>
        <v>Georgette Saree</v>
      </c>
      <c r="P1274" s="2" t="str">
        <f>_xlfn.XLOOKUP(Table2[[#This Row],[Product_ID]],Table4[Product_ID],Table4[Brand],"Missing Brand")</f>
        <v>Reebok</v>
      </c>
      <c r="Q1274" s="2" t="s">
        <v>525</v>
      </c>
      <c r="R1274" s="2" t="str">
        <f>_xlfn.XLOOKUP(Table2[[#This Row],[Store_ID]],Table6[Store_ID],Table6[Store Name],"Not Found")</f>
        <v>TrendMart Kurnool Outlet</v>
      </c>
      <c r="S1274" s="2">
        <f>_xlfn.XLOOKUP(Table2[[#This Row],[Store_ID]],Table6[Store_ID],Table6[Monthly Target],"Missing Target")</f>
        <v>800000</v>
      </c>
      <c r="T1274" s="2" t="str">
        <f>_xlfn.XLOOKUP(Table2[[#This Row],[Store_ID]],Table6[Store_ID],Table6[Region],"Not Found")</f>
        <v>South Zone 3</v>
      </c>
      <c r="U1274" s="2" t="s">
        <v>289</v>
      </c>
      <c r="V1274" s="2" t="str">
        <f>_xlfn.XLOOKUP(Table2[[#This Row],[Employee_ID]],Table5[Employee_ID],Table5[Employee Name],"Not Found")</f>
        <v>Anitha Ramachandran</v>
      </c>
      <c r="W1274" s="2">
        <v>1</v>
      </c>
      <c r="X1274" s="2">
        <v>2030.03</v>
      </c>
      <c r="Y1274" s="2">
        <v>0</v>
      </c>
      <c r="Z1274" s="2">
        <v>0</v>
      </c>
      <c r="AA1274" s="2">
        <v>12</v>
      </c>
      <c r="AB1274" s="2">
        <v>243.6</v>
      </c>
      <c r="AC1274" s="2">
        <v>2273.63</v>
      </c>
      <c r="AD1274" s="2">
        <v>1378.38</v>
      </c>
      <c r="AE1274" s="2">
        <f t="shared" si="40"/>
        <v>651.65</v>
      </c>
      <c r="AF1274" s="2" t="s">
        <v>25</v>
      </c>
      <c r="AG1274" s="42">
        <f>IFERROR(Table2[[#This Row],[Profit]]/Table2[[#This Row],[Sales Amount]],0)</f>
        <v>0.28661215765098103</v>
      </c>
      <c r="AH1274" s="2" t="str">
        <f>TRIM(Table2[[#This Row],[Payment Modee]])</f>
        <v>UPI</v>
      </c>
      <c r="AI1274" s="2" t="s">
        <v>26</v>
      </c>
      <c r="AJ1274" s="2" t="s">
        <v>27</v>
      </c>
      <c r="AK1274" s="2" t="s">
        <v>2948</v>
      </c>
      <c r="AL1274" s="16" t="str">
        <f>IF(HOUR(Table2[[#This Row],[Order Time]])&lt;12,"Morning",IF(HOUR(Table2[[#This Row],[Order Time]])&lt;17,"Afternoon",IF(HOUR(Table2[[#This Row],[Order Time]])&lt;21,"Evening","Night")))</f>
        <v>Night</v>
      </c>
      <c r="AM1274" s="16" t="s">
        <v>29</v>
      </c>
    </row>
    <row r="1275" spans="1:39" x14ac:dyDescent="0.25">
      <c r="A1275" s="13" t="s">
        <v>2949</v>
      </c>
      <c r="B1275" s="4">
        <v>45617</v>
      </c>
      <c r="C1275" s="2">
        <f>YEAR(Table2[[#This Row],[Invoice Date]])</f>
        <v>2024</v>
      </c>
      <c r="D1275" s="2" t="str">
        <f>TEXT(Table2[[#This Row],[Invoice Date]],"mmm")</f>
        <v>Nov</v>
      </c>
      <c r="E1275" s="2" t="str">
        <f>Table2[[#This Row],[Store_ID]]&amp;"-"&amp;Table2[[#This Row],[Year]]&amp;"-"&amp;Table2[[#This Row],[Month]]</f>
        <v>STR085-2024-Nov</v>
      </c>
      <c r="F1275" s="2" t="s">
        <v>1086</v>
      </c>
      <c r="G1275" s="2" t="str">
        <f>_xlfn.XLOOKUP(Table2[[#This Row],[Customer_ID]],Table3[Customer_ID],Table3[Customer Name],"Not Found")</f>
        <v>Gayathri Kumar</v>
      </c>
      <c r="H1275" s="2" t="str">
        <f>_xlfn.XLOOKUP(Table2[[#This Row],[Customer_ID]],Table3[Customer_ID],Table3[Gender],"Female")</f>
        <v>Female</v>
      </c>
      <c r="I1275" s="2" t="str">
        <f>_xlfn.XLOOKUP(Table2[[#This Row],[Customer_ID]],Table3[Customer_ID],Table3[City],"Missing Memebership")</f>
        <v>Nellore</v>
      </c>
      <c r="J1275" s="2" t="str">
        <f>_xlfn.XLOOKUP(Table2[[#This Row],[Customer_ID]],Table3[Customer_ID],Table3[State],"Karnataka")</f>
        <v>Andhra Pradesh</v>
      </c>
      <c r="K1275" s="2" t="str">
        <f>_xlfn.XLOOKUP(Table2[[#This Row],[Customer_ID]],Table3[Customer_ID],Table3[Membership],"Regular")</f>
        <v>Platinum</v>
      </c>
      <c r="L1275" s="2" t="s">
        <v>1052</v>
      </c>
      <c r="M1275" s="2" t="str">
        <f>_xlfn.XLOOKUP(Table2[[#This Row],[Product_ID]],Table4[Product_ID],Table4[Product_Name],"Not Found")</f>
        <v>Skechers Skinny Fit Grey</v>
      </c>
      <c r="N1275" s="2" t="str">
        <f>_xlfn.XLOOKUP(Table2[[#This Row],[Product_ID]],Table4[Product_ID],Table4[Category],"Not Found")</f>
        <v>Men Jeans</v>
      </c>
      <c r="O1275" s="2" t="str">
        <f>_xlfn.XLOOKUP(Table2[[#This Row],[Product_ID]],Table4[Product_ID],Table4[Subcategory],"Not Found")</f>
        <v>Skinny Fit</v>
      </c>
      <c r="P1275" s="2" t="str">
        <f>_xlfn.XLOOKUP(Table2[[#This Row],[Product_ID]],Table4[Product_ID],Table4[Brand],"Missing Brand")</f>
        <v>Skechers</v>
      </c>
      <c r="Q1275" s="2" t="s">
        <v>86</v>
      </c>
      <c r="R1275" s="2" t="str">
        <f>_xlfn.XLOOKUP(Table2[[#This Row],[Store_ID]],Table6[Store_ID],Table6[Store Name],"Not Found")</f>
        <v>TrendMart Nizamabad Outlet</v>
      </c>
      <c r="S1275" s="2">
        <f>_xlfn.XLOOKUP(Table2[[#This Row],[Store_ID]],Table6[Store_ID],Table6[Monthly Target],"Missing Target")</f>
        <v>1500000</v>
      </c>
      <c r="T1275" s="2" t="str">
        <f>_xlfn.XLOOKUP(Table2[[#This Row],[Store_ID]],Table6[Store_ID],Table6[Region],"Not Found")</f>
        <v>South Zone 2</v>
      </c>
      <c r="U1275" s="2" t="s">
        <v>165</v>
      </c>
      <c r="V1275" s="2" t="str">
        <f>_xlfn.XLOOKUP(Table2[[#This Row],[Employee_ID]],Table5[Employee_ID],Table5[Employee Name],"Not Found")</f>
        <v>Vasanthi Gupta</v>
      </c>
      <c r="W1275" s="2">
        <v>3</v>
      </c>
      <c r="X1275" s="2">
        <v>1392.58</v>
      </c>
      <c r="Y1275" s="2">
        <v>5</v>
      </c>
      <c r="Z1275" s="2">
        <v>208.89</v>
      </c>
      <c r="AA1275" s="2">
        <v>12</v>
      </c>
      <c r="AB1275" s="2">
        <v>476.26</v>
      </c>
      <c r="AC1275" s="2">
        <v>4445.1099999999997</v>
      </c>
      <c r="AD1275" s="2">
        <v>2926.08</v>
      </c>
      <c r="AE1275" s="2">
        <f t="shared" si="40"/>
        <v>1042.7699999999998</v>
      </c>
      <c r="AF1275" s="2" t="s">
        <v>35</v>
      </c>
      <c r="AG1275" s="42">
        <f>IFERROR(Table2[[#This Row],[Profit]]/Table2[[#This Row],[Sales Amount]],0)</f>
        <v>0.23458812042896574</v>
      </c>
      <c r="AH1275" s="2" t="str">
        <f>TRIM(Table2[[#This Row],[Payment Modee]])</f>
        <v>Debit Card</v>
      </c>
      <c r="AI1275" s="2" t="s">
        <v>26</v>
      </c>
      <c r="AJ1275" s="2" t="s">
        <v>27</v>
      </c>
      <c r="AK1275" s="2" t="s">
        <v>125</v>
      </c>
      <c r="AL1275" s="16" t="str">
        <f>IF(HOUR(Table2[[#This Row],[Order Time]])&lt;12,"Morning",IF(HOUR(Table2[[#This Row],[Order Time]])&lt;17,"Afternoon",IF(HOUR(Table2[[#This Row],[Order Time]])&lt;21,"Evening","Night")))</f>
        <v>Evening</v>
      </c>
      <c r="AM1275" s="16" t="s">
        <v>29</v>
      </c>
    </row>
    <row r="1276" spans="1:39" x14ac:dyDescent="0.25">
      <c r="A1276" s="13" t="s">
        <v>2950</v>
      </c>
      <c r="B1276" s="4">
        <v>45746</v>
      </c>
      <c r="C1276" s="2">
        <f>YEAR(Table2[[#This Row],[Invoice Date]])</f>
        <v>2025</v>
      </c>
      <c r="D1276" s="2" t="str">
        <f>TEXT(Table2[[#This Row],[Invoice Date]],"mmm")</f>
        <v>Mar</v>
      </c>
      <c r="E1276" s="2" t="str">
        <f>Table2[[#This Row],[Store_ID]]&amp;"-"&amp;Table2[[#This Row],[Year]]&amp;"-"&amp;Table2[[#This Row],[Month]]</f>
        <v>STR007-2025-Mar</v>
      </c>
      <c r="F1276" s="2" t="s">
        <v>1270</v>
      </c>
      <c r="G1276" s="2" t="str">
        <f>_xlfn.XLOOKUP(Table2[[#This Row],[Customer_ID]],Table3[Customer_ID],Table3[Customer Name],"Not Found")</f>
        <v>Padma Gopalakrishnan</v>
      </c>
      <c r="H1276" s="2" t="str">
        <f>_xlfn.XLOOKUP(Table2[[#This Row],[Customer_ID]],Table3[Customer_ID],Table3[Gender],"Female")</f>
        <v>Female</v>
      </c>
      <c r="I1276" s="2" t="str">
        <f>_xlfn.XLOOKUP(Table2[[#This Row],[Customer_ID]],Table3[Customer_ID],Table3[City],"Missing Memebership")</f>
        <v>Chennai</v>
      </c>
      <c r="J1276" s="2" t="str">
        <f>_xlfn.XLOOKUP(Table2[[#This Row],[Customer_ID]],Table3[Customer_ID],Table3[State],"Karnataka")</f>
        <v>Tamil Nadu</v>
      </c>
      <c r="K1276" s="2" t="str">
        <f>_xlfn.XLOOKUP(Table2[[#This Row],[Customer_ID]],Table3[Customer_ID],Table3[Membership],"Regular")</f>
        <v>Silver</v>
      </c>
      <c r="L1276" s="2" t="s">
        <v>1093</v>
      </c>
      <c r="M1276" s="2" t="str">
        <f>_xlfn.XLOOKUP(Table2[[#This Row],[Product_ID]],Table4[Product_ID],Table4[Product_Name],"Not Found")</f>
        <v>Kalyan Silks Slippers Sky Blue</v>
      </c>
      <c r="N1276" s="2" t="str">
        <f>_xlfn.XLOOKUP(Table2[[#This Row],[Product_ID]],Table4[Product_ID],Table4[Category],"Not Found")</f>
        <v>Footwear</v>
      </c>
      <c r="O1276" s="2" t="str">
        <f>_xlfn.XLOOKUP(Table2[[#This Row],[Product_ID]],Table4[Product_ID],Table4[Subcategory],"Not Found")</f>
        <v>Slippers</v>
      </c>
      <c r="P1276" s="2" t="str">
        <f>_xlfn.XLOOKUP(Table2[[#This Row],[Product_ID]],Table4[Product_ID],Table4[Brand],"Missing Brand")</f>
        <v>Kalyan Silks</v>
      </c>
      <c r="Q1276" s="2" t="s">
        <v>307</v>
      </c>
      <c r="R1276" s="2" t="str">
        <f>_xlfn.XLOOKUP(Table2[[#This Row],[Store_ID]],Table6[Store_ID],Table6[Store Name],"Not Found")</f>
        <v>TrendMart Thoothukudi Mall Kiosk</v>
      </c>
      <c r="S1276" s="2">
        <f>_xlfn.XLOOKUP(Table2[[#This Row],[Store_ID]],Table6[Store_ID],Table6[Monthly Target],"Missing Target")</f>
        <v>1500000</v>
      </c>
      <c r="T1276" s="2" t="str">
        <f>_xlfn.XLOOKUP(Table2[[#This Row],[Store_ID]],Table6[Store_ID],Table6[Region],"Not Found")</f>
        <v>South Zone 1</v>
      </c>
      <c r="U1276" s="2" t="s">
        <v>417</v>
      </c>
      <c r="V1276" s="2" t="str">
        <f>_xlfn.XLOOKUP(Table2[[#This Row],[Employee_ID]],Table5[Employee_ID],Table5[Employee Name],"Not Found")</f>
        <v>Arjun Krishnan</v>
      </c>
      <c r="W1276" s="2">
        <v>1</v>
      </c>
      <c r="X1276" s="2">
        <v>3850.67</v>
      </c>
      <c r="Y1276" s="2">
        <v>20</v>
      </c>
      <c r="Z1276" s="2">
        <v>770.13</v>
      </c>
      <c r="AA1276" s="2">
        <v>12</v>
      </c>
      <c r="AB1276" s="2">
        <v>369.66</v>
      </c>
      <c r="AC1276" s="2">
        <v>3450.2</v>
      </c>
      <c r="AD1276" s="2">
        <v>2237.8200000000002</v>
      </c>
      <c r="AE1276" s="2">
        <f t="shared" si="40"/>
        <v>842.71999999999957</v>
      </c>
      <c r="AF1276" s="2" t="s">
        <v>69</v>
      </c>
      <c r="AG1276" s="42">
        <f>IFERROR(Table2[[#This Row],[Profit]]/Table2[[#This Row],[Sales Amount]],0)</f>
        <v>0.24425250710103752</v>
      </c>
      <c r="AH1276" s="2" t="str">
        <f>TRIM(Table2[[#This Row],[Payment Modee]])</f>
        <v>Cash</v>
      </c>
      <c r="AI1276" s="2" t="s">
        <v>26</v>
      </c>
      <c r="AJ1276" s="2" t="s">
        <v>27</v>
      </c>
      <c r="AK1276" s="2" t="s">
        <v>2869</v>
      </c>
      <c r="AL1276" s="16" t="str">
        <f>IF(HOUR(Table2[[#This Row],[Order Time]])&lt;12,"Morning",IF(HOUR(Table2[[#This Row],[Order Time]])&lt;17,"Afternoon",IF(HOUR(Table2[[#This Row],[Order Time]])&lt;21,"Evening","Night")))</f>
        <v>Evening</v>
      </c>
      <c r="AM1276" s="16" t="s">
        <v>38</v>
      </c>
    </row>
    <row r="1277" spans="1:39" x14ac:dyDescent="0.25">
      <c r="A1277" s="13" t="s">
        <v>2951</v>
      </c>
      <c r="B1277" s="4">
        <v>45652</v>
      </c>
      <c r="C1277" s="2">
        <f>YEAR(Table2[[#This Row],[Invoice Date]])</f>
        <v>2024</v>
      </c>
      <c r="D1277" s="2" t="str">
        <f>TEXT(Table2[[#This Row],[Invoice Date]],"mmm")</f>
        <v>Dec</v>
      </c>
      <c r="E1277" s="2" t="str">
        <f>Table2[[#This Row],[Store_ID]]&amp;"-"&amp;Table2[[#This Row],[Year]]&amp;"-"&amp;Table2[[#This Row],[Month]]</f>
        <v>STR068-2024-Dec</v>
      </c>
      <c r="F1277" s="2" t="s">
        <v>1089</v>
      </c>
      <c r="G1277" s="2" t="str">
        <f>_xlfn.XLOOKUP(Table2[[#This Row],[Customer_ID]],Table3[Customer_ID],Table3[Customer Name],"Not Found")</f>
        <v>Chandrika Gopalakrishnan</v>
      </c>
      <c r="H1277" s="2" t="str">
        <f>_xlfn.XLOOKUP(Table2[[#This Row],[Customer_ID]],Table3[Customer_ID],Table3[Gender],"Female")</f>
        <v>Female</v>
      </c>
      <c r="I1277" s="2" t="str">
        <f>_xlfn.XLOOKUP(Table2[[#This Row],[Customer_ID]],Table3[Customer_ID],Table3[City],"Missing Memebership")</f>
        <v>Guntur</v>
      </c>
      <c r="J1277" s="2" t="str">
        <f>_xlfn.XLOOKUP(Table2[[#This Row],[Customer_ID]],Table3[Customer_ID],Table3[State],"Karnataka")</f>
        <v>Andhra Pradesh</v>
      </c>
      <c r="K1277" s="2" t="str">
        <f>_xlfn.XLOOKUP(Table2[[#This Row],[Customer_ID]],Table3[Customer_ID],Table3[Membership],"Regular")</f>
        <v>Silver</v>
      </c>
      <c r="L1277" s="2" t="s">
        <v>1093</v>
      </c>
      <c r="M1277" s="2" t="str">
        <f>_xlfn.XLOOKUP(Table2[[#This Row],[Product_ID]],Table4[Product_ID],Table4[Product_Name],"Not Found")</f>
        <v>Kalyan Silks Slippers Sky Blue</v>
      </c>
      <c r="N1277" s="2" t="str">
        <f>_xlfn.XLOOKUP(Table2[[#This Row],[Product_ID]],Table4[Product_ID],Table4[Category],"Not Found")</f>
        <v>Footwear</v>
      </c>
      <c r="O1277" s="2" t="str">
        <f>_xlfn.XLOOKUP(Table2[[#This Row],[Product_ID]],Table4[Product_ID],Table4[Subcategory],"Not Found")</f>
        <v>Slippers</v>
      </c>
      <c r="P1277" s="2" t="str">
        <f>_xlfn.XLOOKUP(Table2[[#This Row],[Product_ID]],Table4[Product_ID],Table4[Brand],"Missing Brand")</f>
        <v>Kalyan Silks</v>
      </c>
      <c r="Q1277" s="2" t="s">
        <v>97</v>
      </c>
      <c r="R1277" s="2" t="str">
        <f>_xlfn.XLOOKUP(Table2[[#This Row],[Store_ID]],Table6[Store_ID],Table6[Store Name],"Not Found")</f>
        <v>TrendMart Madurai Mall Kiosk</v>
      </c>
      <c r="S1277" s="2">
        <f>_xlfn.XLOOKUP(Table2[[#This Row],[Store_ID]],Table6[Store_ID],Table6[Monthly Target],"Missing Target")</f>
        <v>2000000</v>
      </c>
      <c r="T1277" s="2" t="str">
        <f>_xlfn.XLOOKUP(Table2[[#This Row],[Store_ID]],Table6[Store_ID],Table6[Region],"Not Found")</f>
        <v>South Zone 1</v>
      </c>
      <c r="U1277" s="2" t="s">
        <v>417</v>
      </c>
      <c r="V1277" s="2" t="str">
        <f>_xlfn.XLOOKUP(Table2[[#This Row],[Employee_ID]],Table5[Employee_ID],Table5[Employee Name],"Not Found")</f>
        <v>Arjun Krishnan</v>
      </c>
      <c r="W1277" s="2">
        <v>3</v>
      </c>
      <c r="X1277" s="2">
        <v>3349.42</v>
      </c>
      <c r="Y1277" s="2">
        <v>0</v>
      </c>
      <c r="Z1277" s="2">
        <v>0</v>
      </c>
      <c r="AA1277" s="2">
        <v>12</v>
      </c>
      <c r="AB1277" s="2">
        <v>1205.79</v>
      </c>
      <c r="AC1277" s="2">
        <v>11254.05</v>
      </c>
      <c r="AD1277" s="2">
        <v>6713.46</v>
      </c>
      <c r="AE1277" s="2">
        <f t="shared" si="40"/>
        <v>3334.7999999999993</v>
      </c>
      <c r="AF1277" s="2" t="s">
        <v>25</v>
      </c>
      <c r="AG1277" s="42">
        <f>IFERROR(Table2[[#This Row],[Profit]]/Table2[[#This Row],[Sales Amount]],0)</f>
        <v>0.29631999146973753</v>
      </c>
      <c r="AH1277" s="2" t="str">
        <f>TRIM(Table2[[#This Row],[Payment Modee]])</f>
        <v>UPI</v>
      </c>
      <c r="AI1277" s="2" t="s">
        <v>36</v>
      </c>
      <c r="AJ1277" s="2" t="s">
        <v>27</v>
      </c>
      <c r="AK1277" s="2" t="s">
        <v>1628</v>
      </c>
      <c r="AL1277" s="16" t="str">
        <f>IF(HOUR(Table2[[#This Row],[Order Time]])&lt;12,"Morning",IF(HOUR(Table2[[#This Row],[Order Time]])&lt;17,"Afternoon",IF(HOUR(Table2[[#This Row],[Order Time]])&lt;21,"Evening","Night")))</f>
        <v>Evening</v>
      </c>
      <c r="AM1277" s="16" t="s">
        <v>29</v>
      </c>
    </row>
    <row r="1278" spans="1:39" x14ac:dyDescent="0.25">
      <c r="A1278" s="13" t="s">
        <v>2952</v>
      </c>
      <c r="B1278" s="4">
        <v>45736</v>
      </c>
      <c r="C1278" s="2">
        <f>YEAR(Table2[[#This Row],[Invoice Date]])</f>
        <v>2025</v>
      </c>
      <c r="D1278" s="2" t="str">
        <f>TEXT(Table2[[#This Row],[Invoice Date]],"mmm")</f>
        <v>Mar</v>
      </c>
      <c r="E1278" s="2" t="str">
        <f>Table2[[#This Row],[Store_ID]]&amp;"-"&amp;Table2[[#This Row],[Year]]&amp;"-"&amp;Table2[[#This Row],[Month]]</f>
        <v>STR046-2025-Mar</v>
      </c>
      <c r="F1278" s="2" t="s">
        <v>2953</v>
      </c>
      <c r="G1278" s="2" t="str">
        <f>_xlfn.XLOOKUP(Table2[[#This Row],[Customer_ID]],Table3[Customer_ID],Table3[Customer Name],"Not Found")</f>
        <v>Eswar Raman</v>
      </c>
      <c r="H1278" s="2" t="str">
        <f>_xlfn.XLOOKUP(Table2[[#This Row],[Customer_ID]],Table3[Customer_ID],Table3[Gender],"Female")</f>
        <v>Male</v>
      </c>
      <c r="I1278" s="2" t="str">
        <f>_xlfn.XLOOKUP(Table2[[#This Row],[Customer_ID]],Table3[Customer_ID],Table3[City],"Missing Memebership")</f>
        <v>Karimnagar</v>
      </c>
      <c r="J1278" s="2" t="str">
        <f>_xlfn.XLOOKUP(Table2[[#This Row],[Customer_ID]],Table3[Customer_ID],Table3[State],"Karnataka")</f>
        <v>Telangana</v>
      </c>
      <c r="K1278" s="2" t="str">
        <f>_xlfn.XLOOKUP(Table2[[#This Row],[Customer_ID]],Table3[Customer_ID],Table3[Membership],"Regular")</f>
        <v>Regular</v>
      </c>
      <c r="L1278" s="2" t="s">
        <v>1582</v>
      </c>
      <c r="M1278" s="2" t="str">
        <f>_xlfn.XLOOKUP(Table2[[#This Row],[Product_ID]],Table4[Product_ID],Table4[Product_Name],"Not Found")</f>
        <v>Global Desi Skinny Fit Olive</v>
      </c>
      <c r="N1278" s="2" t="str">
        <f>_xlfn.XLOOKUP(Table2[[#This Row],[Product_ID]],Table4[Product_ID],Table4[Category],"Not Found")</f>
        <v>Women Jeans</v>
      </c>
      <c r="O1278" s="2" t="str">
        <f>_xlfn.XLOOKUP(Table2[[#This Row],[Product_ID]],Table4[Product_ID],Table4[Subcategory],"Not Found")</f>
        <v>Skinny Fit</v>
      </c>
      <c r="P1278" s="2" t="str">
        <f>_xlfn.XLOOKUP(Table2[[#This Row],[Product_ID]],Table4[Product_ID],Table4[Brand],"Missing Brand")</f>
        <v>Global Desi</v>
      </c>
      <c r="Q1278" s="2" t="s">
        <v>553</v>
      </c>
      <c r="R1278" s="2" t="str">
        <f>_xlfn.XLOOKUP(Table2[[#This Row],[Store_ID]],Table6[Store_ID],Table6[Store Name],"Not Found")</f>
        <v>TrendMart Hyderabad High Street</v>
      </c>
      <c r="S1278" s="2">
        <f>_xlfn.XLOOKUP(Table2[[#This Row],[Store_ID]],Table6[Store_ID],Table6[Monthly Target],"Missing Target")</f>
        <v>800000</v>
      </c>
      <c r="T1278" s="2" t="str">
        <f>_xlfn.XLOOKUP(Table2[[#This Row],[Store_ID]],Table6[Store_ID],Table6[Region],"Not Found")</f>
        <v>South Zone 2</v>
      </c>
      <c r="U1278" s="2" t="s">
        <v>294</v>
      </c>
      <c r="V1278" s="2" t="str">
        <f>_xlfn.XLOOKUP(Table2[[#This Row],[Employee_ID]],Table5[Employee_ID],Table5[Employee Name],"Not Found")</f>
        <v>Chitra Chettiar</v>
      </c>
      <c r="W1278" s="2">
        <v>1</v>
      </c>
      <c r="X1278" s="2">
        <v>936.23</v>
      </c>
      <c r="Y1278" s="2">
        <v>15</v>
      </c>
      <c r="Z1278" s="2">
        <v>140.43</v>
      </c>
      <c r="AA1278" s="2">
        <v>5</v>
      </c>
      <c r="AB1278" s="2">
        <v>39.79</v>
      </c>
      <c r="AC1278" s="2">
        <v>835.59</v>
      </c>
      <c r="AD1278" s="2">
        <v>700.93</v>
      </c>
      <c r="AE1278" s="2">
        <f t="shared" si="40"/>
        <v>94.87000000000009</v>
      </c>
      <c r="AF1278" s="2" t="s">
        <v>25</v>
      </c>
      <c r="AG1278" s="42">
        <f>IFERROR(Table2[[#This Row],[Profit]]/Table2[[#This Row],[Sales Amount]],0)</f>
        <v>0.11353654304144388</v>
      </c>
      <c r="AH1278" s="2" t="str">
        <f>TRIM(Table2[[#This Row],[Payment Modee]])</f>
        <v>UPI</v>
      </c>
      <c r="AI1278" s="2" t="s">
        <v>26</v>
      </c>
      <c r="AJ1278" s="2" t="s">
        <v>27</v>
      </c>
      <c r="AK1278" s="2" t="s">
        <v>1118</v>
      </c>
      <c r="AL1278" s="16" t="str">
        <f>IF(HOUR(Table2[[#This Row],[Order Time]])&lt;12,"Morning",IF(HOUR(Table2[[#This Row],[Order Time]])&lt;17,"Afternoon",IF(HOUR(Table2[[#This Row],[Order Time]])&lt;21,"Evening","Night")))</f>
        <v>Evening</v>
      </c>
      <c r="AM1278" s="16" t="s">
        <v>29</v>
      </c>
    </row>
    <row r="1279" spans="1:39" x14ac:dyDescent="0.25">
      <c r="A1279" s="13" t="s">
        <v>2954</v>
      </c>
      <c r="B1279" s="4">
        <v>45713</v>
      </c>
      <c r="C1279" s="2">
        <f>YEAR(Table2[[#This Row],[Invoice Date]])</f>
        <v>2025</v>
      </c>
      <c r="D1279" s="2" t="str">
        <f>TEXT(Table2[[#This Row],[Invoice Date]],"mmm")</f>
        <v>Feb</v>
      </c>
      <c r="E1279" s="2" t="str">
        <f>Table2[[#This Row],[Store_ID]]&amp;"-"&amp;Table2[[#This Row],[Year]]&amp;"-"&amp;Table2[[#This Row],[Month]]</f>
        <v>STR042-2025-Feb</v>
      </c>
      <c r="F1279" s="2" t="s">
        <v>2955</v>
      </c>
      <c r="G1279" s="2" t="str">
        <f>_xlfn.XLOOKUP(Table2[[#This Row],[Customer_ID]],Table3[Customer_ID],Table3[Customer Name],"Not Found")</f>
        <v>Vasanthi Subramaniam</v>
      </c>
      <c r="H1279" s="2" t="str">
        <f>_xlfn.XLOOKUP(Table2[[#This Row],[Customer_ID]],Table3[Customer_ID],Table3[Gender],"Female")</f>
        <v>Female</v>
      </c>
      <c r="I1279" s="2" t="str">
        <f>_xlfn.XLOOKUP(Table2[[#This Row],[Customer_ID]],Table3[Customer_ID],Table3[City],"Missing Memebership")</f>
        <v>Tirupati</v>
      </c>
      <c r="J1279" s="2" t="str">
        <f>_xlfn.XLOOKUP(Table2[[#This Row],[Customer_ID]],Table3[Customer_ID],Table3[State],"Karnataka")</f>
        <v>Andhra Pradesh</v>
      </c>
      <c r="K1279" s="2" t="str">
        <f>_xlfn.XLOOKUP(Table2[[#This Row],[Customer_ID]],Table3[Customer_ID],Table3[Membership],"Regular")</f>
        <v>Silver</v>
      </c>
      <c r="L1279" s="2" t="s">
        <v>1243</v>
      </c>
      <c r="M1279" s="2" t="str">
        <f>_xlfn.XLOOKUP(Table2[[#This Row],[Product_ID]],Table4[Product_ID],Table4[Product_Name],"Not Found")</f>
        <v>Jack &amp; Jones Tunic Olive</v>
      </c>
      <c r="N1279" s="2" t="str">
        <f>_xlfn.XLOOKUP(Table2[[#This Row],[Product_ID]],Table4[Product_ID],Table4[Category],"Not Found")</f>
        <v>Women Tops</v>
      </c>
      <c r="O1279" s="2" t="str">
        <f>_xlfn.XLOOKUP(Table2[[#This Row],[Product_ID]],Table4[Product_ID],Table4[Subcategory],"Not Found")</f>
        <v>Tunic</v>
      </c>
      <c r="P1279" s="2" t="str">
        <f>_xlfn.XLOOKUP(Table2[[#This Row],[Product_ID]],Table4[Product_ID],Table4[Brand],"Missing Brand")</f>
        <v>Jack &amp; Jones</v>
      </c>
      <c r="Q1279" s="2" t="s">
        <v>1218</v>
      </c>
      <c r="R1279" s="2" t="str">
        <f>_xlfn.XLOOKUP(Table2[[#This Row],[Store_ID]],Table6[Store_ID],Table6[Store Name],"Not Found")</f>
        <v>TrendMart Thrissur Standard</v>
      </c>
      <c r="S1279" s="2">
        <f>_xlfn.XLOOKUP(Table2[[#This Row],[Store_ID]],Table6[Store_ID],Table6[Monthly Target],"Missing Target")</f>
        <v>800000</v>
      </c>
      <c r="T1279" s="2" t="str">
        <f>_xlfn.XLOOKUP(Table2[[#This Row],[Store_ID]],Table6[Store_ID],Table6[Region],"Not Found")</f>
        <v>South Zone 1</v>
      </c>
      <c r="U1279" s="2" t="s">
        <v>159</v>
      </c>
      <c r="V1279" s="2" t="str">
        <f>_xlfn.XLOOKUP(Table2[[#This Row],[Employee_ID]],Table5[Employee_ID],Table5[Employee Name],"Not Found")</f>
        <v>Venkat Sharma</v>
      </c>
      <c r="W1279" s="2">
        <v>1</v>
      </c>
      <c r="X1279" s="2">
        <v>647.4</v>
      </c>
      <c r="Y1279" s="2">
        <v>30</v>
      </c>
      <c r="Z1279" s="2">
        <v>194.22</v>
      </c>
      <c r="AA1279" s="2">
        <v>5</v>
      </c>
      <c r="AB1279" s="2">
        <v>22.66</v>
      </c>
      <c r="AC1279" s="2">
        <v>475.84</v>
      </c>
      <c r="AD1279" s="2">
        <v>419.4</v>
      </c>
      <c r="AE1279" s="2">
        <f t="shared" si="40"/>
        <v>33.78</v>
      </c>
      <c r="AF1279" s="2" t="s">
        <v>69</v>
      </c>
      <c r="AG1279" s="42">
        <f>IFERROR(Table2[[#This Row],[Profit]]/Table2[[#This Row],[Sales Amount]],0)</f>
        <v>7.0990248823133831E-2</v>
      </c>
      <c r="AH1279" s="2" t="str">
        <f>TRIM(Table2[[#This Row],[Payment Modee]])</f>
        <v>Cash</v>
      </c>
      <c r="AI1279" s="2" t="s">
        <v>26</v>
      </c>
      <c r="AJ1279" s="2" t="s">
        <v>27</v>
      </c>
      <c r="AK1279" s="2" t="s">
        <v>2956</v>
      </c>
      <c r="AL1279" s="16" t="str">
        <f>IF(HOUR(Table2[[#This Row],[Order Time]])&lt;12,"Morning",IF(HOUR(Table2[[#This Row],[Order Time]])&lt;17,"Afternoon",IF(HOUR(Table2[[#This Row],[Order Time]])&lt;21,"Evening","Night")))</f>
        <v>Evening</v>
      </c>
      <c r="AM1279" s="16" t="s">
        <v>29</v>
      </c>
    </row>
    <row r="1280" spans="1:39" x14ac:dyDescent="0.25">
      <c r="A1280" s="13" t="s">
        <v>2957</v>
      </c>
      <c r="B1280" s="4">
        <v>45508</v>
      </c>
      <c r="C1280" s="2">
        <f>YEAR(Table2[[#This Row],[Invoice Date]])</f>
        <v>2024</v>
      </c>
      <c r="D1280" s="2" t="str">
        <f>TEXT(Table2[[#This Row],[Invoice Date]],"mmm")</f>
        <v>Aug</v>
      </c>
      <c r="E1280" s="2" t="str">
        <f>Table2[[#This Row],[Store_ID]]&amp;"-"&amp;Table2[[#This Row],[Year]]&amp;"-"&amp;Table2[[#This Row],[Month]]</f>
        <v>STR025-2024-Aug</v>
      </c>
      <c r="F1280" s="2" t="s">
        <v>1674</v>
      </c>
      <c r="G1280" s="2" t="str">
        <f>_xlfn.XLOOKUP(Table2[[#This Row],[Customer_ID]],Table3[Customer_ID],Table3[Customer Name],"Not Found")</f>
        <v>Yogesh Mudaliar</v>
      </c>
      <c r="H1280" s="2" t="str">
        <f>_xlfn.XLOOKUP(Table2[[#This Row],[Customer_ID]],Table3[Customer_ID],Table3[Gender],"Female")</f>
        <v>Male</v>
      </c>
      <c r="I1280" s="2" t="str">
        <f>_xlfn.XLOOKUP(Table2[[#This Row],[Customer_ID]],Table3[Customer_ID],Table3[City],"Missing Memebership")</f>
        <v>Tirupati</v>
      </c>
      <c r="J1280" s="2" t="str">
        <f>_xlfn.XLOOKUP(Table2[[#This Row],[Customer_ID]],Table3[Customer_ID],Table3[State],"Karnataka")</f>
        <v>Andhra Pradesh</v>
      </c>
      <c r="K1280" s="2" t="str">
        <f>_xlfn.XLOOKUP(Table2[[#This Row],[Customer_ID]],Table3[Customer_ID],Table3[Membership],"Regular")</f>
        <v>Regular</v>
      </c>
      <c r="L1280" s="2" t="s">
        <v>778</v>
      </c>
      <c r="M1280" s="2" t="str">
        <f>_xlfn.XLOOKUP(Table2[[#This Row],[Product_ID]],Table4[Product_ID],Table4[Product_Name],"Not Found")</f>
        <v>Aurelia Earrings Sky Blue</v>
      </c>
      <c r="N1280" s="2" t="str">
        <f>_xlfn.XLOOKUP(Table2[[#This Row],[Product_ID]],Table4[Product_ID],Table4[Category],"Not Found")</f>
        <v>Jewellery</v>
      </c>
      <c r="O1280" s="2" t="str">
        <f>_xlfn.XLOOKUP(Table2[[#This Row],[Product_ID]],Table4[Product_ID],Table4[Subcategory],"Not Found")</f>
        <v>Earrings</v>
      </c>
      <c r="P1280" s="2" t="str">
        <f>_xlfn.XLOOKUP(Table2[[#This Row],[Product_ID]],Table4[Product_ID],Table4[Brand],"Missing Brand")</f>
        <v>Aurelia</v>
      </c>
      <c r="Q1280" s="2" t="s">
        <v>1335</v>
      </c>
      <c r="R1280" s="2" t="str">
        <f>_xlfn.XLOOKUP(Table2[[#This Row],[Store_ID]],Table6[Store_ID],Table6[Store Name],"Not Found")</f>
        <v>TrendMart Vellore High Street</v>
      </c>
      <c r="S1280" s="2">
        <f>_xlfn.XLOOKUP(Table2[[#This Row],[Store_ID]],Table6[Store_ID],Table6[Monthly Target],"Missing Target")</f>
        <v>1500000</v>
      </c>
      <c r="T1280" s="2" t="str">
        <f>_xlfn.XLOOKUP(Table2[[#This Row],[Store_ID]],Table6[Store_ID],Table6[Region],"Not Found")</f>
        <v>South Zone 1</v>
      </c>
      <c r="U1280" s="2" t="s">
        <v>465</v>
      </c>
      <c r="V1280" s="2" t="str">
        <f>_xlfn.XLOOKUP(Table2[[#This Row],[Employee_ID]],Table5[Employee_ID],Table5[Employee Name],"Not Found")</f>
        <v>Vinod Hegde</v>
      </c>
      <c r="W1280" s="2">
        <v>1</v>
      </c>
      <c r="X1280" s="2">
        <v>6401.33</v>
      </c>
      <c r="Y1280" s="2">
        <v>0</v>
      </c>
      <c r="Z1280" s="2">
        <v>0</v>
      </c>
      <c r="AA1280" s="2">
        <v>3</v>
      </c>
      <c r="AB1280" s="2">
        <v>192.04</v>
      </c>
      <c r="AC1280" s="2">
        <v>6593.37</v>
      </c>
      <c r="AD1280" s="2">
        <v>4762.76</v>
      </c>
      <c r="AE1280" s="2">
        <f t="shared" si="40"/>
        <v>1638.5699999999997</v>
      </c>
      <c r="AF1280" s="2" t="s">
        <v>25</v>
      </c>
      <c r="AG1280" s="42">
        <f>IFERROR(Table2[[#This Row],[Profit]]/Table2[[#This Row],[Sales Amount]],0)</f>
        <v>0.24851782927395244</v>
      </c>
      <c r="AH1280" s="2" t="str">
        <f>TRIM(Table2[[#This Row],[Payment Modee]])</f>
        <v>UPI</v>
      </c>
      <c r="AI1280" s="2" t="s">
        <v>26</v>
      </c>
      <c r="AJ1280" s="2" t="s">
        <v>27</v>
      </c>
      <c r="AK1280" s="2" t="s">
        <v>2363</v>
      </c>
      <c r="AL1280" s="16" t="str">
        <f>IF(HOUR(Table2[[#This Row],[Order Time]])&lt;12,"Morning",IF(HOUR(Table2[[#This Row],[Order Time]])&lt;17,"Afternoon",IF(HOUR(Table2[[#This Row],[Order Time]])&lt;21,"Evening","Night")))</f>
        <v>Morning</v>
      </c>
      <c r="AM1280" s="16" t="s">
        <v>38</v>
      </c>
    </row>
    <row r="1281" spans="1:39" x14ac:dyDescent="0.25">
      <c r="A1281" s="13" t="s">
        <v>2958</v>
      </c>
      <c r="B1281" s="4">
        <v>45525</v>
      </c>
      <c r="C1281" s="2">
        <f>YEAR(Table2[[#This Row],[Invoice Date]])</f>
        <v>2024</v>
      </c>
      <c r="D1281" s="2" t="str">
        <f>TEXT(Table2[[#This Row],[Invoice Date]],"mmm")</f>
        <v>Aug</v>
      </c>
      <c r="E1281" s="2" t="str">
        <f>Table2[[#This Row],[Store_ID]]&amp;"-"&amp;Table2[[#This Row],[Year]]&amp;"-"&amp;Table2[[#This Row],[Month]]</f>
        <v>STR090-2024-Aug</v>
      </c>
      <c r="F1281" s="2" t="s">
        <v>2255</v>
      </c>
      <c r="G1281" s="2" t="str">
        <f>_xlfn.XLOOKUP(Table2[[#This Row],[Customer_ID]],Table3[Customer_ID],Table3[Customer Name],"Not Found")</f>
        <v>Jyothi Sundaram</v>
      </c>
      <c r="H1281" s="2" t="str">
        <f>_xlfn.XLOOKUP(Table2[[#This Row],[Customer_ID]],Table3[Customer_ID],Table3[Gender],"Female")</f>
        <v>Female</v>
      </c>
      <c r="I1281" s="2" t="str">
        <f>_xlfn.XLOOKUP(Table2[[#This Row],[Customer_ID]],Table3[Customer_ID],Table3[City],"Missing Memebership")</f>
        <v>Mysuru</v>
      </c>
      <c r="J1281" s="2" t="str">
        <f>_xlfn.XLOOKUP(Table2[[#This Row],[Customer_ID]],Table3[Customer_ID],Table3[State],"Karnataka")</f>
        <v>Karnataka</v>
      </c>
      <c r="K1281" s="2" t="str">
        <f>_xlfn.XLOOKUP(Table2[[#This Row],[Customer_ID]],Table3[Customer_ID],Table3[Membership],"Regular")</f>
        <v>Gold</v>
      </c>
      <c r="L1281" s="2" t="s">
        <v>917</v>
      </c>
      <c r="M1281" s="2" t="str">
        <f>_xlfn.XLOOKUP(Table2[[#This Row],[Product_ID]],Table4[Product_ID],Table4[Product_Name],"Not Found")</f>
        <v>Spykar Cotton Saree Black</v>
      </c>
      <c r="N1281" s="2" t="str">
        <f>_xlfn.XLOOKUP(Table2[[#This Row],[Product_ID]],Table4[Product_ID],Table4[Category],"Not Found")</f>
        <v>Women Sarees</v>
      </c>
      <c r="O1281" s="2" t="str">
        <f>_xlfn.XLOOKUP(Table2[[#This Row],[Product_ID]],Table4[Product_ID],Table4[Subcategory],"Not Found")</f>
        <v>Cotton Saree</v>
      </c>
      <c r="P1281" s="2" t="str">
        <f>_xlfn.XLOOKUP(Table2[[#This Row],[Product_ID]],Table4[Product_ID],Table4[Brand],"Missing Brand")</f>
        <v>Spykar</v>
      </c>
      <c r="Q1281" s="2" t="s">
        <v>273</v>
      </c>
      <c r="R1281" s="2" t="str">
        <f>_xlfn.XLOOKUP(Table2[[#This Row],[Store_ID]],Table6[Store_ID],Table6[Store Name],"Not Found")</f>
        <v>TrendMart Kannur Outlet</v>
      </c>
      <c r="S1281" s="2">
        <f>_xlfn.XLOOKUP(Table2[[#This Row],[Store_ID]],Table6[Store_ID],Table6[Monthly Target],"Missing Target")</f>
        <v>2500000</v>
      </c>
      <c r="T1281" s="2" t="str">
        <f>_xlfn.XLOOKUP(Table2[[#This Row],[Store_ID]],Table6[Store_ID],Table6[Region],"Not Found")</f>
        <v>South Zone 1</v>
      </c>
      <c r="U1281" s="2" t="s">
        <v>102</v>
      </c>
      <c r="V1281" s="2" t="str">
        <f>_xlfn.XLOOKUP(Table2[[#This Row],[Employee_ID]],Table5[Employee_ID],Table5[Employee Name],"Not Found")</f>
        <v>Chandra Reddy</v>
      </c>
      <c r="W1281" s="2">
        <v>3</v>
      </c>
      <c r="X1281" s="2">
        <v>1407.53</v>
      </c>
      <c r="Y1281" s="2">
        <v>25</v>
      </c>
      <c r="Z1281" s="2">
        <v>1055.6500000000001</v>
      </c>
      <c r="AA1281" s="2">
        <v>12</v>
      </c>
      <c r="AB1281" s="2">
        <v>380.03</v>
      </c>
      <c r="AC1281" s="2">
        <v>3546.97</v>
      </c>
      <c r="AD1281" s="2">
        <v>2886.51</v>
      </c>
      <c r="AE1281" s="2">
        <f t="shared" si="40"/>
        <v>280.42999999999961</v>
      </c>
      <c r="AF1281" s="2" t="s">
        <v>35</v>
      </c>
      <c r="AG1281" s="42">
        <f>IFERROR(Table2[[#This Row],[Profit]]/Table2[[#This Row],[Sales Amount]],0)</f>
        <v>7.9061847154049694E-2</v>
      </c>
      <c r="AH1281" s="2" t="str">
        <f>TRIM(Table2[[#This Row],[Payment Modee]])</f>
        <v>Debit Card</v>
      </c>
      <c r="AI1281" s="2" t="s">
        <v>36</v>
      </c>
      <c r="AJ1281" s="2" t="s">
        <v>27</v>
      </c>
      <c r="AK1281" s="2" t="s">
        <v>2959</v>
      </c>
      <c r="AL1281" s="16" t="str">
        <f>IF(HOUR(Table2[[#This Row],[Order Time]])&lt;12,"Morning",IF(HOUR(Table2[[#This Row],[Order Time]])&lt;17,"Afternoon",IF(HOUR(Table2[[#This Row],[Order Time]])&lt;21,"Evening","Night")))</f>
        <v>Morning</v>
      </c>
      <c r="AM1281" s="16" t="s">
        <v>29</v>
      </c>
    </row>
    <row r="1282" spans="1:39" x14ac:dyDescent="0.25">
      <c r="A1282" s="13" t="s">
        <v>2960</v>
      </c>
      <c r="B1282" s="4">
        <v>45416</v>
      </c>
      <c r="C1282" s="2">
        <f>YEAR(Table2[[#This Row],[Invoice Date]])</f>
        <v>2024</v>
      </c>
      <c r="D1282" s="2" t="str">
        <f>TEXT(Table2[[#This Row],[Invoice Date]],"mmm")</f>
        <v>May</v>
      </c>
      <c r="E1282" s="2" t="str">
        <f>Table2[[#This Row],[Store_ID]]&amp;"-"&amp;Table2[[#This Row],[Year]]&amp;"-"&amp;Table2[[#This Row],[Month]]</f>
        <v>STR019-2024-May</v>
      </c>
      <c r="F1282" s="2" t="s">
        <v>2341</v>
      </c>
      <c r="G1282" s="2" t="str">
        <f>_xlfn.XLOOKUP(Table2[[#This Row],[Customer_ID]],Table3[Customer_ID],Table3[Customer Name],"Not Found")</f>
        <v>Raghu Balasubramaniam</v>
      </c>
      <c r="H1282" s="2" t="str">
        <f>_xlfn.XLOOKUP(Table2[[#This Row],[Customer_ID]],Table3[Customer_ID],Table3[Gender],"Female")</f>
        <v>Male</v>
      </c>
      <c r="I1282" s="2" t="str">
        <f>_xlfn.XLOOKUP(Table2[[#This Row],[Customer_ID]],Table3[Customer_ID],Table3[City],"Missing Memebership")</f>
        <v>Shivamogga</v>
      </c>
      <c r="J1282" s="2" t="str">
        <f>_xlfn.XLOOKUP(Table2[[#This Row],[Customer_ID]],Table3[Customer_ID],Table3[State],"Karnataka")</f>
        <v>Karnataka</v>
      </c>
      <c r="K1282" s="2" t="str">
        <f>_xlfn.XLOOKUP(Table2[[#This Row],[Customer_ID]],Table3[Customer_ID],Table3[Membership],"Regular")</f>
        <v>Silver</v>
      </c>
      <c r="L1282" s="2" t="s">
        <v>2961</v>
      </c>
      <c r="M1282" s="2" t="str">
        <f>_xlfn.XLOOKUP(Table2[[#This Row],[Product_ID]],Table4[Product_ID],Table4[Product_Name],"Not Found")</f>
        <v>Skechers Formal Trouser Brown</v>
      </c>
      <c r="N1282" s="2" t="str">
        <f>_xlfn.XLOOKUP(Table2[[#This Row],[Product_ID]],Table4[Product_ID],Table4[Category],"Not Found")</f>
        <v>Men Trousers</v>
      </c>
      <c r="O1282" s="2" t="str">
        <f>_xlfn.XLOOKUP(Table2[[#This Row],[Product_ID]],Table4[Product_ID],Table4[Subcategory],"Not Found")</f>
        <v>Formal Trouser</v>
      </c>
      <c r="P1282" s="2" t="str">
        <f>_xlfn.XLOOKUP(Table2[[#This Row],[Product_ID]],Table4[Product_ID],Table4[Brand],"Missing Brand")</f>
        <v>Skechers</v>
      </c>
      <c r="Q1282" s="2" t="s">
        <v>158</v>
      </c>
      <c r="R1282" s="2" t="str">
        <f>_xlfn.XLOOKUP(Table2[[#This Row],[Store_ID]],Table6[Store_ID],Table6[Store Name],"Not Found")</f>
        <v>TrendMart Mangaluru Standard</v>
      </c>
      <c r="S1282" s="2">
        <f>_xlfn.XLOOKUP(Table2[[#This Row],[Store_ID]],Table6[Store_ID],Table6[Monthly Target],"Missing Target")</f>
        <v>1000000</v>
      </c>
      <c r="T1282" s="2" t="str">
        <f>_xlfn.XLOOKUP(Table2[[#This Row],[Store_ID]],Table6[Store_ID],Table6[Region],"Not Found")</f>
        <v>South Zone 2</v>
      </c>
      <c r="U1282" s="2" t="s">
        <v>68</v>
      </c>
      <c r="V1282" s="2" t="str">
        <f>_xlfn.XLOOKUP(Table2[[#This Row],[Employee_ID]],Table5[Employee_ID],Table5[Employee Name],"Not Found")</f>
        <v>Praveen Gupta</v>
      </c>
      <c r="W1282" s="2">
        <v>1</v>
      </c>
      <c r="X1282" s="2">
        <v>1115.44</v>
      </c>
      <c r="Y1282" s="2">
        <v>30</v>
      </c>
      <c r="Z1282" s="2">
        <v>334.63</v>
      </c>
      <c r="AA1282" s="2">
        <v>12</v>
      </c>
      <c r="AB1282" s="2">
        <v>93.7</v>
      </c>
      <c r="AC1282" s="2">
        <v>874.51</v>
      </c>
      <c r="AD1282" s="2">
        <v>706.99</v>
      </c>
      <c r="AE1282" s="2">
        <f t="shared" si="40"/>
        <v>73.819999999999979</v>
      </c>
      <c r="AF1282" s="2" t="s">
        <v>136</v>
      </c>
      <c r="AG1282" s="42">
        <f>IFERROR(Table2[[#This Row],[Profit]]/Table2[[#This Row],[Sales Amount]],0)</f>
        <v>8.4412985557626538E-2</v>
      </c>
      <c r="AH1282" s="2" t="str">
        <f>TRIM(Table2[[#This Row],[Payment Modee]])</f>
        <v>EMI</v>
      </c>
      <c r="AI1282" s="2" t="s">
        <v>26</v>
      </c>
      <c r="AJ1282" s="2" t="s">
        <v>27</v>
      </c>
      <c r="AK1282" s="2" t="s">
        <v>1264</v>
      </c>
      <c r="AL1282" s="16" t="str">
        <f>IF(HOUR(Table2[[#This Row],[Order Time]])&lt;12,"Morning",IF(HOUR(Table2[[#This Row],[Order Time]])&lt;17,"Afternoon",IF(HOUR(Table2[[#This Row],[Order Time]])&lt;21,"Evening","Night")))</f>
        <v>Evening</v>
      </c>
      <c r="AM1282" s="16" t="s">
        <v>38</v>
      </c>
    </row>
    <row r="1283" spans="1:39" x14ac:dyDescent="0.25">
      <c r="A1283" s="13" t="s">
        <v>2962</v>
      </c>
      <c r="B1283" s="4">
        <v>45384</v>
      </c>
      <c r="C1283" s="2">
        <f>YEAR(Table2[[#This Row],[Invoice Date]])</f>
        <v>2024</v>
      </c>
      <c r="D1283" s="2" t="str">
        <f>TEXT(Table2[[#This Row],[Invoice Date]],"mmm")</f>
        <v>Apr</v>
      </c>
      <c r="E1283" s="2" t="str">
        <f>Table2[[#This Row],[Store_ID]]&amp;"-"&amp;Table2[[#This Row],[Year]]&amp;"-"&amp;Table2[[#This Row],[Month]]</f>
        <v>STR045-2024-Apr</v>
      </c>
      <c r="F1283" s="2" t="s">
        <v>2335</v>
      </c>
      <c r="G1283" s="2" t="str">
        <f>_xlfn.XLOOKUP(Table2[[#This Row],[Customer_ID]],Table3[Customer_ID],Table3[Customer Name],"Not Found")</f>
        <v>Anand Balasubramaniam</v>
      </c>
      <c r="H1283" s="2" t="str">
        <f>_xlfn.XLOOKUP(Table2[[#This Row],[Customer_ID]],Table3[Customer_ID],Table3[Gender],"Female")</f>
        <v>Male</v>
      </c>
      <c r="I1283" s="2" t="str">
        <f>_xlfn.XLOOKUP(Table2[[#This Row],[Customer_ID]],Table3[Customer_ID],Table3[City],"Missing Memebership")</f>
        <v>Vijayawada</v>
      </c>
      <c r="J1283" s="2" t="str">
        <f>_xlfn.XLOOKUP(Table2[[#This Row],[Customer_ID]],Table3[Customer_ID],Table3[State],"Karnataka")</f>
        <v>Andhra Pradesh</v>
      </c>
      <c r="K1283" s="2" t="str">
        <f>_xlfn.XLOOKUP(Table2[[#This Row],[Customer_ID]],Table3[Customer_ID],Table3[Membership],"Regular")</f>
        <v>Silver</v>
      </c>
      <c r="L1283" s="2" t="s">
        <v>719</v>
      </c>
      <c r="M1283" s="2" t="str">
        <f>_xlfn.XLOOKUP(Table2[[#This Row],[Product_ID]],Table4[Product_ID],Table4[Product_Name],"Not Found")</f>
        <v>AND Denim Shirt Teal</v>
      </c>
      <c r="N1283" s="2" t="str">
        <f>_xlfn.XLOOKUP(Table2[[#This Row],[Product_ID]],Table4[Product_ID],Table4[Category],"Not Found")</f>
        <v>Men Shirts</v>
      </c>
      <c r="O1283" s="2" t="str">
        <f>_xlfn.XLOOKUP(Table2[[#This Row],[Product_ID]],Table4[Product_ID],Table4[Subcategory],"Not Found")</f>
        <v>Denim Shirt</v>
      </c>
      <c r="P1283" s="2" t="str">
        <f>_xlfn.XLOOKUP(Table2[[#This Row],[Product_ID]],Table4[Product_ID],Table4[Brand],"Missing Brand")</f>
        <v>AND</v>
      </c>
      <c r="Q1283" s="2" t="s">
        <v>395</v>
      </c>
      <c r="R1283" s="2" t="str">
        <f>_xlfn.XLOOKUP(Table2[[#This Row],[Store_ID]],Table6[Store_ID],Table6[Store Name],"Not Found")</f>
        <v>TrendMart Khammam Standard</v>
      </c>
      <c r="S1283" s="2">
        <f>_xlfn.XLOOKUP(Table2[[#This Row],[Store_ID]],Table6[Store_ID],Table6[Monthly Target],"Missing Target")</f>
        <v>1500000</v>
      </c>
      <c r="T1283" s="2" t="str">
        <f>_xlfn.XLOOKUP(Table2[[#This Row],[Store_ID]],Table6[Store_ID],Table6[Region],"Not Found")</f>
        <v>South Zone 2</v>
      </c>
      <c r="U1283" s="2" t="s">
        <v>124</v>
      </c>
      <c r="V1283" s="2" t="str">
        <f>_xlfn.XLOOKUP(Table2[[#This Row],[Employee_ID]],Table5[Employee_ID],Table5[Employee Name],"Not Found")</f>
        <v>Girish Sundaram</v>
      </c>
      <c r="W1283" s="2">
        <v>4</v>
      </c>
      <c r="X1283" s="2">
        <v>871.1</v>
      </c>
      <c r="Y1283" s="2">
        <v>20</v>
      </c>
      <c r="Z1283" s="2">
        <v>696.88</v>
      </c>
      <c r="AA1283" s="2">
        <v>5</v>
      </c>
      <c r="AB1283" s="2">
        <v>139.38</v>
      </c>
      <c r="AC1283" s="2">
        <v>2926.9</v>
      </c>
      <c r="AD1283" s="2">
        <v>2280.8000000000002</v>
      </c>
      <c r="AE1283" s="2">
        <f t="shared" si="40"/>
        <v>506.71999999999991</v>
      </c>
      <c r="AF1283" s="2" t="s">
        <v>119</v>
      </c>
      <c r="AG1283" s="42">
        <f>IFERROR(Table2[[#This Row],[Profit]]/Table2[[#This Row],[Sales Amount]],0)</f>
        <v>0.1731251494755543</v>
      </c>
      <c r="AH1283" s="2" t="str">
        <f>TRIM(Table2[[#This Row],[Payment Modee]])</f>
        <v>Net Banking</v>
      </c>
      <c r="AI1283" s="2" t="s">
        <v>26</v>
      </c>
      <c r="AJ1283" s="2" t="s">
        <v>27</v>
      </c>
      <c r="AK1283" s="2" t="s">
        <v>1697</v>
      </c>
      <c r="AL1283" s="16" t="str">
        <f>IF(HOUR(Table2[[#This Row],[Order Time]])&lt;12,"Morning",IF(HOUR(Table2[[#This Row],[Order Time]])&lt;17,"Afternoon",IF(HOUR(Table2[[#This Row],[Order Time]])&lt;21,"Evening","Night")))</f>
        <v>Afternoon</v>
      </c>
      <c r="AM1283" s="16" t="s">
        <v>29</v>
      </c>
    </row>
    <row r="1284" spans="1:39" x14ac:dyDescent="0.25">
      <c r="A1284" s="13" t="s">
        <v>2963</v>
      </c>
      <c r="B1284" s="4">
        <v>45624</v>
      </c>
      <c r="C1284" s="2">
        <f>YEAR(Table2[[#This Row],[Invoice Date]])</f>
        <v>2024</v>
      </c>
      <c r="D1284" s="2" t="str">
        <f>TEXT(Table2[[#This Row],[Invoice Date]],"mmm")</f>
        <v>Nov</v>
      </c>
      <c r="E1284" s="2" t="str">
        <f>Table2[[#This Row],[Store_ID]]&amp;"-"&amp;Table2[[#This Row],[Year]]&amp;"-"&amp;Table2[[#This Row],[Month]]</f>
        <v>STR041-2024-Nov</v>
      </c>
      <c r="F1284" s="2" t="s">
        <v>2964</v>
      </c>
      <c r="G1284" s="2" t="str">
        <f>_xlfn.XLOOKUP(Table2[[#This Row],[Customer_ID]],Table3[Customer_ID],Table3[Customer Name],"Not Found")</f>
        <v>Arjun Subramaniam</v>
      </c>
      <c r="H1284" s="2" t="str">
        <f>_xlfn.XLOOKUP(Table2[[#This Row],[Customer_ID]],Table3[Customer_ID],Table3[Gender],"Female")</f>
        <v>Male</v>
      </c>
      <c r="I1284" s="2" t="str">
        <f>_xlfn.XLOOKUP(Table2[[#This Row],[Customer_ID]],Table3[Customer_ID],Table3[City],"Missing Memebership")</f>
        <v>Visakhapatnam</v>
      </c>
      <c r="J1284" s="2" t="str">
        <f>_xlfn.XLOOKUP(Table2[[#This Row],[Customer_ID]],Table3[Customer_ID],Table3[State],"Karnataka")</f>
        <v>Andhra Pradesh</v>
      </c>
      <c r="K1284" s="2" t="str">
        <f>_xlfn.XLOOKUP(Table2[[#This Row],[Customer_ID]],Table3[Customer_ID],Table3[Membership],"Regular")</f>
        <v>Silver</v>
      </c>
      <c r="L1284" s="2" t="s">
        <v>778</v>
      </c>
      <c r="M1284" s="2" t="str">
        <f>_xlfn.XLOOKUP(Table2[[#This Row],[Product_ID]],Table4[Product_ID],Table4[Product_Name],"Not Found")</f>
        <v>Aurelia Earrings Sky Blue</v>
      </c>
      <c r="N1284" s="2" t="str">
        <f>_xlfn.XLOOKUP(Table2[[#This Row],[Product_ID]],Table4[Product_ID],Table4[Category],"Not Found")</f>
        <v>Jewellery</v>
      </c>
      <c r="O1284" s="2" t="str">
        <f>_xlfn.XLOOKUP(Table2[[#This Row],[Product_ID]],Table4[Product_ID],Table4[Subcategory],"Not Found")</f>
        <v>Earrings</v>
      </c>
      <c r="P1284" s="2" t="str">
        <f>_xlfn.XLOOKUP(Table2[[#This Row],[Product_ID]],Table4[Product_ID],Table4[Brand],"Missing Brand")</f>
        <v>Aurelia</v>
      </c>
      <c r="Q1284" s="2" t="s">
        <v>493</v>
      </c>
      <c r="R1284" s="2" t="str">
        <f>_xlfn.XLOOKUP(Table2[[#This Row],[Store_ID]],Table6[Store_ID],Table6[Store Name],"Not Found")</f>
        <v>TrendMart Thiruvananthapuram Standard</v>
      </c>
      <c r="S1284" s="2">
        <f>_xlfn.XLOOKUP(Table2[[#This Row],[Store_ID]],Table6[Store_ID],Table6[Monthly Target],"Missing Target")</f>
        <v>2500000</v>
      </c>
      <c r="T1284" s="2" t="str">
        <f>_xlfn.XLOOKUP(Table2[[#This Row],[Store_ID]],Table6[Store_ID],Table6[Region],"Not Found")</f>
        <v>South Zone 1</v>
      </c>
      <c r="U1284" s="2" t="s">
        <v>349</v>
      </c>
      <c r="V1284" s="2" t="str">
        <f>_xlfn.XLOOKUP(Table2[[#This Row],[Employee_ID]],Table5[Employee_ID],Table5[Employee Name],"Not Found")</f>
        <v>Chitra Bhat</v>
      </c>
      <c r="W1284" s="2">
        <v>1</v>
      </c>
      <c r="X1284" s="2">
        <v>6306.81</v>
      </c>
      <c r="Y1284" s="2">
        <v>25</v>
      </c>
      <c r="Z1284" s="2">
        <v>1576.7</v>
      </c>
      <c r="AA1284" s="2">
        <v>3</v>
      </c>
      <c r="AB1284" s="2">
        <v>141.9</v>
      </c>
      <c r="AC1284" s="2">
        <v>4872.01</v>
      </c>
      <c r="AD1284" s="2">
        <v>4762.76</v>
      </c>
      <c r="AE1284" s="2">
        <f t="shared" si="40"/>
        <v>-32.650000000000006</v>
      </c>
      <c r="AF1284" s="2" t="s">
        <v>35</v>
      </c>
      <c r="AG1284" s="42">
        <f>IFERROR(Table2[[#This Row],[Profit]]/Table2[[#This Row],[Sales Amount]],0)</f>
        <v>-6.7015461790924085E-3</v>
      </c>
      <c r="AH1284" s="2" t="str">
        <f>TRIM(Table2[[#This Row],[Payment Modee]])</f>
        <v>Debit Card</v>
      </c>
      <c r="AI1284" s="2" t="s">
        <v>36</v>
      </c>
      <c r="AJ1284" s="2" t="s">
        <v>27</v>
      </c>
      <c r="AK1284" s="2" t="s">
        <v>1839</v>
      </c>
      <c r="AL1284" s="16" t="str">
        <f>IF(HOUR(Table2[[#This Row],[Order Time]])&lt;12,"Morning",IF(HOUR(Table2[[#This Row],[Order Time]])&lt;17,"Afternoon",IF(HOUR(Table2[[#This Row],[Order Time]])&lt;21,"Evening","Night")))</f>
        <v>Night</v>
      </c>
      <c r="AM1284" s="16" t="s">
        <v>29</v>
      </c>
    </row>
    <row r="1285" spans="1:39" x14ac:dyDescent="0.25">
      <c r="A1285" s="13" t="s">
        <v>2965</v>
      </c>
      <c r="B1285" s="4">
        <v>45565</v>
      </c>
      <c r="C1285" s="2">
        <f>YEAR(Table2[[#This Row],[Invoice Date]])</f>
        <v>2024</v>
      </c>
      <c r="D1285" s="2" t="str">
        <f>TEXT(Table2[[#This Row],[Invoice Date]],"mmm")</f>
        <v>Sep</v>
      </c>
      <c r="E1285" s="2" t="str">
        <f>Table2[[#This Row],[Store_ID]]&amp;"-"&amp;Table2[[#This Row],[Year]]&amp;"-"&amp;Table2[[#This Row],[Month]]</f>
        <v>STR084-2024-Sep</v>
      </c>
      <c r="F1285" s="2" t="s">
        <v>2523</v>
      </c>
      <c r="G1285" s="2" t="str">
        <f>_xlfn.XLOOKUP(Table2[[#This Row],[Customer_ID]],Table3[Customer_ID],Table3[Customer Name],"Not Found")</f>
        <v>Muthu Achari</v>
      </c>
      <c r="H1285" s="2" t="str">
        <f>_xlfn.XLOOKUP(Table2[[#This Row],[Customer_ID]],Table3[Customer_ID],Table3[Gender],"Female")</f>
        <v>Male</v>
      </c>
      <c r="I1285" s="2" t="str">
        <f>_xlfn.XLOOKUP(Table2[[#This Row],[Customer_ID]],Table3[Customer_ID],Table3[City],"Missing Memebership")</f>
        <v>Chennai</v>
      </c>
      <c r="J1285" s="2" t="str">
        <f>_xlfn.XLOOKUP(Table2[[#This Row],[Customer_ID]],Table3[Customer_ID],Table3[State],"Karnataka")</f>
        <v>Tamil Nadu</v>
      </c>
      <c r="K1285" s="2" t="str">
        <f>_xlfn.XLOOKUP(Table2[[#This Row],[Customer_ID]],Table3[Customer_ID],Table3[Membership],"Regular")</f>
        <v>Regular</v>
      </c>
      <c r="L1285" s="2" t="s">
        <v>584</v>
      </c>
      <c r="M1285" s="2" t="str">
        <f>_xlfn.XLOOKUP(Table2[[#This Row],[Product_ID]],Table4[Product_ID],Table4[Product_Name],"Not Found")</f>
        <v>Nalli Silks Casual Top Charcoal</v>
      </c>
      <c r="N1285" s="2" t="str">
        <f>_xlfn.XLOOKUP(Table2[[#This Row],[Product_ID]],Table4[Product_ID],Table4[Category],"Not Found")</f>
        <v>Women Tops</v>
      </c>
      <c r="O1285" s="2" t="str">
        <f>_xlfn.XLOOKUP(Table2[[#This Row],[Product_ID]],Table4[Product_ID],Table4[Subcategory],"Not Found")</f>
        <v>Casual Top</v>
      </c>
      <c r="P1285" s="2" t="str">
        <f>_xlfn.XLOOKUP(Table2[[#This Row],[Product_ID]],Table4[Product_ID],Table4[Brand],"Missing Brand")</f>
        <v>Nalli Silks</v>
      </c>
      <c r="Q1285" s="2" t="s">
        <v>74</v>
      </c>
      <c r="R1285" s="2" t="str">
        <f>_xlfn.XLOOKUP(Table2[[#This Row],[Store_ID]],Table6[Store_ID],Table6[Store Name],"Not Found")</f>
        <v>TrendMart Tirupati High Street</v>
      </c>
      <c r="S1285" s="2">
        <f>_xlfn.XLOOKUP(Table2[[#This Row],[Store_ID]],Table6[Store_ID],Table6[Monthly Target],"Missing Target")</f>
        <v>2000000</v>
      </c>
      <c r="T1285" s="2" t="str">
        <f>_xlfn.XLOOKUP(Table2[[#This Row],[Store_ID]],Table6[Store_ID],Table6[Region],"Not Found")</f>
        <v>South Zone 3</v>
      </c>
      <c r="U1285" s="2" t="s">
        <v>170</v>
      </c>
      <c r="V1285" s="2" t="str">
        <f>_xlfn.XLOOKUP(Table2[[#This Row],[Employee_ID]],Table5[Employee_ID],Table5[Employee Name],"Not Found")</f>
        <v>Ishwarya Shetty</v>
      </c>
      <c r="W1285" s="2">
        <v>1</v>
      </c>
      <c r="X1285" s="2">
        <v>1088.8900000000001</v>
      </c>
      <c r="Y1285" s="2">
        <v>10</v>
      </c>
      <c r="Z1285" s="2">
        <v>108.89</v>
      </c>
      <c r="AA1285" s="2">
        <v>12</v>
      </c>
      <c r="AB1285" s="2">
        <v>117.6</v>
      </c>
      <c r="AC1285" s="2">
        <v>1097.5999999999999</v>
      </c>
      <c r="AD1285" s="2">
        <v>699.84</v>
      </c>
      <c r="AE1285" s="2">
        <f t="shared" si="40"/>
        <v>280.15999999999985</v>
      </c>
      <c r="AF1285" s="2" t="s">
        <v>56</v>
      </c>
      <c r="AG1285" s="42">
        <f>IFERROR(Table2[[#This Row],[Profit]]/Table2[[#This Row],[Sales Amount]],0)</f>
        <v>0.25524781341107861</v>
      </c>
      <c r="AH1285" s="2" t="str">
        <f>TRIM(Table2[[#This Row],[Payment Modee]])</f>
        <v>Credit Card</v>
      </c>
      <c r="AI1285" s="2" t="s">
        <v>26</v>
      </c>
      <c r="AJ1285" s="2" t="s">
        <v>27</v>
      </c>
      <c r="AK1285" s="2" t="s">
        <v>1756</v>
      </c>
      <c r="AL1285" s="16" t="str">
        <f>IF(HOUR(Table2[[#This Row],[Order Time]])&lt;12,"Morning",IF(HOUR(Table2[[#This Row],[Order Time]])&lt;17,"Afternoon",IF(HOUR(Table2[[#This Row],[Order Time]])&lt;21,"Evening","Night")))</f>
        <v>Evening</v>
      </c>
      <c r="AM1285" s="16" t="s">
        <v>29</v>
      </c>
    </row>
    <row r="1286" spans="1:39" x14ac:dyDescent="0.25">
      <c r="A1286" s="13" t="s">
        <v>2966</v>
      </c>
      <c r="B1286" s="4">
        <v>45501</v>
      </c>
      <c r="C1286" s="2">
        <f>YEAR(Table2[[#This Row],[Invoice Date]])</f>
        <v>2024</v>
      </c>
      <c r="D1286" s="2" t="str">
        <f>TEXT(Table2[[#This Row],[Invoice Date]],"mmm")</f>
        <v>Jul</v>
      </c>
      <c r="E1286" s="2" t="str">
        <f>Table2[[#This Row],[Store_ID]]&amp;"-"&amp;Table2[[#This Row],[Year]]&amp;"-"&amp;Table2[[#This Row],[Month]]</f>
        <v>STR110-2024-Jul</v>
      </c>
      <c r="F1286" s="2" t="s">
        <v>2007</v>
      </c>
      <c r="G1286" s="2" t="str">
        <f>_xlfn.XLOOKUP(Table2[[#This Row],[Customer_ID]],Table3[Customer_ID],Table3[Customer Name],"Not Found")</f>
        <v>Harish Gowda</v>
      </c>
      <c r="H1286" s="2" t="str">
        <f>_xlfn.XLOOKUP(Table2[[#This Row],[Customer_ID]],Table3[Customer_ID],Table3[Gender],"Female")</f>
        <v>Male</v>
      </c>
      <c r="I1286" s="2" t="str">
        <f>_xlfn.XLOOKUP(Table2[[#This Row],[Customer_ID]],Table3[Customer_ID],Table3[City],"Missing Memebership")</f>
        <v>Salem</v>
      </c>
      <c r="J1286" s="2" t="str">
        <f>_xlfn.XLOOKUP(Table2[[#This Row],[Customer_ID]],Table3[Customer_ID],Table3[State],"Karnataka")</f>
        <v>Tamil Nadu</v>
      </c>
      <c r="K1286" s="2" t="str">
        <f>_xlfn.XLOOKUP(Table2[[#This Row],[Customer_ID]],Table3[Customer_ID],Table3[Membership],"Regular")</f>
        <v>Regular</v>
      </c>
      <c r="L1286" s="2" t="s">
        <v>1582</v>
      </c>
      <c r="M1286" s="2" t="str">
        <f>_xlfn.XLOOKUP(Table2[[#This Row],[Product_ID]],Table4[Product_ID],Table4[Product_Name],"Not Found")</f>
        <v>Global Desi Skinny Fit Olive</v>
      </c>
      <c r="N1286" s="2" t="str">
        <f>_xlfn.XLOOKUP(Table2[[#This Row],[Product_ID]],Table4[Product_ID],Table4[Category],"Not Found")</f>
        <v>Women Jeans</v>
      </c>
      <c r="O1286" s="2" t="str">
        <f>_xlfn.XLOOKUP(Table2[[#This Row],[Product_ID]],Table4[Product_ID],Table4[Subcategory],"Not Found")</f>
        <v>Skinny Fit</v>
      </c>
      <c r="P1286" s="2" t="str">
        <f>_xlfn.XLOOKUP(Table2[[#This Row],[Product_ID]],Table4[Product_ID],Table4[Brand],"Missing Brand")</f>
        <v>Global Desi</v>
      </c>
      <c r="Q1286" s="2" t="s">
        <v>146</v>
      </c>
      <c r="R1286" s="2" t="str">
        <f>_xlfn.XLOOKUP(Table2[[#This Row],[Store_ID]],Table6[Store_ID],Table6[Store Name],"Not Found")</f>
        <v>TrendMart Thoothukudi Outlet</v>
      </c>
      <c r="S1286" s="2">
        <f>_xlfn.XLOOKUP(Table2[[#This Row],[Store_ID]],Table6[Store_ID],Table6[Monthly Target],"Missing Target")</f>
        <v>1000000</v>
      </c>
      <c r="T1286" s="2" t="str">
        <f>_xlfn.XLOOKUP(Table2[[#This Row],[Store_ID]],Table6[Store_ID],Table6[Region],"Not Found")</f>
        <v>South Zone 1</v>
      </c>
      <c r="U1286" s="2" t="s">
        <v>159</v>
      </c>
      <c r="V1286" s="2" t="str">
        <f>_xlfn.XLOOKUP(Table2[[#This Row],[Employee_ID]],Table5[Employee_ID],Table5[Employee Name],"Not Found")</f>
        <v>Venkat Sharma</v>
      </c>
      <c r="W1286" s="2">
        <v>1</v>
      </c>
      <c r="X1286" s="2">
        <v>1052.5</v>
      </c>
      <c r="Y1286" s="2">
        <v>0</v>
      </c>
      <c r="Z1286" s="2">
        <v>0</v>
      </c>
      <c r="AA1286" s="2">
        <v>12</v>
      </c>
      <c r="AB1286" s="2">
        <v>126.3</v>
      </c>
      <c r="AC1286" s="2">
        <v>1178.8</v>
      </c>
      <c r="AD1286" s="2">
        <v>700.93</v>
      </c>
      <c r="AE1286" s="2">
        <f t="shared" si="40"/>
        <v>351.57</v>
      </c>
      <c r="AF1286" s="2" t="s">
        <v>56</v>
      </c>
      <c r="AG1286" s="42">
        <f>IFERROR(Table2[[#This Row],[Profit]]/Table2[[#This Row],[Sales Amount]],0)</f>
        <v>0.29824397692568716</v>
      </c>
      <c r="AH1286" s="2" t="str">
        <f>TRIM(Table2[[#This Row],[Payment Modee]])</f>
        <v>Credit Card</v>
      </c>
      <c r="AI1286" s="2" t="s">
        <v>36</v>
      </c>
      <c r="AJ1286" s="2" t="s">
        <v>27</v>
      </c>
      <c r="AK1286" s="2" t="s">
        <v>2067</v>
      </c>
      <c r="AL1286" s="16" t="str">
        <f>IF(HOUR(Table2[[#This Row],[Order Time]])&lt;12,"Morning",IF(HOUR(Table2[[#This Row],[Order Time]])&lt;17,"Afternoon",IF(HOUR(Table2[[#This Row],[Order Time]])&lt;21,"Evening","Night")))</f>
        <v>Afternoon</v>
      </c>
      <c r="AM1286" s="16" t="s">
        <v>38</v>
      </c>
    </row>
    <row r="1287" spans="1:39" x14ac:dyDescent="0.25">
      <c r="A1287" s="13" t="s">
        <v>2967</v>
      </c>
      <c r="B1287" s="4">
        <v>45607</v>
      </c>
      <c r="C1287" s="2">
        <f>YEAR(Table2[[#This Row],[Invoice Date]])</f>
        <v>2024</v>
      </c>
      <c r="D1287" s="2" t="str">
        <f>TEXT(Table2[[#This Row],[Invoice Date]],"mmm")</f>
        <v>Nov</v>
      </c>
      <c r="E1287" s="2" t="str">
        <f>Table2[[#This Row],[Store_ID]]&amp;"-"&amp;Table2[[#This Row],[Year]]&amp;"-"&amp;Table2[[#This Row],[Month]]</f>
        <v>STR066-2024-Nov</v>
      </c>
      <c r="F1287" s="2" t="s">
        <v>2075</v>
      </c>
      <c r="G1287" s="2" t="str">
        <f>_xlfn.XLOOKUP(Table2[[#This Row],[Customer_ID]],Table3[Customer_ID],Table3[Customer Name],"Not Found")</f>
        <v>Jyothi Mudaliar</v>
      </c>
      <c r="H1287" s="2" t="str">
        <f>_xlfn.XLOOKUP(Table2[[#This Row],[Customer_ID]],Table3[Customer_ID],Table3[Gender],"Female")</f>
        <v>Female</v>
      </c>
      <c r="I1287" s="2" t="str">
        <f>_xlfn.XLOOKUP(Table2[[#This Row],[Customer_ID]],Table3[Customer_ID],Table3[City],"Missing Memebership")</f>
        <v>Kochi</v>
      </c>
      <c r="J1287" s="2" t="str">
        <f>_xlfn.XLOOKUP(Table2[[#This Row],[Customer_ID]],Table3[Customer_ID],Table3[State],"Karnataka")</f>
        <v>Kerala</v>
      </c>
      <c r="K1287" s="2" t="str">
        <f>_xlfn.XLOOKUP(Table2[[#This Row],[Customer_ID]],Table3[Customer_ID],Table3[Membership],"Regular")</f>
        <v>Gold</v>
      </c>
      <c r="L1287" s="2" t="s">
        <v>1533</v>
      </c>
      <c r="M1287" s="2" t="str">
        <f>_xlfn.XLOOKUP(Table2[[#This Row],[Product_ID]],Table4[Product_ID],Table4[Product_Name],"Not Found")</f>
        <v>Levi's Digital Watch Orange</v>
      </c>
      <c r="N1287" s="2" t="str">
        <f>_xlfn.XLOOKUP(Table2[[#This Row],[Product_ID]],Table4[Product_ID],Table4[Category],"Not Found")</f>
        <v>Watches</v>
      </c>
      <c r="O1287" s="2" t="str">
        <f>_xlfn.XLOOKUP(Table2[[#This Row],[Product_ID]],Table4[Product_ID],Table4[Subcategory],"Not Found")</f>
        <v>Digital Watch</v>
      </c>
      <c r="P1287" s="2" t="str">
        <f>_xlfn.XLOOKUP(Table2[[#This Row],[Product_ID]],Table4[Product_ID],Table4[Brand],"Missing Brand")</f>
        <v>Levi's</v>
      </c>
      <c r="Q1287" s="2" t="s">
        <v>302</v>
      </c>
      <c r="R1287" s="2" t="str">
        <f>_xlfn.XLOOKUP(Table2[[#This Row],[Store_ID]],Table6[Store_ID],Table6[Store Name],"Not Found")</f>
        <v>TrendMart Dindigul Standard</v>
      </c>
      <c r="S1287" s="2">
        <f>_xlfn.XLOOKUP(Table2[[#This Row],[Store_ID]],Table6[Store_ID],Table6[Monthly Target],"Missing Target")</f>
        <v>2500000</v>
      </c>
      <c r="T1287" s="2" t="str">
        <f>_xlfn.XLOOKUP(Table2[[#This Row],[Store_ID]],Table6[Store_ID],Table6[Region],"Not Found")</f>
        <v>South Zone 1</v>
      </c>
      <c r="U1287" s="2" t="s">
        <v>349</v>
      </c>
      <c r="V1287" s="2" t="str">
        <f>_xlfn.XLOOKUP(Table2[[#This Row],[Employee_ID]],Table5[Employee_ID],Table5[Employee Name],"Not Found")</f>
        <v>Chitra Bhat</v>
      </c>
      <c r="W1287" s="2">
        <v>2</v>
      </c>
      <c r="X1287" s="2">
        <v>5217.0200000000004</v>
      </c>
      <c r="Y1287" s="2">
        <v>10</v>
      </c>
      <c r="Z1287" s="2">
        <v>1043.4000000000001</v>
      </c>
      <c r="AA1287" s="2">
        <v>12</v>
      </c>
      <c r="AB1287" s="2">
        <v>1126.8800000000001</v>
      </c>
      <c r="AC1287" s="2">
        <v>10517.52</v>
      </c>
      <c r="AD1287" s="2">
        <v>7674</v>
      </c>
      <c r="AE1287" s="2">
        <f t="shared" si="40"/>
        <v>1716.6400000000003</v>
      </c>
      <c r="AF1287" s="2" t="s">
        <v>35</v>
      </c>
      <c r="AG1287" s="42">
        <f>IFERROR(Table2[[#This Row],[Profit]]/Table2[[#This Row],[Sales Amount]],0)</f>
        <v>0.16321718427918372</v>
      </c>
      <c r="AH1287" s="2" t="str">
        <f>TRIM(Table2[[#This Row],[Payment Modee]])</f>
        <v>Debit Card</v>
      </c>
      <c r="AI1287" s="2" t="s">
        <v>36</v>
      </c>
      <c r="AJ1287" s="2" t="s">
        <v>27</v>
      </c>
      <c r="AK1287" s="2" t="s">
        <v>1544</v>
      </c>
      <c r="AL1287" s="16" t="str">
        <f>IF(HOUR(Table2[[#This Row],[Order Time]])&lt;12,"Morning",IF(HOUR(Table2[[#This Row],[Order Time]])&lt;17,"Afternoon",IF(HOUR(Table2[[#This Row],[Order Time]])&lt;21,"Evening","Night")))</f>
        <v>Evening</v>
      </c>
      <c r="AM1287" s="16" t="s">
        <v>29</v>
      </c>
    </row>
    <row r="1288" spans="1:39" x14ac:dyDescent="0.25">
      <c r="A1288" s="13" t="s">
        <v>2968</v>
      </c>
      <c r="B1288" s="4">
        <v>45629</v>
      </c>
      <c r="C1288" s="2">
        <f>YEAR(Table2[[#This Row],[Invoice Date]])</f>
        <v>2024</v>
      </c>
      <c r="D1288" s="2" t="str">
        <f>TEXT(Table2[[#This Row],[Invoice Date]],"mmm")</f>
        <v>Dec</v>
      </c>
      <c r="E1288" s="2" t="str">
        <f>Table2[[#This Row],[Store_ID]]&amp;"-"&amp;Table2[[#This Row],[Year]]&amp;"-"&amp;Table2[[#This Row],[Month]]</f>
        <v>STR060-2024-Dec</v>
      </c>
      <c r="F1288" s="2" t="s">
        <v>531</v>
      </c>
      <c r="G1288" s="2" t="str">
        <f>_xlfn.XLOOKUP(Table2[[#This Row],[Customer_ID]],Table3[Customer_ID],Table3[Customer Name],"Not Found")</f>
        <v>Deepthi Shetty</v>
      </c>
      <c r="H1288" s="2" t="str">
        <f>_xlfn.XLOOKUP(Table2[[#This Row],[Customer_ID]],Table3[Customer_ID],Table3[Gender],"Female")</f>
        <v>Female</v>
      </c>
      <c r="I1288" s="2" t="str">
        <f>_xlfn.XLOOKUP(Table2[[#This Row],[Customer_ID]],Table3[Customer_ID],Table3[City],"Missing Memebership")</f>
        <v>Karimnagar</v>
      </c>
      <c r="J1288" s="2" t="str">
        <f>_xlfn.XLOOKUP(Table2[[#This Row],[Customer_ID]],Table3[Customer_ID],Table3[State],"Karnataka")</f>
        <v>Telangana</v>
      </c>
      <c r="K1288" s="2" t="str">
        <f>_xlfn.XLOOKUP(Table2[[#This Row],[Customer_ID]],Table3[Customer_ID],Table3[Membership],"Regular")</f>
        <v>Regular</v>
      </c>
      <c r="L1288" s="2" t="s">
        <v>1434</v>
      </c>
      <c r="M1288" s="2" t="str">
        <f>_xlfn.XLOOKUP(Table2[[#This Row],[Product_ID]],Table4[Product_ID],Table4[Product_Name],"Not Found")</f>
        <v>Woodland Kurta Teal</v>
      </c>
      <c r="N1288" s="2" t="str">
        <f>_xlfn.XLOOKUP(Table2[[#This Row],[Product_ID]],Table4[Product_ID],Table4[Category],"Not Found")</f>
        <v>Men Ethnic</v>
      </c>
      <c r="O1288" s="2" t="str">
        <f>_xlfn.XLOOKUP(Table2[[#This Row],[Product_ID]],Table4[Product_ID],Table4[Subcategory],"Not Found")</f>
        <v>Kurta</v>
      </c>
      <c r="P1288" s="2" t="str">
        <f>_xlfn.XLOOKUP(Table2[[#This Row],[Product_ID]],Table4[Product_ID],Table4[Brand],"Missing Brand")</f>
        <v>Woodland</v>
      </c>
      <c r="Q1288" s="2" t="s">
        <v>316</v>
      </c>
      <c r="R1288" s="2" t="str">
        <f>_xlfn.XLOOKUP(Table2[[#This Row],[Store_ID]],Table6[Store_ID],Table6[Store Name],"Not Found")</f>
        <v>TrendMart Tirunelveli Flagship</v>
      </c>
      <c r="S1288" s="2">
        <f>_xlfn.XLOOKUP(Table2[[#This Row],[Store_ID]],Table6[Store_ID],Table6[Monthly Target],"Missing Target")</f>
        <v>1000000</v>
      </c>
      <c r="T1288" s="2" t="str">
        <f>_xlfn.XLOOKUP(Table2[[#This Row],[Store_ID]],Table6[Store_ID],Table6[Region],"Not Found")</f>
        <v>South Zone 1</v>
      </c>
      <c r="U1288" s="2" t="s">
        <v>504</v>
      </c>
      <c r="V1288" s="2" t="str">
        <f>_xlfn.XLOOKUP(Table2[[#This Row],[Employee_ID]],Table5[Employee_ID],Table5[Employee Name],"Not Found")</f>
        <v>Vikram Bhat</v>
      </c>
      <c r="W1288" s="2">
        <v>1</v>
      </c>
      <c r="X1288" s="2">
        <v>2209.02</v>
      </c>
      <c r="Y1288" s="2">
        <v>0</v>
      </c>
      <c r="Z1288" s="2">
        <v>0</v>
      </c>
      <c r="AA1288" s="2">
        <v>12</v>
      </c>
      <c r="AB1288" s="2">
        <v>265.08</v>
      </c>
      <c r="AC1288" s="2">
        <v>2474.1</v>
      </c>
      <c r="AD1288" s="2">
        <v>1580.02</v>
      </c>
      <c r="AE1288" s="2">
        <f t="shared" si="40"/>
        <v>629</v>
      </c>
      <c r="AF1288" s="2" t="s">
        <v>25</v>
      </c>
      <c r="AG1288" s="42">
        <f>IFERROR(Table2[[#This Row],[Profit]]/Table2[[#This Row],[Sales Amount]],0)</f>
        <v>0.25423386281880278</v>
      </c>
      <c r="AH1288" s="2" t="str">
        <f>TRIM(Table2[[#This Row],[Payment Modee]])</f>
        <v>UPI</v>
      </c>
      <c r="AI1288" s="2" t="s">
        <v>26</v>
      </c>
      <c r="AJ1288" s="2" t="s">
        <v>27</v>
      </c>
      <c r="AK1288" s="2" t="s">
        <v>2969</v>
      </c>
      <c r="AL1288" s="16" t="str">
        <f>IF(HOUR(Table2[[#This Row],[Order Time]])&lt;12,"Morning",IF(HOUR(Table2[[#This Row],[Order Time]])&lt;17,"Afternoon",IF(HOUR(Table2[[#This Row],[Order Time]])&lt;21,"Evening","Night")))</f>
        <v>Evening</v>
      </c>
      <c r="AM1288" s="16" t="s">
        <v>29</v>
      </c>
    </row>
    <row r="1289" spans="1:39" x14ac:dyDescent="0.25">
      <c r="A1289" s="13" t="s">
        <v>2970</v>
      </c>
      <c r="B1289" s="4">
        <v>45652</v>
      </c>
      <c r="C1289" s="2">
        <f>YEAR(Table2[[#This Row],[Invoice Date]])</f>
        <v>2024</v>
      </c>
      <c r="D1289" s="2" t="str">
        <f>TEXT(Table2[[#This Row],[Invoice Date]],"mmm")</f>
        <v>Dec</v>
      </c>
      <c r="E1289" s="2" t="str">
        <f>Table2[[#This Row],[Store_ID]]&amp;"-"&amp;Table2[[#This Row],[Year]]&amp;"-"&amp;Table2[[#This Row],[Month]]</f>
        <v>STR052-2024-Dec</v>
      </c>
      <c r="F1289" s="2" t="s">
        <v>1327</v>
      </c>
      <c r="G1289" s="2" t="str">
        <f>_xlfn.XLOOKUP(Table2[[#This Row],[Customer_ID]],Table3[Customer_ID],Table3[Customer Name],"Not Found")</f>
        <v>Karunakaran Iyengar</v>
      </c>
      <c r="H1289" s="2" t="str">
        <f>_xlfn.XLOOKUP(Table2[[#This Row],[Customer_ID]],Table3[Customer_ID],Table3[Gender],"Female")</f>
        <v>Male</v>
      </c>
      <c r="I1289" s="2" t="str">
        <f>_xlfn.XLOOKUP(Table2[[#This Row],[Customer_ID]],Table3[Customer_ID],Table3[City],"Missing Memebership")</f>
        <v>Alappuzha</v>
      </c>
      <c r="J1289" s="2" t="str">
        <f>_xlfn.XLOOKUP(Table2[[#This Row],[Customer_ID]],Table3[Customer_ID],Table3[State],"Karnataka")</f>
        <v>Kerala</v>
      </c>
      <c r="K1289" s="2" t="str">
        <f>_xlfn.XLOOKUP(Table2[[#This Row],[Customer_ID]],Table3[Customer_ID],Table3[Membership],"Regular")</f>
        <v>Gold</v>
      </c>
      <c r="L1289" s="2" t="s">
        <v>548</v>
      </c>
      <c r="M1289" s="2" t="str">
        <f>_xlfn.XLOOKUP(Table2[[#This Row],[Product_ID]],Table4[Product_ID],Table4[Product_Name],"Not Found")</f>
        <v>Global Desi Round Neck Green</v>
      </c>
      <c r="N1289" s="2" t="str">
        <f>_xlfn.XLOOKUP(Table2[[#This Row],[Product_ID]],Table4[Product_ID],Table4[Category],"Not Found")</f>
        <v>Men T-Shirts</v>
      </c>
      <c r="O1289" s="2" t="str">
        <f>_xlfn.XLOOKUP(Table2[[#This Row],[Product_ID]],Table4[Product_ID],Table4[Subcategory],"Not Found")</f>
        <v>Round Neck</v>
      </c>
      <c r="P1289" s="2" t="str">
        <f>_xlfn.XLOOKUP(Table2[[#This Row],[Product_ID]],Table4[Product_ID],Table4[Brand],"Missing Brand")</f>
        <v>Global Desi</v>
      </c>
      <c r="Q1289" s="2" t="s">
        <v>1413</v>
      </c>
      <c r="R1289" s="2" t="str">
        <f>_xlfn.XLOOKUP(Table2[[#This Row],[Store_ID]],Table6[Store_ID],Table6[Store Name],"Not Found")</f>
        <v>TrendMart Guntur High Street</v>
      </c>
      <c r="S1289" s="2">
        <f>_xlfn.XLOOKUP(Table2[[#This Row],[Store_ID]],Table6[Store_ID],Table6[Monthly Target],"Missing Target")</f>
        <v>800000</v>
      </c>
      <c r="T1289" s="2" t="str">
        <f>_xlfn.XLOOKUP(Table2[[#This Row],[Store_ID]],Table6[Store_ID],Table6[Region],"Not Found")</f>
        <v>South Zone 3</v>
      </c>
      <c r="U1289" s="2" t="s">
        <v>159</v>
      </c>
      <c r="V1289" s="2" t="str">
        <f>_xlfn.XLOOKUP(Table2[[#This Row],[Employee_ID]],Table5[Employee_ID],Table5[Employee Name],"Not Found")</f>
        <v>Venkat Sharma</v>
      </c>
      <c r="W1289" s="2">
        <v>5</v>
      </c>
      <c r="X1289" s="2">
        <v>510.42</v>
      </c>
      <c r="Y1289" s="2">
        <v>25</v>
      </c>
      <c r="Z1289" s="2">
        <v>638.02</v>
      </c>
      <c r="AA1289" s="2">
        <v>5</v>
      </c>
      <c r="AB1289" s="2">
        <v>95.7</v>
      </c>
      <c r="AC1289" s="2">
        <v>2009.78</v>
      </c>
      <c r="AD1289" s="2">
        <v>1499.3</v>
      </c>
      <c r="AE1289" s="2">
        <f t="shared" si="40"/>
        <v>414.78000000000003</v>
      </c>
      <c r="AF1289" s="2" t="s">
        <v>25</v>
      </c>
      <c r="AG1289" s="42">
        <f>IFERROR(Table2[[#This Row],[Profit]]/Table2[[#This Row],[Sales Amount]],0)</f>
        <v>0.20638079789827743</v>
      </c>
      <c r="AH1289" s="2" t="str">
        <f>TRIM(Table2[[#This Row],[Payment Modee]])</f>
        <v>UPI</v>
      </c>
      <c r="AI1289" s="2" t="s">
        <v>36</v>
      </c>
      <c r="AJ1289" s="2" t="s">
        <v>197</v>
      </c>
      <c r="AK1289" s="2" t="s">
        <v>1798</v>
      </c>
      <c r="AL1289" s="16" t="str">
        <f>IF(HOUR(Table2[[#This Row],[Order Time]])&lt;12,"Morning",IF(HOUR(Table2[[#This Row],[Order Time]])&lt;17,"Afternoon",IF(HOUR(Table2[[#This Row],[Order Time]])&lt;21,"Evening","Night")))</f>
        <v>Morning</v>
      </c>
      <c r="AM1289" s="16" t="s">
        <v>29</v>
      </c>
    </row>
    <row r="1290" spans="1:39" x14ac:dyDescent="0.25">
      <c r="A1290" s="13" t="s">
        <v>2971</v>
      </c>
      <c r="B1290" s="4">
        <v>45521</v>
      </c>
      <c r="C1290" s="2">
        <f>YEAR(Table2[[#This Row],[Invoice Date]])</f>
        <v>2024</v>
      </c>
      <c r="D1290" s="2" t="str">
        <f>TEXT(Table2[[#This Row],[Invoice Date]],"mmm")</f>
        <v>Aug</v>
      </c>
      <c r="E1290" s="2" t="str">
        <f>Table2[[#This Row],[Store_ID]]&amp;"-"&amp;Table2[[#This Row],[Year]]&amp;"-"&amp;Table2[[#This Row],[Month]]</f>
        <v>STR051-2024-Aug</v>
      </c>
      <c r="F1290" s="2" t="s">
        <v>2972</v>
      </c>
      <c r="G1290" s="2" t="str">
        <f>_xlfn.XLOOKUP(Table2[[#This Row],[Customer_ID]],Table3[Customer_ID],Table3[Customer Name],"Not Found")</f>
        <v>Dinesh Achari</v>
      </c>
      <c r="H1290" s="2" t="str">
        <f>_xlfn.XLOOKUP(Table2[[#This Row],[Customer_ID]],Table3[Customer_ID],Table3[Gender],"Female")</f>
        <v>Male</v>
      </c>
      <c r="I1290" s="2" t="str">
        <f>_xlfn.XLOOKUP(Table2[[#This Row],[Customer_ID]],Table3[Customer_ID],Table3[City],"Missing Memebership")</f>
        <v>Kannur</v>
      </c>
      <c r="J1290" s="2" t="str">
        <f>_xlfn.XLOOKUP(Table2[[#This Row],[Customer_ID]],Table3[Customer_ID],Table3[State],"Karnataka")</f>
        <v>Kerala</v>
      </c>
      <c r="K1290" s="2" t="str">
        <f>_xlfn.XLOOKUP(Table2[[#This Row],[Customer_ID]],Table3[Customer_ID],Table3[Membership],"Regular")</f>
        <v>Gold</v>
      </c>
      <c r="L1290" s="2" t="s">
        <v>2641</v>
      </c>
      <c r="M1290" s="2" t="str">
        <f>_xlfn.XLOOKUP(Table2[[#This Row],[Product_ID]],Table4[Product_ID],Table4[Product_Name],"Not Found")</f>
        <v>Libas Polo Peach</v>
      </c>
      <c r="N1290" s="2" t="str">
        <f>_xlfn.XLOOKUP(Table2[[#This Row],[Product_ID]],Table4[Product_ID],Table4[Category],"Not Found")</f>
        <v>Men T-Shirts</v>
      </c>
      <c r="O1290" s="2" t="str">
        <f>_xlfn.XLOOKUP(Table2[[#This Row],[Product_ID]],Table4[Product_ID],Table4[Subcategory],"Not Found")</f>
        <v>Polo</v>
      </c>
      <c r="P1290" s="2" t="str">
        <f>_xlfn.XLOOKUP(Table2[[#This Row],[Product_ID]],Table4[Product_ID],Table4[Brand],"Missing Brand")</f>
        <v>Libas</v>
      </c>
      <c r="Q1290" s="2" t="s">
        <v>312</v>
      </c>
      <c r="R1290" s="2" t="str">
        <f>_xlfn.XLOOKUP(Table2[[#This Row],[Store_ID]],Table6[Store_ID],Table6[Store Name],"Not Found")</f>
        <v>TrendMart Kozhikode Outlet</v>
      </c>
      <c r="S1290" s="2">
        <f>_xlfn.XLOOKUP(Table2[[#This Row],[Store_ID]],Table6[Store_ID],Table6[Monthly Target],"Missing Target")</f>
        <v>2000000</v>
      </c>
      <c r="T1290" s="2" t="str">
        <f>_xlfn.XLOOKUP(Table2[[#This Row],[Store_ID]],Table6[Store_ID],Table6[Region],"Not Found")</f>
        <v>South Zone 1</v>
      </c>
      <c r="U1290" s="2" t="s">
        <v>81</v>
      </c>
      <c r="V1290" s="2" t="str">
        <f>_xlfn.XLOOKUP(Table2[[#This Row],[Employee_ID]],Table5[Employee_ID],Table5[Employee Name],"Not Found")</f>
        <v>Charulatha Kumar</v>
      </c>
      <c r="W1290" s="2">
        <v>3</v>
      </c>
      <c r="X1290" s="2">
        <v>751.66</v>
      </c>
      <c r="Y1290" s="2">
        <v>20</v>
      </c>
      <c r="Z1290" s="2">
        <v>451</v>
      </c>
      <c r="AA1290" s="2">
        <v>5</v>
      </c>
      <c r="AB1290" s="2">
        <v>90.2</v>
      </c>
      <c r="AC1290" s="2">
        <v>1894.18</v>
      </c>
      <c r="AD1290" s="2">
        <v>1211.7</v>
      </c>
      <c r="AE1290" s="2">
        <f t="shared" si="40"/>
        <v>592.28</v>
      </c>
      <c r="AF1290" s="2" t="s">
        <v>56</v>
      </c>
      <c r="AG1290" s="42">
        <f>IFERROR(Table2[[#This Row],[Profit]]/Table2[[#This Row],[Sales Amount]],0)</f>
        <v>0.31268411660982587</v>
      </c>
      <c r="AH1290" s="2" t="str">
        <f>TRIM(Table2[[#This Row],[Payment Modee]])</f>
        <v>Credit Card</v>
      </c>
      <c r="AI1290" s="2" t="s">
        <v>26</v>
      </c>
      <c r="AJ1290" s="2" t="s">
        <v>27</v>
      </c>
      <c r="AK1290" s="2" t="s">
        <v>230</v>
      </c>
      <c r="AL1290" s="16" t="str">
        <f>IF(HOUR(Table2[[#This Row],[Order Time]])&lt;12,"Morning",IF(HOUR(Table2[[#This Row],[Order Time]])&lt;17,"Afternoon",IF(HOUR(Table2[[#This Row],[Order Time]])&lt;21,"Evening","Night")))</f>
        <v>Night</v>
      </c>
      <c r="AM1290" s="16" t="s">
        <v>38</v>
      </c>
    </row>
    <row r="1291" spans="1:39" x14ac:dyDescent="0.25">
      <c r="A1291" s="13" t="s">
        <v>2973</v>
      </c>
      <c r="B1291" s="4">
        <v>45592</v>
      </c>
      <c r="C1291" s="2">
        <f>YEAR(Table2[[#This Row],[Invoice Date]])</f>
        <v>2024</v>
      </c>
      <c r="D1291" s="2" t="str">
        <f>TEXT(Table2[[#This Row],[Invoice Date]],"mmm")</f>
        <v>Oct</v>
      </c>
      <c r="E1291" s="2" t="str">
        <f>Table2[[#This Row],[Store_ID]]&amp;"-"&amp;Table2[[#This Row],[Year]]&amp;"-"&amp;Table2[[#This Row],[Month]]</f>
        <v>STR035-2024-Oct</v>
      </c>
      <c r="F1291" s="2" t="s">
        <v>2974</v>
      </c>
      <c r="G1291" s="2" t="str">
        <f>_xlfn.XLOOKUP(Table2[[#This Row],[Customer_ID]],Table3[Customer_ID],Table3[Customer Name],"Not Found")</f>
        <v>Dhruv Yadav</v>
      </c>
      <c r="H1291" s="2" t="str">
        <f>_xlfn.XLOOKUP(Table2[[#This Row],[Customer_ID]],Table3[Customer_ID],Table3[Gender],"Female")</f>
        <v>Male</v>
      </c>
      <c r="I1291" s="2" t="str">
        <f>_xlfn.XLOOKUP(Table2[[#This Row],[Customer_ID]],Table3[Customer_ID],Table3[City],"Missing Memebership")</f>
        <v>Coimbatore</v>
      </c>
      <c r="J1291" s="2" t="str">
        <f>_xlfn.XLOOKUP(Table2[[#This Row],[Customer_ID]],Table3[Customer_ID],Table3[State],"Karnataka")</f>
        <v>Tamil Nadu</v>
      </c>
      <c r="K1291" s="2" t="str">
        <f>_xlfn.XLOOKUP(Table2[[#This Row],[Customer_ID]],Table3[Customer_ID],Table3[Membership],"Regular")</f>
        <v>Silver</v>
      </c>
      <c r="L1291" s="2" t="s">
        <v>657</v>
      </c>
      <c r="M1291" s="2" t="str">
        <f>_xlfn.XLOOKUP(Table2[[#This Row],[Product_ID]],Table4[Product_ID],Table4[Product_Name],"Not Found")</f>
        <v>Allen Solly Sports T-Shirt Cream</v>
      </c>
      <c r="N1291" s="2" t="str">
        <f>_xlfn.XLOOKUP(Table2[[#This Row],[Product_ID]],Table4[Product_ID],Table4[Category],"Not Found")</f>
        <v>Sportswear</v>
      </c>
      <c r="O1291" s="2" t="str">
        <f>_xlfn.XLOOKUP(Table2[[#This Row],[Product_ID]],Table4[Product_ID],Table4[Subcategory],"Not Found")</f>
        <v>Sports T-Shirt</v>
      </c>
      <c r="P1291" s="2" t="str">
        <f>_xlfn.XLOOKUP(Table2[[#This Row],[Product_ID]],Table4[Product_ID],Table4[Brand],"Missing Brand")</f>
        <v>Allen Solly</v>
      </c>
      <c r="Q1291" s="2" t="s">
        <v>1079</v>
      </c>
      <c r="R1291" s="2" t="str">
        <f>_xlfn.XLOOKUP(Table2[[#This Row],[Store_ID]],Table6[Store_ID],Table6[Store Name],"Not Found")</f>
        <v>TrendMart Vijayawada Mall Kiosk</v>
      </c>
      <c r="S1291" s="2">
        <f>_xlfn.XLOOKUP(Table2[[#This Row],[Store_ID]],Table6[Store_ID],Table6[Monthly Target],"Missing Target")</f>
        <v>1200000</v>
      </c>
      <c r="T1291" s="2" t="str">
        <f>_xlfn.XLOOKUP(Table2[[#This Row],[Store_ID]],Table6[Store_ID],Table6[Region],"Not Found")</f>
        <v>South Zone 3</v>
      </c>
      <c r="U1291" s="2" t="s">
        <v>49</v>
      </c>
      <c r="V1291" s="2" t="str">
        <f>_xlfn.XLOOKUP(Table2[[#This Row],[Employee_ID]],Table5[Employee_ID],Table5[Employee Name],"Not Found")</f>
        <v>Jyothi Prasad</v>
      </c>
      <c r="W1291" s="2">
        <v>1</v>
      </c>
      <c r="X1291" s="2">
        <v>1838.82</v>
      </c>
      <c r="Y1291" s="2">
        <v>25</v>
      </c>
      <c r="Z1291" s="2">
        <v>459.7</v>
      </c>
      <c r="AA1291" s="2">
        <v>12</v>
      </c>
      <c r="AB1291" s="2">
        <v>165.49</v>
      </c>
      <c r="AC1291" s="2">
        <v>1544.61</v>
      </c>
      <c r="AD1291" s="2">
        <v>1115.19</v>
      </c>
      <c r="AE1291" s="2">
        <f t="shared" si="40"/>
        <v>263.92999999999984</v>
      </c>
      <c r="AF1291" s="2" t="s">
        <v>56</v>
      </c>
      <c r="AG1291" s="42">
        <f>IFERROR(Table2[[#This Row],[Profit]]/Table2[[#This Row],[Sales Amount]],0)</f>
        <v>0.17087161160422362</v>
      </c>
      <c r="AH1291" s="2" t="str">
        <f>TRIM(Table2[[#This Row],[Payment Modee]])</f>
        <v>Credit Card</v>
      </c>
      <c r="AI1291" s="2" t="s">
        <v>36</v>
      </c>
      <c r="AJ1291" s="2" t="s">
        <v>27</v>
      </c>
      <c r="AK1291" s="2" t="s">
        <v>1626</v>
      </c>
      <c r="AL1291" s="16" t="str">
        <f>IF(HOUR(Table2[[#This Row],[Order Time]])&lt;12,"Morning",IF(HOUR(Table2[[#This Row],[Order Time]])&lt;17,"Afternoon",IF(HOUR(Table2[[#This Row],[Order Time]])&lt;21,"Evening","Night")))</f>
        <v>Night</v>
      </c>
      <c r="AM1291" s="16" t="s">
        <v>38</v>
      </c>
    </row>
    <row r="1292" spans="1:39" x14ac:dyDescent="0.25">
      <c r="A1292" s="13" t="s">
        <v>2975</v>
      </c>
      <c r="B1292" s="4">
        <v>45621</v>
      </c>
      <c r="C1292" s="2">
        <f>YEAR(Table2[[#This Row],[Invoice Date]])</f>
        <v>2024</v>
      </c>
      <c r="D1292" s="2" t="str">
        <f>TEXT(Table2[[#This Row],[Invoice Date]],"mmm")</f>
        <v>Nov</v>
      </c>
      <c r="E1292" s="2" t="str">
        <f>Table2[[#This Row],[Store_ID]]&amp;"-"&amp;Table2[[#This Row],[Year]]&amp;"-"&amp;Table2[[#This Row],[Month]]</f>
        <v>STR004-2024-Nov</v>
      </c>
      <c r="F1292" s="2" t="s">
        <v>1051</v>
      </c>
      <c r="G1292" s="2" t="str">
        <f>_xlfn.XLOOKUP(Table2[[#This Row],[Customer_ID]],Table3[Customer_ID],Table3[Customer Name],"Not Found")</f>
        <v>Haritha Murthy</v>
      </c>
      <c r="H1292" s="2" t="str">
        <f>_xlfn.XLOOKUP(Table2[[#This Row],[Customer_ID]],Table3[Customer_ID],Table3[Gender],"Female")</f>
        <v>Female</v>
      </c>
      <c r="I1292" s="2" t="str">
        <f>_xlfn.XLOOKUP(Table2[[#This Row],[Customer_ID]],Table3[Customer_ID],Table3[City],"Missing Memebership")</f>
        <v>Nellore</v>
      </c>
      <c r="J1292" s="2" t="str">
        <f>_xlfn.XLOOKUP(Table2[[#This Row],[Customer_ID]],Table3[Customer_ID],Table3[State],"Karnataka")</f>
        <v>Andhra Pradesh</v>
      </c>
      <c r="K1292" s="2" t="str">
        <f>_xlfn.XLOOKUP(Table2[[#This Row],[Customer_ID]],Table3[Customer_ID],Table3[Membership],"Regular")</f>
        <v>Silver</v>
      </c>
      <c r="L1292" s="2" t="s">
        <v>85</v>
      </c>
      <c r="M1292" s="2" t="str">
        <f>_xlfn.XLOOKUP(Table2[[#This Row],[Product_ID]],Table4[Product_ID],Table4[Product_Name],"Not Found")</f>
        <v>Sonata Bootcut Navy Blue</v>
      </c>
      <c r="N1292" s="2" t="str">
        <f>_xlfn.XLOOKUP(Table2[[#This Row],[Product_ID]],Table4[Product_ID],Table4[Category],"Not Found")</f>
        <v>Women Jeans</v>
      </c>
      <c r="O1292" s="2" t="str">
        <f>_xlfn.XLOOKUP(Table2[[#This Row],[Product_ID]],Table4[Product_ID],Table4[Subcategory],"Not Found")</f>
        <v>Bootcut</v>
      </c>
      <c r="P1292" s="2" t="str">
        <f>_xlfn.XLOOKUP(Table2[[#This Row],[Product_ID]],Table4[Product_ID],Table4[Brand],"Missing Brand")</f>
        <v>Sonata</v>
      </c>
      <c r="Q1292" s="2" t="s">
        <v>91</v>
      </c>
      <c r="R1292" s="2" t="str">
        <f>_xlfn.XLOOKUP(Table2[[#This Row],[Store_ID]],Table6[Store_ID],Table6[Store Name],"Not Found")</f>
        <v>TrendMart Kalaburagi Mall Kiosk</v>
      </c>
      <c r="S1292" s="2">
        <f>_xlfn.XLOOKUP(Table2[[#This Row],[Store_ID]],Table6[Store_ID],Table6[Monthly Target],"Missing Target")</f>
        <v>800000</v>
      </c>
      <c r="T1292" s="2" t="str">
        <f>_xlfn.XLOOKUP(Table2[[#This Row],[Store_ID]],Table6[Store_ID],Table6[Region],"Not Found")</f>
        <v>South Zone 2</v>
      </c>
      <c r="U1292" s="2" t="s">
        <v>176</v>
      </c>
      <c r="V1292" s="2" t="str">
        <f>_xlfn.XLOOKUP(Table2[[#This Row],[Employee_ID]],Table5[Employee_ID],Table5[Employee Name],"Not Found")</f>
        <v>Malathi Varma</v>
      </c>
      <c r="W1292" s="2">
        <v>1</v>
      </c>
      <c r="X1292" s="2">
        <v>982.39</v>
      </c>
      <c r="Y1292" s="2">
        <v>10</v>
      </c>
      <c r="Z1292" s="2">
        <v>98.24</v>
      </c>
      <c r="AA1292" s="2">
        <v>5</v>
      </c>
      <c r="AB1292" s="2">
        <v>44.21</v>
      </c>
      <c r="AC1292" s="2">
        <v>928.36</v>
      </c>
      <c r="AD1292" s="2">
        <v>692.53</v>
      </c>
      <c r="AE1292" s="2">
        <f t="shared" si="40"/>
        <v>191.62000000000003</v>
      </c>
      <c r="AF1292" s="2" t="s">
        <v>69</v>
      </c>
      <c r="AG1292" s="42">
        <f>IFERROR(Table2[[#This Row],[Profit]]/Table2[[#This Row],[Sales Amount]],0)</f>
        <v>0.20640699728553583</v>
      </c>
      <c r="AH1292" s="2" t="str">
        <f>TRIM(Table2[[#This Row],[Payment Modee]])</f>
        <v>Cash</v>
      </c>
      <c r="AI1292" s="2" t="s">
        <v>36</v>
      </c>
      <c r="AJ1292" s="2" t="s">
        <v>27</v>
      </c>
      <c r="AK1292" s="2" t="s">
        <v>1409</v>
      </c>
      <c r="AL1292" s="16" t="str">
        <f>IF(HOUR(Table2[[#This Row],[Order Time]])&lt;12,"Morning",IF(HOUR(Table2[[#This Row],[Order Time]])&lt;17,"Afternoon",IF(HOUR(Table2[[#This Row],[Order Time]])&lt;21,"Evening","Night")))</f>
        <v>Morning</v>
      </c>
      <c r="AM1292" s="16" t="s">
        <v>29</v>
      </c>
    </row>
    <row r="1293" spans="1:39" x14ac:dyDescent="0.25">
      <c r="A1293" s="13" t="s">
        <v>2976</v>
      </c>
      <c r="B1293" s="4">
        <v>45544</v>
      </c>
      <c r="C1293" s="2">
        <f>YEAR(Table2[[#This Row],[Invoice Date]])</f>
        <v>2024</v>
      </c>
      <c r="D1293" s="2" t="str">
        <f>TEXT(Table2[[#This Row],[Invoice Date]],"mmm")</f>
        <v>Sep</v>
      </c>
      <c r="E1293" s="2" t="str">
        <f>Table2[[#This Row],[Store_ID]]&amp;"-"&amp;Table2[[#This Row],[Year]]&amp;"-"&amp;Table2[[#This Row],[Month]]</f>
        <v>STR078-2024-Sep</v>
      </c>
      <c r="F1293" s="2" t="s">
        <v>78</v>
      </c>
      <c r="G1293" s="2" t="str">
        <f>_xlfn.XLOOKUP(Table2[[#This Row],[Customer_ID]],Table3[Customer_ID],Table3[Customer Name],"Not Found")</f>
        <v>Rahul Yadav</v>
      </c>
      <c r="H1293" s="2" t="str">
        <f>_xlfn.XLOOKUP(Table2[[#This Row],[Customer_ID]],Table3[Customer_ID],Table3[Gender],"Female")</f>
        <v>Male</v>
      </c>
      <c r="I1293" s="2" t="str">
        <f>_xlfn.XLOOKUP(Table2[[#This Row],[Customer_ID]],Table3[Customer_ID],Table3[City],"Missing Memebership")</f>
        <v>Alappuzha</v>
      </c>
      <c r="J1293" s="2" t="str">
        <f>_xlfn.XLOOKUP(Table2[[#This Row],[Customer_ID]],Table3[Customer_ID],Table3[State],"Karnataka")</f>
        <v>Kerala</v>
      </c>
      <c r="K1293" s="2" t="str">
        <f>_xlfn.XLOOKUP(Table2[[#This Row],[Customer_ID]],Table3[Customer_ID],Table3[Membership],"Regular")</f>
        <v>Gold</v>
      </c>
      <c r="L1293" s="2" t="s">
        <v>571</v>
      </c>
      <c r="M1293" s="2" t="str">
        <f>_xlfn.XLOOKUP(Table2[[#This Row],[Product_ID]],Table4[Product_ID],Table4[Product_Name],"Not Found")</f>
        <v>Being Human Track Suit Mustard</v>
      </c>
      <c r="N1293" s="2" t="str">
        <f>_xlfn.XLOOKUP(Table2[[#This Row],[Product_ID]],Table4[Product_ID],Table4[Category],"Not Found")</f>
        <v>Sportswear</v>
      </c>
      <c r="O1293" s="2" t="str">
        <f>_xlfn.XLOOKUP(Table2[[#This Row],[Product_ID]],Table4[Product_ID],Table4[Subcategory],"Not Found")</f>
        <v>Track Suit</v>
      </c>
      <c r="P1293" s="2" t="str">
        <f>_xlfn.XLOOKUP(Table2[[#This Row],[Product_ID]],Table4[Product_ID],Table4[Brand],"Missing Brand")</f>
        <v>Being Human</v>
      </c>
      <c r="Q1293" s="2" t="s">
        <v>48</v>
      </c>
      <c r="R1293" s="2" t="str">
        <f>_xlfn.XLOOKUP(Table2[[#This Row],[Store_ID]],Table6[Store_ID],Table6[Store Name],"Not Found")</f>
        <v>TrendMart Vellore Standard</v>
      </c>
      <c r="S1293" s="2">
        <f>_xlfn.XLOOKUP(Table2[[#This Row],[Store_ID]],Table6[Store_ID],Table6[Monthly Target],"Missing Target")</f>
        <v>1200000</v>
      </c>
      <c r="T1293" s="2" t="str">
        <f>_xlfn.XLOOKUP(Table2[[#This Row],[Store_ID]],Table6[Store_ID],Table6[Region],"Not Found")</f>
        <v>South Zone 1</v>
      </c>
      <c r="U1293" s="2" t="s">
        <v>135</v>
      </c>
      <c r="V1293" s="2" t="str">
        <f>_xlfn.XLOOKUP(Table2[[#This Row],[Employee_ID]],Table5[Employee_ID],Table5[Employee Name],"Not Found")</f>
        <v>Yamini Pandian</v>
      </c>
      <c r="W1293" s="2">
        <v>2</v>
      </c>
      <c r="X1293" s="2">
        <v>970.18</v>
      </c>
      <c r="Y1293" s="2">
        <v>5</v>
      </c>
      <c r="Z1293" s="2">
        <v>97.02</v>
      </c>
      <c r="AA1293" s="2">
        <v>5</v>
      </c>
      <c r="AB1293" s="2">
        <v>92.17</v>
      </c>
      <c r="AC1293" s="2">
        <v>1935.51</v>
      </c>
      <c r="AD1293" s="2">
        <v>1252.52</v>
      </c>
      <c r="AE1293" s="2">
        <f t="shared" si="40"/>
        <v>590.82000000000005</v>
      </c>
      <c r="AF1293" s="2" t="s">
        <v>69</v>
      </c>
      <c r="AG1293" s="42">
        <f>IFERROR(Table2[[#This Row],[Profit]]/Table2[[#This Row],[Sales Amount]],0)</f>
        <v>0.30525287908613236</v>
      </c>
      <c r="AH1293" s="2" t="str">
        <f>TRIM(Table2[[#This Row],[Payment Modee]])</f>
        <v>Cash</v>
      </c>
      <c r="AI1293" s="2" t="s">
        <v>26</v>
      </c>
      <c r="AJ1293" s="2" t="s">
        <v>27</v>
      </c>
      <c r="AK1293" s="2" t="s">
        <v>2977</v>
      </c>
      <c r="AL1293" s="16" t="str">
        <f>IF(HOUR(Table2[[#This Row],[Order Time]])&lt;12,"Morning",IF(HOUR(Table2[[#This Row],[Order Time]])&lt;17,"Afternoon",IF(HOUR(Table2[[#This Row],[Order Time]])&lt;21,"Evening","Night")))</f>
        <v>Evening</v>
      </c>
      <c r="AM1293" s="16" t="s">
        <v>29</v>
      </c>
    </row>
    <row r="1294" spans="1:39" x14ac:dyDescent="0.25">
      <c r="A1294" s="13" t="s">
        <v>2978</v>
      </c>
      <c r="B1294" s="4">
        <v>45565</v>
      </c>
      <c r="C1294" s="2">
        <f>YEAR(Table2[[#This Row],[Invoice Date]])</f>
        <v>2024</v>
      </c>
      <c r="D1294" s="2" t="str">
        <f>TEXT(Table2[[#This Row],[Invoice Date]],"mmm")</f>
        <v>Sep</v>
      </c>
      <c r="E1294" s="2" t="str">
        <f>Table2[[#This Row],[Store_ID]]&amp;"-"&amp;Table2[[#This Row],[Year]]&amp;"-"&amp;Table2[[#This Row],[Month]]</f>
        <v>STR001-2024-Sep</v>
      </c>
      <c r="F1294" s="2" t="s">
        <v>668</v>
      </c>
      <c r="G1294" s="2" t="str">
        <f>_xlfn.XLOOKUP(Table2[[#This Row],[Customer_ID]],Table3[Customer_ID],Table3[Customer Name],"Not Found")</f>
        <v>Gopal Prasad</v>
      </c>
      <c r="H1294" s="2" t="str">
        <f>_xlfn.XLOOKUP(Table2[[#This Row],[Customer_ID]],Table3[Customer_ID],Table3[Gender],"Female")</f>
        <v>Male</v>
      </c>
      <c r="I1294" s="2" t="str">
        <f>_xlfn.XLOOKUP(Table2[[#This Row],[Customer_ID]],Table3[Customer_ID],Table3[City],"Missing Memebership")</f>
        <v>Mysuru</v>
      </c>
      <c r="J1294" s="2" t="str">
        <f>_xlfn.XLOOKUP(Table2[[#This Row],[Customer_ID]],Table3[Customer_ID],Table3[State],"Karnataka")</f>
        <v>Karnataka</v>
      </c>
      <c r="K1294" s="2" t="str">
        <f>_xlfn.XLOOKUP(Table2[[#This Row],[Customer_ID]],Table3[Customer_ID],Table3[Membership],"Regular")</f>
        <v>Regular</v>
      </c>
      <c r="L1294" s="2" t="s">
        <v>1481</v>
      </c>
      <c r="M1294" s="2" t="str">
        <f>_xlfn.XLOOKUP(Table2[[#This Row],[Product_ID]],Table4[Product_ID],Table4[Product_Name],"Not Found")</f>
        <v>Peter England Girls Frock Black</v>
      </c>
      <c r="N1294" s="2" t="str">
        <f>_xlfn.XLOOKUP(Table2[[#This Row],[Product_ID]],Table4[Product_ID],Table4[Category],"Not Found")</f>
        <v>Kids Wear</v>
      </c>
      <c r="O1294" s="2" t="str">
        <f>_xlfn.XLOOKUP(Table2[[#This Row],[Product_ID]],Table4[Product_ID],Table4[Subcategory],"Not Found")</f>
        <v>Girls Frock</v>
      </c>
      <c r="P1294" s="2" t="str">
        <f>_xlfn.XLOOKUP(Table2[[#This Row],[Product_ID]],Table4[Product_ID],Table4[Brand],"Missing Brand")</f>
        <v>Peter England</v>
      </c>
      <c r="Q1294" s="2" t="s">
        <v>409</v>
      </c>
      <c r="R1294" s="2" t="str">
        <f>_xlfn.XLOOKUP(Table2[[#This Row],[Store_ID]],Table6[Store_ID],Table6[Store Name],"Not Found")</f>
        <v>TrendMart Kollam Standard</v>
      </c>
      <c r="S1294" s="2">
        <f>_xlfn.XLOOKUP(Table2[[#This Row],[Store_ID]],Table6[Store_ID],Table6[Monthly Target],"Missing Target")</f>
        <v>2500000</v>
      </c>
      <c r="T1294" s="2" t="str">
        <f>_xlfn.XLOOKUP(Table2[[#This Row],[Store_ID]],Table6[Store_ID],Table6[Region],"Not Found")</f>
        <v>South Zone 1</v>
      </c>
      <c r="U1294" s="2" t="s">
        <v>229</v>
      </c>
      <c r="V1294" s="2" t="str">
        <f>_xlfn.XLOOKUP(Table2[[#This Row],[Employee_ID]],Table5[Employee_ID],Table5[Employee Name],"Not Found")</f>
        <v>Yogesh Chettiar</v>
      </c>
      <c r="W1294" s="2">
        <v>3</v>
      </c>
      <c r="X1294" s="2">
        <v>500.05</v>
      </c>
      <c r="Y1294" s="2">
        <v>5</v>
      </c>
      <c r="Z1294" s="2">
        <v>75.010000000000005</v>
      </c>
      <c r="AA1294" s="2">
        <v>5</v>
      </c>
      <c r="AB1294" s="2">
        <v>71.260000000000005</v>
      </c>
      <c r="AC1294" s="2">
        <v>1496.4</v>
      </c>
      <c r="AD1294" s="2">
        <v>1011.27</v>
      </c>
      <c r="AE1294" s="2">
        <f t="shared" ref="AE1294:AE1325" si="41">(AC1294-AD1294-AB1294)</f>
        <v>413.87000000000012</v>
      </c>
      <c r="AF1294" s="2" t="s">
        <v>25</v>
      </c>
      <c r="AG1294" s="42">
        <f>IFERROR(Table2[[#This Row],[Profit]]/Table2[[#This Row],[Sales Amount]],0)</f>
        <v>0.27657711841753546</v>
      </c>
      <c r="AH1294" s="2" t="str">
        <f>TRIM(Table2[[#This Row],[Payment Modee]])</f>
        <v>UPI</v>
      </c>
      <c r="AI1294" s="2" t="s">
        <v>36</v>
      </c>
      <c r="AJ1294" s="2" t="s">
        <v>27</v>
      </c>
      <c r="AK1294" s="2" t="s">
        <v>2979</v>
      </c>
      <c r="AL1294" s="16" t="str">
        <f>IF(HOUR(Table2[[#This Row],[Order Time]])&lt;12,"Morning",IF(HOUR(Table2[[#This Row],[Order Time]])&lt;17,"Afternoon",IF(HOUR(Table2[[#This Row],[Order Time]])&lt;21,"Evening","Night")))</f>
        <v>Morning</v>
      </c>
      <c r="AM1294" s="16" t="s">
        <v>29</v>
      </c>
    </row>
    <row r="1295" spans="1:39" x14ac:dyDescent="0.25">
      <c r="A1295" s="13" t="s">
        <v>2980</v>
      </c>
      <c r="B1295" s="4">
        <v>45464</v>
      </c>
      <c r="C1295" s="2">
        <f>YEAR(Table2[[#This Row],[Invoice Date]])</f>
        <v>2024</v>
      </c>
      <c r="D1295" s="2" t="str">
        <f>TEXT(Table2[[#This Row],[Invoice Date]],"mmm")</f>
        <v>Jun</v>
      </c>
      <c r="E1295" s="2" t="str">
        <f>Table2[[#This Row],[Store_ID]]&amp;"-"&amp;Table2[[#This Row],[Year]]&amp;"-"&amp;Table2[[#This Row],[Month]]</f>
        <v>STR043-2024-Jun</v>
      </c>
      <c r="F1295" s="2" t="s">
        <v>2625</v>
      </c>
      <c r="G1295" s="2" t="str">
        <f>_xlfn.XLOOKUP(Table2[[#This Row],[Customer_ID]],Table3[Customer_ID],Table3[Customer Name],"Not Found")</f>
        <v>Jayaram Murthy</v>
      </c>
      <c r="H1295" s="2" t="str">
        <f>_xlfn.XLOOKUP(Table2[[#This Row],[Customer_ID]],Table3[Customer_ID],Table3[Gender],"Female")</f>
        <v>Male</v>
      </c>
      <c r="I1295" s="2" t="str">
        <f>_xlfn.XLOOKUP(Table2[[#This Row],[Customer_ID]],Table3[Customer_ID],Table3[City],"Missing Memebership")</f>
        <v>Tirupati</v>
      </c>
      <c r="J1295" s="2" t="str">
        <f>_xlfn.XLOOKUP(Table2[[#This Row],[Customer_ID]],Table3[Customer_ID],Table3[State],"Karnataka")</f>
        <v>Andhra Pradesh</v>
      </c>
      <c r="K1295" s="2" t="str">
        <f>_xlfn.XLOOKUP(Table2[[#This Row],[Customer_ID]],Table3[Customer_ID],Table3[Membership],"Regular")</f>
        <v>Silver</v>
      </c>
      <c r="L1295" s="2" t="s">
        <v>117</v>
      </c>
      <c r="M1295" s="2" t="str">
        <f>_xlfn.XLOOKUP(Table2[[#This Row],[Product_ID]],Table4[Product_ID],Table4[Product_Name],"Not Found")</f>
        <v>Nike Crop Top Cream</v>
      </c>
      <c r="N1295" s="2" t="str">
        <f>_xlfn.XLOOKUP(Table2[[#This Row],[Product_ID]],Table4[Product_ID],Table4[Category],"Not Found")</f>
        <v>Women Tops</v>
      </c>
      <c r="O1295" s="2" t="str">
        <f>_xlfn.XLOOKUP(Table2[[#This Row],[Product_ID]],Table4[Product_ID],Table4[Subcategory],"Not Found")</f>
        <v>Crop Top</v>
      </c>
      <c r="P1295" s="2" t="str">
        <f>_xlfn.XLOOKUP(Table2[[#This Row],[Product_ID]],Table4[Product_ID],Table4[Brand],"Missing Brand")</f>
        <v>Nike</v>
      </c>
      <c r="Q1295" s="2" t="s">
        <v>908</v>
      </c>
      <c r="R1295" s="2" t="str">
        <f>_xlfn.XLOOKUP(Table2[[#This Row],[Store_ID]],Table6[Store_ID],Table6[Store Name],"Not Found")</f>
        <v>TrendMart Mangaluru Standard</v>
      </c>
      <c r="S1295" s="2">
        <f>_xlfn.XLOOKUP(Table2[[#This Row],[Store_ID]],Table6[Store_ID],Table6[Monthly Target],"Missing Target")</f>
        <v>1500000</v>
      </c>
      <c r="T1295" s="2" t="str">
        <f>_xlfn.XLOOKUP(Table2[[#This Row],[Store_ID]],Table6[Store_ID],Table6[Region],"Not Found")</f>
        <v>South Zone 2</v>
      </c>
      <c r="U1295" s="2" t="s">
        <v>102</v>
      </c>
      <c r="V1295" s="2" t="str">
        <f>_xlfn.XLOOKUP(Table2[[#This Row],[Employee_ID]],Table5[Employee_ID],Table5[Employee Name],"Not Found")</f>
        <v>Chandra Reddy</v>
      </c>
      <c r="W1295" s="2">
        <v>1</v>
      </c>
      <c r="X1295" s="2">
        <v>814.83</v>
      </c>
      <c r="Y1295" s="2">
        <v>20</v>
      </c>
      <c r="Z1295" s="2">
        <v>162.97</v>
      </c>
      <c r="AA1295" s="2">
        <v>5</v>
      </c>
      <c r="AB1295" s="2">
        <v>32.590000000000003</v>
      </c>
      <c r="AC1295" s="2">
        <v>684.45</v>
      </c>
      <c r="AD1295" s="2">
        <v>550.01</v>
      </c>
      <c r="AE1295" s="2">
        <f t="shared" si="41"/>
        <v>101.85000000000005</v>
      </c>
      <c r="AF1295" s="2" t="s">
        <v>56</v>
      </c>
      <c r="AG1295" s="42">
        <f>IFERROR(Table2[[#This Row],[Profit]]/Table2[[#This Row],[Sales Amount]],0)</f>
        <v>0.14880561034407194</v>
      </c>
      <c r="AH1295" s="2" t="str">
        <f>TRIM(Table2[[#This Row],[Payment Modee]])</f>
        <v>Credit Card</v>
      </c>
      <c r="AI1295" s="2" t="s">
        <v>26</v>
      </c>
      <c r="AJ1295" s="2" t="s">
        <v>27</v>
      </c>
      <c r="AK1295" s="2" t="s">
        <v>1772</v>
      </c>
      <c r="AL1295" s="16" t="str">
        <f>IF(HOUR(Table2[[#This Row],[Order Time]])&lt;12,"Morning",IF(HOUR(Table2[[#This Row],[Order Time]])&lt;17,"Afternoon",IF(HOUR(Table2[[#This Row],[Order Time]])&lt;21,"Evening","Night")))</f>
        <v>Afternoon</v>
      </c>
      <c r="AM1295" s="16" t="s">
        <v>29</v>
      </c>
    </row>
    <row r="1296" spans="1:39" x14ac:dyDescent="0.25">
      <c r="A1296" s="13" t="s">
        <v>2981</v>
      </c>
      <c r="B1296" s="4">
        <v>45578</v>
      </c>
      <c r="C1296" s="2">
        <f>YEAR(Table2[[#This Row],[Invoice Date]])</f>
        <v>2024</v>
      </c>
      <c r="D1296" s="2" t="str">
        <f>TEXT(Table2[[#This Row],[Invoice Date]],"mmm")</f>
        <v>Oct</v>
      </c>
      <c r="E1296" s="2" t="str">
        <f>Table2[[#This Row],[Store_ID]]&amp;"-"&amp;Table2[[#This Row],[Year]]&amp;"-"&amp;Table2[[#This Row],[Month]]</f>
        <v>STR007-2024-Oct</v>
      </c>
      <c r="F1296" s="2" t="s">
        <v>834</v>
      </c>
      <c r="G1296" s="2" t="str">
        <f>_xlfn.XLOOKUP(Table2[[#This Row],[Customer_ID]],Table3[Customer_ID],Table3[Customer Name],"Not Found")</f>
        <v>Ashok Hegde</v>
      </c>
      <c r="H1296" s="2" t="str">
        <f>_xlfn.XLOOKUP(Table2[[#This Row],[Customer_ID]],Table3[Customer_ID],Table3[Gender],"Female")</f>
        <v>Male</v>
      </c>
      <c r="I1296" s="2" t="str">
        <f>_xlfn.XLOOKUP(Table2[[#This Row],[Customer_ID]],Table3[Customer_ID],Table3[City],"Missing Memebership")</f>
        <v>Madurai</v>
      </c>
      <c r="J1296" s="2" t="str">
        <f>_xlfn.XLOOKUP(Table2[[#This Row],[Customer_ID]],Table3[Customer_ID],Table3[State],"Karnataka")</f>
        <v>Tamil Nadu</v>
      </c>
      <c r="K1296" s="2" t="str">
        <f>_xlfn.XLOOKUP(Table2[[#This Row],[Customer_ID]],Table3[Customer_ID],Table3[Membership],"Regular")</f>
        <v>Silver</v>
      </c>
      <c r="L1296" s="2" t="s">
        <v>754</v>
      </c>
      <c r="M1296" s="2" t="str">
        <f>_xlfn.XLOOKUP(Table2[[#This Row],[Product_ID]],Table4[Product_ID],Table4[Product_Name],"Not Found")</f>
        <v>Wrangler Ring White</v>
      </c>
      <c r="N1296" s="2" t="str">
        <f>_xlfn.XLOOKUP(Table2[[#This Row],[Product_ID]],Table4[Product_ID],Table4[Category],"Not Found")</f>
        <v>Jewellery</v>
      </c>
      <c r="O1296" s="2" t="str">
        <f>_xlfn.XLOOKUP(Table2[[#This Row],[Product_ID]],Table4[Product_ID],Table4[Subcategory],"Not Found")</f>
        <v>Ring</v>
      </c>
      <c r="P1296" s="2" t="str">
        <f>_xlfn.XLOOKUP(Table2[[#This Row],[Product_ID]],Table4[Product_ID],Table4[Brand],"Missing Brand")</f>
        <v>Wrangler</v>
      </c>
      <c r="Q1296" s="2" t="s">
        <v>307</v>
      </c>
      <c r="R1296" s="2" t="str">
        <f>_xlfn.XLOOKUP(Table2[[#This Row],[Store_ID]],Table6[Store_ID],Table6[Store Name],"Not Found")</f>
        <v>TrendMart Thoothukudi Mall Kiosk</v>
      </c>
      <c r="S1296" s="2">
        <f>_xlfn.XLOOKUP(Table2[[#This Row],[Store_ID]],Table6[Store_ID],Table6[Monthly Target],"Missing Target")</f>
        <v>1500000</v>
      </c>
      <c r="T1296" s="2" t="str">
        <f>_xlfn.XLOOKUP(Table2[[#This Row],[Store_ID]],Table6[Store_ID],Table6[Region],"Not Found")</f>
        <v>South Zone 1</v>
      </c>
      <c r="U1296" s="2" t="s">
        <v>102</v>
      </c>
      <c r="V1296" s="2" t="str">
        <f>_xlfn.XLOOKUP(Table2[[#This Row],[Employee_ID]],Table5[Employee_ID],Table5[Employee Name],"Not Found")</f>
        <v>Chandra Reddy</v>
      </c>
      <c r="W1296" s="2">
        <v>2</v>
      </c>
      <c r="X1296" s="2">
        <v>3221.46</v>
      </c>
      <c r="Y1296" s="2">
        <v>5</v>
      </c>
      <c r="Z1296" s="2">
        <v>322.14999999999998</v>
      </c>
      <c r="AA1296" s="2">
        <v>3</v>
      </c>
      <c r="AB1296" s="2">
        <v>183.62</v>
      </c>
      <c r="AC1296" s="2">
        <v>6304.39</v>
      </c>
      <c r="AD1296" s="2">
        <v>3979.86</v>
      </c>
      <c r="AE1296" s="2">
        <f t="shared" si="41"/>
        <v>2140.9100000000003</v>
      </c>
      <c r="AF1296" s="2" t="s">
        <v>35</v>
      </c>
      <c r="AG1296" s="42">
        <f>IFERROR(Table2[[#This Row],[Profit]]/Table2[[#This Row],[Sales Amount]],0)</f>
        <v>0.33959034894732087</v>
      </c>
      <c r="AH1296" s="2" t="str">
        <f>TRIM(Table2[[#This Row],[Payment Modee]])</f>
        <v>Debit Card</v>
      </c>
      <c r="AI1296" s="2" t="s">
        <v>26</v>
      </c>
      <c r="AJ1296" s="2" t="s">
        <v>27</v>
      </c>
      <c r="AK1296" s="2" t="s">
        <v>1315</v>
      </c>
      <c r="AL1296" s="16" t="str">
        <f>IF(HOUR(Table2[[#This Row],[Order Time]])&lt;12,"Morning",IF(HOUR(Table2[[#This Row],[Order Time]])&lt;17,"Afternoon",IF(HOUR(Table2[[#This Row],[Order Time]])&lt;21,"Evening","Night")))</f>
        <v>Evening</v>
      </c>
      <c r="AM1296" s="16" t="s">
        <v>38</v>
      </c>
    </row>
    <row r="1297" spans="1:39" x14ac:dyDescent="0.25">
      <c r="A1297" s="13" t="s">
        <v>2982</v>
      </c>
      <c r="B1297" s="4">
        <v>45579</v>
      </c>
      <c r="C1297" s="2">
        <f>YEAR(Table2[[#This Row],[Invoice Date]])</f>
        <v>2024</v>
      </c>
      <c r="D1297" s="2" t="str">
        <f>TEXT(Table2[[#This Row],[Invoice Date]],"mmm")</f>
        <v>Oct</v>
      </c>
      <c r="E1297" s="2" t="str">
        <f>Table2[[#This Row],[Store_ID]]&amp;"-"&amp;Table2[[#This Row],[Year]]&amp;"-"&amp;Table2[[#This Row],[Month]]</f>
        <v>STR090-2024-Oct</v>
      </c>
      <c r="F1297" s="2" t="s">
        <v>1515</v>
      </c>
      <c r="G1297" s="2" t="str">
        <f>_xlfn.XLOOKUP(Table2[[#This Row],[Customer_ID]],Table3[Customer_ID],Table3[Customer Name],"Not Found")</f>
        <v>Indira Prasad</v>
      </c>
      <c r="H1297" s="2" t="str">
        <f>_xlfn.XLOOKUP(Table2[[#This Row],[Customer_ID]],Table3[Customer_ID],Table3[Gender],"Female")</f>
        <v>Female</v>
      </c>
      <c r="I1297" s="2" t="str">
        <f>_xlfn.XLOOKUP(Table2[[#This Row],[Customer_ID]],Table3[Customer_ID],Table3[City],"Missing Memebership")</f>
        <v>Kalaburagi</v>
      </c>
      <c r="J1297" s="2" t="str">
        <f>_xlfn.XLOOKUP(Table2[[#This Row],[Customer_ID]],Table3[Customer_ID],Table3[State],"Karnataka")</f>
        <v>Karnataka</v>
      </c>
      <c r="K1297" s="2" t="str">
        <f>_xlfn.XLOOKUP(Table2[[#This Row],[Customer_ID]],Table3[Customer_ID],Table3[Membership],"Regular")</f>
        <v>Silver</v>
      </c>
      <c r="L1297" s="2" t="s">
        <v>840</v>
      </c>
      <c r="M1297" s="2" t="str">
        <f>_xlfn.XLOOKUP(Table2[[#This Row],[Product_ID]],Table4[Product_ID],Table4[Product_Name],"Not Found")</f>
        <v>Fastrack Sling Bag Peach</v>
      </c>
      <c r="N1297" s="2" t="str">
        <f>_xlfn.XLOOKUP(Table2[[#This Row],[Product_ID]],Table4[Product_ID],Table4[Category],"Not Found")</f>
        <v>Handbags</v>
      </c>
      <c r="O1297" s="2" t="str">
        <f>_xlfn.XLOOKUP(Table2[[#This Row],[Product_ID]],Table4[Product_ID],Table4[Subcategory],"Not Found")</f>
        <v>Sling Bag</v>
      </c>
      <c r="P1297" s="2" t="str">
        <f>_xlfn.XLOOKUP(Table2[[#This Row],[Product_ID]],Table4[Product_ID],Table4[Brand],"Missing Brand")</f>
        <v>Fastrack</v>
      </c>
      <c r="Q1297" s="2" t="s">
        <v>273</v>
      </c>
      <c r="R1297" s="2" t="str">
        <f>_xlfn.XLOOKUP(Table2[[#This Row],[Store_ID]],Table6[Store_ID],Table6[Store Name],"Not Found")</f>
        <v>TrendMart Kannur Outlet</v>
      </c>
      <c r="S1297" s="2">
        <f>_xlfn.XLOOKUP(Table2[[#This Row],[Store_ID]],Table6[Store_ID],Table6[Monthly Target],"Missing Target")</f>
        <v>2500000</v>
      </c>
      <c r="T1297" s="2" t="str">
        <f>_xlfn.XLOOKUP(Table2[[#This Row],[Store_ID]],Table6[Store_ID],Table6[Region],"Not Found")</f>
        <v>South Zone 1</v>
      </c>
      <c r="U1297" s="2" t="s">
        <v>187</v>
      </c>
      <c r="V1297" s="2" t="str">
        <f>_xlfn.XLOOKUP(Table2[[#This Row],[Employee_ID]],Table5[Employee_ID],Table5[Employee Name],"Not Found")</f>
        <v>Ganapathy Naidu</v>
      </c>
      <c r="W1297" s="2">
        <v>2</v>
      </c>
      <c r="X1297" s="2">
        <v>1520.36</v>
      </c>
      <c r="Y1297" s="2">
        <v>10</v>
      </c>
      <c r="Z1297" s="2">
        <v>304.07</v>
      </c>
      <c r="AA1297" s="2">
        <v>12</v>
      </c>
      <c r="AB1297" s="2">
        <v>328.4</v>
      </c>
      <c r="AC1297" s="2">
        <v>3065.05</v>
      </c>
      <c r="AD1297" s="2">
        <v>1977.14</v>
      </c>
      <c r="AE1297" s="2">
        <f t="shared" si="41"/>
        <v>759.5100000000001</v>
      </c>
      <c r="AF1297" s="2" t="s">
        <v>35</v>
      </c>
      <c r="AG1297" s="42">
        <f>IFERROR(Table2[[#This Row],[Profit]]/Table2[[#This Row],[Sales Amount]],0)</f>
        <v>0.24779693642844328</v>
      </c>
      <c r="AH1297" s="2" t="str">
        <f>TRIM(Table2[[#This Row],[Payment Modee]])</f>
        <v>Debit Card</v>
      </c>
      <c r="AI1297" s="2" t="s">
        <v>36</v>
      </c>
      <c r="AJ1297" s="2" t="s">
        <v>27</v>
      </c>
      <c r="AK1297" s="2" t="s">
        <v>2983</v>
      </c>
      <c r="AL1297" s="16" t="str">
        <f>IF(HOUR(Table2[[#This Row],[Order Time]])&lt;12,"Morning",IF(HOUR(Table2[[#This Row],[Order Time]])&lt;17,"Afternoon",IF(HOUR(Table2[[#This Row],[Order Time]])&lt;21,"Evening","Night")))</f>
        <v>Morning</v>
      </c>
      <c r="AM1297" s="16" t="s">
        <v>29</v>
      </c>
    </row>
    <row r="1298" spans="1:39" x14ac:dyDescent="0.25">
      <c r="A1298" s="13" t="s">
        <v>2984</v>
      </c>
      <c r="B1298" s="4">
        <v>45591</v>
      </c>
      <c r="C1298" s="2">
        <f>YEAR(Table2[[#This Row],[Invoice Date]])</f>
        <v>2024</v>
      </c>
      <c r="D1298" s="2" t="str">
        <f>TEXT(Table2[[#This Row],[Invoice Date]],"mmm")</f>
        <v>Oct</v>
      </c>
      <c r="E1298" s="2" t="str">
        <f>Table2[[#This Row],[Store_ID]]&amp;"-"&amp;Table2[[#This Row],[Year]]&amp;"-"&amp;Table2[[#This Row],[Month]]</f>
        <v>STR007-2024-Oct</v>
      </c>
      <c r="F1298" s="2" t="s">
        <v>1498</v>
      </c>
      <c r="G1298" s="2" t="str">
        <f>_xlfn.XLOOKUP(Table2[[#This Row],[Customer_ID]],Table3[Customer_ID],Table3[Customer Name],"Not Found")</f>
        <v>Pooja Iyer</v>
      </c>
      <c r="H1298" s="2" t="str">
        <f>_xlfn.XLOOKUP(Table2[[#This Row],[Customer_ID]],Table3[Customer_ID],Table3[Gender],"Female")</f>
        <v>Female</v>
      </c>
      <c r="I1298" s="2" t="str">
        <f>_xlfn.XLOOKUP(Table2[[#This Row],[Customer_ID]],Table3[Customer_ID],Table3[City],"Missing Memebership")</f>
        <v>Erode</v>
      </c>
      <c r="J1298" s="2" t="str">
        <f>_xlfn.XLOOKUP(Table2[[#This Row],[Customer_ID]],Table3[Customer_ID],Table3[State],"Karnataka")</f>
        <v>Tamil Nadu</v>
      </c>
      <c r="K1298" s="2" t="str">
        <f>_xlfn.XLOOKUP(Table2[[#This Row],[Customer_ID]],Table3[Customer_ID],Table3[Membership],"Regular")</f>
        <v>Regular</v>
      </c>
      <c r="L1298" s="2" t="s">
        <v>492</v>
      </c>
      <c r="M1298" s="2" t="str">
        <f>_xlfn.XLOOKUP(Table2[[#This Row],[Product_ID]],Table4[Product_ID],Table4[Product_Name],"Not Found")</f>
        <v>Fossil Sports T-Shirt Olive</v>
      </c>
      <c r="N1298" s="2" t="str">
        <f>_xlfn.XLOOKUP(Table2[[#This Row],[Product_ID]],Table4[Product_ID],Table4[Category],"Not Found")</f>
        <v>Sportswear</v>
      </c>
      <c r="O1298" s="2" t="str">
        <f>_xlfn.XLOOKUP(Table2[[#This Row],[Product_ID]],Table4[Product_ID],Table4[Subcategory],"Not Found")</f>
        <v>Sports T-Shirt</v>
      </c>
      <c r="P1298" s="2" t="str">
        <f>_xlfn.XLOOKUP(Table2[[#This Row],[Product_ID]],Table4[Product_ID],Table4[Brand],"Missing Brand")</f>
        <v>Fossil</v>
      </c>
      <c r="Q1298" s="2" t="s">
        <v>307</v>
      </c>
      <c r="R1298" s="2" t="str">
        <f>_xlfn.XLOOKUP(Table2[[#This Row],[Store_ID]],Table6[Store_ID],Table6[Store Name],"Not Found")</f>
        <v>TrendMart Thoothukudi Mall Kiosk</v>
      </c>
      <c r="S1298" s="2">
        <f>_xlfn.XLOOKUP(Table2[[#This Row],[Store_ID]],Table6[Store_ID],Table6[Monthly Target],"Missing Target")</f>
        <v>1500000</v>
      </c>
      <c r="T1298" s="2" t="str">
        <f>_xlfn.XLOOKUP(Table2[[#This Row],[Store_ID]],Table6[Store_ID],Table6[Region],"Not Found")</f>
        <v>South Zone 1</v>
      </c>
      <c r="U1298" s="2" t="s">
        <v>153</v>
      </c>
      <c r="V1298" s="2" t="str">
        <f>_xlfn.XLOOKUP(Table2[[#This Row],[Employee_ID]],Table5[Employee_ID],Table5[Employee Name],"Not Found")</f>
        <v>Rani Mishra</v>
      </c>
      <c r="W1298" s="2">
        <v>1</v>
      </c>
      <c r="X1298" s="2">
        <v>1665.78</v>
      </c>
      <c r="Y1298" s="2">
        <v>25</v>
      </c>
      <c r="Z1298" s="2">
        <v>416.44</v>
      </c>
      <c r="AA1298" s="2">
        <v>12</v>
      </c>
      <c r="AB1298" s="2">
        <v>149.91999999999999</v>
      </c>
      <c r="AC1298" s="2">
        <v>1399.26</v>
      </c>
      <c r="AD1298" s="2">
        <v>1004.94</v>
      </c>
      <c r="AE1298" s="2">
        <f t="shared" si="41"/>
        <v>244.39999999999995</v>
      </c>
      <c r="AF1298" s="2" t="s">
        <v>56</v>
      </c>
      <c r="AG1298" s="42">
        <f>IFERROR(Table2[[#This Row],[Profit]]/Table2[[#This Row],[Sales Amount]],0)</f>
        <v>0.17466375083972954</v>
      </c>
      <c r="AH1298" s="2" t="str">
        <f>TRIM(Table2[[#This Row],[Payment Modee]])</f>
        <v>Credit Card</v>
      </c>
      <c r="AI1298" s="2" t="s">
        <v>26</v>
      </c>
      <c r="AJ1298" s="2" t="s">
        <v>27</v>
      </c>
      <c r="AK1298" s="2" t="s">
        <v>1037</v>
      </c>
      <c r="AL1298" s="16" t="str">
        <f>IF(HOUR(Table2[[#This Row],[Order Time]])&lt;12,"Morning",IF(HOUR(Table2[[#This Row],[Order Time]])&lt;17,"Afternoon",IF(HOUR(Table2[[#This Row],[Order Time]])&lt;21,"Evening","Night")))</f>
        <v>Morning</v>
      </c>
      <c r="AM1298" s="16" t="s">
        <v>38</v>
      </c>
    </row>
    <row r="1299" spans="1:39" x14ac:dyDescent="0.25">
      <c r="A1299" s="13" t="s">
        <v>2985</v>
      </c>
      <c r="B1299" s="4">
        <v>45665</v>
      </c>
      <c r="C1299" s="2">
        <f>YEAR(Table2[[#This Row],[Invoice Date]])</f>
        <v>2025</v>
      </c>
      <c r="D1299" s="2" t="str">
        <f>TEXT(Table2[[#This Row],[Invoice Date]],"mmm")</f>
        <v>Jan</v>
      </c>
      <c r="E1299" s="2" t="str">
        <f>Table2[[#This Row],[Store_ID]]&amp;"-"&amp;Table2[[#This Row],[Year]]&amp;"-"&amp;Table2[[#This Row],[Month]]</f>
        <v>STR002-2025-Jan</v>
      </c>
      <c r="F1299" s="2" t="s">
        <v>2320</v>
      </c>
      <c r="G1299" s="2" t="str">
        <f>_xlfn.XLOOKUP(Table2[[#This Row],[Customer_ID]],Table3[Customer_ID],Table3[Customer Name],"Not Found")</f>
        <v>Latha Ramachandran</v>
      </c>
      <c r="H1299" s="2" t="str">
        <f>_xlfn.XLOOKUP(Table2[[#This Row],[Customer_ID]],Table3[Customer_ID],Table3[Gender],"Female")</f>
        <v>Female</v>
      </c>
      <c r="I1299" s="2" t="str">
        <f>_xlfn.XLOOKUP(Table2[[#This Row],[Customer_ID]],Table3[Customer_ID],Table3[City],"Missing Memebership")</f>
        <v>Salem</v>
      </c>
      <c r="J1299" s="2" t="str">
        <f>_xlfn.XLOOKUP(Table2[[#This Row],[Customer_ID]],Table3[Customer_ID],Table3[State],"Karnataka")</f>
        <v>Tamil Nadu</v>
      </c>
      <c r="K1299" s="2" t="str">
        <f>_xlfn.XLOOKUP(Table2[[#This Row],[Customer_ID]],Table3[Customer_ID],Table3[Membership],"Regular")</f>
        <v>Gold</v>
      </c>
      <c r="L1299" s="2" t="s">
        <v>1707</v>
      </c>
      <c r="M1299" s="2" t="str">
        <f>_xlfn.XLOOKUP(Table2[[#This Row],[Product_ID]],Table4[Product_ID],Table4[Product_Name],"Not Found")</f>
        <v>Louis Philippe Card Holder Mustard</v>
      </c>
      <c r="N1299" s="2" t="str">
        <f>_xlfn.XLOOKUP(Table2[[#This Row],[Product_ID]],Table4[Product_ID],Table4[Category],"Not Found")</f>
        <v>Wallets</v>
      </c>
      <c r="O1299" s="2" t="str">
        <f>_xlfn.XLOOKUP(Table2[[#This Row],[Product_ID]],Table4[Product_ID],Table4[Subcategory],"Not Found")</f>
        <v>Card Holder</v>
      </c>
      <c r="P1299" s="2" t="str">
        <f>_xlfn.XLOOKUP(Table2[[#This Row],[Product_ID]],Table4[Product_ID],Table4[Brand],"Missing Brand")</f>
        <v>Louis Philippe</v>
      </c>
      <c r="Q1299" s="2" t="s">
        <v>658</v>
      </c>
      <c r="R1299" s="2" t="str">
        <f>_xlfn.XLOOKUP(Table2[[#This Row],[Store_ID]],Table6[Store_ID],Table6[Store Name],"Not Found")</f>
        <v>TrendMart Thrissur Standard</v>
      </c>
      <c r="S1299" s="2">
        <f>_xlfn.XLOOKUP(Table2[[#This Row],[Store_ID]],Table6[Store_ID],Table6[Monthly Target],"Missing Target")</f>
        <v>1000000</v>
      </c>
      <c r="T1299" s="2" t="str">
        <f>_xlfn.XLOOKUP(Table2[[#This Row],[Store_ID]],Table6[Store_ID],Table6[Region],"Not Found")</f>
        <v>South Zone 1</v>
      </c>
      <c r="U1299" s="2" t="s">
        <v>165</v>
      </c>
      <c r="V1299" s="2" t="str">
        <f>_xlfn.XLOOKUP(Table2[[#This Row],[Employee_ID]],Table5[Employee_ID],Table5[Employee Name],"Not Found")</f>
        <v>Vasanthi Gupta</v>
      </c>
      <c r="W1299" s="2">
        <v>3</v>
      </c>
      <c r="X1299" s="2">
        <v>1253.3499999999999</v>
      </c>
      <c r="Y1299" s="2">
        <v>30</v>
      </c>
      <c r="Z1299" s="2">
        <v>1128.02</v>
      </c>
      <c r="AA1299" s="2">
        <v>12</v>
      </c>
      <c r="AB1299" s="2">
        <v>315.83999999999997</v>
      </c>
      <c r="AC1299" s="2">
        <v>2947.87</v>
      </c>
      <c r="AD1299" s="2">
        <v>2718.9</v>
      </c>
      <c r="AE1299" s="2">
        <f t="shared" si="41"/>
        <v>-86.870000000000175</v>
      </c>
      <c r="AF1299" s="2" t="s">
        <v>35</v>
      </c>
      <c r="AG1299" s="42">
        <f>IFERROR(Table2[[#This Row],[Profit]]/Table2[[#This Row],[Sales Amount]],0)</f>
        <v>-2.9468735052766974E-2</v>
      </c>
      <c r="AH1299" s="2" t="str">
        <f>TRIM(Table2[[#This Row],[Payment Modee]])</f>
        <v>Debit Card</v>
      </c>
      <c r="AI1299" s="2" t="s">
        <v>36</v>
      </c>
      <c r="AJ1299" s="2" t="s">
        <v>27</v>
      </c>
      <c r="AK1299" s="2" t="s">
        <v>2986</v>
      </c>
      <c r="AL1299" s="16" t="str">
        <f>IF(HOUR(Table2[[#This Row],[Order Time]])&lt;12,"Morning",IF(HOUR(Table2[[#This Row],[Order Time]])&lt;17,"Afternoon",IF(HOUR(Table2[[#This Row],[Order Time]])&lt;21,"Evening","Night")))</f>
        <v>Afternoon</v>
      </c>
      <c r="AM1299" s="16" t="s">
        <v>29</v>
      </c>
    </row>
    <row r="1300" spans="1:39" x14ac:dyDescent="0.25">
      <c r="A1300" s="13" t="s">
        <v>2987</v>
      </c>
      <c r="B1300" s="4">
        <v>45401</v>
      </c>
      <c r="C1300" s="2">
        <f>YEAR(Table2[[#This Row],[Invoice Date]])</f>
        <v>2024</v>
      </c>
      <c r="D1300" s="2" t="str">
        <f>TEXT(Table2[[#This Row],[Invoice Date]],"mmm")</f>
        <v>Apr</v>
      </c>
      <c r="E1300" s="2" t="str">
        <f>Table2[[#This Row],[Store_ID]]&amp;"-"&amp;Table2[[#This Row],[Year]]&amp;"-"&amp;Table2[[#This Row],[Month]]</f>
        <v>STR058-2024-Apr</v>
      </c>
      <c r="F1300" s="2" t="s">
        <v>1031</v>
      </c>
      <c r="G1300" s="2" t="str">
        <f>_xlfn.XLOOKUP(Table2[[#This Row],[Customer_ID]],Table3[Customer_ID],Table3[Customer Name],"Not Found")</f>
        <v>Gopal Subramaniam</v>
      </c>
      <c r="H1300" s="2" t="str">
        <f>_xlfn.XLOOKUP(Table2[[#This Row],[Customer_ID]],Table3[Customer_ID],Table3[Gender],"Female")</f>
        <v>Male</v>
      </c>
      <c r="I1300" s="2" t="str">
        <f>_xlfn.XLOOKUP(Table2[[#This Row],[Customer_ID]],Table3[Customer_ID],Table3[City],"Missing Memebership")</f>
        <v>Nellore</v>
      </c>
      <c r="J1300" s="2" t="str">
        <f>_xlfn.XLOOKUP(Table2[[#This Row],[Customer_ID]],Table3[Customer_ID],Table3[State],"Karnataka")</f>
        <v>Andhra Pradesh</v>
      </c>
      <c r="K1300" s="2" t="str">
        <f>_xlfn.XLOOKUP(Table2[[#This Row],[Customer_ID]],Table3[Customer_ID],Table3[Membership],"Regular")</f>
        <v>Silver</v>
      </c>
      <c r="L1300" s="2" t="s">
        <v>367</v>
      </c>
      <c r="M1300" s="2" t="str">
        <f>_xlfn.XLOOKUP(Table2[[#This Row],[Product_ID]],Table4[Product_ID],Table4[Product_Name],"Not Found")</f>
        <v>Jack &amp; Jones Maxi Dress Maroon</v>
      </c>
      <c r="N1300" s="2" t="str">
        <f>_xlfn.XLOOKUP(Table2[[#This Row],[Product_ID]],Table4[Product_ID],Table4[Category],"Not Found")</f>
        <v>Women Dresses</v>
      </c>
      <c r="O1300" s="2" t="str">
        <f>_xlfn.XLOOKUP(Table2[[#This Row],[Product_ID]],Table4[Product_ID],Table4[Subcategory],"Not Found")</f>
        <v>Maxi Dress</v>
      </c>
      <c r="P1300" s="2" t="str">
        <f>_xlfn.XLOOKUP(Table2[[#This Row],[Product_ID]],Table4[Product_ID],Table4[Brand],"Missing Brand")</f>
        <v>Jack &amp; Jones</v>
      </c>
      <c r="Q1300" s="2" t="s">
        <v>54</v>
      </c>
      <c r="R1300" s="2" t="str">
        <f>_xlfn.XLOOKUP(Table2[[#This Row],[Store_ID]],Table6[Store_ID],Table6[Store Name],"Not Found")</f>
        <v>TrendMart Thoothukudi Flagship</v>
      </c>
      <c r="S1300" s="2">
        <f>_xlfn.XLOOKUP(Table2[[#This Row],[Store_ID]],Table6[Store_ID],Table6[Monthly Target],"Missing Target")</f>
        <v>1200000</v>
      </c>
      <c r="T1300" s="2" t="str">
        <f>_xlfn.XLOOKUP(Table2[[#This Row],[Store_ID]],Table6[Store_ID],Table6[Region],"Not Found")</f>
        <v>South Zone 1</v>
      </c>
      <c r="U1300" s="2" t="s">
        <v>465</v>
      </c>
      <c r="V1300" s="2" t="str">
        <f>_xlfn.XLOOKUP(Table2[[#This Row],[Employee_ID]],Table5[Employee_ID],Table5[Employee Name],"Not Found")</f>
        <v>Vinod Hegde</v>
      </c>
      <c r="W1300" s="2">
        <v>1</v>
      </c>
      <c r="X1300" s="2">
        <v>888.63</v>
      </c>
      <c r="Y1300" s="2">
        <v>0</v>
      </c>
      <c r="Z1300" s="2">
        <v>0</v>
      </c>
      <c r="AA1300" s="2">
        <v>5</v>
      </c>
      <c r="AB1300" s="2">
        <v>44.43</v>
      </c>
      <c r="AC1300" s="2">
        <v>933.06</v>
      </c>
      <c r="AD1300" s="2">
        <v>698.08</v>
      </c>
      <c r="AE1300" s="2">
        <f t="shared" si="41"/>
        <v>190.5499999999999</v>
      </c>
      <c r="AF1300" s="2" t="s">
        <v>56</v>
      </c>
      <c r="AG1300" s="42">
        <f>IFERROR(Table2[[#This Row],[Profit]]/Table2[[#This Row],[Sales Amount]],0)</f>
        <v>0.20422052172421915</v>
      </c>
      <c r="AH1300" s="2" t="str">
        <f>TRIM(Table2[[#This Row],[Payment Modee]])</f>
        <v>Credit Card</v>
      </c>
      <c r="AI1300" s="2" t="s">
        <v>36</v>
      </c>
      <c r="AJ1300" s="2" t="s">
        <v>27</v>
      </c>
      <c r="AK1300" s="2" t="s">
        <v>1110</v>
      </c>
      <c r="AL1300" s="16" t="str">
        <f>IF(HOUR(Table2[[#This Row],[Order Time]])&lt;12,"Morning",IF(HOUR(Table2[[#This Row],[Order Time]])&lt;17,"Afternoon",IF(HOUR(Table2[[#This Row],[Order Time]])&lt;21,"Evening","Night")))</f>
        <v>Evening</v>
      </c>
      <c r="AM1300" s="16" t="s">
        <v>29</v>
      </c>
    </row>
    <row r="1301" spans="1:39" x14ac:dyDescent="0.25">
      <c r="A1301" s="13" t="s">
        <v>2988</v>
      </c>
      <c r="B1301" s="4">
        <v>45386</v>
      </c>
      <c r="C1301" s="2">
        <f>YEAR(Table2[[#This Row],[Invoice Date]])</f>
        <v>2024</v>
      </c>
      <c r="D1301" s="2" t="str">
        <f>TEXT(Table2[[#This Row],[Invoice Date]],"mmm")</f>
        <v>Apr</v>
      </c>
      <c r="E1301" s="2" t="str">
        <f>Table2[[#This Row],[Store_ID]]&amp;"-"&amp;Table2[[#This Row],[Year]]&amp;"-"&amp;Table2[[#This Row],[Month]]</f>
        <v>STR103-2024-Apr</v>
      </c>
      <c r="F1301" s="2" t="s">
        <v>2673</v>
      </c>
      <c r="G1301" s="2" t="str">
        <f>_xlfn.XLOOKUP(Table2[[#This Row],[Customer_ID]],Table3[Customer_ID],Table3[Customer Name],"Not Found")</f>
        <v>Chandrika Kamath</v>
      </c>
      <c r="H1301" s="2" t="str">
        <f>_xlfn.XLOOKUP(Table2[[#This Row],[Customer_ID]],Table3[Customer_ID],Table3[Gender],"Female")</f>
        <v>Female</v>
      </c>
      <c r="I1301" s="2" t="str">
        <f>_xlfn.XLOOKUP(Table2[[#This Row],[Customer_ID]],Table3[Customer_ID],Table3[City],"Missing Memebership")</f>
        <v>Dindigul</v>
      </c>
      <c r="J1301" s="2" t="str">
        <f>_xlfn.XLOOKUP(Table2[[#This Row],[Customer_ID]],Table3[Customer_ID],Table3[State],"Karnataka")</f>
        <v>Tamil Nadu</v>
      </c>
      <c r="K1301" s="2" t="str">
        <f>_xlfn.XLOOKUP(Table2[[#This Row],[Customer_ID]],Table3[Customer_ID],Table3[Membership],"Regular")</f>
        <v>Platinum</v>
      </c>
      <c r="L1301" s="2" t="s">
        <v>1441</v>
      </c>
      <c r="M1301" s="2" t="str">
        <f>_xlfn.XLOOKUP(Table2[[#This Row],[Product_ID]],Table4[Product_ID],Table4[Product_Name],"Not Found")</f>
        <v>Pothys Slippers Green</v>
      </c>
      <c r="N1301" s="2" t="str">
        <f>_xlfn.XLOOKUP(Table2[[#This Row],[Product_ID]],Table4[Product_ID],Table4[Category],"Not Found")</f>
        <v>Footwear</v>
      </c>
      <c r="O1301" s="2" t="str">
        <f>_xlfn.XLOOKUP(Table2[[#This Row],[Product_ID]],Table4[Product_ID],Table4[Subcategory],"Not Found")</f>
        <v>Slippers</v>
      </c>
      <c r="P1301" s="2" t="str">
        <f>_xlfn.XLOOKUP(Table2[[#This Row],[Product_ID]],Table4[Product_ID],Table4[Brand],"Missing Brand")</f>
        <v>Pothys</v>
      </c>
      <c r="Q1301" s="2" t="s">
        <v>253</v>
      </c>
      <c r="R1301" s="2" t="str">
        <f>_xlfn.XLOOKUP(Table2[[#This Row],[Store_ID]],Table6[Store_ID],Table6[Store Name],"Not Found")</f>
        <v>TrendMart Alappuzha Outlet</v>
      </c>
      <c r="S1301" s="2">
        <f>_xlfn.XLOOKUP(Table2[[#This Row],[Store_ID]],Table6[Store_ID],Table6[Monthly Target],"Missing Target")</f>
        <v>2500000</v>
      </c>
      <c r="T1301" s="2" t="str">
        <f>_xlfn.XLOOKUP(Table2[[#This Row],[Store_ID]],Table6[Store_ID],Table6[Region],"Not Found")</f>
        <v>South Zone 1</v>
      </c>
      <c r="U1301" s="2" t="s">
        <v>176</v>
      </c>
      <c r="V1301" s="2" t="str">
        <f>_xlfn.XLOOKUP(Table2[[#This Row],[Employee_ID]],Table5[Employee_ID],Table5[Employee Name],"Not Found")</f>
        <v>Malathi Varma</v>
      </c>
      <c r="W1301" s="2">
        <v>1</v>
      </c>
      <c r="X1301" s="2">
        <v>2446.0500000000002</v>
      </c>
      <c r="Y1301" s="2">
        <v>10</v>
      </c>
      <c r="Z1301" s="2">
        <v>244.6</v>
      </c>
      <c r="AA1301" s="2">
        <v>12</v>
      </c>
      <c r="AB1301" s="2">
        <v>264.17</v>
      </c>
      <c r="AC1301" s="2">
        <v>2465.62</v>
      </c>
      <c r="AD1301" s="2">
        <v>1862.35</v>
      </c>
      <c r="AE1301" s="2">
        <f t="shared" si="41"/>
        <v>339.09999999999997</v>
      </c>
      <c r="AF1301" s="2" t="s">
        <v>35</v>
      </c>
      <c r="AG1301" s="42">
        <f>IFERROR(Table2[[#This Row],[Profit]]/Table2[[#This Row],[Sales Amount]],0)</f>
        <v>0.13753133086201441</v>
      </c>
      <c r="AH1301" s="2" t="str">
        <f>TRIM(Table2[[#This Row],[Payment Modee]])</f>
        <v>Debit Card</v>
      </c>
      <c r="AI1301" s="2" t="s">
        <v>26</v>
      </c>
      <c r="AJ1301" s="2" t="s">
        <v>27</v>
      </c>
      <c r="AK1301" s="2" t="s">
        <v>2989</v>
      </c>
      <c r="AL1301" s="16" t="str">
        <f>IF(HOUR(Table2[[#This Row],[Order Time]])&lt;12,"Morning",IF(HOUR(Table2[[#This Row],[Order Time]])&lt;17,"Afternoon",IF(HOUR(Table2[[#This Row],[Order Time]])&lt;21,"Evening","Night")))</f>
        <v>Evening</v>
      </c>
      <c r="AM1301" s="16" t="s">
        <v>29</v>
      </c>
    </row>
    <row r="1302" spans="1:39" x14ac:dyDescent="0.25">
      <c r="A1302" s="13" t="s">
        <v>2990</v>
      </c>
      <c r="B1302" s="4">
        <v>45574</v>
      </c>
      <c r="C1302" s="2">
        <f>YEAR(Table2[[#This Row],[Invoice Date]])</f>
        <v>2024</v>
      </c>
      <c r="D1302" s="2" t="str">
        <f>TEXT(Table2[[#This Row],[Invoice Date]],"mmm")</f>
        <v>Oct</v>
      </c>
      <c r="E1302" s="2" t="str">
        <f>Table2[[#This Row],[Store_ID]]&amp;"-"&amp;Table2[[#This Row],[Year]]&amp;"-"&amp;Table2[[#This Row],[Month]]</f>
        <v>STR073-2024-Oct</v>
      </c>
      <c r="F1302" s="2" t="s">
        <v>1609</v>
      </c>
      <c r="G1302" s="2" t="str">
        <f>_xlfn.XLOOKUP(Table2[[#This Row],[Customer_ID]],Table3[Customer_ID],Table3[Customer Name],"Not Found")</f>
        <v>Suresh Gupta</v>
      </c>
      <c r="H1302" s="2" t="str">
        <f>_xlfn.XLOOKUP(Table2[[#This Row],[Customer_ID]],Table3[Customer_ID],Table3[Gender],"Female")</f>
        <v>Male</v>
      </c>
      <c r="I1302" s="2" t="str">
        <f>_xlfn.XLOOKUP(Table2[[#This Row],[Customer_ID]],Table3[Customer_ID],Table3[City],"Missing Memebership")</f>
        <v>Visakhapatnam</v>
      </c>
      <c r="J1302" s="2" t="str">
        <f>_xlfn.XLOOKUP(Table2[[#This Row],[Customer_ID]],Table3[Customer_ID],Table3[State],"Karnataka")</f>
        <v>Andhra Pradesh</v>
      </c>
      <c r="K1302" s="2" t="str">
        <f>_xlfn.XLOOKUP(Table2[[#This Row],[Customer_ID]],Table3[Customer_ID],Table3[Membership],"Regular")</f>
        <v>Regular</v>
      </c>
      <c r="L1302" s="2" t="s">
        <v>580</v>
      </c>
      <c r="M1302" s="2" t="str">
        <f>_xlfn.XLOOKUP(Table2[[#This Row],[Product_ID]],Table4[Product_ID],Table4[Product_Name],"Not Found")</f>
        <v>Woodland Sling Bag Peach</v>
      </c>
      <c r="N1302" s="2" t="str">
        <f>_xlfn.XLOOKUP(Table2[[#This Row],[Product_ID]],Table4[Product_ID],Table4[Category],"Not Found")</f>
        <v>Handbags</v>
      </c>
      <c r="O1302" s="2" t="str">
        <f>_xlfn.XLOOKUP(Table2[[#This Row],[Product_ID]],Table4[Product_ID],Table4[Subcategory],"Not Found")</f>
        <v>Sling Bag</v>
      </c>
      <c r="P1302" s="2" t="str">
        <f>_xlfn.XLOOKUP(Table2[[#This Row],[Product_ID]],Table4[Product_ID],Table4[Brand],"Missing Brand")</f>
        <v>Woodland</v>
      </c>
      <c r="Q1302" s="2" t="s">
        <v>248</v>
      </c>
      <c r="R1302" s="2" t="str">
        <f>_xlfn.XLOOKUP(Table2[[#This Row],[Store_ID]],Table6[Store_ID],Table6[Store Name],"Not Found")</f>
        <v>TrendMart Thiruvananthapuram High Street</v>
      </c>
      <c r="S1302" s="2">
        <f>_xlfn.XLOOKUP(Table2[[#This Row],[Store_ID]],Table6[Store_ID],Table6[Monthly Target],"Missing Target")</f>
        <v>2500000</v>
      </c>
      <c r="T1302" s="2" t="str">
        <f>_xlfn.XLOOKUP(Table2[[#This Row],[Store_ID]],Table6[Store_ID],Table6[Region],"Not Found")</f>
        <v>South Zone 1</v>
      </c>
      <c r="U1302" s="2" t="s">
        <v>192</v>
      </c>
      <c r="V1302" s="2" t="str">
        <f>_xlfn.XLOOKUP(Table2[[#This Row],[Employee_ID]],Table5[Employee_ID],Table5[Employee Name],"Not Found")</f>
        <v>Hari Nair</v>
      </c>
      <c r="W1302" s="2">
        <v>2</v>
      </c>
      <c r="X1302" s="2">
        <v>2708.2</v>
      </c>
      <c r="Y1302" s="2">
        <v>25</v>
      </c>
      <c r="Z1302" s="2">
        <v>1354.1</v>
      </c>
      <c r="AA1302" s="2">
        <v>12</v>
      </c>
      <c r="AB1302" s="2">
        <v>487.48</v>
      </c>
      <c r="AC1302" s="2">
        <v>4549.78</v>
      </c>
      <c r="AD1302" s="2">
        <v>4396.4399999999996</v>
      </c>
      <c r="AE1302" s="2">
        <f t="shared" si="41"/>
        <v>-334.13999999999987</v>
      </c>
      <c r="AF1302" s="2" t="s">
        <v>69</v>
      </c>
      <c r="AG1302" s="42">
        <f>IFERROR(Table2[[#This Row],[Profit]]/Table2[[#This Row],[Sales Amount]],0)</f>
        <v>-7.3440913626592913E-2</v>
      </c>
      <c r="AH1302" s="2" t="str">
        <f>TRIM(Table2[[#This Row],[Payment Modee]])</f>
        <v>Cash</v>
      </c>
      <c r="AI1302" s="2" t="s">
        <v>26</v>
      </c>
      <c r="AJ1302" s="2" t="s">
        <v>27</v>
      </c>
      <c r="AK1302" s="2" t="s">
        <v>1695</v>
      </c>
      <c r="AL1302" s="16" t="str">
        <f>IF(HOUR(Table2[[#This Row],[Order Time]])&lt;12,"Morning",IF(HOUR(Table2[[#This Row],[Order Time]])&lt;17,"Afternoon",IF(HOUR(Table2[[#This Row],[Order Time]])&lt;21,"Evening","Night")))</f>
        <v>Evening</v>
      </c>
      <c r="AM1302" s="16" t="s">
        <v>29</v>
      </c>
    </row>
    <row r="1303" spans="1:39" x14ac:dyDescent="0.25">
      <c r="A1303" s="13" t="s">
        <v>2991</v>
      </c>
      <c r="B1303" s="4">
        <v>45595</v>
      </c>
      <c r="C1303" s="2">
        <f>YEAR(Table2[[#This Row],[Invoice Date]])</f>
        <v>2024</v>
      </c>
      <c r="D1303" s="2" t="str">
        <f>TEXT(Table2[[#This Row],[Invoice Date]],"mmm")</f>
        <v>Oct</v>
      </c>
      <c r="E1303" s="2" t="str">
        <f>Table2[[#This Row],[Store_ID]]&amp;"-"&amp;Table2[[#This Row],[Year]]&amp;"-"&amp;Table2[[#This Row],[Month]]</f>
        <v>STR042-2024-Oct</v>
      </c>
      <c r="F1303" s="2" t="s">
        <v>1567</v>
      </c>
      <c r="G1303" s="2" t="str">
        <f>_xlfn.XLOOKUP(Table2[[#This Row],[Customer_ID]],Table3[Customer_ID],Table3[Customer Name],"Not Found")</f>
        <v>Bharathi Shetty</v>
      </c>
      <c r="H1303" s="2" t="str">
        <f>_xlfn.XLOOKUP(Table2[[#This Row],[Customer_ID]],Table3[Customer_ID],Table3[Gender],"Female")</f>
        <v>Female</v>
      </c>
      <c r="I1303" s="2" t="str">
        <f>_xlfn.XLOOKUP(Table2[[#This Row],[Customer_ID]],Table3[Customer_ID],Table3[City],"Missing Memebership")</f>
        <v>Kannur</v>
      </c>
      <c r="J1303" s="2" t="str">
        <f>_xlfn.XLOOKUP(Table2[[#This Row],[Customer_ID]],Table3[Customer_ID],Table3[State],"Karnataka")</f>
        <v>Kerala</v>
      </c>
      <c r="K1303" s="2" t="str">
        <f>_xlfn.XLOOKUP(Table2[[#This Row],[Customer_ID]],Table3[Customer_ID],Table3[Membership],"Regular")</f>
        <v>Silver</v>
      </c>
      <c r="L1303" s="2" t="s">
        <v>1205</v>
      </c>
      <c r="M1303" s="2" t="str">
        <f>_xlfn.XLOOKUP(Table2[[#This Row],[Product_ID]],Table4[Product_ID],Table4[Product_Name],"Not Found")</f>
        <v>Louis Philippe Anarkali Kurti Black</v>
      </c>
      <c r="N1303" s="2" t="str">
        <f>_xlfn.XLOOKUP(Table2[[#This Row],[Product_ID]],Table4[Product_ID],Table4[Category],"Not Found")</f>
        <v>Women Kurtis</v>
      </c>
      <c r="O1303" s="2" t="str">
        <f>_xlfn.XLOOKUP(Table2[[#This Row],[Product_ID]],Table4[Product_ID],Table4[Subcategory],"Not Found")</f>
        <v>Anarkali Kurti</v>
      </c>
      <c r="P1303" s="2" t="str">
        <f>_xlfn.XLOOKUP(Table2[[#This Row],[Product_ID]],Table4[Product_ID],Table4[Brand],"Missing Brand")</f>
        <v>Louis Philippe</v>
      </c>
      <c r="Q1303" s="2" t="s">
        <v>1218</v>
      </c>
      <c r="R1303" s="2" t="str">
        <f>_xlfn.XLOOKUP(Table2[[#This Row],[Store_ID]],Table6[Store_ID],Table6[Store Name],"Not Found")</f>
        <v>TrendMart Thrissur Standard</v>
      </c>
      <c r="S1303" s="2">
        <f>_xlfn.XLOOKUP(Table2[[#This Row],[Store_ID]],Table6[Store_ID],Table6[Monthly Target],"Missing Target")</f>
        <v>800000</v>
      </c>
      <c r="T1303" s="2" t="str">
        <f>_xlfn.XLOOKUP(Table2[[#This Row],[Store_ID]],Table6[Store_ID],Table6[Region],"Not Found")</f>
        <v>South Zone 1</v>
      </c>
      <c r="U1303" s="2" t="s">
        <v>43</v>
      </c>
      <c r="V1303" s="2" t="str">
        <f>_xlfn.XLOOKUP(Table2[[#This Row],[Employee_ID]],Table5[Employee_ID],Table5[Employee Name],"Not Found")</f>
        <v>Meena Krishnan</v>
      </c>
      <c r="W1303" s="2">
        <v>2</v>
      </c>
      <c r="X1303" s="2">
        <v>1015.37</v>
      </c>
      <c r="Y1303" s="2">
        <v>20</v>
      </c>
      <c r="Z1303" s="2">
        <v>406.15</v>
      </c>
      <c r="AA1303" s="2">
        <v>12</v>
      </c>
      <c r="AB1303" s="2">
        <v>194.95</v>
      </c>
      <c r="AC1303" s="2">
        <v>1819.54</v>
      </c>
      <c r="AD1303" s="2">
        <v>1534.22</v>
      </c>
      <c r="AE1303" s="2">
        <f t="shared" si="41"/>
        <v>90.369999999999948</v>
      </c>
      <c r="AF1303" s="2" t="s">
        <v>35</v>
      </c>
      <c r="AG1303" s="42">
        <f>IFERROR(Table2[[#This Row],[Profit]]/Table2[[#This Row],[Sales Amount]],0)</f>
        <v>4.966639919979772E-2</v>
      </c>
      <c r="AH1303" s="2" t="str">
        <f>TRIM(Table2[[#This Row],[Payment Modee]])</f>
        <v>Debit Card</v>
      </c>
      <c r="AI1303" s="2" t="s">
        <v>26</v>
      </c>
      <c r="AJ1303" s="2" t="s">
        <v>27</v>
      </c>
      <c r="AK1303" s="2" t="s">
        <v>2824</v>
      </c>
      <c r="AL1303" s="16" t="str">
        <f>IF(HOUR(Table2[[#This Row],[Order Time]])&lt;12,"Morning",IF(HOUR(Table2[[#This Row],[Order Time]])&lt;17,"Afternoon",IF(HOUR(Table2[[#This Row],[Order Time]])&lt;21,"Evening","Night")))</f>
        <v>Afternoon</v>
      </c>
      <c r="AM1303" s="16" t="s">
        <v>29</v>
      </c>
    </row>
    <row r="1304" spans="1:39" x14ac:dyDescent="0.25">
      <c r="A1304" s="13" t="s">
        <v>2992</v>
      </c>
      <c r="B1304" s="4">
        <v>45724</v>
      </c>
      <c r="C1304" s="2">
        <f>YEAR(Table2[[#This Row],[Invoice Date]])</f>
        <v>2025</v>
      </c>
      <c r="D1304" s="2" t="str">
        <f>TEXT(Table2[[#This Row],[Invoice Date]],"mmm")</f>
        <v>Mar</v>
      </c>
      <c r="E1304" s="2" t="str">
        <f>Table2[[#This Row],[Store_ID]]&amp;"-"&amp;Table2[[#This Row],[Year]]&amp;"-"&amp;Table2[[#This Row],[Month]]</f>
        <v>STR114-2025-Mar</v>
      </c>
      <c r="F1304" s="2" t="s">
        <v>2993</v>
      </c>
      <c r="G1304" s="2" t="str">
        <f>_xlfn.XLOOKUP(Table2[[#This Row],[Customer_ID]],Table3[Customer_ID],Table3[Customer Name],"Not Found")</f>
        <v>Charulatha Hegde</v>
      </c>
      <c r="H1304" s="2" t="str">
        <f>_xlfn.XLOOKUP(Table2[[#This Row],[Customer_ID]],Table3[Customer_ID],Table3[Gender],"Female")</f>
        <v>Female</v>
      </c>
      <c r="I1304" s="2" t="str">
        <f>_xlfn.XLOOKUP(Table2[[#This Row],[Customer_ID]],Table3[Customer_ID],Table3[City],"Missing Memebership")</f>
        <v>Warangal</v>
      </c>
      <c r="J1304" s="2" t="str">
        <f>_xlfn.XLOOKUP(Table2[[#This Row],[Customer_ID]],Table3[Customer_ID],Table3[State],"Karnataka")</f>
        <v>Telangana</v>
      </c>
      <c r="K1304" s="2" t="str">
        <f>_xlfn.XLOOKUP(Table2[[#This Row],[Customer_ID]],Table3[Customer_ID],Table3[Membership],"Regular")</f>
        <v>Silver</v>
      </c>
      <c r="L1304" s="2" t="s">
        <v>416</v>
      </c>
      <c r="M1304" s="2" t="str">
        <f>_xlfn.XLOOKUP(Table2[[#This Row],[Product_ID]],Table4[Product_ID],Table4[Product_Name],"Not Found")</f>
        <v>GRT Jewellers Sling Bag Olive</v>
      </c>
      <c r="N1304" s="2" t="str">
        <f>_xlfn.XLOOKUP(Table2[[#This Row],[Product_ID]],Table4[Product_ID],Table4[Category],"Not Found")</f>
        <v>Handbags</v>
      </c>
      <c r="O1304" s="2" t="str">
        <f>_xlfn.XLOOKUP(Table2[[#This Row],[Product_ID]],Table4[Product_ID],Table4[Subcategory],"Not Found")</f>
        <v>Sling Bag</v>
      </c>
      <c r="P1304" s="2" t="str">
        <f>_xlfn.XLOOKUP(Table2[[#This Row],[Product_ID]],Table4[Product_ID],Table4[Brand],"Missing Brand")</f>
        <v>GRT Jewellers</v>
      </c>
      <c r="Q1304" s="2" t="s">
        <v>807</v>
      </c>
      <c r="R1304" s="2" t="str">
        <f>_xlfn.XLOOKUP(Table2[[#This Row],[Store_ID]],Table6[Store_ID],Table6[Store Name],"Not Found")</f>
        <v>TrendMart Thiruvananthapuram High Street</v>
      </c>
      <c r="S1304" s="2">
        <f>_xlfn.XLOOKUP(Table2[[#This Row],[Store_ID]],Table6[Store_ID],Table6[Monthly Target],"Missing Target")</f>
        <v>2000000</v>
      </c>
      <c r="T1304" s="2" t="str">
        <f>_xlfn.XLOOKUP(Table2[[#This Row],[Store_ID]],Table6[Store_ID],Table6[Region],"Not Found")</f>
        <v>South Zone 1</v>
      </c>
      <c r="U1304" s="2" t="s">
        <v>62</v>
      </c>
      <c r="V1304" s="2" t="str">
        <f>_xlfn.XLOOKUP(Table2[[#This Row],[Employee_ID]],Table5[Employee_ID],Table5[Employee Name],"Not Found")</f>
        <v>Rahul Krishnan</v>
      </c>
      <c r="W1304" s="2">
        <v>1</v>
      </c>
      <c r="X1304" s="2">
        <v>3156.83</v>
      </c>
      <c r="Y1304" s="2">
        <v>15</v>
      </c>
      <c r="Z1304" s="2">
        <v>473.52</v>
      </c>
      <c r="AA1304" s="2">
        <v>12</v>
      </c>
      <c r="AB1304" s="2">
        <v>322</v>
      </c>
      <c r="AC1304" s="2">
        <v>3005.31</v>
      </c>
      <c r="AD1304" s="2">
        <v>2034.01</v>
      </c>
      <c r="AE1304" s="2">
        <f t="shared" si="41"/>
        <v>649.29999999999995</v>
      </c>
      <c r="AF1304" s="2" t="s">
        <v>136</v>
      </c>
      <c r="AG1304" s="42">
        <f>IFERROR(Table2[[#This Row],[Profit]]/Table2[[#This Row],[Sales Amount]],0)</f>
        <v>0.21605092319927061</v>
      </c>
      <c r="AH1304" s="2" t="str">
        <f>TRIM(Table2[[#This Row],[Payment Modee]])</f>
        <v>EMI</v>
      </c>
      <c r="AI1304" s="2" t="s">
        <v>26</v>
      </c>
      <c r="AJ1304" s="2" t="s">
        <v>197</v>
      </c>
      <c r="AK1304" s="2" t="s">
        <v>762</v>
      </c>
      <c r="AL1304" s="16" t="str">
        <f>IF(HOUR(Table2[[#This Row],[Order Time]])&lt;12,"Morning",IF(HOUR(Table2[[#This Row],[Order Time]])&lt;17,"Afternoon",IF(HOUR(Table2[[#This Row],[Order Time]])&lt;21,"Evening","Night")))</f>
        <v>Morning</v>
      </c>
      <c r="AM1304" s="16" t="s">
        <v>38</v>
      </c>
    </row>
    <row r="1305" spans="1:39" x14ac:dyDescent="0.25">
      <c r="A1305" s="13" t="s">
        <v>2994</v>
      </c>
      <c r="B1305" s="4">
        <v>45683</v>
      </c>
      <c r="C1305" s="2">
        <f>YEAR(Table2[[#This Row],[Invoice Date]])</f>
        <v>2025</v>
      </c>
      <c r="D1305" s="2" t="str">
        <f>TEXT(Table2[[#This Row],[Invoice Date]],"mmm")</f>
        <v>Jan</v>
      </c>
      <c r="E1305" s="2" t="str">
        <f>Table2[[#This Row],[Store_ID]]&amp;"-"&amp;Table2[[#This Row],[Year]]&amp;"-"&amp;Table2[[#This Row],[Month]]</f>
        <v>STR079-2025-Jan</v>
      </c>
      <c r="F1305" s="2" t="s">
        <v>878</v>
      </c>
      <c r="G1305" s="2" t="str">
        <f>_xlfn.XLOOKUP(Table2[[#This Row],[Customer_ID]],Table3[Customer_ID],Table3[Customer Name],"Not Found")</f>
        <v>Lavanya Hegde</v>
      </c>
      <c r="H1305" s="2" t="str">
        <f>_xlfn.XLOOKUP(Table2[[#This Row],[Customer_ID]],Table3[Customer_ID],Table3[Gender],"Female")</f>
        <v>Female</v>
      </c>
      <c r="I1305" s="2" t="str">
        <f>_xlfn.XLOOKUP(Table2[[#This Row],[Customer_ID]],Table3[Customer_ID],Table3[City],"Missing Memebership")</f>
        <v>Visakhapatnam</v>
      </c>
      <c r="J1305" s="2" t="str">
        <f>_xlfn.XLOOKUP(Table2[[#This Row],[Customer_ID]],Table3[Customer_ID],Table3[State],"Karnataka")</f>
        <v>Andhra Pradesh</v>
      </c>
      <c r="K1305" s="2" t="str">
        <f>_xlfn.XLOOKUP(Table2[[#This Row],[Customer_ID]],Table3[Customer_ID],Table3[Membership],"Regular")</f>
        <v>Regular</v>
      </c>
      <c r="L1305" s="2" t="s">
        <v>637</v>
      </c>
      <c r="M1305" s="2" t="str">
        <f>_xlfn.XLOOKUP(Table2[[#This Row],[Product_ID]],Table4[Product_ID],Table4[Product_Name],"Not Found")</f>
        <v>Kalyan Silks Shirt Dress Maroon</v>
      </c>
      <c r="N1305" s="2" t="str">
        <f>_xlfn.XLOOKUP(Table2[[#This Row],[Product_ID]],Table4[Product_ID],Table4[Category],"Not Found")</f>
        <v>Women Dresses</v>
      </c>
      <c r="O1305" s="2" t="str">
        <f>_xlfn.XLOOKUP(Table2[[#This Row],[Product_ID]],Table4[Product_ID],Table4[Subcategory],"Not Found")</f>
        <v>Shirt Dress</v>
      </c>
      <c r="P1305" s="2" t="str">
        <f>_xlfn.XLOOKUP(Table2[[#This Row],[Product_ID]],Table4[Product_ID],Table4[Brand],"Missing Brand")</f>
        <v>Kalyan Silks</v>
      </c>
      <c r="Q1305" s="2" t="s">
        <v>641</v>
      </c>
      <c r="R1305" s="2" t="str">
        <f>_xlfn.XLOOKUP(Table2[[#This Row],[Store_ID]],Table6[Store_ID],Table6[Store Name],"Not Found")</f>
        <v>TrendMart Dindigul High Street</v>
      </c>
      <c r="S1305" s="2">
        <f>_xlfn.XLOOKUP(Table2[[#This Row],[Store_ID]],Table6[Store_ID],Table6[Monthly Target],"Missing Target")</f>
        <v>2500000</v>
      </c>
      <c r="T1305" s="2" t="str">
        <f>_xlfn.XLOOKUP(Table2[[#This Row],[Store_ID]],Table6[Store_ID],Table6[Region],"Not Found")</f>
        <v>South Zone 1</v>
      </c>
      <c r="U1305" s="2" t="s">
        <v>229</v>
      </c>
      <c r="V1305" s="2" t="str">
        <f>_xlfn.XLOOKUP(Table2[[#This Row],[Employee_ID]],Table5[Employee_ID],Table5[Employee Name],"Not Found")</f>
        <v>Yogesh Chettiar</v>
      </c>
      <c r="W1305" s="2">
        <v>2</v>
      </c>
      <c r="X1305" s="2">
        <v>1232.76</v>
      </c>
      <c r="Y1305" s="2">
        <v>0</v>
      </c>
      <c r="Z1305" s="2">
        <v>0</v>
      </c>
      <c r="AA1305" s="2">
        <v>12</v>
      </c>
      <c r="AB1305" s="2">
        <v>295.86</v>
      </c>
      <c r="AC1305" s="2">
        <v>2761.38</v>
      </c>
      <c r="AD1305" s="2">
        <v>1683.7</v>
      </c>
      <c r="AE1305" s="2">
        <f t="shared" si="41"/>
        <v>781.82</v>
      </c>
      <c r="AF1305" s="2" t="s">
        <v>119</v>
      </c>
      <c r="AG1305" s="42">
        <f>IFERROR(Table2[[#This Row],[Profit]]/Table2[[#This Row],[Sales Amount]],0)</f>
        <v>0.28312655266569614</v>
      </c>
      <c r="AH1305" s="2" t="str">
        <f>TRIM(Table2[[#This Row],[Payment Modee]])</f>
        <v>Net Banking</v>
      </c>
      <c r="AI1305" s="2" t="s">
        <v>36</v>
      </c>
      <c r="AJ1305" s="2" t="s">
        <v>27</v>
      </c>
      <c r="AK1305" s="2" t="s">
        <v>2452</v>
      </c>
      <c r="AL1305" s="16" t="str">
        <f>IF(HOUR(Table2[[#This Row],[Order Time]])&lt;12,"Morning",IF(HOUR(Table2[[#This Row],[Order Time]])&lt;17,"Afternoon",IF(HOUR(Table2[[#This Row],[Order Time]])&lt;21,"Evening","Night")))</f>
        <v>Evening</v>
      </c>
      <c r="AM1305" s="16" t="s">
        <v>38</v>
      </c>
    </row>
    <row r="1306" spans="1:39" x14ac:dyDescent="0.25">
      <c r="A1306" s="13" t="s">
        <v>2995</v>
      </c>
      <c r="B1306" s="4">
        <v>45639</v>
      </c>
      <c r="C1306" s="2">
        <f>YEAR(Table2[[#This Row],[Invoice Date]])</f>
        <v>2024</v>
      </c>
      <c r="D1306" s="2" t="str">
        <f>TEXT(Table2[[#This Row],[Invoice Date]],"mmm")</f>
        <v>Dec</v>
      </c>
      <c r="E1306" s="2" t="str">
        <f>Table2[[#This Row],[Store_ID]]&amp;"-"&amp;Table2[[#This Row],[Year]]&amp;"-"&amp;Table2[[#This Row],[Month]]</f>
        <v>STR030-2024-Dec</v>
      </c>
      <c r="F1306" s="2" t="s">
        <v>2766</v>
      </c>
      <c r="G1306" s="2" t="str">
        <f>_xlfn.XLOOKUP(Table2[[#This Row],[Customer_ID]],Table3[Customer_ID],Table3[Customer Name],"Not Found")</f>
        <v>Manikandan Achari</v>
      </c>
      <c r="H1306" s="2" t="str">
        <f>_xlfn.XLOOKUP(Table2[[#This Row],[Customer_ID]],Table3[Customer_ID],Table3[Gender],"Female")</f>
        <v>Male</v>
      </c>
      <c r="I1306" s="2" t="str">
        <f>_xlfn.XLOOKUP(Table2[[#This Row],[Customer_ID]],Table3[Customer_ID],Table3[City],"Missing Memebership")</f>
        <v>Thiruvananthapuram</v>
      </c>
      <c r="J1306" s="2" t="str">
        <f>_xlfn.XLOOKUP(Table2[[#This Row],[Customer_ID]],Table3[Customer_ID],Table3[State],"Karnataka")</f>
        <v>Kerala</v>
      </c>
      <c r="K1306" s="2" t="str">
        <f>_xlfn.XLOOKUP(Table2[[#This Row],[Customer_ID]],Table3[Customer_ID],Table3[Membership],"Regular")</f>
        <v>Regular</v>
      </c>
      <c r="L1306" s="2" t="s">
        <v>257</v>
      </c>
      <c r="M1306" s="2" t="str">
        <f>_xlfn.XLOOKUP(Table2[[#This Row],[Product_ID]],Table4[Product_ID],Table4[Product_Name],"Not Found")</f>
        <v>Sonata Girls Frock Cream</v>
      </c>
      <c r="N1306" s="2" t="str">
        <f>_xlfn.XLOOKUP(Table2[[#This Row],[Product_ID]],Table4[Product_ID],Table4[Category],"Not Found")</f>
        <v>Kids Wear</v>
      </c>
      <c r="O1306" s="2" t="str">
        <f>_xlfn.XLOOKUP(Table2[[#This Row],[Product_ID]],Table4[Product_ID],Table4[Subcategory],"Not Found")</f>
        <v>Kids T-Shirt</v>
      </c>
      <c r="P1306" s="2" t="str">
        <f>_xlfn.XLOOKUP(Table2[[#This Row],[Product_ID]],Table4[Product_ID],Table4[Brand],"Missing Brand")</f>
        <v>Jack &amp; Jones</v>
      </c>
      <c r="Q1306" s="2" t="s">
        <v>1033</v>
      </c>
      <c r="R1306" s="2" t="str">
        <f>_xlfn.XLOOKUP(Table2[[#This Row],[Store_ID]],Table6[Store_ID],Table6[Store Name],"Not Found")</f>
        <v>TrendMart Kochi Standard</v>
      </c>
      <c r="S1306" s="2">
        <f>_xlfn.XLOOKUP(Table2[[#This Row],[Store_ID]],Table6[Store_ID],Table6[Monthly Target],"Missing Target")</f>
        <v>2000000</v>
      </c>
      <c r="T1306" s="2" t="str">
        <f>_xlfn.XLOOKUP(Table2[[#This Row],[Store_ID]],Table6[Store_ID],Table6[Region],"Not Found")</f>
        <v>South Zone 1</v>
      </c>
      <c r="U1306" s="2" t="s">
        <v>229</v>
      </c>
      <c r="V1306" s="2" t="str">
        <f>_xlfn.XLOOKUP(Table2[[#This Row],[Employee_ID]],Table5[Employee_ID],Table5[Employee Name],"Not Found")</f>
        <v>Yogesh Chettiar</v>
      </c>
      <c r="W1306" s="2">
        <v>1</v>
      </c>
      <c r="X1306" s="2">
        <v>597.97</v>
      </c>
      <c r="Y1306" s="2">
        <v>5</v>
      </c>
      <c r="Z1306" s="2">
        <v>29.9</v>
      </c>
      <c r="AA1306" s="2">
        <v>5</v>
      </c>
      <c r="AB1306" s="2">
        <v>28.4</v>
      </c>
      <c r="AC1306" s="2">
        <v>596.47</v>
      </c>
      <c r="AD1306" s="2">
        <v>413.39</v>
      </c>
      <c r="AE1306" s="2">
        <f t="shared" si="41"/>
        <v>154.68000000000004</v>
      </c>
      <c r="AF1306" s="2" t="s">
        <v>56</v>
      </c>
      <c r="AG1306" s="42">
        <f>IFERROR(Table2[[#This Row],[Profit]]/Table2[[#This Row],[Sales Amount]],0)</f>
        <v>0.2593256995322481</v>
      </c>
      <c r="AH1306" s="2" t="str">
        <f>TRIM(Table2[[#This Row],[Payment Modee]])</f>
        <v>Credit Card</v>
      </c>
      <c r="AI1306" s="2" t="s">
        <v>26</v>
      </c>
      <c r="AJ1306" s="2" t="s">
        <v>27</v>
      </c>
      <c r="AK1306" s="2" t="s">
        <v>478</v>
      </c>
      <c r="AL1306" s="16" t="str">
        <f>IF(HOUR(Table2[[#This Row],[Order Time]])&lt;12,"Morning",IF(HOUR(Table2[[#This Row],[Order Time]])&lt;17,"Afternoon",IF(HOUR(Table2[[#This Row],[Order Time]])&lt;21,"Evening","Night")))</f>
        <v>Evening</v>
      </c>
      <c r="AM1306" s="16" t="s">
        <v>29</v>
      </c>
    </row>
    <row r="1307" spans="1:39" x14ac:dyDescent="0.25">
      <c r="A1307" s="13" t="s">
        <v>2996</v>
      </c>
      <c r="B1307" s="4">
        <v>45586</v>
      </c>
      <c r="C1307" s="2">
        <f>YEAR(Table2[[#This Row],[Invoice Date]])</f>
        <v>2024</v>
      </c>
      <c r="D1307" s="2" t="str">
        <f>TEXT(Table2[[#This Row],[Invoice Date]],"mmm")</f>
        <v>Oct</v>
      </c>
      <c r="E1307" s="2" t="str">
        <f>Table2[[#This Row],[Store_ID]]&amp;"-"&amp;Table2[[#This Row],[Year]]&amp;"-"&amp;Table2[[#This Row],[Month]]</f>
        <v>STR028-2024-Oct</v>
      </c>
      <c r="F1307" s="2" t="s">
        <v>2997</v>
      </c>
      <c r="G1307" s="2" t="str">
        <f>_xlfn.XLOOKUP(Table2[[#This Row],[Customer_ID]],Table3[Customer_ID],Table3[Customer Name],"Not Found")</f>
        <v>Gokul Chetty</v>
      </c>
      <c r="H1307" s="2" t="str">
        <f>_xlfn.XLOOKUP(Table2[[#This Row],[Customer_ID]],Table3[Customer_ID],Table3[Gender],"Female")</f>
        <v>Male</v>
      </c>
      <c r="I1307" s="2" t="str">
        <f>_xlfn.XLOOKUP(Table2[[#This Row],[Customer_ID]],Table3[Customer_ID],Table3[City],"Missing Memebership")</f>
        <v>Mangaluru</v>
      </c>
      <c r="J1307" s="2" t="str">
        <f>_xlfn.XLOOKUP(Table2[[#This Row],[Customer_ID]],Table3[Customer_ID],Table3[State],"Karnataka")</f>
        <v>Karnataka</v>
      </c>
      <c r="K1307" s="2" t="str">
        <f>_xlfn.XLOOKUP(Table2[[#This Row],[Customer_ID]],Table3[Customer_ID],Table3[Membership],"Regular")</f>
        <v>Silver</v>
      </c>
      <c r="L1307" s="2" t="s">
        <v>743</v>
      </c>
      <c r="M1307" s="2" t="str">
        <f>_xlfn.XLOOKUP(Table2[[#This Row],[Product_ID]],Table4[Product_ID],Table4[Product_Name],"Not Found")</f>
        <v>W for Woman Necklace Beige</v>
      </c>
      <c r="N1307" s="2" t="str">
        <f>_xlfn.XLOOKUP(Table2[[#This Row],[Product_ID]],Table4[Product_ID],Table4[Category],"Not Found")</f>
        <v>Jewellery</v>
      </c>
      <c r="O1307" s="2" t="str">
        <f>_xlfn.XLOOKUP(Table2[[#This Row],[Product_ID]],Table4[Product_ID],Table4[Subcategory],"Not Found")</f>
        <v>Necklace</v>
      </c>
      <c r="P1307" s="2" t="str">
        <f>_xlfn.XLOOKUP(Table2[[#This Row],[Product_ID]],Table4[Product_ID],Table4[Brand],"Missing Brand")</f>
        <v>W for Woman</v>
      </c>
      <c r="Q1307" s="2" t="s">
        <v>737</v>
      </c>
      <c r="R1307" s="2" t="str">
        <f>_xlfn.XLOOKUP(Table2[[#This Row],[Store_ID]],Table6[Store_ID],Table6[Store Name],"Not Found")</f>
        <v>TrendMart Shivamogga Standard</v>
      </c>
      <c r="S1307" s="2">
        <f>_xlfn.XLOOKUP(Table2[[#This Row],[Store_ID]],Table6[Store_ID],Table6[Monthly Target],"Missing Target")</f>
        <v>2500000</v>
      </c>
      <c r="T1307" s="2" t="str">
        <f>_xlfn.XLOOKUP(Table2[[#This Row],[Store_ID]],Table6[Store_ID],Table6[Region],"Not Found")</f>
        <v>South Zone 2</v>
      </c>
      <c r="U1307" s="2" t="s">
        <v>170</v>
      </c>
      <c r="V1307" s="2" t="str">
        <f>_xlfn.XLOOKUP(Table2[[#This Row],[Employee_ID]],Table5[Employee_ID],Table5[Employee Name],"Not Found")</f>
        <v>Ishwarya Shetty</v>
      </c>
      <c r="W1307" s="2">
        <v>1</v>
      </c>
      <c r="X1307" s="2">
        <v>1149.5899999999999</v>
      </c>
      <c r="Y1307" s="2">
        <v>0</v>
      </c>
      <c r="Z1307" s="2">
        <v>0</v>
      </c>
      <c r="AA1307" s="2">
        <v>3</v>
      </c>
      <c r="AB1307" s="2">
        <v>34.49</v>
      </c>
      <c r="AC1307" s="2">
        <v>1184.08</v>
      </c>
      <c r="AD1307" s="2">
        <v>954.04</v>
      </c>
      <c r="AE1307" s="2">
        <f t="shared" si="41"/>
        <v>195.54999999999995</v>
      </c>
      <c r="AF1307" s="2" t="s">
        <v>25</v>
      </c>
      <c r="AG1307" s="42">
        <f>IFERROR(Table2[[#This Row],[Profit]]/Table2[[#This Row],[Sales Amount]],0)</f>
        <v>0.16514931423552459</v>
      </c>
      <c r="AH1307" s="2" t="str">
        <f>TRIM(Table2[[#This Row],[Payment Modee]])</f>
        <v>UPI</v>
      </c>
      <c r="AI1307" s="2" t="s">
        <v>26</v>
      </c>
      <c r="AJ1307" s="2" t="s">
        <v>27</v>
      </c>
      <c r="AK1307" s="2" t="s">
        <v>2913</v>
      </c>
      <c r="AL1307" s="16" t="str">
        <f>IF(HOUR(Table2[[#This Row],[Order Time]])&lt;12,"Morning",IF(HOUR(Table2[[#This Row],[Order Time]])&lt;17,"Afternoon",IF(HOUR(Table2[[#This Row],[Order Time]])&lt;21,"Evening","Night")))</f>
        <v>Evening</v>
      </c>
      <c r="AM1307" s="16" t="s">
        <v>29</v>
      </c>
    </row>
    <row r="1308" spans="1:39" x14ac:dyDescent="0.25">
      <c r="A1308" s="13" t="s">
        <v>2998</v>
      </c>
      <c r="B1308" s="4">
        <v>45488</v>
      </c>
      <c r="C1308" s="2">
        <f>YEAR(Table2[[#This Row],[Invoice Date]])</f>
        <v>2024</v>
      </c>
      <c r="D1308" s="2" t="str">
        <f>TEXT(Table2[[#This Row],[Invoice Date]],"mmm")</f>
        <v>Jul</v>
      </c>
      <c r="E1308" s="2" t="str">
        <f>Table2[[#This Row],[Store_ID]]&amp;"-"&amp;Table2[[#This Row],[Year]]&amp;"-"&amp;Table2[[#This Row],[Month]]</f>
        <v>STR035-2024-Jul</v>
      </c>
      <c r="F1308" s="2" t="s">
        <v>2166</v>
      </c>
      <c r="G1308" s="2" t="str">
        <f>_xlfn.XLOOKUP(Table2[[#This Row],[Customer_ID]],Table3[Customer_ID],Table3[Customer Name],"Not Found")</f>
        <v>Bhagya Ramachandran</v>
      </c>
      <c r="H1308" s="2" t="str">
        <f>_xlfn.XLOOKUP(Table2[[#This Row],[Customer_ID]],Table3[Customer_ID],Table3[Gender],"Female")</f>
        <v>Female</v>
      </c>
      <c r="I1308" s="2" t="str">
        <f>_xlfn.XLOOKUP(Table2[[#This Row],[Customer_ID]],Table3[Customer_ID],Table3[City],"Missing Memebership")</f>
        <v>Kochi</v>
      </c>
      <c r="J1308" s="2" t="str">
        <f>_xlfn.XLOOKUP(Table2[[#This Row],[Customer_ID]],Table3[Customer_ID],Table3[State],"Karnataka")</f>
        <v>Kerala</v>
      </c>
      <c r="K1308" s="2" t="str">
        <f>_xlfn.XLOOKUP(Table2[[#This Row],[Customer_ID]],Table3[Customer_ID],Table3[Membership],"Regular")</f>
        <v>Gold</v>
      </c>
      <c r="L1308" s="2" t="s">
        <v>47</v>
      </c>
      <c r="M1308" s="2" t="str">
        <f>_xlfn.XLOOKUP(Table2[[#This Row],[Product_ID]],Table4[Product_ID],Table4[Product_Name],"Not Found")</f>
        <v>Max Fashion Printed Saree Brown</v>
      </c>
      <c r="N1308" s="2" t="str">
        <f>_xlfn.XLOOKUP(Table2[[#This Row],[Product_ID]],Table4[Product_ID],Table4[Category],"Not Found")</f>
        <v>Women Sarees</v>
      </c>
      <c r="O1308" s="2" t="str">
        <f>_xlfn.XLOOKUP(Table2[[#This Row],[Product_ID]],Table4[Product_ID],Table4[Subcategory],"Not Found")</f>
        <v>Printed Saree</v>
      </c>
      <c r="P1308" s="2" t="str">
        <f>_xlfn.XLOOKUP(Table2[[#This Row],[Product_ID]],Table4[Product_ID],Table4[Brand],"Missing Brand")</f>
        <v>Max Fashion</v>
      </c>
      <c r="Q1308" s="2" t="s">
        <v>1079</v>
      </c>
      <c r="R1308" s="2" t="str">
        <f>_xlfn.XLOOKUP(Table2[[#This Row],[Store_ID]],Table6[Store_ID],Table6[Store Name],"Not Found")</f>
        <v>TrendMart Vijayawada Mall Kiosk</v>
      </c>
      <c r="S1308" s="2">
        <f>_xlfn.XLOOKUP(Table2[[#This Row],[Store_ID]],Table6[Store_ID],Table6[Monthly Target],"Missing Target")</f>
        <v>1200000</v>
      </c>
      <c r="T1308" s="2" t="str">
        <f>_xlfn.XLOOKUP(Table2[[#This Row],[Store_ID]],Table6[Store_ID],Table6[Region],"Not Found")</f>
        <v>South Zone 3</v>
      </c>
      <c r="U1308" s="2" t="s">
        <v>34</v>
      </c>
      <c r="V1308" s="2" t="str">
        <f>_xlfn.XLOOKUP(Table2[[#This Row],[Employee_ID]],Table5[Employee_ID],Table5[Employee Name],"Not Found")</f>
        <v>Deepthi Iyengar</v>
      </c>
      <c r="W1308" s="2">
        <v>3</v>
      </c>
      <c r="X1308" s="2">
        <v>4926.97</v>
      </c>
      <c r="Y1308" s="2">
        <v>0</v>
      </c>
      <c r="Z1308" s="2">
        <v>0</v>
      </c>
      <c r="AA1308" s="2">
        <v>12</v>
      </c>
      <c r="AB1308" s="2">
        <v>1773.71</v>
      </c>
      <c r="AC1308" s="2">
        <v>16554.62</v>
      </c>
      <c r="AD1308" s="2">
        <v>10112.4</v>
      </c>
      <c r="AE1308" s="2">
        <f t="shared" si="41"/>
        <v>4668.5099999999993</v>
      </c>
      <c r="AF1308" s="2" t="s">
        <v>25</v>
      </c>
      <c r="AG1308" s="42">
        <f>IFERROR(Table2[[#This Row],[Profit]]/Table2[[#This Row],[Sales Amount]],0)</f>
        <v>0.28200647311747412</v>
      </c>
      <c r="AH1308" s="2" t="str">
        <f>TRIM(Table2[[#This Row],[Payment Modee]])</f>
        <v>UPI</v>
      </c>
      <c r="AI1308" s="2" t="s">
        <v>26</v>
      </c>
      <c r="AJ1308" s="2" t="s">
        <v>27</v>
      </c>
      <c r="AK1308" s="2" t="s">
        <v>2824</v>
      </c>
      <c r="AL1308" s="16" t="str">
        <f>IF(HOUR(Table2[[#This Row],[Order Time]])&lt;12,"Morning",IF(HOUR(Table2[[#This Row],[Order Time]])&lt;17,"Afternoon",IF(HOUR(Table2[[#This Row],[Order Time]])&lt;21,"Evening","Night")))</f>
        <v>Afternoon</v>
      </c>
      <c r="AM1308" s="16" t="s">
        <v>29</v>
      </c>
    </row>
    <row r="1309" spans="1:39" x14ac:dyDescent="0.25">
      <c r="A1309" s="13" t="s">
        <v>2999</v>
      </c>
      <c r="B1309" s="4">
        <v>45594</v>
      </c>
      <c r="C1309" s="2">
        <f>YEAR(Table2[[#This Row],[Invoice Date]])</f>
        <v>2024</v>
      </c>
      <c r="D1309" s="2" t="str">
        <f>TEXT(Table2[[#This Row],[Invoice Date]],"mmm")</f>
        <v>Oct</v>
      </c>
      <c r="E1309" s="2" t="str">
        <f>Table2[[#This Row],[Store_ID]]&amp;"-"&amp;Table2[[#This Row],[Year]]&amp;"-"&amp;Table2[[#This Row],[Month]]</f>
        <v>STR118-2024-Oct</v>
      </c>
      <c r="F1309" s="2" t="s">
        <v>458</v>
      </c>
      <c r="G1309" s="2" t="str">
        <f>_xlfn.XLOOKUP(Table2[[#This Row],[Customer_ID]],Table3[Customer_ID],Table3[Customer Name],"Not Found")</f>
        <v>Chitra Pillai</v>
      </c>
      <c r="H1309" s="2" t="str">
        <f>_xlfn.XLOOKUP(Table2[[#This Row],[Customer_ID]],Table3[Customer_ID],Table3[Gender],"Female")</f>
        <v>Female</v>
      </c>
      <c r="I1309" s="2" t="str">
        <f>_xlfn.XLOOKUP(Table2[[#This Row],[Customer_ID]],Table3[Customer_ID],Table3[City],"Missing Memebership")</f>
        <v>Madurai</v>
      </c>
      <c r="J1309" s="2" t="str">
        <f>_xlfn.XLOOKUP(Table2[[#This Row],[Customer_ID]],Table3[Customer_ID],Table3[State],"Karnataka")</f>
        <v>Tamil Nadu</v>
      </c>
      <c r="K1309" s="2" t="str">
        <f>_xlfn.XLOOKUP(Table2[[#This Row],[Customer_ID]],Table3[Customer_ID],Table3[Membership],"Regular")</f>
        <v>Regular</v>
      </c>
      <c r="L1309" s="2" t="s">
        <v>382</v>
      </c>
      <c r="M1309" s="2" t="str">
        <f>_xlfn.XLOOKUP(Table2[[#This Row],[Product_ID]],Table4[Product_ID],Table4[Product_Name],"Not Found")</f>
        <v>Nike Casual Belt Olive</v>
      </c>
      <c r="N1309" s="2" t="str">
        <f>_xlfn.XLOOKUP(Table2[[#This Row],[Product_ID]],Table4[Product_ID],Table4[Category],"Not Found")</f>
        <v>Belts</v>
      </c>
      <c r="O1309" s="2" t="str">
        <f>_xlfn.XLOOKUP(Table2[[#This Row],[Product_ID]],Table4[Product_ID],Table4[Subcategory],"Not Found")</f>
        <v>Casual Belt</v>
      </c>
      <c r="P1309" s="2" t="str">
        <f>_xlfn.XLOOKUP(Table2[[#This Row],[Product_ID]],Table4[Product_ID],Table4[Brand],"Missing Brand")</f>
        <v>Nike</v>
      </c>
      <c r="Q1309" s="2" t="s">
        <v>630</v>
      </c>
      <c r="R1309" s="2" t="str">
        <f>_xlfn.XLOOKUP(Table2[[#This Row],[Store_ID]],Table6[Store_ID],Table6[Store Name],"Not Found")</f>
        <v>TrendMart Nellore Mall Kiosk</v>
      </c>
      <c r="S1309" s="2">
        <f>_xlfn.XLOOKUP(Table2[[#This Row],[Store_ID]],Table6[Store_ID],Table6[Monthly Target],"Missing Target")</f>
        <v>1000000</v>
      </c>
      <c r="T1309" s="2" t="str">
        <f>_xlfn.XLOOKUP(Table2[[#This Row],[Store_ID]],Table6[Store_ID],Table6[Region],"Not Found")</f>
        <v>South Zone 3</v>
      </c>
      <c r="U1309" s="2" t="s">
        <v>482</v>
      </c>
      <c r="V1309" s="2" t="str">
        <f>_xlfn.XLOOKUP(Table2[[#This Row],[Employee_ID]],Table5[Employee_ID],Table5[Employee Name],"Not Found")</f>
        <v>Swathi Achari</v>
      </c>
      <c r="W1309" s="2">
        <v>1</v>
      </c>
      <c r="X1309" s="2">
        <v>429.24</v>
      </c>
      <c r="Y1309" s="2">
        <v>30</v>
      </c>
      <c r="Z1309" s="2">
        <v>128.77000000000001</v>
      </c>
      <c r="AA1309" s="2">
        <v>5</v>
      </c>
      <c r="AB1309" s="2">
        <v>15.02</v>
      </c>
      <c r="AC1309" s="2">
        <v>315.49</v>
      </c>
      <c r="AD1309" s="2">
        <v>315.13</v>
      </c>
      <c r="AE1309" s="2">
        <f t="shared" si="41"/>
        <v>-14.659999999999986</v>
      </c>
      <c r="AF1309" s="2" t="s">
        <v>35</v>
      </c>
      <c r="AG1309" s="42">
        <f>IFERROR(Table2[[#This Row],[Profit]]/Table2[[#This Row],[Sales Amount]],0)</f>
        <v>-4.646739991758847E-2</v>
      </c>
      <c r="AH1309" s="2" t="str">
        <f>TRIM(Table2[[#This Row],[Payment Modee]])</f>
        <v>Debit Card</v>
      </c>
      <c r="AI1309" s="2" t="s">
        <v>26</v>
      </c>
      <c r="AJ1309" s="2" t="s">
        <v>27</v>
      </c>
      <c r="AK1309" s="2" t="s">
        <v>2969</v>
      </c>
      <c r="AL1309" s="16" t="str">
        <f>IF(HOUR(Table2[[#This Row],[Order Time]])&lt;12,"Morning",IF(HOUR(Table2[[#This Row],[Order Time]])&lt;17,"Afternoon",IF(HOUR(Table2[[#This Row],[Order Time]])&lt;21,"Evening","Night")))</f>
        <v>Evening</v>
      </c>
      <c r="AM1309" s="16" t="s">
        <v>29</v>
      </c>
    </row>
    <row r="1310" spans="1:39" x14ac:dyDescent="0.25">
      <c r="A1310" s="13" t="s">
        <v>3000</v>
      </c>
      <c r="B1310" s="4">
        <v>45674</v>
      </c>
      <c r="C1310" s="2">
        <f>YEAR(Table2[[#This Row],[Invoice Date]])</f>
        <v>2025</v>
      </c>
      <c r="D1310" s="2" t="str">
        <f>TEXT(Table2[[#This Row],[Invoice Date]],"mmm")</f>
        <v>Jan</v>
      </c>
      <c r="E1310" s="2" t="str">
        <f>Table2[[#This Row],[Store_ID]]&amp;"-"&amp;Table2[[#This Row],[Year]]&amp;"-"&amp;Table2[[#This Row],[Month]]</f>
        <v>STR104-2025-Jan</v>
      </c>
      <c r="F1310" s="2" t="s">
        <v>150</v>
      </c>
      <c r="G1310" s="2" t="str">
        <f>_xlfn.XLOOKUP(Table2[[#This Row],[Customer_ID]],Table3[Customer_ID],Table3[Customer Name],"Not Found")</f>
        <v>Hariharan Kamath</v>
      </c>
      <c r="H1310" s="2" t="str">
        <f>_xlfn.XLOOKUP(Table2[[#This Row],[Customer_ID]],Table3[Customer_ID],Table3[Gender],"Female")</f>
        <v>Male</v>
      </c>
      <c r="I1310" s="2" t="str">
        <f>_xlfn.XLOOKUP(Table2[[#This Row],[Customer_ID]],Table3[Customer_ID],Table3[City],"Missing Memebership")</f>
        <v>Hyderabad</v>
      </c>
      <c r="J1310" s="2" t="str">
        <f>_xlfn.XLOOKUP(Table2[[#This Row],[Customer_ID]],Table3[Customer_ID],Table3[State],"Karnataka")</f>
        <v>Telangana</v>
      </c>
      <c r="K1310" s="2" t="str">
        <f>_xlfn.XLOOKUP(Table2[[#This Row],[Customer_ID]],Table3[Customer_ID],Table3[Membership],"Regular")</f>
        <v>Gold</v>
      </c>
      <c r="L1310" s="2" t="s">
        <v>252</v>
      </c>
      <c r="M1310" s="2" t="str">
        <f>_xlfn.XLOOKUP(Table2[[#This Row],[Product_ID]],Table4[Product_ID],Table4[Product_Name],"Not Found")</f>
        <v>Aurelia Necklace Grey</v>
      </c>
      <c r="N1310" s="2" t="str">
        <f>_xlfn.XLOOKUP(Table2[[#This Row],[Product_ID]],Table4[Product_ID],Table4[Category],"Not Found")</f>
        <v>Jewellery</v>
      </c>
      <c r="O1310" s="2" t="str">
        <f>_xlfn.XLOOKUP(Table2[[#This Row],[Product_ID]],Table4[Product_ID],Table4[Subcategory],"Not Found")</f>
        <v>Necklace</v>
      </c>
      <c r="P1310" s="2" t="str">
        <f>_xlfn.XLOOKUP(Table2[[#This Row],[Product_ID]],Table4[Product_ID],Table4[Brand],"Missing Brand")</f>
        <v>Aurelia</v>
      </c>
      <c r="Q1310" s="2" t="s">
        <v>399</v>
      </c>
      <c r="R1310" s="2" t="str">
        <f>_xlfn.XLOOKUP(Table2[[#This Row],[Store_ID]],Table6[Store_ID],Table6[Store Name],"Not Found")</f>
        <v>TrendMart Kochi High Street</v>
      </c>
      <c r="S1310" s="2">
        <f>_xlfn.XLOOKUP(Table2[[#This Row],[Store_ID]],Table6[Store_ID],Table6[Monthly Target],"Missing Target")</f>
        <v>1200000</v>
      </c>
      <c r="T1310" s="2" t="str">
        <f>_xlfn.XLOOKUP(Table2[[#This Row],[Store_ID]],Table6[Store_ID],Table6[Region],"Not Found")</f>
        <v>South Zone 1</v>
      </c>
      <c r="U1310" s="2" t="s">
        <v>24</v>
      </c>
      <c r="V1310" s="2" t="str">
        <f>_xlfn.XLOOKUP(Table2[[#This Row],[Employee_ID]],Table5[Employee_ID],Table5[Employee Name],"Not Found")</f>
        <v>Manoj Ramachandran</v>
      </c>
      <c r="W1310" s="2">
        <v>2</v>
      </c>
      <c r="X1310" s="2">
        <v>713.89</v>
      </c>
      <c r="Y1310" s="2">
        <v>0</v>
      </c>
      <c r="Z1310" s="2">
        <v>0</v>
      </c>
      <c r="AA1310" s="2">
        <v>3</v>
      </c>
      <c r="AB1310" s="2">
        <v>42.83</v>
      </c>
      <c r="AC1310" s="2">
        <v>1470.61</v>
      </c>
      <c r="AD1310" s="2">
        <v>1113.98</v>
      </c>
      <c r="AE1310" s="2">
        <f t="shared" si="41"/>
        <v>313.7999999999999</v>
      </c>
      <c r="AF1310" s="2" t="s">
        <v>35</v>
      </c>
      <c r="AG1310" s="42">
        <f>IFERROR(Table2[[#This Row],[Profit]]/Table2[[#This Row],[Sales Amount]],0)</f>
        <v>0.21338084196353888</v>
      </c>
      <c r="AH1310" s="2" t="str">
        <f>TRIM(Table2[[#This Row],[Payment Modee]])</f>
        <v>Debit Card</v>
      </c>
      <c r="AI1310" s="2" t="s">
        <v>26</v>
      </c>
      <c r="AJ1310" s="2" t="s">
        <v>27</v>
      </c>
      <c r="AK1310" s="2" t="s">
        <v>749</v>
      </c>
      <c r="AL1310" s="16" t="str">
        <f>IF(HOUR(Table2[[#This Row],[Order Time]])&lt;12,"Morning",IF(HOUR(Table2[[#This Row],[Order Time]])&lt;17,"Afternoon",IF(HOUR(Table2[[#This Row],[Order Time]])&lt;21,"Evening","Night")))</f>
        <v>Afternoon</v>
      </c>
      <c r="AM1310" s="16" t="s">
        <v>29</v>
      </c>
    </row>
    <row r="1311" spans="1:39" x14ac:dyDescent="0.25">
      <c r="A1311" s="13" t="s">
        <v>3001</v>
      </c>
      <c r="B1311" s="4">
        <v>45444</v>
      </c>
      <c r="C1311" s="2">
        <f>YEAR(Table2[[#This Row],[Invoice Date]])</f>
        <v>2024</v>
      </c>
      <c r="D1311" s="2" t="str">
        <f>TEXT(Table2[[#This Row],[Invoice Date]],"mmm")</f>
        <v>Jun</v>
      </c>
      <c r="E1311" s="2" t="str">
        <f>Table2[[#This Row],[Store_ID]]&amp;"-"&amp;Table2[[#This Row],[Year]]&amp;"-"&amp;Table2[[#This Row],[Month]]</f>
        <v>STR117-2024-Jun</v>
      </c>
      <c r="F1311" s="2" t="s">
        <v>2541</v>
      </c>
      <c r="G1311" s="2" t="str">
        <f>_xlfn.XLOOKUP(Table2[[#This Row],[Customer_ID]],Table3[Customer_ID],Table3[Customer Name],"Not Found")</f>
        <v>Mahesh Varma</v>
      </c>
      <c r="H1311" s="2" t="str">
        <f>_xlfn.XLOOKUP(Table2[[#This Row],[Customer_ID]],Table3[Customer_ID],Table3[Gender],"Female")</f>
        <v>Male</v>
      </c>
      <c r="I1311" s="2" t="str">
        <f>_xlfn.XLOOKUP(Table2[[#This Row],[Customer_ID]],Table3[Customer_ID],Table3[City],"Missing Memebership")</f>
        <v>Tirupati</v>
      </c>
      <c r="J1311" s="2" t="str">
        <f>_xlfn.XLOOKUP(Table2[[#This Row],[Customer_ID]],Table3[Customer_ID],Table3[State],"Karnataka")</f>
        <v>Andhra Pradesh</v>
      </c>
      <c r="K1311" s="2" t="str">
        <f>_xlfn.XLOOKUP(Table2[[#This Row],[Customer_ID]],Table3[Customer_ID],Table3[Membership],"Regular")</f>
        <v>Silver</v>
      </c>
      <c r="L1311" s="2" t="s">
        <v>2154</v>
      </c>
      <c r="M1311" s="2" t="str">
        <f>_xlfn.XLOOKUP(Table2[[#This Row],[Product_ID]],Table4[Product_ID],Table4[Product_Name],"Not Found")</f>
        <v>Liberty Braided Belt Red</v>
      </c>
      <c r="N1311" s="2" t="str">
        <f>_xlfn.XLOOKUP(Table2[[#This Row],[Product_ID]],Table4[Product_ID],Table4[Category],"Not Found")</f>
        <v>Belts</v>
      </c>
      <c r="O1311" s="2" t="str">
        <f>_xlfn.XLOOKUP(Table2[[#This Row],[Product_ID]],Table4[Product_ID],Table4[Subcategory],"Not Found")</f>
        <v>Braided Belt</v>
      </c>
      <c r="P1311" s="2" t="str">
        <f>_xlfn.XLOOKUP(Table2[[#This Row],[Product_ID]],Table4[Product_ID],Table4[Brand],"Missing Brand")</f>
        <v>Liberty</v>
      </c>
      <c r="Q1311" s="2" t="s">
        <v>695</v>
      </c>
      <c r="R1311" s="2" t="str">
        <f>_xlfn.XLOOKUP(Table2[[#This Row],[Store_ID]],Table6[Store_ID],Table6[Store Name],"Not Found")</f>
        <v>TrendMart Tirunelveli Flagship</v>
      </c>
      <c r="S1311" s="2">
        <f>_xlfn.XLOOKUP(Table2[[#This Row],[Store_ID]],Table6[Store_ID],Table6[Monthly Target],"Missing Target")</f>
        <v>1500000</v>
      </c>
      <c r="T1311" s="2" t="str">
        <f>_xlfn.XLOOKUP(Table2[[#This Row],[Store_ID]],Table6[Store_ID],Table6[Region],"Not Found")</f>
        <v>South Zone 1</v>
      </c>
      <c r="U1311" s="2" t="s">
        <v>43</v>
      </c>
      <c r="V1311" s="2" t="str">
        <f>_xlfn.XLOOKUP(Table2[[#This Row],[Employee_ID]],Table5[Employee_ID],Table5[Employee Name],"Not Found")</f>
        <v>Meena Krishnan</v>
      </c>
      <c r="W1311" s="2">
        <v>1</v>
      </c>
      <c r="X1311" s="2">
        <v>1154.23</v>
      </c>
      <c r="Y1311" s="2">
        <v>0</v>
      </c>
      <c r="Z1311" s="2">
        <v>0</v>
      </c>
      <c r="AA1311" s="2">
        <v>12</v>
      </c>
      <c r="AB1311" s="2">
        <v>138.51</v>
      </c>
      <c r="AC1311" s="2">
        <v>1292.74</v>
      </c>
      <c r="AD1311" s="2">
        <v>753.73</v>
      </c>
      <c r="AE1311" s="2">
        <f t="shared" si="41"/>
        <v>400.5</v>
      </c>
      <c r="AF1311" s="2" t="s">
        <v>35</v>
      </c>
      <c r="AG1311" s="42">
        <f>IFERROR(Table2[[#This Row],[Profit]]/Table2[[#This Row],[Sales Amount]],0)</f>
        <v>0.30980707644228539</v>
      </c>
      <c r="AH1311" s="2" t="str">
        <f>TRIM(Table2[[#This Row],[Payment Modee]])</f>
        <v>Debit Card</v>
      </c>
      <c r="AI1311" s="2" t="s">
        <v>36</v>
      </c>
      <c r="AJ1311" s="2" t="s">
        <v>27</v>
      </c>
      <c r="AK1311" s="2" t="s">
        <v>3002</v>
      </c>
      <c r="AL1311" s="16" t="str">
        <f>IF(HOUR(Table2[[#This Row],[Order Time]])&lt;12,"Morning",IF(HOUR(Table2[[#This Row],[Order Time]])&lt;17,"Afternoon",IF(HOUR(Table2[[#This Row],[Order Time]])&lt;21,"Evening","Night")))</f>
        <v>Evening</v>
      </c>
      <c r="AM1311" s="16" t="s">
        <v>38</v>
      </c>
    </row>
    <row r="1312" spans="1:39" x14ac:dyDescent="0.25">
      <c r="A1312" s="13" t="s">
        <v>3003</v>
      </c>
      <c r="B1312" s="4">
        <v>45727</v>
      </c>
      <c r="C1312" s="2">
        <f>YEAR(Table2[[#This Row],[Invoice Date]])</f>
        <v>2025</v>
      </c>
      <c r="D1312" s="2" t="str">
        <f>TEXT(Table2[[#This Row],[Invoice Date]],"mmm")</f>
        <v>Mar</v>
      </c>
      <c r="E1312" s="2" t="str">
        <f>Table2[[#This Row],[Store_ID]]&amp;"-"&amp;Table2[[#This Row],[Year]]&amp;"-"&amp;Table2[[#This Row],[Month]]</f>
        <v>STR029-2025-Mar</v>
      </c>
      <c r="F1312" s="2" t="s">
        <v>204</v>
      </c>
      <c r="G1312" s="2" t="str">
        <f>_xlfn.XLOOKUP(Table2[[#This Row],[Customer_ID]],Table3[Customer_ID],Table3[Customer Name],"Not Found")</f>
        <v>Sunita Rao</v>
      </c>
      <c r="H1312" s="2" t="str">
        <f>_xlfn.XLOOKUP(Table2[[#This Row],[Customer_ID]],Table3[Customer_ID],Table3[Gender],"Female")</f>
        <v>Female</v>
      </c>
      <c r="I1312" s="2" t="str">
        <f>_xlfn.XLOOKUP(Table2[[#This Row],[Customer_ID]],Table3[Customer_ID],Table3[City],"Missing Memebership")</f>
        <v>Kannur</v>
      </c>
      <c r="J1312" s="2" t="str">
        <f>_xlfn.XLOOKUP(Table2[[#This Row],[Customer_ID]],Table3[Customer_ID],Table3[State],"Karnataka")</f>
        <v>Kerala</v>
      </c>
      <c r="K1312" s="2" t="str">
        <f>_xlfn.XLOOKUP(Table2[[#This Row],[Customer_ID]],Table3[Customer_ID],Table3[Membership],"Regular")</f>
        <v>Regular</v>
      </c>
      <c r="L1312" s="2" t="s">
        <v>1800</v>
      </c>
      <c r="M1312" s="2" t="str">
        <f>_xlfn.XLOOKUP(Table2[[#This Row],[Product_ID]],Table4[Product_ID],Table4[Product_Name],"Not Found")</f>
        <v>Aurelia Chinos Grey</v>
      </c>
      <c r="N1312" s="2" t="str">
        <f>_xlfn.XLOOKUP(Table2[[#This Row],[Product_ID]],Table4[Product_ID],Table4[Category],"Not Found")</f>
        <v>Men Trousers</v>
      </c>
      <c r="O1312" s="2" t="str">
        <f>_xlfn.XLOOKUP(Table2[[#This Row],[Product_ID]],Table4[Product_ID],Table4[Subcategory],"Not Found")</f>
        <v>Chinos</v>
      </c>
      <c r="P1312" s="2" t="str">
        <f>_xlfn.XLOOKUP(Table2[[#This Row],[Product_ID]],Table4[Product_ID],Table4[Brand],"Missing Brand")</f>
        <v>Aurelia</v>
      </c>
      <c r="Q1312" s="2" t="s">
        <v>282</v>
      </c>
      <c r="R1312" s="2" t="str">
        <f>_xlfn.XLOOKUP(Table2[[#This Row],[Store_ID]],Table6[Store_ID],Table6[Store Name],"Not Found")</f>
        <v>TrendMart Davanagere High Street</v>
      </c>
      <c r="S1312" s="2">
        <f>_xlfn.XLOOKUP(Table2[[#This Row],[Store_ID]],Table6[Store_ID],Table6[Monthly Target],"Missing Target")</f>
        <v>800000</v>
      </c>
      <c r="T1312" s="2" t="str">
        <f>_xlfn.XLOOKUP(Table2[[#This Row],[Store_ID]],Table6[Store_ID],Table6[Region],"Not Found")</f>
        <v>South Zone 2</v>
      </c>
      <c r="U1312" s="2" t="s">
        <v>268</v>
      </c>
      <c r="V1312" s="2" t="str">
        <f>_xlfn.XLOOKUP(Table2[[#This Row],[Employee_ID]],Table5[Employee_ID],Table5[Employee Name],"Not Found")</f>
        <v>Ganesh Iyengar</v>
      </c>
      <c r="W1312" s="2">
        <v>3</v>
      </c>
      <c r="X1312" s="2">
        <v>1219.1400000000001</v>
      </c>
      <c r="Y1312" s="2">
        <v>20</v>
      </c>
      <c r="Z1312" s="2">
        <v>731.48</v>
      </c>
      <c r="AA1312" s="2">
        <v>12</v>
      </c>
      <c r="AB1312" s="2">
        <v>351.11</v>
      </c>
      <c r="AC1312" s="2">
        <v>3277.05</v>
      </c>
      <c r="AD1312" s="2">
        <v>2902.11</v>
      </c>
      <c r="AE1312" s="2">
        <f t="shared" si="41"/>
        <v>23.830000000000041</v>
      </c>
      <c r="AF1312" s="2" t="s">
        <v>56</v>
      </c>
      <c r="AG1312" s="42">
        <f>IFERROR(Table2[[#This Row],[Profit]]/Table2[[#This Row],[Sales Amount]],0)</f>
        <v>7.2717840740910387E-3</v>
      </c>
      <c r="AH1312" s="2" t="str">
        <f>TRIM(Table2[[#This Row],[Payment Modee]])</f>
        <v>Credit Card</v>
      </c>
      <c r="AI1312" s="2" t="s">
        <v>36</v>
      </c>
      <c r="AJ1312" s="2" t="s">
        <v>27</v>
      </c>
      <c r="AK1312" s="2" t="s">
        <v>1332</v>
      </c>
      <c r="AL1312" s="16" t="str">
        <f>IF(HOUR(Table2[[#This Row],[Order Time]])&lt;12,"Morning",IF(HOUR(Table2[[#This Row],[Order Time]])&lt;17,"Afternoon",IF(HOUR(Table2[[#This Row],[Order Time]])&lt;21,"Evening","Night")))</f>
        <v>Evening</v>
      </c>
      <c r="AM1312" s="16" t="s">
        <v>29</v>
      </c>
    </row>
    <row r="1313" spans="1:39" x14ac:dyDescent="0.25">
      <c r="A1313" s="13" t="s">
        <v>3004</v>
      </c>
      <c r="B1313" s="4">
        <v>45648</v>
      </c>
      <c r="C1313" s="2">
        <f>YEAR(Table2[[#This Row],[Invoice Date]])</f>
        <v>2024</v>
      </c>
      <c r="D1313" s="2" t="str">
        <f>TEXT(Table2[[#This Row],[Invoice Date]],"mmm")</f>
        <v>Dec</v>
      </c>
      <c r="E1313" s="2" t="str">
        <f>Table2[[#This Row],[Store_ID]]&amp;"-"&amp;Table2[[#This Row],[Year]]&amp;"-"&amp;Table2[[#This Row],[Month]]</f>
        <v>STR033-2024-Dec</v>
      </c>
      <c r="F1313" s="2" t="s">
        <v>3005</v>
      </c>
      <c r="G1313" s="2" t="str">
        <f>_xlfn.XLOOKUP(Table2[[#This Row],[Customer_ID]],Table3[Customer_ID],Table3[Customer Name],"Not Found")</f>
        <v>Jayaram Srinivasan</v>
      </c>
      <c r="H1313" s="2" t="str">
        <f>_xlfn.XLOOKUP(Table2[[#This Row],[Customer_ID]],Table3[Customer_ID],Table3[Gender],"Female")</f>
        <v>Male</v>
      </c>
      <c r="I1313" s="2" t="str">
        <f>_xlfn.XLOOKUP(Table2[[#This Row],[Customer_ID]],Table3[Customer_ID],Table3[City],"Missing Memebership")</f>
        <v>Kollam</v>
      </c>
      <c r="J1313" s="2" t="str">
        <f>_xlfn.XLOOKUP(Table2[[#This Row],[Customer_ID]],Table3[Customer_ID],Table3[State],"Karnataka")</f>
        <v>Kerala</v>
      </c>
      <c r="K1313" s="2" t="str">
        <f>_xlfn.XLOOKUP(Table2[[#This Row],[Customer_ID]],Table3[Customer_ID],Table3[Membership],"Regular")</f>
        <v>Silver</v>
      </c>
      <c r="L1313" s="2" t="s">
        <v>917</v>
      </c>
      <c r="M1313" s="2" t="str">
        <f>_xlfn.XLOOKUP(Table2[[#This Row],[Product_ID]],Table4[Product_ID],Table4[Product_Name],"Not Found")</f>
        <v>Spykar Cotton Saree Black</v>
      </c>
      <c r="N1313" s="2" t="str">
        <f>_xlfn.XLOOKUP(Table2[[#This Row],[Product_ID]],Table4[Product_ID],Table4[Category],"Not Found")</f>
        <v>Women Sarees</v>
      </c>
      <c r="O1313" s="2" t="str">
        <f>_xlfn.XLOOKUP(Table2[[#This Row],[Product_ID]],Table4[Product_ID],Table4[Subcategory],"Not Found")</f>
        <v>Cotton Saree</v>
      </c>
      <c r="P1313" s="2" t="str">
        <f>_xlfn.XLOOKUP(Table2[[#This Row],[Product_ID]],Table4[Product_ID],Table4[Brand],"Missing Brand")</f>
        <v>Spykar</v>
      </c>
      <c r="Q1313" s="2" t="s">
        <v>1482</v>
      </c>
      <c r="R1313" s="2" t="str">
        <f>_xlfn.XLOOKUP(Table2[[#This Row],[Store_ID]],Table6[Store_ID],Table6[Store Name],"Not Found")</f>
        <v>TrendMart Guntur Standard</v>
      </c>
      <c r="S1313" s="2">
        <f>_xlfn.XLOOKUP(Table2[[#This Row],[Store_ID]],Table6[Store_ID],Table6[Monthly Target],"Missing Target")</f>
        <v>2500000</v>
      </c>
      <c r="T1313" s="2" t="str">
        <f>_xlfn.XLOOKUP(Table2[[#This Row],[Store_ID]],Table6[Store_ID],Table6[Region],"Not Found")</f>
        <v>South Zone 3</v>
      </c>
      <c r="U1313" s="2" t="s">
        <v>170</v>
      </c>
      <c r="V1313" s="2" t="str">
        <f>_xlfn.XLOOKUP(Table2[[#This Row],[Employee_ID]],Table5[Employee_ID],Table5[Employee Name],"Not Found")</f>
        <v>Ishwarya Shetty</v>
      </c>
      <c r="W1313" s="2">
        <v>4</v>
      </c>
      <c r="X1313" s="2">
        <v>1396.8</v>
      </c>
      <c r="Y1313" s="2">
        <v>30</v>
      </c>
      <c r="Z1313" s="2">
        <v>1676.16</v>
      </c>
      <c r="AA1313" s="2">
        <v>12</v>
      </c>
      <c r="AB1313" s="2">
        <v>469.32</v>
      </c>
      <c r="AC1313" s="2">
        <v>4380.3599999999997</v>
      </c>
      <c r="AD1313" s="2">
        <v>3848.68</v>
      </c>
      <c r="AE1313" s="2">
        <f t="shared" si="41"/>
        <v>62.359999999999843</v>
      </c>
      <c r="AF1313" s="2" t="s">
        <v>35</v>
      </c>
      <c r="AG1313" s="42">
        <f>IFERROR(Table2[[#This Row],[Profit]]/Table2[[#This Row],[Sales Amount]],0)</f>
        <v>1.4236272817759237E-2</v>
      </c>
      <c r="AH1313" s="2" t="str">
        <f>TRIM(Table2[[#This Row],[Payment Modee]])</f>
        <v>Debit Card</v>
      </c>
      <c r="AI1313" s="2" t="s">
        <v>26</v>
      </c>
      <c r="AJ1313" s="2" t="s">
        <v>27</v>
      </c>
      <c r="AK1313" s="2" t="s">
        <v>549</v>
      </c>
      <c r="AL1313" s="16" t="str">
        <f>IF(HOUR(Table2[[#This Row],[Order Time]])&lt;12,"Morning",IF(HOUR(Table2[[#This Row],[Order Time]])&lt;17,"Afternoon",IF(HOUR(Table2[[#This Row],[Order Time]])&lt;21,"Evening","Night")))</f>
        <v>Afternoon</v>
      </c>
      <c r="AM1313" s="16" t="s">
        <v>38</v>
      </c>
    </row>
    <row r="1314" spans="1:39" x14ac:dyDescent="0.25">
      <c r="A1314" s="13" t="s">
        <v>3006</v>
      </c>
      <c r="B1314" s="4">
        <v>45383</v>
      </c>
      <c r="C1314" s="2">
        <f>YEAR(Table2[[#This Row],[Invoice Date]])</f>
        <v>2024</v>
      </c>
      <c r="D1314" s="2" t="str">
        <f>TEXT(Table2[[#This Row],[Invoice Date]],"mmm")</f>
        <v>Apr</v>
      </c>
      <c r="E1314" s="2" t="str">
        <f>Table2[[#This Row],[Store_ID]]&amp;"-"&amp;Table2[[#This Row],[Year]]&amp;"-"&amp;Table2[[#This Row],[Month]]</f>
        <v>STR026-2024-Apr</v>
      </c>
      <c r="F1314" s="2" t="s">
        <v>100</v>
      </c>
      <c r="G1314" s="2" t="str">
        <f>_xlfn.XLOOKUP(Table2[[#This Row],[Customer_ID]],Table3[Customer_ID],Table3[Customer Name],"Not Found")</f>
        <v>Vidya Kumar</v>
      </c>
      <c r="H1314" s="2" t="str">
        <f>_xlfn.XLOOKUP(Table2[[#This Row],[Customer_ID]],Table3[Customer_ID],Table3[Gender],"Female")</f>
        <v>Female</v>
      </c>
      <c r="I1314" s="2" t="str">
        <f>_xlfn.XLOOKUP(Table2[[#This Row],[Customer_ID]],Table3[Customer_ID],Table3[City],"Missing Memebership")</f>
        <v>Visakhapatnam</v>
      </c>
      <c r="J1314" s="2" t="str">
        <f>_xlfn.XLOOKUP(Table2[[#This Row],[Customer_ID]],Table3[Customer_ID],Table3[State],"Karnataka")</f>
        <v>Andhra Pradesh</v>
      </c>
      <c r="K1314" s="2" t="str">
        <f>_xlfn.XLOOKUP(Table2[[#This Row],[Customer_ID]],Table3[Customer_ID],Table3[Membership],"Regular")</f>
        <v>Silver</v>
      </c>
      <c r="L1314" s="2" t="s">
        <v>927</v>
      </c>
      <c r="M1314" s="2" t="str">
        <f>_xlfn.XLOOKUP(Table2[[#This Row],[Product_ID]],Table4[Product_ID],Table4[Product_Name],"Not Found")</f>
        <v>Skechers Casual Belt Sky Blue</v>
      </c>
      <c r="N1314" s="2" t="str">
        <f>_xlfn.XLOOKUP(Table2[[#This Row],[Product_ID]],Table4[Product_ID],Table4[Category],"Not Found")</f>
        <v>Belts</v>
      </c>
      <c r="O1314" s="2" t="str">
        <f>_xlfn.XLOOKUP(Table2[[#This Row],[Product_ID]],Table4[Product_ID],Table4[Subcategory],"Not Found")</f>
        <v>Casual Belt</v>
      </c>
      <c r="P1314" s="2" t="str">
        <f>_xlfn.XLOOKUP(Table2[[#This Row],[Product_ID]],Table4[Product_ID],Table4[Brand],"Missing Brand")</f>
        <v>Skechers</v>
      </c>
      <c r="Q1314" s="2" t="s">
        <v>516</v>
      </c>
      <c r="R1314" s="2" t="str">
        <f>_xlfn.XLOOKUP(Table2[[#This Row],[Store_ID]],Table6[Store_ID],Table6[Store Name],"Not Found")</f>
        <v>TrendMart Guntur Standard</v>
      </c>
      <c r="S1314" s="2">
        <f>_xlfn.XLOOKUP(Table2[[#This Row],[Store_ID]],Table6[Store_ID],Table6[Monthly Target],"Missing Target")</f>
        <v>2500000</v>
      </c>
      <c r="T1314" s="2" t="str">
        <f>_xlfn.XLOOKUP(Table2[[#This Row],[Store_ID]],Table6[Store_ID],Table6[Region],"Not Found")</f>
        <v>South Zone 3</v>
      </c>
      <c r="U1314" s="2" t="s">
        <v>187</v>
      </c>
      <c r="V1314" s="2" t="str">
        <f>_xlfn.XLOOKUP(Table2[[#This Row],[Employee_ID]],Table5[Employee_ID],Table5[Employee Name],"Not Found")</f>
        <v>Ganapathy Naidu</v>
      </c>
      <c r="W1314" s="2">
        <v>1</v>
      </c>
      <c r="X1314" s="2">
        <v>903.17</v>
      </c>
      <c r="Y1314" s="2">
        <v>25</v>
      </c>
      <c r="Z1314" s="2">
        <v>225.79</v>
      </c>
      <c r="AA1314" s="2">
        <v>5</v>
      </c>
      <c r="AB1314" s="2">
        <v>33.869999999999997</v>
      </c>
      <c r="AC1314" s="2">
        <v>711.25</v>
      </c>
      <c r="AD1314" s="2">
        <v>590.02</v>
      </c>
      <c r="AE1314" s="2">
        <f t="shared" si="41"/>
        <v>87.360000000000014</v>
      </c>
      <c r="AF1314" s="2" t="s">
        <v>35</v>
      </c>
      <c r="AG1314" s="42">
        <f>IFERROR(Table2[[#This Row],[Profit]]/Table2[[#This Row],[Sales Amount]],0)</f>
        <v>0.12282601054481548</v>
      </c>
      <c r="AH1314" s="2" t="str">
        <f>TRIM(Table2[[#This Row],[Payment Modee]])</f>
        <v>Debit Card</v>
      </c>
      <c r="AI1314" s="2" t="s">
        <v>26</v>
      </c>
      <c r="AJ1314" s="2" t="s">
        <v>27</v>
      </c>
      <c r="AK1314" s="2" t="s">
        <v>2045</v>
      </c>
      <c r="AL1314" s="16" t="str">
        <f>IF(HOUR(Table2[[#This Row],[Order Time]])&lt;12,"Morning",IF(HOUR(Table2[[#This Row],[Order Time]])&lt;17,"Afternoon",IF(HOUR(Table2[[#This Row],[Order Time]])&lt;21,"Evening","Night")))</f>
        <v>Evening</v>
      </c>
      <c r="AM1314" s="16" t="s">
        <v>29</v>
      </c>
    </row>
    <row r="1315" spans="1:39" x14ac:dyDescent="0.25">
      <c r="A1315" s="13" t="s">
        <v>3007</v>
      </c>
      <c r="B1315" s="4">
        <v>45663</v>
      </c>
      <c r="C1315" s="2">
        <f>YEAR(Table2[[#This Row],[Invoice Date]])</f>
        <v>2025</v>
      </c>
      <c r="D1315" s="2" t="str">
        <f>TEXT(Table2[[#This Row],[Invoice Date]],"mmm")</f>
        <v>Jan</v>
      </c>
      <c r="E1315" s="2" t="str">
        <f>Table2[[#This Row],[Store_ID]]&amp;"-"&amp;Table2[[#This Row],[Year]]&amp;"-"&amp;Table2[[#This Row],[Month]]</f>
        <v>STR045-2025-Jan</v>
      </c>
      <c r="F1315" s="2" t="s">
        <v>3008</v>
      </c>
      <c r="G1315" s="2" t="str">
        <f>_xlfn.XLOOKUP(Table2[[#This Row],[Customer_ID]],Table3[Customer_ID],Table3[Customer Name],"Not Found")</f>
        <v>Devraj Naicker</v>
      </c>
      <c r="H1315" s="2" t="str">
        <f>_xlfn.XLOOKUP(Table2[[#This Row],[Customer_ID]],Table3[Customer_ID],Table3[Gender],"Female")</f>
        <v>Male</v>
      </c>
      <c r="I1315" s="2" t="str">
        <f>_xlfn.XLOOKUP(Table2[[#This Row],[Customer_ID]],Table3[Customer_ID],Table3[City],"Missing Memebership")</f>
        <v>Thrissur</v>
      </c>
      <c r="J1315" s="2" t="str">
        <f>_xlfn.XLOOKUP(Table2[[#This Row],[Customer_ID]],Table3[Customer_ID],Table3[State],"Karnataka")</f>
        <v>Kerala</v>
      </c>
      <c r="K1315" s="2" t="str">
        <f>_xlfn.XLOOKUP(Table2[[#This Row],[Customer_ID]],Table3[Customer_ID],Table3[Membership],"Regular")</f>
        <v>Silver</v>
      </c>
      <c r="L1315" s="2" t="s">
        <v>1368</v>
      </c>
      <c r="M1315" s="2" t="str">
        <f>_xlfn.XLOOKUP(Table2[[#This Row],[Product_ID]],Table4[Product_ID],Table4[Product_Name],"Not Found")</f>
        <v>Van Heusen Formal Trouser Maroon</v>
      </c>
      <c r="N1315" s="2" t="str">
        <f>_xlfn.XLOOKUP(Table2[[#This Row],[Product_ID]],Table4[Product_ID],Table4[Category],"Not Found")</f>
        <v>Men Trousers</v>
      </c>
      <c r="O1315" s="2" t="str">
        <f>_xlfn.XLOOKUP(Table2[[#This Row],[Product_ID]],Table4[Product_ID],Table4[Subcategory],"Not Found")</f>
        <v>Formal Trouser</v>
      </c>
      <c r="P1315" s="2" t="str">
        <f>_xlfn.XLOOKUP(Table2[[#This Row],[Product_ID]],Table4[Product_ID],Table4[Brand],"Missing Brand")</f>
        <v>Van Heusen</v>
      </c>
      <c r="Q1315" s="2" t="s">
        <v>395</v>
      </c>
      <c r="R1315" s="2" t="str">
        <f>_xlfn.XLOOKUP(Table2[[#This Row],[Store_ID]],Table6[Store_ID],Table6[Store Name],"Not Found")</f>
        <v>TrendMart Khammam Standard</v>
      </c>
      <c r="S1315" s="2">
        <f>_xlfn.XLOOKUP(Table2[[#This Row],[Store_ID]],Table6[Store_ID],Table6[Monthly Target],"Missing Target")</f>
        <v>1500000</v>
      </c>
      <c r="T1315" s="2" t="str">
        <f>_xlfn.XLOOKUP(Table2[[#This Row],[Store_ID]],Table6[Store_ID],Table6[Region],"Not Found")</f>
        <v>South Zone 2</v>
      </c>
      <c r="U1315" s="2" t="s">
        <v>102</v>
      </c>
      <c r="V1315" s="2" t="str">
        <f>_xlfn.XLOOKUP(Table2[[#This Row],[Employee_ID]],Table5[Employee_ID],Table5[Employee Name],"Not Found")</f>
        <v>Chandra Reddy</v>
      </c>
      <c r="W1315" s="2">
        <v>3</v>
      </c>
      <c r="X1315" s="2">
        <v>774.97</v>
      </c>
      <c r="Y1315" s="2">
        <v>0</v>
      </c>
      <c r="Z1315" s="2">
        <v>0</v>
      </c>
      <c r="AA1315" s="2">
        <v>5</v>
      </c>
      <c r="AB1315" s="2">
        <v>116.25</v>
      </c>
      <c r="AC1315" s="2">
        <v>2441.16</v>
      </c>
      <c r="AD1315" s="2">
        <v>1755.78</v>
      </c>
      <c r="AE1315" s="2">
        <f t="shared" si="41"/>
        <v>569.12999999999988</v>
      </c>
      <c r="AF1315" s="2" t="s">
        <v>56</v>
      </c>
      <c r="AG1315" s="42">
        <f>IFERROR(Table2[[#This Row],[Profit]]/Table2[[#This Row],[Sales Amount]],0)</f>
        <v>0.23313916334857196</v>
      </c>
      <c r="AH1315" s="2" t="str">
        <f>TRIM(Table2[[#This Row],[Payment Modee]])</f>
        <v>Credit Card</v>
      </c>
      <c r="AI1315" s="2" t="s">
        <v>36</v>
      </c>
      <c r="AJ1315" s="2" t="s">
        <v>27</v>
      </c>
      <c r="AK1315" s="2" t="s">
        <v>1057</v>
      </c>
      <c r="AL1315" s="16" t="str">
        <f>IF(HOUR(Table2[[#This Row],[Order Time]])&lt;12,"Morning",IF(HOUR(Table2[[#This Row],[Order Time]])&lt;17,"Afternoon",IF(HOUR(Table2[[#This Row],[Order Time]])&lt;21,"Evening","Night")))</f>
        <v>Morning</v>
      </c>
      <c r="AM1315" s="16" t="s">
        <v>29</v>
      </c>
    </row>
    <row r="1316" spans="1:39" x14ac:dyDescent="0.25">
      <c r="A1316" s="13" t="s">
        <v>3009</v>
      </c>
      <c r="B1316" s="4">
        <v>45704</v>
      </c>
      <c r="C1316" s="2">
        <f>YEAR(Table2[[#This Row],[Invoice Date]])</f>
        <v>2025</v>
      </c>
      <c r="D1316" s="2" t="str">
        <f>TEXT(Table2[[#This Row],[Invoice Date]],"mmm")</f>
        <v>Feb</v>
      </c>
      <c r="E1316" s="2" t="str">
        <f>Table2[[#This Row],[Store_ID]]&amp;"-"&amp;Table2[[#This Row],[Year]]&amp;"-"&amp;Table2[[#This Row],[Month]]</f>
        <v>STR116-2025-Feb</v>
      </c>
      <c r="F1316" s="2" t="s">
        <v>3010</v>
      </c>
      <c r="G1316" s="2" t="str">
        <f>_xlfn.XLOOKUP(Table2[[#This Row],[Customer_ID]],Table3[Customer_ID],Table3[Customer Name],"Not Found")</f>
        <v>Manju Pillai</v>
      </c>
      <c r="H1316" s="2" t="str">
        <f>_xlfn.XLOOKUP(Table2[[#This Row],[Customer_ID]],Table3[Customer_ID],Table3[Gender],"Female")</f>
        <v>Female</v>
      </c>
      <c r="I1316" s="2" t="str">
        <f>_xlfn.XLOOKUP(Table2[[#This Row],[Customer_ID]],Table3[Customer_ID],Table3[City],"Missing Memebership")</f>
        <v>Kannur</v>
      </c>
      <c r="J1316" s="2" t="str">
        <f>_xlfn.XLOOKUP(Table2[[#This Row],[Customer_ID]],Table3[Customer_ID],Table3[State],"Karnataka")</f>
        <v>Kerala</v>
      </c>
      <c r="K1316" s="2" t="str">
        <f>_xlfn.XLOOKUP(Table2[[#This Row],[Customer_ID]],Table3[Customer_ID],Table3[Membership],"Regular")</f>
        <v>Regular</v>
      </c>
      <c r="L1316" s="2" t="s">
        <v>1460</v>
      </c>
      <c r="M1316" s="2" t="str">
        <f>_xlfn.XLOOKUP(Table2[[#This Row],[Product_ID]],Table4[Product_ID],Table4[Product_Name],"Not Found")</f>
        <v>Liberty Anarkali Kurti Purple</v>
      </c>
      <c r="N1316" s="2" t="str">
        <f>_xlfn.XLOOKUP(Table2[[#This Row],[Product_ID]],Table4[Product_ID],Table4[Category],"Not Found")</f>
        <v>Women Kurtis</v>
      </c>
      <c r="O1316" s="2" t="str">
        <f>_xlfn.XLOOKUP(Table2[[#This Row],[Product_ID]],Table4[Product_ID],Table4[Subcategory],"Not Found")</f>
        <v>Anarkali Kurti</v>
      </c>
      <c r="P1316" s="2" t="str">
        <f>_xlfn.XLOOKUP(Table2[[#This Row],[Product_ID]],Table4[Product_ID],Table4[Brand],"Missing Brand")</f>
        <v>Liberty</v>
      </c>
      <c r="Q1316" s="2" t="s">
        <v>219</v>
      </c>
      <c r="R1316" s="2" t="str">
        <f>_xlfn.XLOOKUP(Table2[[#This Row],[Store_ID]],Table6[Store_ID],Table6[Store Name],"Not Found")</f>
        <v>TrendMart Madurai High Street</v>
      </c>
      <c r="S1316" s="2">
        <f>_xlfn.XLOOKUP(Table2[[#This Row],[Store_ID]],Table6[Store_ID],Table6[Monthly Target],"Missing Target")</f>
        <v>2000000</v>
      </c>
      <c r="T1316" s="2" t="str">
        <f>_xlfn.XLOOKUP(Table2[[#This Row],[Store_ID]],Table6[Store_ID],Table6[Region],"Not Found")</f>
        <v>South Zone 1</v>
      </c>
      <c r="U1316" s="2" t="s">
        <v>321</v>
      </c>
      <c r="V1316" s="2" t="str">
        <f>_xlfn.XLOOKUP(Table2[[#This Row],[Employee_ID]],Table5[Employee_ID],Table5[Employee Name],"Not Found")</f>
        <v>Sunita Ramachandran</v>
      </c>
      <c r="W1316" s="2">
        <v>2</v>
      </c>
      <c r="X1316" s="2">
        <v>1281.81</v>
      </c>
      <c r="Y1316" s="2">
        <v>15</v>
      </c>
      <c r="Z1316" s="2">
        <v>384.54</v>
      </c>
      <c r="AA1316" s="2">
        <v>12</v>
      </c>
      <c r="AB1316" s="2">
        <v>261.49</v>
      </c>
      <c r="AC1316" s="2">
        <v>2440.5700000000002</v>
      </c>
      <c r="AD1316" s="2">
        <v>1617.98</v>
      </c>
      <c r="AE1316" s="2">
        <f t="shared" si="41"/>
        <v>561.10000000000014</v>
      </c>
      <c r="AF1316" s="2" t="s">
        <v>56</v>
      </c>
      <c r="AG1316" s="42">
        <f>IFERROR(Table2[[#This Row],[Profit]]/Table2[[#This Row],[Sales Amount]],0)</f>
        <v>0.22990530900568315</v>
      </c>
      <c r="AH1316" s="2" t="str">
        <f>TRIM(Table2[[#This Row],[Payment Modee]])</f>
        <v>Credit Card</v>
      </c>
      <c r="AI1316" s="2" t="s">
        <v>26</v>
      </c>
      <c r="AJ1316" s="2" t="s">
        <v>27</v>
      </c>
      <c r="AK1316" s="2" t="s">
        <v>1121</v>
      </c>
      <c r="AL1316" s="16" t="str">
        <f>IF(HOUR(Table2[[#This Row],[Order Time]])&lt;12,"Morning",IF(HOUR(Table2[[#This Row],[Order Time]])&lt;17,"Afternoon",IF(HOUR(Table2[[#This Row],[Order Time]])&lt;21,"Evening","Night")))</f>
        <v>Afternoon</v>
      </c>
      <c r="AM1316" s="16" t="s">
        <v>38</v>
      </c>
    </row>
    <row r="1317" spans="1:39" x14ac:dyDescent="0.25">
      <c r="A1317" s="13" t="s">
        <v>3011</v>
      </c>
      <c r="B1317" s="4">
        <v>45572</v>
      </c>
      <c r="C1317" s="2">
        <f>YEAR(Table2[[#This Row],[Invoice Date]])</f>
        <v>2024</v>
      </c>
      <c r="D1317" s="2" t="str">
        <f>TEXT(Table2[[#This Row],[Invoice Date]],"mmm")</f>
        <v>Oct</v>
      </c>
      <c r="E1317" s="2" t="str">
        <f>Table2[[#This Row],[Store_ID]]&amp;"-"&amp;Table2[[#This Row],[Year]]&amp;"-"&amp;Table2[[#This Row],[Month]]</f>
        <v>STR108-2024-Oct</v>
      </c>
      <c r="F1317" s="2" t="s">
        <v>446</v>
      </c>
      <c r="G1317" s="2" t="str">
        <f>_xlfn.XLOOKUP(Table2[[#This Row],[Customer_ID]],Table3[Customer_ID],Table3[Customer Name],"Not Found")</f>
        <v>Pranav Balasubramaniam</v>
      </c>
      <c r="H1317" s="2" t="str">
        <f>_xlfn.XLOOKUP(Table2[[#This Row],[Customer_ID]],Table3[Customer_ID],Table3[Gender],"Female")</f>
        <v>Male</v>
      </c>
      <c r="I1317" s="2" t="str">
        <f>_xlfn.XLOOKUP(Table2[[#This Row],[Customer_ID]],Table3[Customer_ID],Table3[City],"Missing Memebership")</f>
        <v>Kannur</v>
      </c>
      <c r="J1317" s="2" t="str">
        <f>_xlfn.XLOOKUP(Table2[[#This Row],[Customer_ID]],Table3[Customer_ID],Table3[State],"Karnataka")</f>
        <v>Kerala</v>
      </c>
      <c r="K1317" s="2" t="str">
        <f>_xlfn.XLOOKUP(Table2[[#This Row],[Customer_ID]],Table3[Customer_ID],Table3[Membership],"Regular")</f>
        <v>Silver</v>
      </c>
      <c r="L1317" s="2" t="s">
        <v>2580</v>
      </c>
      <c r="M1317" s="2" t="str">
        <f>_xlfn.XLOOKUP(Table2[[#This Row],[Product_ID]],Table4[Product_ID],Table4[Product_Name],"Not Found")</f>
        <v>Sonata Anarkali Kurti Red</v>
      </c>
      <c r="N1317" s="2" t="str">
        <f>_xlfn.XLOOKUP(Table2[[#This Row],[Product_ID]],Table4[Product_ID],Table4[Category],"Not Found")</f>
        <v>Women Kurtis</v>
      </c>
      <c r="O1317" s="2" t="str">
        <f>_xlfn.XLOOKUP(Table2[[#This Row],[Product_ID]],Table4[Product_ID],Table4[Subcategory],"Not Found")</f>
        <v>Anarkali Kurti</v>
      </c>
      <c r="P1317" s="2" t="str">
        <f>_xlfn.XLOOKUP(Table2[[#This Row],[Product_ID]],Table4[Product_ID],Table4[Brand],"Missing Brand")</f>
        <v>Sonata</v>
      </c>
      <c r="Q1317" s="2" t="s">
        <v>236</v>
      </c>
      <c r="R1317" s="2" t="str">
        <f>_xlfn.XLOOKUP(Table2[[#This Row],[Store_ID]],Table6[Store_ID],Table6[Store Name],"Not Found")</f>
        <v>TrendMart Kozhikode High Street</v>
      </c>
      <c r="S1317" s="2">
        <f>_xlfn.XLOOKUP(Table2[[#This Row],[Store_ID]],Table6[Store_ID],Table6[Monthly Target],"Missing Target")</f>
        <v>2500000</v>
      </c>
      <c r="T1317" s="2" t="str">
        <f>_xlfn.XLOOKUP(Table2[[#This Row],[Store_ID]],Table6[Store_ID],Table6[Region],"Not Found")</f>
        <v>South Zone 1</v>
      </c>
      <c r="U1317" s="2" t="s">
        <v>142</v>
      </c>
      <c r="V1317" s="2" t="str">
        <f>_xlfn.XLOOKUP(Table2[[#This Row],[Employee_ID]],Table5[Employee_ID],Table5[Employee Name],"Not Found")</f>
        <v>Anusuya Subramaniam</v>
      </c>
      <c r="W1317" s="2">
        <v>2</v>
      </c>
      <c r="X1317" s="2">
        <v>1019.88</v>
      </c>
      <c r="Y1317" s="2">
        <v>5</v>
      </c>
      <c r="Z1317" s="2">
        <v>101.99</v>
      </c>
      <c r="AA1317" s="2">
        <v>12</v>
      </c>
      <c r="AB1317" s="2">
        <v>232.53</v>
      </c>
      <c r="AC1317" s="2">
        <v>2170.3000000000002</v>
      </c>
      <c r="AD1317" s="2">
        <v>1406.06</v>
      </c>
      <c r="AE1317" s="2">
        <f t="shared" si="41"/>
        <v>531.71000000000026</v>
      </c>
      <c r="AF1317" s="2" t="s">
        <v>69</v>
      </c>
      <c r="AG1317" s="42">
        <f>IFERROR(Table2[[#This Row],[Profit]]/Table2[[#This Row],[Sales Amount]],0)</f>
        <v>0.244993779661798</v>
      </c>
      <c r="AH1317" s="2" t="str">
        <f>TRIM(Table2[[#This Row],[Payment Modee]])</f>
        <v>Cash</v>
      </c>
      <c r="AI1317" s="2" t="s">
        <v>36</v>
      </c>
      <c r="AJ1317" s="2" t="s">
        <v>27</v>
      </c>
      <c r="AK1317" s="2" t="s">
        <v>3012</v>
      </c>
      <c r="AL1317" s="16" t="str">
        <f>IF(HOUR(Table2[[#This Row],[Order Time]])&lt;12,"Morning",IF(HOUR(Table2[[#This Row],[Order Time]])&lt;17,"Afternoon",IF(HOUR(Table2[[#This Row],[Order Time]])&lt;21,"Evening","Night")))</f>
        <v>Afternoon</v>
      </c>
      <c r="AM1317" s="16" t="s">
        <v>29</v>
      </c>
    </row>
    <row r="1318" spans="1:39" x14ac:dyDescent="0.25">
      <c r="A1318" s="13" t="s">
        <v>3013</v>
      </c>
      <c r="B1318" s="4">
        <v>45591</v>
      </c>
      <c r="C1318" s="2">
        <f>YEAR(Table2[[#This Row],[Invoice Date]])</f>
        <v>2024</v>
      </c>
      <c r="D1318" s="2" t="str">
        <f>TEXT(Table2[[#This Row],[Invoice Date]],"mmm")</f>
        <v>Oct</v>
      </c>
      <c r="E1318" s="2" t="str">
        <f>Table2[[#This Row],[Store_ID]]&amp;"-"&amp;Table2[[#This Row],[Year]]&amp;"-"&amp;Table2[[#This Row],[Month]]</f>
        <v>STR114-2024-Oct</v>
      </c>
      <c r="F1318" s="2" t="s">
        <v>1161</v>
      </c>
      <c r="G1318" s="2" t="str">
        <f>_xlfn.XLOOKUP(Table2[[#This Row],[Customer_ID]],Table3[Customer_ID],Table3[Customer Name],"Not Found")</f>
        <v>Selvam Gounder</v>
      </c>
      <c r="H1318" s="2" t="str">
        <f>_xlfn.XLOOKUP(Table2[[#This Row],[Customer_ID]],Table3[Customer_ID],Table3[Gender],"Female")</f>
        <v>Male</v>
      </c>
      <c r="I1318" s="2" t="str">
        <f>_xlfn.XLOOKUP(Table2[[#This Row],[Customer_ID]],Table3[Customer_ID],Table3[City],"Missing Memebership")</f>
        <v>Mysuru</v>
      </c>
      <c r="J1318" s="2" t="str">
        <f>_xlfn.XLOOKUP(Table2[[#This Row],[Customer_ID]],Table3[Customer_ID],Table3[State],"Karnataka")</f>
        <v>Karnataka</v>
      </c>
      <c r="K1318" s="2" t="str">
        <f>_xlfn.XLOOKUP(Table2[[#This Row],[Customer_ID]],Table3[Customer_ID],Table3[Membership],"Regular")</f>
        <v>Regular</v>
      </c>
      <c r="L1318" s="2" t="s">
        <v>79</v>
      </c>
      <c r="M1318" s="2" t="str">
        <f>_xlfn.XLOOKUP(Table2[[#This Row],[Product_ID]],Table4[Product_ID],Table4[Product_Name],"Not Found")</f>
        <v>Arrow Sunglasses Red</v>
      </c>
      <c r="N1318" s="2" t="str">
        <f>_xlfn.XLOOKUP(Table2[[#This Row],[Product_ID]],Table4[Product_ID],Table4[Category],"Not Found")</f>
        <v>Accessories</v>
      </c>
      <c r="O1318" s="2" t="str">
        <f>_xlfn.XLOOKUP(Table2[[#This Row],[Product_ID]],Table4[Product_ID],Table4[Subcategory],"Not Found")</f>
        <v>Sunglasses</v>
      </c>
      <c r="P1318" s="2" t="str">
        <f>_xlfn.XLOOKUP(Table2[[#This Row],[Product_ID]],Table4[Product_ID],Table4[Brand],"Missing Brand")</f>
        <v>Arrow</v>
      </c>
      <c r="Q1318" s="2" t="s">
        <v>807</v>
      </c>
      <c r="R1318" s="2" t="str">
        <f>_xlfn.XLOOKUP(Table2[[#This Row],[Store_ID]],Table6[Store_ID],Table6[Store Name],"Not Found")</f>
        <v>TrendMart Thiruvananthapuram High Street</v>
      </c>
      <c r="S1318" s="2">
        <f>_xlfn.XLOOKUP(Table2[[#This Row],[Store_ID]],Table6[Store_ID],Table6[Monthly Target],"Missing Target")</f>
        <v>2000000</v>
      </c>
      <c r="T1318" s="2" t="str">
        <f>_xlfn.XLOOKUP(Table2[[#This Row],[Store_ID]],Table6[Store_ID],Table6[Region],"Not Found")</f>
        <v>South Zone 1</v>
      </c>
      <c r="U1318" s="2" t="s">
        <v>81</v>
      </c>
      <c r="V1318" s="2" t="str">
        <f>_xlfn.XLOOKUP(Table2[[#This Row],[Employee_ID]],Table5[Employee_ID],Table5[Employee Name],"Not Found")</f>
        <v>Charulatha Kumar</v>
      </c>
      <c r="W1318" s="2">
        <v>3</v>
      </c>
      <c r="X1318" s="2">
        <v>900.83</v>
      </c>
      <c r="Y1318" s="2">
        <v>0</v>
      </c>
      <c r="Z1318" s="2">
        <v>0</v>
      </c>
      <c r="AA1318" s="2">
        <v>5</v>
      </c>
      <c r="AB1318" s="2">
        <v>135.12</v>
      </c>
      <c r="AC1318" s="2">
        <v>2837.61</v>
      </c>
      <c r="AD1318" s="2">
        <v>1465.8</v>
      </c>
      <c r="AE1318" s="2">
        <f t="shared" si="41"/>
        <v>1236.69</v>
      </c>
      <c r="AF1318" s="2" t="s">
        <v>69</v>
      </c>
      <c r="AG1318" s="42">
        <f>IFERROR(Table2[[#This Row],[Profit]]/Table2[[#This Row],[Sales Amount]],0)</f>
        <v>0.43582099019949888</v>
      </c>
      <c r="AH1318" s="2" t="str">
        <f>TRIM(Table2[[#This Row],[Payment Modee]])</f>
        <v>Cash</v>
      </c>
      <c r="AI1318" s="2" t="s">
        <v>26</v>
      </c>
      <c r="AJ1318" s="2" t="s">
        <v>27</v>
      </c>
      <c r="AK1318" s="2" t="s">
        <v>1390</v>
      </c>
      <c r="AL1318" s="16" t="str">
        <f>IF(HOUR(Table2[[#This Row],[Order Time]])&lt;12,"Morning",IF(HOUR(Table2[[#This Row],[Order Time]])&lt;17,"Afternoon",IF(HOUR(Table2[[#This Row],[Order Time]])&lt;21,"Evening","Night")))</f>
        <v>Night</v>
      </c>
      <c r="AM1318" s="16" t="s">
        <v>38</v>
      </c>
    </row>
    <row r="1319" spans="1:39" x14ac:dyDescent="0.25">
      <c r="A1319" s="13" t="s">
        <v>3014</v>
      </c>
      <c r="B1319" s="4">
        <v>45598</v>
      </c>
      <c r="C1319" s="2">
        <f>YEAR(Table2[[#This Row],[Invoice Date]])</f>
        <v>2024</v>
      </c>
      <c r="D1319" s="2" t="str">
        <f>TEXT(Table2[[#This Row],[Invoice Date]],"mmm")</f>
        <v>Nov</v>
      </c>
      <c r="E1319" s="2" t="str">
        <f>Table2[[#This Row],[Store_ID]]&amp;"-"&amp;Table2[[#This Row],[Year]]&amp;"-"&amp;Table2[[#This Row],[Month]]</f>
        <v>STR074-2024-Nov</v>
      </c>
      <c r="F1319" s="2" t="s">
        <v>1224</v>
      </c>
      <c r="G1319" s="2" t="str">
        <f>_xlfn.XLOOKUP(Table2[[#This Row],[Customer_ID]],Table3[Customer_ID],Table3[Customer Name],"Not Found")</f>
        <v>Akhila Naicker</v>
      </c>
      <c r="H1319" s="2" t="str">
        <f>_xlfn.XLOOKUP(Table2[[#This Row],[Customer_ID]],Table3[Customer_ID],Table3[Gender],"Female")</f>
        <v>Female</v>
      </c>
      <c r="I1319" s="2" t="str">
        <f>_xlfn.XLOOKUP(Table2[[#This Row],[Customer_ID]],Table3[Customer_ID],Table3[City],"Missing Memebership")</f>
        <v>Nellore</v>
      </c>
      <c r="J1319" s="2" t="str">
        <f>_xlfn.XLOOKUP(Table2[[#This Row],[Customer_ID]],Table3[Customer_ID],Table3[State],"Karnataka")</f>
        <v>Andhra Pradesh</v>
      </c>
      <c r="K1319" s="2" t="str">
        <f>_xlfn.XLOOKUP(Table2[[#This Row],[Customer_ID]],Table3[Customer_ID],Table3[Membership],"Regular")</f>
        <v>Regular</v>
      </c>
      <c r="L1319" s="2" t="s">
        <v>508</v>
      </c>
      <c r="M1319" s="2" t="str">
        <f>_xlfn.XLOOKUP(Table2[[#This Row],[Product_ID]],Table4[Product_ID],Table4[Product_Name],"Not Found")</f>
        <v>Sparx Silk Saree Charcoal</v>
      </c>
      <c r="N1319" s="2" t="str">
        <f>_xlfn.XLOOKUP(Table2[[#This Row],[Product_ID]],Table4[Product_ID],Table4[Category],"Not Found")</f>
        <v>Women Sarees</v>
      </c>
      <c r="O1319" s="2" t="str">
        <f>_xlfn.XLOOKUP(Table2[[#This Row],[Product_ID]],Table4[Product_ID],Table4[Subcategory],"Not Found")</f>
        <v>Silk Saree</v>
      </c>
      <c r="P1319" s="2" t="str">
        <f>_xlfn.XLOOKUP(Table2[[#This Row],[Product_ID]],Table4[Product_ID],Table4[Brand],"Missing Brand")</f>
        <v>Sparx</v>
      </c>
      <c r="Q1319" s="2" t="s">
        <v>61</v>
      </c>
      <c r="R1319" s="2" t="str">
        <f>_xlfn.XLOOKUP(Table2[[#This Row],[Store_ID]],Table6[Store_ID],Table6[Store Name],"Not Found")</f>
        <v>TrendMart Kurnool High Street</v>
      </c>
      <c r="S1319" s="2">
        <f>_xlfn.XLOOKUP(Table2[[#This Row],[Store_ID]],Table6[Store_ID],Table6[Monthly Target],"Missing Target")</f>
        <v>1200000</v>
      </c>
      <c r="T1319" s="2" t="str">
        <f>_xlfn.XLOOKUP(Table2[[#This Row],[Store_ID]],Table6[Store_ID],Table6[Region],"Not Found")</f>
        <v>South Zone 3</v>
      </c>
      <c r="U1319" s="2" t="s">
        <v>417</v>
      </c>
      <c r="V1319" s="2" t="str">
        <f>_xlfn.XLOOKUP(Table2[[#This Row],[Employee_ID]],Table5[Employee_ID],Table5[Employee Name],"Not Found")</f>
        <v>Arjun Krishnan</v>
      </c>
      <c r="W1319" s="2">
        <v>2</v>
      </c>
      <c r="X1319" s="2">
        <v>2990.05</v>
      </c>
      <c r="Y1319" s="2">
        <v>5</v>
      </c>
      <c r="Z1319" s="2">
        <v>299</v>
      </c>
      <c r="AA1319" s="2">
        <v>12</v>
      </c>
      <c r="AB1319" s="2">
        <v>681.73</v>
      </c>
      <c r="AC1319" s="2">
        <v>6362.83</v>
      </c>
      <c r="AD1319" s="2">
        <v>3706.28</v>
      </c>
      <c r="AE1319" s="2">
        <f t="shared" si="41"/>
        <v>1974.8199999999997</v>
      </c>
      <c r="AF1319" s="2" t="s">
        <v>25</v>
      </c>
      <c r="AG1319" s="42">
        <f>IFERROR(Table2[[#This Row],[Profit]]/Table2[[#This Row],[Sales Amount]],0)</f>
        <v>0.31036818522575643</v>
      </c>
      <c r="AH1319" s="2" t="str">
        <f>TRIM(Table2[[#This Row],[Payment Modee]])</f>
        <v>UPI</v>
      </c>
      <c r="AI1319" s="2" t="s">
        <v>26</v>
      </c>
      <c r="AJ1319" s="2" t="s">
        <v>27</v>
      </c>
      <c r="AK1319" s="2" t="s">
        <v>1621</v>
      </c>
      <c r="AL1319" s="16" t="str">
        <f>IF(HOUR(Table2[[#This Row],[Order Time]])&lt;12,"Morning",IF(HOUR(Table2[[#This Row],[Order Time]])&lt;17,"Afternoon",IF(HOUR(Table2[[#This Row],[Order Time]])&lt;21,"Evening","Night")))</f>
        <v>Evening</v>
      </c>
      <c r="AM1319" s="16" t="s">
        <v>38</v>
      </c>
    </row>
    <row r="1320" spans="1:39" x14ac:dyDescent="0.25">
      <c r="A1320" s="13" t="s">
        <v>3015</v>
      </c>
      <c r="B1320" s="4">
        <v>45467</v>
      </c>
      <c r="C1320" s="2">
        <f>YEAR(Table2[[#This Row],[Invoice Date]])</f>
        <v>2024</v>
      </c>
      <c r="D1320" s="2" t="str">
        <f>TEXT(Table2[[#This Row],[Invoice Date]],"mmm")</f>
        <v>Jun</v>
      </c>
      <c r="E1320" s="2" t="str">
        <f>Table2[[#This Row],[Store_ID]]&amp;"-"&amp;Table2[[#This Row],[Year]]&amp;"-"&amp;Table2[[#This Row],[Month]]</f>
        <v>STR020-2024-Jun</v>
      </c>
      <c r="F1320" s="2" t="s">
        <v>2244</v>
      </c>
      <c r="G1320" s="2" t="str">
        <f>_xlfn.XLOOKUP(Table2[[#This Row],[Customer_ID]],Table3[Customer_ID],Table3[Customer Name],"Not Found")</f>
        <v>Kiran Prasad</v>
      </c>
      <c r="H1320" s="2" t="str">
        <f>_xlfn.XLOOKUP(Table2[[#This Row],[Customer_ID]],Table3[Customer_ID],Table3[Gender],"Female")</f>
        <v>Male</v>
      </c>
      <c r="I1320" s="2" t="str">
        <f>_xlfn.XLOOKUP(Table2[[#This Row],[Customer_ID]],Table3[Customer_ID],Table3[City],"Missing Memebership")</f>
        <v>Kochi</v>
      </c>
      <c r="J1320" s="2" t="str">
        <f>_xlfn.XLOOKUP(Table2[[#This Row],[Customer_ID]],Table3[Customer_ID],Table3[State],"Karnataka")</f>
        <v>Kerala</v>
      </c>
      <c r="K1320" s="2" t="str">
        <f>_xlfn.XLOOKUP(Table2[[#This Row],[Customer_ID]],Table3[Customer_ID],Table3[Membership],"Regular")</f>
        <v>Gold</v>
      </c>
      <c r="L1320" s="2" t="s">
        <v>485</v>
      </c>
      <c r="M1320" s="2" t="str">
        <f>_xlfn.XLOOKUP(Table2[[#This Row],[Product_ID]],Table4[Product_ID],Table4[Product_Name],"Not Found")</f>
        <v>Van Heusen Formal Shirt Olive</v>
      </c>
      <c r="N1320" s="2" t="str">
        <f>_xlfn.XLOOKUP(Table2[[#This Row],[Product_ID]],Table4[Product_ID],Table4[Category],"Not Found")</f>
        <v>Men Shirts</v>
      </c>
      <c r="O1320" s="2" t="str">
        <f>_xlfn.XLOOKUP(Table2[[#This Row],[Product_ID]],Table4[Product_ID],Table4[Subcategory],"Not Found")</f>
        <v>Formal Shirt</v>
      </c>
      <c r="P1320" s="2" t="str">
        <f>_xlfn.XLOOKUP(Table2[[#This Row],[Product_ID]],Table4[Product_ID],Table4[Brand],"Missing Brand")</f>
        <v>Van Heusen</v>
      </c>
      <c r="Q1320" s="2" t="s">
        <v>687</v>
      </c>
      <c r="R1320" s="2" t="str">
        <f>_xlfn.XLOOKUP(Table2[[#This Row],[Store_ID]],Table6[Store_ID],Table6[Store Name],"Not Found")</f>
        <v>TrendMart Guntur Standard</v>
      </c>
      <c r="S1320" s="2">
        <f>_xlfn.XLOOKUP(Table2[[#This Row],[Store_ID]],Table6[Store_ID],Table6[Monthly Target],"Missing Target")</f>
        <v>2000000</v>
      </c>
      <c r="T1320" s="2" t="str">
        <f>_xlfn.XLOOKUP(Table2[[#This Row],[Store_ID]],Table6[Store_ID],Table6[Region],"Not Found")</f>
        <v>South Zone 3</v>
      </c>
      <c r="U1320" s="2" t="s">
        <v>68</v>
      </c>
      <c r="V1320" s="2" t="str">
        <f>_xlfn.XLOOKUP(Table2[[#This Row],[Employee_ID]],Table5[Employee_ID],Table5[Employee Name],"Not Found")</f>
        <v>Praveen Gupta</v>
      </c>
      <c r="W1320" s="2">
        <v>3</v>
      </c>
      <c r="X1320" s="2">
        <v>1029.72</v>
      </c>
      <c r="Y1320" s="2">
        <v>0</v>
      </c>
      <c r="Z1320" s="2">
        <v>0</v>
      </c>
      <c r="AA1320" s="2">
        <v>12</v>
      </c>
      <c r="AB1320" s="2">
        <v>370.7</v>
      </c>
      <c r="AC1320" s="2">
        <v>3459.86</v>
      </c>
      <c r="AD1320" s="2">
        <v>1936.77</v>
      </c>
      <c r="AE1320" s="2">
        <f t="shared" si="41"/>
        <v>1152.3900000000001</v>
      </c>
      <c r="AF1320" s="2" t="s">
        <v>69</v>
      </c>
      <c r="AG1320" s="42">
        <f>IFERROR(Table2[[#This Row],[Profit]]/Table2[[#This Row],[Sales Amount]],0)</f>
        <v>0.33307417063118161</v>
      </c>
      <c r="AH1320" s="2" t="str">
        <f>TRIM(Table2[[#This Row],[Payment Modee]])</f>
        <v>Cash</v>
      </c>
      <c r="AI1320" s="2" t="s">
        <v>26</v>
      </c>
      <c r="AJ1320" s="2" t="s">
        <v>27</v>
      </c>
      <c r="AK1320" s="2" t="s">
        <v>2201</v>
      </c>
      <c r="AL1320" s="16" t="str">
        <f>IF(HOUR(Table2[[#This Row],[Order Time]])&lt;12,"Morning",IF(HOUR(Table2[[#This Row],[Order Time]])&lt;17,"Afternoon",IF(HOUR(Table2[[#This Row],[Order Time]])&lt;21,"Evening","Night")))</f>
        <v>Evening</v>
      </c>
      <c r="AM1320" s="16" t="s">
        <v>29</v>
      </c>
    </row>
    <row r="1321" spans="1:39" x14ac:dyDescent="0.25">
      <c r="A1321" s="13" t="s">
        <v>3016</v>
      </c>
      <c r="B1321" s="4">
        <v>45417</v>
      </c>
      <c r="C1321" s="2">
        <f>YEAR(Table2[[#This Row],[Invoice Date]])</f>
        <v>2024</v>
      </c>
      <c r="D1321" s="2" t="str">
        <f>TEXT(Table2[[#This Row],[Invoice Date]],"mmm")</f>
        <v>May</v>
      </c>
      <c r="E1321" s="2" t="str">
        <f>Table2[[#This Row],[Store_ID]]&amp;"-"&amp;Table2[[#This Row],[Year]]&amp;"-"&amp;Table2[[#This Row],[Month]]</f>
        <v>STR117-2024-May</v>
      </c>
      <c r="F1321" s="2" t="s">
        <v>3017</v>
      </c>
      <c r="G1321" s="2" t="str">
        <f>_xlfn.XLOOKUP(Table2[[#This Row],[Customer_ID]],Table3[Customer_ID],Table3[Customer Name],"Not Found")</f>
        <v>Devraj Iyengar</v>
      </c>
      <c r="H1321" s="2" t="str">
        <f>_xlfn.XLOOKUP(Table2[[#This Row],[Customer_ID]],Table3[Customer_ID],Table3[Gender],"Female")</f>
        <v>Male</v>
      </c>
      <c r="I1321" s="2" t="str">
        <f>_xlfn.XLOOKUP(Table2[[#This Row],[Customer_ID]],Table3[Customer_ID],Table3[City],"Missing Memebership")</f>
        <v>Chennai</v>
      </c>
      <c r="J1321" s="2" t="str">
        <f>_xlfn.XLOOKUP(Table2[[#This Row],[Customer_ID]],Table3[Customer_ID],Table3[State],"Karnataka")</f>
        <v>Tamil Nadu</v>
      </c>
      <c r="K1321" s="2" t="str">
        <f>_xlfn.XLOOKUP(Table2[[#This Row],[Customer_ID]],Table3[Customer_ID],Table3[Membership],"Regular")</f>
        <v>Silver</v>
      </c>
      <c r="L1321" s="2" t="s">
        <v>111</v>
      </c>
      <c r="M1321" s="2" t="str">
        <f>_xlfn.XLOOKUP(Table2[[#This Row],[Product_ID]],Table4[Product_ID],Table4[Product_Name],"Not Found")</f>
        <v>Wrangler Smart Watch Navy Blue</v>
      </c>
      <c r="N1321" s="2" t="str">
        <f>_xlfn.XLOOKUP(Table2[[#This Row],[Product_ID]],Table4[Product_ID],Table4[Category],"Not Found")</f>
        <v>Watches</v>
      </c>
      <c r="O1321" s="2" t="str">
        <f>_xlfn.XLOOKUP(Table2[[#This Row],[Product_ID]],Table4[Product_ID],Table4[Subcategory],"Not Found")</f>
        <v>Smart Watch</v>
      </c>
      <c r="P1321" s="2" t="str">
        <f>_xlfn.XLOOKUP(Table2[[#This Row],[Product_ID]],Table4[Product_ID],Table4[Brand],"Missing Brand")</f>
        <v>Wrangler</v>
      </c>
      <c r="Q1321" s="2" t="s">
        <v>695</v>
      </c>
      <c r="R1321" s="2" t="str">
        <f>_xlfn.XLOOKUP(Table2[[#This Row],[Store_ID]],Table6[Store_ID],Table6[Store Name],"Not Found")</f>
        <v>TrendMart Tirunelveli Flagship</v>
      </c>
      <c r="S1321" s="2">
        <f>_xlfn.XLOOKUP(Table2[[#This Row],[Store_ID]],Table6[Store_ID],Table6[Monthly Target],"Missing Target")</f>
        <v>1500000</v>
      </c>
      <c r="T1321" s="2" t="str">
        <f>_xlfn.XLOOKUP(Table2[[#This Row],[Store_ID]],Table6[Store_ID],Table6[Region],"Not Found")</f>
        <v>South Zone 1</v>
      </c>
      <c r="U1321" s="2" t="s">
        <v>268</v>
      </c>
      <c r="V1321" s="2" t="str">
        <f>_xlfn.XLOOKUP(Table2[[#This Row],[Employee_ID]],Table5[Employee_ID],Table5[Employee Name],"Not Found")</f>
        <v>Ganesh Iyengar</v>
      </c>
      <c r="W1321" s="2">
        <v>1</v>
      </c>
      <c r="X1321" s="2">
        <v>1586.27</v>
      </c>
      <c r="Y1321" s="2">
        <v>5</v>
      </c>
      <c r="Z1321" s="2">
        <v>79.31</v>
      </c>
      <c r="AA1321" s="2">
        <v>12</v>
      </c>
      <c r="AB1321" s="2">
        <v>180.84</v>
      </c>
      <c r="AC1321" s="2">
        <v>1687.8</v>
      </c>
      <c r="AD1321" s="2">
        <v>946.3</v>
      </c>
      <c r="AE1321" s="2">
        <f t="shared" si="41"/>
        <v>560.66</v>
      </c>
      <c r="AF1321" s="2" t="s">
        <v>25</v>
      </c>
      <c r="AG1321" s="42">
        <f>IFERROR(Table2[[#This Row],[Profit]]/Table2[[#This Row],[Sales Amount]],0)</f>
        <v>0.33218390804597703</v>
      </c>
      <c r="AH1321" s="2" t="str">
        <f>TRIM(Table2[[#This Row],[Payment Modee]])</f>
        <v>UPI</v>
      </c>
      <c r="AI1321" s="2" t="s">
        <v>26</v>
      </c>
      <c r="AJ1321" s="2" t="s">
        <v>27</v>
      </c>
      <c r="AK1321" s="2" t="s">
        <v>2909</v>
      </c>
      <c r="AL1321" s="16" t="str">
        <f>IF(HOUR(Table2[[#This Row],[Order Time]])&lt;12,"Morning",IF(HOUR(Table2[[#This Row],[Order Time]])&lt;17,"Afternoon",IF(HOUR(Table2[[#This Row],[Order Time]])&lt;21,"Evening","Night")))</f>
        <v>Morning</v>
      </c>
      <c r="AM1321" s="16" t="s">
        <v>38</v>
      </c>
    </row>
    <row r="1322" spans="1:39" x14ac:dyDescent="0.25">
      <c r="A1322" s="13" t="s">
        <v>3018</v>
      </c>
      <c r="B1322" s="4">
        <v>45508</v>
      </c>
      <c r="C1322" s="2">
        <f>YEAR(Table2[[#This Row],[Invoice Date]])</f>
        <v>2024</v>
      </c>
      <c r="D1322" s="2" t="str">
        <f>TEXT(Table2[[#This Row],[Invoice Date]],"mmm")</f>
        <v>Aug</v>
      </c>
      <c r="E1322" s="2" t="str">
        <f>Table2[[#This Row],[Store_ID]]&amp;"-"&amp;Table2[[#This Row],[Year]]&amp;"-"&amp;Table2[[#This Row],[Month]]</f>
        <v>STR112-2024-Aug</v>
      </c>
      <c r="F1322" s="2" t="s">
        <v>2625</v>
      </c>
      <c r="G1322" s="2" t="str">
        <f>_xlfn.XLOOKUP(Table2[[#This Row],[Customer_ID]],Table3[Customer_ID],Table3[Customer Name],"Not Found")</f>
        <v>Jayaram Murthy</v>
      </c>
      <c r="H1322" s="2" t="str">
        <f>_xlfn.XLOOKUP(Table2[[#This Row],[Customer_ID]],Table3[Customer_ID],Table3[Gender],"Female")</f>
        <v>Male</v>
      </c>
      <c r="I1322" s="2" t="str">
        <f>_xlfn.XLOOKUP(Table2[[#This Row],[Customer_ID]],Table3[Customer_ID],Table3[City],"Missing Memebership")</f>
        <v>Tirupati</v>
      </c>
      <c r="J1322" s="2" t="str">
        <f>_xlfn.XLOOKUP(Table2[[#This Row],[Customer_ID]],Table3[Customer_ID],Table3[State],"Karnataka")</f>
        <v>Andhra Pradesh</v>
      </c>
      <c r="K1322" s="2" t="str">
        <f>_xlfn.XLOOKUP(Table2[[#This Row],[Customer_ID]],Table3[Customer_ID],Table3[Membership],"Regular")</f>
        <v>Silver</v>
      </c>
      <c r="L1322" s="2" t="s">
        <v>1794</v>
      </c>
      <c r="M1322" s="2" t="str">
        <f>_xlfn.XLOOKUP(Table2[[#This Row],[Product_ID]],Table4[Product_ID],Table4[Product_Name],"Not Found")</f>
        <v>US Polo Assn Casual Belt Charcoal</v>
      </c>
      <c r="N1322" s="2" t="str">
        <f>_xlfn.XLOOKUP(Table2[[#This Row],[Product_ID]],Table4[Product_ID],Table4[Category],"Not Found")</f>
        <v>Belts</v>
      </c>
      <c r="O1322" s="2" t="str">
        <f>_xlfn.XLOOKUP(Table2[[#This Row],[Product_ID]],Table4[Product_ID],Table4[Subcategory],"Not Found")</f>
        <v>Casual Belt</v>
      </c>
      <c r="P1322" s="2" t="str">
        <f>_xlfn.XLOOKUP(Table2[[#This Row],[Product_ID]],Table4[Product_ID],Table4[Brand],"Missing Brand")</f>
        <v>US Polo Assn</v>
      </c>
      <c r="Q1322" s="2" t="s">
        <v>202</v>
      </c>
      <c r="R1322" s="2" t="str">
        <f>_xlfn.XLOOKUP(Table2[[#This Row],[Store_ID]],Table6[Store_ID],Table6[Store Name],"Not Found")</f>
        <v>TrendMart Guntur Outlet</v>
      </c>
      <c r="S1322" s="2">
        <f>_xlfn.XLOOKUP(Table2[[#This Row],[Store_ID]],Table6[Store_ID],Table6[Monthly Target],"Missing Target")</f>
        <v>1500000</v>
      </c>
      <c r="T1322" s="2" t="str">
        <f>_xlfn.XLOOKUP(Table2[[#This Row],[Store_ID]],Table6[Store_ID],Table6[Region],"Not Found")</f>
        <v>South Zone 3</v>
      </c>
      <c r="U1322" s="2" t="s">
        <v>482</v>
      </c>
      <c r="V1322" s="2" t="str">
        <f>_xlfn.XLOOKUP(Table2[[#This Row],[Employee_ID]],Table5[Employee_ID],Table5[Employee Name],"Not Found")</f>
        <v>Swathi Achari</v>
      </c>
      <c r="W1322" s="2">
        <v>2</v>
      </c>
      <c r="X1322" s="2">
        <v>1020.02</v>
      </c>
      <c r="Y1322" s="2">
        <v>25</v>
      </c>
      <c r="Z1322" s="2">
        <v>510.01</v>
      </c>
      <c r="AA1322" s="2">
        <v>12</v>
      </c>
      <c r="AB1322" s="2">
        <v>183.6</v>
      </c>
      <c r="AC1322" s="2">
        <v>1713.63</v>
      </c>
      <c r="AD1322" s="2">
        <v>1522.14</v>
      </c>
      <c r="AE1322" s="2">
        <f t="shared" si="41"/>
        <v>7.8900000000000148</v>
      </c>
      <c r="AF1322" s="2" t="s">
        <v>35</v>
      </c>
      <c r="AG1322" s="42">
        <f>IFERROR(Table2[[#This Row],[Profit]]/Table2[[#This Row],[Sales Amount]],0)</f>
        <v>4.6042611298821885E-3</v>
      </c>
      <c r="AH1322" s="2" t="str">
        <f>TRIM(Table2[[#This Row],[Payment Modee]])</f>
        <v>Debit Card</v>
      </c>
      <c r="AI1322" s="2" t="s">
        <v>36</v>
      </c>
      <c r="AJ1322" s="2" t="s">
        <v>27</v>
      </c>
      <c r="AK1322" s="2" t="s">
        <v>171</v>
      </c>
      <c r="AL1322" s="16" t="str">
        <f>IF(HOUR(Table2[[#This Row],[Order Time]])&lt;12,"Morning",IF(HOUR(Table2[[#This Row],[Order Time]])&lt;17,"Afternoon",IF(HOUR(Table2[[#This Row],[Order Time]])&lt;21,"Evening","Night")))</f>
        <v>Evening</v>
      </c>
      <c r="AM1322" s="16" t="s">
        <v>38</v>
      </c>
    </row>
    <row r="1323" spans="1:39" x14ac:dyDescent="0.25">
      <c r="A1323" s="13" t="s">
        <v>3019</v>
      </c>
      <c r="B1323" s="4">
        <v>45383</v>
      </c>
      <c r="C1323" s="2">
        <f>YEAR(Table2[[#This Row],[Invoice Date]])</f>
        <v>2024</v>
      </c>
      <c r="D1323" s="2" t="str">
        <f>TEXT(Table2[[#This Row],[Invoice Date]],"mmm")</f>
        <v>Apr</v>
      </c>
      <c r="E1323" s="2" t="str">
        <f>Table2[[#This Row],[Store_ID]]&amp;"-"&amp;Table2[[#This Row],[Year]]&amp;"-"&amp;Table2[[#This Row],[Month]]</f>
        <v>STR031-2024-Apr</v>
      </c>
      <c r="F1323" s="2" t="s">
        <v>834</v>
      </c>
      <c r="G1323" s="2" t="str">
        <f>_xlfn.XLOOKUP(Table2[[#This Row],[Customer_ID]],Table3[Customer_ID],Table3[Customer Name],"Not Found")</f>
        <v>Ashok Hegde</v>
      </c>
      <c r="H1323" s="2" t="str">
        <f>_xlfn.XLOOKUP(Table2[[#This Row],[Customer_ID]],Table3[Customer_ID],Table3[Gender],"Female")</f>
        <v>Male</v>
      </c>
      <c r="I1323" s="2" t="str">
        <f>_xlfn.XLOOKUP(Table2[[#This Row],[Customer_ID]],Table3[Customer_ID],Table3[City],"Missing Memebership")</f>
        <v>Madurai</v>
      </c>
      <c r="J1323" s="2" t="str">
        <f>_xlfn.XLOOKUP(Table2[[#This Row],[Customer_ID]],Table3[Customer_ID],Table3[State],"Karnataka")</f>
        <v>Tamil Nadu</v>
      </c>
      <c r="K1323" s="2" t="str">
        <f>_xlfn.XLOOKUP(Table2[[#This Row],[Customer_ID]],Table3[Customer_ID],Table3[Membership],"Regular")</f>
        <v>Silver</v>
      </c>
      <c r="L1323" s="2" t="s">
        <v>1032</v>
      </c>
      <c r="M1323" s="2" t="str">
        <f>_xlfn.XLOOKUP(Table2[[#This Row],[Product_ID]],Table4[Product_ID],Table4[Product_Name],"Not Found")</f>
        <v>Bata Track Suit Black</v>
      </c>
      <c r="N1323" s="2" t="str">
        <f>_xlfn.XLOOKUP(Table2[[#This Row],[Product_ID]],Table4[Product_ID],Table4[Category],"Not Found")</f>
        <v>Sportswear</v>
      </c>
      <c r="O1323" s="2" t="str">
        <f>_xlfn.XLOOKUP(Table2[[#This Row],[Product_ID]],Table4[Product_ID],Table4[Subcategory],"Not Found")</f>
        <v>Track Suit</v>
      </c>
      <c r="P1323" s="2" t="str">
        <f>_xlfn.XLOOKUP(Table2[[#This Row],[Product_ID]],Table4[Product_ID],Table4[Brand],"Missing Brand")</f>
        <v>Bata</v>
      </c>
      <c r="Q1323" s="2" t="s">
        <v>1351</v>
      </c>
      <c r="R1323" s="2" t="str">
        <f>_xlfn.XLOOKUP(Table2[[#This Row],[Store_ID]],Table6[Store_ID],Table6[Store Name],"Not Found")</f>
        <v>TrendMart Kozhikode Mall Kiosk</v>
      </c>
      <c r="S1323" s="2">
        <f>_xlfn.XLOOKUP(Table2[[#This Row],[Store_ID]],Table6[Store_ID],Table6[Monthly Target],"Missing Target")</f>
        <v>2000000</v>
      </c>
      <c r="T1323" s="2" t="str">
        <f>_xlfn.XLOOKUP(Table2[[#This Row],[Store_ID]],Table6[Store_ID],Table6[Region],"Not Found")</f>
        <v>South Zone 1</v>
      </c>
      <c r="U1323" s="2" t="s">
        <v>92</v>
      </c>
      <c r="V1323" s="2" t="str">
        <f>_xlfn.XLOOKUP(Table2[[#This Row],[Employee_ID]],Table5[Employee_ID],Table5[Employee Name],"Not Found")</f>
        <v>Preethi Singh</v>
      </c>
      <c r="W1323" s="2">
        <v>4</v>
      </c>
      <c r="X1323" s="2">
        <v>1327.96</v>
      </c>
      <c r="Y1323" s="2">
        <v>5</v>
      </c>
      <c r="Z1323" s="2">
        <v>265.58999999999997</v>
      </c>
      <c r="AA1323" s="2">
        <v>12</v>
      </c>
      <c r="AB1323" s="2">
        <v>605.54999999999995</v>
      </c>
      <c r="AC1323" s="2">
        <v>5651.8</v>
      </c>
      <c r="AD1323" s="2">
        <v>3578.72</v>
      </c>
      <c r="AE1323" s="2">
        <f t="shared" si="41"/>
        <v>1467.5300000000004</v>
      </c>
      <c r="AF1323" s="2" t="s">
        <v>69</v>
      </c>
      <c r="AG1323" s="42">
        <f>IFERROR(Table2[[#This Row],[Profit]]/Table2[[#This Row],[Sales Amount]],0)</f>
        <v>0.25965710039279527</v>
      </c>
      <c r="AH1323" s="2" t="str">
        <f>TRIM(Table2[[#This Row],[Payment Modee]])</f>
        <v>Cash</v>
      </c>
      <c r="AI1323" s="2" t="s">
        <v>26</v>
      </c>
      <c r="AJ1323" s="2" t="s">
        <v>27</v>
      </c>
      <c r="AK1323" s="2" t="s">
        <v>832</v>
      </c>
      <c r="AL1323" s="16" t="str">
        <f>IF(HOUR(Table2[[#This Row],[Order Time]])&lt;12,"Morning",IF(HOUR(Table2[[#This Row],[Order Time]])&lt;17,"Afternoon",IF(HOUR(Table2[[#This Row],[Order Time]])&lt;21,"Evening","Night")))</f>
        <v>Afternoon</v>
      </c>
      <c r="AM1323" s="16" t="s">
        <v>29</v>
      </c>
    </row>
    <row r="1324" spans="1:39" x14ac:dyDescent="0.25">
      <c r="A1324" s="13" t="s">
        <v>3020</v>
      </c>
      <c r="B1324" s="4">
        <v>45562</v>
      </c>
      <c r="C1324" s="2">
        <f>YEAR(Table2[[#This Row],[Invoice Date]])</f>
        <v>2024</v>
      </c>
      <c r="D1324" s="2" t="str">
        <f>TEXT(Table2[[#This Row],[Invoice Date]],"mmm")</f>
        <v>Sep</v>
      </c>
      <c r="E1324" s="2" t="str">
        <f>Table2[[#This Row],[Store_ID]]&amp;"-"&amp;Table2[[#This Row],[Year]]&amp;"-"&amp;Table2[[#This Row],[Month]]</f>
        <v>STR091-2024-Sep</v>
      </c>
      <c r="F1324" s="2" t="s">
        <v>1352</v>
      </c>
      <c r="G1324" s="2" t="str">
        <f>_xlfn.XLOOKUP(Table2[[#This Row],[Customer_ID]],Table3[Customer_ID],Table3[Customer Name],"Not Found")</f>
        <v>Balaji Chettiar</v>
      </c>
      <c r="H1324" s="2" t="str">
        <f>_xlfn.XLOOKUP(Table2[[#This Row],[Customer_ID]],Table3[Customer_ID],Table3[Gender],"Female")</f>
        <v>Male</v>
      </c>
      <c r="I1324" s="2" t="str">
        <f>_xlfn.XLOOKUP(Table2[[#This Row],[Customer_ID]],Table3[Customer_ID],Table3[City],"Missing Memebership")</f>
        <v>Davanagere</v>
      </c>
      <c r="J1324" s="2" t="str">
        <f>_xlfn.XLOOKUP(Table2[[#This Row],[Customer_ID]],Table3[Customer_ID],Table3[State],"Karnataka")</f>
        <v>Karnataka</v>
      </c>
      <c r="K1324" s="2" t="str">
        <f>_xlfn.XLOOKUP(Table2[[#This Row],[Customer_ID]],Table3[Customer_ID],Table3[Membership],"Regular")</f>
        <v>Gold</v>
      </c>
      <c r="L1324" s="2" t="s">
        <v>803</v>
      </c>
      <c r="M1324" s="2" t="str">
        <f>_xlfn.XLOOKUP(Table2[[#This Row],[Product_ID]],Table4[Product_ID],Table4[Product_Name],"Not Found")</f>
        <v>GRT Jewellers Sports T-Shirt Cream</v>
      </c>
      <c r="N1324" s="2" t="str">
        <f>_xlfn.XLOOKUP(Table2[[#This Row],[Product_ID]],Table4[Product_ID],Table4[Category],"Not Found")</f>
        <v>Sportswear</v>
      </c>
      <c r="O1324" s="2" t="str">
        <f>_xlfn.XLOOKUP(Table2[[#This Row],[Product_ID]],Table4[Product_ID],Table4[Subcategory],"Not Found")</f>
        <v>Sports T-Shirt</v>
      </c>
      <c r="P1324" s="2" t="str">
        <f>_xlfn.XLOOKUP(Table2[[#This Row],[Product_ID]],Table4[Product_ID],Table4[Brand],"Missing Brand")</f>
        <v>GRT Jewellers</v>
      </c>
      <c r="Q1324" s="2" t="s">
        <v>699</v>
      </c>
      <c r="R1324" s="2" t="str">
        <f>_xlfn.XLOOKUP(Table2[[#This Row],[Store_ID]],Table6[Store_ID],Table6[Store Name],"Not Found")</f>
        <v>TrendMart Nizamabad Standard</v>
      </c>
      <c r="S1324" s="2">
        <f>_xlfn.XLOOKUP(Table2[[#This Row],[Store_ID]],Table6[Store_ID],Table6[Monthly Target],"Missing Target")</f>
        <v>1500000</v>
      </c>
      <c r="T1324" s="2" t="str">
        <f>_xlfn.XLOOKUP(Table2[[#This Row],[Store_ID]],Table6[Store_ID],Table6[Region],"Not Found")</f>
        <v>South Zone 2</v>
      </c>
      <c r="U1324" s="2" t="s">
        <v>49</v>
      </c>
      <c r="V1324" s="2" t="str">
        <f>_xlfn.XLOOKUP(Table2[[#This Row],[Employee_ID]],Table5[Employee_ID],Table5[Employee Name],"Not Found")</f>
        <v>Jyothi Prasad</v>
      </c>
      <c r="W1324" s="2">
        <v>1</v>
      </c>
      <c r="X1324" s="2">
        <v>1413.43</v>
      </c>
      <c r="Y1324" s="2">
        <v>5</v>
      </c>
      <c r="Z1324" s="2">
        <v>70.67</v>
      </c>
      <c r="AA1324" s="2">
        <v>12</v>
      </c>
      <c r="AB1324" s="2">
        <v>161.13</v>
      </c>
      <c r="AC1324" s="2">
        <v>1503.89</v>
      </c>
      <c r="AD1324" s="2">
        <v>1079.47</v>
      </c>
      <c r="AE1324" s="2">
        <f t="shared" si="41"/>
        <v>263.29000000000008</v>
      </c>
      <c r="AF1324" s="2" t="s">
        <v>25</v>
      </c>
      <c r="AG1324" s="42">
        <f>IFERROR(Table2[[#This Row],[Profit]]/Table2[[#This Row],[Sales Amount]],0)</f>
        <v>0.17507264494078692</v>
      </c>
      <c r="AH1324" s="2" t="str">
        <f>TRIM(Table2[[#This Row],[Payment Modee]])</f>
        <v>UPI</v>
      </c>
      <c r="AI1324" s="2" t="s">
        <v>26</v>
      </c>
      <c r="AJ1324" s="2" t="s">
        <v>27</v>
      </c>
      <c r="AK1324" s="2" t="s">
        <v>1344</v>
      </c>
      <c r="AL1324" s="16" t="str">
        <f>IF(HOUR(Table2[[#This Row],[Order Time]])&lt;12,"Morning",IF(HOUR(Table2[[#This Row],[Order Time]])&lt;17,"Afternoon",IF(HOUR(Table2[[#This Row],[Order Time]])&lt;21,"Evening","Night")))</f>
        <v>Afternoon</v>
      </c>
      <c r="AM1324" s="16" t="s">
        <v>29</v>
      </c>
    </row>
    <row r="1325" spans="1:39" x14ac:dyDescent="0.25">
      <c r="A1325" s="13" t="s">
        <v>3021</v>
      </c>
      <c r="B1325" s="4">
        <v>45594</v>
      </c>
      <c r="C1325" s="2">
        <f>YEAR(Table2[[#This Row],[Invoice Date]])</f>
        <v>2024</v>
      </c>
      <c r="D1325" s="2" t="str">
        <f>TEXT(Table2[[#This Row],[Invoice Date]],"mmm")</f>
        <v>Oct</v>
      </c>
      <c r="E1325" s="2" t="str">
        <f>Table2[[#This Row],[Store_ID]]&amp;"-"&amp;Table2[[#This Row],[Year]]&amp;"-"&amp;Table2[[#This Row],[Month]]</f>
        <v>STR081-2024-Oct</v>
      </c>
      <c r="F1325" s="2" t="s">
        <v>1340</v>
      </c>
      <c r="G1325" s="2" t="str">
        <f>_xlfn.XLOOKUP(Table2[[#This Row],[Customer_ID]],Table3[Customer_ID],Table3[Customer Name],"Not Found")</f>
        <v>Lavanya Kumar</v>
      </c>
      <c r="H1325" s="2" t="str">
        <f>_xlfn.XLOOKUP(Table2[[#This Row],[Customer_ID]],Table3[Customer_ID],Table3[Gender],"Female")</f>
        <v>Female</v>
      </c>
      <c r="I1325" s="2" t="str">
        <f>_xlfn.XLOOKUP(Table2[[#This Row],[Customer_ID]],Table3[Customer_ID],Table3[City],"Missing Memebership")</f>
        <v>Salem</v>
      </c>
      <c r="J1325" s="2" t="str">
        <f>_xlfn.XLOOKUP(Table2[[#This Row],[Customer_ID]],Table3[Customer_ID],Table3[State],"Karnataka")</f>
        <v>Tamil Nadu</v>
      </c>
      <c r="K1325" s="2" t="str">
        <f>_xlfn.XLOOKUP(Table2[[#This Row],[Customer_ID]],Table3[Customer_ID],Table3[Membership],"Regular")</f>
        <v>Regular</v>
      </c>
      <c r="L1325" s="2" t="s">
        <v>79</v>
      </c>
      <c r="M1325" s="2" t="str">
        <f>_xlfn.XLOOKUP(Table2[[#This Row],[Product_ID]],Table4[Product_ID],Table4[Product_Name],"Not Found")</f>
        <v>Arrow Sunglasses Red</v>
      </c>
      <c r="N1325" s="2" t="str">
        <f>_xlfn.XLOOKUP(Table2[[#This Row],[Product_ID]],Table4[Product_ID],Table4[Category],"Not Found")</f>
        <v>Accessories</v>
      </c>
      <c r="O1325" s="2" t="str">
        <f>_xlfn.XLOOKUP(Table2[[#This Row],[Product_ID]],Table4[Product_ID],Table4[Subcategory],"Not Found")</f>
        <v>Sunglasses</v>
      </c>
      <c r="P1325" s="2" t="str">
        <f>_xlfn.XLOOKUP(Table2[[#This Row],[Product_ID]],Table4[Product_ID],Table4[Brand],"Missing Brand")</f>
        <v>Arrow</v>
      </c>
      <c r="Q1325" s="2" t="s">
        <v>1055</v>
      </c>
      <c r="R1325" s="2" t="str">
        <f>_xlfn.XLOOKUP(Table2[[#This Row],[Store_ID]],Table6[Store_ID],Table6[Store Name],"Not Found")</f>
        <v>TrendMart Alappuzha Outlet</v>
      </c>
      <c r="S1325" s="2">
        <f>_xlfn.XLOOKUP(Table2[[#This Row],[Store_ID]],Table6[Store_ID],Table6[Monthly Target],"Missing Target")</f>
        <v>2500000</v>
      </c>
      <c r="T1325" s="2" t="str">
        <f>_xlfn.XLOOKUP(Table2[[#This Row],[Store_ID]],Table6[Store_ID],Table6[Region],"Not Found")</f>
        <v>South Zone 1</v>
      </c>
      <c r="U1325" s="2" t="s">
        <v>187</v>
      </c>
      <c r="V1325" s="2" t="str">
        <f>_xlfn.XLOOKUP(Table2[[#This Row],[Employee_ID]],Table5[Employee_ID],Table5[Employee Name],"Not Found")</f>
        <v>Ganapathy Naidu</v>
      </c>
      <c r="W1325" s="2">
        <v>2</v>
      </c>
      <c r="X1325" s="2">
        <v>861.3</v>
      </c>
      <c r="Y1325" s="2">
        <v>20</v>
      </c>
      <c r="Z1325" s="2">
        <v>344.52</v>
      </c>
      <c r="AA1325" s="2">
        <v>5</v>
      </c>
      <c r="AB1325" s="2">
        <v>68.900000000000006</v>
      </c>
      <c r="AC1325" s="2">
        <v>1446.98</v>
      </c>
      <c r="AD1325" s="2">
        <v>977.2</v>
      </c>
      <c r="AE1325" s="2">
        <f t="shared" si="41"/>
        <v>400.88</v>
      </c>
      <c r="AF1325" s="2" t="s">
        <v>35</v>
      </c>
      <c r="AG1325" s="42">
        <f>IFERROR(Table2[[#This Row],[Profit]]/Table2[[#This Row],[Sales Amount]],0)</f>
        <v>0.27704598543172676</v>
      </c>
      <c r="AH1325" s="2" t="str">
        <f>TRIM(Table2[[#This Row],[Payment Modee]])</f>
        <v>Debit Card</v>
      </c>
      <c r="AI1325" s="2" t="s">
        <v>36</v>
      </c>
      <c r="AJ1325" s="2" t="s">
        <v>27</v>
      </c>
      <c r="AK1325" s="2" t="s">
        <v>3022</v>
      </c>
      <c r="AL1325" s="16" t="str">
        <f>IF(HOUR(Table2[[#This Row],[Order Time]])&lt;12,"Morning",IF(HOUR(Table2[[#This Row],[Order Time]])&lt;17,"Afternoon",IF(HOUR(Table2[[#This Row],[Order Time]])&lt;21,"Evening","Night")))</f>
        <v>Evening</v>
      </c>
      <c r="AM1325" s="16" t="s">
        <v>29</v>
      </c>
    </row>
    <row r="1326" spans="1:39" x14ac:dyDescent="0.25">
      <c r="A1326" s="13" t="s">
        <v>3023</v>
      </c>
      <c r="B1326" s="4">
        <v>45701</v>
      </c>
      <c r="C1326" s="2">
        <f>YEAR(Table2[[#This Row],[Invoice Date]])</f>
        <v>2025</v>
      </c>
      <c r="D1326" s="2" t="str">
        <f>TEXT(Table2[[#This Row],[Invoice Date]],"mmm")</f>
        <v>Feb</v>
      </c>
      <c r="E1326" s="2" t="str">
        <f>Table2[[#This Row],[Store_ID]]&amp;"-"&amp;Table2[[#This Row],[Year]]&amp;"-"&amp;Table2[[#This Row],[Month]]</f>
        <v>STR096-2025-Feb</v>
      </c>
      <c r="F1326" s="2" t="s">
        <v>2675</v>
      </c>
      <c r="G1326" s="2" t="str">
        <f>_xlfn.XLOOKUP(Table2[[#This Row],[Customer_ID]],Table3[Customer_ID],Table3[Customer Name],"Not Found")</f>
        <v>Jagan Iyer</v>
      </c>
      <c r="H1326" s="2" t="str">
        <f>_xlfn.XLOOKUP(Table2[[#This Row],[Customer_ID]],Table3[Customer_ID],Table3[Gender],"Female")</f>
        <v>Male</v>
      </c>
      <c r="I1326" s="2" t="str">
        <f>_xlfn.XLOOKUP(Table2[[#This Row],[Customer_ID]],Table3[Customer_ID],Table3[City],"Missing Memebership")</f>
        <v>Vellore</v>
      </c>
      <c r="J1326" s="2" t="str">
        <f>_xlfn.XLOOKUP(Table2[[#This Row],[Customer_ID]],Table3[Customer_ID],Table3[State],"Karnataka")</f>
        <v>Tamil Nadu</v>
      </c>
      <c r="K1326" s="2" t="str">
        <f>_xlfn.XLOOKUP(Table2[[#This Row],[Customer_ID]],Table3[Customer_ID],Table3[Membership],"Regular")</f>
        <v>Gold</v>
      </c>
      <c r="L1326" s="2" t="s">
        <v>293</v>
      </c>
      <c r="M1326" s="2" t="str">
        <f>_xlfn.XLOOKUP(Table2[[#This Row],[Product_ID]],Table4[Product_ID],Table4[Product_Name],"Not Found")</f>
        <v>Metro Shoes Muffler Olive</v>
      </c>
      <c r="N1326" s="2" t="str">
        <f>_xlfn.XLOOKUP(Table2[[#This Row],[Product_ID]],Table4[Product_ID],Table4[Category],"Not Found")</f>
        <v>Winter Wear</v>
      </c>
      <c r="O1326" s="2" t="str">
        <f>_xlfn.XLOOKUP(Table2[[#This Row],[Product_ID]],Table4[Product_ID],Table4[Subcategory],"Not Found")</f>
        <v>Muffler</v>
      </c>
      <c r="P1326" s="2" t="str">
        <f>_xlfn.XLOOKUP(Table2[[#This Row],[Product_ID]],Table4[Product_ID],Table4[Brand],"Missing Brand")</f>
        <v>Metro Shoes</v>
      </c>
      <c r="Q1326" s="2" t="s">
        <v>375</v>
      </c>
      <c r="R1326" s="2" t="str">
        <f>_xlfn.XLOOKUP(Table2[[#This Row],[Store_ID]],Table6[Store_ID],Table6[Store Name],"Not Found")</f>
        <v>TrendMart Mangaluru Mall Kiosk</v>
      </c>
      <c r="S1326" s="2">
        <f>_xlfn.XLOOKUP(Table2[[#This Row],[Store_ID]],Table6[Store_ID],Table6[Monthly Target],"Missing Target")</f>
        <v>1500000</v>
      </c>
      <c r="T1326" s="2" t="str">
        <f>_xlfn.XLOOKUP(Table2[[#This Row],[Store_ID]],Table6[Store_ID],Table6[Region],"Not Found")</f>
        <v>South Zone 2</v>
      </c>
      <c r="U1326" s="2" t="s">
        <v>176</v>
      </c>
      <c r="V1326" s="2" t="str">
        <f>_xlfn.XLOOKUP(Table2[[#This Row],[Employee_ID]],Table5[Employee_ID],Table5[Employee Name],"Not Found")</f>
        <v>Malathi Varma</v>
      </c>
      <c r="W1326" s="2">
        <v>2</v>
      </c>
      <c r="X1326" s="2">
        <v>1191.75</v>
      </c>
      <c r="Y1326" s="2">
        <v>30</v>
      </c>
      <c r="Z1326" s="2">
        <v>715.05</v>
      </c>
      <c r="AA1326" s="2">
        <v>12</v>
      </c>
      <c r="AB1326" s="2">
        <v>200.21</v>
      </c>
      <c r="AC1326" s="2">
        <v>1868.66</v>
      </c>
      <c r="AD1326" s="2">
        <v>1605.28</v>
      </c>
      <c r="AE1326" s="2">
        <f t="shared" ref="AE1326:AE1357" si="42">(AC1326-AD1326-AB1326)</f>
        <v>63.170000000000101</v>
      </c>
      <c r="AF1326" s="2" t="s">
        <v>25</v>
      </c>
      <c r="AG1326" s="42">
        <f>IFERROR(Table2[[#This Row],[Profit]]/Table2[[#This Row],[Sales Amount]],0)</f>
        <v>3.3804972547172893E-2</v>
      </c>
      <c r="AH1326" s="2" t="str">
        <f>TRIM(Table2[[#This Row],[Payment Modee]])</f>
        <v>UPI</v>
      </c>
      <c r="AI1326" s="2" t="s">
        <v>36</v>
      </c>
      <c r="AJ1326" s="2" t="s">
        <v>27</v>
      </c>
      <c r="AK1326" s="2" t="s">
        <v>2771</v>
      </c>
      <c r="AL1326" s="16" t="str">
        <f>IF(HOUR(Table2[[#This Row],[Order Time]])&lt;12,"Morning",IF(HOUR(Table2[[#This Row],[Order Time]])&lt;17,"Afternoon",IF(HOUR(Table2[[#This Row],[Order Time]])&lt;21,"Evening","Night")))</f>
        <v>Evening</v>
      </c>
      <c r="AM1326" s="16" t="s">
        <v>29</v>
      </c>
    </row>
    <row r="1327" spans="1:39" x14ac:dyDescent="0.25">
      <c r="A1327" s="13" t="s">
        <v>3024</v>
      </c>
      <c r="B1327" s="4">
        <v>45431</v>
      </c>
      <c r="C1327" s="2">
        <f>YEAR(Table2[[#This Row],[Invoice Date]])</f>
        <v>2024</v>
      </c>
      <c r="D1327" s="2" t="str">
        <f>TEXT(Table2[[#This Row],[Invoice Date]],"mmm")</f>
        <v>May</v>
      </c>
      <c r="E1327" s="2" t="str">
        <f>Table2[[#This Row],[Store_ID]]&amp;"-"&amp;Table2[[#This Row],[Year]]&amp;"-"&amp;Table2[[#This Row],[Month]]</f>
        <v>STR084-2024-May</v>
      </c>
      <c r="F1327" s="2" t="s">
        <v>3025</v>
      </c>
      <c r="G1327" s="2" t="str">
        <f>_xlfn.XLOOKUP(Table2[[#This Row],[Customer_ID]],Table3[Customer_ID],Table3[Customer Name],"Not Found")</f>
        <v>Sunita Subramaniam</v>
      </c>
      <c r="H1327" s="2" t="str">
        <f>_xlfn.XLOOKUP(Table2[[#This Row],[Customer_ID]],Table3[Customer_ID],Table3[Gender],"Female")</f>
        <v>Female</v>
      </c>
      <c r="I1327" s="2" t="str">
        <f>_xlfn.XLOOKUP(Table2[[#This Row],[Customer_ID]],Table3[Customer_ID],Table3[City],"Missing Memebership")</f>
        <v>Kollam</v>
      </c>
      <c r="J1327" s="2" t="str">
        <f>_xlfn.XLOOKUP(Table2[[#This Row],[Customer_ID]],Table3[Customer_ID],Table3[State],"Karnataka")</f>
        <v>Kerala</v>
      </c>
      <c r="K1327" s="2" t="str">
        <f>_xlfn.XLOOKUP(Table2[[#This Row],[Customer_ID]],Table3[Customer_ID],Table3[Membership],"Regular")</f>
        <v>Platinum</v>
      </c>
      <c r="L1327" s="2" t="s">
        <v>536</v>
      </c>
      <c r="M1327" s="2" t="str">
        <f>_xlfn.XLOOKUP(Table2[[#This Row],[Product_ID]],Table4[Product_ID],Table4[Product_Name],"Not Found")</f>
        <v>Mufti Sweater Peach</v>
      </c>
      <c r="N1327" s="2" t="str">
        <f>_xlfn.XLOOKUP(Table2[[#This Row],[Product_ID]],Table4[Product_ID],Table4[Category],"Not Found")</f>
        <v>Winter Wear</v>
      </c>
      <c r="O1327" s="2" t="str">
        <f>_xlfn.XLOOKUP(Table2[[#This Row],[Product_ID]],Table4[Product_ID],Table4[Subcategory],"Not Found")</f>
        <v>Sweater</v>
      </c>
      <c r="P1327" s="2" t="str">
        <f>_xlfn.XLOOKUP(Table2[[#This Row],[Product_ID]],Table4[Product_ID],Table4[Brand],"Missing Brand")</f>
        <v>Mufti</v>
      </c>
      <c r="Q1327" s="2" t="s">
        <v>74</v>
      </c>
      <c r="R1327" s="2" t="str">
        <f>_xlfn.XLOOKUP(Table2[[#This Row],[Store_ID]],Table6[Store_ID],Table6[Store Name],"Not Found")</f>
        <v>TrendMart Tirupati High Street</v>
      </c>
      <c r="S1327" s="2">
        <f>_xlfn.XLOOKUP(Table2[[#This Row],[Store_ID]],Table6[Store_ID],Table6[Monthly Target],"Missing Target")</f>
        <v>2000000</v>
      </c>
      <c r="T1327" s="2" t="str">
        <f>_xlfn.XLOOKUP(Table2[[#This Row],[Store_ID]],Table6[Store_ID],Table6[Region],"Not Found")</f>
        <v>South Zone 3</v>
      </c>
      <c r="U1327" s="2" t="s">
        <v>268</v>
      </c>
      <c r="V1327" s="2" t="str">
        <f>_xlfn.XLOOKUP(Table2[[#This Row],[Employee_ID]],Table5[Employee_ID],Table5[Employee Name],"Not Found")</f>
        <v>Ganesh Iyengar</v>
      </c>
      <c r="W1327" s="2">
        <v>3</v>
      </c>
      <c r="X1327" s="2">
        <v>1966.06</v>
      </c>
      <c r="Y1327" s="2">
        <v>0</v>
      </c>
      <c r="Z1327" s="2">
        <v>0</v>
      </c>
      <c r="AA1327" s="2">
        <v>12</v>
      </c>
      <c r="AB1327" s="2">
        <v>707.78</v>
      </c>
      <c r="AC1327" s="2">
        <v>6605.96</v>
      </c>
      <c r="AD1327" s="2">
        <v>4227.3599999999997</v>
      </c>
      <c r="AE1327" s="2">
        <f t="shared" si="42"/>
        <v>1670.8200000000004</v>
      </c>
      <c r="AF1327" s="2" t="s">
        <v>56</v>
      </c>
      <c r="AG1327" s="42">
        <f>IFERROR(Table2[[#This Row],[Profit]]/Table2[[#This Row],[Sales Amount]],0)</f>
        <v>0.25292614548074777</v>
      </c>
      <c r="AH1327" s="2" t="str">
        <f>TRIM(Table2[[#This Row],[Payment Modee]])</f>
        <v>Credit Card</v>
      </c>
      <c r="AI1327" s="2" t="s">
        <v>36</v>
      </c>
      <c r="AJ1327" s="2" t="s">
        <v>27</v>
      </c>
      <c r="AK1327" s="2" t="s">
        <v>3026</v>
      </c>
      <c r="AL1327" s="16" t="str">
        <f>IF(HOUR(Table2[[#This Row],[Order Time]])&lt;12,"Morning",IF(HOUR(Table2[[#This Row],[Order Time]])&lt;17,"Afternoon",IF(HOUR(Table2[[#This Row],[Order Time]])&lt;21,"Evening","Night")))</f>
        <v>Evening</v>
      </c>
      <c r="AM1327" s="16" t="s">
        <v>38</v>
      </c>
    </row>
    <row r="1328" spans="1:39" x14ac:dyDescent="0.25">
      <c r="A1328" s="13" t="s">
        <v>3027</v>
      </c>
      <c r="B1328" s="4">
        <v>45586</v>
      </c>
      <c r="C1328" s="2">
        <f>YEAR(Table2[[#This Row],[Invoice Date]])</f>
        <v>2024</v>
      </c>
      <c r="D1328" s="2" t="str">
        <f>TEXT(Table2[[#This Row],[Invoice Date]],"mmm")</f>
        <v>Oct</v>
      </c>
      <c r="E1328" s="2" t="str">
        <f>Table2[[#This Row],[Store_ID]]&amp;"-"&amp;Table2[[#This Row],[Year]]&amp;"-"&amp;Table2[[#This Row],[Month]]</f>
        <v>STR076-2024-Oct</v>
      </c>
      <c r="F1328" s="2" t="s">
        <v>2812</v>
      </c>
      <c r="G1328" s="2" t="str">
        <f>_xlfn.XLOOKUP(Table2[[#This Row],[Customer_ID]],Table3[Customer_ID],Table3[Customer Name],"Not Found")</f>
        <v>Kavitha Iyengar</v>
      </c>
      <c r="H1328" s="2" t="str">
        <f>_xlfn.XLOOKUP(Table2[[#This Row],[Customer_ID]],Table3[Customer_ID],Table3[Gender],"Female")</f>
        <v>Female</v>
      </c>
      <c r="I1328" s="2" t="str">
        <f>_xlfn.XLOOKUP(Table2[[#This Row],[Customer_ID]],Table3[Customer_ID],Table3[City],"Missing Memebership")</f>
        <v>Visakhapatnam</v>
      </c>
      <c r="J1328" s="2" t="str">
        <f>_xlfn.XLOOKUP(Table2[[#This Row],[Customer_ID]],Table3[Customer_ID],Table3[State],"Karnataka")</f>
        <v>Andhra Pradesh</v>
      </c>
      <c r="K1328" s="2" t="str">
        <f>_xlfn.XLOOKUP(Table2[[#This Row],[Customer_ID]],Table3[Customer_ID],Table3[Membership],"Regular")</f>
        <v>Regular</v>
      </c>
      <c r="L1328" s="2" t="s">
        <v>1897</v>
      </c>
      <c r="M1328" s="2" t="str">
        <f>_xlfn.XLOOKUP(Table2[[#This Row],[Product_ID]],Table4[Product_ID],Table4[Product_Name],"Not Found")</f>
        <v>Fossil Hoodie Black</v>
      </c>
      <c r="N1328" s="2" t="str">
        <f>_xlfn.XLOOKUP(Table2[[#This Row],[Product_ID]],Table4[Product_ID],Table4[Category],"Not Found")</f>
        <v>Winter Wear</v>
      </c>
      <c r="O1328" s="2" t="str">
        <f>_xlfn.XLOOKUP(Table2[[#This Row],[Product_ID]],Table4[Product_ID],Table4[Subcategory],"Not Found")</f>
        <v>Hoodie</v>
      </c>
      <c r="P1328" s="2" t="str">
        <f>_xlfn.XLOOKUP(Table2[[#This Row],[Product_ID]],Table4[Product_ID],Table4[Brand],"Missing Brand")</f>
        <v>Fossil</v>
      </c>
      <c r="Q1328" s="2" t="s">
        <v>1063</v>
      </c>
      <c r="R1328" s="2" t="str">
        <f>_xlfn.XLOOKUP(Table2[[#This Row],[Store_ID]],Table6[Store_ID],Table6[Store Name],"Not Found")</f>
        <v>TrendMart Chennai Standard</v>
      </c>
      <c r="S1328" s="2">
        <f>_xlfn.XLOOKUP(Table2[[#This Row],[Store_ID]],Table6[Store_ID],Table6[Monthly Target],"Missing Target")</f>
        <v>1500000</v>
      </c>
      <c r="T1328" s="2" t="str">
        <f>_xlfn.XLOOKUP(Table2[[#This Row],[Store_ID]],Table6[Store_ID],Table6[Region],"Not Found")</f>
        <v>South Zone 1</v>
      </c>
      <c r="U1328" s="2" t="s">
        <v>49</v>
      </c>
      <c r="V1328" s="2" t="str">
        <f>_xlfn.XLOOKUP(Table2[[#This Row],[Employee_ID]],Table5[Employee_ID],Table5[Employee Name],"Not Found")</f>
        <v>Jyothi Prasad</v>
      </c>
      <c r="W1328" s="2">
        <v>1</v>
      </c>
      <c r="X1328" s="2">
        <v>1529.21</v>
      </c>
      <c r="Y1328" s="2">
        <v>10</v>
      </c>
      <c r="Z1328" s="2">
        <v>152.91999999999999</v>
      </c>
      <c r="AA1328" s="2">
        <v>12</v>
      </c>
      <c r="AB1328" s="2">
        <v>165.15</v>
      </c>
      <c r="AC1328" s="2">
        <v>1541.44</v>
      </c>
      <c r="AD1328" s="2">
        <v>1045.19</v>
      </c>
      <c r="AE1328" s="2">
        <f t="shared" si="42"/>
        <v>331.1</v>
      </c>
      <c r="AF1328" s="2" t="s">
        <v>35</v>
      </c>
      <c r="AG1328" s="42">
        <f>IFERROR(Table2[[#This Row],[Profit]]/Table2[[#This Row],[Sales Amount]],0)</f>
        <v>0.21479914884783061</v>
      </c>
      <c r="AH1328" s="2" t="str">
        <f>TRIM(Table2[[#This Row],[Payment Modee]])</f>
        <v>Debit Card</v>
      </c>
      <c r="AI1328" s="2" t="s">
        <v>36</v>
      </c>
      <c r="AJ1328" s="2" t="s">
        <v>27</v>
      </c>
      <c r="AK1328" s="2" t="s">
        <v>3028</v>
      </c>
      <c r="AL1328" s="16" t="str">
        <f>IF(HOUR(Table2[[#This Row],[Order Time]])&lt;12,"Morning",IF(HOUR(Table2[[#This Row],[Order Time]])&lt;17,"Afternoon",IF(HOUR(Table2[[#This Row],[Order Time]])&lt;21,"Evening","Night")))</f>
        <v>Evening</v>
      </c>
      <c r="AM1328" s="16" t="s">
        <v>29</v>
      </c>
    </row>
    <row r="1329" spans="1:39" x14ac:dyDescent="0.25">
      <c r="A1329" s="13" t="s">
        <v>3029</v>
      </c>
      <c r="B1329" s="4">
        <v>45627</v>
      </c>
      <c r="C1329" s="2">
        <f>YEAR(Table2[[#This Row],[Invoice Date]])</f>
        <v>2024</v>
      </c>
      <c r="D1329" s="2" t="str">
        <f>TEXT(Table2[[#This Row],[Invoice Date]],"mmm")</f>
        <v>Dec</v>
      </c>
      <c r="E1329" s="2" t="str">
        <f>Table2[[#This Row],[Store_ID]]&amp;"-"&amp;Table2[[#This Row],[Year]]&amp;"-"&amp;Table2[[#This Row],[Month]]</f>
        <v>STR091-2024-Dec</v>
      </c>
      <c r="F1329" s="2" t="s">
        <v>3030</v>
      </c>
      <c r="G1329" s="2" t="str">
        <f>_xlfn.XLOOKUP(Table2[[#This Row],[Customer_ID]],Table3[Customer_ID],Table3[Customer Name],"Not Found")</f>
        <v>Vani Chetty</v>
      </c>
      <c r="H1329" s="2" t="str">
        <f>_xlfn.XLOOKUP(Table2[[#This Row],[Customer_ID]],Table3[Customer_ID],Table3[Gender],"Female")</f>
        <v>Female</v>
      </c>
      <c r="I1329" s="2" t="str">
        <f>_xlfn.XLOOKUP(Table2[[#This Row],[Customer_ID]],Table3[Customer_ID],Table3[City],"Missing Memebership")</f>
        <v>Madurai</v>
      </c>
      <c r="J1329" s="2" t="str">
        <f>_xlfn.XLOOKUP(Table2[[#This Row],[Customer_ID]],Table3[Customer_ID],Table3[State],"Karnataka")</f>
        <v>Tamil Nadu</v>
      </c>
      <c r="K1329" s="2" t="str">
        <f>_xlfn.XLOOKUP(Table2[[#This Row],[Customer_ID]],Table3[Customer_ID],Table3[Membership],"Regular")</f>
        <v>Silver</v>
      </c>
      <c r="L1329" s="2" t="s">
        <v>227</v>
      </c>
      <c r="M1329" s="2" t="str">
        <f>_xlfn.XLOOKUP(Table2[[#This Row],[Product_ID]],Table4[Product_ID],Table4[Product_Name],"Not Found")</f>
        <v>Pepe Jeans Digital Watch Charcoal</v>
      </c>
      <c r="N1329" s="2" t="str">
        <f>_xlfn.XLOOKUP(Table2[[#This Row],[Product_ID]],Table4[Product_ID],Table4[Category],"Not Found")</f>
        <v>Watches</v>
      </c>
      <c r="O1329" s="2" t="str">
        <f>_xlfn.XLOOKUP(Table2[[#This Row],[Product_ID]],Table4[Product_ID],Table4[Subcategory],"Not Found")</f>
        <v>Digital Watch</v>
      </c>
      <c r="P1329" s="2" t="str">
        <f>_xlfn.XLOOKUP(Table2[[#This Row],[Product_ID]],Table4[Product_ID],Table4[Brand],"Missing Brand")</f>
        <v>Pepe Jeans</v>
      </c>
      <c r="Q1329" s="2" t="s">
        <v>699</v>
      </c>
      <c r="R1329" s="2" t="str">
        <f>_xlfn.XLOOKUP(Table2[[#This Row],[Store_ID]],Table6[Store_ID],Table6[Store Name],"Not Found")</f>
        <v>TrendMart Nizamabad Standard</v>
      </c>
      <c r="S1329" s="2">
        <f>_xlfn.XLOOKUP(Table2[[#This Row],[Store_ID]],Table6[Store_ID],Table6[Monthly Target],"Missing Target")</f>
        <v>1500000</v>
      </c>
      <c r="T1329" s="2" t="str">
        <f>_xlfn.XLOOKUP(Table2[[#This Row],[Store_ID]],Table6[Store_ID],Table6[Region],"Not Found")</f>
        <v>South Zone 2</v>
      </c>
      <c r="U1329" s="2" t="s">
        <v>49</v>
      </c>
      <c r="V1329" s="2" t="str">
        <f>_xlfn.XLOOKUP(Table2[[#This Row],[Employee_ID]],Table5[Employee_ID],Table5[Employee Name],"Not Found")</f>
        <v>Jyothi Prasad</v>
      </c>
      <c r="W1329" s="2">
        <v>2</v>
      </c>
      <c r="X1329" s="2">
        <v>4914.78</v>
      </c>
      <c r="Y1329" s="2">
        <v>0</v>
      </c>
      <c r="Z1329" s="2">
        <v>0</v>
      </c>
      <c r="AA1329" s="2">
        <v>12</v>
      </c>
      <c r="AB1329" s="2">
        <v>1179.55</v>
      </c>
      <c r="AC1329" s="2">
        <v>11009.11</v>
      </c>
      <c r="AD1329" s="2">
        <v>7301.1</v>
      </c>
      <c r="AE1329" s="2">
        <f t="shared" si="42"/>
        <v>2528.46</v>
      </c>
      <c r="AF1329" s="2" t="s">
        <v>119</v>
      </c>
      <c r="AG1329" s="42">
        <f>IFERROR(Table2[[#This Row],[Profit]]/Table2[[#This Row],[Sales Amount]],0)</f>
        <v>0.22966979165436624</v>
      </c>
      <c r="AH1329" s="2" t="str">
        <f>TRIM(Table2[[#This Row],[Payment Modee]])</f>
        <v>Net Banking</v>
      </c>
      <c r="AI1329" s="2" t="s">
        <v>26</v>
      </c>
      <c r="AJ1329" s="2" t="s">
        <v>27</v>
      </c>
      <c r="AK1329" s="2" t="s">
        <v>57</v>
      </c>
      <c r="AL1329" s="16" t="str">
        <f>IF(HOUR(Table2[[#This Row],[Order Time]])&lt;12,"Morning",IF(HOUR(Table2[[#This Row],[Order Time]])&lt;17,"Afternoon",IF(HOUR(Table2[[#This Row],[Order Time]])&lt;21,"Evening","Night")))</f>
        <v>Night</v>
      </c>
      <c r="AM1329" s="16" t="s">
        <v>38</v>
      </c>
    </row>
    <row r="1330" spans="1:39" x14ac:dyDescent="0.25">
      <c r="A1330" s="13" t="s">
        <v>3031</v>
      </c>
      <c r="B1330" s="4">
        <v>45456</v>
      </c>
      <c r="C1330" s="2">
        <f>YEAR(Table2[[#This Row],[Invoice Date]])</f>
        <v>2024</v>
      </c>
      <c r="D1330" s="2" t="str">
        <f>TEXT(Table2[[#This Row],[Invoice Date]],"mmm")</f>
        <v>Jun</v>
      </c>
      <c r="E1330" s="2" t="str">
        <f>Table2[[#This Row],[Store_ID]]&amp;"-"&amp;Table2[[#This Row],[Year]]&amp;"-"&amp;Table2[[#This Row],[Month]]</f>
        <v>STR004-2024-Jun</v>
      </c>
      <c r="F1330" s="2" t="s">
        <v>3032</v>
      </c>
      <c r="G1330" s="2" t="str">
        <f>_xlfn.XLOOKUP(Table2[[#This Row],[Customer_ID]],Table3[Customer_ID],Table3[Customer Name],"Not Found")</f>
        <v>Balaji Mishra</v>
      </c>
      <c r="H1330" s="2" t="str">
        <f>_xlfn.XLOOKUP(Table2[[#This Row],[Customer_ID]],Table3[Customer_ID],Table3[Gender],"Female")</f>
        <v>Male</v>
      </c>
      <c r="I1330" s="2" t="str">
        <f>_xlfn.XLOOKUP(Table2[[#This Row],[Customer_ID]],Table3[Customer_ID],Table3[City],"Missing Memebership")</f>
        <v>Mysuru</v>
      </c>
      <c r="J1330" s="2" t="str">
        <f>_xlfn.XLOOKUP(Table2[[#This Row],[Customer_ID]],Table3[Customer_ID],Table3[State],"Karnataka")</f>
        <v>Karnataka</v>
      </c>
      <c r="K1330" s="2" t="str">
        <f>_xlfn.XLOOKUP(Table2[[#This Row],[Customer_ID]],Table3[Customer_ID],Table3[Membership],"Regular")</f>
        <v>Regular</v>
      </c>
      <c r="L1330" s="2" t="s">
        <v>79</v>
      </c>
      <c r="M1330" s="2" t="str">
        <f>_xlfn.XLOOKUP(Table2[[#This Row],[Product_ID]],Table4[Product_ID],Table4[Product_Name],"Not Found")</f>
        <v>Arrow Sunglasses Red</v>
      </c>
      <c r="N1330" s="2" t="str">
        <f>_xlfn.XLOOKUP(Table2[[#This Row],[Product_ID]],Table4[Product_ID],Table4[Category],"Not Found")</f>
        <v>Accessories</v>
      </c>
      <c r="O1330" s="2" t="str">
        <f>_xlfn.XLOOKUP(Table2[[#This Row],[Product_ID]],Table4[Product_ID],Table4[Subcategory],"Not Found")</f>
        <v>Sunglasses</v>
      </c>
      <c r="P1330" s="2" t="str">
        <f>_xlfn.XLOOKUP(Table2[[#This Row],[Product_ID]],Table4[Product_ID],Table4[Brand],"Missing Brand")</f>
        <v>Arrow</v>
      </c>
      <c r="Q1330" s="2" t="s">
        <v>91</v>
      </c>
      <c r="R1330" s="2" t="str">
        <f>_xlfn.XLOOKUP(Table2[[#This Row],[Store_ID]],Table6[Store_ID],Table6[Store Name],"Not Found")</f>
        <v>TrendMart Kalaburagi Mall Kiosk</v>
      </c>
      <c r="S1330" s="2">
        <f>_xlfn.XLOOKUP(Table2[[#This Row],[Store_ID]],Table6[Store_ID],Table6[Monthly Target],"Missing Target")</f>
        <v>800000</v>
      </c>
      <c r="T1330" s="2" t="str">
        <f>_xlfn.XLOOKUP(Table2[[#This Row],[Store_ID]],Table6[Store_ID],Table6[Region],"Not Found")</f>
        <v>South Zone 2</v>
      </c>
      <c r="U1330" s="2" t="s">
        <v>435</v>
      </c>
      <c r="V1330" s="2" t="str">
        <f>_xlfn.XLOOKUP(Table2[[#This Row],[Employee_ID]],Table5[Employee_ID],Table5[Employee Name],"Not Found")</f>
        <v>Gopal Prasad</v>
      </c>
      <c r="W1330" s="2">
        <v>1</v>
      </c>
      <c r="X1330" s="2">
        <v>867.64</v>
      </c>
      <c r="Y1330" s="2">
        <v>10</v>
      </c>
      <c r="Z1330" s="2">
        <v>86.76</v>
      </c>
      <c r="AA1330" s="2">
        <v>5</v>
      </c>
      <c r="AB1330" s="2">
        <v>39.04</v>
      </c>
      <c r="AC1330" s="2">
        <v>819.92</v>
      </c>
      <c r="AD1330" s="2">
        <v>488.6</v>
      </c>
      <c r="AE1330" s="2">
        <f t="shared" si="42"/>
        <v>292.27999999999992</v>
      </c>
      <c r="AF1330" s="2" t="s">
        <v>25</v>
      </c>
      <c r="AG1330" s="42">
        <f>IFERROR(Table2[[#This Row],[Profit]]/Table2[[#This Row],[Sales Amount]],0)</f>
        <v>0.35647380232217768</v>
      </c>
      <c r="AH1330" s="2" t="str">
        <f>TRIM(Table2[[#This Row],[Payment Modee]])</f>
        <v>UPI</v>
      </c>
      <c r="AI1330" s="2" t="s">
        <v>36</v>
      </c>
      <c r="AJ1330" s="2" t="s">
        <v>27</v>
      </c>
      <c r="AK1330" s="2" t="s">
        <v>2450</v>
      </c>
      <c r="AL1330" s="16" t="str">
        <f>IF(HOUR(Table2[[#This Row],[Order Time]])&lt;12,"Morning",IF(HOUR(Table2[[#This Row],[Order Time]])&lt;17,"Afternoon",IF(HOUR(Table2[[#This Row],[Order Time]])&lt;21,"Evening","Night")))</f>
        <v>Afternoon</v>
      </c>
      <c r="AM1330" s="16" t="s">
        <v>29</v>
      </c>
    </row>
    <row r="1331" spans="1:39" x14ac:dyDescent="0.25">
      <c r="A1331" s="13" t="s">
        <v>3033</v>
      </c>
      <c r="B1331" s="4">
        <v>45457</v>
      </c>
      <c r="C1331" s="2">
        <f>YEAR(Table2[[#This Row],[Invoice Date]])</f>
        <v>2024</v>
      </c>
      <c r="D1331" s="2" t="str">
        <f>TEXT(Table2[[#This Row],[Invoice Date]],"mmm")</f>
        <v>Jun</v>
      </c>
      <c r="E1331" s="2" t="str">
        <f>Table2[[#This Row],[Store_ID]]&amp;"-"&amp;Table2[[#This Row],[Year]]&amp;"-"&amp;Table2[[#This Row],[Month]]</f>
        <v>STR103-2024-Jun</v>
      </c>
      <c r="F1331" s="2" t="s">
        <v>920</v>
      </c>
      <c r="G1331" s="2" t="str">
        <f>_xlfn.XLOOKUP(Table2[[#This Row],[Customer_ID]],Table3[Customer_ID],Table3[Customer Name],"Not Found")</f>
        <v>Akhila Kamath</v>
      </c>
      <c r="H1331" s="2" t="str">
        <f>_xlfn.XLOOKUP(Table2[[#This Row],[Customer_ID]],Table3[Customer_ID],Table3[Gender],"Female")</f>
        <v>Female</v>
      </c>
      <c r="I1331" s="2" t="str">
        <f>_xlfn.XLOOKUP(Table2[[#This Row],[Customer_ID]],Table3[Customer_ID],Table3[City],"Missing Memebership")</f>
        <v>Thiruvananthapuram</v>
      </c>
      <c r="J1331" s="2" t="str">
        <f>_xlfn.XLOOKUP(Table2[[#This Row],[Customer_ID]],Table3[Customer_ID],Table3[State],"Karnataka")</f>
        <v>Kerala</v>
      </c>
      <c r="K1331" s="2" t="str">
        <f>_xlfn.XLOOKUP(Table2[[#This Row],[Customer_ID]],Table3[Customer_ID],Table3[Membership],"Regular")</f>
        <v>Gold</v>
      </c>
      <c r="L1331" s="2" t="s">
        <v>932</v>
      </c>
      <c r="M1331" s="2" t="str">
        <f>_xlfn.XLOOKUP(Table2[[#This Row],[Product_ID]],Table4[Product_ID],Table4[Product_Name],"Not Found")</f>
        <v>Blackberrys Joggers Beige</v>
      </c>
      <c r="N1331" s="2" t="str">
        <f>_xlfn.XLOOKUP(Table2[[#This Row],[Product_ID]],Table4[Product_ID],Table4[Category],"Not Found")</f>
        <v>Sportswear</v>
      </c>
      <c r="O1331" s="2" t="str">
        <f>_xlfn.XLOOKUP(Table2[[#This Row],[Product_ID]],Table4[Product_ID],Table4[Subcategory],"Not Found")</f>
        <v>Joggers</v>
      </c>
      <c r="P1331" s="2" t="str">
        <f>_xlfn.XLOOKUP(Table2[[#This Row],[Product_ID]],Table4[Product_ID],Table4[Brand],"Missing Brand")</f>
        <v>Blackberrys</v>
      </c>
      <c r="Q1331" s="2" t="s">
        <v>253</v>
      </c>
      <c r="R1331" s="2" t="str">
        <f>_xlfn.XLOOKUP(Table2[[#This Row],[Store_ID]],Table6[Store_ID],Table6[Store Name],"Not Found")</f>
        <v>TrendMart Alappuzha Outlet</v>
      </c>
      <c r="S1331" s="2">
        <f>_xlfn.XLOOKUP(Table2[[#This Row],[Store_ID]],Table6[Store_ID],Table6[Monthly Target],"Missing Target")</f>
        <v>2500000</v>
      </c>
      <c r="T1331" s="2" t="str">
        <f>_xlfn.XLOOKUP(Table2[[#This Row],[Store_ID]],Table6[Store_ID],Table6[Region],"Not Found")</f>
        <v>South Zone 1</v>
      </c>
      <c r="U1331" s="2" t="s">
        <v>435</v>
      </c>
      <c r="V1331" s="2" t="str">
        <f>_xlfn.XLOOKUP(Table2[[#This Row],[Employee_ID]],Table5[Employee_ID],Table5[Employee Name],"Not Found")</f>
        <v>Gopal Prasad</v>
      </c>
      <c r="W1331" s="2">
        <v>1</v>
      </c>
      <c r="X1331" s="2">
        <v>1163.8499999999999</v>
      </c>
      <c r="Y1331" s="2">
        <v>0</v>
      </c>
      <c r="Z1331" s="2">
        <v>0</v>
      </c>
      <c r="AA1331" s="2">
        <v>12</v>
      </c>
      <c r="AB1331" s="2">
        <v>139.66</v>
      </c>
      <c r="AC1331" s="2">
        <v>1303.51</v>
      </c>
      <c r="AD1331" s="2">
        <v>735.85</v>
      </c>
      <c r="AE1331" s="2">
        <f t="shared" si="42"/>
        <v>428</v>
      </c>
      <c r="AF1331" s="2" t="s">
        <v>35</v>
      </c>
      <c r="AG1331" s="42">
        <f>IFERROR(Table2[[#This Row],[Profit]]/Table2[[#This Row],[Sales Amount]],0)</f>
        <v>0.3283442397833542</v>
      </c>
      <c r="AH1331" s="2" t="str">
        <f>TRIM(Table2[[#This Row],[Payment Modee]])</f>
        <v>Debit Card</v>
      </c>
      <c r="AI1331" s="2" t="s">
        <v>26</v>
      </c>
      <c r="AJ1331" s="2" t="s">
        <v>27</v>
      </c>
      <c r="AK1331" s="2" t="s">
        <v>1641</v>
      </c>
      <c r="AL1331" s="16" t="str">
        <f>IF(HOUR(Table2[[#This Row],[Order Time]])&lt;12,"Morning",IF(HOUR(Table2[[#This Row],[Order Time]])&lt;17,"Afternoon",IF(HOUR(Table2[[#This Row],[Order Time]])&lt;21,"Evening","Night")))</f>
        <v>Afternoon</v>
      </c>
      <c r="AM1331" s="16" t="s">
        <v>29</v>
      </c>
    </row>
    <row r="1332" spans="1:39" x14ac:dyDescent="0.25">
      <c r="A1332" s="13" t="s">
        <v>3034</v>
      </c>
      <c r="B1332" s="4">
        <v>45512</v>
      </c>
      <c r="C1332" s="2">
        <f>YEAR(Table2[[#This Row],[Invoice Date]])</f>
        <v>2024</v>
      </c>
      <c r="D1332" s="2" t="str">
        <f>TEXT(Table2[[#This Row],[Invoice Date]],"mmm")</f>
        <v>Aug</v>
      </c>
      <c r="E1332" s="2" t="str">
        <f>Table2[[#This Row],[Store_ID]]&amp;"-"&amp;Table2[[#This Row],[Year]]&amp;"-"&amp;Table2[[#This Row],[Month]]</f>
        <v>STR117-2024-Aug</v>
      </c>
      <c r="F1332" s="2" t="s">
        <v>200</v>
      </c>
      <c r="G1332" s="2" t="str">
        <f>_xlfn.XLOOKUP(Table2[[#This Row],[Customer_ID]],Table3[Customer_ID],Table3[Customer Name],"Not Found")</f>
        <v>Vinod Naidu</v>
      </c>
      <c r="H1332" s="2" t="str">
        <f>_xlfn.XLOOKUP(Table2[[#This Row],[Customer_ID]],Table3[Customer_ID],Table3[Gender],"Female")</f>
        <v>Male</v>
      </c>
      <c r="I1332" s="2" t="str">
        <f>_xlfn.XLOOKUP(Table2[[#This Row],[Customer_ID]],Table3[Customer_ID],Table3[City],"Missing Memebership")</f>
        <v>Alappuzha</v>
      </c>
      <c r="J1332" s="2" t="str">
        <f>_xlfn.XLOOKUP(Table2[[#This Row],[Customer_ID]],Table3[Customer_ID],Table3[State],"Karnataka")</f>
        <v>Kerala</v>
      </c>
      <c r="K1332" s="2" t="str">
        <f>_xlfn.XLOOKUP(Table2[[#This Row],[Customer_ID]],Table3[Customer_ID],Table3[Membership],"Regular")</f>
        <v>Regular</v>
      </c>
      <c r="L1332" s="2" t="s">
        <v>747</v>
      </c>
      <c r="M1332" s="2" t="str">
        <f>_xlfn.XLOOKUP(Table2[[#This Row],[Product_ID]],Table4[Product_ID],Table4[Product_Name],"Not Found")</f>
        <v>Sonata Girls Frock Cream</v>
      </c>
      <c r="N1332" s="2" t="str">
        <f>_xlfn.XLOOKUP(Table2[[#This Row],[Product_ID]],Table4[Product_ID],Table4[Category],"Not Found")</f>
        <v>Kids Wear</v>
      </c>
      <c r="O1332" s="2" t="str">
        <f>_xlfn.XLOOKUP(Table2[[#This Row],[Product_ID]],Table4[Product_ID],Table4[Subcategory],"Not Found")</f>
        <v>Girls Frock</v>
      </c>
      <c r="P1332" s="2" t="str">
        <f>_xlfn.XLOOKUP(Table2[[#This Row],[Product_ID]],Table4[Product_ID],Table4[Brand],"Missing Brand")</f>
        <v>Sonata</v>
      </c>
      <c r="Q1332" s="2" t="s">
        <v>695</v>
      </c>
      <c r="R1332" s="2" t="str">
        <f>_xlfn.XLOOKUP(Table2[[#This Row],[Store_ID]],Table6[Store_ID],Table6[Store Name],"Not Found")</f>
        <v>TrendMart Tirunelveli Flagship</v>
      </c>
      <c r="S1332" s="2">
        <f>_xlfn.XLOOKUP(Table2[[#This Row],[Store_ID]],Table6[Store_ID],Table6[Monthly Target],"Missing Target")</f>
        <v>1500000</v>
      </c>
      <c r="T1332" s="2" t="str">
        <f>_xlfn.XLOOKUP(Table2[[#This Row],[Store_ID]],Table6[Store_ID],Table6[Region],"Not Found")</f>
        <v>South Zone 1</v>
      </c>
      <c r="U1332" s="2" t="s">
        <v>49</v>
      </c>
      <c r="V1332" s="2" t="str">
        <f>_xlfn.XLOOKUP(Table2[[#This Row],[Employee_ID]],Table5[Employee_ID],Table5[Employee Name],"Not Found")</f>
        <v>Jyothi Prasad</v>
      </c>
      <c r="W1332" s="2">
        <v>3</v>
      </c>
      <c r="X1332" s="2">
        <v>692.87</v>
      </c>
      <c r="Y1332" s="2">
        <v>5</v>
      </c>
      <c r="Z1332" s="2">
        <v>103.93</v>
      </c>
      <c r="AA1332" s="2">
        <v>5</v>
      </c>
      <c r="AB1332" s="2">
        <v>98.73</v>
      </c>
      <c r="AC1332" s="2">
        <v>2073.41</v>
      </c>
      <c r="AD1332" s="2">
        <v>1576.35</v>
      </c>
      <c r="AE1332" s="2">
        <f t="shared" si="42"/>
        <v>398.32999999999993</v>
      </c>
      <c r="AF1332" s="2" t="s">
        <v>69</v>
      </c>
      <c r="AG1332" s="42">
        <f>IFERROR(Table2[[#This Row],[Profit]]/Table2[[#This Row],[Sales Amount]],0)</f>
        <v>0.1921134749036611</v>
      </c>
      <c r="AH1332" s="2" t="str">
        <f>TRIM(Table2[[#This Row],[Payment Modee]])</f>
        <v>Cash</v>
      </c>
      <c r="AI1332" s="2" t="s">
        <v>36</v>
      </c>
      <c r="AJ1332" s="2" t="s">
        <v>27</v>
      </c>
      <c r="AK1332" s="2" t="s">
        <v>1284</v>
      </c>
      <c r="AL1332" s="16" t="str">
        <f>IF(HOUR(Table2[[#This Row],[Order Time]])&lt;12,"Morning",IF(HOUR(Table2[[#This Row],[Order Time]])&lt;17,"Afternoon",IF(HOUR(Table2[[#This Row],[Order Time]])&lt;21,"Evening","Night")))</f>
        <v>Morning</v>
      </c>
      <c r="AM1332" s="16" t="s">
        <v>29</v>
      </c>
    </row>
    <row r="1333" spans="1:39" x14ac:dyDescent="0.25">
      <c r="A1333" s="13" t="s">
        <v>3035</v>
      </c>
      <c r="B1333" s="4">
        <v>45673</v>
      </c>
      <c r="C1333" s="2">
        <f>YEAR(Table2[[#This Row],[Invoice Date]])</f>
        <v>2025</v>
      </c>
      <c r="D1333" s="2" t="str">
        <f>TEXT(Table2[[#This Row],[Invoice Date]],"mmm")</f>
        <v>Jan</v>
      </c>
      <c r="E1333" s="2" t="str">
        <f>Table2[[#This Row],[Store_ID]]&amp;"-"&amp;Table2[[#This Row],[Year]]&amp;"-"&amp;Table2[[#This Row],[Month]]</f>
        <v>STR115-2025-Jan</v>
      </c>
      <c r="F1333" s="2" t="s">
        <v>2564</v>
      </c>
      <c r="G1333" s="2" t="str">
        <f>_xlfn.XLOOKUP(Table2[[#This Row],[Customer_ID]],Table3[Customer_ID],Table3[Customer Name],"Not Found")</f>
        <v>Chidambaram Subramaniam</v>
      </c>
      <c r="H1333" s="2" t="str">
        <f>_xlfn.XLOOKUP(Table2[[#This Row],[Customer_ID]],Table3[Customer_ID],Table3[Gender],"Female")</f>
        <v>Male</v>
      </c>
      <c r="I1333" s="2" t="str">
        <f>_xlfn.XLOOKUP(Table2[[#This Row],[Customer_ID]],Table3[Customer_ID],Table3[City],"Missing Memebership")</f>
        <v>Khammam</v>
      </c>
      <c r="J1333" s="2" t="str">
        <f>_xlfn.XLOOKUP(Table2[[#This Row],[Customer_ID]],Table3[Customer_ID],Table3[State],"Karnataka")</f>
        <v>Telangana</v>
      </c>
      <c r="K1333" s="2" t="str">
        <f>_xlfn.XLOOKUP(Table2[[#This Row],[Customer_ID]],Table3[Customer_ID],Table3[Membership],"Regular")</f>
        <v>Silver</v>
      </c>
      <c r="L1333" s="2" t="s">
        <v>2482</v>
      </c>
      <c r="M1333" s="2" t="str">
        <f>_xlfn.XLOOKUP(Table2[[#This Row],[Product_ID]],Table4[Product_ID],Table4[Product_Name],"Not Found")</f>
        <v>Peter England Chinos Orange</v>
      </c>
      <c r="N1333" s="2" t="str">
        <f>_xlfn.XLOOKUP(Table2[[#This Row],[Product_ID]],Table4[Product_ID],Table4[Category],"Not Found")</f>
        <v>Men Trousers</v>
      </c>
      <c r="O1333" s="2" t="str">
        <f>_xlfn.XLOOKUP(Table2[[#This Row],[Product_ID]],Table4[Product_ID],Table4[Subcategory],"Not Found")</f>
        <v>Chinos</v>
      </c>
      <c r="P1333" s="2" t="str">
        <f>_xlfn.XLOOKUP(Table2[[#This Row],[Product_ID]],Table4[Product_ID],Table4[Brand],"Missing Brand")</f>
        <v>Peter England</v>
      </c>
      <c r="Q1333" s="2" t="s">
        <v>329</v>
      </c>
      <c r="R1333" s="2" t="str">
        <f>_xlfn.XLOOKUP(Table2[[#This Row],[Store_ID]],Table6[Store_ID],Table6[Store Name],"Not Found")</f>
        <v>TrendMart Bengaluru Standard</v>
      </c>
      <c r="S1333" s="2">
        <f>_xlfn.XLOOKUP(Table2[[#This Row],[Store_ID]],Table6[Store_ID],Table6[Monthly Target],"Missing Target")</f>
        <v>1500000</v>
      </c>
      <c r="T1333" s="2" t="str">
        <f>_xlfn.XLOOKUP(Table2[[#This Row],[Store_ID]],Table6[Store_ID],Table6[Region],"Not Found")</f>
        <v>South Zone 2</v>
      </c>
      <c r="U1333" s="2" t="s">
        <v>321</v>
      </c>
      <c r="V1333" s="2" t="str">
        <f>_xlfn.XLOOKUP(Table2[[#This Row],[Employee_ID]],Table5[Employee_ID],Table5[Employee Name],"Not Found")</f>
        <v>Sunita Ramachandran</v>
      </c>
      <c r="W1333" s="2">
        <v>4</v>
      </c>
      <c r="X1333" s="2">
        <v>807.29</v>
      </c>
      <c r="Y1333" s="2">
        <v>15</v>
      </c>
      <c r="Z1333" s="2">
        <v>484.37</v>
      </c>
      <c r="AA1333" s="2">
        <v>5</v>
      </c>
      <c r="AB1333" s="2">
        <v>137.24</v>
      </c>
      <c r="AC1333" s="2">
        <v>2882.03</v>
      </c>
      <c r="AD1333" s="2">
        <v>2302.88</v>
      </c>
      <c r="AE1333" s="2">
        <f t="shared" si="42"/>
        <v>441.91000000000008</v>
      </c>
      <c r="AF1333" s="2" t="s">
        <v>25</v>
      </c>
      <c r="AG1333" s="42">
        <f>IFERROR(Table2[[#This Row],[Profit]]/Table2[[#This Row],[Sales Amount]],0)</f>
        <v>0.15333289382830853</v>
      </c>
      <c r="AH1333" s="2" t="str">
        <f>TRIM(Table2[[#This Row],[Payment Modee]])</f>
        <v>UPI</v>
      </c>
      <c r="AI1333" s="2" t="s">
        <v>26</v>
      </c>
      <c r="AJ1333" s="2" t="s">
        <v>27</v>
      </c>
      <c r="AK1333" s="2" t="s">
        <v>1730</v>
      </c>
      <c r="AL1333" s="16" t="str">
        <f>IF(HOUR(Table2[[#This Row],[Order Time]])&lt;12,"Morning",IF(HOUR(Table2[[#This Row],[Order Time]])&lt;17,"Afternoon",IF(HOUR(Table2[[#This Row],[Order Time]])&lt;21,"Evening","Night")))</f>
        <v>Afternoon</v>
      </c>
      <c r="AM1333" s="16" t="s">
        <v>29</v>
      </c>
    </row>
    <row r="1334" spans="1:39" x14ac:dyDescent="0.25">
      <c r="A1334" s="13" t="s">
        <v>3036</v>
      </c>
      <c r="B1334" s="4">
        <v>45419</v>
      </c>
      <c r="C1334" s="2">
        <f>YEAR(Table2[[#This Row],[Invoice Date]])</f>
        <v>2024</v>
      </c>
      <c r="D1334" s="2" t="str">
        <f>TEXT(Table2[[#This Row],[Invoice Date]],"mmm")</f>
        <v>May</v>
      </c>
      <c r="E1334" s="2" t="str">
        <f>Table2[[#This Row],[Store_ID]]&amp;"-"&amp;Table2[[#This Row],[Year]]&amp;"-"&amp;Table2[[#This Row],[Month]]</f>
        <v>STR054-2024-May</v>
      </c>
      <c r="F1334" s="2" t="s">
        <v>1010</v>
      </c>
      <c r="G1334" s="2" t="str">
        <f>_xlfn.XLOOKUP(Table2[[#This Row],[Customer_ID]],Table3[Customer_ID],Table3[Customer Name],"Not Found")</f>
        <v>Jyothi Achari</v>
      </c>
      <c r="H1334" s="2" t="str">
        <f>_xlfn.XLOOKUP(Table2[[#This Row],[Customer_ID]],Table3[Customer_ID],Table3[Gender],"Female")</f>
        <v>Female</v>
      </c>
      <c r="I1334" s="2" t="str">
        <f>_xlfn.XLOOKUP(Table2[[#This Row],[Customer_ID]],Table3[Customer_ID],Table3[City],"Missing Memebership")</f>
        <v>Tumakuru</v>
      </c>
      <c r="J1334" s="2" t="str">
        <f>_xlfn.XLOOKUP(Table2[[#This Row],[Customer_ID]],Table3[Customer_ID],Table3[State],"Karnataka")</f>
        <v>Karnataka</v>
      </c>
      <c r="K1334" s="2" t="str">
        <f>_xlfn.XLOOKUP(Table2[[#This Row],[Customer_ID]],Table3[Customer_ID],Table3[Membership],"Regular")</f>
        <v>Silver</v>
      </c>
      <c r="L1334" s="2" t="s">
        <v>2171</v>
      </c>
      <c r="M1334" s="2" t="str">
        <f>_xlfn.XLOOKUP(Table2[[#This Row],[Product_ID]],Table4[Product_ID],Table4[Product_Name],"Not Found")</f>
        <v>Indian Terrain Graphic Tee Purple</v>
      </c>
      <c r="N1334" s="2" t="str">
        <f>_xlfn.XLOOKUP(Table2[[#This Row],[Product_ID]],Table4[Product_ID],Table4[Category],"Not Found")</f>
        <v>Men T-Shirts</v>
      </c>
      <c r="O1334" s="2" t="str">
        <f>_xlfn.XLOOKUP(Table2[[#This Row],[Product_ID]],Table4[Product_ID],Table4[Subcategory],"Not Found")</f>
        <v>Graphic Tee</v>
      </c>
      <c r="P1334" s="2" t="str">
        <f>_xlfn.XLOOKUP(Table2[[#This Row],[Product_ID]],Table4[Product_ID],Table4[Brand],"Missing Brand")</f>
        <v>Indian Terrain</v>
      </c>
      <c r="Q1334" s="2" t="s">
        <v>712</v>
      </c>
      <c r="R1334" s="2" t="str">
        <f>_xlfn.XLOOKUP(Table2[[#This Row],[Store_ID]],Table6[Store_ID],Table6[Store Name],"Not Found")</f>
        <v>TrendMart Thoothukudi Mall Kiosk</v>
      </c>
      <c r="S1334" s="2">
        <f>_xlfn.XLOOKUP(Table2[[#This Row],[Store_ID]],Table6[Store_ID],Table6[Monthly Target],"Missing Target")</f>
        <v>2000000</v>
      </c>
      <c r="T1334" s="2" t="str">
        <f>_xlfn.XLOOKUP(Table2[[#This Row],[Store_ID]],Table6[Store_ID],Table6[Region],"Not Found")</f>
        <v>South Zone 1</v>
      </c>
      <c r="U1334" s="2" t="s">
        <v>181</v>
      </c>
      <c r="V1334" s="2" t="str">
        <f>_xlfn.XLOOKUP(Table2[[#This Row],[Employee_ID]],Table5[Employee_ID],Table5[Employee Name],"Not Found")</f>
        <v>Dhruv Mishra</v>
      </c>
      <c r="W1334" s="2">
        <v>2</v>
      </c>
      <c r="X1334" s="2">
        <v>587.28</v>
      </c>
      <c r="Y1334" s="2">
        <v>5</v>
      </c>
      <c r="Z1334" s="2">
        <v>58.73</v>
      </c>
      <c r="AA1334" s="2">
        <v>5</v>
      </c>
      <c r="AB1334" s="2">
        <v>55.79</v>
      </c>
      <c r="AC1334" s="2">
        <v>1171.6199999999999</v>
      </c>
      <c r="AD1334" s="2">
        <v>746.54</v>
      </c>
      <c r="AE1334" s="2">
        <f t="shared" si="42"/>
        <v>369.28999999999991</v>
      </c>
      <c r="AF1334" s="2" t="s">
        <v>25</v>
      </c>
      <c r="AG1334" s="42">
        <f>IFERROR(Table2[[#This Row],[Profit]]/Table2[[#This Row],[Sales Amount]],0)</f>
        <v>0.31519605332787076</v>
      </c>
      <c r="AH1334" s="2" t="str">
        <f>TRIM(Table2[[#This Row],[Payment Modee]])</f>
        <v>UPI</v>
      </c>
      <c r="AI1334" s="2" t="s">
        <v>26</v>
      </c>
      <c r="AJ1334" s="2" t="s">
        <v>27</v>
      </c>
      <c r="AK1334" s="2" t="s">
        <v>1792</v>
      </c>
      <c r="AL1334" s="16" t="str">
        <f>IF(HOUR(Table2[[#This Row],[Order Time]])&lt;12,"Morning",IF(HOUR(Table2[[#This Row],[Order Time]])&lt;17,"Afternoon",IF(HOUR(Table2[[#This Row],[Order Time]])&lt;21,"Evening","Night")))</f>
        <v>Evening</v>
      </c>
      <c r="AM1334" s="16" t="s">
        <v>29</v>
      </c>
    </row>
    <row r="1335" spans="1:39" x14ac:dyDescent="0.25">
      <c r="A1335" s="13" t="s">
        <v>3037</v>
      </c>
      <c r="B1335" s="4">
        <v>45423</v>
      </c>
      <c r="C1335" s="2">
        <f>YEAR(Table2[[#This Row],[Invoice Date]])</f>
        <v>2024</v>
      </c>
      <c r="D1335" s="2" t="str">
        <f>TEXT(Table2[[#This Row],[Invoice Date]],"mmm")</f>
        <v>May</v>
      </c>
      <c r="E1335" s="2" t="str">
        <f>Table2[[#This Row],[Store_ID]]&amp;"-"&amp;Table2[[#This Row],[Year]]&amp;"-"&amp;Table2[[#This Row],[Month]]</f>
        <v>STR003-2024-May</v>
      </c>
      <c r="F1335" s="2" t="s">
        <v>3038</v>
      </c>
      <c r="G1335" s="2" t="str">
        <f>_xlfn.XLOOKUP(Table2[[#This Row],[Customer_ID]],Table3[Customer_ID],Table3[Customer Name],"Not Found")</f>
        <v>Chidambaram Yadav</v>
      </c>
      <c r="H1335" s="2" t="str">
        <f>_xlfn.XLOOKUP(Table2[[#This Row],[Customer_ID]],Table3[Customer_ID],Table3[Gender],"Female")</f>
        <v>Male</v>
      </c>
      <c r="I1335" s="2" t="str">
        <f>_xlfn.XLOOKUP(Table2[[#This Row],[Customer_ID]],Table3[Customer_ID],Table3[City],"Missing Memebership")</f>
        <v>Hyderabad</v>
      </c>
      <c r="J1335" s="2" t="str">
        <f>_xlfn.XLOOKUP(Table2[[#This Row],[Customer_ID]],Table3[Customer_ID],Table3[State],"Karnataka")</f>
        <v>Telangana</v>
      </c>
      <c r="K1335" s="2" t="str">
        <f>_xlfn.XLOOKUP(Table2[[#This Row],[Customer_ID]],Table3[Customer_ID],Table3[Membership],"Regular")</f>
        <v>Gold</v>
      </c>
      <c r="L1335" s="2" t="s">
        <v>3039</v>
      </c>
      <c r="M1335" s="2" t="str">
        <f>_xlfn.XLOOKUP(Table2[[#This Row],[Product_ID]],Table4[Product_ID],Table4[Product_Name],"Not Found")</f>
        <v>Wrangler Formal Trouser Wine</v>
      </c>
      <c r="N1335" s="2" t="str">
        <f>_xlfn.XLOOKUP(Table2[[#This Row],[Product_ID]],Table4[Product_ID],Table4[Category],"Not Found")</f>
        <v>Men Trousers</v>
      </c>
      <c r="O1335" s="2" t="str">
        <f>_xlfn.XLOOKUP(Table2[[#This Row],[Product_ID]],Table4[Product_ID],Table4[Subcategory],"Not Found")</f>
        <v>Formal Trouser</v>
      </c>
      <c r="P1335" s="2" t="str">
        <f>_xlfn.XLOOKUP(Table2[[#This Row],[Product_ID]],Table4[Product_ID],Table4[Brand],"Missing Brand")</f>
        <v>Wrangler</v>
      </c>
      <c r="Q1335" s="2" t="s">
        <v>959</v>
      </c>
      <c r="R1335" s="2" t="str">
        <f>_xlfn.XLOOKUP(Table2[[#This Row],[Store_ID]],Table6[Store_ID],Table6[Store Name],"Not Found")</f>
        <v>TrendMart Tumakuru High Street</v>
      </c>
      <c r="S1335" s="2">
        <f>_xlfn.XLOOKUP(Table2[[#This Row],[Store_ID]],Table6[Store_ID],Table6[Monthly Target],"Missing Target")</f>
        <v>2500000</v>
      </c>
      <c r="T1335" s="2" t="str">
        <f>_xlfn.XLOOKUP(Table2[[#This Row],[Store_ID]],Table6[Store_ID],Table6[Region],"Not Found")</f>
        <v>South Zone 2</v>
      </c>
      <c r="U1335" s="2" t="s">
        <v>49</v>
      </c>
      <c r="V1335" s="2" t="str">
        <f>_xlfn.XLOOKUP(Table2[[#This Row],[Employee_ID]],Table5[Employee_ID],Table5[Employee Name],"Not Found")</f>
        <v>Jyothi Prasad</v>
      </c>
      <c r="W1335" s="2">
        <v>3</v>
      </c>
      <c r="X1335" s="2">
        <v>1332.23</v>
      </c>
      <c r="Y1335" s="2">
        <v>0</v>
      </c>
      <c r="Z1335" s="2">
        <v>0</v>
      </c>
      <c r="AA1335" s="2">
        <v>12</v>
      </c>
      <c r="AB1335" s="2">
        <v>479.6</v>
      </c>
      <c r="AC1335" s="2">
        <v>4476.29</v>
      </c>
      <c r="AD1335" s="2">
        <v>2613.7800000000002</v>
      </c>
      <c r="AE1335" s="2">
        <f t="shared" si="42"/>
        <v>1382.9099999999999</v>
      </c>
      <c r="AF1335" s="2" t="s">
        <v>56</v>
      </c>
      <c r="AG1335" s="42">
        <f>IFERROR(Table2[[#This Row],[Profit]]/Table2[[#This Row],[Sales Amount]],0)</f>
        <v>0.30894110971362443</v>
      </c>
      <c r="AH1335" s="2" t="str">
        <f>TRIM(Table2[[#This Row],[Payment Modee]])</f>
        <v>Credit Card</v>
      </c>
      <c r="AI1335" s="2" t="s">
        <v>26</v>
      </c>
      <c r="AJ1335" s="2" t="s">
        <v>27</v>
      </c>
      <c r="AK1335" s="2" t="s">
        <v>431</v>
      </c>
      <c r="AL1335" s="16" t="str">
        <f>IF(HOUR(Table2[[#This Row],[Order Time]])&lt;12,"Morning",IF(HOUR(Table2[[#This Row],[Order Time]])&lt;17,"Afternoon",IF(HOUR(Table2[[#This Row],[Order Time]])&lt;21,"Evening","Night")))</f>
        <v>Morning</v>
      </c>
      <c r="AM1335" s="16" t="s">
        <v>38</v>
      </c>
    </row>
    <row r="1336" spans="1:39" x14ac:dyDescent="0.25">
      <c r="A1336" s="13" t="s">
        <v>3040</v>
      </c>
      <c r="B1336" s="4">
        <v>45414</v>
      </c>
      <c r="C1336" s="2">
        <f>YEAR(Table2[[#This Row],[Invoice Date]])</f>
        <v>2024</v>
      </c>
      <c r="D1336" s="2" t="str">
        <f>TEXT(Table2[[#This Row],[Invoice Date]],"mmm")</f>
        <v>May</v>
      </c>
      <c r="E1336" s="2" t="str">
        <f>Table2[[#This Row],[Store_ID]]&amp;"-"&amp;Table2[[#This Row],[Year]]&amp;"-"&amp;Table2[[#This Row],[Month]]</f>
        <v>STR009-2024-May</v>
      </c>
      <c r="F1336" s="2" t="s">
        <v>3041</v>
      </c>
      <c r="G1336" s="2" t="str">
        <f>_xlfn.XLOOKUP(Table2[[#This Row],[Customer_ID]],Table3[Customer_ID],Table3[Customer Name],"Not Found")</f>
        <v>Jayaram Nair</v>
      </c>
      <c r="H1336" s="2" t="str">
        <f>_xlfn.XLOOKUP(Table2[[#This Row],[Customer_ID]],Table3[Customer_ID],Table3[Gender],"Female")</f>
        <v>Male</v>
      </c>
      <c r="I1336" s="2" t="str">
        <f>_xlfn.XLOOKUP(Table2[[#This Row],[Customer_ID]],Table3[Customer_ID],Table3[City],"Missing Memebership")</f>
        <v>Belagavi</v>
      </c>
      <c r="J1336" s="2" t="str">
        <f>_xlfn.XLOOKUP(Table2[[#This Row],[Customer_ID]],Table3[Customer_ID],Table3[State],"Karnataka")</f>
        <v>Karnataka</v>
      </c>
      <c r="K1336" s="2" t="str">
        <f>_xlfn.XLOOKUP(Table2[[#This Row],[Customer_ID]],Table3[Customer_ID],Table3[Membership],"Regular")</f>
        <v>Platinum</v>
      </c>
      <c r="L1336" s="2" t="s">
        <v>416</v>
      </c>
      <c r="M1336" s="2" t="str">
        <f>_xlfn.XLOOKUP(Table2[[#This Row],[Product_ID]],Table4[Product_ID],Table4[Product_Name],"Not Found")</f>
        <v>GRT Jewellers Sling Bag Olive</v>
      </c>
      <c r="N1336" s="2" t="str">
        <f>_xlfn.XLOOKUP(Table2[[#This Row],[Product_ID]],Table4[Product_ID],Table4[Category],"Not Found")</f>
        <v>Handbags</v>
      </c>
      <c r="O1336" s="2" t="str">
        <f>_xlfn.XLOOKUP(Table2[[#This Row],[Product_ID]],Table4[Product_ID],Table4[Subcategory],"Not Found")</f>
        <v>Sling Bag</v>
      </c>
      <c r="P1336" s="2" t="str">
        <f>_xlfn.XLOOKUP(Table2[[#This Row],[Product_ID]],Table4[Product_ID],Table4[Brand],"Missing Brand")</f>
        <v>GRT Jewellers</v>
      </c>
      <c r="Q1336" s="2" t="s">
        <v>520</v>
      </c>
      <c r="R1336" s="2" t="str">
        <f>_xlfn.XLOOKUP(Table2[[#This Row],[Store_ID]],Table6[Store_ID],Table6[Store Name],"Not Found")</f>
        <v>TrendMart Thrissur High Street</v>
      </c>
      <c r="S1336" s="2">
        <f>_xlfn.XLOOKUP(Table2[[#This Row],[Store_ID]],Table6[Store_ID],Table6[Monthly Target],"Missing Target")</f>
        <v>2500000</v>
      </c>
      <c r="T1336" s="2" t="str">
        <f>_xlfn.XLOOKUP(Table2[[#This Row],[Store_ID]],Table6[Store_ID],Table6[Region],"Not Found")</f>
        <v>South Zone 1</v>
      </c>
      <c r="U1336" s="2" t="s">
        <v>263</v>
      </c>
      <c r="V1336" s="2" t="str">
        <f>_xlfn.XLOOKUP(Table2[[#This Row],[Employee_ID]],Table5[Employee_ID],Table5[Employee Name],"Not Found")</f>
        <v>Sathish Sundaram</v>
      </c>
      <c r="W1336" s="2">
        <v>1</v>
      </c>
      <c r="X1336" s="2">
        <v>3154.56</v>
      </c>
      <c r="Y1336" s="2">
        <v>20</v>
      </c>
      <c r="Z1336" s="2">
        <v>630.91</v>
      </c>
      <c r="AA1336" s="2">
        <v>12</v>
      </c>
      <c r="AB1336" s="2">
        <v>302.83999999999997</v>
      </c>
      <c r="AC1336" s="2">
        <v>2826.49</v>
      </c>
      <c r="AD1336" s="2">
        <v>2034.01</v>
      </c>
      <c r="AE1336" s="2">
        <f t="shared" si="42"/>
        <v>489.63999999999982</v>
      </c>
      <c r="AF1336" s="2" t="s">
        <v>35</v>
      </c>
      <c r="AG1336" s="42">
        <f>IFERROR(Table2[[#This Row],[Profit]]/Table2[[#This Row],[Sales Amount]],0)</f>
        <v>0.17323252514602913</v>
      </c>
      <c r="AH1336" s="2" t="str">
        <f>TRIM(Table2[[#This Row],[Payment Modee]])</f>
        <v>Debit Card</v>
      </c>
      <c r="AI1336" s="2" t="s">
        <v>26</v>
      </c>
      <c r="AJ1336" s="2" t="s">
        <v>197</v>
      </c>
      <c r="AK1336" s="2" t="s">
        <v>3042</v>
      </c>
      <c r="AL1336" s="16" t="str">
        <f>IF(HOUR(Table2[[#This Row],[Order Time]])&lt;12,"Morning",IF(HOUR(Table2[[#This Row],[Order Time]])&lt;17,"Afternoon",IF(HOUR(Table2[[#This Row],[Order Time]])&lt;21,"Evening","Night")))</f>
        <v>Afternoon</v>
      </c>
      <c r="AM1336" s="16" t="s">
        <v>29</v>
      </c>
    </row>
    <row r="1337" spans="1:39" x14ac:dyDescent="0.25">
      <c r="A1337" s="13" t="s">
        <v>3043</v>
      </c>
      <c r="B1337" s="4">
        <v>45434</v>
      </c>
      <c r="C1337" s="2">
        <f>YEAR(Table2[[#This Row],[Invoice Date]])</f>
        <v>2024</v>
      </c>
      <c r="D1337" s="2" t="str">
        <f>TEXT(Table2[[#This Row],[Invoice Date]],"mmm")</f>
        <v>May</v>
      </c>
      <c r="E1337" s="2" t="str">
        <f>Table2[[#This Row],[Store_ID]]&amp;"-"&amp;Table2[[#This Row],[Year]]&amp;"-"&amp;Table2[[#This Row],[Month]]</f>
        <v>STR079-2024-May</v>
      </c>
      <c r="F1337" s="2" t="s">
        <v>3044</v>
      </c>
      <c r="G1337" s="2" t="str">
        <f>_xlfn.XLOOKUP(Table2[[#This Row],[Customer_ID]],Table3[Customer_ID],Table3[Customer Name],"Not Found")</f>
        <v>Tarun Varma</v>
      </c>
      <c r="H1337" s="2" t="str">
        <f>_xlfn.XLOOKUP(Table2[[#This Row],[Customer_ID]],Table3[Customer_ID],Table3[Gender],"Female")</f>
        <v>Male</v>
      </c>
      <c r="I1337" s="2" t="str">
        <f>_xlfn.XLOOKUP(Table2[[#This Row],[Customer_ID]],Table3[Customer_ID],Table3[City],"Missing Memebership")</f>
        <v>Vijayawada</v>
      </c>
      <c r="J1337" s="2" t="str">
        <f>_xlfn.XLOOKUP(Table2[[#This Row],[Customer_ID]],Table3[Customer_ID],Table3[State],"Karnataka")</f>
        <v>Andhra Pradesh</v>
      </c>
      <c r="K1337" s="2" t="str">
        <f>_xlfn.XLOOKUP(Table2[[#This Row],[Customer_ID]],Table3[Customer_ID],Table3[Membership],"Regular")</f>
        <v>Regular</v>
      </c>
      <c r="L1337" s="2" t="s">
        <v>719</v>
      </c>
      <c r="M1337" s="2" t="str">
        <f>_xlfn.XLOOKUP(Table2[[#This Row],[Product_ID]],Table4[Product_ID],Table4[Product_Name],"Not Found")</f>
        <v>AND Denim Shirt Teal</v>
      </c>
      <c r="N1337" s="2" t="str">
        <f>_xlfn.XLOOKUP(Table2[[#This Row],[Product_ID]],Table4[Product_ID],Table4[Category],"Not Found")</f>
        <v>Men Shirts</v>
      </c>
      <c r="O1337" s="2" t="str">
        <f>_xlfn.XLOOKUP(Table2[[#This Row],[Product_ID]],Table4[Product_ID],Table4[Subcategory],"Not Found")</f>
        <v>Denim Shirt</v>
      </c>
      <c r="P1337" s="2" t="str">
        <f>_xlfn.XLOOKUP(Table2[[#This Row],[Product_ID]],Table4[Product_ID],Table4[Brand],"Missing Brand")</f>
        <v>AND</v>
      </c>
      <c r="Q1337" s="2" t="s">
        <v>641</v>
      </c>
      <c r="R1337" s="2" t="str">
        <f>_xlfn.XLOOKUP(Table2[[#This Row],[Store_ID]],Table6[Store_ID],Table6[Store Name],"Not Found")</f>
        <v>TrendMart Dindigul High Street</v>
      </c>
      <c r="S1337" s="2">
        <f>_xlfn.XLOOKUP(Table2[[#This Row],[Store_ID]],Table6[Store_ID],Table6[Monthly Target],"Missing Target")</f>
        <v>2500000</v>
      </c>
      <c r="T1337" s="2" t="str">
        <f>_xlfn.XLOOKUP(Table2[[#This Row],[Store_ID]],Table6[Store_ID],Table6[Region],"Not Found")</f>
        <v>South Zone 1</v>
      </c>
      <c r="U1337" s="2" t="s">
        <v>113</v>
      </c>
      <c r="V1337" s="2" t="str">
        <f>_xlfn.XLOOKUP(Table2[[#This Row],[Employee_ID]],Table5[Employee_ID],Table5[Employee Name],"Not Found")</f>
        <v>Eswar Prasad</v>
      </c>
      <c r="W1337" s="2">
        <v>1</v>
      </c>
      <c r="X1337" s="2">
        <v>887.77</v>
      </c>
      <c r="Y1337" s="2">
        <v>0</v>
      </c>
      <c r="Z1337" s="2">
        <v>0</v>
      </c>
      <c r="AA1337" s="2">
        <v>5</v>
      </c>
      <c r="AB1337" s="2">
        <v>44.39</v>
      </c>
      <c r="AC1337" s="2">
        <v>932.16</v>
      </c>
      <c r="AD1337" s="2">
        <v>570.20000000000005</v>
      </c>
      <c r="AE1337" s="2">
        <f t="shared" si="42"/>
        <v>317.56999999999994</v>
      </c>
      <c r="AF1337" s="2" t="s">
        <v>56</v>
      </c>
      <c r="AG1337" s="42">
        <f>IFERROR(Table2[[#This Row],[Profit]]/Table2[[#This Row],[Sales Amount]],0)</f>
        <v>0.34068185719189831</v>
      </c>
      <c r="AH1337" s="2" t="str">
        <f>TRIM(Table2[[#This Row],[Payment Modee]])</f>
        <v>Credit Card</v>
      </c>
      <c r="AI1337" s="2" t="s">
        <v>26</v>
      </c>
      <c r="AJ1337" s="2" t="s">
        <v>27</v>
      </c>
      <c r="AK1337" s="2" t="s">
        <v>2401</v>
      </c>
      <c r="AL1337" s="16" t="str">
        <f>IF(HOUR(Table2[[#This Row],[Order Time]])&lt;12,"Morning",IF(HOUR(Table2[[#This Row],[Order Time]])&lt;17,"Afternoon",IF(HOUR(Table2[[#This Row],[Order Time]])&lt;21,"Evening","Night")))</f>
        <v>Afternoon</v>
      </c>
      <c r="AM1337" s="16" t="s">
        <v>29</v>
      </c>
    </row>
    <row r="1338" spans="1:39" x14ac:dyDescent="0.25">
      <c r="A1338" s="13" t="s">
        <v>3045</v>
      </c>
      <c r="B1338" s="4">
        <v>45696</v>
      </c>
      <c r="C1338" s="2">
        <f>YEAR(Table2[[#This Row],[Invoice Date]])</f>
        <v>2025</v>
      </c>
      <c r="D1338" s="2" t="str">
        <f>TEXT(Table2[[#This Row],[Invoice Date]],"mmm")</f>
        <v>Feb</v>
      </c>
      <c r="E1338" s="2" t="str">
        <f>Table2[[#This Row],[Store_ID]]&amp;"-"&amp;Table2[[#This Row],[Year]]&amp;"-"&amp;Table2[[#This Row],[Month]]</f>
        <v>STR018-2025-Feb</v>
      </c>
      <c r="F1338" s="2" t="s">
        <v>920</v>
      </c>
      <c r="G1338" s="2" t="str">
        <f>_xlfn.XLOOKUP(Table2[[#This Row],[Customer_ID]],Table3[Customer_ID],Table3[Customer Name],"Not Found")</f>
        <v>Akhila Kamath</v>
      </c>
      <c r="H1338" s="2" t="str">
        <f>_xlfn.XLOOKUP(Table2[[#This Row],[Customer_ID]],Table3[Customer_ID],Table3[Gender],"Female")</f>
        <v>Female</v>
      </c>
      <c r="I1338" s="2" t="str">
        <f>_xlfn.XLOOKUP(Table2[[#This Row],[Customer_ID]],Table3[Customer_ID],Table3[City],"Missing Memebership")</f>
        <v>Thiruvananthapuram</v>
      </c>
      <c r="J1338" s="2" t="str">
        <f>_xlfn.XLOOKUP(Table2[[#This Row],[Customer_ID]],Table3[Customer_ID],Table3[State],"Karnataka")</f>
        <v>Kerala</v>
      </c>
      <c r="K1338" s="2" t="str">
        <f>_xlfn.XLOOKUP(Table2[[#This Row],[Customer_ID]],Table3[Customer_ID],Table3[Membership],"Regular")</f>
        <v>Gold</v>
      </c>
      <c r="L1338" s="2" t="s">
        <v>485</v>
      </c>
      <c r="M1338" s="2" t="str">
        <f>_xlfn.XLOOKUP(Table2[[#This Row],[Product_ID]],Table4[Product_ID],Table4[Product_Name],"Not Found")</f>
        <v>Van Heusen Formal Shirt Olive</v>
      </c>
      <c r="N1338" s="2" t="str">
        <f>_xlfn.XLOOKUP(Table2[[#This Row],[Product_ID]],Table4[Product_ID],Table4[Category],"Not Found")</f>
        <v>Men Shirts</v>
      </c>
      <c r="O1338" s="2" t="str">
        <f>_xlfn.XLOOKUP(Table2[[#This Row],[Product_ID]],Table4[Product_ID],Table4[Subcategory],"Not Found")</f>
        <v>Formal Shirt</v>
      </c>
      <c r="P1338" s="2" t="str">
        <f>_xlfn.XLOOKUP(Table2[[#This Row],[Product_ID]],Table4[Product_ID],Table4[Brand],"Missing Brand")</f>
        <v>Van Heusen</v>
      </c>
      <c r="Q1338" s="2" t="s">
        <v>348</v>
      </c>
      <c r="R1338" s="2" t="str">
        <f>_xlfn.XLOOKUP(Table2[[#This Row],[Store_ID]],Table6[Store_ID],Table6[Store Name],"Not Found")</f>
        <v>TrendMart Visakhapatnam High Street</v>
      </c>
      <c r="S1338" s="2">
        <f>_xlfn.XLOOKUP(Table2[[#This Row],[Store_ID]],Table6[Store_ID],Table6[Monthly Target],"Missing Target")</f>
        <v>2000000</v>
      </c>
      <c r="T1338" s="2" t="str">
        <f>_xlfn.XLOOKUP(Table2[[#This Row],[Store_ID]],Table6[Store_ID],Table6[Region],"Not Found")</f>
        <v>South Zone 3</v>
      </c>
      <c r="U1338" s="2" t="s">
        <v>118</v>
      </c>
      <c r="V1338" s="2" t="str">
        <f>_xlfn.XLOOKUP(Table2[[#This Row],[Employee_ID]],Table5[Employee_ID],Table5[Employee Name],"Not Found")</f>
        <v>Deepak Kamath</v>
      </c>
      <c r="W1338" s="2">
        <v>1</v>
      </c>
      <c r="X1338" s="2">
        <v>1102.53</v>
      </c>
      <c r="Y1338" s="2">
        <v>30</v>
      </c>
      <c r="Z1338" s="2">
        <v>330.76</v>
      </c>
      <c r="AA1338" s="2">
        <v>12</v>
      </c>
      <c r="AB1338" s="2">
        <v>92.61</v>
      </c>
      <c r="AC1338" s="2">
        <v>864.38</v>
      </c>
      <c r="AD1338" s="2">
        <v>645.59</v>
      </c>
      <c r="AE1338" s="2">
        <f t="shared" si="42"/>
        <v>126.17999999999996</v>
      </c>
      <c r="AF1338" s="2" t="s">
        <v>35</v>
      </c>
      <c r="AG1338" s="42">
        <f>IFERROR(Table2[[#This Row],[Profit]]/Table2[[#This Row],[Sales Amount]],0)</f>
        <v>0.14597746361553943</v>
      </c>
      <c r="AH1338" s="2" t="str">
        <f>TRIM(Table2[[#This Row],[Payment Modee]])</f>
        <v>Debit Card</v>
      </c>
      <c r="AI1338" s="2" t="s">
        <v>36</v>
      </c>
      <c r="AJ1338" s="2" t="s">
        <v>27</v>
      </c>
      <c r="AK1338" s="2" t="s">
        <v>1362</v>
      </c>
      <c r="AL1338" s="16" t="str">
        <f>IF(HOUR(Table2[[#This Row],[Order Time]])&lt;12,"Morning",IF(HOUR(Table2[[#This Row],[Order Time]])&lt;17,"Afternoon",IF(HOUR(Table2[[#This Row],[Order Time]])&lt;21,"Evening","Night")))</f>
        <v>Afternoon</v>
      </c>
      <c r="AM1338" s="16" t="s">
        <v>38</v>
      </c>
    </row>
    <row r="1339" spans="1:39" x14ac:dyDescent="0.25">
      <c r="A1339" s="13" t="s">
        <v>3046</v>
      </c>
      <c r="B1339" s="4">
        <v>45696</v>
      </c>
      <c r="C1339" s="2">
        <f>YEAR(Table2[[#This Row],[Invoice Date]])</f>
        <v>2025</v>
      </c>
      <c r="D1339" s="2" t="str">
        <f>TEXT(Table2[[#This Row],[Invoice Date]],"mmm")</f>
        <v>Feb</v>
      </c>
      <c r="E1339" s="2" t="str">
        <f>Table2[[#This Row],[Store_ID]]&amp;"-"&amp;Table2[[#This Row],[Year]]&amp;"-"&amp;Table2[[#This Row],[Month]]</f>
        <v>STR115-2025-Feb</v>
      </c>
      <c r="F1339" s="2" t="s">
        <v>1742</v>
      </c>
      <c r="G1339" s="2" t="str">
        <f>_xlfn.XLOOKUP(Table2[[#This Row],[Customer_ID]],Table3[Customer_ID],Table3[Customer Name],"Not Found")</f>
        <v>Chandrika Iyer</v>
      </c>
      <c r="H1339" s="2" t="str">
        <f>_xlfn.XLOOKUP(Table2[[#This Row],[Customer_ID]],Table3[Customer_ID],Table3[Gender],"Female")</f>
        <v>Female</v>
      </c>
      <c r="I1339" s="2" t="str">
        <f>_xlfn.XLOOKUP(Table2[[#This Row],[Customer_ID]],Table3[Customer_ID],Table3[City],"Missing Memebership")</f>
        <v>Tumakuru</v>
      </c>
      <c r="J1339" s="2" t="str">
        <f>_xlfn.XLOOKUP(Table2[[#This Row],[Customer_ID]],Table3[Customer_ID],Table3[State],"Karnataka")</f>
        <v>Karnataka</v>
      </c>
      <c r="K1339" s="2" t="str">
        <f>_xlfn.XLOOKUP(Table2[[#This Row],[Customer_ID]],Table3[Customer_ID],Table3[Membership],"Regular")</f>
        <v>Silver</v>
      </c>
      <c r="L1339" s="2" t="s">
        <v>1927</v>
      </c>
      <c r="M1339" s="2" t="str">
        <f>_xlfn.XLOOKUP(Table2[[#This Row],[Product_ID]],Table4[Product_ID],Table4[Product_Name],"Not Found")</f>
        <v>Skechers Nehru Jacket Peach</v>
      </c>
      <c r="N1339" s="2" t="str">
        <f>_xlfn.XLOOKUP(Table2[[#This Row],[Product_ID]],Table4[Product_ID],Table4[Category],"Not Found")</f>
        <v>Men Ethnic</v>
      </c>
      <c r="O1339" s="2" t="str">
        <f>_xlfn.XLOOKUP(Table2[[#This Row],[Product_ID]],Table4[Product_ID],Table4[Subcategory],"Not Found")</f>
        <v>Nehru Jacket</v>
      </c>
      <c r="P1339" s="2" t="str">
        <f>_xlfn.XLOOKUP(Table2[[#This Row],[Product_ID]],Table4[Product_ID],Table4[Brand],"Missing Brand")</f>
        <v>Skechers</v>
      </c>
      <c r="Q1339" s="2" t="s">
        <v>329</v>
      </c>
      <c r="R1339" s="2" t="str">
        <f>_xlfn.XLOOKUP(Table2[[#This Row],[Store_ID]],Table6[Store_ID],Table6[Store Name],"Not Found")</f>
        <v>TrendMart Bengaluru Standard</v>
      </c>
      <c r="S1339" s="2">
        <f>_xlfn.XLOOKUP(Table2[[#This Row],[Store_ID]],Table6[Store_ID],Table6[Monthly Target],"Missing Target")</f>
        <v>1500000</v>
      </c>
      <c r="T1339" s="2" t="str">
        <f>_xlfn.XLOOKUP(Table2[[#This Row],[Store_ID]],Table6[Store_ID],Table6[Region],"Not Found")</f>
        <v>South Zone 2</v>
      </c>
      <c r="U1339" s="2" t="s">
        <v>460</v>
      </c>
      <c r="V1339" s="2" t="str">
        <f>_xlfn.XLOOKUP(Table2[[#This Row],[Employee_ID]],Table5[Employee_ID],Table5[Employee Name],"Not Found")</f>
        <v>Pranav Reddy</v>
      </c>
      <c r="W1339" s="2">
        <v>4</v>
      </c>
      <c r="X1339" s="2">
        <v>1782.22</v>
      </c>
      <c r="Y1339" s="2">
        <v>10</v>
      </c>
      <c r="Z1339" s="2">
        <v>712.89</v>
      </c>
      <c r="AA1339" s="2">
        <v>12</v>
      </c>
      <c r="AB1339" s="2">
        <v>769.92</v>
      </c>
      <c r="AC1339" s="2">
        <v>7185.91</v>
      </c>
      <c r="AD1339" s="2">
        <v>4820.5600000000004</v>
      </c>
      <c r="AE1339" s="2">
        <f t="shared" si="42"/>
        <v>1595.4299999999994</v>
      </c>
      <c r="AF1339" s="2" t="s">
        <v>69</v>
      </c>
      <c r="AG1339" s="42">
        <f>IFERROR(Table2[[#This Row],[Profit]]/Table2[[#This Row],[Sales Amount]],0)</f>
        <v>0.22202198468948253</v>
      </c>
      <c r="AH1339" s="2" t="str">
        <f>TRIM(Table2[[#This Row],[Payment Modee]])</f>
        <v>Cash</v>
      </c>
      <c r="AI1339" s="2" t="s">
        <v>26</v>
      </c>
      <c r="AJ1339" s="2" t="s">
        <v>27</v>
      </c>
      <c r="AK1339" s="2" t="s">
        <v>418</v>
      </c>
      <c r="AL1339" s="16" t="str">
        <f>IF(HOUR(Table2[[#This Row],[Order Time]])&lt;12,"Morning",IF(HOUR(Table2[[#This Row],[Order Time]])&lt;17,"Afternoon",IF(HOUR(Table2[[#This Row],[Order Time]])&lt;21,"Evening","Night")))</f>
        <v>Afternoon</v>
      </c>
      <c r="AM1339" s="16" t="s">
        <v>38</v>
      </c>
    </row>
    <row r="1340" spans="1:39" x14ac:dyDescent="0.25">
      <c r="A1340" s="13" t="s">
        <v>3047</v>
      </c>
      <c r="B1340" s="4">
        <v>45507</v>
      </c>
      <c r="C1340" s="2">
        <f>YEAR(Table2[[#This Row],[Invoice Date]])</f>
        <v>2024</v>
      </c>
      <c r="D1340" s="2" t="str">
        <f>TEXT(Table2[[#This Row],[Invoice Date]],"mmm")</f>
        <v>Aug</v>
      </c>
      <c r="E1340" s="2" t="str">
        <f>Table2[[#This Row],[Store_ID]]&amp;"-"&amp;Table2[[#This Row],[Year]]&amp;"-"&amp;Table2[[#This Row],[Month]]</f>
        <v>STR027-2024-Aug</v>
      </c>
      <c r="F1340" s="2" t="s">
        <v>2102</v>
      </c>
      <c r="G1340" s="2" t="str">
        <f>_xlfn.XLOOKUP(Table2[[#This Row],[Customer_ID]],Table3[Customer_ID],Table3[Customer Name],"Not Found")</f>
        <v>Siddharth Gounder</v>
      </c>
      <c r="H1340" s="2" t="str">
        <f>_xlfn.XLOOKUP(Table2[[#This Row],[Customer_ID]],Table3[Customer_ID],Table3[Gender],"Female")</f>
        <v>Male</v>
      </c>
      <c r="I1340" s="2" t="str">
        <f>_xlfn.XLOOKUP(Table2[[#This Row],[Customer_ID]],Table3[Customer_ID],Table3[City],"Missing Memebership")</f>
        <v>Khammam</v>
      </c>
      <c r="J1340" s="2" t="str">
        <f>_xlfn.XLOOKUP(Table2[[#This Row],[Customer_ID]],Table3[Customer_ID],Table3[State],"Karnataka")</f>
        <v>Telangana</v>
      </c>
      <c r="K1340" s="2" t="str">
        <f>_xlfn.XLOOKUP(Table2[[#This Row],[Customer_ID]],Table3[Customer_ID],Table3[Membership],"Regular")</f>
        <v>Silver</v>
      </c>
      <c r="L1340" s="2" t="s">
        <v>2438</v>
      </c>
      <c r="M1340" s="2" t="str">
        <f>_xlfn.XLOOKUP(Table2[[#This Row],[Product_ID]],Table4[Product_ID],Table4[Product_Name],"Not Found")</f>
        <v>Reebok Smart Watch Beige</v>
      </c>
      <c r="N1340" s="2" t="str">
        <f>_xlfn.XLOOKUP(Table2[[#This Row],[Product_ID]],Table4[Product_ID],Table4[Category],"Not Found")</f>
        <v>Watches</v>
      </c>
      <c r="O1340" s="2" t="str">
        <f>_xlfn.XLOOKUP(Table2[[#This Row],[Product_ID]],Table4[Product_ID],Table4[Subcategory],"Not Found")</f>
        <v>Smart Watch</v>
      </c>
      <c r="P1340" s="2" t="str">
        <f>_xlfn.XLOOKUP(Table2[[#This Row],[Product_ID]],Table4[Product_ID],Table4[Brand],"Missing Brand")</f>
        <v>Reebok</v>
      </c>
      <c r="Q1340" s="2" t="s">
        <v>965</v>
      </c>
      <c r="R1340" s="2" t="str">
        <f>_xlfn.XLOOKUP(Table2[[#This Row],[Store_ID]],Table6[Store_ID],Table6[Store Name],"Not Found")</f>
        <v>TrendMart Hyderabad Standard</v>
      </c>
      <c r="S1340" s="2">
        <f>_xlfn.XLOOKUP(Table2[[#This Row],[Store_ID]],Table6[Store_ID],Table6[Monthly Target],"Missing Target")</f>
        <v>1500000</v>
      </c>
      <c r="T1340" s="2" t="str">
        <f>_xlfn.XLOOKUP(Table2[[#This Row],[Store_ID]],Table6[Store_ID],Table6[Region],"Not Found")</f>
        <v>South Zone 2</v>
      </c>
      <c r="U1340" s="2" t="s">
        <v>92</v>
      </c>
      <c r="V1340" s="2" t="str">
        <f>_xlfn.XLOOKUP(Table2[[#This Row],[Employee_ID]],Table5[Employee_ID],Table5[Employee Name],"Not Found")</f>
        <v>Preethi Singh</v>
      </c>
      <c r="W1340" s="2">
        <v>1</v>
      </c>
      <c r="X1340" s="2">
        <v>4221.8900000000003</v>
      </c>
      <c r="Y1340" s="2">
        <v>5</v>
      </c>
      <c r="Z1340" s="2">
        <v>211.09</v>
      </c>
      <c r="AA1340" s="2">
        <v>12</v>
      </c>
      <c r="AB1340" s="2">
        <v>481.3</v>
      </c>
      <c r="AC1340" s="2">
        <v>4492.1000000000004</v>
      </c>
      <c r="AD1340" s="2">
        <v>2630.84</v>
      </c>
      <c r="AE1340" s="2">
        <f t="shared" si="42"/>
        <v>1379.9600000000003</v>
      </c>
      <c r="AF1340" s="2" t="s">
        <v>35</v>
      </c>
      <c r="AG1340" s="42">
        <f>IFERROR(Table2[[#This Row],[Profit]]/Table2[[#This Row],[Sales Amount]],0)</f>
        <v>0.30719707931702323</v>
      </c>
      <c r="AH1340" s="2" t="str">
        <f>TRIM(Table2[[#This Row],[Payment Modee]])</f>
        <v>Debit Card</v>
      </c>
      <c r="AI1340" s="2" t="s">
        <v>36</v>
      </c>
      <c r="AJ1340" s="2" t="s">
        <v>197</v>
      </c>
      <c r="AK1340" s="2" t="s">
        <v>659</v>
      </c>
      <c r="AL1340" s="16" t="str">
        <f>IF(HOUR(Table2[[#This Row],[Order Time]])&lt;12,"Morning",IF(HOUR(Table2[[#This Row],[Order Time]])&lt;17,"Afternoon",IF(HOUR(Table2[[#This Row],[Order Time]])&lt;21,"Evening","Night")))</f>
        <v>Afternoon</v>
      </c>
      <c r="AM1340" s="16" t="s">
        <v>38</v>
      </c>
    </row>
    <row r="1341" spans="1:39" x14ac:dyDescent="0.25">
      <c r="A1341" s="13" t="s">
        <v>3048</v>
      </c>
      <c r="B1341" s="4">
        <v>45462</v>
      </c>
      <c r="C1341" s="2">
        <f>YEAR(Table2[[#This Row],[Invoice Date]])</f>
        <v>2024</v>
      </c>
      <c r="D1341" s="2" t="str">
        <f>TEXT(Table2[[#This Row],[Invoice Date]],"mmm")</f>
        <v>Jun</v>
      </c>
      <c r="E1341" s="2" t="str">
        <f>Table2[[#This Row],[Store_ID]]&amp;"-"&amp;Table2[[#This Row],[Year]]&amp;"-"&amp;Table2[[#This Row],[Month]]</f>
        <v>STR029-2024-Jun</v>
      </c>
      <c r="F1341" s="2" t="s">
        <v>2487</v>
      </c>
      <c r="G1341" s="2" t="str">
        <f>_xlfn.XLOOKUP(Table2[[#This Row],[Customer_ID]],Table3[Customer_ID],Table3[Customer Name],"Not Found")</f>
        <v>Ishwarya Kamath</v>
      </c>
      <c r="H1341" s="2" t="str">
        <f>_xlfn.XLOOKUP(Table2[[#This Row],[Customer_ID]],Table3[Customer_ID],Table3[Gender],"Female")</f>
        <v>Female</v>
      </c>
      <c r="I1341" s="2" t="str">
        <f>_xlfn.XLOOKUP(Table2[[#This Row],[Customer_ID]],Table3[Customer_ID],Table3[City],"Missing Memebership")</f>
        <v>Kalaburagi</v>
      </c>
      <c r="J1341" s="2" t="str">
        <f>_xlfn.XLOOKUP(Table2[[#This Row],[Customer_ID]],Table3[Customer_ID],Table3[State],"Karnataka")</f>
        <v>Karnataka</v>
      </c>
      <c r="K1341" s="2" t="str">
        <f>_xlfn.XLOOKUP(Table2[[#This Row],[Customer_ID]],Table3[Customer_ID],Table3[Membership],"Regular")</f>
        <v>Platinum</v>
      </c>
      <c r="L1341" s="2" t="s">
        <v>367</v>
      </c>
      <c r="M1341" s="2" t="str">
        <f>_xlfn.XLOOKUP(Table2[[#This Row],[Product_ID]],Table4[Product_ID],Table4[Product_Name],"Not Found")</f>
        <v>Jack &amp; Jones Maxi Dress Maroon</v>
      </c>
      <c r="N1341" s="2" t="str">
        <f>_xlfn.XLOOKUP(Table2[[#This Row],[Product_ID]],Table4[Product_ID],Table4[Category],"Not Found")</f>
        <v>Women Dresses</v>
      </c>
      <c r="O1341" s="2" t="str">
        <f>_xlfn.XLOOKUP(Table2[[#This Row],[Product_ID]],Table4[Product_ID],Table4[Subcategory],"Not Found")</f>
        <v>Maxi Dress</v>
      </c>
      <c r="P1341" s="2" t="str">
        <f>_xlfn.XLOOKUP(Table2[[#This Row],[Product_ID]],Table4[Product_ID],Table4[Brand],"Missing Brand")</f>
        <v>Jack &amp; Jones</v>
      </c>
      <c r="Q1341" s="2" t="s">
        <v>282</v>
      </c>
      <c r="R1341" s="2" t="str">
        <f>_xlfn.XLOOKUP(Table2[[#This Row],[Store_ID]],Table6[Store_ID],Table6[Store Name],"Not Found")</f>
        <v>TrendMart Davanagere High Street</v>
      </c>
      <c r="S1341" s="2">
        <f>_xlfn.XLOOKUP(Table2[[#This Row],[Store_ID]],Table6[Store_ID],Table6[Monthly Target],"Missing Target")</f>
        <v>800000</v>
      </c>
      <c r="T1341" s="2" t="str">
        <f>_xlfn.XLOOKUP(Table2[[#This Row],[Store_ID]],Table6[Store_ID],Table6[Region],"Not Found")</f>
        <v>South Zone 2</v>
      </c>
      <c r="U1341" s="2" t="s">
        <v>417</v>
      </c>
      <c r="V1341" s="2" t="str">
        <f>_xlfn.XLOOKUP(Table2[[#This Row],[Employee_ID]],Table5[Employee_ID],Table5[Employee Name],"Not Found")</f>
        <v>Arjun Krishnan</v>
      </c>
      <c r="W1341" s="2">
        <v>1</v>
      </c>
      <c r="X1341" s="2">
        <v>921.16</v>
      </c>
      <c r="Y1341" s="2">
        <v>30</v>
      </c>
      <c r="Z1341" s="2">
        <v>276.35000000000002</v>
      </c>
      <c r="AA1341" s="2">
        <v>5</v>
      </c>
      <c r="AB1341" s="2">
        <v>32.24</v>
      </c>
      <c r="AC1341" s="2">
        <v>677.05</v>
      </c>
      <c r="AD1341" s="2">
        <v>698.08</v>
      </c>
      <c r="AE1341" s="2">
        <f t="shared" si="42"/>
        <v>-53.270000000000088</v>
      </c>
      <c r="AF1341" s="2" t="s">
        <v>25</v>
      </c>
      <c r="AG1341" s="42">
        <f>IFERROR(Table2[[#This Row],[Profit]]/Table2[[#This Row],[Sales Amount]],0)</f>
        <v>-7.8679565763237716E-2</v>
      </c>
      <c r="AH1341" s="2" t="str">
        <f>TRIM(Table2[[#This Row],[Payment Modee]])</f>
        <v>UPI</v>
      </c>
      <c r="AI1341" s="2" t="s">
        <v>26</v>
      </c>
      <c r="AJ1341" s="2" t="s">
        <v>27</v>
      </c>
      <c r="AK1341" s="2" t="s">
        <v>1377</v>
      </c>
      <c r="AL1341" s="16" t="str">
        <f>IF(HOUR(Table2[[#This Row],[Order Time]])&lt;12,"Morning",IF(HOUR(Table2[[#This Row],[Order Time]])&lt;17,"Afternoon",IF(HOUR(Table2[[#This Row],[Order Time]])&lt;21,"Evening","Night")))</f>
        <v>Afternoon</v>
      </c>
      <c r="AM1341" s="16" t="s">
        <v>29</v>
      </c>
    </row>
    <row r="1342" spans="1:39" x14ac:dyDescent="0.25">
      <c r="A1342" s="13" t="s">
        <v>3049</v>
      </c>
      <c r="B1342" s="4">
        <v>45423</v>
      </c>
      <c r="C1342" s="2">
        <f>YEAR(Table2[[#This Row],[Invoice Date]])</f>
        <v>2024</v>
      </c>
      <c r="D1342" s="2" t="str">
        <f>TEXT(Table2[[#This Row],[Invoice Date]],"mmm")</f>
        <v>May</v>
      </c>
      <c r="E1342" s="2" t="str">
        <f>Table2[[#This Row],[Store_ID]]&amp;"-"&amp;Table2[[#This Row],[Year]]&amp;"-"&amp;Table2[[#This Row],[Month]]</f>
        <v>STR096-2024-May</v>
      </c>
      <c r="F1342" s="2" t="s">
        <v>1645</v>
      </c>
      <c r="G1342" s="2" t="str">
        <f>_xlfn.XLOOKUP(Table2[[#This Row],[Customer_ID]],Table3[Customer_ID],Table3[Customer Name],"Not Found")</f>
        <v>Janani Chettiar</v>
      </c>
      <c r="H1342" s="2" t="str">
        <f>_xlfn.XLOOKUP(Table2[[#This Row],[Customer_ID]],Table3[Customer_ID],Table3[Gender],"Female")</f>
        <v>Female</v>
      </c>
      <c r="I1342" s="2" t="str">
        <f>_xlfn.XLOOKUP(Table2[[#This Row],[Customer_ID]],Table3[Customer_ID],Table3[City],"Missing Memebership")</f>
        <v>Tirupati</v>
      </c>
      <c r="J1342" s="2" t="str">
        <f>_xlfn.XLOOKUP(Table2[[#This Row],[Customer_ID]],Table3[Customer_ID],Table3[State],"Karnataka")</f>
        <v>Andhra Pradesh</v>
      </c>
      <c r="K1342" s="2" t="str">
        <f>_xlfn.XLOOKUP(Table2[[#This Row],[Customer_ID]],Table3[Customer_ID],Table3[Membership],"Regular")</f>
        <v>Silver</v>
      </c>
      <c r="L1342" s="2" t="s">
        <v>719</v>
      </c>
      <c r="M1342" s="2" t="str">
        <f>_xlfn.XLOOKUP(Table2[[#This Row],[Product_ID]],Table4[Product_ID],Table4[Product_Name],"Not Found")</f>
        <v>AND Denim Shirt Teal</v>
      </c>
      <c r="N1342" s="2" t="str">
        <f>_xlfn.XLOOKUP(Table2[[#This Row],[Product_ID]],Table4[Product_ID],Table4[Category],"Not Found")</f>
        <v>Men Shirts</v>
      </c>
      <c r="O1342" s="2" t="str">
        <f>_xlfn.XLOOKUP(Table2[[#This Row],[Product_ID]],Table4[Product_ID],Table4[Subcategory],"Not Found")</f>
        <v>Denim Shirt</v>
      </c>
      <c r="P1342" s="2" t="str">
        <f>_xlfn.XLOOKUP(Table2[[#This Row],[Product_ID]],Table4[Product_ID],Table4[Brand],"Missing Brand")</f>
        <v>AND</v>
      </c>
      <c r="Q1342" s="2" t="s">
        <v>375</v>
      </c>
      <c r="R1342" s="2" t="str">
        <f>_xlfn.XLOOKUP(Table2[[#This Row],[Store_ID]],Table6[Store_ID],Table6[Store Name],"Not Found")</f>
        <v>TrendMart Mangaluru Mall Kiosk</v>
      </c>
      <c r="S1342" s="2">
        <f>_xlfn.XLOOKUP(Table2[[#This Row],[Store_ID]],Table6[Store_ID],Table6[Monthly Target],"Missing Target")</f>
        <v>1500000</v>
      </c>
      <c r="T1342" s="2" t="str">
        <f>_xlfn.XLOOKUP(Table2[[#This Row],[Store_ID]],Table6[Store_ID],Table6[Region],"Not Found")</f>
        <v>South Zone 2</v>
      </c>
      <c r="U1342" s="2" t="s">
        <v>147</v>
      </c>
      <c r="V1342" s="2" t="str">
        <f>_xlfn.XLOOKUP(Table2[[#This Row],[Employee_ID]],Table5[Employee_ID],Table5[Employee Name],"Not Found")</f>
        <v>Logesh Gopalakrishnan</v>
      </c>
      <c r="W1342" s="2">
        <v>1</v>
      </c>
      <c r="X1342" s="2">
        <v>873.22</v>
      </c>
      <c r="Y1342" s="2">
        <v>0</v>
      </c>
      <c r="Z1342" s="2">
        <v>0</v>
      </c>
      <c r="AA1342" s="2">
        <v>5</v>
      </c>
      <c r="AB1342" s="2">
        <v>43.66</v>
      </c>
      <c r="AC1342" s="2">
        <v>916.88</v>
      </c>
      <c r="AD1342" s="2">
        <v>570.20000000000005</v>
      </c>
      <c r="AE1342" s="2">
        <f t="shared" si="42"/>
        <v>303.02</v>
      </c>
      <c r="AF1342" s="2" t="s">
        <v>25</v>
      </c>
      <c r="AG1342" s="42">
        <f>IFERROR(Table2[[#This Row],[Profit]]/Table2[[#This Row],[Sales Amount]],0)</f>
        <v>0.33049035860745135</v>
      </c>
      <c r="AH1342" s="2" t="str">
        <f>TRIM(Table2[[#This Row],[Payment Modee]])</f>
        <v>UPI</v>
      </c>
      <c r="AI1342" s="2" t="s">
        <v>26</v>
      </c>
      <c r="AJ1342" s="2" t="s">
        <v>27</v>
      </c>
      <c r="AK1342" s="2" t="s">
        <v>448</v>
      </c>
      <c r="AL1342" s="16" t="str">
        <f>IF(HOUR(Table2[[#This Row],[Order Time]])&lt;12,"Morning",IF(HOUR(Table2[[#This Row],[Order Time]])&lt;17,"Afternoon",IF(HOUR(Table2[[#This Row],[Order Time]])&lt;21,"Evening","Night")))</f>
        <v>Afternoon</v>
      </c>
      <c r="AM1342" s="16" t="s">
        <v>38</v>
      </c>
    </row>
    <row r="1343" spans="1:39" x14ac:dyDescent="0.25">
      <c r="A1343" s="13" t="s">
        <v>3050</v>
      </c>
      <c r="B1343" s="4">
        <v>45536</v>
      </c>
      <c r="C1343" s="2">
        <f>YEAR(Table2[[#This Row],[Invoice Date]])</f>
        <v>2024</v>
      </c>
      <c r="D1343" s="2" t="str">
        <f>TEXT(Table2[[#This Row],[Invoice Date]],"mmm")</f>
        <v>Sep</v>
      </c>
      <c r="E1343" s="2" t="str">
        <f>Table2[[#This Row],[Store_ID]]&amp;"-"&amp;Table2[[#This Row],[Year]]&amp;"-"&amp;Table2[[#This Row],[Month]]</f>
        <v>STR032-2024-Sep</v>
      </c>
      <c r="F1343" s="2" t="s">
        <v>1075</v>
      </c>
      <c r="G1343" s="2" t="str">
        <f>_xlfn.XLOOKUP(Table2[[#This Row],[Customer_ID]],Table3[Customer_ID],Table3[Customer Name],"Not Found")</f>
        <v>Kiran Chandran</v>
      </c>
      <c r="H1343" s="2" t="str">
        <f>_xlfn.XLOOKUP(Table2[[#This Row],[Customer_ID]],Table3[Customer_ID],Table3[Gender],"Female")</f>
        <v>Male</v>
      </c>
      <c r="I1343" s="2" t="str">
        <f>_xlfn.XLOOKUP(Table2[[#This Row],[Customer_ID]],Table3[Customer_ID],Table3[City],"Missing Memebership")</f>
        <v>Tirupati</v>
      </c>
      <c r="J1343" s="2" t="str">
        <f>_xlfn.XLOOKUP(Table2[[#This Row],[Customer_ID]],Table3[Customer_ID],Table3[State],"Karnataka")</f>
        <v>Andhra Pradesh</v>
      </c>
      <c r="K1343" s="2" t="str">
        <f>_xlfn.XLOOKUP(Table2[[#This Row],[Customer_ID]],Table3[Customer_ID],Table3[Membership],"Regular")</f>
        <v>Silver</v>
      </c>
      <c r="L1343" s="2" t="s">
        <v>694</v>
      </c>
      <c r="M1343" s="2" t="str">
        <f>_xlfn.XLOOKUP(Table2[[#This Row],[Product_ID]],Table4[Product_ID],Table4[Product_Name],"Not Found")</f>
        <v>Indian Terrain Denim Shirt Wine</v>
      </c>
      <c r="N1343" s="2" t="str">
        <f>_xlfn.XLOOKUP(Table2[[#This Row],[Product_ID]],Table4[Product_ID],Table4[Category],"Not Found")</f>
        <v>Accessories</v>
      </c>
      <c r="O1343" s="2" t="str">
        <f>_xlfn.XLOOKUP(Table2[[#This Row],[Product_ID]],Table4[Product_ID],Table4[Subcategory],"Not Found")</f>
        <v>Tie</v>
      </c>
      <c r="P1343" s="2" t="str">
        <f>_xlfn.XLOOKUP(Table2[[#This Row],[Product_ID]],Table4[Product_ID],Table4[Brand],"Missing Brand")</f>
        <v>Being Human</v>
      </c>
      <c r="Q1343" s="2" t="s">
        <v>413</v>
      </c>
      <c r="R1343" s="2" t="str">
        <f>_xlfn.XLOOKUP(Table2[[#This Row],[Store_ID]],Table6[Store_ID],Table6[Store Name],"Not Found")</f>
        <v>TrendMart Kochi Standard</v>
      </c>
      <c r="S1343" s="2">
        <f>_xlfn.XLOOKUP(Table2[[#This Row],[Store_ID]],Table6[Store_ID],Table6[Monthly Target],"Missing Target")</f>
        <v>2500000</v>
      </c>
      <c r="T1343" s="2" t="str">
        <f>_xlfn.XLOOKUP(Table2[[#This Row],[Store_ID]],Table6[Store_ID],Table6[Region],"Not Found")</f>
        <v>South Zone 1</v>
      </c>
      <c r="U1343" s="2" t="s">
        <v>268</v>
      </c>
      <c r="V1343" s="2" t="str">
        <f>_xlfn.XLOOKUP(Table2[[#This Row],[Employee_ID]],Table5[Employee_ID],Table5[Employee Name],"Not Found")</f>
        <v>Ganesh Iyengar</v>
      </c>
      <c r="W1343" s="2">
        <v>1</v>
      </c>
      <c r="X1343" s="2">
        <v>1219.1600000000001</v>
      </c>
      <c r="Y1343" s="2">
        <v>10</v>
      </c>
      <c r="Z1343" s="2">
        <v>121.92</v>
      </c>
      <c r="AA1343" s="2">
        <v>12</v>
      </c>
      <c r="AB1343" s="2">
        <v>131.66999999999999</v>
      </c>
      <c r="AC1343" s="2">
        <v>1228.9100000000001</v>
      </c>
      <c r="AD1343" s="2">
        <v>583.86</v>
      </c>
      <c r="AE1343" s="2">
        <f t="shared" si="42"/>
        <v>513.38000000000011</v>
      </c>
      <c r="AF1343" s="2" t="s">
        <v>25</v>
      </c>
      <c r="AG1343" s="42">
        <f>IFERROR(Table2[[#This Row],[Profit]]/Table2[[#This Row],[Sales Amount]],0)</f>
        <v>0.41775231709401017</v>
      </c>
      <c r="AH1343" s="2" t="str">
        <f>TRIM(Table2[[#This Row],[Payment Modee]])</f>
        <v>UPI</v>
      </c>
      <c r="AI1343" s="2" t="s">
        <v>26</v>
      </c>
      <c r="AJ1343" s="2" t="s">
        <v>27</v>
      </c>
      <c r="AK1343" s="2" t="s">
        <v>1679</v>
      </c>
      <c r="AL1343" s="16" t="str">
        <f>IF(HOUR(Table2[[#This Row],[Order Time]])&lt;12,"Morning",IF(HOUR(Table2[[#This Row],[Order Time]])&lt;17,"Afternoon",IF(HOUR(Table2[[#This Row],[Order Time]])&lt;21,"Evening","Night")))</f>
        <v>Evening</v>
      </c>
      <c r="AM1343" s="16" t="s">
        <v>38</v>
      </c>
    </row>
    <row r="1344" spans="1:39" x14ac:dyDescent="0.25">
      <c r="A1344" s="13" t="s">
        <v>3051</v>
      </c>
      <c r="B1344" s="4">
        <v>45590</v>
      </c>
      <c r="C1344" s="2">
        <f>YEAR(Table2[[#This Row],[Invoice Date]])</f>
        <v>2024</v>
      </c>
      <c r="D1344" s="2" t="str">
        <f>TEXT(Table2[[#This Row],[Invoice Date]],"mmm")</f>
        <v>Oct</v>
      </c>
      <c r="E1344" s="2" t="str">
        <f>Table2[[#This Row],[Store_ID]]&amp;"-"&amp;Table2[[#This Row],[Year]]&amp;"-"&amp;Table2[[#This Row],[Month]]</f>
        <v>STR021-2024-Oct</v>
      </c>
      <c r="F1344" s="2" t="s">
        <v>3052</v>
      </c>
      <c r="G1344" s="2" t="str">
        <f>_xlfn.XLOOKUP(Table2[[#This Row],[Customer_ID]],Table3[Customer_ID],Table3[Customer Name],"Not Found")</f>
        <v>Lavanya Shetty</v>
      </c>
      <c r="H1344" s="2" t="str">
        <f>_xlfn.XLOOKUP(Table2[[#This Row],[Customer_ID]],Table3[Customer_ID],Table3[Gender],"Female")</f>
        <v>Female</v>
      </c>
      <c r="I1344" s="2" t="str">
        <f>_xlfn.XLOOKUP(Table2[[#This Row],[Customer_ID]],Table3[Customer_ID],Table3[City],"Missing Memebership")</f>
        <v>Alappuzha</v>
      </c>
      <c r="J1344" s="2" t="str">
        <f>_xlfn.XLOOKUP(Table2[[#This Row],[Customer_ID]],Table3[Customer_ID],Table3[State],"Karnataka")</f>
        <v>Kerala</v>
      </c>
      <c r="K1344" s="2" t="str">
        <f>_xlfn.XLOOKUP(Table2[[#This Row],[Customer_ID]],Table3[Customer_ID],Table3[Membership],"Regular")</f>
        <v>Regular</v>
      </c>
      <c r="L1344" s="2" t="s">
        <v>1600</v>
      </c>
      <c r="M1344" s="2" t="str">
        <f>_xlfn.XLOOKUP(Table2[[#This Row],[Product_ID]],Table4[Product_ID],Table4[Product_Name],"Not Found")</f>
        <v>Aurelia Girls Frock Maroon</v>
      </c>
      <c r="N1344" s="2" t="str">
        <f>_xlfn.XLOOKUP(Table2[[#This Row],[Product_ID]],Table4[Product_ID],Table4[Category],"Not Found")</f>
        <v>Kids Wear</v>
      </c>
      <c r="O1344" s="2" t="str">
        <f>_xlfn.XLOOKUP(Table2[[#This Row],[Product_ID]],Table4[Product_ID],Table4[Subcategory],"Not Found")</f>
        <v>Girls Frock</v>
      </c>
      <c r="P1344" s="2" t="str">
        <f>_xlfn.XLOOKUP(Table2[[#This Row],[Product_ID]],Table4[Product_ID],Table4[Brand],"Missing Brand")</f>
        <v>Aurelia</v>
      </c>
      <c r="Q1344" s="2" t="s">
        <v>80</v>
      </c>
      <c r="R1344" s="2" t="str">
        <f>_xlfn.XLOOKUP(Table2[[#This Row],[Store_ID]],Table6[Store_ID],Table6[Store Name],"Not Found")</f>
        <v>TrendMart Kozhikode Standard</v>
      </c>
      <c r="S1344" s="2">
        <f>_xlfn.XLOOKUP(Table2[[#This Row],[Store_ID]],Table6[Store_ID],Table6[Monthly Target],"Missing Target")</f>
        <v>2000000</v>
      </c>
      <c r="T1344" s="2" t="str">
        <f>_xlfn.XLOOKUP(Table2[[#This Row],[Store_ID]],Table6[Store_ID],Table6[Region],"Not Found")</f>
        <v>South Zone 1</v>
      </c>
      <c r="U1344" s="2" t="s">
        <v>34</v>
      </c>
      <c r="V1344" s="2" t="str">
        <f>_xlfn.XLOOKUP(Table2[[#This Row],[Employee_ID]],Table5[Employee_ID],Table5[Employee Name],"Not Found")</f>
        <v>Deepthi Iyengar</v>
      </c>
      <c r="W1344" s="2">
        <v>2</v>
      </c>
      <c r="X1344" s="2">
        <v>421.39</v>
      </c>
      <c r="Y1344" s="2">
        <v>0</v>
      </c>
      <c r="Z1344" s="2">
        <v>0</v>
      </c>
      <c r="AA1344" s="2">
        <v>5</v>
      </c>
      <c r="AB1344" s="2">
        <v>42.14</v>
      </c>
      <c r="AC1344" s="2">
        <v>884.92</v>
      </c>
      <c r="AD1344" s="2">
        <v>654.72</v>
      </c>
      <c r="AE1344" s="2">
        <f t="shared" si="42"/>
        <v>188.05999999999995</v>
      </c>
      <c r="AF1344" s="2" t="s">
        <v>69</v>
      </c>
      <c r="AG1344" s="42">
        <f>IFERROR(Table2[[#This Row],[Profit]]/Table2[[#This Row],[Sales Amount]],0)</f>
        <v>0.21251638566198069</v>
      </c>
      <c r="AH1344" s="2" t="str">
        <f>TRIM(Table2[[#This Row],[Payment Modee]])</f>
        <v>Cash</v>
      </c>
      <c r="AI1344" s="2" t="s">
        <v>26</v>
      </c>
      <c r="AJ1344" s="2" t="s">
        <v>197</v>
      </c>
      <c r="AK1344" s="2" t="s">
        <v>526</v>
      </c>
      <c r="AL1344" s="16" t="str">
        <f>IF(HOUR(Table2[[#This Row],[Order Time]])&lt;12,"Morning",IF(HOUR(Table2[[#This Row],[Order Time]])&lt;17,"Afternoon",IF(HOUR(Table2[[#This Row],[Order Time]])&lt;21,"Evening","Night")))</f>
        <v>Evening</v>
      </c>
      <c r="AM1344" s="16" t="s">
        <v>29</v>
      </c>
    </row>
    <row r="1345" spans="1:39" x14ac:dyDescent="0.25">
      <c r="A1345" s="13" t="s">
        <v>3053</v>
      </c>
      <c r="B1345" s="4">
        <v>45628</v>
      </c>
      <c r="C1345" s="2">
        <f>YEAR(Table2[[#This Row],[Invoice Date]])</f>
        <v>2024</v>
      </c>
      <c r="D1345" s="2" t="str">
        <f>TEXT(Table2[[#This Row],[Invoice Date]],"mmm")</f>
        <v>Dec</v>
      </c>
      <c r="E1345" s="2" t="str">
        <f>Table2[[#This Row],[Store_ID]]&amp;"-"&amp;Table2[[#This Row],[Year]]&amp;"-"&amp;Table2[[#This Row],[Month]]</f>
        <v>STR112-2024-Dec</v>
      </c>
      <c r="F1345" s="2" t="s">
        <v>837</v>
      </c>
      <c r="G1345" s="2" t="str">
        <f>_xlfn.XLOOKUP(Table2[[#This Row],[Customer_ID]],Table3[Customer_ID],Table3[Customer Name],"Not Found")</f>
        <v>Hema Naidu</v>
      </c>
      <c r="H1345" s="2" t="str">
        <f>_xlfn.XLOOKUP(Table2[[#This Row],[Customer_ID]],Table3[Customer_ID],Table3[Gender],"Female")</f>
        <v>Female</v>
      </c>
      <c r="I1345" s="2" t="str">
        <f>_xlfn.XLOOKUP(Table2[[#This Row],[Customer_ID]],Table3[Customer_ID],Table3[City],"Missing Memebership")</f>
        <v>Thrissur</v>
      </c>
      <c r="J1345" s="2" t="str">
        <f>_xlfn.XLOOKUP(Table2[[#This Row],[Customer_ID]],Table3[Customer_ID],Table3[State],"Karnataka")</f>
        <v>Kerala</v>
      </c>
      <c r="K1345" s="2" t="str">
        <f>_xlfn.XLOOKUP(Table2[[#This Row],[Customer_ID]],Table3[Customer_ID],Table3[Membership],"Regular")</f>
        <v>Silver</v>
      </c>
      <c r="L1345" s="2" t="s">
        <v>47</v>
      </c>
      <c r="M1345" s="2" t="str">
        <f>_xlfn.XLOOKUP(Table2[[#This Row],[Product_ID]],Table4[Product_ID],Table4[Product_Name],"Not Found")</f>
        <v>Max Fashion Printed Saree Brown</v>
      </c>
      <c r="N1345" s="2" t="str">
        <f>_xlfn.XLOOKUP(Table2[[#This Row],[Product_ID]],Table4[Product_ID],Table4[Category],"Not Found")</f>
        <v>Women Sarees</v>
      </c>
      <c r="O1345" s="2" t="str">
        <f>_xlfn.XLOOKUP(Table2[[#This Row],[Product_ID]],Table4[Product_ID],Table4[Subcategory],"Not Found")</f>
        <v>Printed Saree</v>
      </c>
      <c r="P1345" s="2" t="str">
        <f>_xlfn.XLOOKUP(Table2[[#This Row],[Product_ID]],Table4[Product_ID],Table4[Brand],"Missing Brand")</f>
        <v>Max Fashion</v>
      </c>
      <c r="Q1345" s="2" t="s">
        <v>202</v>
      </c>
      <c r="R1345" s="2" t="str">
        <f>_xlfn.XLOOKUP(Table2[[#This Row],[Store_ID]],Table6[Store_ID],Table6[Store Name],"Not Found")</f>
        <v>TrendMart Guntur Outlet</v>
      </c>
      <c r="S1345" s="2">
        <f>_xlfn.XLOOKUP(Table2[[#This Row],[Store_ID]],Table6[Store_ID],Table6[Monthly Target],"Missing Target")</f>
        <v>1500000</v>
      </c>
      <c r="T1345" s="2" t="str">
        <f>_xlfn.XLOOKUP(Table2[[#This Row],[Store_ID]],Table6[Store_ID],Table6[Region],"Not Found")</f>
        <v>South Zone 3</v>
      </c>
      <c r="U1345" s="2" t="s">
        <v>330</v>
      </c>
      <c r="V1345" s="2" t="str">
        <f>_xlfn.XLOOKUP(Table2[[#This Row],[Employee_ID]],Table5[Employee_ID],Table5[Employee Name],"Not Found")</f>
        <v>Malini Gowda</v>
      </c>
      <c r="W1345" s="2">
        <v>1</v>
      </c>
      <c r="X1345" s="2">
        <v>4825.74</v>
      </c>
      <c r="Y1345" s="2">
        <v>0</v>
      </c>
      <c r="Z1345" s="2">
        <v>0</v>
      </c>
      <c r="AA1345" s="2">
        <v>12</v>
      </c>
      <c r="AB1345" s="2">
        <v>579.09</v>
      </c>
      <c r="AC1345" s="2">
        <v>5404.83</v>
      </c>
      <c r="AD1345" s="2">
        <v>3370.8</v>
      </c>
      <c r="AE1345" s="2">
        <f t="shared" si="42"/>
        <v>1454.9399999999996</v>
      </c>
      <c r="AF1345" s="2" t="s">
        <v>25</v>
      </c>
      <c r="AG1345" s="42">
        <f>IFERROR(Table2[[#This Row],[Profit]]/Table2[[#This Row],[Sales Amount]],0)</f>
        <v>0.26919255554753796</v>
      </c>
      <c r="AH1345" s="2" t="str">
        <f>TRIM(Table2[[#This Row],[Payment Modee]])</f>
        <v>UPI</v>
      </c>
      <c r="AI1345" s="2" t="s">
        <v>36</v>
      </c>
      <c r="AJ1345" s="2" t="s">
        <v>27</v>
      </c>
      <c r="AK1345" s="2" t="s">
        <v>1013</v>
      </c>
      <c r="AL1345" s="16" t="str">
        <f>IF(HOUR(Table2[[#This Row],[Order Time]])&lt;12,"Morning",IF(HOUR(Table2[[#This Row],[Order Time]])&lt;17,"Afternoon",IF(HOUR(Table2[[#This Row],[Order Time]])&lt;21,"Evening","Night")))</f>
        <v>Afternoon</v>
      </c>
      <c r="AM1345" s="16" t="s">
        <v>29</v>
      </c>
    </row>
    <row r="1346" spans="1:39" x14ac:dyDescent="0.25">
      <c r="A1346" s="13" t="s">
        <v>3054</v>
      </c>
      <c r="B1346" s="4">
        <v>45433</v>
      </c>
      <c r="C1346" s="2">
        <f>YEAR(Table2[[#This Row],[Invoice Date]])</f>
        <v>2024</v>
      </c>
      <c r="D1346" s="2" t="str">
        <f>TEXT(Table2[[#This Row],[Invoice Date]],"mmm")</f>
        <v>May</v>
      </c>
      <c r="E1346" s="2" t="str">
        <f>Table2[[#This Row],[Store_ID]]&amp;"-"&amp;Table2[[#This Row],[Year]]&amp;"-"&amp;Table2[[#This Row],[Month]]</f>
        <v>STR088-2024-May</v>
      </c>
      <c r="F1346" s="2" t="s">
        <v>3055</v>
      </c>
      <c r="G1346" s="2" t="str">
        <f>_xlfn.XLOOKUP(Table2[[#This Row],[Customer_ID]],Table3[Customer_ID],Table3[Customer Name],"Not Found")</f>
        <v>Muthu Iyengar</v>
      </c>
      <c r="H1346" s="2" t="str">
        <f>_xlfn.XLOOKUP(Table2[[#This Row],[Customer_ID]],Table3[Customer_ID],Table3[Gender],"Female")</f>
        <v>Male</v>
      </c>
      <c r="I1346" s="2" t="str">
        <f>_xlfn.XLOOKUP(Table2[[#This Row],[Customer_ID]],Table3[Customer_ID],Table3[City],"Missing Memebership")</f>
        <v>Bengaluru</v>
      </c>
      <c r="J1346" s="2" t="str">
        <f>_xlfn.XLOOKUP(Table2[[#This Row],[Customer_ID]],Table3[Customer_ID],Table3[State],"Karnataka")</f>
        <v>Karnataka</v>
      </c>
      <c r="K1346" s="2" t="str">
        <f>_xlfn.XLOOKUP(Table2[[#This Row],[Customer_ID]],Table3[Customer_ID],Table3[Membership],"Regular")</f>
        <v>Silver</v>
      </c>
      <c r="L1346" s="2" t="s">
        <v>690</v>
      </c>
      <c r="M1346" s="2" t="str">
        <f>_xlfn.XLOOKUP(Table2[[#This Row],[Product_ID]],Table4[Product_ID],Table4[Product_Name],"Not Found")</f>
        <v>Being Human Girls Frock Teal</v>
      </c>
      <c r="N1346" s="2" t="str">
        <f>_xlfn.XLOOKUP(Table2[[#This Row],[Product_ID]],Table4[Product_ID],Table4[Category],"Not Found")</f>
        <v>Kids Wear</v>
      </c>
      <c r="O1346" s="2" t="str">
        <f>_xlfn.XLOOKUP(Table2[[#This Row],[Product_ID]],Table4[Product_ID],Table4[Subcategory],"Not Found")</f>
        <v>Girls Frock</v>
      </c>
      <c r="P1346" s="2" t="str">
        <f>_xlfn.XLOOKUP(Table2[[#This Row],[Product_ID]],Table4[Product_ID],Table4[Brand],"Missing Brand")</f>
        <v>Being Human</v>
      </c>
      <c r="Q1346" s="2" t="s">
        <v>141</v>
      </c>
      <c r="R1346" s="2" t="str">
        <f>_xlfn.XLOOKUP(Table2[[#This Row],[Store_ID]],Table6[Store_ID],Table6[Store Name],"Not Found")</f>
        <v>TrendMart Warangal High Street</v>
      </c>
      <c r="S1346" s="2">
        <f>_xlfn.XLOOKUP(Table2[[#This Row],[Store_ID]],Table6[Store_ID],Table6[Monthly Target],"Missing Target")</f>
        <v>2000000</v>
      </c>
      <c r="T1346" s="2" t="str">
        <f>_xlfn.XLOOKUP(Table2[[#This Row],[Store_ID]],Table6[Store_ID],Table6[Region],"Not Found")</f>
        <v>South Zone 2</v>
      </c>
      <c r="U1346" s="2" t="s">
        <v>34</v>
      </c>
      <c r="V1346" s="2" t="str">
        <f>_xlfn.XLOOKUP(Table2[[#This Row],[Employee_ID]],Table5[Employee_ID],Table5[Employee Name],"Not Found")</f>
        <v>Deepthi Iyengar</v>
      </c>
      <c r="W1346" s="2">
        <v>3</v>
      </c>
      <c r="X1346" s="2">
        <v>609.76</v>
      </c>
      <c r="Y1346" s="2">
        <v>30</v>
      </c>
      <c r="Z1346" s="2">
        <v>548.78</v>
      </c>
      <c r="AA1346" s="2">
        <v>5</v>
      </c>
      <c r="AB1346" s="2">
        <v>64.03</v>
      </c>
      <c r="AC1346" s="2">
        <v>1344.53</v>
      </c>
      <c r="AD1346" s="2">
        <v>1274.28</v>
      </c>
      <c r="AE1346" s="2">
        <f t="shared" si="42"/>
        <v>6.2199999999999989</v>
      </c>
      <c r="AF1346" s="2" t="s">
        <v>25</v>
      </c>
      <c r="AG1346" s="42">
        <f>IFERROR(Table2[[#This Row],[Profit]]/Table2[[#This Row],[Sales Amount]],0)</f>
        <v>4.6261518895078573E-3</v>
      </c>
      <c r="AH1346" s="2" t="str">
        <f>TRIM(Table2[[#This Row],[Payment Modee]])</f>
        <v>UPI</v>
      </c>
      <c r="AI1346" s="2" t="s">
        <v>26</v>
      </c>
      <c r="AJ1346" s="2" t="s">
        <v>27</v>
      </c>
      <c r="AK1346" s="2" t="s">
        <v>3056</v>
      </c>
      <c r="AL1346" s="16" t="str">
        <f>IF(HOUR(Table2[[#This Row],[Order Time]])&lt;12,"Morning",IF(HOUR(Table2[[#This Row],[Order Time]])&lt;17,"Afternoon",IF(HOUR(Table2[[#This Row],[Order Time]])&lt;21,"Evening","Night")))</f>
        <v>Afternoon</v>
      </c>
      <c r="AM1346" s="16" t="s">
        <v>29</v>
      </c>
    </row>
    <row r="1347" spans="1:39" x14ac:dyDescent="0.25">
      <c r="A1347" s="13" t="s">
        <v>3057</v>
      </c>
      <c r="B1347" s="4">
        <v>45410</v>
      </c>
      <c r="C1347" s="2">
        <f>YEAR(Table2[[#This Row],[Invoice Date]])</f>
        <v>2024</v>
      </c>
      <c r="D1347" s="2" t="str">
        <f>TEXT(Table2[[#This Row],[Invoice Date]],"mmm")</f>
        <v>Apr</v>
      </c>
      <c r="E1347" s="2" t="str">
        <f>Table2[[#This Row],[Store_ID]]&amp;"-"&amp;Table2[[#This Row],[Year]]&amp;"-"&amp;Table2[[#This Row],[Month]]</f>
        <v>STR107-2024-Apr</v>
      </c>
      <c r="F1347" s="2" t="s">
        <v>970</v>
      </c>
      <c r="G1347" s="2" t="str">
        <f>_xlfn.XLOOKUP(Table2[[#This Row],[Customer_ID]],Table3[Customer_ID],Table3[Customer Name],"Not Found")</f>
        <v>Chandrika Gowda</v>
      </c>
      <c r="H1347" s="2" t="str">
        <f>_xlfn.XLOOKUP(Table2[[#This Row],[Customer_ID]],Table3[Customer_ID],Table3[Gender],"Female")</f>
        <v>Female</v>
      </c>
      <c r="I1347" s="2" t="str">
        <f>_xlfn.XLOOKUP(Table2[[#This Row],[Customer_ID]],Table3[Customer_ID],Table3[City],"Missing Memebership")</f>
        <v>Kalaburagi</v>
      </c>
      <c r="J1347" s="2" t="str">
        <f>_xlfn.XLOOKUP(Table2[[#This Row],[Customer_ID]],Table3[Customer_ID],Table3[State],"Karnataka")</f>
        <v>Karnataka</v>
      </c>
      <c r="K1347" s="2" t="str">
        <f>_xlfn.XLOOKUP(Table2[[#This Row],[Customer_ID]],Table3[Customer_ID],Table3[Membership],"Regular")</f>
        <v>Gold</v>
      </c>
      <c r="L1347" s="2" t="s">
        <v>1863</v>
      </c>
      <c r="M1347" s="2" t="str">
        <f>_xlfn.XLOOKUP(Table2[[#This Row],[Product_ID]],Table4[Product_ID],Table4[Product_Name],"Not Found")</f>
        <v>Spykar Straight Fit White</v>
      </c>
      <c r="N1347" s="2" t="str">
        <f>_xlfn.XLOOKUP(Table2[[#This Row],[Product_ID]],Table4[Product_ID],Table4[Category],"Not Found")</f>
        <v>Women Jeans</v>
      </c>
      <c r="O1347" s="2" t="str">
        <f>_xlfn.XLOOKUP(Table2[[#This Row],[Product_ID]],Table4[Product_ID],Table4[Subcategory],"Not Found")</f>
        <v>Straight Fit</v>
      </c>
      <c r="P1347" s="2" t="str">
        <f>_xlfn.XLOOKUP(Table2[[#This Row],[Product_ID]],Table4[Product_ID],Table4[Brand],"Missing Brand")</f>
        <v>Spykar</v>
      </c>
      <c r="Q1347" s="2" t="s">
        <v>914</v>
      </c>
      <c r="R1347" s="2" t="str">
        <f>_xlfn.XLOOKUP(Table2[[#This Row],[Store_ID]],Table6[Store_ID],Table6[Store Name],"Not Found")</f>
        <v>TrendMart Kochi High Street</v>
      </c>
      <c r="S1347" s="2">
        <f>_xlfn.XLOOKUP(Table2[[#This Row],[Store_ID]],Table6[Store_ID],Table6[Monthly Target],"Missing Target")</f>
        <v>1500000</v>
      </c>
      <c r="T1347" s="2" t="str">
        <f>_xlfn.XLOOKUP(Table2[[#This Row],[Store_ID]],Table6[Store_ID],Table6[Region],"Not Found")</f>
        <v>South Zone 1</v>
      </c>
      <c r="U1347" s="2" t="s">
        <v>49</v>
      </c>
      <c r="V1347" s="2" t="str">
        <f>_xlfn.XLOOKUP(Table2[[#This Row],[Employee_ID]],Table5[Employee_ID],Table5[Employee Name],"Not Found")</f>
        <v>Jyothi Prasad</v>
      </c>
      <c r="W1347" s="2">
        <v>2</v>
      </c>
      <c r="X1347" s="2">
        <v>1125.93</v>
      </c>
      <c r="Y1347" s="2">
        <v>10</v>
      </c>
      <c r="Z1347" s="2">
        <v>225.19</v>
      </c>
      <c r="AA1347" s="2">
        <v>12</v>
      </c>
      <c r="AB1347" s="2">
        <v>243.2</v>
      </c>
      <c r="AC1347" s="2">
        <v>2269.87</v>
      </c>
      <c r="AD1347" s="2">
        <v>1444.8</v>
      </c>
      <c r="AE1347" s="2">
        <f t="shared" si="42"/>
        <v>581.86999999999989</v>
      </c>
      <c r="AF1347" s="2" t="s">
        <v>119</v>
      </c>
      <c r="AG1347" s="42">
        <f>IFERROR(Table2[[#This Row],[Profit]]/Table2[[#This Row],[Sales Amount]],0)</f>
        <v>0.25634507703084314</v>
      </c>
      <c r="AH1347" s="2" t="str">
        <f>TRIM(Table2[[#This Row],[Payment Modee]])</f>
        <v>Net Banking</v>
      </c>
      <c r="AI1347" s="2" t="s">
        <v>36</v>
      </c>
      <c r="AJ1347" s="2" t="s">
        <v>27</v>
      </c>
      <c r="AK1347" s="2" t="s">
        <v>1841</v>
      </c>
      <c r="AL1347" s="16" t="str">
        <f>IF(HOUR(Table2[[#This Row],[Order Time]])&lt;12,"Morning",IF(HOUR(Table2[[#This Row],[Order Time]])&lt;17,"Afternoon",IF(HOUR(Table2[[#This Row],[Order Time]])&lt;21,"Evening","Night")))</f>
        <v>Afternoon</v>
      </c>
      <c r="AM1347" s="16" t="s">
        <v>38</v>
      </c>
    </row>
    <row r="1348" spans="1:39" x14ac:dyDescent="0.25">
      <c r="A1348" s="13" t="s">
        <v>3058</v>
      </c>
      <c r="B1348" s="4">
        <v>45704</v>
      </c>
      <c r="C1348" s="2">
        <f>YEAR(Table2[[#This Row],[Invoice Date]])</f>
        <v>2025</v>
      </c>
      <c r="D1348" s="2" t="str">
        <f>TEXT(Table2[[#This Row],[Invoice Date]],"mmm")</f>
        <v>Feb</v>
      </c>
      <c r="E1348" s="2" t="str">
        <f>Table2[[#This Row],[Store_ID]]&amp;"-"&amp;Table2[[#This Row],[Year]]&amp;"-"&amp;Table2[[#This Row],[Month]]</f>
        <v>STR113-2025-Feb</v>
      </c>
      <c r="F1348" s="2" t="s">
        <v>2576</v>
      </c>
      <c r="G1348" s="2" t="str">
        <f>_xlfn.XLOOKUP(Table2[[#This Row],[Customer_ID]],Table3[Customer_ID],Table3[Customer Name],"Not Found")</f>
        <v>Logesh Srinivasan</v>
      </c>
      <c r="H1348" s="2" t="str">
        <f>_xlfn.XLOOKUP(Table2[[#This Row],[Customer_ID]],Table3[Customer_ID],Table3[Gender],"Female")</f>
        <v>Male</v>
      </c>
      <c r="I1348" s="2" t="str">
        <f>_xlfn.XLOOKUP(Table2[[#This Row],[Customer_ID]],Table3[Customer_ID],Table3[City],"Missing Memebership")</f>
        <v>Chennai</v>
      </c>
      <c r="J1348" s="2" t="str">
        <f>_xlfn.XLOOKUP(Table2[[#This Row],[Customer_ID]],Table3[Customer_ID],Table3[State],"Karnataka")</f>
        <v>Tamil Nadu</v>
      </c>
      <c r="K1348" s="2" t="str">
        <f>_xlfn.XLOOKUP(Table2[[#This Row],[Customer_ID]],Table3[Customer_ID],Table3[Membership],"Regular")</f>
        <v>Regular</v>
      </c>
      <c r="L1348" s="2" t="s">
        <v>2835</v>
      </c>
      <c r="M1348" s="2" t="str">
        <f>_xlfn.XLOOKUP(Table2[[#This Row],[Product_ID]],Table4[Product_ID],Table4[Product_Name],"Not Found")</f>
        <v>Biba Card Holder Navy Blue</v>
      </c>
      <c r="N1348" s="2" t="str">
        <f>_xlfn.XLOOKUP(Table2[[#This Row],[Product_ID]],Table4[Product_ID],Table4[Category],"Not Found")</f>
        <v>Wallets</v>
      </c>
      <c r="O1348" s="2" t="str">
        <f>_xlfn.XLOOKUP(Table2[[#This Row],[Product_ID]],Table4[Product_ID],Table4[Subcategory],"Not Found")</f>
        <v>Card Holder</v>
      </c>
      <c r="P1348" s="2" t="str">
        <f>_xlfn.XLOOKUP(Table2[[#This Row],[Product_ID]],Table4[Product_ID],Table4[Brand],"Missing Brand")</f>
        <v>Biba</v>
      </c>
      <c r="Q1348" s="2" t="s">
        <v>503</v>
      </c>
      <c r="R1348" s="2" t="str">
        <f>_xlfn.XLOOKUP(Table2[[#This Row],[Store_ID]],Table6[Store_ID],Table6[Store Name],"Not Found")</f>
        <v>TrendMart Mangaluru High Street</v>
      </c>
      <c r="S1348" s="2">
        <f>_xlfn.XLOOKUP(Table2[[#This Row],[Store_ID]],Table6[Store_ID],Table6[Monthly Target],"Missing Target")</f>
        <v>2000000</v>
      </c>
      <c r="T1348" s="2" t="str">
        <f>_xlfn.XLOOKUP(Table2[[#This Row],[Store_ID]],Table6[Store_ID],Table6[Region],"Not Found")</f>
        <v>South Zone 2</v>
      </c>
      <c r="U1348" s="2" t="s">
        <v>504</v>
      </c>
      <c r="V1348" s="2" t="str">
        <f>_xlfn.XLOOKUP(Table2[[#This Row],[Employee_ID]],Table5[Employee_ID],Table5[Employee Name],"Not Found")</f>
        <v>Vikram Bhat</v>
      </c>
      <c r="W1348" s="2">
        <v>1</v>
      </c>
      <c r="X1348" s="2">
        <v>505.12</v>
      </c>
      <c r="Y1348" s="2">
        <v>0</v>
      </c>
      <c r="Z1348" s="2">
        <v>0</v>
      </c>
      <c r="AA1348" s="2">
        <v>5</v>
      </c>
      <c r="AB1348" s="2">
        <v>25.26</v>
      </c>
      <c r="AC1348" s="2">
        <v>530.38</v>
      </c>
      <c r="AD1348" s="2">
        <v>367.86</v>
      </c>
      <c r="AE1348" s="2">
        <f t="shared" si="42"/>
        <v>137.26</v>
      </c>
      <c r="AF1348" s="2" t="s">
        <v>35</v>
      </c>
      <c r="AG1348" s="42">
        <f>IFERROR(Table2[[#This Row],[Profit]]/Table2[[#This Row],[Sales Amount]],0)</f>
        <v>0.25879558052716917</v>
      </c>
      <c r="AH1348" s="2" t="str">
        <f>TRIM(Table2[[#This Row],[Payment Modee]])</f>
        <v>Debit Card</v>
      </c>
      <c r="AI1348" s="2" t="s">
        <v>26</v>
      </c>
      <c r="AJ1348" s="2" t="s">
        <v>27</v>
      </c>
      <c r="AK1348" s="2" t="s">
        <v>1801</v>
      </c>
      <c r="AL1348" s="16" t="str">
        <f>IF(HOUR(Table2[[#This Row],[Order Time]])&lt;12,"Morning",IF(HOUR(Table2[[#This Row],[Order Time]])&lt;17,"Afternoon",IF(HOUR(Table2[[#This Row],[Order Time]])&lt;21,"Evening","Night")))</f>
        <v>Morning</v>
      </c>
      <c r="AM1348" s="16" t="s">
        <v>38</v>
      </c>
    </row>
    <row r="1349" spans="1:39" x14ac:dyDescent="0.25">
      <c r="A1349" s="13" t="s">
        <v>3059</v>
      </c>
      <c r="B1349" s="4">
        <v>45702</v>
      </c>
      <c r="C1349" s="2">
        <f>YEAR(Table2[[#This Row],[Invoice Date]])</f>
        <v>2025</v>
      </c>
      <c r="D1349" s="2" t="str">
        <f>TEXT(Table2[[#This Row],[Invoice Date]],"mmm")</f>
        <v>Feb</v>
      </c>
      <c r="E1349" s="2" t="str">
        <f>Table2[[#This Row],[Store_ID]]&amp;"-"&amp;Table2[[#This Row],[Year]]&amp;"-"&amp;Table2[[#This Row],[Month]]</f>
        <v>STR117-2025-Feb</v>
      </c>
      <c r="F1349" s="2" t="s">
        <v>3055</v>
      </c>
      <c r="G1349" s="2" t="str">
        <f>_xlfn.XLOOKUP(Table2[[#This Row],[Customer_ID]],Table3[Customer_ID],Table3[Customer Name],"Not Found")</f>
        <v>Muthu Iyengar</v>
      </c>
      <c r="H1349" s="2" t="str">
        <f>_xlfn.XLOOKUP(Table2[[#This Row],[Customer_ID]],Table3[Customer_ID],Table3[Gender],"Female")</f>
        <v>Male</v>
      </c>
      <c r="I1349" s="2" t="str">
        <f>_xlfn.XLOOKUP(Table2[[#This Row],[Customer_ID]],Table3[Customer_ID],Table3[City],"Missing Memebership")</f>
        <v>Bengaluru</v>
      </c>
      <c r="J1349" s="2" t="str">
        <f>_xlfn.XLOOKUP(Table2[[#This Row],[Customer_ID]],Table3[Customer_ID],Table3[State],"Karnataka")</f>
        <v>Karnataka</v>
      </c>
      <c r="K1349" s="2" t="str">
        <f>_xlfn.XLOOKUP(Table2[[#This Row],[Customer_ID]],Table3[Customer_ID],Table3[Membership],"Regular")</f>
        <v>Silver</v>
      </c>
      <c r="L1349" s="2" t="s">
        <v>917</v>
      </c>
      <c r="M1349" s="2" t="str">
        <f>_xlfn.XLOOKUP(Table2[[#This Row],[Product_ID]],Table4[Product_ID],Table4[Product_Name],"Not Found")</f>
        <v>Spykar Cotton Saree Black</v>
      </c>
      <c r="N1349" s="2" t="str">
        <f>_xlfn.XLOOKUP(Table2[[#This Row],[Product_ID]],Table4[Product_ID],Table4[Category],"Not Found")</f>
        <v>Women Sarees</v>
      </c>
      <c r="O1349" s="2" t="str">
        <f>_xlfn.XLOOKUP(Table2[[#This Row],[Product_ID]],Table4[Product_ID],Table4[Subcategory],"Not Found")</f>
        <v>Cotton Saree</v>
      </c>
      <c r="P1349" s="2" t="str">
        <f>_xlfn.XLOOKUP(Table2[[#This Row],[Product_ID]],Table4[Product_ID],Table4[Brand],"Missing Brand")</f>
        <v>Spykar</v>
      </c>
      <c r="Q1349" s="2" t="s">
        <v>695</v>
      </c>
      <c r="R1349" s="2" t="str">
        <f>_xlfn.XLOOKUP(Table2[[#This Row],[Store_ID]],Table6[Store_ID],Table6[Store Name],"Not Found")</f>
        <v>TrendMart Tirunelveli Flagship</v>
      </c>
      <c r="S1349" s="2">
        <f>_xlfn.XLOOKUP(Table2[[#This Row],[Store_ID]],Table6[Store_ID],Table6[Monthly Target],"Missing Target")</f>
        <v>1500000</v>
      </c>
      <c r="T1349" s="2" t="str">
        <f>_xlfn.XLOOKUP(Table2[[#This Row],[Store_ID]],Table6[Store_ID],Table6[Region],"Not Found")</f>
        <v>South Zone 1</v>
      </c>
      <c r="U1349" s="2" t="s">
        <v>135</v>
      </c>
      <c r="V1349" s="2" t="str">
        <f>_xlfn.XLOOKUP(Table2[[#This Row],[Employee_ID]],Table5[Employee_ID],Table5[Employee Name],"Not Found")</f>
        <v>Yamini Pandian</v>
      </c>
      <c r="W1349" s="2">
        <v>1</v>
      </c>
      <c r="X1349" s="2">
        <v>1309.46</v>
      </c>
      <c r="Y1349" s="2">
        <v>5</v>
      </c>
      <c r="Z1349" s="2">
        <v>65.47</v>
      </c>
      <c r="AA1349" s="2">
        <v>12</v>
      </c>
      <c r="AB1349" s="2">
        <v>149.28</v>
      </c>
      <c r="AC1349" s="2">
        <v>1393.27</v>
      </c>
      <c r="AD1349" s="2">
        <v>962.17</v>
      </c>
      <c r="AE1349" s="2">
        <f t="shared" si="42"/>
        <v>281.82000000000005</v>
      </c>
      <c r="AF1349" s="2" t="s">
        <v>25</v>
      </c>
      <c r="AG1349" s="42">
        <f>IFERROR(Table2[[#This Row],[Profit]]/Table2[[#This Row],[Sales Amount]],0)</f>
        <v>0.20227235209255928</v>
      </c>
      <c r="AH1349" s="2" t="str">
        <f>TRIM(Table2[[#This Row],[Payment Modee]])</f>
        <v>UPI</v>
      </c>
      <c r="AI1349" s="2" t="s">
        <v>26</v>
      </c>
      <c r="AJ1349" s="2" t="s">
        <v>27</v>
      </c>
      <c r="AK1349" s="2" t="s">
        <v>944</v>
      </c>
      <c r="AL1349" s="16" t="str">
        <f>IF(HOUR(Table2[[#This Row],[Order Time]])&lt;12,"Morning",IF(HOUR(Table2[[#This Row],[Order Time]])&lt;17,"Afternoon",IF(HOUR(Table2[[#This Row],[Order Time]])&lt;21,"Evening","Night")))</f>
        <v>Evening</v>
      </c>
      <c r="AM1349" s="16" t="s">
        <v>29</v>
      </c>
    </row>
    <row r="1350" spans="1:39" x14ac:dyDescent="0.25">
      <c r="A1350" s="13" t="s">
        <v>3060</v>
      </c>
      <c r="B1350" s="4">
        <v>45627</v>
      </c>
      <c r="C1350" s="2">
        <f>YEAR(Table2[[#This Row],[Invoice Date]])</f>
        <v>2024</v>
      </c>
      <c r="D1350" s="2" t="str">
        <f>TEXT(Table2[[#This Row],[Invoice Date]],"mmm")</f>
        <v>Dec</v>
      </c>
      <c r="E1350" s="2" t="str">
        <f>Table2[[#This Row],[Store_ID]]&amp;"-"&amp;Table2[[#This Row],[Year]]&amp;"-"&amp;Table2[[#This Row],[Month]]</f>
        <v>STR007-2024-Dec</v>
      </c>
      <c r="F1350" s="2" t="s">
        <v>2279</v>
      </c>
      <c r="G1350" s="2" t="str">
        <f>_xlfn.XLOOKUP(Table2[[#This Row],[Customer_ID]],Table3[Customer_ID],Table3[Customer Name],"Not Found")</f>
        <v>Feroz Nair</v>
      </c>
      <c r="H1350" s="2" t="str">
        <f>_xlfn.XLOOKUP(Table2[[#This Row],[Customer_ID]],Table3[Customer_ID],Table3[Gender],"Female")</f>
        <v>Male</v>
      </c>
      <c r="I1350" s="2" t="str">
        <f>_xlfn.XLOOKUP(Table2[[#This Row],[Customer_ID]],Table3[Customer_ID],Table3[City],"Missing Memebership")</f>
        <v>Coimbatore</v>
      </c>
      <c r="J1350" s="2" t="str">
        <f>_xlfn.XLOOKUP(Table2[[#This Row],[Customer_ID]],Table3[Customer_ID],Table3[State],"Karnataka")</f>
        <v>Tamil Nadu</v>
      </c>
      <c r="K1350" s="2" t="str">
        <f>_xlfn.XLOOKUP(Table2[[#This Row],[Customer_ID]],Table3[Customer_ID],Table3[Membership],"Regular")</f>
        <v>Silver</v>
      </c>
      <c r="L1350" s="2" t="s">
        <v>101</v>
      </c>
      <c r="M1350" s="2" t="str">
        <f>_xlfn.XLOOKUP(Table2[[#This Row],[Product_ID]],Table4[Product_ID],Table4[Product_Name],"Not Found")</f>
        <v>Global Desi Analog Watch Cream</v>
      </c>
      <c r="N1350" s="2" t="str">
        <f>_xlfn.XLOOKUP(Table2[[#This Row],[Product_ID]],Table4[Product_ID],Table4[Category],"Not Found")</f>
        <v>Watches</v>
      </c>
      <c r="O1350" s="2" t="str">
        <f>_xlfn.XLOOKUP(Table2[[#This Row],[Product_ID]],Table4[Product_ID],Table4[Subcategory],"Not Found")</f>
        <v>Analog Watch</v>
      </c>
      <c r="P1350" s="2" t="str">
        <f>_xlfn.XLOOKUP(Table2[[#This Row],[Product_ID]],Table4[Product_ID],Table4[Brand],"Missing Brand")</f>
        <v>Global Desi</v>
      </c>
      <c r="Q1350" s="2" t="s">
        <v>307</v>
      </c>
      <c r="R1350" s="2" t="str">
        <f>_xlfn.XLOOKUP(Table2[[#This Row],[Store_ID]],Table6[Store_ID],Table6[Store Name],"Not Found")</f>
        <v>TrendMart Thoothukudi Mall Kiosk</v>
      </c>
      <c r="S1350" s="2">
        <f>_xlfn.XLOOKUP(Table2[[#This Row],[Store_ID]],Table6[Store_ID],Table6[Monthly Target],"Missing Target")</f>
        <v>1500000</v>
      </c>
      <c r="T1350" s="2" t="str">
        <f>_xlfn.XLOOKUP(Table2[[#This Row],[Store_ID]],Table6[Store_ID],Table6[Region],"Not Found")</f>
        <v>South Zone 1</v>
      </c>
      <c r="U1350" s="2" t="s">
        <v>135</v>
      </c>
      <c r="V1350" s="2" t="str">
        <f>_xlfn.XLOOKUP(Table2[[#This Row],[Employee_ID]],Table5[Employee_ID],Table5[Employee Name],"Not Found")</f>
        <v>Yamini Pandian</v>
      </c>
      <c r="W1350" s="2">
        <v>2</v>
      </c>
      <c r="X1350" s="2">
        <v>6106.61</v>
      </c>
      <c r="Y1350" s="2">
        <v>5</v>
      </c>
      <c r="Z1350" s="2">
        <v>610.66</v>
      </c>
      <c r="AA1350" s="2">
        <v>12</v>
      </c>
      <c r="AB1350" s="2">
        <v>1392.31</v>
      </c>
      <c r="AC1350" s="2">
        <v>12994.87</v>
      </c>
      <c r="AD1350" s="2">
        <v>7941.72</v>
      </c>
      <c r="AE1350" s="2">
        <f t="shared" si="42"/>
        <v>3660.8400000000006</v>
      </c>
      <c r="AF1350" s="2" t="s">
        <v>25</v>
      </c>
      <c r="AG1350" s="42">
        <f>IFERROR(Table2[[#This Row],[Profit]]/Table2[[#This Row],[Sales Amount]],0)</f>
        <v>0.2817142456984949</v>
      </c>
      <c r="AH1350" s="2" t="str">
        <f>TRIM(Table2[[#This Row],[Payment Modee]])</f>
        <v>UPI</v>
      </c>
      <c r="AI1350" s="2" t="s">
        <v>26</v>
      </c>
      <c r="AJ1350" s="2" t="s">
        <v>27</v>
      </c>
      <c r="AK1350" s="2" t="s">
        <v>2763</v>
      </c>
      <c r="AL1350" s="16" t="str">
        <f>IF(HOUR(Table2[[#This Row],[Order Time]])&lt;12,"Morning",IF(HOUR(Table2[[#This Row],[Order Time]])&lt;17,"Afternoon",IF(HOUR(Table2[[#This Row],[Order Time]])&lt;21,"Evening","Night")))</f>
        <v>Evening</v>
      </c>
      <c r="AM1350" s="16" t="s">
        <v>38</v>
      </c>
    </row>
    <row r="1351" spans="1:39" x14ac:dyDescent="0.25">
      <c r="A1351" s="13" t="s">
        <v>3061</v>
      </c>
      <c r="B1351" s="4">
        <v>45396</v>
      </c>
      <c r="C1351" s="2">
        <f>YEAR(Table2[[#This Row],[Invoice Date]])</f>
        <v>2024</v>
      </c>
      <c r="D1351" s="2" t="str">
        <f>TEXT(Table2[[#This Row],[Invoice Date]],"mmm")</f>
        <v>Apr</v>
      </c>
      <c r="E1351" s="2" t="str">
        <f>Table2[[#This Row],[Store_ID]]&amp;"-"&amp;Table2[[#This Row],[Year]]&amp;"-"&amp;Table2[[#This Row],[Month]]</f>
        <v>STR044-2024-Apr</v>
      </c>
      <c r="F1351" s="2" t="s">
        <v>1156</v>
      </c>
      <c r="G1351" s="2" t="str">
        <f>_xlfn.XLOOKUP(Table2[[#This Row],[Customer_ID]],Table3[Customer_ID],Table3[Customer Name],"Not Found")</f>
        <v>Srinivas Gowda</v>
      </c>
      <c r="H1351" s="2" t="str">
        <f>_xlfn.XLOOKUP(Table2[[#This Row],[Customer_ID]],Table3[Customer_ID],Table3[Gender],"Female")</f>
        <v>Male</v>
      </c>
      <c r="I1351" s="2" t="str">
        <f>_xlfn.XLOOKUP(Table2[[#This Row],[Customer_ID]],Table3[Customer_ID],Table3[City],"Missing Memebership")</f>
        <v>Alappuzha</v>
      </c>
      <c r="J1351" s="2" t="str">
        <f>_xlfn.XLOOKUP(Table2[[#This Row],[Customer_ID]],Table3[Customer_ID],Table3[State],"Karnataka")</f>
        <v>Kerala</v>
      </c>
      <c r="K1351" s="2" t="str">
        <f>_xlfn.XLOOKUP(Table2[[#This Row],[Customer_ID]],Table3[Customer_ID],Table3[Membership],"Regular")</f>
        <v>Silver</v>
      </c>
      <c r="L1351" s="2" t="s">
        <v>416</v>
      </c>
      <c r="M1351" s="2" t="str">
        <f>_xlfn.XLOOKUP(Table2[[#This Row],[Product_ID]],Table4[Product_ID],Table4[Product_Name],"Not Found")</f>
        <v>GRT Jewellers Sling Bag Olive</v>
      </c>
      <c r="N1351" s="2" t="str">
        <f>_xlfn.XLOOKUP(Table2[[#This Row],[Product_ID]],Table4[Product_ID],Table4[Category],"Not Found")</f>
        <v>Handbags</v>
      </c>
      <c r="O1351" s="2" t="str">
        <f>_xlfn.XLOOKUP(Table2[[#This Row],[Product_ID]],Table4[Product_ID],Table4[Subcategory],"Not Found")</f>
        <v>Sling Bag</v>
      </c>
      <c r="P1351" s="2" t="str">
        <f>_xlfn.XLOOKUP(Table2[[#This Row],[Product_ID]],Table4[Product_ID],Table4[Brand],"Missing Brand")</f>
        <v>GRT Jewellers</v>
      </c>
      <c r="Q1351" s="2" t="s">
        <v>277</v>
      </c>
      <c r="R1351" s="2" t="str">
        <f>_xlfn.XLOOKUP(Table2[[#This Row],[Store_ID]],Table6[Store_ID],Table6[Store Name],"Not Found")</f>
        <v>TrendMart Warangal High Street</v>
      </c>
      <c r="S1351" s="2">
        <f>_xlfn.XLOOKUP(Table2[[#This Row],[Store_ID]],Table6[Store_ID],Table6[Monthly Target],"Missing Target")</f>
        <v>1200000</v>
      </c>
      <c r="T1351" s="2" t="str">
        <f>_xlfn.XLOOKUP(Table2[[#This Row],[Store_ID]],Table6[Store_ID],Table6[Region],"Not Found")</f>
        <v>South Zone 2</v>
      </c>
      <c r="U1351" s="2" t="s">
        <v>400</v>
      </c>
      <c r="V1351" s="2" t="str">
        <f>_xlfn.XLOOKUP(Table2[[#This Row],[Employee_ID]],Table5[Employee_ID],Table5[Employee Name],"Not Found")</f>
        <v>Anil Reddy</v>
      </c>
      <c r="W1351" s="2">
        <v>1</v>
      </c>
      <c r="X1351" s="2">
        <v>3244.07</v>
      </c>
      <c r="Y1351" s="2">
        <v>0</v>
      </c>
      <c r="Z1351" s="2">
        <v>0</v>
      </c>
      <c r="AA1351" s="2">
        <v>12</v>
      </c>
      <c r="AB1351" s="2">
        <v>389.29</v>
      </c>
      <c r="AC1351" s="2">
        <v>3633.36</v>
      </c>
      <c r="AD1351" s="2">
        <v>2034.01</v>
      </c>
      <c r="AE1351" s="2">
        <f t="shared" si="42"/>
        <v>1210.0600000000002</v>
      </c>
      <c r="AF1351" s="2" t="s">
        <v>25</v>
      </c>
      <c r="AG1351" s="42">
        <f>IFERROR(Table2[[#This Row],[Profit]]/Table2[[#This Row],[Sales Amount]],0)</f>
        <v>0.33304159235528552</v>
      </c>
      <c r="AH1351" s="2" t="str">
        <f>TRIM(Table2[[#This Row],[Payment Modee]])</f>
        <v>UPI</v>
      </c>
      <c r="AI1351" s="2" t="s">
        <v>26</v>
      </c>
      <c r="AJ1351" s="2" t="s">
        <v>197</v>
      </c>
      <c r="AK1351" s="2" t="s">
        <v>533</v>
      </c>
      <c r="AL1351" s="16" t="str">
        <f>IF(HOUR(Table2[[#This Row],[Order Time]])&lt;12,"Morning",IF(HOUR(Table2[[#This Row],[Order Time]])&lt;17,"Afternoon",IF(HOUR(Table2[[#This Row],[Order Time]])&lt;21,"Evening","Night")))</f>
        <v>Afternoon</v>
      </c>
      <c r="AM1351" s="16" t="s">
        <v>38</v>
      </c>
    </row>
    <row r="1352" spans="1:39" x14ac:dyDescent="0.25">
      <c r="A1352" s="13" t="s">
        <v>3062</v>
      </c>
      <c r="B1352" s="4">
        <v>45575</v>
      </c>
      <c r="C1352" s="2">
        <f>YEAR(Table2[[#This Row],[Invoice Date]])</f>
        <v>2024</v>
      </c>
      <c r="D1352" s="2" t="str">
        <f>TEXT(Table2[[#This Row],[Invoice Date]],"mmm")</f>
        <v>Oct</v>
      </c>
      <c r="E1352" s="2" t="str">
        <f>Table2[[#This Row],[Store_ID]]&amp;"-"&amp;Table2[[#This Row],[Year]]&amp;"-"&amp;Table2[[#This Row],[Month]]</f>
        <v>STR004-2024-Oct</v>
      </c>
      <c r="F1352" s="2" t="s">
        <v>2495</v>
      </c>
      <c r="G1352" s="2" t="str">
        <f>_xlfn.XLOOKUP(Table2[[#This Row],[Customer_ID]],Table3[Customer_ID],Table3[Customer Name],"Not Found")</f>
        <v>Malathi Hegde</v>
      </c>
      <c r="H1352" s="2" t="str">
        <f>_xlfn.XLOOKUP(Table2[[#This Row],[Customer_ID]],Table3[Customer_ID],Table3[Gender],"Female")</f>
        <v>Female</v>
      </c>
      <c r="I1352" s="2" t="str">
        <f>_xlfn.XLOOKUP(Table2[[#This Row],[Customer_ID]],Table3[Customer_ID],Table3[City],"Missing Memebership")</f>
        <v>Thoothukudi</v>
      </c>
      <c r="J1352" s="2" t="str">
        <f>_xlfn.XLOOKUP(Table2[[#This Row],[Customer_ID]],Table3[Customer_ID],Table3[State],"Karnataka")</f>
        <v>Tamil Nadu</v>
      </c>
      <c r="K1352" s="2" t="str">
        <f>_xlfn.XLOOKUP(Table2[[#This Row],[Customer_ID]],Table3[Customer_ID],Table3[Membership],"Regular")</f>
        <v>Regular</v>
      </c>
      <c r="L1352" s="2" t="s">
        <v>374</v>
      </c>
      <c r="M1352" s="2" t="str">
        <f>_xlfn.XLOOKUP(Table2[[#This Row],[Product_ID]],Table4[Product_ID],Table4[Product_Name],"Not Found")</f>
        <v>Woodland Bootcut Peach</v>
      </c>
      <c r="N1352" s="2" t="str">
        <f>_xlfn.XLOOKUP(Table2[[#This Row],[Product_ID]],Table4[Product_ID],Table4[Category],"Not Found")</f>
        <v>Women Jeans</v>
      </c>
      <c r="O1352" s="2" t="str">
        <f>_xlfn.XLOOKUP(Table2[[#This Row],[Product_ID]],Table4[Product_ID],Table4[Subcategory],"Not Found")</f>
        <v>Bootcut</v>
      </c>
      <c r="P1352" s="2" t="str">
        <f>_xlfn.XLOOKUP(Table2[[#This Row],[Product_ID]],Table4[Product_ID],Table4[Brand],"Missing Brand")</f>
        <v>Woodland</v>
      </c>
      <c r="Q1352" s="2" t="s">
        <v>91</v>
      </c>
      <c r="R1352" s="2" t="str">
        <f>_xlfn.XLOOKUP(Table2[[#This Row],[Store_ID]],Table6[Store_ID],Table6[Store Name],"Not Found")</f>
        <v>TrendMart Kalaburagi Mall Kiosk</v>
      </c>
      <c r="S1352" s="2">
        <f>_xlfn.XLOOKUP(Table2[[#This Row],[Store_ID]],Table6[Store_ID],Table6[Monthly Target],"Missing Target")</f>
        <v>800000</v>
      </c>
      <c r="T1352" s="2" t="str">
        <f>_xlfn.XLOOKUP(Table2[[#This Row],[Store_ID]],Table6[Store_ID],Table6[Region],"Not Found")</f>
        <v>South Zone 2</v>
      </c>
      <c r="U1352" s="2" t="s">
        <v>62</v>
      </c>
      <c r="V1352" s="2" t="str">
        <f>_xlfn.XLOOKUP(Table2[[#This Row],[Employee_ID]],Table5[Employee_ID],Table5[Employee Name],"Not Found")</f>
        <v>Rahul Krishnan</v>
      </c>
      <c r="W1352" s="2">
        <v>1</v>
      </c>
      <c r="X1352" s="2">
        <v>1419.88</v>
      </c>
      <c r="Y1352" s="2">
        <v>30</v>
      </c>
      <c r="Z1352" s="2">
        <v>425.96</v>
      </c>
      <c r="AA1352" s="2">
        <v>12</v>
      </c>
      <c r="AB1352" s="2">
        <v>119.27</v>
      </c>
      <c r="AC1352" s="2">
        <v>1113.19</v>
      </c>
      <c r="AD1352" s="2">
        <v>1048.71</v>
      </c>
      <c r="AE1352" s="2">
        <f t="shared" si="42"/>
        <v>-54.789999999999978</v>
      </c>
      <c r="AF1352" s="2" t="s">
        <v>25</v>
      </c>
      <c r="AG1352" s="42">
        <f>IFERROR(Table2[[#This Row],[Profit]]/Table2[[#This Row],[Sales Amount]],0)</f>
        <v>-4.9218911416739258E-2</v>
      </c>
      <c r="AH1352" s="2" t="str">
        <f>TRIM(Table2[[#This Row],[Payment Modee]])</f>
        <v>UPI</v>
      </c>
      <c r="AI1352" s="2" t="s">
        <v>36</v>
      </c>
      <c r="AJ1352" s="2" t="s">
        <v>27</v>
      </c>
      <c r="AK1352" s="2" t="s">
        <v>1486</v>
      </c>
      <c r="AL1352" s="16" t="str">
        <f>IF(HOUR(Table2[[#This Row],[Order Time]])&lt;12,"Morning",IF(HOUR(Table2[[#This Row],[Order Time]])&lt;17,"Afternoon",IF(HOUR(Table2[[#This Row],[Order Time]])&lt;21,"Evening","Night")))</f>
        <v>Morning</v>
      </c>
      <c r="AM1352" s="16" t="s">
        <v>29</v>
      </c>
    </row>
    <row r="1353" spans="1:39" x14ac:dyDescent="0.25">
      <c r="A1353" s="13" t="s">
        <v>3063</v>
      </c>
      <c r="B1353" s="4">
        <v>45468</v>
      </c>
      <c r="C1353" s="2">
        <f>YEAR(Table2[[#This Row],[Invoice Date]])</f>
        <v>2024</v>
      </c>
      <c r="D1353" s="2" t="str">
        <f>TEXT(Table2[[#This Row],[Invoice Date]],"mmm")</f>
        <v>Jun</v>
      </c>
      <c r="E1353" s="2" t="str">
        <f>Table2[[#This Row],[Store_ID]]&amp;"-"&amp;Table2[[#This Row],[Year]]&amp;"-"&amp;Table2[[#This Row],[Month]]</f>
        <v>STR109-2024-Jun</v>
      </c>
      <c r="F1353" s="2" t="s">
        <v>3064</v>
      </c>
      <c r="G1353" s="2" t="str">
        <f>_xlfn.XLOOKUP(Table2[[#This Row],[Customer_ID]],Table3[Customer_ID],Table3[Customer Name],"Not Found")</f>
        <v>Pranav Sundaram</v>
      </c>
      <c r="H1353" s="2" t="str">
        <f>_xlfn.XLOOKUP(Table2[[#This Row],[Customer_ID]],Table3[Customer_ID],Table3[Gender],"Female")</f>
        <v>Male</v>
      </c>
      <c r="I1353" s="2" t="str">
        <f>_xlfn.XLOOKUP(Table2[[#This Row],[Customer_ID]],Table3[Customer_ID],Table3[City],"Missing Memebership")</f>
        <v>Nizamabad</v>
      </c>
      <c r="J1353" s="2" t="str">
        <f>_xlfn.XLOOKUP(Table2[[#This Row],[Customer_ID]],Table3[Customer_ID],Table3[State],"Karnataka")</f>
        <v>Telangana</v>
      </c>
      <c r="K1353" s="2" t="str">
        <f>_xlfn.XLOOKUP(Table2[[#This Row],[Customer_ID]],Table3[Customer_ID],Table3[Membership],"Regular")</f>
        <v>Regular</v>
      </c>
      <c r="L1353" s="2" t="s">
        <v>293</v>
      </c>
      <c r="M1353" s="2" t="str">
        <f>_xlfn.XLOOKUP(Table2[[#This Row],[Product_ID]],Table4[Product_ID],Table4[Product_Name],"Not Found")</f>
        <v>Metro Shoes Muffler Olive</v>
      </c>
      <c r="N1353" s="2" t="str">
        <f>_xlfn.XLOOKUP(Table2[[#This Row],[Product_ID]],Table4[Product_ID],Table4[Category],"Not Found")</f>
        <v>Winter Wear</v>
      </c>
      <c r="O1353" s="2" t="str">
        <f>_xlfn.XLOOKUP(Table2[[#This Row],[Product_ID]],Table4[Product_ID],Table4[Subcategory],"Not Found")</f>
        <v>Muffler</v>
      </c>
      <c r="P1353" s="2" t="str">
        <f>_xlfn.XLOOKUP(Table2[[#This Row],[Product_ID]],Table4[Product_ID],Table4[Brand],"Missing Brand")</f>
        <v>Metro Shoes</v>
      </c>
      <c r="Q1353" s="2" t="s">
        <v>112</v>
      </c>
      <c r="R1353" s="2" t="str">
        <f>_xlfn.XLOOKUP(Table2[[#This Row],[Store_ID]],Table6[Store_ID],Table6[Store Name],"Not Found")</f>
        <v>TrendMart Warangal Outlet</v>
      </c>
      <c r="S1353" s="2">
        <f>_xlfn.XLOOKUP(Table2[[#This Row],[Store_ID]],Table6[Store_ID],Table6[Monthly Target],"Missing Target")</f>
        <v>1200000</v>
      </c>
      <c r="T1353" s="2" t="str">
        <f>_xlfn.XLOOKUP(Table2[[#This Row],[Store_ID]],Table6[Store_ID],Table6[Region],"Not Found")</f>
        <v>South Zone 2</v>
      </c>
      <c r="U1353" s="2" t="s">
        <v>417</v>
      </c>
      <c r="V1353" s="2" t="str">
        <f>_xlfn.XLOOKUP(Table2[[#This Row],[Employee_ID]],Table5[Employee_ID],Table5[Employee Name],"Not Found")</f>
        <v>Arjun Krishnan</v>
      </c>
      <c r="W1353" s="2">
        <v>2</v>
      </c>
      <c r="X1353" s="2">
        <v>1271.5999999999999</v>
      </c>
      <c r="Y1353" s="2">
        <v>30</v>
      </c>
      <c r="Z1353" s="2">
        <v>762.96</v>
      </c>
      <c r="AA1353" s="2">
        <v>12</v>
      </c>
      <c r="AB1353" s="2">
        <v>213.63</v>
      </c>
      <c r="AC1353" s="2">
        <v>1993.87</v>
      </c>
      <c r="AD1353" s="2">
        <v>1605.28</v>
      </c>
      <c r="AE1353" s="2">
        <f t="shared" si="42"/>
        <v>174.95999999999992</v>
      </c>
      <c r="AF1353" s="2" t="s">
        <v>136</v>
      </c>
      <c r="AG1353" s="42">
        <f>IFERROR(Table2[[#This Row],[Profit]]/Table2[[#This Row],[Sales Amount]],0)</f>
        <v>8.7748950533384787E-2</v>
      </c>
      <c r="AH1353" s="2" t="str">
        <f>TRIM(Table2[[#This Row],[Payment Modee]])</f>
        <v>EMI</v>
      </c>
      <c r="AI1353" s="2" t="s">
        <v>36</v>
      </c>
      <c r="AJ1353" s="2" t="s">
        <v>27</v>
      </c>
      <c r="AK1353" s="2" t="s">
        <v>646</v>
      </c>
      <c r="AL1353" s="16" t="str">
        <f>IF(HOUR(Table2[[#This Row],[Order Time]])&lt;12,"Morning",IF(HOUR(Table2[[#This Row],[Order Time]])&lt;17,"Afternoon",IF(HOUR(Table2[[#This Row],[Order Time]])&lt;21,"Evening","Night")))</f>
        <v>Evening</v>
      </c>
      <c r="AM1353" s="16" t="s">
        <v>29</v>
      </c>
    </row>
    <row r="1354" spans="1:39" x14ac:dyDescent="0.25">
      <c r="A1354" s="13" t="s">
        <v>3065</v>
      </c>
      <c r="B1354" s="4">
        <v>45539</v>
      </c>
      <c r="C1354" s="2">
        <f>YEAR(Table2[[#This Row],[Invoice Date]])</f>
        <v>2024</v>
      </c>
      <c r="D1354" s="2" t="str">
        <f>TEXT(Table2[[#This Row],[Invoice Date]],"mmm")</f>
        <v>Sep</v>
      </c>
      <c r="E1354" s="2" t="str">
        <f>Table2[[#This Row],[Store_ID]]&amp;"-"&amp;Table2[[#This Row],[Year]]&amp;"-"&amp;Table2[[#This Row],[Month]]</f>
        <v>STR047-2024-Sep</v>
      </c>
      <c r="F1354" s="2" t="s">
        <v>3066</v>
      </c>
      <c r="G1354" s="2" t="str">
        <f>_xlfn.XLOOKUP(Table2[[#This Row],[Customer_ID]],Table3[Customer_ID],Table3[Customer Name],"Not Found")</f>
        <v>Hema Bhat</v>
      </c>
      <c r="H1354" s="2" t="str">
        <f>_xlfn.XLOOKUP(Table2[[#This Row],[Customer_ID]],Table3[Customer_ID],Table3[Gender],"Female")</f>
        <v>Female</v>
      </c>
      <c r="I1354" s="2" t="str">
        <f>_xlfn.XLOOKUP(Table2[[#This Row],[Customer_ID]],Table3[Customer_ID],Table3[City],"Missing Memebership")</f>
        <v>Belagavi</v>
      </c>
      <c r="J1354" s="2" t="str">
        <f>_xlfn.XLOOKUP(Table2[[#This Row],[Customer_ID]],Table3[Customer_ID],Table3[State],"Karnataka")</f>
        <v>Karnataka</v>
      </c>
      <c r="K1354" s="2" t="str">
        <f>_xlfn.XLOOKUP(Table2[[#This Row],[Customer_ID]],Table3[Customer_ID],Table3[Membership],"Regular")</f>
        <v>Regular</v>
      </c>
      <c r="L1354" s="2" t="s">
        <v>1185</v>
      </c>
      <c r="M1354" s="2" t="str">
        <f>_xlfn.XLOOKUP(Table2[[#This Row],[Product_ID]],Table4[Product_ID],Table4[Product_Name],"Not Found")</f>
        <v>Metro Shoes Polo Purple</v>
      </c>
      <c r="N1354" s="2" t="str">
        <f>_xlfn.XLOOKUP(Table2[[#This Row],[Product_ID]],Table4[Product_ID],Table4[Category],"Not Found")</f>
        <v>Men T-Shirts</v>
      </c>
      <c r="O1354" s="2" t="str">
        <f>_xlfn.XLOOKUP(Table2[[#This Row],[Product_ID]],Table4[Product_ID],Table4[Subcategory],"Not Found")</f>
        <v>Polo</v>
      </c>
      <c r="P1354" s="2" t="str">
        <f>_xlfn.XLOOKUP(Table2[[#This Row],[Product_ID]],Table4[Product_ID],Table4[Brand],"Missing Brand")</f>
        <v>Metro Shoes</v>
      </c>
      <c r="Q1354" s="2" t="s">
        <v>107</v>
      </c>
      <c r="R1354" s="2" t="str">
        <f>_xlfn.XLOOKUP(Table2[[#This Row],[Store_ID]],Table6[Store_ID],Table6[Store Name],"Not Found")</f>
        <v>TrendMart Kurnool Standard</v>
      </c>
      <c r="S1354" s="2">
        <f>_xlfn.XLOOKUP(Table2[[#This Row],[Store_ID]],Table6[Store_ID],Table6[Monthly Target],"Missing Target")</f>
        <v>800000</v>
      </c>
      <c r="T1354" s="2" t="str">
        <f>_xlfn.XLOOKUP(Table2[[#This Row],[Store_ID]],Table6[Store_ID],Table6[Region],"Not Found")</f>
        <v>South Zone 3</v>
      </c>
      <c r="U1354" s="2" t="s">
        <v>417</v>
      </c>
      <c r="V1354" s="2" t="str">
        <f>_xlfn.XLOOKUP(Table2[[#This Row],[Employee_ID]],Table5[Employee_ID],Table5[Employee Name],"Not Found")</f>
        <v>Arjun Krishnan</v>
      </c>
      <c r="W1354" s="2">
        <v>3</v>
      </c>
      <c r="X1354" s="2">
        <v>535.89</v>
      </c>
      <c r="Y1354" s="2">
        <v>15</v>
      </c>
      <c r="Z1354" s="2">
        <v>241.15</v>
      </c>
      <c r="AA1354" s="2">
        <v>5</v>
      </c>
      <c r="AB1354" s="2">
        <v>68.33</v>
      </c>
      <c r="AC1354" s="2">
        <v>1434.85</v>
      </c>
      <c r="AD1354" s="2">
        <v>1046.25</v>
      </c>
      <c r="AE1354" s="2">
        <f t="shared" si="42"/>
        <v>320.26999999999992</v>
      </c>
      <c r="AF1354" s="2" t="s">
        <v>25</v>
      </c>
      <c r="AG1354" s="42">
        <f>IFERROR(Table2[[#This Row],[Profit]]/Table2[[#This Row],[Sales Amount]],0)</f>
        <v>0.22320800083632431</v>
      </c>
      <c r="AH1354" s="2" t="str">
        <f>TRIM(Table2[[#This Row],[Payment Modee]])</f>
        <v>UPI</v>
      </c>
      <c r="AI1354" s="2" t="s">
        <v>26</v>
      </c>
      <c r="AJ1354" s="2" t="s">
        <v>27</v>
      </c>
      <c r="AK1354" s="2" t="s">
        <v>3067</v>
      </c>
      <c r="AL1354" s="16" t="str">
        <f>IF(HOUR(Table2[[#This Row],[Order Time]])&lt;12,"Morning",IF(HOUR(Table2[[#This Row],[Order Time]])&lt;17,"Afternoon",IF(HOUR(Table2[[#This Row],[Order Time]])&lt;21,"Evening","Night")))</f>
        <v>Morning</v>
      </c>
      <c r="AM1354" s="16" t="s">
        <v>29</v>
      </c>
    </row>
    <row r="1355" spans="1:39" x14ac:dyDescent="0.25">
      <c r="A1355" s="13" t="s">
        <v>3068</v>
      </c>
      <c r="B1355" s="4">
        <v>45528</v>
      </c>
      <c r="C1355" s="2">
        <f>YEAR(Table2[[#This Row],[Invoice Date]])</f>
        <v>2024</v>
      </c>
      <c r="D1355" s="2" t="str">
        <f>TEXT(Table2[[#This Row],[Invoice Date]],"mmm")</f>
        <v>Aug</v>
      </c>
      <c r="E1355" s="2" t="str">
        <f>Table2[[#This Row],[Store_ID]]&amp;"-"&amp;Table2[[#This Row],[Year]]&amp;"-"&amp;Table2[[#This Row],[Month]]</f>
        <v>STR031-2024-Aug</v>
      </c>
      <c r="F1355" s="2" t="s">
        <v>3025</v>
      </c>
      <c r="G1355" s="2" t="str">
        <f>_xlfn.XLOOKUP(Table2[[#This Row],[Customer_ID]],Table3[Customer_ID],Table3[Customer Name],"Not Found")</f>
        <v>Sunita Subramaniam</v>
      </c>
      <c r="H1355" s="2" t="str">
        <f>_xlfn.XLOOKUP(Table2[[#This Row],[Customer_ID]],Table3[Customer_ID],Table3[Gender],"Female")</f>
        <v>Female</v>
      </c>
      <c r="I1355" s="2" t="str">
        <f>_xlfn.XLOOKUP(Table2[[#This Row],[Customer_ID]],Table3[Customer_ID],Table3[City],"Missing Memebership")</f>
        <v>Kollam</v>
      </c>
      <c r="J1355" s="2" t="str">
        <f>_xlfn.XLOOKUP(Table2[[#This Row],[Customer_ID]],Table3[Customer_ID],Table3[State],"Karnataka")</f>
        <v>Kerala</v>
      </c>
      <c r="K1355" s="2" t="str">
        <f>_xlfn.XLOOKUP(Table2[[#This Row],[Customer_ID]],Table3[Customer_ID],Table3[Membership],"Regular")</f>
        <v>Platinum</v>
      </c>
      <c r="L1355" s="2" t="s">
        <v>434</v>
      </c>
      <c r="M1355" s="2" t="str">
        <f>_xlfn.XLOOKUP(Table2[[#This Row],[Product_ID]],Table4[Product_ID],Table4[Product_Name],"Not Found")</f>
        <v>Joyalukkas Sandals Beige</v>
      </c>
      <c r="N1355" s="2" t="str">
        <f>_xlfn.XLOOKUP(Table2[[#This Row],[Product_ID]],Table4[Product_ID],Table4[Category],"Not Found")</f>
        <v>Footwear</v>
      </c>
      <c r="O1355" s="2" t="str">
        <f>_xlfn.XLOOKUP(Table2[[#This Row],[Product_ID]],Table4[Product_ID],Table4[Subcategory],"Not Found")</f>
        <v>Sandals</v>
      </c>
      <c r="P1355" s="2" t="str">
        <f>_xlfn.XLOOKUP(Table2[[#This Row],[Product_ID]],Table4[Product_ID],Table4[Brand],"Missing Brand")</f>
        <v>Joyalukkas</v>
      </c>
      <c r="Q1355" s="2" t="s">
        <v>1351</v>
      </c>
      <c r="R1355" s="2" t="str">
        <f>_xlfn.XLOOKUP(Table2[[#This Row],[Store_ID]],Table6[Store_ID],Table6[Store Name],"Not Found")</f>
        <v>TrendMart Kozhikode Mall Kiosk</v>
      </c>
      <c r="S1355" s="2">
        <f>_xlfn.XLOOKUP(Table2[[#This Row],[Store_ID]],Table6[Store_ID],Table6[Monthly Target],"Missing Target")</f>
        <v>2000000</v>
      </c>
      <c r="T1355" s="2" t="str">
        <f>_xlfn.XLOOKUP(Table2[[#This Row],[Store_ID]],Table6[Store_ID],Table6[Region],"Not Found")</f>
        <v>South Zone 1</v>
      </c>
      <c r="U1355" s="2" t="s">
        <v>159</v>
      </c>
      <c r="V1355" s="2" t="str">
        <f>_xlfn.XLOOKUP(Table2[[#This Row],[Employee_ID]],Table5[Employee_ID],Table5[Employee Name],"Not Found")</f>
        <v>Venkat Sharma</v>
      </c>
      <c r="W1355" s="2">
        <v>1</v>
      </c>
      <c r="X1355" s="2">
        <v>1341.72</v>
      </c>
      <c r="Y1355" s="2">
        <v>0</v>
      </c>
      <c r="Z1355" s="2">
        <v>0</v>
      </c>
      <c r="AA1355" s="2">
        <v>12</v>
      </c>
      <c r="AB1355" s="2">
        <v>161.01</v>
      </c>
      <c r="AC1355" s="2">
        <v>1502.73</v>
      </c>
      <c r="AD1355" s="2">
        <v>854.85</v>
      </c>
      <c r="AE1355" s="2">
        <f t="shared" si="42"/>
        <v>486.87</v>
      </c>
      <c r="AF1355" s="2" t="s">
        <v>56</v>
      </c>
      <c r="AG1355" s="42">
        <f>IFERROR(Table2[[#This Row],[Profit]]/Table2[[#This Row],[Sales Amount]],0)</f>
        <v>0.3239903375855942</v>
      </c>
      <c r="AH1355" s="2" t="str">
        <f>TRIM(Table2[[#This Row],[Payment Modee]])</f>
        <v>Credit Card</v>
      </c>
      <c r="AI1355" s="2" t="s">
        <v>26</v>
      </c>
      <c r="AJ1355" s="2" t="s">
        <v>27</v>
      </c>
      <c r="AK1355" s="2" t="s">
        <v>3069</v>
      </c>
      <c r="AL1355" s="16" t="str">
        <f>IF(HOUR(Table2[[#This Row],[Order Time]])&lt;12,"Morning",IF(HOUR(Table2[[#This Row],[Order Time]])&lt;17,"Afternoon",IF(HOUR(Table2[[#This Row],[Order Time]])&lt;21,"Evening","Night")))</f>
        <v>Afternoon</v>
      </c>
      <c r="AM1355" s="16" t="s">
        <v>38</v>
      </c>
    </row>
    <row r="1356" spans="1:39" x14ac:dyDescent="0.25">
      <c r="A1356" s="13" t="s">
        <v>3070</v>
      </c>
      <c r="B1356" s="4">
        <v>45399</v>
      </c>
      <c r="C1356" s="2">
        <f>YEAR(Table2[[#This Row],[Invoice Date]])</f>
        <v>2024</v>
      </c>
      <c r="D1356" s="2" t="str">
        <f>TEXT(Table2[[#This Row],[Invoice Date]],"mmm")</f>
        <v>Apr</v>
      </c>
      <c r="E1356" s="2" t="str">
        <f>Table2[[#This Row],[Store_ID]]&amp;"-"&amp;Table2[[#This Row],[Year]]&amp;"-"&amp;Table2[[#This Row],[Month]]</f>
        <v>STR029-2024-Apr</v>
      </c>
      <c r="F1356" s="2" t="s">
        <v>1504</v>
      </c>
      <c r="G1356" s="2" t="str">
        <f>_xlfn.XLOOKUP(Table2[[#This Row],[Customer_ID]],Table3[Customer_ID],Table3[Customer Name],"Not Found")</f>
        <v>Bindu Achari</v>
      </c>
      <c r="H1356" s="2" t="str">
        <f>_xlfn.XLOOKUP(Table2[[#This Row],[Customer_ID]],Table3[Customer_ID],Table3[Gender],"Female")</f>
        <v>Female</v>
      </c>
      <c r="I1356" s="2" t="str">
        <f>_xlfn.XLOOKUP(Table2[[#This Row],[Customer_ID]],Table3[Customer_ID],Table3[City],"Missing Memebership")</f>
        <v>Davanagere</v>
      </c>
      <c r="J1356" s="2" t="str">
        <f>_xlfn.XLOOKUP(Table2[[#This Row],[Customer_ID]],Table3[Customer_ID],Table3[State],"Karnataka")</f>
        <v>Karnataka</v>
      </c>
      <c r="K1356" s="2" t="str">
        <f>_xlfn.XLOOKUP(Table2[[#This Row],[Customer_ID]],Table3[Customer_ID],Table3[Membership],"Regular")</f>
        <v>Regular</v>
      </c>
      <c r="L1356" s="2" t="s">
        <v>964</v>
      </c>
      <c r="M1356" s="2" t="str">
        <f>_xlfn.XLOOKUP(Table2[[#This Row],[Product_ID]],Table4[Product_ID],Table4[Product_Name],"Not Found")</f>
        <v>W for Woman Cotton Saree Wine</v>
      </c>
      <c r="N1356" s="2" t="str">
        <f>_xlfn.XLOOKUP(Table2[[#This Row],[Product_ID]],Table4[Product_ID],Table4[Category],"Not Found")</f>
        <v>Women Sarees</v>
      </c>
      <c r="O1356" s="2" t="str">
        <f>_xlfn.XLOOKUP(Table2[[#This Row],[Product_ID]],Table4[Product_ID],Table4[Subcategory],"Not Found")</f>
        <v>Cotton Saree</v>
      </c>
      <c r="P1356" s="2" t="str">
        <f>_xlfn.XLOOKUP(Table2[[#This Row],[Product_ID]],Table4[Product_ID],Table4[Brand],"Missing Brand")</f>
        <v>W for Woman</v>
      </c>
      <c r="Q1356" s="2" t="s">
        <v>282</v>
      </c>
      <c r="R1356" s="2" t="str">
        <f>_xlfn.XLOOKUP(Table2[[#This Row],[Store_ID]],Table6[Store_ID],Table6[Store Name],"Not Found")</f>
        <v>TrendMart Davanagere High Street</v>
      </c>
      <c r="S1356" s="2">
        <f>_xlfn.XLOOKUP(Table2[[#This Row],[Store_ID]],Table6[Store_ID],Table6[Monthly Target],"Missing Target")</f>
        <v>800000</v>
      </c>
      <c r="T1356" s="2" t="str">
        <f>_xlfn.XLOOKUP(Table2[[#This Row],[Store_ID]],Table6[Store_ID],Table6[Region],"Not Found")</f>
        <v>South Zone 2</v>
      </c>
      <c r="U1356" s="2" t="s">
        <v>142</v>
      </c>
      <c r="V1356" s="2" t="str">
        <f>_xlfn.XLOOKUP(Table2[[#This Row],[Employee_ID]],Table5[Employee_ID],Table5[Employee Name],"Not Found")</f>
        <v>Anusuya Subramaniam</v>
      </c>
      <c r="W1356" s="2">
        <v>1</v>
      </c>
      <c r="X1356" s="2">
        <v>3128.02</v>
      </c>
      <c r="Y1356" s="2">
        <v>0</v>
      </c>
      <c r="Z1356" s="2">
        <v>0</v>
      </c>
      <c r="AA1356" s="2">
        <v>12</v>
      </c>
      <c r="AB1356" s="2">
        <v>375.36</v>
      </c>
      <c r="AC1356" s="2">
        <v>3503.38</v>
      </c>
      <c r="AD1356" s="2">
        <v>2340.46</v>
      </c>
      <c r="AE1356" s="2">
        <f t="shared" si="42"/>
        <v>787.56000000000006</v>
      </c>
      <c r="AF1356" s="2" t="s">
        <v>69</v>
      </c>
      <c r="AG1356" s="42">
        <f>IFERROR(Table2[[#This Row],[Profit]]/Table2[[#This Row],[Sales Amount]],0)</f>
        <v>0.22480005023719951</v>
      </c>
      <c r="AH1356" s="2" t="str">
        <f>TRIM(Table2[[#This Row],[Payment Modee]])</f>
        <v>Cash</v>
      </c>
      <c r="AI1356" s="2" t="s">
        <v>36</v>
      </c>
      <c r="AJ1356" s="2" t="s">
        <v>27</v>
      </c>
      <c r="AK1356" s="2" t="s">
        <v>3071</v>
      </c>
      <c r="AL1356" s="16" t="str">
        <f>IF(HOUR(Table2[[#This Row],[Order Time]])&lt;12,"Morning",IF(HOUR(Table2[[#This Row],[Order Time]])&lt;17,"Afternoon",IF(HOUR(Table2[[#This Row],[Order Time]])&lt;21,"Evening","Night")))</f>
        <v>Evening</v>
      </c>
      <c r="AM1356" s="16" t="s">
        <v>29</v>
      </c>
    </row>
    <row r="1357" spans="1:39" x14ac:dyDescent="0.25">
      <c r="A1357" s="13" t="s">
        <v>3072</v>
      </c>
      <c r="B1357" s="4">
        <v>45637</v>
      </c>
      <c r="C1357" s="2">
        <f>YEAR(Table2[[#This Row],[Invoice Date]])</f>
        <v>2024</v>
      </c>
      <c r="D1357" s="2" t="str">
        <f>TEXT(Table2[[#This Row],[Invoice Date]],"mmm")</f>
        <v>Dec</v>
      </c>
      <c r="E1357" s="2" t="str">
        <f>Table2[[#This Row],[Store_ID]]&amp;"-"&amp;Table2[[#This Row],[Year]]&amp;"-"&amp;Table2[[#This Row],[Month]]</f>
        <v>STR104-2024-Dec</v>
      </c>
      <c r="F1357" s="2" t="s">
        <v>628</v>
      </c>
      <c r="G1357" s="2" t="str">
        <f>_xlfn.XLOOKUP(Table2[[#This Row],[Customer_ID]],Table3[Customer_ID],Table3[Customer Name],"Not Found")</f>
        <v>Naveen Bhat</v>
      </c>
      <c r="H1357" s="2" t="str">
        <f>_xlfn.XLOOKUP(Table2[[#This Row],[Customer_ID]],Table3[Customer_ID],Table3[Gender],"Female")</f>
        <v>Male</v>
      </c>
      <c r="I1357" s="2" t="str">
        <f>_xlfn.XLOOKUP(Table2[[#This Row],[Customer_ID]],Table3[Customer_ID],Table3[City],"Missing Memebership")</f>
        <v>Nizamabad</v>
      </c>
      <c r="J1357" s="2" t="str">
        <f>_xlfn.XLOOKUP(Table2[[#This Row],[Customer_ID]],Table3[Customer_ID],Table3[State],"Karnataka")</f>
        <v>Telangana</v>
      </c>
      <c r="K1357" s="2" t="str">
        <f>_xlfn.XLOOKUP(Table2[[#This Row],[Customer_ID]],Table3[Customer_ID],Table3[Membership],"Regular")</f>
        <v>Silver</v>
      </c>
      <c r="L1357" s="2" t="s">
        <v>1173</v>
      </c>
      <c r="M1357" s="2" t="str">
        <f>_xlfn.XLOOKUP(Table2[[#This Row],[Product_ID]],Table4[Product_ID],Table4[Product_Name],"Not Found")</f>
        <v>Jack &amp; Jones Straight Fit Maroon</v>
      </c>
      <c r="N1357" s="2" t="str">
        <f>_xlfn.XLOOKUP(Table2[[#This Row],[Product_ID]],Table4[Product_ID],Table4[Category],"Not Found")</f>
        <v>Men Jeans</v>
      </c>
      <c r="O1357" s="2" t="str">
        <f>_xlfn.XLOOKUP(Table2[[#This Row],[Product_ID]],Table4[Product_ID],Table4[Subcategory],"Not Found")</f>
        <v>Straight Fit</v>
      </c>
      <c r="P1357" s="2" t="str">
        <f>_xlfn.XLOOKUP(Table2[[#This Row],[Product_ID]],Table4[Product_ID],Table4[Brand],"Missing Brand")</f>
        <v>Jack &amp; Jones</v>
      </c>
      <c r="Q1357" s="2" t="s">
        <v>399</v>
      </c>
      <c r="R1357" s="2" t="str">
        <f>_xlfn.XLOOKUP(Table2[[#This Row],[Store_ID]],Table6[Store_ID],Table6[Store Name],"Not Found")</f>
        <v>TrendMart Kochi High Street</v>
      </c>
      <c r="S1357" s="2">
        <f>_xlfn.XLOOKUP(Table2[[#This Row],[Store_ID]],Table6[Store_ID],Table6[Monthly Target],"Missing Target")</f>
        <v>1200000</v>
      </c>
      <c r="T1357" s="2" t="str">
        <f>_xlfn.XLOOKUP(Table2[[#This Row],[Store_ID]],Table6[Store_ID],Table6[Region],"Not Found")</f>
        <v>South Zone 1</v>
      </c>
      <c r="U1357" s="2" t="s">
        <v>43</v>
      </c>
      <c r="V1357" s="2" t="str">
        <f>_xlfn.XLOOKUP(Table2[[#This Row],[Employee_ID]],Table5[Employee_ID],Table5[Employee Name],"Not Found")</f>
        <v>Meena Krishnan</v>
      </c>
      <c r="W1357" s="2">
        <v>1</v>
      </c>
      <c r="X1357" s="2">
        <v>1096.22</v>
      </c>
      <c r="Y1357" s="2">
        <v>30</v>
      </c>
      <c r="Z1357" s="2">
        <v>328.87</v>
      </c>
      <c r="AA1357" s="2">
        <v>12</v>
      </c>
      <c r="AB1357" s="2">
        <v>92.08</v>
      </c>
      <c r="AC1357" s="2">
        <v>859.43</v>
      </c>
      <c r="AD1357" s="2">
        <v>754.73</v>
      </c>
      <c r="AE1357" s="2">
        <f t="shared" si="42"/>
        <v>12.619999999999933</v>
      </c>
      <c r="AF1357" s="2" t="s">
        <v>69</v>
      </c>
      <c r="AG1357" s="42">
        <f>IFERROR(Table2[[#This Row],[Profit]]/Table2[[#This Row],[Sales Amount]],0)</f>
        <v>1.4684151123418934E-2</v>
      </c>
      <c r="AH1357" s="2" t="str">
        <f>TRIM(Table2[[#This Row],[Payment Modee]])</f>
        <v>Cash</v>
      </c>
      <c r="AI1357" s="2" t="s">
        <v>26</v>
      </c>
      <c r="AJ1357" s="2" t="s">
        <v>27</v>
      </c>
      <c r="AK1357" s="2" t="s">
        <v>3073</v>
      </c>
      <c r="AL1357" s="16" t="str">
        <f>IF(HOUR(Table2[[#This Row],[Order Time]])&lt;12,"Morning",IF(HOUR(Table2[[#This Row],[Order Time]])&lt;17,"Afternoon",IF(HOUR(Table2[[#This Row],[Order Time]])&lt;21,"Evening","Night")))</f>
        <v>Morning</v>
      </c>
      <c r="AM1357" s="16" t="s">
        <v>29</v>
      </c>
    </row>
    <row r="1358" spans="1:39" x14ac:dyDescent="0.25">
      <c r="A1358" s="13" t="s">
        <v>3074</v>
      </c>
      <c r="B1358" s="4">
        <v>45457</v>
      </c>
      <c r="C1358" s="2">
        <f>YEAR(Table2[[#This Row],[Invoice Date]])</f>
        <v>2024</v>
      </c>
      <c r="D1358" s="2" t="str">
        <f>TEXT(Table2[[#This Row],[Invoice Date]],"mmm")</f>
        <v>Jun</v>
      </c>
      <c r="E1358" s="2" t="str">
        <f>Table2[[#This Row],[Store_ID]]&amp;"-"&amp;Table2[[#This Row],[Year]]&amp;"-"&amp;Table2[[#This Row],[Month]]</f>
        <v>STR065-2024-Jun</v>
      </c>
      <c r="F1358" s="2" t="s">
        <v>2682</v>
      </c>
      <c r="G1358" s="2" t="str">
        <f>_xlfn.XLOOKUP(Table2[[#This Row],[Customer_ID]],Table3[Customer_ID],Table3[Customer Name],"Not Found")</f>
        <v>Sanjay Gopalakrishnan</v>
      </c>
      <c r="H1358" s="2" t="str">
        <f>_xlfn.XLOOKUP(Table2[[#This Row],[Customer_ID]],Table3[Customer_ID],Table3[Gender],"Female")</f>
        <v>Male</v>
      </c>
      <c r="I1358" s="2" t="str">
        <f>_xlfn.XLOOKUP(Table2[[#This Row],[Customer_ID]],Table3[Customer_ID],Table3[City],"Missing Memebership")</f>
        <v>Guntur</v>
      </c>
      <c r="J1358" s="2" t="str">
        <f>_xlfn.XLOOKUP(Table2[[#This Row],[Customer_ID]],Table3[Customer_ID],Table3[State],"Karnataka")</f>
        <v>Andhra Pradesh</v>
      </c>
      <c r="K1358" s="2" t="str">
        <f>_xlfn.XLOOKUP(Table2[[#This Row],[Customer_ID]],Table3[Customer_ID],Table3[Membership],"Regular")</f>
        <v>Regular</v>
      </c>
      <c r="L1358" s="2" t="s">
        <v>404</v>
      </c>
      <c r="M1358" s="2" t="str">
        <f>_xlfn.XLOOKUP(Table2[[#This Row],[Product_ID]],Table4[Product_ID],Table4[Product_Name],"Not Found")</f>
        <v>Nike Bifold Wallet Navy Blue</v>
      </c>
      <c r="N1358" s="2" t="str">
        <f>_xlfn.XLOOKUP(Table2[[#This Row],[Product_ID]],Table4[Product_ID],Table4[Category],"Not Found")</f>
        <v>Wallets</v>
      </c>
      <c r="O1358" s="2" t="str">
        <f>_xlfn.XLOOKUP(Table2[[#This Row],[Product_ID]],Table4[Product_ID],Table4[Subcategory],"Not Found")</f>
        <v>Bifold Wallet</v>
      </c>
      <c r="P1358" s="2" t="str">
        <f>_xlfn.XLOOKUP(Table2[[#This Row],[Product_ID]],Table4[Product_ID],Table4[Brand],"Missing Brand")</f>
        <v>Nike</v>
      </c>
      <c r="Q1358" s="2" t="s">
        <v>1020</v>
      </c>
      <c r="R1358" s="2" t="str">
        <f>_xlfn.XLOOKUP(Table2[[#This Row],[Store_ID]],Table6[Store_ID],Table6[Store Name],"Not Found")</f>
        <v>TrendMart Guntur Flagship</v>
      </c>
      <c r="S1358" s="2">
        <f>_xlfn.XLOOKUP(Table2[[#This Row],[Store_ID]],Table6[Store_ID],Table6[Monthly Target],"Missing Target")</f>
        <v>1200000</v>
      </c>
      <c r="T1358" s="2" t="str">
        <f>_xlfn.XLOOKUP(Table2[[#This Row],[Store_ID]],Table6[Store_ID],Table6[Region],"Not Found")</f>
        <v>South Zone 3</v>
      </c>
      <c r="U1358" s="2" t="s">
        <v>192</v>
      </c>
      <c r="V1358" s="2" t="str">
        <f>_xlfn.XLOOKUP(Table2[[#This Row],[Employee_ID]],Table5[Employee_ID],Table5[Employee Name],"Not Found")</f>
        <v>Hari Nair</v>
      </c>
      <c r="W1358" s="2">
        <v>2</v>
      </c>
      <c r="X1358" s="2">
        <v>1347.06</v>
      </c>
      <c r="Y1358" s="2">
        <v>0</v>
      </c>
      <c r="Z1358" s="2">
        <v>0</v>
      </c>
      <c r="AA1358" s="2">
        <v>12</v>
      </c>
      <c r="AB1358" s="2">
        <v>323.29000000000002</v>
      </c>
      <c r="AC1358" s="2">
        <v>3017.41</v>
      </c>
      <c r="AD1358" s="2">
        <v>1806.6</v>
      </c>
      <c r="AE1358" s="2">
        <f t="shared" ref="AE1358:AE1389" si="43">(AC1358-AD1358-AB1358)</f>
        <v>887.52</v>
      </c>
      <c r="AF1358" s="2" t="s">
        <v>69</v>
      </c>
      <c r="AG1358" s="42">
        <f>IFERROR(Table2[[#This Row],[Profit]]/Table2[[#This Row],[Sales Amount]],0)</f>
        <v>0.29413304787881001</v>
      </c>
      <c r="AH1358" s="2" t="str">
        <f>TRIM(Table2[[#This Row],[Payment Modee]])</f>
        <v>Cash</v>
      </c>
      <c r="AI1358" s="2" t="s">
        <v>36</v>
      </c>
      <c r="AJ1358" s="2" t="s">
        <v>27</v>
      </c>
      <c r="AK1358" s="2" t="s">
        <v>2178</v>
      </c>
      <c r="AL1358" s="16" t="str">
        <f>IF(HOUR(Table2[[#This Row],[Order Time]])&lt;12,"Morning",IF(HOUR(Table2[[#This Row],[Order Time]])&lt;17,"Afternoon",IF(HOUR(Table2[[#This Row],[Order Time]])&lt;21,"Evening","Night")))</f>
        <v>Evening</v>
      </c>
      <c r="AM1358" s="16" t="s">
        <v>29</v>
      </c>
    </row>
    <row r="1359" spans="1:39" x14ac:dyDescent="0.25">
      <c r="A1359" s="13" t="s">
        <v>3075</v>
      </c>
      <c r="B1359" s="4">
        <v>45588</v>
      </c>
      <c r="C1359" s="2">
        <f>YEAR(Table2[[#This Row],[Invoice Date]])</f>
        <v>2024</v>
      </c>
      <c r="D1359" s="2" t="str">
        <f>TEXT(Table2[[#This Row],[Invoice Date]],"mmm")</f>
        <v>Oct</v>
      </c>
      <c r="E1359" s="2" t="str">
        <f>Table2[[#This Row],[Store_ID]]&amp;"-"&amp;Table2[[#This Row],[Year]]&amp;"-"&amp;Table2[[#This Row],[Month]]</f>
        <v>STR088-2024-Oct</v>
      </c>
      <c r="F1359" s="2" t="s">
        <v>628</v>
      </c>
      <c r="G1359" s="2" t="str">
        <f>_xlfn.XLOOKUP(Table2[[#This Row],[Customer_ID]],Table3[Customer_ID],Table3[Customer Name],"Not Found")</f>
        <v>Naveen Bhat</v>
      </c>
      <c r="H1359" s="2" t="str">
        <f>_xlfn.XLOOKUP(Table2[[#This Row],[Customer_ID]],Table3[Customer_ID],Table3[Gender],"Female")</f>
        <v>Male</v>
      </c>
      <c r="I1359" s="2" t="str">
        <f>_xlfn.XLOOKUP(Table2[[#This Row],[Customer_ID]],Table3[Customer_ID],Table3[City],"Missing Memebership")</f>
        <v>Nizamabad</v>
      </c>
      <c r="J1359" s="2" t="str">
        <f>_xlfn.XLOOKUP(Table2[[#This Row],[Customer_ID]],Table3[Customer_ID],Table3[State],"Karnataka")</f>
        <v>Telangana</v>
      </c>
      <c r="K1359" s="2" t="str">
        <f>_xlfn.XLOOKUP(Table2[[#This Row],[Customer_ID]],Table3[Customer_ID],Table3[Membership],"Regular")</f>
        <v>Silver</v>
      </c>
      <c r="L1359" s="2" t="s">
        <v>2641</v>
      </c>
      <c r="M1359" s="2" t="str">
        <f>_xlfn.XLOOKUP(Table2[[#This Row],[Product_ID]],Table4[Product_ID],Table4[Product_Name],"Not Found")</f>
        <v>Libas Polo Peach</v>
      </c>
      <c r="N1359" s="2" t="str">
        <f>_xlfn.XLOOKUP(Table2[[#This Row],[Product_ID]],Table4[Product_ID],Table4[Category],"Not Found")</f>
        <v>Men T-Shirts</v>
      </c>
      <c r="O1359" s="2" t="str">
        <f>_xlfn.XLOOKUP(Table2[[#This Row],[Product_ID]],Table4[Product_ID],Table4[Subcategory],"Not Found")</f>
        <v>Polo</v>
      </c>
      <c r="P1359" s="2" t="str">
        <f>_xlfn.XLOOKUP(Table2[[#This Row],[Product_ID]],Table4[Product_ID],Table4[Brand],"Missing Brand")</f>
        <v>Libas</v>
      </c>
      <c r="Q1359" s="2" t="s">
        <v>141</v>
      </c>
      <c r="R1359" s="2" t="str">
        <f>_xlfn.XLOOKUP(Table2[[#This Row],[Store_ID]],Table6[Store_ID],Table6[Store Name],"Not Found")</f>
        <v>TrendMart Warangal High Street</v>
      </c>
      <c r="S1359" s="2">
        <f>_xlfn.XLOOKUP(Table2[[#This Row],[Store_ID]],Table6[Store_ID],Table6[Monthly Target],"Missing Target")</f>
        <v>2000000</v>
      </c>
      <c r="T1359" s="2" t="str">
        <f>_xlfn.XLOOKUP(Table2[[#This Row],[Store_ID]],Table6[Store_ID],Table6[Region],"Not Found")</f>
        <v>South Zone 2</v>
      </c>
      <c r="U1359" s="2" t="s">
        <v>349</v>
      </c>
      <c r="V1359" s="2" t="str">
        <f>_xlfn.XLOOKUP(Table2[[#This Row],[Employee_ID]],Table5[Employee_ID],Table5[Employee Name],"Not Found")</f>
        <v>Chitra Bhat</v>
      </c>
      <c r="W1359" s="2">
        <v>3</v>
      </c>
      <c r="X1359" s="2">
        <v>705.41</v>
      </c>
      <c r="Y1359" s="2">
        <v>0</v>
      </c>
      <c r="Z1359" s="2">
        <v>0</v>
      </c>
      <c r="AA1359" s="2">
        <v>5</v>
      </c>
      <c r="AB1359" s="2">
        <v>105.81</v>
      </c>
      <c r="AC1359" s="2">
        <v>2222.04</v>
      </c>
      <c r="AD1359" s="2">
        <v>1211.7</v>
      </c>
      <c r="AE1359" s="2">
        <f t="shared" si="43"/>
        <v>904.53</v>
      </c>
      <c r="AF1359" s="2" t="s">
        <v>69</v>
      </c>
      <c r="AG1359" s="42">
        <f>IFERROR(Table2[[#This Row],[Profit]]/Table2[[#This Row],[Sales Amount]],0)</f>
        <v>0.40707187989415133</v>
      </c>
      <c r="AH1359" s="2" t="str">
        <f>TRIM(Table2[[#This Row],[Payment Modee]])</f>
        <v>Cash</v>
      </c>
      <c r="AI1359" s="2" t="s">
        <v>26</v>
      </c>
      <c r="AJ1359" s="2" t="s">
        <v>27</v>
      </c>
      <c r="AK1359" s="2" t="s">
        <v>2824</v>
      </c>
      <c r="AL1359" s="16" t="str">
        <f>IF(HOUR(Table2[[#This Row],[Order Time]])&lt;12,"Morning",IF(HOUR(Table2[[#This Row],[Order Time]])&lt;17,"Afternoon",IF(HOUR(Table2[[#This Row],[Order Time]])&lt;21,"Evening","Night")))</f>
        <v>Afternoon</v>
      </c>
      <c r="AM1359" s="16" t="s">
        <v>29</v>
      </c>
    </row>
    <row r="1360" spans="1:39" x14ac:dyDescent="0.25">
      <c r="A1360" s="13" t="s">
        <v>3076</v>
      </c>
      <c r="B1360" s="4">
        <v>45527</v>
      </c>
      <c r="C1360" s="2">
        <f>YEAR(Table2[[#This Row],[Invoice Date]])</f>
        <v>2024</v>
      </c>
      <c r="D1360" s="2" t="str">
        <f>TEXT(Table2[[#This Row],[Invoice Date]],"mmm")</f>
        <v>Aug</v>
      </c>
      <c r="E1360" s="2" t="str">
        <f>Table2[[#This Row],[Store_ID]]&amp;"-"&amp;Table2[[#This Row],[Year]]&amp;"-"&amp;Table2[[#This Row],[Month]]</f>
        <v>STR031-2024-Aug</v>
      </c>
      <c r="F1360" s="2" t="s">
        <v>3077</v>
      </c>
      <c r="G1360" s="2" t="str">
        <f>_xlfn.XLOOKUP(Table2[[#This Row],[Customer_ID]],Table3[Customer_ID],Table3[Customer Name],"Not Found")</f>
        <v>Prakash Bhat</v>
      </c>
      <c r="H1360" s="2" t="str">
        <f>_xlfn.XLOOKUP(Table2[[#This Row],[Customer_ID]],Table3[Customer_ID],Table3[Gender],"Female")</f>
        <v>Male</v>
      </c>
      <c r="I1360" s="2" t="str">
        <f>_xlfn.XLOOKUP(Table2[[#This Row],[Customer_ID]],Table3[Customer_ID],Table3[City],"Missing Memebership")</f>
        <v>Vijayawada</v>
      </c>
      <c r="J1360" s="2" t="str">
        <f>_xlfn.XLOOKUP(Table2[[#This Row],[Customer_ID]],Table3[Customer_ID],Table3[State],"Karnataka")</f>
        <v>Andhra Pradesh</v>
      </c>
      <c r="K1360" s="2" t="str">
        <f>_xlfn.XLOOKUP(Table2[[#This Row],[Customer_ID]],Table3[Customer_ID],Table3[Membership],"Regular")</f>
        <v>Regular</v>
      </c>
      <c r="L1360" s="2" t="s">
        <v>382</v>
      </c>
      <c r="M1360" s="2" t="str">
        <f>_xlfn.XLOOKUP(Table2[[#This Row],[Product_ID]],Table4[Product_ID],Table4[Product_Name],"Not Found")</f>
        <v>Nike Casual Belt Olive</v>
      </c>
      <c r="N1360" s="2" t="str">
        <f>_xlfn.XLOOKUP(Table2[[#This Row],[Product_ID]],Table4[Product_ID],Table4[Category],"Not Found")</f>
        <v>Belts</v>
      </c>
      <c r="O1360" s="2" t="str">
        <f>_xlfn.XLOOKUP(Table2[[#This Row],[Product_ID]],Table4[Product_ID],Table4[Subcategory],"Not Found")</f>
        <v>Casual Belt</v>
      </c>
      <c r="P1360" s="2" t="str">
        <f>_xlfn.XLOOKUP(Table2[[#This Row],[Product_ID]],Table4[Product_ID],Table4[Brand],"Missing Brand")</f>
        <v>Nike</v>
      </c>
      <c r="Q1360" s="2" t="s">
        <v>1351</v>
      </c>
      <c r="R1360" s="2" t="str">
        <f>_xlfn.XLOOKUP(Table2[[#This Row],[Store_ID]],Table6[Store_ID],Table6[Store Name],"Not Found")</f>
        <v>TrendMart Kozhikode Mall Kiosk</v>
      </c>
      <c r="S1360" s="2">
        <f>_xlfn.XLOOKUP(Table2[[#This Row],[Store_ID]],Table6[Store_ID],Table6[Monthly Target],"Missing Target")</f>
        <v>2000000</v>
      </c>
      <c r="T1360" s="2" t="str">
        <f>_xlfn.XLOOKUP(Table2[[#This Row],[Store_ID]],Table6[Store_ID],Table6[Region],"Not Found")</f>
        <v>South Zone 1</v>
      </c>
      <c r="U1360" s="2" t="s">
        <v>153</v>
      </c>
      <c r="V1360" s="2" t="str">
        <f>_xlfn.XLOOKUP(Table2[[#This Row],[Employee_ID]],Table5[Employee_ID],Table5[Employee Name],"Not Found")</f>
        <v>Rani Mishra</v>
      </c>
      <c r="W1360" s="2">
        <v>2</v>
      </c>
      <c r="X1360" s="2">
        <v>423.9</v>
      </c>
      <c r="Y1360" s="2">
        <v>10</v>
      </c>
      <c r="Z1360" s="2">
        <v>84.78</v>
      </c>
      <c r="AA1360" s="2">
        <v>5</v>
      </c>
      <c r="AB1360" s="2">
        <v>38.15</v>
      </c>
      <c r="AC1360" s="2">
        <v>801.17</v>
      </c>
      <c r="AD1360" s="2">
        <v>630.26</v>
      </c>
      <c r="AE1360" s="2">
        <f t="shared" si="43"/>
        <v>132.75999999999996</v>
      </c>
      <c r="AF1360" s="2" t="s">
        <v>69</v>
      </c>
      <c r="AG1360" s="42">
        <f>IFERROR(Table2[[#This Row],[Profit]]/Table2[[#This Row],[Sales Amount]],0)</f>
        <v>0.16570765255813369</v>
      </c>
      <c r="AH1360" s="2" t="str">
        <f>TRIM(Table2[[#This Row],[Payment Modee]])</f>
        <v>Cash</v>
      </c>
      <c r="AI1360" s="2" t="s">
        <v>36</v>
      </c>
      <c r="AJ1360" s="2" t="s">
        <v>27</v>
      </c>
      <c r="AK1360" s="2" t="s">
        <v>70</v>
      </c>
      <c r="AL1360" s="16" t="str">
        <f>IF(HOUR(Table2[[#This Row],[Order Time]])&lt;12,"Morning",IF(HOUR(Table2[[#This Row],[Order Time]])&lt;17,"Afternoon",IF(HOUR(Table2[[#This Row],[Order Time]])&lt;21,"Evening","Night")))</f>
        <v>Evening</v>
      </c>
      <c r="AM1360" s="16" t="s">
        <v>29</v>
      </c>
    </row>
    <row r="1361" spans="1:39" x14ac:dyDescent="0.25">
      <c r="A1361" s="13" t="s">
        <v>3078</v>
      </c>
      <c r="B1361" s="4">
        <v>45551</v>
      </c>
      <c r="C1361" s="2">
        <f>YEAR(Table2[[#This Row],[Invoice Date]])</f>
        <v>2024</v>
      </c>
      <c r="D1361" s="2" t="str">
        <f>TEXT(Table2[[#This Row],[Invoice Date]],"mmm")</f>
        <v>Sep</v>
      </c>
      <c r="E1361" s="2" t="str">
        <f>Table2[[#This Row],[Store_ID]]&amp;"-"&amp;Table2[[#This Row],[Year]]&amp;"-"&amp;Table2[[#This Row],[Month]]</f>
        <v>STR021-2024-Sep</v>
      </c>
      <c r="F1361" s="2" t="s">
        <v>1710</v>
      </c>
      <c r="G1361" s="2" t="str">
        <f>_xlfn.XLOOKUP(Table2[[#This Row],[Customer_ID]],Table3[Customer_ID],Table3[Customer Name],"Not Found")</f>
        <v>Tanvi Sundaram</v>
      </c>
      <c r="H1361" s="2" t="str">
        <f>_xlfn.XLOOKUP(Table2[[#This Row],[Customer_ID]],Table3[Customer_ID],Table3[Gender],"Female")</f>
        <v>Female</v>
      </c>
      <c r="I1361" s="2" t="str">
        <f>_xlfn.XLOOKUP(Table2[[#This Row],[Customer_ID]],Table3[Customer_ID],Table3[City],"Missing Memebership")</f>
        <v>Karimnagar</v>
      </c>
      <c r="J1361" s="2" t="str">
        <f>_xlfn.XLOOKUP(Table2[[#This Row],[Customer_ID]],Table3[Customer_ID],Table3[State],"Karnataka")</f>
        <v>Telangana</v>
      </c>
      <c r="K1361" s="2" t="str">
        <f>_xlfn.XLOOKUP(Table2[[#This Row],[Customer_ID]],Table3[Customer_ID],Table3[Membership],"Regular")</f>
        <v>Regular</v>
      </c>
      <c r="L1361" s="2" t="s">
        <v>917</v>
      </c>
      <c r="M1361" s="2" t="str">
        <f>_xlfn.XLOOKUP(Table2[[#This Row],[Product_ID]],Table4[Product_ID],Table4[Product_Name],"Not Found")</f>
        <v>Spykar Cotton Saree Black</v>
      </c>
      <c r="N1361" s="2" t="str">
        <f>_xlfn.XLOOKUP(Table2[[#This Row],[Product_ID]],Table4[Product_ID],Table4[Category],"Not Found")</f>
        <v>Women Sarees</v>
      </c>
      <c r="O1361" s="2" t="str">
        <f>_xlfn.XLOOKUP(Table2[[#This Row],[Product_ID]],Table4[Product_ID],Table4[Subcategory],"Not Found")</f>
        <v>Cotton Saree</v>
      </c>
      <c r="P1361" s="2" t="str">
        <f>_xlfn.XLOOKUP(Table2[[#This Row],[Product_ID]],Table4[Product_ID],Table4[Brand],"Missing Brand")</f>
        <v>Spykar</v>
      </c>
      <c r="Q1361" s="2" t="s">
        <v>80</v>
      </c>
      <c r="R1361" s="2" t="str">
        <f>_xlfn.XLOOKUP(Table2[[#This Row],[Store_ID]],Table6[Store_ID],Table6[Store Name],"Not Found")</f>
        <v>TrendMart Kozhikode Standard</v>
      </c>
      <c r="S1361" s="2">
        <f>_xlfn.XLOOKUP(Table2[[#This Row],[Store_ID]],Table6[Store_ID],Table6[Monthly Target],"Missing Target")</f>
        <v>2000000</v>
      </c>
      <c r="T1361" s="2" t="str">
        <f>_xlfn.XLOOKUP(Table2[[#This Row],[Store_ID]],Table6[Store_ID],Table6[Region],"Not Found")</f>
        <v>South Zone 1</v>
      </c>
      <c r="U1361" s="2" t="s">
        <v>460</v>
      </c>
      <c r="V1361" s="2" t="str">
        <f>_xlfn.XLOOKUP(Table2[[#This Row],[Employee_ID]],Table5[Employee_ID],Table5[Employee Name],"Not Found")</f>
        <v>Pranav Reddy</v>
      </c>
      <c r="W1361" s="2">
        <v>2</v>
      </c>
      <c r="X1361" s="2">
        <v>1321.87</v>
      </c>
      <c r="Y1361" s="2">
        <v>10</v>
      </c>
      <c r="Z1361" s="2">
        <v>264.37</v>
      </c>
      <c r="AA1361" s="2">
        <v>12</v>
      </c>
      <c r="AB1361" s="2">
        <v>285.52</v>
      </c>
      <c r="AC1361" s="2">
        <v>2664.89</v>
      </c>
      <c r="AD1361" s="2">
        <v>1924.34</v>
      </c>
      <c r="AE1361" s="2">
        <f t="shared" si="43"/>
        <v>455.03</v>
      </c>
      <c r="AF1361" s="2" t="s">
        <v>69</v>
      </c>
      <c r="AG1361" s="42">
        <f>IFERROR(Table2[[#This Row],[Profit]]/Table2[[#This Row],[Sales Amount]],0)</f>
        <v>0.17075001219562533</v>
      </c>
      <c r="AH1361" s="2" t="str">
        <f>TRIM(Table2[[#This Row],[Payment Modee]])</f>
        <v>Cash</v>
      </c>
      <c r="AI1361" s="2" t="s">
        <v>36</v>
      </c>
      <c r="AJ1361" s="2" t="s">
        <v>27</v>
      </c>
      <c r="AK1361" s="2" t="s">
        <v>2208</v>
      </c>
      <c r="AL1361" s="16" t="str">
        <f>IF(HOUR(Table2[[#This Row],[Order Time]])&lt;12,"Morning",IF(HOUR(Table2[[#This Row],[Order Time]])&lt;17,"Afternoon",IF(HOUR(Table2[[#This Row],[Order Time]])&lt;21,"Evening","Night")))</f>
        <v>Afternoon</v>
      </c>
      <c r="AM1361" s="16" t="s">
        <v>29</v>
      </c>
    </row>
    <row r="1362" spans="1:39" x14ac:dyDescent="0.25">
      <c r="A1362" s="13" t="s">
        <v>3079</v>
      </c>
      <c r="B1362" s="4">
        <v>45471</v>
      </c>
      <c r="C1362" s="2">
        <f>YEAR(Table2[[#This Row],[Invoice Date]])</f>
        <v>2024</v>
      </c>
      <c r="D1362" s="2" t="str">
        <f>TEXT(Table2[[#This Row],[Invoice Date]],"mmm")</f>
        <v>Jun</v>
      </c>
      <c r="E1362" s="2" t="str">
        <f>Table2[[#This Row],[Store_ID]]&amp;"-"&amp;Table2[[#This Row],[Year]]&amp;"-"&amp;Table2[[#This Row],[Month]]</f>
        <v>STR040-2024-Jun</v>
      </c>
      <c r="F1362" s="2" t="s">
        <v>2048</v>
      </c>
      <c r="G1362" s="2" t="str">
        <f>_xlfn.XLOOKUP(Table2[[#This Row],[Customer_ID]],Table3[Customer_ID],Table3[Customer Name],"Not Found")</f>
        <v>Varsha Nair</v>
      </c>
      <c r="H1362" s="2" t="str">
        <f>_xlfn.XLOOKUP(Table2[[#This Row],[Customer_ID]],Table3[Customer_ID],Table3[Gender],"Female")</f>
        <v>Female</v>
      </c>
      <c r="I1362" s="2" t="str">
        <f>_xlfn.XLOOKUP(Table2[[#This Row],[Customer_ID]],Table3[Customer_ID],Table3[City],"Missing Memebership")</f>
        <v>Visakhapatnam</v>
      </c>
      <c r="J1362" s="2" t="str">
        <f>_xlfn.XLOOKUP(Table2[[#This Row],[Customer_ID]],Table3[Customer_ID],Table3[State],"Karnataka")</f>
        <v>Andhra Pradesh</v>
      </c>
      <c r="K1362" s="2" t="str">
        <f>_xlfn.XLOOKUP(Table2[[#This Row],[Customer_ID]],Table3[Customer_ID],Table3[Membership],"Regular")</f>
        <v>Gold</v>
      </c>
      <c r="L1362" s="2" t="s">
        <v>2641</v>
      </c>
      <c r="M1362" s="2" t="str">
        <f>_xlfn.XLOOKUP(Table2[[#This Row],[Product_ID]],Table4[Product_ID],Table4[Product_Name],"Not Found")</f>
        <v>Libas Polo Peach</v>
      </c>
      <c r="N1362" s="2" t="str">
        <f>_xlfn.XLOOKUP(Table2[[#This Row],[Product_ID]],Table4[Product_ID],Table4[Category],"Not Found")</f>
        <v>Men T-Shirts</v>
      </c>
      <c r="O1362" s="2" t="str">
        <f>_xlfn.XLOOKUP(Table2[[#This Row],[Product_ID]],Table4[Product_ID],Table4[Subcategory],"Not Found")</f>
        <v>Polo</v>
      </c>
      <c r="P1362" s="2" t="str">
        <f>_xlfn.XLOOKUP(Table2[[#This Row],[Product_ID]],Table4[Product_ID],Table4[Brand],"Missing Brand")</f>
        <v>Libas</v>
      </c>
      <c r="Q1362" s="2" t="s">
        <v>123</v>
      </c>
      <c r="R1362" s="2" t="str">
        <f>_xlfn.XLOOKUP(Table2[[#This Row],[Store_ID]],Table6[Store_ID],Table6[Store Name],"Not Found")</f>
        <v>TrendMart Nizamabad Mall Kiosk</v>
      </c>
      <c r="S1362" s="2">
        <f>_xlfn.XLOOKUP(Table2[[#This Row],[Store_ID]],Table6[Store_ID],Table6[Monthly Target],"Missing Target")</f>
        <v>1200000</v>
      </c>
      <c r="T1362" s="2" t="str">
        <f>_xlfn.XLOOKUP(Table2[[#This Row],[Store_ID]],Table6[Store_ID],Table6[Region],"Not Found")</f>
        <v>South Zone 2</v>
      </c>
      <c r="U1362" s="2" t="s">
        <v>229</v>
      </c>
      <c r="V1362" s="2" t="str">
        <f>_xlfn.XLOOKUP(Table2[[#This Row],[Employee_ID]],Table5[Employee_ID],Table5[Employee Name],"Not Found")</f>
        <v>Yogesh Chettiar</v>
      </c>
      <c r="W1362" s="2">
        <v>6</v>
      </c>
      <c r="X1362" s="2">
        <v>691.96</v>
      </c>
      <c r="Y1362" s="2">
        <v>0</v>
      </c>
      <c r="Z1362" s="2">
        <v>0</v>
      </c>
      <c r="AA1362" s="2">
        <v>5</v>
      </c>
      <c r="AB1362" s="2">
        <v>207.59</v>
      </c>
      <c r="AC1362" s="2">
        <v>4359.3500000000004</v>
      </c>
      <c r="AD1362" s="2">
        <v>2423.4</v>
      </c>
      <c r="AE1362" s="2">
        <f t="shared" si="43"/>
        <v>1728.3600000000004</v>
      </c>
      <c r="AF1362" s="2" t="s">
        <v>56</v>
      </c>
      <c r="AG1362" s="42">
        <f>IFERROR(Table2[[#This Row],[Profit]]/Table2[[#This Row],[Sales Amount]],0)</f>
        <v>0.39647195109362637</v>
      </c>
      <c r="AH1362" s="2" t="str">
        <f>TRIM(Table2[[#This Row],[Payment Modee]])</f>
        <v>Credit Card</v>
      </c>
      <c r="AI1362" s="2" t="s">
        <v>26</v>
      </c>
      <c r="AJ1362" s="2" t="s">
        <v>27</v>
      </c>
      <c r="AK1362" s="2" t="s">
        <v>3080</v>
      </c>
      <c r="AL1362" s="16" t="str">
        <f>IF(HOUR(Table2[[#This Row],[Order Time]])&lt;12,"Morning",IF(HOUR(Table2[[#This Row],[Order Time]])&lt;17,"Afternoon",IF(HOUR(Table2[[#This Row],[Order Time]])&lt;21,"Evening","Night")))</f>
        <v>Morning</v>
      </c>
      <c r="AM1362" s="16" t="s">
        <v>29</v>
      </c>
    </row>
    <row r="1363" spans="1:39" x14ac:dyDescent="0.25">
      <c r="A1363" s="13" t="s">
        <v>3081</v>
      </c>
      <c r="B1363" s="4">
        <v>45593</v>
      </c>
      <c r="C1363" s="2">
        <f>YEAR(Table2[[#This Row],[Invoice Date]])</f>
        <v>2024</v>
      </c>
      <c r="D1363" s="2" t="str">
        <f>TEXT(Table2[[#This Row],[Invoice Date]],"mmm")</f>
        <v>Oct</v>
      </c>
      <c r="E1363" s="2" t="str">
        <f>Table2[[#This Row],[Store_ID]]&amp;"-"&amp;Table2[[#This Row],[Year]]&amp;"-"&amp;Table2[[#This Row],[Month]]</f>
        <v>STR054-2024-Oct</v>
      </c>
      <c r="F1363" s="2" t="s">
        <v>2007</v>
      </c>
      <c r="G1363" s="2" t="str">
        <f>_xlfn.XLOOKUP(Table2[[#This Row],[Customer_ID]],Table3[Customer_ID],Table3[Customer Name],"Not Found")</f>
        <v>Harish Gowda</v>
      </c>
      <c r="H1363" s="2" t="str">
        <f>_xlfn.XLOOKUP(Table2[[#This Row],[Customer_ID]],Table3[Customer_ID],Table3[Gender],"Female")</f>
        <v>Male</v>
      </c>
      <c r="I1363" s="2" t="str">
        <f>_xlfn.XLOOKUP(Table2[[#This Row],[Customer_ID]],Table3[Customer_ID],Table3[City],"Missing Memebership")</f>
        <v>Salem</v>
      </c>
      <c r="J1363" s="2" t="str">
        <f>_xlfn.XLOOKUP(Table2[[#This Row],[Customer_ID]],Table3[Customer_ID],Table3[State],"Karnataka")</f>
        <v>Tamil Nadu</v>
      </c>
      <c r="K1363" s="2" t="str">
        <f>_xlfn.XLOOKUP(Table2[[#This Row],[Customer_ID]],Table3[Customer_ID],Table3[Membership],"Regular")</f>
        <v>Regular</v>
      </c>
      <c r="L1363" s="2" t="s">
        <v>652</v>
      </c>
      <c r="M1363" s="2" t="str">
        <f>_xlfn.XLOOKUP(Table2[[#This Row],[Product_ID]],Table4[Product_ID],Table4[Product_Name],"Not Found")</f>
        <v>Libas Smart Watch Purple</v>
      </c>
      <c r="N1363" s="2" t="str">
        <f>_xlfn.XLOOKUP(Table2[[#This Row],[Product_ID]],Table4[Product_ID],Table4[Category],"Not Found")</f>
        <v>Watches</v>
      </c>
      <c r="O1363" s="2" t="str">
        <f>_xlfn.XLOOKUP(Table2[[#This Row],[Product_ID]],Table4[Product_ID],Table4[Subcategory],"Not Found")</f>
        <v>Smart Watch</v>
      </c>
      <c r="P1363" s="2" t="str">
        <f>_xlfn.XLOOKUP(Table2[[#This Row],[Product_ID]],Table4[Product_ID],Table4[Brand],"Missing Brand")</f>
        <v>Libas</v>
      </c>
      <c r="Q1363" s="2" t="s">
        <v>712</v>
      </c>
      <c r="R1363" s="2" t="str">
        <f>_xlfn.XLOOKUP(Table2[[#This Row],[Store_ID]],Table6[Store_ID],Table6[Store Name],"Not Found")</f>
        <v>TrendMart Thoothukudi Mall Kiosk</v>
      </c>
      <c r="S1363" s="2">
        <f>_xlfn.XLOOKUP(Table2[[#This Row],[Store_ID]],Table6[Store_ID],Table6[Monthly Target],"Missing Target")</f>
        <v>2000000</v>
      </c>
      <c r="T1363" s="2" t="str">
        <f>_xlfn.XLOOKUP(Table2[[#This Row],[Store_ID]],Table6[Store_ID],Table6[Region],"Not Found")</f>
        <v>South Zone 1</v>
      </c>
      <c r="U1363" s="2" t="s">
        <v>435</v>
      </c>
      <c r="V1363" s="2" t="str">
        <f>_xlfn.XLOOKUP(Table2[[#This Row],[Employee_ID]],Table5[Employee_ID],Table5[Employee Name],"Not Found")</f>
        <v>Gopal Prasad</v>
      </c>
      <c r="W1363" s="2">
        <v>2</v>
      </c>
      <c r="X1363" s="2">
        <v>1034.8399999999999</v>
      </c>
      <c r="Y1363" s="2">
        <v>20</v>
      </c>
      <c r="Z1363" s="2">
        <v>413.94</v>
      </c>
      <c r="AA1363" s="2">
        <v>12</v>
      </c>
      <c r="AB1363" s="2">
        <v>198.69</v>
      </c>
      <c r="AC1363" s="2">
        <v>1854.43</v>
      </c>
      <c r="AD1363" s="2">
        <v>1630.92</v>
      </c>
      <c r="AE1363" s="2">
        <f t="shared" si="43"/>
        <v>24.819999999999993</v>
      </c>
      <c r="AF1363" s="2" t="s">
        <v>25</v>
      </c>
      <c r="AG1363" s="42">
        <f>IFERROR(Table2[[#This Row],[Profit]]/Table2[[#This Row],[Sales Amount]],0)</f>
        <v>1.3384166563310556E-2</v>
      </c>
      <c r="AH1363" s="2" t="str">
        <f>TRIM(Table2[[#This Row],[Payment Modee]])</f>
        <v>UPI</v>
      </c>
      <c r="AI1363" s="2" t="s">
        <v>36</v>
      </c>
      <c r="AJ1363" s="2" t="s">
        <v>27</v>
      </c>
      <c r="AK1363" s="2" t="s">
        <v>475</v>
      </c>
      <c r="AL1363" s="16" t="str">
        <f>IF(HOUR(Table2[[#This Row],[Order Time]])&lt;12,"Morning",IF(HOUR(Table2[[#This Row],[Order Time]])&lt;17,"Afternoon",IF(HOUR(Table2[[#This Row],[Order Time]])&lt;21,"Evening","Night")))</f>
        <v>Night</v>
      </c>
      <c r="AM1363" s="16" t="s">
        <v>29</v>
      </c>
    </row>
    <row r="1364" spans="1:39" x14ac:dyDescent="0.25">
      <c r="A1364" s="13" t="s">
        <v>3082</v>
      </c>
      <c r="B1364" s="4">
        <v>45438</v>
      </c>
      <c r="C1364" s="2">
        <f>YEAR(Table2[[#This Row],[Invoice Date]])</f>
        <v>2024</v>
      </c>
      <c r="D1364" s="2" t="str">
        <f>TEXT(Table2[[#This Row],[Invoice Date]],"mmm")</f>
        <v>May</v>
      </c>
      <c r="E1364" s="2" t="str">
        <f>Table2[[#This Row],[Store_ID]]&amp;"-"&amp;Table2[[#This Row],[Year]]&amp;"-"&amp;Table2[[#This Row],[Month]]</f>
        <v>STR033-2024-May</v>
      </c>
      <c r="F1364" s="2" t="s">
        <v>454</v>
      </c>
      <c r="G1364" s="2" t="str">
        <f>_xlfn.XLOOKUP(Table2[[#This Row],[Customer_ID]],Table3[Customer_ID],Table3[Customer Name],"Not Found")</f>
        <v>Venkat Sundaram</v>
      </c>
      <c r="H1364" s="2" t="str">
        <f>_xlfn.XLOOKUP(Table2[[#This Row],[Customer_ID]],Table3[Customer_ID],Table3[Gender],"Female")</f>
        <v>Male</v>
      </c>
      <c r="I1364" s="2" t="str">
        <f>_xlfn.XLOOKUP(Table2[[#This Row],[Customer_ID]],Table3[Customer_ID],Table3[City],"Missing Memebership")</f>
        <v>Mangaluru</v>
      </c>
      <c r="J1364" s="2" t="str">
        <f>_xlfn.XLOOKUP(Table2[[#This Row],[Customer_ID]],Table3[Customer_ID],Table3[State],"Karnataka")</f>
        <v>Karnataka</v>
      </c>
      <c r="K1364" s="2" t="str">
        <f>_xlfn.XLOOKUP(Table2[[#This Row],[Customer_ID]],Table3[Customer_ID],Table3[Membership],"Regular")</f>
        <v>Regular</v>
      </c>
      <c r="L1364" s="2" t="s">
        <v>416</v>
      </c>
      <c r="M1364" s="2" t="str">
        <f>_xlfn.XLOOKUP(Table2[[#This Row],[Product_ID]],Table4[Product_ID],Table4[Product_Name],"Not Found")</f>
        <v>GRT Jewellers Sling Bag Olive</v>
      </c>
      <c r="N1364" s="2" t="str">
        <f>_xlfn.XLOOKUP(Table2[[#This Row],[Product_ID]],Table4[Product_ID],Table4[Category],"Not Found")</f>
        <v>Handbags</v>
      </c>
      <c r="O1364" s="2" t="str">
        <f>_xlfn.XLOOKUP(Table2[[#This Row],[Product_ID]],Table4[Product_ID],Table4[Subcategory],"Not Found")</f>
        <v>Sling Bag</v>
      </c>
      <c r="P1364" s="2" t="str">
        <f>_xlfn.XLOOKUP(Table2[[#This Row],[Product_ID]],Table4[Product_ID],Table4[Brand],"Missing Brand")</f>
        <v>GRT Jewellers</v>
      </c>
      <c r="Q1364" s="2" t="s">
        <v>1482</v>
      </c>
      <c r="R1364" s="2" t="str">
        <f>_xlfn.XLOOKUP(Table2[[#This Row],[Store_ID]],Table6[Store_ID],Table6[Store Name],"Not Found")</f>
        <v>TrendMart Guntur Standard</v>
      </c>
      <c r="S1364" s="2">
        <f>_xlfn.XLOOKUP(Table2[[#This Row],[Store_ID]],Table6[Store_ID],Table6[Monthly Target],"Missing Target")</f>
        <v>2500000</v>
      </c>
      <c r="T1364" s="2" t="str">
        <f>_xlfn.XLOOKUP(Table2[[#This Row],[Store_ID]],Table6[Store_ID],Table6[Region],"Not Found")</f>
        <v>South Zone 3</v>
      </c>
      <c r="U1364" s="2" t="s">
        <v>153</v>
      </c>
      <c r="V1364" s="2" t="str">
        <f>_xlfn.XLOOKUP(Table2[[#This Row],[Employee_ID]],Table5[Employee_ID],Table5[Employee Name],"Not Found")</f>
        <v>Rani Mishra</v>
      </c>
      <c r="W1364" s="2">
        <v>1</v>
      </c>
      <c r="X1364" s="2">
        <v>3496.6</v>
      </c>
      <c r="Y1364" s="2">
        <v>10</v>
      </c>
      <c r="Z1364" s="2">
        <v>349.66</v>
      </c>
      <c r="AA1364" s="2">
        <v>12</v>
      </c>
      <c r="AB1364" s="2">
        <v>377.63</v>
      </c>
      <c r="AC1364" s="2">
        <v>3524.57</v>
      </c>
      <c r="AD1364" s="2">
        <v>2034.01</v>
      </c>
      <c r="AE1364" s="2">
        <f t="shared" si="43"/>
        <v>1112.9300000000003</v>
      </c>
      <c r="AF1364" s="2" t="s">
        <v>119</v>
      </c>
      <c r="AG1364" s="42">
        <f>IFERROR(Table2[[#This Row],[Profit]]/Table2[[#This Row],[Sales Amount]],0)</f>
        <v>0.31576334134376682</v>
      </c>
      <c r="AH1364" s="2" t="str">
        <f>TRIM(Table2[[#This Row],[Payment Modee]])</f>
        <v>Net Banking</v>
      </c>
      <c r="AI1364" s="2" t="s">
        <v>26</v>
      </c>
      <c r="AJ1364" s="2" t="s">
        <v>197</v>
      </c>
      <c r="AK1364" s="2" t="s">
        <v>772</v>
      </c>
      <c r="AL1364" s="16" t="str">
        <f>IF(HOUR(Table2[[#This Row],[Order Time]])&lt;12,"Morning",IF(HOUR(Table2[[#This Row],[Order Time]])&lt;17,"Afternoon",IF(HOUR(Table2[[#This Row],[Order Time]])&lt;21,"Evening","Night")))</f>
        <v>Morning</v>
      </c>
      <c r="AM1364" s="16" t="s">
        <v>38</v>
      </c>
    </row>
    <row r="1365" spans="1:39" x14ac:dyDescent="0.25">
      <c r="A1365" s="13" t="s">
        <v>3083</v>
      </c>
      <c r="B1365" s="4">
        <v>45574</v>
      </c>
      <c r="C1365" s="2">
        <f>YEAR(Table2[[#This Row],[Invoice Date]])</f>
        <v>2024</v>
      </c>
      <c r="D1365" s="2" t="str">
        <f>TEXT(Table2[[#This Row],[Invoice Date]],"mmm")</f>
        <v>Oct</v>
      </c>
      <c r="E1365" s="2" t="str">
        <f>Table2[[#This Row],[Store_ID]]&amp;"-"&amp;Table2[[#This Row],[Year]]&amp;"-"&amp;Table2[[#This Row],[Month]]</f>
        <v>STR058-2024-Oct</v>
      </c>
      <c r="F1365" s="2" t="s">
        <v>883</v>
      </c>
      <c r="G1365" s="2" t="str">
        <f>_xlfn.XLOOKUP(Table2[[#This Row],[Customer_ID]],Table3[Customer_ID],Table3[Customer Name],"Not Found")</f>
        <v>Tara Singh</v>
      </c>
      <c r="H1365" s="2" t="str">
        <f>_xlfn.XLOOKUP(Table2[[#This Row],[Customer_ID]],Table3[Customer_ID],Table3[Gender],"Female")</f>
        <v>Female</v>
      </c>
      <c r="I1365" s="2" t="str">
        <f>_xlfn.XLOOKUP(Table2[[#This Row],[Customer_ID]],Table3[Customer_ID],Table3[City],"Missing Memebership")</f>
        <v>Vijayawada</v>
      </c>
      <c r="J1365" s="2" t="str">
        <f>_xlfn.XLOOKUP(Table2[[#This Row],[Customer_ID]],Table3[Customer_ID],Table3[State],"Karnataka")</f>
        <v>Andhra Pradesh</v>
      </c>
      <c r="K1365" s="2" t="str">
        <f>_xlfn.XLOOKUP(Table2[[#This Row],[Customer_ID]],Table3[Customer_ID],Table3[Membership],"Regular")</f>
        <v>Regular</v>
      </c>
      <c r="L1365" s="2" t="s">
        <v>703</v>
      </c>
      <c r="M1365" s="2" t="str">
        <f>_xlfn.XLOOKUP(Table2[[#This Row],[Product_ID]],Table4[Product_ID],Table4[Product_Name],"Not Found")</f>
        <v>Woodland Polo Purple</v>
      </c>
      <c r="N1365" s="2" t="str">
        <f>_xlfn.XLOOKUP(Table2[[#This Row],[Product_ID]],Table4[Product_ID],Table4[Category],"Not Found")</f>
        <v>Men T-Shirts</v>
      </c>
      <c r="O1365" s="2" t="str">
        <f>_xlfn.XLOOKUP(Table2[[#This Row],[Product_ID]],Table4[Product_ID],Table4[Subcategory],"Not Found")</f>
        <v>Polo</v>
      </c>
      <c r="P1365" s="2" t="str">
        <f>_xlfn.XLOOKUP(Table2[[#This Row],[Product_ID]],Table4[Product_ID],Table4[Brand],"Missing Brand")</f>
        <v>Woodland</v>
      </c>
      <c r="Q1365" s="2" t="s">
        <v>54</v>
      </c>
      <c r="R1365" s="2" t="str">
        <f>_xlfn.XLOOKUP(Table2[[#This Row],[Store_ID]],Table6[Store_ID],Table6[Store Name],"Not Found")</f>
        <v>TrendMart Thoothukudi Flagship</v>
      </c>
      <c r="S1365" s="2">
        <f>_xlfn.XLOOKUP(Table2[[#This Row],[Store_ID]],Table6[Store_ID],Table6[Monthly Target],"Missing Target")</f>
        <v>1200000</v>
      </c>
      <c r="T1365" s="2" t="str">
        <f>_xlfn.XLOOKUP(Table2[[#This Row],[Store_ID]],Table6[Store_ID],Table6[Region],"Not Found")</f>
        <v>South Zone 1</v>
      </c>
      <c r="U1365" s="2" t="s">
        <v>153</v>
      </c>
      <c r="V1365" s="2" t="str">
        <f>_xlfn.XLOOKUP(Table2[[#This Row],[Employee_ID]],Table5[Employee_ID],Table5[Employee Name],"Not Found")</f>
        <v>Rani Mishra</v>
      </c>
      <c r="W1365" s="2">
        <v>2</v>
      </c>
      <c r="X1365" s="2">
        <v>635.15</v>
      </c>
      <c r="Y1365" s="2">
        <v>0</v>
      </c>
      <c r="Z1365" s="2">
        <v>0</v>
      </c>
      <c r="AA1365" s="2">
        <v>5</v>
      </c>
      <c r="AB1365" s="2">
        <v>63.52</v>
      </c>
      <c r="AC1365" s="2">
        <v>1333.82</v>
      </c>
      <c r="AD1365" s="2">
        <v>729.22</v>
      </c>
      <c r="AE1365" s="2">
        <f t="shared" si="43"/>
        <v>541.07999999999993</v>
      </c>
      <c r="AF1365" s="2" t="s">
        <v>56</v>
      </c>
      <c r="AG1365" s="42">
        <f>IFERROR(Table2[[#This Row],[Profit]]/Table2[[#This Row],[Sales Amount]],0)</f>
        <v>0.40566193339431106</v>
      </c>
      <c r="AH1365" s="2" t="str">
        <f>TRIM(Table2[[#This Row],[Payment Modee]])</f>
        <v>Credit Card</v>
      </c>
      <c r="AI1365" s="2" t="s">
        <v>36</v>
      </c>
      <c r="AJ1365" s="2" t="s">
        <v>27</v>
      </c>
      <c r="AK1365" s="2" t="s">
        <v>1723</v>
      </c>
      <c r="AL1365" s="16" t="str">
        <f>IF(HOUR(Table2[[#This Row],[Order Time]])&lt;12,"Morning",IF(HOUR(Table2[[#This Row],[Order Time]])&lt;17,"Afternoon",IF(HOUR(Table2[[#This Row],[Order Time]])&lt;21,"Evening","Night")))</f>
        <v>Afternoon</v>
      </c>
      <c r="AM1365" s="16" t="s">
        <v>29</v>
      </c>
    </row>
    <row r="1366" spans="1:39" x14ac:dyDescent="0.25">
      <c r="A1366" s="13" t="s">
        <v>3084</v>
      </c>
      <c r="B1366" s="4">
        <v>45689</v>
      </c>
      <c r="C1366" s="2">
        <f>YEAR(Table2[[#This Row],[Invoice Date]])</f>
        <v>2025</v>
      </c>
      <c r="D1366" s="2" t="str">
        <f>TEXT(Table2[[#This Row],[Invoice Date]],"mmm")</f>
        <v>Feb</v>
      </c>
      <c r="E1366" s="2" t="str">
        <f>Table2[[#This Row],[Store_ID]]&amp;"-"&amp;Table2[[#This Row],[Year]]&amp;"-"&amp;Table2[[#This Row],[Month]]</f>
        <v>STR107-2025-Feb</v>
      </c>
      <c r="F1366" s="2" t="s">
        <v>212</v>
      </c>
      <c r="G1366" s="2" t="str">
        <f>_xlfn.XLOOKUP(Table2[[#This Row],[Customer_ID]],Table3[Customer_ID],Table3[Customer Name],"Not Found")</f>
        <v>Hemanth Pillai</v>
      </c>
      <c r="H1366" s="2" t="str">
        <f>_xlfn.XLOOKUP(Table2[[#This Row],[Customer_ID]],Table3[Customer_ID],Table3[Gender],"Female")</f>
        <v>Male</v>
      </c>
      <c r="I1366" s="2" t="str">
        <f>_xlfn.XLOOKUP(Table2[[#This Row],[Customer_ID]],Table3[Customer_ID],Table3[City],"Missing Memebership")</f>
        <v>Bengaluru</v>
      </c>
      <c r="J1366" s="2" t="str">
        <f>_xlfn.XLOOKUP(Table2[[#This Row],[Customer_ID]],Table3[Customer_ID],Table3[State],"Karnataka")</f>
        <v>Karnataka</v>
      </c>
      <c r="K1366" s="2" t="str">
        <f>_xlfn.XLOOKUP(Table2[[#This Row],[Customer_ID]],Table3[Customer_ID],Table3[Membership],"Regular")</f>
        <v>Platinum</v>
      </c>
      <c r="L1366" s="2" t="s">
        <v>2280</v>
      </c>
      <c r="M1366" s="2" t="str">
        <f>_xlfn.XLOOKUP(Table2[[#This Row],[Product_ID]],Table4[Product_ID],Table4[Product_Name],"Not Found")</f>
        <v>Reebok Printed Kurti Green</v>
      </c>
      <c r="N1366" s="2" t="str">
        <f>_xlfn.XLOOKUP(Table2[[#This Row],[Product_ID]],Table4[Product_ID],Table4[Category],"Not Found")</f>
        <v>Women Kurtis</v>
      </c>
      <c r="O1366" s="2" t="str">
        <f>_xlfn.XLOOKUP(Table2[[#This Row],[Product_ID]],Table4[Product_ID],Table4[Subcategory],"Not Found")</f>
        <v>Printed Kurti</v>
      </c>
      <c r="P1366" s="2" t="str">
        <f>_xlfn.XLOOKUP(Table2[[#This Row],[Product_ID]],Table4[Product_ID],Table4[Brand],"Missing Brand")</f>
        <v>Reebok</v>
      </c>
      <c r="Q1366" s="2" t="s">
        <v>914</v>
      </c>
      <c r="R1366" s="2" t="str">
        <f>_xlfn.XLOOKUP(Table2[[#This Row],[Store_ID]],Table6[Store_ID],Table6[Store Name],"Not Found")</f>
        <v>TrendMart Kochi High Street</v>
      </c>
      <c r="S1366" s="2">
        <f>_xlfn.XLOOKUP(Table2[[#This Row],[Store_ID]],Table6[Store_ID],Table6[Monthly Target],"Missing Target")</f>
        <v>1500000</v>
      </c>
      <c r="T1366" s="2" t="str">
        <f>_xlfn.XLOOKUP(Table2[[#This Row],[Store_ID]],Table6[Store_ID],Table6[Region],"Not Found")</f>
        <v>South Zone 1</v>
      </c>
      <c r="U1366" s="2" t="s">
        <v>34</v>
      </c>
      <c r="V1366" s="2" t="str">
        <f>_xlfn.XLOOKUP(Table2[[#This Row],[Employee_ID]],Table5[Employee_ID],Table5[Employee Name],"Not Found")</f>
        <v>Deepthi Iyengar</v>
      </c>
      <c r="W1366" s="2">
        <v>1</v>
      </c>
      <c r="X1366" s="2">
        <v>1253.93</v>
      </c>
      <c r="Y1366" s="2">
        <v>15</v>
      </c>
      <c r="Z1366" s="2">
        <v>188.09</v>
      </c>
      <c r="AA1366" s="2">
        <v>12</v>
      </c>
      <c r="AB1366" s="2">
        <v>127.9</v>
      </c>
      <c r="AC1366" s="2">
        <v>1193.74</v>
      </c>
      <c r="AD1366" s="2">
        <v>744</v>
      </c>
      <c r="AE1366" s="2">
        <f t="shared" si="43"/>
        <v>321.84000000000003</v>
      </c>
      <c r="AF1366" s="2" t="s">
        <v>119</v>
      </c>
      <c r="AG1366" s="42">
        <f>IFERROR(Table2[[#This Row],[Profit]]/Table2[[#This Row],[Sales Amount]],0)</f>
        <v>0.2696064469650008</v>
      </c>
      <c r="AH1366" s="2" t="str">
        <f>TRIM(Table2[[#This Row],[Payment Modee]])</f>
        <v>Net Banking</v>
      </c>
      <c r="AI1366" s="2" t="s">
        <v>26</v>
      </c>
      <c r="AJ1366" s="2" t="s">
        <v>27</v>
      </c>
      <c r="AK1366" s="2" t="s">
        <v>826</v>
      </c>
      <c r="AL1366" s="16" t="str">
        <f>IF(HOUR(Table2[[#This Row],[Order Time]])&lt;12,"Morning",IF(HOUR(Table2[[#This Row],[Order Time]])&lt;17,"Afternoon",IF(HOUR(Table2[[#This Row],[Order Time]])&lt;21,"Evening","Night")))</f>
        <v>Afternoon</v>
      </c>
      <c r="AM1366" s="16" t="s">
        <v>38</v>
      </c>
    </row>
    <row r="1367" spans="1:39" x14ac:dyDescent="0.25">
      <c r="A1367" s="13" t="s">
        <v>3085</v>
      </c>
      <c r="B1367" s="4">
        <v>45719</v>
      </c>
      <c r="C1367" s="2">
        <f>YEAR(Table2[[#This Row],[Invoice Date]])</f>
        <v>2025</v>
      </c>
      <c r="D1367" s="2" t="str">
        <f>TEXT(Table2[[#This Row],[Invoice Date]],"mmm")</f>
        <v>Mar</v>
      </c>
      <c r="E1367" s="2" t="str">
        <f>Table2[[#This Row],[Store_ID]]&amp;"-"&amp;Table2[[#This Row],[Year]]&amp;"-"&amp;Table2[[#This Row],[Month]]</f>
        <v>STR040-2025-Mar</v>
      </c>
      <c r="F1367" s="2" t="s">
        <v>2200</v>
      </c>
      <c r="G1367" s="2" t="str">
        <f>_xlfn.XLOOKUP(Table2[[#This Row],[Customer_ID]],Table3[Customer_ID],Table3[Customer Name],"Not Found")</f>
        <v>Yogesh Sundaram</v>
      </c>
      <c r="H1367" s="2" t="str">
        <f>_xlfn.XLOOKUP(Table2[[#This Row],[Customer_ID]],Table3[Customer_ID],Table3[Gender],"Female")</f>
        <v>Male</v>
      </c>
      <c r="I1367" s="2" t="str">
        <f>_xlfn.XLOOKUP(Table2[[#This Row],[Customer_ID]],Table3[Customer_ID],Table3[City],"Missing Memebership")</f>
        <v>Kannur</v>
      </c>
      <c r="J1367" s="2" t="str">
        <f>_xlfn.XLOOKUP(Table2[[#This Row],[Customer_ID]],Table3[Customer_ID],Table3[State],"Karnataka")</f>
        <v>Kerala</v>
      </c>
      <c r="K1367" s="2" t="str">
        <f>_xlfn.XLOOKUP(Table2[[#This Row],[Customer_ID]],Table3[Customer_ID],Table3[Membership],"Regular")</f>
        <v>Platinum</v>
      </c>
      <c r="L1367" s="2" t="s">
        <v>1811</v>
      </c>
      <c r="M1367" s="2" t="str">
        <f>_xlfn.XLOOKUP(Table2[[#This Row],[Product_ID]],Table4[Product_ID],Table4[Product_Name],"Not Found")</f>
        <v>Metro Shoes Tie Orange</v>
      </c>
      <c r="N1367" s="2" t="str">
        <f>_xlfn.XLOOKUP(Table2[[#This Row],[Product_ID]],Table4[Product_ID],Table4[Category],"Not Found")</f>
        <v>Accessories</v>
      </c>
      <c r="O1367" s="2" t="str">
        <f>_xlfn.XLOOKUP(Table2[[#This Row],[Product_ID]],Table4[Product_ID],Table4[Subcategory],"Not Found")</f>
        <v>Tie</v>
      </c>
      <c r="P1367" s="2" t="str">
        <f>_xlfn.XLOOKUP(Table2[[#This Row],[Product_ID]],Table4[Product_ID],Table4[Brand],"Missing Brand")</f>
        <v>Metro Shoes</v>
      </c>
      <c r="Q1367" s="2" t="s">
        <v>123</v>
      </c>
      <c r="R1367" s="2" t="str">
        <f>_xlfn.XLOOKUP(Table2[[#This Row],[Store_ID]],Table6[Store_ID],Table6[Store Name],"Not Found")</f>
        <v>TrendMart Nizamabad Mall Kiosk</v>
      </c>
      <c r="S1367" s="2">
        <f>_xlfn.XLOOKUP(Table2[[#This Row],[Store_ID]],Table6[Store_ID],Table6[Monthly Target],"Missing Target")</f>
        <v>1200000</v>
      </c>
      <c r="T1367" s="2" t="str">
        <f>_xlfn.XLOOKUP(Table2[[#This Row],[Store_ID]],Table6[Store_ID],Table6[Region],"Not Found")</f>
        <v>South Zone 2</v>
      </c>
      <c r="U1367" s="2" t="s">
        <v>147</v>
      </c>
      <c r="V1367" s="2" t="str">
        <f>_xlfn.XLOOKUP(Table2[[#This Row],[Employee_ID]],Table5[Employee_ID],Table5[Employee Name],"Not Found")</f>
        <v>Logesh Gopalakrishnan</v>
      </c>
      <c r="W1367" s="2">
        <v>2</v>
      </c>
      <c r="X1367" s="2">
        <v>891.98</v>
      </c>
      <c r="Y1367" s="2">
        <v>0</v>
      </c>
      <c r="Z1367" s="2">
        <v>0</v>
      </c>
      <c r="AA1367" s="2">
        <v>5</v>
      </c>
      <c r="AB1367" s="2">
        <v>89.2</v>
      </c>
      <c r="AC1367" s="2">
        <v>1873.16</v>
      </c>
      <c r="AD1367" s="2">
        <v>1070.94</v>
      </c>
      <c r="AE1367" s="2">
        <f t="shared" si="43"/>
        <v>713.02</v>
      </c>
      <c r="AF1367" s="2" t="s">
        <v>35</v>
      </c>
      <c r="AG1367" s="42">
        <f>IFERROR(Table2[[#This Row],[Profit]]/Table2[[#This Row],[Sales Amount]],0)</f>
        <v>0.38065087872899267</v>
      </c>
      <c r="AH1367" s="2" t="str">
        <f>TRIM(Table2[[#This Row],[Payment Modee]])</f>
        <v>Debit Card</v>
      </c>
      <c r="AI1367" s="2" t="s">
        <v>36</v>
      </c>
      <c r="AJ1367" s="2" t="s">
        <v>27</v>
      </c>
      <c r="AK1367" s="2" t="s">
        <v>3086</v>
      </c>
      <c r="AL1367" s="16" t="str">
        <f>IF(HOUR(Table2[[#This Row],[Order Time]])&lt;12,"Morning",IF(HOUR(Table2[[#This Row],[Order Time]])&lt;17,"Afternoon",IF(HOUR(Table2[[#This Row],[Order Time]])&lt;21,"Evening","Night")))</f>
        <v>Evening</v>
      </c>
      <c r="AM1367" s="16" t="s">
        <v>29</v>
      </c>
    </row>
    <row r="1368" spans="1:39" x14ac:dyDescent="0.25">
      <c r="A1368" s="13" t="s">
        <v>3087</v>
      </c>
      <c r="B1368" s="4">
        <v>45450</v>
      </c>
      <c r="C1368" s="2">
        <f>YEAR(Table2[[#This Row],[Invoice Date]])</f>
        <v>2024</v>
      </c>
      <c r="D1368" s="2" t="str">
        <f>TEXT(Table2[[#This Row],[Invoice Date]],"mmm")</f>
        <v>Jun</v>
      </c>
      <c r="E1368" s="2" t="str">
        <f>Table2[[#This Row],[Store_ID]]&amp;"-"&amp;Table2[[#This Row],[Year]]&amp;"-"&amp;Table2[[#This Row],[Month]]</f>
        <v>STR061-2024-Jun</v>
      </c>
      <c r="F1368" s="2" t="s">
        <v>3088</v>
      </c>
      <c r="G1368" s="2" t="str">
        <f>_xlfn.XLOOKUP(Table2[[#This Row],[Customer_ID]],Table3[Customer_ID],Table3[Customer Name],"Not Found")</f>
        <v>Anil Gopalakrishnan</v>
      </c>
      <c r="H1368" s="2" t="str">
        <f>_xlfn.XLOOKUP(Table2[[#This Row],[Customer_ID]],Table3[Customer_ID],Table3[Gender],"Female")</f>
        <v>Male</v>
      </c>
      <c r="I1368" s="2" t="str">
        <f>_xlfn.XLOOKUP(Table2[[#This Row],[Customer_ID]],Table3[Customer_ID],Table3[City],"Missing Memebership")</f>
        <v>Alappuzha</v>
      </c>
      <c r="J1368" s="2" t="str">
        <f>_xlfn.XLOOKUP(Table2[[#This Row],[Customer_ID]],Table3[Customer_ID],Table3[State],"Karnataka")</f>
        <v>Kerala</v>
      </c>
      <c r="K1368" s="2" t="str">
        <f>_xlfn.XLOOKUP(Table2[[#This Row],[Customer_ID]],Table3[Customer_ID],Table3[Membership],"Regular")</f>
        <v>Regular</v>
      </c>
      <c r="L1368" s="2" t="s">
        <v>1195</v>
      </c>
      <c r="M1368" s="2" t="str">
        <f>_xlfn.XLOOKUP(Table2[[#This Row],[Product_ID]],Table4[Product_ID],Table4[Product_Name],"Not Found")</f>
        <v>Fabindia A-Line Kurti Mustard</v>
      </c>
      <c r="N1368" s="2" t="str">
        <f>_xlfn.XLOOKUP(Table2[[#This Row],[Product_ID]],Table4[Product_ID],Table4[Category],"Not Found")</f>
        <v>Women Kurtis</v>
      </c>
      <c r="O1368" s="2" t="str">
        <f>_xlfn.XLOOKUP(Table2[[#This Row],[Product_ID]],Table4[Product_ID],Table4[Subcategory],"Not Found")</f>
        <v>A-Line Kurti</v>
      </c>
      <c r="P1368" s="2" t="str">
        <f>_xlfn.XLOOKUP(Table2[[#This Row],[Product_ID]],Table4[Product_ID],Table4[Brand],"Missing Brand")</f>
        <v>Fabindia</v>
      </c>
      <c r="Q1368" s="2" t="s">
        <v>572</v>
      </c>
      <c r="R1368" s="2" t="str">
        <f>_xlfn.XLOOKUP(Table2[[#This Row],[Store_ID]],Table6[Store_ID],Table6[Store Name],"Not Found")</f>
        <v>TrendMart Hubballi Standard</v>
      </c>
      <c r="S1368" s="2">
        <f>_xlfn.XLOOKUP(Table2[[#This Row],[Store_ID]],Table6[Store_ID],Table6[Monthly Target],"Missing Target")</f>
        <v>1500000</v>
      </c>
      <c r="T1368" s="2" t="str">
        <f>_xlfn.XLOOKUP(Table2[[#This Row],[Store_ID]],Table6[Store_ID],Table6[Region],"Not Found")</f>
        <v>South Zone 2</v>
      </c>
      <c r="U1368" s="2" t="s">
        <v>321</v>
      </c>
      <c r="V1368" s="2" t="str">
        <f>_xlfn.XLOOKUP(Table2[[#This Row],[Employee_ID]],Table5[Employee_ID],Table5[Employee Name],"Not Found")</f>
        <v>Sunita Ramachandran</v>
      </c>
      <c r="W1368" s="2">
        <v>3</v>
      </c>
      <c r="X1368" s="2">
        <v>1116.67</v>
      </c>
      <c r="Y1368" s="2">
        <v>0</v>
      </c>
      <c r="Z1368" s="2">
        <v>0</v>
      </c>
      <c r="AA1368" s="2">
        <v>12</v>
      </c>
      <c r="AB1368" s="2">
        <v>402</v>
      </c>
      <c r="AC1368" s="2">
        <v>3752.01</v>
      </c>
      <c r="AD1368" s="2">
        <v>2312.19</v>
      </c>
      <c r="AE1368" s="2">
        <f t="shared" si="43"/>
        <v>1037.8200000000002</v>
      </c>
      <c r="AF1368" s="2" t="s">
        <v>119</v>
      </c>
      <c r="AG1368" s="42">
        <f>IFERROR(Table2[[#This Row],[Profit]]/Table2[[#This Row],[Sales Amount]],0)</f>
        <v>0.27660374039514823</v>
      </c>
      <c r="AH1368" s="2" t="str">
        <f>TRIM(Table2[[#This Row],[Payment Modee]])</f>
        <v>Net Banking</v>
      </c>
      <c r="AI1368" s="2" t="s">
        <v>26</v>
      </c>
      <c r="AJ1368" s="2" t="s">
        <v>27</v>
      </c>
      <c r="AK1368" s="2" t="s">
        <v>483</v>
      </c>
      <c r="AL1368" s="16" t="str">
        <f>IF(HOUR(Table2[[#This Row],[Order Time]])&lt;12,"Morning",IF(HOUR(Table2[[#This Row],[Order Time]])&lt;17,"Afternoon",IF(HOUR(Table2[[#This Row],[Order Time]])&lt;21,"Evening","Night")))</f>
        <v>Evening</v>
      </c>
      <c r="AM1368" s="16" t="s">
        <v>29</v>
      </c>
    </row>
    <row r="1369" spans="1:39" x14ac:dyDescent="0.25">
      <c r="A1369" s="13" t="s">
        <v>3089</v>
      </c>
      <c r="B1369" s="4">
        <v>45705</v>
      </c>
      <c r="C1369" s="2">
        <f>YEAR(Table2[[#This Row],[Invoice Date]])</f>
        <v>2025</v>
      </c>
      <c r="D1369" s="2" t="str">
        <f>TEXT(Table2[[#This Row],[Invoice Date]],"mmm")</f>
        <v>Feb</v>
      </c>
      <c r="E1369" s="2" t="str">
        <f>Table2[[#This Row],[Store_ID]]&amp;"-"&amp;Table2[[#This Row],[Year]]&amp;"-"&amp;Table2[[#This Row],[Month]]</f>
        <v>STR035-2025-Feb</v>
      </c>
      <c r="F1369" s="2" t="s">
        <v>1291</v>
      </c>
      <c r="G1369" s="2" t="str">
        <f>_xlfn.XLOOKUP(Table2[[#This Row],[Customer_ID]],Table3[Customer_ID],Table3[Customer Name],"Not Found")</f>
        <v>Balaji Kumar</v>
      </c>
      <c r="H1369" s="2" t="str">
        <f>_xlfn.XLOOKUP(Table2[[#This Row],[Customer_ID]],Table3[Customer_ID],Table3[Gender],"Female")</f>
        <v>Male</v>
      </c>
      <c r="I1369" s="2" t="str">
        <f>_xlfn.XLOOKUP(Table2[[#This Row],[Customer_ID]],Table3[Customer_ID],Table3[City],"Missing Memebership")</f>
        <v>Warangal</v>
      </c>
      <c r="J1369" s="2" t="str">
        <f>_xlfn.XLOOKUP(Table2[[#This Row],[Customer_ID]],Table3[Customer_ID],Table3[State],"Karnataka")</f>
        <v>Telangana</v>
      </c>
      <c r="K1369" s="2" t="str">
        <f>_xlfn.XLOOKUP(Table2[[#This Row],[Customer_ID]],Table3[Customer_ID],Table3[Membership],"Regular")</f>
        <v>Silver</v>
      </c>
      <c r="L1369" s="2" t="s">
        <v>140</v>
      </c>
      <c r="M1369" s="2" t="str">
        <f>_xlfn.XLOOKUP(Table2[[#This Row],[Product_ID]],Table4[Product_ID],Table4[Product_Name],"Not Found")</f>
        <v>Indian Terrain Denim Shirt Wine</v>
      </c>
      <c r="N1369" s="2" t="str">
        <f>_xlfn.XLOOKUP(Table2[[#This Row],[Product_ID]],Table4[Product_ID],Table4[Category],"Not Found")</f>
        <v>Men Shirts</v>
      </c>
      <c r="O1369" s="2" t="str">
        <f>_xlfn.XLOOKUP(Table2[[#This Row],[Product_ID]],Table4[Product_ID],Table4[Subcategory],"Not Found")</f>
        <v>Denim Shirt</v>
      </c>
      <c r="P1369" s="2" t="str">
        <f>_xlfn.XLOOKUP(Table2[[#This Row],[Product_ID]],Table4[Product_ID],Table4[Brand],"Missing Brand")</f>
        <v>Indian Terrain</v>
      </c>
      <c r="Q1369" s="2" t="s">
        <v>1079</v>
      </c>
      <c r="R1369" s="2" t="str">
        <f>_xlfn.XLOOKUP(Table2[[#This Row],[Store_ID]],Table6[Store_ID],Table6[Store Name],"Not Found")</f>
        <v>TrendMart Vijayawada Mall Kiosk</v>
      </c>
      <c r="S1369" s="2">
        <f>_xlfn.XLOOKUP(Table2[[#This Row],[Store_ID]],Table6[Store_ID],Table6[Monthly Target],"Missing Target")</f>
        <v>1200000</v>
      </c>
      <c r="T1369" s="2" t="str">
        <f>_xlfn.XLOOKUP(Table2[[#This Row],[Store_ID]],Table6[Store_ID],Table6[Region],"Not Found")</f>
        <v>South Zone 3</v>
      </c>
      <c r="U1369" s="2" t="s">
        <v>263</v>
      </c>
      <c r="V1369" s="2" t="str">
        <f>_xlfn.XLOOKUP(Table2[[#This Row],[Employee_ID]],Table5[Employee_ID],Table5[Employee Name],"Not Found")</f>
        <v>Sathish Sundaram</v>
      </c>
      <c r="W1369" s="2">
        <v>3</v>
      </c>
      <c r="X1369" s="2">
        <v>988.23</v>
      </c>
      <c r="Y1369" s="2">
        <v>20</v>
      </c>
      <c r="Z1369" s="2">
        <v>592.94000000000005</v>
      </c>
      <c r="AA1369" s="2">
        <v>5</v>
      </c>
      <c r="AB1369" s="2">
        <v>118.59</v>
      </c>
      <c r="AC1369" s="2">
        <v>2490.34</v>
      </c>
      <c r="AD1369" s="2">
        <v>2163.66</v>
      </c>
      <c r="AE1369" s="2">
        <f t="shared" si="43"/>
        <v>208.09000000000029</v>
      </c>
      <c r="AF1369" s="2" t="s">
        <v>25</v>
      </c>
      <c r="AG1369" s="42">
        <f>IFERROR(Table2[[#This Row],[Profit]]/Table2[[#This Row],[Sales Amount]],0)</f>
        <v>8.3558871479396502E-2</v>
      </c>
      <c r="AH1369" s="2" t="str">
        <f>TRIM(Table2[[#This Row],[Payment Modee]])</f>
        <v>UPI</v>
      </c>
      <c r="AI1369" s="2" t="s">
        <v>36</v>
      </c>
      <c r="AJ1369" s="2" t="s">
        <v>27</v>
      </c>
      <c r="AK1369" s="2" t="s">
        <v>1762</v>
      </c>
      <c r="AL1369" s="16" t="str">
        <f>IF(HOUR(Table2[[#This Row],[Order Time]])&lt;12,"Morning",IF(HOUR(Table2[[#This Row],[Order Time]])&lt;17,"Afternoon",IF(HOUR(Table2[[#This Row],[Order Time]])&lt;21,"Evening","Night")))</f>
        <v>Night</v>
      </c>
      <c r="AM1369" s="16" t="s">
        <v>29</v>
      </c>
    </row>
    <row r="1370" spans="1:39" x14ac:dyDescent="0.25">
      <c r="A1370" s="13" t="s">
        <v>3090</v>
      </c>
      <c r="B1370" s="4">
        <v>45734</v>
      </c>
      <c r="C1370" s="2">
        <f>YEAR(Table2[[#This Row],[Invoice Date]])</f>
        <v>2025</v>
      </c>
      <c r="D1370" s="2" t="str">
        <f>TEXT(Table2[[#This Row],[Invoice Date]],"mmm")</f>
        <v>Mar</v>
      </c>
      <c r="E1370" s="2" t="str">
        <f>Table2[[#This Row],[Store_ID]]&amp;"-"&amp;Table2[[#This Row],[Year]]&amp;"-"&amp;Table2[[#This Row],[Month]]</f>
        <v>STR010-2025-Mar</v>
      </c>
      <c r="F1370" s="2" t="s">
        <v>2422</v>
      </c>
      <c r="G1370" s="2" t="str">
        <f>_xlfn.XLOOKUP(Table2[[#This Row],[Customer_ID]],Table3[Customer_ID],Table3[Customer Name],"Not Found")</f>
        <v>Anusuya Chetty</v>
      </c>
      <c r="H1370" s="2" t="str">
        <f>_xlfn.XLOOKUP(Table2[[#This Row],[Customer_ID]],Table3[Customer_ID],Table3[Gender],"Female")</f>
        <v>Female</v>
      </c>
      <c r="I1370" s="2" t="str">
        <f>_xlfn.XLOOKUP(Table2[[#This Row],[Customer_ID]],Table3[Customer_ID],Table3[City],"Missing Memebership")</f>
        <v>Madurai</v>
      </c>
      <c r="J1370" s="2" t="str">
        <f>_xlfn.XLOOKUP(Table2[[#This Row],[Customer_ID]],Table3[Customer_ID],Table3[State],"Karnataka")</f>
        <v>Tamil Nadu</v>
      </c>
      <c r="K1370" s="2" t="str">
        <f>_xlfn.XLOOKUP(Table2[[#This Row],[Customer_ID]],Table3[Customer_ID],Table3[Membership],"Regular")</f>
        <v>Gold</v>
      </c>
      <c r="L1370" s="2" t="s">
        <v>79</v>
      </c>
      <c r="M1370" s="2" t="str">
        <f>_xlfn.XLOOKUP(Table2[[#This Row],[Product_ID]],Table4[Product_ID],Table4[Product_Name],"Not Found")</f>
        <v>Arrow Sunglasses Red</v>
      </c>
      <c r="N1370" s="2" t="str">
        <f>_xlfn.XLOOKUP(Table2[[#This Row],[Product_ID]],Table4[Product_ID],Table4[Category],"Not Found")</f>
        <v>Accessories</v>
      </c>
      <c r="O1370" s="2" t="str">
        <f>_xlfn.XLOOKUP(Table2[[#This Row],[Product_ID]],Table4[Product_ID],Table4[Subcategory],"Not Found")</f>
        <v>Sunglasses</v>
      </c>
      <c r="P1370" s="2" t="str">
        <f>_xlfn.XLOOKUP(Table2[[#This Row],[Product_ID]],Table4[Product_ID],Table4[Brand],"Missing Brand")</f>
        <v>Arrow</v>
      </c>
      <c r="Q1370" s="2" t="s">
        <v>818</v>
      </c>
      <c r="R1370" s="2" t="str">
        <f>_xlfn.XLOOKUP(Table2[[#This Row],[Store_ID]],Table6[Store_ID],Table6[Store Name],"Not Found")</f>
        <v>TrendMart Kochi Mall Kiosk</v>
      </c>
      <c r="S1370" s="2">
        <f>_xlfn.XLOOKUP(Table2[[#This Row],[Store_ID]],Table6[Store_ID],Table6[Monthly Target],"Missing Target")</f>
        <v>2500000</v>
      </c>
      <c r="T1370" s="2" t="str">
        <f>_xlfn.XLOOKUP(Table2[[#This Row],[Store_ID]],Table6[Store_ID],Table6[Region],"Not Found")</f>
        <v>South Zone 1</v>
      </c>
      <c r="U1370" s="2" t="s">
        <v>113</v>
      </c>
      <c r="V1370" s="2" t="str">
        <f>_xlfn.XLOOKUP(Table2[[#This Row],[Employee_ID]],Table5[Employee_ID],Table5[Employee Name],"Not Found")</f>
        <v>Eswar Prasad</v>
      </c>
      <c r="W1370" s="2">
        <v>1</v>
      </c>
      <c r="X1370" s="2">
        <v>855.17</v>
      </c>
      <c r="Y1370" s="2">
        <v>5</v>
      </c>
      <c r="Z1370" s="2">
        <v>42.76</v>
      </c>
      <c r="AA1370" s="2">
        <v>5</v>
      </c>
      <c r="AB1370" s="2">
        <v>40.619999999999997</v>
      </c>
      <c r="AC1370" s="2">
        <v>853.03</v>
      </c>
      <c r="AD1370" s="2">
        <v>488.6</v>
      </c>
      <c r="AE1370" s="2">
        <f t="shared" si="43"/>
        <v>323.80999999999995</v>
      </c>
      <c r="AF1370" s="2" t="s">
        <v>56</v>
      </c>
      <c r="AG1370" s="42">
        <f>IFERROR(Table2[[#This Row],[Profit]]/Table2[[#This Row],[Sales Amount]],0)</f>
        <v>0.37959977960915792</v>
      </c>
      <c r="AH1370" s="2" t="str">
        <f>TRIM(Table2[[#This Row],[Payment Modee]])</f>
        <v>Credit Card</v>
      </c>
      <c r="AI1370" s="2" t="s">
        <v>26</v>
      </c>
      <c r="AJ1370" s="2" t="s">
        <v>27</v>
      </c>
      <c r="AK1370" s="2" t="s">
        <v>344</v>
      </c>
      <c r="AL1370" s="16" t="str">
        <f>IF(HOUR(Table2[[#This Row],[Order Time]])&lt;12,"Morning",IF(HOUR(Table2[[#This Row],[Order Time]])&lt;17,"Afternoon",IF(HOUR(Table2[[#This Row],[Order Time]])&lt;21,"Evening","Night")))</f>
        <v>Night</v>
      </c>
      <c r="AM1370" s="16" t="s">
        <v>29</v>
      </c>
    </row>
    <row r="1371" spans="1:39" x14ac:dyDescent="0.25">
      <c r="A1371" s="13" t="s">
        <v>3091</v>
      </c>
      <c r="B1371" s="4">
        <v>45390</v>
      </c>
      <c r="C1371" s="2">
        <f>YEAR(Table2[[#This Row],[Invoice Date]])</f>
        <v>2024</v>
      </c>
      <c r="D1371" s="2" t="str">
        <f>TEXT(Table2[[#This Row],[Invoice Date]],"mmm")</f>
        <v>Apr</v>
      </c>
      <c r="E1371" s="2" t="str">
        <f>Table2[[#This Row],[Store_ID]]&amp;"-"&amp;Table2[[#This Row],[Year]]&amp;"-"&amp;Table2[[#This Row],[Month]]</f>
        <v>STR063-2024-Apr</v>
      </c>
      <c r="F1371" s="2" t="s">
        <v>393</v>
      </c>
      <c r="G1371" s="2" t="str">
        <f>_xlfn.XLOOKUP(Table2[[#This Row],[Customer_ID]],Table3[Customer_ID],Table3[Customer Name],"Not Found")</f>
        <v>Kiran Gupta</v>
      </c>
      <c r="H1371" s="2" t="str">
        <f>_xlfn.XLOOKUP(Table2[[#This Row],[Customer_ID]],Table3[Customer_ID],Table3[Gender],"Female")</f>
        <v>Male</v>
      </c>
      <c r="I1371" s="2" t="str">
        <f>_xlfn.XLOOKUP(Table2[[#This Row],[Customer_ID]],Table3[Customer_ID],Table3[City],"Missing Memebership")</f>
        <v>Vellore</v>
      </c>
      <c r="J1371" s="2" t="str">
        <f>_xlfn.XLOOKUP(Table2[[#This Row],[Customer_ID]],Table3[Customer_ID],Table3[State],"Karnataka")</f>
        <v>Tamil Nadu</v>
      </c>
      <c r="K1371" s="2" t="str">
        <f>_xlfn.XLOOKUP(Table2[[#This Row],[Customer_ID]],Table3[Customer_ID],Table3[Membership],"Regular")</f>
        <v>Gold</v>
      </c>
      <c r="L1371" s="2" t="s">
        <v>416</v>
      </c>
      <c r="M1371" s="2" t="str">
        <f>_xlfn.XLOOKUP(Table2[[#This Row],[Product_ID]],Table4[Product_ID],Table4[Product_Name],"Not Found")</f>
        <v>GRT Jewellers Sling Bag Olive</v>
      </c>
      <c r="N1371" s="2" t="str">
        <f>_xlfn.XLOOKUP(Table2[[#This Row],[Product_ID]],Table4[Product_ID],Table4[Category],"Not Found")</f>
        <v>Handbags</v>
      </c>
      <c r="O1371" s="2" t="str">
        <f>_xlfn.XLOOKUP(Table2[[#This Row],[Product_ID]],Table4[Product_ID],Table4[Subcategory],"Not Found")</f>
        <v>Sling Bag</v>
      </c>
      <c r="P1371" s="2" t="str">
        <f>_xlfn.XLOOKUP(Table2[[#This Row],[Product_ID]],Table4[Product_ID],Table4[Brand],"Missing Brand")</f>
        <v>GRT Jewellers</v>
      </c>
      <c r="Q1371" s="2" t="s">
        <v>567</v>
      </c>
      <c r="R1371" s="2" t="str">
        <f>_xlfn.XLOOKUP(Table2[[#This Row],[Store_ID]],Table6[Store_ID],Table6[Store Name],"Not Found")</f>
        <v>TrendMart Shivamogga Mall Kiosk</v>
      </c>
      <c r="S1371" s="2">
        <f>_xlfn.XLOOKUP(Table2[[#This Row],[Store_ID]],Table6[Store_ID],Table6[Monthly Target],"Missing Target")</f>
        <v>1200000</v>
      </c>
      <c r="T1371" s="2" t="str">
        <f>_xlfn.XLOOKUP(Table2[[#This Row],[Store_ID]],Table6[Store_ID],Table6[Region],"Not Found")</f>
        <v>South Zone 2</v>
      </c>
      <c r="U1371" s="2" t="s">
        <v>102</v>
      </c>
      <c r="V1371" s="2" t="str">
        <f>_xlfn.XLOOKUP(Table2[[#This Row],[Employee_ID]],Table5[Employee_ID],Table5[Employee Name],"Not Found")</f>
        <v>Chandra Reddy</v>
      </c>
      <c r="W1371" s="2">
        <v>3</v>
      </c>
      <c r="X1371" s="2">
        <v>3096.12</v>
      </c>
      <c r="Y1371" s="2">
        <v>10</v>
      </c>
      <c r="Z1371" s="2">
        <v>928.84</v>
      </c>
      <c r="AA1371" s="2">
        <v>12</v>
      </c>
      <c r="AB1371" s="2">
        <v>1003.14</v>
      </c>
      <c r="AC1371" s="2">
        <v>9362.66</v>
      </c>
      <c r="AD1371" s="2">
        <v>6102.03</v>
      </c>
      <c r="AE1371" s="2">
        <f t="shared" si="43"/>
        <v>2257.4900000000002</v>
      </c>
      <c r="AF1371" s="2" t="s">
        <v>56</v>
      </c>
      <c r="AG1371" s="42">
        <f>IFERROR(Table2[[#This Row],[Profit]]/Table2[[#This Row],[Sales Amount]],0)</f>
        <v>0.24111630669062001</v>
      </c>
      <c r="AH1371" s="2" t="str">
        <f>TRIM(Table2[[#This Row],[Payment Modee]])</f>
        <v>Credit Card</v>
      </c>
      <c r="AI1371" s="2" t="s">
        <v>26</v>
      </c>
      <c r="AJ1371" s="2" t="s">
        <v>197</v>
      </c>
      <c r="AK1371" s="2" t="s">
        <v>1841</v>
      </c>
      <c r="AL1371" s="16" t="str">
        <f>IF(HOUR(Table2[[#This Row],[Order Time]])&lt;12,"Morning",IF(HOUR(Table2[[#This Row],[Order Time]])&lt;17,"Afternoon",IF(HOUR(Table2[[#This Row],[Order Time]])&lt;21,"Evening","Night")))</f>
        <v>Afternoon</v>
      </c>
      <c r="AM1371" s="16" t="s">
        <v>29</v>
      </c>
    </row>
    <row r="1372" spans="1:39" x14ac:dyDescent="0.25">
      <c r="A1372" s="13" t="s">
        <v>3092</v>
      </c>
      <c r="B1372" s="4">
        <v>45579</v>
      </c>
      <c r="C1372" s="2">
        <f>YEAR(Table2[[#This Row],[Invoice Date]])</f>
        <v>2024</v>
      </c>
      <c r="D1372" s="2" t="str">
        <f>TEXT(Table2[[#This Row],[Invoice Date]],"mmm")</f>
        <v>Oct</v>
      </c>
      <c r="E1372" s="2" t="str">
        <f>Table2[[#This Row],[Store_ID]]&amp;"-"&amp;Table2[[#This Row],[Year]]&amp;"-"&amp;Table2[[#This Row],[Month]]</f>
        <v>STR058-2024-Oct</v>
      </c>
      <c r="F1372" s="2" t="s">
        <v>363</v>
      </c>
      <c r="G1372" s="2" t="str">
        <f>_xlfn.XLOOKUP(Table2[[#This Row],[Customer_ID]],Table3[Customer_ID],Table3[Customer Name],"Not Found")</f>
        <v>Pandian Venkatesan</v>
      </c>
      <c r="H1372" s="2" t="str">
        <f>_xlfn.XLOOKUP(Table2[[#This Row],[Customer_ID]],Table3[Customer_ID],Table3[Gender],"Female")</f>
        <v>Male</v>
      </c>
      <c r="I1372" s="2" t="str">
        <f>_xlfn.XLOOKUP(Table2[[#This Row],[Customer_ID]],Table3[Customer_ID],Table3[City],"Missing Memebership")</f>
        <v>Kalaburagi</v>
      </c>
      <c r="J1372" s="2" t="str">
        <f>_xlfn.XLOOKUP(Table2[[#This Row],[Customer_ID]],Table3[Customer_ID],Table3[State],"Karnataka")</f>
        <v>Karnataka</v>
      </c>
      <c r="K1372" s="2" t="str">
        <f>_xlfn.XLOOKUP(Table2[[#This Row],[Customer_ID]],Table3[Customer_ID],Table3[Membership],"Regular")</f>
        <v>Silver</v>
      </c>
      <c r="L1372" s="2" t="s">
        <v>213</v>
      </c>
      <c r="M1372" s="2" t="str">
        <f>_xlfn.XLOOKUP(Table2[[#This Row],[Product_ID]],Table4[Product_ID],Table4[Product_Name],"Not Found")</f>
        <v>Peter England Round Neck Sky Blue</v>
      </c>
      <c r="N1372" s="2" t="str">
        <f>_xlfn.XLOOKUP(Table2[[#This Row],[Product_ID]],Table4[Product_ID],Table4[Category],"Not Found")</f>
        <v>Men T-Shirts</v>
      </c>
      <c r="O1372" s="2" t="str">
        <f>_xlfn.XLOOKUP(Table2[[#This Row],[Product_ID]],Table4[Product_ID],Table4[Subcategory],"Not Found")</f>
        <v>Round Neck</v>
      </c>
      <c r="P1372" s="2" t="str">
        <f>_xlfn.XLOOKUP(Table2[[#This Row],[Product_ID]],Table4[Product_ID],Table4[Brand],"Missing Brand")</f>
        <v>Peter England</v>
      </c>
      <c r="Q1372" s="2" t="s">
        <v>54</v>
      </c>
      <c r="R1372" s="2" t="str">
        <f>_xlfn.XLOOKUP(Table2[[#This Row],[Store_ID]],Table6[Store_ID],Table6[Store Name],"Not Found")</f>
        <v>TrendMart Thoothukudi Flagship</v>
      </c>
      <c r="S1372" s="2">
        <f>_xlfn.XLOOKUP(Table2[[#This Row],[Store_ID]],Table6[Store_ID],Table6[Monthly Target],"Missing Target")</f>
        <v>1200000</v>
      </c>
      <c r="T1372" s="2" t="str">
        <f>_xlfn.XLOOKUP(Table2[[#This Row],[Store_ID]],Table6[Store_ID],Table6[Region],"Not Found")</f>
        <v>South Zone 1</v>
      </c>
      <c r="U1372" s="2" t="s">
        <v>289</v>
      </c>
      <c r="V1372" s="2" t="str">
        <f>_xlfn.XLOOKUP(Table2[[#This Row],[Employee_ID]],Table5[Employee_ID],Table5[Employee Name],"Not Found")</f>
        <v>Anitha Ramachandran</v>
      </c>
      <c r="W1372" s="2">
        <v>4</v>
      </c>
      <c r="X1372" s="2">
        <v>672.67</v>
      </c>
      <c r="Y1372" s="2">
        <v>30</v>
      </c>
      <c r="Z1372" s="2">
        <v>807.2</v>
      </c>
      <c r="AA1372" s="2">
        <v>5</v>
      </c>
      <c r="AB1372" s="2">
        <v>94.17</v>
      </c>
      <c r="AC1372" s="2">
        <v>1977.65</v>
      </c>
      <c r="AD1372" s="2">
        <v>1677.12</v>
      </c>
      <c r="AE1372" s="2">
        <f t="shared" si="43"/>
        <v>206.36000000000018</v>
      </c>
      <c r="AF1372" s="2" t="s">
        <v>25</v>
      </c>
      <c r="AG1372" s="42">
        <f>IFERROR(Table2[[#This Row],[Profit]]/Table2[[#This Row],[Sales Amount]],0)</f>
        <v>0.10434606730210107</v>
      </c>
      <c r="AH1372" s="2" t="str">
        <f>TRIM(Table2[[#This Row],[Payment Modee]])</f>
        <v>UPI</v>
      </c>
      <c r="AI1372" s="2" t="s">
        <v>36</v>
      </c>
      <c r="AJ1372" s="2" t="s">
        <v>27</v>
      </c>
      <c r="AK1372" s="2" t="s">
        <v>3093</v>
      </c>
      <c r="AL1372" s="16" t="str">
        <f>IF(HOUR(Table2[[#This Row],[Order Time]])&lt;12,"Morning",IF(HOUR(Table2[[#This Row],[Order Time]])&lt;17,"Afternoon",IF(HOUR(Table2[[#This Row],[Order Time]])&lt;21,"Evening","Night")))</f>
        <v>Afternoon</v>
      </c>
      <c r="AM1372" s="16" t="s">
        <v>29</v>
      </c>
    </row>
    <row r="1373" spans="1:39" x14ac:dyDescent="0.25">
      <c r="A1373" s="13" t="s">
        <v>3094</v>
      </c>
      <c r="B1373" s="4">
        <v>45577</v>
      </c>
      <c r="C1373" s="2">
        <f>YEAR(Table2[[#This Row],[Invoice Date]])</f>
        <v>2024</v>
      </c>
      <c r="D1373" s="2" t="str">
        <f>TEXT(Table2[[#This Row],[Invoice Date]],"mmm")</f>
        <v>Oct</v>
      </c>
      <c r="E1373" s="2" t="str">
        <f>Table2[[#This Row],[Store_ID]]&amp;"-"&amp;Table2[[#This Row],[Year]]&amp;"-"&amp;Table2[[#This Row],[Month]]</f>
        <v>STR011-2024-Oct</v>
      </c>
      <c r="F1373" s="2" t="s">
        <v>3095</v>
      </c>
      <c r="G1373" s="2" t="str">
        <f>_xlfn.XLOOKUP(Table2[[#This Row],[Customer_ID]],Table3[Customer_ID],Table3[Customer Name],"Not Found")</f>
        <v>Gauri Pillai</v>
      </c>
      <c r="H1373" s="2" t="str">
        <f>_xlfn.XLOOKUP(Table2[[#This Row],[Customer_ID]],Table3[Customer_ID],Table3[Gender],"Female")</f>
        <v>Female</v>
      </c>
      <c r="I1373" s="2" t="str">
        <f>_xlfn.XLOOKUP(Table2[[#This Row],[Customer_ID]],Table3[Customer_ID],Table3[City],"Missing Memebership")</f>
        <v>Guntur</v>
      </c>
      <c r="J1373" s="2" t="str">
        <f>_xlfn.XLOOKUP(Table2[[#This Row],[Customer_ID]],Table3[Customer_ID],Table3[State],"Karnataka")</f>
        <v>Andhra Pradesh</v>
      </c>
      <c r="K1373" s="2" t="str">
        <f>_xlfn.XLOOKUP(Table2[[#This Row],[Customer_ID]],Table3[Customer_ID],Table3[Membership],"Regular")</f>
        <v>Silver</v>
      </c>
      <c r="L1373" s="2" t="s">
        <v>262</v>
      </c>
      <c r="M1373" s="2" t="str">
        <f>_xlfn.XLOOKUP(Table2[[#This Row],[Product_ID]],Table4[Product_ID],Table4[Product_Name],"Not Found")</f>
        <v>Pothys Straight Fit Charcoal</v>
      </c>
      <c r="N1373" s="2" t="str">
        <f>_xlfn.XLOOKUP(Table2[[#This Row],[Product_ID]],Table4[Product_ID],Table4[Category],"Not Found")</f>
        <v>Women Jeans</v>
      </c>
      <c r="O1373" s="2" t="str">
        <f>_xlfn.XLOOKUP(Table2[[#This Row],[Product_ID]],Table4[Product_ID],Table4[Subcategory],"Not Found")</f>
        <v>Straight Fit</v>
      </c>
      <c r="P1373" s="2" t="str">
        <f>_xlfn.XLOOKUP(Table2[[#This Row],[Product_ID]],Table4[Product_ID],Table4[Brand],"Missing Brand")</f>
        <v>Pothys</v>
      </c>
      <c r="Q1373" s="2" t="s">
        <v>42</v>
      </c>
      <c r="R1373" s="2" t="str">
        <f>_xlfn.XLOOKUP(Table2[[#This Row],[Store_ID]],Table6[Store_ID],Table6[Store Name],"Not Found")</f>
        <v>TrendMart Tirupati Standard</v>
      </c>
      <c r="S1373" s="2">
        <f>_xlfn.XLOOKUP(Table2[[#This Row],[Store_ID]],Table6[Store_ID],Table6[Monthly Target],"Missing Target")</f>
        <v>2000000</v>
      </c>
      <c r="T1373" s="2" t="str">
        <f>_xlfn.XLOOKUP(Table2[[#This Row],[Store_ID]],Table6[Store_ID],Table6[Region],"Not Found")</f>
        <v>South Zone 3</v>
      </c>
      <c r="U1373" s="2" t="s">
        <v>504</v>
      </c>
      <c r="V1373" s="2" t="str">
        <f>_xlfn.XLOOKUP(Table2[[#This Row],[Employee_ID]],Table5[Employee_ID],Table5[Employee Name],"Not Found")</f>
        <v>Vikram Bhat</v>
      </c>
      <c r="W1373" s="2">
        <v>2</v>
      </c>
      <c r="X1373" s="2">
        <v>1411.02</v>
      </c>
      <c r="Y1373" s="2">
        <v>10</v>
      </c>
      <c r="Z1373" s="2">
        <v>282.2</v>
      </c>
      <c r="AA1373" s="2">
        <v>12</v>
      </c>
      <c r="AB1373" s="2">
        <v>304.77999999999997</v>
      </c>
      <c r="AC1373" s="2">
        <v>2844.62</v>
      </c>
      <c r="AD1373" s="2">
        <v>2050.48</v>
      </c>
      <c r="AE1373" s="2">
        <f t="shared" si="43"/>
        <v>489.3599999999999</v>
      </c>
      <c r="AF1373" s="2" t="s">
        <v>56</v>
      </c>
      <c r="AG1373" s="42">
        <f>IFERROR(Table2[[#This Row],[Profit]]/Table2[[#This Row],[Sales Amount]],0)</f>
        <v>0.17203000752297315</v>
      </c>
      <c r="AH1373" s="2" t="str">
        <f>TRIM(Table2[[#This Row],[Payment Modee]])</f>
        <v>Credit Card</v>
      </c>
      <c r="AI1373" s="2" t="s">
        <v>36</v>
      </c>
      <c r="AJ1373" s="2" t="s">
        <v>27</v>
      </c>
      <c r="AK1373" s="2" t="s">
        <v>2651</v>
      </c>
      <c r="AL1373" s="16" t="str">
        <f>IF(HOUR(Table2[[#This Row],[Order Time]])&lt;12,"Morning",IF(HOUR(Table2[[#This Row],[Order Time]])&lt;17,"Afternoon",IF(HOUR(Table2[[#This Row],[Order Time]])&lt;21,"Evening","Night")))</f>
        <v>Evening</v>
      </c>
      <c r="AM1373" s="16" t="s">
        <v>38</v>
      </c>
    </row>
    <row r="1374" spans="1:39" x14ac:dyDescent="0.25">
      <c r="A1374" s="13" t="s">
        <v>3096</v>
      </c>
      <c r="B1374" s="4">
        <v>45459</v>
      </c>
      <c r="C1374" s="2">
        <f>YEAR(Table2[[#This Row],[Invoice Date]])</f>
        <v>2024</v>
      </c>
      <c r="D1374" s="2" t="str">
        <f>TEXT(Table2[[#This Row],[Invoice Date]],"mmm")</f>
        <v>Jun</v>
      </c>
      <c r="E1374" s="2" t="str">
        <f>Table2[[#This Row],[Store_ID]]&amp;"-"&amp;Table2[[#This Row],[Year]]&amp;"-"&amp;Table2[[#This Row],[Month]]</f>
        <v>STR050-2024-Jun</v>
      </c>
      <c r="F1374" s="2" t="s">
        <v>2249</v>
      </c>
      <c r="G1374" s="2" t="str">
        <f>_xlfn.XLOOKUP(Table2[[#This Row],[Customer_ID]],Table3[Customer_ID],Table3[Customer Name],"Not Found")</f>
        <v>Lokesh Naicker</v>
      </c>
      <c r="H1374" s="2" t="str">
        <f>_xlfn.XLOOKUP(Table2[[#This Row],[Customer_ID]],Table3[Customer_ID],Table3[Gender],"Female")</f>
        <v>Male</v>
      </c>
      <c r="I1374" s="2" t="str">
        <f>_xlfn.XLOOKUP(Table2[[#This Row],[Customer_ID]],Table3[Customer_ID],Table3[City],"Missing Memebership")</f>
        <v>Hyderabad</v>
      </c>
      <c r="J1374" s="2" t="str">
        <f>_xlfn.XLOOKUP(Table2[[#This Row],[Customer_ID]],Table3[Customer_ID],Table3[State],"Karnataka")</f>
        <v>Telangana</v>
      </c>
      <c r="K1374" s="2" t="str">
        <f>_xlfn.XLOOKUP(Table2[[#This Row],[Customer_ID]],Table3[Customer_ID],Table3[Membership],"Regular")</f>
        <v>Regular</v>
      </c>
      <c r="L1374" s="2" t="s">
        <v>1671</v>
      </c>
      <c r="M1374" s="2" t="str">
        <f>_xlfn.XLOOKUP(Table2[[#This Row],[Product_ID]],Table4[Product_ID],Table4[Product_Name],"Not Found")</f>
        <v>Flying Machine Necklace Sky Blue</v>
      </c>
      <c r="N1374" s="2" t="str">
        <f>_xlfn.XLOOKUP(Table2[[#This Row],[Product_ID]],Table4[Product_ID],Table4[Category],"Not Found")</f>
        <v>Jewellery</v>
      </c>
      <c r="O1374" s="2" t="str">
        <f>_xlfn.XLOOKUP(Table2[[#This Row],[Product_ID]],Table4[Product_ID],Table4[Subcategory],"Not Found")</f>
        <v>Necklace</v>
      </c>
      <c r="P1374" s="2" t="str">
        <f>_xlfn.XLOOKUP(Table2[[#This Row],[Product_ID]],Table4[Product_ID],Table4[Brand],"Missing Brand")</f>
        <v>Flying Machine</v>
      </c>
      <c r="Q1374" s="2" t="s">
        <v>422</v>
      </c>
      <c r="R1374" s="2" t="str">
        <f>_xlfn.XLOOKUP(Table2[[#This Row],[Store_ID]],Table6[Store_ID],Table6[Store Name],"Not Found")</f>
        <v>TrendMart Thrissur High Street</v>
      </c>
      <c r="S1374" s="2">
        <f>_xlfn.XLOOKUP(Table2[[#This Row],[Store_ID]],Table6[Store_ID],Table6[Monthly Target],"Missing Target")</f>
        <v>2000000</v>
      </c>
      <c r="T1374" s="2" t="str">
        <f>_xlfn.XLOOKUP(Table2[[#This Row],[Store_ID]],Table6[Store_ID],Table6[Region],"Not Found")</f>
        <v>South Zone 1</v>
      </c>
      <c r="U1374" s="2" t="s">
        <v>135</v>
      </c>
      <c r="V1374" s="2" t="str">
        <f>_xlfn.XLOOKUP(Table2[[#This Row],[Employee_ID]],Table5[Employee_ID],Table5[Employee Name],"Not Found")</f>
        <v>Yamini Pandian</v>
      </c>
      <c r="W1374" s="2">
        <v>1</v>
      </c>
      <c r="X1374" s="2">
        <v>1271</v>
      </c>
      <c r="Y1374" s="2">
        <v>0</v>
      </c>
      <c r="Z1374" s="2">
        <v>0</v>
      </c>
      <c r="AA1374" s="2">
        <v>3</v>
      </c>
      <c r="AB1374" s="2">
        <v>38.130000000000003</v>
      </c>
      <c r="AC1374" s="2">
        <v>1309.1300000000001</v>
      </c>
      <c r="AD1374" s="2">
        <v>910.46</v>
      </c>
      <c r="AE1374" s="2">
        <f t="shared" si="43"/>
        <v>360.54000000000008</v>
      </c>
      <c r="AF1374" s="2" t="s">
        <v>25</v>
      </c>
      <c r="AG1374" s="42">
        <f>IFERROR(Table2[[#This Row],[Profit]]/Table2[[#This Row],[Sales Amount]],0)</f>
        <v>0.27540427612231028</v>
      </c>
      <c r="AH1374" s="2" t="str">
        <f>TRIM(Table2[[#This Row],[Payment Modee]])</f>
        <v>UPI</v>
      </c>
      <c r="AI1374" s="2" t="s">
        <v>36</v>
      </c>
      <c r="AJ1374" s="2" t="s">
        <v>27</v>
      </c>
      <c r="AK1374" s="2" t="s">
        <v>1682</v>
      </c>
      <c r="AL1374" s="16" t="str">
        <f>IF(HOUR(Table2[[#This Row],[Order Time]])&lt;12,"Morning",IF(HOUR(Table2[[#This Row],[Order Time]])&lt;17,"Afternoon",IF(HOUR(Table2[[#This Row],[Order Time]])&lt;21,"Evening","Night")))</f>
        <v>Evening</v>
      </c>
      <c r="AM1374" s="16" t="s">
        <v>38</v>
      </c>
    </row>
    <row r="1375" spans="1:39" x14ac:dyDescent="0.25">
      <c r="A1375" s="13" t="s">
        <v>3097</v>
      </c>
      <c r="B1375" s="4">
        <v>45587</v>
      </c>
      <c r="C1375" s="2">
        <f>YEAR(Table2[[#This Row],[Invoice Date]])</f>
        <v>2024</v>
      </c>
      <c r="D1375" s="2" t="str">
        <f>TEXT(Table2[[#This Row],[Invoice Date]],"mmm")</f>
        <v>Oct</v>
      </c>
      <c r="E1375" s="2" t="str">
        <f>Table2[[#This Row],[Store_ID]]&amp;"-"&amp;Table2[[#This Row],[Year]]&amp;"-"&amp;Table2[[#This Row],[Month]]</f>
        <v>STR078-2024-Oct</v>
      </c>
      <c r="F1375" s="2" t="s">
        <v>3098</v>
      </c>
      <c r="G1375" s="2" t="str">
        <f>_xlfn.XLOOKUP(Table2[[#This Row],[Customer_ID]],Table3[Customer_ID],Table3[Customer Name],"Not Found")</f>
        <v>Kavya Gowda</v>
      </c>
      <c r="H1375" s="2" t="str">
        <f>_xlfn.XLOOKUP(Table2[[#This Row],[Customer_ID]],Table3[Customer_ID],Table3[Gender],"Female")</f>
        <v>Female</v>
      </c>
      <c r="I1375" s="2" t="str">
        <f>_xlfn.XLOOKUP(Table2[[#This Row],[Customer_ID]],Table3[Customer_ID],Table3[City],"Missing Memebership")</f>
        <v>Karimnagar</v>
      </c>
      <c r="J1375" s="2" t="str">
        <f>_xlfn.XLOOKUP(Table2[[#This Row],[Customer_ID]],Table3[Customer_ID],Table3[State],"Karnataka")</f>
        <v>Telangana</v>
      </c>
      <c r="K1375" s="2" t="str">
        <f>_xlfn.XLOOKUP(Table2[[#This Row],[Customer_ID]],Table3[Customer_ID],Table3[Membership],"Regular")</f>
        <v>Regular</v>
      </c>
      <c r="L1375" s="2" t="s">
        <v>1048</v>
      </c>
      <c r="M1375" s="2" t="str">
        <f>_xlfn.XLOOKUP(Table2[[#This Row],[Product_ID]],Table4[Product_ID],Table4[Product_Name],"Not Found")</f>
        <v>Allen Solly Kids Shorts Teal</v>
      </c>
      <c r="N1375" s="2" t="str">
        <f>_xlfn.XLOOKUP(Table2[[#This Row],[Product_ID]],Table4[Product_ID],Table4[Category],"Not Found")</f>
        <v>Kids Wear</v>
      </c>
      <c r="O1375" s="2" t="str">
        <f>_xlfn.XLOOKUP(Table2[[#This Row],[Product_ID]],Table4[Product_ID],Table4[Subcategory],"Not Found")</f>
        <v>Kids Shorts</v>
      </c>
      <c r="P1375" s="2" t="str">
        <f>_xlfn.XLOOKUP(Table2[[#This Row],[Product_ID]],Table4[Product_ID],Table4[Brand],"Missing Brand")</f>
        <v>Allen Solly</v>
      </c>
      <c r="Q1375" s="2" t="s">
        <v>48</v>
      </c>
      <c r="R1375" s="2" t="str">
        <f>_xlfn.XLOOKUP(Table2[[#This Row],[Store_ID]],Table6[Store_ID],Table6[Store Name],"Not Found")</f>
        <v>TrendMart Vellore Standard</v>
      </c>
      <c r="S1375" s="2">
        <f>_xlfn.XLOOKUP(Table2[[#This Row],[Store_ID]],Table6[Store_ID],Table6[Monthly Target],"Missing Target")</f>
        <v>1200000</v>
      </c>
      <c r="T1375" s="2" t="str">
        <f>_xlfn.XLOOKUP(Table2[[#This Row],[Store_ID]],Table6[Store_ID],Table6[Region],"Not Found")</f>
        <v>South Zone 1</v>
      </c>
      <c r="U1375" s="2" t="s">
        <v>24</v>
      </c>
      <c r="V1375" s="2" t="str">
        <f>_xlfn.XLOOKUP(Table2[[#This Row],[Employee_ID]],Table5[Employee_ID],Table5[Employee Name],"Not Found")</f>
        <v>Manoj Ramachandran</v>
      </c>
      <c r="W1375" s="2">
        <v>4</v>
      </c>
      <c r="X1375" s="2">
        <v>643.58000000000004</v>
      </c>
      <c r="Y1375" s="2">
        <v>0</v>
      </c>
      <c r="Z1375" s="2">
        <v>0</v>
      </c>
      <c r="AA1375" s="2">
        <v>5</v>
      </c>
      <c r="AB1375" s="2">
        <v>128.72</v>
      </c>
      <c r="AC1375" s="2">
        <v>2703.04</v>
      </c>
      <c r="AD1375" s="2">
        <v>2037.76</v>
      </c>
      <c r="AE1375" s="2">
        <f t="shared" si="43"/>
        <v>536.55999999999995</v>
      </c>
      <c r="AF1375" s="2" t="s">
        <v>56</v>
      </c>
      <c r="AG1375" s="42">
        <f>IFERROR(Table2[[#This Row],[Profit]]/Table2[[#This Row],[Sales Amount]],0)</f>
        <v>0.19850242689712322</v>
      </c>
      <c r="AH1375" s="2" t="str">
        <f>TRIM(Table2[[#This Row],[Payment Modee]])</f>
        <v>Credit Card</v>
      </c>
      <c r="AI1375" s="2" t="s">
        <v>26</v>
      </c>
      <c r="AJ1375" s="2" t="s">
        <v>27</v>
      </c>
      <c r="AK1375" s="2" t="s">
        <v>1969</v>
      </c>
      <c r="AL1375" s="16" t="str">
        <f>IF(HOUR(Table2[[#This Row],[Order Time]])&lt;12,"Morning",IF(HOUR(Table2[[#This Row],[Order Time]])&lt;17,"Afternoon",IF(HOUR(Table2[[#This Row],[Order Time]])&lt;21,"Evening","Night")))</f>
        <v>Afternoon</v>
      </c>
      <c r="AM1375" s="16" t="s">
        <v>29</v>
      </c>
    </row>
    <row r="1376" spans="1:39" x14ac:dyDescent="0.25">
      <c r="A1376" s="13" t="s">
        <v>3099</v>
      </c>
      <c r="B1376" s="4">
        <v>45720</v>
      </c>
      <c r="C1376" s="2">
        <f>YEAR(Table2[[#This Row],[Invoice Date]])</f>
        <v>2025</v>
      </c>
      <c r="D1376" s="2" t="str">
        <f>TEXT(Table2[[#This Row],[Invoice Date]],"mmm")</f>
        <v>Mar</v>
      </c>
      <c r="E1376" s="2" t="str">
        <f>Table2[[#This Row],[Store_ID]]&amp;"-"&amp;Table2[[#This Row],[Year]]&amp;"-"&amp;Table2[[#This Row],[Month]]</f>
        <v>STR039-2025-Mar</v>
      </c>
      <c r="F1376" s="2" t="s">
        <v>1804</v>
      </c>
      <c r="G1376" s="2" t="str">
        <f>_xlfn.XLOOKUP(Table2[[#This Row],[Customer_ID]],Table3[Customer_ID],Table3[Customer Name],"Not Found")</f>
        <v>Vasanthi Iyer</v>
      </c>
      <c r="H1376" s="2" t="str">
        <f>_xlfn.XLOOKUP(Table2[[#This Row],[Customer_ID]],Table3[Customer_ID],Table3[Gender],"Female")</f>
        <v>Female</v>
      </c>
      <c r="I1376" s="2" t="str">
        <f>_xlfn.XLOOKUP(Table2[[#This Row],[Customer_ID]],Table3[Customer_ID],Table3[City],"Missing Memebership")</f>
        <v>Chennai</v>
      </c>
      <c r="J1376" s="2" t="str">
        <f>_xlfn.XLOOKUP(Table2[[#This Row],[Customer_ID]],Table3[Customer_ID],Table3[State],"Karnataka")</f>
        <v>Tamil Nadu</v>
      </c>
      <c r="K1376" s="2" t="str">
        <f>_xlfn.XLOOKUP(Table2[[#This Row],[Customer_ID]],Table3[Customer_ID],Table3[Membership],"Regular")</f>
        <v>Regular</v>
      </c>
      <c r="L1376" s="2" t="s">
        <v>1582</v>
      </c>
      <c r="M1376" s="2" t="str">
        <f>_xlfn.XLOOKUP(Table2[[#This Row],[Product_ID]],Table4[Product_ID],Table4[Product_Name],"Not Found")</f>
        <v>Global Desi Skinny Fit Olive</v>
      </c>
      <c r="N1376" s="2" t="str">
        <f>_xlfn.XLOOKUP(Table2[[#This Row],[Product_ID]],Table4[Product_ID],Table4[Category],"Not Found")</f>
        <v>Women Jeans</v>
      </c>
      <c r="O1376" s="2" t="str">
        <f>_xlfn.XLOOKUP(Table2[[#This Row],[Product_ID]],Table4[Product_ID],Table4[Subcategory],"Not Found")</f>
        <v>Skinny Fit</v>
      </c>
      <c r="P1376" s="2" t="str">
        <f>_xlfn.XLOOKUP(Table2[[#This Row],[Product_ID]],Table4[Product_ID],Table4[Brand],"Missing Brand")</f>
        <v>Global Desi</v>
      </c>
      <c r="Q1376" s="2" t="s">
        <v>825</v>
      </c>
      <c r="R1376" s="2" t="str">
        <f>_xlfn.XLOOKUP(Table2[[#This Row],[Store_ID]],Table6[Store_ID],Table6[Store Name],"Not Found")</f>
        <v>TrendMart Bengaluru High Street</v>
      </c>
      <c r="S1376" s="2">
        <f>_xlfn.XLOOKUP(Table2[[#This Row],[Store_ID]],Table6[Store_ID],Table6[Monthly Target],"Missing Target")</f>
        <v>1500000</v>
      </c>
      <c r="T1376" s="2" t="str">
        <f>_xlfn.XLOOKUP(Table2[[#This Row],[Store_ID]],Table6[Store_ID],Table6[Region],"Not Found")</f>
        <v>South Zone 2</v>
      </c>
      <c r="U1376" s="2" t="s">
        <v>460</v>
      </c>
      <c r="V1376" s="2" t="str">
        <f>_xlfn.XLOOKUP(Table2[[#This Row],[Employee_ID]],Table5[Employee_ID],Table5[Employee Name],"Not Found")</f>
        <v>Pranav Reddy</v>
      </c>
      <c r="W1376" s="2">
        <v>2</v>
      </c>
      <c r="X1376" s="2">
        <v>981.09</v>
      </c>
      <c r="Y1376" s="2">
        <v>10</v>
      </c>
      <c r="Z1376" s="2">
        <v>196.22</v>
      </c>
      <c r="AA1376" s="2">
        <v>5</v>
      </c>
      <c r="AB1376" s="2">
        <v>88.3</v>
      </c>
      <c r="AC1376" s="2">
        <v>1854.26</v>
      </c>
      <c r="AD1376" s="2">
        <v>1401.86</v>
      </c>
      <c r="AE1376" s="2">
        <f t="shared" si="43"/>
        <v>364.10000000000008</v>
      </c>
      <c r="AF1376" s="2" t="s">
        <v>25</v>
      </c>
      <c r="AG1376" s="42">
        <f>IFERROR(Table2[[#This Row],[Profit]]/Table2[[#This Row],[Sales Amount]],0)</f>
        <v>0.19635865520477175</v>
      </c>
      <c r="AH1376" s="2" t="str">
        <f>TRIM(Table2[[#This Row],[Payment Modee]])</f>
        <v>UPI</v>
      </c>
      <c r="AI1376" s="2" t="s">
        <v>26</v>
      </c>
      <c r="AJ1376" s="2" t="s">
        <v>27</v>
      </c>
      <c r="AK1376" s="2" t="s">
        <v>1228</v>
      </c>
      <c r="AL1376" s="16" t="str">
        <f>IF(HOUR(Table2[[#This Row],[Order Time]])&lt;12,"Morning",IF(HOUR(Table2[[#This Row],[Order Time]])&lt;17,"Afternoon",IF(HOUR(Table2[[#This Row],[Order Time]])&lt;21,"Evening","Night")))</f>
        <v>Morning</v>
      </c>
      <c r="AM1376" s="16" t="s">
        <v>29</v>
      </c>
    </row>
    <row r="1377" spans="1:39" x14ac:dyDescent="0.25">
      <c r="A1377" s="13" t="s">
        <v>3100</v>
      </c>
      <c r="B1377" s="4">
        <v>45521</v>
      </c>
      <c r="C1377" s="2">
        <f>YEAR(Table2[[#This Row],[Invoice Date]])</f>
        <v>2024</v>
      </c>
      <c r="D1377" s="2" t="str">
        <f>TEXT(Table2[[#This Row],[Invoice Date]],"mmm")</f>
        <v>Aug</v>
      </c>
      <c r="E1377" s="2" t="str">
        <f>Table2[[#This Row],[Store_ID]]&amp;"-"&amp;Table2[[#This Row],[Year]]&amp;"-"&amp;Table2[[#This Row],[Month]]</f>
        <v>STR052-2024-Aug</v>
      </c>
      <c r="F1377" s="2" t="s">
        <v>2617</v>
      </c>
      <c r="G1377" s="2" t="str">
        <f>_xlfn.XLOOKUP(Table2[[#This Row],[Customer_ID]],Table3[Customer_ID],Table3[Customer Name],"Not Found")</f>
        <v>Rohit Pillai</v>
      </c>
      <c r="H1377" s="2" t="str">
        <f>_xlfn.XLOOKUP(Table2[[#This Row],[Customer_ID]],Table3[Customer_ID],Table3[Gender],"Female")</f>
        <v>Male</v>
      </c>
      <c r="I1377" s="2" t="str">
        <f>_xlfn.XLOOKUP(Table2[[#This Row],[Customer_ID]],Table3[Customer_ID],Table3[City],"Missing Memebership")</f>
        <v>Kurnool</v>
      </c>
      <c r="J1377" s="2" t="str">
        <f>_xlfn.XLOOKUP(Table2[[#This Row],[Customer_ID]],Table3[Customer_ID],Table3[State],"Karnataka")</f>
        <v>Andhra Pradesh</v>
      </c>
      <c r="K1377" s="2" t="str">
        <f>_xlfn.XLOOKUP(Table2[[#This Row],[Customer_ID]],Table3[Customer_ID],Table3[Membership],"Regular")</f>
        <v>Silver</v>
      </c>
      <c r="L1377" s="2" t="s">
        <v>382</v>
      </c>
      <c r="M1377" s="2" t="str">
        <f>_xlfn.XLOOKUP(Table2[[#This Row],[Product_ID]],Table4[Product_ID],Table4[Product_Name],"Not Found")</f>
        <v>Nike Casual Belt Olive</v>
      </c>
      <c r="N1377" s="2" t="str">
        <f>_xlfn.XLOOKUP(Table2[[#This Row],[Product_ID]],Table4[Product_ID],Table4[Category],"Not Found")</f>
        <v>Belts</v>
      </c>
      <c r="O1377" s="2" t="str">
        <f>_xlfn.XLOOKUP(Table2[[#This Row],[Product_ID]],Table4[Product_ID],Table4[Subcategory],"Not Found")</f>
        <v>Casual Belt</v>
      </c>
      <c r="P1377" s="2" t="str">
        <f>_xlfn.XLOOKUP(Table2[[#This Row],[Product_ID]],Table4[Product_ID],Table4[Brand],"Missing Brand")</f>
        <v>Nike</v>
      </c>
      <c r="Q1377" s="2" t="s">
        <v>1413</v>
      </c>
      <c r="R1377" s="2" t="str">
        <f>_xlfn.XLOOKUP(Table2[[#This Row],[Store_ID]],Table6[Store_ID],Table6[Store Name],"Not Found")</f>
        <v>TrendMart Guntur High Street</v>
      </c>
      <c r="S1377" s="2">
        <f>_xlfn.XLOOKUP(Table2[[#This Row],[Store_ID]],Table6[Store_ID],Table6[Monthly Target],"Missing Target")</f>
        <v>800000</v>
      </c>
      <c r="T1377" s="2" t="str">
        <f>_xlfn.XLOOKUP(Table2[[#This Row],[Store_ID]],Table6[Store_ID],Table6[Region],"Not Found")</f>
        <v>South Zone 3</v>
      </c>
      <c r="U1377" s="2" t="s">
        <v>289</v>
      </c>
      <c r="V1377" s="2" t="str">
        <f>_xlfn.XLOOKUP(Table2[[#This Row],[Employee_ID]],Table5[Employee_ID],Table5[Employee Name],"Not Found")</f>
        <v>Anitha Ramachandran</v>
      </c>
      <c r="W1377" s="2">
        <v>1</v>
      </c>
      <c r="X1377" s="2">
        <v>456.84</v>
      </c>
      <c r="Y1377" s="2">
        <v>25</v>
      </c>
      <c r="Z1377" s="2">
        <v>114.21</v>
      </c>
      <c r="AA1377" s="2">
        <v>5</v>
      </c>
      <c r="AB1377" s="2">
        <v>17.13</v>
      </c>
      <c r="AC1377" s="2">
        <v>359.76</v>
      </c>
      <c r="AD1377" s="2">
        <v>315.13</v>
      </c>
      <c r="AE1377" s="2">
        <f t="shared" si="43"/>
        <v>27.499999999999996</v>
      </c>
      <c r="AF1377" s="2" t="s">
        <v>56</v>
      </c>
      <c r="AG1377" s="42">
        <f>IFERROR(Table2[[#This Row],[Profit]]/Table2[[#This Row],[Sales Amount]],0)</f>
        <v>7.6439848788080939E-2</v>
      </c>
      <c r="AH1377" s="2" t="str">
        <f>TRIM(Table2[[#This Row],[Payment Modee]])</f>
        <v>Credit Card</v>
      </c>
      <c r="AI1377" s="2" t="s">
        <v>26</v>
      </c>
      <c r="AJ1377" s="2" t="s">
        <v>27</v>
      </c>
      <c r="AK1377" s="2" t="s">
        <v>396</v>
      </c>
      <c r="AL1377" s="16" t="str">
        <f>IF(HOUR(Table2[[#This Row],[Order Time]])&lt;12,"Morning",IF(HOUR(Table2[[#This Row],[Order Time]])&lt;17,"Afternoon",IF(HOUR(Table2[[#This Row],[Order Time]])&lt;21,"Evening","Night")))</f>
        <v>Evening</v>
      </c>
      <c r="AM1377" s="16" t="s">
        <v>38</v>
      </c>
    </row>
    <row r="1378" spans="1:39" x14ac:dyDescent="0.25">
      <c r="A1378" s="13" t="s">
        <v>3101</v>
      </c>
      <c r="B1378" s="4">
        <v>45385</v>
      </c>
      <c r="C1378" s="2">
        <f>YEAR(Table2[[#This Row],[Invoice Date]])</f>
        <v>2024</v>
      </c>
      <c r="D1378" s="2" t="str">
        <f>TEXT(Table2[[#This Row],[Invoice Date]],"mmm")</f>
        <v>Apr</v>
      </c>
      <c r="E1378" s="2" t="str">
        <f>Table2[[#This Row],[Store_ID]]&amp;"-"&amp;Table2[[#This Row],[Year]]&amp;"-"&amp;Table2[[#This Row],[Month]]</f>
        <v>STR068-2024-Apr</v>
      </c>
      <c r="F1378" s="2" t="s">
        <v>2515</v>
      </c>
      <c r="G1378" s="2" t="str">
        <f>_xlfn.XLOOKUP(Table2[[#This Row],[Customer_ID]],Table3[Customer_ID],Table3[Customer Name],"Not Found")</f>
        <v>Karthik Kamath</v>
      </c>
      <c r="H1378" s="2" t="str">
        <f>_xlfn.XLOOKUP(Table2[[#This Row],[Customer_ID]],Table3[Customer_ID],Table3[Gender],"Female")</f>
        <v>Male</v>
      </c>
      <c r="I1378" s="2" t="str">
        <f>_xlfn.XLOOKUP(Table2[[#This Row],[Customer_ID]],Table3[Customer_ID],Table3[City],"Missing Memebership")</f>
        <v>Mangaluru</v>
      </c>
      <c r="J1378" s="2" t="str">
        <f>_xlfn.XLOOKUP(Table2[[#This Row],[Customer_ID]],Table3[Customer_ID],Table3[State],"Karnataka")</f>
        <v>Karnataka</v>
      </c>
      <c r="K1378" s="2" t="str">
        <f>_xlfn.XLOOKUP(Table2[[#This Row],[Customer_ID]],Table3[Customer_ID],Table3[Membership],"Regular")</f>
        <v>Gold</v>
      </c>
      <c r="L1378" s="2" t="s">
        <v>515</v>
      </c>
      <c r="M1378" s="2" t="str">
        <f>_xlfn.XLOOKUP(Table2[[#This Row],[Product_ID]],Table4[Product_ID],Table4[Product_Name],"Not Found")</f>
        <v>Global Desi Earrings Green</v>
      </c>
      <c r="N1378" s="2" t="str">
        <f>_xlfn.XLOOKUP(Table2[[#This Row],[Product_ID]],Table4[Product_ID],Table4[Category],"Not Found")</f>
        <v>Jewellery</v>
      </c>
      <c r="O1378" s="2" t="str">
        <f>_xlfn.XLOOKUP(Table2[[#This Row],[Product_ID]],Table4[Product_ID],Table4[Subcategory],"Not Found")</f>
        <v>Earrings</v>
      </c>
      <c r="P1378" s="2" t="str">
        <f>_xlfn.XLOOKUP(Table2[[#This Row],[Product_ID]],Table4[Product_ID],Table4[Brand],"Missing Brand")</f>
        <v>Global Desi</v>
      </c>
      <c r="Q1378" s="2" t="s">
        <v>97</v>
      </c>
      <c r="R1378" s="2" t="str">
        <f>_xlfn.XLOOKUP(Table2[[#This Row],[Store_ID]],Table6[Store_ID],Table6[Store Name],"Not Found")</f>
        <v>TrendMart Madurai Mall Kiosk</v>
      </c>
      <c r="S1378" s="2">
        <f>_xlfn.XLOOKUP(Table2[[#This Row],[Store_ID]],Table6[Store_ID],Table6[Monthly Target],"Missing Target")</f>
        <v>2000000</v>
      </c>
      <c r="T1378" s="2" t="str">
        <f>_xlfn.XLOOKUP(Table2[[#This Row],[Store_ID]],Table6[Store_ID],Table6[Region],"Not Found")</f>
        <v>South Zone 1</v>
      </c>
      <c r="U1378" s="2" t="s">
        <v>135</v>
      </c>
      <c r="V1378" s="2" t="str">
        <f>_xlfn.XLOOKUP(Table2[[#This Row],[Employee_ID]],Table5[Employee_ID],Table5[Employee Name],"Not Found")</f>
        <v>Yamini Pandian</v>
      </c>
      <c r="W1378" s="2">
        <v>1</v>
      </c>
      <c r="X1378" s="2">
        <v>6606.86</v>
      </c>
      <c r="Y1378" s="2">
        <v>0</v>
      </c>
      <c r="Z1378" s="2">
        <v>0</v>
      </c>
      <c r="AA1378" s="2">
        <v>3</v>
      </c>
      <c r="AB1378" s="2">
        <v>198.21</v>
      </c>
      <c r="AC1378" s="2">
        <v>6805.07</v>
      </c>
      <c r="AD1378" s="2">
        <v>4867.21</v>
      </c>
      <c r="AE1378" s="2">
        <f t="shared" si="43"/>
        <v>1739.6499999999996</v>
      </c>
      <c r="AF1378" s="2" t="s">
        <v>25</v>
      </c>
      <c r="AG1378" s="42">
        <f>IFERROR(Table2[[#This Row],[Profit]]/Table2[[#This Row],[Sales Amount]],0)</f>
        <v>0.25564027996772992</v>
      </c>
      <c r="AH1378" s="2" t="str">
        <f>TRIM(Table2[[#This Row],[Payment Modee]])</f>
        <v>UPI</v>
      </c>
      <c r="AI1378" s="2" t="s">
        <v>26</v>
      </c>
      <c r="AJ1378" s="2" t="s">
        <v>27</v>
      </c>
      <c r="AK1378" s="2" t="s">
        <v>1883</v>
      </c>
      <c r="AL1378" s="16" t="str">
        <f>IF(HOUR(Table2[[#This Row],[Order Time]])&lt;12,"Morning",IF(HOUR(Table2[[#This Row],[Order Time]])&lt;17,"Afternoon",IF(HOUR(Table2[[#This Row],[Order Time]])&lt;21,"Evening","Night")))</f>
        <v>Afternoon</v>
      </c>
      <c r="AM1378" s="16" t="s">
        <v>29</v>
      </c>
    </row>
    <row r="1379" spans="1:39" x14ac:dyDescent="0.25">
      <c r="A1379" s="13" t="s">
        <v>3102</v>
      </c>
      <c r="B1379" s="4">
        <v>45552</v>
      </c>
      <c r="C1379" s="2">
        <f>YEAR(Table2[[#This Row],[Invoice Date]])</f>
        <v>2024</v>
      </c>
      <c r="D1379" s="2" t="str">
        <f>TEXT(Table2[[#This Row],[Invoice Date]],"mmm")</f>
        <v>Sep</v>
      </c>
      <c r="E1379" s="2" t="str">
        <f>Table2[[#This Row],[Store_ID]]&amp;"-"&amp;Table2[[#This Row],[Year]]&amp;"-"&amp;Table2[[#This Row],[Month]]</f>
        <v>STR078-2024-Sep</v>
      </c>
      <c r="F1379" s="2" t="s">
        <v>715</v>
      </c>
      <c r="G1379" s="2" t="str">
        <f>_xlfn.XLOOKUP(Table2[[#This Row],[Customer_ID]],Table3[Customer_ID],Table3[Customer Name],"Not Found")</f>
        <v>Yashoda Mishra</v>
      </c>
      <c r="H1379" s="2" t="str">
        <f>_xlfn.XLOOKUP(Table2[[#This Row],[Customer_ID]],Table3[Customer_ID],Table3[Gender],"Female")</f>
        <v>Female</v>
      </c>
      <c r="I1379" s="2" t="str">
        <f>_xlfn.XLOOKUP(Table2[[#This Row],[Customer_ID]],Table3[Customer_ID],Table3[City],"Missing Memebership")</f>
        <v>Khammam</v>
      </c>
      <c r="J1379" s="2" t="str">
        <f>_xlfn.XLOOKUP(Table2[[#This Row],[Customer_ID]],Table3[Customer_ID],Table3[State],"Karnataka")</f>
        <v>Telangana</v>
      </c>
      <c r="K1379" s="2" t="str">
        <f>_xlfn.XLOOKUP(Table2[[#This Row],[Customer_ID]],Table3[Customer_ID],Table3[Membership],"Regular")</f>
        <v>Platinum</v>
      </c>
      <c r="L1379" s="2" t="s">
        <v>2019</v>
      </c>
      <c r="M1379" s="2" t="str">
        <f>_xlfn.XLOOKUP(Table2[[#This Row],[Product_ID]],Table4[Product_ID],Table4[Product_Name],"Not Found")</f>
        <v>Reebok Kurta Wine</v>
      </c>
      <c r="N1379" s="2" t="str">
        <f>_xlfn.XLOOKUP(Table2[[#This Row],[Product_ID]],Table4[Product_ID],Table4[Category],"Not Found")</f>
        <v>Men Ethnic</v>
      </c>
      <c r="O1379" s="2" t="str">
        <f>_xlfn.XLOOKUP(Table2[[#This Row],[Product_ID]],Table4[Product_ID],Table4[Subcategory],"Not Found")</f>
        <v>Kurta</v>
      </c>
      <c r="P1379" s="2" t="str">
        <f>_xlfn.XLOOKUP(Table2[[#This Row],[Product_ID]],Table4[Product_ID],Table4[Brand],"Missing Brand")</f>
        <v>Reebok</v>
      </c>
      <c r="Q1379" s="2" t="s">
        <v>48</v>
      </c>
      <c r="R1379" s="2" t="str">
        <f>_xlfn.XLOOKUP(Table2[[#This Row],[Store_ID]],Table6[Store_ID],Table6[Store Name],"Not Found")</f>
        <v>TrendMart Vellore Standard</v>
      </c>
      <c r="S1379" s="2">
        <f>_xlfn.XLOOKUP(Table2[[#This Row],[Store_ID]],Table6[Store_ID],Table6[Monthly Target],"Missing Target")</f>
        <v>1200000</v>
      </c>
      <c r="T1379" s="2" t="str">
        <f>_xlfn.XLOOKUP(Table2[[#This Row],[Store_ID]],Table6[Store_ID],Table6[Region],"Not Found")</f>
        <v>South Zone 1</v>
      </c>
      <c r="U1379" s="2" t="s">
        <v>504</v>
      </c>
      <c r="V1379" s="2" t="str">
        <f>_xlfn.XLOOKUP(Table2[[#This Row],[Employee_ID]],Table5[Employee_ID],Table5[Employee Name],"Not Found")</f>
        <v>Vikram Bhat</v>
      </c>
      <c r="W1379" s="2">
        <v>1</v>
      </c>
      <c r="X1379" s="2">
        <v>2584.29</v>
      </c>
      <c r="Y1379" s="2">
        <v>5</v>
      </c>
      <c r="Z1379" s="2">
        <v>129.21</v>
      </c>
      <c r="AA1379" s="2">
        <v>12</v>
      </c>
      <c r="AB1379" s="2">
        <v>294.61</v>
      </c>
      <c r="AC1379" s="2">
        <v>2749.69</v>
      </c>
      <c r="AD1379" s="2">
        <v>1888.29</v>
      </c>
      <c r="AE1379" s="2">
        <f t="shared" si="43"/>
        <v>566.79000000000008</v>
      </c>
      <c r="AF1379" s="2" t="s">
        <v>69</v>
      </c>
      <c r="AG1379" s="42">
        <f>IFERROR(Table2[[#This Row],[Profit]]/Table2[[#This Row],[Sales Amount]],0)</f>
        <v>0.20612869087060726</v>
      </c>
      <c r="AH1379" s="2" t="str">
        <f>TRIM(Table2[[#This Row],[Payment Modee]])</f>
        <v>Cash</v>
      </c>
      <c r="AI1379" s="2" t="s">
        <v>26</v>
      </c>
      <c r="AJ1379" s="2" t="s">
        <v>27</v>
      </c>
      <c r="AK1379" s="2" t="s">
        <v>1474</v>
      </c>
      <c r="AL1379" s="16" t="str">
        <f>IF(HOUR(Table2[[#This Row],[Order Time]])&lt;12,"Morning",IF(HOUR(Table2[[#This Row],[Order Time]])&lt;17,"Afternoon",IF(HOUR(Table2[[#This Row],[Order Time]])&lt;21,"Evening","Night")))</f>
        <v>Afternoon</v>
      </c>
      <c r="AM1379" s="16" t="s">
        <v>29</v>
      </c>
    </row>
    <row r="1380" spans="1:39" x14ac:dyDescent="0.25">
      <c r="A1380" s="13" t="s">
        <v>3103</v>
      </c>
      <c r="B1380" s="4">
        <v>45723</v>
      </c>
      <c r="C1380" s="2">
        <f>YEAR(Table2[[#This Row],[Invoice Date]])</f>
        <v>2025</v>
      </c>
      <c r="D1380" s="2" t="str">
        <f>TEXT(Table2[[#This Row],[Invoice Date]],"mmm")</f>
        <v>Mar</v>
      </c>
      <c r="E1380" s="2" t="str">
        <f>Table2[[#This Row],[Store_ID]]&amp;"-"&amp;Table2[[#This Row],[Year]]&amp;"-"&amp;Table2[[#This Row],[Month]]</f>
        <v>STR008-2025-Mar</v>
      </c>
      <c r="F1380" s="2" t="s">
        <v>2673</v>
      </c>
      <c r="G1380" s="2" t="str">
        <f>_xlfn.XLOOKUP(Table2[[#This Row],[Customer_ID]],Table3[Customer_ID],Table3[Customer Name],"Not Found")</f>
        <v>Chandrika Kamath</v>
      </c>
      <c r="H1380" s="2" t="str">
        <f>_xlfn.XLOOKUP(Table2[[#This Row],[Customer_ID]],Table3[Customer_ID],Table3[Gender],"Female")</f>
        <v>Female</v>
      </c>
      <c r="I1380" s="2" t="str">
        <f>_xlfn.XLOOKUP(Table2[[#This Row],[Customer_ID]],Table3[Customer_ID],Table3[City],"Missing Memebership")</f>
        <v>Dindigul</v>
      </c>
      <c r="J1380" s="2" t="str">
        <f>_xlfn.XLOOKUP(Table2[[#This Row],[Customer_ID]],Table3[Customer_ID],Table3[State],"Karnataka")</f>
        <v>Tamil Nadu</v>
      </c>
      <c r="K1380" s="2" t="str">
        <f>_xlfn.XLOOKUP(Table2[[#This Row],[Customer_ID]],Table3[Customer_ID],Table3[Membership],"Regular")</f>
        <v>Platinum</v>
      </c>
      <c r="L1380" s="2" t="s">
        <v>2942</v>
      </c>
      <c r="M1380" s="2" t="str">
        <f>_xlfn.XLOOKUP(Table2[[#This Row],[Product_ID]],Table4[Product_ID],Table4[Product_Name],"Not Found")</f>
        <v>Bata Sneakers Green</v>
      </c>
      <c r="N1380" s="2" t="str">
        <f>_xlfn.XLOOKUP(Table2[[#This Row],[Product_ID]],Table4[Product_ID],Table4[Category],"Not Found")</f>
        <v>Footwear</v>
      </c>
      <c r="O1380" s="2" t="str">
        <f>_xlfn.XLOOKUP(Table2[[#This Row],[Product_ID]],Table4[Product_ID],Table4[Subcategory],"Not Found")</f>
        <v>Sneakers</v>
      </c>
      <c r="P1380" s="2" t="str">
        <f>_xlfn.XLOOKUP(Table2[[#This Row],[Product_ID]],Table4[Product_ID],Table4[Brand],"Missing Brand")</f>
        <v>Bata</v>
      </c>
      <c r="Q1380" s="2" t="s">
        <v>499</v>
      </c>
      <c r="R1380" s="2" t="str">
        <f>_xlfn.XLOOKUP(Table2[[#This Row],[Store_ID]],Table6[Store_ID],Table6[Store Name],"Not Found")</f>
        <v>TrendMart Kochi Mall Kiosk</v>
      </c>
      <c r="S1380" s="2">
        <f>_xlfn.XLOOKUP(Table2[[#This Row],[Store_ID]],Table6[Store_ID],Table6[Monthly Target],"Missing Target")</f>
        <v>1500000</v>
      </c>
      <c r="T1380" s="2" t="str">
        <f>_xlfn.XLOOKUP(Table2[[#This Row],[Store_ID]],Table6[Store_ID],Table6[Region],"Not Found")</f>
        <v>South Zone 1</v>
      </c>
      <c r="U1380" s="2" t="s">
        <v>435</v>
      </c>
      <c r="V1380" s="2" t="str">
        <f>_xlfn.XLOOKUP(Table2[[#This Row],[Employee_ID]],Table5[Employee_ID],Table5[Employee Name],"Not Found")</f>
        <v>Gopal Prasad</v>
      </c>
      <c r="W1380" s="2">
        <v>2</v>
      </c>
      <c r="X1380" s="2">
        <v>3026.92</v>
      </c>
      <c r="Y1380" s="2">
        <v>20</v>
      </c>
      <c r="Z1380" s="2">
        <v>1210.77</v>
      </c>
      <c r="AA1380" s="2">
        <v>12</v>
      </c>
      <c r="AB1380" s="2">
        <v>581.16999999999996</v>
      </c>
      <c r="AC1380" s="2">
        <v>5424.24</v>
      </c>
      <c r="AD1380" s="2">
        <v>4299.3999999999996</v>
      </c>
      <c r="AE1380" s="2">
        <f t="shared" si="43"/>
        <v>543.67000000000019</v>
      </c>
      <c r="AF1380" s="2" t="s">
        <v>56</v>
      </c>
      <c r="AG1380" s="42">
        <f>IFERROR(Table2[[#This Row],[Profit]]/Table2[[#This Row],[Sales Amount]],0)</f>
        <v>0.10022970959987025</v>
      </c>
      <c r="AH1380" s="2" t="str">
        <f>TRIM(Table2[[#This Row],[Payment Modee]])</f>
        <v>Credit Card</v>
      </c>
      <c r="AI1380" s="2" t="s">
        <v>26</v>
      </c>
      <c r="AJ1380" s="2" t="s">
        <v>27</v>
      </c>
      <c r="AK1380" s="2" t="s">
        <v>993</v>
      </c>
      <c r="AL1380" s="16" t="str">
        <f>IF(HOUR(Table2[[#This Row],[Order Time]])&lt;12,"Morning",IF(HOUR(Table2[[#This Row],[Order Time]])&lt;17,"Afternoon",IF(HOUR(Table2[[#This Row],[Order Time]])&lt;21,"Evening","Night")))</f>
        <v>Morning</v>
      </c>
      <c r="AM1380" s="16" t="s">
        <v>29</v>
      </c>
    </row>
    <row r="1381" spans="1:39" x14ac:dyDescent="0.25">
      <c r="A1381" s="13" t="s">
        <v>3104</v>
      </c>
      <c r="B1381" s="4">
        <v>45586</v>
      </c>
      <c r="C1381" s="2">
        <f>YEAR(Table2[[#This Row],[Invoice Date]])</f>
        <v>2024</v>
      </c>
      <c r="D1381" s="2" t="str">
        <f>TEXT(Table2[[#This Row],[Invoice Date]],"mmm")</f>
        <v>Oct</v>
      </c>
      <c r="E1381" s="2" t="str">
        <f>Table2[[#This Row],[Store_ID]]&amp;"-"&amp;Table2[[#This Row],[Year]]&amp;"-"&amp;Table2[[#This Row],[Month]]</f>
        <v>STR030-2024-Oct</v>
      </c>
      <c r="F1381" s="2" t="s">
        <v>1473</v>
      </c>
      <c r="G1381" s="2" t="str">
        <f>_xlfn.XLOOKUP(Table2[[#This Row],[Customer_ID]],Table3[Customer_ID],Table3[Customer Name],"Not Found")</f>
        <v>Dhanya Raman</v>
      </c>
      <c r="H1381" s="2" t="str">
        <f>_xlfn.XLOOKUP(Table2[[#This Row],[Customer_ID]],Table3[Customer_ID],Table3[Gender],"Female")</f>
        <v>Female</v>
      </c>
      <c r="I1381" s="2" t="str">
        <f>_xlfn.XLOOKUP(Table2[[#This Row],[Customer_ID]],Table3[Customer_ID],Table3[City],"Missing Memebership")</f>
        <v>Hyderabad</v>
      </c>
      <c r="J1381" s="2" t="str">
        <f>_xlfn.XLOOKUP(Table2[[#This Row],[Customer_ID]],Table3[Customer_ID],Table3[State],"Karnataka")</f>
        <v>Telangana</v>
      </c>
      <c r="K1381" s="2" t="str">
        <f>_xlfn.XLOOKUP(Table2[[#This Row],[Customer_ID]],Table3[Customer_ID],Table3[Membership],"Regular")</f>
        <v>Gold</v>
      </c>
      <c r="L1381" s="2" t="s">
        <v>640</v>
      </c>
      <c r="M1381" s="2" t="str">
        <f>_xlfn.XLOOKUP(Table2[[#This Row],[Product_ID]],Table4[Product_ID],Table4[Product_Name],"Not Found")</f>
        <v>Numero Uno Leather Wallet Wine</v>
      </c>
      <c r="N1381" s="2" t="str">
        <f>_xlfn.XLOOKUP(Table2[[#This Row],[Product_ID]],Table4[Product_ID],Table4[Category],"Not Found")</f>
        <v>Wallets</v>
      </c>
      <c r="O1381" s="2" t="str">
        <f>_xlfn.XLOOKUP(Table2[[#This Row],[Product_ID]],Table4[Product_ID],Table4[Subcategory],"Not Found")</f>
        <v>Leather Wallet</v>
      </c>
      <c r="P1381" s="2" t="str">
        <f>_xlfn.XLOOKUP(Table2[[#This Row],[Product_ID]],Table4[Product_ID],Table4[Brand],"Missing Brand")</f>
        <v>Numero Uno</v>
      </c>
      <c r="Q1381" s="2" t="s">
        <v>1033</v>
      </c>
      <c r="R1381" s="2" t="str">
        <f>_xlfn.XLOOKUP(Table2[[#This Row],[Store_ID]],Table6[Store_ID],Table6[Store Name],"Not Found")</f>
        <v>TrendMart Kochi Standard</v>
      </c>
      <c r="S1381" s="2">
        <f>_xlfn.XLOOKUP(Table2[[#This Row],[Store_ID]],Table6[Store_ID],Table6[Monthly Target],"Missing Target")</f>
        <v>2000000</v>
      </c>
      <c r="T1381" s="2" t="str">
        <f>_xlfn.XLOOKUP(Table2[[#This Row],[Store_ID]],Table6[Store_ID],Table6[Region],"Not Found")</f>
        <v>South Zone 1</v>
      </c>
      <c r="U1381" s="2" t="s">
        <v>268</v>
      </c>
      <c r="V1381" s="2" t="str">
        <f>_xlfn.XLOOKUP(Table2[[#This Row],[Employee_ID]],Table5[Employee_ID],Table5[Employee Name],"Not Found")</f>
        <v>Ganesh Iyengar</v>
      </c>
      <c r="W1381" s="2">
        <v>2</v>
      </c>
      <c r="X1381" s="2">
        <v>1288.1099999999999</v>
      </c>
      <c r="Y1381" s="2">
        <v>10</v>
      </c>
      <c r="Z1381" s="2">
        <v>257.62</v>
      </c>
      <c r="AA1381" s="2">
        <v>12</v>
      </c>
      <c r="AB1381" s="2">
        <v>278.23</v>
      </c>
      <c r="AC1381" s="2">
        <v>2596.83</v>
      </c>
      <c r="AD1381" s="2">
        <v>1878.26</v>
      </c>
      <c r="AE1381" s="2">
        <f t="shared" si="43"/>
        <v>440.33999999999992</v>
      </c>
      <c r="AF1381" s="2" t="s">
        <v>69</v>
      </c>
      <c r="AG1381" s="42">
        <f>IFERROR(Table2[[#This Row],[Profit]]/Table2[[#This Row],[Sales Amount]],0)</f>
        <v>0.16956828132761864</v>
      </c>
      <c r="AH1381" s="2" t="str">
        <f>TRIM(Table2[[#This Row],[Payment Modee]])</f>
        <v>Cash</v>
      </c>
      <c r="AI1381" s="2" t="s">
        <v>26</v>
      </c>
      <c r="AJ1381" s="2" t="s">
        <v>27</v>
      </c>
      <c r="AK1381" s="2" t="s">
        <v>1936</v>
      </c>
      <c r="AL1381" s="16" t="str">
        <f>IF(HOUR(Table2[[#This Row],[Order Time]])&lt;12,"Morning",IF(HOUR(Table2[[#This Row],[Order Time]])&lt;17,"Afternoon",IF(HOUR(Table2[[#This Row],[Order Time]])&lt;21,"Evening","Night")))</f>
        <v>Evening</v>
      </c>
      <c r="AM1381" s="16" t="s">
        <v>29</v>
      </c>
    </row>
    <row r="1382" spans="1:39" x14ac:dyDescent="0.25">
      <c r="A1382" s="13" t="s">
        <v>3105</v>
      </c>
      <c r="B1382" s="4">
        <v>45700</v>
      </c>
      <c r="C1382" s="2">
        <f>YEAR(Table2[[#This Row],[Invoice Date]])</f>
        <v>2025</v>
      </c>
      <c r="D1382" s="2" t="str">
        <f>TEXT(Table2[[#This Row],[Invoice Date]],"mmm")</f>
        <v>Feb</v>
      </c>
      <c r="E1382" s="2" t="str">
        <f>Table2[[#This Row],[Store_ID]]&amp;"-"&amp;Table2[[#This Row],[Year]]&amp;"-"&amp;Table2[[#This Row],[Month]]</f>
        <v>STR061-2025-Feb</v>
      </c>
      <c r="F1382" s="2" t="s">
        <v>3106</v>
      </c>
      <c r="G1382" s="2" t="str">
        <f>_xlfn.XLOOKUP(Table2[[#This Row],[Customer_ID]],Table3[Customer_ID],Table3[Customer Name],"Not Found")</f>
        <v>Karthik Sharma</v>
      </c>
      <c r="H1382" s="2" t="str">
        <f>_xlfn.XLOOKUP(Table2[[#This Row],[Customer_ID]],Table3[Customer_ID],Table3[Gender],"Female")</f>
        <v>Male</v>
      </c>
      <c r="I1382" s="2" t="str">
        <f>_xlfn.XLOOKUP(Table2[[#This Row],[Customer_ID]],Table3[Customer_ID],Table3[City],"Missing Memebership")</f>
        <v>Belagavi</v>
      </c>
      <c r="J1382" s="2" t="str">
        <f>_xlfn.XLOOKUP(Table2[[#This Row],[Customer_ID]],Table3[Customer_ID],Table3[State],"Karnataka")</f>
        <v>Karnataka</v>
      </c>
      <c r="K1382" s="2" t="str">
        <f>_xlfn.XLOOKUP(Table2[[#This Row],[Customer_ID]],Table3[Customer_ID],Table3[Membership],"Regular")</f>
        <v>Regular</v>
      </c>
      <c r="L1382" s="2" t="s">
        <v>532</v>
      </c>
      <c r="M1382" s="2" t="str">
        <f>_xlfn.XLOOKUP(Table2[[#This Row],[Product_ID]],Table4[Product_ID],Table4[Product_Name],"Not Found")</f>
        <v>Fabindia Shorts Cream</v>
      </c>
      <c r="N1382" s="2" t="str">
        <f>_xlfn.XLOOKUP(Table2[[#This Row],[Product_ID]],Table4[Product_ID],Table4[Category],"Not Found")</f>
        <v>Sportswear</v>
      </c>
      <c r="O1382" s="2" t="str">
        <f>_xlfn.XLOOKUP(Table2[[#This Row],[Product_ID]],Table4[Product_ID],Table4[Subcategory],"Not Found")</f>
        <v>Shorts</v>
      </c>
      <c r="P1382" s="2" t="str">
        <f>_xlfn.XLOOKUP(Table2[[#This Row],[Product_ID]],Table4[Product_ID],Table4[Brand],"Missing Brand")</f>
        <v>Fabindia</v>
      </c>
      <c r="Q1382" s="2" t="s">
        <v>572</v>
      </c>
      <c r="R1382" s="2" t="str">
        <f>_xlfn.XLOOKUP(Table2[[#This Row],[Store_ID]],Table6[Store_ID],Table6[Store Name],"Not Found")</f>
        <v>TrendMart Hubballi Standard</v>
      </c>
      <c r="S1382" s="2">
        <f>_xlfn.XLOOKUP(Table2[[#This Row],[Store_ID]],Table6[Store_ID],Table6[Monthly Target],"Missing Target")</f>
        <v>1500000</v>
      </c>
      <c r="T1382" s="2" t="str">
        <f>_xlfn.XLOOKUP(Table2[[#This Row],[Store_ID]],Table6[Store_ID],Table6[Region],"Not Found")</f>
        <v>South Zone 2</v>
      </c>
      <c r="U1382" s="2" t="s">
        <v>482</v>
      </c>
      <c r="V1382" s="2" t="str">
        <f>_xlfn.XLOOKUP(Table2[[#This Row],[Employee_ID]],Table5[Employee_ID],Table5[Employee Name],"Not Found")</f>
        <v>Swathi Achari</v>
      </c>
      <c r="W1382" s="2">
        <v>4</v>
      </c>
      <c r="X1382" s="2">
        <v>830.26</v>
      </c>
      <c r="Y1382" s="2">
        <v>30</v>
      </c>
      <c r="Z1382" s="2">
        <v>996.31</v>
      </c>
      <c r="AA1382" s="2">
        <v>5</v>
      </c>
      <c r="AB1382" s="2">
        <v>116.24</v>
      </c>
      <c r="AC1382" s="2">
        <v>2440.9699999999998</v>
      </c>
      <c r="AD1382" s="2">
        <v>2048.44</v>
      </c>
      <c r="AE1382" s="2">
        <f t="shared" si="43"/>
        <v>276.28999999999974</v>
      </c>
      <c r="AF1382" s="2" t="s">
        <v>35</v>
      </c>
      <c r="AG1382" s="42">
        <f>IFERROR(Table2[[#This Row],[Profit]]/Table2[[#This Row],[Sales Amount]],0)</f>
        <v>0.11318860944624463</v>
      </c>
      <c r="AH1382" s="2" t="str">
        <f>TRIM(Table2[[#This Row],[Payment Modee]])</f>
        <v>Debit Card</v>
      </c>
      <c r="AI1382" s="2" t="s">
        <v>26</v>
      </c>
      <c r="AJ1382" s="2" t="s">
        <v>27</v>
      </c>
      <c r="AK1382" s="2" t="s">
        <v>1000</v>
      </c>
      <c r="AL1382" s="16" t="str">
        <f>IF(HOUR(Table2[[#This Row],[Order Time]])&lt;12,"Morning",IF(HOUR(Table2[[#This Row],[Order Time]])&lt;17,"Afternoon",IF(HOUR(Table2[[#This Row],[Order Time]])&lt;21,"Evening","Night")))</f>
        <v>Afternoon</v>
      </c>
      <c r="AM1382" s="16" t="s">
        <v>29</v>
      </c>
    </row>
    <row r="1383" spans="1:39" x14ac:dyDescent="0.25">
      <c r="A1383" s="13" t="s">
        <v>3107</v>
      </c>
      <c r="B1383" s="4">
        <v>45571</v>
      </c>
      <c r="C1383" s="2">
        <f>YEAR(Table2[[#This Row],[Invoice Date]])</f>
        <v>2024</v>
      </c>
      <c r="D1383" s="2" t="str">
        <f>TEXT(Table2[[#This Row],[Invoice Date]],"mmm")</f>
        <v>Oct</v>
      </c>
      <c r="E1383" s="2" t="str">
        <f>Table2[[#This Row],[Store_ID]]&amp;"-"&amp;Table2[[#This Row],[Year]]&amp;"-"&amp;Table2[[#This Row],[Month]]</f>
        <v>STR035-2024-Oct</v>
      </c>
      <c r="F1383" s="2" t="s">
        <v>644</v>
      </c>
      <c r="G1383" s="2" t="str">
        <f>_xlfn.XLOOKUP(Table2[[#This Row],[Customer_ID]],Table3[Customer_ID],Table3[Customer Name],"Not Found")</f>
        <v>Thiru Chandran</v>
      </c>
      <c r="H1383" s="2" t="str">
        <f>_xlfn.XLOOKUP(Table2[[#This Row],[Customer_ID]],Table3[Customer_ID],Table3[Gender],"Female")</f>
        <v>Male</v>
      </c>
      <c r="I1383" s="2" t="str">
        <f>_xlfn.XLOOKUP(Table2[[#This Row],[Customer_ID]],Table3[Customer_ID],Table3[City],"Missing Memebership")</f>
        <v>Nizamabad</v>
      </c>
      <c r="J1383" s="2" t="str">
        <f>_xlfn.XLOOKUP(Table2[[#This Row],[Customer_ID]],Table3[Customer_ID],Table3[State],"Karnataka")</f>
        <v>Telangana</v>
      </c>
      <c r="K1383" s="2" t="str">
        <f>_xlfn.XLOOKUP(Table2[[#This Row],[Customer_ID]],Table3[Customer_ID],Table3[Membership],"Regular")</f>
        <v>Regular</v>
      </c>
      <c r="L1383" s="2" t="s">
        <v>169</v>
      </c>
      <c r="M1383" s="2" t="str">
        <f>_xlfn.XLOOKUP(Table2[[#This Row],[Product_ID]],Table4[Product_ID],Table4[Product_Name],"Not Found")</f>
        <v>Global Desi Kids Shorts Charcoal</v>
      </c>
      <c r="N1383" s="2" t="str">
        <f>_xlfn.XLOOKUP(Table2[[#This Row],[Product_ID]],Table4[Product_ID],Table4[Category],"Not Found")</f>
        <v>Kids Wear</v>
      </c>
      <c r="O1383" s="2" t="str">
        <f>_xlfn.XLOOKUP(Table2[[#This Row],[Product_ID]],Table4[Product_ID],Table4[Subcategory],"Not Found")</f>
        <v>Kids Shorts</v>
      </c>
      <c r="P1383" s="2" t="str">
        <f>_xlfn.XLOOKUP(Table2[[#This Row],[Product_ID]],Table4[Product_ID],Table4[Brand],"Missing Brand")</f>
        <v>Global Desi</v>
      </c>
      <c r="Q1383" s="2" t="s">
        <v>1079</v>
      </c>
      <c r="R1383" s="2" t="str">
        <f>_xlfn.XLOOKUP(Table2[[#This Row],[Store_ID]],Table6[Store_ID],Table6[Store Name],"Not Found")</f>
        <v>TrendMart Vijayawada Mall Kiosk</v>
      </c>
      <c r="S1383" s="2">
        <f>_xlfn.XLOOKUP(Table2[[#This Row],[Store_ID]],Table6[Store_ID],Table6[Monthly Target],"Missing Target")</f>
        <v>1200000</v>
      </c>
      <c r="T1383" s="2" t="str">
        <f>_xlfn.XLOOKUP(Table2[[#This Row],[Store_ID]],Table6[Store_ID],Table6[Region],"Not Found")</f>
        <v>South Zone 3</v>
      </c>
      <c r="U1383" s="2" t="s">
        <v>229</v>
      </c>
      <c r="V1383" s="2" t="str">
        <f>_xlfn.XLOOKUP(Table2[[#This Row],[Employee_ID]],Table5[Employee_ID],Table5[Employee Name],"Not Found")</f>
        <v>Yogesh Chettiar</v>
      </c>
      <c r="W1383" s="2">
        <v>1</v>
      </c>
      <c r="X1383" s="2">
        <v>761.12</v>
      </c>
      <c r="Y1383" s="2">
        <v>25</v>
      </c>
      <c r="Z1383" s="2">
        <v>190.28</v>
      </c>
      <c r="AA1383" s="2">
        <v>5</v>
      </c>
      <c r="AB1383" s="2">
        <v>28.54</v>
      </c>
      <c r="AC1383" s="2">
        <v>599.38</v>
      </c>
      <c r="AD1383" s="2">
        <v>499.31</v>
      </c>
      <c r="AE1383" s="2">
        <f t="shared" si="43"/>
        <v>71.53</v>
      </c>
      <c r="AF1383" s="2" t="s">
        <v>35</v>
      </c>
      <c r="AG1383" s="42">
        <f>IFERROR(Table2[[#This Row],[Profit]]/Table2[[#This Row],[Sales Amount]],0)</f>
        <v>0.11933998465080584</v>
      </c>
      <c r="AH1383" s="2" t="str">
        <f>TRIM(Table2[[#This Row],[Payment Modee]])</f>
        <v>Debit Card</v>
      </c>
      <c r="AI1383" s="2" t="s">
        <v>26</v>
      </c>
      <c r="AJ1383" s="2" t="s">
        <v>27</v>
      </c>
      <c r="AK1383" s="2" t="s">
        <v>2840</v>
      </c>
      <c r="AL1383" s="16" t="str">
        <f>IF(HOUR(Table2[[#This Row],[Order Time]])&lt;12,"Morning",IF(HOUR(Table2[[#This Row],[Order Time]])&lt;17,"Afternoon",IF(HOUR(Table2[[#This Row],[Order Time]])&lt;21,"Evening","Night")))</f>
        <v>Evening</v>
      </c>
      <c r="AM1383" s="16" t="s">
        <v>38</v>
      </c>
    </row>
    <row r="1384" spans="1:39" x14ac:dyDescent="0.25">
      <c r="A1384" s="13" t="s">
        <v>3108</v>
      </c>
      <c r="B1384" s="4">
        <v>45591</v>
      </c>
      <c r="C1384" s="2">
        <f>YEAR(Table2[[#This Row],[Invoice Date]])</f>
        <v>2024</v>
      </c>
      <c r="D1384" s="2" t="str">
        <f>TEXT(Table2[[#This Row],[Invoice Date]],"mmm")</f>
        <v>Oct</v>
      </c>
      <c r="E1384" s="2" t="str">
        <f>Table2[[#This Row],[Store_ID]]&amp;"-"&amp;Table2[[#This Row],[Year]]&amp;"-"&amp;Table2[[#This Row],[Month]]</f>
        <v>STR091-2024-Oct</v>
      </c>
      <c r="F1384" s="2" t="s">
        <v>892</v>
      </c>
      <c r="G1384" s="2" t="str">
        <f>_xlfn.XLOOKUP(Table2[[#This Row],[Customer_ID]],Table3[Customer_ID],Table3[Customer Name],"Not Found")</f>
        <v>Padma Pillai</v>
      </c>
      <c r="H1384" s="2" t="str">
        <f>_xlfn.XLOOKUP(Table2[[#This Row],[Customer_ID]],Table3[Customer_ID],Table3[Gender],"Female")</f>
        <v>Female</v>
      </c>
      <c r="I1384" s="2" t="str">
        <f>_xlfn.XLOOKUP(Table2[[#This Row],[Customer_ID]],Table3[Customer_ID],Table3[City],"Missing Memebership")</f>
        <v>Nizamabad</v>
      </c>
      <c r="J1384" s="2" t="str">
        <f>_xlfn.XLOOKUP(Table2[[#This Row],[Customer_ID]],Table3[Customer_ID],Table3[State],"Karnataka")</f>
        <v>Telangana</v>
      </c>
      <c r="K1384" s="2" t="str">
        <f>_xlfn.XLOOKUP(Table2[[#This Row],[Customer_ID]],Table3[Customer_ID],Table3[Membership],"Regular")</f>
        <v>Silver</v>
      </c>
      <c r="L1384" s="2" t="s">
        <v>1149</v>
      </c>
      <c r="M1384" s="2" t="str">
        <f>_xlfn.XLOOKUP(Table2[[#This Row],[Product_ID]],Table4[Product_ID],Table4[Product_Name],"Not Found")</f>
        <v>Biba Skinny Fit Brown</v>
      </c>
      <c r="N1384" s="2" t="str">
        <f>_xlfn.XLOOKUP(Table2[[#This Row],[Product_ID]],Table4[Product_ID],Table4[Category],"Not Found")</f>
        <v>Women Jeans</v>
      </c>
      <c r="O1384" s="2" t="str">
        <f>_xlfn.XLOOKUP(Table2[[#This Row],[Product_ID]],Table4[Product_ID],Table4[Subcategory],"Not Found")</f>
        <v>Skinny Fit</v>
      </c>
      <c r="P1384" s="2" t="str">
        <f>_xlfn.XLOOKUP(Table2[[#This Row],[Product_ID]],Table4[Product_ID],Table4[Brand],"Missing Brand")</f>
        <v>Biba</v>
      </c>
      <c r="Q1384" s="2" t="s">
        <v>699</v>
      </c>
      <c r="R1384" s="2" t="str">
        <f>_xlfn.XLOOKUP(Table2[[#This Row],[Store_ID]],Table6[Store_ID],Table6[Store Name],"Not Found")</f>
        <v>TrendMart Nizamabad Standard</v>
      </c>
      <c r="S1384" s="2">
        <f>_xlfn.XLOOKUP(Table2[[#This Row],[Store_ID]],Table6[Store_ID],Table6[Monthly Target],"Missing Target")</f>
        <v>1500000</v>
      </c>
      <c r="T1384" s="2" t="str">
        <f>_xlfn.XLOOKUP(Table2[[#This Row],[Store_ID]],Table6[Store_ID],Table6[Region],"Not Found")</f>
        <v>South Zone 2</v>
      </c>
      <c r="U1384" s="2" t="s">
        <v>192</v>
      </c>
      <c r="V1384" s="2" t="str">
        <f>_xlfn.XLOOKUP(Table2[[#This Row],[Employee_ID]],Table5[Employee_ID],Table5[Employee Name],"Not Found")</f>
        <v>Hari Nair</v>
      </c>
      <c r="W1384" s="2">
        <v>1</v>
      </c>
      <c r="X1384" s="2">
        <v>907.43</v>
      </c>
      <c r="Y1384" s="2">
        <v>10</v>
      </c>
      <c r="Z1384" s="2">
        <v>90.74</v>
      </c>
      <c r="AA1384" s="2">
        <v>5</v>
      </c>
      <c r="AB1384" s="2">
        <v>40.83</v>
      </c>
      <c r="AC1384" s="2">
        <v>857.52</v>
      </c>
      <c r="AD1384" s="2">
        <v>637.27</v>
      </c>
      <c r="AE1384" s="2">
        <f t="shared" si="43"/>
        <v>179.42000000000002</v>
      </c>
      <c r="AF1384" s="2" t="s">
        <v>69</v>
      </c>
      <c r="AG1384" s="42">
        <f>IFERROR(Table2[[#This Row],[Profit]]/Table2[[#This Row],[Sales Amount]],0)</f>
        <v>0.20923127157384086</v>
      </c>
      <c r="AH1384" s="2" t="str">
        <f>TRIM(Table2[[#This Row],[Payment Modee]])</f>
        <v>Cash</v>
      </c>
      <c r="AI1384" s="2" t="s">
        <v>36</v>
      </c>
      <c r="AJ1384" s="2" t="s">
        <v>27</v>
      </c>
      <c r="AK1384" s="2" t="s">
        <v>2155</v>
      </c>
      <c r="AL1384" s="16" t="str">
        <f>IF(HOUR(Table2[[#This Row],[Order Time]])&lt;12,"Morning",IF(HOUR(Table2[[#This Row],[Order Time]])&lt;17,"Afternoon",IF(HOUR(Table2[[#This Row],[Order Time]])&lt;21,"Evening","Night")))</f>
        <v>Evening</v>
      </c>
      <c r="AM1384" s="16" t="s">
        <v>38</v>
      </c>
    </row>
    <row r="1385" spans="1:39" x14ac:dyDescent="0.25">
      <c r="A1385" s="13" t="s">
        <v>3109</v>
      </c>
      <c r="B1385" s="4">
        <v>45389</v>
      </c>
      <c r="C1385" s="2">
        <f>YEAR(Table2[[#This Row],[Invoice Date]])</f>
        <v>2024</v>
      </c>
      <c r="D1385" s="2" t="str">
        <f>TEXT(Table2[[#This Row],[Invoice Date]],"mmm")</f>
        <v>Apr</v>
      </c>
      <c r="E1385" s="2" t="str">
        <f>Table2[[#This Row],[Store_ID]]&amp;"-"&amp;Table2[[#This Row],[Year]]&amp;"-"&amp;Table2[[#This Row],[Month]]</f>
        <v>STR074-2024-Apr</v>
      </c>
      <c r="F1385" s="2" t="s">
        <v>3110</v>
      </c>
      <c r="G1385" s="2" t="str">
        <f>_xlfn.XLOOKUP(Table2[[#This Row],[Customer_ID]],Table3[Customer_ID],Table3[Customer Name],"Not Found")</f>
        <v>Anusuya Kumar</v>
      </c>
      <c r="H1385" s="2" t="str">
        <f>_xlfn.XLOOKUP(Table2[[#This Row],[Customer_ID]],Table3[Customer_ID],Table3[Gender],"Female")</f>
        <v>Female</v>
      </c>
      <c r="I1385" s="2" t="str">
        <f>_xlfn.XLOOKUP(Table2[[#This Row],[Customer_ID]],Table3[Customer_ID],Table3[City],"Missing Memebership")</f>
        <v>Karimnagar</v>
      </c>
      <c r="J1385" s="2" t="str">
        <f>_xlfn.XLOOKUP(Table2[[#This Row],[Customer_ID]],Table3[Customer_ID],Table3[State],"Karnataka")</f>
        <v>Telangana</v>
      </c>
      <c r="K1385" s="2" t="str">
        <f>_xlfn.XLOOKUP(Table2[[#This Row],[Customer_ID]],Table3[Customer_ID],Table3[Membership],"Regular")</f>
        <v>Regular</v>
      </c>
      <c r="L1385" s="2" t="s">
        <v>935</v>
      </c>
      <c r="M1385" s="2" t="str">
        <f>_xlfn.XLOOKUP(Table2[[#This Row],[Product_ID]],Table4[Product_ID],Table4[Product_Name],"Not Found")</f>
        <v>Mufti Round Neck Olive</v>
      </c>
      <c r="N1385" s="2" t="str">
        <f>_xlfn.XLOOKUP(Table2[[#This Row],[Product_ID]],Table4[Product_ID],Table4[Category],"Not Found")</f>
        <v>Men T-Shirts</v>
      </c>
      <c r="O1385" s="2" t="str">
        <f>_xlfn.XLOOKUP(Table2[[#This Row],[Product_ID]],Table4[Product_ID],Table4[Subcategory],"Not Found")</f>
        <v>Round Neck</v>
      </c>
      <c r="P1385" s="2" t="str">
        <f>_xlfn.XLOOKUP(Table2[[#This Row],[Product_ID]],Table4[Product_ID],Table4[Brand],"Missing Brand")</f>
        <v>Mufti</v>
      </c>
      <c r="Q1385" s="2" t="s">
        <v>61</v>
      </c>
      <c r="R1385" s="2" t="str">
        <f>_xlfn.XLOOKUP(Table2[[#This Row],[Store_ID]],Table6[Store_ID],Table6[Store Name],"Not Found")</f>
        <v>TrendMart Kurnool High Street</v>
      </c>
      <c r="S1385" s="2">
        <f>_xlfn.XLOOKUP(Table2[[#This Row],[Store_ID]],Table6[Store_ID],Table6[Monthly Target],"Missing Target")</f>
        <v>1200000</v>
      </c>
      <c r="T1385" s="2" t="str">
        <f>_xlfn.XLOOKUP(Table2[[#This Row],[Store_ID]],Table6[Store_ID],Table6[Region],"Not Found")</f>
        <v>South Zone 3</v>
      </c>
      <c r="U1385" s="2" t="s">
        <v>81</v>
      </c>
      <c r="V1385" s="2" t="str">
        <f>_xlfn.XLOOKUP(Table2[[#This Row],[Employee_ID]],Table5[Employee_ID],Table5[Employee Name],"Not Found")</f>
        <v>Charulatha Kumar</v>
      </c>
      <c r="W1385" s="2">
        <v>3</v>
      </c>
      <c r="X1385" s="2">
        <v>599.1</v>
      </c>
      <c r="Y1385" s="2">
        <v>0</v>
      </c>
      <c r="Z1385" s="2">
        <v>0</v>
      </c>
      <c r="AA1385" s="2">
        <v>5</v>
      </c>
      <c r="AB1385" s="2">
        <v>89.86</v>
      </c>
      <c r="AC1385" s="2">
        <v>1887.16</v>
      </c>
      <c r="AD1385" s="2">
        <v>1005.45</v>
      </c>
      <c r="AE1385" s="2">
        <f t="shared" si="43"/>
        <v>791.85</v>
      </c>
      <c r="AF1385" s="2" t="s">
        <v>69</v>
      </c>
      <c r="AG1385" s="42">
        <f>IFERROR(Table2[[#This Row],[Profit]]/Table2[[#This Row],[Sales Amount]],0)</f>
        <v>0.41959876216113101</v>
      </c>
      <c r="AH1385" s="2" t="str">
        <f>TRIM(Table2[[#This Row],[Payment Modee]])</f>
        <v>Cash</v>
      </c>
      <c r="AI1385" s="2" t="s">
        <v>36</v>
      </c>
      <c r="AJ1385" s="2" t="s">
        <v>27</v>
      </c>
      <c r="AK1385" s="2" t="s">
        <v>1720</v>
      </c>
      <c r="AL1385" s="16" t="str">
        <f>IF(HOUR(Table2[[#This Row],[Order Time]])&lt;12,"Morning",IF(HOUR(Table2[[#This Row],[Order Time]])&lt;17,"Afternoon",IF(HOUR(Table2[[#This Row],[Order Time]])&lt;21,"Evening","Night")))</f>
        <v>Morning</v>
      </c>
      <c r="AM1385" s="16" t="s">
        <v>38</v>
      </c>
    </row>
    <row r="1386" spans="1:39" x14ac:dyDescent="0.25">
      <c r="A1386" s="13" t="s">
        <v>3111</v>
      </c>
      <c r="B1386" s="4">
        <v>45566</v>
      </c>
      <c r="C1386" s="2">
        <f>YEAR(Table2[[#This Row],[Invoice Date]])</f>
        <v>2024</v>
      </c>
      <c r="D1386" s="2" t="str">
        <f>TEXT(Table2[[#This Row],[Invoice Date]],"mmm")</f>
        <v>Oct</v>
      </c>
      <c r="E1386" s="2" t="str">
        <f>Table2[[#This Row],[Store_ID]]&amp;"-"&amp;Table2[[#This Row],[Year]]&amp;"-"&amp;Table2[[#This Row],[Month]]</f>
        <v>STR075-2024-Oct</v>
      </c>
      <c r="F1386" s="2" t="s">
        <v>2102</v>
      </c>
      <c r="G1386" s="2" t="str">
        <f>_xlfn.XLOOKUP(Table2[[#This Row],[Customer_ID]],Table3[Customer_ID],Table3[Customer Name],"Not Found")</f>
        <v>Siddharth Gounder</v>
      </c>
      <c r="H1386" s="2" t="str">
        <f>_xlfn.XLOOKUP(Table2[[#This Row],[Customer_ID]],Table3[Customer_ID],Table3[Gender],"Female")</f>
        <v>Male</v>
      </c>
      <c r="I1386" s="2" t="str">
        <f>_xlfn.XLOOKUP(Table2[[#This Row],[Customer_ID]],Table3[Customer_ID],Table3[City],"Missing Memebership")</f>
        <v>Khammam</v>
      </c>
      <c r="J1386" s="2" t="str">
        <f>_xlfn.XLOOKUP(Table2[[#This Row],[Customer_ID]],Table3[Customer_ID],Table3[State],"Karnataka")</f>
        <v>Telangana</v>
      </c>
      <c r="K1386" s="2" t="str">
        <f>_xlfn.XLOOKUP(Table2[[#This Row],[Customer_ID]],Table3[Customer_ID],Table3[Membership],"Regular")</f>
        <v>Silver</v>
      </c>
      <c r="L1386" s="2" t="s">
        <v>1301</v>
      </c>
      <c r="M1386" s="2" t="str">
        <f>_xlfn.XLOOKUP(Table2[[#This Row],[Product_ID]],Table4[Product_ID],Table4[Product_Name],"Not Found")</f>
        <v>Pantaloons Braided Belt Brown</v>
      </c>
      <c r="N1386" s="2" t="str">
        <f>_xlfn.XLOOKUP(Table2[[#This Row],[Product_ID]],Table4[Product_ID],Table4[Category],"Not Found")</f>
        <v>Belts</v>
      </c>
      <c r="O1386" s="2" t="str">
        <f>_xlfn.XLOOKUP(Table2[[#This Row],[Product_ID]],Table4[Product_ID],Table4[Subcategory],"Not Found")</f>
        <v>Braided Belt</v>
      </c>
      <c r="P1386" s="2" t="str">
        <f>_xlfn.XLOOKUP(Table2[[#This Row],[Product_ID]],Table4[Product_ID],Table4[Brand],"Missing Brand")</f>
        <v>Pantaloons</v>
      </c>
      <c r="Q1386" s="2" t="s">
        <v>164</v>
      </c>
      <c r="R1386" s="2" t="str">
        <f>_xlfn.XLOOKUP(Table2[[#This Row],[Store_ID]],Table6[Store_ID],Table6[Store Name],"Not Found")</f>
        <v>TrendMart Chennai Standard</v>
      </c>
      <c r="S1386" s="2">
        <f>_xlfn.XLOOKUP(Table2[[#This Row],[Store_ID]],Table6[Store_ID],Table6[Monthly Target],"Missing Target")</f>
        <v>1000000</v>
      </c>
      <c r="T1386" s="2" t="str">
        <f>_xlfn.XLOOKUP(Table2[[#This Row],[Store_ID]],Table6[Store_ID],Table6[Region],"Not Found")</f>
        <v>South Zone 1</v>
      </c>
      <c r="U1386" s="2" t="s">
        <v>113</v>
      </c>
      <c r="V1386" s="2" t="str">
        <f>_xlfn.XLOOKUP(Table2[[#This Row],[Employee_ID]],Table5[Employee_ID],Table5[Employee Name],"Not Found")</f>
        <v>Eswar Prasad</v>
      </c>
      <c r="W1386" s="2">
        <v>2</v>
      </c>
      <c r="X1386" s="2">
        <v>1129.44</v>
      </c>
      <c r="Y1386" s="2">
        <v>0</v>
      </c>
      <c r="Z1386" s="2">
        <v>0</v>
      </c>
      <c r="AA1386" s="2">
        <v>12</v>
      </c>
      <c r="AB1386" s="2">
        <v>271.07</v>
      </c>
      <c r="AC1386" s="2">
        <v>2529.9499999999998</v>
      </c>
      <c r="AD1386" s="2">
        <v>1530.46</v>
      </c>
      <c r="AE1386" s="2">
        <f t="shared" si="43"/>
        <v>728.41999999999985</v>
      </c>
      <c r="AF1386" s="2" t="s">
        <v>25</v>
      </c>
      <c r="AG1386" s="42">
        <f>IFERROR(Table2[[#This Row],[Profit]]/Table2[[#This Row],[Sales Amount]],0)</f>
        <v>0.28791873357180969</v>
      </c>
      <c r="AH1386" s="2" t="str">
        <f>TRIM(Table2[[#This Row],[Payment Modee]])</f>
        <v>UPI</v>
      </c>
      <c r="AI1386" s="2" t="s">
        <v>36</v>
      </c>
      <c r="AJ1386" s="2" t="s">
        <v>27</v>
      </c>
      <c r="AK1386" s="2" t="s">
        <v>2397</v>
      </c>
      <c r="AL1386" s="16" t="str">
        <f>IF(HOUR(Table2[[#This Row],[Order Time]])&lt;12,"Morning",IF(HOUR(Table2[[#This Row],[Order Time]])&lt;17,"Afternoon",IF(HOUR(Table2[[#This Row],[Order Time]])&lt;21,"Evening","Night")))</f>
        <v>Afternoon</v>
      </c>
      <c r="AM1386" s="16" t="s">
        <v>29</v>
      </c>
    </row>
    <row r="1387" spans="1:39" x14ac:dyDescent="0.25">
      <c r="A1387" s="13" t="s">
        <v>3112</v>
      </c>
      <c r="B1387" s="4">
        <v>45506</v>
      </c>
      <c r="C1387" s="2">
        <f>YEAR(Table2[[#This Row],[Invoice Date]])</f>
        <v>2024</v>
      </c>
      <c r="D1387" s="2" t="str">
        <f>TEXT(Table2[[#This Row],[Invoice Date]],"mmm")</f>
        <v>Aug</v>
      </c>
      <c r="E1387" s="2" t="str">
        <f>Table2[[#This Row],[Store_ID]]&amp;"-"&amp;Table2[[#This Row],[Year]]&amp;"-"&amp;Table2[[#This Row],[Month]]</f>
        <v>STR044-2024-Aug</v>
      </c>
      <c r="F1387" s="2" t="s">
        <v>677</v>
      </c>
      <c r="G1387" s="2" t="str">
        <f>_xlfn.XLOOKUP(Table2[[#This Row],[Customer_ID]],Table3[Customer_ID],Table3[Customer Name],"Not Found")</f>
        <v>Ramesh Singh</v>
      </c>
      <c r="H1387" s="2" t="str">
        <f>_xlfn.XLOOKUP(Table2[[#This Row],[Customer_ID]],Table3[Customer_ID],Table3[Gender],"Female")</f>
        <v>Male</v>
      </c>
      <c r="I1387" s="2" t="str">
        <f>_xlfn.XLOOKUP(Table2[[#This Row],[Customer_ID]],Table3[Customer_ID],Table3[City],"Missing Memebership")</f>
        <v>Visakhapatnam</v>
      </c>
      <c r="J1387" s="2" t="str">
        <f>_xlfn.XLOOKUP(Table2[[#This Row],[Customer_ID]],Table3[Customer_ID],Table3[State],"Karnataka")</f>
        <v>Andhra Pradesh</v>
      </c>
      <c r="K1387" s="2" t="str">
        <f>_xlfn.XLOOKUP(Table2[[#This Row],[Customer_ID]],Table3[Customer_ID],Table3[Membership],"Regular")</f>
        <v>Silver</v>
      </c>
      <c r="L1387" s="2" t="s">
        <v>1171</v>
      </c>
      <c r="M1387" s="2" t="str">
        <f>_xlfn.XLOOKUP(Table2[[#This Row],[Product_ID]],Table4[Product_ID],Table4[Product_Name],"Not Found")</f>
        <v>Aurelia Analog Watch Purple</v>
      </c>
      <c r="N1387" s="2" t="str">
        <f>_xlfn.XLOOKUP(Table2[[#This Row],[Product_ID]],Table4[Product_ID],Table4[Category],"Not Found")</f>
        <v>Watches</v>
      </c>
      <c r="O1387" s="2" t="str">
        <f>_xlfn.XLOOKUP(Table2[[#This Row],[Product_ID]],Table4[Product_ID],Table4[Subcategory],"Not Found")</f>
        <v>Analog Watch</v>
      </c>
      <c r="P1387" s="2" t="str">
        <f>_xlfn.XLOOKUP(Table2[[#This Row],[Product_ID]],Table4[Product_ID],Table4[Brand],"Missing Brand")</f>
        <v>Aurelia</v>
      </c>
      <c r="Q1387" s="2" t="s">
        <v>277</v>
      </c>
      <c r="R1387" s="2" t="str">
        <f>_xlfn.XLOOKUP(Table2[[#This Row],[Store_ID]],Table6[Store_ID],Table6[Store Name],"Not Found")</f>
        <v>TrendMart Warangal High Street</v>
      </c>
      <c r="S1387" s="2">
        <f>_xlfn.XLOOKUP(Table2[[#This Row],[Store_ID]],Table6[Store_ID],Table6[Monthly Target],"Missing Target")</f>
        <v>1200000</v>
      </c>
      <c r="T1387" s="2" t="str">
        <f>_xlfn.XLOOKUP(Table2[[#This Row],[Store_ID]],Table6[Store_ID],Table6[Region],"Not Found")</f>
        <v>South Zone 2</v>
      </c>
      <c r="U1387" s="2" t="s">
        <v>181</v>
      </c>
      <c r="V1387" s="2" t="str">
        <f>_xlfn.XLOOKUP(Table2[[#This Row],[Employee_ID]],Table5[Employee_ID],Table5[Employee Name],"Not Found")</f>
        <v>Dhruv Mishra</v>
      </c>
      <c r="W1387" s="2">
        <v>1</v>
      </c>
      <c r="X1387" s="2">
        <v>5100.32</v>
      </c>
      <c r="Y1387" s="2">
        <v>5</v>
      </c>
      <c r="Z1387" s="2">
        <v>255.02</v>
      </c>
      <c r="AA1387" s="2">
        <v>12</v>
      </c>
      <c r="AB1387" s="2">
        <v>581.44000000000005</v>
      </c>
      <c r="AC1387" s="2">
        <v>5426.74</v>
      </c>
      <c r="AD1387" s="2">
        <v>3850.97</v>
      </c>
      <c r="AE1387" s="2">
        <f t="shared" si="43"/>
        <v>994.32999999999993</v>
      </c>
      <c r="AF1387" s="2" t="s">
        <v>35</v>
      </c>
      <c r="AG1387" s="42">
        <f>IFERROR(Table2[[#This Row],[Profit]]/Table2[[#This Row],[Sales Amount]],0)</f>
        <v>0.18322786792807469</v>
      </c>
      <c r="AH1387" s="2" t="str">
        <f>TRIM(Table2[[#This Row],[Payment Modee]])</f>
        <v>Debit Card</v>
      </c>
      <c r="AI1387" s="2" t="s">
        <v>26</v>
      </c>
      <c r="AJ1387" s="2" t="s">
        <v>27</v>
      </c>
      <c r="AK1387" s="2" t="s">
        <v>3113</v>
      </c>
      <c r="AL1387" s="16" t="str">
        <f>IF(HOUR(Table2[[#This Row],[Order Time]])&lt;12,"Morning",IF(HOUR(Table2[[#This Row],[Order Time]])&lt;17,"Afternoon",IF(HOUR(Table2[[#This Row],[Order Time]])&lt;21,"Evening","Night")))</f>
        <v>Evening</v>
      </c>
      <c r="AM1387" s="16" t="s">
        <v>29</v>
      </c>
    </row>
    <row r="1388" spans="1:39" x14ac:dyDescent="0.25">
      <c r="A1388" s="13" t="s">
        <v>3114</v>
      </c>
      <c r="B1388" s="4">
        <v>45621</v>
      </c>
      <c r="C1388" s="2">
        <f>YEAR(Table2[[#This Row],[Invoice Date]])</f>
        <v>2024</v>
      </c>
      <c r="D1388" s="2" t="str">
        <f>TEXT(Table2[[#This Row],[Invoice Date]],"mmm")</f>
        <v>Nov</v>
      </c>
      <c r="E1388" s="2" t="str">
        <f>Table2[[#This Row],[Store_ID]]&amp;"-"&amp;Table2[[#This Row],[Year]]&amp;"-"&amp;Table2[[#This Row],[Month]]</f>
        <v>STR048-2024-Nov</v>
      </c>
      <c r="F1388" s="2" t="s">
        <v>1304</v>
      </c>
      <c r="G1388" s="2" t="str">
        <f>_xlfn.XLOOKUP(Table2[[#This Row],[Customer_ID]],Table3[Customer_ID],Table3[Customer Name],"Not Found")</f>
        <v>Sanjay Chandran</v>
      </c>
      <c r="H1388" s="2" t="str">
        <f>_xlfn.XLOOKUP(Table2[[#This Row],[Customer_ID]],Table3[Customer_ID],Table3[Gender],"Female")</f>
        <v>Male</v>
      </c>
      <c r="I1388" s="2" t="str">
        <f>_xlfn.XLOOKUP(Table2[[#This Row],[Customer_ID]],Table3[Customer_ID],Table3[City],"Missing Memebership")</f>
        <v>Kozhikode</v>
      </c>
      <c r="J1388" s="2" t="str">
        <f>_xlfn.XLOOKUP(Table2[[#This Row],[Customer_ID]],Table3[Customer_ID],Table3[State],"Karnataka")</f>
        <v>Kerala</v>
      </c>
      <c r="K1388" s="2" t="str">
        <f>_xlfn.XLOOKUP(Table2[[#This Row],[Customer_ID]],Table3[Customer_ID],Table3[Membership],"Regular")</f>
        <v>Gold</v>
      </c>
      <c r="L1388" s="2" t="s">
        <v>416</v>
      </c>
      <c r="M1388" s="2" t="str">
        <f>_xlfn.XLOOKUP(Table2[[#This Row],[Product_ID]],Table4[Product_ID],Table4[Product_Name],"Not Found")</f>
        <v>GRT Jewellers Sling Bag Olive</v>
      </c>
      <c r="N1388" s="2" t="str">
        <f>_xlfn.XLOOKUP(Table2[[#This Row],[Product_ID]],Table4[Product_ID],Table4[Category],"Not Found")</f>
        <v>Handbags</v>
      </c>
      <c r="O1388" s="2" t="str">
        <f>_xlfn.XLOOKUP(Table2[[#This Row],[Product_ID]],Table4[Product_ID],Table4[Subcategory],"Not Found")</f>
        <v>Sling Bag</v>
      </c>
      <c r="P1388" s="2" t="str">
        <f>_xlfn.XLOOKUP(Table2[[#This Row],[Product_ID]],Table4[Product_ID],Table4[Brand],"Missing Brand")</f>
        <v>GRT Jewellers</v>
      </c>
      <c r="Q1388" s="2" t="s">
        <v>1853</v>
      </c>
      <c r="R1388" s="2" t="str">
        <f>_xlfn.XLOOKUP(Table2[[#This Row],[Store_ID]],Table6[Store_ID],Table6[Store Name],"Not Found")</f>
        <v>TrendMart Guntur High Street</v>
      </c>
      <c r="S1388" s="2">
        <f>_xlfn.XLOOKUP(Table2[[#This Row],[Store_ID]],Table6[Store_ID],Table6[Monthly Target],"Missing Target")</f>
        <v>1200000</v>
      </c>
      <c r="T1388" s="2" t="str">
        <f>_xlfn.XLOOKUP(Table2[[#This Row],[Store_ID]],Table6[Store_ID],Table6[Region],"Not Found")</f>
        <v>South Zone 3</v>
      </c>
      <c r="U1388" s="2" t="s">
        <v>220</v>
      </c>
      <c r="V1388" s="2" t="str">
        <f>_xlfn.XLOOKUP(Table2[[#This Row],[Employee_ID]],Table5[Employee_ID],Table5[Employee Name],"Not Found")</f>
        <v>Vasanthi Kamath</v>
      </c>
      <c r="W1388" s="2">
        <v>3</v>
      </c>
      <c r="X1388" s="2">
        <v>3226.21</v>
      </c>
      <c r="Y1388" s="2">
        <v>10</v>
      </c>
      <c r="Z1388" s="2">
        <v>967.86</v>
      </c>
      <c r="AA1388" s="2">
        <v>12</v>
      </c>
      <c r="AB1388" s="2">
        <v>1045.29</v>
      </c>
      <c r="AC1388" s="2">
        <v>9756.06</v>
      </c>
      <c r="AD1388" s="2">
        <v>6102.03</v>
      </c>
      <c r="AE1388" s="2">
        <f t="shared" si="43"/>
        <v>2608.7399999999998</v>
      </c>
      <c r="AF1388" s="2" t="s">
        <v>25</v>
      </c>
      <c r="AG1388" s="42">
        <f>IFERROR(Table2[[#This Row],[Profit]]/Table2[[#This Row],[Sales Amount]],0)</f>
        <v>0.26739687947798596</v>
      </c>
      <c r="AH1388" s="2" t="str">
        <f>TRIM(Table2[[#This Row],[Payment Modee]])</f>
        <v>UPI</v>
      </c>
      <c r="AI1388" s="2" t="s">
        <v>36</v>
      </c>
      <c r="AJ1388" s="2" t="s">
        <v>197</v>
      </c>
      <c r="AK1388" s="2" t="s">
        <v>2909</v>
      </c>
      <c r="AL1388" s="16" t="str">
        <f>IF(HOUR(Table2[[#This Row],[Order Time]])&lt;12,"Morning",IF(HOUR(Table2[[#This Row],[Order Time]])&lt;17,"Afternoon",IF(HOUR(Table2[[#This Row],[Order Time]])&lt;21,"Evening","Night")))</f>
        <v>Morning</v>
      </c>
      <c r="AM1388" s="16" t="s">
        <v>29</v>
      </c>
    </row>
    <row r="1389" spans="1:39" x14ac:dyDescent="0.25">
      <c r="A1389" s="13" t="s">
        <v>3115</v>
      </c>
      <c r="B1389" s="4">
        <v>45548</v>
      </c>
      <c r="C1389" s="2">
        <f>YEAR(Table2[[#This Row],[Invoice Date]])</f>
        <v>2024</v>
      </c>
      <c r="D1389" s="2" t="str">
        <f>TEXT(Table2[[#This Row],[Invoice Date]],"mmm")</f>
        <v>Sep</v>
      </c>
      <c r="E1389" s="2" t="str">
        <f>Table2[[#This Row],[Store_ID]]&amp;"-"&amp;Table2[[#This Row],[Year]]&amp;"-"&amp;Table2[[#This Row],[Month]]</f>
        <v>STR079-2024-Sep</v>
      </c>
      <c r="F1389" s="2" t="s">
        <v>2118</v>
      </c>
      <c r="G1389" s="2" t="str">
        <f>_xlfn.XLOOKUP(Table2[[#This Row],[Customer_ID]],Table3[Customer_ID],Table3[Customer Name],"Not Found")</f>
        <v>Karunakaran Nair</v>
      </c>
      <c r="H1389" s="2" t="str">
        <f>_xlfn.XLOOKUP(Table2[[#This Row],[Customer_ID]],Table3[Customer_ID],Table3[Gender],"Female")</f>
        <v>Male</v>
      </c>
      <c r="I1389" s="2" t="str">
        <f>_xlfn.XLOOKUP(Table2[[#This Row],[Customer_ID]],Table3[Customer_ID],Table3[City],"Missing Memebership")</f>
        <v>Nellore</v>
      </c>
      <c r="J1389" s="2" t="str">
        <f>_xlfn.XLOOKUP(Table2[[#This Row],[Customer_ID]],Table3[Customer_ID],Table3[State],"Karnataka")</f>
        <v>Andhra Pradesh</v>
      </c>
      <c r="K1389" s="2" t="str">
        <f>_xlfn.XLOOKUP(Table2[[#This Row],[Customer_ID]],Table3[Customer_ID],Table3[Membership],"Regular")</f>
        <v>Regular</v>
      </c>
      <c r="L1389" s="2" t="s">
        <v>817</v>
      </c>
      <c r="M1389" s="2" t="str">
        <f>_xlfn.XLOOKUP(Table2[[#This Row],[Product_ID]],Table4[Product_ID],Table4[Product_Name],"Not Found")</f>
        <v>Fabindia Shirt Dress Navy Blue</v>
      </c>
      <c r="N1389" s="2" t="str">
        <f>_xlfn.XLOOKUP(Table2[[#This Row],[Product_ID]],Table4[Product_ID],Table4[Category],"Not Found")</f>
        <v>Women Dresses</v>
      </c>
      <c r="O1389" s="2" t="str">
        <f>_xlfn.XLOOKUP(Table2[[#This Row],[Product_ID]],Table4[Product_ID],Table4[Subcategory],"Not Found")</f>
        <v>Shirt Dress</v>
      </c>
      <c r="P1389" s="2" t="str">
        <f>_xlfn.XLOOKUP(Table2[[#This Row],[Product_ID]],Table4[Product_ID],Table4[Brand],"Missing Brand")</f>
        <v>Fabindia</v>
      </c>
      <c r="Q1389" s="2" t="s">
        <v>641</v>
      </c>
      <c r="R1389" s="2" t="str">
        <f>_xlfn.XLOOKUP(Table2[[#This Row],[Store_ID]],Table6[Store_ID],Table6[Store Name],"Not Found")</f>
        <v>TrendMart Dindigul High Street</v>
      </c>
      <c r="S1389" s="2">
        <f>_xlfn.XLOOKUP(Table2[[#This Row],[Store_ID]],Table6[Store_ID],Table6[Monthly Target],"Missing Target")</f>
        <v>2500000</v>
      </c>
      <c r="T1389" s="2" t="str">
        <f>_xlfn.XLOOKUP(Table2[[#This Row],[Store_ID]],Table6[Store_ID],Table6[Region],"Not Found")</f>
        <v>South Zone 1</v>
      </c>
      <c r="U1389" s="2" t="s">
        <v>113</v>
      </c>
      <c r="V1389" s="2" t="str">
        <f>_xlfn.XLOOKUP(Table2[[#This Row],[Employee_ID]],Table5[Employee_ID],Table5[Employee Name],"Not Found")</f>
        <v>Eswar Prasad</v>
      </c>
      <c r="W1389" s="2">
        <v>1</v>
      </c>
      <c r="X1389" s="2">
        <v>1168.8699999999999</v>
      </c>
      <c r="Y1389" s="2">
        <v>5</v>
      </c>
      <c r="Z1389" s="2">
        <v>58.44</v>
      </c>
      <c r="AA1389" s="2">
        <v>12</v>
      </c>
      <c r="AB1389" s="2">
        <v>133.25</v>
      </c>
      <c r="AC1389" s="2">
        <v>1243.68</v>
      </c>
      <c r="AD1389" s="2">
        <v>810.62</v>
      </c>
      <c r="AE1389" s="2">
        <f t="shared" si="43"/>
        <v>299.81000000000006</v>
      </c>
      <c r="AF1389" s="2" t="s">
        <v>56</v>
      </c>
      <c r="AG1389" s="42">
        <f>IFERROR(Table2[[#This Row],[Profit]]/Table2[[#This Row],[Sales Amount]],0)</f>
        <v>0.24106683391226041</v>
      </c>
      <c r="AH1389" s="2" t="str">
        <f>TRIM(Table2[[#This Row],[Payment Modee]])</f>
        <v>Credit Card</v>
      </c>
      <c r="AI1389" s="2" t="s">
        <v>36</v>
      </c>
      <c r="AJ1389" s="2" t="s">
        <v>27</v>
      </c>
      <c r="AK1389" s="2" t="s">
        <v>1962</v>
      </c>
      <c r="AL1389" s="16" t="str">
        <f>IF(HOUR(Table2[[#This Row],[Order Time]])&lt;12,"Morning",IF(HOUR(Table2[[#This Row],[Order Time]])&lt;17,"Afternoon",IF(HOUR(Table2[[#This Row],[Order Time]])&lt;21,"Evening","Night")))</f>
        <v>Afternoon</v>
      </c>
      <c r="AM1389" s="16" t="s">
        <v>29</v>
      </c>
    </row>
    <row r="1390" spans="1:39" x14ac:dyDescent="0.25">
      <c r="A1390" s="13" t="s">
        <v>3116</v>
      </c>
      <c r="B1390" s="4">
        <v>45582</v>
      </c>
      <c r="C1390" s="2">
        <f>YEAR(Table2[[#This Row],[Invoice Date]])</f>
        <v>2024</v>
      </c>
      <c r="D1390" s="2" t="str">
        <f>TEXT(Table2[[#This Row],[Invoice Date]],"mmm")</f>
        <v>Oct</v>
      </c>
      <c r="E1390" s="2" t="str">
        <f>Table2[[#This Row],[Store_ID]]&amp;"-"&amp;Table2[[#This Row],[Year]]&amp;"-"&amp;Table2[[#This Row],[Month]]</f>
        <v>STR108-2024-Oct</v>
      </c>
      <c r="F1390" s="2" t="s">
        <v>3117</v>
      </c>
      <c r="G1390" s="2" t="str">
        <f>_xlfn.XLOOKUP(Table2[[#This Row],[Customer_ID]],Table3[Customer_ID],Table3[Customer Name],"Not Found")</f>
        <v>Nithya Iyer</v>
      </c>
      <c r="H1390" s="2" t="str">
        <f>_xlfn.XLOOKUP(Table2[[#This Row],[Customer_ID]],Table3[Customer_ID],Table3[Gender],"Female")</f>
        <v>Female</v>
      </c>
      <c r="I1390" s="2" t="str">
        <f>_xlfn.XLOOKUP(Table2[[#This Row],[Customer_ID]],Table3[Customer_ID],Table3[City],"Missing Memebership")</f>
        <v>Mangaluru</v>
      </c>
      <c r="J1390" s="2" t="str">
        <f>_xlfn.XLOOKUP(Table2[[#This Row],[Customer_ID]],Table3[Customer_ID],Table3[State],"Karnataka")</f>
        <v>Karnataka</v>
      </c>
      <c r="K1390" s="2" t="str">
        <f>_xlfn.XLOOKUP(Table2[[#This Row],[Customer_ID]],Table3[Customer_ID],Table3[Membership],"Regular")</f>
        <v>Gold</v>
      </c>
      <c r="L1390" s="2" t="s">
        <v>1214</v>
      </c>
      <c r="M1390" s="2" t="str">
        <f>_xlfn.XLOOKUP(Table2[[#This Row],[Product_ID]],Table4[Product_ID],Table4[Product_Name],"Not Found")</f>
        <v>Nalli Silks Dhoti Orange</v>
      </c>
      <c r="N1390" s="2" t="str">
        <f>_xlfn.XLOOKUP(Table2[[#This Row],[Product_ID]],Table4[Product_ID],Table4[Category],"Not Found")</f>
        <v>Men Ethnic</v>
      </c>
      <c r="O1390" s="2" t="str">
        <f>_xlfn.XLOOKUP(Table2[[#This Row],[Product_ID]],Table4[Product_ID],Table4[Subcategory],"Not Found")</f>
        <v>Dhoti</v>
      </c>
      <c r="P1390" s="2" t="str">
        <f>_xlfn.XLOOKUP(Table2[[#This Row],[Product_ID]],Table4[Product_ID],Table4[Brand],"Missing Brand")</f>
        <v>Nalli Silks</v>
      </c>
      <c r="Q1390" s="2" t="s">
        <v>236</v>
      </c>
      <c r="R1390" s="2" t="str">
        <f>_xlfn.XLOOKUP(Table2[[#This Row],[Store_ID]],Table6[Store_ID],Table6[Store Name],"Not Found")</f>
        <v>TrendMart Kozhikode High Street</v>
      </c>
      <c r="S1390" s="2">
        <f>_xlfn.XLOOKUP(Table2[[#This Row],[Store_ID]],Table6[Store_ID],Table6[Monthly Target],"Missing Target")</f>
        <v>2500000</v>
      </c>
      <c r="T1390" s="2" t="str">
        <f>_xlfn.XLOOKUP(Table2[[#This Row],[Store_ID]],Table6[Store_ID],Table6[Region],"Not Found")</f>
        <v>South Zone 1</v>
      </c>
      <c r="U1390" s="2" t="s">
        <v>170</v>
      </c>
      <c r="V1390" s="2" t="str">
        <f>_xlfn.XLOOKUP(Table2[[#This Row],[Employee_ID]],Table5[Employee_ID],Table5[Employee Name],"Not Found")</f>
        <v>Ishwarya Shetty</v>
      </c>
      <c r="W1390" s="2">
        <v>2</v>
      </c>
      <c r="X1390" s="2">
        <v>2529.58</v>
      </c>
      <c r="Y1390" s="2">
        <v>15</v>
      </c>
      <c r="Z1390" s="2">
        <v>758.87</v>
      </c>
      <c r="AA1390" s="2">
        <v>12</v>
      </c>
      <c r="AB1390" s="2">
        <v>516.03</v>
      </c>
      <c r="AC1390" s="2">
        <v>4816.32</v>
      </c>
      <c r="AD1390" s="2">
        <v>3459.44</v>
      </c>
      <c r="AE1390" s="2">
        <f t="shared" ref="AE1390:AE1421" si="44">(AC1390-AD1390-AB1390)</f>
        <v>840.84999999999968</v>
      </c>
      <c r="AF1390" s="2" t="s">
        <v>25</v>
      </c>
      <c r="AG1390" s="42">
        <f>IFERROR(Table2[[#This Row],[Profit]]/Table2[[#This Row],[Sales Amount]],0)</f>
        <v>0.17458349943525342</v>
      </c>
      <c r="AH1390" s="2" t="str">
        <f>TRIM(Table2[[#This Row],[Payment Modee]])</f>
        <v>UPI</v>
      </c>
      <c r="AI1390" s="2" t="s">
        <v>36</v>
      </c>
      <c r="AJ1390" s="2" t="s">
        <v>27</v>
      </c>
      <c r="AK1390" s="2" t="s">
        <v>2039</v>
      </c>
      <c r="AL1390" s="16" t="str">
        <f>IF(HOUR(Table2[[#This Row],[Order Time]])&lt;12,"Morning",IF(HOUR(Table2[[#This Row],[Order Time]])&lt;17,"Afternoon",IF(HOUR(Table2[[#This Row],[Order Time]])&lt;21,"Evening","Night")))</f>
        <v>Afternoon</v>
      </c>
      <c r="AM1390" s="16" t="s">
        <v>29</v>
      </c>
    </row>
    <row r="1391" spans="1:39" x14ac:dyDescent="0.25">
      <c r="A1391" s="13" t="s">
        <v>3118</v>
      </c>
      <c r="B1391" s="4">
        <v>45632</v>
      </c>
      <c r="C1391" s="2">
        <f>YEAR(Table2[[#This Row],[Invoice Date]])</f>
        <v>2024</v>
      </c>
      <c r="D1391" s="2" t="str">
        <f>TEXT(Table2[[#This Row],[Invoice Date]],"mmm")</f>
        <v>Dec</v>
      </c>
      <c r="E1391" s="2" t="str">
        <f>Table2[[#This Row],[Store_ID]]&amp;"-"&amp;Table2[[#This Row],[Year]]&amp;"-"&amp;Table2[[#This Row],[Month]]</f>
        <v>STR066-2024-Dec</v>
      </c>
      <c r="F1391" s="2" t="s">
        <v>3119</v>
      </c>
      <c r="G1391" s="2" t="str">
        <f>_xlfn.XLOOKUP(Table2[[#This Row],[Customer_ID]],Table3[Customer_ID],Table3[Customer Name],"Not Found")</f>
        <v>Jaya Mishra</v>
      </c>
      <c r="H1391" s="2" t="str">
        <f>_xlfn.XLOOKUP(Table2[[#This Row],[Customer_ID]],Table3[Customer_ID],Table3[Gender],"Female")</f>
        <v>Female</v>
      </c>
      <c r="I1391" s="2" t="str">
        <f>_xlfn.XLOOKUP(Table2[[#This Row],[Customer_ID]],Table3[Customer_ID],Table3[City],"Missing Memebership")</f>
        <v>Hyderabad</v>
      </c>
      <c r="J1391" s="2" t="str">
        <f>_xlfn.XLOOKUP(Table2[[#This Row],[Customer_ID]],Table3[Customer_ID],Table3[State],"Karnataka")</f>
        <v>Telangana</v>
      </c>
      <c r="K1391" s="2" t="str">
        <f>_xlfn.XLOOKUP(Table2[[#This Row],[Customer_ID]],Table3[Customer_ID],Table3[Membership],"Regular")</f>
        <v>Silver</v>
      </c>
      <c r="L1391" s="2" t="s">
        <v>379</v>
      </c>
      <c r="M1391" s="2" t="str">
        <f>_xlfn.XLOOKUP(Table2[[#This Row],[Product_ID]],Table4[Product_ID],Table4[Product_Name],"Not Found")</f>
        <v>Reebok Bodycon Dress Navy Blue</v>
      </c>
      <c r="N1391" s="2" t="str">
        <f>_xlfn.XLOOKUP(Table2[[#This Row],[Product_ID]],Table4[Product_ID],Table4[Category],"Not Found")</f>
        <v>Women Dresses</v>
      </c>
      <c r="O1391" s="2" t="str">
        <f>_xlfn.XLOOKUP(Table2[[#This Row],[Product_ID]],Table4[Product_ID],Table4[Subcategory],"Not Found")</f>
        <v>Bodycon Dress</v>
      </c>
      <c r="P1391" s="2" t="str">
        <f>_xlfn.XLOOKUP(Table2[[#This Row],[Product_ID]],Table4[Product_ID],Table4[Brand],"Missing Brand")</f>
        <v>Reebok</v>
      </c>
      <c r="Q1391" s="2" t="s">
        <v>302</v>
      </c>
      <c r="R1391" s="2" t="str">
        <f>_xlfn.XLOOKUP(Table2[[#This Row],[Store_ID]],Table6[Store_ID],Table6[Store Name],"Not Found")</f>
        <v>TrendMart Dindigul Standard</v>
      </c>
      <c r="S1391" s="2">
        <f>_xlfn.XLOOKUP(Table2[[#This Row],[Store_ID]],Table6[Store_ID],Table6[Monthly Target],"Missing Target")</f>
        <v>2500000</v>
      </c>
      <c r="T1391" s="2" t="str">
        <f>_xlfn.XLOOKUP(Table2[[#This Row],[Store_ID]],Table6[Store_ID],Table6[Region],"Not Found")</f>
        <v>South Zone 1</v>
      </c>
      <c r="U1391" s="2" t="s">
        <v>181</v>
      </c>
      <c r="V1391" s="2" t="str">
        <f>_xlfn.XLOOKUP(Table2[[#This Row],[Employee_ID]],Table5[Employee_ID],Table5[Employee Name],"Not Found")</f>
        <v>Dhruv Mishra</v>
      </c>
      <c r="W1391" s="2">
        <v>2</v>
      </c>
      <c r="X1391" s="2">
        <v>1691.03</v>
      </c>
      <c r="Y1391" s="2">
        <v>20</v>
      </c>
      <c r="Z1391" s="2">
        <v>676.41</v>
      </c>
      <c r="AA1391" s="2">
        <v>12</v>
      </c>
      <c r="AB1391" s="2">
        <v>324.68</v>
      </c>
      <c r="AC1391" s="2">
        <v>3030.33</v>
      </c>
      <c r="AD1391" s="2">
        <v>2281.8000000000002</v>
      </c>
      <c r="AE1391" s="2">
        <f t="shared" si="44"/>
        <v>423.84999999999974</v>
      </c>
      <c r="AF1391" s="2" t="s">
        <v>69</v>
      </c>
      <c r="AG1391" s="42">
        <f>IFERROR(Table2[[#This Row],[Profit]]/Table2[[#This Row],[Sales Amount]],0)</f>
        <v>0.13986925516362897</v>
      </c>
      <c r="AH1391" s="2" t="str">
        <f>TRIM(Table2[[#This Row],[Payment Modee]])</f>
        <v>Cash</v>
      </c>
      <c r="AI1391" s="2" t="s">
        <v>26</v>
      </c>
      <c r="AJ1391" s="2" t="s">
        <v>27</v>
      </c>
      <c r="AK1391" s="2" t="s">
        <v>87</v>
      </c>
      <c r="AL1391" s="16" t="str">
        <f>IF(HOUR(Table2[[#This Row],[Order Time]])&lt;12,"Morning",IF(HOUR(Table2[[#This Row],[Order Time]])&lt;17,"Afternoon",IF(HOUR(Table2[[#This Row],[Order Time]])&lt;21,"Evening","Night")))</f>
        <v>Morning</v>
      </c>
      <c r="AM1391" s="16" t="s">
        <v>29</v>
      </c>
    </row>
    <row r="1392" spans="1:39" x14ac:dyDescent="0.25">
      <c r="A1392" s="13" t="s">
        <v>3120</v>
      </c>
      <c r="B1392" s="4">
        <v>45712</v>
      </c>
      <c r="C1392" s="2">
        <f>YEAR(Table2[[#This Row],[Invoice Date]])</f>
        <v>2025</v>
      </c>
      <c r="D1392" s="2" t="str">
        <f>TEXT(Table2[[#This Row],[Invoice Date]],"mmm")</f>
        <v>Feb</v>
      </c>
      <c r="E1392" s="2" t="str">
        <f>Table2[[#This Row],[Store_ID]]&amp;"-"&amp;Table2[[#This Row],[Year]]&amp;"-"&amp;Table2[[#This Row],[Month]]</f>
        <v>STR039-2025-Feb</v>
      </c>
      <c r="F1392" s="2" t="s">
        <v>310</v>
      </c>
      <c r="G1392" s="2" t="str">
        <f>_xlfn.XLOOKUP(Table2[[#This Row],[Customer_ID]],Table3[Customer_ID],Table3[Customer Name],"Not Found")</f>
        <v>Vijay Singh</v>
      </c>
      <c r="H1392" s="2" t="str">
        <f>_xlfn.XLOOKUP(Table2[[#This Row],[Customer_ID]],Table3[Customer_ID],Table3[Gender],"Female")</f>
        <v>Male</v>
      </c>
      <c r="I1392" s="2" t="str">
        <f>_xlfn.XLOOKUP(Table2[[#This Row],[Customer_ID]],Table3[Customer_ID],Table3[City],"Missing Memebership")</f>
        <v>Nizamabad</v>
      </c>
      <c r="J1392" s="2" t="str">
        <f>_xlfn.XLOOKUP(Table2[[#This Row],[Customer_ID]],Table3[Customer_ID],Table3[State],"Karnataka")</f>
        <v>Telangana</v>
      </c>
      <c r="K1392" s="2" t="str">
        <f>_xlfn.XLOOKUP(Table2[[#This Row],[Customer_ID]],Table3[Customer_ID],Table3[Membership],"Regular")</f>
        <v>Gold</v>
      </c>
      <c r="L1392" s="2" t="s">
        <v>1052</v>
      </c>
      <c r="M1392" s="2" t="str">
        <f>_xlfn.XLOOKUP(Table2[[#This Row],[Product_ID]],Table4[Product_ID],Table4[Product_Name],"Not Found")</f>
        <v>Skechers Skinny Fit Grey</v>
      </c>
      <c r="N1392" s="2" t="str">
        <f>_xlfn.XLOOKUP(Table2[[#This Row],[Product_ID]],Table4[Product_ID],Table4[Category],"Not Found")</f>
        <v>Men Jeans</v>
      </c>
      <c r="O1392" s="2" t="str">
        <f>_xlfn.XLOOKUP(Table2[[#This Row],[Product_ID]],Table4[Product_ID],Table4[Subcategory],"Not Found")</f>
        <v>Skinny Fit</v>
      </c>
      <c r="P1392" s="2" t="str">
        <f>_xlfn.XLOOKUP(Table2[[#This Row],[Product_ID]],Table4[Product_ID],Table4[Brand],"Missing Brand")</f>
        <v>Skechers</v>
      </c>
      <c r="Q1392" s="2" t="s">
        <v>825</v>
      </c>
      <c r="R1392" s="2" t="str">
        <f>_xlfn.XLOOKUP(Table2[[#This Row],[Store_ID]],Table6[Store_ID],Table6[Store Name],"Not Found")</f>
        <v>TrendMart Bengaluru High Street</v>
      </c>
      <c r="S1392" s="2">
        <f>_xlfn.XLOOKUP(Table2[[#This Row],[Store_ID]],Table6[Store_ID],Table6[Monthly Target],"Missing Target")</f>
        <v>1500000</v>
      </c>
      <c r="T1392" s="2" t="str">
        <f>_xlfn.XLOOKUP(Table2[[#This Row],[Store_ID]],Table6[Store_ID],Table6[Region],"Not Found")</f>
        <v>South Zone 2</v>
      </c>
      <c r="U1392" s="2" t="s">
        <v>165</v>
      </c>
      <c r="V1392" s="2" t="str">
        <f>_xlfn.XLOOKUP(Table2[[#This Row],[Employee_ID]],Table5[Employee_ID],Table5[Employee Name],"Not Found")</f>
        <v>Vasanthi Gupta</v>
      </c>
      <c r="W1392" s="2">
        <v>2</v>
      </c>
      <c r="X1392" s="2">
        <v>1375.51</v>
      </c>
      <c r="Y1392" s="2">
        <v>20</v>
      </c>
      <c r="Z1392" s="2">
        <v>550.20000000000005</v>
      </c>
      <c r="AA1392" s="2">
        <v>12</v>
      </c>
      <c r="AB1392" s="2">
        <v>264.10000000000002</v>
      </c>
      <c r="AC1392" s="2">
        <v>2464.92</v>
      </c>
      <c r="AD1392" s="2">
        <v>1950.72</v>
      </c>
      <c r="AE1392" s="2">
        <f t="shared" si="44"/>
        <v>250.10000000000002</v>
      </c>
      <c r="AF1392" s="2" t="s">
        <v>25</v>
      </c>
      <c r="AG1392" s="42">
        <f>IFERROR(Table2[[#This Row],[Profit]]/Table2[[#This Row],[Sales Amount]],0)</f>
        <v>0.10146373918829009</v>
      </c>
      <c r="AH1392" s="2" t="str">
        <f>TRIM(Table2[[#This Row],[Payment Modee]])</f>
        <v>UPI</v>
      </c>
      <c r="AI1392" s="2" t="s">
        <v>26</v>
      </c>
      <c r="AJ1392" s="2" t="s">
        <v>27</v>
      </c>
      <c r="AK1392" s="2" t="s">
        <v>98</v>
      </c>
      <c r="AL1392" s="16" t="str">
        <f>IF(HOUR(Table2[[#This Row],[Order Time]])&lt;12,"Morning",IF(HOUR(Table2[[#This Row],[Order Time]])&lt;17,"Afternoon",IF(HOUR(Table2[[#This Row],[Order Time]])&lt;21,"Evening","Night")))</f>
        <v>Evening</v>
      </c>
      <c r="AM1392" s="16" t="s">
        <v>29</v>
      </c>
    </row>
    <row r="1393" spans="1:39" x14ac:dyDescent="0.25">
      <c r="A1393" s="13" t="s">
        <v>3121</v>
      </c>
      <c r="B1393" s="4">
        <v>45438</v>
      </c>
      <c r="C1393" s="2">
        <f>YEAR(Table2[[#This Row],[Invoice Date]])</f>
        <v>2024</v>
      </c>
      <c r="D1393" s="2" t="str">
        <f>TEXT(Table2[[#This Row],[Invoice Date]],"mmm")</f>
        <v>May</v>
      </c>
      <c r="E1393" s="2" t="str">
        <f>Table2[[#This Row],[Store_ID]]&amp;"-"&amp;Table2[[#This Row],[Year]]&amp;"-"&amp;Table2[[#This Row],[Month]]</f>
        <v>STR105-2024-May</v>
      </c>
      <c r="F1393" s="2" t="s">
        <v>3122</v>
      </c>
      <c r="G1393" s="2" t="str">
        <f>_xlfn.XLOOKUP(Table2[[#This Row],[Customer_ID]],Table3[Customer_ID],Table3[Customer Name],"Not Found")</f>
        <v>Gauri Balasubramaniam</v>
      </c>
      <c r="H1393" s="2" t="str">
        <f>_xlfn.XLOOKUP(Table2[[#This Row],[Customer_ID]],Table3[Customer_ID],Table3[Gender],"Female")</f>
        <v>Female</v>
      </c>
      <c r="I1393" s="2" t="str">
        <f>_xlfn.XLOOKUP(Table2[[#This Row],[Customer_ID]],Table3[Customer_ID],Table3[City],"Missing Memebership")</f>
        <v>Bengaluru</v>
      </c>
      <c r="J1393" s="2" t="str">
        <f>_xlfn.XLOOKUP(Table2[[#This Row],[Customer_ID]],Table3[Customer_ID],Table3[State],"Karnataka")</f>
        <v>Karnataka</v>
      </c>
      <c r="K1393" s="2" t="str">
        <f>_xlfn.XLOOKUP(Table2[[#This Row],[Customer_ID]],Table3[Customer_ID],Table3[Membership],"Regular")</f>
        <v>Platinum</v>
      </c>
      <c r="L1393" s="2" t="s">
        <v>306</v>
      </c>
      <c r="M1393" s="2" t="str">
        <f>_xlfn.XLOOKUP(Table2[[#This Row],[Product_ID]],Table4[Product_ID],Table4[Product_Name],"Not Found")</f>
        <v>Raymond Slim Fit Beige</v>
      </c>
      <c r="N1393" s="2" t="str">
        <f>_xlfn.XLOOKUP(Table2[[#This Row],[Product_ID]],Table4[Product_ID],Table4[Category],"Not Found")</f>
        <v>Men Jeans</v>
      </c>
      <c r="O1393" s="2" t="str">
        <f>_xlfn.XLOOKUP(Table2[[#This Row],[Product_ID]],Table4[Product_ID],Table4[Subcategory],"Not Found")</f>
        <v>Slim Fit</v>
      </c>
      <c r="P1393" s="2" t="str">
        <f>_xlfn.XLOOKUP(Table2[[#This Row],[Product_ID]],Table4[Product_ID],Table4[Brand],"Missing Brand")</f>
        <v>Raymond</v>
      </c>
      <c r="Q1393" s="2" t="s">
        <v>893</v>
      </c>
      <c r="R1393" s="2" t="str">
        <f>_xlfn.XLOOKUP(Table2[[#This Row],[Store_ID]],Table6[Store_ID],Table6[Store Name],"Not Found")</f>
        <v>TrendMart Coimbatore Mall Kiosk</v>
      </c>
      <c r="S1393" s="2">
        <f>_xlfn.XLOOKUP(Table2[[#This Row],[Store_ID]],Table6[Store_ID],Table6[Monthly Target],"Missing Target")</f>
        <v>2500000</v>
      </c>
      <c r="T1393" s="2" t="str">
        <f>_xlfn.XLOOKUP(Table2[[#This Row],[Store_ID]],Table6[Store_ID],Table6[Region],"Not Found")</f>
        <v>South Zone 1</v>
      </c>
      <c r="U1393" s="2" t="s">
        <v>289</v>
      </c>
      <c r="V1393" s="2" t="str">
        <f>_xlfn.XLOOKUP(Table2[[#This Row],[Employee_ID]],Table5[Employee_ID],Table5[Employee Name],"Not Found")</f>
        <v>Anitha Ramachandran</v>
      </c>
      <c r="W1393" s="2">
        <v>2</v>
      </c>
      <c r="X1393" s="2">
        <v>1176.08</v>
      </c>
      <c r="Y1393" s="2">
        <v>0</v>
      </c>
      <c r="Z1393" s="2">
        <v>0</v>
      </c>
      <c r="AA1393" s="2">
        <v>12</v>
      </c>
      <c r="AB1393" s="2">
        <v>282.26</v>
      </c>
      <c r="AC1393" s="2">
        <v>2634.42</v>
      </c>
      <c r="AD1393" s="2">
        <v>1732.12</v>
      </c>
      <c r="AE1393" s="2">
        <f t="shared" si="44"/>
        <v>620.04000000000019</v>
      </c>
      <c r="AF1393" s="2" t="s">
        <v>119</v>
      </c>
      <c r="AG1393" s="42">
        <f>IFERROR(Table2[[#This Row],[Profit]]/Table2[[#This Row],[Sales Amount]],0)</f>
        <v>0.2353611041519576</v>
      </c>
      <c r="AH1393" s="2" t="str">
        <f>TRIM(Table2[[#This Row],[Payment Modee]])</f>
        <v>Net Banking</v>
      </c>
      <c r="AI1393" s="2" t="s">
        <v>26</v>
      </c>
      <c r="AJ1393" s="2" t="s">
        <v>27</v>
      </c>
      <c r="AK1393" s="2" t="s">
        <v>1071</v>
      </c>
      <c r="AL1393" s="16" t="str">
        <f>IF(HOUR(Table2[[#This Row],[Order Time]])&lt;12,"Morning",IF(HOUR(Table2[[#This Row],[Order Time]])&lt;17,"Afternoon",IF(HOUR(Table2[[#This Row],[Order Time]])&lt;21,"Evening","Night")))</f>
        <v>Afternoon</v>
      </c>
      <c r="AM1393" s="16" t="s">
        <v>38</v>
      </c>
    </row>
    <row r="1394" spans="1:39" x14ac:dyDescent="0.25">
      <c r="A1394" s="13" t="s">
        <v>3123</v>
      </c>
      <c r="B1394" s="4">
        <v>45388</v>
      </c>
      <c r="C1394" s="2">
        <f>YEAR(Table2[[#This Row],[Invoice Date]])</f>
        <v>2024</v>
      </c>
      <c r="D1394" s="2" t="str">
        <f>TEXT(Table2[[#This Row],[Invoice Date]],"mmm")</f>
        <v>Apr</v>
      </c>
      <c r="E1394" s="2" t="str">
        <f>Table2[[#This Row],[Store_ID]]&amp;"-"&amp;Table2[[#This Row],[Year]]&amp;"-"&amp;Table2[[#This Row],[Month]]</f>
        <v>STR040-2024-Apr</v>
      </c>
      <c r="F1394" s="2" t="s">
        <v>2279</v>
      </c>
      <c r="G1394" s="2" t="str">
        <f>_xlfn.XLOOKUP(Table2[[#This Row],[Customer_ID]],Table3[Customer_ID],Table3[Customer Name],"Not Found")</f>
        <v>Feroz Nair</v>
      </c>
      <c r="H1394" s="2" t="str">
        <f>_xlfn.XLOOKUP(Table2[[#This Row],[Customer_ID]],Table3[Customer_ID],Table3[Gender],"Female")</f>
        <v>Male</v>
      </c>
      <c r="I1394" s="2" t="str">
        <f>_xlfn.XLOOKUP(Table2[[#This Row],[Customer_ID]],Table3[Customer_ID],Table3[City],"Missing Memebership")</f>
        <v>Coimbatore</v>
      </c>
      <c r="J1394" s="2" t="str">
        <f>_xlfn.XLOOKUP(Table2[[#This Row],[Customer_ID]],Table3[Customer_ID],Table3[State],"Karnataka")</f>
        <v>Tamil Nadu</v>
      </c>
      <c r="K1394" s="2" t="str">
        <f>_xlfn.XLOOKUP(Table2[[#This Row],[Customer_ID]],Table3[Customer_ID],Table3[Membership],"Regular")</f>
        <v>Silver</v>
      </c>
      <c r="L1394" s="2" t="s">
        <v>943</v>
      </c>
      <c r="M1394" s="2" t="str">
        <f>_xlfn.XLOOKUP(Table2[[#This Row],[Product_ID]],Table4[Product_ID],Table4[Product_Name],"Not Found")</f>
        <v>Blackberrys Nehru Jacket Pink</v>
      </c>
      <c r="N1394" s="2" t="str">
        <f>_xlfn.XLOOKUP(Table2[[#This Row],[Product_ID]],Table4[Product_ID],Table4[Category],"Not Found")</f>
        <v>Men Ethnic</v>
      </c>
      <c r="O1394" s="2" t="str">
        <f>_xlfn.XLOOKUP(Table2[[#This Row],[Product_ID]],Table4[Product_ID],Table4[Subcategory],"Not Found")</f>
        <v>Nehru Jacket</v>
      </c>
      <c r="P1394" s="2" t="str">
        <f>_xlfn.XLOOKUP(Table2[[#This Row],[Product_ID]],Table4[Product_ID],Table4[Brand],"Missing Brand")</f>
        <v>Blackberrys</v>
      </c>
      <c r="Q1394" s="2" t="s">
        <v>123</v>
      </c>
      <c r="R1394" s="2" t="str">
        <f>_xlfn.XLOOKUP(Table2[[#This Row],[Store_ID]],Table6[Store_ID],Table6[Store Name],"Not Found")</f>
        <v>TrendMart Nizamabad Mall Kiosk</v>
      </c>
      <c r="S1394" s="2">
        <f>_xlfn.XLOOKUP(Table2[[#This Row],[Store_ID]],Table6[Store_ID],Table6[Monthly Target],"Missing Target")</f>
        <v>1200000</v>
      </c>
      <c r="T1394" s="2" t="str">
        <f>_xlfn.XLOOKUP(Table2[[#This Row],[Store_ID]],Table6[Store_ID],Table6[Region],"Not Found")</f>
        <v>South Zone 2</v>
      </c>
      <c r="U1394" s="2" t="s">
        <v>170</v>
      </c>
      <c r="V1394" s="2" t="str">
        <f>_xlfn.XLOOKUP(Table2[[#This Row],[Employee_ID]],Table5[Employee_ID],Table5[Employee Name],"Not Found")</f>
        <v>Ishwarya Shetty</v>
      </c>
      <c r="W1394" s="2">
        <v>3</v>
      </c>
      <c r="X1394" s="2">
        <v>2735.99</v>
      </c>
      <c r="Y1394" s="2">
        <v>15</v>
      </c>
      <c r="Z1394" s="2">
        <v>1231.2</v>
      </c>
      <c r="AA1394" s="2">
        <v>12</v>
      </c>
      <c r="AB1394" s="2">
        <v>837.21</v>
      </c>
      <c r="AC1394" s="2">
        <v>7813.98</v>
      </c>
      <c r="AD1394" s="2">
        <v>5640.42</v>
      </c>
      <c r="AE1394" s="2">
        <f t="shared" si="44"/>
        <v>1336.3499999999995</v>
      </c>
      <c r="AF1394" s="2" t="s">
        <v>25</v>
      </c>
      <c r="AG1394" s="42">
        <f>IFERROR(Table2[[#This Row],[Profit]]/Table2[[#This Row],[Sales Amount]],0)</f>
        <v>0.17102040189506493</v>
      </c>
      <c r="AH1394" s="2" t="str">
        <f>TRIM(Table2[[#This Row],[Payment Modee]])</f>
        <v>UPI</v>
      </c>
      <c r="AI1394" s="2" t="s">
        <v>26</v>
      </c>
      <c r="AJ1394" s="2" t="s">
        <v>27</v>
      </c>
      <c r="AK1394" s="2" t="s">
        <v>1353</v>
      </c>
      <c r="AL1394" s="16" t="str">
        <f>IF(HOUR(Table2[[#This Row],[Order Time]])&lt;12,"Morning",IF(HOUR(Table2[[#This Row],[Order Time]])&lt;17,"Afternoon",IF(HOUR(Table2[[#This Row],[Order Time]])&lt;21,"Evening","Night")))</f>
        <v>Evening</v>
      </c>
      <c r="AM1394" s="16" t="s">
        <v>38</v>
      </c>
    </row>
    <row r="1395" spans="1:39" x14ac:dyDescent="0.25">
      <c r="A1395" s="13" t="s">
        <v>3124</v>
      </c>
      <c r="B1395" s="4">
        <v>45486</v>
      </c>
      <c r="C1395" s="2">
        <f>YEAR(Table2[[#This Row],[Invoice Date]])</f>
        <v>2024</v>
      </c>
      <c r="D1395" s="2" t="str">
        <f>TEXT(Table2[[#This Row],[Invoice Date]],"mmm")</f>
        <v>Jul</v>
      </c>
      <c r="E1395" s="2" t="str">
        <f>Table2[[#This Row],[Store_ID]]&amp;"-"&amp;Table2[[#This Row],[Year]]&amp;"-"&amp;Table2[[#This Row],[Month]]</f>
        <v>STR104-2024-Jul</v>
      </c>
      <c r="F1395" s="2" t="s">
        <v>2357</v>
      </c>
      <c r="G1395" s="2" t="str">
        <f>_xlfn.XLOOKUP(Table2[[#This Row],[Customer_ID]],Table3[Customer_ID],Table3[Customer Name],"Not Found")</f>
        <v>Sowmya Ramachandran</v>
      </c>
      <c r="H1395" s="2" t="str">
        <f>_xlfn.XLOOKUP(Table2[[#This Row],[Customer_ID]],Table3[Customer_ID],Table3[Gender],"Female")</f>
        <v>Female</v>
      </c>
      <c r="I1395" s="2" t="str">
        <f>_xlfn.XLOOKUP(Table2[[#This Row],[Customer_ID]],Table3[Customer_ID],Table3[City],"Missing Memebership")</f>
        <v>Bengaluru</v>
      </c>
      <c r="J1395" s="2" t="str">
        <f>_xlfn.XLOOKUP(Table2[[#This Row],[Customer_ID]],Table3[Customer_ID],Table3[State],"Karnataka")</f>
        <v>Karnataka</v>
      </c>
      <c r="K1395" s="2" t="str">
        <f>_xlfn.XLOOKUP(Table2[[#This Row],[Customer_ID]],Table3[Customer_ID],Table3[Membership],"Regular")</f>
        <v>Regular</v>
      </c>
      <c r="L1395" s="2" t="s">
        <v>1171</v>
      </c>
      <c r="M1395" s="2" t="str">
        <f>_xlfn.XLOOKUP(Table2[[#This Row],[Product_ID]],Table4[Product_ID],Table4[Product_Name],"Not Found")</f>
        <v>Aurelia Analog Watch Purple</v>
      </c>
      <c r="N1395" s="2" t="str">
        <f>_xlfn.XLOOKUP(Table2[[#This Row],[Product_ID]],Table4[Product_ID],Table4[Category],"Not Found")</f>
        <v>Watches</v>
      </c>
      <c r="O1395" s="2" t="str">
        <f>_xlfn.XLOOKUP(Table2[[#This Row],[Product_ID]],Table4[Product_ID],Table4[Subcategory],"Not Found")</f>
        <v>Analog Watch</v>
      </c>
      <c r="P1395" s="2" t="str">
        <f>_xlfn.XLOOKUP(Table2[[#This Row],[Product_ID]],Table4[Product_ID],Table4[Brand],"Missing Brand")</f>
        <v>Aurelia</v>
      </c>
      <c r="Q1395" s="2" t="s">
        <v>399</v>
      </c>
      <c r="R1395" s="2" t="str">
        <f>_xlfn.XLOOKUP(Table2[[#This Row],[Store_ID]],Table6[Store_ID],Table6[Store Name],"Not Found")</f>
        <v>TrendMart Kochi High Street</v>
      </c>
      <c r="S1395" s="2">
        <f>_xlfn.XLOOKUP(Table2[[#This Row],[Store_ID]],Table6[Store_ID],Table6[Monthly Target],"Missing Target")</f>
        <v>1200000</v>
      </c>
      <c r="T1395" s="2" t="str">
        <f>_xlfn.XLOOKUP(Table2[[#This Row],[Store_ID]],Table6[Store_ID],Table6[Region],"Not Found")</f>
        <v>South Zone 1</v>
      </c>
      <c r="U1395" s="2" t="s">
        <v>62</v>
      </c>
      <c r="V1395" s="2" t="str">
        <f>_xlfn.XLOOKUP(Table2[[#This Row],[Employee_ID]],Table5[Employee_ID],Table5[Employee Name],"Not Found")</f>
        <v>Rahul Krishnan</v>
      </c>
      <c r="W1395" s="2">
        <v>2</v>
      </c>
      <c r="X1395" s="2">
        <v>5478.34</v>
      </c>
      <c r="Y1395" s="2">
        <v>0</v>
      </c>
      <c r="Z1395" s="2">
        <v>0</v>
      </c>
      <c r="AA1395" s="2">
        <v>12</v>
      </c>
      <c r="AB1395" s="2">
        <v>1314.8</v>
      </c>
      <c r="AC1395" s="2">
        <v>12271.48</v>
      </c>
      <c r="AD1395" s="2">
        <v>7701.94</v>
      </c>
      <c r="AE1395" s="2">
        <f t="shared" si="44"/>
        <v>3254.74</v>
      </c>
      <c r="AF1395" s="2" t="s">
        <v>56</v>
      </c>
      <c r="AG1395" s="42">
        <f>IFERROR(Table2[[#This Row],[Profit]]/Table2[[#This Row],[Sales Amount]],0)</f>
        <v>0.26522799205963749</v>
      </c>
      <c r="AH1395" s="2" t="str">
        <f>TRIM(Table2[[#This Row],[Payment Modee]])</f>
        <v>Credit Card</v>
      </c>
      <c r="AI1395" s="2" t="s">
        <v>36</v>
      </c>
      <c r="AJ1395" s="2" t="s">
        <v>27</v>
      </c>
      <c r="AK1395" s="2" t="s">
        <v>2178</v>
      </c>
      <c r="AL1395" s="16" t="str">
        <f>IF(HOUR(Table2[[#This Row],[Order Time]])&lt;12,"Morning",IF(HOUR(Table2[[#This Row],[Order Time]])&lt;17,"Afternoon",IF(HOUR(Table2[[#This Row],[Order Time]])&lt;21,"Evening","Night")))</f>
        <v>Evening</v>
      </c>
      <c r="AM1395" s="16" t="s">
        <v>38</v>
      </c>
    </row>
    <row r="1396" spans="1:39" x14ac:dyDescent="0.25">
      <c r="A1396" s="13" t="s">
        <v>3125</v>
      </c>
      <c r="B1396" s="4">
        <v>45551</v>
      </c>
      <c r="C1396" s="2">
        <f>YEAR(Table2[[#This Row],[Invoice Date]])</f>
        <v>2024</v>
      </c>
      <c r="D1396" s="2" t="str">
        <f>TEXT(Table2[[#This Row],[Invoice Date]],"mmm")</f>
        <v>Sep</v>
      </c>
      <c r="E1396" s="2" t="str">
        <f>Table2[[#This Row],[Store_ID]]&amp;"-"&amp;Table2[[#This Row],[Year]]&amp;"-"&amp;Table2[[#This Row],[Month]]</f>
        <v>STR078-2024-Sep</v>
      </c>
      <c r="F1396" s="2" t="s">
        <v>1661</v>
      </c>
      <c r="G1396" s="2" t="str">
        <f>_xlfn.XLOOKUP(Table2[[#This Row],[Customer_ID]],Table3[Customer_ID],Table3[Customer Name],"Not Found")</f>
        <v>Pranav Gopalakrishnan</v>
      </c>
      <c r="H1396" s="2" t="str">
        <f>_xlfn.XLOOKUP(Table2[[#This Row],[Customer_ID]],Table3[Customer_ID],Table3[Gender],"Female")</f>
        <v>Male</v>
      </c>
      <c r="I1396" s="2" t="str">
        <f>_xlfn.XLOOKUP(Table2[[#This Row],[Customer_ID]],Table3[Customer_ID],Table3[City],"Missing Memebership")</f>
        <v>Hubballi</v>
      </c>
      <c r="J1396" s="2" t="str">
        <f>_xlfn.XLOOKUP(Table2[[#This Row],[Customer_ID]],Table3[Customer_ID],Table3[State],"Karnataka")</f>
        <v>Karnataka</v>
      </c>
      <c r="K1396" s="2" t="str">
        <f>_xlfn.XLOOKUP(Table2[[#This Row],[Customer_ID]],Table3[Customer_ID],Table3[Membership],"Regular")</f>
        <v>Silver</v>
      </c>
      <c r="L1396" s="2" t="s">
        <v>2290</v>
      </c>
      <c r="M1396" s="2" t="str">
        <f>_xlfn.XLOOKUP(Table2[[#This Row],[Product_ID]],Table4[Product_ID],Table4[Product_Name],"Not Found")</f>
        <v>Allen Solly Backpack Grey</v>
      </c>
      <c r="N1396" s="2" t="str">
        <f>_xlfn.XLOOKUP(Table2[[#This Row],[Product_ID]],Table4[Product_ID],Table4[Category],"Not Found")</f>
        <v>Handbags</v>
      </c>
      <c r="O1396" s="2" t="str">
        <f>_xlfn.XLOOKUP(Table2[[#This Row],[Product_ID]],Table4[Product_ID],Table4[Subcategory],"Not Found")</f>
        <v>Backpack</v>
      </c>
      <c r="P1396" s="2" t="str">
        <f>_xlfn.XLOOKUP(Table2[[#This Row],[Product_ID]],Table4[Product_ID],Table4[Brand],"Missing Brand")</f>
        <v>Allen Solly</v>
      </c>
      <c r="Q1396" s="2" t="s">
        <v>48</v>
      </c>
      <c r="R1396" s="2" t="str">
        <f>_xlfn.XLOOKUP(Table2[[#This Row],[Store_ID]],Table6[Store_ID],Table6[Store Name],"Not Found")</f>
        <v>TrendMart Vellore Standard</v>
      </c>
      <c r="S1396" s="2">
        <f>_xlfn.XLOOKUP(Table2[[#This Row],[Store_ID]],Table6[Store_ID],Table6[Monthly Target],"Missing Target")</f>
        <v>1200000</v>
      </c>
      <c r="T1396" s="2" t="str">
        <f>_xlfn.XLOOKUP(Table2[[#This Row],[Store_ID]],Table6[Store_ID],Table6[Region],"Not Found")</f>
        <v>South Zone 1</v>
      </c>
      <c r="U1396" s="2" t="s">
        <v>187</v>
      </c>
      <c r="V1396" s="2" t="str">
        <f>_xlfn.XLOOKUP(Table2[[#This Row],[Employee_ID]],Table5[Employee_ID],Table5[Employee Name],"Not Found")</f>
        <v>Ganapathy Naidu</v>
      </c>
      <c r="W1396" s="2">
        <v>2</v>
      </c>
      <c r="X1396" s="2">
        <v>1915.52</v>
      </c>
      <c r="Y1396" s="2">
        <v>25</v>
      </c>
      <c r="Z1396" s="2">
        <v>957.76</v>
      </c>
      <c r="AA1396" s="2">
        <v>12</v>
      </c>
      <c r="AB1396" s="2">
        <v>344.79</v>
      </c>
      <c r="AC1396" s="2">
        <v>3218.07</v>
      </c>
      <c r="AD1396" s="2">
        <v>2731.3</v>
      </c>
      <c r="AE1396" s="2">
        <f t="shared" si="44"/>
        <v>141.97999999999996</v>
      </c>
      <c r="AF1396" s="2" t="s">
        <v>56</v>
      </c>
      <c r="AG1396" s="42">
        <f>IFERROR(Table2[[#This Row],[Profit]]/Table2[[#This Row],[Sales Amount]],0)</f>
        <v>4.4119612065616952E-2</v>
      </c>
      <c r="AH1396" s="2" t="str">
        <f>TRIM(Table2[[#This Row],[Payment Modee]])</f>
        <v>Credit Card</v>
      </c>
      <c r="AI1396" s="2" t="s">
        <v>36</v>
      </c>
      <c r="AJ1396" s="2" t="s">
        <v>27</v>
      </c>
      <c r="AK1396" s="2" t="s">
        <v>365</v>
      </c>
      <c r="AL1396" s="16" t="str">
        <f>IF(HOUR(Table2[[#This Row],[Order Time]])&lt;12,"Morning",IF(HOUR(Table2[[#This Row],[Order Time]])&lt;17,"Afternoon",IF(HOUR(Table2[[#This Row],[Order Time]])&lt;21,"Evening","Night")))</f>
        <v>Afternoon</v>
      </c>
      <c r="AM1396" s="16" t="s">
        <v>29</v>
      </c>
    </row>
    <row r="1397" spans="1:39" x14ac:dyDescent="0.25">
      <c r="A1397" s="13" t="s">
        <v>3126</v>
      </c>
      <c r="B1397" s="4">
        <v>45645</v>
      </c>
      <c r="C1397" s="2">
        <f>YEAR(Table2[[#This Row],[Invoice Date]])</f>
        <v>2024</v>
      </c>
      <c r="D1397" s="2" t="str">
        <f>TEXT(Table2[[#This Row],[Invoice Date]],"mmm")</f>
        <v>Dec</v>
      </c>
      <c r="E1397" s="2" t="str">
        <f>Table2[[#This Row],[Store_ID]]&amp;"-"&amp;Table2[[#This Row],[Year]]&amp;"-"&amp;Table2[[#This Row],[Month]]</f>
        <v>STR037-2024-Dec</v>
      </c>
      <c r="F1397" s="2" t="s">
        <v>2419</v>
      </c>
      <c r="G1397" s="2" t="str">
        <f>_xlfn.XLOOKUP(Table2[[#This Row],[Customer_ID]],Table3[Customer_ID],Table3[Customer Name],"Not Found")</f>
        <v>Meena Venkatesan</v>
      </c>
      <c r="H1397" s="2" t="str">
        <f>_xlfn.XLOOKUP(Table2[[#This Row],[Customer_ID]],Table3[Customer_ID],Table3[Gender],"Female")</f>
        <v>Female</v>
      </c>
      <c r="I1397" s="2" t="str">
        <f>_xlfn.XLOOKUP(Table2[[#This Row],[Customer_ID]],Table3[Customer_ID],Table3[City],"Missing Memebership")</f>
        <v>Alappuzha</v>
      </c>
      <c r="J1397" s="2" t="str">
        <f>_xlfn.XLOOKUP(Table2[[#This Row],[Customer_ID]],Table3[Customer_ID],Table3[State],"Karnataka")</f>
        <v>Kerala</v>
      </c>
      <c r="K1397" s="2" t="str">
        <f>_xlfn.XLOOKUP(Table2[[#This Row],[Customer_ID]],Table3[Customer_ID],Table3[Membership],"Regular")</f>
        <v>Gold</v>
      </c>
      <c r="L1397" s="2" t="s">
        <v>201</v>
      </c>
      <c r="M1397" s="2" t="str">
        <f>_xlfn.XLOOKUP(Table2[[#This Row],[Product_ID]],Table4[Product_ID],Table4[Product_Name],"Not Found")</f>
        <v>Titan Sling Bag Green</v>
      </c>
      <c r="N1397" s="2" t="str">
        <f>_xlfn.XLOOKUP(Table2[[#This Row],[Product_ID]],Table4[Product_ID],Table4[Category],"Not Found")</f>
        <v>Handbags</v>
      </c>
      <c r="O1397" s="2" t="str">
        <f>_xlfn.XLOOKUP(Table2[[#This Row],[Product_ID]],Table4[Product_ID],Table4[Subcategory],"Not Found")</f>
        <v>Sling Bag</v>
      </c>
      <c r="P1397" s="2" t="str">
        <f>_xlfn.XLOOKUP(Table2[[#This Row],[Product_ID]],Table4[Product_ID],Table4[Brand],"Missing Brand")</f>
        <v>Titan</v>
      </c>
      <c r="Q1397" s="2" t="s">
        <v>23</v>
      </c>
      <c r="R1397" s="2" t="str">
        <f>_xlfn.XLOOKUP(Table2[[#This Row],[Store_ID]],Table6[Store_ID],Table6[Store Name],"Not Found")</f>
        <v>TrendMart Vijayawada High Street</v>
      </c>
      <c r="S1397" s="2">
        <f>_xlfn.XLOOKUP(Table2[[#This Row],[Store_ID]],Table6[Store_ID],Table6[Monthly Target],"Missing Target")</f>
        <v>1000000</v>
      </c>
      <c r="T1397" s="2" t="str">
        <f>_xlfn.XLOOKUP(Table2[[#This Row],[Store_ID]],Table6[Store_ID],Table6[Region],"Not Found")</f>
        <v>South Zone 3</v>
      </c>
      <c r="U1397" s="2" t="s">
        <v>124</v>
      </c>
      <c r="V1397" s="2" t="str">
        <f>_xlfn.XLOOKUP(Table2[[#This Row],[Employee_ID]],Table5[Employee_ID],Table5[Employee Name],"Not Found")</f>
        <v>Girish Sundaram</v>
      </c>
      <c r="W1397" s="2">
        <v>3</v>
      </c>
      <c r="X1397" s="2">
        <v>2219.1</v>
      </c>
      <c r="Y1397" s="2">
        <v>10</v>
      </c>
      <c r="Z1397" s="2">
        <v>665.73</v>
      </c>
      <c r="AA1397" s="2">
        <v>12</v>
      </c>
      <c r="AB1397" s="2">
        <v>718.99</v>
      </c>
      <c r="AC1397" s="2">
        <v>6710.56</v>
      </c>
      <c r="AD1397" s="2">
        <v>4385.1899999999996</v>
      </c>
      <c r="AE1397" s="2">
        <f t="shared" si="44"/>
        <v>1606.3800000000008</v>
      </c>
      <c r="AF1397" s="2" t="s">
        <v>25</v>
      </c>
      <c r="AG1397" s="42">
        <f>IFERROR(Table2[[#This Row],[Profit]]/Table2[[#This Row],[Sales Amount]],0)</f>
        <v>0.23938091604873524</v>
      </c>
      <c r="AH1397" s="2" t="str">
        <f>TRIM(Table2[[#This Row],[Payment Modee]])</f>
        <v>UPI</v>
      </c>
      <c r="AI1397" s="2" t="s">
        <v>26</v>
      </c>
      <c r="AJ1397" s="2" t="s">
        <v>27</v>
      </c>
      <c r="AK1397" s="2" t="s">
        <v>3127</v>
      </c>
      <c r="AL1397" s="16" t="str">
        <f>IF(HOUR(Table2[[#This Row],[Order Time]])&lt;12,"Morning",IF(HOUR(Table2[[#This Row],[Order Time]])&lt;17,"Afternoon",IF(HOUR(Table2[[#This Row],[Order Time]])&lt;21,"Evening","Night")))</f>
        <v>Night</v>
      </c>
      <c r="AM1397" s="16" t="s">
        <v>29</v>
      </c>
    </row>
    <row r="1398" spans="1:39" x14ac:dyDescent="0.25">
      <c r="A1398" s="13" t="s">
        <v>3128</v>
      </c>
      <c r="B1398" s="4">
        <v>45672</v>
      </c>
      <c r="C1398" s="2">
        <f>YEAR(Table2[[#This Row],[Invoice Date]])</f>
        <v>2025</v>
      </c>
      <c r="D1398" s="2" t="str">
        <f>TEXT(Table2[[#This Row],[Invoice Date]],"mmm")</f>
        <v>Jan</v>
      </c>
      <c r="E1398" s="2" t="str">
        <f>Table2[[#This Row],[Store_ID]]&amp;"-"&amp;Table2[[#This Row],[Year]]&amp;"-"&amp;Table2[[#This Row],[Month]]</f>
        <v>STR081-2025-Jan</v>
      </c>
      <c r="F1398" s="2" t="s">
        <v>2604</v>
      </c>
      <c r="G1398" s="2" t="str">
        <f>_xlfn.XLOOKUP(Table2[[#This Row],[Customer_ID]],Table3[Customer_ID],Table3[Customer Name],"Not Found")</f>
        <v>Pallavi Yadav</v>
      </c>
      <c r="H1398" s="2" t="str">
        <f>_xlfn.XLOOKUP(Table2[[#This Row],[Customer_ID]],Table3[Customer_ID],Table3[Gender],"Female")</f>
        <v>Female</v>
      </c>
      <c r="I1398" s="2" t="str">
        <f>_xlfn.XLOOKUP(Table2[[#This Row],[Customer_ID]],Table3[Customer_ID],Table3[City],"Missing Memebership")</f>
        <v>Nizamabad</v>
      </c>
      <c r="J1398" s="2" t="str">
        <f>_xlfn.XLOOKUP(Table2[[#This Row],[Customer_ID]],Table3[Customer_ID],Table3[State],"Karnataka")</f>
        <v>Telangana</v>
      </c>
      <c r="K1398" s="2" t="str">
        <f>_xlfn.XLOOKUP(Table2[[#This Row],[Customer_ID]],Table3[Customer_ID],Table3[Membership],"Regular")</f>
        <v>Gold</v>
      </c>
      <c r="L1398" s="2" t="s">
        <v>1460</v>
      </c>
      <c r="M1398" s="2" t="str">
        <f>_xlfn.XLOOKUP(Table2[[#This Row],[Product_ID]],Table4[Product_ID],Table4[Product_Name],"Not Found")</f>
        <v>Liberty Anarkali Kurti Purple</v>
      </c>
      <c r="N1398" s="2" t="str">
        <f>_xlfn.XLOOKUP(Table2[[#This Row],[Product_ID]],Table4[Product_ID],Table4[Category],"Not Found")</f>
        <v>Women Kurtis</v>
      </c>
      <c r="O1398" s="2" t="str">
        <f>_xlfn.XLOOKUP(Table2[[#This Row],[Product_ID]],Table4[Product_ID],Table4[Subcategory],"Not Found")</f>
        <v>Anarkali Kurti</v>
      </c>
      <c r="P1398" s="2" t="str">
        <f>_xlfn.XLOOKUP(Table2[[#This Row],[Product_ID]],Table4[Product_ID],Table4[Brand],"Missing Brand")</f>
        <v>Liberty</v>
      </c>
      <c r="Q1398" s="2" t="s">
        <v>1055</v>
      </c>
      <c r="R1398" s="2" t="str">
        <f>_xlfn.XLOOKUP(Table2[[#This Row],[Store_ID]],Table6[Store_ID],Table6[Store Name],"Not Found")</f>
        <v>TrendMart Alappuzha Outlet</v>
      </c>
      <c r="S1398" s="2">
        <f>_xlfn.XLOOKUP(Table2[[#This Row],[Store_ID]],Table6[Store_ID],Table6[Monthly Target],"Missing Target")</f>
        <v>2500000</v>
      </c>
      <c r="T1398" s="2" t="str">
        <f>_xlfn.XLOOKUP(Table2[[#This Row],[Store_ID]],Table6[Store_ID],Table6[Region],"Not Found")</f>
        <v>South Zone 1</v>
      </c>
      <c r="U1398" s="2" t="s">
        <v>102</v>
      </c>
      <c r="V1398" s="2" t="str">
        <f>_xlfn.XLOOKUP(Table2[[#This Row],[Employee_ID]],Table5[Employee_ID],Table5[Employee Name],"Not Found")</f>
        <v>Chandra Reddy</v>
      </c>
      <c r="W1398" s="2">
        <v>3</v>
      </c>
      <c r="X1398" s="2">
        <v>1195.1099999999999</v>
      </c>
      <c r="Y1398" s="2">
        <v>20</v>
      </c>
      <c r="Z1398" s="2">
        <v>717.07</v>
      </c>
      <c r="AA1398" s="2">
        <v>12</v>
      </c>
      <c r="AB1398" s="2">
        <v>344.19</v>
      </c>
      <c r="AC1398" s="2">
        <v>3212.45</v>
      </c>
      <c r="AD1398" s="2">
        <v>2426.9699999999998</v>
      </c>
      <c r="AE1398" s="2">
        <f t="shared" si="44"/>
        <v>441.29</v>
      </c>
      <c r="AF1398" s="2" t="s">
        <v>56</v>
      </c>
      <c r="AG1398" s="42">
        <f>IFERROR(Table2[[#This Row],[Profit]]/Table2[[#This Row],[Sales Amount]],0)</f>
        <v>0.13736867499883268</v>
      </c>
      <c r="AH1398" s="2" t="str">
        <f>TRIM(Table2[[#This Row],[Payment Modee]])</f>
        <v>Credit Card</v>
      </c>
      <c r="AI1398" s="2" t="s">
        <v>26</v>
      </c>
      <c r="AJ1398" s="2" t="s">
        <v>197</v>
      </c>
      <c r="AK1398" s="2" t="s">
        <v>1980</v>
      </c>
      <c r="AL1398" s="16" t="str">
        <f>IF(HOUR(Table2[[#This Row],[Order Time]])&lt;12,"Morning",IF(HOUR(Table2[[#This Row],[Order Time]])&lt;17,"Afternoon",IF(HOUR(Table2[[#This Row],[Order Time]])&lt;21,"Evening","Night")))</f>
        <v>Evening</v>
      </c>
      <c r="AM1398" s="16" t="s">
        <v>29</v>
      </c>
    </row>
    <row r="1399" spans="1:39" x14ac:dyDescent="0.25">
      <c r="A1399" s="13" t="s">
        <v>3129</v>
      </c>
      <c r="B1399" s="4">
        <v>45568</v>
      </c>
      <c r="C1399" s="2">
        <f>YEAR(Table2[[#This Row],[Invoice Date]])</f>
        <v>2024</v>
      </c>
      <c r="D1399" s="2" t="str">
        <f>TEXT(Table2[[#This Row],[Invoice Date]],"mmm")</f>
        <v>Oct</v>
      </c>
      <c r="E1399" s="2" t="str">
        <f>Table2[[#This Row],[Store_ID]]&amp;"-"&amp;Table2[[#This Row],[Year]]&amp;"-"&amp;Table2[[#This Row],[Month]]</f>
        <v>STR030-2024-Oct</v>
      </c>
      <c r="F1399" s="2" t="s">
        <v>1661</v>
      </c>
      <c r="G1399" s="2" t="str">
        <f>_xlfn.XLOOKUP(Table2[[#This Row],[Customer_ID]],Table3[Customer_ID],Table3[Customer Name],"Not Found")</f>
        <v>Pranav Gopalakrishnan</v>
      </c>
      <c r="H1399" s="2" t="str">
        <f>_xlfn.XLOOKUP(Table2[[#This Row],[Customer_ID]],Table3[Customer_ID],Table3[Gender],"Female")</f>
        <v>Male</v>
      </c>
      <c r="I1399" s="2" t="str">
        <f>_xlfn.XLOOKUP(Table2[[#This Row],[Customer_ID]],Table3[Customer_ID],Table3[City],"Missing Memebership")</f>
        <v>Hubballi</v>
      </c>
      <c r="J1399" s="2" t="str">
        <f>_xlfn.XLOOKUP(Table2[[#This Row],[Customer_ID]],Table3[Customer_ID],Table3[State],"Karnataka")</f>
        <v>Karnataka</v>
      </c>
      <c r="K1399" s="2" t="str">
        <f>_xlfn.XLOOKUP(Table2[[#This Row],[Customer_ID]],Table3[Customer_ID],Table3[Membership],"Regular")</f>
        <v>Silver</v>
      </c>
      <c r="L1399" s="2" t="s">
        <v>508</v>
      </c>
      <c r="M1399" s="2" t="str">
        <f>_xlfn.XLOOKUP(Table2[[#This Row],[Product_ID]],Table4[Product_ID],Table4[Product_Name],"Not Found")</f>
        <v>Sparx Silk Saree Charcoal</v>
      </c>
      <c r="N1399" s="2" t="str">
        <f>_xlfn.XLOOKUP(Table2[[#This Row],[Product_ID]],Table4[Product_ID],Table4[Category],"Not Found")</f>
        <v>Women Sarees</v>
      </c>
      <c r="O1399" s="2" t="str">
        <f>_xlfn.XLOOKUP(Table2[[#This Row],[Product_ID]],Table4[Product_ID],Table4[Subcategory],"Not Found")</f>
        <v>Silk Saree</v>
      </c>
      <c r="P1399" s="2" t="str">
        <f>_xlfn.XLOOKUP(Table2[[#This Row],[Product_ID]],Table4[Product_ID],Table4[Brand],"Missing Brand")</f>
        <v>Sparx</v>
      </c>
      <c r="Q1399" s="2" t="s">
        <v>1033</v>
      </c>
      <c r="R1399" s="2" t="str">
        <f>_xlfn.XLOOKUP(Table2[[#This Row],[Store_ID]],Table6[Store_ID],Table6[Store Name],"Not Found")</f>
        <v>TrendMart Kochi Standard</v>
      </c>
      <c r="S1399" s="2">
        <f>_xlfn.XLOOKUP(Table2[[#This Row],[Store_ID]],Table6[Store_ID],Table6[Monthly Target],"Missing Target")</f>
        <v>2000000</v>
      </c>
      <c r="T1399" s="2" t="str">
        <f>_xlfn.XLOOKUP(Table2[[#This Row],[Store_ID]],Table6[Store_ID],Table6[Region],"Not Found")</f>
        <v>South Zone 1</v>
      </c>
      <c r="U1399" s="2" t="s">
        <v>170</v>
      </c>
      <c r="V1399" s="2" t="str">
        <f>_xlfn.XLOOKUP(Table2[[#This Row],[Employee_ID]],Table5[Employee_ID],Table5[Employee Name],"Not Found")</f>
        <v>Ishwarya Shetty</v>
      </c>
      <c r="W1399" s="2">
        <v>1</v>
      </c>
      <c r="X1399" s="2">
        <v>2620.59</v>
      </c>
      <c r="Y1399" s="2">
        <v>10</v>
      </c>
      <c r="Z1399" s="2">
        <v>262.06</v>
      </c>
      <c r="AA1399" s="2">
        <v>12</v>
      </c>
      <c r="AB1399" s="2">
        <v>283.02</v>
      </c>
      <c r="AC1399" s="2">
        <v>2641.55</v>
      </c>
      <c r="AD1399" s="2">
        <v>1853.14</v>
      </c>
      <c r="AE1399" s="2">
        <f t="shared" si="44"/>
        <v>505.3900000000001</v>
      </c>
      <c r="AF1399" s="2" t="s">
        <v>56</v>
      </c>
      <c r="AG1399" s="42">
        <f>IFERROR(Table2[[#This Row],[Profit]]/Table2[[#This Row],[Sales Amount]],0)</f>
        <v>0.19132327610683125</v>
      </c>
      <c r="AH1399" s="2" t="str">
        <f>TRIM(Table2[[#This Row],[Payment Modee]])</f>
        <v>Credit Card</v>
      </c>
      <c r="AI1399" s="2" t="s">
        <v>26</v>
      </c>
      <c r="AJ1399" s="2" t="s">
        <v>27</v>
      </c>
      <c r="AK1399" s="2" t="s">
        <v>1786</v>
      </c>
      <c r="AL1399" s="16" t="str">
        <f>IF(HOUR(Table2[[#This Row],[Order Time]])&lt;12,"Morning",IF(HOUR(Table2[[#This Row],[Order Time]])&lt;17,"Afternoon",IF(HOUR(Table2[[#This Row],[Order Time]])&lt;21,"Evening","Night")))</f>
        <v>Afternoon</v>
      </c>
      <c r="AM1399" s="16" t="s">
        <v>29</v>
      </c>
    </row>
    <row r="1400" spans="1:39" x14ac:dyDescent="0.25">
      <c r="A1400" s="13" t="s">
        <v>3130</v>
      </c>
      <c r="B1400" s="4">
        <v>45547</v>
      </c>
      <c r="C1400" s="2">
        <f>YEAR(Table2[[#This Row],[Invoice Date]])</f>
        <v>2024</v>
      </c>
      <c r="D1400" s="2" t="str">
        <f>TEXT(Table2[[#This Row],[Invoice Date]],"mmm")</f>
        <v>Sep</v>
      </c>
      <c r="E1400" s="2" t="str">
        <f>Table2[[#This Row],[Store_ID]]&amp;"-"&amp;Table2[[#This Row],[Year]]&amp;"-"&amp;Table2[[#This Row],[Month]]</f>
        <v>STR068-2024-Sep</v>
      </c>
      <c r="F1400" s="2" t="s">
        <v>208</v>
      </c>
      <c r="G1400" s="2" t="str">
        <f>_xlfn.XLOOKUP(Table2[[#This Row],[Customer_ID]],Table3[Customer_ID],Table3[Customer Name],"Not Found")</f>
        <v>Balaji Kumar</v>
      </c>
      <c r="H1400" s="2" t="str">
        <f>_xlfn.XLOOKUP(Table2[[#This Row],[Customer_ID]],Table3[Customer_ID],Table3[Gender],"Female")</f>
        <v>Male</v>
      </c>
      <c r="I1400" s="2" t="str">
        <f>_xlfn.XLOOKUP(Table2[[#This Row],[Customer_ID]],Table3[Customer_ID],Table3[City],"Missing Memebership")</f>
        <v>Davanagere</v>
      </c>
      <c r="J1400" s="2" t="str">
        <f>_xlfn.XLOOKUP(Table2[[#This Row],[Customer_ID]],Table3[Customer_ID],Table3[State],"Karnataka")</f>
        <v>Karnataka</v>
      </c>
      <c r="K1400" s="2" t="str">
        <f>_xlfn.XLOOKUP(Table2[[#This Row],[Customer_ID]],Table3[Customer_ID],Table3[Membership],"Regular")</f>
        <v>Regular</v>
      </c>
      <c r="L1400" s="2" t="s">
        <v>662</v>
      </c>
      <c r="M1400" s="2" t="str">
        <f>_xlfn.XLOOKUP(Table2[[#This Row],[Product_ID]],Table4[Product_ID],Table4[Product_Name],"Not Found")</f>
        <v>Bata Cotton Saree Mustard</v>
      </c>
      <c r="N1400" s="2" t="str">
        <f>_xlfn.XLOOKUP(Table2[[#This Row],[Product_ID]],Table4[Product_ID],Table4[Category],"Not Found")</f>
        <v>Women Sarees</v>
      </c>
      <c r="O1400" s="2" t="str">
        <f>_xlfn.XLOOKUP(Table2[[#This Row],[Product_ID]],Table4[Product_ID],Table4[Subcategory],"Not Found")</f>
        <v>Cotton Saree</v>
      </c>
      <c r="P1400" s="2" t="str">
        <f>_xlfn.XLOOKUP(Table2[[#This Row],[Product_ID]],Table4[Product_ID],Table4[Brand],"Missing Brand")</f>
        <v>Bata</v>
      </c>
      <c r="Q1400" s="2" t="s">
        <v>97</v>
      </c>
      <c r="R1400" s="2" t="str">
        <f>_xlfn.XLOOKUP(Table2[[#This Row],[Store_ID]],Table6[Store_ID],Table6[Store Name],"Not Found")</f>
        <v>TrendMart Madurai Mall Kiosk</v>
      </c>
      <c r="S1400" s="2">
        <f>_xlfn.XLOOKUP(Table2[[#This Row],[Store_ID]],Table6[Store_ID],Table6[Monthly Target],"Missing Target")</f>
        <v>2000000</v>
      </c>
      <c r="T1400" s="2" t="str">
        <f>_xlfn.XLOOKUP(Table2[[#This Row],[Store_ID]],Table6[Store_ID],Table6[Region],"Not Found")</f>
        <v>South Zone 1</v>
      </c>
      <c r="U1400" s="2" t="s">
        <v>176</v>
      </c>
      <c r="V1400" s="2" t="str">
        <f>_xlfn.XLOOKUP(Table2[[#This Row],[Employee_ID]],Table5[Employee_ID],Table5[Employee Name],"Not Found")</f>
        <v>Malathi Varma</v>
      </c>
      <c r="W1400" s="2">
        <v>1</v>
      </c>
      <c r="X1400" s="2">
        <v>3441.1</v>
      </c>
      <c r="Y1400" s="2">
        <v>5</v>
      </c>
      <c r="Z1400" s="2">
        <v>172.06</v>
      </c>
      <c r="AA1400" s="2">
        <v>12</v>
      </c>
      <c r="AB1400" s="2">
        <v>392.28</v>
      </c>
      <c r="AC1400" s="2">
        <v>3661.32</v>
      </c>
      <c r="AD1400" s="2">
        <v>2710.05</v>
      </c>
      <c r="AE1400" s="2">
        <f t="shared" si="44"/>
        <v>558.99</v>
      </c>
      <c r="AF1400" s="2" t="s">
        <v>56</v>
      </c>
      <c r="AG1400" s="42">
        <f>IFERROR(Table2[[#This Row],[Profit]]/Table2[[#This Row],[Sales Amount]],0)</f>
        <v>0.15267444528202942</v>
      </c>
      <c r="AH1400" s="2" t="str">
        <f>TRIM(Table2[[#This Row],[Payment Modee]])</f>
        <v>Credit Card</v>
      </c>
      <c r="AI1400" s="2" t="s">
        <v>26</v>
      </c>
      <c r="AJ1400" s="2" t="s">
        <v>27</v>
      </c>
      <c r="AK1400" s="2" t="s">
        <v>3131</v>
      </c>
      <c r="AL1400" s="16" t="str">
        <f>IF(HOUR(Table2[[#This Row],[Order Time]])&lt;12,"Morning",IF(HOUR(Table2[[#This Row],[Order Time]])&lt;17,"Afternoon",IF(HOUR(Table2[[#This Row],[Order Time]])&lt;21,"Evening","Night")))</f>
        <v>Morning</v>
      </c>
      <c r="AM1400" s="16" t="s">
        <v>29</v>
      </c>
    </row>
    <row r="1401" spans="1:39" x14ac:dyDescent="0.25">
      <c r="A1401" s="13" t="s">
        <v>3132</v>
      </c>
      <c r="B1401" s="4">
        <v>45432</v>
      </c>
      <c r="C1401" s="2">
        <f>YEAR(Table2[[#This Row],[Invoice Date]])</f>
        <v>2024</v>
      </c>
      <c r="D1401" s="2" t="str">
        <f>TEXT(Table2[[#This Row],[Invoice Date]],"mmm")</f>
        <v>May</v>
      </c>
      <c r="E1401" s="2" t="str">
        <f>Table2[[#This Row],[Store_ID]]&amp;"-"&amp;Table2[[#This Row],[Year]]&amp;"-"&amp;Table2[[#This Row],[Month]]</f>
        <v>STR097-2024-May</v>
      </c>
      <c r="F1401" s="2" t="s">
        <v>3133</v>
      </c>
      <c r="G1401" s="2" t="str">
        <f>_xlfn.XLOOKUP(Table2[[#This Row],[Customer_ID]],Table3[Customer_ID],Table3[Customer Name],"Not Found")</f>
        <v>Rajesh Mishra</v>
      </c>
      <c r="H1401" s="2" t="str">
        <f>_xlfn.XLOOKUP(Table2[[#This Row],[Customer_ID]],Table3[Customer_ID],Table3[Gender],"Female")</f>
        <v>Male</v>
      </c>
      <c r="I1401" s="2" t="str">
        <f>_xlfn.XLOOKUP(Table2[[#This Row],[Customer_ID]],Table3[Customer_ID],Table3[City],"Missing Memebership")</f>
        <v>Mysuru</v>
      </c>
      <c r="J1401" s="2" t="str">
        <f>_xlfn.XLOOKUP(Table2[[#This Row],[Customer_ID]],Table3[Customer_ID],Table3[State],"Karnataka")</f>
        <v>Karnataka</v>
      </c>
      <c r="K1401" s="2" t="str">
        <f>_xlfn.XLOOKUP(Table2[[#This Row],[Customer_ID]],Table3[Customer_ID],Table3[Membership],"Regular")</f>
        <v>Regular</v>
      </c>
      <c r="L1401" s="2" t="s">
        <v>1552</v>
      </c>
      <c r="M1401" s="2" t="str">
        <f>_xlfn.XLOOKUP(Table2[[#This Row],[Product_ID]],Table4[Product_ID],Table4[Product_Name],"Not Found")</f>
        <v>Aurelia Slim Fit Orange</v>
      </c>
      <c r="N1401" s="2" t="str">
        <f>_xlfn.XLOOKUP(Table2[[#This Row],[Product_ID]],Table4[Product_ID],Table4[Category],"Not Found")</f>
        <v>Men Jeans</v>
      </c>
      <c r="O1401" s="2" t="str">
        <f>_xlfn.XLOOKUP(Table2[[#This Row],[Product_ID]],Table4[Product_ID],Table4[Subcategory],"Not Found")</f>
        <v>Slim Fit</v>
      </c>
      <c r="P1401" s="2" t="str">
        <f>_xlfn.XLOOKUP(Table2[[#This Row],[Product_ID]],Table4[Product_ID],Table4[Brand],"Missing Brand")</f>
        <v>Aurelia</v>
      </c>
      <c r="Q1401" s="2" t="s">
        <v>240</v>
      </c>
      <c r="R1401" s="2" t="str">
        <f>_xlfn.XLOOKUP(Table2[[#This Row],[Store_ID]],Table6[Store_ID],Table6[Store Name],"Not Found")</f>
        <v>TrendMart Thiruvananthapuram High Street</v>
      </c>
      <c r="S1401" s="2">
        <f>_xlfn.XLOOKUP(Table2[[#This Row],[Store_ID]],Table6[Store_ID],Table6[Monthly Target],"Missing Target")</f>
        <v>1500000</v>
      </c>
      <c r="T1401" s="2" t="str">
        <f>_xlfn.XLOOKUP(Table2[[#This Row],[Store_ID]],Table6[Store_ID],Table6[Region],"Not Found")</f>
        <v>South Zone 1</v>
      </c>
      <c r="U1401" s="2" t="s">
        <v>482</v>
      </c>
      <c r="V1401" s="2" t="str">
        <f>_xlfn.XLOOKUP(Table2[[#This Row],[Employee_ID]],Table5[Employee_ID],Table5[Employee Name],"Not Found")</f>
        <v>Swathi Achari</v>
      </c>
      <c r="W1401" s="2">
        <v>2</v>
      </c>
      <c r="X1401" s="2">
        <v>816</v>
      </c>
      <c r="Y1401" s="2">
        <v>0</v>
      </c>
      <c r="Z1401" s="2">
        <v>0</v>
      </c>
      <c r="AA1401" s="2">
        <v>5</v>
      </c>
      <c r="AB1401" s="2">
        <v>81.599999999999994</v>
      </c>
      <c r="AC1401" s="2">
        <v>1713.6</v>
      </c>
      <c r="AD1401" s="2">
        <v>1322.68</v>
      </c>
      <c r="AE1401" s="2">
        <f t="shared" si="44"/>
        <v>309.31999999999982</v>
      </c>
      <c r="AF1401" s="2" t="s">
        <v>35</v>
      </c>
      <c r="AG1401" s="42">
        <f>IFERROR(Table2[[#This Row],[Profit]]/Table2[[#This Row],[Sales Amount]],0)</f>
        <v>0.18050887021475248</v>
      </c>
      <c r="AH1401" s="2" t="str">
        <f>TRIM(Table2[[#This Row],[Payment Modee]])</f>
        <v>Debit Card</v>
      </c>
      <c r="AI1401" s="2" t="s">
        <v>36</v>
      </c>
      <c r="AJ1401" s="2" t="s">
        <v>27</v>
      </c>
      <c r="AK1401" s="2" t="s">
        <v>1583</v>
      </c>
      <c r="AL1401" s="16" t="str">
        <f>IF(HOUR(Table2[[#This Row],[Order Time]])&lt;12,"Morning",IF(HOUR(Table2[[#This Row],[Order Time]])&lt;17,"Afternoon",IF(HOUR(Table2[[#This Row],[Order Time]])&lt;21,"Evening","Night")))</f>
        <v>Evening</v>
      </c>
      <c r="AM1401" s="16" t="s">
        <v>29</v>
      </c>
    </row>
    <row r="1402" spans="1:39" x14ac:dyDescent="0.25">
      <c r="A1402" s="13" t="s">
        <v>3134</v>
      </c>
      <c r="B1402" s="4">
        <v>45597</v>
      </c>
      <c r="C1402" s="2">
        <f>YEAR(Table2[[#This Row],[Invoice Date]])</f>
        <v>2024</v>
      </c>
      <c r="D1402" s="2" t="str">
        <f>TEXT(Table2[[#This Row],[Invoice Date]],"mmm")</f>
        <v>Nov</v>
      </c>
      <c r="E1402" s="2" t="str">
        <f>Table2[[#This Row],[Store_ID]]&amp;"-"&amp;Table2[[#This Row],[Year]]&amp;"-"&amp;Table2[[#This Row],[Month]]</f>
        <v>STR058-2024-Nov</v>
      </c>
      <c r="F1402" s="2" t="s">
        <v>305</v>
      </c>
      <c r="G1402" s="2" t="str">
        <f>_xlfn.XLOOKUP(Table2[[#This Row],[Customer_ID]],Table3[Customer_ID],Table3[Customer Name],"Not Found")</f>
        <v>Ravi Kamath</v>
      </c>
      <c r="H1402" s="2" t="str">
        <f>_xlfn.XLOOKUP(Table2[[#This Row],[Customer_ID]],Table3[Customer_ID],Table3[Gender],"Female")</f>
        <v>Male</v>
      </c>
      <c r="I1402" s="2" t="str">
        <f>_xlfn.XLOOKUP(Table2[[#This Row],[Customer_ID]],Table3[Customer_ID],Table3[City],"Missing Memebership")</f>
        <v>Nizamabad</v>
      </c>
      <c r="J1402" s="2" t="str">
        <f>_xlfn.XLOOKUP(Table2[[#This Row],[Customer_ID]],Table3[Customer_ID],Table3[State],"Karnataka")</f>
        <v>Telangana</v>
      </c>
      <c r="K1402" s="2" t="str">
        <f>_xlfn.XLOOKUP(Table2[[#This Row],[Customer_ID]],Table3[Customer_ID],Table3[Membership],"Regular")</f>
        <v>Regular</v>
      </c>
      <c r="L1402" s="2" t="s">
        <v>1481</v>
      </c>
      <c r="M1402" s="2" t="str">
        <f>_xlfn.XLOOKUP(Table2[[#This Row],[Product_ID]],Table4[Product_ID],Table4[Product_Name],"Not Found")</f>
        <v>Peter England Girls Frock Black</v>
      </c>
      <c r="N1402" s="2" t="str">
        <f>_xlfn.XLOOKUP(Table2[[#This Row],[Product_ID]],Table4[Product_ID],Table4[Category],"Not Found")</f>
        <v>Kids Wear</v>
      </c>
      <c r="O1402" s="2" t="str">
        <f>_xlfn.XLOOKUP(Table2[[#This Row],[Product_ID]],Table4[Product_ID],Table4[Subcategory],"Not Found")</f>
        <v>Girls Frock</v>
      </c>
      <c r="P1402" s="2" t="str">
        <f>_xlfn.XLOOKUP(Table2[[#This Row],[Product_ID]],Table4[Product_ID],Table4[Brand],"Missing Brand")</f>
        <v>Peter England</v>
      </c>
      <c r="Q1402" s="2" t="s">
        <v>54</v>
      </c>
      <c r="R1402" s="2" t="str">
        <f>_xlfn.XLOOKUP(Table2[[#This Row],[Store_ID]],Table6[Store_ID],Table6[Store Name],"Not Found")</f>
        <v>TrendMart Thoothukudi Flagship</v>
      </c>
      <c r="S1402" s="2">
        <f>_xlfn.XLOOKUP(Table2[[#This Row],[Store_ID]],Table6[Store_ID],Table6[Monthly Target],"Missing Target")</f>
        <v>1200000</v>
      </c>
      <c r="T1402" s="2" t="str">
        <f>_xlfn.XLOOKUP(Table2[[#This Row],[Store_ID]],Table6[Store_ID],Table6[Region],"Not Found")</f>
        <v>South Zone 1</v>
      </c>
      <c r="U1402" s="2" t="s">
        <v>417</v>
      </c>
      <c r="V1402" s="2" t="str">
        <f>_xlfn.XLOOKUP(Table2[[#This Row],[Employee_ID]],Table5[Employee_ID],Table5[Employee Name],"Not Found")</f>
        <v>Arjun Krishnan</v>
      </c>
      <c r="W1402" s="2">
        <v>1</v>
      </c>
      <c r="X1402" s="2">
        <v>502.29</v>
      </c>
      <c r="Y1402" s="2">
        <v>0</v>
      </c>
      <c r="Z1402" s="2">
        <v>0</v>
      </c>
      <c r="AA1402" s="2">
        <v>5</v>
      </c>
      <c r="AB1402" s="2">
        <v>25.11</v>
      </c>
      <c r="AC1402" s="2">
        <v>527.4</v>
      </c>
      <c r="AD1402" s="2">
        <v>337.09</v>
      </c>
      <c r="AE1402" s="2">
        <f t="shared" si="44"/>
        <v>165.2</v>
      </c>
      <c r="AF1402" s="2" t="s">
        <v>69</v>
      </c>
      <c r="AG1402" s="42">
        <f>IFERROR(Table2[[#This Row],[Profit]]/Table2[[#This Row],[Sales Amount]],0)</f>
        <v>0.31323473644292754</v>
      </c>
      <c r="AH1402" s="2" t="str">
        <f>TRIM(Table2[[#This Row],[Payment Modee]])</f>
        <v>Cash</v>
      </c>
      <c r="AI1402" s="2" t="s">
        <v>36</v>
      </c>
      <c r="AJ1402" s="2" t="s">
        <v>27</v>
      </c>
      <c r="AK1402" s="2" t="s">
        <v>2791</v>
      </c>
      <c r="AL1402" s="16" t="str">
        <f>IF(HOUR(Table2[[#This Row],[Order Time]])&lt;12,"Morning",IF(HOUR(Table2[[#This Row],[Order Time]])&lt;17,"Afternoon",IF(HOUR(Table2[[#This Row],[Order Time]])&lt;21,"Evening","Night")))</f>
        <v>Evening</v>
      </c>
      <c r="AM1402" s="16" t="s">
        <v>29</v>
      </c>
    </row>
    <row r="1403" spans="1:39" x14ac:dyDescent="0.25">
      <c r="A1403" s="13" t="s">
        <v>3135</v>
      </c>
      <c r="B1403" s="4">
        <v>45571</v>
      </c>
      <c r="C1403" s="2">
        <f>YEAR(Table2[[#This Row],[Invoice Date]])</f>
        <v>2024</v>
      </c>
      <c r="D1403" s="2" t="str">
        <f>TEXT(Table2[[#This Row],[Invoice Date]],"mmm")</f>
        <v>Oct</v>
      </c>
      <c r="E1403" s="2" t="str">
        <f>Table2[[#This Row],[Store_ID]]&amp;"-"&amp;Table2[[#This Row],[Year]]&amp;"-"&amp;Table2[[#This Row],[Month]]</f>
        <v>STR112-2024-Oct</v>
      </c>
      <c r="F1403" s="2" t="s">
        <v>2091</v>
      </c>
      <c r="G1403" s="2" t="str">
        <f>_xlfn.XLOOKUP(Table2[[#This Row],[Customer_ID]],Table3[Customer_ID],Table3[Customer Name],"Not Found")</f>
        <v>Hariharan Yadav</v>
      </c>
      <c r="H1403" s="2" t="str">
        <f>_xlfn.XLOOKUP(Table2[[#This Row],[Customer_ID]],Table3[Customer_ID],Table3[Gender],"Female")</f>
        <v>Male</v>
      </c>
      <c r="I1403" s="2" t="str">
        <f>_xlfn.XLOOKUP(Table2[[#This Row],[Customer_ID]],Table3[Customer_ID],Table3[City],"Missing Memebership")</f>
        <v>Kurnool</v>
      </c>
      <c r="J1403" s="2" t="str">
        <f>_xlfn.XLOOKUP(Table2[[#This Row],[Customer_ID]],Table3[Customer_ID],Table3[State],"Karnataka")</f>
        <v>Andhra Pradesh</v>
      </c>
      <c r="K1403" s="2" t="str">
        <f>_xlfn.XLOOKUP(Table2[[#This Row],[Customer_ID]],Table3[Customer_ID],Table3[Membership],"Regular")</f>
        <v>Silver</v>
      </c>
      <c r="L1403" s="2" t="s">
        <v>540</v>
      </c>
      <c r="M1403" s="2" t="str">
        <f>_xlfn.XLOOKUP(Table2[[#This Row],[Product_ID]],Table4[Product_ID],Table4[Product_Name],"Not Found")</f>
        <v>Indian Terrain A-Line Dress Navy Blue</v>
      </c>
      <c r="N1403" s="2" t="str">
        <f>_xlfn.XLOOKUP(Table2[[#This Row],[Product_ID]],Table4[Product_ID],Table4[Category],"Not Found")</f>
        <v>Women Dresses</v>
      </c>
      <c r="O1403" s="2" t="str">
        <f>_xlfn.XLOOKUP(Table2[[#This Row],[Product_ID]],Table4[Product_ID],Table4[Subcategory],"Not Found")</f>
        <v>A-Line Dress</v>
      </c>
      <c r="P1403" s="2" t="str">
        <f>_xlfn.XLOOKUP(Table2[[#This Row],[Product_ID]],Table4[Product_ID],Table4[Brand],"Missing Brand")</f>
        <v>Indian Terrain</v>
      </c>
      <c r="Q1403" s="2" t="s">
        <v>202</v>
      </c>
      <c r="R1403" s="2" t="str">
        <f>_xlfn.XLOOKUP(Table2[[#This Row],[Store_ID]],Table6[Store_ID],Table6[Store Name],"Not Found")</f>
        <v>TrendMart Guntur Outlet</v>
      </c>
      <c r="S1403" s="2">
        <f>_xlfn.XLOOKUP(Table2[[#This Row],[Store_ID]],Table6[Store_ID],Table6[Monthly Target],"Missing Target")</f>
        <v>1500000</v>
      </c>
      <c r="T1403" s="2" t="str">
        <f>_xlfn.XLOOKUP(Table2[[#This Row],[Store_ID]],Table6[Store_ID],Table6[Region],"Not Found")</f>
        <v>South Zone 3</v>
      </c>
      <c r="U1403" s="2" t="s">
        <v>417</v>
      </c>
      <c r="V1403" s="2" t="str">
        <f>_xlfn.XLOOKUP(Table2[[#This Row],[Employee_ID]],Table5[Employee_ID],Table5[Employee Name],"Not Found")</f>
        <v>Arjun Krishnan</v>
      </c>
      <c r="W1403" s="2">
        <v>1</v>
      </c>
      <c r="X1403" s="2">
        <v>1307.26</v>
      </c>
      <c r="Y1403" s="2">
        <v>20</v>
      </c>
      <c r="Z1403" s="2">
        <v>261.45</v>
      </c>
      <c r="AA1403" s="2">
        <v>12</v>
      </c>
      <c r="AB1403" s="2">
        <v>125.5</v>
      </c>
      <c r="AC1403" s="2">
        <v>1171.31</v>
      </c>
      <c r="AD1403" s="2">
        <v>865.42</v>
      </c>
      <c r="AE1403" s="2">
        <f t="shared" si="44"/>
        <v>180.39</v>
      </c>
      <c r="AF1403" s="2" t="s">
        <v>56</v>
      </c>
      <c r="AG1403" s="42">
        <f>IFERROR(Table2[[#This Row],[Profit]]/Table2[[#This Row],[Sales Amount]],0)</f>
        <v>0.15400705193330544</v>
      </c>
      <c r="AH1403" s="2" t="str">
        <f>TRIM(Table2[[#This Row],[Payment Modee]])</f>
        <v>Credit Card</v>
      </c>
      <c r="AI1403" s="2" t="s">
        <v>26</v>
      </c>
      <c r="AJ1403" s="2" t="s">
        <v>27</v>
      </c>
      <c r="AK1403" s="2" t="s">
        <v>1118</v>
      </c>
      <c r="AL1403" s="16" t="str">
        <f>IF(HOUR(Table2[[#This Row],[Order Time]])&lt;12,"Morning",IF(HOUR(Table2[[#This Row],[Order Time]])&lt;17,"Afternoon",IF(HOUR(Table2[[#This Row],[Order Time]])&lt;21,"Evening","Night")))</f>
        <v>Evening</v>
      </c>
      <c r="AM1403" s="16" t="s">
        <v>38</v>
      </c>
    </row>
    <row r="1404" spans="1:39" x14ac:dyDescent="0.25">
      <c r="A1404" s="13" t="s">
        <v>3136</v>
      </c>
      <c r="B1404" s="4">
        <v>45571</v>
      </c>
      <c r="C1404" s="2">
        <f>YEAR(Table2[[#This Row],[Invoice Date]])</f>
        <v>2024</v>
      </c>
      <c r="D1404" s="2" t="str">
        <f>TEXT(Table2[[#This Row],[Invoice Date]],"mmm")</f>
        <v>Oct</v>
      </c>
      <c r="E1404" s="2" t="str">
        <f>Table2[[#This Row],[Store_ID]]&amp;"-"&amp;Table2[[#This Row],[Year]]&amp;"-"&amp;Table2[[#This Row],[Month]]</f>
        <v>STR103-2024-Oct</v>
      </c>
      <c r="F1404" s="2" t="s">
        <v>1132</v>
      </c>
      <c r="G1404" s="2" t="str">
        <f>_xlfn.XLOOKUP(Table2[[#This Row],[Customer_ID]],Table3[Customer_ID],Table3[Customer Name],"Not Found")</f>
        <v>Srinivas Hegde</v>
      </c>
      <c r="H1404" s="2" t="str">
        <f>_xlfn.XLOOKUP(Table2[[#This Row],[Customer_ID]],Table3[Customer_ID],Table3[Gender],"Female")</f>
        <v>Male</v>
      </c>
      <c r="I1404" s="2" t="str">
        <f>_xlfn.XLOOKUP(Table2[[#This Row],[Customer_ID]],Table3[Customer_ID],Table3[City],"Missing Memebership")</f>
        <v>Kalaburagi</v>
      </c>
      <c r="J1404" s="2" t="str">
        <f>_xlfn.XLOOKUP(Table2[[#This Row],[Customer_ID]],Table3[Customer_ID],Table3[State],"Karnataka")</f>
        <v>Karnataka</v>
      </c>
      <c r="K1404" s="2" t="str">
        <f>_xlfn.XLOOKUP(Table2[[#This Row],[Customer_ID]],Table3[Customer_ID],Table3[Membership],"Regular")</f>
        <v>Silver</v>
      </c>
      <c r="L1404" s="2" t="s">
        <v>2243</v>
      </c>
      <c r="M1404" s="2" t="str">
        <f>_xlfn.XLOOKUP(Table2[[#This Row],[Product_ID]],Table4[Product_ID],Table4[Product_Name],"Not Found")</f>
        <v>Mufti Track Suit Mustard</v>
      </c>
      <c r="N1404" s="2" t="str">
        <f>_xlfn.XLOOKUP(Table2[[#This Row],[Product_ID]],Table4[Product_ID],Table4[Category],"Not Found")</f>
        <v>Sportswear</v>
      </c>
      <c r="O1404" s="2" t="str">
        <f>_xlfn.XLOOKUP(Table2[[#This Row],[Product_ID]],Table4[Product_ID],Table4[Subcategory],"Not Found")</f>
        <v>Track Suit</v>
      </c>
      <c r="P1404" s="2" t="str">
        <f>_xlfn.XLOOKUP(Table2[[#This Row],[Product_ID]],Table4[Product_ID],Table4[Brand],"Missing Brand")</f>
        <v>Mufti</v>
      </c>
      <c r="Q1404" s="2" t="s">
        <v>253</v>
      </c>
      <c r="R1404" s="2" t="str">
        <f>_xlfn.XLOOKUP(Table2[[#This Row],[Store_ID]],Table6[Store_ID],Table6[Store Name],"Not Found")</f>
        <v>TrendMart Alappuzha Outlet</v>
      </c>
      <c r="S1404" s="2">
        <f>_xlfn.XLOOKUP(Table2[[#This Row],[Store_ID]],Table6[Store_ID],Table6[Monthly Target],"Missing Target")</f>
        <v>2500000</v>
      </c>
      <c r="T1404" s="2" t="str">
        <f>_xlfn.XLOOKUP(Table2[[#This Row],[Store_ID]],Table6[Store_ID],Table6[Region],"Not Found")</f>
        <v>South Zone 1</v>
      </c>
      <c r="U1404" s="2" t="s">
        <v>147</v>
      </c>
      <c r="V1404" s="2" t="str">
        <f>_xlfn.XLOOKUP(Table2[[#This Row],[Employee_ID]],Table5[Employee_ID],Table5[Employee Name],"Not Found")</f>
        <v>Logesh Gopalakrishnan</v>
      </c>
      <c r="W1404" s="2">
        <v>3</v>
      </c>
      <c r="X1404" s="2">
        <v>833.06</v>
      </c>
      <c r="Y1404" s="2">
        <v>20</v>
      </c>
      <c r="Z1404" s="2">
        <v>499.84</v>
      </c>
      <c r="AA1404" s="2">
        <v>5</v>
      </c>
      <c r="AB1404" s="2">
        <v>99.97</v>
      </c>
      <c r="AC1404" s="2">
        <v>2099.31</v>
      </c>
      <c r="AD1404" s="2">
        <v>1512.15</v>
      </c>
      <c r="AE1404" s="2">
        <f t="shared" si="44"/>
        <v>487.18999999999983</v>
      </c>
      <c r="AF1404" s="2" t="s">
        <v>119</v>
      </c>
      <c r="AG1404" s="42">
        <f>IFERROR(Table2[[#This Row],[Profit]]/Table2[[#This Row],[Sales Amount]],0)</f>
        <v>0.23207149015628936</v>
      </c>
      <c r="AH1404" s="2" t="str">
        <f>TRIM(Table2[[#This Row],[Payment Modee]])</f>
        <v>Net Banking</v>
      </c>
      <c r="AI1404" s="2" t="s">
        <v>36</v>
      </c>
      <c r="AJ1404" s="2" t="s">
        <v>27</v>
      </c>
      <c r="AK1404" s="2" t="s">
        <v>849</v>
      </c>
      <c r="AL1404" s="16" t="str">
        <f>IF(HOUR(Table2[[#This Row],[Order Time]])&lt;12,"Morning",IF(HOUR(Table2[[#This Row],[Order Time]])&lt;17,"Afternoon",IF(HOUR(Table2[[#This Row],[Order Time]])&lt;21,"Evening","Night")))</f>
        <v>Afternoon</v>
      </c>
      <c r="AM1404" s="16" t="s">
        <v>38</v>
      </c>
    </row>
    <row r="1405" spans="1:39" x14ac:dyDescent="0.25">
      <c r="A1405" s="13" t="s">
        <v>3137</v>
      </c>
      <c r="B1405" s="4">
        <v>45438</v>
      </c>
      <c r="C1405" s="2">
        <f>YEAR(Table2[[#This Row],[Invoice Date]])</f>
        <v>2024</v>
      </c>
      <c r="D1405" s="2" t="str">
        <f>TEXT(Table2[[#This Row],[Invoice Date]],"mmm")</f>
        <v>May</v>
      </c>
      <c r="E1405" s="2" t="str">
        <f>Table2[[#This Row],[Store_ID]]&amp;"-"&amp;Table2[[#This Row],[Year]]&amp;"-"&amp;Table2[[#This Row],[Month]]</f>
        <v>STR051-2024-May</v>
      </c>
      <c r="F1405" s="2" t="s">
        <v>3138</v>
      </c>
      <c r="G1405" s="2" t="str">
        <f>_xlfn.XLOOKUP(Table2[[#This Row],[Customer_ID]],Table3[Customer_ID],Table3[Customer Name],"Not Found")</f>
        <v>Yogesh Yadav</v>
      </c>
      <c r="H1405" s="2" t="str">
        <f>_xlfn.XLOOKUP(Table2[[#This Row],[Customer_ID]],Table3[Customer_ID],Table3[Gender],"Female")</f>
        <v>Male</v>
      </c>
      <c r="I1405" s="2" t="str">
        <f>_xlfn.XLOOKUP(Table2[[#This Row],[Customer_ID]],Table3[Customer_ID],Table3[City],"Missing Memebership")</f>
        <v>Karimnagar</v>
      </c>
      <c r="J1405" s="2" t="str">
        <f>_xlfn.XLOOKUP(Table2[[#This Row],[Customer_ID]],Table3[Customer_ID],Table3[State],"Karnataka")</f>
        <v>Telangana</v>
      </c>
      <c r="K1405" s="2" t="str">
        <f>_xlfn.XLOOKUP(Table2[[#This Row],[Customer_ID]],Table3[Customer_ID],Table3[Membership],"Regular")</f>
        <v>Silver</v>
      </c>
      <c r="L1405" s="2" t="s">
        <v>1507</v>
      </c>
      <c r="M1405" s="2" t="str">
        <f>_xlfn.XLOOKUP(Table2[[#This Row],[Product_ID]],Table4[Product_ID],Table4[Product_Name],"Not Found")</f>
        <v>Max Fashion Georgette Saree Brown</v>
      </c>
      <c r="N1405" s="2" t="str">
        <f>_xlfn.XLOOKUP(Table2[[#This Row],[Product_ID]],Table4[Product_ID],Table4[Category],"Not Found")</f>
        <v>Women Sarees</v>
      </c>
      <c r="O1405" s="2" t="str">
        <f>_xlfn.XLOOKUP(Table2[[#This Row],[Product_ID]],Table4[Product_ID],Table4[Subcategory],"Not Found")</f>
        <v>Georgette Saree</v>
      </c>
      <c r="P1405" s="2" t="str">
        <f>_xlfn.XLOOKUP(Table2[[#This Row],[Product_ID]],Table4[Product_ID],Table4[Brand],"Missing Brand")</f>
        <v>Max Fashion</v>
      </c>
      <c r="Q1405" s="2" t="s">
        <v>312</v>
      </c>
      <c r="R1405" s="2" t="str">
        <f>_xlfn.XLOOKUP(Table2[[#This Row],[Store_ID]],Table6[Store_ID],Table6[Store Name],"Not Found")</f>
        <v>TrendMart Kozhikode Outlet</v>
      </c>
      <c r="S1405" s="2">
        <f>_xlfn.XLOOKUP(Table2[[#This Row],[Store_ID]],Table6[Store_ID],Table6[Monthly Target],"Missing Target")</f>
        <v>2000000</v>
      </c>
      <c r="T1405" s="2" t="str">
        <f>_xlfn.XLOOKUP(Table2[[#This Row],[Store_ID]],Table6[Store_ID],Table6[Region],"Not Found")</f>
        <v>South Zone 1</v>
      </c>
      <c r="U1405" s="2" t="s">
        <v>417</v>
      </c>
      <c r="V1405" s="2" t="str">
        <f>_xlfn.XLOOKUP(Table2[[#This Row],[Employee_ID]],Table5[Employee_ID],Table5[Employee Name],"Not Found")</f>
        <v>Arjun Krishnan</v>
      </c>
      <c r="W1405" s="2">
        <v>1</v>
      </c>
      <c r="X1405" s="2">
        <v>4970.32</v>
      </c>
      <c r="Y1405" s="2">
        <v>10</v>
      </c>
      <c r="Z1405" s="2">
        <v>497.03</v>
      </c>
      <c r="AA1405" s="2">
        <v>12</v>
      </c>
      <c r="AB1405" s="2">
        <v>536.79</v>
      </c>
      <c r="AC1405" s="2">
        <v>5010.08</v>
      </c>
      <c r="AD1405" s="2">
        <v>3023.13</v>
      </c>
      <c r="AE1405" s="2">
        <f t="shared" si="44"/>
        <v>1450.1599999999999</v>
      </c>
      <c r="AF1405" s="2" t="s">
        <v>56</v>
      </c>
      <c r="AG1405" s="42">
        <f>IFERROR(Table2[[#This Row],[Profit]]/Table2[[#This Row],[Sales Amount]],0)</f>
        <v>0.28944847188068851</v>
      </c>
      <c r="AH1405" s="2" t="str">
        <f>TRIM(Table2[[#This Row],[Payment Modee]])</f>
        <v>Credit Card</v>
      </c>
      <c r="AI1405" s="2" t="s">
        <v>26</v>
      </c>
      <c r="AJ1405" s="2" t="s">
        <v>27</v>
      </c>
      <c r="AK1405" s="2" t="s">
        <v>1913</v>
      </c>
      <c r="AL1405" s="16" t="str">
        <f>IF(HOUR(Table2[[#This Row],[Order Time]])&lt;12,"Morning",IF(HOUR(Table2[[#This Row],[Order Time]])&lt;17,"Afternoon",IF(HOUR(Table2[[#This Row],[Order Time]])&lt;21,"Evening","Night")))</f>
        <v>Afternoon</v>
      </c>
      <c r="AM1405" s="16" t="s">
        <v>38</v>
      </c>
    </row>
    <row r="1406" spans="1:39" x14ac:dyDescent="0.25">
      <c r="A1406" s="13" t="s">
        <v>3139</v>
      </c>
      <c r="B1406" s="4">
        <v>45504</v>
      </c>
      <c r="C1406" s="2">
        <f>YEAR(Table2[[#This Row],[Invoice Date]])</f>
        <v>2024</v>
      </c>
      <c r="D1406" s="2" t="str">
        <f>TEXT(Table2[[#This Row],[Invoice Date]],"mmm")</f>
        <v>Jul</v>
      </c>
      <c r="E1406" s="2" t="str">
        <f>Table2[[#This Row],[Store_ID]]&amp;"-"&amp;Table2[[#This Row],[Year]]&amp;"-"&amp;Table2[[#This Row],[Month]]</f>
        <v>STR041-2024-Jul</v>
      </c>
      <c r="F1406" s="2" t="s">
        <v>2136</v>
      </c>
      <c r="G1406" s="2" t="str">
        <f>_xlfn.XLOOKUP(Table2[[#This Row],[Customer_ID]],Table3[Customer_ID],Table3[Customer Name],"Not Found")</f>
        <v>Arjun Chetty</v>
      </c>
      <c r="H1406" s="2" t="str">
        <f>_xlfn.XLOOKUP(Table2[[#This Row],[Customer_ID]],Table3[Customer_ID],Table3[Gender],"Female")</f>
        <v>Male</v>
      </c>
      <c r="I1406" s="2" t="str">
        <f>_xlfn.XLOOKUP(Table2[[#This Row],[Customer_ID]],Table3[Customer_ID],Table3[City],"Missing Memebership")</f>
        <v>Warangal</v>
      </c>
      <c r="J1406" s="2" t="str">
        <f>_xlfn.XLOOKUP(Table2[[#This Row],[Customer_ID]],Table3[Customer_ID],Table3[State],"Karnataka")</f>
        <v>Telangana</v>
      </c>
      <c r="K1406" s="2" t="str">
        <f>_xlfn.XLOOKUP(Table2[[#This Row],[Customer_ID]],Table3[Customer_ID],Table3[Membership],"Regular")</f>
        <v>Gold</v>
      </c>
      <c r="L1406" s="2" t="s">
        <v>163</v>
      </c>
      <c r="M1406" s="2" t="str">
        <f>_xlfn.XLOOKUP(Table2[[#This Row],[Product_ID]],Table4[Product_ID],Table4[Product_Name],"Not Found")</f>
        <v>Westside Sling Bag Grey</v>
      </c>
      <c r="N1406" s="2" t="str">
        <f>_xlfn.XLOOKUP(Table2[[#This Row],[Product_ID]],Table4[Product_ID],Table4[Category],"Not Found")</f>
        <v>Handbags</v>
      </c>
      <c r="O1406" s="2" t="str">
        <f>_xlfn.XLOOKUP(Table2[[#This Row],[Product_ID]],Table4[Product_ID],Table4[Subcategory],"Not Found")</f>
        <v>Sling Bag</v>
      </c>
      <c r="P1406" s="2" t="str">
        <f>_xlfn.XLOOKUP(Table2[[#This Row],[Product_ID]],Table4[Product_ID],Table4[Brand],"Missing Brand")</f>
        <v>Westside</v>
      </c>
      <c r="Q1406" s="2" t="s">
        <v>493</v>
      </c>
      <c r="R1406" s="2" t="str">
        <f>_xlfn.XLOOKUP(Table2[[#This Row],[Store_ID]],Table6[Store_ID],Table6[Store Name],"Not Found")</f>
        <v>TrendMart Thiruvananthapuram Standard</v>
      </c>
      <c r="S1406" s="2">
        <f>_xlfn.XLOOKUP(Table2[[#This Row],[Store_ID]],Table6[Store_ID],Table6[Monthly Target],"Missing Target")</f>
        <v>2500000</v>
      </c>
      <c r="T1406" s="2" t="str">
        <f>_xlfn.XLOOKUP(Table2[[#This Row],[Store_ID]],Table6[Store_ID],Table6[Region],"Not Found")</f>
        <v>South Zone 1</v>
      </c>
      <c r="U1406" s="2" t="s">
        <v>321</v>
      </c>
      <c r="V1406" s="2" t="str">
        <f>_xlfn.XLOOKUP(Table2[[#This Row],[Employee_ID]],Table5[Employee_ID],Table5[Employee Name],"Not Found")</f>
        <v>Sunita Ramachandran</v>
      </c>
      <c r="W1406" s="2">
        <v>1</v>
      </c>
      <c r="X1406" s="2">
        <v>3189.81</v>
      </c>
      <c r="Y1406" s="2">
        <v>30</v>
      </c>
      <c r="Z1406" s="2">
        <v>956.94</v>
      </c>
      <c r="AA1406" s="2">
        <v>12</v>
      </c>
      <c r="AB1406" s="2">
        <v>267.94</v>
      </c>
      <c r="AC1406" s="2">
        <v>2500.81</v>
      </c>
      <c r="AD1406" s="2">
        <v>2069.33</v>
      </c>
      <c r="AE1406" s="2">
        <f t="shared" si="44"/>
        <v>163.54000000000002</v>
      </c>
      <c r="AF1406" s="2" t="s">
        <v>69</v>
      </c>
      <c r="AG1406" s="42">
        <f>IFERROR(Table2[[#This Row],[Profit]]/Table2[[#This Row],[Sales Amount]],0)</f>
        <v>6.5394812080885809E-2</v>
      </c>
      <c r="AH1406" s="2" t="str">
        <f>TRIM(Table2[[#This Row],[Payment Modee]])</f>
        <v>Cash</v>
      </c>
      <c r="AI1406" s="2" t="s">
        <v>26</v>
      </c>
      <c r="AJ1406" s="2" t="s">
        <v>27</v>
      </c>
      <c r="AK1406" s="2" t="s">
        <v>57</v>
      </c>
      <c r="AL1406" s="16" t="str">
        <f>IF(HOUR(Table2[[#This Row],[Order Time]])&lt;12,"Morning",IF(HOUR(Table2[[#This Row],[Order Time]])&lt;17,"Afternoon",IF(HOUR(Table2[[#This Row],[Order Time]])&lt;21,"Evening","Night")))</f>
        <v>Night</v>
      </c>
      <c r="AM1406" s="16" t="s">
        <v>29</v>
      </c>
    </row>
    <row r="1407" spans="1:39" x14ac:dyDescent="0.25">
      <c r="A1407" s="13" t="s">
        <v>3140</v>
      </c>
      <c r="B1407" s="4">
        <v>45594</v>
      </c>
      <c r="C1407" s="2">
        <f>YEAR(Table2[[#This Row],[Invoice Date]])</f>
        <v>2024</v>
      </c>
      <c r="D1407" s="2" t="str">
        <f>TEXT(Table2[[#This Row],[Invoice Date]],"mmm")</f>
        <v>Oct</v>
      </c>
      <c r="E1407" s="2" t="str">
        <f>Table2[[#This Row],[Store_ID]]&amp;"-"&amp;Table2[[#This Row],[Year]]&amp;"-"&amp;Table2[[#This Row],[Month]]</f>
        <v>STR096-2024-Oct</v>
      </c>
      <c r="F1407" s="2" t="s">
        <v>813</v>
      </c>
      <c r="G1407" s="2" t="str">
        <f>_xlfn.XLOOKUP(Table2[[#This Row],[Customer_ID]],Table3[Customer_ID],Table3[Customer Name],"Not Found")</f>
        <v>Divya Achari</v>
      </c>
      <c r="H1407" s="2" t="str">
        <f>_xlfn.XLOOKUP(Table2[[#This Row],[Customer_ID]],Table3[Customer_ID],Table3[Gender],"Female")</f>
        <v>Female</v>
      </c>
      <c r="I1407" s="2" t="str">
        <f>_xlfn.XLOOKUP(Table2[[#This Row],[Customer_ID]],Table3[Customer_ID],Table3[City],"Missing Memebership")</f>
        <v>Kannur</v>
      </c>
      <c r="J1407" s="2" t="str">
        <f>_xlfn.XLOOKUP(Table2[[#This Row],[Customer_ID]],Table3[Customer_ID],Table3[State],"Karnataka")</f>
        <v>Kerala</v>
      </c>
      <c r="K1407" s="2" t="str">
        <f>_xlfn.XLOOKUP(Table2[[#This Row],[Customer_ID]],Table3[Customer_ID],Table3[Membership],"Regular")</f>
        <v>Regular</v>
      </c>
      <c r="L1407" s="2" t="s">
        <v>287</v>
      </c>
      <c r="M1407" s="2" t="str">
        <f>_xlfn.XLOOKUP(Table2[[#This Row],[Product_ID]],Table4[Product_ID],Table4[Product_Name],"Not Found")</f>
        <v>Being Human Skinny Fit Charcoal</v>
      </c>
      <c r="N1407" s="2" t="str">
        <f>_xlfn.XLOOKUP(Table2[[#This Row],[Product_ID]],Table4[Product_ID],Table4[Category],"Not Found")</f>
        <v>Women Jeans</v>
      </c>
      <c r="O1407" s="2" t="str">
        <f>_xlfn.XLOOKUP(Table2[[#This Row],[Product_ID]],Table4[Product_ID],Table4[Subcategory],"Not Found")</f>
        <v>Skinny Fit</v>
      </c>
      <c r="P1407" s="2" t="str">
        <f>_xlfn.XLOOKUP(Table2[[#This Row],[Product_ID]],Table4[Product_ID],Table4[Brand],"Missing Brand")</f>
        <v>Being Human</v>
      </c>
      <c r="Q1407" s="2" t="s">
        <v>375</v>
      </c>
      <c r="R1407" s="2" t="str">
        <f>_xlfn.XLOOKUP(Table2[[#This Row],[Store_ID]],Table6[Store_ID],Table6[Store Name],"Not Found")</f>
        <v>TrendMart Mangaluru Mall Kiosk</v>
      </c>
      <c r="S1407" s="2">
        <f>_xlfn.XLOOKUP(Table2[[#This Row],[Store_ID]],Table6[Store_ID],Table6[Monthly Target],"Missing Target")</f>
        <v>1500000</v>
      </c>
      <c r="T1407" s="2" t="str">
        <f>_xlfn.XLOOKUP(Table2[[#This Row],[Store_ID]],Table6[Store_ID],Table6[Region],"Not Found")</f>
        <v>South Zone 2</v>
      </c>
      <c r="U1407" s="2" t="s">
        <v>124</v>
      </c>
      <c r="V1407" s="2" t="str">
        <f>_xlfn.XLOOKUP(Table2[[#This Row],[Employee_ID]],Table5[Employee_ID],Table5[Employee Name],"Not Found")</f>
        <v>Girish Sundaram</v>
      </c>
      <c r="W1407" s="2">
        <v>3</v>
      </c>
      <c r="X1407" s="2">
        <v>1170.44</v>
      </c>
      <c r="Y1407" s="2">
        <v>15</v>
      </c>
      <c r="Z1407" s="2">
        <v>526.70000000000005</v>
      </c>
      <c r="AA1407" s="2">
        <v>12</v>
      </c>
      <c r="AB1407" s="2">
        <v>358.15</v>
      </c>
      <c r="AC1407" s="2">
        <v>3342.77</v>
      </c>
      <c r="AD1407" s="2">
        <v>2303.4899999999998</v>
      </c>
      <c r="AE1407" s="2">
        <f t="shared" si="44"/>
        <v>681.13000000000022</v>
      </c>
      <c r="AF1407" s="2" t="s">
        <v>56</v>
      </c>
      <c r="AG1407" s="42">
        <f>IFERROR(Table2[[#This Row],[Profit]]/Table2[[#This Row],[Sales Amount]],0)</f>
        <v>0.20376214935517556</v>
      </c>
      <c r="AH1407" s="2" t="str">
        <f>TRIM(Table2[[#This Row],[Payment Modee]])</f>
        <v>Credit Card</v>
      </c>
      <c r="AI1407" s="2" t="s">
        <v>36</v>
      </c>
      <c r="AJ1407" s="2" t="s">
        <v>27</v>
      </c>
      <c r="AK1407" s="2" t="s">
        <v>391</v>
      </c>
      <c r="AL1407" s="16" t="str">
        <f>IF(HOUR(Table2[[#This Row],[Order Time]])&lt;12,"Morning",IF(HOUR(Table2[[#This Row],[Order Time]])&lt;17,"Afternoon",IF(HOUR(Table2[[#This Row],[Order Time]])&lt;21,"Evening","Night")))</f>
        <v>Afternoon</v>
      </c>
      <c r="AM1407" s="16" t="s">
        <v>29</v>
      </c>
    </row>
    <row r="1408" spans="1:39" x14ac:dyDescent="0.25">
      <c r="A1408" s="13" t="s">
        <v>3141</v>
      </c>
      <c r="B1408" s="4">
        <v>45537</v>
      </c>
      <c r="C1408" s="2">
        <f>YEAR(Table2[[#This Row],[Invoice Date]])</f>
        <v>2024</v>
      </c>
      <c r="D1408" s="2" t="str">
        <f>TEXT(Table2[[#This Row],[Invoice Date]],"mmm")</f>
        <v>Sep</v>
      </c>
      <c r="E1408" s="2" t="str">
        <f>Table2[[#This Row],[Store_ID]]&amp;"-"&amp;Table2[[#This Row],[Year]]&amp;"-"&amp;Table2[[#This Row],[Month]]</f>
        <v>STR024-2024-Sep</v>
      </c>
      <c r="F1408" s="2" t="s">
        <v>3038</v>
      </c>
      <c r="G1408" s="2" t="str">
        <f>_xlfn.XLOOKUP(Table2[[#This Row],[Customer_ID]],Table3[Customer_ID],Table3[Customer Name],"Not Found")</f>
        <v>Chidambaram Yadav</v>
      </c>
      <c r="H1408" s="2" t="str">
        <f>_xlfn.XLOOKUP(Table2[[#This Row],[Customer_ID]],Table3[Customer_ID],Table3[Gender],"Female")</f>
        <v>Male</v>
      </c>
      <c r="I1408" s="2" t="str">
        <f>_xlfn.XLOOKUP(Table2[[#This Row],[Customer_ID]],Table3[Customer_ID],Table3[City],"Missing Memebership")</f>
        <v>Hyderabad</v>
      </c>
      <c r="J1408" s="2" t="str">
        <f>_xlfn.XLOOKUP(Table2[[#This Row],[Customer_ID]],Table3[Customer_ID],Table3[State],"Karnataka")</f>
        <v>Telangana</v>
      </c>
      <c r="K1408" s="2" t="str">
        <f>_xlfn.XLOOKUP(Table2[[#This Row],[Customer_ID]],Table3[Customer_ID],Table3[Membership],"Regular")</f>
        <v>Gold</v>
      </c>
      <c r="L1408" s="2" t="s">
        <v>935</v>
      </c>
      <c r="M1408" s="2" t="str">
        <f>_xlfn.XLOOKUP(Table2[[#This Row],[Product_ID]],Table4[Product_ID],Table4[Product_Name],"Not Found")</f>
        <v>Mufti Round Neck Olive</v>
      </c>
      <c r="N1408" s="2" t="str">
        <f>_xlfn.XLOOKUP(Table2[[#This Row],[Product_ID]],Table4[Product_ID],Table4[Category],"Not Found")</f>
        <v>Men T-Shirts</v>
      </c>
      <c r="O1408" s="2" t="str">
        <f>_xlfn.XLOOKUP(Table2[[#This Row],[Product_ID]],Table4[Product_ID],Table4[Subcategory],"Not Found")</f>
        <v>Round Neck</v>
      </c>
      <c r="P1408" s="2" t="str">
        <f>_xlfn.XLOOKUP(Table2[[#This Row],[Product_ID]],Table4[Product_ID],Table4[Brand],"Missing Brand")</f>
        <v>Mufti</v>
      </c>
      <c r="Q1408" s="2" t="s">
        <v>134</v>
      </c>
      <c r="R1408" s="2" t="str">
        <f>_xlfn.XLOOKUP(Table2[[#This Row],[Store_ID]],Table6[Store_ID],Table6[Store Name],"Not Found")</f>
        <v>TrendMart Nellore Standard</v>
      </c>
      <c r="S1408" s="2">
        <f>_xlfn.XLOOKUP(Table2[[#This Row],[Store_ID]],Table6[Store_ID],Table6[Monthly Target],"Missing Target")</f>
        <v>1000000</v>
      </c>
      <c r="T1408" s="2" t="str">
        <f>_xlfn.XLOOKUP(Table2[[#This Row],[Store_ID]],Table6[Store_ID],Table6[Region],"Not Found")</f>
        <v>South Zone 3</v>
      </c>
      <c r="U1408" s="2" t="s">
        <v>229</v>
      </c>
      <c r="V1408" s="2" t="str">
        <f>_xlfn.XLOOKUP(Table2[[#This Row],[Employee_ID]],Table5[Employee_ID],Table5[Employee Name],"Not Found")</f>
        <v>Yogesh Chettiar</v>
      </c>
      <c r="W1408" s="2">
        <v>4</v>
      </c>
      <c r="X1408" s="2">
        <v>550.08000000000004</v>
      </c>
      <c r="Y1408" s="2">
        <v>0</v>
      </c>
      <c r="Z1408" s="2">
        <v>0</v>
      </c>
      <c r="AA1408" s="2">
        <v>5</v>
      </c>
      <c r="AB1408" s="2">
        <v>110.02</v>
      </c>
      <c r="AC1408" s="2">
        <v>2310.34</v>
      </c>
      <c r="AD1408" s="2">
        <v>1340.6</v>
      </c>
      <c r="AE1408" s="2">
        <f t="shared" si="44"/>
        <v>859.72000000000025</v>
      </c>
      <c r="AF1408" s="2" t="s">
        <v>35</v>
      </c>
      <c r="AG1408" s="42">
        <f>IFERROR(Table2[[#This Row],[Profit]]/Table2[[#This Row],[Sales Amount]],0)</f>
        <v>0.37211838950111248</v>
      </c>
      <c r="AH1408" s="2" t="str">
        <f>TRIM(Table2[[#This Row],[Payment Modee]])</f>
        <v>Debit Card</v>
      </c>
      <c r="AI1408" s="2" t="s">
        <v>26</v>
      </c>
      <c r="AJ1408" s="2" t="s">
        <v>27</v>
      </c>
      <c r="AK1408" s="2" t="s">
        <v>233</v>
      </c>
      <c r="AL1408" s="16" t="str">
        <f>IF(HOUR(Table2[[#This Row],[Order Time]])&lt;12,"Morning",IF(HOUR(Table2[[#This Row],[Order Time]])&lt;17,"Afternoon",IF(HOUR(Table2[[#This Row],[Order Time]])&lt;21,"Evening","Night")))</f>
        <v>Afternoon</v>
      </c>
      <c r="AM1408" s="16" t="s">
        <v>29</v>
      </c>
    </row>
    <row r="1409" spans="1:39" x14ac:dyDescent="0.25">
      <c r="A1409" s="13" t="s">
        <v>3142</v>
      </c>
      <c r="B1409" s="4">
        <v>45601</v>
      </c>
      <c r="C1409" s="2">
        <f>YEAR(Table2[[#This Row],[Invoice Date]])</f>
        <v>2024</v>
      </c>
      <c r="D1409" s="2" t="str">
        <f>TEXT(Table2[[#This Row],[Invoice Date]],"mmm")</f>
        <v>Nov</v>
      </c>
      <c r="E1409" s="2" t="str">
        <f>Table2[[#This Row],[Store_ID]]&amp;"-"&amp;Table2[[#This Row],[Year]]&amp;"-"&amp;Table2[[#This Row],[Month]]</f>
        <v>STR098-2024-Nov</v>
      </c>
      <c r="F1409" s="2" t="s">
        <v>3143</v>
      </c>
      <c r="G1409" s="2" t="str">
        <f>_xlfn.XLOOKUP(Table2[[#This Row],[Customer_ID]],Table3[Customer_ID],Table3[Customer Name],"Not Found")</f>
        <v>Venkat Chetty</v>
      </c>
      <c r="H1409" s="2" t="str">
        <f>_xlfn.XLOOKUP(Table2[[#This Row],[Customer_ID]],Table3[Customer_ID],Table3[Gender],"Female")</f>
        <v>Male</v>
      </c>
      <c r="I1409" s="2" t="str">
        <f>_xlfn.XLOOKUP(Table2[[#This Row],[Customer_ID]],Table3[Customer_ID],Table3[City],"Missing Memebership")</f>
        <v>Tirupati</v>
      </c>
      <c r="J1409" s="2" t="str">
        <f>_xlfn.XLOOKUP(Table2[[#This Row],[Customer_ID]],Table3[Customer_ID],Table3[State],"Karnataka")</f>
        <v>Andhra Pradesh</v>
      </c>
      <c r="K1409" s="2" t="str">
        <f>_xlfn.XLOOKUP(Table2[[#This Row],[Customer_ID]],Table3[Customer_ID],Table3[Membership],"Regular")</f>
        <v>Regular</v>
      </c>
      <c r="L1409" s="2" t="s">
        <v>1149</v>
      </c>
      <c r="M1409" s="2" t="str">
        <f>_xlfn.XLOOKUP(Table2[[#This Row],[Product_ID]],Table4[Product_ID],Table4[Product_Name],"Not Found")</f>
        <v>Biba Skinny Fit Brown</v>
      </c>
      <c r="N1409" s="2" t="str">
        <f>_xlfn.XLOOKUP(Table2[[#This Row],[Product_ID]],Table4[Product_ID],Table4[Category],"Not Found")</f>
        <v>Women Jeans</v>
      </c>
      <c r="O1409" s="2" t="str">
        <f>_xlfn.XLOOKUP(Table2[[#This Row],[Product_ID]],Table4[Product_ID],Table4[Subcategory],"Not Found")</f>
        <v>Skinny Fit</v>
      </c>
      <c r="P1409" s="2" t="str">
        <f>_xlfn.XLOOKUP(Table2[[#This Row],[Product_ID]],Table4[Product_ID],Table4[Brand],"Missing Brand")</f>
        <v>Biba</v>
      </c>
      <c r="Q1409" s="2" t="s">
        <v>606</v>
      </c>
      <c r="R1409" s="2" t="str">
        <f>_xlfn.XLOOKUP(Table2[[#This Row],[Store_ID]],Table6[Store_ID],Table6[Store Name],"Not Found")</f>
        <v>TrendMart Guntur High Street</v>
      </c>
      <c r="S1409" s="2">
        <f>_xlfn.XLOOKUP(Table2[[#This Row],[Store_ID]],Table6[Store_ID],Table6[Monthly Target],"Missing Target")</f>
        <v>1200000</v>
      </c>
      <c r="T1409" s="2" t="str">
        <f>_xlfn.XLOOKUP(Table2[[#This Row],[Store_ID]],Table6[Store_ID],Table6[Region],"Not Found")</f>
        <v>South Zone 3</v>
      </c>
      <c r="U1409" s="2" t="s">
        <v>159</v>
      </c>
      <c r="V1409" s="2" t="str">
        <f>_xlfn.XLOOKUP(Table2[[#This Row],[Employee_ID]],Table5[Employee_ID],Table5[Employee Name],"Not Found")</f>
        <v>Venkat Sharma</v>
      </c>
      <c r="W1409" s="2">
        <v>1</v>
      </c>
      <c r="X1409" s="2">
        <v>839.08</v>
      </c>
      <c r="Y1409" s="2">
        <v>10</v>
      </c>
      <c r="Z1409" s="2">
        <v>83.91</v>
      </c>
      <c r="AA1409" s="2">
        <v>5</v>
      </c>
      <c r="AB1409" s="2">
        <v>37.76</v>
      </c>
      <c r="AC1409" s="2">
        <v>792.93</v>
      </c>
      <c r="AD1409" s="2">
        <v>637.27</v>
      </c>
      <c r="AE1409" s="2">
        <f t="shared" si="44"/>
        <v>117.89999999999998</v>
      </c>
      <c r="AF1409" s="2" t="s">
        <v>35</v>
      </c>
      <c r="AG1409" s="42">
        <f>IFERROR(Table2[[#This Row],[Profit]]/Table2[[#This Row],[Sales Amount]],0)</f>
        <v>0.14868903938556996</v>
      </c>
      <c r="AH1409" s="2" t="str">
        <f>TRIM(Table2[[#This Row],[Payment Modee]])</f>
        <v>Debit Card</v>
      </c>
      <c r="AI1409" s="2" t="s">
        <v>36</v>
      </c>
      <c r="AJ1409" s="2" t="s">
        <v>27</v>
      </c>
      <c r="AK1409" s="2" t="s">
        <v>2491</v>
      </c>
      <c r="AL1409" s="16" t="str">
        <f>IF(HOUR(Table2[[#This Row],[Order Time]])&lt;12,"Morning",IF(HOUR(Table2[[#This Row],[Order Time]])&lt;17,"Afternoon",IF(HOUR(Table2[[#This Row],[Order Time]])&lt;21,"Evening","Night")))</f>
        <v>Afternoon</v>
      </c>
      <c r="AM1409" s="16" t="s">
        <v>29</v>
      </c>
    </row>
    <row r="1410" spans="1:39" x14ac:dyDescent="0.25">
      <c r="A1410" s="13" t="s">
        <v>3144</v>
      </c>
      <c r="B1410" s="4">
        <v>45689</v>
      </c>
      <c r="C1410" s="2">
        <f>YEAR(Table2[[#This Row],[Invoice Date]])</f>
        <v>2025</v>
      </c>
      <c r="D1410" s="2" t="str">
        <f>TEXT(Table2[[#This Row],[Invoice Date]],"mmm")</f>
        <v>Feb</v>
      </c>
      <c r="E1410" s="2" t="str">
        <f>Table2[[#This Row],[Store_ID]]&amp;"-"&amp;Table2[[#This Row],[Year]]&amp;"-"&amp;Table2[[#This Row],[Month]]</f>
        <v>STR048-2025-Feb</v>
      </c>
      <c r="F1410" s="2" t="s">
        <v>2907</v>
      </c>
      <c r="G1410" s="2" t="str">
        <f>_xlfn.XLOOKUP(Table2[[#This Row],[Customer_ID]],Table3[Customer_ID],Table3[Customer Name],"Not Found")</f>
        <v>Lokesh Srinivasan</v>
      </c>
      <c r="H1410" s="2" t="str">
        <f>_xlfn.XLOOKUP(Table2[[#This Row],[Customer_ID]],Table3[Customer_ID],Table3[Gender],"Female")</f>
        <v>Male</v>
      </c>
      <c r="I1410" s="2" t="str">
        <f>_xlfn.XLOOKUP(Table2[[#This Row],[Customer_ID]],Table3[Customer_ID],Table3[City],"Missing Memebership")</f>
        <v>Vijayawada</v>
      </c>
      <c r="J1410" s="2" t="str">
        <f>_xlfn.XLOOKUP(Table2[[#This Row],[Customer_ID]],Table3[Customer_ID],Table3[State],"Karnataka")</f>
        <v>Andhra Pradesh</v>
      </c>
      <c r="K1410" s="2" t="str">
        <f>_xlfn.XLOOKUP(Table2[[#This Row],[Customer_ID]],Table3[Customer_ID],Table3[Membership],"Regular")</f>
        <v>Platinum</v>
      </c>
      <c r="L1410" s="2" t="s">
        <v>353</v>
      </c>
      <c r="M1410" s="2" t="str">
        <f>_xlfn.XLOOKUP(Table2[[#This Row],[Product_ID]],Table4[Product_ID],Table4[Product_Name],"Not Found")</f>
        <v>Fabindia Straight Kurti Olive</v>
      </c>
      <c r="N1410" s="2" t="str">
        <f>_xlfn.XLOOKUP(Table2[[#This Row],[Product_ID]],Table4[Product_ID],Table4[Category],"Not Found")</f>
        <v>Women Kurtis</v>
      </c>
      <c r="O1410" s="2" t="str">
        <f>_xlfn.XLOOKUP(Table2[[#This Row],[Product_ID]],Table4[Product_ID],Table4[Subcategory],"Not Found")</f>
        <v>Straight Kurti</v>
      </c>
      <c r="P1410" s="2" t="str">
        <f>_xlfn.XLOOKUP(Table2[[#This Row],[Product_ID]],Table4[Product_ID],Table4[Brand],"Missing Brand")</f>
        <v>Fabindia</v>
      </c>
      <c r="Q1410" s="2" t="s">
        <v>1853</v>
      </c>
      <c r="R1410" s="2" t="str">
        <f>_xlfn.XLOOKUP(Table2[[#This Row],[Store_ID]],Table6[Store_ID],Table6[Store Name],"Not Found")</f>
        <v>TrendMart Guntur High Street</v>
      </c>
      <c r="S1410" s="2">
        <f>_xlfn.XLOOKUP(Table2[[#This Row],[Store_ID]],Table6[Store_ID],Table6[Monthly Target],"Missing Target")</f>
        <v>1200000</v>
      </c>
      <c r="T1410" s="2" t="str">
        <f>_xlfn.XLOOKUP(Table2[[#This Row],[Store_ID]],Table6[Store_ID],Table6[Region],"Not Found")</f>
        <v>South Zone 3</v>
      </c>
      <c r="U1410" s="2" t="s">
        <v>460</v>
      </c>
      <c r="V1410" s="2" t="str">
        <f>_xlfn.XLOOKUP(Table2[[#This Row],[Employee_ID]],Table5[Employee_ID],Table5[Employee Name],"Not Found")</f>
        <v>Pranav Reddy</v>
      </c>
      <c r="W1410" s="2">
        <v>2</v>
      </c>
      <c r="X1410" s="2">
        <v>928.13</v>
      </c>
      <c r="Y1410" s="2">
        <v>15</v>
      </c>
      <c r="Z1410" s="2">
        <v>278.44</v>
      </c>
      <c r="AA1410" s="2">
        <v>5</v>
      </c>
      <c r="AB1410" s="2">
        <v>78.89</v>
      </c>
      <c r="AC1410" s="2">
        <v>1656.71</v>
      </c>
      <c r="AD1410" s="2">
        <v>1142.18</v>
      </c>
      <c r="AE1410" s="2">
        <f t="shared" si="44"/>
        <v>435.64</v>
      </c>
      <c r="AF1410" s="2" t="s">
        <v>25</v>
      </c>
      <c r="AG1410" s="42">
        <f>IFERROR(Table2[[#This Row],[Profit]]/Table2[[#This Row],[Sales Amount]],0)</f>
        <v>0.26295489252796206</v>
      </c>
      <c r="AH1410" s="2" t="str">
        <f>TRIM(Table2[[#This Row],[Payment Modee]])</f>
        <v>UPI</v>
      </c>
      <c r="AI1410" s="2" t="s">
        <v>36</v>
      </c>
      <c r="AJ1410" s="2" t="s">
        <v>27</v>
      </c>
      <c r="AK1410" s="2" t="s">
        <v>2052</v>
      </c>
      <c r="AL1410" s="16" t="str">
        <f>IF(HOUR(Table2[[#This Row],[Order Time]])&lt;12,"Morning",IF(HOUR(Table2[[#This Row],[Order Time]])&lt;17,"Afternoon",IF(HOUR(Table2[[#This Row],[Order Time]])&lt;21,"Evening","Night")))</f>
        <v>Morning</v>
      </c>
      <c r="AM1410" s="16" t="s">
        <v>38</v>
      </c>
    </row>
    <row r="1411" spans="1:39" x14ac:dyDescent="0.25">
      <c r="A1411" s="13" t="s">
        <v>3145</v>
      </c>
      <c r="B1411" s="4">
        <v>45568</v>
      </c>
      <c r="C1411" s="2">
        <f>YEAR(Table2[[#This Row],[Invoice Date]])</f>
        <v>2024</v>
      </c>
      <c r="D1411" s="2" t="str">
        <f>TEXT(Table2[[#This Row],[Invoice Date]],"mmm")</f>
        <v>Oct</v>
      </c>
      <c r="E1411" s="2" t="str">
        <f>Table2[[#This Row],[Store_ID]]&amp;"-"&amp;Table2[[#This Row],[Year]]&amp;"-"&amp;Table2[[#This Row],[Month]]</f>
        <v>STR080-2024-Oct</v>
      </c>
      <c r="F1411" s="2" t="s">
        <v>2094</v>
      </c>
      <c r="G1411" s="2" t="str">
        <f>_xlfn.XLOOKUP(Table2[[#This Row],[Customer_ID]],Table3[Customer_ID],Table3[Customer Name],"Not Found")</f>
        <v>Thiru Gowda</v>
      </c>
      <c r="H1411" s="2" t="str">
        <f>_xlfn.XLOOKUP(Table2[[#This Row],[Customer_ID]],Table3[Customer_ID],Table3[Gender],"Female")</f>
        <v>Male</v>
      </c>
      <c r="I1411" s="2" t="str">
        <f>_xlfn.XLOOKUP(Table2[[#This Row],[Customer_ID]],Table3[Customer_ID],Table3[City],"Missing Memebership")</f>
        <v>Shivamogga</v>
      </c>
      <c r="J1411" s="2" t="str">
        <f>_xlfn.XLOOKUP(Table2[[#This Row],[Customer_ID]],Table3[Customer_ID],Table3[State],"Karnataka")</f>
        <v>Karnataka</v>
      </c>
      <c r="K1411" s="2" t="str">
        <f>_xlfn.XLOOKUP(Table2[[#This Row],[Customer_ID]],Table3[Customer_ID],Table3[Membership],"Regular")</f>
        <v>Silver</v>
      </c>
      <c r="L1411" s="2" t="s">
        <v>1533</v>
      </c>
      <c r="M1411" s="2" t="str">
        <f>_xlfn.XLOOKUP(Table2[[#This Row],[Product_ID]],Table4[Product_ID],Table4[Product_Name],"Not Found")</f>
        <v>Levi's Digital Watch Orange</v>
      </c>
      <c r="N1411" s="2" t="str">
        <f>_xlfn.XLOOKUP(Table2[[#This Row],[Product_ID]],Table4[Product_ID],Table4[Category],"Not Found")</f>
        <v>Watches</v>
      </c>
      <c r="O1411" s="2" t="str">
        <f>_xlfn.XLOOKUP(Table2[[#This Row],[Product_ID]],Table4[Product_ID],Table4[Subcategory],"Not Found")</f>
        <v>Digital Watch</v>
      </c>
      <c r="P1411" s="2" t="str">
        <f>_xlfn.XLOOKUP(Table2[[#This Row],[Product_ID]],Table4[Product_ID],Table4[Brand],"Missing Brand")</f>
        <v>Levi's</v>
      </c>
      <c r="Q1411" s="2" t="s">
        <v>214</v>
      </c>
      <c r="R1411" s="2" t="str">
        <f>_xlfn.XLOOKUP(Table2[[#This Row],[Store_ID]],Table6[Store_ID],Table6[Store Name],"Not Found")</f>
        <v>TrendMart Kochi High Street</v>
      </c>
      <c r="S1411" s="2">
        <f>_xlfn.XLOOKUP(Table2[[#This Row],[Store_ID]],Table6[Store_ID],Table6[Monthly Target],"Missing Target")</f>
        <v>2000000</v>
      </c>
      <c r="T1411" s="2" t="str">
        <f>_xlfn.XLOOKUP(Table2[[#This Row],[Store_ID]],Table6[Store_ID],Table6[Region],"Not Found")</f>
        <v>South Zone 1</v>
      </c>
      <c r="U1411" s="2" t="s">
        <v>268</v>
      </c>
      <c r="V1411" s="2" t="str">
        <f>_xlfn.XLOOKUP(Table2[[#This Row],[Employee_ID]],Table5[Employee_ID],Table5[Employee Name],"Not Found")</f>
        <v>Ganesh Iyengar</v>
      </c>
      <c r="W1411" s="2">
        <v>1</v>
      </c>
      <c r="X1411" s="2">
        <v>5151.49</v>
      </c>
      <c r="Y1411" s="2">
        <v>20</v>
      </c>
      <c r="Z1411" s="2">
        <v>1030.3</v>
      </c>
      <c r="AA1411" s="2">
        <v>12</v>
      </c>
      <c r="AB1411" s="2">
        <v>494.54</v>
      </c>
      <c r="AC1411" s="2">
        <v>4615.7299999999996</v>
      </c>
      <c r="AD1411" s="2">
        <v>3837</v>
      </c>
      <c r="AE1411" s="2">
        <f t="shared" si="44"/>
        <v>284.18999999999954</v>
      </c>
      <c r="AF1411" s="2" t="s">
        <v>56</v>
      </c>
      <c r="AG1411" s="42">
        <f>IFERROR(Table2[[#This Row],[Profit]]/Table2[[#This Row],[Sales Amount]],0)</f>
        <v>6.1569892519709679E-2</v>
      </c>
      <c r="AH1411" s="2" t="str">
        <f>TRIM(Table2[[#This Row],[Payment Modee]])</f>
        <v>Credit Card</v>
      </c>
      <c r="AI1411" s="2" t="s">
        <v>26</v>
      </c>
      <c r="AJ1411" s="2" t="s">
        <v>27</v>
      </c>
      <c r="AK1411" s="2" t="s">
        <v>1597</v>
      </c>
      <c r="AL1411" s="16" t="str">
        <f>IF(HOUR(Table2[[#This Row],[Order Time]])&lt;12,"Morning",IF(HOUR(Table2[[#This Row],[Order Time]])&lt;17,"Afternoon",IF(HOUR(Table2[[#This Row],[Order Time]])&lt;21,"Evening","Night")))</f>
        <v>Afternoon</v>
      </c>
      <c r="AM1411" s="16" t="s">
        <v>29</v>
      </c>
    </row>
    <row r="1412" spans="1:39" x14ac:dyDescent="0.25">
      <c r="A1412" s="13" t="s">
        <v>3146</v>
      </c>
      <c r="B1412" s="4">
        <v>45409</v>
      </c>
      <c r="C1412" s="2">
        <f>YEAR(Table2[[#This Row],[Invoice Date]])</f>
        <v>2024</v>
      </c>
      <c r="D1412" s="2" t="str">
        <f>TEXT(Table2[[#This Row],[Invoice Date]],"mmm")</f>
        <v>Apr</v>
      </c>
      <c r="E1412" s="2" t="str">
        <f>Table2[[#This Row],[Store_ID]]&amp;"-"&amp;Table2[[#This Row],[Year]]&amp;"-"&amp;Table2[[#This Row],[Month]]</f>
        <v>STR065-2024-Apr</v>
      </c>
      <c r="F1412" s="2" t="s">
        <v>702</v>
      </c>
      <c r="G1412" s="2" t="str">
        <f>_xlfn.XLOOKUP(Table2[[#This Row],[Customer_ID]],Table3[Customer_ID],Table3[Customer Name],"Not Found")</f>
        <v>Deepak Prasad</v>
      </c>
      <c r="H1412" s="2" t="str">
        <f>_xlfn.XLOOKUP(Table2[[#This Row],[Customer_ID]],Table3[Customer_ID],Table3[Gender],"Female")</f>
        <v>Male</v>
      </c>
      <c r="I1412" s="2" t="str">
        <f>_xlfn.XLOOKUP(Table2[[#This Row],[Customer_ID]],Table3[Customer_ID],Table3[City],"Missing Memebership")</f>
        <v>Warangal</v>
      </c>
      <c r="J1412" s="2" t="str">
        <f>_xlfn.XLOOKUP(Table2[[#This Row],[Customer_ID]],Table3[Customer_ID],Table3[State],"Karnataka")</f>
        <v>Telangana</v>
      </c>
      <c r="K1412" s="2" t="str">
        <f>_xlfn.XLOOKUP(Table2[[#This Row],[Customer_ID]],Table3[Customer_ID],Table3[Membership],"Regular")</f>
        <v>Regular</v>
      </c>
      <c r="L1412" s="2" t="s">
        <v>32</v>
      </c>
      <c r="M1412" s="2" t="str">
        <f>_xlfn.XLOOKUP(Table2[[#This Row],[Product_ID]],Table4[Product_ID],Table4[Product_Name],"Not Found")</f>
        <v>Reebok Round Neck Sky Blue</v>
      </c>
      <c r="N1412" s="2" t="str">
        <f>_xlfn.XLOOKUP(Table2[[#This Row],[Product_ID]],Table4[Product_ID],Table4[Category],"Not Found")</f>
        <v>Men T-Shirts</v>
      </c>
      <c r="O1412" s="2" t="str">
        <f>_xlfn.XLOOKUP(Table2[[#This Row],[Product_ID]],Table4[Product_ID],Table4[Subcategory],"Not Found")</f>
        <v>Round Neck</v>
      </c>
      <c r="P1412" s="2" t="str">
        <f>_xlfn.XLOOKUP(Table2[[#This Row],[Product_ID]],Table4[Product_ID],Table4[Brand],"Missing Brand")</f>
        <v>Reebok</v>
      </c>
      <c r="Q1412" s="2" t="s">
        <v>1020</v>
      </c>
      <c r="R1412" s="2" t="str">
        <f>_xlfn.XLOOKUP(Table2[[#This Row],[Store_ID]],Table6[Store_ID],Table6[Store Name],"Not Found")</f>
        <v>TrendMart Guntur Flagship</v>
      </c>
      <c r="S1412" s="2">
        <f>_xlfn.XLOOKUP(Table2[[#This Row],[Store_ID]],Table6[Store_ID],Table6[Monthly Target],"Missing Target")</f>
        <v>1200000</v>
      </c>
      <c r="T1412" s="2" t="str">
        <f>_xlfn.XLOOKUP(Table2[[#This Row],[Store_ID]],Table6[Store_ID],Table6[Region],"Not Found")</f>
        <v>South Zone 3</v>
      </c>
      <c r="U1412" s="2" t="s">
        <v>460</v>
      </c>
      <c r="V1412" s="2" t="str">
        <f>_xlfn.XLOOKUP(Table2[[#This Row],[Employee_ID]],Table5[Employee_ID],Table5[Employee Name],"Not Found")</f>
        <v>Pranav Reddy</v>
      </c>
      <c r="W1412" s="2">
        <v>2</v>
      </c>
      <c r="X1412" s="2">
        <v>853.48</v>
      </c>
      <c r="Y1412" s="2">
        <v>0</v>
      </c>
      <c r="Z1412" s="2">
        <v>0</v>
      </c>
      <c r="AA1412" s="2">
        <v>5</v>
      </c>
      <c r="AB1412" s="2">
        <v>85.35</v>
      </c>
      <c r="AC1412" s="2">
        <v>1792.31</v>
      </c>
      <c r="AD1412" s="2">
        <v>984.22</v>
      </c>
      <c r="AE1412" s="2">
        <f t="shared" si="44"/>
        <v>722.7399999999999</v>
      </c>
      <c r="AF1412" s="2" t="s">
        <v>25</v>
      </c>
      <c r="AG1412" s="42">
        <f>IFERROR(Table2[[#This Row],[Profit]]/Table2[[#This Row],[Sales Amount]],0)</f>
        <v>0.40324497436269391</v>
      </c>
      <c r="AH1412" s="2" t="str">
        <f>TRIM(Table2[[#This Row],[Payment Modee]])</f>
        <v>UPI</v>
      </c>
      <c r="AI1412" s="2" t="s">
        <v>36</v>
      </c>
      <c r="AJ1412" s="2" t="s">
        <v>27</v>
      </c>
      <c r="AK1412" s="2" t="s">
        <v>3028</v>
      </c>
      <c r="AL1412" s="16" t="str">
        <f>IF(HOUR(Table2[[#This Row],[Order Time]])&lt;12,"Morning",IF(HOUR(Table2[[#This Row],[Order Time]])&lt;17,"Afternoon",IF(HOUR(Table2[[#This Row],[Order Time]])&lt;21,"Evening","Night")))</f>
        <v>Evening</v>
      </c>
      <c r="AM1412" s="16" t="s">
        <v>38</v>
      </c>
    </row>
    <row r="1413" spans="1:39" x14ac:dyDescent="0.25">
      <c r="A1413" s="13" t="s">
        <v>3147</v>
      </c>
      <c r="B1413" s="4">
        <v>45745</v>
      </c>
      <c r="C1413" s="2">
        <f>YEAR(Table2[[#This Row],[Invoice Date]])</f>
        <v>2025</v>
      </c>
      <c r="D1413" s="2" t="str">
        <f>TEXT(Table2[[#This Row],[Invoice Date]],"mmm")</f>
        <v>Mar</v>
      </c>
      <c r="E1413" s="2" t="str">
        <f>Table2[[#This Row],[Store_ID]]&amp;"-"&amp;Table2[[#This Row],[Year]]&amp;"-"&amp;Table2[[#This Row],[Month]]</f>
        <v>STR100-2025-Mar</v>
      </c>
      <c r="F1413" s="2" t="s">
        <v>472</v>
      </c>
      <c r="G1413" s="2" t="str">
        <f>_xlfn.XLOOKUP(Table2[[#This Row],[Customer_ID]],Table3[Customer_ID],Table3[Customer Name],"Not Found")</f>
        <v>Srinivas Iyer</v>
      </c>
      <c r="H1413" s="2" t="str">
        <f>_xlfn.XLOOKUP(Table2[[#This Row],[Customer_ID]],Table3[Customer_ID],Table3[Gender],"Female")</f>
        <v>Male</v>
      </c>
      <c r="I1413" s="2" t="str">
        <f>_xlfn.XLOOKUP(Table2[[#This Row],[Customer_ID]],Table3[Customer_ID],Table3[City],"Missing Memebership")</f>
        <v>Guntur</v>
      </c>
      <c r="J1413" s="2" t="str">
        <f>_xlfn.XLOOKUP(Table2[[#This Row],[Customer_ID]],Table3[Customer_ID],Table3[State],"Karnataka")</f>
        <v>Andhra Pradesh</v>
      </c>
      <c r="K1413" s="2" t="str">
        <f>_xlfn.XLOOKUP(Table2[[#This Row],[Customer_ID]],Table3[Customer_ID],Table3[Membership],"Regular")</f>
        <v>Gold</v>
      </c>
      <c r="L1413" s="2" t="s">
        <v>267</v>
      </c>
      <c r="M1413" s="2" t="str">
        <f>_xlfn.XLOOKUP(Table2[[#This Row],[Product_ID]],Table4[Product_ID],Table4[Product_Name],"Not Found")</f>
        <v>Tanishq Card Holder Cream</v>
      </c>
      <c r="N1413" s="2" t="str">
        <f>_xlfn.XLOOKUP(Table2[[#This Row],[Product_ID]],Table4[Product_ID],Table4[Category],"Not Found")</f>
        <v>Wallets</v>
      </c>
      <c r="O1413" s="2" t="str">
        <f>_xlfn.XLOOKUP(Table2[[#This Row],[Product_ID]],Table4[Product_ID],Table4[Subcategory],"Not Found")</f>
        <v>Card Holder</v>
      </c>
      <c r="P1413" s="2" t="str">
        <f>_xlfn.XLOOKUP(Table2[[#This Row],[Product_ID]],Table4[Product_ID],Table4[Brand],"Missing Brand")</f>
        <v>Tanishq</v>
      </c>
      <c r="Q1413" s="2" t="s">
        <v>364</v>
      </c>
      <c r="R1413" s="2" t="str">
        <f>_xlfn.XLOOKUP(Table2[[#This Row],[Store_ID]],Table6[Store_ID],Table6[Store Name],"Not Found")</f>
        <v>TrendMart Hubballi Standard</v>
      </c>
      <c r="S1413" s="2">
        <f>_xlfn.XLOOKUP(Table2[[#This Row],[Store_ID]],Table6[Store_ID],Table6[Monthly Target],"Missing Target")</f>
        <v>2500000</v>
      </c>
      <c r="T1413" s="2" t="str">
        <f>_xlfn.XLOOKUP(Table2[[#This Row],[Store_ID]],Table6[Store_ID],Table6[Region],"Not Found")</f>
        <v>South Zone 2</v>
      </c>
      <c r="U1413" s="2" t="s">
        <v>220</v>
      </c>
      <c r="V1413" s="2" t="str">
        <f>_xlfn.XLOOKUP(Table2[[#This Row],[Employee_ID]],Table5[Employee_ID],Table5[Employee Name],"Not Found")</f>
        <v>Vasanthi Kamath</v>
      </c>
      <c r="W1413" s="2">
        <v>2</v>
      </c>
      <c r="X1413" s="2">
        <v>832.66</v>
      </c>
      <c r="Y1413" s="2">
        <v>20</v>
      </c>
      <c r="Z1413" s="2">
        <v>333.06</v>
      </c>
      <c r="AA1413" s="2">
        <v>5</v>
      </c>
      <c r="AB1413" s="2">
        <v>66.61</v>
      </c>
      <c r="AC1413" s="2">
        <v>1398.87</v>
      </c>
      <c r="AD1413" s="2">
        <v>1027.68</v>
      </c>
      <c r="AE1413" s="2">
        <f t="shared" si="44"/>
        <v>304.57999999999981</v>
      </c>
      <c r="AF1413" s="2" t="s">
        <v>56</v>
      </c>
      <c r="AG1413" s="42">
        <f>IFERROR(Table2[[#This Row],[Profit]]/Table2[[#This Row],[Sales Amount]],0)</f>
        <v>0.21773288439955096</v>
      </c>
      <c r="AH1413" s="2" t="str">
        <f>TRIM(Table2[[#This Row],[Payment Modee]])</f>
        <v>Credit Card</v>
      </c>
      <c r="AI1413" s="2" t="s">
        <v>36</v>
      </c>
      <c r="AJ1413" s="2" t="s">
        <v>27</v>
      </c>
      <c r="AK1413" s="2" t="s">
        <v>3071</v>
      </c>
      <c r="AL1413" s="16" t="str">
        <f>IF(HOUR(Table2[[#This Row],[Order Time]])&lt;12,"Morning",IF(HOUR(Table2[[#This Row],[Order Time]])&lt;17,"Afternoon",IF(HOUR(Table2[[#This Row],[Order Time]])&lt;21,"Evening","Night")))</f>
        <v>Evening</v>
      </c>
      <c r="AM1413" s="16" t="s">
        <v>38</v>
      </c>
    </row>
    <row r="1414" spans="1:39" x14ac:dyDescent="0.25">
      <c r="A1414" s="13" t="s">
        <v>3148</v>
      </c>
      <c r="B1414" s="4">
        <v>45627</v>
      </c>
      <c r="C1414" s="2">
        <f>YEAR(Table2[[#This Row],[Invoice Date]])</f>
        <v>2024</v>
      </c>
      <c r="D1414" s="2" t="str">
        <f>TEXT(Table2[[#This Row],[Invoice Date]],"mmm")</f>
        <v>Dec</v>
      </c>
      <c r="E1414" s="2" t="str">
        <f>Table2[[#This Row],[Store_ID]]&amp;"-"&amp;Table2[[#This Row],[Year]]&amp;"-"&amp;Table2[[#This Row],[Month]]</f>
        <v>STR031-2024-Dec</v>
      </c>
      <c r="F1414" s="2" t="s">
        <v>1995</v>
      </c>
      <c r="G1414" s="2" t="str">
        <f>_xlfn.XLOOKUP(Table2[[#This Row],[Customer_ID]],Table3[Customer_ID],Table3[Customer Name],"Not Found")</f>
        <v>Saranya Mudaliar</v>
      </c>
      <c r="H1414" s="2" t="str">
        <f>_xlfn.XLOOKUP(Table2[[#This Row],[Customer_ID]],Table3[Customer_ID],Table3[Gender],"Female")</f>
        <v>Female</v>
      </c>
      <c r="I1414" s="2" t="str">
        <f>_xlfn.XLOOKUP(Table2[[#This Row],[Customer_ID]],Table3[Customer_ID],Table3[City],"Missing Memebership")</f>
        <v>Coimbatore</v>
      </c>
      <c r="J1414" s="2" t="str">
        <f>_xlfn.XLOOKUP(Table2[[#This Row],[Customer_ID]],Table3[Customer_ID],Table3[State],"Karnataka")</f>
        <v>Tamil Nadu</v>
      </c>
      <c r="K1414" s="2" t="str">
        <f>_xlfn.XLOOKUP(Table2[[#This Row],[Customer_ID]],Table3[Customer_ID],Table3[Membership],"Regular")</f>
        <v>Regular</v>
      </c>
      <c r="L1414" s="2" t="s">
        <v>743</v>
      </c>
      <c r="M1414" s="2" t="str">
        <f>_xlfn.XLOOKUP(Table2[[#This Row],[Product_ID]],Table4[Product_ID],Table4[Product_Name],"Not Found")</f>
        <v>W for Woman Necklace Beige</v>
      </c>
      <c r="N1414" s="2" t="str">
        <f>_xlfn.XLOOKUP(Table2[[#This Row],[Product_ID]],Table4[Product_ID],Table4[Category],"Not Found")</f>
        <v>Jewellery</v>
      </c>
      <c r="O1414" s="2" t="str">
        <f>_xlfn.XLOOKUP(Table2[[#This Row],[Product_ID]],Table4[Product_ID],Table4[Subcategory],"Not Found")</f>
        <v>Necklace</v>
      </c>
      <c r="P1414" s="2" t="str">
        <f>_xlfn.XLOOKUP(Table2[[#This Row],[Product_ID]],Table4[Product_ID],Table4[Brand],"Missing Brand")</f>
        <v>W for Woman</v>
      </c>
      <c r="Q1414" s="2" t="s">
        <v>1351</v>
      </c>
      <c r="R1414" s="2" t="str">
        <f>_xlfn.XLOOKUP(Table2[[#This Row],[Store_ID]],Table6[Store_ID],Table6[Store Name],"Not Found")</f>
        <v>TrendMart Kozhikode Mall Kiosk</v>
      </c>
      <c r="S1414" s="2">
        <f>_xlfn.XLOOKUP(Table2[[#This Row],[Store_ID]],Table6[Store_ID],Table6[Monthly Target],"Missing Target")</f>
        <v>2000000</v>
      </c>
      <c r="T1414" s="2" t="str">
        <f>_xlfn.XLOOKUP(Table2[[#This Row],[Store_ID]],Table6[Store_ID],Table6[Region],"Not Found")</f>
        <v>South Zone 1</v>
      </c>
      <c r="U1414" s="2" t="s">
        <v>68</v>
      </c>
      <c r="V1414" s="2" t="str">
        <f>_xlfn.XLOOKUP(Table2[[#This Row],[Employee_ID]],Table5[Employee_ID],Table5[Employee Name],"Not Found")</f>
        <v>Praveen Gupta</v>
      </c>
      <c r="W1414" s="2">
        <v>2</v>
      </c>
      <c r="X1414" s="2">
        <v>1316.43</v>
      </c>
      <c r="Y1414" s="2">
        <v>0</v>
      </c>
      <c r="Z1414" s="2">
        <v>0</v>
      </c>
      <c r="AA1414" s="2">
        <v>3</v>
      </c>
      <c r="AB1414" s="2">
        <v>78.989999999999995</v>
      </c>
      <c r="AC1414" s="2">
        <v>2711.85</v>
      </c>
      <c r="AD1414" s="2">
        <v>1908.08</v>
      </c>
      <c r="AE1414" s="2">
        <f t="shared" si="44"/>
        <v>724.78</v>
      </c>
      <c r="AF1414" s="2" t="s">
        <v>35</v>
      </c>
      <c r="AG1414" s="42">
        <f>IFERROR(Table2[[#This Row],[Profit]]/Table2[[#This Row],[Sales Amount]],0)</f>
        <v>0.26726404484023819</v>
      </c>
      <c r="AH1414" s="2" t="str">
        <f>TRIM(Table2[[#This Row],[Payment Modee]])</f>
        <v>Debit Card</v>
      </c>
      <c r="AI1414" s="2" t="s">
        <v>36</v>
      </c>
      <c r="AJ1414" s="2" t="s">
        <v>27</v>
      </c>
      <c r="AK1414" s="2" t="s">
        <v>3131</v>
      </c>
      <c r="AL1414" s="16" t="str">
        <f>IF(HOUR(Table2[[#This Row],[Order Time]])&lt;12,"Morning",IF(HOUR(Table2[[#This Row],[Order Time]])&lt;17,"Afternoon",IF(HOUR(Table2[[#This Row],[Order Time]])&lt;21,"Evening","Night")))</f>
        <v>Morning</v>
      </c>
      <c r="AM1414" s="16" t="s">
        <v>38</v>
      </c>
    </row>
    <row r="1415" spans="1:39" x14ac:dyDescent="0.25">
      <c r="A1415" s="13" t="s">
        <v>3149</v>
      </c>
      <c r="B1415" s="4">
        <v>45582</v>
      </c>
      <c r="C1415" s="2">
        <f>YEAR(Table2[[#This Row],[Invoice Date]])</f>
        <v>2024</v>
      </c>
      <c r="D1415" s="2" t="str">
        <f>TEXT(Table2[[#This Row],[Invoice Date]],"mmm")</f>
        <v>Oct</v>
      </c>
      <c r="E1415" s="2" t="str">
        <f>Table2[[#This Row],[Store_ID]]&amp;"-"&amp;Table2[[#This Row],[Year]]&amp;"-"&amp;Table2[[#This Row],[Month]]</f>
        <v>STR106-2024-Oct</v>
      </c>
      <c r="F1415" s="2" t="s">
        <v>1313</v>
      </c>
      <c r="G1415" s="2" t="str">
        <f>_xlfn.XLOOKUP(Table2[[#This Row],[Customer_ID]],Table3[Customer_ID],Table3[Customer Name],"Not Found")</f>
        <v>Indira Krishnan</v>
      </c>
      <c r="H1415" s="2" t="str">
        <f>_xlfn.XLOOKUP(Table2[[#This Row],[Customer_ID]],Table3[Customer_ID],Table3[Gender],"Female")</f>
        <v>Female</v>
      </c>
      <c r="I1415" s="2" t="str">
        <f>_xlfn.XLOOKUP(Table2[[#This Row],[Customer_ID]],Table3[Customer_ID],Table3[City],"Missing Memebership")</f>
        <v>Belagavi</v>
      </c>
      <c r="J1415" s="2" t="str">
        <f>_xlfn.XLOOKUP(Table2[[#This Row],[Customer_ID]],Table3[Customer_ID],Table3[State],"Karnataka")</f>
        <v>Karnataka</v>
      </c>
      <c r="K1415" s="2" t="str">
        <f>_xlfn.XLOOKUP(Table2[[#This Row],[Customer_ID]],Table3[Customer_ID],Table3[Membership],"Regular")</f>
        <v>Regular</v>
      </c>
      <c r="L1415" s="2" t="s">
        <v>1022</v>
      </c>
      <c r="M1415" s="2" t="str">
        <f>_xlfn.XLOOKUP(Table2[[#This Row],[Product_ID]],Table4[Product_ID],Table4[Product_Name],"Not Found")</f>
        <v>Sparx Georgette Saree Purple</v>
      </c>
      <c r="N1415" s="2" t="str">
        <f>_xlfn.XLOOKUP(Table2[[#This Row],[Product_ID]],Table4[Product_ID],Table4[Category],"Not Found")</f>
        <v>Women Sarees</v>
      </c>
      <c r="O1415" s="2" t="str">
        <f>_xlfn.XLOOKUP(Table2[[#This Row],[Product_ID]],Table4[Product_ID],Table4[Subcategory],"Not Found")</f>
        <v>Georgette Saree</v>
      </c>
      <c r="P1415" s="2" t="str">
        <f>_xlfn.XLOOKUP(Table2[[#This Row],[Product_ID]],Table4[Product_ID],Table4[Brand],"Missing Brand")</f>
        <v>Sparx</v>
      </c>
      <c r="Q1415" s="2" t="s">
        <v>1716</v>
      </c>
      <c r="R1415" s="2" t="str">
        <f>_xlfn.XLOOKUP(Table2[[#This Row],[Store_ID]],Table6[Store_ID],Table6[Store Name],"Not Found")</f>
        <v>TrendMart Vijayawada Outlet</v>
      </c>
      <c r="S1415" s="2">
        <f>_xlfn.XLOOKUP(Table2[[#This Row],[Store_ID]],Table6[Store_ID],Table6[Monthly Target],"Missing Target")</f>
        <v>2500000</v>
      </c>
      <c r="T1415" s="2" t="str">
        <f>_xlfn.XLOOKUP(Table2[[#This Row],[Store_ID]],Table6[Store_ID],Table6[Region],"Not Found")</f>
        <v>South Zone 3</v>
      </c>
      <c r="U1415" s="2" t="s">
        <v>187</v>
      </c>
      <c r="V1415" s="2" t="str">
        <f>_xlfn.XLOOKUP(Table2[[#This Row],[Employee_ID]],Table5[Employee_ID],Table5[Employee Name],"Not Found")</f>
        <v>Ganapathy Naidu</v>
      </c>
      <c r="W1415" s="2">
        <v>1</v>
      </c>
      <c r="X1415" s="2">
        <v>3644.95</v>
      </c>
      <c r="Y1415" s="2">
        <v>15</v>
      </c>
      <c r="Z1415" s="2">
        <v>546.74</v>
      </c>
      <c r="AA1415" s="2">
        <v>12</v>
      </c>
      <c r="AB1415" s="2">
        <v>371.79</v>
      </c>
      <c r="AC1415" s="2">
        <v>3470</v>
      </c>
      <c r="AD1415" s="2">
        <v>2732.31</v>
      </c>
      <c r="AE1415" s="2">
        <f t="shared" si="44"/>
        <v>365.90000000000003</v>
      </c>
      <c r="AF1415" s="2" t="s">
        <v>69</v>
      </c>
      <c r="AG1415" s="42">
        <f>IFERROR(Table2[[#This Row],[Profit]]/Table2[[#This Row],[Sales Amount]],0)</f>
        <v>0.10544668587896254</v>
      </c>
      <c r="AH1415" s="2" t="str">
        <f>TRIM(Table2[[#This Row],[Payment Modee]])</f>
        <v>Cash</v>
      </c>
      <c r="AI1415" s="2" t="s">
        <v>26</v>
      </c>
      <c r="AJ1415" s="2" t="s">
        <v>27</v>
      </c>
      <c r="AK1415" s="2" t="s">
        <v>2678</v>
      </c>
      <c r="AL1415" s="16" t="str">
        <f>IF(HOUR(Table2[[#This Row],[Order Time]])&lt;12,"Morning",IF(HOUR(Table2[[#This Row],[Order Time]])&lt;17,"Afternoon",IF(HOUR(Table2[[#This Row],[Order Time]])&lt;21,"Evening","Night")))</f>
        <v>Afternoon</v>
      </c>
      <c r="AM1415" s="16" t="s">
        <v>29</v>
      </c>
    </row>
    <row r="1416" spans="1:39" x14ac:dyDescent="0.25">
      <c r="A1416" s="13" t="s">
        <v>3150</v>
      </c>
      <c r="B1416" s="4">
        <v>45414</v>
      </c>
      <c r="C1416" s="2">
        <f>YEAR(Table2[[#This Row],[Invoice Date]])</f>
        <v>2024</v>
      </c>
      <c r="D1416" s="2" t="str">
        <f>TEXT(Table2[[#This Row],[Invoice Date]],"mmm")</f>
        <v>May</v>
      </c>
      <c r="E1416" s="2" t="str">
        <f>Table2[[#This Row],[Store_ID]]&amp;"-"&amp;Table2[[#This Row],[Year]]&amp;"-"&amp;Table2[[#This Row],[Month]]</f>
        <v>STR012-2024-May</v>
      </c>
      <c r="F1416" s="2" t="s">
        <v>3151</v>
      </c>
      <c r="G1416" s="2" t="str">
        <f>_xlfn.XLOOKUP(Table2[[#This Row],[Customer_ID]],Table3[Customer_ID],Table3[Customer Name],"Not Found")</f>
        <v>Bhavani Sharma</v>
      </c>
      <c r="H1416" s="2" t="str">
        <f>_xlfn.XLOOKUP(Table2[[#This Row],[Customer_ID]],Table3[Customer_ID],Table3[Gender],"Female")</f>
        <v>Female</v>
      </c>
      <c r="I1416" s="2" t="str">
        <f>_xlfn.XLOOKUP(Table2[[#This Row],[Customer_ID]],Table3[Customer_ID],Table3[City],"Missing Memebership")</f>
        <v>Nellore</v>
      </c>
      <c r="J1416" s="2" t="str">
        <f>_xlfn.XLOOKUP(Table2[[#This Row],[Customer_ID]],Table3[Customer_ID],Table3[State],"Karnataka")</f>
        <v>Andhra Pradesh</v>
      </c>
      <c r="K1416" s="2" t="str">
        <f>_xlfn.XLOOKUP(Table2[[#This Row],[Customer_ID]],Table3[Customer_ID],Table3[Membership],"Regular")</f>
        <v>Gold</v>
      </c>
      <c r="L1416" s="2" t="s">
        <v>485</v>
      </c>
      <c r="M1416" s="2" t="str">
        <f>_xlfn.XLOOKUP(Table2[[#This Row],[Product_ID]],Table4[Product_ID],Table4[Product_Name],"Not Found")</f>
        <v>Van Heusen Formal Shirt Olive</v>
      </c>
      <c r="N1416" s="2" t="str">
        <f>_xlfn.XLOOKUP(Table2[[#This Row],[Product_ID]],Table4[Product_ID],Table4[Category],"Not Found")</f>
        <v>Men Shirts</v>
      </c>
      <c r="O1416" s="2" t="str">
        <f>_xlfn.XLOOKUP(Table2[[#This Row],[Product_ID]],Table4[Product_ID],Table4[Subcategory],"Not Found")</f>
        <v>Formal Shirt</v>
      </c>
      <c r="P1416" s="2" t="str">
        <f>_xlfn.XLOOKUP(Table2[[#This Row],[Product_ID]],Table4[Product_ID],Table4[Brand],"Missing Brand")</f>
        <v>Van Heusen</v>
      </c>
      <c r="Q1416" s="2" t="s">
        <v>588</v>
      </c>
      <c r="R1416" s="2" t="str">
        <f>_xlfn.XLOOKUP(Table2[[#This Row],[Store_ID]],Table6[Store_ID],Table6[Store Name],"Not Found")</f>
        <v>TrendMart Vijayawada Mall Kiosk</v>
      </c>
      <c r="S1416" s="2">
        <f>_xlfn.XLOOKUP(Table2[[#This Row],[Store_ID]],Table6[Store_ID],Table6[Monthly Target],"Missing Target")</f>
        <v>2000000</v>
      </c>
      <c r="T1416" s="2" t="str">
        <f>_xlfn.XLOOKUP(Table2[[#This Row],[Store_ID]],Table6[Store_ID],Table6[Region],"Not Found")</f>
        <v>South Zone 3</v>
      </c>
      <c r="U1416" s="2" t="s">
        <v>34</v>
      </c>
      <c r="V1416" s="2" t="str">
        <f>_xlfn.XLOOKUP(Table2[[#This Row],[Employee_ID]],Table5[Employee_ID],Table5[Employee Name],"Not Found")</f>
        <v>Deepthi Iyengar</v>
      </c>
      <c r="W1416" s="2">
        <v>2</v>
      </c>
      <c r="X1416" s="2">
        <v>1011.94</v>
      </c>
      <c r="Y1416" s="2">
        <v>25</v>
      </c>
      <c r="Z1416" s="2">
        <v>505.97</v>
      </c>
      <c r="AA1416" s="2">
        <v>12</v>
      </c>
      <c r="AB1416" s="2">
        <v>182.15</v>
      </c>
      <c r="AC1416" s="2">
        <v>1700.06</v>
      </c>
      <c r="AD1416" s="2">
        <v>1291.18</v>
      </c>
      <c r="AE1416" s="2">
        <f t="shared" si="44"/>
        <v>226.72999999999988</v>
      </c>
      <c r="AF1416" s="2" t="s">
        <v>25</v>
      </c>
      <c r="AG1416" s="42">
        <f>IFERROR(Table2[[#This Row],[Profit]]/Table2[[#This Row],[Sales Amount]],0)</f>
        <v>0.13336588120419274</v>
      </c>
      <c r="AH1416" s="2" t="str">
        <f>TRIM(Table2[[#This Row],[Payment Modee]])</f>
        <v>UPI</v>
      </c>
      <c r="AI1416" s="2" t="s">
        <v>36</v>
      </c>
      <c r="AJ1416" s="2" t="s">
        <v>27</v>
      </c>
      <c r="AK1416" s="2" t="s">
        <v>3152</v>
      </c>
      <c r="AL1416" s="16" t="str">
        <f>IF(HOUR(Table2[[#This Row],[Order Time]])&lt;12,"Morning",IF(HOUR(Table2[[#This Row],[Order Time]])&lt;17,"Afternoon",IF(HOUR(Table2[[#This Row],[Order Time]])&lt;21,"Evening","Night")))</f>
        <v>Morning</v>
      </c>
      <c r="AM1416" s="16" t="s">
        <v>29</v>
      </c>
    </row>
    <row r="1417" spans="1:39" x14ac:dyDescent="0.25">
      <c r="A1417" s="13" t="s">
        <v>3153</v>
      </c>
      <c r="B1417" s="4">
        <v>45578</v>
      </c>
      <c r="C1417" s="2">
        <f>YEAR(Table2[[#This Row],[Invoice Date]])</f>
        <v>2024</v>
      </c>
      <c r="D1417" s="2" t="str">
        <f>TEXT(Table2[[#This Row],[Invoice Date]],"mmm")</f>
        <v>Oct</v>
      </c>
      <c r="E1417" s="2" t="str">
        <f>Table2[[#This Row],[Store_ID]]&amp;"-"&amp;Table2[[#This Row],[Year]]&amp;"-"&amp;Table2[[#This Row],[Month]]</f>
        <v>STR031-2024-Oct</v>
      </c>
      <c r="F1417" s="2" t="s">
        <v>2721</v>
      </c>
      <c r="G1417" s="2" t="str">
        <f>_xlfn.XLOOKUP(Table2[[#This Row],[Customer_ID]],Table3[Customer_ID],Table3[Customer Name],"Not Found")</f>
        <v>Geetha Reddy</v>
      </c>
      <c r="H1417" s="2" t="str">
        <f>_xlfn.XLOOKUP(Table2[[#This Row],[Customer_ID]],Table3[Customer_ID],Table3[Gender],"Female")</f>
        <v>Female</v>
      </c>
      <c r="I1417" s="2" t="str">
        <f>_xlfn.XLOOKUP(Table2[[#This Row],[Customer_ID]],Table3[Customer_ID],Table3[City],"Missing Memebership")</f>
        <v>Coimbatore</v>
      </c>
      <c r="J1417" s="2" t="str">
        <f>_xlfn.XLOOKUP(Table2[[#This Row],[Customer_ID]],Table3[Customer_ID],Table3[State],"Karnataka")</f>
        <v>Tamil Nadu</v>
      </c>
      <c r="K1417" s="2" t="str">
        <f>_xlfn.XLOOKUP(Table2[[#This Row],[Customer_ID]],Table3[Customer_ID],Table3[Membership],"Regular")</f>
        <v>Regular</v>
      </c>
      <c r="L1417" s="2" t="s">
        <v>174</v>
      </c>
      <c r="M1417" s="2" t="str">
        <f>_xlfn.XLOOKUP(Table2[[#This Row],[Product_ID]],Table4[Product_ID],Table4[Product_Name],"Not Found")</f>
        <v>Nike Earrings Teal</v>
      </c>
      <c r="N1417" s="2" t="str">
        <f>_xlfn.XLOOKUP(Table2[[#This Row],[Product_ID]],Table4[Product_ID],Table4[Category],"Not Found")</f>
        <v>Jewellery</v>
      </c>
      <c r="O1417" s="2" t="str">
        <f>_xlfn.XLOOKUP(Table2[[#This Row],[Product_ID]],Table4[Product_ID],Table4[Subcategory],"Not Found")</f>
        <v>Earrings</v>
      </c>
      <c r="P1417" s="2" t="str">
        <f>_xlfn.XLOOKUP(Table2[[#This Row],[Product_ID]],Table4[Product_ID],Table4[Brand],"Missing Brand")</f>
        <v>Nike</v>
      </c>
      <c r="Q1417" s="2" t="s">
        <v>1351</v>
      </c>
      <c r="R1417" s="2" t="str">
        <f>_xlfn.XLOOKUP(Table2[[#This Row],[Store_ID]],Table6[Store_ID],Table6[Store Name],"Not Found")</f>
        <v>TrendMart Kozhikode Mall Kiosk</v>
      </c>
      <c r="S1417" s="2">
        <f>_xlfn.XLOOKUP(Table2[[#This Row],[Store_ID]],Table6[Store_ID],Table6[Monthly Target],"Missing Target")</f>
        <v>2000000</v>
      </c>
      <c r="T1417" s="2" t="str">
        <f>_xlfn.XLOOKUP(Table2[[#This Row],[Store_ID]],Table6[Store_ID],Table6[Region],"Not Found")</f>
        <v>South Zone 1</v>
      </c>
      <c r="U1417" s="2" t="s">
        <v>187</v>
      </c>
      <c r="V1417" s="2" t="str">
        <f>_xlfn.XLOOKUP(Table2[[#This Row],[Employee_ID]],Table5[Employee_ID],Table5[Employee Name],"Not Found")</f>
        <v>Ganapathy Naidu</v>
      </c>
      <c r="W1417" s="2">
        <v>2</v>
      </c>
      <c r="X1417" s="2">
        <v>6354.88</v>
      </c>
      <c r="Y1417" s="2">
        <v>0</v>
      </c>
      <c r="Z1417" s="2">
        <v>0</v>
      </c>
      <c r="AA1417" s="2">
        <v>3</v>
      </c>
      <c r="AB1417" s="2">
        <v>381.29</v>
      </c>
      <c r="AC1417" s="2">
        <v>13091.05</v>
      </c>
      <c r="AD1417" s="2">
        <v>9430.2000000000007</v>
      </c>
      <c r="AE1417" s="2">
        <f t="shared" si="44"/>
        <v>3279.5599999999986</v>
      </c>
      <c r="AF1417" s="2" t="s">
        <v>25</v>
      </c>
      <c r="AG1417" s="42">
        <f>IFERROR(Table2[[#This Row],[Profit]]/Table2[[#This Row],[Sales Amount]],0)</f>
        <v>0.2505192478830956</v>
      </c>
      <c r="AH1417" s="2" t="str">
        <f>TRIM(Table2[[#This Row],[Payment Modee]])</f>
        <v>UPI</v>
      </c>
      <c r="AI1417" s="2" t="s">
        <v>36</v>
      </c>
      <c r="AJ1417" s="2" t="s">
        <v>27</v>
      </c>
      <c r="AK1417" s="2" t="s">
        <v>3154</v>
      </c>
      <c r="AL1417" s="16" t="str">
        <f>IF(HOUR(Table2[[#This Row],[Order Time]])&lt;12,"Morning",IF(HOUR(Table2[[#This Row],[Order Time]])&lt;17,"Afternoon",IF(HOUR(Table2[[#This Row],[Order Time]])&lt;21,"Evening","Night")))</f>
        <v>Night</v>
      </c>
      <c r="AM1417" s="16" t="s">
        <v>38</v>
      </c>
    </row>
    <row r="1418" spans="1:39" x14ac:dyDescent="0.25">
      <c r="A1418" s="13" t="s">
        <v>3155</v>
      </c>
      <c r="B1418" s="4">
        <v>45595</v>
      </c>
      <c r="C1418" s="2">
        <f>YEAR(Table2[[#This Row],[Invoice Date]])</f>
        <v>2024</v>
      </c>
      <c r="D1418" s="2" t="str">
        <f>TEXT(Table2[[#This Row],[Invoice Date]],"mmm")</f>
        <v>Oct</v>
      </c>
      <c r="E1418" s="2" t="str">
        <f>Table2[[#This Row],[Store_ID]]&amp;"-"&amp;Table2[[#This Row],[Year]]&amp;"-"&amp;Table2[[#This Row],[Month]]</f>
        <v>STR030-2024-Oct</v>
      </c>
      <c r="F1418" s="2" t="s">
        <v>3156</v>
      </c>
      <c r="G1418" s="2" t="str">
        <f>_xlfn.XLOOKUP(Table2[[#This Row],[Customer_ID]],Table3[Customer_ID],Table3[Customer Name],"Not Found")</f>
        <v>Deepthi Iyengar</v>
      </c>
      <c r="H1418" s="2" t="str">
        <f>_xlfn.XLOOKUP(Table2[[#This Row],[Customer_ID]],Table3[Customer_ID],Table3[Gender],"Female")</f>
        <v>Female</v>
      </c>
      <c r="I1418" s="2" t="str">
        <f>_xlfn.XLOOKUP(Table2[[#This Row],[Customer_ID]],Table3[Customer_ID],Table3[City],"Missing Memebership")</f>
        <v>Bengaluru</v>
      </c>
      <c r="J1418" s="2" t="str">
        <f>_xlfn.XLOOKUP(Table2[[#This Row],[Customer_ID]],Table3[Customer_ID],Table3[State],"Karnataka")</f>
        <v>Karnataka</v>
      </c>
      <c r="K1418" s="2" t="str">
        <f>_xlfn.XLOOKUP(Table2[[#This Row],[Customer_ID]],Table3[Customer_ID],Table3[Membership],"Regular")</f>
        <v>Regular</v>
      </c>
      <c r="L1418" s="2" t="s">
        <v>907</v>
      </c>
      <c r="M1418" s="2" t="str">
        <f>_xlfn.XLOOKUP(Table2[[#This Row],[Product_ID]],Table4[Product_ID],Table4[Product_Name],"Not Found")</f>
        <v>Westside Straight Fit Charcoal</v>
      </c>
      <c r="N1418" s="2" t="str">
        <f>_xlfn.XLOOKUP(Table2[[#This Row],[Product_ID]],Table4[Product_ID],Table4[Category],"Not Found")</f>
        <v>Watches</v>
      </c>
      <c r="O1418" s="2" t="str">
        <f>_xlfn.XLOOKUP(Table2[[#This Row],[Product_ID]],Table4[Product_ID],Table4[Subcategory],"Not Found")</f>
        <v>Smart Watch</v>
      </c>
      <c r="P1418" s="2" t="str">
        <f>_xlfn.XLOOKUP(Table2[[#This Row],[Product_ID]],Table4[Product_ID],Table4[Brand],"Missing Brand")</f>
        <v>Pantaloons</v>
      </c>
      <c r="Q1418" s="2" t="s">
        <v>1033</v>
      </c>
      <c r="R1418" s="2" t="str">
        <f>_xlfn.XLOOKUP(Table2[[#This Row],[Store_ID]],Table6[Store_ID],Table6[Store Name],"Not Found")</f>
        <v>TrendMart Kochi Standard</v>
      </c>
      <c r="S1418" s="2">
        <f>_xlfn.XLOOKUP(Table2[[#This Row],[Store_ID]],Table6[Store_ID],Table6[Monthly Target],"Missing Target")</f>
        <v>2000000</v>
      </c>
      <c r="T1418" s="2" t="str">
        <f>_xlfn.XLOOKUP(Table2[[#This Row],[Store_ID]],Table6[Store_ID],Table6[Region],"Not Found")</f>
        <v>South Zone 1</v>
      </c>
      <c r="U1418" s="2" t="s">
        <v>220</v>
      </c>
      <c r="V1418" s="2" t="str">
        <f>_xlfn.XLOOKUP(Table2[[#This Row],[Employee_ID]],Table5[Employee_ID],Table5[Employee Name],"Not Found")</f>
        <v>Vasanthi Kamath</v>
      </c>
      <c r="W1418" s="2">
        <v>2</v>
      </c>
      <c r="X1418" s="2">
        <v>5500.52</v>
      </c>
      <c r="Y1418" s="2">
        <v>0</v>
      </c>
      <c r="Z1418" s="2">
        <v>0</v>
      </c>
      <c r="AA1418" s="2">
        <v>12</v>
      </c>
      <c r="AB1418" s="2">
        <v>1320.12</v>
      </c>
      <c r="AC1418" s="2">
        <v>12321.16</v>
      </c>
      <c r="AD1418" s="2">
        <v>7324.74</v>
      </c>
      <c r="AE1418" s="2">
        <f t="shared" si="44"/>
        <v>3676.3</v>
      </c>
      <c r="AF1418" s="2" t="s">
        <v>35</v>
      </c>
      <c r="AG1418" s="42">
        <f>IFERROR(Table2[[#This Row],[Profit]]/Table2[[#This Row],[Sales Amount]],0)</f>
        <v>0.29837288047553967</v>
      </c>
      <c r="AH1418" s="2" t="str">
        <f>TRIM(Table2[[#This Row],[Payment Modee]])</f>
        <v>Debit Card</v>
      </c>
      <c r="AI1418" s="2" t="s">
        <v>36</v>
      </c>
      <c r="AJ1418" s="2" t="s">
        <v>27</v>
      </c>
      <c r="AK1418" s="2" t="s">
        <v>3154</v>
      </c>
      <c r="AL1418" s="16" t="str">
        <f>IF(HOUR(Table2[[#This Row],[Order Time]])&lt;12,"Morning",IF(HOUR(Table2[[#This Row],[Order Time]])&lt;17,"Afternoon",IF(HOUR(Table2[[#This Row],[Order Time]])&lt;21,"Evening","Night")))</f>
        <v>Night</v>
      </c>
      <c r="AM1418" s="16" t="s">
        <v>29</v>
      </c>
    </row>
    <row r="1419" spans="1:39" x14ac:dyDescent="0.25">
      <c r="A1419" s="13" t="s">
        <v>3157</v>
      </c>
      <c r="B1419" s="4">
        <v>45740</v>
      </c>
      <c r="C1419" s="2">
        <f>YEAR(Table2[[#This Row],[Invoice Date]])</f>
        <v>2025</v>
      </c>
      <c r="D1419" s="2" t="str">
        <f>TEXT(Table2[[#This Row],[Invoice Date]],"mmm")</f>
        <v>Mar</v>
      </c>
      <c r="E1419" s="2" t="str">
        <f>Table2[[#This Row],[Store_ID]]&amp;"-"&amp;Table2[[#This Row],[Year]]&amp;"-"&amp;Table2[[#This Row],[Month]]</f>
        <v>STR108-2025-Mar</v>
      </c>
      <c r="F1419" s="2" t="s">
        <v>3158</v>
      </c>
      <c r="G1419" s="2" t="str">
        <f>_xlfn.XLOOKUP(Table2[[#This Row],[Customer_ID]],Table3[Customer_ID],Table3[Customer Name],"Not Found")</f>
        <v>Vikram Nair</v>
      </c>
      <c r="H1419" s="2" t="str">
        <f>_xlfn.XLOOKUP(Table2[[#This Row],[Customer_ID]],Table3[Customer_ID],Table3[Gender],"Female")</f>
        <v>Male</v>
      </c>
      <c r="I1419" s="2" t="str">
        <f>_xlfn.XLOOKUP(Table2[[#This Row],[Customer_ID]],Table3[Customer_ID],Table3[City],"Missing Memebership")</f>
        <v>Thrissur</v>
      </c>
      <c r="J1419" s="2" t="str">
        <f>_xlfn.XLOOKUP(Table2[[#This Row],[Customer_ID]],Table3[Customer_ID],Table3[State],"Karnataka")</f>
        <v>Kerala</v>
      </c>
      <c r="K1419" s="2" t="str">
        <f>_xlfn.XLOOKUP(Table2[[#This Row],[Customer_ID]],Table3[Customer_ID],Table3[Membership],"Regular")</f>
        <v>Regular</v>
      </c>
      <c r="L1419" s="2" t="s">
        <v>552</v>
      </c>
      <c r="M1419" s="2" t="str">
        <f>_xlfn.XLOOKUP(Table2[[#This Row],[Product_ID]],Table4[Product_ID],Table4[Product_Name],"Not Found")</f>
        <v>Louis Philippe Leather Wallet Brown</v>
      </c>
      <c r="N1419" s="2" t="str">
        <f>_xlfn.XLOOKUP(Table2[[#This Row],[Product_ID]],Table4[Product_ID],Table4[Category],"Not Found")</f>
        <v>Wallets</v>
      </c>
      <c r="O1419" s="2" t="str">
        <f>_xlfn.XLOOKUP(Table2[[#This Row],[Product_ID]],Table4[Product_ID],Table4[Subcategory],"Not Found")</f>
        <v>Leather Wallet</v>
      </c>
      <c r="P1419" s="2" t="str">
        <f>_xlfn.XLOOKUP(Table2[[#This Row],[Product_ID]],Table4[Product_ID],Table4[Brand],"Missing Brand")</f>
        <v>Louis Philippe</v>
      </c>
      <c r="Q1419" s="2" t="s">
        <v>236</v>
      </c>
      <c r="R1419" s="2" t="str">
        <f>_xlfn.XLOOKUP(Table2[[#This Row],[Store_ID]],Table6[Store_ID],Table6[Store Name],"Not Found")</f>
        <v>TrendMart Kozhikode High Street</v>
      </c>
      <c r="S1419" s="2">
        <f>_xlfn.XLOOKUP(Table2[[#This Row],[Store_ID]],Table6[Store_ID],Table6[Monthly Target],"Missing Target")</f>
        <v>2500000</v>
      </c>
      <c r="T1419" s="2" t="str">
        <f>_xlfn.XLOOKUP(Table2[[#This Row],[Store_ID]],Table6[Store_ID],Table6[Region],"Not Found")</f>
        <v>South Zone 1</v>
      </c>
      <c r="U1419" s="2" t="s">
        <v>268</v>
      </c>
      <c r="V1419" s="2" t="str">
        <f>_xlfn.XLOOKUP(Table2[[#This Row],[Employee_ID]],Table5[Employee_ID],Table5[Employee Name],"Not Found")</f>
        <v>Ganesh Iyengar</v>
      </c>
      <c r="W1419" s="2">
        <v>4</v>
      </c>
      <c r="X1419" s="2">
        <v>1371.21</v>
      </c>
      <c r="Y1419" s="2">
        <v>20</v>
      </c>
      <c r="Z1419" s="2">
        <v>1096.97</v>
      </c>
      <c r="AA1419" s="2">
        <v>12</v>
      </c>
      <c r="AB1419" s="2">
        <v>526.54</v>
      </c>
      <c r="AC1419" s="2">
        <v>4914.41</v>
      </c>
      <c r="AD1419" s="2">
        <v>3616.84</v>
      </c>
      <c r="AE1419" s="2">
        <f t="shared" si="44"/>
        <v>771.02999999999975</v>
      </c>
      <c r="AF1419" s="2" t="s">
        <v>56</v>
      </c>
      <c r="AG1419" s="42">
        <f>IFERROR(Table2[[#This Row],[Profit]]/Table2[[#This Row],[Sales Amount]],0)</f>
        <v>0.15689167163504872</v>
      </c>
      <c r="AH1419" s="2" t="str">
        <f>TRIM(Table2[[#This Row],[Payment Modee]])</f>
        <v>Credit Card</v>
      </c>
      <c r="AI1419" s="2" t="s">
        <v>26</v>
      </c>
      <c r="AJ1419" s="2" t="s">
        <v>27</v>
      </c>
      <c r="AK1419" s="2" t="s">
        <v>3159</v>
      </c>
      <c r="AL1419" s="16" t="str">
        <f>IF(HOUR(Table2[[#This Row],[Order Time]])&lt;12,"Morning",IF(HOUR(Table2[[#This Row],[Order Time]])&lt;17,"Afternoon",IF(HOUR(Table2[[#This Row],[Order Time]])&lt;21,"Evening","Night")))</f>
        <v>Afternoon</v>
      </c>
      <c r="AM1419" s="16" t="s">
        <v>29</v>
      </c>
    </row>
    <row r="1420" spans="1:39" x14ac:dyDescent="0.25">
      <c r="A1420" s="13" t="s">
        <v>3160</v>
      </c>
      <c r="B1420" s="4">
        <v>45547</v>
      </c>
      <c r="C1420" s="2">
        <f>YEAR(Table2[[#This Row],[Invoice Date]])</f>
        <v>2024</v>
      </c>
      <c r="D1420" s="2" t="str">
        <f>TEXT(Table2[[#This Row],[Invoice Date]],"mmm")</f>
        <v>Sep</v>
      </c>
      <c r="E1420" s="2" t="str">
        <f>Table2[[#This Row],[Store_ID]]&amp;"-"&amp;Table2[[#This Row],[Year]]&amp;"-"&amp;Table2[[#This Row],[Month]]</f>
        <v>STR028-2024-Sep</v>
      </c>
      <c r="F1420" s="2" t="s">
        <v>2087</v>
      </c>
      <c r="G1420" s="2" t="str">
        <f>_xlfn.XLOOKUP(Table2[[#This Row],[Customer_ID]],Table3[Customer_ID],Table3[Customer Name],"Not Found")</f>
        <v>Nandakumar Mishra</v>
      </c>
      <c r="H1420" s="2" t="str">
        <f>_xlfn.XLOOKUP(Table2[[#This Row],[Customer_ID]],Table3[Customer_ID],Table3[Gender],"Female")</f>
        <v>Male</v>
      </c>
      <c r="I1420" s="2" t="str">
        <f>_xlfn.XLOOKUP(Table2[[#This Row],[Customer_ID]],Table3[Customer_ID],Table3[City],"Missing Memebership")</f>
        <v>Warangal</v>
      </c>
      <c r="J1420" s="2" t="str">
        <f>_xlfn.XLOOKUP(Table2[[#This Row],[Customer_ID]],Table3[Customer_ID],Table3[State],"Karnataka")</f>
        <v>Telangana</v>
      </c>
      <c r="K1420" s="2" t="str">
        <f>_xlfn.XLOOKUP(Table2[[#This Row],[Customer_ID]],Table3[Customer_ID],Table3[Membership],"Regular")</f>
        <v>Silver</v>
      </c>
      <c r="L1420" s="2" t="s">
        <v>379</v>
      </c>
      <c r="M1420" s="2" t="str">
        <f>_xlfn.XLOOKUP(Table2[[#This Row],[Product_ID]],Table4[Product_ID],Table4[Product_Name],"Not Found")</f>
        <v>Reebok Bodycon Dress Navy Blue</v>
      </c>
      <c r="N1420" s="2" t="str">
        <f>_xlfn.XLOOKUP(Table2[[#This Row],[Product_ID]],Table4[Product_ID],Table4[Category],"Not Found")</f>
        <v>Women Dresses</v>
      </c>
      <c r="O1420" s="2" t="str">
        <f>_xlfn.XLOOKUP(Table2[[#This Row],[Product_ID]],Table4[Product_ID],Table4[Subcategory],"Not Found")</f>
        <v>Bodycon Dress</v>
      </c>
      <c r="P1420" s="2" t="str">
        <f>_xlfn.XLOOKUP(Table2[[#This Row],[Product_ID]],Table4[Product_ID],Table4[Brand],"Missing Brand")</f>
        <v>Reebok</v>
      </c>
      <c r="Q1420" s="2" t="s">
        <v>737</v>
      </c>
      <c r="R1420" s="2" t="str">
        <f>_xlfn.XLOOKUP(Table2[[#This Row],[Store_ID]],Table6[Store_ID],Table6[Store Name],"Not Found")</f>
        <v>TrendMart Shivamogga Standard</v>
      </c>
      <c r="S1420" s="2">
        <f>_xlfn.XLOOKUP(Table2[[#This Row],[Store_ID]],Table6[Store_ID],Table6[Monthly Target],"Missing Target")</f>
        <v>2500000</v>
      </c>
      <c r="T1420" s="2" t="str">
        <f>_xlfn.XLOOKUP(Table2[[#This Row],[Store_ID]],Table6[Store_ID],Table6[Region],"Not Found")</f>
        <v>South Zone 2</v>
      </c>
      <c r="U1420" s="2" t="s">
        <v>92</v>
      </c>
      <c r="V1420" s="2" t="str">
        <f>_xlfn.XLOOKUP(Table2[[#This Row],[Employee_ID]],Table5[Employee_ID],Table5[Employee Name],"Not Found")</f>
        <v>Preethi Singh</v>
      </c>
      <c r="W1420" s="2">
        <v>1</v>
      </c>
      <c r="X1420" s="2">
        <v>1718.61</v>
      </c>
      <c r="Y1420" s="2">
        <v>0</v>
      </c>
      <c r="Z1420" s="2">
        <v>0</v>
      </c>
      <c r="AA1420" s="2">
        <v>12</v>
      </c>
      <c r="AB1420" s="2">
        <v>206.23</v>
      </c>
      <c r="AC1420" s="2">
        <v>1924.84</v>
      </c>
      <c r="AD1420" s="2">
        <v>1140.9000000000001</v>
      </c>
      <c r="AE1420" s="2">
        <f t="shared" si="44"/>
        <v>577.70999999999981</v>
      </c>
      <c r="AF1420" s="2" t="s">
        <v>35</v>
      </c>
      <c r="AG1420" s="42">
        <f>IFERROR(Table2[[#This Row],[Profit]]/Table2[[#This Row],[Sales Amount]],0)</f>
        <v>0.3001340371147731</v>
      </c>
      <c r="AH1420" s="2" t="str">
        <f>TRIM(Table2[[#This Row],[Payment Modee]])</f>
        <v>Debit Card</v>
      </c>
      <c r="AI1420" s="2" t="s">
        <v>26</v>
      </c>
      <c r="AJ1420" s="2" t="s">
        <v>27</v>
      </c>
      <c r="AK1420" s="2" t="s">
        <v>2124</v>
      </c>
      <c r="AL1420" s="16" t="str">
        <f>IF(HOUR(Table2[[#This Row],[Order Time]])&lt;12,"Morning",IF(HOUR(Table2[[#This Row],[Order Time]])&lt;17,"Afternoon",IF(HOUR(Table2[[#This Row],[Order Time]])&lt;21,"Evening","Night")))</f>
        <v>Evening</v>
      </c>
      <c r="AM1420" s="16" t="s">
        <v>29</v>
      </c>
    </row>
    <row r="1421" spans="1:39" x14ac:dyDescent="0.25">
      <c r="A1421" s="13" t="s">
        <v>3161</v>
      </c>
      <c r="B1421" s="4">
        <v>45644</v>
      </c>
      <c r="C1421" s="2">
        <f>YEAR(Table2[[#This Row],[Invoice Date]])</f>
        <v>2024</v>
      </c>
      <c r="D1421" s="2" t="str">
        <f>TEXT(Table2[[#This Row],[Invoice Date]],"mmm")</f>
        <v>Dec</v>
      </c>
      <c r="E1421" s="2" t="str">
        <f>Table2[[#This Row],[Store_ID]]&amp;"-"&amp;Table2[[#This Row],[Year]]&amp;"-"&amp;Table2[[#This Row],[Month]]</f>
        <v>STR113-2024-Dec</v>
      </c>
      <c r="F1421" s="2" t="s">
        <v>2947</v>
      </c>
      <c r="G1421" s="2" t="str">
        <f>_xlfn.XLOOKUP(Table2[[#This Row],[Customer_ID]],Table3[Customer_ID],Table3[Customer Name],"Not Found")</f>
        <v>Manoj Raman</v>
      </c>
      <c r="H1421" s="2" t="str">
        <f>_xlfn.XLOOKUP(Table2[[#This Row],[Customer_ID]],Table3[Customer_ID],Table3[Gender],"Female")</f>
        <v>Male</v>
      </c>
      <c r="I1421" s="2" t="str">
        <f>_xlfn.XLOOKUP(Table2[[#This Row],[Customer_ID]],Table3[Customer_ID],Table3[City],"Missing Memebership")</f>
        <v>Visakhapatnam</v>
      </c>
      <c r="J1421" s="2" t="str">
        <f>_xlfn.XLOOKUP(Table2[[#This Row],[Customer_ID]],Table3[Customer_ID],Table3[State],"Karnataka")</f>
        <v>Andhra Pradesh</v>
      </c>
      <c r="K1421" s="2" t="str">
        <f>_xlfn.XLOOKUP(Table2[[#This Row],[Customer_ID]],Table3[Customer_ID],Table3[Membership],"Regular")</f>
        <v>Regular</v>
      </c>
      <c r="L1421" s="2" t="s">
        <v>652</v>
      </c>
      <c r="M1421" s="2" t="str">
        <f>_xlfn.XLOOKUP(Table2[[#This Row],[Product_ID]],Table4[Product_ID],Table4[Product_Name],"Not Found")</f>
        <v>Libas Smart Watch Purple</v>
      </c>
      <c r="N1421" s="2" t="str">
        <f>_xlfn.XLOOKUP(Table2[[#This Row],[Product_ID]],Table4[Product_ID],Table4[Category],"Not Found")</f>
        <v>Watches</v>
      </c>
      <c r="O1421" s="2" t="str">
        <f>_xlfn.XLOOKUP(Table2[[#This Row],[Product_ID]],Table4[Product_ID],Table4[Subcategory],"Not Found")</f>
        <v>Smart Watch</v>
      </c>
      <c r="P1421" s="2" t="str">
        <f>_xlfn.XLOOKUP(Table2[[#This Row],[Product_ID]],Table4[Product_ID],Table4[Brand],"Missing Brand")</f>
        <v>Libas</v>
      </c>
      <c r="Q1421" s="2" t="s">
        <v>503</v>
      </c>
      <c r="R1421" s="2" t="str">
        <f>_xlfn.XLOOKUP(Table2[[#This Row],[Store_ID]],Table6[Store_ID],Table6[Store Name],"Not Found")</f>
        <v>TrendMart Mangaluru High Street</v>
      </c>
      <c r="S1421" s="2">
        <f>_xlfn.XLOOKUP(Table2[[#This Row],[Store_ID]],Table6[Store_ID],Table6[Monthly Target],"Missing Target")</f>
        <v>2000000</v>
      </c>
      <c r="T1421" s="2" t="str">
        <f>_xlfn.XLOOKUP(Table2[[#This Row],[Store_ID]],Table6[Store_ID],Table6[Region],"Not Found")</f>
        <v>South Zone 2</v>
      </c>
      <c r="U1421" s="2" t="s">
        <v>417</v>
      </c>
      <c r="V1421" s="2" t="str">
        <f>_xlfn.XLOOKUP(Table2[[#This Row],[Employee_ID]],Table5[Employee_ID],Table5[Employee Name],"Not Found")</f>
        <v>Arjun Krishnan</v>
      </c>
      <c r="W1421" s="2">
        <v>1</v>
      </c>
      <c r="X1421" s="2">
        <v>1116.95</v>
      </c>
      <c r="Y1421" s="2">
        <v>5</v>
      </c>
      <c r="Z1421" s="2">
        <v>55.85</v>
      </c>
      <c r="AA1421" s="2">
        <v>12</v>
      </c>
      <c r="AB1421" s="2">
        <v>127.33</v>
      </c>
      <c r="AC1421" s="2">
        <v>1188.43</v>
      </c>
      <c r="AD1421" s="2">
        <v>815.46</v>
      </c>
      <c r="AE1421" s="2">
        <f t="shared" si="44"/>
        <v>245.64000000000004</v>
      </c>
      <c r="AF1421" s="2" t="s">
        <v>56</v>
      </c>
      <c r="AG1421" s="42">
        <f>IFERROR(Table2[[#This Row],[Profit]]/Table2[[#This Row],[Sales Amount]],0)</f>
        <v>0.20669286369411746</v>
      </c>
      <c r="AH1421" s="2" t="str">
        <f>TRIM(Table2[[#This Row],[Payment Modee]])</f>
        <v>Credit Card</v>
      </c>
      <c r="AI1421" s="2" t="s">
        <v>26</v>
      </c>
      <c r="AJ1421" s="2" t="s">
        <v>27</v>
      </c>
      <c r="AK1421" s="2" t="s">
        <v>888</v>
      </c>
      <c r="AL1421" s="16" t="str">
        <f>IF(HOUR(Table2[[#This Row],[Order Time]])&lt;12,"Morning",IF(HOUR(Table2[[#This Row],[Order Time]])&lt;17,"Afternoon",IF(HOUR(Table2[[#This Row],[Order Time]])&lt;21,"Evening","Night")))</f>
        <v>Afternoon</v>
      </c>
      <c r="AM1421" s="16" t="s">
        <v>29</v>
      </c>
    </row>
    <row r="1422" spans="1:39" x14ac:dyDescent="0.25">
      <c r="A1422" s="13" t="s">
        <v>3162</v>
      </c>
      <c r="B1422" s="4">
        <v>45465</v>
      </c>
      <c r="C1422" s="2">
        <f>YEAR(Table2[[#This Row],[Invoice Date]])</f>
        <v>2024</v>
      </c>
      <c r="D1422" s="2" t="str">
        <f>TEXT(Table2[[#This Row],[Invoice Date]],"mmm")</f>
        <v>Jun</v>
      </c>
      <c r="E1422" s="2" t="str">
        <f>Table2[[#This Row],[Store_ID]]&amp;"-"&amp;Table2[[#This Row],[Year]]&amp;"-"&amp;Table2[[#This Row],[Month]]</f>
        <v>STR044-2024-Jun</v>
      </c>
      <c r="F1422" s="2" t="s">
        <v>2903</v>
      </c>
      <c r="G1422" s="2" t="str">
        <f>_xlfn.XLOOKUP(Table2[[#This Row],[Customer_ID]],Table3[Customer_ID],Table3[Customer Name],"Not Found")</f>
        <v>Swathi Mishra</v>
      </c>
      <c r="H1422" s="2" t="str">
        <f>_xlfn.XLOOKUP(Table2[[#This Row],[Customer_ID]],Table3[Customer_ID],Table3[Gender],"Female")</f>
        <v>Female</v>
      </c>
      <c r="I1422" s="2" t="str">
        <f>_xlfn.XLOOKUP(Table2[[#This Row],[Customer_ID]],Table3[Customer_ID],Table3[City],"Missing Memebership")</f>
        <v>Belagavi</v>
      </c>
      <c r="J1422" s="2" t="str">
        <f>_xlfn.XLOOKUP(Table2[[#This Row],[Customer_ID]],Table3[Customer_ID],Table3[State],"Karnataka")</f>
        <v>Karnataka</v>
      </c>
      <c r="K1422" s="2" t="str">
        <f>_xlfn.XLOOKUP(Table2[[#This Row],[Customer_ID]],Table3[Customer_ID],Table3[Membership],"Regular")</f>
        <v>Gold</v>
      </c>
      <c r="L1422" s="2" t="s">
        <v>459</v>
      </c>
      <c r="M1422" s="2" t="str">
        <f>_xlfn.XLOOKUP(Table2[[#This Row],[Product_ID]],Table4[Product_ID],Table4[Product_Name],"Not Found")</f>
        <v>Sonata Straight Fit Cream</v>
      </c>
      <c r="N1422" s="2" t="str">
        <f>_xlfn.XLOOKUP(Table2[[#This Row],[Product_ID]],Table4[Product_ID],Table4[Category],"Not Found")</f>
        <v>Women Jeans</v>
      </c>
      <c r="O1422" s="2" t="str">
        <f>_xlfn.XLOOKUP(Table2[[#This Row],[Product_ID]],Table4[Product_ID],Table4[Subcategory],"Not Found")</f>
        <v>Straight Fit</v>
      </c>
      <c r="P1422" s="2" t="str">
        <f>_xlfn.XLOOKUP(Table2[[#This Row],[Product_ID]],Table4[Product_ID],Table4[Brand],"Missing Brand")</f>
        <v>Sonata</v>
      </c>
      <c r="Q1422" s="2" t="s">
        <v>277</v>
      </c>
      <c r="R1422" s="2" t="str">
        <f>_xlfn.XLOOKUP(Table2[[#This Row],[Store_ID]],Table6[Store_ID],Table6[Store Name],"Not Found")</f>
        <v>TrendMart Warangal High Street</v>
      </c>
      <c r="S1422" s="2">
        <f>_xlfn.XLOOKUP(Table2[[#This Row],[Store_ID]],Table6[Store_ID],Table6[Monthly Target],"Missing Target")</f>
        <v>1200000</v>
      </c>
      <c r="T1422" s="2" t="str">
        <f>_xlfn.XLOOKUP(Table2[[#This Row],[Store_ID]],Table6[Store_ID],Table6[Region],"Not Found")</f>
        <v>South Zone 2</v>
      </c>
      <c r="U1422" s="2" t="s">
        <v>43</v>
      </c>
      <c r="V1422" s="2" t="str">
        <f>_xlfn.XLOOKUP(Table2[[#This Row],[Employee_ID]],Table5[Employee_ID],Table5[Employee Name],"Not Found")</f>
        <v>Meena Krishnan</v>
      </c>
      <c r="W1422" s="2">
        <v>3</v>
      </c>
      <c r="X1422" s="2">
        <v>1119.32</v>
      </c>
      <c r="Y1422" s="2">
        <v>0</v>
      </c>
      <c r="Z1422" s="2">
        <v>0</v>
      </c>
      <c r="AA1422" s="2">
        <v>12</v>
      </c>
      <c r="AB1422" s="2">
        <v>402.96</v>
      </c>
      <c r="AC1422" s="2">
        <v>3760.92</v>
      </c>
      <c r="AD1422" s="2">
        <v>2161.59</v>
      </c>
      <c r="AE1422" s="2">
        <f t="shared" ref="AE1422:AE1448" si="45">(AC1422-AD1422-AB1422)</f>
        <v>1196.3699999999999</v>
      </c>
      <c r="AF1422" s="2" t="s">
        <v>56</v>
      </c>
      <c r="AG1422" s="42">
        <f>IFERROR(Table2[[#This Row],[Profit]]/Table2[[#This Row],[Sales Amount]],0)</f>
        <v>0.31810567627069969</v>
      </c>
      <c r="AH1422" s="2" t="str">
        <f>TRIM(Table2[[#This Row],[Payment Modee]])</f>
        <v>Credit Card</v>
      </c>
      <c r="AI1422" s="2" t="s">
        <v>26</v>
      </c>
      <c r="AJ1422" s="2" t="s">
        <v>27</v>
      </c>
      <c r="AK1422" s="2" t="s">
        <v>3163</v>
      </c>
      <c r="AL1422" s="16" t="str">
        <f>IF(HOUR(Table2[[#This Row],[Order Time]])&lt;12,"Morning",IF(HOUR(Table2[[#This Row],[Order Time]])&lt;17,"Afternoon",IF(HOUR(Table2[[#This Row],[Order Time]])&lt;21,"Evening","Night")))</f>
        <v>Afternoon</v>
      </c>
      <c r="AM1422" s="16" t="s">
        <v>38</v>
      </c>
    </row>
    <row r="1423" spans="1:39" x14ac:dyDescent="0.25">
      <c r="A1423" s="13" t="s">
        <v>3164</v>
      </c>
      <c r="B1423" s="4">
        <v>45618</v>
      </c>
      <c r="C1423" s="2">
        <f>YEAR(Table2[[#This Row],[Invoice Date]])</f>
        <v>2024</v>
      </c>
      <c r="D1423" s="2" t="str">
        <f>TEXT(Table2[[#This Row],[Invoice Date]],"mmm")</f>
        <v>Nov</v>
      </c>
      <c r="E1423" s="2" t="str">
        <f>Table2[[#This Row],[Store_ID]]&amp;"-"&amp;Table2[[#This Row],[Year]]&amp;"-"&amp;Table2[[#This Row],[Month]]</f>
        <v>STR110-2024-Nov</v>
      </c>
      <c r="F1423" s="2" t="s">
        <v>1691</v>
      </c>
      <c r="G1423" s="2" t="str">
        <f>_xlfn.XLOOKUP(Table2[[#This Row],[Customer_ID]],Table3[Customer_ID],Table3[Customer Name],"Not Found")</f>
        <v>Kavitha Sharma</v>
      </c>
      <c r="H1423" s="2" t="str">
        <f>_xlfn.XLOOKUP(Table2[[#This Row],[Customer_ID]],Table3[Customer_ID],Table3[Gender],"Female")</f>
        <v>Female</v>
      </c>
      <c r="I1423" s="2" t="str">
        <f>_xlfn.XLOOKUP(Table2[[#This Row],[Customer_ID]],Table3[Customer_ID],Table3[City],"Missing Memebership")</f>
        <v>Hyderabad</v>
      </c>
      <c r="J1423" s="2" t="str">
        <f>_xlfn.XLOOKUP(Table2[[#This Row],[Customer_ID]],Table3[Customer_ID],Table3[State],"Karnataka")</f>
        <v>Telangana</v>
      </c>
      <c r="K1423" s="2" t="str">
        <f>_xlfn.XLOOKUP(Table2[[#This Row],[Customer_ID]],Table3[Customer_ID],Table3[Membership],"Regular")</f>
        <v>Platinum</v>
      </c>
      <c r="L1423" s="2" t="s">
        <v>576</v>
      </c>
      <c r="M1423" s="2" t="str">
        <f>_xlfn.XLOOKUP(Table2[[#This Row],[Product_ID]],Table4[Product_ID],Table4[Product_Name],"Not Found")</f>
        <v>Libas Girls Frock Sky Blue</v>
      </c>
      <c r="N1423" s="2" t="str">
        <f>_xlfn.XLOOKUP(Table2[[#This Row],[Product_ID]],Table4[Product_ID],Table4[Category],"Not Found")</f>
        <v>Kids Wear</v>
      </c>
      <c r="O1423" s="2" t="str">
        <f>_xlfn.XLOOKUP(Table2[[#This Row],[Product_ID]],Table4[Product_ID],Table4[Subcategory],"Not Found")</f>
        <v>Girls Frock</v>
      </c>
      <c r="P1423" s="2" t="str">
        <f>_xlfn.XLOOKUP(Table2[[#This Row],[Product_ID]],Table4[Product_ID],Table4[Brand],"Missing Brand")</f>
        <v>Libas</v>
      </c>
      <c r="Q1423" s="2" t="s">
        <v>146</v>
      </c>
      <c r="R1423" s="2" t="str">
        <f>_xlfn.XLOOKUP(Table2[[#This Row],[Store_ID]],Table6[Store_ID],Table6[Store Name],"Not Found")</f>
        <v>TrendMart Thoothukudi Outlet</v>
      </c>
      <c r="S1423" s="2">
        <f>_xlfn.XLOOKUP(Table2[[#This Row],[Store_ID]],Table6[Store_ID],Table6[Monthly Target],"Missing Target")</f>
        <v>1000000</v>
      </c>
      <c r="T1423" s="2" t="str">
        <f>_xlfn.XLOOKUP(Table2[[#This Row],[Store_ID]],Table6[Store_ID],Table6[Region],"Not Found")</f>
        <v>South Zone 1</v>
      </c>
      <c r="U1423" s="2" t="s">
        <v>482</v>
      </c>
      <c r="V1423" s="2" t="str">
        <f>_xlfn.XLOOKUP(Table2[[#This Row],[Employee_ID]],Table5[Employee_ID],Table5[Employee Name],"Not Found")</f>
        <v>Swathi Achari</v>
      </c>
      <c r="W1423" s="2">
        <v>2</v>
      </c>
      <c r="X1423" s="2">
        <v>785.84</v>
      </c>
      <c r="Y1423" s="2">
        <v>15</v>
      </c>
      <c r="Z1423" s="2">
        <v>235.75</v>
      </c>
      <c r="AA1423" s="2">
        <v>5</v>
      </c>
      <c r="AB1423" s="2">
        <v>66.8</v>
      </c>
      <c r="AC1423" s="2">
        <v>1402.73</v>
      </c>
      <c r="AD1423" s="2">
        <v>1182.76</v>
      </c>
      <c r="AE1423" s="2">
        <f t="shared" si="45"/>
        <v>153.17000000000002</v>
      </c>
      <c r="AF1423" s="2" t="s">
        <v>35</v>
      </c>
      <c r="AG1423" s="42">
        <f>IFERROR(Table2[[#This Row],[Profit]]/Table2[[#This Row],[Sales Amount]],0)</f>
        <v>0.1091942141395707</v>
      </c>
      <c r="AH1423" s="2" t="str">
        <f>TRIM(Table2[[#This Row],[Payment Modee]])</f>
        <v>Debit Card</v>
      </c>
      <c r="AI1423" s="2" t="s">
        <v>26</v>
      </c>
      <c r="AJ1423" s="2" t="s">
        <v>27</v>
      </c>
      <c r="AK1423" s="2" t="s">
        <v>3165</v>
      </c>
      <c r="AL1423" s="16" t="str">
        <f>IF(HOUR(Table2[[#This Row],[Order Time]])&lt;12,"Morning",IF(HOUR(Table2[[#This Row],[Order Time]])&lt;17,"Afternoon",IF(HOUR(Table2[[#This Row],[Order Time]])&lt;21,"Evening","Night")))</f>
        <v>Morning</v>
      </c>
      <c r="AM1423" s="16" t="s">
        <v>29</v>
      </c>
    </row>
    <row r="1424" spans="1:39" x14ac:dyDescent="0.25">
      <c r="A1424" s="13" t="s">
        <v>3166</v>
      </c>
      <c r="B1424" s="4">
        <v>45710</v>
      </c>
      <c r="C1424" s="2">
        <f>YEAR(Table2[[#This Row],[Invoice Date]])</f>
        <v>2025</v>
      </c>
      <c r="D1424" s="2" t="str">
        <f>TEXT(Table2[[#This Row],[Invoice Date]],"mmm")</f>
        <v>Feb</v>
      </c>
      <c r="E1424" s="2" t="str">
        <f>Table2[[#This Row],[Store_ID]]&amp;"-"&amp;Table2[[#This Row],[Year]]&amp;"-"&amp;Table2[[#This Row],[Month]]</f>
        <v>STR031-2025-Feb</v>
      </c>
      <c r="F1424" s="2" t="s">
        <v>2534</v>
      </c>
      <c r="G1424" s="2" t="str">
        <f>_xlfn.XLOOKUP(Table2[[#This Row],[Customer_ID]],Table3[Customer_ID],Table3[Customer Name],"Not Found")</f>
        <v>Chidambaram Naidu</v>
      </c>
      <c r="H1424" s="2" t="str">
        <f>_xlfn.XLOOKUP(Table2[[#This Row],[Customer_ID]],Table3[Customer_ID],Table3[Gender],"Female")</f>
        <v>Male</v>
      </c>
      <c r="I1424" s="2" t="str">
        <f>_xlfn.XLOOKUP(Table2[[#This Row],[Customer_ID]],Table3[Customer_ID],Table3[City],"Missing Memebership")</f>
        <v>Thrissur</v>
      </c>
      <c r="J1424" s="2" t="str">
        <f>_xlfn.XLOOKUP(Table2[[#This Row],[Customer_ID]],Table3[Customer_ID],Table3[State],"Karnataka")</f>
        <v>Kerala</v>
      </c>
      <c r="K1424" s="2" t="str">
        <f>_xlfn.XLOOKUP(Table2[[#This Row],[Customer_ID]],Table3[Customer_ID],Table3[Membership],"Regular")</f>
        <v>Platinum</v>
      </c>
      <c r="L1424" s="2" t="s">
        <v>133</v>
      </c>
      <c r="M1424" s="2" t="str">
        <f>_xlfn.XLOOKUP(Table2[[#This Row],[Product_ID]],Table4[Product_ID],Table4[Product_Name],"Not Found")</f>
        <v>US Polo Assn Casual Top Sky Blue</v>
      </c>
      <c r="N1424" s="2" t="str">
        <f>_xlfn.XLOOKUP(Table2[[#This Row],[Product_ID]],Table4[Product_ID],Table4[Category],"Not Found")</f>
        <v>Women Tops</v>
      </c>
      <c r="O1424" s="2" t="str">
        <f>_xlfn.XLOOKUP(Table2[[#This Row],[Product_ID]],Table4[Product_ID],Table4[Subcategory],"Not Found")</f>
        <v>Casual Top</v>
      </c>
      <c r="P1424" s="2" t="str">
        <f>_xlfn.XLOOKUP(Table2[[#This Row],[Product_ID]],Table4[Product_ID],Table4[Brand],"Missing Brand")</f>
        <v>US Polo Assn</v>
      </c>
      <c r="Q1424" s="2" t="s">
        <v>1351</v>
      </c>
      <c r="R1424" s="2" t="str">
        <f>_xlfn.XLOOKUP(Table2[[#This Row],[Store_ID]],Table6[Store_ID],Table6[Store Name],"Not Found")</f>
        <v>TrendMart Kozhikode Mall Kiosk</v>
      </c>
      <c r="S1424" s="2">
        <f>_xlfn.XLOOKUP(Table2[[#This Row],[Store_ID]],Table6[Store_ID],Table6[Monthly Target],"Missing Target")</f>
        <v>2000000</v>
      </c>
      <c r="T1424" s="2" t="str">
        <f>_xlfn.XLOOKUP(Table2[[#This Row],[Store_ID]],Table6[Store_ID],Table6[Region],"Not Found")</f>
        <v>South Zone 1</v>
      </c>
      <c r="U1424" s="2" t="s">
        <v>92</v>
      </c>
      <c r="V1424" s="2" t="str">
        <f>_xlfn.XLOOKUP(Table2[[#This Row],[Employee_ID]],Table5[Employee_ID],Table5[Employee Name],"Not Found")</f>
        <v>Preethi Singh</v>
      </c>
      <c r="W1424" s="2">
        <v>3</v>
      </c>
      <c r="X1424" s="2">
        <v>942.55</v>
      </c>
      <c r="Y1424" s="2">
        <v>10</v>
      </c>
      <c r="Z1424" s="2">
        <v>282.76</v>
      </c>
      <c r="AA1424" s="2">
        <v>5</v>
      </c>
      <c r="AB1424" s="2">
        <v>127.24</v>
      </c>
      <c r="AC1424" s="2">
        <v>2672.13</v>
      </c>
      <c r="AD1424" s="2">
        <v>1604.43</v>
      </c>
      <c r="AE1424" s="2">
        <f t="shared" si="45"/>
        <v>940.46</v>
      </c>
      <c r="AF1424" s="2" t="s">
        <v>35</v>
      </c>
      <c r="AG1424" s="42">
        <f>IFERROR(Table2[[#This Row],[Profit]]/Table2[[#This Row],[Sales Amount]],0)</f>
        <v>0.35195143948834823</v>
      </c>
      <c r="AH1424" s="2" t="str">
        <f>TRIM(Table2[[#This Row],[Payment Modee]])</f>
        <v>Debit Card</v>
      </c>
      <c r="AI1424" s="2" t="s">
        <v>26</v>
      </c>
      <c r="AJ1424" s="2" t="s">
        <v>27</v>
      </c>
      <c r="AK1424" s="2" t="s">
        <v>2824</v>
      </c>
      <c r="AL1424" s="16" t="str">
        <f>IF(HOUR(Table2[[#This Row],[Order Time]])&lt;12,"Morning",IF(HOUR(Table2[[#This Row],[Order Time]])&lt;17,"Afternoon",IF(HOUR(Table2[[#This Row],[Order Time]])&lt;21,"Evening","Night")))</f>
        <v>Afternoon</v>
      </c>
      <c r="AM1424" s="16" t="s">
        <v>38</v>
      </c>
    </row>
    <row r="1425" spans="1:39" x14ac:dyDescent="0.25">
      <c r="A1425" s="13" t="s">
        <v>3167</v>
      </c>
      <c r="B1425" s="4">
        <v>45581</v>
      </c>
      <c r="C1425" s="2">
        <f>YEAR(Table2[[#This Row],[Invoice Date]])</f>
        <v>2024</v>
      </c>
      <c r="D1425" s="2" t="str">
        <f>TEXT(Table2[[#This Row],[Invoice Date]],"mmm")</f>
        <v>Oct</v>
      </c>
      <c r="E1425" s="2" t="str">
        <f>Table2[[#This Row],[Store_ID]]&amp;"-"&amp;Table2[[#This Row],[Year]]&amp;"-"&amp;Table2[[#This Row],[Month]]</f>
        <v>STR076-2024-Oct</v>
      </c>
      <c r="F1425" s="2" t="s">
        <v>598</v>
      </c>
      <c r="G1425" s="2" t="str">
        <f>_xlfn.XLOOKUP(Table2[[#This Row],[Customer_ID]],Table3[Customer_ID],Table3[Customer Name],"Not Found")</f>
        <v>Jagan Prasad</v>
      </c>
      <c r="H1425" s="2" t="str">
        <f>_xlfn.XLOOKUP(Table2[[#This Row],[Customer_ID]],Table3[Customer_ID],Table3[Gender],"Female")</f>
        <v>Male</v>
      </c>
      <c r="I1425" s="2" t="str">
        <f>_xlfn.XLOOKUP(Table2[[#This Row],[Customer_ID]],Table3[Customer_ID],Table3[City],"Missing Memebership")</f>
        <v>Dindigul</v>
      </c>
      <c r="J1425" s="2" t="str">
        <f>_xlfn.XLOOKUP(Table2[[#This Row],[Customer_ID]],Table3[Customer_ID],Table3[State],"Karnataka")</f>
        <v>Tamil Nadu</v>
      </c>
      <c r="K1425" s="2" t="str">
        <f>_xlfn.XLOOKUP(Table2[[#This Row],[Customer_ID]],Table3[Customer_ID],Table3[Membership],"Regular")</f>
        <v>Gold</v>
      </c>
      <c r="L1425" s="2" t="s">
        <v>2732</v>
      </c>
      <c r="M1425" s="2" t="str">
        <f>_xlfn.XLOOKUP(Table2[[#This Row],[Product_ID]],Table4[Product_ID],Table4[Product_Name],"Not Found")</f>
        <v>Arrow Formal Trouser Brown</v>
      </c>
      <c r="N1425" s="2" t="str">
        <f>_xlfn.XLOOKUP(Table2[[#This Row],[Product_ID]],Table4[Product_ID],Table4[Category],"Not Found")</f>
        <v>Men Trousers</v>
      </c>
      <c r="O1425" s="2" t="str">
        <f>_xlfn.XLOOKUP(Table2[[#This Row],[Product_ID]],Table4[Product_ID],Table4[Subcategory],"Not Found")</f>
        <v>Formal Trouser</v>
      </c>
      <c r="P1425" s="2" t="str">
        <f>_xlfn.XLOOKUP(Table2[[#This Row],[Product_ID]],Table4[Product_ID],Table4[Brand],"Missing Brand")</f>
        <v>Arrow</v>
      </c>
      <c r="Q1425" s="2" t="s">
        <v>1063</v>
      </c>
      <c r="R1425" s="2" t="str">
        <f>_xlfn.XLOOKUP(Table2[[#This Row],[Store_ID]],Table6[Store_ID],Table6[Store Name],"Not Found")</f>
        <v>TrendMart Chennai Standard</v>
      </c>
      <c r="S1425" s="2">
        <f>_xlfn.XLOOKUP(Table2[[#This Row],[Store_ID]],Table6[Store_ID],Table6[Monthly Target],"Missing Target")</f>
        <v>1500000</v>
      </c>
      <c r="T1425" s="2" t="str">
        <f>_xlfn.XLOOKUP(Table2[[#This Row],[Store_ID]],Table6[Store_ID],Table6[Region],"Not Found")</f>
        <v>South Zone 1</v>
      </c>
      <c r="U1425" s="2" t="s">
        <v>102</v>
      </c>
      <c r="V1425" s="2" t="str">
        <f>_xlfn.XLOOKUP(Table2[[#This Row],[Employee_ID]],Table5[Employee_ID],Table5[Employee Name],"Not Found")</f>
        <v>Chandra Reddy</v>
      </c>
      <c r="W1425" s="2">
        <v>3</v>
      </c>
      <c r="X1425" s="2">
        <v>1128.23</v>
      </c>
      <c r="Y1425" s="2">
        <v>0</v>
      </c>
      <c r="Z1425" s="2">
        <v>0</v>
      </c>
      <c r="AA1425" s="2">
        <v>12</v>
      </c>
      <c r="AB1425" s="2">
        <v>406.16</v>
      </c>
      <c r="AC1425" s="2">
        <v>3790.85</v>
      </c>
      <c r="AD1425" s="2">
        <v>2395.38</v>
      </c>
      <c r="AE1425" s="2">
        <f t="shared" si="45"/>
        <v>989.30999999999972</v>
      </c>
      <c r="AF1425" s="2" t="s">
        <v>35</v>
      </c>
      <c r="AG1425" s="42">
        <f>IFERROR(Table2[[#This Row],[Profit]]/Table2[[#This Row],[Sales Amount]],0)</f>
        <v>0.26097313267472988</v>
      </c>
      <c r="AH1425" s="2" t="str">
        <f>TRIM(Table2[[#This Row],[Payment Modee]])</f>
        <v>Debit Card</v>
      </c>
      <c r="AI1425" s="2" t="s">
        <v>26</v>
      </c>
      <c r="AJ1425" s="2" t="s">
        <v>27</v>
      </c>
      <c r="AK1425" s="2" t="s">
        <v>3168</v>
      </c>
      <c r="AL1425" s="16" t="str">
        <f>IF(HOUR(Table2[[#This Row],[Order Time]])&lt;12,"Morning",IF(HOUR(Table2[[#This Row],[Order Time]])&lt;17,"Afternoon",IF(HOUR(Table2[[#This Row],[Order Time]])&lt;21,"Evening","Night")))</f>
        <v>Evening</v>
      </c>
      <c r="AM1425" s="16" t="s">
        <v>29</v>
      </c>
    </row>
    <row r="1426" spans="1:39" x14ac:dyDescent="0.25">
      <c r="A1426" s="13" t="s">
        <v>3169</v>
      </c>
      <c r="B1426" s="4">
        <v>45600</v>
      </c>
      <c r="C1426" s="2">
        <f>YEAR(Table2[[#This Row],[Invoice Date]])</f>
        <v>2024</v>
      </c>
      <c r="D1426" s="2" t="str">
        <f>TEXT(Table2[[#This Row],[Invoice Date]],"mmm")</f>
        <v>Nov</v>
      </c>
      <c r="E1426" s="2" t="str">
        <f>Table2[[#This Row],[Store_ID]]&amp;"-"&amp;Table2[[#This Row],[Year]]&amp;"-"&amp;Table2[[#This Row],[Month]]</f>
        <v>STR048-2024-Nov</v>
      </c>
      <c r="F1426" s="2" t="s">
        <v>310</v>
      </c>
      <c r="G1426" s="2" t="str">
        <f>_xlfn.XLOOKUP(Table2[[#This Row],[Customer_ID]],Table3[Customer_ID],Table3[Customer Name],"Not Found")</f>
        <v>Vijay Singh</v>
      </c>
      <c r="H1426" s="2" t="str">
        <f>_xlfn.XLOOKUP(Table2[[#This Row],[Customer_ID]],Table3[Customer_ID],Table3[Gender],"Female")</f>
        <v>Male</v>
      </c>
      <c r="I1426" s="2" t="str">
        <f>_xlfn.XLOOKUP(Table2[[#This Row],[Customer_ID]],Table3[Customer_ID],Table3[City],"Missing Memebership")</f>
        <v>Nizamabad</v>
      </c>
      <c r="J1426" s="2" t="str">
        <f>_xlfn.XLOOKUP(Table2[[#This Row],[Customer_ID]],Table3[Customer_ID],Table3[State],"Karnataka")</f>
        <v>Telangana</v>
      </c>
      <c r="K1426" s="2" t="str">
        <f>_xlfn.XLOOKUP(Table2[[#This Row],[Customer_ID]],Table3[Customer_ID],Table3[Membership],"Regular")</f>
        <v>Gold</v>
      </c>
      <c r="L1426" s="2" t="s">
        <v>213</v>
      </c>
      <c r="M1426" s="2" t="str">
        <f>_xlfn.XLOOKUP(Table2[[#This Row],[Product_ID]],Table4[Product_ID],Table4[Product_Name],"Not Found")</f>
        <v>Peter England Round Neck Sky Blue</v>
      </c>
      <c r="N1426" s="2" t="str">
        <f>_xlfn.XLOOKUP(Table2[[#This Row],[Product_ID]],Table4[Product_ID],Table4[Category],"Not Found")</f>
        <v>Men T-Shirts</v>
      </c>
      <c r="O1426" s="2" t="str">
        <f>_xlfn.XLOOKUP(Table2[[#This Row],[Product_ID]],Table4[Product_ID],Table4[Subcategory],"Not Found")</f>
        <v>Round Neck</v>
      </c>
      <c r="P1426" s="2" t="str">
        <f>_xlfn.XLOOKUP(Table2[[#This Row],[Product_ID]],Table4[Product_ID],Table4[Brand],"Missing Brand")</f>
        <v>Peter England</v>
      </c>
      <c r="Q1426" s="2" t="s">
        <v>1853</v>
      </c>
      <c r="R1426" s="2" t="str">
        <f>_xlfn.XLOOKUP(Table2[[#This Row],[Store_ID]],Table6[Store_ID],Table6[Store Name],"Not Found")</f>
        <v>TrendMart Guntur High Street</v>
      </c>
      <c r="S1426" s="2">
        <f>_xlfn.XLOOKUP(Table2[[#This Row],[Store_ID]],Table6[Store_ID],Table6[Monthly Target],"Missing Target")</f>
        <v>1200000</v>
      </c>
      <c r="T1426" s="2" t="str">
        <f>_xlfn.XLOOKUP(Table2[[#This Row],[Store_ID]],Table6[Store_ID],Table6[Region],"Not Found")</f>
        <v>South Zone 3</v>
      </c>
      <c r="U1426" s="2" t="s">
        <v>170</v>
      </c>
      <c r="V1426" s="2" t="str">
        <f>_xlfn.XLOOKUP(Table2[[#This Row],[Employee_ID]],Table5[Employee_ID],Table5[Employee Name],"Not Found")</f>
        <v>Ishwarya Shetty</v>
      </c>
      <c r="W1426" s="2">
        <v>5</v>
      </c>
      <c r="X1426" s="2">
        <v>675.69</v>
      </c>
      <c r="Y1426" s="2">
        <v>20</v>
      </c>
      <c r="Z1426" s="2">
        <v>675.69</v>
      </c>
      <c r="AA1426" s="2">
        <v>5</v>
      </c>
      <c r="AB1426" s="2">
        <v>135.13999999999999</v>
      </c>
      <c r="AC1426" s="2">
        <v>2837.9</v>
      </c>
      <c r="AD1426" s="2">
        <v>2096.4</v>
      </c>
      <c r="AE1426" s="2">
        <f t="shared" si="45"/>
        <v>606.36</v>
      </c>
      <c r="AF1426" s="2" t="s">
        <v>56</v>
      </c>
      <c r="AG1426" s="42">
        <f>IFERROR(Table2[[#This Row],[Profit]]/Table2[[#This Row],[Sales Amount]],0)</f>
        <v>0.21366503400401704</v>
      </c>
      <c r="AH1426" s="2" t="str">
        <f>TRIM(Table2[[#This Row],[Payment Modee]])</f>
        <v>Credit Card</v>
      </c>
      <c r="AI1426" s="2" t="s">
        <v>26</v>
      </c>
      <c r="AJ1426" s="2" t="s">
        <v>27</v>
      </c>
      <c r="AK1426" s="2" t="s">
        <v>2240</v>
      </c>
      <c r="AL1426" s="16" t="str">
        <f>IF(HOUR(Table2[[#This Row],[Order Time]])&lt;12,"Morning",IF(HOUR(Table2[[#This Row],[Order Time]])&lt;17,"Afternoon",IF(HOUR(Table2[[#This Row],[Order Time]])&lt;21,"Evening","Night")))</f>
        <v>Afternoon</v>
      </c>
      <c r="AM1426" s="16" t="s">
        <v>29</v>
      </c>
    </row>
    <row r="1427" spans="1:39" x14ac:dyDescent="0.25">
      <c r="A1427" s="13" t="s">
        <v>3170</v>
      </c>
      <c r="B1427" s="4">
        <v>45741</v>
      </c>
      <c r="C1427" s="2">
        <f>YEAR(Table2[[#This Row],[Invoice Date]])</f>
        <v>2025</v>
      </c>
      <c r="D1427" s="2" t="str">
        <f>TEXT(Table2[[#This Row],[Invoice Date]],"mmm")</f>
        <v>Mar</v>
      </c>
      <c r="E1427" s="2" t="str">
        <f>Table2[[#This Row],[Store_ID]]&amp;"-"&amp;Table2[[#This Row],[Year]]&amp;"-"&amp;Table2[[#This Row],[Month]]</f>
        <v>STR059-2025-Mar</v>
      </c>
      <c r="F1427" s="2" t="s">
        <v>223</v>
      </c>
      <c r="G1427" s="2" t="str">
        <f>_xlfn.XLOOKUP(Table2[[#This Row],[Customer_ID]],Table3[Customer_ID],Table3[Customer Name],"Not Found")</f>
        <v>Charulatha Ramachandran</v>
      </c>
      <c r="H1427" s="2" t="str">
        <f>_xlfn.XLOOKUP(Table2[[#This Row],[Customer_ID]],Table3[Customer_ID],Table3[Gender],"Female")</f>
        <v>Female</v>
      </c>
      <c r="I1427" s="2" t="str">
        <f>_xlfn.XLOOKUP(Table2[[#This Row],[Customer_ID]],Table3[Customer_ID],Table3[City],"Missing Memebership")</f>
        <v>Kannur</v>
      </c>
      <c r="J1427" s="2" t="str">
        <f>_xlfn.XLOOKUP(Table2[[#This Row],[Customer_ID]],Table3[Customer_ID],Table3[State],"Karnataka")</f>
        <v>Kerala</v>
      </c>
      <c r="K1427" s="2" t="str">
        <f>_xlfn.XLOOKUP(Table2[[#This Row],[Customer_ID]],Table3[Customer_ID],Table3[Membership],"Regular")</f>
        <v>Platinum</v>
      </c>
      <c r="L1427" s="2" t="s">
        <v>605</v>
      </c>
      <c r="M1427" s="2" t="str">
        <f>_xlfn.XLOOKUP(Table2[[#This Row],[Product_ID]],Table4[Product_ID],Table4[Product_Name],"Not Found")</f>
        <v>Pantaloons Shirt Dress Grey</v>
      </c>
      <c r="N1427" s="2" t="str">
        <f>_xlfn.XLOOKUP(Table2[[#This Row],[Product_ID]],Table4[Product_ID],Table4[Category],"Not Found")</f>
        <v>Women Dresses</v>
      </c>
      <c r="O1427" s="2" t="str">
        <f>_xlfn.XLOOKUP(Table2[[#This Row],[Product_ID]],Table4[Product_ID],Table4[Subcategory],"Not Found")</f>
        <v>Shirt Dress</v>
      </c>
      <c r="P1427" s="2" t="str">
        <f>_xlfn.XLOOKUP(Table2[[#This Row],[Product_ID]],Table4[Product_ID],Table4[Brand],"Missing Brand")</f>
        <v>Pantaloons</v>
      </c>
      <c r="Q1427" s="2" t="s">
        <v>748</v>
      </c>
      <c r="R1427" s="2" t="str">
        <f>_xlfn.XLOOKUP(Table2[[#This Row],[Store_ID]],Table6[Store_ID],Table6[Store Name],"Not Found")</f>
        <v>TrendMart Bengaluru Mall Kiosk</v>
      </c>
      <c r="S1427" s="2">
        <f>_xlfn.XLOOKUP(Table2[[#This Row],[Store_ID]],Table6[Store_ID],Table6[Monthly Target],"Missing Target")</f>
        <v>1500000</v>
      </c>
      <c r="T1427" s="2" t="str">
        <f>_xlfn.XLOOKUP(Table2[[#This Row],[Store_ID]],Table6[Store_ID],Table6[Region],"Not Found")</f>
        <v>South Zone 2</v>
      </c>
      <c r="U1427" s="2" t="s">
        <v>349</v>
      </c>
      <c r="V1427" s="2" t="str">
        <f>_xlfn.XLOOKUP(Table2[[#This Row],[Employee_ID]],Table5[Employee_ID],Table5[Employee Name],"Not Found")</f>
        <v>Chitra Bhat</v>
      </c>
      <c r="W1427" s="2">
        <v>1</v>
      </c>
      <c r="X1427" s="2">
        <v>1723.54</v>
      </c>
      <c r="Y1427" s="2">
        <v>5</v>
      </c>
      <c r="Z1427" s="2">
        <v>86.18</v>
      </c>
      <c r="AA1427" s="2">
        <v>12</v>
      </c>
      <c r="AB1427" s="2">
        <v>196.48</v>
      </c>
      <c r="AC1427" s="2">
        <v>1833.84</v>
      </c>
      <c r="AD1427" s="2">
        <v>1133.27</v>
      </c>
      <c r="AE1427" s="2">
        <f t="shared" si="45"/>
        <v>504.08999999999992</v>
      </c>
      <c r="AF1427" s="2" t="s">
        <v>69</v>
      </c>
      <c r="AG1427" s="42">
        <f>IFERROR(Table2[[#This Row],[Profit]]/Table2[[#This Row],[Sales Amount]],0)</f>
        <v>0.27488221436984683</v>
      </c>
      <c r="AH1427" s="2" t="str">
        <f>TRIM(Table2[[#This Row],[Payment Modee]])</f>
        <v>Cash</v>
      </c>
      <c r="AI1427" s="2" t="s">
        <v>26</v>
      </c>
      <c r="AJ1427" s="2" t="s">
        <v>27</v>
      </c>
      <c r="AK1427" s="2" t="s">
        <v>1624</v>
      </c>
      <c r="AL1427" s="16" t="str">
        <f>IF(HOUR(Table2[[#This Row],[Order Time]])&lt;12,"Morning",IF(HOUR(Table2[[#This Row],[Order Time]])&lt;17,"Afternoon",IF(HOUR(Table2[[#This Row],[Order Time]])&lt;21,"Evening","Night")))</f>
        <v>Afternoon</v>
      </c>
      <c r="AM1427" s="16" t="s">
        <v>29</v>
      </c>
    </row>
    <row r="1428" spans="1:39" x14ac:dyDescent="0.25">
      <c r="A1428" s="13" t="s">
        <v>3171</v>
      </c>
      <c r="B1428" s="4">
        <v>45569</v>
      </c>
      <c r="C1428" s="2">
        <f>YEAR(Table2[[#This Row],[Invoice Date]])</f>
        <v>2024</v>
      </c>
      <c r="D1428" s="2" t="str">
        <f>TEXT(Table2[[#This Row],[Invoice Date]],"mmm")</f>
        <v>Oct</v>
      </c>
      <c r="E1428" s="2" t="str">
        <f>Table2[[#This Row],[Store_ID]]&amp;"-"&amp;Table2[[#This Row],[Year]]&amp;"-"&amp;Table2[[#This Row],[Month]]</f>
        <v>STR024-2024-Oct</v>
      </c>
      <c r="F1428" s="2" t="s">
        <v>2344</v>
      </c>
      <c r="G1428" s="2" t="str">
        <f>_xlfn.XLOOKUP(Table2[[#This Row],[Customer_ID]],Table3[Customer_ID],Table3[Customer Name],"Not Found")</f>
        <v>Kannan Gupta</v>
      </c>
      <c r="H1428" s="2" t="str">
        <f>_xlfn.XLOOKUP(Table2[[#This Row],[Customer_ID]],Table3[Customer_ID],Table3[Gender],"Female")</f>
        <v>Male</v>
      </c>
      <c r="I1428" s="2" t="str">
        <f>_xlfn.XLOOKUP(Table2[[#This Row],[Customer_ID]],Table3[Customer_ID],Table3[City],"Missing Memebership")</f>
        <v>Vijayawada</v>
      </c>
      <c r="J1428" s="2" t="str">
        <f>_xlfn.XLOOKUP(Table2[[#This Row],[Customer_ID]],Table3[Customer_ID],Table3[State],"Karnataka")</f>
        <v>Andhra Pradesh</v>
      </c>
      <c r="K1428" s="2" t="str">
        <f>_xlfn.XLOOKUP(Table2[[#This Row],[Customer_ID]],Table3[Customer_ID],Table3[Membership],"Regular")</f>
        <v>Silver</v>
      </c>
      <c r="L1428" s="2" t="s">
        <v>1430</v>
      </c>
      <c r="M1428" s="2" t="str">
        <f>_xlfn.XLOOKUP(Table2[[#This Row],[Product_ID]],Table4[Product_ID],Table4[Product_Name],"Not Found")</f>
        <v>Reebok Leather Wallet Navy Blue</v>
      </c>
      <c r="N1428" s="2" t="str">
        <f>_xlfn.XLOOKUP(Table2[[#This Row],[Product_ID]],Table4[Product_ID],Table4[Category],"Not Found")</f>
        <v>Wallets</v>
      </c>
      <c r="O1428" s="2" t="str">
        <f>_xlfn.XLOOKUP(Table2[[#This Row],[Product_ID]],Table4[Product_ID],Table4[Subcategory],"Not Found")</f>
        <v>Leather Wallet</v>
      </c>
      <c r="P1428" s="2" t="str">
        <f>_xlfn.XLOOKUP(Table2[[#This Row],[Product_ID]],Table4[Product_ID],Table4[Brand],"Missing Brand")</f>
        <v>Reebok</v>
      </c>
      <c r="Q1428" s="2" t="s">
        <v>134</v>
      </c>
      <c r="R1428" s="2" t="str">
        <f>_xlfn.XLOOKUP(Table2[[#This Row],[Store_ID]],Table6[Store_ID],Table6[Store Name],"Not Found")</f>
        <v>TrendMart Nellore Standard</v>
      </c>
      <c r="S1428" s="2">
        <f>_xlfn.XLOOKUP(Table2[[#This Row],[Store_ID]],Table6[Store_ID],Table6[Monthly Target],"Missing Target")</f>
        <v>1000000</v>
      </c>
      <c r="T1428" s="2" t="str">
        <f>_xlfn.XLOOKUP(Table2[[#This Row],[Store_ID]],Table6[Store_ID],Table6[Region],"Not Found")</f>
        <v>South Zone 3</v>
      </c>
      <c r="U1428" s="2" t="s">
        <v>504</v>
      </c>
      <c r="V1428" s="2" t="str">
        <f>_xlfn.XLOOKUP(Table2[[#This Row],[Employee_ID]],Table5[Employee_ID],Table5[Employee Name],"Not Found")</f>
        <v>Vikram Bhat</v>
      </c>
      <c r="W1428" s="2">
        <v>1</v>
      </c>
      <c r="X1428" s="2">
        <v>1180.6199999999999</v>
      </c>
      <c r="Y1428" s="2">
        <v>30</v>
      </c>
      <c r="Z1428" s="2">
        <v>354.19</v>
      </c>
      <c r="AA1428" s="2">
        <v>12</v>
      </c>
      <c r="AB1428" s="2">
        <v>99.17</v>
      </c>
      <c r="AC1428" s="2">
        <v>925.6</v>
      </c>
      <c r="AD1428" s="2">
        <v>917.44</v>
      </c>
      <c r="AE1428" s="2">
        <f t="shared" si="45"/>
        <v>-91.010000000000034</v>
      </c>
      <c r="AF1428" s="2" t="s">
        <v>119</v>
      </c>
      <c r="AG1428" s="42">
        <f>IFERROR(Table2[[#This Row],[Profit]]/Table2[[#This Row],[Sales Amount]],0)</f>
        <v>-9.8325410544511702E-2</v>
      </c>
      <c r="AH1428" s="2" t="str">
        <f>TRIM(Table2[[#This Row],[Payment Modee]])</f>
        <v>Net Banking</v>
      </c>
      <c r="AI1428" s="2" t="s">
        <v>36</v>
      </c>
      <c r="AJ1428" s="2" t="s">
        <v>27</v>
      </c>
      <c r="AK1428" s="2" t="s">
        <v>2723</v>
      </c>
      <c r="AL1428" s="16" t="str">
        <f>IF(HOUR(Table2[[#This Row],[Order Time]])&lt;12,"Morning",IF(HOUR(Table2[[#This Row],[Order Time]])&lt;17,"Afternoon",IF(HOUR(Table2[[#This Row],[Order Time]])&lt;21,"Evening","Night")))</f>
        <v>Afternoon</v>
      </c>
      <c r="AM1428" s="16" t="s">
        <v>29</v>
      </c>
    </row>
    <row r="1429" spans="1:39" x14ac:dyDescent="0.25">
      <c r="A1429" s="13" t="s">
        <v>3172</v>
      </c>
      <c r="B1429" s="4">
        <v>45398</v>
      </c>
      <c r="C1429" s="2">
        <f>YEAR(Table2[[#This Row],[Invoice Date]])</f>
        <v>2024</v>
      </c>
      <c r="D1429" s="2" t="str">
        <f>TEXT(Table2[[#This Row],[Invoice Date]],"mmm")</f>
        <v>Apr</v>
      </c>
      <c r="E1429" s="2" t="str">
        <f>Table2[[#This Row],[Store_ID]]&amp;"-"&amp;Table2[[#This Row],[Year]]&amp;"-"&amp;Table2[[#This Row],[Month]]</f>
        <v>STR086-2024-Apr</v>
      </c>
      <c r="F1429" s="2" t="s">
        <v>3173</v>
      </c>
      <c r="G1429" s="2" t="str">
        <f>_xlfn.XLOOKUP(Table2[[#This Row],[Customer_ID]],Table3[Customer_ID],Table3[Customer Name],"Not Found")</f>
        <v>Dhruv Balasubramaniam</v>
      </c>
      <c r="H1429" s="2" t="str">
        <f>_xlfn.XLOOKUP(Table2[[#This Row],[Customer_ID]],Table3[Customer_ID],Table3[Gender],"Female")</f>
        <v>Male</v>
      </c>
      <c r="I1429" s="2" t="str">
        <f>_xlfn.XLOOKUP(Table2[[#This Row],[Customer_ID]],Table3[Customer_ID],Table3[City],"Missing Memebership")</f>
        <v>Hubballi</v>
      </c>
      <c r="J1429" s="2" t="str">
        <f>_xlfn.XLOOKUP(Table2[[#This Row],[Customer_ID]],Table3[Customer_ID],Table3[State],"Karnataka")</f>
        <v>Karnataka</v>
      </c>
      <c r="K1429" s="2" t="str">
        <f>_xlfn.XLOOKUP(Table2[[#This Row],[Customer_ID]],Table3[Customer_ID],Table3[Membership],"Regular")</f>
        <v>Platinum</v>
      </c>
      <c r="L1429" s="2" t="s">
        <v>840</v>
      </c>
      <c r="M1429" s="2" t="str">
        <f>_xlfn.XLOOKUP(Table2[[#This Row],[Product_ID]],Table4[Product_ID],Table4[Product_Name],"Not Found")</f>
        <v>Fastrack Sling Bag Peach</v>
      </c>
      <c r="N1429" s="2" t="str">
        <f>_xlfn.XLOOKUP(Table2[[#This Row],[Product_ID]],Table4[Product_ID],Table4[Category],"Not Found")</f>
        <v>Handbags</v>
      </c>
      <c r="O1429" s="2" t="str">
        <f>_xlfn.XLOOKUP(Table2[[#This Row],[Product_ID]],Table4[Product_ID],Table4[Subcategory],"Not Found")</f>
        <v>Sling Bag</v>
      </c>
      <c r="P1429" s="2" t="str">
        <f>_xlfn.XLOOKUP(Table2[[#This Row],[Product_ID]],Table4[Product_ID],Table4[Brand],"Missing Brand")</f>
        <v>Fastrack</v>
      </c>
      <c r="Q1429" s="2" t="s">
        <v>804</v>
      </c>
      <c r="R1429" s="2" t="str">
        <f>_xlfn.XLOOKUP(Table2[[#This Row],[Store_ID]],Table6[Store_ID],Table6[Store Name],"Not Found")</f>
        <v>TrendMart Thiruvananthapuram Outlet</v>
      </c>
      <c r="S1429" s="2">
        <f>_xlfn.XLOOKUP(Table2[[#This Row],[Store_ID]],Table6[Store_ID],Table6[Monthly Target],"Missing Target")</f>
        <v>800000</v>
      </c>
      <c r="T1429" s="2" t="str">
        <f>_xlfn.XLOOKUP(Table2[[#This Row],[Store_ID]],Table6[Store_ID],Table6[Region],"Not Found")</f>
        <v>South Zone 1</v>
      </c>
      <c r="U1429" s="2" t="s">
        <v>118</v>
      </c>
      <c r="V1429" s="2" t="str">
        <f>_xlfn.XLOOKUP(Table2[[#This Row],[Employee_ID]],Table5[Employee_ID],Table5[Employee Name],"Not Found")</f>
        <v>Deepak Kamath</v>
      </c>
      <c r="W1429" s="2">
        <v>1</v>
      </c>
      <c r="X1429" s="2">
        <v>1514.62</v>
      </c>
      <c r="Y1429" s="2">
        <v>10</v>
      </c>
      <c r="Z1429" s="2">
        <v>151.46</v>
      </c>
      <c r="AA1429" s="2">
        <v>12</v>
      </c>
      <c r="AB1429" s="2">
        <v>163.58000000000001</v>
      </c>
      <c r="AC1429" s="2">
        <v>1526.74</v>
      </c>
      <c r="AD1429" s="2">
        <v>988.57</v>
      </c>
      <c r="AE1429" s="2">
        <f t="shared" si="45"/>
        <v>374.58999999999992</v>
      </c>
      <c r="AF1429" s="2" t="s">
        <v>56</v>
      </c>
      <c r="AG1429" s="42">
        <f>IFERROR(Table2[[#This Row],[Profit]]/Table2[[#This Row],[Sales Amount]],0)</f>
        <v>0.24535284331320323</v>
      </c>
      <c r="AH1429" s="2" t="str">
        <f>TRIM(Table2[[#This Row],[Payment Modee]])</f>
        <v>Credit Card</v>
      </c>
      <c r="AI1429" s="2" t="s">
        <v>36</v>
      </c>
      <c r="AJ1429" s="2" t="s">
        <v>27</v>
      </c>
      <c r="AK1429" s="2" t="s">
        <v>1113</v>
      </c>
      <c r="AL1429" s="16" t="str">
        <f>IF(HOUR(Table2[[#This Row],[Order Time]])&lt;12,"Morning",IF(HOUR(Table2[[#This Row],[Order Time]])&lt;17,"Afternoon",IF(HOUR(Table2[[#This Row],[Order Time]])&lt;21,"Evening","Night")))</f>
        <v>Afternoon</v>
      </c>
      <c r="AM1429" s="16" t="s">
        <v>29</v>
      </c>
    </row>
    <row r="1430" spans="1:39" x14ac:dyDescent="0.25">
      <c r="A1430" s="13" t="s">
        <v>3174</v>
      </c>
      <c r="B1430" s="4">
        <v>45417</v>
      </c>
      <c r="C1430" s="2">
        <f>YEAR(Table2[[#This Row],[Invoice Date]])</f>
        <v>2024</v>
      </c>
      <c r="D1430" s="2" t="str">
        <f>TEXT(Table2[[#This Row],[Invoice Date]],"mmm")</f>
        <v>May</v>
      </c>
      <c r="E1430" s="2" t="str">
        <f>Table2[[#This Row],[Store_ID]]&amp;"-"&amp;Table2[[#This Row],[Year]]&amp;"-"&amp;Table2[[#This Row],[Month]]</f>
        <v>STR119-2024-May</v>
      </c>
      <c r="F1430" s="2" t="s">
        <v>2407</v>
      </c>
      <c r="G1430" s="2" t="str">
        <f>_xlfn.XLOOKUP(Table2[[#This Row],[Customer_ID]],Table3[Customer_ID],Table3[Customer Name],"Not Found")</f>
        <v>Vikram Achari</v>
      </c>
      <c r="H1430" s="2" t="str">
        <f>_xlfn.XLOOKUP(Table2[[#This Row],[Customer_ID]],Table3[Customer_ID],Table3[Gender],"Female")</f>
        <v>Male</v>
      </c>
      <c r="I1430" s="2" t="str">
        <f>_xlfn.XLOOKUP(Table2[[#This Row],[Customer_ID]],Table3[Customer_ID],Table3[City],"Missing Memebership")</f>
        <v>Kannur</v>
      </c>
      <c r="J1430" s="2" t="str">
        <f>_xlfn.XLOOKUP(Table2[[#This Row],[Customer_ID]],Table3[Customer_ID],Table3[State],"Karnataka")</f>
        <v>Kerala</v>
      </c>
      <c r="K1430" s="2" t="str">
        <f>_xlfn.XLOOKUP(Table2[[#This Row],[Customer_ID]],Table3[Customer_ID],Table3[Membership],"Regular")</f>
        <v>Platinum</v>
      </c>
      <c r="L1430" s="2" t="s">
        <v>47</v>
      </c>
      <c r="M1430" s="2" t="str">
        <f>_xlfn.XLOOKUP(Table2[[#This Row],[Product_ID]],Table4[Product_ID],Table4[Product_Name],"Not Found")</f>
        <v>Max Fashion Printed Saree Brown</v>
      </c>
      <c r="N1430" s="2" t="str">
        <f>_xlfn.XLOOKUP(Table2[[#This Row],[Product_ID]],Table4[Product_ID],Table4[Category],"Not Found")</f>
        <v>Women Sarees</v>
      </c>
      <c r="O1430" s="2" t="str">
        <f>_xlfn.XLOOKUP(Table2[[#This Row],[Product_ID]],Table4[Product_ID],Table4[Subcategory],"Not Found")</f>
        <v>Printed Saree</v>
      </c>
      <c r="P1430" s="2" t="str">
        <f>_xlfn.XLOOKUP(Table2[[#This Row],[Product_ID]],Table4[Product_ID],Table4[Brand],"Missing Brand")</f>
        <v>Max Fashion</v>
      </c>
      <c r="Q1430" s="2" t="s">
        <v>796</v>
      </c>
      <c r="R1430" s="2" t="str">
        <f>_xlfn.XLOOKUP(Table2[[#This Row],[Store_ID]],Table6[Store_ID],Table6[Store Name],"Not Found")</f>
        <v>TrendMart Vijayawada Standard</v>
      </c>
      <c r="S1430" s="2">
        <f>_xlfn.XLOOKUP(Table2[[#This Row],[Store_ID]],Table6[Store_ID],Table6[Monthly Target],"Missing Target")</f>
        <v>1000000</v>
      </c>
      <c r="T1430" s="2" t="str">
        <f>_xlfn.XLOOKUP(Table2[[#This Row],[Store_ID]],Table6[Store_ID],Table6[Region],"Not Found")</f>
        <v>South Zone 3</v>
      </c>
      <c r="U1430" s="2" t="s">
        <v>118</v>
      </c>
      <c r="V1430" s="2" t="str">
        <f>_xlfn.XLOOKUP(Table2[[#This Row],[Employee_ID]],Table5[Employee_ID],Table5[Employee Name],"Not Found")</f>
        <v>Deepak Kamath</v>
      </c>
      <c r="W1430" s="2">
        <v>3</v>
      </c>
      <c r="X1430" s="2">
        <v>4825.01</v>
      </c>
      <c r="Y1430" s="2">
        <v>25</v>
      </c>
      <c r="Z1430" s="2">
        <v>3618.76</v>
      </c>
      <c r="AA1430" s="2">
        <v>12</v>
      </c>
      <c r="AB1430" s="2">
        <v>1302.75</v>
      </c>
      <c r="AC1430" s="2">
        <v>12159.02</v>
      </c>
      <c r="AD1430" s="2">
        <v>10112.4</v>
      </c>
      <c r="AE1430" s="2">
        <f t="shared" si="45"/>
        <v>743.8700000000008</v>
      </c>
      <c r="AF1430" s="2" t="s">
        <v>35</v>
      </c>
      <c r="AG1430" s="42">
        <f>IFERROR(Table2[[#This Row],[Profit]]/Table2[[#This Row],[Sales Amount]],0)</f>
        <v>6.1178450236943502E-2</v>
      </c>
      <c r="AH1430" s="2" t="str">
        <f>TRIM(Table2[[#This Row],[Payment Modee]])</f>
        <v>Debit Card</v>
      </c>
      <c r="AI1430" s="2" t="s">
        <v>26</v>
      </c>
      <c r="AJ1430" s="2" t="s">
        <v>27</v>
      </c>
      <c r="AK1430" s="2" t="s">
        <v>1980</v>
      </c>
      <c r="AL1430" s="16" t="str">
        <f>IF(HOUR(Table2[[#This Row],[Order Time]])&lt;12,"Morning",IF(HOUR(Table2[[#This Row],[Order Time]])&lt;17,"Afternoon",IF(HOUR(Table2[[#This Row],[Order Time]])&lt;21,"Evening","Night")))</f>
        <v>Evening</v>
      </c>
      <c r="AM1430" s="16" t="s">
        <v>38</v>
      </c>
    </row>
    <row r="1431" spans="1:39" x14ac:dyDescent="0.25">
      <c r="A1431" s="13" t="s">
        <v>3175</v>
      </c>
      <c r="B1431" s="4">
        <v>45568</v>
      </c>
      <c r="C1431" s="2">
        <f>YEAR(Table2[[#This Row],[Invoice Date]])</f>
        <v>2024</v>
      </c>
      <c r="D1431" s="2" t="str">
        <f>TEXT(Table2[[#This Row],[Invoice Date]],"mmm")</f>
        <v>Oct</v>
      </c>
      <c r="E1431" s="2" t="str">
        <f>Table2[[#This Row],[Store_ID]]&amp;"-"&amp;Table2[[#This Row],[Year]]&amp;"-"&amp;Table2[[#This Row],[Month]]</f>
        <v>STR056-2024-Oct</v>
      </c>
      <c r="F1431" s="2" t="s">
        <v>1746</v>
      </c>
      <c r="G1431" s="2" t="str">
        <f>_xlfn.XLOOKUP(Table2[[#This Row],[Customer_ID]],Table3[Customer_ID],Table3[Customer Name],"Not Found")</f>
        <v>Kannan Kumar</v>
      </c>
      <c r="H1431" s="2" t="str">
        <f>_xlfn.XLOOKUP(Table2[[#This Row],[Customer_ID]],Table3[Customer_ID],Table3[Gender],"Female")</f>
        <v>Male</v>
      </c>
      <c r="I1431" s="2" t="str">
        <f>_xlfn.XLOOKUP(Table2[[#This Row],[Customer_ID]],Table3[Customer_ID],Table3[City],"Missing Memebership")</f>
        <v>Belagavi</v>
      </c>
      <c r="J1431" s="2" t="str">
        <f>_xlfn.XLOOKUP(Table2[[#This Row],[Customer_ID]],Table3[Customer_ID],Table3[State],"Karnataka")</f>
        <v>Karnataka</v>
      </c>
      <c r="K1431" s="2" t="str">
        <f>_xlfn.XLOOKUP(Table2[[#This Row],[Customer_ID]],Table3[Customer_ID],Table3[Membership],"Regular")</f>
        <v>Platinum</v>
      </c>
      <c r="L1431" s="2" t="s">
        <v>262</v>
      </c>
      <c r="M1431" s="2" t="str">
        <f>_xlfn.XLOOKUP(Table2[[#This Row],[Product_ID]],Table4[Product_ID],Table4[Product_Name],"Not Found")</f>
        <v>Pothys Straight Fit Charcoal</v>
      </c>
      <c r="N1431" s="2" t="str">
        <f>_xlfn.XLOOKUP(Table2[[#This Row],[Product_ID]],Table4[Product_ID],Table4[Category],"Not Found")</f>
        <v>Women Jeans</v>
      </c>
      <c r="O1431" s="2" t="str">
        <f>_xlfn.XLOOKUP(Table2[[#This Row],[Product_ID]],Table4[Product_ID],Table4[Subcategory],"Not Found")</f>
        <v>Straight Fit</v>
      </c>
      <c r="P1431" s="2" t="str">
        <f>_xlfn.XLOOKUP(Table2[[#This Row],[Product_ID]],Table4[Product_ID],Table4[Brand],"Missing Brand")</f>
        <v>Pothys</v>
      </c>
      <c r="Q1431" s="2" t="s">
        <v>474</v>
      </c>
      <c r="R1431" s="2" t="str">
        <f>_xlfn.XLOOKUP(Table2[[#This Row],[Store_ID]],Table6[Store_ID],Table6[Store Name],"Not Found")</f>
        <v>TrendMart Nizamabad Standard</v>
      </c>
      <c r="S1431" s="2">
        <f>_xlfn.XLOOKUP(Table2[[#This Row],[Store_ID]],Table6[Store_ID],Table6[Monthly Target],"Missing Target")</f>
        <v>1200000</v>
      </c>
      <c r="T1431" s="2" t="str">
        <f>_xlfn.XLOOKUP(Table2[[#This Row],[Store_ID]],Table6[Store_ID],Table6[Region],"Not Found")</f>
        <v>South Zone 2</v>
      </c>
      <c r="U1431" s="2" t="s">
        <v>124</v>
      </c>
      <c r="V1431" s="2" t="str">
        <f>_xlfn.XLOOKUP(Table2[[#This Row],[Employee_ID]],Table5[Employee_ID],Table5[Employee Name],"Not Found")</f>
        <v>Girish Sundaram</v>
      </c>
      <c r="W1431" s="2">
        <v>1</v>
      </c>
      <c r="X1431" s="2">
        <v>1374.28</v>
      </c>
      <c r="Y1431" s="2">
        <v>30</v>
      </c>
      <c r="Z1431" s="2">
        <v>412.28</v>
      </c>
      <c r="AA1431" s="2">
        <v>12</v>
      </c>
      <c r="AB1431" s="2">
        <v>115.44</v>
      </c>
      <c r="AC1431" s="2">
        <v>1077.44</v>
      </c>
      <c r="AD1431" s="2">
        <v>1025.24</v>
      </c>
      <c r="AE1431" s="2">
        <f t="shared" si="45"/>
        <v>-63.239999999999952</v>
      </c>
      <c r="AF1431" s="2" t="s">
        <v>56</v>
      </c>
      <c r="AG1431" s="42">
        <f>IFERROR(Table2[[#This Row],[Profit]]/Table2[[#This Row],[Sales Amount]],0)</f>
        <v>-5.8694683694683648E-2</v>
      </c>
      <c r="AH1431" s="2" t="str">
        <f>TRIM(Table2[[#This Row],[Payment Modee]])</f>
        <v>Credit Card</v>
      </c>
      <c r="AI1431" s="2" t="s">
        <v>26</v>
      </c>
      <c r="AJ1431" s="2" t="s">
        <v>27</v>
      </c>
      <c r="AK1431" s="2" t="s">
        <v>478</v>
      </c>
      <c r="AL1431" s="16" t="str">
        <f>IF(HOUR(Table2[[#This Row],[Order Time]])&lt;12,"Morning",IF(HOUR(Table2[[#This Row],[Order Time]])&lt;17,"Afternoon",IF(HOUR(Table2[[#This Row],[Order Time]])&lt;21,"Evening","Night")))</f>
        <v>Evening</v>
      </c>
      <c r="AM1431" s="16" t="s">
        <v>29</v>
      </c>
    </row>
    <row r="1432" spans="1:39" x14ac:dyDescent="0.25">
      <c r="A1432" s="13" t="s">
        <v>3176</v>
      </c>
      <c r="B1432" s="4">
        <v>45651</v>
      </c>
      <c r="C1432" s="2">
        <f>YEAR(Table2[[#This Row],[Invoice Date]])</f>
        <v>2024</v>
      </c>
      <c r="D1432" s="2" t="str">
        <f>TEXT(Table2[[#This Row],[Invoice Date]],"mmm")</f>
        <v>Dec</v>
      </c>
      <c r="E1432" s="2" t="str">
        <f>Table2[[#This Row],[Store_ID]]&amp;"-"&amp;Table2[[#This Row],[Year]]&amp;"-"&amp;Table2[[#This Row],[Month]]</f>
        <v>STR040-2024-Dec</v>
      </c>
      <c r="F1432" s="2" t="s">
        <v>881</v>
      </c>
      <c r="G1432" s="2" t="str">
        <f>_xlfn.XLOOKUP(Table2[[#This Row],[Customer_ID]],Table3[Customer_ID],Table3[Customer Name],"Not Found")</f>
        <v>Sowmya Ramachandran</v>
      </c>
      <c r="H1432" s="2" t="str">
        <f>_xlfn.XLOOKUP(Table2[[#This Row],[Customer_ID]],Table3[Customer_ID],Table3[Gender],"Female")</f>
        <v>Female</v>
      </c>
      <c r="I1432" s="2" t="str">
        <f>_xlfn.XLOOKUP(Table2[[#This Row],[Customer_ID]],Table3[Customer_ID],Table3[City],"Missing Memebership")</f>
        <v>Bengaluru</v>
      </c>
      <c r="J1432" s="2" t="str">
        <f>_xlfn.XLOOKUP(Table2[[#This Row],[Customer_ID]],Table3[Customer_ID],Table3[State],"Karnataka")</f>
        <v>Karnataka</v>
      </c>
      <c r="K1432" s="2" t="str">
        <f>_xlfn.XLOOKUP(Table2[[#This Row],[Customer_ID]],Table3[Customer_ID],Table3[Membership],"Regular")</f>
        <v>Silver</v>
      </c>
      <c r="L1432" s="2" t="s">
        <v>443</v>
      </c>
      <c r="M1432" s="2" t="str">
        <f>_xlfn.XLOOKUP(Table2[[#This Row],[Product_ID]],Table4[Product_ID],Table4[Product_Name],"Not Found")</f>
        <v>Aurelia Formal Top Olive</v>
      </c>
      <c r="N1432" s="2" t="str">
        <f>_xlfn.XLOOKUP(Table2[[#This Row],[Product_ID]],Table4[Product_ID],Table4[Category],"Not Found")</f>
        <v>Women Tops</v>
      </c>
      <c r="O1432" s="2" t="str">
        <f>_xlfn.XLOOKUP(Table2[[#This Row],[Product_ID]],Table4[Product_ID],Table4[Subcategory],"Not Found")</f>
        <v>Formal Top</v>
      </c>
      <c r="P1432" s="2" t="str">
        <f>_xlfn.XLOOKUP(Table2[[#This Row],[Product_ID]],Table4[Product_ID],Table4[Brand],"Missing Brand")</f>
        <v>Aurelia</v>
      </c>
      <c r="Q1432" s="2" t="s">
        <v>123</v>
      </c>
      <c r="R1432" s="2" t="str">
        <f>_xlfn.XLOOKUP(Table2[[#This Row],[Store_ID]],Table6[Store_ID],Table6[Store Name],"Not Found")</f>
        <v>TrendMart Nizamabad Mall Kiosk</v>
      </c>
      <c r="S1432" s="2">
        <f>_xlfn.XLOOKUP(Table2[[#This Row],[Store_ID]],Table6[Store_ID],Table6[Monthly Target],"Missing Target")</f>
        <v>1200000</v>
      </c>
      <c r="T1432" s="2" t="str">
        <f>_xlfn.XLOOKUP(Table2[[#This Row],[Store_ID]],Table6[Store_ID],Table6[Region],"Not Found")</f>
        <v>South Zone 2</v>
      </c>
      <c r="U1432" s="2" t="s">
        <v>330</v>
      </c>
      <c r="V1432" s="2" t="str">
        <f>_xlfn.XLOOKUP(Table2[[#This Row],[Employee_ID]],Table5[Employee_ID],Table5[Employee Name],"Not Found")</f>
        <v>Malini Gowda</v>
      </c>
      <c r="W1432" s="2">
        <v>1</v>
      </c>
      <c r="X1432" s="2">
        <v>663.42</v>
      </c>
      <c r="Y1432" s="2">
        <v>0</v>
      </c>
      <c r="Z1432" s="2">
        <v>0</v>
      </c>
      <c r="AA1432" s="2">
        <v>5</v>
      </c>
      <c r="AB1432" s="2">
        <v>33.17</v>
      </c>
      <c r="AC1432" s="2">
        <v>696.59</v>
      </c>
      <c r="AD1432" s="2">
        <v>457.16</v>
      </c>
      <c r="AE1432" s="2">
        <f t="shared" si="45"/>
        <v>206.26</v>
      </c>
      <c r="AF1432" s="2" t="s">
        <v>35</v>
      </c>
      <c r="AG1432" s="42">
        <f>IFERROR(Table2[[#This Row],[Profit]]/Table2[[#This Row],[Sales Amount]],0)</f>
        <v>0.29609957076616084</v>
      </c>
      <c r="AH1432" s="2" t="str">
        <f>TRIM(Table2[[#This Row],[Payment Modee]])</f>
        <v>Debit Card</v>
      </c>
      <c r="AI1432" s="2" t="s">
        <v>26</v>
      </c>
      <c r="AJ1432" s="2" t="s">
        <v>27</v>
      </c>
      <c r="AK1432" s="2" t="s">
        <v>37</v>
      </c>
      <c r="AL1432" s="16" t="str">
        <f>IF(HOUR(Table2[[#This Row],[Order Time]])&lt;12,"Morning",IF(HOUR(Table2[[#This Row],[Order Time]])&lt;17,"Afternoon",IF(HOUR(Table2[[#This Row],[Order Time]])&lt;21,"Evening","Night")))</f>
        <v>Afternoon</v>
      </c>
      <c r="AM1432" s="16" t="s">
        <v>29</v>
      </c>
    </row>
    <row r="1433" spans="1:39" x14ac:dyDescent="0.25">
      <c r="A1433" s="13" t="s">
        <v>3177</v>
      </c>
      <c r="B1433" s="4">
        <v>45699</v>
      </c>
      <c r="C1433" s="2">
        <f>YEAR(Table2[[#This Row],[Invoice Date]])</f>
        <v>2025</v>
      </c>
      <c r="D1433" s="2" t="str">
        <f>TEXT(Table2[[#This Row],[Invoice Date]],"mmm")</f>
        <v>Feb</v>
      </c>
      <c r="E1433" s="2" t="str">
        <f>Table2[[#This Row],[Store_ID]]&amp;"-"&amp;Table2[[#This Row],[Year]]&amp;"-"&amp;Table2[[#This Row],[Month]]</f>
        <v>STR059-2025-Feb</v>
      </c>
      <c r="F1433" s="2" t="s">
        <v>3178</v>
      </c>
      <c r="G1433" s="2" t="str">
        <f>_xlfn.XLOOKUP(Table2[[#This Row],[Customer_ID]],Table3[Customer_ID],Table3[Customer Name],"Not Found")</f>
        <v>Chitra Srinivasan</v>
      </c>
      <c r="H1433" s="2" t="str">
        <f>_xlfn.XLOOKUP(Table2[[#This Row],[Customer_ID]],Table3[Customer_ID],Table3[Gender],"Female")</f>
        <v>Female</v>
      </c>
      <c r="I1433" s="2" t="str">
        <f>_xlfn.XLOOKUP(Table2[[#This Row],[Customer_ID]],Table3[Customer_ID],Table3[City],"Missing Memebership")</f>
        <v>Kalaburagi</v>
      </c>
      <c r="J1433" s="2" t="str">
        <f>_xlfn.XLOOKUP(Table2[[#This Row],[Customer_ID]],Table3[Customer_ID],Table3[State],"Karnataka")</f>
        <v>Karnataka</v>
      </c>
      <c r="K1433" s="2" t="str">
        <f>_xlfn.XLOOKUP(Table2[[#This Row],[Customer_ID]],Table3[Customer_ID],Table3[Membership],"Regular")</f>
        <v>Gold</v>
      </c>
      <c r="L1433" s="2" t="s">
        <v>272</v>
      </c>
      <c r="M1433" s="2" t="str">
        <f>_xlfn.XLOOKUP(Table2[[#This Row],[Product_ID]],Table4[Product_ID],Table4[Product_Name],"Not Found")</f>
        <v>Blackberrys Jacket Red</v>
      </c>
      <c r="N1433" s="2" t="str">
        <f>_xlfn.XLOOKUP(Table2[[#This Row],[Product_ID]],Table4[Product_ID],Table4[Category],"Not Found")</f>
        <v>Winter Wear</v>
      </c>
      <c r="O1433" s="2" t="str">
        <f>_xlfn.XLOOKUP(Table2[[#This Row],[Product_ID]],Table4[Product_ID],Table4[Subcategory],"Not Found")</f>
        <v>Jacket</v>
      </c>
      <c r="P1433" s="2" t="str">
        <f>_xlfn.XLOOKUP(Table2[[#This Row],[Product_ID]],Table4[Product_ID],Table4[Brand],"Missing Brand")</f>
        <v>Blackberrys</v>
      </c>
      <c r="Q1433" s="2" t="s">
        <v>748</v>
      </c>
      <c r="R1433" s="2" t="str">
        <f>_xlfn.XLOOKUP(Table2[[#This Row],[Store_ID]],Table6[Store_ID],Table6[Store Name],"Not Found")</f>
        <v>TrendMart Bengaluru Mall Kiosk</v>
      </c>
      <c r="S1433" s="2">
        <f>_xlfn.XLOOKUP(Table2[[#This Row],[Store_ID]],Table6[Store_ID],Table6[Monthly Target],"Missing Target")</f>
        <v>1500000</v>
      </c>
      <c r="T1433" s="2" t="str">
        <f>_xlfn.XLOOKUP(Table2[[#This Row],[Store_ID]],Table6[Store_ID],Table6[Region],"Not Found")</f>
        <v>South Zone 2</v>
      </c>
      <c r="U1433" s="2" t="s">
        <v>113</v>
      </c>
      <c r="V1433" s="2" t="str">
        <f>_xlfn.XLOOKUP(Table2[[#This Row],[Employee_ID]],Table5[Employee_ID],Table5[Employee Name],"Not Found")</f>
        <v>Eswar Prasad</v>
      </c>
      <c r="W1433" s="2">
        <v>2</v>
      </c>
      <c r="X1433" s="2">
        <v>1503.49</v>
      </c>
      <c r="Y1433" s="2">
        <v>10</v>
      </c>
      <c r="Z1433" s="2">
        <v>300.7</v>
      </c>
      <c r="AA1433" s="2">
        <v>12</v>
      </c>
      <c r="AB1433" s="2">
        <v>324.75</v>
      </c>
      <c r="AC1433" s="2">
        <v>3031.03</v>
      </c>
      <c r="AD1433" s="2">
        <v>2026.52</v>
      </c>
      <c r="AE1433" s="2">
        <f t="shared" si="45"/>
        <v>679.76000000000022</v>
      </c>
      <c r="AF1433" s="2" t="s">
        <v>35</v>
      </c>
      <c r="AG1433" s="42">
        <f>IFERROR(Table2[[#This Row],[Profit]]/Table2[[#This Row],[Sales Amount]],0)</f>
        <v>0.2242669983470966</v>
      </c>
      <c r="AH1433" s="2" t="str">
        <f>TRIM(Table2[[#This Row],[Payment Modee]])</f>
        <v>Debit Card</v>
      </c>
      <c r="AI1433" s="2" t="s">
        <v>26</v>
      </c>
      <c r="AJ1433" s="2" t="s">
        <v>27</v>
      </c>
      <c r="AK1433" s="2" t="s">
        <v>3179</v>
      </c>
      <c r="AL1433" s="16" t="str">
        <f>IF(HOUR(Table2[[#This Row],[Order Time]])&lt;12,"Morning",IF(HOUR(Table2[[#This Row],[Order Time]])&lt;17,"Afternoon",IF(HOUR(Table2[[#This Row],[Order Time]])&lt;21,"Evening","Night")))</f>
        <v>Evening</v>
      </c>
      <c r="AM1433" s="16" t="s">
        <v>29</v>
      </c>
    </row>
    <row r="1434" spans="1:39" x14ac:dyDescent="0.25">
      <c r="A1434" s="13" t="s">
        <v>3180</v>
      </c>
      <c r="B1434" s="4">
        <v>45668</v>
      </c>
      <c r="C1434" s="2">
        <f>YEAR(Table2[[#This Row],[Invoice Date]])</f>
        <v>2025</v>
      </c>
      <c r="D1434" s="2" t="str">
        <f>TEXT(Table2[[#This Row],[Invoice Date]],"mmm")</f>
        <v>Jan</v>
      </c>
      <c r="E1434" s="2" t="str">
        <f>Table2[[#This Row],[Store_ID]]&amp;"-"&amp;Table2[[#This Row],[Year]]&amp;"-"&amp;Table2[[#This Row],[Month]]</f>
        <v>STR035-2025-Jan</v>
      </c>
      <c r="F1434" s="2" t="s">
        <v>3181</v>
      </c>
      <c r="G1434" s="2" t="str">
        <f>_xlfn.XLOOKUP(Table2[[#This Row],[Customer_ID]],Table3[Customer_ID],Table3[Customer Name],"Not Found")</f>
        <v>Indira Raman</v>
      </c>
      <c r="H1434" s="2" t="str">
        <f>_xlfn.XLOOKUP(Table2[[#This Row],[Customer_ID]],Table3[Customer_ID],Table3[Gender],"Female")</f>
        <v>Female</v>
      </c>
      <c r="I1434" s="2" t="str">
        <f>_xlfn.XLOOKUP(Table2[[#This Row],[Customer_ID]],Table3[Customer_ID],Table3[City],"Missing Memebership")</f>
        <v>Kochi</v>
      </c>
      <c r="J1434" s="2" t="str">
        <f>_xlfn.XLOOKUP(Table2[[#This Row],[Customer_ID]],Table3[Customer_ID],Table3[State],"Karnataka")</f>
        <v>Kerala</v>
      </c>
      <c r="K1434" s="2" t="str">
        <f>_xlfn.XLOOKUP(Table2[[#This Row],[Customer_ID]],Table3[Customer_ID],Table3[Membership],"Regular")</f>
        <v>Silver</v>
      </c>
      <c r="L1434" s="2" t="s">
        <v>1811</v>
      </c>
      <c r="M1434" s="2" t="str">
        <f>_xlfn.XLOOKUP(Table2[[#This Row],[Product_ID]],Table4[Product_ID],Table4[Product_Name],"Not Found")</f>
        <v>Metro Shoes Tie Orange</v>
      </c>
      <c r="N1434" s="2" t="str">
        <f>_xlfn.XLOOKUP(Table2[[#This Row],[Product_ID]],Table4[Product_ID],Table4[Category],"Not Found")</f>
        <v>Accessories</v>
      </c>
      <c r="O1434" s="2" t="str">
        <f>_xlfn.XLOOKUP(Table2[[#This Row],[Product_ID]],Table4[Product_ID],Table4[Subcategory],"Not Found")</f>
        <v>Tie</v>
      </c>
      <c r="P1434" s="2" t="str">
        <f>_xlfn.XLOOKUP(Table2[[#This Row],[Product_ID]],Table4[Product_ID],Table4[Brand],"Missing Brand")</f>
        <v>Metro Shoes</v>
      </c>
      <c r="Q1434" s="2" t="s">
        <v>1079</v>
      </c>
      <c r="R1434" s="2" t="str">
        <f>_xlfn.XLOOKUP(Table2[[#This Row],[Store_ID]],Table6[Store_ID],Table6[Store Name],"Not Found")</f>
        <v>TrendMart Vijayawada Mall Kiosk</v>
      </c>
      <c r="S1434" s="2">
        <f>_xlfn.XLOOKUP(Table2[[#This Row],[Store_ID]],Table6[Store_ID],Table6[Monthly Target],"Missing Target")</f>
        <v>1200000</v>
      </c>
      <c r="T1434" s="2" t="str">
        <f>_xlfn.XLOOKUP(Table2[[#This Row],[Store_ID]],Table6[Store_ID],Table6[Region],"Not Found")</f>
        <v>South Zone 3</v>
      </c>
      <c r="U1434" s="2" t="s">
        <v>400</v>
      </c>
      <c r="V1434" s="2" t="str">
        <f>_xlfn.XLOOKUP(Table2[[#This Row],[Employee_ID]],Table5[Employee_ID],Table5[Employee Name],"Not Found")</f>
        <v>Anil Reddy</v>
      </c>
      <c r="W1434" s="2">
        <v>1</v>
      </c>
      <c r="X1434" s="2">
        <v>930.43</v>
      </c>
      <c r="Y1434" s="2">
        <v>30</v>
      </c>
      <c r="Z1434" s="2">
        <v>279.13</v>
      </c>
      <c r="AA1434" s="2">
        <v>5</v>
      </c>
      <c r="AB1434" s="2">
        <v>32.56</v>
      </c>
      <c r="AC1434" s="2">
        <v>683.86</v>
      </c>
      <c r="AD1434" s="2">
        <v>535.47</v>
      </c>
      <c r="AE1434" s="2">
        <f t="shared" si="45"/>
        <v>115.82999999999998</v>
      </c>
      <c r="AF1434" s="2" t="s">
        <v>25</v>
      </c>
      <c r="AG1434" s="42">
        <f>IFERROR(Table2[[#This Row],[Profit]]/Table2[[#This Row],[Sales Amount]],0)</f>
        <v>0.16937677302371829</v>
      </c>
      <c r="AH1434" s="2" t="str">
        <f>TRIM(Table2[[#This Row],[Payment Modee]])</f>
        <v>UPI</v>
      </c>
      <c r="AI1434" s="2" t="s">
        <v>36</v>
      </c>
      <c r="AJ1434" s="2" t="s">
        <v>27</v>
      </c>
      <c r="AK1434" s="2" t="s">
        <v>2814</v>
      </c>
      <c r="AL1434" s="16" t="str">
        <f>IF(HOUR(Table2[[#This Row],[Order Time]])&lt;12,"Morning",IF(HOUR(Table2[[#This Row],[Order Time]])&lt;17,"Afternoon",IF(HOUR(Table2[[#This Row],[Order Time]])&lt;21,"Evening","Night")))</f>
        <v>Morning</v>
      </c>
      <c r="AM1434" s="16" t="s">
        <v>38</v>
      </c>
    </row>
    <row r="1435" spans="1:39" x14ac:dyDescent="0.25">
      <c r="A1435" s="13" t="s">
        <v>3182</v>
      </c>
      <c r="B1435" s="4">
        <v>45560</v>
      </c>
      <c r="C1435" s="2">
        <f>YEAR(Table2[[#This Row],[Invoice Date]])</f>
        <v>2024</v>
      </c>
      <c r="D1435" s="2" t="str">
        <f>TEXT(Table2[[#This Row],[Invoice Date]],"mmm")</f>
        <v>Sep</v>
      </c>
      <c r="E1435" s="2" t="str">
        <f>Table2[[#This Row],[Store_ID]]&amp;"-"&amp;Table2[[#This Row],[Year]]&amp;"-"&amp;Table2[[#This Row],[Month]]</f>
        <v>STR025-2024-Sep</v>
      </c>
      <c r="F1435" s="2" t="s">
        <v>1684</v>
      </c>
      <c r="G1435" s="2" t="str">
        <f>_xlfn.XLOOKUP(Table2[[#This Row],[Customer_ID]],Table3[Customer_ID],Table3[Customer Name],"Not Found")</f>
        <v>Pranav Chettiar</v>
      </c>
      <c r="H1435" s="2" t="str">
        <f>_xlfn.XLOOKUP(Table2[[#This Row],[Customer_ID]],Table3[Customer_ID],Table3[Gender],"Female")</f>
        <v>Male</v>
      </c>
      <c r="I1435" s="2" t="str">
        <f>_xlfn.XLOOKUP(Table2[[#This Row],[Customer_ID]],Table3[Customer_ID],Table3[City],"Missing Memebership")</f>
        <v>Thiruvananthapuram</v>
      </c>
      <c r="J1435" s="2" t="str">
        <f>_xlfn.XLOOKUP(Table2[[#This Row],[Customer_ID]],Table3[Customer_ID],Table3[State],"Karnataka")</f>
        <v>Kerala</v>
      </c>
      <c r="K1435" s="2" t="str">
        <f>_xlfn.XLOOKUP(Table2[[#This Row],[Customer_ID]],Table3[Customer_ID],Table3[Membership],"Regular")</f>
        <v>Gold</v>
      </c>
      <c r="L1435" s="2" t="s">
        <v>917</v>
      </c>
      <c r="M1435" s="2" t="str">
        <f>_xlfn.XLOOKUP(Table2[[#This Row],[Product_ID]],Table4[Product_ID],Table4[Product_Name],"Not Found")</f>
        <v>Spykar Cotton Saree Black</v>
      </c>
      <c r="N1435" s="2" t="str">
        <f>_xlfn.XLOOKUP(Table2[[#This Row],[Product_ID]],Table4[Product_ID],Table4[Category],"Not Found")</f>
        <v>Women Sarees</v>
      </c>
      <c r="O1435" s="2" t="str">
        <f>_xlfn.XLOOKUP(Table2[[#This Row],[Product_ID]],Table4[Product_ID],Table4[Subcategory],"Not Found")</f>
        <v>Cotton Saree</v>
      </c>
      <c r="P1435" s="2" t="str">
        <f>_xlfn.XLOOKUP(Table2[[#This Row],[Product_ID]],Table4[Product_ID],Table4[Brand],"Missing Brand")</f>
        <v>Spykar</v>
      </c>
      <c r="Q1435" s="2" t="s">
        <v>1335</v>
      </c>
      <c r="R1435" s="2" t="str">
        <f>_xlfn.XLOOKUP(Table2[[#This Row],[Store_ID]],Table6[Store_ID],Table6[Store Name],"Not Found")</f>
        <v>TrendMart Vellore High Street</v>
      </c>
      <c r="S1435" s="2">
        <f>_xlfn.XLOOKUP(Table2[[#This Row],[Store_ID]],Table6[Store_ID],Table6[Monthly Target],"Missing Target")</f>
        <v>1500000</v>
      </c>
      <c r="T1435" s="2" t="str">
        <f>_xlfn.XLOOKUP(Table2[[#This Row],[Store_ID]],Table6[Store_ID],Table6[Region],"Not Found")</f>
        <v>South Zone 1</v>
      </c>
      <c r="U1435" s="2" t="s">
        <v>170</v>
      </c>
      <c r="V1435" s="2" t="str">
        <f>_xlfn.XLOOKUP(Table2[[#This Row],[Employee_ID]],Table5[Employee_ID],Table5[Employee Name],"Not Found")</f>
        <v>Ishwarya Shetty</v>
      </c>
      <c r="W1435" s="2">
        <v>2</v>
      </c>
      <c r="X1435" s="2">
        <v>1350.08</v>
      </c>
      <c r="Y1435" s="2">
        <v>0</v>
      </c>
      <c r="Z1435" s="2">
        <v>0</v>
      </c>
      <c r="AA1435" s="2">
        <v>12</v>
      </c>
      <c r="AB1435" s="2">
        <v>324.02</v>
      </c>
      <c r="AC1435" s="2">
        <v>3024.18</v>
      </c>
      <c r="AD1435" s="2">
        <v>1924.34</v>
      </c>
      <c r="AE1435" s="2">
        <f t="shared" si="45"/>
        <v>775.81999999999994</v>
      </c>
      <c r="AF1435" s="2" t="s">
        <v>25</v>
      </c>
      <c r="AG1435" s="42">
        <f>IFERROR(Table2[[#This Row],[Profit]]/Table2[[#This Row],[Sales Amount]],0)</f>
        <v>0.25653896262788589</v>
      </c>
      <c r="AH1435" s="2" t="str">
        <f>TRIM(Table2[[#This Row],[Payment Modee]])</f>
        <v>UPI</v>
      </c>
      <c r="AI1435" s="2" t="s">
        <v>26</v>
      </c>
      <c r="AJ1435" s="2" t="s">
        <v>27</v>
      </c>
      <c r="AK1435" s="2" t="s">
        <v>909</v>
      </c>
      <c r="AL1435" s="16" t="str">
        <f>IF(HOUR(Table2[[#This Row],[Order Time]])&lt;12,"Morning",IF(HOUR(Table2[[#This Row],[Order Time]])&lt;17,"Afternoon",IF(HOUR(Table2[[#This Row],[Order Time]])&lt;21,"Evening","Night")))</f>
        <v>Afternoon</v>
      </c>
      <c r="AM1435" s="16" t="s">
        <v>29</v>
      </c>
    </row>
    <row r="1436" spans="1:39" x14ac:dyDescent="0.25">
      <c r="A1436" s="13" t="s">
        <v>3183</v>
      </c>
      <c r="B1436" s="4">
        <v>45592</v>
      </c>
      <c r="C1436" s="2">
        <f>YEAR(Table2[[#This Row],[Invoice Date]])</f>
        <v>2024</v>
      </c>
      <c r="D1436" s="2" t="str">
        <f>TEXT(Table2[[#This Row],[Invoice Date]],"mmm")</f>
        <v>Oct</v>
      </c>
      <c r="E1436" s="2" t="str">
        <f>Table2[[#This Row],[Store_ID]]&amp;"-"&amp;Table2[[#This Row],[Year]]&amp;"-"&amp;Table2[[#This Row],[Month]]</f>
        <v>STR024-2024-Oct</v>
      </c>
      <c r="F1436" s="2" t="s">
        <v>2852</v>
      </c>
      <c r="G1436" s="2" t="str">
        <f>_xlfn.XLOOKUP(Table2[[#This Row],[Customer_ID]],Table3[Customer_ID],Table3[Customer Name],"Not Found")</f>
        <v>Priya Yadav</v>
      </c>
      <c r="H1436" s="2" t="str">
        <f>_xlfn.XLOOKUP(Table2[[#This Row],[Customer_ID]],Table3[Customer_ID],Table3[Gender],"Female")</f>
        <v>Female</v>
      </c>
      <c r="I1436" s="2" t="str">
        <f>_xlfn.XLOOKUP(Table2[[#This Row],[Customer_ID]],Table3[Customer_ID],Table3[City],"Missing Memebership")</f>
        <v>Hyderabad</v>
      </c>
      <c r="J1436" s="2" t="str">
        <f>_xlfn.XLOOKUP(Table2[[#This Row],[Customer_ID]],Table3[Customer_ID],Table3[State],"Karnataka")</f>
        <v>Telangana</v>
      </c>
      <c r="K1436" s="2" t="str">
        <f>_xlfn.XLOOKUP(Table2[[#This Row],[Customer_ID]],Table3[Customer_ID],Table3[Membership],"Regular")</f>
        <v>Silver</v>
      </c>
      <c r="L1436" s="2" t="s">
        <v>778</v>
      </c>
      <c r="M1436" s="2" t="str">
        <f>_xlfn.XLOOKUP(Table2[[#This Row],[Product_ID]],Table4[Product_ID],Table4[Product_Name],"Not Found")</f>
        <v>Aurelia Earrings Sky Blue</v>
      </c>
      <c r="N1436" s="2" t="str">
        <f>_xlfn.XLOOKUP(Table2[[#This Row],[Product_ID]],Table4[Product_ID],Table4[Category],"Not Found")</f>
        <v>Jewellery</v>
      </c>
      <c r="O1436" s="2" t="str">
        <f>_xlfn.XLOOKUP(Table2[[#This Row],[Product_ID]],Table4[Product_ID],Table4[Subcategory],"Not Found")</f>
        <v>Earrings</v>
      </c>
      <c r="P1436" s="2" t="str">
        <f>_xlfn.XLOOKUP(Table2[[#This Row],[Product_ID]],Table4[Product_ID],Table4[Brand],"Missing Brand")</f>
        <v>Aurelia</v>
      </c>
      <c r="Q1436" s="2" t="s">
        <v>134</v>
      </c>
      <c r="R1436" s="2" t="str">
        <f>_xlfn.XLOOKUP(Table2[[#This Row],[Store_ID]],Table6[Store_ID],Table6[Store Name],"Not Found")</f>
        <v>TrendMart Nellore Standard</v>
      </c>
      <c r="S1436" s="2">
        <f>_xlfn.XLOOKUP(Table2[[#This Row],[Store_ID]],Table6[Store_ID],Table6[Monthly Target],"Missing Target")</f>
        <v>1000000</v>
      </c>
      <c r="T1436" s="2" t="str">
        <f>_xlfn.XLOOKUP(Table2[[#This Row],[Store_ID]],Table6[Store_ID],Table6[Region],"Not Found")</f>
        <v>South Zone 3</v>
      </c>
      <c r="U1436" s="2" t="s">
        <v>68</v>
      </c>
      <c r="V1436" s="2" t="str">
        <f>_xlfn.XLOOKUP(Table2[[#This Row],[Employee_ID]],Table5[Employee_ID],Table5[Employee Name],"Not Found")</f>
        <v>Praveen Gupta</v>
      </c>
      <c r="W1436" s="2">
        <v>2</v>
      </c>
      <c r="X1436" s="2">
        <v>6897.11</v>
      </c>
      <c r="Y1436" s="2">
        <v>20</v>
      </c>
      <c r="Z1436" s="2">
        <v>2758.84</v>
      </c>
      <c r="AA1436" s="2">
        <v>3</v>
      </c>
      <c r="AB1436" s="2">
        <v>331.06</v>
      </c>
      <c r="AC1436" s="2">
        <v>11366.44</v>
      </c>
      <c r="AD1436" s="2">
        <v>9525.52</v>
      </c>
      <c r="AE1436" s="2">
        <f t="shared" si="45"/>
        <v>1509.8600000000001</v>
      </c>
      <c r="AF1436" s="2" t="s">
        <v>69</v>
      </c>
      <c r="AG1436" s="42">
        <f>IFERROR(Table2[[#This Row],[Profit]]/Table2[[#This Row],[Sales Amount]],0)</f>
        <v>0.13283490697175193</v>
      </c>
      <c r="AH1436" s="2" t="str">
        <f>TRIM(Table2[[#This Row],[Payment Modee]])</f>
        <v>Cash</v>
      </c>
      <c r="AI1436" s="2" t="s">
        <v>26</v>
      </c>
      <c r="AJ1436" s="2" t="s">
        <v>27</v>
      </c>
      <c r="AK1436" s="2" t="s">
        <v>87</v>
      </c>
      <c r="AL1436" s="16" t="str">
        <f>IF(HOUR(Table2[[#This Row],[Order Time]])&lt;12,"Morning",IF(HOUR(Table2[[#This Row],[Order Time]])&lt;17,"Afternoon",IF(HOUR(Table2[[#This Row],[Order Time]])&lt;21,"Evening","Night")))</f>
        <v>Morning</v>
      </c>
      <c r="AM1436" s="16" t="s">
        <v>38</v>
      </c>
    </row>
    <row r="1437" spans="1:39" x14ac:dyDescent="0.25">
      <c r="A1437" s="13" t="s">
        <v>3184</v>
      </c>
      <c r="B1437" s="4">
        <v>45406</v>
      </c>
      <c r="C1437" s="2">
        <f>YEAR(Table2[[#This Row],[Invoice Date]])</f>
        <v>2024</v>
      </c>
      <c r="D1437" s="2" t="str">
        <f>TEXT(Table2[[#This Row],[Invoice Date]],"mmm")</f>
        <v>Apr</v>
      </c>
      <c r="E1437" s="2" t="str">
        <f>Table2[[#This Row],[Store_ID]]&amp;"-"&amp;Table2[[#This Row],[Year]]&amp;"-"&amp;Table2[[#This Row],[Month]]</f>
        <v>STR107-2024-Apr</v>
      </c>
      <c r="F1437" s="2" t="s">
        <v>3185</v>
      </c>
      <c r="G1437" s="2" t="str">
        <f>_xlfn.XLOOKUP(Table2[[#This Row],[Customer_ID]],Table3[Customer_ID],Table3[Customer Name],"Not Found")</f>
        <v>Hemanth Yadav</v>
      </c>
      <c r="H1437" s="2" t="str">
        <f>_xlfn.XLOOKUP(Table2[[#This Row],[Customer_ID]],Table3[Customer_ID],Table3[Gender],"Female")</f>
        <v>Male</v>
      </c>
      <c r="I1437" s="2" t="str">
        <f>_xlfn.XLOOKUP(Table2[[#This Row],[Customer_ID]],Table3[Customer_ID],Table3[City],"Missing Memebership")</f>
        <v>Vellore</v>
      </c>
      <c r="J1437" s="2" t="str">
        <f>_xlfn.XLOOKUP(Table2[[#This Row],[Customer_ID]],Table3[Customer_ID],Table3[State],"Karnataka")</f>
        <v>Tamil Nadu</v>
      </c>
      <c r="K1437" s="2" t="str">
        <f>_xlfn.XLOOKUP(Table2[[#This Row],[Customer_ID]],Table3[Customer_ID],Table3[Membership],"Regular")</f>
        <v>Gold</v>
      </c>
      <c r="L1437" s="2" t="s">
        <v>287</v>
      </c>
      <c r="M1437" s="2" t="str">
        <f>_xlfn.XLOOKUP(Table2[[#This Row],[Product_ID]],Table4[Product_ID],Table4[Product_Name],"Not Found")</f>
        <v>Being Human Skinny Fit Charcoal</v>
      </c>
      <c r="N1437" s="2" t="str">
        <f>_xlfn.XLOOKUP(Table2[[#This Row],[Product_ID]],Table4[Product_ID],Table4[Category],"Not Found")</f>
        <v>Women Jeans</v>
      </c>
      <c r="O1437" s="2" t="str">
        <f>_xlfn.XLOOKUP(Table2[[#This Row],[Product_ID]],Table4[Product_ID],Table4[Subcategory],"Not Found")</f>
        <v>Skinny Fit</v>
      </c>
      <c r="P1437" s="2" t="str">
        <f>_xlfn.XLOOKUP(Table2[[#This Row],[Product_ID]],Table4[Product_ID],Table4[Brand],"Missing Brand")</f>
        <v>Being Human</v>
      </c>
      <c r="Q1437" s="2" t="s">
        <v>914</v>
      </c>
      <c r="R1437" s="2" t="str">
        <f>_xlfn.XLOOKUP(Table2[[#This Row],[Store_ID]],Table6[Store_ID],Table6[Store Name],"Not Found")</f>
        <v>TrendMart Kochi High Street</v>
      </c>
      <c r="S1437" s="2">
        <f>_xlfn.XLOOKUP(Table2[[#This Row],[Store_ID]],Table6[Store_ID],Table6[Monthly Target],"Missing Target")</f>
        <v>1500000</v>
      </c>
      <c r="T1437" s="2" t="str">
        <f>_xlfn.XLOOKUP(Table2[[#This Row],[Store_ID]],Table6[Store_ID],Table6[Region],"Not Found")</f>
        <v>South Zone 1</v>
      </c>
      <c r="U1437" s="2" t="s">
        <v>153</v>
      </c>
      <c r="V1437" s="2" t="str">
        <f>_xlfn.XLOOKUP(Table2[[#This Row],[Employee_ID]],Table5[Employee_ID],Table5[Employee Name],"Not Found")</f>
        <v>Rani Mishra</v>
      </c>
      <c r="W1437" s="2">
        <v>1</v>
      </c>
      <c r="X1437" s="2">
        <v>1232.81</v>
      </c>
      <c r="Y1437" s="2">
        <v>15</v>
      </c>
      <c r="Z1437" s="2">
        <v>184.92</v>
      </c>
      <c r="AA1437" s="2">
        <v>12</v>
      </c>
      <c r="AB1437" s="2">
        <v>125.75</v>
      </c>
      <c r="AC1437" s="2">
        <v>1173.6400000000001</v>
      </c>
      <c r="AD1437" s="2">
        <v>767.83</v>
      </c>
      <c r="AE1437" s="2">
        <f t="shared" si="45"/>
        <v>280.06000000000006</v>
      </c>
      <c r="AF1437" s="2" t="s">
        <v>25</v>
      </c>
      <c r="AG1437" s="42">
        <f>IFERROR(Table2[[#This Row],[Profit]]/Table2[[#This Row],[Sales Amount]],0)</f>
        <v>0.23862513206775504</v>
      </c>
      <c r="AH1437" s="2" t="str">
        <f>TRIM(Table2[[#This Row],[Payment Modee]])</f>
        <v>UPI</v>
      </c>
      <c r="AI1437" s="2" t="s">
        <v>26</v>
      </c>
      <c r="AJ1437" s="2" t="s">
        <v>27</v>
      </c>
      <c r="AK1437" s="2" t="s">
        <v>1626</v>
      </c>
      <c r="AL1437" s="16" t="str">
        <f>IF(HOUR(Table2[[#This Row],[Order Time]])&lt;12,"Morning",IF(HOUR(Table2[[#This Row],[Order Time]])&lt;17,"Afternoon",IF(HOUR(Table2[[#This Row],[Order Time]])&lt;21,"Evening","Night")))</f>
        <v>Night</v>
      </c>
      <c r="AM1437" s="16" t="s">
        <v>29</v>
      </c>
    </row>
    <row r="1438" spans="1:39" x14ac:dyDescent="0.25">
      <c r="A1438" s="13" t="s">
        <v>3186</v>
      </c>
      <c r="B1438" s="4">
        <v>45546</v>
      </c>
      <c r="C1438" s="2">
        <f>YEAR(Table2[[#This Row],[Invoice Date]])</f>
        <v>2024</v>
      </c>
      <c r="D1438" s="2" t="str">
        <f>TEXT(Table2[[#This Row],[Invoice Date]],"mmm")</f>
        <v>Sep</v>
      </c>
      <c r="E1438" s="2" t="str">
        <f>Table2[[#This Row],[Store_ID]]&amp;"-"&amp;Table2[[#This Row],[Year]]&amp;"-"&amp;Table2[[#This Row],[Month]]</f>
        <v>STR012-2024-Sep</v>
      </c>
      <c r="F1438" s="2" t="s">
        <v>352</v>
      </c>
      <c r="G1438" s="2" t="str">
        <f>_xlfn.XLOOKUP(Table2[[#This Row],[Customer_ID]],Table3[Customer_ID],Table3[Customer Name],"Not Found")</f>
        <v>Tejaswini Murthy</v>
      </c>
      <c r="H1438" s="2" t="str">
        <f>_xlfn.XLOOKUP(Table2[[#This Row],[Customer_ID]],Table3[Customer_ID],Table3[Gender],"Female")</f>
        <v>Female</v>
      </c>
      <c r="I1438" s="2" t="str">
        <f>_xlfn.XLOOKUP(Table2[[#This Row],[Customer_ID]],Table3[Customer_ID],Table3[City],"Missing Memebership")</f>
        <v>Guntur</v>
      </c>
      <c r="J1438" s="2" t="str">
        <f>_xlfn.XLOOKUP(Table2[[#This Row],[Customer_ID]],Table3[Customer_ID],Table3[State],"Karnataka")</f>
        <v>Andhra Pradesh</v>
      </c>
      <c r="K1438" s="2" t="str">
        <f>_xlfn.XLOOKUP(Table2[[#This Row],[Customer_ID]],Table3[Customer_ID],Table3[Membership],"Regular")</f>
        <v>Regular</v>
      </c>
      <c r="L1438" s="2" t="s">
        <v>566</v>
      </c>
      <c r="M1438" s="2" t="str">
        <f>_xlfn.XLOOKUP(Table2[[#This Row],[Product_ID]],Table4[Product_ID],Table4[Product_Name],"Not Found")</f>
        <v>Westside Cap Beige</v>
      </c>
      <c r="N1438" s="2" t="str">
        <f>_xlfn.XLOOKUP(Table2[[#This Row],[Product_ID]],Table4[Product_ID],Table4[Category],"Not Found")</f>
        <v>Accessories</v>
      </c>
      <c r="O1438" s="2" t="str">
        <f>_xlfn.XLOOKUP(Table2[[#This Row],[Product_ID]],Table4[Product_ID],Table4[Subcategory],"Not Found")</f>
        <v>Cap</v>
      </c>
      <c r="P1438" s="2" t="str">
        <f>_xlfn.XLOOKUP(Table2[[#This Row],[Product_ID]],Table4[Product_ID],Table4[Brand],"Missing Brand")</f>
        <v>Westside</v>
      </c>
      <c r="Q1438" s="2" t="s">
        <v>588</v>
      </c>
      <c r="R1438" s="2" t="str">
        <f>_xlfn.XLOOKUP(Table2[[#This Row],[Store_ID]],Table6[Store_ID],Table6[Store Name],"Not Found")</f>
        <v>TrendMart Vijayawada Mall Kiosk</v>
      </c>
      <c r="S1438" s="2">
        <f>_xlfn.XLOOKUP(Table2[[#This Row],[Store_ID]],Table6[Store_ID],Table6[Monthly Target],"Missing Target")</f>
        <v>2000000</v>
      </c>
      <c r="T1438" s="2" t="str">
        <f>_xlfn.XLOOKUP(Table2[[#This Row],[Store_ID]],Table6[Store_ID],Table6[Region],"Not Found")</f>
        <v>South Zone 3</v>
      </c>
      <c r="U1438" s="2" t="s">
        <v>321</v>
      </c>
      <c r="V1438" s="2" t="str">
        <f>_xlfn.XLOOKUP(Table2[[#This Row],[Employee_ID]],Table5[Employee_ID],Table5[Employee Name],"Not Found")</f>
        <v>Sunita Ramachandran</v>
      </c>
      <c r="W1438" s="2">
        <v>2</v>
      </c>
      <c r="X1438" s="2">
        <v>690.3</v>
      </c>
      <c r="Y1438" s="2">
        <v>0</v>
      </c>
      <c r="Z1438" s="2">
        <v>0</v>
      </c>
      <c r="AA1438" s="2">
        <v>5</v>
      </c>
      <c r="AB1438" s="2">
        <v>69.03</v>
      </c>
      <c r="AC1438" s="2">
        <v>1449.63</v>
      </c>
      <c r="AD1438" s="2">
        <v>807.42</v>
      </c>
      <c r="AE1438" s="2">
        <f t="shared" si="45"/>
        <v>573.18000000000018</v>
      </c>
      <c r="AF1438" s="2" t="s">
        <v>56</v>
      </c>
      <c r="AG1438" s="42">
        <f>IFERROR(Table2[[#This Row],[Profit]]/Table2[[#This Row],[Sales Amount]],0)</f>
        <v>0.39539744624490397</v>
      </c>
      <c r="AH1438" s="2" t="str">
        <f>TRIM(Table2[[#This Row],[Payment Modee]])</f>
        <v>Credit Card</v>
      </c>
      <c r="AI1438" s="2" t="s">
        <v>26</v>
      </c>
      <c r="AJ1438" s="2" t="s">
        <v>27</v>
      </c>
      <c r="AK1438" s="2" t="s">
        <v>3071</v>
      </c>
      <c r="AL1438" s="16" t="str">
        <f>IF(HOUR(Table2[[#This Row],[Order Time]])&lt;12,"Morning",IF(HOUR(Table2[[#This Row],[Order Time]])&lt;17,"Afternoon",IF(HOUR(Table2[[#This Row],[Order Time]])&lt;21,"Evening","Night")))</f>
        <v>Evening</v>
      </c>
      <c r="AM1438" s="16" t="s">
        <v>29</v>
      </c>
    </row>
    <row r="1439" spans="1:39" x14ac:dyDescent="0.25">
      <c r="A1439" s="13" t="s">
        <v>3187</v>
      </c>
      <c r="B1439" s="4">
        <v>45549</v>
      </c>
      <c r="C1439" s="2">
        <f>YEAR(Table2[[#This Row],[Invoice Date]])</f>
        <v>2024</v>
      </c>
      <c r="D1439" s="2" t="str">
        <f>TEXT(Table2[[#This Row],[Invoice Date]],"mmm")</f>
        <v>Sep</v>
      </c>
      <c r="E1439" s="2" t="str">
        <f>Table2[[#This Row],[Store_ID]]&amp;"-"&amp;Table2[[#This Row],[Year]]&amp;"-"&amp;Table2[[#This Row],[Month]]</f>
        <v>STR041-2024-Sep</v>
      </c>
      <c r="F1439" s="2" t="s">
        <v>2833</v>
      </c>
      <c r="G1439" s="2" t="str">
        <f>_xlfn.XLOOKUP(Table2[[#This Row],[Customer_ID]],Table3[Customer_ID],Table3[Customer Name],"Not Found")</f>
        <v>Harini Venkatesan</v>
      </c>
      <c r="H1439" s="2" t="str">
        <f>_xlfn.XLOOKUP(Table2[[#This Row],[Customer_ID]],Table3[Customer_ID],Table3[Gender],"Female")</f>
        <v>Female</v>
      </c>
      <c r="I1439" s="2" t="str">
        <f>_xlfn.XLOOKUP(Table2[[#This Row],[Customer_ID]],Table3[Customer_ID],Table3[City],"Missing Memebership")</f>
        <v>Kozhikode</v>
      </c>
      <c r="J1439" s="2" t="str">
        <f>_xlfn.XLOOKUP(Table2[[#This Row],[Customer_ID]],Table3[Customer_ID],Table3[State],"Karnataka")</f>
        <v>Kerala</v>
      </c>
      <c r="K1439" s="2" t="str">
        <f>_xlfn.XLOOKUP(Table2[[#This Row],[Customer_ID]],Table3[Customer_ID],Table3[Membership],"Regular")</f>
        <v>Silver</v>
      </c>
      <c r="L1439" s="2" t="s">
        <v>552</v>
      </c>
      <c r="M1439" s="2" t="str">
        <f>_xlfn.XLOOKUP(Table2[[#This Row],[Product_ID]],Table4[Product_ID],Table4[Product_Name],"Not Found")</f>
        <v>Louis Philippe Leather Wallet Brown</v>
      </c>
      <c r="N1439" s="2" t="str">
        <f>_xlfn.XLOOKUP(Table2[[#This Row],[Product_ID]],Table4[Product_ID],Table4[Category],"Not Found")</f>
        <v>Wallets</v>
      </c>
      <c r="O1439" s="2" t="str">
        <f>_xlfn.XLOOKUP(Table2[[#This Row],[Product_ID]],Table4[Product_ID],Table4[Subcategory],"Not Found")</f>
        <v>Leather Wallet</v>
      </c>
      <c r="P1439" s="2" t="str">
        <f>_xlfn.XLOOKUP(Table2[[#This Row],[Product_ID]],Table4[Product_ID],Table4[Brand],"Missing Brand")</f>
        <v>Louis Philippe</v>
      </c>
      <c r="Q1439" s="2" t="s">
        <v>493</v>
      </c>
      <c r="R1439" s="2" t="str">
        <f>_xlfn.XLOOKUP(Table2[[#This Row],[Store_ID]],Table6[Store_ID],Table6[Store Name],"Not Found")</f>
        <v>TrendMart Thiruvananthapuram Standard</v>
      </c>
      <c r="S1439" s="2">
        <f>_xlfn.XLOOKUP(Table2[[#This Row],[Store_ID]],Table6[Store_ID],Table6[Monthly Target],"Missing Target")</f>
        <v>2500000</v>
      </c>
      <c r="T1439" s="2" t="str">
        <f>_xlfn.XLOOKUP(Table2[[#This Row],[Store_ID]],Table6[Store_ID],Table6[Region],"Not Found")</f>
        <v>South Zone 1</v>
      </c>
      <c r="U1439" s="2" t="s">
        <v>417</v>
      </c>
      <c r="V1439" s="2" t="str">
        <f>_xlfn.XLOOKUP(Table2[[#This Row],[Employee_ID]],Table5[Employee_ID],Table5[Employee Name],"Not Found")</f>
        <v>Arjun Krishnan</v>
      </c>
      <c r="W1439" s="2">
        <v>2</v>
      </c>
      <c r="X1439" s="2">
        <v>1325.77</v>
      </c>
      <c r="Y1439" s="2">
        <v>0</v>
      </c>
      <c r="Z1439" s="2">
        <v>0</v>
      </c>
      <c r="AA1439" s="2">
        <v>12</v>
      </c>
      <c r="AB1439" s="2">
        <v>318.18</v>
      </c>
      <c r="AC1439" s="2">
        <v>2969.72</v>
      </c>
      <c r="AD1439" s="2">
        <v>1808.42</v>
      </c>
      <c r="AE1439" s="2">
        <f t="shared" si="45"/>
        <v>843.11999999999966</v>
      </c>
      <c r="AF1439" s="2" t="s">
        <v>56</v>
      </c>
      <c r="AG1439" s="42">
        <f>IFERROR(Table2[[#This Row],[Profit]]/Table2[[#This Row],[Sales Amount]],0)</f>
        <v>0.28390555338550427</v>
      </c>
      <c r="AH1439" s="2" t="str">
        <f>TRIM(Table2[[#This Row],[Payment Modee]])</f>
        <v>Credit Card</v>
      </c>
      <c r="AI1439" s="2" t="s">
        <v>26</v>
      </c>
      <c r="AJ1439" s="2" t="s">
        <v>197</v>
      </c>
      <c r="AK1439" s="2" t="s">
        <v>1237</v>
      </c>
      <c r="AL1439" s="16" t="str">
        <f>IF(HOUR(Table2[[#This Row],[Order Time]])&lt;12,"Morning",IF(HOUR(Table2[[#This Row],[Order Time]])&lt;17,"Afternoon",IF(HOUR(Table2[[#This Row],[Order Time]])&lt;21,"Evening","Night")))</f>
        <v>Afternoon</v>
      </c>
      <c r="AM1439" s="16" t="s">
        <v>38</v>
      </c>
    </row>
    <row r="1440" spans="1:39" x14ac:dyDescent="0.25">
      <c r="A1440" s="13" t="s">
        <v>3188</v>
      </c>
      <c r="B1440" s="4">
        <v>45605</v>
      </c>
      <c r="C1440" s="2">
        <f>YEAR(Table2[[#This Row],[Invoice Date]])</f>
        <v>2024</v>
      </c>
      <c r="D1440" s="2" t="str">
        <f>TEXT(Table2[[#This Row],[Invoice Date]],"mmm")</f>
        <v>Nov</v>
      </c>
      <c r="E1440" s="2" t="str">
        <f>Table2[[#This Row],[Store_ID]]&amp;"-"&amp;Table2[[#This Row],[Year]]&amp;"-"&amp;Table2[[#This Row],[Month]]</f>
        <v>STR036-2024-Nov</v>
      </c>
      <c r="F1440" s="2" t="s">
        <v>3189</v>
      </c>
      <c r="G1440" s="2" t="str">
        <f>_xlfn.XLOOKUP(Table2[[#This Row],[Customer_ID]],Table3[Customer_ID],Table3[Customer Name],"Not Found")</f>
        <v>Vinod Ramachandran</v>
      </c>
      <c r="H1440" s="2" t="str">
        <f>_xlfn.XLOOKUP(Table2[[#This Row],[Customer_ID]],Table3[Customer_ID],Table3[Gender],"Female")</f>
        <v>Male</v>
      </c>
      <c r="I1440" s="2" t="str">
        <f>_xlfn.XLOOKUP(Table2[[#This Row],[Customer_ID]],Table3[Customer_ID],Table3[City],"Missing Memebership")</f>
        <v>Kannur</v>
      </c>
      <c r="J1440" s="2" t="str">
        <f>_xlfn.XLOOKUP(Table2[[#This Row],[Customer_ID]],Table3[Customer_ID],Table3[State],"Karnataka")</f>
        <v>Kerala</v>
      </c>
      <c r="K1440" s="2" t="str">
        <f>_xlfn.XLOOKUP(Table2[[#This Row],[Customer_ID]],Table3[Customer_ID],Table3[Membership],"Regular")</f>
        <v>Platinum</v>
      </c>
      <c r="L1440" s="2" t="s">
        <v>272</v>
      </c>
      <c r="M1440" s="2" t="str">
        <f>_xlfn.XLOOKUP(Table2[[#This Row],[Product_ID]],Table4[Product_ID],Table4[Product_Name],"Not Found")</f>
        <v>Blackberrys Jacket Red</v>
      </c>
      <c r="N1440" s="2" t="str">
        <f>_xlfn.XLOOKUP(Table2[[#This Row],[Product_ID]],Table4[Product_ID],Table4[Category],"Not Found")</f>
        <v>Winter Wear</v>
      </c>
      <c r="O1440" s="2" t="str">
        <f>_xlfn.XLOOKUP(Table2[[#This Row],[Product_ID]],Table4[Product_ID],Table4[Subcategory],"Not Found")</f>
        <v>Jacket</v>
      </c>
      <c r="P1440" s="2" t="str">
        <f>_xlfn.XLOOKUP(Table2[[#This Row],[Product_ID]],Table4[Product_ID],Table4[Brand],"Missing Brand")</f>
        <v>Blackberrys</v>
      </c>
      <c r="Q1440" s="2" t="s">
        <v>634</v>
      </c>
      <c r="R1440" s="2" t="str">
        <f>_xlfn.XLOOKUP(Table2[[#This Row],[Store_ID]],Table6[Store_ID],Table6[Store Name],"Not Found")</f>
        <v>TrendMart Thiruvananthapuram Outlet</v>
      </c>
      <c r="S1440" s="2">
        <f>_xlfn.XLOOKUP(Table2[[#This Row],[Store_ID]],Table6[Store_ID],Table6[Monthly Target],"Missing Target")</f>
        <v>1000000</v>
      </c>
      <c r="T1440" s="2" t="str">
        <f>_xlfn.XLOOKUP(Table2[[#This Row],[Store_ID]],Table6[Store_ID],Table6[Region],"Not Found")</f>
        <v>South Zone 1</v>
      </c>
      <c r="U1440" s="2" t="s">
        <v>34</v>
      </c>
      <c r="V1440" s="2" t="str">
        <f>_xlfn.XLOOKUP(Table2[[#This Row],[Employee_ID]],Table5[Employee_ID],Table5[Employee Name],"Not Found")</f>
        <v>Deepthi Iyengar</v>
      </c>
      <c r="W1440" s="2">
        <v>3</v>
      </c>
      <c r="X1440" s="2">
        <v>1606.36</v>
      </c>
      <c r="Y1440" s="2">
        <v>15</v>
      </c>
      <c r="Z1440" s="2">
        <v>722.86</v>
      </c>
      <c r="AA1440" s="2">
        <v>12</v>
      </c>
      <c r="AB1440" s="2">
        <v>491.55</v>
      </c>
      <c r="AC1440" s="2">
        <v>4587.7700000000004</v>
      </c>
      <c r="AD1440" s="2">
        <v>3039.78</v>
      </c>
      <c r="AE1440" s="2">
        <f t="shared" si="45"/>
        <v>1056.4400000000003</v>
      </c>
      <c r="AF1440" s="2" t="s">
        <v>25</v>
      </c>
      <c r="AG1440" s="42">
        <f>IFERROR(Table2[[#This Row],[Profit]]/Table2[[#This Row],[Sales Amount]],0)</f>
        <v>0.23027309564341722</v>
      </c>
      <c r="AH1440" s="2" t="str">
        <f>TRIM(Table2[[#This Row],[Payment Modee]])</f>
        <v>UPI</v>
      </c>
      <c r="AI1440" s="2" t="s">
        <v>36</v>
      </c>
      <c r="AJ1440" s="2" t="s">
        <v>27</v>
      </c>
      <c r="AK1440" s="2" t="s">
        <v>909</v>
      </c>
      <c r="AL1440" s="16" t="str">
        <f>IF(HOUR(Table2[[#This Row],[Order Time]])&lt;12,"Morning",IF(HOUR(Table2[[#This Row],[Order Time]])&lt;17,"Afternoon",IF(HOUR(Table2[[#This Row],[Order Time]])&lt;21,"Evening","Night")))</f>
        <v>Afternoon</v>
      </c>
      <c r="AM1440" s="16" t="s">
        <v>38</v>
      </c>
    </row>
    <row r="1441" spans="1:39" x14ac:dyDescent="0.25">
      <c r="A1441" s="13" t="s">
        <v>3190</v>
      </c>
      <c r="B1441" s="4">
        <v>45595</v>
      </c>
      <c r="C1441" s="2">
        <f>YEAR(Table2[[#This Row],[Invoice Date]])</f>
        <v>2024</v>
      </c>
      <c r="D1441" s="2" t="str">
        <f>TEXT(Table2[[#This Row],[Invoice Date]],"mmm")</f>
        <v>Oct</v>
      </c>
      <c r="E1441" s="2" t="str">
        <f>Table2[[#This Row],[Store_ID]]&amp;"-"&amp;Table2[[#This Row],[Year]]&amp;"-"&amp;Table2[[#This Row],[Month]]</f>
        <v>STR058-2024-Oct</v>
      </c>
      <c r="F1441" s="2" t="s">
        <v>1346</v>
      </c>
      <c r="G1441" s="2" t="str">
        <f>_xlfn.XLOOKUP(Table2[[#This Row],[Customer_ID]],Table3[Customer_ID],Table3[Customer Name],"Not Found")</f>
        <v>Nandini Iyer</v>
      </c>
      <c r="H1441" s="2" t="str">
        <f>_xlfn.XLOOKUP(Table2[[#This Row],[Customer_ID]],Table3[Customer_ID],Table3[Gender],"Female")</f>
        <v>Female</v>
      </c>
      <c r="I1441" s="2" t="str">
        <f>_xlfn.XLOOKUP(Table2[[#This Row],[Customer_ID]],Table3[Customer_ID],Table3[City],"Missing Memebership")</f>
        <v>Thrissur</v>
      </c>
      <c r="J1441" s="2" t="str">
        <f>_xlfn.XLOOKUP(Table2[[#This Row],[Customer_ID]],Table3[Customer_ID],Table3[State],"Karnataka")</f>
        <v>Kerala</v>
      </c>
      <c r="K1441" s="2" t="str">
        <f>_xlfn.XLOOKUP(Table2[[#This Row],[Customer_ID]],Table3[Customer_ID],Table3[Membership],"Regular")</f>
        <v>Silver</v>
      </c>
      <c r="L1441" s="2" t="s">
        <v>747</v>
      </c>
      <c r="M1441" s="2" t="str">
        <f>_xlfn.XLOOKUP(Table2[[#This Row],[Product_ID]],Table4[Product_ID],Table4[Product_Name],"Not Found")</f>
        <v>Sonata Girls Frock Cream</v>
      </c>
      <c r="N1441" s="2" t="str">
        <f>_xlfn.XLOOKUP(Table2[[#This Row],[Product_ID]],Table4[Product_ID],Table4[Category],"Not Found")</f>
        <v>Kids Wear</v>
      </c>
      <c r="O1441" s="2" t="str">
        <f>_xlfn.XLOOKUP(Table2[[#This Row],[Product_ID]],Table4[Product_ID],Table4[Subcategory],"Not Found")</f>
        <v>Girls Frock</v>
      </c>
      <c r="P1441" s="2" t="str">
        <f>_xlfn.XLOOKUP(Table2[[#This Row],[Product_ID]],Table4[Product_ID],Table4[Brand],"Missing Brand")</f>
        <v>Sonata</v>
      </c>
      <c r="Q1441" s="2" t="s">
        <v>54</v>
      </c>
      <c r="R1441" s="2" t="str">
        <f>_xlfn.XLOOKUP(Table2[[#This Row],[Store_ID]],Table6[Store_ID],Table6[Store Name],"Not Found")</f>
        <v>TrendMart Thoothukudi Flagship</v>
      </c>
      <c r="S1441" s="2">
        <f>_xlfn.XLOOKUP(Table2[[#This Row],[Store_ID]],Table6[Store_ID],Table6[Monthly Target],"Missing Target")</f>
        <v>1200000</v>
      </c>
      <c r="T1441" s="2" t="str">
        <f>_xlfn.XLOOKUP(Table2[[#This Row],[Store_ID]],Table6[Store_ID],Table6[Region],"Not Found")</f>
        <v>South Zone 1</v>
      </c>
      <c r="U1441" s="2" t="s">
        <v>159</v>
      </c>
      <c r="V1441" s="2" t="str">
        <f>_xlfn.XLOOKUP(Table2[[#This Row],[Employee_ID]],Table5[Employee_ID],Table5[Employee Name],"Not Found")</f>
        <v>Venkat Sharma</v>
      </c>
      <c r="W1441" s="2">
        <v>1</v>
      </c>
      <c r="X1441" s="2">
        <v>683.28</v>
      </c>
      <c r="Y1441" s="2">
        <v>20</v>
      </c>
      <c r="Z1441" s="2">
        <v>136.66</v>
      </c>
      <c r="AA1441" s="2">
        <v>5</v>
      </c>
      <c r="AB1441" s="2">
        <v>27.33</v>
      </c>
      <c r="AC1441" s="2">
        <v>573.95000000000005</v>
      </c>
      <c r="AD1441" s="2">
        <v>525.45000000000005</v>
      </c>
      <c r="AE1441" s="2">
        <f t="shared" si="45"/>
        <v>21.17</v>
      </c>
      <c r="AF1441" s="2" t="s">
        <v>25</v>
      </c>
      <c r="AG1441" s="42">
        <f>IFERROR(Table2[[#This Row],[Profit]]/Table2[[#This Row],[Sales Amount]],0)</f>
        <v>3.6884746058018988E-2</v>
      </c>
      <c r="AH1441" s="2" t="str">
        <f>TRIM(Table2[[#This Row],[Payment Modee]])</f>
        <v>UPI</v>
      </c>
      <c r="AI1441" s="2" t="s">
        <v>36</v>
      </c>
      <c r="AJ1441" s="2" t="s">
        <v>27</v>
      </c>
      <c r="AK1441" s="2" t="s">
        <v>1280</v>
      </c>
      <c r="AL1441" s="16" t="str">
        <f>IF(HOUR(Table2[[#This Row],[Order Time]])&lt;12,"Morning",IF(HOUR(Table2[[#This Row],[Order Time]])&lt;17,"Afternoon",IF(HOUR(Table2[[#This Row],[Order Time]])&lt;21,"Evening","Night")))</f>
        <v>Evening</v>
      </c>
      <c r="AM1441" s="16" t="s">
        <v>29</v>
      </c>
    </row>
    <row r="1442" spans="1:39" x14ac:dyDescent="0.25">
      <c r="A1442" s="13" t="s">
        <v>3191</v>
      </c>
      <c r="B1442" s="4">
        <v>45592</v>
      </c>
      <c r="C1442" s="2">
        <f>YEAR(Table2[[#This Row],[Invoice Date]])</f>
        <v>2024</v>
      </c>
      <c r="D1442" s="2" t="str">
        <f>TEXT(Table2[[#This Row],[Invoice Date]],"mmm")</f>
        <v>Oct</v>
      </c>
      <c r="E1442" s="2" t="str">
        <f>Table2[[#This Row],[Store_ID]]&amp;"-"&amp;Table2[[#This Row],[Year]]&amp;"-"&amp;Table2[[#This Row],[Month]]</f>
        <v>STR043-2024-Oct</v>
      </c>
      <c r="F1442" s="2" t="s">
        <v>547</v>
      </c>
      <c r="G1442" s="2" t="str">
        <f>_xlfn.XLOOKUP(Table2[[#This Row],[Customer_ID]],Table3[Customer_ID],Table3[Customer Name],"Not Found")</f>
        <v>Manikandan Naidu</v>
      </c>
      <c r="H1442" s="2" t="str">
        <f>_xlfn.XLOOKUP(Table2[[#This Row],[Customer_ID]],Table3[Customer_ID],Table3[Gender],"Female")</f>
        <v>Male</v>
      </c>
      <c r="I1442" s="2" t="str">
        <f>_xlfn.XLOOKUP(Table2[[#This Row],[Customer_ID]],Table3[Customer_ID],Table3[City],"Missing Memebership")</f>
        <v>Warangal</v>
      </c>
      <c r="J1442" s="2" t="str">
        <f>_xlfn.XLOOKUP(Table2[[#This Row],[Customer_ID]],Table3[Customer_ID],Table3[State],"Karnataka")</f>
        <v>Telangana</v>
      </c>
      <c r="K1442" s="2" t="str">
        <f>_xlfn.XLOOKUP(Table2[[#This Row],[Customer_ID]],Table3[Customer_ID],Table3[Membership],"Regular")</f>
        <v>Silver</v>
      </c>
      <c r="L1442" s="2" t="s">
        <v>53</v>
      </c>
      <c r="M1442" s="2" t="str">
        <f>_xlfn.XLOOKUP(Table2[[#This Row],[Product_ID]],Table4[Product_ID],Table4[Product_Name],"Not Found")</f>
        <v>Reebok Printed Kurti Wine</v>
      </c>
      <c r="N1442" s="2" t="str">
        <f>_xlfn.XLOOKUP(Table2[[#This Row],[Product_ID]],Table4[Product_ID],Table4[Category],"Not Found")</f>
        <v>Women Kurtis</v>
      </c>
      <c r="O1442" s="2" t="str">
        <f>_xlfn.XLOOKUP(Table2[[#This Row],[Product_ID]],Table4[Product_ID],Table4[Subcategory],"Not Found")</f>
        <v>Printed Kurti</v>
      </c>
      <c r="P1442" s="2" t="str">
        <f>_xlfn.XLOOKUP(Table2[[#This Row],[Product_ID]],Table4[Product_ID],Table4[Brand],"Missing Brand")</f>
        <v>Reebok</v>
      </c>
      <c r="Q1442" s="2" t="s">
        <v>908</v>
      </c>
      <c r="R1442" s="2" t="str">
        <f>_xlfn.XLOOKUP(Table2[[#This Row],[Store_ID]],Table6[Store_ID],Table6[Store Name],"Not Found")</f>
        <v>TrendMart Mangaluru Standard</v>
      </c>
      <c r="S1442" s="2">
        <f>_xlfn.XLOOKUP(Table2[[#This Row],[Store_ID]],Table6[Store_ID],Table6[Monthly Target],"Missing Target")</f>
        <v>1500000</v>
      </c>
      <c r="T1442" s="2" t="str">
        <f>_xlfn.XLOOKUP(Table2[[#This Row],[Store_ID]],Table6[Store_ID],Table6[Region],"Not Found")</f>
        <v>South Zone 2</v>
      </c>
      <c r="U1442" s="2" t="s">
        <v>465</v>
      </c>
      <c r="V1442" s="2" t="str">
        <f>_xlfn.XLOOKUP(Table2[[#This Row],[Employee_ID]],Table5[Employee_ID],Table5[Employee Name],"Not Found")</f>
        <v>Vinod Hegde</v>
      </c>
      <c r="W1442" s="2">
        <v>3</v>
      </c>
      <c r="X1442" s="2">
        <v>948.48</v>
      </c>
      <c r="Y1442" s="2">
        <v>15</v>
      </c>
      <c r="Z1442" s="2">
        <v>426.82</v>
      </c>
      <c r="AA1442" s="2">
        <v>5</v>
      </c>
      <c r="AB1442" s="2">
        <v>120.93</v>
      </c>
      <c r="AC1442" s="2">
        <v>2539.5500000000002</v>
      </c>
      <c r="AD1442" s="2">
        <v>1619.28</v>
      </c>
      <c r="AE1442" s="2">
        <f t="shared" si="45"/>
        <v>799.34000000000015</v>
      </c>
      <c r="AF1442" s="2" t="s">
        <v>119</v>
      </c>
      <c r="AG1442" s="42">
        <f>IFERROR(Table2[[#This Row],[Profit]]/Table2[[#This Row],[Sales Amount]],0)</f>
        <v>0.31475655135752401</v>
      </c>
      <c r="AH1442" s="2" t="str">
        <f>TRIM(Table2[[#This Row],[Payment Modee]])</f>
        <v>Net Banking</v>
      </c>
      <c r="AI1442" s="2" t="s">
        <v>26</v>
      </c>
      <c r="AJ1442" s="2" t="s">
        <v>27</v>
      </c>
      <c r="AK1442" s="2" t="s">
        <v>724</v>
      </c>
      <c r="AL1442" s="16" t="str">
        <f>IF(HOUR(Table2[[#This Row],[Order Time]])&lt;12,"Morning",IF(HOUR(Table2[[#This Row],[Order Time]])&lt;17,"Afternoon",IF(HOUR(Table2[[#This Row],[Order Time]])&lt;21,"Evening","Night")))</f>
        <v>Evening</v>
      </c>
      <c r="AM1442" s="16" t="s">
        <v>38</v>
      </c>
    </row>
    <row r="1443" spans="1:39" x14ac:dyDescent="0.25">
      <c r="A1443" s="13" t="s">
        <v>3192</v>
      </c>
      <c r="B1443" s="4">
        <v>45617</v>
      </c>
      <c r="C1443" s="2">
        <f>YEAR(Table2[[#This Row],[Invoice Date]])</f>
        <v>2024</v>
      </c>
      <c r="D1443" s="2" t="str">
        <f>TEXT(Table2[[#This Row],[Invoice Date]],"mmm")</f>
        <v>Nov</v>
      </c>
      <c r="E1443" s="2" t="str">
        <f>Table2[[#This Row],[Store_ID]]&amp;"-"&amp;Table2[[#This Row],[Year]]&amp;"-"&amp;Table2[[#This Row],[Month]]</f>
        <v>STR038-2024-Nov</v>
      </c>
      <c r="F1443" s="2" t="s">
        <v>3193</v>
      </c>
      <c r="G1443" s="2" t="str">
        <f>_xlfn.XLOOKUP(Table2[[#This Row],[Customer_ID]],Table3[Customer_ID],Table3[Customer Name],"Not Found")</f>
        <v>Jyothi Murthy</v>
      </c>
      <c r="H1443" s="2" t="str">
        <f>_xlfn.XLOOKUP(Table2[[#This Row],[Customer_ID]],Table3[Customer_ID],Table3[Gender],"Female")</f>
        <v>Female</v>
      </c>
      <c r="I1443" s="2" t="str">
        <f>_xlfn.XLOOKUP(Table2[[#This Row],[Customer_ID]],Table3[Customer_ID],Table3[City],"Missing Memebership")</f>
        <v>Kurnool</v>
      </c>
      <c r="J1443" s="2" t="str">
        <f>_xlfn.XLOOKUP(Table2[[#This Row],[Customer_ID]],Table3[Customer_ID],Table3[State],"Karnataka")</f>
        <v>Andhra Pradesh</v>
      </c>
      <c r="K1443" s="2" t="str">
        <f>_xlfn.XLOOKUP(Table2[[#This Row],[Customer_ID]],Table3[Customer_ID],Table3[Membership],"Regular")</f>
        <v>Platinum</v>
      </c>
      <c r="L1443" s="2" t="s">
        <v>852</v>
      </c>
      <c r="M1443" s="2" t="str">
        <f>_xlfn.XLOOKUP(Table2[[#This Row],[Product_ID]],Table4[Product_ID],Table4[Product_Name],"Not Found")</f>
        <v>Pepe Jeans Track Pant Mustard</v>
      </c>
      <c r="N1443" s="2" t="str">
        <f>_xlfn.XLOOKUP(Table2[[#This Row],[Product_ID]],Table4[Product_ID],Table4[Category],"Not Found")</f>
        <v>Men Trousers</v>
      </c>
      <c r="O1443" s="2" t="str">
        <f>_xlfn.XLOOKUP(Table2[[#This Row],[Product_ID]],Table4[Product_ID],Table4[Subcategory],"Not Found")</f>
        <v>Track Pant</v>
      </c>
      <c r="P1443" s="2" t="str">
        <f>_xlfn.XLOOKUP(Table2[[#This Row],[Product_ID]],Table4[Product_ID],Table4[Brand],"Missing Brand")</f>
        <v>Pepe Jeans</v>
      </c>
      <c r="Q1443" s="2" t="s">
        <v>890</v>
      </c>
      <c r="R1443" s="2" t="str">
        <f>_xlfn.XLOOKUP(Table2[[#This Row],[Store_ID]],Table6[Store_ID],Table6[Store Name],"Not Found")</f>
        <v>TrendMart Tumakuru Standard</v>
      </c>
      <c r="S1443" s="2">
        <f>_xlfn.XLOOKUP(Table2[[#This Row],[Store_ID]],Table6[Store_ID],Table6[Monthly Target],"Missing Target")</f>
        <v>1500000</v>
      </c>
      <c r="T1443" s="2" t="str">
        <f>_xlfn.XLOOKUP(Table2[[#This Row],[Store_ID]],Table6[Store_ID],Table6[Region],"Not Found")</f>
        <v>South Zone 2</v>
      </c>
      <c r="U1443" s="2" t="s">
        <v>142</v>
      </c>
      <c r="V1443" s="2" t="str">
        <f>_xlfn.XLOOKUP(Table2[[#This Row],[Employee_ID]],Table5[Employee_ID],Table5[Employee Name],"Not Found")</f>
        <v>Anusuya Subramaniam</v>
      </c>
      <c r="W1443" s="2">
        <v>2</v>
      </c>
      <c r="X1443" s="2">
        <v>1179.6600000000001</v>
      </c>
      <c r="Y1443" s="2">
        <v>0</v>
      </c>
      <c r="Z1443" s="2">
        <v>0</v>
      </c>
      <c r="AA1443" s="2">
        <v>12</v>
      </c>
      <c r="AB1443" s="2">
        <v>283.12</v>
      </c>
      <c r="AC1443" s="2">
        <v>2642.44</v>
      </c>
      <c r="AD1443" s="2">
        <v>1763.86</v>
      </c>
      <c r="AE1443" s="2">
        <f t="shared" si="45"/>
        <v>595.46000000000015</v>
      </c>
      <c r="AF1443" s="2" t="s">
        <v>136</v>
      </c>
      <c r="AG1443" s="42">
        <f>IFERROR(Table2[[#This Row],[Profit]]/Table2[[#This Row],[Sales Amount]],0)</f>
        <v>0.22534475711842092</v>
      </c>
      <c r="AH1443" s="2" t="str">
        <f>TRIM(Table2[[#This Row],[Payment Modee]])</f>
        <v>EMI</v>
      </c>
      <c r="AI1443" s="2" t="s">
        <v>26</v>
      </c>
      <c r="AJ1443" s="2" t="s">
        <v>27</v>
      </c>
      <c r="AK1443" s="2" t="s">
        <v>2365</v>
      </c>
      <c r="AL1443" s="16" t="str">
        <f>IF(HOUR(Table2[[#This Row],[Order Time]])&lt;12,"Morning",IF(HOUR(Table2[[#This Row],[Order Time]])&lt;17,"Afternoon",IF(HOUR(Table2[[#This Row],[Order Time]])&lt;21,"Evening","Night")))</f>
        <v>Evening</v>
      </c>
      <c r="AM1443" s="16" t="s">
        <v>29</v>
      </c>
    </row>
    <row r="1444" spans="1:39" x14ac:dyDescent="0.25">
      <c r="A1444" s="13" t="s">
        <v>3194</v>
      </c>
      <c r="B1444" s="4">
        <v>45526</v>
      </c>
      <c r="C1444" s="2">
        <f>YEAR(Table2[[#This Row],[Invoice Date]])</f>
        <v>2024</v>
      </c>
      <c r="D1444" s="2" t="str">
        <f>TEXT(Table2[[#This Row],[Invoice Date]],"mmm")</f>
        <v>Aug</v>
      </c>
      <c r="E1444" s="2" t="str">
        <f>Table2[[#This Row],[Store_ID]]&amp;"-"&amp;Table2[[#This Row],[Year]]&amp;"-"&amp;Table2[[#This Row],[Month]]</f>
        <v>STR036-2024-Aug</v>
      </c>
      <c r="F1444" s="2" t="s">
        <v>1788</v>
      </c>
      <c r="G1444" s="2" t="str">
        <f>_xlfn.XLOOKUP(Table2[[#This Row],[Customer_ID]],Table3[Customer_ID],Table3[Customer Name],"Not Found")</f>
        <v>Hari Raman</v>
      </c>
      <c r="H1444" s="2" t="str">
        <f>_xlfn.XLOOKUP(Table2[[#This Row],[Customer_ID]],Table3[Customer_ID],Table3[Gender],"Female")</f>
        <v>Male</v>
      </c>
      <c r="I1444" s="2" t="str">
        <f>_xlfn.XLOOKUP(Table2[[#This Row],[Customer_ID]],Table3[Customer_ID],Table3[City],"Missing Memebership")</f>
        <v>Belagavi</v>
      </c>
      <c r="J1444" s="2" t="str">
        <f>_xlfn.XLOOKUP(Table2[[#This Row],[Customer_ID]],Table3[Customer_ID],Table3[State],"Karnataka")</f>
        <v>Karnataka</v>
      </c>
      <c r="K1444" s="2" t="str">
        <f>_xlfn.XLOOKUP(Table2[[#This Row],[Customer_ID]],Table3[Customer_ID],Table3[Membership],"Regular")</f>
        <v>Silver</v>
      </c>
      <c r="L1444" s="2" t="s">
        <v>157</v>
      </c>
      <c r="M1444" s="2" t="str">
        <f>_xlfn.XLOOKUP(Table2[[#This Row],[Product_ID]],Table4[Product_ID],Table4[Product_Name],"Not Found")</f>
        <v>Indian Terrain Straight Kurti Grey</v>
      </c>
      <c r="N1444" s="2" t="str">
        <f>_xlfn.XLOOKUP(Table2[[#This Row],[Product_ID]],Table4[Product_ID],Table4[Category],"Not Found")</f>
        <v>Women Kurtis</v>
      </c>
      <c r="O1444" s="2" t="str">
        <f>_xlfn.XLOOKUP(Table2[[#This Row],[Product_ID]],Table4[Product_ID],Table4[Subcategory],"Not Found")</f>
        <v>Straight Kurti</v>
      </c>
      <c r="P1444" s="2" t="str">
        <f>_xlfn.XLOOKUP(Table2[[#This Row],[Product_ID]],Table4[Product_ID],Table4[Brand],"Missing Brand")</f>
        <v>Indian Terrain</v>
      </c>
      <c r="Q1444" s="2" t="s">
        <v>634</v>
      </c>
      <c r="R1444" s="2" t="str">
        <f>_xlfn.XLOOKUP(Table2[[#This Row],[Store_ID]],Table6[Store_ID],Table6[Store Name],"Not Found")</f>
        <v>TrendMart Thiruvananthapuram Outlet</v>
      </c>
      <c r="S1444" s="2">
        <f>_xlfn.XLOOKUP(Table2[[#This Row],[Store_ID]],Table6[Store_ID],Table6[Monthly Target],"Missing Target")</f>
        <v>1000000</v>
      </c>
      <c r="T1444" s="2" t="str">
        <f>_xlfn.XLOOKUP(Table2[[#This Row],[Store_ID]],Table6[Store_ID],Table6[Region],"Not Found")</f>
        <v>South Zone 1</v>
      </c>
      <c r="U1444" s="2" t="s">
        <v>92</v>
      </c>
      <c r="V1444" s="2" t="str">
        <f>_xlfn.XLOOKUP(Table2[[#This Row],[Employee_ID]],Table5[Employee_ID],Table5[Employee Name],"Not Found")</f>
        <v>Preethi Singh</v>
      </c>
      <c r="W1444" s="2">
        <v>3</v>
      </c>
      <c r="X1444" s="2">
        <v>1292.93</v>
      </c>
      <c r="Y1444" s="2">
        <v>0</v>
      </c>
      <c r="Z1444" s="2">
        <v>0</v>
      </c>
      <c r="AA1444" s="2">
        <v>12</v>
      </c>
      <c r="AB1444" s="2">
        <v>465.45</v>
      </c>
      <c r="AC1444" s="2">
        <v>4344.24</v>
      </c>
      <c r="AD1444" s="2">
        <v>2630.76</v>
      </c>
      <c r="AE1444" s="2">
        <f t="shared" si="45"/>
        <v>1248.0299999999995</v>
      </c>
      <c r="AF1444" s="2" t="s">
        <v>56</v>
      </c>
      <c r="AG1444" s="42">
        <f>IFERROR(Table2[[#This Row],[Profit]]/Table2[[#This Row],[Sales Amount]],0)</f>
        <v>0.28728385172089932</v>
      </c>
      <c r="AH1444" s="2" t="str">
        <f>TRIM(Table2[[#This Row],[Payment Modee]])</f>
        <v>Credit Card</v>
      </c>
      <c r="AI1444" s="2" t="s">
        <v>26</v>
      </c>
      <c r="AJ1444" s="2" t="s">
        <v>27</v>
      </c>
      <c r="AK1444" s="2" t="s">
        <v>3195</v>
      </c>
      <c r="AL1444" s="16" t="str">
        <f>IF(HOUR(Table2[[#This Row],[Order Time]])&lt;12,"Morning",IF(HOUR(Table2[[#This Row],[Order Time]])&lt;17,"Afternoon",IF(HOUR(Table2[[#This Row],[Order Time]])&lt;21,"Evening","Night")))</f>
        <v>Evening</v>
      </c>
      <c r="AM1444" s="16" t="s">
        <v>29</v>
      </c>
    </row>
    <row r="1445" spans="1:39" x14ac:dyDescent="0.25">
      <c r="A1445" s="13" t="s">
        <v>3196</v>
      </c>
      <c r="B1445" s="4">
        <v>45610</v>
      </c>
      <c r="C1445" s="2">
        <f>YEAR(Table2[[#This Row],[Invoice Date]])</f>
        <v>2024</v>
      </c>
      <c r="D1445" s="2" t="str">
        <f>TEXT(Table2[[#This Row],[Invoice Date]],"mmm")</f>
        <v>Nov</v>
      </c>
      <c r="E1445" s="2" t="str">
        <f>Table2[[#This Row],[Store_ID]]&amp;"-"&amp;Table2[[#This Row],[Year]]&amp;"-"&amp;Table2[[#This Row],[Month]]</f>
        <v>STR004-2024-Nov</v>
      </c>
      <c r="F1445" s="2" t="s">
        <v>3197</v>
      </c>
      <c r="G1445" s="2" t="str">
        <f>_xlfn.XLOOKUP(Table2[[#This Row],[Customer_ID]],Table3[Customer_ID],Table3[Customer Name],"Not Found")</f>
        <v>Anand Gounder</v>
      </c>
      <c r="H1445" s="2" t="str">
        <f>_xlfn.XLOOKUP(Table2[[#This Row],[Customer_ID]],Table3[Customer_ID],Table3[Gender],"Female")</f>
        <v>Male</v>
      </c>
      <c r="I1445" s="2" t="str">
        <f>_xlfn.XLOOKUP(Table2[[#This Row],[Customer_ID]],Table3[Customer_ID],Table3[City],"Missing Memebership")</f>
        <v>Davanagere</v>
      </c>
      <c r="J1445" s="2" t="str">
        <f>_xlfn.XLOOKUP(Table2[[#This Row],[Customer_ID]],Table3[Customer_ID],Table3[State],"Karnataka")</f>
        <v>Karnataka</v>
      </c>
      <c r="K1445" s="2" t="str">
        <f>_xlfn.XLOOKUP(Table2[[#This Row],[Customer_ID]],Table3[Customer_ID],Table3[Membership],"Regular")</f>
        <v>Platinum</v>
      </c>
      <c r="L1445" s="2" t="s">
        <v>60</v>
      </c>
      <c r="M1445" s="2" t="str">
        <f>_xlfn.XLOOKUP(Table2[[#This Row],[Product_ID]],Table4[Product_ID],Table4[Product_Name],"Not Found")</f>
        <v>US Polo Assn Formal Shoes Red</v>
      </c>
      <c r="N1445" s="2" t="str">
        <f>_xlfn.XLOOKUP(Table2[[#This Row],[Product_ID]],Table4[Product_ID],Table4[Category],"Not Found")</f>
        <v>Footwear</v>
      </c>
      <c r="O1445" s="2" t="str">
        <f>_xlfn.XLOOKUP(Table2[[#This Row],[Product_ID]],Table4[Product_ID],Table4[Subcategory],"Not Found")</f>
        <v>Formal Shoes</v>
      </c>
      <c r="P1445" s="2" t="str">
        <f>_xlfn.XLOOKUP(Table2[[#This Row],[Product_ID]],Table4[Product_ID],Table4[Brand],"Missing Brand")</f>
        <v>US Polo Assn</v>
      </c>
      <c r="Q1445" s="2" t="s">
        <v>91</v>
      </c>
      <c r="R1445" s="2" t="str">
        <f>_xlfn.XLOOKUP(Table2[[#This Row],[Store_ID]],Table6[Store_ID],Table6[Store Name],"Not Found")</f>
        <v>TrendMart Kalaburagi Mall Kiosk</v>
      </c>
      <c r="S1445" s="2">
        <f>_xlfn.XLOOKUP(Table2[[#This Row],[Store_ID]],Table6[Store_ID],Table6[Monthly Target],"Missing Target")</f>
        <v>800000</v>
      </c>
      <c r="T1445" s="2" t="str">
        <f>_xlfn.XLOOKUP(Table2[[#This Row],[Store_ID]],Table6[Store_ID],Table6[Region],"Not Found")</f>
        <v>South Zone 2</v>
      </c>
      <c r="U1445" s="2" t="s">
        <v>482</v>
      </c>
      <c r="V1445" s="2" t="str">
        <f>_xlfn.XLOOKUP(Table2[[#This Row],[Employee_ID]],Table5[Employee_ID],Table5[Employee Name],"Not Found")</f>
        <v>Swathi Achari</v>
      </c>
      <c r="W1445" s="2">
        <v>4</v>
      </c>
      <c r="X1445" s="2">
        <v>3085.8</v>
      </c>
      <c r="Y1445" s="2">
        <v>30</v>
      </c>
      <c r="Z1445" s="2">
        <v>3702.96</v>
      </c>
      <c r="AA1445" s="2">
        <v>12</v>
      </c>
      <c r="AB1445" s="2">
        <v>1036.83</v>
      </c>
      <c r="AC1445" s="2">
        <v>9677.07</v>
      </c>
      <c r="AD1445" s="2">
        <v>9698.48</v>
      </c>
      <c r="AE1445" s="2">
        <f t="shared" si="45"/>
        <v>-1058.2399999999998</v>
      </c>
      <c r="AF1445" s="2" t="s">
        <v>35</v>
      </c>
      <c r="AG1445" s="42">
        <f>IFERROR(Table2[[#This Row],[Profit]]/Table2[[#This Row],[Sales Amount]],0)</f>
        <v>-0.10935541439712639</v>
      </c>
      <c r="AH1445" s="2" t="str">
        <f>TRIM(Table2[[#This Row],[Payment Modee]])</f>
        <v>Debit Card</v>
      </c>
      <c r="AI1445" s="2" t="s">
        <v>36</v>
      </c>
      <c r="AJ1445" s="2" t="s">
        <v>27</v>
      </c>
      <c r="AK1445" s="2" t="s">
        <v>509</v>
      </c>
      <c r="AL1445" s="16" t="str">
        <f>IF(HOUR(Table2[[#This Row],[Order Time]])&lt;12,"Morning",IF(HOUR(Table2[[#This Row],[Order Time]])&lt;17,"Afternoon",IF(HOUR(Table2[[#This Row],[Order Time]])&lt;21,"Evening","Night")))</f>
        <v>Afternoon</v>
      </c>
      <c r="AM1445" s="16" t="s">
        <v>29</v>
      </c>
    </row>
    <row r="1446" spans="1:39" x14ac:dyDescent="0.25">
      <c r="A1446" s="13" t="s">
        <v>3198</v>
      </c>
      <c r="B1446" s="4">
        <v>45546</v>
      </c>
      <c r="C1446" s="2">
        <f>YEAR(Table2[[#This Row],[Invoice Date]])</f>
        <v>2024</v>
      </c>
      <c r="D1446" s="2" t="str">
        <f>TEXT(Table2[[#This Row],[Invoice Date]],"mmm")</f>
        <v>Sep</v>
      </c>
      <c r="E1446" s="2" t="str">
        <f>Table2[[#This Row],[Store_ID]]&amp;"-"&amp;Table2[[#This Row],[Year]]&amp;"-"&amp;Table2[[#This Row],[Month]]</f>
        <v>STR054-2024-Sep</v>
      </c>
      <c r="F1446" s="2" t="s">
        <v>726</v>
      </c>
      <c r="G1446" s="2" t="str">
        <f>_xlfn.XLOOKUP(Table2[[#This Row],[Customer_ID]],Table3[Customer_ID],Table3[Customer Name],"Not Found")</f>
        <v>Tarun Hegde</v>
      </c>
      <c r="H1446" s="2" t="str">
        <f>_xlfn.XLOOKUP(Table2[[#This Row],[Customer_ID]],Table3[Customer_ID],Table3[Gender],"Female")</f>
        <v>Male</v>
      </c>
      <c r="I1446" s="2" t="str">
        <f>_xlfn.XLOOKUP(Table2[[#This Row],[Customer_ID]],Table3[Customer_ID],Table3[City],"Missing Memebership")</f>
        <v>Bengaluru</v>
      </c>
      <c r="J1446" s="2" t="str">
        <f>_xlfn.XLOOKUP(Table2[[#This Row],[Customer_ID]],Table3[Customer_ID],Table3[State],"Karnataka")</f>
        <v>Karnataka</v>
      </c>
      <c r="K1446" s="2" t="str">
        <f>_xlfn.XLOOKUP(Table2[[#This Row],[Customer_ID]],Table3[Customer_ID],Table3[Membership],"Regular")</f>
        <v>Regular</v>
      </c>
      <c r="L1446" s="2" t="s">
        <v>2171</v>
      </c>
      <c r="M1446" s="2" t="str">
        <f>_xlfn.XLOOKUP(Table2[[#This Row],[Product_ID]],Table4[Product_ID],Table4[Product_Name],"Not Found")</f>
        <v>Indian Terrain Graphic Tee Purple</v>
      </c>
      <c r="N1446" s="2" t="str">
        <f>_xlfn.XLOOKUP(Table2[[#This Row],[Product_ID]],Table4[Product_ID],Table4[Category],"Not Found")</f>
        <v>Men T-Shirts</v>
      </c>
      <c r="O1446" s="2" t="str">
        <f>_xlfn.XLOOKUP(Table2[[#This Row],[Product_ID]],Table4[Product_ID],Table4[Subcategory],"Not Found")</f>
        <v>Graphic Tee</v>
      </c>
      <c r="P1446" s="2" t="str">
        <f>_xlfn.XLOOKUP(Table2[[#This Row],[Product_ID]],Table4[Product_ID],Table4[Brand],"Missing Brand")</f>
        <v>Indian Terrain</v>
      </c>
      <c r="Q1446" s="2" t="s">
        <v>712</v>
      </c>
      <c r="R1446" s="2" t="str">
        <f>_xlfn.XLOOKUP(Table2[[#This Row],[Store_ID]],Table6[Store_ID],Table6[Store Name],"Not Found")</f>
        <v>TrendMart Thoothukudi Mall Kiosk</v>
      </c>
      <c r="S1446" s="2">
        <f>_xlfn.XLOOKUP(Table2[[#This Row],[Store_ID]],Table6[Store_ID],Table6[Monthly Target],"Missing Target")</f>
        <v>2000000</v>
      </c>
      <c r="T1446" s="2" t="str">
        <f>_xlfn.XLOOKUP(Table2[[#This Row],[Store_ID]],Table6[Store_ID],Table6[Region],"Not Found")</f>
        <v>South Zone 1</v>
      </c>
      <c r="U1446" s="2" t="s">
        <v>283</v>
      </c>
      <c r="V1446" s="2" t="str">
        <f>_xlfn.XLOOKUP(Table2[[#This Row],[Employee_ID]],Table5[Employee_ID],Table5[Employee Name],"Not Found")</f>
        <v>Priya Balasubramaniam</v>
      </c>
      <c r="W1446" s="2">
        <v>2</v>
      </c>
      <c r="X1446" s="2">
        <v>593.75</v>
      </c>
      <c r="Y1446" s="2">
        <v>10</v>
      </c>
      <c r="Z1446" s="2">
        <v>118.75</v>
      </c>
      <c r="AA1446" s="2">
        <v>5</v>
      </c>
      <c r="AB1446" s="2">
        <v>53.44</v>
      </c>
      <c r="AC1446" s="2">
        <v>1122.19</v>
      </c>
      <c r="AD1446" s="2">
        <v>746.54</v>
      </c>
      <c r="AE1446" s="2">
        <f t="shared" si="45"/>
        <v>322.21000000000009</v>
      </c>
      <c r="AF1446" s="2" t="s">
        <v>25</v>
      </c>
      <c r="AG1446" s="42">
        <f>IFERROR(Table2[[#This Row],[Profit]]/Table2[[#This Row],[Sales Amount]],0)</f>
        <v>0.28712606599595442</v>
      </c>
      <c r="AH1446" s="2" t="str">
        <f>TRIM(Table2[[#This Row],[Payment Modee]])</f>
        <v>UPI</v>
      </c>
      <c r="AI1446" s="2" t="s">
        <v>36</v>
      </c>
      <c r="AJ1446" s="2" t="s">
        <v>27</v>
      </c>
      <c r="AK1446" s="2" t="s">
        <v>2986</v>
      </c>
      <c r="AL1446" s="16" t="str">
        <f>IF(HOUR(Table2[[#This Row],[Order Time]])&lt;12,"Morning",IF(HOUR(Table2[[#This Row],[Order Time]])&lt;17,"Afternoon",IF(HOUR(Table2[[#This Row],[Order Time]])&lt;21,"Evening","Night")))</f>
        <v>Afternoon</v>
      </c>
      <c r="AM1446" s="16" t="s">
        <v>29</v>
      </c>
    </row>
    <row r="1447" spans="1:39" x14ac:dyDescent="0.25">
      <c r="A1447" s="13" t="s">
        <v>3199</v>
      </c>
      <c r="B1447" s="4">
        <v>45589</v>
      </c>
      <c r="C1447" s="2">
        <f>YEAR(Table2[[#This Row],[Invoice Date]])</f>
        <v>2024</v>
      </c>
      <c r="D1447" s="2" t="str">
        <f>TEXT(Table2[[#This Row],[Invoice Date]],"mmm")</f>
        <v>Oct</v>
      </c>
      <c r="E1447" s="2" t="str">
        <f>Table2[[#This Row],[Store_ID]]&amp;"-"&amp;Table2[[#This Row],[Year]]&amp;"-"&amp;Table2[[#This Row],[Month]]</f>
        <v>STR060-2024-Oct</v>
      </c>
      <c r="F1447" s="2" t="s">
        <v>1703</v>
      </c>
      <c r="G1447" s="2" t="str">
        <f>_xlfn.XLOOKUP(Table2[[#This Row],[Customer_ID]],Table3[Customer_ID],Table3[Customer Name],"Not Found")</f>
        <v>Manju Gowda</v>
      </c>
      <c r="H1447" s="2" t="str">
        <f>_xlfn.XLOOKUP(Table2[[#This Row],[Customer_ID]],Table3[Customer_ID],Table3[Gender],"Female")</f>
        <v>Female</v>
      </c>
      <c r="I1447" s="2" t="str">
        <f>_xlfn.XLOOKUP(Table2[[#This Row],[Customer_ID]],Table3[Customer_ID],Table3[City],"Missing Memebership")</f>
        <v>Nizamabad</v>
      </c>
      <c r="J1447" s="2" t="str">
        <f>_xlfn.XLOOKUP(Table2[[#This Row],[Customer_ID]],Table3[Customer_ID],Table3[State],"Karnataka")</f>
        <v>Telangana</v>
      </c>
      <c r="K1447" s="2" t="str">
        <f>_xlfn.XLOOKUP(Table2[[#This Row],[Customer_ID]],Table3[Customer_ID],Table3[Membership],"Regular")</f>
        <v>Regular</v>
      </c>
      <c r="L1447" s="2" t="s">
        <v>485</v>
      </c>
      <c r="M1447" s="2" t="str">
        <f>_xlfn.XLOOKUP(Table2[[#This Row],[Product_ID]],Table4[Product_ID],Table4[Product_Name],"Not Found")</f>
        <v>Van Heusen Formal Shirt Olive</v>
      </c>
      <c r="N1447" s="2" t="str">
        <f>_xlfn.XLOOKUP(Table2[[#This Row],[Product_ID]],Table4[Product_ID],Table4[Category],"Not Found")</f>
        <v>Men Shirts</v>
      </c>
      <c r="O1447" s="2" t="str">
        <f>_xlfn.XLOOKUP(Table2[[#This Row],[Product_ID]],Table4[Product_ID],Table4[Subcategory],"Not Found")</f>
        <v>Formal Shirt</v>
      </c>
      <c r="P1447" s="2" t="str">
        <f>_xlfn.XLOOKUP(Table2[[#This Row],[Product_ID]],Table4[Product_ID],Table4[Brand],"Missing Brand")</f>
        <v>Van Heusen</v>
      </c>
      <c r="Q1447" s="2" t="s">
        <v>316</v>
      </c>
      <c r="R1447" s="2" t="str">
        <f>_xlfn.XLOOKUP(Table2[[#This Row],[Store_ID]],Table6[Store_ID],Table6[Store Name],"Not Found")</f>
        <v>TrendMart Tirunelveli Flagship</v>
      </c>
      <c r="S1447" s="2">
        <f>_xlfn.XLOOKUP(Table2[[#This Row],[Store_ID]],Table6[Store_ID],Table6[Monthly Target],"Missing Target")</f>
        <v>1000000</v>
      </c>
      <c r="T1447" s="2" t="str">
        <f>_xlfn.XLOOKUP(Table2[[#This Row],[Store_ID]],Table6[Store_ID],Table6[Region],"Not Found")</f>
        <v>South Zone 1</v>
      </c>
      <c r="U1447" s="2" t="s">
        <v>24</v>
      </c>
      <c r="V1447" s="2" t="str">
        <f>_xlfn.XLOOKUP(Table2[[#This Row],[Employee_ID]],Table5[Employee_ID],Table5[Employee Name],"Not Found")</f>
        <v>Manoj Ramachandran</v>
      </c>
      <c r="W1447" s="2">
        <v>1</v>
      </c>
      <c r="X1447" s="2">
        <v>955.76</v>
      </c>
      <c r="Y1447" s="2">
        <v>10</v>
      </c>
      <c r="Z1447" s="2">
        <v>95.58</v>
      </c>
      <c r="AA1447" s="2">
        <v>5</v>
      </c>
      <c r="AB1447" s="2">
        <v>43.01</v>
      </c>
      <c r="AC1447" s="2">
        <v>903.19</v>
      </c>
      <c r="AD1447" s="2">
        <v>645.59</v>
      </c>
      <c r="AE1447" s="2">
        <f t="shared" si="45"/>
        <v>214.59000000000003</v>
      </c>
      <c r="AF1447" s="2" t="s">
        <v>69</v>
      </c>
      <c r="AG1447" s="42">
        <f>IFERROR(Table2[[#This Row],[Profit]]/Table2[[#This Row],[Sales Amount]],0)</f>
        <v>0.23759120450846447</v>
      </c>
      <c r="AH1447" s="2" t="str">
        <f>TRIM(Table2[[#This Row],[Payment Modee]])</f>
        <v>Cash</v>
      </c>
      <c r="AI1447" s="2" t="s">
        <v>26</v>
      </c>
      <c r="AJ1447" s="2" t="s">
        <v>27</v>
      </c>
      <c r="AK1447" s="2" t="s">
        <v>3200</v>
      </c>
      <c r="AL1447" s="16" t="str">
        <f>IF(HOUR(Table2[[#This Row],[Order Time]])&lt;12,"Morning",IF(HOUR(Table2[[#This Row],[Order Time]])&lt;17,"Afternoon",IF(HOUR(Table2[[#This Row],[Order Time]])&lt;21,"Evening","Night")))</f>
        <v>Morning</v>
      </c>
      <c r="AM1447" s="16" t="s">
        <v>29</v>
      </c>
    </row>
    <row r="1448" spans="1:39" x14ac:dyDescent="0.25">
      <c r="A1448" s="13" t="s">
        <v>3201</v>
      </c>
      <c r="B1448" s="4">
        <v>45615</v>
      </c>
      <c r="C1448" s="2">
        <f>YEAR(Table2[[#This Row],[Invoice Date]])</f>
        <v>2024</v>
      </c>
      <c r="D1448" s="2" t="str">
        <f>TEXT(Table2[[#This Row],[Invoice Date]],"mmm")</f>
        <v>Nov</v>
      </c>
      <c r="E1448" s="2" t="str">
        <f>Table2[[#This Row],[Store_ID]]&amp;"-"&amp;Table2[[#This Row],[Year]]&amp;"-"&amp;Table2[[#This Row],[Month]]</f>
        <v>STR068-2024-Nov</v>
      </c>
      <c r="F1448" s="2" t="s">
        <v>913</v>
      </c>
      <c r="G1448" s="2" t="str">
        <f>_xlfn.XLOOKUP(Table2[[#This Row],[Customer_ID]],Table3[Customer_ID],Table3[Customer Name],"Not Found")</f>
        <v>Bhagya Sharma</v>
      </c>
      <c r="H1448" s="2" t="str">
        <f>_xlfn.XLOOKUP(Table2[[#This Row],[Customer_ID]],Table3[Customer_ID],Table3[Gender],"Female")</f>
        <v>Female</v>
      </c>
      <c r="I1448" s="2" t="str">
        <f>_xlfn.XLOOKUP(Table2[[#This Row],[Customer_ID]],Table3[Customer_ID],Table3[City],"Missing Memebership")</f>
        <v>Nellore</v>
      </c>
      <c r="J1448" s="2" t="str">
        <f>_xlfn.XLOOKUP(Table2[[#This Row],[Customer_ID]],Table3[Customer_ID],Table3[State],"Karnataka")</f>
        <v>Andhra Pradesh</v>
      </c>
      <c r="K1448" s="2" t="str">
        <f>_xlfn.XLOOKUP(Table2[[#This Row],[Customer_ID]],Table3[Customer_ID],Table3[Membership],"Regular")</f>
        <v>Gold</v>
      </c>
      <c r="L1448" s="2" t="s">
        <v>1428</v>
      </c>
      <c r="M1448" s="2" t="str">
        <f>_xlfn.XLOOKUP(Table2[[#This Row],[Product_ID]],Table4[Product_ID],Table4[Product_Name],"Not Found")</f>
        <v>Fabindia Slim Fit Peach</v>
      </c>
      <c r="N1448" s="2" t="str">
        <f>_xlfn.XLOOKUP(Table2[[#This Row],[Product_ID]],Table4[Product_ID],Table4[Category],"Not Found")</f>
        <v>Men Jeans</v>
      </c>
      <c r="O1448" s="2" t="str">
        <f>_xlfn.XLOOKUP(Table2[[#This Row],[Product_ID]],Table4[Product_ID],Table4[Subcategory],"Not Found")</f>
        <v>Slim Fit</v>
      </c>
      <c r="P1448" s="2" t="str">
        <f>_xlfn.XLOOKUP(Table2[[#This Row],[Product_ID]],Table4[Product_ID],Table4[Brand],"Missing Brand")</f>
        <v>Fabindia</v>
      </c>
      <c r="Q1448" s="2" t="s">
        <v>97</v>
      </c>
      <c r="R1448" s="2" t="str">
        <f>_xlfn.XLOOKUP(Table2[[#This Row],[Store_ID]],Table6[Store_ID],Table6[Store Name],"Not Found")</f>
        <v>TrendMart Madurai Mall Kiosk</v>
      </c>
      <c r="S1448" s="2">
        <f>_xlfn.XLOOKUP(Table2[[#This Row],[Store_ID]],Table6[Store_ID],Table6[Monthly Target],"Missing Target")</f>
        <v>2000000</v>
      </c>
      <c r="T1448" s="2" t="str">
        <f>_xlfn.XLOOKUP(Table2[[#This Row],[Store_ID]],Table6[Store_ID],Table6[Region],"Not Found")</f>
        <v>South Zone 1</v>
      </c>
      <c r="U1448" s="2" t="s">
        <v>435</v>
      </c>
      <c r="V1448" s="2" t="str">
        <f>_xlfn.XLOOKUP(Table2[[#This Row],[Employee_ID]],Table5[Employee_ID],Table5[Employee Name],"Not Found")</f>
        <v>Gopal Prasad</v>
      </c>
      <c r="W1448" s="2">
        <v>1</v>
      </c>
      <c r="X1448" s="2">
        <v>1123.52</v>
      </c>
      <c r="Y1448" s="2">
        <v>20</v>
      </c>
      <c r="Z1448" s="2">
        <v>224.7</v>
      </c>
      <c r="AA1448" s="2">
        <v>12</v>
      </c>
      <c r="AB1448" s="2">
        <v>107.86</v>
      </c>
      <c r="AC1448" s="2">
        <v>1006.68</v>
      </c>
      <c r="AD1448" s="2">
        <v>915.87</v>
      </c>
      <c r="AE1448" s="2">
        <f t="shared" si="45"/>
        <v>-17.050000000000054</v>
      </c>
      <c r="AF1448" s="2" t="s">
        <v>25</v>
      </c>
      <c r="AG1448" s="42">
        <f>IFERROR(Table2[[#This Row],[Profit]]/Table2[[#This Row],[Sales Amount]],0)</f>
        <v>-1.6936861763420408E-2</v>
      </c>
      <c r="AH1448" s="2" t="str">
        <f>TRIM(Table2[[#This Row],[Payment Modee]])</f>
        <v>UPI</v>
      </c>
      <c r="AI1448" s="2" t="s">
        <v>36</v>
      </c>
      <c r="AJ1448" s="2" t="s">
        <v>27</v>
      </c>
      <c r="AK1448" s="2" t="s">
        <v>3202</v>
      </c>
      <c r="AL1448" s="16" t="str">
        <f>IF(HOUR(Table2[[#This Row],[Order Time]])&lt;12,"Morning",IF(HOUR(Table2[[#This Row],[Order Time]])&lt;17,"Afternoon",IF(HOUR(Table2[[#This Row],[Order Time]])&lt;21,"Evening","Night")))</f>
        <v>Afternoon</v>
      </c>
      <c r="AM1448" s="16" t="s">
        <v>29</v>
      </c>
    </row>
    <row r="1449" spans="1:39" x14ac:dyDescent="0.25">
      <c r="A1449" s="14" t="s">
        <v>9187</v>
      </c>
      <c r="B1449" s="8">
        <v>45727</v>
      </c>
      <c r="C1449" s="7">
        <f>YEAR(Table2[[#This Row],[Invoice Date]])</f>
        <v>2025</v>
      </c>
      <c r="D1449" s="7" t="str">
        <f>TEXT(Table2[[#This Row],[Invoice Date]],"mmm")</f>
        <v>Mar</v>
      </c>
      <c r="E1449" s="7" t="str">
        <f>Table2[[#This Row],[Store_ID]]&amp;"-"&amp;Table2[[#This Row],[Year]]&amp;"-"&amp;Table2[[#This Row],[Month]]</f>
        <v>STR110-2025-Mar</v>
      </c>
      <c r="F1449" s="7" t="s">
        <v>843</v>
      </c>
      <c r="G1449" s="7" t="str">
        <f>_xlfn.XLOOKUP(Table2[[#This Row],[Customer_ID]],Table3[Customer_ID],Table3[Customer Name],"Not Found")</f>
        <v>Ashok Chandran</v>
      </c>
      <c r="H1449" s="7" t="str">
        <f>_xlfn.XLOOKUP(Table2[[#This Row],[Customer_ID]],Table3[Customer_ID],Table3[Gender],"Female")</f>
        <v>Male</v>
      </c>
      <c r="I1449" s="7" t="str">
        <f>_xlfn.XLOOKUP(Table2[[#This Row],[Customer_ID]],Table3[Customer_ID],Table3[City],"Missing Memebership")</f>
        <v>Bengaluru</v>
      </c>
      <c r="J1449" s="7" t="str">
        <f>_xlfn.XLOOKUP(Table2[[#This Row],[Customer_ID]],Table3[Customer_ID],Table3[State],"Karnataka")</f>
        <v>Karnataka</v>
      </c>
      <c r="K1449" s="7" t="str">
        <f>_xlfn.XLOOKUP(Table2[[#This Row],[Customer_ID]],Table3[Customer_ID],Table3[Membership],"Regular")</f>
        <v>Regular</v>
      </c>
      <c r="L1449" s="7" t="s">
        <v>1173</v>
      </c>
      <c r="M1449" s="7" t="str">
        <f>_xlfn.XLOOKUP(Table2[[#This Row],[Product_ID]],Table4[Product_ID],Table4[Product_Name],"Not Found")</f>
        <v>Jack &amp; Jones Straight Fit Maroon</v>
      </c>
      <c r="N1449" s="7" t="str">
        <f>_xlfn.XLOOKUP(Table2[[#This Row],[Product_ID]],Table4[Product_ID],Table4[Category],"Not Found")</f>
        <v>Men Jeans</v>
      </c>
      <c r="O1449" s="7" t="str">
        <f>_xlfn.XLOOKUP(Table2[[#This Row],[Product_ID]],Table4[Product_ID],Table4[Subcategory],"Not Found")</f>
        <v>Straight Fit</v>
      </c>
      <c r="P1449" s="7" t="str">
        <f>_xlfn.XLOOKUP(Table2[[#This Row],[Product_ID]],Table4[Product_ID],Table4[Brand],"Missing Brand")</f>
        <v>Jack &amp; Jones</v>
      </c>
      <c r="Q1449" s="7" t="s">
        <v>146</v>
      </c>
      <c r="R1449" s="7" t="str">
        <f>_xlfn.XLOOKUP(Table2[[#This Row],[Store_ID]],Table6[Store_ID],Table6[Store Name],"Not Found")</f>
        <v>TrendMart Thoothukudi Outlet</v>
      </c>
      <c r="S1449" s="7">
        <f>_xlfn.XLOOKUP(Table2[[#This Row],[Store_ID]],Table6[Store_ID],Table6[Monthly Target],"Missing Target")</f>
        <v>1000000</v>
      </c>
      <c r="T1449" s="7" t="str">
        <f>_xlfn.XLOOKUP(Table2[[#This Row],[Store_ID]],Table6[Store_ID],Table6[Region],"Not Found")</f>
        <v>South Zone 1</v>
      </c>
      <c r="U1449" s="7" t="s">
        <v>147</v>
      </c>
      <c r="V1449" s="7" t="str">
        <f>_xlfn.XLOOKUP(Table2[[#This Row],[Employee_ID]],Table5[Employee_ID],Table5[Employee Name],"Not Found")</f>
        <v>Logesh Gopalakrishnan</v>
      </c>
      <c r="W1449" s="7">
        <v>0</v>
      </c>
      <c r="X1449" s="7">
        <v>1117.79</v>
      </c>
      <c r="Y1449" s="7">
        <v>0</v>
      </c>
      <c r="Z1449" s="7">
        <v>0</v>
      </c>
      <c r="AA1449" s="7">
        <v>12</v>
      </c>
      <c r="AB1449" s="7">
        <v>0</v>
      </c>
      <c r="AC1449" s="7">
        <v>0</v>
      </c>
      <c r="AD1449" s="7">
        <v>0</v>
      </c>
      <c r="AE1449" s="7">
        <v>0</v>
      </c>
      <c r="AF1449" s="7" t="s">
        <v>25</v>
      </c>
      <c r="AG1449" s="43">
        <f>IFERROR(Table2[[#This Row],[Profit]]/Table2[[#This Row],[Sales Amount]],0)</f>
        <v>0</v>
      </c>
      <c r="AH1449" s="7" t="str">
        <f>TRIM(Table2[[#This Row],[Payment Modee]])</f>
        <v>UPI</v>
      </c>
      <c r="AI1449" s="7" t="s">
        <v>26</v>
      </c>
      <c r="AJ1449" s="7" t="s">
        <v>27</v>
      </c>
      <c r="AK1449" s="7" t="s">
        <v>642</v>
      </c>
      <c r="AL1449" s="17" t="str">
        <f>IF(HOUR(Table2[[#This Row],[Order Time]])&lt;12,"Morning",IF(HOUR(Table2[[#This Row],[Order Time]])&lt;17,"Afternoon",IF(HOUR(Table2[[#This Row],[Order Time]])&lt;21,"Evening","Night")))</f>
        <v>Night</v>
      </c>
      <c r="AM1449" s="17" t="s">
        <v>29</v>
      </c>
    </row>
    <row r="1450" spans="1:39" x14ac:dyDescent="0.25">
      <c r="A1450" s="13" t="s">
        <v>3203</v>
      </c>
      <c r="B1450" s="4">
        <v>45730</v>
      </c>
      <c r="C1450" s="2">
        <f>YEAR(Table2[[#This Row],[Invoice Date]])</f>
        <v>2025</v>
      </c>
      <c r="D1450" s="2" t="str">
        <f>TEXT(Table2[[#This Row],[Invoice Date]],"mmm")</f>
        <v>Mar</v>
      </c>
      <c r="E1450" s="2" t="str">
        <f>Table2[[#This Row],[Store_ID]]&amp;"-"&amp;Table2[[#This Row],[Year]]&amp;"-"&amp;Table2[[#This Row],[Month]]</f>
        <v>STR049-2025-Mar</v>
      </c>
      <c r="F1450" s="2" t="s">
        <v>3204</v>
      </c>
      <c r="G1450" s="2" t="str">
        <f>_xlfn.XLOOKUP(Table2[[#This Row],[Customer_ID]],Table3[Customer_ID],Table3[Customer Name],"Not Found")</f>
        <v>Baskar Kamath</v>
      </c>
      <c r="H1450" s="2" t="str">
        <f>_xlfn.XLOOKUP(Table2[[#This Row],[Customer_ID]],Table3[Customer_ID],Table3[Gender],"Female")</f>
        <v>Male</v>
      </c>
      <c r="I1450" s="2" t="str">
        <f>_xlfn.XLOOKUP(Table2[[#This Row],[Customer_ID]],Table3[Customer_ID],Table3[City],"Missing Memebership")</f>
        <v>Davanagere</v>
      </c>
      <c r="J1450" s="2" t="str">
        <f>_xlfn.XLOOKUP(Table2[[#This Row],[Customer_ID]],Table3[Customer_ID],Table3[State],"Karnataka")</f>
        <v>Karnataka</v>
      </c>
      <c r="K1450" s="2" t="str">
        <f>_xlfn.XLOOKUP(Table2[[#This Row],[Customer_ID]],Table3[Customer_ID],Table3[Membership],"Regular")</f>
        <v>Silver</v>
      </c>
      <c r="L1450" s="2" t="s">
        <v>2732</v>
      </c>
      <c r="M1450" s="2" t="str">
        <f>_xlfn.XLOOKUP(Table2[[#This Row],[Product_ID]],Table4[Product_ID],Table4[Product_Name],"Not Found")</f>
        <v>Arrow Formal Trouser Brown</v>
      </c>
      <c r="N1450" s="2" t="str">
        <f>_xlfn.XLOOKUP(Table2[[#This Row],[Product_ID]],Table4[Product_ID],Table4[Category],"Not Found")</f>
        <v>Men Trousers</v>
      </c>
      <c r="O1450" s="2" t="str">
        <f>_xlfn.XLOOKUP(Table2[[#This Row],[Product_ID]],Table4[Product_ID],Table4[Subcategory],"Not Found")</f>
        <v>Formal Trouser</v>
      </c>
      <c r="P1450" s="2" t="str">
        <f>_xlfn.XLOOKUP(Table2[[#This Row],[Product_ID]],Table4[Product_ID],Table4[Brand],"Missing Brand")</f>
        <v>Arrow</v>
      </c>
      <c r="Q1450" s="2" t="s">
        <v>1294</v>
      </c>
      <c r="R1450" s="2" t="str">
        <f>_xlfn.XLOOKUP(Table2[[#This Row],[Store_ID]],Table6[Store_ID],Table6[Store Name],"Not Found")</f>
        <v>TrendMart Bengaluru Flagship</v>
      </c>
      <c r="S1450" s="2">
        <f>_xlfn.XLOOKUP(Table2[[#This Row],[Store_ID]],Table6[Store_ID],Table6[Monthly Target],"Missing Target")</f>
        <v>1200000</v>
      </c>
      <c r="T1450" s="2" t="str">
        <f>_xlfn.XLOOKUP(Table2[[#This Row],[Store_ID]],Table6[Store_ID],Table6[Region],"Not Found")</f>
        <v>South Zone 2</v>
      </c>
      <c r="U1450" s="2" t="s">
        <v>43</v>
      </c>
      <c r="V1450" s="2" t="str">
        <f>_xlfn.XLOOKUP(Table2[[#This Row],[Employee_ID]],Table5[Employee_ID],Table5[Employee Name],"Not Found")</f>
        <v>Meena Krishnan</v>
      </c>
      <c r="W1450" s="2">
        <v>4</v>
      </c>
      <c r="X1450" s="2">
        <v>1221.3599999999999</v>
      </c>
      <c r="Y1450" s="2">
        <v>0</v>
      </c>
      <c r="Z1450" s="2">
        <v>0</v>
      </c>
      <c r="AA1450" s="2">
        <v>12</v>
      </c>
      <c r="AB1450" s="2">
        <v>586.25</v>
      </c>
      <c r="AC1450" s="2">
        <v>5471.69</v>
      </c>
      <c r="AD1450" s="2">
        <v>3193.84</v>
      </c>
      <c r="AE1450" s="2">
        <f t="shared" ref="AE1450:AE1458" si="46">(AC1450-AD1450-AB1450)</f>
        <v>1691.5999999999995</v>
      </c>
      <c r="AF1450" s="2" t="s">
        <v>25</v>
      </c>
      <c r="AG1450" s="42">
        <f>IFERROR(Table2[[#This Row],[Profit]]/Table2[[#This Row],[Sales Amount]],0)</f>
        <v>0.30915494116077474</v>
      </c>
      <c r="AH1450" s="2" t="str">
        <f>TRIM(Table2[[#This Row],[Payment Modee]])</f>
        <v>UPI</v>
      </c>
      <c r="AI1450" s="2" t="s">
        <v>26</v>
      </c>
      <c r="AJ1450" s="2" t="s">
        <v>27</v>
      </c>
      <c r="AK1450" s="2" t="s">
        <v>2095</v>
      </c>
      <c r="AL1450" s="16" t="str">
        <f>IF(HOUR(Table2[[#This Row],[Order Time]])&lt;12,"Morning",IF(HOUR(Table2[[#This Row],[Order Time]])&lt;17,"Afternoon",IF(HOUR(Table2[[#This Row],[Order Time]])&lt;21,"Evening","Night")))</f>
        <v>Evening</v>
      </c>
      <c r="AM1450" s="16" t="s">
        <v>29</v>
      </c>
    </row>
    <row r="1451" spans="1:39" x14ac:dyDescent="0.25">
      <c r="A1451" s="13" t="s">
        <v>3205</v>
      </c>
      <c r="B1451" s="4">
        <v>45424</v>
      </c>
      <c r="C1451" s="2">
        <f>YEAR(Table2[[#This Row],[Invoice Date]])</f>
        <v>2024</v>
      </c>
      <c r="D1451" s="2" t="str">
        <f>TEXT(Table2[[#This Row],[Invoice Date]],"mmm")</f>
        <v>May</v>
      </c>
      <c r="E1451" s="2" t="str">
        <f>Table2[[#This Row],[Store_ID]]&amp;"-"&amp;Table2[[#This Row],[Year]]&amp;"-"&amp;Table2[[#This Row],[Month]]</f>
        <v>STR040-2024-May</v>
      </c>
      <c r="F1451" s="2" t="s">
        <v>615</v>
      </c>
      <c r="G1451" s="2" t="str">
        <f>_xlfn.XLOOKUP(Table2[[#This Row],[Customer_ID]],Table3[Customer_ID],Table3[Customer Name],"Not Found")</f>
        <v>Anand Srinivasan</v>
      </c>
      <c r="H1451" s="2" t="str">
        <f>_xlfn.XLOOKUP(Table2[[#This Row],[Customer_ID]],Table3[Customer_ID],Table3[Gender],"Female")</f>
        <v>Male</v>
      </c>
      <c r="I1451" s="2" t="str">
        <f>_xlfn.XLOOKUP(Table2[[#This Row],[Customer_ID]],Table3[Customer_ID],Table3[City],"Missing Memebership")</f>
        <v>Nellore</v>
      </c>
      <c r="J1451" s="2" t="str">
        <f>_xlfn.XLOOKUP(Table2[[#This Row],[Customer_ID]],Table3[Customer_ID],Table3[State],"Karnataka")</f>
        <v>Andhra Pradesh</v>
      </c>
      <c r="K1451" s="2" t="str">
        <f>_xlfn.XLOOKUP(Table2[[#This Row],[Customer_ID]],Table3[Customer_ID],Table3[Membership],"Regular")</f>
        <v>Platinum</v>
      </c>
      <c r="L1451" s="2" t="s">
        <v>1700</v>
      </c>
      <c r="M1451" s="2" t="str">
        <f>_xlfn.XLOOKUP(Table2[[#This Row],[Product_ID]],Table4[Product_ID],Table4[Product_Name],"Not Found")</f>
        <v>Mufti Slim Fit Maroon</v>
      </c>
      <c r="N1451" s="2" t="str">
        <f>_xlfn.XLOOKUP(Table2[[#This Row],[Product_ID]],Table4[Product_ID],Table4[Category],"Not Found")</f>
        <v>Men Jeans</v>
      </c>
      <c r="O1451" s="2" t="str">
        <f>_xlfn.XLOOKUP(Table2[[#This Row],[Product_ID]],Table4[Product_ID],Table4[Subcategory],"Not Found")</f>
        <v>Slim Fit</v>
      </c>
      <c r="P1451" s="2" t="str">
        <f>_xlfn.XLOOKUP(Table2[[#This Row],[Product_ID]],Table4[Product_ID],Table4[Brand],"Missing Brand")</f>
        <v>Mufti</v>
      </c>
      <c r="Q1451" s="2" t="s">
        <v>123</v>
      </c>
      <c r="R1451" s="2" t="str">
        <f>_xlfn.XLOOKUP(Table2[[#This Row],[Store_ID]],Table6[Store_ID],Table6[Store Name],"Not Found")</f>
        <v>TrendMart Nizamabad Mall Kiosk</v>
      </c>
      <c r="S1451" s="2">
        <f>_xlfn.XLOOKUP(Table2[[#This Row],[Store_ID]],Table6[Store_ID],Table6[Monthly Target],"Missing Target")</f>
        <v>1200000</v>
      </c>
      <c r="T1451" s="2" t="str">
        <f>_xlfn.XLOOKUP(Table2[[#This Row],[Store_ID]],Table6[Store_ID],Table6[Region],"Not Found")</f>
        <v>South Zone 2</v>
      </c>
      <c r="U1451" s="2" t="s">
        <v>124</v>
      </c>
      <c r="V1451" s="2" t="str">
        <f>_xlfn.XLOOKUP(Table2[[#This Row],[Employee_ID]],Table5[Employee_ID],Table5[Employee Name],"Not Found")</f>
        <v>Girish Sundaram</v>
      </c>
      <c r="W1451" s="2">
        <v>3</v>
      </c>
      <c r="X1451" s="2">
        <v>1039.8800000000001</v>
      </c>
      <c r="Y1451" s="2">
        <v>0</v>
      </c>
      <c r="Z1451" s="2">
        <v>0</v>
      </c>
      <c r="AA1451" s="2">
        <v>12</v>
      </c>
      <c r="AB1451" s="2">
        <v>374.36</v>
      </c>
      <c r="AC1451" s="2">
        <v>3494</v>
      </c>
      <c r="AD1451" s="2">
        <v>2269.77</v>
      </c>
      <c r="AE1451" s="2">
        <f t="shared" si="46"/>
        <v>849.87</v>
      </c>
      <c r="AF1451" s="2" t="s">
        <v>56</v>
      </c>
      <c r="AG1451" s="42">
        <f>IFERROR(Table2[[#This Row],[Profit]]/Table2[[#This Row],[Sales Amount]],0)</f>
        <v>0.24323697767601604</v>
      </c>
      <c r="AH1451" s="2" t="str">
        <f>TRIM(Table2[[#This Row],[Payment Modee]])</f>
        <v>Credit Card</v>
      </c>
      <c r="AI1451" s="2" t="s">
        <v>26</v>
      </c>
      <c r="AJ1451" s="2" t="s">
        <v>27</v>
      </c>
      <c r="AK1451" s="2" t="s">
        <v>154</v>
      </c>
      <c r="AL1451" s="16" t="str">
        <f>IF(HOUR(Table2[[#This Row],[Order Time]])&lt;12,"Morning",IF(HOUR(Table2[[#This Row],[Order Time]])&lt;17,"Afternoon",IF(HOUR(Table2[[#This Row],[Order Time]])&lt;21,"Evening","Night")))</f>
        <v>Afternoon</v>
      </c>
      <c r="AM1451" s="16" t="s">
        <v>38</v>
      </c>
    </row>
    <row r="1452" spans="1:39" x14ac:dyDescent="0.25">
      <c r="A1452" s="13" t="s">
        <v>3206</v>
      </c>
      <c r="B1452" s="4">
        <v>45567</v>
      </c>
      <c r="C1452" s="2">
        <f>YEAR(Table2[[#This Row],[Invoice Date]])</f>
        <v>2024</v>
      </c>
      <c r="D1452" s="2" t="str">
        <f>TEXT(Table2[[#This Row],[Invoice Date]],"mmm")</f>
        <v>Oct</v>
      </c>
      <c r="E1452" s="2" t="str">
        <f>Table2[[#This Row],[Store_ID]]&amp;"-"&amp;Table2[[#This Row],[Year]]&amp;"-"&amp;Table2[[#This Row],[Month]]</f>
        <v>STR063-2024-Oct</v>
      </c>
      <c r="F1452" s="2" t="s">
        <v>3207</v>
      </c>
      <c r="G1452" s="2" t="str">
        <f>_xlfn.XLOOKUP(Table2[[#This Row],[Customer_ID]],Table3[Customer_ID],Table3[Customer Name],"Not Found")</f>
        <v>Mahesh Menon</v>
      </c>
      <c r="H1452" s="2" t="str">
        <f>_xlfn.XLOOKUP(Table2[[#This Row],[Customer_ID]],Table3[Customer_ID],Table3[Gender],"Female")</f>
        <v>Male</v>
      </c>
      <c r="I1452" s="2" t="str">
        <f>_xlfn.XLOOKUP(Table2[[#This Row],[Customer_ID]],Table3[Customer_ID],Table3[City],"Missing Memebership")</f>
        <v>Coimbatore</v>
      </c>
      <c r="J1452" s="2" t="str">
        <f>_xlfn.XLOOKUP(Table2[[#This Row],[Customer_ID]],Table3[Customer_ID],Table3[State],"Karnataka")</f>
        <v>Tamil Nadu</v>
      </c>
      <c r="K1452" s="2" t="str">
        <f>_xlfn.XLOOKUP(Table2[[#This Row],[Customer_ID]],Table3[Customer_ID],Table3[Membership],"Regular")</f>
        <v>Regular</v>
      </c>
      <c r="L1452" s="2" t="s">
        <v>106</v>
      </c>
      <c r="M1452" s="2" t="str">
        <f>_xlfn.XLOOKUP(Table2[[#This Row],[Product_ID]],Table4[Product_ID],Table4[Product_Name],"Not Found")</f>
        <v>Tanishq Maxi Dress Wine</v>
      </c>
      <c r="N1452" s="2" t="str">
        <f>_xlfn.XLOOKUP(Table2[[#This Row],[Product_ID]],Table4[Product_ID],Table4[Category],"Not Found")</f>
        <v>Women Dresses</v>
      </c>
      <c r="O1452" s="2" t="str">
        <f>_xlfn.XLOOKUP(Table2[[#This Row],[Product_ID]],Table4[Product_ID],Table4[Subcategory],"Not Found")</f>
        <v>Maxi Dress</v>
      </c>
      <c r="P1452" s="2" t="str">
        <f>_xlfn.XLOOKUP(Table2[[#This Row],[Product_ID]],Table4[Product_ID],Table4[Brand],"Missing Brand")</f>
        <v>Tanishq</v>
      </c>
      <c r="Q1452" s="2" t="s">
        <v>567</v>
      </c>
      <c r="R1452" s="2" t="str">
        <f>_xlfn.XLOOKUP(Table2[[#This Row],[Store_ID]],Table6[Store_ID],Table6[Store Name],"Not Found")</f>
        <v>TrendMart Shivamogga Mall Kiosk</v>
      </c>
      <c r="S1452" s="2">
        <f>_xlfn.XLOOKUP(Table2[[#This Row],[Store_ID]],Table6[Store_ID],Table6[Monthly Target],"Missing Target")</f>
        <v>1200000</v>
      </c>
      <c r="T1452" s="2" t="str">
        <f>_xlfn.XLOOKUP(Table2[[#This Row],[Store_ID]],Table6[Store_ID],Table6[Region],"Not Found")</f>
        <v>South Zone 2</v>
      </c>
      <c r="U1452" s="2" t="s">
        <v>482</v>
      </c>
      <c r="V1452" s="2" t="str">
        <f>_xlfn.XLOOKUP(Table2[[#This Row],[Employee_ID]],Table5[Employee_ID],Table5[Employee Name],"Not Found")</f>
        <v>Swathi Achari</v>
      </c>
      <c r="W1452" s="2">
        <v>1</v>
      </c>
      <c r="X1452" s="2">
        <v>1797.13</v>
      </c>
      <c r="Y1452" s="2">
        <v>25</v>
      </c>
      <c r="Z1452" s="2">
        <v>449.28</v>
      </c>
      <c r="AA1452" s="2">
        <v>12</v>
      </c>
      <c r="AB1452" s="2">
        <v>161.74</v>
      </c>
      <c r="AC1452" s="2">
        <v>1509.59</v>
      </c>
      <c r="AD1452" s="2">
        <v>1407.33</v>
      </c>
      <c r="AE1452" s="2">
        <f t="shared" si="46"/>
        <v>-59.480000000000018</v>
      </c>
      <c r="AF1452" s="2" t="s">
        <v>56</v>
      </c>
      <c r="AG1452" s="42">
        <f>IFERROR(Table2[[#This Row],[Profit]]/Table2[[#This Row],[Sales Amount]],0)</f>
        <v>-3.9401426877496551E-2</v>
      </c>
      <c r="AH1452" s="2" t="str">
        <f>TRIM(Table2[[#This Row],[Payment Modee]])</f>
        <v>Credit Card</v>
      </c>
      <c r="AI1452" s="2" t="s">
        <v>26</v>
      </c>
      <c r="AJ1452" s="2" t="s">
        <v>27</v>
      </c>
      <c r="AK1452" s="2" t="s">
        <v>414</v>
      </c>
      <c r="AL1452" s="16" t="str">
        <f>IF(HOUR(Table2[[#This Row],[Order Time]])&lt;12,"Morning",IF(HOUR(Table2[[#This Row],[Order Time]])&lt;17,"Afternoon",IF(HOUR(Table2[[#This Row],[Order Time]])&lt;21,"Evening","Night")))</f>
        <v>Afternoon</v>
      </c>
      <c r="AM1452" s="16" t="s">
        <v>29</v>
      </c>
    </row>
    <row r="1453" spans="1:39" x14ac:dyDescent="0.25">
      <c r="A1453" s="13" t="s">
        <v>3208</v>
      </c>
      <c r="B1453" s="4">
        <v>45479</v>
      </c>
      <c r="C1453" s="2">
        <f>YEAR(Table2[[#This Row],[Invoice Date]])</f>
        <v>2024</v>
      </c>
      <c r="D1453" s="2" t="str">
        <f>TEXT(Table2[[#This Row],[Invoice Date]],"mmm")</f>
        <v>Jul</v>
      </c>
      <c r="E1453" s="2" t="str">
        <f>Table2[[#This Row],[Store_ID]]&amp;"-"&amp;Table2[[#This Row],[Year]]&amp;"-"&amp;Table2[[#This Row],[Month]]</f>
        <v>STR044-2024-Jul</v>
      </c>
      <c r="F1453" s="2" t="s">
        <v>1340</v>
      </c>
      <c r="G1453" s="2" t="str">
        <f>_xlfn.XLOOKUP(Table2[[#This Row],[Customer_ID]],Table3[Customer_ID],Table3[Customer Name],"Not Found")</f>
        <v>Lavanya Kumar</v>
      </c>
      <c r="H1453" s="2" t="str">
        <f>_xlfn.XLOOKUP(Table2[[#This Row],[Customer_ID]],Table3[Customer_ID],Table3[Gender],"Female")</f>
        <v>Female</v>
      </c>
      <c r="I1453" s="2" t="str">
        <f>_xlfn.XLOOKUP(Table2[[#This Row],[Customer_ID]],Table3[Customer_ID],Table3[City],"Missing Memebership")</f>
        <v>Salem</v>
      </c>
      <c r="J1453" s="2" t="str">
        <f>_xlfn.XLOOKUP(Table2[[#This Row],[Customer_ID]],Table3[Customer_ID],Table3[State],"Karnataka")</f>
        <v>Tamil Nadu</v>
      </c>
      <c r="K1453" s="2" t="str">
        <f>_xlfn.XLOOKUP(Table2[[#This Row],[Customer_ID]],Table3[Customer_ID],Table3[Membership],"Regular")</f>
        <v>Regular</v>
      </c>
      <c r="L1453" s="2" t="s">
        <v>311</v>
      </c>
      <c r="M1453" s="2" t="str">
        <f>_xlfn.XLOOKUP(Table2[[#This Row],[Product_ID]],Table4[Product_ID],Table4[Product_Name],"Not Found")</f>
        <v>Raymond Leather Belt White</v>
      </c>
      <c r="N1453" s="2" t="str">
        <f>_xlfn.XLOOKUP(Table2[[#This Row],[Product_ID]],Table4[Product_ID],Table4[Category],"Not Found")</f>
        <v>Belts</v>
      </c>
      <c r="O1453" s="2" t="str">
        <f>_xlfn.XLOOKUP(Table2[[#This Row],[Product_ID]],Table4[Product_ID],Table4[Subcategory],"Not Found")</f>
        <v>Leather Belt</v>
      </c>
      <c r="P1453" s="2" t="str">
        <f>_xlfn.XLOOKUP(Table2[[#This Row],[Product_ID]],Table4[Product_ID],Table4[Brand],"Missing Brand")</f>
        <v>Raymond</v>
      </c>
      <c r="Q1453" s="2" t="s">
        <v>277</v>
      </c>
      <c r="R1453" s="2" t="str">
        <f>_xlfn.XLOOKUP(Table2[[#This Row],[Store_ID]],Table6[Store_ID],Table6[Store Name],"Not Found")</f>
        <v>TrendMart Warangal High Street</v>
      </c>
      <c r="S1453" s="2">
        <f>_xlfn.XLOOKUP(Table2[[#This Row],[Store_ID]],Table6[Store_ID],Table6[Monthly Target],"Missing Target")</f>
        <v>1200000</v>
      </c>
      <c r="T1453" s="2" t="str">
        <f>_xlfn.XLOOKUP(Table2[[#This Row],[Store_ID]],Table6[Store_ID],Table6[Region],"Not Found")</f>
        <v>South Zone 2</v>
      </c>
      <c r="U1453" s="2" t="s">
        <v>482</v>
      </c>
      <c r="V1453" s="2" t="str">
        <f>_xlfn.XLOOKUP(Table2[[#This Row],[Employee_ID]],Table5[Employee_ID],Table5[Employee Name],"Not Found")</f>
        <v>Swathi Achari</v>
      </c>
      <c r="W1453" s="2">
        <v>1</v>
      </c>
      <c r="X1453" s="2">
        <v>330.14</v>
      </c>
      <c r="Y1453" s="2">
        <v>10</v>
      </c>
      <c r="Z1453" s="2">
        <v>33.01</v>
      </c>
      <c r="AA1453" s="2">
        <v>5</v>
      </c>
      <c r="AB1453" s="2">
        <v>14.86</v>
      </c>
      <c r="AC1453" s="2">
        <v>311.99</v>
      </c>
      <c r="AD1453" s="2">
        <v>254.15</v>
      </c>
      <c r="AE1453" s="2">
        <f t="shared" si="46"/>
        <v>42.980000000000004</v>
      </c>
      <c r="AF1453" s="2" t="s">
        <v>56</v>
      </c>
      <c r="AG1453" s="42">
        <f>IFERROR(Table2[[#This Row],[Profit]]/Table2[[#This Row],[Sales Amount]],0)</f>
        <v>0.13776082566748934</v>
      </c>
      <c r="AH1453" s="2" t="str">
        <f>TRIM(Table2[[#This Row],[Payment Modee]])</f>
        <v>Credit Card</v>
      </c>
      <c r="AI1453" s="2" t="s">
        <v>26</v>
      </c>
      <c r="AJ1453" s="2" t="s">
        <v>27</v>
      </c>
      <c r="AK1453" s="2" t="s">
        <v>1053</v>
      </c>
      <c r="AL1453" s="16" t="str">
        <f>IF(HOUR(Table2[[#This Row],[Order Time]])&lt;12,"Morning",IF(HOUR(Table2[[#This Row],[Order Time]])&lt;17,"Afternoon",IF(HOUR(Table2[[#This Row],[Order Time]])&lt;21,"Evening","Night")))</f>
        <v>Afternoon</v>
      </c>
      <c r="AM1453" s="16" t="s">
        <v>38</v>
      </c>
    </row>
    <row r="1454" spans="1:39" x14ac:dyDescent="0.25">
      <c r="A1454" s="13" t="s">
        <v>3209</v>
      </c>
      <c r="B1454" s="4">
        <v>45608</v>
      </c>
      <c r="C1454" s="2">
        <f>YEAR(Table2[[#This Row],[Invoice Date]])</f>
        <v>2024</v>
      </c>
      <c r="D1454" s="2" t="str">
        <f>TEXT(Table2[[#This Row],[Invoice Date]],"mmm")</f>
        <v>Nov</v>
      </c>
      <c r="E1454" s="2" t="str">
        <f>Table2[[#This Row],[Store_ID]]&amp;"-"&amp;Table2[[#This Row],[Year]]&amp;"-"&amp;Table2[[#This Row],[Month]]</f>
        <v>STR013-2024-Nov</v>
      </c>
      <c r="F1454" s="2" t="s">
        <v>1564</v>
      </c>
      <c r="G1454" s="2" t="str">
        <f>_xlfn.XLOOKUP(Table2[[#This Row],[Customer_ID]],Table3[Customer_ID],Table3[Customer Name],"Not Found")</f>
        <v>Naveen Gowda</v>
      </c>
      <c r="H1454" s="2" t="str">
        <f>_xlfn.XLOOKUP(Table2[[#This Row],[Customer_ID]],Table3[Customer_ID],Table3[Gender],"Female")</f>
        <v>Male</v>
      </c>
      <c r="I1454" s="2" t="str">
        <f>_xlfn.XLOOKUP(Table2[[#This Row],[Customer_ID]],Table3[Customer_ID],Table3[City],"Missing Memebership")</f>
        <v>Visakhapatnam</v>
      </c>
      <c r="J1454" s="2" t="str">
        <f>_xlfn.XLOOKUP(Table2[[#This Row],[Customer_ID]],Table3[Customer_ID],Table3[State],"Karnataka")</f>
        <v>Andhra Pradesh</v>
      </c>
      <c r="K1454" s="2" t="str">
        <f>_xlfn.XLOOKUP(Table2[[#This Row],[Customer_ID]],Table3[Customer_ID],Table3[Membership],"Regular")</f>
        <v>Regular</v>
      </c>
      <c r="L1454" s="2" t="s">
        <v>1552</v>
      </c>
      <c r="M1454" s="2" t="str">
        <f>_xlfn.XLOOKUP(Table2[[#This Row],[Product_ID]],Table4[Product_ID],Table4[Product_Name],"Not Found")</f>
        <v>Aurelia Slim Fit Orange</v>
      </c>
      <c r="N1454" s="2" t="str">
        <f>_xlfn.XLOOKUP(Table2[[#This Row],[Product_ID]],Table4[Product_ID],Table4[Category],"Not Found")</f>
        <v>Men Jeans</v>
      </c>
      <c r="O1454" s="2" t="str">
        <f>_xlfn.XLOOKUP(Table2[[#This Row],[Product_ID]],Table4[Product_ID],Table4[Subcategory],"Not Found")</f>
        <v>Slim Fit</v>
      </c>
      <c r="P1454" s="2" t="str">
        <f>_xlfn.XLOOKUP(Table2[[#This Row],[Product_ID]],Table4[Product_ID],Table4[Brand],"Missing Brand")</f>
        <v>Aurelia</v>
      </c>
      <c r="Q1454" s="2" t="s">
        <v>616</v>
      </c>
      <c r="R1454" s="2" t="str">
        <f>_xlfn.XLOOKUP(Table2[[#This Row],[Store_ID]],Table6[Store_ID],Table6[Store Name],"Not Found")</f>
        <v>TrendMart Nizamabad Standard</v>
      </c>
      <c r="S1454" s="2">
        <f>_xlfn.XLOOKUP(Table2[[#This Row],[Store_ID]],Table6[Store_ID],Table6[Monthly Target],"Missing Target")</f>
        <v>2500000</v>
      </c>
      <c r="T1454" s="2" t="str">
        <f>_xlfn.XLOOKUP(Table2[[#This Row],[Store_ID]],Table6[Store_ID],Table6[Region],"Not Found")</f>
        <v>South Zone 2</v>
      </c>
      <c r="U1454" s="2" t="s">
        <v>75</v>
      </c>
      <c r="V1454" s="2" t="str">
        <f>_xlfn.XLOOKUP(Table2[[#This Row],[Employee_ID]],Table5[Employee_ID],Table5[Employee Name],"Not Found")</f>
        <v>Chandran Krishnan</v>
      </c>
      <c r="W1454" s="2">
        <v>2</v>
      </c>
      <c r="X1454" s="2">
        <v>811.01</v>
      </c>
      <c r="Y1454" s="2">
        <v>10</v>
      </c>
      <c r="Z1454" s="2">
        <v>162.19999999999999</v>
      </c>
      <c r="AA1454" s="2">
        <v>5</v>
      </c>
      <c r="AB1454" s="2">
        <v>72.989999999999995</v>
      </c>
      <c r="AC1454" s="2">
        <v>1532.81</v>
      </c>
      <c r="AD1454" s="2">
        <v>1322.68</v>
      </c>
      <c r="AE1454" s="2">
        <f t="shared" si="46"/>
        <v>137.13999999999987</v>
      </c>
      <c r="AF1454" s="2" t="s">
        <v>35</v>
      </c>
      <c r="AG1454" s="42">
        <f>IFERROR(Table2[[#This Row],[Profit]]/Table2[[#This Row],[Sales Amount]],0)</f>
        <v>8.9469666821067106E-2</v>
      </c>
      <c r="AH1454" s="2" t="str">
        <f>TRIM(Table2[[#This Row],[Payment Modee]])</f>
        <v>Debit Card</v>
      </c>
      <c r="AI1454" s="2" t="s">
        <v>26</v>
      </c>
      <c r="AJ1454" s="2" t="s">
        <v>27</v>
      </c>
      <c r="AK1454" s="2" t="s">
        <v>1329</v>
      </c>
      <c r="AL1454" s="16" t="str">
        <f>IF(HOUR(Table2[[#This Row],[Order Time]])&lt;12,"Morning",IF(HOUR(Table2[[#This Row],[Order Time]])&lt;17,"Afternoon",IF(HOUR(Table2[[#This Row],[Order Time]])&lt;21,"Evening","Night")))</f>
        <v>Afternoon</v>
      </c>
      <c r="AM1454" s="16" t="s">
        <v>29</v>
      </c>
    </row>
    <row r="1455" spans="1:39" x14ac:dyDescent="0.25">
      <c r="A1455" s="13" t="s">
        <v>3210</v>
      </c>
      <c r="B1455" s="4">
        <v>45599</v>
      </c>
      <c r="C1455" s="2">
        <f>YEAR(Table2[[#This Row],[Invoice Date]])</f>
        <v>2024</v>
      </c>
      <c r="D1455" s="2" t="str">
        <f>TEXT(Table2[[#This Row],[Invoice Date]],"mmm")</f>
        <v>Nov</v>
      </c>
      <c r="E1455" s="2" t="str">
        <f>Table2[[#This Row],[Store_ID]]&amp;"-"&amp;Table2[[#This Row],[Year]]&amp;"-"&amp;Table2[[#This Row],[Month]]</f>
        <v>STR079-2024-Nov</v>
      </c>
      <c r="F1455" s="2" t="s">
        <v>1263</v>
      </c>
      <c r="G1455" s="2" t="str">
        <f>_xlfn.XLOOKUP(Table2[[#This Row],[Customer_ID]],Table3[Customer_ID],Table3[Customer Name],"Not Found")</f>
        <v>Srinivas Chandran</v>
      </c>
      <c r="H1455" s="2" t="str">
        <f>_xlfn.XLOOKUP(Table2[[#This Row],[Customer_ID]],Table3[Customer_ID],Table3[Gender],"Female")</f>
        <v>Male</v>
      </c>
      <c r="I1455" s="2" t="str">
        <f>_xlfn.XLOOKUP(Table2[[#This Row],[Customer_ID]],Table3[Customer_ID],Table3[City],"Missing Memebership")</f>
        <v>Dindigul</v>
      </c>
      <c r="J1455" s="2" t="str">
        <f>_xlfn.XLOOKUP(Table2[[#This Row],[Customer_ID]],Table3[Customer_ID],Table3[State],"Karnataka")</f>
        <v>Tamil Nadu</v>
      </c>
      <c r="K1455" s="2" t="str">
        <f>_xlfn.XLOOKUP(Table2[[#This Row],[Customer_ID]],Table3[Customer_ID],Table3[Membership],"Regular")</f>
        <v>Regular</v>
      </c>
      <c r="L1455" s="2" t="s">
        <v>386</v>
      </c>
      <c r="M1455" s="2" t="str">
        <f>_xlfn.XLOOKUP(Table2[[#This Row],[Product_ID]],Table4[Product_ID],Table4[Product_Name],"Not Found")</f>
        <v>Libas Sling Bag Green</v>
      </c>
      <c r="N1455" s="2" t="str">
        <f>_xlfn.XLOOKUP(Table2[[#This Row],[Product_ID]],Table4[Product_ID],Table4[Category],"Not Found")</f>
        <v>Handbags</v>
      </c>
      <c r="O1455" s="2" t="str">
        <f>_xlfn.XLOOKUP(Table2[[#This Row],[Product_ID]],Table4[Product_ID],Table4[Subcategory],"Not Found")</f>
        <v>Sling Bag</v>
      </c>
      <c r="P1455" s="2" t="str">
        <f>_xlfn.XLOOKUP(Table2[[#This Row],[Product_ID]],Table4[Product_ID],Table4[Brand],"Missing Brand")</f>
        <v>Libas</v>
      </c>
      <c r="Q1455" s="2" t="s">
        <v>641</v>
      </c>
      <c r="R1455" s="2" t="str">
        <f>_xlfn.XLOOKUP(Table2[[#This Row],[Store_ID]],Table6[Store_ID],Table6[Store Name],"Not Found")</f>
        <v>TrendMart Dindigul High Street</v>
      </c>
      <c r="S1455" s="2">
        <f>_xlfn.XLOOKUP(Table2[[#This Row],[Store_ID]],Table6[Store_ID],Table6[Monthly Target],"Missing Target")</f>
        <v>2500000</v>
      </c>
      <c r="T1455" s="2" t="str">
        <f>_xlfn.XLOOKUP(Table2[[#This Row],[Store_ID]],Table6[Store_ID],Table6[Region],"Not Found")</f>
        <v>South Zone 1</v>
      </c>
      <c r="U1455" s="2" t="s">
        <v>229</v>
      </c>
      <c r="V1455" s="2" t="str">
        <f>_xlfn.XLOOKUP(Table2[[#This Row],[Employee_ID]],Table5[Employee_ID],Table5[Employee Name],"Not Found")</f>
        <v>Yogesh Chettiar</v>
      </c>
      <c r="W1455" s="2">
        <v>1</v>
      </c>
      <c r="X1455" s="2">
        <v>3383.48</v>
      </c>
      <c r="Y1455" s="2">
        <v>0</v>
      </c>
      <c r="Z1455" s="2">
        <v>0</v>
      </c>
      <c r="AA1455" s="2">
        <v>12</v>
      </c>
      <c r="AB1455" s="2">
        <v>406.02</v>
      </c>
      <c r="AC1455" s="2">
        <v>3789.5</v>
      </c>
      <c r="AD1455" s="2">
        <v>2151.34</v>
      </c>
      <c r="AE1455" s="2">
        <f t="shared" si="46"/>
        <v>1232.1399999999999</v>
      </c>
      <c r="AF1455" s="2" t="s">
        <v>25</v>
      </c>
      <c r="AG1455" s="42">
        <f>IFERROR(Table2[[#This Row],[Profit]]/Table2[[#This Row],[Sales Amount]],0)</f>
        <v>0.32514579759862777</v>
      </c>
      <c r="AH1455" s="2" t="str">
        <f>TRIM(Table2[[#This Row],[Payment Modee]])</f>
        <v>UPI</v>
      </c>
      <c r="AI1455" s="2" t="s">
        <v>26</v>
      </c>
      <c r="AJ1455" s="2" t="s">
        <v>27</v>
      </c>
      <c r="AK1455" s="2" t="s">
        <v>3022</v>
      </c>
      <c r="AL1455" s="16" t="str">
        <f>IF(HOUR(Table2[[#This Row],[Order Time]])&lt;12,"Morning",IF(HOUR(Table2[[#This Row],[Order Time]])&lt;17,"Afternoon",IF(HOUR(Table2[[#This Row],[Order Time]])&lt;21,"Evening","Night")))</f>
        <v>Evening</v>
      </c>
      <c r="AM1455" s="16" t="s">
        <v>38</v>
      </c>
    </row>
    <row r="1456" spans="1:39" x14ac:dyDescent="0.25">
      <c r="A1456" s="13" t="s">
        <v>3211</v>
      </c>
      <c r="B1456" s="4">
        <v>45551</v>
      </c>
      <c r="C1456" s="2">
        <f>YEAR(Table2[[#This Row],[Invoice Date]])</f>
        <v>2024</v>
      </c>
      <c r="D1456" s="2" t="str">
        <f>TEXT(Table2[[#This Row],[Invoice Date]],"mmm")</f>
        <v>Sep</v>
      </c>
      <c r="E1456" s="2" t="str">
        <f>Table2[[#This Row],[Store_ID]]&amp;"-"&amp;Table2[[#This Row],[Year]]&amp;"-"&amp;Table2[[#This Row],[Month]]</f>
        <v>STR061-2024-Sep</v>
      </c>
      <c r="F1456" s="2" t="s">
        <v>583</v>
      </c>
      <c r="G1456" s="2" t="str">
        <f>_xlfn.XLOOKUP(Table2[[#This Row],[Customer_ID]],Table3[Customer_ID],Table3[Customer Name],"Not Found")</f>
        <v>Nandakumar Naidu</v>
      </c>
      <c r="H1456" s="2" t="str">
        <f>_xlfn.XLOOKUP(Table2[[#This Row],[Customer_ID]],Table3[Customer_ID],Table3[Gender],"Female")</f>
        <v>Male</v>
      </c>
      <c r="I1456" s="2" t="str">
        <f>_xlfn.XLOOKUP(Table2[[#This Row],[Customer_ID]],Table3[Customer_ID],Table3[City],"Missing Memebership")</f>
        <v>Kozhikode</v>
      </c>
      <c r="J1456" s="2" t="str">
        <f>_xlfn.XLOOKUP(Table2[[#This Row],[Customer_ID]],Table3[Customer_ID],Table3[State],"Karnataka")</f>
        <v>Kerala</v>
      </c>
      <c r="K1456" s="2" t="str">
        <f>_xlfn.XLOOKUP(Table2[[#This Row],[Customer_ID]],Table3[Customer_ID],Table3[Membership],"Regular")</f>
        <v>Silver</v>
      </c>
      <c r="L1456" s="2" t="s">
        <v>640</v>
      </c>
      <c r="M1456" s="2" t="str">
        <f>_xlfn.XLOOKUP(Table2[[#This Row],[Product_ID]],Table4[Product_ID],Table4[Product_Name],"Not Found")</f>
        <v>Numero Uno Leather Wallet Wine</v>
      </c>
      <c r="N1456" s="2" t="str">
        <f>_xlfn.XLOOKUP(Table2[[#This Row],[Product_ID]],Table4[Product_ID],Table4[Category],"Not Found")</f>
        <v>Wallets</v>
      </c>
      <c r="O1456" s="2" t="str">
        <f>_xlfn.XLOOKUP(Table2[[#This Row],[Product_ID]],Table4[Product_ID],Table4[Subcategory],"Not Found")</f>
        <v>Leather Wallet</v>
      </c>
      <c r="P1456" s="2" t="str">
        <f>_xlfn.XLOOKUP(Table2[[#This Row],[Product_ID]],Table4[Product_ID],Table4[Brand],"Missing Brand")</f>
        <v>Numero Uno</v>
      </c>
      <c r="Q1456" s="2" t="s">
        <v>572</v>
      </c>
      <c r="R1456" s="2" t="str">
        <f>_xlfn.XLOOKUP(Table2[[#This Row],[Store_ID]],Table6[Store_ID],Table6[Store Name],"Not Found")</f>
        <v>TrendMart Hubballi Standard</v>
      </c>
      <c r="S1456" s="2">
        <f>_xlfn.XLOOKUP(Table2[[#This Row],[Store_ID]],Table6[Store_ID],Table6[Monthly Target],"Missing Target")</f>
        <v>1500000</v>
      </c>
      <c r="T1456" s="2" t="str">
        <f>_xlfn.XLOOKUP(Table2[[#This Row],[Store_ID]],Table6[Store_ID],Table6[Region],"Not Found")</f>
        <v>South Zone 2</v>
      </c>
      <c r="U1456" s="2" t="s">
        <v>176</v>
      </c>
      <c r="V1456" s="2" t="str">
        <f>_xlfn.XLOOKUP(Table2[[#This Row],[Employee_ID]],Table5[Employee_ID],Table5[Employee Name],"Not Found")</f>
        <v>Malathi Varma</v>
      </c>
      <c r="W1456" s="2">
        <v>2</v>
      </c>
      <c r="X1456" s="2">
        <v>1234.5999999999999</v>
      </c>
      <c r="Y1456" s="2">
        <v>25</v>
      </c>
      <c r="Z1456" s="2">
        <v>617.29999999999995</v>
      </c>
      <c r="AA1456" s="2">
        <v>12</v>
      </c>
      <c r="AB1456" s="2">
        <v>222.23</v>
      </c>
      <c r="AC1456" s="2">
        <v>2074.13</v>
      </c>
      <c r="AD1456" s="2">
        <v>1878.26</v>
      </c>
      <c r="AE1456" s="2">
        <f t="shared" si="46"/>
        <v>-26.359999999999872</v>
      </c>
      <c r="AF1456" s="2" t="s">
        <v>119</v>
      </c>
      <c r="AG1456" s="42">
        <f>IFERROR(Table2[[#This Row],[Profit]]/Table2[[#This Row],[Sales Amount]],0)</f>
        <v>-1.2708943026714752E-2</v>
      </c>
      <c r="AH1456" s="2" t="str">
        <f>TRIM(Table2[[#This Row],[Payment Modee]])</f>
        <v>Net Banking</v>
      </c>
      <c r="AI1456" s="2" t="s">
        <v>36</v>
      </c>
      <c r="AJ1456" s="2" t="s">
        <v>27</v>
      </c>
      <c r="AK1456" s="2" t="s">
        <v>1726</v>
      </c>
      <c r="AL1456" s="16" t="str">
        <f>IF(HOUR(Table2[[#This Row],[Order Time]])&lt;12,"Morning",IF(HOUR(Table2[[#This Row],[Order Time]])&lt;17,"Afternoon",IF(HOUR(Table2[[#This Row],[Order Time]])&lt;21,"Evening","Night")))</f>
        <v>Afternoon</v>
      </c>
      <c r="AM1456" s="16" t="s">
        <v>29</v>
      </c>
    </row>
    <row r="1457" spans="1:39" x14ac:dyDescent="0.25">
      <c r="A1457" s="13" t="s">
        <v>3212</v>
      </c>
      <c r="B1457" s="4">
        <v>45389</v>
      </c>
      <c r="C1457" s="2">
        <f>YEAR(Table2[[#This Row],[Invoice Date]])</f>
        <v>2024</v>
      </c>
      <c r="D1457" s="2" t="str">
        <f>TEXT(Table2[[#This Row],[Invoice Date]],"mmm")</f>
        <v>Apr</v>
      </c>
      <c r="E1457" s="2" t="str">
        <f>Table2[[#This Row],[Store_ID]]&amp;"-"&amp;Table2[[#This Row],[Year]]&amp;"-"&amp;Table2[[#This Row],[Month]]</f>
        <v>STR072-2024-Apr</v>
      </c>
      <c r="F1457" s="2" t="s">
        <v>3213</v>
      </c>
      <c r="G1457" s="2" t="str">
        <f>_xlfn.XLOOKUP(Table2[[#This Row],[Customer_ID]],Table3[Customer_ID],Table3[Customer Name],"Not Found")</f>
        <v>Harini Raman</v>
      </c>
      <c r="H1457" s="2" t="str">
        <f>_xlfn.XLOOKUP(Table2[[#This Row],[Customer_ID]],Table3[Customer_ID],Table3[Gender],"Female")</f>
        <v>Female</v>
      </c>
      <c r="I1457" s="2" t="str">
        <f>_xlfn.XLOOKUP(Table2[[#This Row],[Customer_ID]],Table3[Customer_ID],Table3[City],"Missing Memebership")</f>
        <v>Karimnagar</v>
      </c>
      <c r="J1457" s="2" t="str">
        <f>_xlfn.XLOOKUP(Table2[[#This Row],[Customer_ID]],Table3[Customer_ID],Table3[State],"Karnataka")</f>
        <v>Telangana</v>
      </c>
      <c r="K1457" s="2" t="str">
        <f>_xlfn.XLOOKUP(Table2[[#This Row],[Customer_ID]],Table3[Customer_ID],Table3[Membership],"Regular")</f>
        <v>Gold</v>
      </c>
      <c r="L1457" s="2" t="s">
        <v>1455</v>
      </c>
      <c r="M1457" s="2" t="str">
        <f>_xlfn.XLOOKUP(Table2[[#This Row],[Product_ID]],Table4[Product_ID],Table4[Product_Name],"Not Found")</f>
        <v>W for Woman Clutch Sky Blue</v>
      </c>
      <c r="N1457" s="2" t="str">
        <f>_xlfn.XLOOKUP(Table2[[#This Row],[Product_ID]],Table4[Product_ID],Table4[Category],"Not Found")</f>
        <v>Handbags</v>
      </c>
      <c r="O1457" s="2" t="str">
        <f>_xlfn.XLOOKUP(Table2[[#This Row],[Product_ID]],Table4[Product_ID],Table4[Subcategory],"Not Found")</f>
        <v>Clutch</v>
      </c>
      <c r="P1457" s="2" t="str">
        <f>_xlfn.XLOOKUP(Table2[[#This Row],[Product_ID]],Table4[Product_ID],Table4[Brand],"Missing Brand")</f>
        <v>W for Woman</v>
      </c>
      <c r="Q1457" s="2" t="s">
        <v>186</v>
      </c>
      <c r="R1457" s="2" t="str">
        <f>_xlfn.XLOOKUP(Table2[[#This Row],[Store_ID]],Table6[Store_ID],Table6[Store Name],"Not Found")</f>
        <v>TrendMart Visakhapatnam Standard</v>
      </c>
      <c r="S1457" s="2">
        <f>_xlfn.XLOOKUP(Table2[[#This Row],[Store_ID]],Table6[Store_ID],Table6[Monthly Target],"Missing Target")</f>
        <v>1500000</v>
      </c>
      <c r="T1457" s="2" t="str">
        <f>_xlfn.XLOOKUP(Table2[[#This Row],[Store_ID]],Table6[Store_ID],Table6[Region],"Not Found")</f>
        <v>South Zone 3</v>
      </c>
      <c r="U1457" s="2" t="s">
        <v>159</v>
      </c>
      <c r="V1457" s="2" t="str">
        <f>_xlfn.XLOOKUP(Table2[[#This Row],[Employee_ID]],Table5[Employee_ID],Table5[Employee Name],"Not Found")</f>
        <v>Venkat Sharma</v>
      </c>
      <c r="W1457" s="2">
        <v>4</v>
      </c>
      <c r="X1457" s="2">
        <v>1043.79</v>
      </c>
      <c r="Y1457" s="2">
        <v>20</v>
      </c>
      <c r="Z1457" s="2">
        <v>835.03</v>
      </c>
      <c r="AA1457" s="2">
        <v>12</v>
      </c>
      <c r="AB1457" s="2">
        <v>400.82</v>
      </c>
      <c r="AC1457" s="2">
        <v>3740.95</v>
      </c>
      <c r="AD1457" s="2">
        <v>2782.68</v>
      </c>
      <c r="AE1457" s="2">
        <f t="shared" si="46"/>
        <v>557.45000000000005</v>
      </c>
      <c r="AF1457" s="2" t="s">
        <v>35</v>
      </c>
      <c r="AG1457" s="42">
        <f>IFERROR(Table2[[#This Row],[Profit]]/Table2[[#This Row],[Sales Amount]],0)</f>
        <v>0.14901295125569711</v>
      </c>
      <c r="AH1457" s="2" t="str">
        <f>TRIM(Table2[[#This Row],[Payment Modee]])</f>
        <v>Debit Card</v>
      </c>
      <c r="AI1457" s="2" t="s">
        <v>36</v>
      </c>
      <c r="AJ1457" s="2" t="s">
        <v>27</v>
      </c>
      <c r="AK1457" s="2" t="s">
        <v>1801</v>
      </c>
      <c r="AL1457" s="16" t="str">
        <f>IF(HOUR(Table2[[#This Row],[Order Time]])&lt;12,"Morning",IF(HOUR(Table2[[#This Row],[Order Time]])&lt;17,"Afternoon",IF(HOUR(Table2[[#This Row],[Order Time]])&lt;21,"Evening","Night")))</f>
        <v>Morning</v>
      </c>
      <c r="AM1457" s="16" t="s">
        <v>38</v>
      </c>
    </row>
    <row r="1458" spans="1:39" x14ac:dyDescent="0.25">
      <c r="A1458" s="13" t="s">
        <v>3214</v>
      </c>
      <c r="B1458" s="4">
        <v>45487</v>
      </c>
      <c r="C1458" s="2">
        <f>YEAR(Table2[[#This Row],[Invoice Date]])</f>
        <v>2024</v>
      </c>
      <c r="D1458" s="2" t="str">
        <f>TEXT(Table2[[#This Row],[Invoice Date]],"mmm")</f>
        <v>Jul</v>
      </c>
      <c r="E1458" s="2" t="str">
        <f>Table2[[#This Row],[Store_ID]]&amp;"-"&amp;Table2[[#This Row],[Year]]&amp;"-"&amp;Table2[[#This Row],[Month]]</f>
        <v>STR039-2024-Jul</v>
      </c>
      <c r="F1458" s="2" t="s">
        <v>2673</v>
      </c>
      <c r="G1458" s="2" t="str">
        <f>_xlfn.XLOOKUP(Table2[[#This Row],[Customer_ID]],Table3[Customer_ID],Table3[Customer Name],"Not Found")</f>
        <v>Chandrika Kamath</v>
      </c>
      <c r="H1458" s="2" t="str">
        <f>_xlfn.XLOOKUP(Table2[[#This Row],[Customer_ID]],Table3[Customer_ID],Table3[Gender],"Female")</f>
        <v>Female</v>
      </c>
      <c r="I1458" s="2" t="str">
        <f>_xlfn.XLOOKUP(Table2[[#This Row],[Customer_ID]],Table3[Customer_ID],Table3[City],"Missing Memebership")</f>
        <v>Dindigul</v>
      </c>
      <c r="J1458" s="2" t="str">
        <f>_xlfn.XLOOKUP(Table2[[#This Row],[Customer_ID]],Table3[Customer_ID],Table3[State],"Karnataka")</f>
        <v>Tamil Nadu</v>
      </c>
      <c r="K1458" s="2" t="str">
        <f>_xlfn.XLOOKUP(Table2[[#This Row],[Customer_ID]],Table3[Customer_ID],Table3[Membership],"Regular")</f>
        <v>Platinum</v>
      </c>
      <c r="L1458" s="2" t="s">
        <v>1822</v>
      </c>
      <c r="M1458" s="2" t="str">
        <f>_xlfn.XLOOKUP(Table2[[#This Row],[Product_ID]],Table4[Product_ID],Table4[Product_Name],"Not Found")</f>
        <v>Libas Regular Fit Red</v>
      </c>
      <c r="N1458" s="2" t="str">
        <f>_xlfn.XLOOKUP(Table2[[#This Row],[Product_ID]],Table4[Product_ID],Table4[Category],"Not Found")</f>
        <v>Men Jeans</v>
      </c>
      <c r="O1458" s="2" t="str">
        <f>_xlfn.XLOOKUP(Table2[[#This Row],[Product_ID]],Table4[Product_ID],Table4[Subcategory],"Not Found")</f>
        <v>Regular Fit</v>
      </c>
      <c r="P1458" s="2" t="str">
        <f>_xlfn.XLOOKUP(Table2[[#This Row],[Product_ID]],Table4[Product_ID],Table4[Brand],"Missing Brand")</f>
        <v>Libas</v>
      </c>
      <c r="Q1458" s="2" t="s">
        <v>825</v>
      </c>
      <c r="R1458" s="2" t="str">
        <f>_xlfn.XLOOKUP(Table2[[#This Row],[Store_ID]],Table6[Store_ID],Table6[Store Name],"Not Found")</f>
        <v>TrendMart Bengaluru High Street</v>
      </c>
      <c r="S1458" s="2">
        <f>_xlfn.XLOOKUP(Table2[[#This Row],[Store_ID]],Table6[Store_ID],Table6[Monthly Target],"Missing Target")</f>
        <v>1500000</v>
      </c>
      <c r="T1458" s="2" t="str">
        <f>_xlfn.XLOOKUP(Table2[[#This Row],[Store_ID]],Table6[Store_ID],Table6[Region],"Not Found")</f>
        <v>South Zone 2</v>
      </c>
      <c r="U1458" s="2" t="s">
        <v>187</v>
      </c>
      <c r="V1458" s="2" t="str">
        <f>_xlfn.XLOOKUP(Table2[[#This Row],[Employee_ID]],Table5[Employee_ID],Table5[Employee Name],"Not Found")</f>
        <v>Ganapathy Naidu</v>
      </c>
      <c r="W1458" s="2">
        <v>4</v>
      </c>
      <c r="X1458" s="2">
        <v>947.69</v>
      </c>
      <c r="Y1458" s="2">
        <v>20</v>
      </c>
      <c r="Z1458" s="2">
        <v>758.15</v>
      </c>
      <c r="AA1458" s="2">
        <v>5</v>
      </c>
      <c r="AB1458" s="2">
        <v>151.63</v>
      </c>
      <c r="AC1458" s="2">
        <v>3184.24</v>
      </c>
      <c r="AD1458" s="2">
        <v>2680.68</v>
      </c>
      <c r="AE1458" s="2">
        <f t="shared" si="46"/>
        <v>351.92999999999995</v>
      </c>
      <c r="AF1458" s="2" t="s">
        <v>136</v>
      </c>
      <c r="AG1458" s="42">
        <f>IFERROR(Table2[[#This Row],[Profit]]/Table2[[#This Row],[Sales Amount]],0)</f>
        <v>0.11052244805667914</v>
      </c>
      <c r="AH1458" s="2" t="str">
        <f>TRIM(Table2[[#This Row],[Payment Modee]])</f>
        <v>EMI</v>
      </c>
      <c r="AI1458" s="2" t="s">
        <v>36</v>
      </c>
      <c r="AJ1458" s="2" t="s">
        <v>27</v>
      </c>
      <c r="AK1458" s="2" t="s">
        <v>1256</v>
      </c>
      <c r="AL1458" s="16" t="str">
        <f>IF(HOUR(Table2[[#This Row],[Order Time]])&lt;12,"Morning",IF(HOUR(Table2[[#This Row],[Order Time]])&lt;17,"Afternoon",IF(HOUR(Table2[[#This Row],[Order Time]])&lt;21,"Evening","Night")))</f>
        <v>Afternoon</v>
      </c>
      <c r="AM1458" s="16" t="s">
        <v>38</v>
      </c>
    </row>
    <row r="1459" spans="1:39" x14ac:dyDescent="0.25">
      <c r="A1459" s="14" t="s">
        <v>9188</v>
      </c>
      <c r="B1459" s="8">
        <v>45577</v>
      </c>
      <c r="C1459" s="7">
        <f>YEAR(Table2[[#This Row],[Invoice Date]])</f>
        <v>2024</v>
      </c>
      <c r="D1459" s="7" t="str">
        <f>TEXT(Table2[[#This Row],[Invoice Date]],"mmm")</f>
        <v>Oct</v>
      </c>
      <c r="E1459" s="7" t="str">
        <f>Table2[[#This Row],[Store_ID]]&amp;"-"&amp;Table2[[#This Row],[Year]]&amp;"-"&amp;Table2[[#This Row],[Month]]</f>
        <v>STR092-2024-Oct</v>
      </c>
      <c r="F1459" s="7" t="s">
        <v>565</v>
      </c>
      <c r="G1459" s="7" t="str">
        <f>_xlfn.XLOOKUP(Table2[[#This Row],[Customer_ID]],Table3[Customer_ID],Table3[Customer Name],"Not Found")</f>
        <v>Baskar Reddy</v>
      </c>
      <c r="H1459" s="7" t="str">
        <f>_xlfn.XLOOKUP(Table2[[#This Row],[Customer_ID]],Table3[Customer_ID],Table3[Gender],"Female")</f>
        <v>Male</v>
      </c>
      <c r="I1459" s="7" t="str">
        <f>_xlfn.XLOOKUP(Table2[[#This Row],[Customer_ID]],Table3[Customer_ID],Table3[City],"Missing Memebership")</f>
        <v>Madurai</v>
      </c>
      <c r="J1459" s="7" t="str">
        <f>_xlfn.XLOOKUP(Table2[[#This Row],[Customer_ID]],Table3[Customer_ID],Table3[State],"Karnataka")</f>
        <v>Tamil Nadu</v>
      </c>
      <c r="K1459" s="7" t="str">
        <f>_xlfn.XLOOKUP(Table2[[#This Row],[Customer_ID]],Table3[Customer_ID],Table3[Membership],"Regular")</f>
        <v>Gold</v>
      </c>
      <c r="L1459" s="7" t="s">
        <v>719</v>
      </c>
      <c r="M1459" s="7" t="str">
        <f>_xlfn.XLOOKUP(Table2[[#This Row],[Product_ID]],Table4[Product_ID],Table4[Product_Name],"Not Found")</f>
        <v>AND Denim Shirt Teal</v>
      </c>
      <c r="N1459" s="7" t="str">
        <f>_xlfn.XLOOKUP(Table2[[#This Row],[Product_ID]],Table4[Product_ID],Table4[Category],"Not Found")</f>
        <v>Men Shirts</v>
      </c>
      <c r="O1459" s="7" t="str">
        <f>_xlfn.XLOOKUP(Table2[[#This Row],[Product_ID]],Table4[Product_ID],Table4[Subcategory],"Not Found")</f>
        <v>Denim Shirt</v>
      </c>
      <c r="P1459" s="7" t="str">
        <f>_xlfn.XLOOKUP(Table2[[#This Row],[Product_ID]],Table4[Product_ID],Table4[Brand],"Missing Brand")</f>
        <v>AND</v>
      </c>
      <c r="Q1459" s="7" t="s">
        <v>245</v>
      </c>
      <c r="R1459" s="7" t="str">
        <f>_xlfn.XLOOKUP(Table2[[#This Row],[Store_ID]],Table6[Store_ID],Table6[Store Name],"Not Found")</f>
        <v>TrendMart Kochi Standard</v>
      </c>
      <c r="S1459" s="7">
        <f>_xlfn.XLOOKUP(Table2[[#This Row],[Store_ID]],Table6[Store_ID],Table6[Monthly Target],"Missing Target")</f>
        <v>1500000</v>
      </c>
      <c r="T1459" s="7" t="str">
        <f>_xlfn.XLOOKUP(Table2[[#This Row],[Store_ID]],Table6[Store_ID],Table6[Region],"Not Found")</f>
        <v>South Zone 1</v>
      </c>
      <c r="U1459" s="7" t="s">
        <v>81</v>
      </c>
      <c r="V1459" s="7" t="str">
        <f>_xlfn.XLOOKUP(Table2[[#This Row],[Employee_ID]],Table5[Employee_ID],Table5[Employee Name],"Not Found")</f>
        <v>Charulatha Kumar</v>
      </c>
      <c r="W1459" s="7">
        <v>0</v>
      </c>
      <c r="X1459" s="7">
        <v>919.96</v>
      </c>
      <c r="Y1459" s="7">
        <v>10</v>
      </c>
      <c r="Z1459" s="7">
        <v>0</v>
      </c>
      <c r="AA1459" s="7">
        <v>5</v>
      </c>
      <c r="AB1459" s="7">
        <v>0</v>
      </c>
      <c r="AC1459" s="7">
        <v>0</v>
      </c>
      <c r="AD1459" s="7">
        <v>0</v>
      </c>
      <c r="AE1459" s="7">
        <v>0</v>
      </c>
      <c r="AF1459" s="2" t="s">
        <v>35</v>
      </c>
      <c r="AG1459" s="42">
        <f>IFERROR(Table2[[#This Row],[Profit]]/Table2[[#This Row],[Sales Amount]],0)</f>
        <v>0</v>
      </c>
      <c r="AH1459" s="2" t="str">
        <f>TRIM(Table2[[#This Row],[Payment Modee]])</f>
        <v>Debit Card</v>
      </c>
      <c r="AI1459" s="7" t="s">
        <v>26</v>
      </c>
      <c r="AJ1459" s="7" t="s">
        <v>27</v>
      </c>
      <c r="AK1459" s="7" t="s">
        <v>678</v>
      </c>
      <c r="AL1459" s="17" t="str">
        <f>IF(HOUR(Table2[[#This Row],[Order Time]])&lt;12,"Morning",IF(HOUR(Table2[[#This Row],[Order Time]])&lt;17,"Afternoon",IF(HOUR(Table2[[#This Row],[Order Time]])&lt;21,"Evening","Night")))</f>
        <v>Afternoon</v>
      </c>
      <c r="AM1459" s="17" t="s">
        <v>38</v>
      </c>
    </row>
    <row r="1460" spans="1:39" x14ac:dyDescent="0.25">
      <c r="A1460" s="13" t="s">
        <v>3215</v>
      </c>
      <c r="B1460" s="4">
        <v>45571</v>
      </c>
      <c r="C1460" s="2">
        <f>YEAR(Table2[[#This Row],[Invoice Date]])</f>
        <v>2024</v>
      </c>
      <c r="D1460" s="2" t="str">
        <f>TEXT(Table2[[#This Row],[Invoice Date]],"mmm")</f>
        <v>Oct</v>
      </c>
      <c r="E1460" s="2" t="str">
        <f>Table2[[#This Row],[Store_ID]]&amp;"-"&amp;Table2[[#This Row],[Year]]&amp;"-"&amp;Table2[[#This Row],[Month]]</f>
        <v>STR110-2024-Oct</v>
      </c>
      <c r="F1460" s="2" t="s">
        <v>1242</v>
      </c>
      <c r="G1460" s="2" t="str">
        <f>_xlfn.XLOOKUP(Table2[[#This Row],[Customer_ID]],Table3[Customer_ID],Table3[Customer Name],"Not Found")</f>
        <v>Girish Kamath</v>
      </c>
      <c r="H1460" s="2" t="str">
        <f>_xlfn.XLOOKUP(Table2[[#This Row],[Customer_ID]],Table3[Customer_ID],Table3[Gender],"Female")</f>
        <v>Male</v>
      </c>
      <c r="I1460" s="2" t="str">
        <f>_xlfn.XLOOKUP(Table2[[#This Row],[Customer_ID]],Table3[Customer_ID],Table3[City],"Missing Memebership")</f>
        <v>Erode</v>
      </c>
      <c r="J1460" s="2" t="str">
        <f>_xlfn.XLOOKUP(Table2[[#This Row],[Customer_ID]],Table3[Customer_ID],Table3[State],"Karnataka")</f>
        <v>Tamil Nadu</v>
      </c>
      <c r="K1460" s="2" t="str">
        <f>_xlfn.XLOOKUP(Table2[[#This Row],[Customer_ID]],Table3[Customer_ID],Table3[Membership],"Regular")</f>
        <v>Platinum</v>
      </c>
      <c r="L1460" s="2" t="s">
        <v>1600</v>
      </c>
      <c r="M1460" s="2" t="str">
        <f>_xlfn.XLOOKUP(Table2[[#This Row],[Product_ID]],Table4[Product_ID],Table4[Product_Name],"Not Found")</f>
        <v>Aurelia Girls Frock Maroon</v>
      </c>
      <c r="N1460" s="2" t="str">
        <f>_xlfn.XLOOKUP(Table2[[#This Row],[Product_ID]],Table4[Product_ID],Table4[Category],"Not Found")</f>
        <v>Kids Wear</v>
      </c>
      <c r="O1460" s="2" t="str">
        <f>_xlfn.XLOOKUP(Table2[[#This Row],[Product_ID]],Table4[Product_ID],Table4[Subcategory],"Not Found")</f>
        <v>Girls Frock</v>
      </c>
      <c r="P1460" s="2" t="str">
        <f>_xlfn.XLOOKUP(Table2[[#This Row],[Product_ID]],Table4[Product_ID],Table4[Brand],"Missing Brand")</f>
        <v>Aurelia</v>
      </c>
      <c r="Q1460" s="2" t="s">
        <v>146</v>
      </c>
      <c r="R1460" s="2" t="str">
        <f>_xlfn.XLOOKUP(Table2[[#This Row],[Store_ID]],Table6[Store_ID],Table6[Store Name],"Not Found")</f>
        <v>TrendMart Thoothukudi Outlet</v>
      </c>
      <c r="S1460" s="2">
        <f>_xlfn.XLOOKUP(Table2[[#This Row],[Store_ID]],Table6[Store_ID],Table6[Monthly Target],"Missing Target")</f>
        <v>1000000</v>
      </c>
      <c r="T1460" s="2" t="str">
        <f>_xlfn.XLOOKUP(Table2[[#This Row],[Store_ID]],Table6[Store_ID],Table6[Region],"Not Found")</f>
        <v>South Zone 1</v>
      </c>
      <c r="U1460" s="2" t="s">
        <v>81</v>
      </c>
      <c r="V1460" s="2" t="str">
        <f>_xlfn.XLOOKUP(Table2[[#This Row],[Employee_ID]],Table5[Employee_ID],Table5[Employee Name],"Not Found")</f>
        <v>Charulatha Kumar</v>
      </c>
      <c r="W1460" s="2">
        <v>1</v>
      </c>
      <c r="X1460" s="2">
        <v>492.96</v>
      </c>
      <c r="Y1460" s="2">
        <v>0</v>
      </c>
      <c r="Z1460" s="2">
        <v>0</v>
      </c>
      <c r="AA1460" s="2">
        <v>5</v>
      </c>
      <c r="AB1460" s="2">
        <v>24.65</v>
      </c>
      <c r="AC1460" s="2">
        <v>517.61</v>
      </c>
      <c r="AD1460" s="2">
        <v>327.36</v>
      </c>
      <c r="AE1460" s="2">
        <f t="shared" ref="AE1460:AE1491" si="47">(AC1460-AD1460-AB1460)</f>
        <v>165.6</v>
      </c>
      <c r="AF1460" s="2" t="s">
        <v>119</v>
      </c>
      <c r="AG1460" s="42">
        <f>IFERROR(Table2[[#This Row],[Profit]]/Table2[[#This Row],[Sales Amount]],0)</f>
        <v>0.31993199513146964</v>
      </c>
      <c r="AH1460" s="2" t="str">
        <f>TRIM(Table2[[#This Row],[Payment Modee]])</f>
        <v>Net Banking</v>
      </c>
      <c r="AI1460" s="2" t="s">
        <v>26</v>
      </c>
      <c r="AJ1460" s="2" t="s">
        <v>27</v>
      </c>
      <c r="AK1460" s="2" t="s">
        <v>44</v>
      </c>
      <c r="AL1460" s="16" t="str">
        <f>IF(HOUR(Table2[[#This Row],[Order Time]])&lt;12,"Morning",IF(HOUR(Table2[[#This Row],[Order Time]])&lt;17,"Afternoon",IF(HOUR(Table2[[#This Row],[Order Time]])&lt;21,"Evening","Night")))</f>
        <v>Night</v>
      </c>
      <c r="AM1460" s="16" t="s">
        <v>38</v>
      </c>
    </row>
    <row r="1461" spans="1:39" x14ac:dyDescent="0.25">
      <c r="A1461" s="13" t="s">
        <v>3216</v>
      </c>
      <c r="B1461" s="4">
        <v>45466</v>
      </c>
      <c r="C1461" s="2">
        <f>YEAR(Table2[[#This Row],[Invoice Date]])</f>
        <v>2024</v>
      </c>
      <c r="D1461" s="2" t="str">
        <f>TEXT(Table2[[#This Row],[Invoice Date]],"mmm")</f>
        <v>Jun</v>
      </c>
      <c r="E1461" s="2" t="str">
        <f>Table2[[#This Row],[Store_ID]]&amp;"-"&amp;Table2[[#This Row],[Year]]&amp;"-"&amp;Table2[[#This Row],[Month]]</f>
        <v>STR021-2024-Jun</v>
      </c>
      <c r="F1461" s="2" t="s">
        <v>3217</v>
      </c>
      <c r="G1461" s="2" t="str">
        <f>_xlfn.XLOOKUP(Table2[[#This Row],[Customer_ID]],Table3[Customer_ID],Table3[Customer Name],"Not Found")</f>
        <v>Sunita Gopalakrishnan</v>
      </c>
      <c r="H1461" s="2" t="str">
        <f>_xlfn.XLOOKUP(Table2[[#This Row],[Customer_ID]],Table3[Customer_ID],Table3[Gender],"Female")</f>
        <v>Female</v>
      </c>
      <c r="I1461" s="2" t="str">
        <f>_xlfn.XLOOKUP(Table2[[#This Row],[Customer_ID]],Table3[Customer_ID],Table3[City],"Missing Memebership")</f>
        <v>Warangal</v>
      </c>
      <c r="J1461" s="2" t="str">
        <f>_xlfn.XLOOKUP(Table2[[#This Row],[Customer_ID]],Table3[Customer_ID],Table3[State],"Karnataka")</f>
        <v>Telangana</v>
      </c>
      <c r="K1461" s="2" t="str">
        <f>_xlfn.XLOOKUP(Table2[[#This Row],[Customer_ID]],Table3[Customer_ID],Table3[Membership],"Regular")</f>
        <v>Silver</v>
      </c>
      <c r="L1461" s="2" t="s">
        <v>817</v>
      </c>
      <c r="M1461" s="2" t="str">
        <f>_xlfn.XLOOKUP(Table2[[#This Row],[Product_ID]],Table4[Product_ID],Table4[Product_Name],"Not Found")</f>
        <v>Fabindia Shirt Dress Navy Blue</v>
      </c>
      <c r="N1461" s="2" t="str">
        <f>_xlfn.XLOOKUP(Table2[[#This Row],[Product_ID]],Table4[Product_ID],Table4[Category],"Not Found")</f>
        <v>Women Dresses</v>
      </c>
      <c r="O1461" s="2" t="str">
        <f>_xlfn.XLOOKUP(Table2[[#This Row],[Product_ID]],Table4[Product_ID],Table4[Subcategory],"Not Found")</f>
        <v>Shirt Dress</v>
      </c>
      <c r="P1461" s="2" t="str">
        <f>_xlfn.XLOOKUP(Table2[[#This Row],[Product_ID]],Table4[Product_ID],Table4[Brand],"Missing Brand")</f>
        <v>Fabindia</v>
      </c>
      <c r="Q1461" s="2" t="s">
        <v>80</v>
      </c>
      <c r="R1461" s="2" t="str">
        <f>_xlfn.XLOOKUP(Table2[[#This Row],[Store_ID]],Table6[Store_ID],Table6[Store Name],"Not Found")</f>
        <v>TrendMart Kozhikode Standard</v>
      </c>
      <c r="S1461" s="2">
        <f>_xlfn.XLOOKUP(Table2[[#This Row],[Store_ID]],Table6[Store_ID],Table6[Monthly Target],"Missing Target")</f>
        <v>2000000</v>
      </c>
      <c r="T1461" s="2" t="str">
        <f>_xlfn.XLOOKUP(Table2[[#This Row],[Store_ID]],Table6[Store_ID],Table6[Region],"Not Found")</f>
        <v>South Zone 1</v>
      </c>
      <c r="U1461" s="2" t="s">
        <v>504</v>
      </c>
      <c r="V1461" s="2" t="str">
        <f>_xlfn.XLOOKUP(Table2[[#This Row],[Employee_ID]],Table5[Employee_ID],Table5[Employee Name],"Not Found")</f>
        <v>Vikram Bhat</v>
      </c>
      <c r="W1461" s="2">
        <v>4</v>
      </c>
      <c r="X1461" s="2">
        <v>1169.81</v>
      </c>
      <c r="Y1461" s="2">
        <v>30</v>
      </c>
      <c r="Z1461" s="2">
        <v>1403.77</v>
      </c>
      <c r="AA1461" s="2">
        <v>12</v>
      </c>
      <c r="AB1461" s="2">
        <v>393.06</v>
      </c>
      <c r="AC1461" s="2">
        <v>3668.53</v>
      </c>
      <c r="AD1461" s="2">
        <v>3242.48</v>
      </c>
      <c r="AE1461" s="2">
        <f t="shared" si="47"/>
        <v>32.99000000000018</v>
      </c>
      <c r="AF1461" s="2" t="s">
        <v>25</v>
      </c>
      <c r="AG1461" s="42">
        <f>IFERROR(Table2[[#This Row],[Profit]]/Table2[[#This Row],[Sales Amount]],0)</f>
        <v>8.9927027992139034E-3</v>
      </c>
      <c r="AH1461" s="2" t="str">
        <f>TRIM(Table2[[#This Row],[Payment Modee]])</f>
        <v>UPI</v>
      </c>
      <c r="AI1461" s="2" t="s">
        <v>36</v>
      </c>
      <c r="AJ1461" s="2" t="s">
        <v>197</v>
      </c>
      <c r="AK1461" s="2" t="s">
        <v>166</v>
      </c>
      <c r="AL1461" s="16" t="str">
        <f>IF(HOUR(Table2[[#This Row],[Order Time]])&lt;12,"Morning",IF(HOUR(Table2[[#This Row],[Order Time]])&lt;17,"Afternoon",IF(HOUR(Table2[[#This Row],[Order Time]])&lt;21,"Evening","Night")))</f>
        <v>Evening</v>
      </c>
      <c r="AM1461" s="16" t="s">
        <v>38</v>
      </c>
    </row>
    <row r="1462" spans="1:39" x14ac:dyDescent="0.25">
      <c r="A1462" s="13" t="s">
        <v>3218</v>
      </c>
      <c r="B1462" s="4">
        <v>45616</v>
      </c>
      <c r="C1462" s="2">
        <f>YEAR(Table2[[#This Row],[Invoice Date]])</f>
        <v>2024</v>
      </c>
      <c r="D1462" s="2" t="str">
        <f>TEXT(Table2[[#This Row],[Invoice Date]],"mmm")</f>
        <v>Nov</v>
      </c>
      <c r="E1462" s="2" t="str">
        <f>Table2[[#This Row],[Store_ID]]&amp;"-"&amp;Table2[[#This Row],[Year]]&amp;"-"&amp;Table2[[#This Row],[Month]]</f>
        <v>STR038-2024-Nov</v>
      </c>
      <c r="F1462" s="2" t="s">
        <v>1957</v>
      </c>
      <c r="G1462" s="2" t="str">
        <f>_xlfn.XLOOKUP(Table2[[#This Row],[Customer_ID]],Table3[Customer_ID],Table3[Customer Name],"Not Found")</f>
        <v>Kannan Reddy</v>
      </c>
      <c r="H1462" s="2" t="str">
        <f>_xlfn.XLOOKUP(Table2[[#This Row],[Customer_ID]],Table3[Customer_ID],Table3[Gender],"Female")</f>
        <v>Male</v>
      </c>
      <c r="I1462" s="2" t="str">
        <f>_xlfn.XLOOKUP(Table2[[#This Row],[Customer_ID]],Table3[Customer_ID],Table3[City],"Missing Memebership")</f>
        <v>Tirunelveli</v>
      </c>
      <c r="J1462" s="2" t="str">
        <f>_xlfn.XLOOKUP(Table2[[#This Row],[Customer_ID]],Table3[Customer_ID],Table3[State],"Karnataka")</f>
        <v>Tamil Nadu</v>
      </c>
      <c r="K1462" s="2" t="str">
        <f>_xlfn.XLOOKUP(Table2[[#This Row],[Customer_ID]],Table3[Customer_ID],Table3[Membership],"Regular")</f>
        <v>Silver</v>
      </c>
      <c r="L1462" s="2" t="s">
        <v>473</v>
      </c>
      <c r="M1462" s="2" t="str">
        <f>_xlfn.XLOOKUP(Table2[[#This Row],[Product_ID]],Table4[Product_ID],Table4[Product_Name],"Not Found")</f>
        <v>Tanishq Sling Bag Mustard</v>
      </c>
      <c r="N1462" s="2" t="str">
        <f>_xlfn.XLOOKUP(Table2[[#This Row],[Product_ID]],Table4[Product_ID],Table4[Category],"Not Found")</f>
        <v>Handbags</v>
      </c>
      <c r="O1462" s="2" t="str">
        <f>_xlfn.XLOOKUP(Table2[[#This Row],[Product_ID]],Table4[Product_ID],Table4[Subcategory],"Not Found")</f>
        <v>Sling Bag</v>
      </c>
      <c r="P1462" s="2" t="str">
        <f>_xlfn.XLOOKUP(Table2[[#This Row],[Product_ID]],Table4[Product_ID],Table4[Brand],"Missing Brand")</f>
        <v>Tanishq</v>
      </c>
      <c r="Q1462" s="2" t="s">
        <v>890</v>
      </c>
      <c r="R1462" s="2" t="str">
        <f>_xlfn.XLOOKUP(Table2[[#This Row],[Store_ID]],Table6[Store_ID],Table6[Store Name],"Not Found")</f>
        <v>TrendMart Tumakuru Standard</v>
      </c>
      <c r="S1462" s="2">
        <f>_xlfn.XLOOKUP(Table2[[#This Row],[Store_ID]],Table6[Store_ID],Table6[Monthly Target],"Missing Target")</f>
        <v>1500000</v>
      </c>
      <c r="T1462" s="2" t="str">
        <f>_xlfn.XLOOKUP(Table2[[#This Row],[Store_ID]],Table6[Store_ID],Table6[Region],"Not Found")</f>
        <v>South Zone 2</v>
      </c>
      <c r="U1462" s="2" t="s">
        <v>142</v>
      </c>
      <c r="V1462" s="2" t="str">
        <f>_xlfn.XLOOKUP(Table2[[#This Row],[Employee_ID]],Table5[Employee_ID],Table5[Employee Name],"Not Found")</f>
        <v>Anusuya Subramaniam</v>
      </c>
      <c r="W1462" s="2">
        <v>1</v>
      </c>
      <c r="X1462" s="2">
        <v>3209.89</v>
      </c>
      <c r="Y1462" s="2">
        <v>15</v>
      </c>
      <c r="Z1462" s="2">
        <v>481.48</v>
      </c>
      <c r="AA1462" s="2">
        <v>12</v>
      </c>
      <c r="AB1462" s="2">
        <v>327.41000000000003</v>
      </c>
      <c r="AC1462" s="2">
        <v>3055.82</v>
      </c>
      <c r="AD1462" s="2">
        <v>2135.85</v>
      </c>
      <c r="AE1462" s="2">
        <f t="shared" si="47"/>
        <v>592.56000000000017</v>
      </c>
      <c r="AF1462" s="2" t="s">
        <v>25</v>
      </c>
      <c r="AG1462" s="42">
        <f>IFERROR(Table2[[#This Row],[Profit]]/Table2[[#This Row],[Sales Amount]],0)</f>
        <v>0.19391194507529899</v>
      </c>
      <c r="AH1462" s="2" t="str">
        <f>TRIM(Table2[[#This Row],[Payment Modee]])</f>
        <v>UPI</v>
      </c>
      <c r="AI1462" s="2" t="s">
        <v>26</v>
      </c>
      <c r="AJ1462" s="2" t="s">
        <v>27</v>
      </c>
      <c r="AK1462" s="2" t="s">
        <v>1130</v>
      </c>
      <c r="AL1462" s="16" t="str">
        <f>IF(HOUR(Table2[[#This Row],[Order Time]])&lt;12,"Morning",IF(HOUR(Table2[[#This Row],[Order Time]])&lt;17,"Afternoon",IF(HOUR(Table2[[#This Row],[Order Time]])&lt;21,"Evening","Night")))</f>
        <v>Afternoon</v>
      </c>
      <c r="AM1462" s="16" t="s">
        <v>29</v>
      </c>
    </row>
    <row r="1463" spans="1:39" x14ac:dyDescent="0.25">
      <c r="A1463" s="13" t="s">
        <v>3219</v>
      </c>
      <c r="B1463" s="4">
        <v>45695</v>
      </c>
      <c r="C1463" s="2">
        <f>YEAR(Table2[[#This Row],[Invoice Date]])</f>
        <v>2025</v>
      </c>
      <c r="D1463" s="2" t="str">
        <f>TEXT(Table2[[#This Row],[Invoice Date]],"mmm")</f>
        <v>Feb</v>
      </c>
      <c r="E1463" s="2" t="str">
        <f>Table2[[#This Row],[Store_ID]]&amp;"-"&amp;Table2[[#This Row],[Year]]&amp;"-"&amp;Table2[[#This Row],[Month]]</f>
        <v>STR065-2025-Feb</v>
      </c>
      <c r="F1463" s="2" t="s">
        <v>1263</v>
      </c>
      <c r="G1463" s="2" t="str">
        <f>_xlfn.XLOOKUP(Table2[[#This Row],[Customer_ID]],Table3[Customer_ID],Table3[Customer Name],"Not Found")</f>
        <v>Srinivas Chandran</v>
      </c>
      <c r="H1463" s="2" t="str">
        <f>_xlfn.XLOOKUP(Table2[[#This Row],[Customer_ID]],Table3[Customer_ID],Table3[Gender],"Female")</f>
        <v>Male</v>
      </c>
      <c r="I1463" s="2" t="str">
        <f>_xlfn.XLOOKUP(Table2[[#This Row],[Customer_ID]],Table3[Customer_ID],Table3[City],"Missing Memebership")</f>
        <v>Dindigul</v>
      </c>
      <c r="J1463" s="2" t="str">
        <f>_xlfn.XLOOKUP(Table2[[#This Row],[Customer_ID]],Table3[Customer_ID],Table3[State],"Karnataka")</f>
        <v>Tamil Nadu</v>
      </c>
      <c r="K1463" s="2" t="str">
        <f>_xlfn.XLOOKUP(Table2[[#This Row],[Customer_ID]],Table3[Customer_ID],Table3[Membership],"Regular")</f>
        <v>Regular</v>
      </c>
      <c r="L1463" s="2" t="s">
        <v>1578</v>
      </c>
      <c r="M1463" s="2" t="str">
        <f>_xlfn.XLOOKUP(Table2[[#This Row],[Product_ID]],Table4[Product_ID],Table4[Product_Name],"Not Found")</f>
        <v>Kalyan Silks Sunglasses Black</v>
      </c>
      <c r="N1463" s="2" t="str">
        <f>_xlfn.XLOOKUP(Table2[[#This Row],[Product_ID]],Table4[Product_ID],Table4[Category],"Not Found")</f>
        <v>Accessories</v>
      </c>
      <c r="O1463" s="2" t="str">
        <f>_xlfn.XLOOKUP(Table2[[#This Row],[Product_ID]],Table4[Product_ID],Table4[Subcategory],"Not Found")</f>
        <v>Sunglasses</v>
      </c>
      <c r="P1463" s="2" t="str">
        <f>_xlfn.XLOOKUP(Table2[[#This Row],[Product_ID]],Table4[Product_ID],Table4[Brand],"Missing Brand")</f>
        <v>Missing Brand Name</v>
      </c>
      <c r="Q1463" s="2" t="s">
        <v>1020</v>
      </c>
      <c r="R1463" s="2" t="str">
        <f>_xlfn.XLOOKUP(Table2[[#This Row],[Store_ID]],Table6[Store_ID],Table6[Store Name],"Not Found")</f>
        <v>TrendMart Guntur Flagship</v>
      </c>
      <c r="S1463" s="2">
        <f>_xlfn.XLOOKUP(Table2[[#This Row],[Store_ID]],Table6[Store_ID],Table6[Monthly Target],"Missing Target")</f>
        <v>1200000</v>
      </c>
      <c r="T1463" s="2" t="str">
        <f>_xlfn.XLOOKUP(Table2[[#This Row],[Store_ID]],Table6[Store_ID],Table6[Region],"Not Found")</f>
        <v>South Zone 3</v>
      </c>
      <c r="U1463" s="2" t="s">
        <v>102</v>
      </c>
      <c r="V1463" s="2" t="str">
        <f>_xlfn.XLOOKUP(Table2[[#This Row],[Employee_ID]],Table5[Employee_ID],Table5[Employee Name],"Not Found")</f>
        <v>Chandra Reddy</v>
      </c>
      <c r="W1463" s="2">
        <v>1</v>
      </c>
      <c r="X1463" s="2">
        <v>846.34</v>
      </c>
      <c r="Y1463" s="2">
        <v>0</v>
      </c>
      <c r="Z1463" s="2">
        <v>0</v>
      </c>
      <c r="AA1463" s="2">
        <v>5</v>
      </c>
      <c r="AB1463" s="2">
        <v>42.32</v>
      </c>
      <c r="AC1463" s="2">
        <v>888.66</v>
      </c>
      <c r="AD1463" s="2">
        <v>481.3</v>
      </c>
      <c r="AE1463" s="2">
        <f t="shared" si="47"/>
        <v>365.03999999999996</v>
      </c>
      <c r="AF1463" s="2" t="s">
        <v>119</v>
      </c>
      <c r="AG1463" s="42">
        <f>IFERROR(Table2[[#This Row],[Profit]]/Table2[[#This Row],[Sales Amount]],0)</f>
        <v>0.41077577476200117</v>
      </c>
      <c r="AH1463" s="2" t="str">
        <f>TRIM(Table2[[#This Row],[Payment Modee]])</f>
        <v>Net Banking</v>
      </c>
      <c r="AI1463" s="2" t="s">
        <v>36</v>
      </c>
      <c r="AJ1463" s="2" t="s">
        <v>27</v>
      </c>
      <c r="AK1463" s="2" t="s">
        <v>2948</v>
      </c>
      <c r="AL1463" s="16" t="str">
        <f>IF(HOUR(Table2[[#This Row],[Order Time]])&lt;12,"Morning",IF(HOUR(Table2[[#This Row],[Order Time]])&lt;17,"Afternoon",IF(HOUR(Table2[[#This Row],[Order Time]])&lt;21,"Evening","Night")))</f>
        <v>Night</v>
      </c>
      <c r="AM1463" s="16" t="s">
        <v>29</v>
      </c>
    </row>
    <row r="1464" spans="1:39" x14ac:dyDescent="0.25">
      <c r="A1464" s="13" t="s">
        <v>3220</v>
      </c>
      <c r="B1464" s="4">
        <v>45532</v>
      </c>
      <c r="C1464" s="2">
        <f>YEAR(Table2[[#This Row],[Invoice Date]])</f>
        <v>2024</v>
      </c>
      <c r="D1464" s="2" t="str">
        <f>TEXT(Table2[[#This Row],[Invoice Date]],"mmm")</f>
        <v>Aug</v>
      </c>
      <c r="E1464" s="2" t="str">
        <f>Table2[[#This Row],[Store_ID]]&amp;"-"&amp;Table2[[#This Row],[Year]]&amp;"-"&amp;Table2[[#This Row],[Month]]</f>
        <v>STR078-2024-Aug</v>
      </c>
      <c r="F1464" s="2" t="s">
        <v>1657</v>
      </c>
      <c r="G1464" s="2" t="str">
        <f>_xlfn.XLOOKUP(Table2[[#This Row],[Customer_ID]],Table3[Customer_ID],Table3[Customer Name],"Not Found")</f>
        <v>Hari Bhat</v>
      </c>
      <c r="H1464" s="2" t="str">
        <f>_xlfn.XLOOKUP(Table2[[#This Row],[Customer_ID]],Table3[Customer_ID],Table3[Gender],"Female")</f>
        <v>Male</v>
      </c>
      <c r="I1464" s="2" t="str">
        <f>_xlfn.XLOOKUP(Table2[[#This Row],[Customer_ID]],Table3[Customer_ID],Table3[City],"Missing Memebership")</f>
        <v>Thrissur</v>
      </c>
      <c r="J1464" s="2" t="str">
        <f>_xlfn.XLOOKUP(Table2[[#This Row],[Customer_ID]],Table3[Customer_ID],Table3[State],"Karnataka")</f>
        <v>Kerala</v>
      </c>
      <c r="K1464" s="2" t="str">
        <f>_xlfn.XLOOKUP(Table2[[#This Row],[Customer_ID]],Table3[Customer_ID],Table3[Membership],"Regular")</f>
        <v>Gold</v>
      </c>
      <c r="L1464" s="2" t="s">
        <v>662</v>
      </c>
      <c r="M1464" s="2" t="str">
        <f>_xlfn.XLOOKUP(Table2[[#This Row],[Product_ID]],Table4[Product_ID],Table4[Product_Name],"Not Found")</f>
        <v>Bata Cotton Saree Mustard</v>
      </c>
      <c r="N1464" s="2" t="str">
        <f>_xlfn.XLOOKUP(Table2[[#This Row],[Product_ID]],Table4[Product_ID],Table4[Category],"Not Found")</f>
        <v>Women Sarees</v>
      </c>
      <c r="O1464" s="2" t="str">
        <f>_xlfn.XLOOKUP(Table2[[#This Row],[Product_ID]],Table4[Product_ID],Table4[Subcategory],"Not Found")</f>
        <v>Cotton Saree</v>
      </c>
      <c r="P1464" s="2" t="str">
        <f>_xlfn.XLOOKUP(Table2[[#This Row],[Product_ID]],Table4[Product_ID],Table4[Brand],"Missing Brand")</f>
        <v>Bata</v>
      </c>
      <c r="Q1464" s="2" t="s">
        <v>48</v>
      </c>
      <c r="R1464" s="2" t="str">
        <f>_xlfn.XLOOKUP(Table2[[#This Row],[Store_ID]],Table6[Store_ID],Table6[Store Name],"Not Found")</f>
        <v>TrendMart Vellore Standard</v>
      </c>
      <c r="S1464" s="2">
        <f>_xlfn.XLOOKUP(Table2[[#This Row],[Store_ID]],Table6[Store_ID],Table6[Monthly Target],"Missing Target")</f>
        <v>1200000</v>
      </c>
      <c r="T1464" s="2" t="str">
        <f>_xlfn.XLOOKUP(Table2[[#This Row],[Store_ID]],Table6[Store_ID],Table6[Region],"Not Found")</f>
        <v>South Zone 1</v>
      </c>
      <c r="U1464" s="2" t="s">
        <v>75</v>
      </c>
      <c r="V1464" s="2" t="str">
        <f>_xlfn.XLOOKUP(Table2[[#This Row],[Employee_ID]],Table5[Employee_ID],Table5[Employee Name],"Not Found")</f>
        <v>Chandran Krishnan</v>
      </c>
      <c r="W1464" s="2">
        <v>3</v>
      </c>
      <c r="X1464" s="2">
        <v>3399.64</v>
      </c>
      <c r="Y1464" s="2">
        <v>0</v>
      </c>
      <c r="Z1464" s="2">
        <v>0</v>
      </c>
      <c r="AA1464" s="2">
        <v>12</v>
      </c>
      <c r="AB1464" s="2">
        <v>1223.8699999999999</v>
      </c>
      <c r="AC1464" s="2">
        <v>11422.79</v>
      </c>
      <c r="AD1464" s="2">
        <v>8130.15</v>
      </c>
      <c r="AE1464" s="2">
        <f t="shared" si="47"/>
        <v>2068.7700000000013</v>
      </c>
      <c r="AF1464" s="2" t="s">
        <v>56</v>
      </c>
      <c r="AG1464" s="42">
        <f>IFERROR(Table2[[#This Row],[Profit]]/Table2[[#This Row],[Sales Amount]],0)</f>
        <v>0.18110899351209303</v>
      </c>
      <c r="AH1464" s="2" t="str">
        <f>TRIM(Table2[[#This Row],[Payment Modee]])</f>
        <v>Credit Card</v>
      </c>
      <c r="AI1464" s="2" t="s">
        <v>26</v>
      </c>
      <c r="AJ1464" s="2" t="s">
        <v>27</v>
      </c>
      <c r="AK1464" s="2" t="s">
        <v>3221</v>
      </c>
      <c r="AL1464" s="16" t="str">
        <f>IF(HOUR(Table2[[#This Row],[Order Time]])&lt;12,"Morning",IF(HOUR(Table2[[#This Row],[Order Time]])&lt;17,"Afternoon",IF(HOUR(Table2[[#This Row],[Order Time]])&lt;21,"Evening","Night")))</f>
        <v>Evening</v>
      </c>
      <c r="AM1464" s="16" t="s">
        <v>29</v>
      </c>
    </row>
    <row r="1465" spans="1:39" x14ac:dyDescent="0.25">
      <c r="A1465" s="13" t="s">
        <v>3222</v>
      </c>
      <c r="B1465" s="4">
        <v>45734</v>
      </c>
      <c r="C1465" s="2">
        <f>YEAR(Table2[[#This Row],[Invoice Date]])</f>
        <v>2025</v>
      </c>
      <c r="D1465" s="2" t="str">
        <f>TEXT(Table2[[#This Row],[Invoice Date]],"mmm")</f>
        <v>Mar</v>
      </c>
      <c r="E1465" s="2" t="str">
        <f>Table2[[#This Row],[Store_ID]]&amp;"-"&amp;Table2[[#This Row],[Year]]&amp;"-"&amp;Table2[[#This Row],[Month]]</f>
        <v>STR019-2025-Mar</v>
      </c>
      <c r="F1465" s="2" t="s">
        <v>1208</v>
      </c>
      <c r="G1465" s="2" t="str">
        <f>_xlfn.XLOOKUP(Table2[[#This Row],[Customer_ID]],Table3[Customer_ID],Table3[Customer Name],"Not Found")</f>
        <v>Baskar Menon</v>
      </c>
      <c r="H1465" s="2" t="str">
        <f>_xlfn.XLOOKUP(Table2[[#This Row],[Customer_ID]],Table3[Customer_ID],Table3[Gender],"Female")</f>
        <v>Male</v>
      </c>
      <c r="I1465" s="2" t="str">
        <f>_xlfn.XLOOKUP(Table2[[#This Row],[Customer_ID]],Table3[Customer_ID],Table3[City],"Missing Memebership")</f>
        <v>Vijayawada</v>
      </c>
      <c r="J1465" s="2" t="str">
        <f>_xlfn.XLOOKUP(Table2[[#This Row],[Customer_ID]],Table3[Customer_ID],Table3[State],"Karnataka")</f>
        <v>Andhra Pradesh</v>
      </c>
      <c r="K1465" s="2" t="str">
        <f>_xlfn.XLOOKUP(Table2[[#This Row],[Customer_ID]],Table3[Customer_ID],Table3[Membership],"Regular")</f>
        <v>Platinum</v>
      </c>
      <c r="L1465" s="2" t="s">
        <v>943</v>
      </c>
      <c r="M1465" s="2" t="str">
        <f>_xlfn.XLOOKUP(Table2[[#This Row],[Product_ID]],Table4[Product_ID],Table4[Product_Name],"Not Found")</f>
        <v>Blackberrys Nehru Jacket Pink</v>
      </c>
      <c r="N1465" s="2" t="str">
        <f>_xlfn.XLOOKUP(Table2[[#This Row],[Product_ID]],Table4[Product_ID],Table4[Category],"Not Found")</f>
        <v>Men Ethnic</v>
      </c>
      <c r="O1465" s="2" t="str">
        <f>_xlfn.XLOOKUP(Table2[[#This Row],[Product_ID]],Table4[Product_ID],Table4[Subcategory],"Not Found")</f>
        <v>Nehru Jacket</v>
      </c>
      <c r="P1465" s="2" t="str">
        <f>_xlfn.XLOOKUP(Table2[[#This Row],[Product_ID]],Table4[Product_ID],Table4[Brand],"Missing Brand")</f>
        <v>Blackberrys</v>
      </c>
      <c r="Q1465" s="2" t="s">
        <v>158</v>
      </c>
      <c r="R1465" s="2" t="str">
        <f>_xlfn.XLOOKUP(Table2[[#This Row],[Store_ID]],Table6[Store_ID],Table6[Store Name],"Not Found")</f>
        <v>TrendMart Mangaluru Standard</v>
      </c>
      <c r="S1465" s="2">
        <f>_xlfn.XLOOKUP(Table2[[#This Row],[Store_ID]],Table6[Store_ID],Table6[Monthly Target],"Missing Target")</f>
        <v>1000000</v>
      </c>
      <c r="T1465" s="2" t="str">
        <f>_xlfn.XLOOKUP(Table2[[#This Row],[Store_ID]],Table6[Store_ID],Table6[Region],"Not Found")</f>
        <v>South Zone 2</v>
      </c>
      <c r="U1465" s="2" t="s">
        <v>102</v>
      </c>
      <c r="V1465" s="2" t="str">
        <f>_xlfn.XLOOKUP(Table2[[#This Row],[Employee_ID]],Table5[Employee_ID],Table5[Employee Name],"Not Found")</f>
        <v>Chandra Reddy</v>
      </c>
      <c r="W1465" s="2">
        <v>2</v>
      </c>
      <c r="X1465" s="2">
        <v>2584.96</v>
      </c>
      <c r="Y1465" s="2">
        <v>0</v>
      </c>
      <c r="Z1465" s="2">
        <v>0</v>
      </c>
      <c r="AA1465" s="2">
        <v>12</v>
      </c>
      <c r="AB1465" s="2">
        <v>620.39</v>
      </c>
      <c r="AC1465" s="2">
        <v>5790.31</v>
      </c>
      <c r="AD1465" s="2">
        <v>3760.28</v>
      </c>
      <c r="AE1465" s="2">
        <f t="shared" si="47"/>
        <v>1409.6400000000003</v>
      </c>
      <c r="AF1465" s="2" t="s">
        <v>25</v>
      </c>
      <c r="AG1465" s="42">
        <f>IFERROR(Table2[[#This Row],[Profit]]/Table2[[#This Row],[Sales Amount]],0)</f>
        <v>0.24344810554184496</v>
      </c>
      <c r="AH1465" s="2" t="str">
        <f>TRIM(Table2[[#This Row],[Payment Modee]])</f>
        <v>UPI</v>
      </c>
      <c r="AI1465" s="2" t="s">
        <v>26</v>
      </c>
      <c r="AJ1465" s="2" t="s">
        <v>27</v>
      </c>
      <c r="AK1465" s="2" t="s">
        <v>2216</v>
      </c>
      <c r="AL1465" s="16" t="str">
        <f>IF(HOUR(Table2[[#This Row],[Order Time]])&lt;12,"Morning",IF(HOUR(Table2[[#This Row],[Order Time]])&lt;17,"Afternoon",IF(HOUR(Table2[[#This Row],[Order Time]])&lt;21,"Evening","Night")))</f>
        <v>Evening</v>
      </c>
      <c r="AM1465" s="16" t="s">
        <v>29</v>
      </c>
    </row>
    <row r="1466" spans="1:39" x14ac:dyDescent="0.25">
      <c r="A1466" s="13" t="s">
        <v>3223</v>
      </c>
      <c r="B1466" s="4">
        <v>45576</v>
      </c>
      <c r="C1466" s="2">
        <f>YEAR(Table2[[#This Row],[Invoice Date]])</f>
        <v>2024</v>
      </c>
      <c r="D1466" s="2" t="str">
        <f>TEXT(Table2[[#This Row],[Invoice Date]],"mmm")</f>
        <v>Oct</v>
      </c>
      <c r="E1466" s="2" t="str">
        <f>Table2[[#This Row],[Store_ID]]&amp;"-"&amp;Table2[[#This Row],[Year]]&amp;"-"&amp;Table2[[#This Row],[Month]]</f>
        <v>STR056-2024-Oct</v>
      </c>
      <c r="F1466" s="2" t="s">
        <v>3224</v>
      </c>
      <c r="G1466" s="2" t="str">
        <f>_xlfn.XLOOKUP(Table2[[#This Row],[Customer_ID]],Table3[Customer_ID],Table3[Customer Name],"Not Found")</f>
        <v>Bhavani Ramachandran</v>
      </c>
      <c r="H1466" s="2" t="str">
        <f>_xlfn.XLOOKUP(Table2[[#This Row],[Customer_ID]],Table3[Customer_ID],Table3[Gender],"Female")</f>
        <v>Female</v>
      </c>
      <c r="I1466" s="2" t="str">
        <f>_xlfn.XLOOKUP(Table2[[#This Row],[Customer_ID]],Table3[Customer_ID],Table3[City],"Missing Memebership")</f>
        <v>Nellore</v>
      </c>
      <c r="J1466" s="2" t="str">
        <f>_xlfn.XLOOKUP(Table2[[#This Row],[Customer_ID]],Table3[Customer_ID],Table3[State],"Karnataka")</f>
        <v>Andhra Pradesh</v>
      </c>
      <c r="K1466" s="2" t="str">
        <f>_xlfn.XLOOKUP(Table2[[#This Row],[Customer_ID]],Table3[Customer_ID],Table3[Membership],"Regular")</f>
        <v>Silver</v>
      </c>
      <c r="L1466" s="2" t="s">
        <v>852</v>
      </c>
      <c r="M1466" s="2" t="str">
        <f>_xlfn.XLOOKUP(Table2[[#This Row],[Product_ID]],Table4[Product_ID],Table4[Product_Name],"Not Found")</f>
        <v>Pepe Jeans Track Pant Mustard</v>
      </c>
      <c r="N1466" s="2" t="str">
        <f>_xlfn.XLOOKUP(Table2[[#This Row],[Product_ID]],Table4[Product_ID],Table4[Category],"Not Found")</f>
        <v>Men Trousers</v>
      </c>
      <c r="O1466" s="2" t="str">
        <f>_xlfn.XLOOKUP(Table2[[#This Row],[Product_ID]],Table4[Product_ID],Table4[Subcategory],"Not Found")</f>
        <v>Track Pant</v>
      </c>
      <c r="P1466" s="2" t="str">
        <f>_xlfn.XLOOKUP(Table2[[#This Row],[Product_ID]],Table4[Product_ID],Table4[Brand],"Missing Brand")</f>
        <v>Pepe Jeans</v>
      </c>
      <c r="Q1466" s="2" t="s">
        <v>474</v>
      </c>
      <c r="R1466" s="2" t="str">
        <f>_xlfn.XLOOKUP(Table2[[#This Row],[Store_ID]],Table6[Store_ID],Table6[Store Name],"Not Found")</f>
        <v>TrendMart Nizamabad Standard</v>
      </c>
      <c r="S1466" s="2">
        <f>_xlfn.XLOOKUP(Table2[[#This Row],[Store_ID]],Table6[Store_ID],Table6[Monthly Target],"Missing Target")</f>
        <v>1200000</v>
      </c>
      <c r="T1466" s="2" t="str">
        <f>_xlfn.XLOOKUP(Table2[[#This Row],[Store_ID]],Table6[Store_ID],Table6[Region],"Not Found")</f>
        <v>South Zone 2</v>
      </c>
      <c r="U1466" s="2" t="s">
        <v>68</v>
      </c>
      <c r="V1466" s="2" t="str">
        <f>_xlfn.XLOOKUP(Table2[[#This Row],[Employee_ID]],Table5[Employee_ID],Table5[Employee Name],"Not Found")</f>
        <v>Praveen Gupta</v>
      </c>
      <c r="W1466" s="2">
        <v>2</v>
      </c>
      <c r="X1466" s="2">
        <v>1213.04</v>
      </c>
      <c r="Y1466" s="2">
        <v>0</v>
      </c>
      <c r="Z1466" s="2">
        <v>0</v>
      </c>
      <c r="AA1466" s="2">
        <v>12</v>
      </c>
      <c r="AB1466" s="2">
        <v>291.13</v>
      </c>
      <c r="AC1466" s="2">
        <v>2717.21</v>
      </c>
      <c r="AD1466" s="2">
        <v>1763.86</v>
      </c>
      <c r="AE1466" s="2">
        <f t="shared" si="47"/>
        <v>662.22000000000014</v>
      </c>
      <c r="AF1466" s="2" t="s">
        <v>69</v>
      </c>
      <c r="AG1466" s="42">
        <f>IFERROR(Table2[[#This Row],[Profit]]/Table2[[#This Row],[Sales Amount]],0)</f>
        <v>0.24371322054607489</v>
      </c>
      <c r="AH1466" s="2" t="str">
        <f>TRIM(Table2[[#This Row],[Payment Modee]])</f>
        <v>Cash</v>
      </c>
      <c r="AI1466" s="2" t="s">
        <v>36</v>
      </c>
      <c r="AJ1466" s="2" t="s">
        <v>27</v>
      </c>
      <c r="AK1466" s="2" t="s">
        <v>3195</v>
      </c>
      <c r="AL1466" s="16" t="str">
        <f>IF(HOUR(Table2[[#This Row],[Order Time]])&lt;12,"Morning",IF(HOUR(Table2[[#This Row],[Order Time]])&lt;17,"Afternoon",IF(HOUR(Table2[[#This Row],[Order Time]])&lt;21,"Evening","Night")))</f>
        <v>Evening</v>
      </c>
      <c r="AM1466" s="16" t="s">
        <v>29</v>
      </c>
    </row>
    <row r="1467" spans="1:39" x14ac:dyDescent="0.25">
      <c r="A1467" s="13" t="s">
        <v>3225</v>
      </c>
      <c r="B1467" s="4">
        <v>45585</v>
      </c>
      <c r="C1467" s="2">
        <f>YEAR(Table2[[#This Row],[Invoice Date]])</f>
        <v>2024</v>
      </c>
      <c r="D1467" s="2" t="str">
        <f>TEXT(Table2[[#This Row],[Invoice Date]],"mmm")</f>
        <v>Oct</v>
      </c>
      <c r="E1467" s="2" t="str">
        <f>Table2[[#This Row],[Store_ID]]&amp;"-"&amp;Table2[[#This Row],[Year]]&amp;"-"&amp;Table2[[#This Row],[Month]]</f>
        <v>STR034-2024-Oct</v>
      </c>
      <c r="F1467" s="2" t="s">
        <v>1282</v>
      </c>
      <c r="G1467" s="2" t="str">
        <f>_xlfn.XLOOKUP(Table2[[#This Row],[Customer_ID]],Table3[Customer_ID],Table3[Customer Name],"Not Found")</f>
        <v>Manikandan Chettiar</v>
      </c>
      <c r="H1467" s="2" t="str">
        <f>_xlfn.XLOOKUP(Table2[[#This Row],[Customer_ID]],Table3[Customer_ID],Table3[Gender],"Female")</f>
        <v>Male</v>
      </c>
      <c r="I1467" s="2" t="str">
        <f>_xlfn.XLOOKUP(Table2[[#This Row],[Customer_ID]],Table3[Customer_ID],Table3[City],"Missing Memebership")</f>
        <v>Vijayawada</v>
      </c>
      <c r="J1467" s="2" t="str">
        <f>_xlfn.XLOOKUP(Table2[[#This Row],[Customer_ID]],Table3[Customer_ID],Table3[State],"Karnataka")</f>
        <v>Andhra Pradesh</v>
      </c>
      <c r="K1467" s="2" t="str">
        <f>_xlfn.XLOOKUP(Table2[[#This Row],[Customer_ID]],Table3[Customer_ID],Table3[Membership],"Regular")</f>
        <v>Regular</v>
      </c>
      <c r="L1467" s="2" t="s">
        <v>133</v>
      </c>
      <c r="M1467" s="2" t="str">
        <f>_xlfn.XLOOKUP(Table2[[#This Row],[Product_ID]],Table4[Product_ID],Table4[Product_Name],"Not Found")</f>
        <v>US Polo Assn Casual Top Sky Blue</v>
      </c>
      <c r="N1467" s="2" t="str">
        <f>_xlfn.XLOOKUP(Table2[[#This Row],[Product_ID]],Table4[Product_ID],Table4[Category],"Not Found")</f>
        <v>Women Tops</v>
      </c>
      <c r="O1467" s="2" t="str">
        <f>_xlfn.XLOOKUP(Table2[[#This Row],[Product_ID]],Table4[Product_ID],Table4[Subcategory],"Not Found")</f>
        <v>Casual Top</v>
      </c>
      <c r="P1467" s="2" t="str">
        <f>_xlfn.XLOOKUP(Table2[[#This Row],[Product_ID]],Table4[Product_ID],Table4[Brand],"Missing Brand")</f>
        <v>US Polo Assn</v>
      </c>
      <c r="Q1467" s="2" t="s">
        <v>1572</v>
      </c>
      <c r="R1467" s="2" t="str">
        <f>_xlfn.XLOOKUP(Table2[[#This Row],[Store_ID]],Table6[Store_ID],Table6[Store Name],"Not Found")</f>
        <v>TrendMart Warangal Standard</v>
      </c>
      <c r="S1467" s="2">
        <f>_xlfn.XLOOKUP(Table2[[#This Row],[Store_ID]],Table6[Store_ID],Table6[Monthly Target],"Missing Target")</f>
        <v>1200000</v>
      </c>
      <c r="T1467" s="2" t="str">
        <f>_xlfn.XLOOKUP(Table2[[#This Row],[Store_ID]],Table6[Store_ID],Table6[Region],"Not Found")</f>
        <v>South Zone 2</v>
      </c>
      <c r="U1467" s="2" t="s">
        <v>181</v>
      </c>
      <c r="V1467" s="2" t="str">
        <f>_xlfn.XLOOKUP(Table2[[#This Row],[Employee_ID]],Table5[Employee_ID],Table5[Employee Name],"Not Found")</f>
        <v>Dhruv Mishra</v>
      </c>
      <c r="W1467" s="2">
        <v>2</v>
      </c>
      <c r="X1467" s="2">
        <v>861.78</v>
      </c>
      <c r="Y1467" s="2">
        <v>0</v>
      </c>
      <c r="Z1467" s="2">
        <v>0</v>
      </c>
      <c r="AA1467" s="2">
        <v>5</v>
      </c>
      <c r="AB1467" s="2">
        <v>86.18</v>
      </c>
      <c r="AC1467" s="2">
        <v>1809.74</v>
      </c>
      <c r="AD1467" s="2">
        <v>1069.6199999999999</v>
      </c>
      <c r="AE1467" s="2">
        <f t="shared" si="47"/>
        <v>653.94000000000005</v>
      </c>
      <c r="AF1467" s="2" t="s">
        <v>25</v>
      </c>
      <c r="AG1467" s="42">
        <f>IFERROR(Table2[[#This Row],[Profit]]/Table2[[#This Row],[Sales Amount]],0)</f>
        <v>0.36134472355144942</v>
      </c>
      <c r="AH1467" s="2" t="str">
        <f>TRIM(Table2[[#This Row],[Payment Modee]])</f>
        <v>UPI</v>
      </c>
      <c r="AI1467" s="2" t="s">
        <v>26</v>
      </c>
      <c r="AJ1467" s="2" t="s">
        <v>27</v>
      </c>
      <c r="AK1467" s="2" t="s">
        <v>2122</v>
      </c>
      <c r="AL1467" s="16" t="str">
        <f>IF(HOUR(Table2[[#This Row],[Order Time]])&lt;12,"Morning",IF(HOUR(Table2[[#This Row],[Order Time]])&lt;17,"Afternoon",IF(HOUR(Table2[[#This Row],[Order Time]])&lt;21,"Evening","Night")))</f>
        <v>Afternoon</v>
      </c>
      <c r="AM1467" s="16" t="s">
        <v>38</v>
      </c>
    </row>
    <row r="1468" spans="1:39" x14ac:dyDescent="0.25">
      <c r="A1468" s="13" t="s">
        <v>3226</v>
      </c>
      <c r="B1468" s="4">
        <v>45705</v>
      </c>
      <c r="C1468" s="2">
        <f>YEAR(Table2[[#This Row],[Invoice Date]])</f>
        <v>2025</v>
      </c>
      <c r="D1468" s="2" t="str">
        <f>TEXT(Table2[[#This Row],[Invoice Date]],"mmm")</f>
        <v>Feb</v>
      </c>
      <c r="E1468" s="2" t="str">
        <f>Table2[[#This Row],[Store_ID]]&amp;"-"&amp;Table2[[#This Row],[Year]]&amp;"-"&amp;Table2[[#This Row],[Month]]</f>
        <v>STR118-2025-Feb</v>
      </c>
      <c r="F1468" s="2" t="s">
        <v>2730</v>
      </c>
      <c r="G1468" s="2" t="str">
        <f>_xlfn.XLOOKUP(Table2[[#This Row],[Customer_ID]],Table3[Customer_ID],Table3[Customer Name],"Not Found")</f>
        <v>Gayathri Murthy</v>
      </c>
      <c r="H1468" s="2" t="str">
        <f>_xlfn.XLOOKUP(Table2[[#This Row],[Customer_ID]],Table3[Customer_ID],Table3[Gender],"Female")</f>
        <v>Female</v>
      </c>
      <c r="I1468" s="2" t="str">
        <f>_xlfn.XLOOKUP(Table2[[#This Row],[Customer_ID]],Table3[Customer_ID],Table3[City],"Missing Memebership")</f>
        <v>Coimbatore</v>
      </c>
      <c r="J1468" s="2" t="str">
        <f>_xlfn.XLOOKUP(Table2[[#This Row],[Customer_ID]],Table3[Customer_ID],Table3[State],"Karnataka")</f>
        <v>Tamil Nadu</v>
      </c>
      <c r="K1468" s="2" t="str">
        <f>_xlfn.XLOOKUP(Table2[[#This Row],[Customer_ID]],Table3[Customer_ID],Table3[Membership],"Regular")</f>
        <v>Regular</v>
      </c>
      <c r="L1468" s="2" t="s">
        <v>508</v>
      </c>
      <c r="M1468" s="2" t="str">
        <f>_xlfn.XLOOKUP(Table2[[#This Row],[Product_ID]],Table4[Product_ID],Table4[Product_Name],"Not Found")</f>
        <v>Sparx Silk Saree Charcoal</v>
      </c>
      <c r="N1468" s="2" t="str">
        <f>_xlfn.XLOOKUP(Table2[[#This Row],[Product_ID]],Table4[Product_ID],Table4[Category],"Not Found")</f>
        <v>Women Sarees</v>
      </c>
      <c r="O1468" s="2" t="str">
        <f>_xlfn.XLOOKUP(Table2[[#This Row],[Product_ID]],Table4[Product_ID],Table4[Subcategory],"Not Found")</f>
        <v>Silk Saree</v>
      </c>
      <c r="P1468" s="2" t="str">
        <f>_xlfn.XLOOKUP(Table2[[#This Row],[Product_ID]],Table4[Product_ID],Table4[Brand],"Missing Brand")</f>
        <v>Sparx</v>
      </c>
      <c r="Q1468" s="2" t="s">
        <v>630</v>
      </c>
      <c r="R1468" s="2" t="str">
        <f>_xlfn.XLOOKUP(Table2[[#This Row],[Store_ID]],Table6[Store_ID],Table6[Store Name],"Not Found")</f>
        <v>TrendMart Nellore Mall Kiosk</v>
      </c>
      <c r="S1468" s="2">
        <f>_xlfn.XLOOKUP(Table2[[#This Row],[Store_ID]],Table6[Store_ID],Table6[Monthly Target],"Missing Target")</f>
        <v>1000000</v>
      </c>
      <c r="T1468" s="2" t="str">
        <f>_xlfn.XLOOKUP(Table2[[#This Row],[Store_ID]],Table6[Store_ID],Table6[Region],"Not Found")</f>
        <v>South Zone 3</v>
      </c>
      <c r="U1468" s="2" t="s">
        <v>263</v>
      </c>
      <c r="V1468" s="2" t="str">
        <f>_xlfn.XLOOKUP(Table2[[#This Row],[Employee_ID]],Table5[Employee_ID],Table5[Employee Name],"Not Found")</f>
        <v>Sathish Sundaram</v>
      </c>
      <c r="W1468" s="2">
        <v>3</v>
      </c>
      <c r="X1468" s="2">
        <v>2808.59</v>
      </c>
      <c r="Y1468" s="2">
        <v>30</v>
      </c>
      <c r="Z1468" s="2">
        <v>2527.73</v>
      </c>
      <c r="AA1468" s="2">
        <v>12</v>
      </c>
      <c r="AB1468" s="2">
        <v>707.76</v>
      </c>
      <c r="AC1468" s="2">
        <v>6605.8</v>
      </c>
      <c r="AD1468" s="2">
        <v>5559.42</v>
      </c>
      <c r="AE1468" s="2">
        <f t="shared" si="47"/>
        <v>338.62000000000012</v>
      </c>
      <c r="AF1468" s="2" t="s">
        <v>25</v>
      </c>
      <c r="AG1468" s="42">
        <f>IFERROR(Table2[[#This Row],[Profit]]/Table2[[#This Row],[Sales Amount]],0)</f>
        <v>5.1261013049138653E-2</v>
      </c>
      <c r="AH1468" s="2" t="str">
        <f>TRIM(Table2[[#This Row],[Payment Modee]])</f>
        <v>UPI</v>
      </c>
      <c r="AI1468" s="2" t="s">
        <v>26</v>
      </c>
      <c r="AJ1468" s="2" t="s">
        <v>197</v>
      </c>
      <c r="AK1468" s="2" t="s">
        <v>2840</v>
      </c>
      <c r="AL1468" s="16" t="str">
        <f>IF(HOUR(Table2[[#This Row],[Order Time]])&lt;12,"Morning",IF(HOUR(Table2[[#This Row],[Order Time]])&lt;17,"Afternoon",IF(HOUR(Table2[[#This Row],[Order Time]])&lt;21,"Evening","Night")))</f>
        <v>Evening</v>
      </c>
      <c r="AM1468" s="16" t="s">
        <v>29</v>
      </c>
    </row>
    <row r="1469" spans="1:39" x14ac:dyDescent="0.25">
      <c r="A1469" s="13" t="s">
        <v>3227</v>
      </c>
      <c r="B1469" s="4">
        <v>45581</v>
      </c>
      <c r="C1469" s="2">
        <f>YEAR(Table2[[#This Row],[Invoice Date]])</f>
        <v>2024</v>
      </c>
      <c r="D1469" s="2" t="str">
        <f>TEXT(Table2[[#This Row],[Invoice Date]],"mmm")</f>
        <v>Oct</v>
      </c>
      <c r="E1469" s="2" t="str">
        <f>Table2[[#This Row],[Store_ID]]&amp;"-"&amp;Table2[[#This Row],[Year]]&amp;"-"&amp;Table2[[#This Row],[Month]]</f>
        <v>STR080-2024-Oct</v>
      </c>
      <c r="F1469" s="2" t="s">
        <v>173</v>
      </c>
      <c r="G1469" s="2" t="str">
        <f>_xlfn.XLOOKUP(Table2[[#This Row],[Customer_ID]],Table3[Customer_ID],Table3[Customer Name],"Not Found")</f>
        <v>Vijay Kamath</v>
      </c>
      <c r="H1469" s="2" t="str">
        <f>_xlfn.XLOOKUP(Table2[[#This Row],[Customer_ID]],Table3[Customer_ID],Table3[Gender],"Female")</f>
        <v>Male</v>
      </c>
      <c r="I1469" s="2" t="str">
        <f>_xlfn.XLOOKUP(Table2[[#This Row],[Customer_ID]],Table3[Customer_ID],Table3[City],"Missing Memebership")</f>
        <v>Hyderabad</v>
      </c>
      <c r="J1469" s="2" t="str">
        <f>_xlfn.XLOOKUP(Table2[[#This Row],[Customer_ID]],Table3[Customer_ID],Table3[State],"Karnataka")</f>
        <v>Telangana</v>
      </c>
      <c r="K1469" s="2" t="str">
        <f>_xlfn.XLOOKUP(Table2[[#This Row],[Customer_ID]],Table3[Customer_ID],Table3[Membership],"Regular")</f>
        <v>Silver</v>
      </c>
      <c r="L1469" s="2" t="s">
        <v>1214</v>
      </c>
      <c r="M1469" s="2" t="str">
        <f>_xlfn.XLOOKUP(Table2[[#This Row],[Product_ID]],Table4[Product_ID],Table4[Product_Name],"Not Found")</f>
        <v>Nalli Silks Dhoti Orange</v>
      </c>
      <c r="N1469" s="2" t="str">
        <f>_xlfn.XLOOKUP(Table2[[#This Row],[Product_ID]],Table4[Product_ID],Table4[Category],"Not Found")</f>
        <v>Men Ethnic</v>
      </c>
      <c r="O1469" s="2" t="str">
        <f>_xlfn.XLOOKUP(Table2[[#This Row],[Product_ID]],Table4[Product_ID],Table4[Subcategory],"Not Found")</f>
        <v>Dhoti</v>
      </c>
      <c r="P1469" s="2" t="str">
        <f>_xlfn.XLOOKUP(Table2[[#This Row],[Product_ID]],Table4[Product_ID],Table4[Brand],"Missing Brand")</f>
        <v>Nalli Silks</v>
      </c>
      <c r="Q1469" s="2" t="s">
        <v>214</v>
      </c>
      <c r="R1469" s="2" t="str">
        <f>_xlfn.XLOOKUP(Table2[[#This Row],[Store_ID]],Table6[Store_ID],Table6[Store Name],"Not Found")</f>
        <v>TrendMart Kochi High Street</v>
      </c>
      <c r="S1469" s="2">
        <f>_xlfn.XLOOKUP(Table2[[#This Row],[Store_ID]],Table6[Store_ID],Table6[Monthly Target],"Missing Target")</f>
        <v>2000000</v>
      </c>
      <c r="T1469" s="2" t="str">
        <f>_xlfn.XLOOKUP(Table2[[#This Row],[Store_ID]],Table6[Store_ID],Table6[Region],"Not Found")</f>
        <v>South Zone 1</v>
      </c>
      <c r="U1469" s="2" t="s">
        <v>229</v>
      </c>
      <c r="V1469" s="2" t="str">
        <f>_xlfn.XLOOKUP(Table2[[#This Row],[Employee_ID]],Table5[Employee_ID],Table5[Employee Name],"Not Found")</f>
        <v>Yogesh Chettiar</v>
      </c>
      <c r="W1469" s="2">
        <v>2</v>
      </c>
      <c r="X1469" s="2">
        <v>2459.67</v>
      </c>
      <c r="Y1469" s="2">
        <v>5</v>
      </c>
      <c r="Z1469" s="2">
        <v>245.97</v>
      </c>
      <c r="AA1469" s="2">
        <v>12</v>
      </c>
      <c r="AB1469" s="2">
        <v>560.79999999999995</v>
      </c>
      <c r="AC1469" s="2">
        <v>5234.17</v>
      </c>
      <c r="AD1469" s="2">
        <v>3459.44</v>
      </c>
      <c r="AE1469" s="2">
        <f t="shared" si="47"/>
        <v>1213.93</v>
      </c>
      <c r="AF1469" s="2" t="s">
        <v>56</v>
      </c>
      <c r="AG1469" s="42">
        <f>IFERROR(Table2[[#This Row],[Profit]]/Table2[[#This Row],[Sales Amount]],0)</f>
        <v>0.23192406819037212</v>
      </c>
      <c r="AH1469" s="2" t="str">
        <f>TRIM(Table2[[#This Row],[Payment Modee]])</f>
        <v>Credit Card</v>
      </c>
      <c r="AI1469" s="2" t="s">
        <v>36</v>
      </c>
      <c r="AJ1469" s="2" t="s">
        <v>27</v>
      </c>
      <c r="AK1469" s="2" t="s">
        <v>3154</v>
      </c>
      <c r="AL1469" s="16" t="str">
        <f>IF(HOUR(Table2[[#This Row],[Order Time]])&lt;12,"Morning",IF(HOUR(Table2[[#This Row],[Order Time]])&lt;17,"Afternoon",IF(HOUR(Table2[[#This Row],[Order Time]])&lt;21,"Evening","Night")))</f>
        <v>Night</v>
      </c>
      <c r="AM1469" s="16" t="s">
        <v>29</v>
      </c>
    </row>
    <row r="1470" spans="1:39" x14ac:dyDescent="0.25">
      <c r="A1470" s="13" t="s">
        <v>3228</v>
      </c>
      <c r="B1470" s="4">
        <v>45613</v>
      </c>
      <c r="C1470" s="2">
        <f>YEAR(Table2[[#This Row],[Invoice Date]])</f>
        <v>2024</v>
      </c>
      <c r="D1470" s="2" t="str">
        <f>TEXT(Table2[[#This Row],[Invoice Date]],"mmm")</f>
        <v>Nov</v>
      </c>
      <c r="E1470" s="2" t="str">
        <f>Table2[[#This Row],[Store_ID]]&amp;"-"&amp;Table2[[#This Row],[Year]]&amp;"-"&amp;Table2[[#This Row],[Month]]</f>
        <v>STR099-2024-Nov</v>
      </c>
      <c r="F1470" s="2" t="s">
        <v>1343</v>
      </c>
      <c r="G1470" s="2" t="str">
        <f>_xlfn.XLOOKUP(Table2[[#This Row],[Customer_ID]],Table3[Customer_ID],Table3[Customer Name],"Not Found")</f>
        <v>Jagan Reddy</v>
      </c>
      <c r="H1470" s="2" t="str">
        <f>_xlfn.XLOOKUP(Table2[[#This Row],[Customer_ID]],Table3[Customer_ID],Table3[Gender],"Female")</f>
        <v>Male</v>
      </c>
      <c r="I1470" s="2" t="str">
        <f>_xlfn.XLOOKUP(Table2[[#This Row],[Customer_ID]],Table3[Customer_ID],Table3[City],"Missing Memebership")</f>
        <v>Tirunelveli</v>
      </c>
      <c r="J1470" s="2" t="str">
        <f>_xlfn.XLOOKUP(Table2[[#This Row],[Customer_ID]],Table3[Customer_ID],Table3[State],"Karnataka")</f>
        <v>Tamil Nadu</v>
      </c>
      <c r="K1470" s="2" t="str">
        <f>_xlfn.XLOOKUP(Table2[[#This Row],[Customer_ID]],Table3[Customer_ID],Table3[Membership],"Regular")</f>
        <v>Silver</v>
      </c>
      <c r="L1470" s="2" t="s">
        <v>1093</v>
      </c>
      <c r="M1470" s="2" t="str">
        <f>_xlfn.XLOOKUP(Table2[[#This Row],[Product_ID]],Table4[Product_ID],Table4[Product_Name],"Not Found")</f>
        <v>Kalyan Silks Slippers Sky Blue</v>
      </c>
      <c r="N1470" s="2" t="str">
        <f>_xlfn.XLOOKUP(Table2[[#This Row],[Product_ID]],Table4[Product_ID],Table4[Category],"Not Found")</f>
        <v>Footwear</v>
      </c>
      <c r="O1470" s="2" t="str">
        <f>_xlfn.XLOOKUP(Table2[[#This Row],[Product_ID]],Table4[Product_ID],Table4[Subcategory],"Not Found")</f>
        <v>Slippers</v>
      </c>
      <c r="P1470" s="2" t="str">
        <f>_xlfn.XLOOKUP(Table2[[#This Row],[Product_ID]],Table4[Product_ID],Table4[Brand],"Missing Brand")</f>
        <v>Kalyan Silks</v>
      </c>
      <c r="Q1470" s="2" t="s">
        <v>175</v>
      </c>
      <c r="R1470" s="2" t="str">
        <f>_xlfn.XLOOKUP(Table2[[#This Row],[Store_ID]],Table6[Store_ID],Table6[Store Name],"Not Found")</f>
        <v>TrendMart Khammam Standard</v>
      </c>
      <c r="S1470" s="2">
        <f>_xlfn.XLOOKUP(Table2[[#This Row],[Store_ID]],Table6[Store_ID],Table6[Monthly Target],"Missing Target")</f>
        <v>1500000</v>
      </c>
      <c r="T1470" s="2" t="str">
        <f>_xlfn.XLOOKUP(Table2[[#This Row],[Store_ID]],Table6[Store_ID],Table6[Region],"Not Found")</f>
        <v>South Zone 2</v>
      </c>
      <c r="U1470" s="2" t="s">
        <v>81</v>
      </c>
      <c r="V1470" s="2" t="str">
        <f>_xlfn.XLOOKUP(Table2[[#This Row],[Employee_ID]],Table5[Employee_ID],Table5[Employee Name],"Not Found")</f>
        <v>Charulatha Kumar</v>
      </c>
      <c r="W1470" s="2">
        <v>2</v>
      </c>
      <c r="X1470" s="2">
        <v>3505.29</v>
      </c>
      <c r="Y1470" s="2">
        <v>5</v>
      </c>
      <c r="Z1470" s="2">
        <v>350.53</v>
      </c>
      <c r="AA1470" s="2">
        <v>12</v>
      </c>
      <c r="AB1470" s="2">
        <v>799.21</v>
      </c>
      <c r="AC1470" s="2">
        <v>7459.26</v>
      </c>
      <c r="AD1470" s="2">
        <v>4475.6400000000003</v>
      </c>
      <c r="AE1470" s="2">
        <f t="shared" si="47"/>
        <v>2184.41</v>
      </c>
      <c r="AF1470" s="2" t="s">
        <v>69</v>
      </c>
      <c r="AG1470" s="42">
        <f>IFERROR(Table2[[#This Row],[Profit]]/Table2[[#This Row],[Sales Amount]],0)</f>
        <v>0.29284540289519334</v>
      </c>
      <c r="AH1470" s="2" t="str">
        <f>TRIM(Table2[[#This Row],[Payment Modee]])</f>
        <v>Cash</v>
      </c>
      <c r="AI1470" s="2" t="s">
        <v>26</v>
      </c>
      <c r="AJ1470" s="2" t="s">
        <v>27</v>
      </c>
      <c r="AK1470" s="2" t="s">
        <v>589</v>
      </c>
      <c r="AL1470" s="16" t="str">
        <f>IF(HOUR(Table2[[#This Row],[Order Time]])&lt;12,"Morning",IF(HOUR(Table2[[#This Row],[Order Time]])&lt;17,"Afternoon",IF(HOUR(Table2[[#This Row],[Order Time]])&lt;21,"Evening","Night")))</f>
        <v>Afternoon</v>
      </c>
      <c r="AM1470" s="16" t="s">
        <v>38</v>
      </c>
    </row>
    <row r="1471" spans="1:39" x14ac:dyDescent="0.25">
      <c r="A1471" s="13" t="s">
        <v>3229</v>
      </c>
      <c r="B1471" s="4">
        <v>45525</v>
      </c>
      <c r="C1471" s="2">
        <f>YEAR(Table2[[#This Row],[Invoice Date]])</f>
        <v>2024</v>
      </c>
      <c r="D1471" s="2" t="str">
        <f>TEXT(Table2[[#This Row],[Invoice Date]],"mmm")</f>
        <v>Aug</v>
      </c>
      <c r="E1471" s="2" t="str">
        <f>Table2[[#This Row],[Store_ID]]&amp;"-"&amp;Table2[[#This Row],[Year]]&amp;"-"&amp;Table2[[#This Row],[Month]]</f>
        <v>STR005-2024-Aug</v>
      </c>
      <c r="F1471" s="2" t="s">
        <v>1617</v>
      </c>
      <c r="G1471" s="2" t="str">
        <f>_xlfn.XLOOKUP(Table2[[#This Row],[Customer_ID]],Table3[Customer_ID],Table3[Customer Name],"Not Found")</f>
        <v>Vidya Achari</v>
      </c>
      <c r="H1471" s="2" t="str">
        <f>_xlfn.XLOOKUP(Table2[[#This Row],[Customer_ID]],Table3[Customer_ID],Table3[Gender],"Female")</f>
        <v>Female</v>
      </c>
      <c r="I1471" s="2" t="str">
        <f>_xlfn.XLOOKUP(Table2[[#This Row],[Customer_ID]],Table3[Customer_ID],Table3[City],"Missing Memebership")</f>
        <v>Vijayawada</v>
      </c>
      <c r="J1471" s="2" t="str">
        <f>_xlfn.XLOOKUP(Table2[[#This Row],[Customer_ID]],Table3[Customer_ID],Table3[State],"Karnataka")</f>
        <v>Andhra Pradesh</v>
      </c>
      <c r="K1471" s="2" t="str">
        <f>_xlfn.XLOOKUP(Table2[[#This Row],[Customer_ID]],Table3[Customer_ID],Table3[Membership],"Regular")</f>
        <v>Silver</v>
      </c>
      <c r="L1471" s="2" t="s">
        <v>2583</v>
      </c>
      <c r="M1471" s="2" t="str">
        <f>_xlfn.XLOOKUP(Table2[[#This Row],[Product_ID]],Table4[Product_ID],Table4[Product_Name],"Not Found")</f>
        <v>Liberty Anarkali Kurti Navy Blue</v>
      </c>
      <c r="N1471" s="2" t="str">
        <f>_xlfn.XLOOKUP(Table2[[#This Row],[Product_ID]],Table4[Product_ID],Table4[Category],"Not Found")</f>
        <v>Women Kurtis</v>
      </c>
      <c r="O1471" s="2" t="str">
        <f>_xlfn.XLOOKUP(Table2[[#This Row],[Product_ID]],Table4[Product_ID],Table4[Subcategory],"Not Found")</f>
        <v>Anarkali Kurti</v>
      </c>
      <c r="P1471" s="2" t="str">
        <f>_xlfn.XLOOKUP(Table2[[#This Row],[Product_ID]],Table4[Product_ID],Table4[Brand],"Missing Brand")</f>
        <v>Liberty</v>
      </c>
      <c r="Q1471" s="2" t="s">
        <v>152</v>
      </c>
      <c r="R1471" s="2" t="str">
        <f>_xlfn.XLOOKUP(Table2[[#This Row],[Store_ID]],Table6[Store_ID],Table6[Store Name],"Not Found")</f>
        <v>TrendMart Kochi High Street</v>
      </c>
      <c r="S1471" s="2">
        <f>_xlfn.XLOOKUP(Table2[[#This Row],[Store_ID]],Table6[Store_ID],Table6[Monthly Target],"Missing Target")</f>
        <v>2000000</v>
      </c>
      <c r="T1471" s="2" t="str">
        <f>_xlfn.XLOOKUP(Table2[[#This Row],[Store_ID]],Table6[Store_ID],Table6[Region],"Not Found")</f>
        <v>South Zone 1</v>
      </c>
      <c r="U1471" s="2" t="s">
        <v>34</v>
      </c>
      <c r="V1471" s="2" t="str">
        <f>_xlfn.XLOOKUP(Table2[[#This Row],[Employee_ID]],Table5[Employee_ID],Table5[Employee Name],"Not Found")</f>
        <v>Deepthi Iyengar</v>
      </c>
      <c r="W1471" s="2">
        <v>2</v>
      </c>
      <c r="X1471" s="2">
        <v>1134.79</v>
      </c>
      <c r="Y1471" s="2">
        <v>20</v>
      </c>
      <c r="Z1471" s="2">
        <v>453.92</v>
      </c>
      <c r="AA1471" s="2">
        <v>12</v>
      </c>
      <c r="AB1471" s="2">
        <v>217.88</v>
      </c>
      <c r="AC1471" s="2">
        <v>2033.54</v>
      </c>
      <c r="AD1471" s="2">
        <v>1719.88</v>
      </c>
      <c r="AE1471" s="2">
        <f t="shared" si="47"/>
        <v>95.779999999999859</v>
      </c>
      <c r="AF1471" s="2" t="s">
        <v>35</v>
      </c>
      <c r="AG1471" s="42">
        <f>IFERROR(Table2[[#This Row],[Profit]]/Table2[[#This Row],[Sales Amount]],0)</f>
        <v>4.710013080637699E-2</v>
      </c>
      <c r="AH1471" s="2" t="str">
        <f>TRIM(Table2[[#This Row],[Payment Modee]])</f>
        <v>Debit Card</v>
      </c>
      <c r="AI1471" s="2" t="s">
        <v>26</v>
      </c>
      <c r="AJ1471" s="2" t="s">
        <v>27</v>
      </c>
      <c r="AK1471" s="2" t="s">
        <v>308</v>
      </c>
      <c r="AL1471" s="16" t="str">
        <f>IF(HOUR(Table2[[#This Row],[Order Time]])&lt;12,"Morning",IF(HOUR(Table2[[#This Row],[Order Time]])&lt;17,"Afternoon",IF(HOUR(Table2[[#This Row],[Order Time]])&lt;21,"Evening","Night")))</f>
        <v>Afternoon</v>
      </c>
      <c r="AM1471" s="16" t="s">
        <v>29</v>
      </c>
    </row>
    <row r="1472" spans="1:39" x14ac:dyDescent="0.25">
      <c r="A1472" s="13" t="s">
        <v>3230</v>
      </c>
      <c r="B1472" s="4">
        <v>45628</v>
      </c>
      <c r="C1472" s="2">
        <f>YEAR(Table2[[#This Row],[Invoice Date]])</f>
        <v>2024</v>
      </c>
      <c r="D1472" s="2" t="str">
        <f>TEXT(Table2[[#This Row],[Invoice Date]],"mmm")</f>
        <v>Dec</v>
      </c>
      <c r="E1472" s="2" t="str">
        <f>Table2[[#This Row],[Store_ID]]&amp;"-"&amp;Table2[[#This Row],[Year]]&amp;"-"&amp;Table2[[#This Row],[Month]]</f>
        <v>STR059-2024-Dec</v>
      </c>
      <c r="F1472" s="2" t="s">
        <v>1551</v>
      </c>
      <c r="G1472" s="2" t="str">
        <f>_xlfn.XLOOKUP(Table2[[#This Row],[Customer_ID]],Table3[Customer_ID],Table3[Customer Name],"Not Found")</f>
        <v>Charulatha Bhat</v>
      </c>
      <c r="H1472" s="2" t="str">
        <f>_xlfn.XLOOKUP(Table2[[#This Row],[Customer_ID]],Table3[Customer_ID],Table3[Gender],"Female")</f>
        <v>Female</v>
      </c>
      <c r="I1472" s="2" t="str">
        <f>_xlfn.XLOOKUP(Table2[[#This Row],[Customer_ID]],Table3[Customer_ID],Table3[City],"Missing Memebership")</f>
        <v>Salem</v>
      </c>
      <c r="J1472" s="2" t="str">
        <f>_xlfn.XLOOKUP(Table2[[#This Row],[Customer_ID]],Table3[Customer_ID],Table3[State],"Karnataka")</f>
        <v>Tamil Nadu</v>
      </c>
      <c r="K1472" s="2" t="str">
        <f>_xlfn.XLOOKUP(Table2[[#This Row],[Customer_ID]],Table3[Customer_ID],Table3[Membership],"Regular")</f>
        <v>Regular</v>
      </c>
      <c r="L1472" s="2" t="s">
        <v>917</v>
      </c>
      <c r="M1472" s="2" t="str">
        <f>_xlfn.XLOOKUP(Table2[[#This Row],[Product_ID]],Table4[Product_ID],Table4[Product_Name],"Not Found")</f>
        <v>Spykar Cotton Saree Black</v>
      </c>
      <c r="N1472" s="2" t="str">
        <f>_xlfn.XLOOKUP(Table2[[#This Row],[Product_ID]],Table4[Product_ID],Table4[Category],"Not Found")</f>
        <v>Women Sarees</v>
      </c>
      <c r="O1472" s="2" t="str">
        <f>_xlfn.XLOOKUP(Table2[[#This Row],[Product_ID]],Table4[Product_ID],Table4[Subcategory],"Not Found")</f>
        <v>Cotton Saree</v>
      </c>
      <c r="P1472" s="2" t="str">
        <f>_xlfn.XLOOKUP(Table2[[#This Row],[Product_ID]],Table4[Product_ID],Table4[Brand],"Missing Brand")</f>
        <v>Spykar</v>
      </c>
      <c r="Q1472" s="2" t="s">
        <v>748</v>
      </c>
      <c r="R1472" s="2" t="str">
        <f>_xlfn.XLOOKUP(Table2[[#This Row],[Store_ID]],Table6[Store_ID],Table6[Store Name],"Not Found")</f>
        <v>TrendMart Bengaluru Mall Kiosk</v>
      </c>
      <c r="S1472" s="2">
        <f>_xlfn.XLOOKUP(Table2[[#This Row],[Store_ID]],Table6[Store_ID],Table6[Monthly Target],"Missing Target")</f>
        <v>1500000</v>
      </c>
      <c r="T1472" s="2" t="str">
        <f>_xlfn.XLOOKUP(Table2[[#This Row],[Store_ID]],Table6[Store_ID],Table6[Region],"Not Found")</f>
        <v>South Zone 2</v>
      </c>
      <c r="U1472" s="2" t="s">
        <v>165</v>
      </c>
      <c r="V1472" s="2" t="str">
        <f>_xlfn.XLOOKUP(Table2[[#This Row],[Employee_ID]],Table5[Employee_ID],Table5[Employee Name],"Not Found")</f>
        <v>Vasanthi Gupta</v>
      </c>
      <c r="W1472" s="2">
        <v>2</v>
      </c>
      <c r="X1472" s="2">
        <v>1363.47</v>
      </c>
      <c r="Y1472" s="2">
        <v>25</v>
      </c>
      <c r="Z1472" s="2">
        <v>681.74</v>
      </c>
      <c r="AA1472" s="2">
        <v>12</v>
      </c>
      <c r="AB1472" s="2">
        <v>245.42</v>
      </c>
      <c r="AC1472" s="2">
        <v>2290.62</v>
      </c>
      <c r="AD1472" s="2">
        <v>1924.34</v>
      </c>
      <c r="AE1472" s="2">
        <f t="shared" si="47"/>
        <v>120.85999999999999</v>
      </c>
      <c r="AF1472" s="2" t="s">
        <v>35</v>
      </c>
      <c r="AG1472" s="42">
        <f>IFERROR(Table2[[#This Row],[Profit]]/Table2[[#This Row],[Sales Amount]],0)</f>
        <v>5.2763007395377669E-2</v>
      </c>
      <c r="AH1472" s="2" t="str">
        <f>TRIM(Table2[[#This Row],[Payment Modee]])</f>
        <v>Debit Card</v>
      </c>
      <c r="AI1472" s="2" t="s">
        <v>26</v>
      </c>
      <c r="AJ1472" s="2" t="s">
        <v>27</v>
      </c>
      <c r="AK1472" s="2" t="s">
        <v>2072</v>
      </c>
      <c r="AL1472" s="16" t="str">
        <f>IF(HOUR(Table2[[#This Row],[Order Time]])&lt;12,"Morning",IF(HOUR(Table2[[#This Row],[Order Time]])&lt;17,"Afternoon",IF(HOUR(Table2[[#This Row],[Order Time]])&lt;21,"Evening","Night")))</f>
        <v>Morning</v>
      </c>
      <c r="AM1472" s="16" t="s">
        <v>29</v>
      </c>
    </row>
    <row r="1473" spans="1:39" x14ac:dyDescent="0.25">
      <c r="A1473" s="13" t="s">
        <v>3231</v>
      </c>
      <c r="B1473" s="4">
        <v>45509</v>
      </c>
      <c r="C1473" s="2">
        <f>YEAR(Table2[[#This Row],[Invoice Date]])</f>
        <v>2024</v>
      </c>
      <c r="D1473" s="2" t="str">
        <f>TEXT(Table2[[#This Row],[Invoice Date]],"mmm")</f>
        <v>Aug</v>
      </c>
      <c r="E1473" s="2" t="str">
        <f>Table2[[#This Row],[Store_ID]]&amp;"-"&amp;Table2[[#This Row],[Year]]&amp;"-"&amp;Table2[[#This Row],[Month]]</f>
        <v>STR081-2024-Aug</v>
      </c>
      <c r="F1473" s="2" t="s">
        <v>2697</v>
      </c>
      <c r="G1473" s="2" t="str">
        <f>_xlfn.XLOOKUP(Table2[[#This Row],[Customer_ID]],Table3[Customer_ID],Table3[Customer Name],"Not Found")</f>
        <v>Haritha Chandran</v>
      </c>
      <c r="H1473" s="2" t="str">
        <f>_xlfn.XLOOKUP(Table2[[#This Row],[Customer_ID]],Table3[Customer_ID],Table3[Gender],"Female")</f>
        <v>Female</v>
      </c>
      <c r="I1473" s="2" t="str">
        <f>_xlfn.XLOOKUP(Table2[[#This Row],[Customer_ID]],Table3[Customer_ID],Table3[City],"Missing Memebership")</f>
        <v>Chennai</v>
      </c>
      <c r="J1473" s="2" t="str">
        <f>_xlfn.XLOOKUP(Table2[[#This Row],[Customer_ID]],Table3[Customer_ID],Table3[State],"Karnataka")</f>
        <v>Tamil Nadu</v>
      </c>
      <c r="K1473" s="2" t="str">
        <f>_xlfn.XLOOKUP(Table2[[#This Row],[Customer_ID]],Table3[Customer_ID],Table3[Membership],"Regular")</f>
        <v>Gold</v>
      </c>
      <c r="L1473" s="2" t="s">
        <v>257</v>
      </c>
      <c r="M1473" s="2" t="str">
        <f>_xlfn.XLOOKUP(Table2[[#This Row],[Product_ID]],Table4[Product_ID],Table4[Product_Name],"Not Found")</f>
        <v>Sonata Girls Frock Cream</v>
      </c>
      <c r="N1473" s="2" t="str">
        <f>_xlfn.XLOOKUP(Table2[[#This Row],[Product_ID]],Table4[Product_ID],Table4[Category],"Not Found")</f>
        <v>Kids Wear</v>
      </c>
      <c r="O1473" s="2" t="str">
        <f>_xlfn.XLOOKUP(Table2[[#This Row],[Product_ID]],Table4[Product_ID],Table4[Subcategory],"Not Found")</f>
        <v>Kids T-Shirt</v>
      </c>
      <c r="P1473" s="2" t="str">
        <f>_xlfn.XLOOKUP(Table2[[#This Row],[Product_ID]],Table4[Product_ID],Table4[Brand],"Missing Brand")</f>
        <v>Jack &amp; Jones</v>
      </c>
      <c r="Q1473" s="2" t="s">
        <v>1055</v>
      </c>
      <c r="R1473" s="2" t="str">
        <f>_xlfn.XLOOKUP(Table2[[#This Row],[Store_ID]],Table6[Store_ID],Table6[Store Name],"Not Found")</f>
        <v>TrendMart Alappuzha Outlet</v>
      </c>
      <c r="S1473" s="2">
        <f>_xlfn.XLOOKUP(Table2[[#This Row],[Store_ID]],Table6[Store_ID],Table6[Monthly Target],"Missing Target")</f>
        <v>2500000</v>
      </c>
      <c r="T1473" s="2" t="str">
        <f>_xlfn.XLOOKUP(Table2[[#This Row],[Store_ID]],Table6[Store_ID],Table6[Region],"Not Found")</f>
        <v>South Zone 1</v>
      </c>
      <c r="U1473" s="2" t="s">
        <v>417</v>
      </c>
      <c r="V1473" s="2" t="str">
        <f>_xlfn.XLOOKUP(Table2[[#This Row],[Employee_ID]],Table5[Employee_ID],Table5[Employee Name],"Not Found")</f>
        <v>Arjun Krishnan</v>
      </c>
      <c r="W1473" s="2">
        <v>2</v>
      </c>
      <c r="X1473" s="2">
        <v>637.70000000000005</v>
      </c>
      <c r="Y1473" s="2">
        <v>25</v>
      </c>
      <c r="Z1473" s="2">
        <v>318.85000000000002</v>
      </c>
      <c r="AA1473" s="2">
        <v>5</v>
      </c>
      <c r="AB1473" s="2">
        <v>47.83</v>
      </c>
      <c r="AC1473" s="2">
        <v>1004.38</v>
      </c>
      <c r="AD1473" s="2">
        <v>826.78</v>
      </c>
      <c r="AE1473" s="2">
        <f t="shared" si="47"/>
        <v>129.77000000000004</v>
      </c>
      <c r="AF1473" s="2" t="s">
        <v>25</v>
      </c>
      <c r="AG1473" s="42">
        <f>IFERROR(Table2[[#This Row],[Profit]]/Table2[[#This Row],[Sales Amount]],0)</f>
        <v>0.12920408610286946</v>
      </c>
      <c r="AH1473" s="2" t="str">
        <f>TRIM(Table2[[#This Row],[Payment Modee]])</f>
        <v>UPI</v>
      </c>
      <c r="AI1473" s="2" t="s">
        <v>36</v>
      </c>
      <c r="AJ1473" s="2" t="s">
        <v>27</v>
      </c>
      <c r="AK1473" s="2" t="s">
        <v>2897</v>
      </c>
      <c r="AL1473" s="16" t="str">
        <f>IF(HOUR(Table2[[#This Row],[Order Time]])&lt;12,"Morning",IF(HOUR(Table2[[#This Row],[Order Time]])&lt;17,"Afternoon",IF(HOUR(Table2[[#This Row],[Order Time]])&lt;21,"Evening","Night")))</f>
        <v>Morning</v>
      </c>
      <c r="AM1473" s="16" t="s">
        <v>29</v>
      </c>
    </row>
    <row r="1474" spans="1:39" x14ac:dyDescent="0.25">
      <c r="A1474" s="13" t="s">
        <v>3232</v>
      </c>
      <c r="B1474" s="4">
        <v>45498</v>
      </c>
      <c r="C1474" s="2">
        <f>YEAR(Table2[[#This Row],[Invoice Date]])</f>
        <v>2024</v>
      </c>
      <c r="D1474" s="2" t="str">
        <f>TEXT(Table2[[#This Row],[Invoice Date]],"mmm")</f>
        <v>Jul</v>
      </c>
      <c r="E1474" s="2" t="str">
        <f>Table2[[#This Row],[Store_ID]]&amp;"-"&amp;Table2[[#This Row],[Year]]&amp;"-"&amp;Table2[[#This Row],[Month]]</f>
        <v>STR002-2024-Jul</v>
      </c>
      <c r="F1474" s="2" t="s">
        <v>1352</v>
      </c>
      <c r="G1474" s="2" t="str">
        <f>_xlfn.XLOOKUP(Table2[[#This Row],[Customer_ID]],Table3[Customer_ID],Table3[Customer Name],"Not Found")</f>
        <v>Balaji Chettiar</v>
      </c>
      <c r="H1474" s="2" t="str">
        <f>_xlfn.XLOOKUP(Table2[[#This Row],[Customer_ID]],Table3[Customer_ID],Table3[Gender],"Female")</f>
        <v>Male</v>
      </c>
      <c r="I1474" s="2" t="str">
        <f>_xlfn.XLOOKUP(Table2[[#This Row],[Customer_ID]],Table3[Customer_ID],Table3[City],"Missing Memebership")</f>
        <v>Davanagere</v>
      </c>
      <c r="J1474" s="2" t="str">
        <f>_xlfn.XLOOKUP(Table2[[#This Row],[Customer_ID]],Table3[Customer_ID],Table3[State],"Karnataka")</f>
        <v>Karnataka</v>
      </c>
      <c r="K1474" s="2" t="str">
        <f>_xlfn.XLOOKUP(Table2[[#This Row],[Customer_ID]],Table3[Customer_ID],Table3[Membership],"Regular")</f>
        <v>Gold</v>
      </c>
      <c r="L1474" s="2" t="s">
        <v>66</v>
      </c>
      <c r="M1474" s="2" t="str">
        <f>_xlfn.XLOOKUP(Table2[[#This Row],[Product_ID]],Table4[Product_ID],Table4[Product_Name],"Not Found")</f>
        <v>US Polo Assn Track Suit Maroon</v>
      </c>
      <c r="N1474" s="2" t="str">
        <f>_xlfn.XLOOKUP(Table2[[#This Row],[Product_ID]],Table4[Product_ID],Table4[Category],"Not Found")</f>
        <v>Sportswear</v>
      </c>
      <c r="O1474" s="2" t="str">
        <f>_xlfn.XLOOKUP(Table2[[#This Row],[Product_ID]],Table4[Product_ID],Table4[Subcategory],"Not Found")</f>
        <v>Track Suit</v>
      </c>
      <c r="P1474" s="2" t="str">
        <f>_xlfn.XLOOKUP(Table2[[#This Row],[Product_ID]],Table4[Product_ID],Table4[Brand],"Missing Brand")</f>
        <v>US Polo Assn</v>
      </c>
      <c r="Q1474" s="2" t="s">
        <v>658</v>
      </c>
      <c r="R1474" s="2" t="str">
        <f>_xlfn.XLOOKUP(Table2[[#This Row],[Store_ID]],Table6[Store_ID],Table6[Store Name],"Not Found")</f>
        <v>TrendMart Thrissur Standard</v>
      </c>
      <c r="S1474" s="2">
        <f>_xlfn.XLOOKUP(Table2[[#This Row],[Store_ID]],Table6[Store_ID],Table6[Monthly Target],"Missing Target")</f>
        <v>1000000</v>
      </c>
      <c r="T1474" s="2" t="str">
        <f>_xlfn.XLOOKUP(Table2[[#This Row],[Store_ID]],Table6[Store_ID],Table6[Region],"Not Found")</f>
        <v>South Zone 1</v>
      </c>
      <c r="U1474" s="2" t="s">
        <v>159</v>
      </c>
      <c r="V1474" s="2" t="str">
        <f>_xlfn.XLOOKUP(Table2[[#This Row],[Employee_ID]],Table5[Employee_ID],Table5[Employee Name],"Not Found")</f>
        <v>Venkat Sharma</v>
      </c>
      <c r="W1474" s="2">
        <v>1</v>
      </c>
      <c r="X1474" s="2">
        <v>1434.83</v>
      </c>
      <c r="Y1474" s="2">
        <v>10</v>
      </c>
      <c r="Z1474" s="2">
        <v>143.47999999999999</v>
      </c>
      <c r="AA1474" s="2">
        <v>12</v>
      </c>
      <c r="AB1474" s="2">
        <v>154.96</v>
      </c>
      <c r="AC1474" s="2">
        <v>1446.31</v>
      </c>
      <c r="AD1474" s="2">
        <v>1148.6600000000001</v>
      </c>
      <c r="AE1474" s="2">
        <f t="shared" si="47"/>
        <v>142.68999999999986</v>
      </c>
      <c r="AF1474" s="2" t="s">
        <v>35</v>
      </c>
      <c r="AG1474" s="42">
        <f>IFERROR(Table2[[#This Row],[Profit]]/Table2[[#This Row],[Sales Amount]],0)</f>
        <v>9.8657964060263614E-2</v>
      </c>
      <c r="AH1474" s="2" t="str">
        <f>TRIM(Table2[[#This Row],[Payment Modee]])</f>
        <v>Debit Card</v>
      </c>
      <c r="AI1474" s="2" t="s">
        <v>26</v>
      </c>
      <c r="AJ1474" s="2" t="s">
        <v>27</v>
      </c>
      <c r="AK1474" s="2" t="s">
        <v>1348</v>
      </c>
      <c r="AL1474" s="16" t="str">
        <f>IF(HOUR(Table2[[#This Row],[Order Time]])&lt;12,"Morning",IF(HOUR(Table2[[#This Row],[Order Time]])&lt;17,"Afternoon",IF(HOUR(Table2[[#This Row],[Order Time]])&lt;21,"Evening","Night")))</f>
        <v>Evening</v>
      </c>
      <c r="AM1474" s="16" t="s">
        <v>29</v>
      </c>
    </row>
    <row r="1475" spans="1:39" x14ac:dyDescent="0.25">
      <c r="A1475" s="13" t="s">
        <v>3233</v>
      </c>
      <c r="B1475" s="4">
        <v>45460</v>
      </c>
      <c r="C1475" s="2">
        <f>YEAR(Table2[[#This Row],[Invoice Date]])</f>
        <v>2024</v>
      </c>
      <c r="D1475" s="2" t="str">
        <f>TEXT(Table2[[#This Row],[Invoice Date]],"mmm")</f>
        <v>Jun</v>
      </c>
      <c r="E1475" s="2" t="str">
        <f>Table2[[#This Row],[Store_ID]]&amp;"-"&amp;Table2[[#This Row],[Year]]&amp;"-"&amp;Table2[[#This Row],[Month]]</f>
        <v>STR088-2024-Jun</v>
      </c>
      <c r="F1475" s="2" t="s">
        <v>2717</v>
      </c>
      <c r="G1475" s="2" t="str">
        <f>_xlfn.XLOOKUP(Table2[[#This Row],[Customer_ID]],Table3[Customer_ID],Table3[Customer Name],"Not Found")</f>
        <v>Naresh Iyer</v>
      </c>
      <c r="H1475" s="2" t="str">
        <f>_xlfn.XLOOKUP(Table2[[#This Row],[Customer_ID]],Table3[Customer_ID],Table3[Gender],"Female")</f>
        <v>Male</v>
      </c>
      <c r="I1475" s="2" t="str">
        <f>_xlfn.XLOOKUP(Table2[[#This Row],[Customer_ID]],Table3[Customer_ID],Table3[City],"Missing Memebership")</f>
        <v>Dindigul</v>
      </c>
      <c r="J1475" s="2" t="str">
        <f>_xlfn.XLOOKUP(Table2[[#This Row],[Customer_ID]],Table3[Customer_ID],Table3[State],"Karnataka")</f>
        <v>Tamil Nadu</v>
      </c>
      <c r="K1475" s="2" t="str">
        <f>_xlfn.XLOOKUP(Table2[[#This Row],[Customer_ID]],Table3[Customer_ID],Table3[Membership],"Regular")</f>
        <v>Regular</v>
      </c>
      <c r="L1475" s="2" t="s">
        <v>540</v>
      </c>
      <c r="M1475" s="2" t="str">
        <f>_xlfn.XLOOKUP(Table2[[#This Row],[Product_ID]],Table4[Product_ID],Table4[Product_Name],"Not Found")</f>
        <v>Indian Terrain A-Line Dress Navy Blue</v>
      </c>
      <c r="N1475" s="2" t="str">
        <f>_xlfn.XLOOKUP(Table2[[#This Row],[Product_ID]],Table4[Product_ID],Table4[Category],"Not Found")</f>
        <v>Women Dresses</v>
      </c>
      <c r="O1475" s="2" t="str">
        <f>_xlfn.XLOOKUP(Table2[[#This Row],[Product_ID]],Table4[Product_ID],Table4[Subcategory],"Not Found")</f>
        <v>A-Line Dress</v>
      </c>
      <c r="P1475" s="2" t="str">
        <f>_xlfn.XLOOKUP(Table2[[#This Row],[Product_ID]],Table4[Product_ID],Table4[Brand],"Missing Brand")</f>
        <v>Indian Terrain</v>
      </c>
      <c r="Q1475" s="2" t="s">
        <v>141</v>
      </c>
      <c r="R1475" s="2" t="str">
        <f>_xlfn.XLOOKUP(Table2[[#This Row],[Store_ID]],Table6[Store_ID],Table6[Store Name],"Not Found")</f>
        <v>TrendMart Warangal High Street</v>
      </c>
      <c r="S1475" s="2">
        <f>_xlfn.XLOOKUP(Table2[[#This Row],[Store_ID]],Table6[Store_ID],Table6[Monthly Target],"Missing Target")</f>
        <v>2000000</v>
      </c>
      <c r="T1475" s="2" t="str">
        <f>_xlfn.XLOOKUP(Table2[[#This Row],[Store_ID]],Table6[Store_ID],Table6[Region],"Not Found")</f>
        <v>South Zone 2</v>
      </c>
      <c r="U1475" s="2" t="s">
        <v>220</v>
      </c>
      <c r="V1475" s="2" t="str">
        <f>_xlfn.XLOOKUP(Table2[[#This Row],[Employee_ID]],Table5[Employee_ID],Table5[Employee Name],"Not Found")</f>
        <v>Vasanthi Kamath</v>
      </c>
      <c r="W1475" s="2">
        <v>2</v>
      </c>
      <c r="X1475" s="2">
        <v>1165.56</v>
      </c>
      <c r="Y1475" s="2">
        <v>20</v>
      </c>
      <c r="Z1475" s="2">
        <v>466.22</v>
      </c>
      <c r="AA1475" s="2">
        <v>12</v>
      </c>
      <c r="AB1475" s="2">
        <v>223.79</v>
      </c>
      <c r="AC1475" s="2">
        <v>2088.69</v>
      </c>
      <c r="AD1475" s="2">
        <v>1730.84</v>
      </c>
      <c r="AE1475" s="2">
        <f t="shared" si="47"/>
        <v>134.06000000000014</v>
      </c>
      <c r="AF1475" s="2" t="s">
        <v>69</v>
      </c>
      <c r="AG1475" s="42">
        <f>IFERROR(Table2[[#This Row],[Profit]]/Table2[[#This Row],[Sales Amount]],0)</f>
        <v>6.4183770688805014E-2</v>
      </c>
      <c r="AH1475" s="2" t="str">
        <f>TRIM(Table2[[#This Row],[Payment Modee]])</f>
        <v>Cash</v>
      </c>
      <c r="AI1475" s="2" t="s">
        <v>26</v>
      </c>
      <c r="AJ1475" s="2" t="s">
        <v>27</v>
      </c>
      <c r="AK1475" s="2" t="s">
        <v>2607</v>
      </c>
      <c r="AL1475" s="16" t="str">
        <f>IF(HOUR(Table2[[#This Row],[Order Time]])&lt;12,"Morning",IF(HOUR(Table2[[#This Row],[Order Time]])&lt;17,"Afternoon",IF(HOUR(Table2[[#This Row],[Order Time]])&lt;21,"Evening","Night")))</f>
        <v>Night</v>
      </c>
      <c r="AM1475" s="16" t="s">
        <v>29</v>
      </c>
    </row>
    <row r="1476" spans="1:39" x14ac:dyDescent="0.25">
      <c r="A1476" s="13" t="s">
        <v>3234</v>
      </c>
      <c r="B1476" s="4">
        <v>45504</v>
      </c>
      <c r="C1476" s="2">
        <f>YEAR(Table2[[#This Row],[Invoice Date]])</f>
        <v>2024</v>
      </c>
      <c r="D1476" s="2" t="str">
        <f>TEXT(Table2[[#This Row],[Invoice Date]],"mmm")</f>
        <v>Jul</v>
      </c>
      <c r="E1476" s="2" t="str">
        <f>Table2[[#This Row],[Store_ID]]&amp;"-"&amp;Table2[[#This Row],[Year]]&amp;"-"&amp;Table2[[#This Row],[Month]]</f>
        <v>STR106-2024-Jul</v>
      </c>
      <c r="F1476" s="2" t="s">
        <v>973</v>
      </c>
      <c r="G1476" s="2" t="str">
        <f>_xlfn.XLOOKUP(Table2[[#This Row],[Customer_ID]],Table3[Customer_ID],Table3[Customer Name],"Not Found")</f>
        <v>Priya Mudaliar</v>
      </c>
      <c r="H1476" s="2" t="str">
        <f>_xlfn.XLOOKUP(Table2[[#This Row],[Customer_ID]],Table3[Customer_ID],Table3[Gender],"Female")</f>
        <v>Female</v>
      </c>
      <c r="I1476" s="2" t="str">
        <f>_xlfn.XLOOKUP(Table2[[#This Row],[Customer_ID]],Table3[Customer_ID],Table3[City],"Missing Memebership")</f>
        <v>Warangal</v>
      </c>
      <c r="J1476" s="2" t="str">
        <f>_xlfn.XLOOKUP(Table2[[#This Row],[Customer_ID]],Table3[Customer_ID],Table3[State],"Karnataka")</f>
        <v>Telangana</v>
      </c>
      <c r="K1476" s="2" t="str">
        <f>_xlfn.XLOOKUP(Table2[[#This Row],[Customer_ID]],Table3[Customer_ID],Table3[Membership],"Regular")</f>
        <v>Regular</v>
      </c>
      <c r="L1476" s="2" t="s">
        <v>325</v>
      </c>
      <c r="M1476" s="2" t="str">
        <f>_xlfn.XLOOKUP(Table2[[#This Row],[Product_ID]],Table4[Product_ID],Table4[Product_Name],"Not Found")</f>
        <v>Ramraj Cotton Straight Fit White</v>
      </c>
      <c r="N1476" s="2" t="str">
        <f>_xlfn.XLOOKUP(Table2[[#This Row],[Product_ID]],Table4[Product_ID],Table4[Category],"Not Found")</f>
        <v>Women Jeans</v>
      </c>
      <c r="O1476" s="2" t="str">
        <f>_xlfn.XLOOKUP(Table2[[#This Row],[Product_ID]],Table4[Product_ID],Table4[Subcategory],"Not Found")</f>
        <v>Straight Fit</v>
      </c>
      <c r="P1476" s="2" t="str">
        <f>_xlfn.XLOOKUP(Table2[[#This Row],[Product_ID]],Table4[Product_ID],Table4[Brand],"Missing Brand")</f>
        <v>Ramraj Cotton</v>
      </c>
      <c r="Q1476" s="2" t="s">
        <v>1716</v>
      </c>
      <c r="R1476" s="2" t="str">
        <f>_xlfn.XLOOKUP(Table2[[#This Row],[Store_ID]],Table6[Store_ID],Table6[Store Name],"Not Found")</f>
        <v>TrendMart Vijayawada Outlet</v>
      </c>
      <c r="S1476" s="2">
        <f>_xlfn.XLOOKUP(Table2[[#This Row],[Store_ID]],Table6[Store_ID],Table6[Monthly Target],"Missing Target")</f>
        <v>2500000</v>
      </c>
      <c r="T1476" s="2" t="str">
        <f>_xlfn.XLOOKUP(Table2[[#This Row],[Store_ID]],Table6[Store_ID],Table6[Region],"Not Found")</f>
        <v>South Zone 3</v>
      </c>
      <c r="U1476" s="2" t="s">
        <v>294</v>
      </c>
      <c r="V1476" s="2" t="str">
        <f>_xlfn.XLOOKUP(Table2[[#This Row],[Employee_ID]],Table5[Employee_ID],Table5[Employee Name],"Not Found")</f>
        <v>Chitra Chettiar</v>
      </c>
      <c r="W1476" s="2">
        <v>1</v>
      </c>
      <c r="X1476" s="2">
        <v>1646.4</v>
      </c>
      <c r="Y1476" s="2">
        <v>5</v>
      </c>
      <c r="Z1476" s="2">
        <v>82.32</v>
      </c>
      <c r="AA1476" s="2">
        <v>12</v>
      </c>
      <c r="AB1476" s="2">
        <v>187.69</v>
      </c>
      <c r="AC1476" s="2">
        <v>1751.77</v>
      </c>
      <c r="AD1476" s="2">
        <v>1124.48</v>
      </c>
      <c r="AE1476" s="2">
        <f t="shared" si="47"/>
        <v>439.59999999999997</v>
      </c>
      <c r="AF1476" s="2" t="s">
        <v>56</v>
      </c>
      <c r="AG1476" s="42">
        <f>IFERROR(Table2[[#This Row],[Profit]]/Table2[[#This Row],[Sales Amount]],0)</f>
        <v>0.25094618585773243</v>
      </c>
      <c r="AH1476" s="2" t="str">
        <f>TRIM(Table2[[#This Row],[Payment Modee]])</f>
        <v>Credit Card</v>
      </c>
      <c r="AI1476" s="2" t="s">
        <v>36</v>
      </c>
      <c r="AJ1476" s="2" t="s">
        <v>27</v>
      </c>
      <c r="AK1476" s="2" t="s">
        <v>1589</v>
      </c>
      <c r="AL1476" s="16" t="str">
        <f>IF(HOUR(Table2[[#This Row],[Order Time]])&lt;12,"Morning",IF(HOUR(Table2[[#This Row],[Order Time]])&lt;17,"Afternoon",IF(HOUR(Table2[[#This Row],[Order Time]])&lt;21,"Evening","Night")))</f>
        <v>Evening</v>
      </c>
      <c r="AM1476" s="16" t="s">
        <v>29</v>
      </c>
    </row>
    <row r="1477" spans="1:39" x14ac:dyDescent="0.25">
      <c r="A1477" s="13" t="s">
        <v>3235</v>
      </c>
      <c r="B1477" s="4">
        <v>45483</v>
      </c>
      <c r="C1477" s="2">
        <f>YEAR(Table2[[#This Row],[Invoice Date]])</f>
        <v>2024</v>
      </c>
      <c r="D1477" s="2" t="str">
        <f>TEXT(Table2[[#This Row],[Invoice Date]],"mmm")</f>
        <v>Jul</v>
      </c>
      <c r="E1477" s="2" t="str">
        <f>Table2[[#This Row],[Store_ID]]&amp;"-"&amp;Table2[[#This Row],[Year]]&amp;"-"&amp;Table2[[#This Row],[Month]]</f>
        <v>STR033-2024-Jul</v>
      </c>
      <c r="F1477" s="2" t="s">
        <v>2935</v>
      </c>
      <c r="G1477" s="2" t="str">
        <f>_xlfn.XLOOKUP(Table2[[#This Row],[Customer_ID]],Table3[Customer_ID],Table3[Customer Name],"Not Found")</f>
        <v>Dhanya Shetty</v>
      </c>
      <c r="H1477" s="2" t="str">
        <f>_xlfn.XLOOKUP(Table2[[#This Row],[Customer_ID]],Table3[Customer_ID],Table3[Gender],"Female")</f>
        <v>Female</v>
      </c>
      <c r="I1477" s="2" t="str">
        <f>_xlfn.XLOOKUP(Table2[[#This Row],[Customer_ID]],Table3[Customer_ID],Table3[City],"Missing Memebership")</f>
        <v>Thrissur</v>
      </c>
      <c r="J1477" s="2" t="str">
        <f>_xlfn.XLOOKUP(Table2[[#This Row],[Customer_ID]],Table3[Customer_ID],Table3[State],"Karnataka")</f>
        <v>Kerala</v>
      </c>
      <c r="K1477" s="2" t="str">
        <f>_xlfn.XLOOKUP(Table2[[#This Row],[Customer_ID]],Table3[Customer_ID],Table3[Membership],"Regular")</f>
        <v>Regular</v>
      </c>
      <c r="L1477" s="2" t="s">
        <v>133</v>
      </c>
      <c r="M1477" s="2" t="str">
        <f>_xlfn.XLOOKUP(Table2[[#This Row],[Product_ID]],Table4[Product_ID],Table4[Product_Name],"Not Found")</f>
        <v>US Polo Assn Casual Top Sky Blue</v>
      </c>
      <c r="N1477" s="2" t="str">
        <f>_xlfn.XLOOKUP(Table2[[#This Row],[Product_ID]],Table4[Product_ID],Table4[Category],"Not Found")</f>
        <v>Women Tops</v>
      </c>
      <c r="O1477" s="2" t="str">
        <f>_xlfn.XLOOKUP(Table2[[#This Row],[Product_ID]],Table4[Product_ID],Table4[Subcategory],"Not Found")</f>
        <v>Casual Top</v>
      </c>
      <c r="P1477" s="2" t="str">
        <f>_xlfn.XLOOKUP(Table2[[#This Row],[Product_ID]],Table4[Product_ID],Table4[Brand],"Missing Brand")</f>
        <v>US Polo Assn</v>
      </c>
      <c r="Q1477" s="2" t="s">
        <v>1482</v>
      </c>
      <c r="R1477" s="2" t="str">
        <f>_xlfn.XLOOKUP(Table2[[#This Row],[Store_ID]],Table6[Store_ID],Table6[Store Name],"Not Found")</f>
        <v>TrendMart Guntur Standard</v>
      </c>
      <c r="S1477" s="2">
        <f>_xlfn.XLOOKUP(Table2[[#This Row],[Store_ID]],Table6[Store_ID],Table6[Monthly Target],"Missing Target")</f>
        <v>2500000</v>
      </c>
      <c r="T1477" s="2" t="str">
        <f>_xlfn.XLOOKUP(Table2[[#This Row],[Store_ID]],Table6[Store_ID],Table6[Region],"Not Found")</f>
        <v>South Zone 3</v>
      </c>
      <c r="U1477" s="2" t="s">
        <v>68</v>
      </c>
      <c r="V1477" s="2" t="str">
        <f>_xlfn.XLOOKUP(Table2[[#This Row],[Employee_ID]],Table5[Employee_ID],Table5[Employee Name],"Not Found")</f>
        <v>Praveen Gupta</v>
      </c>
      <c r="W1477" s="2">
        <v>1</v>
      </c>
      <c r="X1477" s="2">
        <v>772.33</v>
      </c>
      <c r="Y1477" s="2">
        <v>10</v>
      </c>
      <c r="Z1477" s="2">
        <v>77.23</v>
      </c>
      <c r="AA1477" s="2">
        <v>5</v>
      </c>
      <c r="AB1477" s="2">
        <v>34.76</v>
      </c>
      <c r="AC1477" s="2">
        <v>729.86</v>
      </c>
      <c r="AD1477" s="2">
        <v>534.80999999999995</v>
      </c>
      <c r="AE1477" s="2">
        <f t="shared" si="47"/>
        <v>160.29000000000008</v>
      </c>
      <c r="AF1477" s="2" t="s">
        <v>25</v>
      </c>
      <c r="AG1477" s="42">
        <f>IFERROR(Table2[[#This Row],[Profit]]/Table2[[#This Row],[Sales Amount]],0)</f>
        <v>0.21961746088290915</v>
      </c>
      <c r="AH1477" s="2" t="str">
        <f>TRIM(Table2[[#This Row],[Payment Modee]])</f>
        <v>UPI</v>
      </c>
      <c r="AI1477" s="2" t="s">
        <v>26</v>
      </c>
      <c r="AJ1477" s="2" t="s">
        <v>27</v>
      </c>
      <c r="AK1477" s="2" t="s">
        <v>989</v>
      </c>
      <c r="AL1477" s="16" t="str">
        <f>IF(HOUR(Table2[[#This Row],[Order Time]])&lt;12,"Morning",IF(HOUR(Table2[[#This Row],[Order Time]])&lt;17,"Afternoon",IF(HOUR(Table2[[#This Row],[Order Time]])&lt;21,"Evening","Night")))</f>
        <v>Afternoon</v>
      </c>
      <c r="AM1477" s="16" t="s">
        <v>29</v>
      </c>
    </row>
    <row r="1478" spans="1:39" x14ac:dyDescent="0.25">
      <c r="A1478" s="13" t="s">
        <v>3236</v>
      </c>
      <c r="B1478" s="4">
        <v>45609</v>
      </c>
      <c r="C1478" s="2">
        <f>YEAR(Table2[[#This Row],[Invoice Date]])</f>
        <v>2024</v>
      </c>
      <c r="D1478" s="2" t="str">
        <f>TEXT(Table2[[#This Row],[Invoice Date]],"mmm")</f>
        <v>Nov</v>
      </c>
      <c r="E1478" s="2" t="str">
        <f>Table2[[#This Row],[Store_ID]]&amp;"-"&amp;Table2[[#This Row],[Year]]&amp;"-"&amp;Table2[[#This Row],[Month]]</f>
        <v>STR073-2024-Nov</v>
      </c>
      <c r="F1478" s="2" t="s">
        <v>2964</v>
      </c>
      <c r="G1478" s="2" t="str">
        <f>_xlfn.XLOOKUP(Table2[[#This Row],[Customer_ID]],Table3[Customer_ID],Table3[Customer Name],"Not Found")</f>
        <v>Arjun Subramaniam</v>
      </c>
      <c r="H1478" s="2" t="str">
        <f>_xlfn.XLOOKUP(Table2[[#This Row],[Customer_ID]],Table3[Customer_ID],Table3[Gender],"Female")</f>
        <v>Male</v>
      </c>
      <c r="I1478" s="2" t="str">
        <f>_xlfn.XLOOKUP(Table2[[#This Row],[Customer_ID]],Table3[Customer_ID],Table3[City],"Missing Memebership")</f>
        <v>Visakhapatnam</v>
      </c>
      <c r="J1478" s="2" t="str">
        <f>_xlfn.XLOOKUP(Table2[[#This Row],[Customer_ID]],Table3[Customer_ID],Table3[State],"Karnataka")</f>
        <v>Andhra Pradesh</v>
      </c>
      <c r="K1478" s="2" t="str">
        <f>_xlfn.XLOOKUP(Table2[[#This Row],[Customer_ID]],Table3[Customer_ID],Table3[Membership],"Regular")</f>
        <v>Silver</v>
      </c>
      <c r="L1478" s="2" t="s">
        <v>1927</v>
      </c>
      <c r="M1478" s="2" t="str">
        <f>_xlfn.XLOOKUP(Table2[[#This Row],[Product_ID]],Table4[Product_ID],Table4[Product_Name],"Not Found")</f>
        <v>Skechers Nehru Jacket Peach</v>
      </c>
      <c r="N1478" s="2" t="str">
        <f>_xlfn.XLOOKUP(Table2[[#This Row],[Product_ID]],Table4[Product_ID],Table4[Category],"Not Found")</f>
        <v>Men Ethnic</v>
      </c>
      <c r="O1478" s="2" t="str">
        <f>_xlfn.XLOOKUP(Table2[[#This Row],[Product_ID]],Table4[Product_ID],Table4[Subcategory],"Not Found")</f>
        <v>Nehru Jacket</v>
      </c>
      <c r="P1478" s="2" t="str">
        <f>_xlfn.XLOOKUP(Table2[[#This Row],[Product_ID]],Table4[Product_ID],Table4[Brand],"Missing Brand")</f>
        <v>Skechers</v>
      </c>
      <c r="Q1478" s="2" t="s">
        <v>248</v>
      </c>
      <c r="R1478" s="2" t="str">
        <f>_xlfn.XLOOKUP(Table2[[#This Row],[Store_ID]],Table6[Store_ID],Table6[Store Name],"Not Found")</f>
        <v>TrendMart Thiruvananthapuram High Street</v>
      </c>
      <c r="S1478" s="2">
        <f>_xlfn.XLOOKUP(Table2[[#This Row],[Store_ID]],Table6[Store_ID],Table6[Monthly Target],"Missing Target")</f>
        <v>2500000</v>
      </c>
      <c r="T1478" s="2" t="str">
        <f>_xlfn.XLOOKUP(Table2[[#This Row],[Store_ID]],Table6[Store_ID],Table6[Region],"Not Found")</f>
        <v>South Zone 1</v>
      </c>
      <c r="U1478" s="2" t="s">
        <v>321</v>
      </c>
      <c r="V1478" s="2" t="str">
        <f>_xlfn.XLOOKUP(Table2[[#This Row],[Employee_ID]],Table5[Employee_ID],Table5[Employee Name],"Not Found")</f>
        <v>Sunita Ramachandran</v>
      </c>
      <c r="W1478" s="2">
        <v>2</v>
      </c>
      <c r="X1478" s="2">
        <v>1905.38</v>
      </c>
      <c r="Y1478" s="2">
        <v>20</v>
      </c>
      <c r="Z1478" s="2">
        <v>762.15</v>
      </c>
      <c r="AA1478" s="2">
        <v>12</v>
      </c>
      <c r="AB1478" s="2">
        <v>365.83</v>
      </c>
      <c r="AC1478" s="2">
        <v>3414.44</v>
      </c>
      <c r="AD1478" s="2">
        <v>2410.2800000000002</v>
      </c>
      <c r="AE1478" s="2">
        <f t="shared" si="47"/>
        <v>638.32999999999993</v>
      </c>
      <c r="AF1478" s="2" t="s">
        <v>69</v>
      </c>
      <c r="AG1478" s="42">
        <f>IFERROR(Table2[[#This Row],[Profit]]/Table2[[#This Row],[Sales Amount]],0)</f>
        <v>0.1869501294502173</v>
      </c>
      <c r="AH1478" s="2" t="str">
        <f>TRIM(Table2[[#This Row],[Payment Modee]])</f>
        <v>Cash</v>
      </c>
      <c r="AI1478" s="2" t="s">
        <v>26</v>
      </c>
      <c r="AJ1478" s="2" t="s">
        <v>27</v>
      </c>
      <c r="AK1478" s="2" t="s">
        <v>1544</v>
      </c>
      <c r="AL1478" s="16" t="str">
        <f>IF(HOUR(Table2[[#This Row],[Order Time]])&lt;12,"Morning",IF(HOUR(Table2[[#This Row],[Order Time]])&lt;17,"Afternoon",IF(HOUR(Table2[[#This Row],[Order Time]])&lt;21,"Evening","Night")))</f>
        <v>Evening</v>
      </c>
      <c r="AM1478" s="16" t="s">
        <v>29</v>
      </c>
    </row>
    <row r="1479" spans="1:39" x14ac:dyDescent="0.25">
      <c r="A1479" s="13" t="s">
        <v>3237</v>
      </c>
      <c r="B1479" s="4">
        <v>45524</v>
      </c>
      <c r="C1479" s="2">
        <f>YEAR(Table2[[#This Row],[Invoice Date]])</f>
        <v>2024</v>
      </c>
      <c r="D1479" s="2" t="str">
        <f>TEXT(Table2[[#This Row],[Invoice Date]],"mmm")</f>
        <v>Aug</v>
      </c>
      <c r="E1479" s="2" t="str">
        <f>Table2[[#This Row],[Store_ID]]&amp;"-"&amp;Table2[[#This Row],[Year]]&amp;"-"&amp;Table2[[#This Row],[Month]]</f>
        <v>STR069-2024-Aug</v>
      </c>
      <c r="F1479" s="2" t="s">
        <v>3238</v>
      </c>
      <c r="G1479" s="2" t="str">
        <f>_xlfn.XLOOKUP(Table2[[#This Row],[Customer_ID]],Table3[Customer_ID],Table3[Customer Name],"Not Found")</f>
        <v>Lokesh Mudaliar</v>
      </c>
      <c r="H1479" s="2" t="str">
        <f>_xlfn.XLOOKUP(Table2[[#This Row],[Customer_ID]],Table3[Customer_ID],Table3[Gender],"Female")</f>
        <v>Male</v>
      </c>
      <c r="I1479" s="2" t="str">
        <f>_xlfn.XLOOKUP(Table2[[#This Row],[Customer_ID]],Table3[Customer_ID],Table3[City],"Missing Memebership")</f>
        <v>Davanagere</v>
      </c>
      <c r="J1479" s="2" t="str">
        <f>_xlfn.XLOOKUP(Table2[[#This Row],[Customer_ID]],Table3[Customer_ID],Table3[State],"Karnataka")</f>
        <v>Karnataka</v>
      </c>
      <c r="K1479" s="2" t="str">
        <f>_xlfn.XLOOKUP(Table2[[#This Row],[Customer_ID]],Table3[Customer_ID],Table3[Membership],"Regular")</f>
        <v>Silver</v>
      </c>
      <c r="L1479" s="2" t="s">
        <v>334</v>
      </c>
      <c r="M1479" s="2" t="str">
        <f>_xlfn.XLOOKUP(Table2[[#This Row],[Product_ID]],Table4[Product_ID],Table4[Product_Name],"Not Found")</f>
        <v>Biba Bootcut Maroon</v>
      </c>
      <c r="N1479" s="2" t="str">
        <f>_xlfn.XLOOKUP(Table2[[#This Row],[Product_ID]],Table4[Product_ID],Table4[Category],"Not Found")</f>
        <v>Women Jeans</v>
      </c>
      <c r="O1479" s="2" t="str">
        <f>_xlfn.XLOOKUP(Table2[[#This Row],[Product_ID]],Table4[Product_ID],Table4[Subcategory],"Not Found")</f>
        <v>Bootcut</v>
      </c>
      <c r="P1479" s="2" t="str">
        <f>_xlfn.XLOOKUP(Table2[[#This Row],[Product_ID]],Table4[Product_ID],Table4[Brand],"Missing Brand")</f>
        <v>Biba</v>
      </c>
      <c r="Q1479" s="2" t="s">
        <v>1403</v>
      </c>
      <c r="R1479" s="2" t="str">
        <f>_xlfn.XLOOKUP(Table2[[#This Row],[Store_ID]],Table6[Store_ID],Table6[Store Name],"Not Found")</f>
        <v>TrendMart Erode Mall Kiosk</v>
      </c>
      <c r="S1479" s="2">
        <f>_xlfn.XLOOKUP(Table2[[#This Row],[Store_ID]],Table6[Store_ID],Table6[Monthly Target],"Missing Target")</f>
        <v>1200000</v>
      </c>
      <c r="T1479" s="2" t="str">
        <f>_xlfn.XLOOKUP(Table2[[#This Row],[Store_ID]],Table6[Store_ID],Table6[Region],"Not Found")</f>
        <v>South Zone 1</v>
      </c>
      <c r="U1479" s="2" t="s">
        <v>400</v>
      </c>
      <c r="V1479" s="2" t="str">
        <f>_xlfn.XLOOKUP(Table2[[#This Row],[Employee_ID]],Table5[Employee_ID],Table5[Employee Name],"Not Found")</f>
        <v>Anil Reddy</v>
      </c>
      <c r="W1479" s="2">
        <v>4</v>
      </c>
      <c r="X1479" s="2">
        <v>1330.96</v>
      </c>
      <c r="Y1479" s="2">
        <v>5</v>
      </c>
      <c r="Z1479" s="2">
        <v>266.19</v>
      </c>
      <c r="AA1479" s="2">
        <v>12</v>
      </c>
      <c r="AB1479" s="2">
        <v>606.91999999999996</v>
      </c>
      <c r="AC1479" s="2">
        <v>5664.57</v>
      </c>
      <c r="AD1479" s="2">
        <v>4293.8</v>
      </c>
      <c r="AE1479" s="2">
        <f t="shared" si="47"/>
        <v>763.84999999999957</v>
      </c>
      <c r="AF1479" s="2" t="s">
        <v>69</v>
      </c>
      <c r="AG1479" s="42">
        <f>IFERROR(Table2[[#This Row],[Profit]]/Table2[[#This Row],[Sales Amount]],0)</f>
        <v>0.13484695219584181</v>
      </c>
      <c r="AH1479" s="2" t="str">
        <f>TRIM(Table2[[#This Row],[Payment Modee]])</f>
        <v>Cash</v>
      </c>
      <c r="AI1479" s="2" t="s">
        <v>36</v>
      </c>
      <c r="AJ1479" s="2" t="s">
        <v>27</v>
      </c>
      <c r="AK1479" s="2" t="s">
        <v>3239</v>
      </c>
      <c r="AL1479" s="16" t="str">
        <f>IF(HOUR(Table2[[#This Row],[Order Time]])&lt;12,"Morning",IF(HOUR(Table2[[#This Row],[Order Time]])&lt;17,"Afternoon",IF(HOUR(Table2[[#This Row],[Order Time]])&lt;21,"Evening","Night")))</f>
        <v>Evening</v>
      </c>
      <c r="AM1479" s="16" t="s">
        <v>29</v>
      </c>
    </row>
    <row r="1480" spans="1:39" x14ac:dyDescent="0.25">
      <c r="A1480" s="13" t="s">
        <v>3240</v>
      </c>
      <c r="B1480" s="4">
        <v>45712</v>
      </c>
      <c r="C1480" s="2">
        <f>YEAR(Table2[[#This Row],[Invoice Date]])</f>
        <v>2025</v>
      </c>
      <c r="D1480" s="2" t="str">
        <f>TEXT(Table2[[#This Row],[Invoice Date]],"mmm")</f>
        <v>Feb</v>
      </c>
      <c r="E1480" s="2" t="str">
        <f>Table2[[#This Row],[Store_ID]]&amp;"-"&amp;Table2[[#This Row],[Year]]&amp;"-"&amp;Table2[[#This Row],[Month]]</f>
        <v>STR083-2025-Feb</v>
      </c>
      <c r="F1480" s="2" t="s">
        <v>2564</v>
      </c>
      <c r="G1480" s="2" t="str">
        <f>_xlfn.XLOOKUP(Table2[[#This Row],[Customer_ID]],Table3[Customer_ID],Table3[Customer Name],"Not Found")</f>
        <v>Chidambaram Subramaniam</v>
      </c>
      <c r="H1480" s="2" t="str">
        <f>_xlfn.XLOOKUP(Table2[[#This Row],[Customer_ID]],Table3[Customer_ID],Table3[Gender],"Female")</f>
        <v>Male</v>
      </c>
      <c r="I1480" s="2" t="str">
        <f>_xlfn.XLOOKUP(Table2[[#This Row],[Customer_ID]],Table3[Customer_ID],Table3[City],"Missing Memebership")</f>
        <v>Khammam</v>
      </c>
      <c r="J1480" s="2" t="str">
        <f>_xlfn.XLOOKUP(Table2[[#This Row],[Customer_ID]],Table3[Customer_ID],Table3[State],"Karnataka")</f>
        <v>Telangana</v>
      </c>
      <c r="K1480" s="2" t="str">
        <f>_xlfn.XLOOKUP(Table2[[#This Row],[Customer_ID]],Table3[Customer_ID],Table3[Membership],"Regular")</f>
        <v>Silver</v>
      </c>
      <c r="L1480" s="2" t="s">
        <v>301</v>
      </c>
      <c r="M1480" s="2" t="str">
        <f>_xlfn.XLOOKUP(Table2[[#This Row],[Product_ID]],Table4[Product_ID],Table4[Product_Name],"Not Found")</f>
        <v>Killer Jeans Skinny Fit Mustard</v>
      </c>
      <c r="N1480" s="2" t="str">
        <f>_xlfn.XLOOKUP(Table2[[#This Row],[Product_ID]],Table4[Product_ID],Table4[Category],"Not Found")</f>
        <v>Women Jeans</v>
      </c>
      <c r="O1480" s="2" t="str">
        <f>_xlfn.XLOOKUP(Table2[[#This Row],[Product_ID]],Table4[Product_ID],Table4[Subcategory],"Not Found")</f>
        <v>Skinny Fit</v>
      </c>
      <c r="P1480" s="2" t="str">
        <f>_xlfn.XLOOKUP(Table2[[#This Row],[Product_ID]],Table4[Product_ID],Table4[Brand],"Missing Brand")</f>
        <v>Killer Jeans</v>
      </c>
      <c r="Q1480" s="2" t="s">
        <v>228</v>
      </c>
      <c r="R1480" s="2" t="str">
        <f>_xlfn.XLOOKUP(Table2[[#This Row],[Store_ID]],Table6[Store_ID],Table6[Store Name],"Not Found")</f>
        <v>TrendMart Tumakuru Outlet</v>
      </c>
      <c r="S1480" s="2">
        <f>_xlfn.XLOOKUP(Table2[[#This Row],[Store_ID]],Table6[Store_ID],Table6[Monthly Target],"Missing Target")</f>
        <v>1200000</v>
      </c>
      <c r="T1480" s="2" t="str">
        <f>_xlfn.XLOOKUP(Table2[[#This Row],[Store_ID]],Table6[Store_ID],Table6[Region],"Not Found")</f>
        <v>South Zone 2</v>
      </c>
      <c r="U1480" s="2" t="s">
        <v>330</v>
      </c>
      <c r="V1480" s="2" t="str">
        <f>_xlfn.XLOOKUP(Table2[[#This Row],[Employee_ID]],Table5[Employee_ID],Table5[Employee Name],"Not Found")</f>
        <v>Malini Gowda</v>
      </c>
      <c r="W1480" s="2">
        <v>3</v>
      </c>
      <c r="X1480" s="2">
        <v>1460.44</v>
      </c>
      <c r="Y1480" s="2">
        <v>20</v>
      </c>
      <c r="Z1480" s="2">
        <v>876.26</v>
      </c>
      <c r="AA1480" s="2">
        <v>12</v>
      </c>
      <c r="AB1480" s="2">
        <v>420.61</v>
      </c>
      <c r="AC1480" s="2">
        <v>3925.67</v>
      </c>
      <c r="AD1480" s="2">
        <v>3142.44</v>
      </c>
      <c r="AE1480" s="2">
        <f t="shared" si="47"/>
        <v>362.62</v>
      </c>
      <c r="AF1480" s="2" t="s">
        <v>69</v>
      </c>
      <c r="AG1480" s="42">
        <f>IFERROR(Table2[[#This Row],[Profit]]/Table2[[#This Row],[Sales Amount]],0)</f>
        <v>9.2371493273759639E-2</v>
      </c>
      <c r="AH1480" s="2" t="str">
        <f>TRIM(Table2[[#This Row],[Payment Modee]])</f>
        <v>Cash</v>
      </c>
      <c r="AI1480" s="2" t="s">
        <v>36</v>
      </c>
      <c r="AJ1480" s="2" t="s">
        <v>27</v>
      </c>
      <c r="AK1480" s="2" t="s">
        <v>2353</v>
      </c>
      <c r="AL1480" s="16" t="str">
        <f>IF(HOUR(Table2[[#This Row],[Order Time]])&lt;12,"Morning",IF(HOUR(Table2[[#This Row],[Order Time]])&lt;17,"Afternoon",IF(HOUR(Table2[[#This Row],[Order Time]])&lt;21,"Evening","Night")))</f>
        <v>Evening</v>
      </c>
      <c r="AM1480" s="16" t="s">
        <v>29</v>
      </c>
    </row>
    <row r="1481" spans="1:39" x14ac:dyDescent="0.25">
      <c r="A1481" s="13" t="s">
        <v>3241</v>
      </c>
      <c r="B1481" s="4">
        <v>45585</v>
      </c>
      <c r="C1481" s="2">
        <f>YEAR(Table2[[#This Row],[Invoice Date]])</f>
        <v>2024</v>
      </c>
      <c r="D1481" s="2" t="str">
        <f>TEXT(Table2[[#This Row],[Invoice Date]],"mmm")</f>
        <v>Oct</v>
      </c>
      <c r="E1481" s="2" t="str">
        <f>Table2[[#This Row],[Store_ID]]&amp;"-"&amp;Table2[[#This Row],[Year]]&amp;"-"&amp;Table2[[#This Row],[Month]]</f>
        <v>STR082-2024-Oct</v>
      </c>
      <c r="F1481" s="2" t="s">
        <v>1543</v>
      </c>
      <c r="G1481" s="2" t="str">
        <f>_xlfn.XLOOKUP(Table2[[#This Row],[Customer_ID]],Table3[Customer_ID],Table3[Customer Name],"Not Found")</f>
        <v>Venkat Mudaliar</v>
      </c>
      <c r="H1481" s="2" t="str">
        <f>_xlfn.XLOOKUP(Table2[[#This Row],[Customer_ID]],Table3[Customer_ID],Table3[Gender],"Female")</f>
        <v>Male</v>
      </c>
      <c r="I1481" s="2" t="str">
        <f>_xlfn.XLOOKUP(Table2[[#This Row],[Customer_ID]],Table3[Customer_ID],Table3[City],"Missing Memebership")</f>
        <v>Kalaburagi</v>
      </c>
      <c r="J1481" s="2" t="str">
        <f>_xlfn.XLOOKUP(Table2[[#This Row],[Customer_ID]],Table3[Customer_ID],Table3[State],"Karnataka")</f>
        <v>Karnataka</v>
      </c>
      <c r="K1481" s="2" t="str">
        <f>_xlfn.XLOOKUP(Table2[[#This Row],[Customer_ID]],Table3[Customer_ID],Table3[Membership],"Regular")</f>
        <v>Silver</v>
      </c>
      <c r="L1481" s="2" t="s">
        <v>1552</v>
      </c>
      <c r="M1481" s="2" t="str">
        <f>_xlfn.XLOOKUP(Table2[[#This Row],[Product_ID]],Table4[Product_ID],Table4[Product_Name],"Not Found")</f>
        <v>Aurelia Slim Fit Orange</v>
      </c>
      <c r="N1481" s="2" t="str">
        <f>_xlfn.XLOOKUP(Table2[[#This Row],[Product_ID]],Table4[Product_ID],Table4[Category],"Not Found")</f>
        <v>Men Jeans</v>
      </c>
      <c r="O1481" s="2" t="str">
        <f>_xlfn.XLOOKUP(Table2[[#This Row],[Product_ID]],Table4[Product_ID],Table4[Subcategory],"Not Found")</f>
        <v>Slim Fit</v>
      </c>
      <c r="P1481" s="2" t="str">
        <f>_xlfn.XLOOKUP(Table2[[#This Row],[Product_ID]],Table4[Product_ID],Table4[Brand],"Missing Brand")</f>
        <v>Aurelia</v>
      </c>
      <c r="Q1481" s="2" t="s">
        <v>405</v>
      </c>
      <c r="R1481" s="2" t="str">
        <f>_xlfn.XLOOKUP(Table2[[#This Row],[Store_ID]],Table6[Store_ID],Table6[Store Name],"Not Found")</f>
        <v>TrendMart Tirupati Standard</v>
      </c>
      <c r="S1481" s="2">
        <f>_xlfn.XLOOKUP(Table2[[#This Row],[Store_ID]],Table6[Store_ID],Table6[Monthly Target],"Missing Target")</f>
        <v>1000000</v>
      </c>
      <c r="T1481" s="2" t="str">
        <f>_xlfn.XLOOKUP(Table2[[#This Row],[Store_ID]],Table6[Store_ID],Table6[Region],"Not Found")</f>
        <v>South Zone 3</v>
      </c>
      <c r="U1481" s="2" t="s">
        <v>102</v>
      </c>
      <c r="V1481" s="2" t="str">
        <f>_xlfn.XLOOKUP(Table2[[#This Row],[Employee_ID]],Table5[Employee_ID],Table5[Employee Name],"Not Found")</f>
        <v>Chandra Reddy</v>
      </c>
      <c r="W1481" s="2">
        <v>4</v>
      </c>
      <c r="X1481" s="2">
        <v>867.43</v>
      </c>
      <c r="Y1481" s="2">
        <v>10</v>
      </c>
      <c r="Z1481" s="2">
        <v>346.97</v>
      </c>
      <c r="AA1481" s="2">
        <v>5</v>
      </c>
      <c r="AB1481" s="2">
        <v>156.13999999999999</v>
      </c>
      <c r="AC1481" s="2">
        <v>3278.89</v>
      </c>
      <c r="AD1481" s="2">
        <v>2645.36</v>
      </c>
      <c r="AE1481" s="2">
        <f t="shared" si="47"/>
        <v>477.38999999999976</v>
      </c>
      <c r="AF1481" s="2" t="s">
        <v>35</v>
      </c>
      <c r="AG1481" s="42">
        <f>IFERROR(Table2[[#This Row],[Profit]]/Table2[[#This Row],[Sales Amount]],0)</f>
        <v>0.1455950031870541</v>
      </c>
      <c r="AH1481" s="2" t="str">
        <f>TRIM(Table2[[#This Row],[Payment Modee]])</f>
        <v>Debit Card</v>
      </c>
      <c r="AI1481" s="2" t="s">
        <v>26</v>
      </c>
      <c r="AJ1481" s="2" t="s">
        <v>27</v>
      </c>
      <c r="AK1481" s="2" t="s">
        <v>1456</v>
      </c>
      <c r="AL1481" s="16" t="str">
        <f>IF(HOUR(Table2[[#This Row],[Order Time]])&lt;12,"Morning",IF(HOUR(Table2[[#This Row],[Order Time]])&lt;17,"Afternoon",IF(HOUR(Table2[[#This Row],[Order Time]])&lt;21,"Evening","Night")))</f>
        <v>Evening</v>
      </c>
      <c r="AM1481" s="16" t="s">
        <v>38</v>
      </c>
    </row>
    <row r="1482" spans="1:39" x14ac:dyDescent="0.25">
      <c r="A1482" s="13" t="s">
        <v>3242</v>
      </c>
      <c r="B1482" s="4">
        <v>45610</v>
      </c>
      <c r="C1482" s="2">
        <f>YEAR(Table2[[#This Row],[Invoice Date]])</f>
        <v>2024</v>
      </c>
      <c r="D1482" s="2" t="str">
        <f>TEXT(Table2[[#This Row],[Invoice Date]],"mmm")</f>
        <v>Nov</v>
      </c>
      <c r="E1482" s="2" t="str">
        <f>Table2[[#This Row],[Store_ID]]&amp;"-"&amp;Table2[[#This Row],[Year]]&amp;"-"&amp;Table2[[#This Row],[Month]]</f>
        <v>STR111-2024-Nov</v>
      </c>
      <c r="F1482" s="2" t="s">
        <v>1321</v>
      </c>
      <c r="G1482" s="2" t="str">
        <f>_xlfn.XLOOKUP(Table2[[#This Row],[Customer_ID]],Table3[Customer_ID],Table3[Customer Name],"Not Found")</f>
        <v>Vasu Murthy</v>
      </c>
      <c r="H1482" s="2" t="str">
        <f>_xlfn.XLOOKUP(Table2[[#This Row],[Customer_ID]],Table3[Customer_ID],Table3[Gender],"Female")</f>
        <v>Male</v>
      </c>
      <c r="I1482" s="2" t="str">
        <f>_xlfn.XLOOKUP(Table2[[#This Row],[Customer_ID]],Table3[Customer_ID],Table3[City],"Missing Memebership")</f>
        <v>Kozhikode</v>
      </c>
      <c r="J1482" s="2" t="str">
        <f>_xlfn.XLOOKUP(Table2[[#This Row],[Customer_ID]],Table3[Customer_ID],Table3[State],"Karnataka")</f>
        <v>Kerala</v>
      </c>
      <c r="K1482" s="2" t="str">
        <f>_xlfn.XLOOKUP(Table2[[#This Row],[Customer_ID]],Table3[Customer_ID],Table3[Membership],"Regular")</f>
        <v>Gold</v>
      </c>
      <c r="L1482" s="2" t="s">
        <v>257</v>
      </c>
      <c r="M1482" s="2" t="str">
        <f>_xlfn.XLOOKUP(Table2[[#This Row],[Product_ID]],Table4[Product_ID],Table4[Product_Name],"Not Found")</f>
        <v>Sonata Girls Frock Cream</v>
      </c>
      <c r="N1482" s="2" t="str">
        <f>_xlfn.XLOOKUP(Table2[[#This Row],[Product_ID]],Table4[Product_ID],Table4[Category],"Not Found")</f>
        <v>Kids Wear</v>
      </c>
      <c r="O1482" s="2" t="str">
        <f>_xlfn.XLOOKUP(Table2[[#This Row],[Product_ID]],Table4[Product_ID],Table4[Subcategory],"Not Found")</f>
        <v>Kids T-Shirt</v>
      </c>
      <c r="P1482" s="2" t="str">
        <f>_xlfn.XLOOKUP(Table2[[#This Row],[Product_ID]],Table4[Product_ID],Table4[Brand],"Missing Brand")</f>
        <v>Jack &amp; Jones</v>
      </c>
      <c r="Q1482" s="2" t="s">
        <v>180</v>
      </c>
      <c r="R1482" s="2" t="str">
        <f>_xlfn.XLOOKUP(Table2[[#This Row],[Store_ID]],Table6[Store_ID],Table6[Store Name],"Not Found")</f>
        <v>TrendMart Kurnool Outlet</v>
      </c>
      <c r="S1482" s="2">
        <f>_xlfn.XLOOKUP(Table2[[#This Row],[Store_ID]],Table6[Store_ID],Table6[Monthly Target],"Missing Target")</f>
        <v>2500000</v>
      </c>
      <c r="T1482" s="2" t="str">
        <f>_xlfn.XLOOKUP(Table2[[#This Row],[Store_ID]],Table6[Store_ID],Table6[Region],"Not Found")</f>
        <v>South Zone 3</v>
      </c>
      <c r="U1482" s="2" t="s">
        <v>330</v>
      </c>
      <c r="V1482" s="2" t="str">
        <f>_xlfn.XLOOKUP(Table2[[#This Row],[Employee_ID]],Table5[Employee_ID],Table5[Employee Name],"Not Found")</f>
        <v>Malini Gowda</v>
      </c>
      <c r="W1482" s="2">
        <v>5</v>
      </c>
      <c r="X1482" s="2">
        <v>618.44000000000005</v>
      </c>
      <c r="Y1482" s="2">
        <v>30</v>
      </c>
      <c r="Z1482" s="2">
        <v>927.66</v>
      </c>
      <c r="AA1482" s="2">
        <v>5</v>
      </c>
      <c r="AB1482" s="2">
        <v>108.23</v>
      </c>
      <c r="AC1482" s="2">
        <v>2272.77</v>
      </c>
      <c r="AD1482" s="2">
        <v>2066.9499999999998</v>
      </c>
      <c r="AE1482" s="2">
        <f t="shared" si="47"/>
        <v>97.59000000000016</v>
      </c>
      <c r="AF1482" s="2" t="s">
        <v>69</v>
      </c>
      <c r="AG1482" s="42">
        <f>IFERROR(Table2[[#This Row],[Profit]]/Table2[[#This Row],[Sales Amount]],0)</f>
        <v>4.2938792750696356E-2</v>
      </c>
      <c r="AH1482" s="2" t="str">
        <f>TRIM(Table2[[#This Row],[Payment Modee]])</f>
        <v>Cash</v>
      </c>
      <c r="AI1482" s="2" t="s">
        <v>26</v>
      </c>
      <c r="AJ1482" s="2" t="s">
        <v>27</v>
      </c>
      <c r="AK1482" s="2" t="s">
        <v>1309</v>
      </c>
      <c r="AL1482" s="16" t="str">
        <f>IF(HOUR(Table2[[#This Row],[Order Time]])&lt;12,"Morning",IF(HOUR(Table2[[#This Row],[Order Time]])&lt;17,"Afternoon",IF(HOUR(Table2[[#This Row],[Order Time]])&lt;21,"Evening","Night")))</f>
        <v>Afternoon</v>
      </c>
      <c r="AM1482" s="16" t="s">
        <v>29</v>
      </c>
    </row>
    <row r="1483" spans="1:39" x14ac:dyDescent="0.25">
      <c r="A1483" s="13" t="s">
        <v>3243</v>
      </c>
      <c r="B1483" s="4">
        <v>45546</v>
      </c>
      <c r="C1483" s="2">
        <f>YEAR(Table2[[#This Row],[Invoice Date]])</f>
        <v>2024</v>
      </c>
      <c r="D1483" s="2" t="str">
        <f>TEXT(Table2[[#This Row],[Invoice Date]],"mmm")</f>
        <v>Sep</v>
      </c>
      <c r="E1483" s="2" t="str">
        <f>Table2[[#This Row],[Store_ID]]&amp;"-"&amp;Table2[[#This Row],[Year]]&amp;"-"&amp;Table2[[#This Row],[Month]]</f>
        <v>STR101-2024-Sep</v>
      </c>
      <c r="F1483" s="2" t="s">
        <v>2357</v>
      </c>
      <c r="G1483" s="2" t="str">
        <f>_xlfn.XLOOKUP(Table2[[#This Row],[Customer_ID]],Table3[Customer_ID],Table3[Customer Name],"Not Found")</f>
        <v>Sowmya Ramachandran</v>
      </c>
      <c r="H1483" s="2" t="str">
        <f>_xlfn.XLOOKUP(Table2[[#This Row],[Customer_ID]],Table3[Customer_ID],Table3[Gender],"Female")</f>
        <v>Female</v>
      </c>
      <c r="I1483" s="2" t="str">
        <f>_xlfn.XLOOKUP(Table2[[#This Row],[Customer_ID]],Table3[Customer_ID],Table3[City],"Missing Memebership")</f>
        <v>Bengaluru</v>
      </c>
      <c r="J1483" s="2" t="str">
        <f>_xlfn.XLOOKUP(Table2[[#This Row],[Customer_ID]],Table3[Customer_ID],Table3[State],"Karnataka")</f>
        <v>Karnataka</v>
      </c>
      <c r="K1483" s="2" t="str">
        <f>_xlfn.XLOOKUP(Table2[[#This Row],[Customer_ID]],Table3[Customer_ID],Table3[Membership],"Regular")</f>
        <v>Regular</v>
      </c>
      <c r="L1483" s="2" t="s">
        <v>519</v>
      </c>
      <c r="M1483" s="2" t="str">
        <f>_xlfn.XLOOKUP(Table2[[#This Row],[Product_ID]],Table4[Product_ID],Table4[Product_Name],"Not Found")</f>
        <v>Reebok Graphic Tee Cream</v>
      </c>
      <c r="N1483" s="2" t="str">
        <f>_xlfn.XLOOKUP(Table2[[#This Row],[Product_ID]],Table4[Product_ID],Table4[Category],"Not Found")</f>
        <v>Men T-Shirts</v>
      </c>
      <c r="O1483" s="2" t="str">
        <f>_xlfn.XLOOKUP(Table2[[#This Row],[Product_ID]],Table4[Product_ID],Table4[Subcategory],"Not Found")</f>
        <v>Graphic Tee</v>
      </c>
      <c r="P1483" s="2" t="str">
        <f>_xlfn.XLOOKUP(Table2[[#This Row],[Product_ID]],Table4[Product_ID],Table4[Brand],"Missing Brand")</f>
        <v>Reebok</v>
      </c>
      <c r="Q1483" s="2" t="s">
        <v>258</v>
      </c>
      <c r="R1483" s="2" t="str">
        <f>_xlfn.XLOOKUP(Table2[[#This Row],[Store_ID]],Table6[Store_ID],Table6[Store Name],"Not Found")</f>
        <v>TrendMart Thiruvananthapuram Standard</v>
      </c>
      <c r="S1483" s="2">
        <f>_xlfn.XLOOKUP(Table2[[#This Row],[Store_ID]],Table6[Store_ID],Table6[Monthly Target],"Missing Target")</f>
        <v>1200000</v>
      </c>
      <c r="T1483" s="2" t="str">
        <f>_xlfn.XLOOKUP(Table2[[#This Row],[Store_ID]],Table6[Store_ID],Table6[Region],"Not Found")</f>
        <v>South Zone 1</v>
      </c>
      <c r="U1483" s="2" t="s">
        <v>24</v>
      </c>
      <c r="V1483" s="2" t="str">
        <f>_xlfn.XLOOKUP(Table2[[#This Row],[Employee_ID]],Table5[Employee_ID],Table5[Employee Name],"Not Found")</f>
        <v>Manoj Ramachandran</v>
      </c>
      <c r="W1483" s="2">
        <v>5</v>
      </c>
      <c r="X1483" s="2">
        <v>688</v>
      </c>
      <c r="Y1483" s="2">
        <v>10</v>
      </c>
      <c r="Z1483" s="2">
        <v>344</v>
      </c>
      <c r="AA1483" s="2">
        <v>5</v>
      </c>
      <c r="AB1483" s="2">
        <v>154.80000000000001</v>
      </c>
      <c r="AC1483" s="2">
        <v>3250.8</v>
      </c>
      <c r="AD1483" s="2">
        <v>2089.6</v>
      </c>
      <c r="AE1483" s="2">
        <f t="shared" si="47"/>
        <v>1006.4000000000003</v>
      </c>
      <c r="AF1483" s="2" t="s">
        <v>56</v>
      </c>
      <c r="AG1483" s="42">
        <f>IFERROR(Table2[[#This Row],[Profit]]/Table2[[#This Row],[Sales Amount]],0)</f>
        <v>0.30958533284114687</v>
      </c>
      <c r="AH1483" s="2" t="str">
        <f>TRIM(Table2[[#This Row],[Payment Modee]])</f>
        <v>Credit Card</v>
      </c>
      <c r="AI1483" s="2" t="s">
        <v>26</v>
      </c>
      <c r="AJ1483" s="2" t="s">
        <v>27</v>
      </c>
      <c r="AK1483" s="2" t="s">
        <v>1474</v>
      </c>
      <c r="AL1483" s="16" t="str">
        <f>IF(HOUR(Table2[[#This Row],[Order Time]])&lt;12,"Morning",IF(HOUR(Table2[[#This Row],[Order Time]])&lt;17,"Afternoon",IF(HOUR(Table2[[#This Row],[Order Time]])&lt;21,"Evening","Night")))</f>
        <v>Afternoon</v>
      </c>
      <c r="AM1483" s="16" t="s">
        <v>29</v>
      </c>
    </row>
    <row r="1484" spans="1:39" x14ac:dyDescent="0.25">
      <c r="A1484" s="13" t="s">
        <v>3244</v>
      </c>
      <c r="B1484" s="4">
        <v>45612</v>
      </c>
      <c r="C1484" s="2">
        <f>YEAR(Table2[[#This Row],[Invoice Date]])</f>
        <v>2024</v>
      </c>
      <c r="D1484" s="2" t="str">
        <f>TEXT(Table2[[#This Row],[Invoice Date]],"mmm")</f>
        <v>Nov</v>
      </c>
      <c r="E1484" s="2" t="str">
        <f>Table2[[#This Row],[Store_ID]]&amp;"-"&amp;Table2[[#This Row],[Year]]&amp;"-"&amp;Table2[[#This Row],[Month]]</f>
        <v>STR075-2024-Nov</v>
      </c>
      <c r="F1484" s="2" t="s">
        <v>433</v>
      </c>
      <c r="G1484" s="2" t="str">
        <f>_xlfn.XLOOKUP(Table2[[#This Row],[Customer_ID]],Table3[Customer_ID],Table3[Customer Name],"Not Found")</f>
        <v>Sunita Subramaniam</v>
      </c>
      <c r="H1484" s="2" t="str">
        <f>_xlfn.XLOOKUP(Table2[[#This Row],[Customer_ID]],Table3[Customer_ID],Table3[Gender],"Female")</f>
        <v>Female</v>
      </c>
      <c r="I1484" s="2" t="str">
        <f>_xlfn.XLOOKUP(Table2[[#This Row],[Customer_ID]],Table3[Customer_ID],Table3[City],"Missing Memebership")</f>
        <v>Khammam</v>
      </c>
      <c r="J1484" s="2" t="str">
        <f>_xlfn.XLOOKUP(Table2[[#This Row],[Customer_ID]],Table3[Customer_ID],Table3[State],"Karnataka")</f>
        <v>Telangana</v>
      </c>
      <c r="K1484" s="2" t="str">
        <f>_xlfn.XLOOKUP(Table2[[#This Row],[Customer_ID]],Table3[Customer_ID],Table3[Membership],"Regular")</f>
        <v>Regular</v>
      </c>
      <c r="L1484" s="2" t="s">
        <v>2961</v>
      </c>
      <c r="M1484" s="2" t="str">
        <f>_xlfn.XLOOKUP(Table2[[#This Row],[Product_ID]],Table4[Product_ID],Table4[Product_Name],"Not Found")</f>
        <v>Skechers Formal Trouser Brown</v>
      </c>
      <c r="N1484" s="2" t="str">
        <f>_xlfn.XLOOKUP(Table2[[#This Row],[Product_ID]],Table4[Product_ID],Table4[Category],"Not Found")</f>
        <v>Men Trousers</v>
      </c>
      <c r="O1484" s="2" t="str">
        <f>_xlfn.XLOOKUP(Table2[[#This Row],[Product_ID]],Table4[Product_ID],Table4[Subcategory],"Not Found")</f>
        <v>Formal Trouser</v>
      </c>
      <c r="P1484" s="2" t="str">
        <f>_xlfn.XLOOKUP(Table2[[#This Row],[Product_ID]],Table4[Product_ID],Table4[Brand],"Missing Brand")</f>
        <v>Skechers</v>
      </c>
      <c r="Q1484" s="2" t="s">
        <v>164</v>
      </c>
      <c r="R1484" s="2" t="str">
        <f>_xlfn.XLOOKUP(Table2[[#This Row],[Store_ID]],Table6[Store_ID],Table6[Store Name],"Not Found")</f>
        <v>TrendMart Chennai Standard</v>
      </c>
      <c r="S1484" s="2">
        <f>_xlfn.XLOOKUP(Table2[[#This Row],[Store_ID]],Table6[Store_ID],Table6[Monthly Target],"Missing Target")</f>
        <v>1000000</v>
      </c>
      <c r="T1484" s="2" t="str">
        <f>_xlfn.XLOOKUP(Table2[[#This Row],[Store_ID]],Table6[Store_ID],Table6[Region],"Not Found")</f>
        <v>South Zone 1</v>
      </c>
      <c r="U1484" s="2" t="s">
        <v>62</v>
      </c>
      <c r="V1484" s="2" t="str">
        <f>_xlfn.XLOOKUP(Table2[[#This Row],[Employee_ID]],Table5[Employee_ID],Table5[Employee Name],"Not Found")</f>
        <v>Rahul Krishnan</v>
      </c>
      <c r="W1484" s="2">
        <v>1</v>
      </c>
      <c r="X1484" s="2">
        <v>1124.05</v>
      </c>
      <c r="Y1484" s="2">
        <v>0</v>
      </c>
      <c r="Z1484" s="2">
        <v>0</v>
      </c>
      <c r="AA1484" s="2">
        <v>12</v>
      </c>
      <c r="AB1484" s="2">
        <v>134.88999999999999</v>
      </c>
      <c r="AC1484" s="2">
        <v>1258.94</v>
      </c>
      <c r="AD1484" s="2">
        <v>706.99</v>
      </c>
      <c r="AE1484" s="2">
        <f t="shared" si="47"/>
        <v>417.06000000000006</v>
      </c>
      <c r="AF1484" s="2" t="s">
        <v>25</v>
      </c>
      <c r="AG1484" s="42">
        <f>IFERROR(Table2[[#This Row],[Profit]]/Table2[[#This Row],[Sales Amount]],0)</f>
        <v>0.33127869477496946</v>
      </c>
      <c r="AH1484" s="2" t="str">
        <f>TRIM(Table2[[#This Row],[Payment Modee]])</f>
        <v>UPI</v>
      </c>
      <c r="AI1484" s="2" t="s">
        <v>26</v>
      </c>
      <c r="AJ1484" s="2" t="s">
        <v>27</v>
      </c>
      <c r="AK1484" s="2" t="s">
        <v>2535</v>
      </c>
      <c r="AL1484" s="16" t="str">
        <f>IF(HOUR(Table2[[#This Row],[Order Time]])&lt;12,"Morning",IF(HOUR(Table2[[#This Row],[Order Time]])&lt;17,"Afternoon",IF(HOUR(Table2[[#This Row],[Order Time]])&lt;21,"Evening","Night")))</f>
        <v>Morning</v>
      </c>
      <c r="AM1484" s="16" t="s">
        <v>38</v>
      </c>
    </row>
    <row r="1485" spans="1:39" x14ac:dyDescent="0.25">
      <c r="A1485" s="13" t="s">
        <v>3245</v>
      </c>
      <c r="B1485" s="4">
        <v>45580</v>
      </c>
      <c r="C1485" s="2">
        <f>YEAR(Table2[[#This Row],[Invoice Date]])</f>
        <v>2024</v>
      </c>
      <c r="D1485" s="2" t="str">
        <f>TEXT(Table2[[#This Row],[Invoice Date]],"mmm")</f>
        <v>Oct</v>
      </c>
      <c r="E1485" s="2" t="str">
        <f>Table2[[#This Row],[Store_ID]]&amp;"-"&amp;Table2[[#This Row],[Year]]&amp;"-"&amp;Table2[[#This Row],[Month]]</f>
        <v>STR083-2024-Oct</v>
      </c>
      <c r="F1485" s="2" t="s">
        <v>2601</v>
      </c>
      <c r="G1485" s="2" t="str">
        <f>_xlfn.XLOOKUP(Table2[[#This Row],[Customer_ID]],Table3[Customer_ID],Table3[Customer Name],"Not Found")</f>
        <v>Hema Rao</v>
      </c>
      <c r="H1485" s="2" t="str">
        <f>_xlfn.XLOOKUP(Table2[[#This Row],[Customer_ID]],Table3[Customer_ID],Table3[Gender],"Female")</f>
        <v>Female</v>
      </c>
      <c r="I1485" s="2" t="str">
        <f>_xlfn.XLOOKUP(Table2[[#This Row],[Customer_ID]],Table3[Customer_ID],Table3[City],"Missing Memebership")</f>
        <v>Kannur</v>
      </c>
      <c r="J1485" s="2" t="str">
        <f>_xlfn.XLOOKUP(Table2[[#This Row],[Customer_ID]],Table3[Customer_ID],Table3[State],"Karnataka")</f>
        <v>Kerala</v>
      </c>
      <c r="K1485" s="2" t="str">
        <f>_xlfn.XLOOKUP(Table2[[#This Row],[Customer_ID]],Table3[Customer_ID],Table3[Membership],"Regular")</f>
        <v>Gold</v>
      </c>
      <c r="L1485" s="2" t="s">
        <v>1700</v>
      </c>
      <c r="M1485" s="2" t="str">
        <f>_xlfn.XLOOKUP(Table2[[#This Row],[Product_ID]],Table4[Product_ID],Table4[Product_Name],"Not Found")</f>
        <v>Mufti Slim Fit Maroon</v>
      </c>
      <c r="N1485" s="2" t="str">
        <f>_xlfn.XLOOKUP(Table2[[#This Row],[Product_ID]],Table4[Product_ID],Table4[Category],"Not Found")</f>
        <v>Men Jeans</v>
      </c>
      <c r="O1485" s="2" t="str">
        <f>_xlfn.XLOOKUP(Table2[[#This Row],[Product_ID]],Table4[Product_ID],Table4[Subcategory],"Not Found")</f>
        <v>Slim Fit</v>
      </c>
      <c r="P1485" s="2" t="str">
        <f>_xlfn.XLOOKUP(Table2[[#This Row],[Product_ID]],Table4[Product_ID],Table4[Brand],"Missing Brand")</f>
        <v>Mufti</v>
      </c>
      <c r="Q1485" s="2" t="s">
        <v>228</v>
      </c>
      <c r="R1485" s="2" t="str">
        <f>_xlfn.XLOOKUP(Table2[[#This Row],[Store_ID]],Table6[Store_ID],Table6[Store Name],"Not Found")</f>
        <v>TrendMart Tumakuru Outlet</v>
      </c>
      <c r="S1485" s="2">
        <f>_xlfn.XLOOKUP(Table2[[#This Row],[Store_ID]],Table6[Store_ID],Table6[Monthly Target],"Missing Target")</f>
        <v>1200000</v>
      </c>
      <c r="T1485" s="2" t="str">
        <f>_xlfn.XLOOKUP(Table2[[#This Row],[Store_ID]],Table6[Store_ID],Table6[Region],"Not Found")</f>
        <v>South Zone 2</v>
      </c>
      <c r="U1485" s="2" t="s">
        <v>181</v>
      </c>
      <c r="V1485" s="2" t="str">
        <f>_xlfn.XLOOKUP(Table2[[#This Row],[Employee_ID]],Table5[Employee_ID],Table5[Employee Name],"Not Found")</f>
        <v>Dhruv Mishra</v>
      </c>
      <c r="W1485" s="2">
        <v>3</v>
      </c>
      <c r="X1485" s="2">
        <v>977.48</v>
      </c>
      <c r="Y1485" s="2">
        <v>10</v>
      </c>
      <c r="Z1485" s="2">
        <v>293.24</v>
      </c>
      <c r="AA1485" s="2">
        <v>5</v>
      </c>
      <c r="AB1485" s="2">
        <v>131.96</v>
      </c>
      <c r="AC1485" s="2">
        <v>2771.16</v>
      </c>
      <c r="AD1485" s="2">
        <v>2269.77</v>
      </c>
      <c r="AE1485" s="2">
        <f t="shared" si="47"/>
        <v>369.42999999999984</v>
      </c>
      <c r="AF1485" s="2" t="s">
        <v>69</v>
      </c>
      <c r="AG1485" s="42">
        <f>IFERROR(Table2[[#This Row],[Profit]]/Table2[[#This Row],[Sales Amount]],0)</f>
        <v>0.13331240347002693</v>
      </c>
      <c r="AH1485" s="2" t="str">
        <f>TRIM(Table2[[#This Row],[Payment Modee]])</f>
        <v>Cash</v>
      </c>
      <c r="AI1485" s="2" t="s">
        <v>36</v>
      </c>
      <c r="AJ1485" s="2" t="s">
        <v>27</v>
      </c>
      <c r="AK1485" s="2" t="s">
        <v>2315</v>
      </c>
      <c r="AL1485" s="16" t="str">
        <f>IF(HOUR(Table2[[#This Row],[Order Time]])&lt;12,"Morning",IF(HOUR(Table2[[#This Row],[Order Time]])&lt;17,"Afternoon",IF(HOUR(Table2[[#This Row],[Order Time]])&lt;21,"Evening","Night")))</f>
        <v>Afternoon</v>
      </c>
      <c r="AM1485" s="16" t="s">
        <v>29</v>
      </c>
    </row>
    <row r="1486" spans="1:39" x14ac:dyDescent="0.25">
      <c r="A1486" s="13" t="s">
        <v>3246</v>
      </c>
      <c r="B1486" s="4">
        <v>45598</v>
      </c>
      <c r="C1486" s="2">
        <f>YEAR(Table2[[#This Row],[Invoice Date]])</f>
        <v>2024</v>
      </c>
      <c r="D1486" s="2" t="str">
        <f>TEXT(Table2[[#This Row],[Invoice Date]],"mmm")</f>
        <v>Nov</v>
      </c>
      <c r="E1486" s="2" t="str">
        <f>Table2[[#This Row],[Store_ID]]&amp;"-"&amp;Table2[[#This Row],[Year]]&amp;"-"&amp;Table2[[#This Row],[Month]]</f>
        <v>STR101-2024-Nov</v>
      </c>
      <c r="F1486" s="2" t="s">
        <v>693</v>
      </c>
      <c r="G1486" s="2" t="str">
        <f>_xlfn.XLOOKUP(Table2[[#This Row],[Customer_ID]],Table3[Customer_ID],Table3[Customer Name],"Not Found")</f>
        <v>Manju Varma</v>
      </c>
      <c r="H1486" s="2" t="str">
        <f>_xlfn.XLOOKUP(Table2[[#This Row],[Customer_ID]],Table3[Customer_ID],Table3[Gender],"Female")</f>
        <v>Female</v>
      </c>
      <c r="I1486" s="2" t="str">
        <f>_xlfn.XLOOKUP(Table2[[#This Row],[Customer_ID]],Table3[Customer_ID],Table3[City],"Missing Memebership")</f>
        <v>Shivamogga</v>
      </c>
      <c r="J1486" s="2" t="str">
        <f>_xlfn.XLOOKUP(Table2[[#This Row],[Customer_ID]],Table3[Customer_ID],Table3[State],"Karnataka")</f>
        <v>Karnataka</v>
      </c>
      <c r="K1486" s="2" t="str">
        <f>_xlfn.XLOOKUP(Table2[[#This Row],[Customer_ID]],Table3[Customer_ID],Table3[Membership],"Regular")</f>
        <v>Gold</v>
      </c>
      <c r="L1486" s="2" t="s">
        <v>782</v>
      </c>
      <c r="M1486" s="2" t="str">
        <f>_xlfn.XLOOKUP(Table2[[#This Row],[Product_ID]],Table4[Product_ID],Table4[Product_Name],"Not Found")</f>
        <v>Blackberrys Kurta Teal</v>
      </c>
      <c r="N1486" s="2" t="str">
        <f>_xlfn.XLOOKUP(Table2[[#This Row],[Product_ID]],Table4[Product_ID],Table4[Category],"Not Found")</f>
        <v>Men Ethnic</v>
      </c>
      <c r="O1486" s="2" t="str">
        <f>_xlfn.XLOOKUP(Table2[[#This Row],[Product_ID]],Table4[Product_ID],Table4[Subcategory],"Not Found")</f>
        <v>Kurta</v>
      </c>
      <c r="P1486" s="2" t="str">
        <f>_xlfn.XLOOKUP(Table2[[#This Row],[Product_ID]],Table4[Product_ID],Table4[Brand],"Missing Brand")</f>
        <v>Blackberrys</v>
      </c>
      <c r="Q1486" s="2" t="s">
        <v>258</v>
      </c>
      <c r="R1486" s="2" t="str">
        <f>_xlfn.XLOOKUP(Table2[[#This Row],[Store_ID]],Table6[Store_ID],Table6[Store Name],"Not Found")</f>
        <v>TrendMart Thiruvananthapuram Standard</v>
      </c>
      <c r="S1486" s="2">
        <f>_xlfn.XLOOKUP(Table2[[#This Row],[Store_ID]],Table6[Store_ID],Table6[Monthly Target],"Missing Target")</f>
        <v>1200000</v>
      </c>
      <c r="T1486" s="2" t="str">
        <f>_xlfn.XLOOKUP(Table2[[#This Row],[Store_ID]],Table6[Store_ID],Table6[Region],"Not Found")</f>
        <v>South Zone 1</v>
      </c>
      <c r="U1486" s="2" t="s">
        <v>321</v>
      </c>
      <c r="V1486" s="2" t="str">
        <f>_xlfn.XLOOKUP(Table2[[#This Row],[Employee_ID]],Table5[Employee_ID],Table5[Employee Name],"Not Found")</f>
        <v>Sunita Ramachandran</v>
      </c>
      <c r="W1486" s="2">
        <v>5</v>
      </c>
      <c r="X1486" s="2">
        <v>2890.74</v>
      </c>
      <c r="Y1486" s="2">
        <v>10</v>
      </c>
      <c r="Z1486" s="2">
        <v>1445.37</v>
      </c>
      <c r="AA1486" s="2">
        <v>12</v>
      </c>
      <c r="AB1486" s="2">
        <v>1561</v>
      </c>
      <c r="AC1486" s="2">
        <v>14569.33</v>
      </c>
      <c r="AD1486" s="2">
        <v>8714.4500000000007</v>
      </c>
      <c r="AE1486" s="2">
        <f t="shared" si="47"/>
        <v>4293.8799999999992</v>
      </c>
      <c r="AF1486" s="2" t="s">
        <v>25</v>
      </c>
      <c r="AG1486" s="42">
        <f>IFERROR(Table2[[#This Row],[Profit]]/Table2[[#This Row],[Sales Amount]],0)</f>
        <v>0.29472048474432244</v>
      </c>
      <c r="AH1486" s="2" t="str">
        <f>TRIM(Table2[[#This Row],[Payment Modee]])</f>
        <v>UPI</v>
      </c>
      <c r="AI1486" s="2" t="s">
        <v>36</v>
      </c>
      <c r="AJ1486" s="2" t="s">
        <v>27</v>
      </c>
      <c r="AK1486" s="2" t="s">
        <v>3159</v>
      </c>
      <c r="AL1486" s="16" t="str">
        <f>IF(HOUR(Table2[[#This Row],[Order Time]])&lt;12,"Morning",IF(HOUR(Table2[[#This Row],[Order Time]])&lt;17,"Afternoon",IF(HOUR(Table2[[#This Row],[Order Time]])&lt;21,"Evening","Night")))</f>
        <v>Afternoon</v>
      </c>
      <c r="AM1486" s="16" t="s">
        <v>38</v>
      </c>
    </row>
    <row r="1487" spans="1:39" x14ac:dyDescent="0.25">
      <c r="A1487" s="13" t="s">
        <v>3247</v>
      </c>
      <c r="B1487" s="4">
        <v>45633</v>
      </c>
      <c r="C1487" s="2">
        <f>YEAR(Table2[[#This Row],[Invoice Date]])</f>
        <v>2024</v>
      </c>
      <c r="D1487" s="2" t="str">
        <f>TEXT(Table2[[#This Row],[Invoice Date]],"mmm")</f>
        <v>Dec</v>
      </c>
      <c r="E1487" s="2" t="str">
        <f>Table2[[#This Row],[Store_ID]]&amp;"-"&amp;Table2[[#This Row],[Year]]&amp;"-"&amp;Table2[[#This Row],[Month]]</f>
        <v>STR012-2024-Dec</v>
      </c>
      <c r="F1487" s="2" t="s">
        <v>1234</v>
      </c>
      <c r="G1487" s="2" t="str">
        <f>_xlfn.XLOOKUP(Table2[[#This Row],[Customer_ID]],Table3[Customer_ID],Table3[Customer Name],"Not Found")</f>
        <v>Ramya Iyer</v>
      </c>
      <c r="H1487" s="2" t="str">
        <f>_xlfn.XLOOKUP(Table2[[#This Row],[Customer_ID]],Table3[Customer_ID],Table3[Gender],"Female")</f>
        <v>Female</v>
      </c>
      <c r="I1487" s="2" t="str">
        <f>_xlfn.XLOOKUP(Table2[[#This Row],[Customer_ID]],Table3[Customer_ID],Table3[City],"Missing Memebership")</f>
        <v>Belagavi</v>
      </c>
      <c r="J1487" s="2" t="str">
        <f>_xlfn.XLOOKUP(Table2[[#This Row],[Customer_ID]],Table3[Customer_ID],Table3[State],"Karnataka")</f>
        <v>Karnataka</v>
      </c>
      <c r="K1487" s="2" t="str">
        <f>_xlfn.XLOOKUP(Table2[[#This Row],[Customer_ID]],Table3[Customer_ID],Table3[Membership],"Regular")</f>
        <v>Silver</v>
      </c>
      <c r="L1487" s="2" t="s">
        <v>66</v>
      </c>
      <c r="M1487" s="2" t="str">
        <f>_xlfn.XLOOKUP(Table2[[#This Row],[Product_ID]],Table4[Product_ID],Table4[Product_Name],"Not Found")</f>
        <v>US Polo Assn Track Suit Maroon</v>
      </c>
      <c r="N1487" s="2" t="str">
        <f>_xlfn.XLOOKUP(Table2[[#This Row],[Product_ID]],Table4[Product_ID],Table4[Category],"Not Found")</f>
        <v>Sportswear</v>
      </c>
      <c r="O1487" s="2" t="str">
        <f>_xlfn.XLOOKUP(Table2[[#This Row],[Product_ID]],Table4[Product_ID],Table4[Subcategory],"Not Found")</f>
        <v>Track Suit</v>
      </c>
      <c r="P1487" s="2" t="str">
        <f>_xlfn.XLOOKUP(Table2[[#This Row],[Product_ID]],Table4[Product_ID],Table4[Brand],"Missing Brand")</f>
        <v>US Polo Assn</v>
      </c>
      <c r="Q1487" s="2" t="s">
        <v>588</v>
      </c>
      <c r="R1487" s="2" t="str">
        <f>_xlfn.XLOOKUP(Table2[[#This Row],[Store_ID]],Table6[Store_ID],Table6[Store Name],"Not Found")</f>
        <v>TrendMart Vijayawada Mall Kiosk</v>
      </c>
      <c r="S1487" s="2">
        <f>_xlfn.XLOOKUP(Table2[[#This Row],[Store_ID]],Table6[Store_ID],Table6[Monthly Target],"Missing Target")</f>
        <v>2000000</v>
      </c>
      <c r="T1487" s="2" t="str">
        <f>_xlfn.XLOOKUP(Table2[[#This Row],[Store_ID]],Table6[Store_ID],Table6[Region],"Not Found")</f>
        <v>South Zone 3</v>
      </c>
      <c r="U1487" s="2" t="s">
        <v>118</v>
      </c>
      <c r="V1487" s="2" t="str">
        <f>_xlfn.XLOOKUP(Table2[[#This Row],[Employee_ID]],Table5[Employee_ID],Table5[Employee Name],"Not Found")</f>
        <v>Deepak Kamath</v>
      </c>
      <c r="W1487" s="2">
        <v>2</v>
      </c>
      <c r="X1487" s="2">
        <v>1394.17</v>
      </c>
      <c r="Y1487" s="2">
        <v>20</v>
      </c>
      <c r="Z1487" s="2">
        <v>557.66999999999996</v>
      </c>
      <c r="AA1487" s="2">
        <v>12</v>
      </c>
      <c r="AB1487" s="2">
        <v>267.68</v>
      </c>
      <c r="AC1487" s="2">
        <v>2498.35</v>
      </c>
      <c r="AD1487" s="2">
        <v>2297.3200000000002</v>
      </c>
      <c r="AE1487" s="2">
        <f t="shared" si="47"/>
        <v>-66.650000000000261</v>
      </c>
      <c r="AF1487" s="2" t="s">
        <v>25</v>
      </c>
      <c r="AG1487" s="42">
        <f>IFERROR(Table2[[#This Row],[Profit]]/Table2[[#This Row],[Sales Amount]],0)</f>
        <v>-2.6677607220765811E-2</v>
      </c>
      <c r="AH1487" s="2" t="str">
        <f>TRIM(Table2[[#This Row],[Payment Modee]])</f>
        <v>UPI</v>
      </c>
      <c r="AI1487" s="2" t="s">
        <v>36</v>
      </c>
      <c r="AJ1487" s="2" t="s">
        <v>27</v>
      </c>
      <c r="AK1487" s="2" t="s">
        <v>1315</v>
      </c>
      <c r="AL1487" s="16" t="str">
        <f>IF(HOUR(Table2[[#This Row],[Order Time]])&lt;12,"Morning",IF(HOUR(Table2[[#This Row],[Order Time]])&lt;17,"Afternoon",IF(HOUR(Table2[[#This Row],[Order Time]])&lt;21,"Evening","Night")))</f>
        <v>Evening</v>
      </c>
      <c r="AM1487" s="16" t="s">
        <v>38</v>
      </c>
    </row>
    <row r="1488" spans="1:39" x14ac:dyDescent="0.25">
      <c r="A1488" s="13" t="s">
        <v>3248</v>
      </c>
      <c r="B1488" s="4">
        <v>45511</v>
      </c>
      <c r="C1488" s="2">
        <f>YEAR(Table2[[#This Row],[Invoice Date]])</f>
        <v>2024</v>
      </c>
      <c r="D1488" s="2" t="str">
        <f>TEXT(Table2[[#This Row],[Invoice Date]],"mmm")</f>
        <v>Aug</v>
      </c>
      <c r="E1488" s="2" t="str">
        <f>Table2[[#This Row],[Store_ID]]&amp;"-"&amp;Table2[[#This Row],[Year]]&amp;"-"&amp;Table2[[#This Row],[Month]]</f>
        <v>STR078-2024-Aug</v>
      </c>
      <c r="F1488" s="2" t="s">
        <v>3249</v>
      </c>
      <c r="G1488" s="2" t="str">
        <f>_xlfn.XLOOKUP(Table2[[#This Row],[Customer_ID]],Table3[Customer_ID],Table3[Customer Name],"Not Found")</f>
        <v>Jyothi Iyengar</v>
      </c>
      <c r="H1488" s="2" t="str">
        <f>_xlfn.XLOOKUP(Table2[[#This Row],[Customer_ID]],Table3[Customer_ID],Table3[Gender],"Female")</f>
        <v>Female</v>
      </c>
      <c r="I1488" s="2" t="str">
        <f>_xlfn.XLOOKUP(Table2[[#This Row],[Customer_ID]],Table3[Customer_ID],Table3[City],"Missing Memebership")</f>
        <v>Mysuru</v>
      </c>
      <c r="J1488" s="2" t="str">
        <f>_xlfn.XLOOKUP(Table2[[#This Row],[Customer_ID]],Table3[Customer_ID],Table3[State],"Karnataka")</f>
        <v>Karnataka</v>
      </c>
      <c r="K1488" s="2" t="str">
        <f>_xlfn.XLOOKUP(Table2[[#This Row],[Customer_ID]],Table3[Customer_ID],Table3[Membership],"Regular")</f>
        <v>Silver</v>
      </c>
      <c r="L1488" s="2" t="s">
        <v>716</v>
      </c>
      <c r="M1488" s="2" t="str">
        <f>_xlfn.XLOOKUP(Table2[[#This Row],[Product_ID]],Table4[Product_ID],Table4[Product_Name],"Not Found")</f>
        <v>Max Fashion Joggers Cream</v>
      </c>
      <c r="N1488" s="2" t="str">
        <f>_xlfn.XLOOKUP(Table2[[#This Row],[Product_ID]],Table4[Product_ID],Table4[Category],"Not Found")</f>
        <v>Sportswear</v>
      </c>
      <c r="O1488" s="2" t="str">
        <f>_xlfn.XLOOKUP(Table2[[#This Row],[Product_ID]],Table4[Product_ID],Table4[Subcategory],"Not Found")</f>
        <v>Joggers</v>
      </c>
      <c r="P1488" s="2" t="str">
        <f>_xlfn.XLOOKUP(Table2[[#This Row],[Product_ID]],Table4[Product_ID],Table4[Brand],"Missing Brand")</f>
        <v>Max Fashion</v>
      </c>
      <c r="Q1488" s="2" t="s">
        <v>48</v>
      </c>
      <c r="R1488" s="2" t="str">
        <f>_xlfn.XLOOKUP(Table2[[#This Row],[Store_ID]],Table6[Store_ID],Table6[Store Name],"Not Found")</f>
        <v>TrendMart Vellore Standard</v>
      </c>
      <c r="S1488" s="2">
        <f>_xlfn.XLOOKUP(Table2[[#This Row],[Store_ID]],Table6[Store_ID],Table6[Monthly Target],"Missing Target")</f>
        <v>1200000</v>
      </c>
      <c r="T1488" s="2" t="str">
        <f>_xlfn.XLOOKUP(Table2[[#This Row],[Store_ID]],Table6[Store_ID],Table6[Region],"Not Found")</f>
        <v>South Zone 1</v>
      </c>
      <c r="U1488" s="2" t="s">
        <v>49</v>
      </c>
      <c r="V1488" s="2" t="str">
        <f>_xlfn.XLOOKUP(Table2[[#This Row],[Employee_ID]],Table5[Employee_ID],Table5[Employee Name],"Not Found")</f>
        <v>Jyothi Prasad</v>
      </c>
      <c r="W1488" s="2">
        <v>1</v>
      </c>
      <c r="X1488" s="2">
        <v>821.39</v>
      </c>
      <c r="Y1488" s="2">
        <v>15</v>
      </c>
      <c r="Z1488" s="2">
        <v>123.21</v>
      </c>
      <c r="AA1488" s="2">
        <v>5</v>
      </c>
      <c r="AB1488" s="2">
        <v>34.909999999999997</v>
      </c>
      <c r="AC1488" s="2">
        <v>733.09</v>
      </c>
      <c r="AD1488" s="2">
        <v>559.25</v>
      </c>
      <c r="AE1488" s="2">
        <f t="shared" si="47"/>
        <v>138.93000000000004</v>
      </c>
      <c r="AF1488" s="2" t="s">
        <v>25</v>
      </c>
      <c r="AG1488" s="42">
        <f>IFERROR(Table2[[#This Row],[Profit]]/Table2[[#This Row],[Sales Amount]],0)</f>
        <v>0.18951288382054049</v>
      </c>
      <c r="AH1488" s="2" t="str">
        <f>TRIM(Table2[[#This Row],[Payment Modee]])</f>
        <v>UPI</v>
      </c>
      <c r="AI1488" s="2" t="s">
        <v>26</v>
      </c>
      <c r="AJ1488" s="2" t="s">
        <v>27</v>
      </c>
      <c r="AK1488" s="2" t="s">
        <v>1219</v>
      </c>
      <c r="AL1488" s="16" t="str">
        <f>IF(HOUR(Table2[[#This Row],[Order Time]])&lt;12,"Morning",IF(HOUR(Table2[[#This Row],[Order Time]])&lt;17,"Afternoon",IF(HOUR(Table2[[#This Row],[Order Time]])&lt;21,"Evening","Night")))</f>
        <v>Afternoon</v>
      </c>
      <c r="AM1488" s="16" t="s">
        <v>29</v>
      </c>
    </row>
    <row r="1489" spans="1:39" x14ac:dyDescent="0.25">
      <c r="A1489" s="13" t="s">
        <v>3250</v>
      </c>
      <c r="B1489" s="4">
        <v>45648</v>
      </c>
      <c r="C1489" s="2">
        <f>YEAR(Table2[[#This Row],[Invoice Date]])</f>
        <v>2024</v>
      </c>
      <c r="D1489" s="2" t="str">
        <f>TEXT(Table2[[#This Row],[Invoice Date]],"mmm")</f>
        <v>Dec</v>
      </c>
      <c r="E1489" s="2" t="str">
        <f>Table2[[#This Row],[Store_ID]]&amp;"-"&amp;Table2[[#This Row],[Year]]&amp;"-"&amp;Table2[[#This Row],[Month]]</f>
        <v>STR019-2024-Dec</v>
      </c>
      <c r="F1489" s="2" t="s">
        <v>3251</v>
      </c>
      <c r="G1489" s="2" t="str">
        <f>_xlfn.XLOOKUP(Table2[[#This Row],[Customer_ID]],Table3[Customer_ID],Table3[Customer Name],"Not Found")</f>
        <v>Uday Naicker</v>
      </c>
      <c r="H1489" s="2" t="str">
        <f>_xlfn.XLOOKUP(Table2[[#This Row],[Customer_ID]],Table3[Customer_ID],Table3[Gender],"Female")</f>
        <v>Male</v>
      </c>
      <c r="I1489" s="2" t="str">
        <f>_xlfn.XLOOKUP(Table2[[#This Row],[Customer_ID]],Table3[Customer_ID],Table3[City],"Missing Memebership")</f>
        <v>Shivamogga</v>
      </c>
      <c r="J1489" s="2" t="str">
        <f>_xlfn.XLOOKUP(Table2[[#This Row],[Customer_ID]],Table3[Customer_ID],Table3[State],"Karnataka")</f>
        <v>Karnataka</v>
      </c>
      <c r="K1489" s="2" t="str">
        <f>_xlfn.XLOOKUP(Table2[[#This Row],[Customer_ID]],Table3[Customer_ID],Table3[Membership],"Regular")</f>
        <v>Silver</v>
      </c>
      <c r="L1489" s="2" t="s">
        <v>140</v>
      </c>
      <c r="M1489" s="2" t="str">
        <f>_xlfn.XLOOKUP(Table2[[#This Row],[Product_ID]],Table4[Product_ID],Table4[Product_Name],"Not Found")</f>
        <v>Indian Terrain Denim Shirt Wine</v>
      </c>
      <c r="N1489" s="2" t="str">
        <f>_xlfn.XLOOKUP(Table2[[#This Row],[Product_ID]],Table4[Product_ID],Table4[Category],"Not Found")</f>
        <v>Men Shirts</v>
      </c>
      <c r="O1489" s="2" t="str">
        <f>_xlfn.XLOOKUP(Table2[[#This Row],[Product_ID]],Table4[Product_ID],Table4[Subcategory],"Not Found")</f>
        <v>Denim Shirt</v>
      </c>
      <c r="P1489" s="2" t="str">
        <f>_xlfn.XLOOKUP(Table2[[#This Row],[Product_ID]],Table4[Product_ID],Table4[Brand],"Missing Brand")</f>
        <v>Indian Terrain</v>
      </c>
      <c r="Q1489" s="2" t="s">
        <v>158</v>
      </c>
      <c r="R1489" s="2" t="str">
        <f>_xlfn.XLOOKUP(Table2[[#This Row],[Store_ID]],Table6[Store_ID],Table6[Store Name],"Not Found")</f>
        <v>TrendMart Mangaluru Standard</v>
      </c>
      <c r="S1489" s="2">
        <f>_xlfn.XLOOKUP(Table2[[#This Row],[Store_ID]],Table6[Store_ID],Table6[Monthly Target],"Missing Target")</f>
        <v>1000000</v>
      </c>
      <c r="T1489" s="2" t="str">
        <f>_xlfn.XLOOKUP(Table2[[#This Row],[Store_ID]],Table6[Store_ID],Table6[Region],"Not Found")</f>
        <v>South Zone 2</v>
      </c>
      <c r="U1489" s="2" t="s">
        <v>113</v>
      </c>
      <c r="V1489" s="2" t="str">
        <f>_xlfn.XLOOKUP(Table2[[#This Row],[Employee_ID]],Table5[Employee_ID],Table5[Employee Name],"Not Found")</f>
        <v>Eswar Prasad</v>
      </c>
      <c r="W1489" s="2">
        <v>2</v>
      </c>
      <c r="X1489" s="2">
        <v>1064.82</v>
      </c>
      <c r="Y1489" s="2">
        <v>15</v>
      </c>
      <c r="Z1489" s="2">
        <v>319.45</v>
      </c>
      <c r="AA1489" s="2">
        <v>12</v>
      </c>
      <c r="AB1489" s="2">
        <v>217.22</v>
      </c>
      <c r="AC1489" s="2">
        <v>2027.41</v>
      </c>
      <c r="AD1489" s="2">
        <v>1442.44</v>
      </c>
      <c r="AE1489" s="2">
        <f t="shared" si="47"/>
        <v>367.75</v>
      </c>
      <c r="AF1489" s="2" t="s">
        <v>25</v>
      </c>
      <c r="AG1489" s="42">
        <f>IFERROR(Table2[[#This Row],[Profit]]/Table2[[#This Row],[Sales Amount]],0)</f>
        <v>0.18138906289305073</v>
      </c>
      <c r="AH1489" s="2" t="str">
        <f>TRIM(Table2[[#This Row],[Payment Modee]])</f>
        <v>UPI</v>
      </c>
      <c r="AI1489" s="2" t="s">
        <v>26</v>
      </c>
      <c r="AJ1489" s="2" t="s">
        <v>27</v>
      </c>
      <c r="AK1489" s="2" t="s">
        <v>2826</v>
      </c>
      <c r="AL1489" s="16" t="str">
        <f>IF(HOUR(Table2[[#This Row],[Order Time]])&lt;12,"Morning",IF(HOUR(Table2[[#This Row],[Order Time]])&lt;17,"Afternoon",IF(HOUR(Table2[[#This Row],[Order Time]])&lt;21,"Evening","Night")))</f>
        <v>Afternoon</v>
      </c>
      <c r="AM1489" s="16" t="s">
        <v>38</v>
      </c>
    </row>
    <row r="1490" spans="1:39" x14ac:dyDescent="0.25">
      <c r="A1490" s="13" t="s">
        <v>3252</v>
      </c>
      <c r="B1490" s="4">
        <v>45552</v>
      </c>
      <c r="C1490" s="2">
        <f>YEAR(Table2[[#This Row],[Invoice Date]])</f>
        <v>2024</v>
      </c>
      <c r="D1490" s="2" t="str">
        <f>TEXT(Table2[[#This Row],[Invoice Date]],"mmm")</f>
        <v>Sep</v>
      </c>
      <c r="E1490" s="2" t="str">
        <f>Table2[[#This Row],[Store_ID]]&amp;"-"&amp;Table2[[#This Row],[Year]]&amp;"-"&amp;Table2[[#This Row],[Month]]</f>
        <v>STR044-2024-Sep</v>
      </c>
      <c r="F1490" s="2" t="s">
        <v>3185</v>
      </c>
      <c r="G1490" s="2" t="str">
        <f>_xlfn.XLOOKUP(Table2[[#This Row],[Customer_ID]],Table3[Customer_ID],Table3[Customer Name],"Not Found")</f>
        <v>Hemanth Yadav</v>
      </c>
      <c r="H1490" s="2" t="str">
        <f>_xlfn.XLOOKUP(Table2[[#This Row],[Customer_ID]],Table3[Customer_ID],Table3[Gender],"Female")</f>
        <v>Male</v>
      </c>
      <c r="I1490" s="2" t="str">
        <f>_xlfn.XLOOKUP(Table2[[#This Row],[Customer_ID]],Table3[Customer_ID],Table3[City],"Missing Memebership")</f>
        <v>Vellore</v>
      </c>
      <c r="J1490" s="2" t="str">
        <f>_xlfn.XLOOKUP(Table2[[#This Row],[Customer_ID]],Table3[Customer_ID],Table3[State],"Karnataka")</f>
        <v>Tamil Nadu</v>
      </c>
      <c r="K1490" s="2" t="str">
        <f>_xlfn.XLOOKUP(Table2[[#This Row],[Customer_ID]],Table3[Customer_ID],Table3[Membership],"Regular")</f>
        <v>Gold</v>
      </c>
      <c r="L1490" s="2" t="s">
        <v>224</v>
      </c>
      <c r="M1490" s="2" t="str">
        <f>_xlfn.XLOOKUP(Table2[[#This Row],[Product_ID]],Table4[Product_ID],Table4[Product_Name],"Not Found")</f>
        <v>Allen Solly Printed Kurti Mustard</v>
      </c>
      <c r="N1490" s="2" t="str">
        <f>_xlfn.XLOOKUP(Table2[[#This Row],[Product_ID]],Table4[Product_ID],Table4[Category],"Not Found")</f>
        <v>Women Kurtis</v>
      </c>
      <c r="O1490" s="2" t="str">
        <f>_xlfn.XLOOKUP(Table2[[#This Row],[Product_ID]],Table4[Product_ID],Table4[Subcategory],"Not Found")</f>
        <v>Printed Kurti</v>
      </c>
      <c r="P1490" s="2" t="str">
        <f>_xlfn.XLOOKUP(Table2[[#This Row],[Product_ID]],Table4[Product_ID],Table4[Brand],"Missing Brand")</f>
        <v>Allen Solly</v>
      </c>
      <c r="Q1490" s="2" t="s">
        <v>277</v>
      </c>
      <c r="R1490" s="2" t="str">
        <f>_xlfn.XLOOKUP(Table2[[#This Row],[Store_ID]],Table6[Store_ID],Table6[Store Name],"Not Found")</f>
        <v>TrendMart Warangal High Street</v>
      </c>
      <c r="S1490" s="2">
        <f>_xlfn.XLOOKUP(Table2[[#This Row],[Store_ID]],Table6[Store_ID],Table6[Monthly Target],"Missing Target")</f>
        <v>1200000</v>
      </c>
      <c r="T1490" s="2" t="str">
        <f>_xlfn.XLOOKUP(Table2[[#This Row],[Store_ID]],Table6[Store_ID],Table6[Region],"Not Found")</f>
        <v>South Zone 2</v>
      </c>
      <c r="U1490" s="2" t="s">
        <v>24</v>
      </c>
      <c r="V1490" s="2" t="str">
        <f>_xlfn.XLOOKUP(Table2[[#This Row],[Employee_ID]],Table5[Employee_ID],Table5[Employee Name],"Not Found")</f>
        <v>Manoj Ramachandran</v>
      </c>
      <c r="W1490" s="2">
        <v>2</v>
      </c>
      <c r="X1490" s="2">
        <v>886.17</v>
      </c>
      <c r="Y1490" s="2">
        <v>10</v>
      </c>
      <c r="Z1490" s="2">
        <v>177.23</v>
      </c>
      <c r="AA1490" s="2">
        <v>5</v>
      </c>
      <c r="AB1490" s="2">
        <v>79.760000000000005</v>
      </c>
      <c r="AC1490" s="2">
        <v>1674.87</v>
      </c>
      <c r="AD1490" s="2">
        <v>1137.06</v>
      </c>
      <c r="AE1490" s="2">
        <f t="shared" si="47"/>
        <v>458.04999999999995</v>
      </c>
      <c r="AF1490" s="2" t="s">
        <v>25</v>
      </c>
      <c r="AG1490" s="42">
        <f>IFERROR(Table2[[#This Row],[Profit]]/Table2[[#This Row],[Sales Amount]],0)</f>
        <v>0.27348391218422924</v>
      </c>
      <c r="AH1490" s="2" t="str">
        <f>TRIM(Table2[[#This Row],[Payment Modee]])</f>
        <v>UPI</v>
      </c>
      <c r="AI1490" s="2" t="s">
        <v>36</v>
      </c>
      <c r="AJ1490" s="2" t="s">
        <v>27</v>
      </c>
      <c r="AK1490" s="2" t="s">
        <v>1516</v>
      </c>
      <c r="AL1490" s="16" t="str">
        <f>IF(HOUR(Table2[[#This Row],[Order Time]])&lt;12,"Morning",IF(HOUR(Table2[[#This Row],[Order Time]])&lt;17,"Afternoon",IF(HOUR(Table2[[#This Row],[Order Time]])&lt;21,"Evening","Night")))</f>
        <v>Afternoon</v>
      </c>
      <c r="AM1490" s="16" t="s">
        <v>29</v>
      </c>
    </row>
    <row r="1491" spans="1:39" x14ac:dyDescent="0.25">
      <c r="A1491" s="13" t="s">
        <v>3253</v>
      </c>
      <c r="B1491" s="4">
        <v>45393</v>
      </c>
      <c r="C1491" s="2">
        <f>YEAR(Table2[[#This Row],[Invoice Date]])</f>
        <v>2024</v>
      </c>
      <c r="D1491" s="2" t="str">
        <f>TEXT(Table2[[#This Row],[Invoice Date]],"mmm")</f>
        <v>Apr</v>
      </c>
      <c r="E1491" s="2" t="str">
        <f>Table2[[#This Row],[Store_ID]]&amp;"-"&amp;Table2[[#This Row],[Year]]&amp;"-"&amp;Table2[[#This Row],[Month]]</f>
        <v>STR108-2024-Apr</v>
      </c>
      <c r="F1491" s="2" t="s">
        <v>2287</v>
      </c>
      <c r="G1491" s="2" t="str">
        <f>_xlfn.XLOOKUP(Table2[[#This Row],[Customer_ID]],Table3[Customer_ID],Table3[Customer Name],"Not Found")</f>
        <v>Rohit Pillai</v>
      </c>
      <c r="H1491" s="2" t="str">
        <f>_xlfn.XLOOKUP(Table2[[#This Row],[Customer_ID]],Table3[Customer_ID],Table3[Gender],"Female")</f>
        <v>Male</v>
      </c>
      <c r="I1491" s="2" t="str">
        <f>_xlfn.XLOOKUP(Table2[[#This Row],[Customer_ID]],Table3[Customer_ID],Table3[City],"Missing Memebership")</f>
        <v>Davanagere</v>
      </c>
      <c r="J1491" s="2" t="str">
        <f>_xlfn.XLOOKUP(Table2[[#This Row],[Customer_ID]],Table3[Customer_ID],Table3[State],"Karnataka")</f>
        <v>Karnataka</v>
      </c>
      <c r="K1491" s="2" t="str">
        <f>_xlfn.XLOOKUP(Table2[[#This Row],[Customer_ID]],Table3[Customer_ID],Table3[Membership],"Regular")</f>
        <v>Gold</v>
      </c>
      <c r="L1491" s="2" t="s">
        <v>652</v>
      </c>
      <c r="M1491" s="2" t="str">
        <f>_xlfn.XLOOKUP(Table2[[#This Row],[Product_ID]],Table4[Product_ID],Table4[Product_Name],"Not Found")</f>
        <v>Libas Smart Watch Purple</v>
      </c>
      <c r="N1491" s="2" t="str">
        <f>_xlfn.XLOOKUP(Table2[[#This Row],[Product_ID]],Table4[Product_ID],Table4[Category],"Not Found")</f>
        <v>Watches</v>
      </c>
      <c r="O1491" s="2" t="str">
        <f>_xlfn.XLOOKUP(Table2[[#This Row],[Product_ID]],Table4[Product_ID],Table4[Subcategory],"Not Found")</f>
        <v>Smart Watch</v>
      </c>
      <c r="P1491" s="2" t="str">
        <f>_xlfn.XLOOKUP(Table2[[#This Row],[Product_ID]],Table4[Product_ID],Table4[Brand],"Missing Brand")</f>
        <v>Libas</v>
      </c>
      <c r="Q1491" s="2" t="s">
        <v>236</v>
      </c>
      <c r="R1491" s="2" t="str">
        <f>_xlfn.XLOOKUP(Table2[[#This Row],[Store_ID]],Table6[Store_ID],Table6[Store Name],"Not Found")</f>
        <v>TrendMart Kozhikode High Street</v>
      </c>
      <c r="S1491" s="2">
        <f>_xlfn.XLOOKUP(Table2[[#This Row],[Store_ID]],Table6[Store_ID],Table6[Monthly Target],"Missing Target")</f>
        <v>2500000</v>
      </c>
      <c r="T1491" s="2" t="str">
        <f>_xlfn.XLOOKUP(Table2[[#This Row],[Store_ID]],Table6[Store_ID],Table6[Region],"Not Found")</f>
        <v>South Zone 1</v>
      </c>
      <c r="U1491" s="2" t="s">
        <v>417</v>
      </c>
      <c r="V1491" s="2" t="str">
        <f>_xlfn.XLOOKUP(Table2[[#This Row],[Employee_ID]],Table5[Employee_ID],Table5[Employee Name],"Not Found")</f>
        <v>Arjun Krishnan</v>
      </c>
      <c r="W1491" s="2">
        <v>1</v>
      </c>
      <c r="X1491" s="2">
        <v>1069.3599999999999</v>
      </c>
      <c r="Y1491" s="2">
        <v>10</v>
      </c>
      <c r="Z1491" s="2">
        <v>106.94</v>
      </c>
      <c r="AA1491" s="2">
        <v>12</v>
      </c>
      <c r="AB1491" s="2">
        <v>115.49</v>
      </c>
      <c r="AC1491" s="2">
        <v>1077.9100000000001</v>
      </c>
      <c r="AD1491" s="2">
        <v>815.46</v>
      </c>
      <c r="AE1491" s="2">
        <f t="shared" si="47"/>
        <v>146.96000000000004</v>
      </c>
      <c r="AF1491" s="2" t="s">
        <v>35</v>
      </c>
      <c r="AG1491" s="42">
        <f>IFERROR(Table2[[#This Row],[Profit]]/Table2[[#This Row],[Sales Amount]],0)</f>
        <v>0.13633791318384655</v>
      </c>
      <c r="AH1491" s="2" t="str">
        <f>TRIM(Table2[[#This Row],[Payment Modee]])</f>
        <v>Debit Card</v>
      </c>
      <c r="AI1491" s="2" t="s">
        <v>26</v>
      </c>
      <c r="AJ1491" s="2" t="s">
        <v>197</v>
      </c>
      <c r="AK1491" s="2" t="s">
        <v>2509</v>
      </c>
      <c r="AL1491" s="16" t="str">
        <f>IF(HOUR(Table2[[#This Row],[Order Time]])&lt;12,"Morning",IF(HOUR(Table2[[#This Row],[Order Time]])&lt;17,"Afternoon",IF(HOUR(Table2[[#This Row],[Order Time]])&lt;21,"Evening","Night")))</f>
        <v>Afternoon</v>
      </c>
      <c r="AM1491" s="16" t="s">
        <v>29</v>
      </c>
    </row>
    <row r="1492" spans="1:39" x14ac:dyDescent="0.25">
      <c r="A1492" s="13" t="s">
        <v>3254</v>
      </c>
      <c r="B1492" s="4">
        <v>45581</v>
      </c>
      <c r="C1492" s="2">
        <f>YEAR(Table2[[#This Row],[Invoice Date]])</f>
        <v>2024</v>
      </c>
      <c r="D1492" s="2" t="str">
        <f>TEXT(Table2[[#This Row],[Invoice Date]],"mmm")</f>
        <v>Oct</v>
      </c>
      <c r="E1492" s="2" t="str">
        <f>Table2[[#This Row],[Store_ID]]&amp;"-"&amp;Table2[[#This Row],[Year]]&amp;"-"&amp;Table2[[#This Row],[Month]]</f>
        <v>STR007-2024-Oct</v>
      </c>
      <c r="F1492" s="2" t="s">
        <v>2338</v>
      </c>
      <c r="G1492" s="2" t="str">
        <f>_xlfn.XLOOKUP(Table2[[#This Row],[Customer_ID]],Table3[Customer_ID],Table3[Customer Name],"Not Found")</f>
        <v>Harish Achari</v>
      </c>
      <c r="H1492" s="2" t="str">
        <f>_xlfn.XLOOKUP(Table2[[#This Row],[Customer_ID]],Table3[Customer_ID],Table3[Gender],"Female")</f>
        <v>Male</v>
      </c>
      <c r="I1492" s="2" t="str">
        <f>_xlfn.XLOOKUP(Table2[[#This Row],[Customer_ID]],Table3[Customer_ID],Table3[City],"Missing Memebership")</f>
        <v>Davanagere</v>
      </c>
      <c r="J1492" s="2" t="str">
        <f>_xlfn.XLOOKUP(Table2[[#This Row],[Customer_ID]],Table3[Customer_ID],Table3[State],"Karnataka")</f>
        <v>Karnataka</v>
      </c>
      <c r="K1492" s="2" t="str">
        <f>_xlfn.XLOOKUP(Table2[[#This Row],[Customer_ID]],Table3[Customer_ID],Table3[Membership],"Regular")</f>
        <v>Silver</v>
      </c>
      <c r="L1492" s="2" t="s">
        <v>1048</v>
      </c>
      <c r="M1492" s="2" t="str">
        <f>_xlfn.XLOOKUP(Table2[[#This Row],[Product_ID]],Table4[Product_ID],Table4[Product_Name],"Not Found")</f>
        <v>Allen Solly Kids Shorts Teal</v>
      </c>
      <c r="N1492" s="2" t="str">
        <f>_xlfn.XLOOKUP(Table2[[#This Row],[Product_ID]],Table4[Product_ID],Table4[Category],"Not Found")</f>
        <v>Kids Wear</v>
      </c>
      <c r="O1492" s="2" t="str">
        <f>_xlfn.XLOOKUP(Table2[[#This Row],[Product_ID]],Table4[Product_ID],Table4[Subcategory],"Not Found")</f>
        <v>Kids Shorts</v>
      </c>
      <c r="P1492" s="2" t="str">
        <f>_xlfn.XLOOKUP(Table2[[#This Row],[Product_ID]],Table4[Product_ID],Table4[Brand],"Missing Brand")</f>
        <v>Allen Solly</v>
      </c>
      <c r="Q1492" s="2" t="s">
        <v>307</v>
      </c>
      <c r="R1492" s="2" t="str">
        <f>_xlfn.XLOOKUP(Table2[[#This Row],[Store_ID]],Table6[Store_ID],Table6[Store Name],"Not Found")</f>
        <v>TrendMart Thoothukudi Mall Kiosk</v>
      </c>
      <c r="S1492" s="2">
        <f>_xlfn.XLOOKUP(Table2[[#This Row],[Store_ID]],Table6[Store_ID],Table6[Monthly Target],"Missing Target")</f>
        <v>1500000</v>
      </c>
      <c r="T1492" s="2" t="str">
        <f>_xlfn.XLOOKUP(Table2[[#This Row],[Store_ID]],Table6[Store_ID],Table6[Region],"Not Found")</f>
        <v>South Zone 1</v>
      </c>
      <c r="U1492" s="2" t="s">
        <v>268</v>
      </c>
      <c r="V1492" s="2" t="str">
        <f>_xlfn.XLOOKUP(Table2[[#This Row],[Employee_ID]],Table5[Employee_ID],Table5[Employee Name],"Not Found")</f>
        <v>Ganesh Iyengar</v>
      </c>
      <c r="W1492" s="2">
        <v>3</v>
      </c>
      <c r="X1492" s="2">
        <v>634.09</v>
      </c>
      <c r="Y1492" s="2">
        <v>10</v>
      </c>
      <c r="Z1492" s="2">
        <v>190.23</v>
      </c>
      <c r="AA1492" s="2">
        <v>5</v>
      </c>
      <c r="AB1492" s="2">
        <v>85.6</v>
      </c>
      <c r="AC1492" s="2">
        <v>1797.64</v>
      </c>
      <c r="AD1492" s="2">
        <v>1528.32</v>
      </c>
      <c r="AE1492" s="2">
        <f t="shared" ref="AE1492:AE1523" si="48">(AC1492-AD1492-AB1492)</f>
        <v>183.72000000000017</v>
      </c>
      <c r="AF1492" s="2" t="s">
        <v>25</v>
      </c>
      <c r="AG1492" s="42">
        <f>IFERROR(Table2[[#This Row],[Profit]]/Table2[[#This Row],[Sales Amount]],0)</f>
        <v>0.10220066309160909</v>
      </c>
      <c r="AH1492" s="2" t="str">
        <f>TRIM(Table2[[#This Row],[Payment Modee]])</f>
        <v>UPI</v>
      </c>
      <c r="AI1492" s="2" t="s">
        <v>36</v>
      </c>
      <c r="AJ1492" s="2" t="s">
        <v>27</v>
      </c>
      <c r="AK1492" s="2" t="s">
        <v>602</v>
      </c>
      <c r="AL1492" s="16" t="str">
        <f>IF(HOUR(Table2[[#This Row],[Order Time]])&lt;12,"Morning",IF(HOUR(Table2[[#This Row],[Order Time]])&lt;17,"Afternoon",IF(HOUR(Table2[[#This Row],[Order Time]])&lt;21,"Evening","Night")))</f>
        <v>Afternoon</v>
      </c>
      <c r="AM1492" s="16" t="s">
        <v>29</v>
      </c>
    </row>
    <row r="1493" spans="1:39" x14ac:dyDescent="0.25">
      <c r="A1493" s="13" t="s">
        <v>3255</v>
      </c>
      <c r="B1493" s="4">
        <v>45553</v>
      </c>
      <c r="C1493" s="2">
        <f>YEAR(Table2[[#This Row],[Invoice Date]])</f>
        <v>2024</v>
      </c>
      <c r="D1493" s="2" t="str">
        <f>TEXT(Table2[[#This Row],[Invoice Date]],"mmm")</f>
        <v>Sep</v>
      </c>
      <c r="E1493" s="2" t="str">
        <f>Table2[[#This Row],[Store_ID]]&amp;"-"&amp;Table2[[#This Row],[Year]]&amp;"-"&amp;Table2[[#This Row],[Month]]</f>
        <v>STR107-2024-Sep</v>
      </c>
      <c r="F1493" s="2" t="s">
        <v>2386</v>
      </c>
      <c r="G1493" s="2" t="str">
        <f>_xlfn.XLOOKUP(Table2[[#This Row],[Customer_ID]],Table3[Customer_ID],Table3[Customer Name],"Not Found")</f>
        <v>Prakash Natarajan</v>
      </c>
      <c r="H1493" s="2" t="str">
        <f>_xlfn.XLOOKUP(Table2[[#This Row],[Customer_ID]],Table3[Customer_ID],Table3[Gender],"Female")</f>
        <v>Male</v>
      </c>
      <c r="I1493" s="2" t="str">
        <f>_xlfn.XLOOKUP(Table2[[#This Row],[Customer_ID]],Table3[Customer_ID],Table3[City],"Missing Memebership")</f>
        <v>Vijayawada</v>
      </c>
      <c r="J1493" s="2" t="str">
        <f>_xlfn.XLOOKUP(Table2[[#This Row],[Customer_ID]],Table3[Customer_ID],Table3[State],"Karnataka")</f>
        <v>Andhra Pradesh</v>
      </c>
      <c r="K1493" s="2" t="str">
        <f>_xlfn.XLOOKUP(Table2[[#This Row],[Customer_ID]],Table3[Customer_ID],Table3[Membership],"Regular")</f>
        <v>Silver</v>
      </c>
      <c r="L1493" s="2" t="s">
        <v>1811</v>
      </c>
      <c r="M1493" s="2" t="str">
        <f>_xlfn.XLOOKUP(Table2[[#This Row],[Product_ID]],Table4[Product_ID],Table4[Product_Name],"Not Found")</f>
        <v>Metro Shoes Tie Orange</v>
      </c>
      <c r="N1493" s="2" t="str">
        <f>_xlfn.XLOOKUP(Table2[[#This Row],[Product_ID]],Table4[Product_ID],Table4[Category],"Not Found")</f>
        <v>Accessories</v>
      </c>
      <c r="O1493" s="2" t="str">
        <f>_xlfn.XLOOKUP(Table2[[#This Row],[Product_ID]],Table4[Product_ID],Table4[Subcategory],"Not Found")</f>
        <v>Tie</v>
      </c>
      <c r="P1493" s="2" t="str">
        <f>_xlfn.XLOOKUP(Table2[[#This Row],[Product_ID]],Table4[Product_ID],Table4[Brand],"Missing Brand")</f>
        <v>Metro Shoes</v>
      </c>
      <c r="Q1493" s="2" t="s">
        <v>914</v>
      </c>
      <c r="R1493" s="2" t="str">
        <f>_xlfn.XLOOKUP(Table2[[#This Row],[Store_ID]],Table6[Store_ID],Table6[Store Name],"Not Found")</f>
        <v>TrendMart Kochi High Street</v>
      </c>
      <c r="S1493" s="2">
        <f>_xlfn.XLOOKUP(Table2[[#This Row],[Store_ID]],Table6[Store_ID],Table6[Monthly Target],"Missing Target")</f>
        <v>1500000</v>
      </c>
      <c r="T1493" s="2" t="str">
        <f>_xlfn.XLOOKUP(Table2[[#This Row],[Store_ID]],Table6[Store_ID],Table6[Region],"Not Found")</f>
        <v>South Zone 1</v>
      </c>
      <c r="U1493" s="2" t="s">
        <v>62</v>
      </c>
      <c r="V1493" s="2" t="str">
        <f>_xlfn.XLOOKUP(Table2[[#This Row],[Employee_ID]],Table5[Employee_ID],Table5[Employee Name],"Not Found")</f>
        <v>Rahul Krishnan</v>
      </c>
      <c r="W1493" s="2">
        <v>3</v>
      </c>
      <c r="X1493" s="2">
        <v>898</v>
      </c>
      <c r="Y1493" s="2">
        <v>30</v>
      </c>
      <c r="Z1493" s="2">
        <v>808.2</v>
      </c>
      <c r="AA1493" s="2">
        <v>5</v>
      </c>
      <c r="AB1493" s="2">
        <v>94.29</v>
      </c>
      <c r="AC1493" s="2">
        <v>1980.09</v>
      </c>
      <c r="AD1493" s="2">
        <v>1606.41</v>
      </c>
      <c r="AE1493" s="2">
        <f t="shared" si="48"/>
        <v>279.38999999999982</v>
      </c>
      <c r="AF1493" s="2" t="s">
        <v>56</v>
      </c>
      <c r="AG1493" s="42">
        <f>IFERROR(Table2[[#This Row],[Profit]]/Table2[[#This Row],[Sales Amount]],0)</f>
        <v>0.14109964698574298</v>
      </c>
      <c r="AH1493" s="2" t="str">
        <f>TRIM(Table2[[#This Row],[Payment Modee]])</f>
        <v>Credit Card</v>
      </c>
      <c r="AI1493" s="2" t="s">
        <v>36</v>
      </c>
      <c r="AJ1493" s="2" t="s">
        <v>27</v>
      </c>
      <c r="AK1493" s="2" t="s">
        <v>3256</v>
      </c>
      <c r="AL1493" s="16" t="str">
        <f>IF(HOUR(Table2[[#This Row],[Order Time]])&lt;12,"Morning",IF(HOUR(Table2[[#This Row],[Order Time]])&lt;17,"Afternoon",IF(HOUR(Table2[[#This Row],[Order Time]])&lt;21,"Evening","Night")))</f>
        <v>Night</v>
      </c>
      <c r="AM1493" s="16" t="s">
        <v>29</v>
      </c>
    </row>
    <row r="1494" spans="1:39" x14ac:dyDescent="0.25">
      <c r="A1494" s="13" t="s">
        <v>3257</v>
      </c>
      <c r="B1494" s="4">
        <v>45743</v>
      </c>
      <c r="C1494" s="2">
        <f>YEAR(Table2[[#This Row],[Invoice Date]])</f>
        <v>2025</v>
      </c>
      <c r="D1494" s="2" t="str">
        <f>TEXT(Table2[[#This Row],[Invoice Date]],"mmm")</f>
        <v>Mar</v>
      </c>
      <c r="E1494" s="2" t="str">
        <f>Table2[[#This Row],[Store_ID]]&amp;"-"&amp;Table2[[#This Row],[Year]]&amp;"-"&amp;Table2[[#This Row],[Month]]</f>
        <v>STR056-2025-Mar</v>
      </c>
      <c r="F1494" s="2" t="s">
        <v>1007</v>
      </c>
      <c r="G1494" s="2" t="str">
        <f>_xlfn.XLOOKUP(Table2[[#This Row],[Customer_ID]],Table3[Customer_ID],Table3[Customer Name],"Not Found")</f>
        <v>Bindu Varma</v>
      </c>
      <c r="H1494" s="2" t="str">
        <f>_xlfn.XLOOKUP(Table2[[#This Row],[Customer_ID]],Table3[Customer_ID],Table3[Gender],"Female")</f>
        <v>Female</v>
      </c>
      <c r="I1494" s="2" t="str">
        <f>_xlfn.XLOOKUP(Table2[[#This Row],[Customer_ID]],Table3[Customer_ID],Table3[City],"Missing Memebership")</f>
        <v>Nellore</v>
      </c>
      <c r="J1494" s="2" t="str">
        <f>_xlfn.XLOOKUP(Table2[[#This Row],[Customer_ID]],Table3[Customer_ID],Table3[State],"Karnataka")</f>
        <v>Andhra Pradesh</v>
      </c>
      <c r="K1494" s="2" t="str">
        <f>_xlfn.XLOOKUP(Table2[[#This Row],[Customer_ID]],Table3[Customer_ID],Table3[Membership],"Regular")</f>
        <v>Silver</v>
      </c>
      <c r="L1494" s="2" t="s">
        <v>2548</v>
      </c>
      <c r="M1494" s="2" t="str">
        <f>_xlfn.XLOOKUP(Table2[[#This Row],[Product_ID]],Table4[Product_ID],Table4[Product_Name],"Not Found")</f>
        <v>Max Fashion Nehru Jacket Purple</v>
      </c>
      <c r="N1494" s="2" t="str">
        <f>_xlfn.XLOOKUP(Table2[[#This Row],[Product_ID]],Table4[Product_ID],Table4[Category],"Not Found")</f>
        <v>Men Ethnic</v>
      </c>
      <c r="O1494" s="2" t="str">
        <f>_xlfn.XLOOKUP(Table2[[#This Row],[Product_ID]],Table4[Product_ID],Table4[Subcategory],"Not Found")</f>
        <v>Nehru Jacket</v>
      </c>
      <c r="P1494" s="2" t="str">
        <f>_xlfn.XLOOKUP(Table2[[#This Row],[Product_ID]],Table4[Product_ID],Table4[Brand],"Missing Brand")</f>
        <v>Max Fashion</v>
      </c>
      <c r="Q1494" s="2" t="s">
        <v>474</v>
      </c>
      <c r="R1494" s="2" t="str">
        <f>_xlfn.XLOOKUP(Table2[[#This Row],[Store_ID]],Table6[Store_ID],Table6[Store Name],"Not Found")</f>
        <v>TrendMart Nizamabad Standard</v>
      </c>
      <c r="S1494" s="2">
        <f>_xlfn.XLOOKUP(Table2[[#This Row],[Store_ID]],Table6[Store_ID],Table6[Monthly Target],"Missing Target")</f>
        <v>1200000</v>
      </c>
      <c r="T1494" s="2" t="str">
        <f>_xlfn.XLOOKUP(Table2[[#This Row],[Store_ID]],Table6[Store_ID],Table6[Region],"Not Found")</f>
        <v>South Zone 2</v>
      </c>
      <c r="U1494" s="2" t="s">
        <v>187</v>
      </c>
      <c r="V1494" s="2" t="str">
        <f>_xlfn.XLOOKUP(Table2[[#This Row],[Employee_ID]],Table5[Employee_ID],Table5[Employee Name],"Not Found")</f>
        <v>Ganapathy Naidu</v>
      </c>
      <c r="W1494" s="2">
        <v>1</v>
      </c>
      <c r="X1494" s="2">
        <v>1452.51</v>
      </c>
      <c r="Y1494" s="2">
        <v>10</v>
      </c>
      <c r="Z1494" s="2">
        <v>145.25</v>
      </c>
      <c r="AA1494" s="2">
        <v>12</v>
      </c>
      <c r="AB1494" s="2">
        <v>156.87</v>
      </c>
      <c r="AC1494" s="2">
        <v>1464.13</v>
      </c>
      <c r="AD1494" s="2">
        <v>971.87</v>
      </c>
      <c r="AE1494" s="2">
        <f t="shared" si="48"/>
        <v>335.3900000000001</v>
      </c>
      <c r="AF1494" s="2" t="s">
        <v>25</v>
      </c>
      <c r="AG1494" s="42">
        <f>IFERROR(Table2[[#This Row],[Profit]]/Table2[[#This Row],[Sales Amount]],0)</f>
        <v>0.22907118903376072</v>
      </c>
      <c r="AH1494" s="2" t="str">
        <f>TRIM(Table2[[#This Row],[Payment Modee]])</f>
        <v>UPI</v>
      </c>
      <c r="AI1494" s="2" t="s">
        <v>36</v>
      </c>
      <c r="AJ1494" s="2" t="s">
        <v>27</v>
      </c>
      <c r="AK1494" s="2" t="s">
        <v>2466</v>
      </c>
      <c r="AL1494" s="16" t="str">
        <f>IF(HOUR(Table2[[#This Row],[Order Time]])&lt;12,"Morning",IF(HOUR(Table2[[#This Row],[Order Time]])&lt;17,"Afternoon",IF(HOUR(Table2[[#This Row],[Order Time]])&lt;21,"Evening","Night")))</f>
        <v>Afternoon</v>
      </c>
      <c r="AM1494" s="16" t="s">
        <v>29</v>
      </c>
    </row>
    <row r="1495" spans="1:39" x14ac:dyDescent="0.25">
      <c r="A1495" s="13" t="s">
        <v>3258</v>
      </c>
      <c r="B1495" s="4">
        <v>45627</v>
      </c>
      <c r="C1495" s="2">
        <f>YEAR(Table2[[#This Row],[Invoice Date]])</f>
        <v>2024</v>
      </c>
      <c r="D1495" s="2" t="str">
        <f>TEXT(Table2[[#This Row],[Invoice Date]],"mmm")</f>
        <v>Dec</v>
      </c>
      <c r="E1495" s="2" t="str">
        <f>Table2[[#This Row],[Store_ID]]&amp;"-"&amp;Table2[[#This Row],[Year]]&amp;"-"&amp;Table2[[#This Row],[Month]]</f>
        <v>STR094-2024-Dec</v>
      </c>
      <c r="F1495" s="2" t="s">
        <v>1684</v>
      </c>
      <c r="G1495" s="2" t="str">
        <f>_xlfn.XLOOKUP(Table2[[#This Row],[Customer_ID]],Table3[Customer_ID],Table3[Customer Name],"Not Found")</f>
        <v>Pranav Chettiar</v>
      </c>
      <c r="H1495" s="2" t="str">
        <f>_xlfn.XLOOKUP(Table2[[#This Row],[Customer_ID]],Table3[Customer_ID],Table3[Gender],"Female")</f>
        <v>Male</v>
      </c>
      <c r="I1495" s="2" t="str">
        <f>_xlfn.XLOOKUP(Table2[[#This Row],[Customer_ID]],Table3[Customer_ID],Table3[City],"Missing Memebership")</f>
        <v>Thiruvananthapuram</v>
      </c>
      <c r="J1495" s="2" t="str">
        <f>_xlfn.XLOOKUP(Table2[[#This Row],[Customer_ID]],Table3[Customer_ID],Table3[State],"Karnataka")</f>
        <v>Kerala</v>
      </c>
      <c r="K1495" s="2" t="str">
        <f>_xlfn.XLOOKUP(Table2[[#This Row],[Customer_ID]],Table3[Customer_ID],Table3[Membership],"Regular")</f>
        <v>Gold</v>
      </c>
      <c r="L1495" s="2" t="s">
        <v>1640</v>
      </c>
      <c r="M1495" s="2" t="str">
        <f>_xlfn.XLOOKUP(Table2[[#This Row],[Product_ID]],Table4[Product_ID],Table4[Product_Name],"Not Found")</f>
        <v>Pantaloons Track Suit Brown</v>
      </c>
      <c r="N1495" s="2" t="str">
        <f>_xlfn.XLOOKUP(Table2[[#This Row],[Product_ID]],Table4[Product_ID],Table4[Category],"Not Found")</f>
        <v>Sportswear</v>
      </c>
      <c r="O1495" s="2" t="str">
        <f>_xlfn.XLOOKUP(Table2[[#This Row],[Product_ID]],Table4[Product_ID],Table4[Subcategory],"Not Found")</f>
        <v>Track Suit</v>
      </c>
      <c r="P1495" s="2" t="str">
        <f>_xlfn.XLOOKUP(Table2[[#This Row],[Product_ID]],Table4[Product_ID],Table4[Brand],"Missing Brand")</f>
        <v>Pantaloons</v>
      </c>
      <c r="Q1495" s="2" t="s">
        <v>610</v>
      </c>
      <c r="R1495" s="2" t="str">
        <f>_xlfn.XLOOKUP(Table2[[#This Row],[Store_ID]],Table6[Store_ID],Table6[Store Name],"Not Found")</f>
        <v>TrendMart Kollam Flagship</v>
      </c>
      <c r="S1495" s="2">
        <f>_xlfn.XLOOKUP(Table2[[#This Row],[Store_ID]],Table6[Store_ID],Table6[Monthly Target],"Missing Target")</f>
        <v>1200000</v>
      </c>
      <c r="T1495" s="2" t="str">
        <f>_xlfn.XLOOKUP(Table2[[#This Row],[Store_ID]],Table6[Store_ID],Table6[Region],"Not Found")</f>
        <v>South Zone 1</v>
      </c>
      <c r="U1495" s="2" t="s">
        <v>170</v>
      </c>
      <c r="V1495" s="2" t="str">
        <f>_xlfn.XLOOKUP(Table2[[#This Row],[Employee_ID]],Table5[Employee_ID],Table5[Employee Name],"Not Found")</f>
        <v>Ishwarya Shetty</v>
      </c>
      <c r="W1495" s="2">
        <v>3</v>
      </c>
      <c r="X1495" s="2">
        <v>1434.19</v>
      </c>
      <c r="Y1495" s="2">
        <v>30</v>
      </c>
      <c r="Z1495" s="2">
        <v>1290.77</v>
      </c>
      <c r="AA1495" s="2">
        <v>12</v>
      </c>
      <c r="AB1495" s="2">
        <v>361.42</v>
      </c>
      <c r="AC1495" s="2">
        <v>3373.22</v>
      </c>
      <c r="AD1495" s="2">
        <v>2681.67</v>
      </c>
      <c r="AE1495" s="2">
        <f t="shared" si="48"/>
        <v>330.12999999999971</v>
      </c>
      <c r="AF1495" s="2" t="s">
        <v>69</v>
      </c>
      <c r="AG1495" s="42">
        <f>IFERROR(Table2[[#This Row],[Profit]]/Table2[[#This Row],[Sales Amount]],0)</f>
        <v>9.7867912558326983E-2</v>
      </c>
      <c r="AH1495" s="2" t="str">
        <f>TRIM(Table2[[#This Row],[Payment Modee]])</f>
        <v>Cash</v>
      </c>
      <c r="AI1495" s="2" t="s">
        <v>26</v>
      </c>
      <c r="AJ1495" s="2" t="s">
        <v>27</v>
      </c>
      <c r="AK1495" s="2" t="s">
        <v>2258</v>
      </c>
      <c r="AL1495" s="16" t="str">
        <f>IF(HOUR(Table2[[#This Row],[Order Time]])&lt;12,"Morning",IF(HOUR(Table2[[#This Row],[Order Time]])&lt;17,"Afternoon",IF(HOUR(Table2[[#This Row],[Order Time]])&lt;21,"Evening","Night")))</f>
        <v>Evening</v>
      </c>
      <c r="AM1495" s="16" t="s">
        <v>38</v>
      </c>
    </row>
    <row r="1496" spans="1:39" x14ac:dyDescent="0.25">
      <c r="A1496" s="13" t="s">
        <v>3259</v>
      </c>
      <c r="B1496" s="4">
        <v>45601</v>
      </c>
      <c r="C1496" s="2">
        <f>YEAR(Table2[[#This Row],[Invoice Date]])</f>
        <v>2024</v>
      </c>
      <c r="D1496" s="2" t="str">
        <f>TEXT(Table2[[#This Row],[Invoice Date]],"mmm")</f>
        <v>Nov</v>
      </c>
      <c r="E1496" s="2" t="str">
        <f>Table2[[#This Row],[Store_ID]]&amp;"-"&amp;Table2[[#This Row],[Year]]&amp;"-"&amp;Table2[[#This Row],[Month]]</f>
        <v>STR031-2024-Nov</v>
      </c>
      <c r="F1496" s="2" t="s">
        <v>1876</v>
      </c>
      <c r="G1496" s="2" t="str">
        <f>_xlfn.XLOOKUP(Table2[[#This Row],[Customer_ID]],Table3[Customer_ID],Table3[Customer Name],"Not Found")</f>
        <v>Thiru Natarajan</v>
      </c>
      <c r="H1496" s="2" t="str">
        <f>_xlfn.XLOOKUP(Table2[[#This Row],[Customer_ID]],Table3[Customer_ID],Table3[Gender],"Female")</f>
        <v>Male</v>
      </c>
      <c r="I1496" s="2" t="str">
        <f>_xlfn.XLOOKUP(Table2[[#This Row],[Customer_ID]],Table3[Customer_ID],Table3[City],"Missing Memebership")</f>
        <v>Tirupati</v>
      </c>
      <c r="J1496" s="2" t="str">
        <f>_xlfn.XLOOKUP(Table2[[#This Row],[Customer_ID]],Table3[Customer_ID],Table3[State],"Karnataka")</f>
        <v>Andhra Pradesh</v>
      </c>
      <c r="K1496" s="2" t="str">
        <f>_xlfn.XLOOKUP(Table2[[#This Row],[Customer_ID]],Table3[Customer_ID],Table3[Membership],"Regular")</f>
        <v>Platinum</v>
      </c>
      <c r="L1496" s="2" t="s">
        <v>463</v>
      </c>
      <c r="M1496" s="2" t="str">
        <f>_xlfn.XLOOKUP(Table2[[#This Row],[Product_ID]],Table4[Product_ID],Table4[Product_Name],"Not Found")</f>
        <v>Blackberrys Formal Trouser Mustard</v>
      </c>
      <c r="N1496" s="2" t="str">
        <f>_xlfn.XLOOKUP(Table2[[#This Row],[Product_ID]],Table4[Product_ID],Table4[Category],"Not Found")</f>
        <v>Men Trousers</v>
      </c>
      <c r="O1496" s="2" t="str">
        <f>_xlfn.XLOOKUP(Table2[[#This Row],[Product_ID]],Table4[Product_ID],Table4[Subcategory],"Not Found")</f>
        <v>Formal Trouser</v>
      </c>
      <c r="P1496" s="2" t="str">
        <f>_xlfn.XLOOKUP(Table2[[#This Row],[Product_ID]],Table4[Product_ID],Table4[Brand],"Missing Brand")</f>
        <v>Missing Brand Name</v>
      </c>
      <c r="Q1496" s="2" t="s">
        <v>1351</v>
      </c>
      <c r="R1496" s="2" t="str">
        <f>_xlfn.XLOOKUP(Table2[[#This Row],[Store_ID]],Table6[Store_ID],Table6[Store Name],"Not Found")</f>
        <v>TrendMart Kozhikode Mall Kiosk</v>
      </c>
      <c r="S1496" s="2">
        <f>_xlfn.XLOOKUP(Table2[[#This Row],[Store_ID]],Table6[Store_ID],Table6[Monthly Target],"Missing Target")</f>
        <v>2000000</v>
      </c>
      <c r="T1496" s="2" t="str">
        <f>_xlfn.XLOOKUP(Table2[[#This Row],[Store_ID]],Table6[Store_ID],Table6[Region],"Not Found")</f>
        <v>South Zone 1</v>
      </c>
      <c r="U1496" s="2" t="s">
        <v>417</v>
      </c>
      <c r="V1496" s="2" t="str">
        <f>_xlfn.XLOOKUP(Table2[[#This Row],[Employee_ID]],Table5[Employee_ID],Table5[Employee Name],"Not Found")</f>
        <v>Arjun Krishnan</v>
      </c>
      <c r="W1496" s="2">
        <v>2</v>
      </c>
      <c r="X1496" s="2">
        <v>1225.53</v>
      </c>
      <c r="Y1496" s="2">
        <v>0</v>
      </c>
      <c r="Z1496" s="2">
        <v>0</v>
      </c>
      <c r="AA1496" s="2">
        <v>12</v>
      </c>
      <c r="AB1496" s="2">
        <v>294.13</v>
      </c>
      <c r="AC1496" s="2">
        <v>2745.19</v>
      </c>
      <c r="AD1496" s="2">
        <v>1746.86</v>
      </c>
      <c r="AE1496" s="2">
        <f t="shared" si="48"/>
        <v>704.20000000000016</v>
      </c>
      <c r="AF1496" s="2" t="s">
        <v>69</v>
      </c>
      <c r="AG1496" s="42">
        <f>IFERROR(Table2[[#This Row],[Profit]]/Table2[[#This Row],[Sales Amount]],0)</f>
        <v>0.25652140653288119</v>
      </c>
      <c r="AH1496" s="2" t="str">
        <f>TRIM(Table2[[#This Row],[Payment Modee]])</f>
        <v>Cash</v>
      </c>
      <c r="AI1496" s="2" t="s">
        <v>26</v>
      </c>
      <c r="AJ1496" s="2" t="s">
        <v>27</v>
      </c>
      <c r="AK1496" s="2" t="s">
        <v>1049</v>
      </c>
      <c r="AL1496" s="16" t="str">
        <f>IF(HOUR(Table2[[#This Row],[Order Time]])&lt;12,"Morning",IF(HOUR(Table2[[#This Row],[Order Time]])&lt;17,"Afternoon",IF(HOUR(Table2[[#This Row],[Order Time]])&lt;21,"Evening","Night")))</f>
        <v>Evening</v>
      </c>
      <c r="AM1496" s="16" t="s">
        <v>29</v>
      </c>
    </row>
    <row r="1497" spans="1:39" x14ac:dyDescent="0.25">
      <c r="A1497" s="13" t="s">
        <v>3260</v>
      </c>
      <c r="B1497" s="4">
        <v>45440</v>
      </c>
      <c r="C1497" s="2">
        <f>YEAR(Table2[[#This Row],[Invoice Date]])</f>
        <v>2024</v>
      </c>
      <c r="D1497" s="2" t="str">
        <f>TEXT(Table2[[#This Row],[Invoice Date]],"mmm")</f>
        <v>May</v>
      </c>
      <c r="E1497" s="2" t="str">
        <f>Table2[[#This Row],[Store_ID]]&amp;"-"&amp;Table2[[#This Row],[Year]]&amp;"-"&amp;Table2[[#This Row],[Month]]</f>
        <v>STR010-2024-May</v>
      </c>
      <c r="F1497" s="2" t="s">
        <v>1480</v>
      </c>
      <c r="G1497" s="2" t="str">
        <f>_xlfn.XLOOKUP(Table2[[#This Row],[Customer_ID]],Table3[Customer_ID],Table3[Customer Name],"Not Found")</f>
        <v>Gokul Achari</v>
      </c>
      <c r="H1497" s="2" t="str">
        <f>_xlfn.XLOOKUP(Table2[[#This Row],[Customer_ID]],Table3[Customer_ID],Table3[Gender],"Female")</f>
        <v>Male</v>
      </c>
      <c r="I1497" s="2" t="str">
        <f>_xlfn.XLOOKUP(Table2[[#This Row],[Customer_ID]],Table3[Customer_ID],Table3[City],"Missing Memebership")</f>
        <v>Karimnagar</v>
      </c>
      <c r="J1497" s="2" t="str">
        <f>_xlfn.XLOOKUP(Table2[[#This Row],[Customer_ID]],Table3[Customer_ID],Table3[State],"Karnataka")</f>
        <v>Telangana</v>
      </c>
      <c r="K1497" s="2" t="str">
        <f>_xlfn.XLOOKUP(Table2[[#This Row],[Customer_ID]],Table3[Customer_ID],Table3[Membership],"Regular")</f>
        <v>Silver</v>
      </c>
      <c r="L1497" s="2" t="s">
        <v>1082</v>
      </c>
      <c r="M1497" s="2" t="str">
        <f>_xlfn.XLOOKUP(Table2[[#This Row],[Product_ID]],Table4[Product_ID],Table4[Product_Name],"Not Found")</f>
        <v>Pantaloons Sunglasses Black</v>
      </c>
      <c r="N1497" s="2" t="str">
        <f>_xlfn.XLOOKUP(Table2[[#This Row],[Product_ID]],Table4[Product_ID],Table4[Category],"Not Found")</f>
        <v>Accessories</v>
      </c>
      <c r="O1497" s="2" t="str">
        <f>_xlfn.XLOOKUP(Table2[[#This Row],[Product_ID]],Table4[Product_ID],Table4[Subcategory],"Not Found")</f>
        <v>Sunglasses</v>
      </c>
      <c r="P1497" s="2" t="str">
        <f>_xlfn.XLOOKUP(Table2[[#This Row],[Product_ID]],Table4[Product_ID],Table4[Brand],"Missing Brand")</f>
        <v>Pantaloons</v>
      </c>
      <c r="Q1497" s="2" t="s">
        <v>818</v>
      </c>
      <c r="R1497" s="2" t="str">
        <f>_xlfn.XLOOKUP(Table2[[#This Row],[Store_ID]],Table6[Store_ID],Table6[Store Name],"Not Found")</f>
        <v>TrendMart Kochi Mall Kiosk</v>
      </c>
      <c r="S1497" s="2">
        <f>_xlfn.XLOOKUP(Table2[[#This Row],[Store_ID]],Table6[Store_ID],Table6[Monthly Target],"Missing Target")</f>
        <v>2500000</v>
      </c>
      <c r="T1497" s="2" t="str">
        <f>_xlfn.XLOOKUP(Table2[[#This Row],[Store_ID]],Table6[Store_ID],Table6[Region],"Not Found")</f>
        <v>South Zone 1</v>
      </c>
      <c r="U1497" s="2" t="s">
        <v>113</v>
      </c>
      <c r="V1497" s="2" t="str">
        <f>_xlfn.XLOOKUP(Table2[[#This Row],[Employee_ID]],Table5[Employee_ID],Table5[Employee Name],"Not Found")</f>
        <v>Eswar Prasad</v>
      </c>
      <c r="W1497" s="2">
        <v>4</v>
      </c>
      <c r="X1497" s="2">
        <v>347.36</v>
      </c>
      <c r="Y1497" s="2">
        <v>5</v>
      </c>
      <c r="Z1497" s="2">
        <v>69.47</v>
      </c>
      <c r="AA1497" s="2">
        <v>5</v>
      </c>
      <c r="AB1497" s="2">
        <v>66</v>
      </c>
      <c r="AC1497" s="2">
        <v>1385.97</v>
      </c>
      <c r="AD1497" s="2">
        <v>788.2</v>
      </c>
      <c r="AE1497" s="2">
        <f t="shared" si="48"/>
        <v>531.77</v>
      </c>
      <c r="AF1497" s="2" t="s">
        <v>56</v>
      </c>
      <c r="AG1497" s="42">
        <f>IFERROR(Table2[[#This Row],[Profit]]/Table2[[#This Row],[Sales Amount]],0)</f>
        <v>0.3836807434504354</v>
      </c>
      <c r="AH1497" s="2" t="str">
        <f>TRIM(Table2[[#This Row],[Payment Modee]])</f>
        <v>Credit Card</v>
      </c>
      <c r="AI1497" s="2" t="s">
        <v>26</v>
      </c>
      <c r="AJ1497" s="2" t="s">
        <v>27</v>
      </c>
      <c r="AK1497" s="2" t="s">
        <v>427</v>
      </c>
      <c r="AL1497" s="16" t="str">
        <f>IF(HOUR(Table2[[#This Row],[Order Time]])&lt;12,"Morning",IF(HOUR(Table2[[#This Row],[Order Time]])&lt;17,"Afternoon",IF(HOUR(Table2[[#This Row],[Order Time]])&lt;21,"Evening","Night")))</f>
        <v>Afternoon</v>
      </c>
      <c r="AM1497" s="16" t="s">
        <v>29</v>
      </c>
    </row>
    <row r="1498" spans="1:39" x14ac:dyDescent="0.25">
      <c r="A1498" s="13" t="s">
        <v>3261</v>
      </c>
      <c r="B1498" s="4">
        <v>45417</v>
      </c>
      <c r="C1498" s="2">
        <f>YEAR(Table2[[#This Row],[Invoice Date]])</f>
        <v>2024</v>
      </c>
      <c r="D1498" s="2" t="str">
        <f>TEXT(Table2[[#This Row],[Invoice Date]],"mmm")</f>
        <v>May</v>
      </c>
      <c r="E1498" s="2" t="str">
        <f>Table2[[#This Row],[Store_ID]]&amp;"-"&amp;Table2[[#This Row],[Year]]&amp;"-"&amp;Table2[[#This Row],[Month]]</f>
        <v>STR001-2024-May</v>
      </c>
      <c r="F1498" s="2" t="s">
        <v>1381</v>
      </c>
      <c r="G1498" s="2" t="str">
        <f>_xlfn.XLOOKUP(Table2[[#This Row],[Customer_ID]],Table3[Customer_ID],Table3[Customer Name],"Not Found")</f>
        <v>Kiran Gupta</v>
      </c>
      <c r="H1498" s="2" t="str">
        <f>_xlfn.XLOOKUP(Table2[[#This Row],[Customer_ID]],Table3[Customer_ID],Table3[Gender],"Female")</f>
        <v>Male</v>
      </c>
      <c r="I1498" s="2" t="str">
        <f>_xlfn.XLOOKUP(Table2[[#This Row],[Customer_ID]],Table3[Customer_ID],Table3[City],"Missing Memebership")</f>
        <v>Guntur</v>
      </c>
      <c r="J1498" s="2" t="str">
        <f>_xlfn.XLOOKUP(Table2[[#This Row],[Customer_ID]],Table3[Customer_ID],Table3[State],"Karnataka")</f>
        <v>Andhra Pradesh</v>
      </c>
      <c r="K1498" s="2" t="str">
        <f>_xlfn.XLOOKUP(Table2[[#This Row],[Customer_ID]],Table3[Customer_ID],Table3[Membership],"Regular")</f>
        <v>Gold</v>
      </c>
      <c r="L1498" s="2" t="s">
        <v>301</v>
      </c>
      <c r="M1498" s="2" t="str">
        <f>_xlfn.XLOOKUP(Table2[[#This Row],[Product_ID]],Table4[Product_ID],Table4[Product_Name],"Not Found")</f>
        <v>Killer Jeans Skinny Fit Mustard</v>
      </c>
      <c r="N1498" s="2" t="str">
        <f>_xlfn.XLOOKUP(Table2[[#This Row],[Product_ID]],Table4[Product_ID],Table4[Category],"Not Found")</f>
        <v>Women Jeans</v>
      </c>
      <c r="O1498" s="2" t="str">
        <f>_xlfn.XLOOKUP(Table2[[#This Row],[Product_ID]],Table4[Product_ID],Table4[Subcategory],"Not Found")</f>
        <v>Skinny Fit</v>
      </c>
      <c r="P1498" s="2" t="str">
        <f>_xlfn.XLOOKUP(Table2[[#This Row],[Product_ID]],Table4[Product_ID],Table4[Brand],"Missing Brand")</f>
        <v>Killer Jeans</v>
      </c>
      <c r="Q1498" s="2" t="s">
        <v>409</v>
      </c>
      <c r="R1498" s="2" t="str">
        <f>_xlfn.XLOOKUP(Table2[[#This Row],[Store_ID]],Table6[Store_ID],Table6[Store Name],"Not Found")</f>
        <v>TrendMart Kollam Standard</v>
      </c>
      <c r="S1498" s="2">
        <f>_xlfn.XLOOKUP(Table2[[#This Row],[Store_ID]],Table6[Store_ID],Table6[Monthly Target],"Missing Target")</f>
        <v>2500000</v>
      </c>
      <c r="T1498" s="2" t="str">
        <f>_xlfn.XLOOKUP(Table2[[#This Row],[Store_ID]],Table6[Store_ID],Table6[Region],"Not Found")</f>
        <v>South Zone 1</v>
      </c>
      <c r="U1498" s="2" t="s">
        <v>24</v>
      </c>
      <c r="V1498" s="2" t="str">
        <f>_xlfn.XLOOKUP(Table2[[#This Row],[Employee_ID]],Table5[Employee_ID],Table5[Employee Name],"Not Found")</f>
        <v>Manoj Ramachandran</v>
      </c>
      <c r="W1498" s="2">
        <v>1</v>
      </c>
      <c r="X1498" s="2">
        <v>1491.28</v>
      </c>
      <c r="Y1498" s="2">
        <v>5</v>
      </c>
      <c r="Z1498" s="2">
        <v>74.56</v>
      </c>
      <c r="AA1498" s="2">
        <v>12</v>
      </c>
      <c r="AB1498" s="2">
        <v>170.01</v>
      </c>
      <c r="AC1498" s="2">
        <v>1586.73</v>
      </c>
      <c r="AD1498" s="2">
        <v>1047.48</v>
      </c>
      <c r="AE1498" s="2">
        <f t="shared" si="48"/>
        <v>369.24</v>
      </c>
      <c r="AF1498" s="2" t="s">
        <v>35</v>
      </c>
      <c r="AG1498" s="42">
        <f>IFERROR(Table2[[#This Row],[Profit]]/Table2[[#This Row],[Sales Amount]],0)</f>
        <v>0.2327049970694447</v>
      </c>
      <c r="AH1498" s="2" t="str">
        <f>TRIM(Table2[[#This Row],[Payment Modee]])</f>
        <v>Debit Card</v>
      </c>
      <c r="AI1498" s="2" t="s">
        <v>36</v>
      </c>
      <c r="AJ1498" s="2" t="s">
        <v>27</v>
      </c>
      <c r="AK1498" s="2" t="s">
        <v>505</v>
      </c>
      <c r="AL1498" s="16" t="str">
        <f>IF(HOUR(Table2[[#This Row],[Order Time]])&lt;12,"Morning",IF(HOUR(Table2[[#This Row],[Order Time]])&lt;17,"Afternoon",IF(HOUR(Table2[[#This Row],[Order Time]])&lt;21,"Evening","Night")))</f>
        <v>Afternoon</v>
      </c>
      <c r="AM1498" s="16" t="s">
        <v>38</v>
      </c>
    </row>
    <row r="1499" spans="1:39" x14ac:dyDescent="0.25">
      <c r="A1499" s="13" t="s">
        <v>3262</v>
      </c>
      <c r="B1499" s="4">
        <v>45628</v>
      </c>
      <c r="C1499" s="2">
        <f>YEAR(Table2[[#This Row],[Invoice Date]])</f>
        <v>2024</v>
      </c>
      <c r="D1499" s="2" t="str">
        <f>TEXT(Table2[[#This Row],[Invoice Date]],"mmm")</f>
        <v>Dec</v>
      </c>
      <c r="E1499" s="2" t="str">
        <f>Table2[[#This Row],[Store_ID]]&amp;"-"&amp;Table2[[#This Row],[Year]]&amp;"-"&amp;Table2[[#This Row],[Month]]</f>
        <v>STR024-2024-Dec</v>
      </c>
      <c r="F1499" s="2" t="s">
        <v>2297</v>
      </c>
      <c r="G1499" s="2" t="str">
        <f>_xlfn.XLOOKUP(Table2[[#This Row],[Customer_ID]],Table3[Customer_ID],Table3[Customer Name],"Not Found")</f>
        <v>Revathi Nair</v>
      </c>
      <c r="H1499" s="2" t="str">
        <f>_xlfn.XLOOKUP(Table2[[#This Row],[Customer_ID]],Table3[Customer_ID],Table3[Gender],"Female")</f>
        <v>Female</v>
      </c>
      <c r="I1499" s="2" t="str">
        <f>_xlfn.XLOOKUP(Table2[[#This Row],[Customer_ID]],Table3[Customer_ID],Table3[City],"Missing Memebership")</f>
        <v>Hyderabad</v>
      </c>
      <c r="J1499" s="2" t="str">
        <f>_xlfn.XLOOKUP(Table2[[#This Row],[Customer_ID]],Table3[Customer_ID],Table3[State],"Karnataka")</f>
        <v>Telangana</v>
      </c>
      <c r="K1499" s="2" t="str">
        <f>_xlfn.XLOOKUP(Table2[[#This Row],[Customer_ID]],Table3[Customer_ID],Table3[Membership],"Regular")</f>
        <v>Regular</v>
      </c>
      <c r="L1499" s="2" t="s">
        <v>416</v>
      </c>
      <c r="M1499" s="2" t="str">
        <f>_xlfn.XLOOKUP(Table2[[#This Row],[Product_ID]],Table4[Product_ID],Table4[Product_Name],"Not Found")</f>
        <v>GRT Jewellers Sling Bag Olive</v>
      </c>
      <c r="N1499" s="2" t="str">
        <f>_xlfn.XLOOKUP(Table2[[#This Row],[Product_ID]],Table4[Product_ID],Table4[Category],"Not Found")</f>
        <v>Handbags</v>
      </c>
      <c r="O1499" s="2" t="str">
        <f>_xlfn.XLOOKUP(Table2[[#This Row],[Product_ID]],Table4[Product_ID],Table4[Subcategory],"Not Found")</f>
        <v>Sling Bag</v>
      </c>
      <c r="P1499" s="2" t="str">
        <f>_xlfn.XLOOKUP(Table2[[#This Row],[Product_ID]],Table4[Product_ID],Table4[Brand],"Missing Brand")</f>
        <v>GRT Jewellers</v>
      </c>
      <c r="Q1499" s="2" t="s">
        <v>134</v>
      </c>
      <c r="R1499" s="2" t="str">
        <f>_xlfn.XLOOKUP(Table2[[#This Row],[Store_ID]],Table6[Store_ID],Table6[Store Name],"Not Found")</f>
        <v>TrendMart Nellore Standard</v>
      </c>
      <c r="S1499" s="2">
        <f>_xlfn.XLOOKUP(Table2[[#This Row],[Store_ID]],Table6[Store_ID],Table6[Monthly Target],"Missing Target")</f>
        <v>1000000</v>
      </c>
      <c r="T1499" s="2" t="str">
        <f>_xlfn.XLOOKUP(Table2[[#This Row],[Store_ID]],Table6[Store_ID],Table6[Region],"Not Found")</f>
        <v>South Zone 3</v>
      </c>
      <c r="U1499" s="2" t="s">
        <v>176</v>
      </c>
      <c r="V1499" s="2" t="str">
        <f>_xlfn.XLOOKUP(Table2[[#This Row],[Employee_ID]],Table5[Employee_ID],Table5[Employee Name],"Not Found")</f>
        <v>Malathi Varma</v>
      </c>
      <c r="W1499" s="2">
        <v>2</v>
      </c>
      <c r="X1499" s="2">
        <v>2974.21</v>
      </c>
      <c r="Y1499" s="2">
        <v>5</v>
      </c>
      <c r="Z1499" s="2">
        <v>297.42</v>
      </c>
      <c r="AA1499" s="2">
        <v>12</v>
      </c>
      <c r="AB1499" s="2">
        <v>678.12</v>
      </c>
      <c r="AC1499" s="2">
        <v>6329.12</v>
      </c>
      <c r="AD1499" s="2">
        <v>4068.02</v>
      </c>
      <c r="AE1499" s="2">
        <f t="shared" si="48"/>
        <v>1582.98</v>
      </c>
      <c r="AF1499" s="2" t="s">
        <v>35</v>
      </c>
      <c r="AG1499" s="42">
        <f>IFERROR(Table2[[#This Row],[Profit]]/Table2[[#This Row],[Sales Amount]],0)</f>
        <v>0.25011059989382411</v>
      </c>
      <c r="AH1499" s="2" t="str">
        <f>TRIM(Table2[[#This Row],[Payment Modee]])</f>
        <v>Debit Card</v>
      </c>
      <c r="AI1499" s="2" t="s">
        <v>36</v>
      </c>
      <c r="AJ1499" s="2" t="s">
        <v>197</v>
      </c>
      <c r="AK1499" s="2" t="s">
        <v>2358</v>
      </c>
      <c r="AL1499" s="16" t="str">
        <f>IF(HOUR(Table2[[#This Row],[Order Time]])&lt;12,"Morning",IF(HOUR(Table2[[#This Row],[Order Time]])&lt;17,"Afternoon",IF(HOUR(Table2[[#This Row],[Order Time]])&lt;21,"Evening","Night")))</f>
        <v>Morning</v>
      </c>
      <c r="AM1499" s="16" t="s">
        <v>29</v>
      </c>
    </row>
    <row r="1500" spans="1:39" x14ac:dyDescent="0.25">
      <c r="A1500" s="13" t="s">
        <v>3263</v>
      </c>
      <c r="B1500" s="4">
        <v>45569</v>
      </c>
      <c r="C1500" s="2">
        <f>YEAR(Table2[[#This Row],[Invoice Date]])</f>
        <v>2024</v>
      </c>
      <c r="D1500" s="2" t="str">
        <f>TEXT(Table2[[#This Row],[Invoice Date]],"mmm")</f>
        <v>Oct</v>
      </c>
      <c r="E1500" s="2" t="str">
        <f>Table2[[#This Row],[Store_ID]]&amp;"-"&amp;Table2[[#This Row],[Year]]&amp;"-"&amp;Table2[[#This Row],[Month]]</f>
        <v>STR020-2024-Oct</v>
      </c>
      <c r="F1500" s="2" t="s">
        <v>702</v>
      </c>
      <c r="G1500" s="2" t="str">
        <f>_xlfn.XLOOKUP(Table2[[#This Row],[Customer_ID]],Table3[Customer_ID],Table3[Customer Name],"Not Found")</f>
        <v>Deepak Prasad</v>
      </c>
      <c r="H1500" s="2" t="str">
        <f>_xlfn.XLOOKUP(Table2[[#This Row],[Customer_ID]],Table3[Customer_ID],Table3[Gender],"Female")</f>
        <v>Male</v>
      </c>
      <c r="I1500" s="2" t="str">
        <f>_xlfn.XLOOKUP(Table2[[#This Row],[Customer_ID]],Table3[Customer_ID],Table3[City],"Missing Memebership")</f>
        <v>Warangal</v>
      </c>
      <c r="J1500" s="2" t="str">
        <f>_xlfn.XLOOKUP(Table2[[#This Row],[Customer_ID]],Table3[Customer_ID],Table3[State],"Karnataka")</f>
        <v>Telangana</v>
      </c>
      <c r="K1500" s="2" t="str">
        <f>_xlfn.XLOOKUP(Table2[[#This Row],[Customer_ID]],Table3[Customer_ID],Table3[Membership],"Regular")</f>
        <v>Regular</v>
      </c>
      <c r="L1500" s="2" t="s">
        <v>838</v>
      </c>
      <c r="M1500" s="2" t="str">
        <f>_xlfn.XLOOKUP(Table2[[#This Row],[Product_ID]],Table4[Product_ID],Table4[Product_Name],"Not Found")</f>
        <v>Sonata A-Line Kurti Sky Blue</v>
      </c>
      <c r="N1500" s="2" t="str">
        <f>_xlfn.XLOOKUP(Table2[[#This Row],[Product_ID]],Table4[Product_ID],Table4[Category],"Not Found")</f>
        <v>Women Kurtis</v>
      </c>
      <c r="O1500" s="2" t="str">
        <f>_xlfn.XLOOKUP(Table2[[#This Row],[Product_ID]],Table4[Product_ID],Table4[Subcategory],"Not Found")</f>
        <v>A-Line Kurti</v>
      </c>
      <c r="P1500" s="2" t="str">
        <f>_xlfn.XLOOKUP(Table2[[#This Row],[Product_ID]],Table4[Product_ID],Table4[Brand],"Missing Brand")</f>
        <v>Sonata</v>
      </c>
      <c r="Q1500" s="2" t="s">
        <v>687</v>
      </c>
      <c r="R1500" s="2" t="str">
        <f>_xlfn.XLOOKUP(Table2[[#This Row],[Store_ID]],Table6[Store_ID],Table6[Store Name],"Not Found")</f>
        <v>TrendMart Guntur Standard</v>
      </c>
      <c r="S1500" s="2">
        <f>_xlfn.XLOOKUP(Table2[[#This Row],[Store_ID]],Table6[Store_ID],Table6[Monthly Target],"Missing Target")</f>
        <v>2000000</v>
      </c>
      <c r="T1500" s="2" t="str">
        <f>_xlfn.XLOOKUP(Table2[[#This Row],[Store_ID]],Table6[Store_ID],Table6[Region],"Not Found")</f>
        <v>South Zone 3</v>
      </c>
      <c r="U1500" s="2" t="s">
        <v>49</v>
      </c>
      <c r="V1500" s="2" t="str">
        <f>_xlfn.XLOOKUP(Table2[[#This Row],[Employee_ID]],Table5[Employee_ID],Table5[Employee Name],"Not Found")</f>
        <v>Jyothi Prasad</v>
      </c>
      <c r="W1500" s="2">
        <v>4</v>
      </c>
      <c r="X1500" s="2">
        <v>725.39</v>
      </c>
      <c r="Y1500" s="2">
        <v>20</v>
      </c>
      <c r="Z1500" s="2">
        <v>580.30999999999995</v>
      </c>
      <c r="AA1500" s="2">
        <v>5</v>
      </c>
      <c r="AB1500" s="2">
        <v>116.06</v>
      </c>
      <c r="AC1500" s="2">
        <v>2437.31</v>
      </c>
      <c r="AD1500" s="2">
        <v>2277.4</v>
      </c>
      <c r="AE1500" s="2">
        <f t="shared" si="48"/>
        <v>43.849999999999852</v>
      </c>
      <c r="AF1500" s="2" t="s">
        <v>35</v>
      </c>
      <c r="AG1500" s="42">
        <f>IFERROR(Table2[[#This Row],[Profit]]/Table2[[#This Row],[Sales Amount]],0)</f>
        <v>1.7991145976506827E-2</v>
      </c>
      <c r="AH1500" s="2" t="str">
        <f>TRIM(Table2[[#This Row],[Payment Modee]])</f>
        <v>Debit Card</v>
      </c>
      <c r="AI1500" s="2" t="s">
        <v>36</v>
      </c>
      <c r="AJ1500" s="2" t="s">
        <v>27</v>
      </c>
      <c r="AK1500" s="2" t="s">
        <v>383</v>
      </c>
      <c r="AL1500" s="16" t="str">
        <f>IF(HOUR(Table2[[#This Row],[Order Time]])&lt;12,"Morning",IF(HOUR(Table2[[#This Row],[Order Time]])&lt;17,"Afternoon",IF(HOUR(Table2[[#This Row],[Order Time]])&lt;21,"Evening","Night")))</f>
        <v>Night</v>
      </c>
      <c r="AM1500" s="16" t="s">
        <v>29</v>
      </c>
    </row>
    <row r="1501" spans="1:39" x14ac:dyDescent="0.25">
      <c r="A1501" s="13" t="s">
        <v>3264</v>
      </c>
      <c r="B1501" s="4">
        <v>45551</v>
      </c>
      <c r="C1501" s="2">
        <f>YEAR(Table2[[#This Row],[Invoice Date]])</f>
        <v>2024</v>
      </c>
      <c r="D1501" s="2" t="str">
        <f>TEXT(Table2[[#This Row],[Invoice Date]],"mmm")</f>
        <v>Sep</v>
      </c>
      <c r="E1501" s="2" t="str">
        <f>Table2[[#This Row],[Store_ID]]&amp;"-"&amp;Table2[[#This Row],[Year]]&amp;"-"&amp;Table2[[#This Row],[Month]]</f>
        <v>STR117-2024-Sep</v>
      </c>
      <c r="F1501" s="2" t="s">
        <v>1815</v>
      </c>
      <c r="G1501" s="2" t="str">
        <f>_xlfn.XLOOKUP(Table2[[#This Row],[Customer_ID]],Table3[Customer_ID],Table3[Customer Name],"Not Found")</f>
        <v>Vinod Hegde</v>
      </c>
      <c r="H1501" s="2" t="str">
        <f>_xlfn.XLOOKUP(Table2[[#This Row],[Customer_ID]],Table3[Customer_ID],Table3[Gender],"Female")</f>
        <v>Male</v>
      </c>
      <c r="I1501" s="2" t="str">
        <f>_xlfn.XLOOKUP(Table2[[#This Row],[Customer_ID]],Table3[Customer_ID],Table3[City],"Missing Memebership")</f>
        <v>Warangal</v>
      </c>
      <c r="J1501" s="2" t="str">
        <f>_xlfn.XLOOKUP(Table2[[#This Row],[Customer_ID]],Table3[Customer_ID],Table3[State],"Karnataka")</f>
        <v>Telangana</v>
      </c>
      <c r="K1501" s="2" t="str">
        <f>_xlfn.XLOOKUP(Table2[[#This Row],[Customer_ID]],Table3[Customer_ID],Table3[Membership],"Regular")</f>
        <v>Silver</v>
      </c>
      <c r="L1501" s="2" t="s">
        <v>2280</v>
      </c>
      <c r="M1501" s="2" t="str">
        <f>_xlfn.XLOOKUP(Table2[[#This Row],[Product_ID]],Table4[Product_ID],Table4[Product_Name],"Not Found")</f>
        <v>Reebok Printed Kurti Green</v>
      </c>
      <c r="N1501" s="2" t="str">
        <f>_xlfn.XLOOKUP(Table2[[#This Row],[Product_ID]],Table4[Product_ID],Table4[Category],"Not Found")</f>
        <v>Women Kurtis</v>
      </c>
      <c r="O1501" s="2" t="str">
        <f>_xlfn.XLOOKUP(Table2[[#This Row],[Product_ID]],Table4[Product_ID],Table4[Subcategory],"Not Found")</f>
        <v>Printed Kurti</v>
      </c>
      <c r="P1501" s="2" t="str">
        <f>_xlfn.XLOOKUP(Table2[[#This Row],[Product_ID]],Table4[Product_ID],Table4[Brand],"Missing Brand")</f>
        <v>Reebok</v>
      </c>
      <c r="Q1501" s="2" t="s">
        <v>695</v>
      </c>
      <c r="R1501" s="2" t="str">
        <f>_xlfn.XLOOKUP(Table2[[#This Row],[Store_ID]],Table6[Store_ID],Table6[Store Name],"Not Found")</f>
        <v>TrendMart Tirunelveli Flagship</v>
      </c>
      <c r="S1501" s="2">
        <f>_xlfn.XLOOKUP(Table2[[#This Row],[Store_ID]],Table6[Store_ID],Table6[Monthly Target],"Missing Target")</f>
        <v>1500000</v>
      </c>
      <c r="T1501" s="2" t="str">
        <f>_xlfn.XLOOKUP(Table2[[#This Row],[Store_ID]],Table6[Store_ID],Table6[Region],"Not Found")</f>
        <v>South Zone 1</v>
      </c>
      <c r="U1501" s="2" t="s">
        <v>330</v>
      </c>
      <c r="V1501" s="2" t="str">
        <f>_xlfn.XLOOKUP(Table2[[#This Row],[Employee_ID]],Table5[Employee_ID],Table5[Employee Name],"Not Found")</f>
        <v>Malini Gowda</v>
      </c>
      <c r="W1501" s="2">
        <v>4</v>
      </c>
      <c r="X1501" s="2">
        <v>1111.83</v>
      </c>
      <c r="Y1501" s="2">
        <v>10</v>
      </c>
      <c r="Z1501" s="2">
        <v>444.73</v>
      </c>
      <c r="AA1501" s="2">
        <v>12</v>
      </c>
      <c r="AB1501" s="2">
        <v>480.31</v>
      </c>
      <c r="AC1501" s="2">
        <v>4482.8999999999996</v>
      </c>
      <c r="AD1501" s="2">
        <v>2976</v>
      </c>
      <c r="AE1501" s="2">
        <f t="shared" si="48"/>
        <v>1026.5899999999997</v>
      </c>
      <c r="AF1501" s="2" t="s">
        <v>25</v>
      </c>
      <c r="AG1501" s="42">
        <f>IFERROR(Table2[[#This Row],[Profit]]/Table2[[#This Row],[Sales Amount]],0)</f>
        <v>0.22900131611233795</v>
      </c>
      <c r="AH1501" s="2" t="str">
        <f>TRIM(Table2[[#This Row],[Payment Modee]])</f>
        <v>UPI</v>
      </c>
      <c r="AI1501" s="2" t="s">
        <v>26</v>
      </c>
      <c r="AJ1501" s="2" t="s">
        <v>27</v>
      </c>
      <c r="AK1501" s="2" t="s">
        <v>3067</v>
      </c>
      <c r="AL1501" s="16" t="str">
        <f>IF(HOUR(Table2[[#This Row],[Order Time]])&lt;12,"Morning",IF(HOUR(Table2[[#This Row],[Order Time]])&lt;17,"Afternoon",IF(HOUR(Table2[[#This Row],[Order Time]])&lt;21,"Evening","Night")))</f>
        <v>Morning</v>
      </c>
      <c r="AM1501" s="16" t="s">
        <v>29</v>
      </c>
    </row>
    <row r="1502" spans="1:39" x14ac:dyDescent="0.25">
      <c r="A1502" s="13" t="s">
        <v>3265</v>
      </c>
      <c r="B1502" s="4">
        <v>45598</v>
      </c>
      <c r="C1502" s="2">
        <f>YEAR(Table2[[#This Row],[Invoice Date]])</f>
        <v>2024</v>
      </c>
      <c r="D1502" s="2" t="str">
        <f>TEXT(Table2[[#This Row],[Invoice Date]],"mmm")</f>
        <v>Nov</v>
      </c>
      <c r="E1502" s="2" t="str">
        <f>Table2[[#This Row],[Store_ID]]&amp;"-"&amp;Table2[[#This Row],[Year]]&amp;"-"&amp;Table2[[#This Row],[Month]]</f>
        <v>STR007-2024-Nov</v>
      </c>
      <c r="F1502" s="2" t="s">
        <v>2594</v>
      </c>
      <c r="G1502" s="2" t="str">
        <f>_xlfn.XLOOKUP(Table2[[#This Row],[Customer_ID]],Table3[Customer_ID],Table3[Customer Name],"Not Found")</f>
        <v>Hemanth Raman</v>
      </c>
      <c r="H1502" s="2" t="str">
        <f>_xlfn.XLOOKUP(Table2[[#This Row],[Customer_ID]],Table3[Customer_ID],Table3[Gender],"Female")</f>
        <v>Male</v>
      </c>
      <c r="I1502" s="2" t="str">
        <f>_xlfn.XLOOKUP(Table2[[#This Row],[Customer_ID]],Table3[Customer_ID],Table3[City],"Missing Memebership")</f>
        <v>Karimnagar</v>
      </c>
      <c r="J1502" s="2" t="str">
        <f>_xlfn.XLOOKUP(Table2[[#This Row],[Customer_ID]],Table3[Customer_ID],Table3[State],"Karnataka")</f>
        <v>Telangana</v>
      </c>
      <c r="K1502" s="2" t="str">
        <f>_xlfn.XLOOKUP(Table2[[#This Row],[Customer_ID]],Table3[Customer_ID],Table3[Membership],"Regular")</f>
        <v>Silver</v>
      </c>
      <c r="L1502" s="2" t="s">
        <v>379</v>
      </c>
      <c r="M1502" s="2" t="str">
        <f>_xlfn.XLOOKUP(Table2[[#This Row],[Product_ID]],Table4[Product_ID],Table4[Product_Name],"Not Found")</f>
        <v>Reebok Bodycon Dress Navy Blue</v>
      </c>
      <c r="N1502" s="2" t="str">
        <f>_xlfn.XLOOKUP(Table2[[#This Row],[Product_ID]],Table4[Product_ID],Table4[Category],"Not Found")</f>
        <v>Women Dresses</v>
      </c>
      <c r="O1502" s="2" t="str">
        <f>_xlfn.XLOOKUP(Table2[[#This Row],[Product_ID]],Table4[Product_ID],Table4[Subcategory],"Not Found")</f>
        <v>Bodycon Dress</v>
      </c>
      <c r="P1502" s="2" t="str">
        <f>_xlfn.XLOOKUP(Table2[[#This Row],[Product_ID]],Table4[Product_ID],Table4[Brand],"Missing Brand")</f>
        <v>Reebok</v>
      </c>
      <c r="Q1502" s="2" t="s">
        <v>307</v>
      </c>
      <c r="R1502" s="2" t="str">
        <f>_xlfn.XLOOKUP(Table2[[#This Row],[Store_ID]],Table6[Store_ID],Table6[Store Name],"Not Found")</f>
        <v>TrendMart Thoothukudi Mall Kiosk</v>
      </c>
      <c r="S1502" s="2">
        <f>_xlfn.XLOOKUP(Table2[[#This Row],[Store_ID]],Table6[Store_ID],Table6[Monthly Target],"Missing Target")</f>
        <v>1500000</v>
      </c>
      <c r="T1502" s="2" t="str">
        <f>_xlfn.XLOOKUP(Table2[[#This Row],[Store_ID]],Table6[Store_ID],Table6[Region],"Not Found")</f>
        <v>South Zone 1</v>
      </c>
      <c r="U1502" s="2" t="s">
        <v>400</v>
      </c>
      <c r="V1502" s="2" t="str">
        <f>_xlfn.XLOOKUP(Table2[[#This Row],[Employee_ID]],Table5[Employee_ID],Table5[Employee Name],"Not Found")</f>
        <v>Anil Reddy</v>
      </c>
      <c r="W1502" s="2">
        <v>2</v>
      </c>
      <c r="X1502" s="2">
        <v>1828.87</v>
      </c>
      <c r="Y1502" s="2">
        <v>25</v>
      </c>
      <c r="Z1502" s="2">
        <v>914.43</v>
      </c>
      <c r="AA1502" s="2">
        <v>12</v>
      </c>
      <c r="AB1502" s="2">
        <v>329.2</v>
      </c>
      <c r="AC1502" s="2">
        <v>3072.51</v>
      </c>
      <c r="AD1502" s="2">
        <v>2281.8000000000002</v>
      </c>
      <c r="AE1502" s="2">
        <f t="shared" si="48"/>
        <v>461.51000000000005</v>
      </c>
      <c r="AF1502" s="2" t="s">
        <v>69</v>
      </c>
      <c r="AG1502" s="42">
        <f>IFERROR(Table2[[#This Row],[Profit]]/Table2[[#This Row],[Sales Amount]],0)</f>
        <v>0.15020618321828083</v>
      </c>
      <c r="AH1502" s="2" t="str">
        <f>TRIM(Table2[[#This Row],[Payment Modee]])</f>
        <v>Cash</v>
      </c>
      <c r="AI1502" s="2" t="s">
        <v>26</v>
      </c>
      <c r="AJ1502" s="2" t="s">
        <v>27</v>
      </c>
      <c r="AK1502" s="2" t="s">
        <v>215</v>
      </c>
      <c r="AL1502" s="16" t="str">
        <f>IF(HOUR(Table2[[#This Row],[Order Time]])&lt;12,"Morning",IF(HOUR(Table2[[#This Row],[Order Time]])&lt;17,"Afternoon",IF(HOUR(Table2[[#This Row],[Order Time]])&lt;21,"Evening","Night")))</f>
        <v>Morning</v>
      </c>
      <c r="AM1502" s="16" t="s">
        <v>38</v>
      </c>
    </row>
    <row r="1503" spans="1:39" x14ac:dyDescent="0.25">
      <c r="A1503" s="13" t="s">
        <v>3266</v>
      </c>
      <c r="B1503" s="4">
        <v>45695</v>
      </c>
      <c r="C1503" s="2">
        <f>YEAR(Table2[[#This Row],[Invoice Date]])</f>
        <v>2025</v>
      </c>
      <c r="D1503" s="2" t="str">
        <f>TEXT(Table2[[#This Row],[Invoice Date]],"mmm")</f>
        <v>Feb</v>
      </c>
      <c r="E1503" s="2" t="str">
        <f>Table2[[#This Row],[Store_ID]]&amp;"-"&amp;Table2[[#This Row],[Year]]&amp;"-"&amp;Table2[[#This Row],[Month]]</f>
        <v>STR098-2025-Feb</v>
      </c>
      <c r="F1503" s="2" t="s">
        <v>235</v>
      </c>
      <c r="G1503" s="2" t="str">
        <f>_xlfn.XLOOKUP(Table2[[#This Row],[Customer_ID]],Table3[Customer_ID],Table3[Customer Name],"Not Found")</f>
        <v>Raghu Sundaram</v>
      </c>
      <c r="H1503" s="2" t="str">
        <f>_xlfn.XLOOKUP(Table2[[#This Row],[Customer_ID]],Table3[Customer_ID],Table3[Gender],"Female")</f>
        <v>Male</v>
      </c>
      <c r="I1503" s="2" t="str">
        <f>_xlfn.XLOOKUP(Table2[[#This Row],[Customer_ID]],Table3[Customer_ID],Table3[City],"Missing Memebership")</f>
        <v>Thiruvananthapuram</v>
      </c>
      <c r="J1503" s="2" t="str">
        <f>_xlfn.XLOOKUP(Table2[[#This Row],[Customer_ID]],Table3[Customer_ID],Table3[State],"Karnataka")</f>
        <v>Kerala</v>
      </c>
      <c r="K1503" s="2" t="str">
        <f>_xlfn.XLOOKUP(Table2[[#This Row],[Customer_ID]],Table3[Customer_ID],Table3[Membership],"Regular")</f>
        <v>Silver</v>
      </c>
      <c r="L1503" s="2" t="s">
        <v>430</v>
      </c>
      <c r="M1503" s="2" t="str">
        <f>_xlfn.XLOOKUP(Table2[[#This Row],[Product_ID]],Table4[Product_ID],Table4[Product_Name],"Not Found")</f>
        <v>US Polo Assn Bootcut Black</v>
      </c>
      <c r="N1503" s="2" t="str">
        <f>_xlfn.XLOOKUP(Table2[[#This Row],[Product_ID]],Table4[Product_ID],Table4[Category],"Not Found")</f>
        <v>Women Jeans</v>
      </c>
      <c r="O1503" s="2" t="str">
        <f>_xlfn.XLOOKUP(Table2[[#This Row],[Product_ID]],Table4[Product_ID],Table4[Subcategory],"Not Found")</f>
        <v>Bootcut</v>
      </c>
      <c r="P1503" s="2" t="str">
        <f>_xlfn.XLOOKUP(Table2[[#This Row],[Product_ID]],Table4[Product_ID],Table4[Brand],"Missing Brand")</f>
        <v>US Polo Assn</v>
      </c>
      <c r="Q1503" s="2" t="s">
        <v>606</v>
      </c>
      <c r="R1503" s="2" t="str">
        <f>_xlfn.XLOOKUP(Table2[[#This Row],[Store_ID]],Table6[Store_ID],Table6[Store Name],"Not Found")</f>
        <v>TrendMart Guntur High Street</v>
      </c>
      <c r="S1503" s="2">
        <f>_xlfn.XLOOKUP(Table2[[#This Row],[Store_ID]],Table6[Store_ID],Table6[Monthly Target],"Missing Target")</f>
        <v>1200000</v>
      </c>
      <c r="T1503" s="2" t="str">
        <f>_xlfn.XLOOKUP(Table2[[#This Row],[Store_ID]],Table6[Store_ID],Table6[Region],"Not Found")</f>
        <v>South Zone 3</v>
      </c>
      <c r="U1503" s="2" t="s">
        <v>159</v>
      </c>
      <c r="V1503" s="2" t="str">
        <f>_xlfn.XLOOKUP(Table2[[#This Row],[Employee_ID]],Table5[Employee_ID],Table5[Employee Name],"Not Found")</f>
        <v>Venkat Sharma</v>
      </c>
      <c r="W1503" s="2">
        <v>1</v>
      </c>
      <c r="X1503" s="2">
        <v>1288.97</v>
      </c>
      <c r="Y1503" s="2">
        <v>25</v>
      </c>
      <c r="Z1503" s="2">
        <v>322.24</v>
      </c>
      <c r="AA1503" s="2">
        <v>12</v>
      </c>
      <c r="AB1503" s="2">
        <v>116.01</v>
      </c>
      <c r="AC1503" s="2">
        <v>1082.74</v>
      </c>
      <c r="AD1503" s="2">
        <v>834.96</v>
      </c>
      <c r="AE1503" s="2">
        <f t="shared" si="48"/>
        <v>131.76999999999998</v>
      </c>
      <c r="AF1503" s="2" t="s">
        <v>56</v>
      </c>
      <c r="AG1503" s="42">
        <f>IFERROR(Table2[[#This Row],[Profit]]/Table2[[#This Row],[Sales Amount]],0)</f>
        <v>0.12170050058185712</v>
      </c>
      <c r="AH1503" s="2" t="str">
        <f>TRIM(Table2[[#This Row],[Payment Modee]])</f>
        <v>Credit Card</v>
      </c>
      <c r="AI1503" s="2" t="s">
        <v>36</v>
      </c>
      <c r="AJ1503" s="2" t="s">
        <v>27</v>
      </c>
      <c r="AK1503" s="2" t="s">
        <v>1624</v>
      </c>
      <c r="AL1503" s="16" t="str">
        <f>IF(HOUR(Table2[[#This Row],[Order Time]])&lt;12,"Morning",IF(HOUR(Table2[[#This Row],[Order Time]])&lt;17,"Afternoon",IF(HOUR(Table2[[#This Row],[Order Time]])&lt;21,"Evening","Night")))</f>
        <v>Afternoon</v>
      </c>
      <c r="AM1503" s="16" t="s">
        <v>29</v>
      </c>
    </row>
    <row r="1504" spans="1:39" x14ac:dyDescent="0.25">
      <c r="A1504" s="13" t="s">
        <v>3267</v>
      </c>
      <c r="B1504" s="4">
        <v>45721</v>
      </c>
      <c r="C1504" s="2">
        <f>YEAR(Table2[[#This Row],[Invoice Date]])</f>
        <v>2025</v>
      </c>
      <c r="D1504" s="2" t="str">
        <f>TEXT(Table2[[#This Row],[Invoice Date]],"mmm")</f>
        <v>Mar</v>
      </c>
      <c r="E1504" s="2" t="str">
        <f>Table2[[#This Row],[Store_ID]]&amp;"-"&amp;Table2[[#This Row],[Year]]&amp;"-"&amp;Table2[[#This Row],[Month]]</f>
        <v>STR021-2025-Mar</v>
      </c>
      <c r="F1504" s="2" t="s">
        <v>2249</v>
      </c>
      <c r="G1504" s="2" t="str">
        <f>_xlfn.XLOOKUP(Table2[[#This Row],[Customer_ID]],Table3[Customer_ID],Table3[Customer Name],"Not Found")</f>
        <v>Lokesh Naicker</v>
      </c>
      <c r="H1504" s="2" t="str">
        <f>_xlfn.XLOOKUP(Table2[[#This Row],[Customer_ID]],Table3[Customer_ID],Table3[Gender],"Female")</f>
        <v>Male</v>
      </c>
      <c r="I1504" s="2" t="str">
        <f>_xlfn.XLOOKUP(Table2[[#This Row],[Customer_ID]],Table3[Customer_ID],Table3[City],"Missing Memebership")</f>
        <v>Hyderabad</v>
      </c>
      <c r="J1504" s="2" t="str">
        <f>_xlfn.XLOOKUP(Table2[[#This Row],[Customer_ID]],Table3[Customer_ID],Table3[State],"Karnataka")</f>
        <v>Telangana</v>
      </c>
      <c r="K1504" s="2" t="str">
        <f>_xlfn.XLOOKUP(Table2[[#This Row],[Customer_ID]],Table3[Customer_ID],Table3[Membership],"Regular")</f>
        <v>Regular</v>
      </c>
      <c r="L1504" s="2" t="s">
        <v>128</v>
      </c>
      <c r="M1504" s="2" t="str">
        <f>_xlfn.XLOOKUP(Table2[[#This Row],[Product_ID]],Table4[Product_ID],Table4[Product_Name],"Not Found")</f>
        <v>Tanishq A-Line Dress Green</v>
      </c>
      <c r="N1504" s="2" t="str">
        <f>_xlfn.XLOOKUP(Table2[[#This Row],[Product_ID]],Table4[Product_ID],Table4[Category],"Not Found")</f>
        <v>Women Dresses</v>
      </c>
      <c r="O1504" s="2" t="str">
        <f>_xlfn.XLOOKUP(Table2[[#This Row],[Product_ID]],Table4[Product_ID],Table4[Subcategory],"Not Found")</f>
        <v>A-Line Dress</v>
      </c>
      <c r="P1504" s="2" t="str">
        <f>_xlfn.XLOOKUP(Table2[[#This Row],[Product_ID]],Table4[Product_ID],Table4[Brand],"Missing Brand")</f>
        <v>Tanishq</v>
      </c>
      <c r="Q1504" s="2" t="s">
        <v>80</v>
      </c>
      <c r="R1504" s="2" t="str">
        <f>_xlfn.XLOOKUP(Table2[[#This Row],[Store_ID]],Table6[Store_ID],Table6[Store Name],"Not Found")</f>
        <v>TrendMart Kozhikode Standard</v>
      </c>
      <c r="S1504" s="2">
        <f>_xlfn.XLOOKUP(Table2[[#This Row],[Store_ID]],Table6[Store_ID],Table6[Monthly Target],"Missing Target")</f>
        <v>2000000</v>
      </c>
      <c r="T1504" s="2" t="str">
        <f>_xlfn.XLOOKUP(Table2[[#This Row],[Store_ID]],Table6[Store_ID],Table6[Region],"Not Found")</f>
        <v>South Zone 1</v>
      </c>
      <c r="U1504" s="2" t="s">
        <v>43</v>
      </c>
      <c r="V1504" s="2" t="str">
        <f>_xlfn.XLOOKUP(Table2[[#This Row],[Employee_ID]],Table5[Employee_ID],Table5[Employee Name],"Not Found")</f>
        <v>Meena Krishnan</v>
      </c>
      <c r="W1504" s="2">
        <v>1</v>
      </c>
      <c r="X1504" s="2">
        <v>1290.6199999999999</v>
      </c>
      <c r="Y1504" s="2">
        <v>0</v>
      </c>
      <c r="Z1504" s="2">
        <v>0</v>
      </c>
      <c r="AA1504" s="2">
        <v>12</v>
      </c>
      <c r="AB1504" s="2">
        <v>154.87</v>
      </c>
      <c r="AC1504" s="2">
        <v>1445.49</v>
      </c>
      <c r="AD1504" s="2">
        <v>865.48</v>
      </c>
      <c r="AE1504" s="2">
        <f t="shared" si="48"/>
        <v>425.14</v>
      </c>
      <c r="AF1504" s="2" t="s">
        <v>69</v>
      </c>
      <c r="AG1504" s="42">
        <f>IFERROR(Table2[[#This Row],[Profit]]/Table2[[#This Row],[Sales Amount]],0)</f>
        <v>0.2941147984420508</v>
      </c>
      <c r="AH1504" s="2" t="str">
        <f>TRIM(Table2[[#This Row],[Payment Modee]])</f>
        <v>Cash</v>
      </c>
      <c r="AI1504" s="2" t="s">
        <v>36</v>
      </c>
      <c r="AJ1504" s="2" t="s">
        <v>27</v>
      </c>
      <c r="AK1504" s="2" t="s">
        <v>1003</v>
      </c>
      <c r="AL1504" s="16" t="str">
        <f>IF(HOUR(Table2[[#This Row],[Order Time]])&lt;12,"Morning",IF(HOUR(Table2[[#This Row],[Order Time]])&lt;17,"Afternoon",IF(HOUR(Table2[[#This Row],[Order Time]])&lt;21,"Evening","Night")))</f>
        <v>Afternoon</v>
      </c>
      <c r="AM1504" s="16" t="s">
        <v>29</v>
      </c>
    </row>
    <row r="1505" spans="1:39" x14ac:dyDescent="0.25">
      <c r="A1505" s="13" t="s">
        <v>3268</v>
      </c>
      <c r="B1505" s="4">
        <v>45463</v>
      </c>
      <c r="C1505" s="2">
        <f>YEAR(Table2[[#This Row],[Invoice Date]])</f>
        <v>2024</v>
      </c>
      <c r="D1505" s="2" t="str">
        <f>TEXT(Table2[[#This Row],[Invoice Date]],"mmm")</f>
        <v>Jun</v>
      </c>
      <c r="E1505" s="2" t="str">
        <f>Table2[[#This Row],[Store_ID]]&amp;"-"&amp;Table2[[#This Row],[Year]]&amp;"-"&amp;Table2[[#This Row],[Month]]</f>
        <v>STR004-2024-Jun</v>
      </c>
      <c r="F1505" s="2" t="s">
        <v>454</v>
      </c>
      <c r="G1505" s="2" t="str">
        <f>_xlfn.XLOOKUP(Table2[[#This Row],[Customer_ID]],Table3[Customer_ID],Table3[Customer Name],"Not Found")</f>
        <v>Venkat Sundaram</v>
      </c>
      <c r="H1505" s="2" t="str">
        <f>_xlfn.XLOOKUP(Table2[[#This Row],[Customer_ID]],Table3[Customer_ID],Table3[Gender],"Female")</f>
        <v>Male</v>
      </c>
      <c r="I1505" s="2" t="str">
        <f>_xlfn.XLOOKUP(Table2[[#This Row],[Customer_ID]],Table3[Customer_ID],Table3[City],"Missing Memebership")</f>
        <v>Mangaluru</v>
      </c>
      <c r="J1505" s="2" t="str">
        <f>_xlfn.XLOOKUP(Table2[[#This Row],[Customer_ID]],Table3[Customer_ID],Table3[State],"Karnataka")</f>
        <v>Karnataka</v>
      </c>
      <c r="K1505" s="2" t="str">
        <f>_xlfn.XLOOKUP(Table2[[#This Row],[Customer_ID]],Table3[Customer_ID],Table3[Membership],"Regular")</f>
        <v>Regular</v>
      </c>
      <c r="L1505" s="2" t="s">
        <v>540</v>
      </c>
      <c r="M1505" s="2" t="str">
        <f>_xlfn.XLOOKUP(Table2[[#This Row],[Product_ID]],Table4[Product_ID],Table4[Product_Name],"Not Found")</f>
        <v>Indian Terrain A-Line Dress Navy Blue</v>
      </c>
      <c r="N1505" s="2" t="str">
        <f>_xlfn.XLOOKUP(Table2[[#This Row],[Product_ID]],Table4[Product_ID],Table4[Category],"Not Found")</f>
        <v>Women Dresses</v>
      </c>
      <c r="O1505" s="2" t="str">
        <f>_xlfn.XLOOKUP(Table2[[#This Row],[Product_ID]],Table4[Product_ID],Table4[Subcategory],"Not Found")</f>
        <v>A-Line Dress</v>
      </c>
      <c r="P1505" s="2" t="str">
        <f>_xlfn.XLOOKUP(Table2[[#This Row],[Product_ID]],Table4[Product_ID],Table4[Brand],"Missing Brand")</f>
        <v>Indian Terrain</v>
      </c>
      <c r="Q1505" s="2" t="s">
        <v>91</v>
      </c>
      <c r="R1505" s="2" t="str">
        <f>_xlfn.XLOOKUP(Table2[[#This Row],[Store_ID]],Table6[Store_ID],Table6[Store Name],"Not Found")</f>
        <v>TrendMart Kalaburagi Mall Kiosk</v>
      </c>
      <c r="S1505" s="2">
        <f>_xlfn.XLOOKUP(Table2[[#This Row],[Store_ID]],Table6[Store_ID],Table6[Monthly Target],"Missing Target")</f>
        <v>800000</v>
      </c>
      <c r="T1505" s="2" t="str">
        <f>_xlfn.XLOOKUP(Table2[[#This Row],[Store_ID]],Table6[Store_ID],Table6[Region],"Not Found")</f>
        <v>South Zone 2</v>
      </c>
      <c r="U1505" s="2" t="s">
        <v>165</v>
      </c>
      <c r="V1505" s="2" t="str">
        <f>_xlfn.XLOOKUP(Table2[[#This Row],[Employee_ID]],Table5[Employee_ID],Table5[Employee Name],"Not Found")</f>
        <v>Vasanthi Gupta</v>
      </c>
      <c r="W1505" s="2">
        <v>3</v>
      </c>
      <c r="X1505" s="2">
        <v>1213.3599999999999</v>
      </c>
      <c r="Y1505" s="2">
        <v>0</v>
      </c>
      <c r="Z1505" s="2">
        <v>0</v>
      </c>
      <c r="AA1505" s="2">
        <v>12</v>
      </c>
      <c r="AB1505" s="2">
        <v>436.81</v>
      </c>
      <c r="AC1505" s="2">
        <v>4076.89</v>
      </c>
      <c r="AD1505" s="2">
        <v>2596.2600000000002</v>
      </c>
      <c r="AE1505" s="2">
        <f t="shared" si="48"/>
        <v>1043.8199999999997</v>
      </c>
      <c r="AF1505" s="2" t="s">
        <v>25</v>
      </c>
      <c r="AG1505" s="42">
        <f>IFERROR(Table2[[#This Row],[Profit]]/Table2[[#This Row],[Sales Amount]],0)</f>
        <v>0.25603339800681396</v>
      </c>
      <c r="AH1505" s="2" t="str">
        <f>TRIM(Table2[[#This Row],[Payment Modee]])</f>
        <v>UPI</v>
      </c>
      <c r="AI1505" s="2" t="s">
        <v>26</v>
      </c>
      <c r="AJ1505" s="2" t="s">
        <v>27</v>
      </c>
      <c r="AK1505" s="2" t="s">
        <v>1000</v>
      </c>
      <c r="AL1505" s="16" t="str">
        <f>IF(HOUR(Table2[[#This Row],[Order Time]])&lt;12,"Morning",IF(HOUR(Table2[[#This Row],[Order Time]])&lt;17,"Afternoon",IF(HOUR(Table2[[#This Row],[Order Time]])&lt;21,"Evening","Night")))</f>
        <v>Afternoon</v>
      </c>
      <c r="AM1505" s="16" t="s">
        <v>29</v>
      </c>
    </row>
    <row r="1506" spans="1:39" x14ac:dyDescent="0.25">
      <c r="A1506" s="13" t="s">
        <v>3269</v>
      </c>
      <c r="B1506" s="4">
        <v>45534</v>
      </c>
      <c r="C1506" s="2">
        <f>YEAR(Table2[[#This Row],[Invoice Date]])</f>
        <v>2024</v>
      </c>
      <c r="D1506" s="2" t="str">
        <f>TEXT(Table2[[#This Row],[Invoice Date]],"mmm")</f>
        <v>Aug</v>
      </c>
      <c r="E1506" s="2" t="str">
        <f>Table2[[#This Row],[Store_ID]]&amp;"-"&amp;Table2[[#This Row],[Year]]&amp;"-"&amp;Table2[[#This Row],[Month]]</f>
        <v>STR098-2024-Aug</v>
      </c>
      <c r="F1506" s="2" t="s">
        <v>1943</v>
      </c>
      <c r="G1506" s="2" t="str">
        <f>_xlfn.XLOOKUP(Table2[[#This Row],[Customer_ID]],Table3[Customer_ID],Table3[Customer Name],"Not Found")</f>
        <v>Vidya Mudaliar</v>
      </c>
      <c r="H1506" s="2" t="str">
        <f>_xlfn.XLOOKUP(Table2[[#This Row],[Customer_ID]],Table3[Customer_ID],Table3[Gender],"Female")</f>
        <v>Female</v>
      </c>
      <c r="I1506" s="2" t="str">
        <f>_xlfn.XLOOKUP(Table2[[#This Row],[Customer_ID]],Table3[Customer_ID],Table3[City],"Missing Memebership")</f>
        <v>Hubballi</v>
      </c>
      <c r="J1506" s="2" t="str">
        <f>_xlfn.XLOOKUP(Table2[[#This Row],[Customer_ID]],Table3[Customer_ID],Table3[State],"Karnataka")</f>
        <v>Karnataka</v>
      </c>
      <c r="K1506" s="2" t="str">
        <f>_xlfn.XLOOKUP(Table2[[#This Row],[Customer_ID]],Table3[Customer_ID],Table3[Membership],"Regular")</f>
        <v>Silver</v>
      </c>
      <c r="L1506" s="2" t="s">
        <v>1600</v>
      </c>
      <c r="M1506" s="2" t="str">
        <f>_xlfn.XLOOKUP(Table2[[#This Row],[Product_ID]],Table4[Product_ID],Table4[Product_Name],"Not Found")</f>
        <v>Aurelia Girls Frock Maroon</v>
      </c>
      <c r="N1506" s="2" t="str">
        <f>_xlfn.XLOOKUP(Table2[[#This Row],[Product_ID]],Table4[Product_ID],Table4[Category],"Not Found")</f>
        <v>Kids Wear</v>
      </c>
      <c r="O1506" s="2" t="str">
        <f>_xlfn.XLOOKUP(Table2[[#This Row],[Product_ID]],Table4[Product_ID],Table4[Subcategory],"Not Found")</f>
        <v>Girls Frock</v>
      </c>
      <c r="P1506" s="2" t="str">
        <f>_xlfn.XLOOKUP(Table2[[#This Row],[Product_ID]],Table4[Product_ID],Table4[Brand],"Missing Brand")</f>
        <v>Aurelia</v>
      </c>
      <c r="Q1506" s="2" t="s">
        <v>606</v>
      </c>
      <c r="R1506" s="2" t="str">
        <f>_xlfn.XLOOKUP(Table2[[#This Row],[Store_ID]],Table6[Store_ID],Table6[Store Name],"Not Found")</f>
        <v>TrendMart Guntur High Street</v>
      </c>
      <c r="S1506" s="2">
        <f>_xlfn.XLOOKUP(Table2[[#This Row],[Store_ID]],Table6[Store_ID],Table6[Monthly Target],"Missing Target")</f>
        <v>1200000</v>
      </c>
      <c r="T1506" s="2" t="str">
        <f>_xlfn.XLOOKUP(Table2[[#This Row],[Store_ID]],Table6[Store_ID],Table6[Region],"Not Found")</f>
        <v>South Zone 3</v>
      </c>
      <c r="U1506" s="2" t="s">
        <v>124</v>
      </c>
      <c r="V1506" s="2" t="str">
        <f>_xlfn.XLOOKUP(Table2[[#This Row],[Employee_ID]],Table5[Employee_ID],Table5[Employee Name],"Not Found")</f>
        <v>Girish Sundaram</v>
      </c>
      <c r="W1506" s="2">
        <v>3</v>
      </c>
      <c r="X1506" s="2">
        <v>439.69</v>
      </c>
      <c r="Y1506" s="2">
        <v>10</v>
      </c>
      <c r="Z1506" s="2">
        <v>131.91</v>
      </c>
      <c r="AA1506" s="2">
        <v>5</v>
      </c>
      <c r="AB1506" s="2">
        <v>59.36</v>
      </c>
      <c r="AC1506" s="2">
        <v>1246.52</v>
      </c>
      <c r="AD1506" s="2">
        <v>982.08</v>
      </c>
      <c r="AE1506" s="2">
        <f t="shared" si="48"/>
        <v>205.07999999999993</v>
      </c>
      <c r="AF1506" s="2" t="s">
        <v>56</v>
      </c>
      <c r="AG1506" s="42">
        <f>IFERROR(Table2[[#This Row],[Profit]]/Table2[[#This Row],[Sales Amount]],0)</f>
        <v>0.16452202932965371</v>
      </c>
      <c r="AH1506" s="2" t="str">
        <f>TRIM(Table2[[#This Row],[Payment Modee]])</f>
        <v>Credit Card</v>
      </c>
      <c r="AI1506" s="2" t="s">
        <v>26</v>
      </c>
      <c r="AJ1506" s="2" t="s">
        <v>27</v>
      </c>
      <c r="AK1506" s="2" t="s">
        <v>2775</v>
      </c>
      <c r="AL1506" s="16" t="str">
        <f>IF(HOUR(Table2[[#This Row],[Order Time]])&lt;12,"Morning",IF(HOUR(Table2[[#This Row],[Order Time]])&lt;17,"Afternoon",IF(HOUR(Table2[[#This Row],[Order Time]])&lt;21,"Evening","Night")))</f>
        <v>Night</v>
      </c>
      <c r="AM1506" s="16" t="s">
        <v>29</v>
      </c>
    </row>
    <row r="1507" spans="1:39" x14ac:dyDescent="0.25">
      <c r="A1507" s="13" t="s">
        <v>3270</v>
      </c>
      <c r="B1507" s="4">
        <v>45503</v>
      </c>
      <c r="C1507" s="2">
        <f>YEAR(Table2[[#This Row],[Invoice Date]])</f>
        <v>2024</v>
      </c>
      <c r="D1507" s="2" t="str">
        <f>TEXT(Table2[[#This Row],[Invoice Date]],"mmm")</f>
        <v>Jul</v>
      </c>
      <c r="E1507" s="2" t="str">
        <f>Table2[[#This Row],[Store_ID]]&amp;"-"&amp;Table2[[#This Row],[Year]]&amp;"-"&amp;Table2[[#This Row],[Month]]</f>
        <v>STR025-2024-Jul</v>
      </c>
      <c r="F1507" s="2" t="s">
        <v>1725</v>
      </c>
      <c r="G1507" s="2" t="str">
        <f>_xlfn.XLOOKUP(Table2[[#This Row],[Customer_ID]],Table3[Customer_ID],Table3[Customer Name],"Not Found")</f>
        <v>Gopal Sharma</v>
      </c>
      <c r="H1507" s="2" t="str">
        <f>_xlfn.XLOOKUP(Table2[[#This Row],[Customer_ID]],Table3[Customer_ID],Table3[Gender],"Female")</f>
        <v>Male</v>
      </c>
      <c r="I1507" s="2" t="str">
        <f>_xlfn.XLOOKUP(Table2[[#This Row],[Customer_ID]],Table3[Customer_ID],Table3[City],"Missing Memebership")</f>
        <v>Shivamogga</v>
      </c>
      <c r="J1507" s="2" t="str">
        <f>_xlfn.XLOOKUP(Table2[[#This Row],[Customer_ID]],Table3[Customer_ID],Table3[State],"Karnataka")</f>
        <v>Karnataka</v>
      </c>
      <c r="K1507" s="2" t="str">
        <f>_xlfn.XLOOKUP(Table2[[#This Row],[Customer_ID]],Table3[Customer_ID],Table3[Membership],"Regular")</f>
        <v>Silver</v>
      </c>
      <c r="L1507" s="2" t="s">
        <v>754</v>
      </c>
      <c r="M1507" s="2" t="str">
        <f>_xlfn.XLOOKUP(Table2[[#This Row],[Product_ID]],Table4[Product_ID],Table4[Product_Name],"Not Found")</f>
        <v>Wrangler Ring White</v>
      </c>
      <c r="N1507" s="2" t="str">
        <f>_xlfn.XLOOKUP(Table2[[#This Row],[Product_ID]],Table4[Product_ID],Table4[Category],"Not Found")</f>
        <v>Jewellery</v>
      </c>
      <c r="O1507" s="2" t="str">
        <f>_xlfn.XLOOKUP(Table2[[#This Row],[Product_ID]],Table4[Product_ID],Table4[Subcategory],"Not Found")</f>
        <v>Ring</v>
      </c>
      <c r="P1507" s="2" t="str">
        <f>_xlfn.XLOOKUP(Table2[[#This Row],[Product_ID]],Table4[Product_ID],Table4[Brand],"Missing Brand")</f>
        <v>Wrangler</v>
      </c>
      <c r="Q1507" s="2" t="s">
        <v>1335</v>
      </c>
      <c r="R1507" s="2" t="str">
        <f>_xlfn.XLOOKUP(Table2[[#This Row],[Store_ID]],Table6[Store_ID],Table6[Store Name],"Not Found")</f>
        <v>TrendMart Vellore High Street</v>
      </c>
      <c r="S1507" s="2">
        <f>_xlfn.XLOOKUP(Table2[[#This Row],[Store_ID]],Table6[Store_ID],Table6[Monthly Target],"Missing Target")</f>
        <v>1500000</v>
      </c>
      <c r="T1507" s="2" t="str">
        <f>_xlfn.XLOOKUP(Table2[[#This Row],[Store_ID]],Table6[Store_ID],Table6[Region],"Not Found")</f>
        <v>South Zone 1</v>
      </c>
      <c r="U1507" s="2" t="s">
        <v>102</v>
      </c>
      <c r="V1507" s="2" t="str">
        <f>_xlfn.XLOOKUP(Table2[[#This Row],[Employee_ID]],Table5[Employee_ID],Table5[Employee Name],"Not Found")</f>
        <v>Chandra Reddy</v>
      </c>
      <c r="W1507" s="2">
        <v>4</v>
      </c>
      <c r="X1507" s="2">
        <v>2950.32</v>
      </c>
      <c r="Y1507" s="2">
        <v>15</v>
      </c>
      <c r="Z1507" s="2">
        <v>1770.19</v>
      </c>
      <c r="AA1507" s="2">
        <v>3</v>
      </c>
      <c r="AB1507" s="2">
        <v>300.93</v>
      </c>
      <c r="AC1507" s="2">
        <v>10332.02</v>
      </c>
      <c r="AD1507" s="2">
        <v>7959.72</v>
      </c>
      <c r="AE1507" s="2">
        <f t="shared" si="48"/>
        <v>2071.3700000000003</v>
      </c>
      <c r="AF1507" s="2" t="s">
        <v>69</v>
      </c>
      <c r="AG1507" s="42">
        <f>IFERROR(Table2[[#This Row],[Profit]]/Table2[[#This Row],[Sales Amount]],0)</f>
        <v>0.20048064173317515</v>
      </c>
      <c r="AH1507" s="2" t="str">
        <f>TRIM(Table2[[#This Row],[Payment Modee]])</f>
        <v>Cash</v>
      </c>
      <c r="AI1507" s="2" t="s">
        <v>26</v>
      </c>
      <c r="AJ1507" s="2" t="s">
        <v>27</v>
      </c>
      <c r="AK1507" s="2" t="s">
        <v>221</v>
      </c>
      <c r="AL1507" s="16" t="str">
        <f>IF(HOUR(Table2[[#This Row],[Order Time]])&lt;12,"Morning",IF(HOUR(Table2[[#This Row],[Order Time]])&lt;17,"Afternoon",IF(HOUR(Table2[[#This Row],[Order Time]])&lt;21,"Evening","Night")))</f>
        <v>Afternoon</v>
      </c>
      <c r="AM1507" s="16" t="s">
        <v>29</v>
      </c>
    </row>
    <row r="1508" spans="1:39" x14ac:dyDescent="0.25">
      <c r="A1508" s="13" t="s">
        <v>3271</v>
      </c>
      <c r="B1508" s="4">
        <v>45556</v>
      </c>
      <c r="C1508" s="2">
        <f>YEAR(Table2[[#This Row],[Invoice Date]])</f>
        <v>2024</v>
      </c>
      <c r="D1508" s="2" t="str">
        <f>TEXT(Table2[[#This Row],[Invoice Date]],"mmm")</f>
        <v>Sep</v>
      </c>
      <c r="E1508" s="2" t="str">
        <f>Table2[[#This Row],[Store_ID]]&amp;"-"&amp;Table2[[#This Row],[Year]]&amp;"-"&amp;Table2[[#This Row],[Month]]</f>
        <v>STR088-2024-Sep</v>
      </c>
      <c r="F1508" s="2" t="s">
        <v>2490</v>
      </c>
      <c r="G1508" s="2" t="str">
        <f>_xlfn.XLOOKUP(Table2[[#This Row],[Customer_ID]],Table3[Customer_ID],Table3[Customer Name],"Not Found")</f>
        <v>Saranya Gounder</v>
      </c>
      <c r="H1508" s="2" t="str">
        <f>_xlfn.XLOOKUP(Table2[[#This Row],[Customer_ID]],Table3[Customer_ID],Table3[Gender],"Female")</f>
        <v>Female</v>
      </c>
      <c r="I1508" s="2" t="str">
        <f>_xlfn.XLOOKUP(Table2[[#This Row],[Customer_ID]],Table3[Customer_ID],Table3[City],"Missing Memebership")</f>
        <v>Hyderabad</v>
      </c>
      <c r="J1508" s="2" t="str">
        <f>_xlfn.XLOOKUP(Table2[[#This Row],[Customer_ID]],Table3[Customer_ID],Table3[State],"Karnataka")</f>
        <v>Telangana</v>
      </c>
      <c r="K1508" s="2" t="str">
        <f>_xlfn.XLOOKUP(Table2[[#This Row],[Customer_ID]],Table3[Customer_ID],Table3[Membership],"Regular")</f>
        <v>Gold</v>
      </c>
      <c r="L1508" s="2" t="s">
        <v>1507</v>
      </c>
      <c r="M1508" s="2" t="str">
        <f>_xlfn.XLOOKUP(Table2[[#This Row],[Product_ID]],Table4[Product_ID],Table4[Product_Name],"Not Found")</f>
        <v>Max Fashion Georgette Saree Brown</v>
      </c>
      <c r="N1508" s="2" t="str">
        <f>_xlfn.XLOOKUP(Table2[[#This Row],[Product_ID]],Table4[Product_ID],Table4[Category],"Not Found")</f>
        <v>Women Sarees</v>
      </c>
      <c r="O1508" s="2" t="str">
        <f>_xlfn.XLOOKUP(Table2[[#This Row],[Product_ID]],Table4[Product_ID],Table4[Subcategory],"Not Found")</f>
        <v>Georgette Saree</v>
      </c>
      <c r="P1508" s="2" t="str">
        <f>_xlfn.XLOOKUP(Table2[[#This Row],[Product_ID]],Table4[Product_ID],Table4[Brand],"Missing Brand")</f>
        <v>Max Fashion</v>
      </c>
      <c r="Q1508" s="2" t="s">
        <v>141</v>
      </c>
      <c r="R1508" s="2" t="str">
        <f>_xlfn.XLOOKUP(Table2[[#This Row],[Store_ID]],Table6[Store_ID],Table6[Store Name],"Not Found")</f>
        <v>TrendMart Warangal High Street</v>
      </c>
      <c r="S1508" s="2">
        <f>_xlfn.XLOOKUP(Table2[[#This Row],[Store_ID]],Table6[Store_ID],Table6[Monthly Target],"Missing Target")</f>
        <v>2000000</v>
      </c>
      <c r="T1508" s="2" t="str">
        <f>_xlfn.XLOOKUP(Table2[[#This Row],[Store_ID]],Table6[Store_ID],Table6[Region],"Not Found")</f>
        <v>South Zone 2</v>
      </c>
      <c r="U1508" s="2" t="s">
        <v>170</v>
      </c>
      <c r="V1508" s="2" t="str">
        <f>_xlfn.XLOOKUP(Table2[[#This Row],[Employee_ID]],Table5[Employee_ID],Table5[Employee Name],"Not Found")</f>
        <v>Ishwarya Shetty</v>
      </c>
      <c r="W1508" s="2">
        <v>1</v>
      </c>
      <c r="X1508" s="2">
        <v>4703.28</v>
      </c>
      <c r="Y1508" s="2">
        <v>10</v>
      </c>
      <c r="Z1508" s="2">
        <v>470.33</v>
      </c>
      <c r="AA1508" s="2">
        <v>12</v>
      </c>
      <c r="AB1508" s="2">
        <v>507.95</v>
      </c>
      <c r="AC1508" s="2">
        <v>4740.8999999999996</v>
      </c>
      <c r="AD1508" s="2">
        <v>3023.13</v>
      </c>
      <c r="AE1508" s="2">
        <f t="shared" si="48"/>
        <v>1209.8199999999995</v>
      </c>
      <c r="AF1508" s="2" t="s">
        <v>25</v>
      </c>
      <c r="AG1508" s="42">
        <f>IFERROR(Table2[[#This Row],[Profit]]/Table2[[#This Row],[Sales Amount]],0)</f>
        <v>0.25518783353371716</v>
      </c>
      <c r="AH1508" s="2" t="str">
        <f>TRIM(Table2[[#This Row],[Payment Modee]])</f>
        <v>UPI</v>
      </c>
      <c r="AI1508" s="2" t="s">
        <v>36</v>
      </c>
      <c r="AJ1508" s="2" t="s">
        <v>27</v>
      </c>
      <c r="AK1508" s="2" t="s">
        <v>1066</v>
      </c>
      <c r="AL1508" s="16" t="str">
        <f>IF(HOUR(Table2[[#This Row],[Order Time]])&lt;12,"Morning",IF(HOUR(Table2[[#This Row],[Order Time]])&lt;17,"Afternoon",IF(HOUR(Table2[[#This Row],[Order Time]])&lt;21,"Evening","Night")))</f>
        <v>Evening</v>
      </c>
      <c r="AM1508" s="16" t="s">
        <v>38</v>
      </c>
    </row>
    <row r="1509" spans="1:39" x14ac:dyDescent="0.25">
      <c r="A1509" s="13" t="s">
        <v>3272</v>
      </c>
      <c r="B1509" s="4">
        <v>45602</v>
      </c>
      <c r="C1509" s="2">
        <f>YEAR(Table2[[#This Row],[Invoice Date]])</f>
        <v>2024</v>
      </c>
      <c r="D1509" s="2" t="str">
        <f>TEXT(Table2[[#This Row],[Invoice Date]],"mmm")</f>
        <v>Nov</v>
      </c>
      <c r="E1509" s="2" t="str">
        <f>Table2[[#This Row],[Store_ID]]&amp;"-"&amp;Table2[[#This Row],[Year]]&amp;"-"&amp;Table2[[#This Row],[Month]]</f>
        <v>STR023-2024-Nov</v>
      </c>
      <c r="F1509" s="2" t="s">
        <v>1807</v>
      </c>
      <c r="G1509" s="2" t="str">
        <f>_xlfn.XLOOKUP(Table2[[#This Row],[Customer_ID]],Table3[Customer_ID],Table3[Customer Name],"Not Found")</f>
        <v>Anil Mishra</v>
      </c>
      <c r="H1509" s="2" t="str">
        <f>_xlfn.XLOOKUP(Table2[[#This Row],[Customer_ID]],Table3[Customer_ID],Table3[Gender],"Female")</f>
        <v>Male</v>
      </c>
      <c r="I1509" s="2" t="str">
        <f>_xlfn.XLOOKUP(Table2[[#This Row],[Customer_ID]],Table3[Customer_ID],Table3[City],"Missing Memebership")</f>
        <v>Mangaluru</v>
      </c>
      <c r="J1509" s="2" t="str">
        <f>_xlfn.XLOOKUP(Table2[[#This Row],[Customer_ID]],Table3[Customer_ID],Table3[State],"Karnataka")</f>
        <v>Karnataka</v>
      </c>
      <c r="K1509" s="2" t="str">
        <f>_xlfn.XLOOKUP(Table2[[#This Row],[Customer_ID]],Table3[Customer_ID],Table3[Membership],"Regular")</f>
        <v>Regular</v>
      </c>
      <c r="L1509" s="2" t="s">
        <v>552</v>
      </c>
      <c r="M1509" s="2" t="str">
        <f>_xlfn.XLOOKUP(Table2[[#This Row],[Product_ID]],Table4[Product_ID],Table4[Product_Name],"Not Found")</f>
        <v>Louis Philippe Leather Wallet Brown</v>
      </c>
      <c r="N1509" s="2" t="str">
        <f>_xlfn.XLOOKUP(Table2[[#This Row],[Product_ID]],Table4[Product_ID],Table4[Category],"Not Found")</f>
        <v>Wallets</v>
      </c>
      <c r="O1509" s="2" t="str">
        <f>_xlfn.XLOOKUP(Table2[[#This Row],[Product_ID]],Table4[Product_ID],Table4[Subcategory],"Not Found")</f>
        <v>Leather Wallet</v>
      </c>
      <c r="P1509" s="2" t="str">
        <f>_xlfn.XLOOKUP(Table2[[#This Row],[Product_ID]],Table4[Product_ID],Table4[Brand],"Missing Brand")</f>
        <v>Louis Philippe</v>
      </c>
      <c r="Q1509" s="2" t="s">
        <v>338</v>
      </c>
      <c r="R1509" s="2" t="str">
        <f>_xlfn.XLOOKUP(Table2[[#This Row],[Store_ID]],Table6[Store_ID],Table6[Store Name],"Not Found")</f>
        <v>TrendMart Thoothukudi High Street</v>
      </c>
      <c r="S1509" s="2">
        <f>_xlfn.XLOOKUP(Table2[[#This Row],[Store_ID]],Table6[Store_ID],Table6[Monthly Target],"Missing Target")</f>
        <v>2000000</v>
      </c>
      <c r="T1509" s="2" t="str">
        <f>_xlfn.XLOOKUP(Table2[[#This Row],[Store_ID]],Table6[Store_ID],Table6[Region],"Not Found")</f>
        <v>South Zone 1</v>
      </c>
      <c r="U1509" s="2" t="s">
        <v>400</v>
      </c>
      <c r="V1509" s="2" t="str">
        <f>_xlfn.XLOOKUP(Table2[[#This Row],[Employee_ID]],Table5[Employee_ID],Table5[Employee Name],"Not Found")</f>
        <v>Anil Reddy</v>
      </c>
      <c r="W1509" s="2">
        <v>2</v>
      </c>
      <c r="X1509" s="2">
        <v>1278.1300000000001</v>
      </c>
      <c r="Y1509" s="2">
        <v>30</v>
      </c>
      <c r="Z1509" s="2">
        <v>766.88</v>
      </c>
      <c r="AA1509" s="2">
        <v>12</v>
      </c>
      <c r="AB1509" s="2">
        <v>214.73</v>
      </c>
      <c r="AC1509" s="2">
        <v>2004.11</v>
      </c>
      <c r="AD1509" s="2">
        <v>1808.42</v>
      </c>
      <c r="AE1509" s="2">
        <f t="shared" si="48"/>
        <v>-19.040000000000163</v>
      </c>
      <c r="AF1509" s="2" t="s">
        <v>35</v>
      </c>
      <c r="AG1509" s="42">
        <f>IFERROR(Table2[[#This Row],[Profit]]/Table2[[#This Row],[Sales Amount]],0)</f>
        <v>-9.5004765207499405E-3</v>
      </c>
      <c r="AH1509" s="2" t="str">
        <f>TRIM(Table2[[#This Row],[Payment Modee]])</f>
        <v>Debit Card</v>
      </c>
      <c r="AI1509" s="2" t="s">
        <v>26</v>
      </c>
      <c r="AJ1509" s="2" t="s">
        <v>27</v>
      </c>
      <c r="AK1509" s="2" t="s">
        <v>295</v>
      </c>
      <c r="AL1509" s="16" t="str">
        <f>IF(HOUR(Table2[[#This Row],[Order Time]])&lt;12,"Morning",IF(HOUR(Table2[[#This Row],[Order Time]])&lt;17,"Afternoon",IF(HOUR(Table2[[#This Row],[Order Time]])&lt;21,"Evening","Night")))</f>
        <v>Evening</v>
      </c>
      <c r="AM1509" s="16" t="s">
        <v>29</v>
      </c>
    </row>
    <row r="1510" spans="1:39" x14ac:dyDescent="0.25">
      <c r="A1510" s="13" t="s">
        <v>3273</v>
      </c>
      <c r="B1510" s="4">
        <v>45531</v>
      </c>
      <c r="C1510" s="2">
        <f>YEAR(Table2[[#This Row],[Invoice Date]])</f>
        <v>2024</v>
      </c>
      <c r="D1510" s="2" t="str">
        <f>TEXT(Table2[[#This Row],[Invoice Date]],"mmm")</f>
        <v>Aug</v>
      </c>
      <c r="E1510" s="2" t="str">
        <f>Table2[[#This Row],[Store_ID]]&amp;"-"&amp;Table2[[#This Row],[Year]]&amp;"-"&amp;Table2[[#This Row],[Month]]</f>
        <v>STR086-2024-Aug</v>
      </c>
      <c r="F1510" s="2" t="s">
        <v>2915</v>
      </c>
      <c r="G1510" s="2" t="str">
        <f>_xlfn.XLOOKUP(Table2[[#This Row],[Customer_ID]],Table3[Customer_ID],Table3[Customer Name],"Not Found")</f>
        <v>Nandini Sharma</v>
      </c>
      <c r="H1510" s="2" t="str">
        <f>_xlfn.XLOOKUP(Table2[[#This Row],[Customer_ID]],Table3[Customer_ID],Table3[Gender],"Female")</f>
        <v>Female</v>
      </c>
      <c r="I1510" s="2" t="str">
        <f>_xlfn.XLOOKUP(Table2[[#This Row],[Customer_ID]],Table3[Customer_ID],Table3[City],"Missing Memebership")</f>
        <v>Kalaburagi</v>
      </c>
      <c r="J1510" s="2" t="str">
        <f>_xlfn.XLOOKUP(Table2[[#This Row],[Customer_ID]],Table3[Customer_ID],Table3[State],"Karnataka")</f>
        <v>Karnataka</v>
      </c>
      <c r="K1510" s="2" t="str">
        <f>_xlfn.XLOOKUP(Table2[[#This Row],[Customer_ID]],Table3[Customer_ID],Table3[Membership],"Regular")</f>
        <v>Platinum</v>
      </c>
      <c r="L1510" s="2" t="s">
        <v>532</v>
      </c>
      <c r="M1510" s="2" t="str">
        <f>_xlfn.XLOOKUP(Table2[[#This Row],[Product_ID]],Table4[Product_ID],Table4[Product_Name],"Not Found")</f>
        <v>Fabindia Shorts Cream</v>
      </c>
      <c r="N1510" s="2" t="str">
        <f>_xlfn.XLOOKUP(Table2[[#This Row],[Product_ID]],Table4[Product_ID],Table4[Category],"Not Found")</f>
        <v>Sportswear</v>
      </c>
      <c r="O1510" s="2" t="str">
        <f>_xlfn.XLOOKUP(Table2[[#This Row],[Product_ID]],Table4[Product_ID],Table4[Subcategory],"Not Found")</f>
        <v>Shorts</v>
      </c>
      <c r="P1510" s="2" t="str">
        <f>_xlfn.XLOOKUP(Table2[[#This Row],[Product_ID]],Table4[Product_ID],Table4[Brand],"Missing Brand")</f>
        <v>Fabindia</v>
      </c>
      <c r="Q1510" s="2" t="s">
        <v>804</v>
      </c>
      <c r="R1510" s="2" t="str">
        <f>_xlfn.XLOOKUP(Table2[[#This Row],[Store_ID]],Table6[Store_ID],Table6[Store Name],"Not Found")</f>
        <v>TrendMart Thiruvananthapuram Outlet</v>
      </c>
      <c r="S1510" s="2">
        <f>_xlfn.XLOOKUP(Table2[[#This Row],[Store_ID]],Table6[Store_ID],Table6[Monthly Target],"Missing Target")</f>
        <v>800000</v>
      </c>
      <c r="T1510" s="2" t="str">
        <f>_xlfn.XLOOKUP(Table2[[#This Row],[Store_ID]],Table6[Store_ID],Table6[Region],"Not Found")</f>
        <v>South Zone 1</v>
      </c>
      <c r="U1510" s="2" t="s">
        <v>289</v>
      </c>
      <c r="V1510" s="2" t="str">
        <f>_xlfn.XLOOKUP(Table2[[#This Row],[Employee_ID]],Table5[Employee_ID],Table5[Employee Name],"Not Found")</f>
        <v>Anitha Ramachandran</v>
      </c>
      <c r="W1510" s="2">
        <v>1</v>
      </c>
      <c r="X1510" s="2">
        <v>812.05</v>
      </c>
      <c r="Y1510" s="2">
        <v>30</v>
      </c>
      <c r="Z1510" s="2">
        <v>243.62</v>
      </c>
      <c r="AA1510" s="2">
        <v>5</v>
      </c>
      <c r="AB1510" s="2">
        <v>28.42</v>
      </c>
      <c r="AC1510" s="2">
        <v>596.85</v>
      </c>
      <c r="AD1510" s="2">
        <v>512.11</v>
      </c>
      <c r="AE1510" s="2">
        <f t="shared" si="48"/>
        <v>56.320000000000007</v>
      </c>
      <c r="AF1510" s="2" t="s">
        <v>69</v>
      </c>
      <c r="AG1510" s="42">
        <f>IFERROR(Table2[[#This Row],[Profit]]/Table2[[#This Row],[Sales Amount]],0)</f>
        <v>9.4362067521152726E-2</v>
      </c>
      <c r="AH1510" s="2" t="str">
        <f>TRIM(Table2[[#This Row],[Payment Modee]])</f>
        <v>Cash</v>
      </c>
      <c r="AI1510" s="2" t="s">
        <v>36</v>
      </c>
      <c r="AJ1510" s="2" t="s">
        <v>27</v>
      </c>
      <c r="AK1510" s="2" t="s">
        <v>1829</v>
      </c>
      <c r="AL1510" s="16" t="str">
        <f>IF(HOUR(Table2[[#This Row],[Order Time]])&lt;12,"Morning",IF(HOUR(Table2[[#This Row],[Order Time]])&lt;17,"Afternoon",IF(HOUR(Table2[[#This Row],[Order Time]])&lt;21,"Evening","Night")))</f>
        <v>Evening</v>
      </c>
      <c r="AM1510" s="16" t="s">
        <v>29</v>
      </c>
    </row>
    <row r="1511" spans="1:39" x14ac:dyDescent="0.25">
      <c r="A1511" s="13" t="s">
        <v>3274</v>
      </c>
      <c r="B1511" s="4">
        <v>45403</v>
      </c>
      <c r="C1511" s="2">
        <f>YEAR(Table2[[#This Row],[Invoice Date]])</f>
        <v>2024</v>
      </c>
      <c r="D1511" s="2" t="str">
        <f>TEXT(Table2[[#This Row],[Invoice Date]],"mmm")</f>
        <v>Apr</v>
      </c>
      <c r="E1511" s="2" t="str">
        <f>Table2[[#This Row],[Store_ID]]&amp;"-"&amp;Table2[[#This Row],[Year]]&amp;"-"&amp;Table2[[#This Row],[Month]]</f>
        <v>STR102-2024-Apr</v>
      </c>
      <c r="F1511" s="2" t="s">
        <v>824</v>
      </c>
      <c r="G1511" s="2" t="str">
        <f>_xlfn.XLOOKUP(Table2[[#This Row],[Customer_ID]],Table3[Customer_ID],Table3[Customer Name],"Not Found")</f>
        <v>Anusuya Nair</v>
      </c>
      <c r="H1511" s="2" t="str">
        <f>_xlfn.XLOOKUP(Table2[[#This Row],[Customer_ID]],Table3[Customer_ID],Table3[Gender],"Female")</f>
        <v>Female</v>
      </c>
      <c r="I1511" s="2" t="str">
        <f>_xlfn.XLOOKUP(Table2[[#This Row],[Customer_ID]],Table3[Customer_ID],Table3[City],"Missing Memebership")</f>
        <v>Vellore</v>
      </c>
      <c r="J1511" s="2" t="str">
        <f>_xlfn.XLOOKUP(Table2[[#This Row],[Customer_ID]],Table3[Customer_ID],Table3[State],"Karnataka")</f>
        <v>Tamil Nadu</v>
      </c>
      <c r="K1511" s="2" t="str">
        <f>_xlfn.XLOOKUP(Table2[[#This Row],[Customer_ID]],Table3[Customer_ID],Table3[Membership],"Regular")</f>
        <v>Silver</v>
      </c>
      <c r="L1511" s="2" t="s">
        <v>85</v>
      </c>
      <c r="M1511" s="2" t="str">
        <f>_xlfn.XLOOKUP(Table2[[#This Row],[Product_ID]],Table4[Product_ID],Table4[Product_Name],"Not Found")</f>
        <v>Sonata Bootcut Navy Blue</v>
      </c>
      <c r="N1511" s="2" t="str">
        <f>_xlfn.XLOOKUP(Table2[[#This Row],[Product_ID]],Table4[Product_ID],Table4[Category],"Not Found")</f>
        <v>Women Jeans</v>
      </c>
      <c r="O1511" s="2" t="str">
        <f>_xlfn.XLOOKUP(Table2[[#This Row],[Product_ID]],Table4[Product_ID],Table4[Subcategory],"Not Found")</f>
        <v>Bootcut</v>
      </c>
      <c r="P1511" s="2" t="str">
        <f>_xlfn.XLOOKUP(Table2[[#This Row],[Product_ID]],Table4[Product_ID],Table4[Brand],"Missing Brand")</f>
        <v>Sonata</v>
      </c>
      <c r="Q1511" s="2" t="s">
        <v>33</v>
      </c>
      <c r="R1511" s="2" t="str">
        <f>_xlfn.XLOOKUP(Table2[[#This Row],[Store_ID]],Table6[Store_ID],Table6[Store Name],"Not Found")</f>
        <v>TrendMart Tirunelveli High Street</v>
      </c>
      <c r="S1511" s="2">
        <f>_xlfn.XLOOKUP(Table2[[#This Row],[Store_ID]],Table6[Store_ID],Table6[Monthly Target],"Missing Target")</f>
        <v>1000000</v>
      </c>
      <c r="T1511" s="2" t="str">
        <f>_xlfn.XLOOKUP(Table2[[#This Row],[Store_ID]],Table6[Store_ID],Table6[Region],"Not Found")</f>
        <v>South Zone 1</v>
      </c>
      <c r="U1511" s="2" t="s">
        <v>81</v>
      </c>
      <c r="V1511" s="2" t="str">
        <f>_xlfn.XLOOKUP(Table2[[#This Row],[Employee_ID]],Table5[Employee_ID],Table5[Employee Name],"Not Found")</f>
        <v>Charulatha Kumar</v>
      </c>
      <c r="W1511" s="2">
        <v>1</v>
      </c>
      <c r="X1511" s="2">
        <v>1058.76</v>
      </c>
      <c r="Y1511" s="2">
        <v>15</v>
      </c>
      <c r="Z1511" s="2">
        <v>158.81</v>
      </c>
      <c r="AA1511" s="2">
        <v>12</v>
      </c>
      <c r="AB1511" s="2">
        <v>107.99</v>
      </c>
      <c r="AC1511" s="2">
        <v>1007.94</v>
      </c>
      <c r="AD1511" s="2">
        <v>692.53</v>
      </c>
      <c r="AE1511" s="2">
        <f t="shared" si="48"/>
        <v>207.42000000000007</v>
      </c>
      <c r="AF1511" s="2" t="s">
        <v>69</v>
      </c>
      <c r="AG1511" s="42">
        <f>IFERROR(Table2[[#This Row],[Profit]]/Table2[[#This Row],[Sales Amount]],0)</f>
        <v>0.20578605869396993</v>
      </c>
      <c r="AH1511" s="2" t="str">
        <f>TRIM(Table2[[#This Row],[Payment Modee]])</f>
        <v>Cash</v>
      </c>
      <c r="AI1511" s="2" t="s">
        <v>26</v>
      </c>
      <c r="AJ1511" s="2" t="s">
        <v>27</v>
      </c>
      <c r="AK1511" s="2" t="s">
        <v>642</v>
      </c>
      <c r="AL1511" s="16" t="str">
        <f>IF(HOUR(Table2[[#This Row],[Order Time]])&lt;12,"Morning",IF(HOUR(Table2[[#This Row],[Order Time]])&lt;17,"Afternoon",IF(HOUR(Table2[[#This Row],[Order Time]])&lt;21,"Evening","Night")))</f>
        <v>Night</v>
      </c>
      <c r="AM1511" s="16" t="s">
        <v>38</v>
      </c>
    </row>
    <row r="1512" spans="1:39" x14ac:dyDescent="0.25">
      <c r="A1512" s="13" t="s">
        <v>3275</v>
      </c>
      <c r="B1512" s="4">
        <v>45416</v>
      </c>
      <c r="C1512" s="2">
        <f>YEAR(Table2[[#This Row],[Invoice Date]])</f>
        <v>2024</v>
      </c>
      <c r="D1512" s="2" t="str">
        <f>TEXT(Table2[[#This Row],[Invoice Date]],"mmm")</f>
        <v>May</v>
      </c>
      <c r="E1512" s="2" t="str">
        <f>Table2[[#This Row],[Store_ID]]&amp;"-"&amp;Table2[[#This Row],[Year]]&amp;"-"&amp;Table2[[#This Row],[Month]]</f>
        <v>STR043-2024-May</v>
      </c>
      <c r="F1512" s="2" t="s">
        <v>3276</v>
      </c>
      <c r="G1512" s="2" t="str">
        <f>_xlfn.XLOOKUP(Table2[[#This Row],[Customer_ID]],Table3[Customer_ID],Table3[Customer Name],"Not Found")</f>
        <v>Swathi Iyengar</v>
      </c>
      <c r="H1512" s="2" t="str">
        <f>_xlfn.XLOOKUP(Table2[[#This Row],[Customer_ID]],Table3[Customer_ID],Table3[Gender],"Female")</f>
        <v>Female</v>
      </c>
      <c r="I1512" s="2" t="str">
        <f>_xlfn.XLOOKUP(Table2[[#This Row],[Customer_ID]],Table3[Customer_ID],Table3[City],"Missing Memebership")</f>
        <v>Vellore</v>
      </c>
      <c r="J1512" s="2" t="str">
        <f>_xlfn.XLOOKUP(Table2[[#This Row],[Customer_ID]],Table3[Customer_ID],Table3[State],"Karnataka")</f>
        <v>Tamil Nadu</v>
      </c>
      <c r="K1512" s="2" t="str">
        <f>_xlfn.XLOOKUP(Table2[[#This Row],[Customer_ID]],Table3[Customer_ID],Table3[Membership],"Regular")</f>
        <v>Regular</v>
      </c>
      <c r="L1512" s="2" t="s">
        <v>32</v>
      </c>
      <c r="M1512" s="2" t="str">
        <f>_xlfn.XLOOKUP(Table2[[#This Row],[Product_ID]],Table4[Product_ID],Table4[Product_Name],"Not Found")</f>
        <v>Reebok Round Neck Sky Blue</v>
      </c>
      <c r="N1512" s="2" t="str">
        <f>_xlfn.XLOOKUP(Table2[[#This Row],[Product_ID]],Table4[Product_ID],Table4[Category],"Not Found")</f>
        <v>Men T-Shirts</v>
      </c>
      <c r="O1512" s="2" t="str">
        <f>_xlfn.XLOOKUP(Table2[[#This Row],[Product_ID]],Table4[Product_ID],Table4[Subcategory],"Not Found")</f>
        <v>Round Neck</v>
      </c>
      <c r="P1512" s="2" t="str">
        <f>_xlfn.XLOOKUP(Table2[[#This Row],[Product_ID]],Table4[Product_ID],Table4[Brand],"Missing Brand")</f>
        <v>Reebok</v>
      </c>
      <c r="Q1512" s="2" t="s">
        <v>908</v>
      </c>
      <c r="R1512" s="2" t="str">
        <f>_xlfn.XLOOKUP(Table2[[#This Row],[Store_ID]],Table6[Store_ID],Table6[Store Name],"Not Found")</f>
        <v>TrendMart Mangaluru Standard</v>
      </c>
      <c r="S1512" s="2">
        <f>_xlfn.XLOOKUP(Table2[[#This Row],[Store_ID]],Table6[Store_ID],Table6[Monthly Target],"Missing Target")</f>
        <v>1500000</v>
      </c>
      <c r="T1512" s="2" t="str">
        <f>_xlfn.XLOOKUP(Table2[[#This Row],[Store_ID]],Table6[Store_ID],Table6[Region],"Not Found")</f>
        <v>South Zone 2</v>
      </c>
      <c r="U1512" s="2" t="s">
        <v>75</v>
      </c>
      <c r="V1512" s="2" t="str">
        <f>_xlfn.XLOOKUP(Table2[[#This Row],[Employee_ID]],Table5[Employee_ID],Table5[Employee Name],"Not Found")</f>
        <v>Chandran Krishnan</v>
      </c>
      <c r="W1512" s="2">
        <v>1</v>
      </c>
      <c r="X1512" s="2">
        <v>860.2</v>
      </c>
      <c r="Y1512" s="2">
        <v>20</v>
      </c>
      <c r="Z1512" s="2">
        <v>172.04</v>
      </c>
      <c r="AA1512" s="2">
        <v>5</v>
      </c>
      <c r="AB1512" s="2">
        <v>34.409999999999997</v>
      </c>
      <c r="AC1512" s="2">
        <v>722.57</v>
      </c>
      <c r="AD1512" s="2">
        <v>492.11</v>
      </c>
      <c r="AE1512" s="2">
        <f t="shared" si="48"/>
        <v>196.05000000000004</v>
      </c>
      <c r="AF1512" s="2" t="s">
        <v>69</v>
      </c>
      <c r="AG1512" s="42">
        <f>IFERROR(Table2[[#This Row],[Profit]]/Table2[[#This Row],[Sales Amount]],0)</f>
        <v>0.27132319360062007</v>
      </c>
      <c r="AH1512" s="2" t="str">
        <f>TRIM(Table2[[#This Row],[Payment Modee]])</f>
        <v>Cash</v>
      </c>
      <c r="AI1512" s="2" t="s">
        <v>26</v>
      </c>
      <c r="AJ1512" s="2" t="s">
        <v>27</v>
      </c>
      <c r="AK1512" s="2" t="s">
        <v>2798</v>
      </c>
      <c r="AL1512" s="16" t="str">
        <f>IF(HOUR(Table2[[#This Row],[Order Time]])&lt;12,"Morning",IF(HOUR(Table2[[#This Row],[Order Time]])&lt;17,"Afternoon",IF(HOUR(Table2[[#This Row],[Order Time]])&lt;21,"Evening","Night")))</f>
        <v>Evening</v>
      </c>
      <c r="AM1512" s="16" t="s">
        <v>38</v>
      </c>
    </row>
    <row r="1513" spans="1:39" x14ac:dyDescent="0.25">
      <c r="A1513" s="13" t="s">
        <v>3277</v>
      </c>
      <c r="B1513" s="4">
        <v>45743</v>
      </c>
      <c r="C1513" s="2">
        <f>YEAR(Table2[[#This Row],[Invoice Date]])</f>
        <v>2025</v>
      </c>
      <c r="D1513" s="2" t="str">
        <f>TEXT(Table2[[#This Row],[Invoice Date]],"mmm")</f>
        <v>Mar</v>
      </c>
      <c r="E1513" s="2" t="str">
        <f>Table2[[#This Row],[Store_ID]]&amp;"-"&amp;Table2[[#This Row],[Year]]&amp;"-"&amp;Table2[[#This Row],[Month]]</f>
        <v>STR049-2025-Mar</v>
      </c>
      <c r="F1513" s="2" t="s">
        <v>366</v>
      </c>
      <c r="G1513" s="2" t="str">
        <f>_xlfn.XLOOKUP(Table2[[#This Row],[Customer_ID]],Table3[Customer_ID],Table3[Customer Name],"Not Found")</f>
        <v>Feroz Naicker</v>
      </c>
      <c r="H1513" s="2" t="str">
        <f>_xlfn.XLOOKUP(Table2[[#This Row],[Customer_ID]],Table3[Customer_ID],Table3[Gender],"Female")</f>
        <v>Male</v>
      </c>
      <c r="I1513" s="2" t="str">
        <f>_xlfn.XLOOKUP(Table2[[#This Row],[Customer_ID]],Table3[Customer_ID],Table3[City],"Missing Memebership")</f>
        <v>Guntur</v>
      </c>
      <c r="J1513" s="2" t="str">
        <f>_xlfn.XLOOKUP(Table2[[#This Row],[Customer_ID]],Table3[Customer_ID],Table3[State],"Karnataka")</f>
        <v>Andhra Pradesh</v>
      </c>
      <c r="K1513" s="2" t="str">
        <f>_xlfn.XLOOKUP(Table2[[#This Row],[Customer_ID]],Table3[Customer_ID],Table3[Membership],"Regular")</f>
        <v>Silver</v>
      </c>
      <c r="L1513" s="2" t="s">
        <v>703</v>
      </c>
      <c r="M1513" s="2" t="str">
        <f>_xlfn.XLOOKUP(Table2[[#This Row],[Product_ID]],Table4[Product_ID],Table4[Product_Name],"Not Found")</f>
        <v>Woodland Polo Purple</v>
      </c>
      <c r="N1513" s="2" t="str">
        <f>_xlfn.XLOOKUP(Table2[[#This Row],[Product_ID]],Table4[Product_ID],Table4[Category],"Not Found")</f>
        <v>Men T-Shirts</v>
      </c>
      <c r="O1513" s="2" t="str">
        <f>_xlfn.XLOOKUP(Table2[[#This Row],[Product_ID]],Table4[Product_ID],Table4[Subcategory],"Not Found")</f>
        <v>Polo</v>
      </c>
      <c r="P1513" s="2" t="str">
        <f>_xlfn.XLOOKUP(Table2[[#This Row],[Product_ID]],Table4[Product_ID],Table4[Brand],"Missing Brand")</f>
        <v>Woodland</v>
      </c>
      <c r="Q1513" s="2" t="s">
        <v>1294</v>
      </c>
      <c r="R1513" s="2" t="str">
        <f>_xlfn.XLOOKUP(Table2[[#This Row],[Store_ID]],Table6[Store_ID],Table6[Store Name],"Not Found")</f>
        <v>TrendMart Bengaluru Flagship</v>
      </c>
      <c r="S1513" s="2">
        <f>_xlfn.XLOOKUP(Table2[[#This Row],[Store_ID]],Table6[Store_ID],Table6[Monthly Target],"Missing Target")</f>
        <v>1200000</v>
      </c>
      <c r="T1513" s="2" t="str">
        <f>_xlfn.XLOOKUP(Table2[[#This Row],[Store_ID]],Table6[Store_ID],Table6[Region],"Not Found")</f>
        <v>South Zone 2</v>
      </c>
      <c r="U1513" s="2" t="s">
        <v>283</v>
      </c>
      <c r="V1513" s="2" t="str">
        <f>_xlfn.XLOOKUP(Table2[[#This Row],[Employee_ID]],Table5[Employee_ID],Table5[Employee Name],"Not Found")</f>
        <v>Priya Balasubramaniam</v>
      </c>
      <c r="W1513" s="2">
        <v>4</v>
      </c>
      <c r="X1513" s="2">
        <v>601.11</v>
      </c>
      <c r="Y1513" s="2">
        <v>5</v>
      </c>
      <c r="Z1513" s="2">
        <v>120.22</v>
      </c>
      <c r="AA1513" s="2">
        <v>5</v>
      </c>
      <c r="AB1513" s="2">
        <v>114.21</v>
      </c>
      <c r="AC1513" s="2">
        <v>2398.4299999999998</v>
      </c>
      <c r="AD1513" s="2">
        <v>1458.44</v>
      </c>
      <c r="AE1513" s="2">
        <f t="shared" si="48"/>
        <v>825.77999999999975</v>
      </c>
      <c r="AF1513" s="2" t="s">
        <v>25</v>
      </c>
      <c r="AG1513" s="42">
        <f>IFERROR(Table2[[#This Row],[Profit]]/Table2[[#This Row],[Sales Amount]],0)</f>
        <v>0.34430022973361735</v>
      </c>
      <c r="AH1513" s="2" t="str">
        <f>TRIM(Table2[[#This Row],[Payment Modee]])</f>
        <v>UPI</v>
      </c>
      <c r="AI1513" s="2" t="s">
        <v>26</v>
      </c>
      <c r="AJ1513" s="2" t="s">
        <v>27</v>
      </c>
      <c r="AK1513" s="2" t="s">
        <v>577</v>
      </c>
      <c r="AL1513" s="16" t="str">
        <f>IF(HOUR(Table2[[#This Row],[Order Time]])&lt;12,"Morning",IF(HOUR(Table2[[#This Row],[Order Time]])&lt;17,"Afternoon",IF(HOUR(Table2[[#This Row],[Order Time]])&lt;21,"Evening","Night")))</f>
        <v>Afternoon</v>
      </c>
      <c r="AM1513" s="16" t="s">
        <v>29</v>
      </c>
    </row>
    <row r="1514" spans="1:39" x14ac:dyDescent="0.25">
      <c r="A1514" s="13" t="s">
        <v>3278</v>
      </c>
      <c r="B1514" s="4">
        <v>45597</v>
      </c>
      <c r="C1514" s="2">
        <f>YEAR(Table2[[#This Row],[Invoice Date]])</f>
        <v>2024</v>
      </c>
      <c r="D1514" s="2" t="str">
        <f>TEXT(Table2[[#This Row],[Invoice Date]],"mmm")</f>
        <v>Nov</v>
      </c>
      <c r="E1514" s="2" t="str">
        <f>Table2[[#This Row],[Store_ID]]&amp;"-"&amp;Table2[[#This Row],[Year]]&amp;"-"&amp;Table2[[#This Row],[Month]]</f>
        <v>STR118-2024-Nov</v>
      </c>
      <c r="F1514" s="2" t="s">
        <v>3279</v>
      </c>
      <c r="G1514" s="2" t="str">
        <f>_xlfn.XLOOKUP(Table2[[#This Row],[Customer_ID]],Table3[Customer_ID],Table3[Customer Name],"Not Found")</f>
        <v>Gayathri Singh</v>
      </c>
      <c r="H1514" s="2" t="str">
        <f>_xlfn.XLOOKUP(Table2[[#This Row],[Customer_ID]],Table3[Customer_ID],Table3[Gender],"Female")</f>
        <v>Female</v>
      </c>
      <c r="I1514" s="2" t="str">
        <f>_xlfn.XLOOKUP(Table2[[#This Row],[Customer_ID]],Table3[Customer_ID],Table3[City],"Missing Memebership")</f>
        <v>Kurnool</v>
      </c>
      <c r="J1514" s="2" t="str">
        <f>_xlfn.XLOOKUP(Table2[[#This Row],[Customer_ID]],Table3[Customer_ID],Table3[State],"Karnataka")</f>
        <v>Andhra Pradesh</v>
      </c>
      <c r="K1514" s="2" t="str">
        <f>_xlfn.XLOOKUP(Table2[[#This Row],[Customer_ID]],Table3[Customer_ID],Table3[Membership],"Regular")</f>
        <v>Silver</v>
      </c>
      <c r="L1514" s="2" t="s">
        <v>838</v>
      </c>
      <c r="M1514" s="2" t="str">
        <f>_xlfn.XLOOKUP(Table2[[#This Row],[Product_ID]],Table4[Product_ID],Table4[Product_Name],"Not Found")</f>
        <v>Sonata A-Line Kurti Sky Blue</v>
      </c>
      <c r="N1514" s="2" t="str">
        <f>_xlfn.XLOOKUP(Table2[[#This Row],[Product_ID]],Table4[Product_ID],Table4[Category],"Not Found")</f>
        <v>Women Kurtis</v>
      </c>
      <c r="O1514" s="2" t="str">
        <f>_xlfn.XLOOKUP(Table2[[#This Row],[Product_ID]],Table4[Product_ID],Table4[Subcategory],"Not Found")</f>
        <v>A-Line Kurti</v>
      </c>
      <c r="P1514" s="2" t="str">
        <f>_xlfn.XLOOKUP(Table2[[#This Row],[Product_ID]],Table4[Product_ID],Table4[Brand],"Missing Brand")</f>
        <v>Sonata</v>
      </c>
      <c r="Q1514" s="2" t="s">
        <v>630</v>
      </c>
      <c r="R1514" s="2" t="str">
        <f>_xlfn.XLOOKUP(Table2[[#This Row],[Store_ID]],Table6[Store_ID],Table6[Store Name],"Not Found")</f>
        <v>TrendMart Nellore Mall Kiosk</v>
      </c>
      <c r="S1514" s="2">
        <f>_xlfn.XLOOKUP(Table2[[#This Row],[Store_ID]],Table6[Store_ID],Table6[Monthly Target],"Missing Target")</f>
        <v>1000000</v>
      </c>
      <c r="T1514" s="2" t="str">
        <f>_xlfn.XLOOKUP(Table2[[#This Row],[Store_ID]],Table6[Store_ID],Table6[Region],"Not Found")</f>
        <v>South Zone 3</v>
      </c>
      <c r="U1514" s="2" t="s">
        <v>165</v>
      </c>
      <c r="V1514" s="2" t="str">
        <f>_xlfn.XLOOKUP(Table2[[#This Row],[Employee_ID]],Table5[Employee_ID],Table5[Employee Name],"Not Found")</f>
        <v>Vasanthi Gupta</v>
      </c>
      <c r="W1514" s="2">
        <v>1</v>
      </c>
      <c r="X1514" s="2">
        <v>791.16</v>
      </c>
      <c r="Y1514" s="2">
        <v>0</v>
      </c>
      <c r="Z1514" s="2">
        <v>0</v>
      </c>
      <c r="AA1514" s="2">
        <v>5</v>
      </c>
      <c r="AB1514" s="2">
        <v>39.56</v>
      </c>
      <c r="AC1514" s="2">
        <v>830.72</v>
      </c>
      <c r="AD1514" s="2">
        <v>569.35</v>
      </c>
      <c r="AE1514" s="2">
        <f t="shared" si="48"/>
        <v>221.81</v>
      </c>
      <c r="AF1514" s="2" t="s">
        <v>25</v>
      </c>
      <c r="AG1514" s="42">
        <f>IFERROR(Table2[[#This Row],[Profit]]/Table2[[#This Row],[Sales Amount]],0)</f>
        <v>0.26700934129429893</v>
      </c>
      <c r="AH1514" s="2" t="str">
        <f>TRIM(Table2[[#This Row],[Payment Modee]])</f>
        <v>UPI</v>
      </c>
      <c r="AI1514" s="2" t="s">
        <v>26</v>
      </c>
      <c r="AJ1514" s="2" t="s">
        <v>27</v>
      </c>
      <c r="AK1514" s="2" t="s">
        <v>1121</v>
      </c>
      <c r="AL1514" s="16" t="str">
        <f>IF(HOUR(Table2[[#This Row],[Order Time]])&lt;12,"Morning",IF(HOUR(Table2[[#This Row],[Order Time]])&lt;17,"Afternoon",IF(HOUR(Table2[[#This Row],[Order Time]])&lt;21,"Evening","Night")))</f>
        <v>Afternoon</v>
      </c>
      <c r="AM1514" s="16" t="s">
        <v>29</v>
      </c>
    </row>
    <row r="1515" spans="1:39" x14ac:dyDescent="0.25">
      <c r="A1515" s="13" t="s">
        <v>3280</v>
      </c>
      <c r="B1515" s="4">
        <v>45439</v>
      </c>
      <c r="C1515" s="2">
        <f>YEAR(Table2[[#This Row],[Invoice Date]])</f>
        <v>2024</v>
      </c>
      <c r="D1515" s="2" t="str">
        <f>TEXT(Table2[[#This Row],[Invoice Date]],"mmm")</f>
        <v>May</v>
      </c>
      <c r="E1515" s="2" t="str">
        <f>Table2[[#This Row],[Store_ID]]&amp;"-"&amp;Table2[[#This Row],[Year]]&amp;"-"&amp;Table2[[#This Row],[Month]]</f>
        <v>STR073-2024-May</v>
      </c>
      <c r="F1515" s="2" t="s">
        <v>1177</v>
      </c>
      <c r="G1515" s="2" t="str">
        <f>_xlfn.XLOOKUP(Table2[[#This Row],[Customer_ID]],Table3[Customer_ID],Table3[Customer Name],"Not Found")</f>
        <v>Yamini Prasad</v>
      </c>
      <c r="H1515" s="2" t="str">
        <f>_xlfn.XLOOKUP(Table2[[#This Row],[Customer_ID]],Table3[Customer_ID],Table3[Gender],"Female")</f>
        <v>Female</v>
      </c>
      <c r="I1515" s="2" t="str">
        <f>_xlfn.XLOOKUP(Table2[[#This Row],[Customer_ID]],Table3[Customer_ID],Table3[City],"Missing Memebership")</f>
        <v>Davanagere</v>
      </c>
      <c r="J1515" s="2" t="str">
        <f>_xlfn.XLOOKUP(Table2[[#This Row],[Customer_ID]],Table3[Customer_ID],Table3[State],"Karnataka")</f>
        <v>Karnataka</v>
      </c>
      <c r="K1515" s="2" t="str">
        <f>_xlfn.XLOOKUP(Table2[[#This Row],[Customer_ID]],Table3[Customer_ID],Table3[Membership],"Regular")</f>
        <v>Regular</v>
      </c>
      <c r="L1515" s="2" t="s">
        <v>887</v>
      </c>
      <c r="M1515" s="2" t="str">
        <f>_xlfn.XLOOKUP(Table2[[#This Row],[Product_ID]],Table4[Product_ID],Table4[Product_Name],"Not Found")</f>
        <v>Liberty Nehru Jacket Sky Blue</v>
      </c>
      <c r="N1515" s="2" t="str">
        <f>_xlfn.XLOOKUP(Table2[[#This Row],[Product_ID]],Table4[Product_ID],Table4[Category],"Not Found")</f>
        <v>Men Ethnic</v>
      </c>
      <c r="O1515" s="2" t="str">
        <f>_xlfn.XLOOKUP(Table2[[#This Row],[Product_ID]],Table4[Product_ID],Table4[Subcategory],"Not Found")</f>
        <v>Nehru Jacket</v>
      </c>
      <c r="P1515" s="2" t="str">
        <f>_xlfn.XLOOKUP(Table2[[#This Row],[Product_ID]],Table4[Product_ID],Table4[Brand],"Missing Brand")</f>
        <v>Liberty</v>
      </c>
      <c r="Q1515" s="2" t="s">
        <v>248</v>
      </c>
      <c r="R1515" s="2" t="str">
        <f>_xlfn.XLOOKUP(Table2[[#This Row],[Store_ID]],Table6[Store_ID],Table6[Store Name],"Not Found")</f>
        <v>TrendMart Thiruvananthapuram High Street</v>
      </c>
      <c r="S1515" s="2">
        <f>_xlfn.XLOOKUP(Table2[[#This Row],[Store_ID]],Table6[Store_ID],Table6[Monthly Target],"Missing Target")</f>
        <v>2500000</v>
      </c>
      <c r="T1515" s="2" t="str">
        <f>_xlfn.XLOOKUP(Table2[[#This Row],[Store_ID]],Table6[Store_ID],Table6[Region],"Not Found")</f>
        <v>South Zone 1</v>
      </c>
      <c r="U1515" s="2" t="s">
        <v>460</v>
      </c>
      <c r="V1515" s="2" t="str">
        <f>_xlfn.XLOOKUP(Table2[[#This Row],[Employee_ID]],Table5[Employee_ID],Table5[Employee Name],"Not Found")</f>
        <v>Pranav Reddy</v>
      </c>
      <c r="W1515" s="2">
        <v>2</v>
      </c>
      <c r="X1515" s="2">
        <v>1929.31</v>
      </c>
      <c r="Y1515" s="2">
        <v>0</v>
      </c>
      <c r="Z1515" s="2">
        <v>0</v>
      </c>
      <c r="AA1515" s="2">
        <v>12</v>
      </c>
      <c r="AB1515" s="2">
        <v>463.03</v>
      </c>
      <c r="AC1515" s="2">
        <v>4321.6499999999996</v>
      </c>
      <c r="AD1515" s="2">
        <v>2861.14</v>
      </c>
      <c r="AE1515" s="2">
        <f t="shared" si="48"/>
        <v>997.47999999999979</v>
      </c>
      <c r="AF1515" s="2" t="s">
        <v>69</v>
      </c>
      <c r="AG1515" s="42">
        <f>IFERROR(Table2[[#This Row],[Profit]]/Table2[[#This Row],[Sales Amount]],0)</f>
        <v>0.23080999155415174</v>
      </c>
      <c r="AH1515" s="2" t="str">
        <f>TRIM(Table2[[#This Row],[Payment Modee]])</f>
        <v>Cash</v>
      </c>
      <c r="AI1515" s="2" t="s">
        <v>26</v>
      </c>
      <c r="AJ1515" s="2" t="s">
        <v>27</v>
      </c>
      <c r="AK1515" s="2" t="s">
        <v>3281</v>
      </c>
      <c r="AL1515" s="16" t="str">
        <f>IF(HOUR(Table2[[#This Row],[Order Time]])&lt;12,"Morning",IF(HOUR(Table2[[#This Row],[Order Time]])&lt;17,"Afternoon",IF(HOUR(Table2[[#This Row],[Order Time]])&lt;21,"Evening","Night")))</f>
        <v>Afternoon</v>
      </c>
      <c r="AM1515" s="16" t="s">
        <v>29</v>
      </c>
    </row>
    <row r="1516" spans="1:39" x14ac:dyDescent="0.25">
      <c r="A1516" s="13" t="s">
        <v>3282</v>
      </c>
      <c r="B1516" s="4">
        <v>45740</v>
      </c>
      <c r="C1516" s="2">
        <f>YEAR(Table2[[#This Row],[Invoice Date]])</f>
        <v>2025</v>
      </c>
      <c r="D1516" s="2" t="str">
        <f>TEXT(Table2[[#This Row],[Invoice Date]],"mmm")</f>
        <v>Mar</v>
      </c>
      <c r="E1516" s="2" t="str">
        <f>Table2[[#This Row],[Store_ID]]&amp;"-"&amp;Table2[[#This Row],[Year]]&amp;"-"&amp;Table2[[#This Row],[Month]]</f>
        <v>STR089-2025-Mar</v>
      </c>
      <c r="F1516" s="2" t="s">
        <v>2737</v>
      </c>
      <c r="G1516" s="2" t="str">
        <f>_xlfn.XLOOKUP(Table2[[#This Row],[Customer_ID]],Table3[Customer_ID],Table3[Customer Name],"Not Found")</f>
        <v>Devi Naidu</v>
      </c>
      <c r="H1516" s="2" t="str">
        <f>_xlfn.XLOOKUP(Table2[[#This Row],[Customer_ID]],Table3[Customer_ID],Table3[Gender],"Female")</f>
        <v>Female</v>
      </c>
      <c r="I1516" s="2" t="str">
        <f>_xlfn.XLOOKUP(Table2[[#This Row],[Customer_ID]],Table3[Customer_ID],Table3[City],"Missing Memebership")</f>
        <v>Dindigul</v>
      </c>
      <c r="J1516" s="2" t="str">
        <f>_xlfn.XLOOKUP(Table2[[#This Row],[Customer_ID]],Table3[Customer_ID],Table3[State],"Karnataka")</f>
        <v>Tamil Nadu</v>
      </c>
      <c r="K1516" s="2" t="str">
        <f>_xlfn.XLOOKUP(Table2[[#This Row],[Customer_ID]],Table3[Customer_ID],Table3[Membership],"Regular")</f>
        <v>Regular</v>
      </c>
      <c r="L1516" s="2" t="s">
        <v>1368</v>
      </c>
      <c r="M1516" s="2" t="str">
        <f>_xlfn.XLOOKUP(Table2[[#This Row],[Product_ID]],Table4[Product_ID],Table4[Product_Name],"Not Found")</f>
        <v>Van Heusen Formal Trouser Maroon</v>
      </c>
      <c r="N1516" s="2" t="str">
        <f>_xlfn.XLOOKUP(Table2[[#This Row],[Product_ID]],Table4[Product_ID],Table4[Category],"Not Found")</f>
        <v>Men Trousers</v>
      </c>
      <c r="O1516" s="2" t="str">
        <f>_xlfn.XLOOKUP(Table2[[#This Row],[Product_ID]],Table4[Product_ID],Table4[Subcategory],"Not Found")</f>
        <v>Formal Trouser</v>
      </c>
      <c r="P1516" s="2" t="str">
        <f>_xlfn.XLOOKUP(Table2[[#This Row],[Product_ID]],Table4[Product_ID],Table4[Brand],"Missing Brand")</f>
        <v>Van Heusen</v>
      </c>
      <c r="Q1516" s="2" t="s">
        <v>525</v>
      </c>
      <c r="R1516" s="2" t="str">
        <f>_xlfn.XLOOKUP(Table2[[#This Row],[Store_ID]],Table6[Store_ID],Table6[Store Name],"Not Found")</f>
        <v>TrendMart Kurnool Outlet</v>
      </c>
      <c r="S1516" s="2">
        <f>_xlfn.XLOOKUP(Table2[[#This Row],[Store_ID]],Table6[Store_ID],Table6[Monthly Target],"Missing Target")</f>
        <v>800000</v>
      </c>
      <c r="T1516" s="2" t="str">
        <f>_xlfn.XLOOKUP(Table2[[#This Row],[Store_ID]],Table6[Store_ID],Table6[Region],"Not Found")</f>
        <v>South Zone 3</v>
      </c>
      <c r="U1516" s="2" t="s">
        <v>102</v>
      </c>
      <c r="V1516" s="2" t="str">
        <f>_xlfn.XLOOKUP(Table2[[#This Row],[Employee_ID]],Table5[Employee_ID],Table5[Employee Name],"Not Found")</f>
        <v>Chandra Reddy</v>
      </c>
      <c r="W1516" s="2">
        <v>1</v>
      </c>
      <c r="X1516" s="2">
        <v>801.22</v>
      </c>
      <c r="Y1516" s="2">
        <v>30</v>
      </c>
      <c r="Z1516" s="2">
        <v>240.37</v>
      </c>
      <c r="AA1516" s="2">
        <v>5</v>
      </c>
      <c r="AB1516" s="2">
        <v>28.04</v>
      </c>
      <c r="AC1516" s="2">
        <v>588.89</v>
      </c>
      <c r="AD1516" s="2">
        <v>585.26</v>
      </c>
      <c r="AE1516" s="2">
        <f t="shared" si="48"/>
        <v>-24.410000000000004</v>
      </c>
      <c r="AF1516" s="2" t="s">
        <v>35</v>
      </c>
      <c r="AG1516" s="42">
        <f>IFERROR(Table2[[#This Row],[Profit]]/Table2[[#This Row],[Sales Amount]],0)</f>
        <v>-4.1450865187046826E-2</v>
      </c>
      <c r="AH1516" s="2" t="str">
        <f>TRIM(Table2[[#This Row],[Payment Modee]])</f>
        <v>Debit Card</v>
      </c>
      <c r="AI1516" s="2" t="s">
        <v>26</v>
      </c>
      <c r="AJ1516" s="2" t="s">
        <v>27</v>
      </c>
      <c r="AK1516" s="2" t="s">
        <v>466</v>
      </c>
      <c r="AL1516" s="16" t="str">
        <f>IF(HOUR(Table2[[#This Row],[Order Time]])&lt;12,"Morning",IF(HOUR(Table2[[#This Row],[Order Time]])&lt;17,"Afternoon",IF(HOUR(Table2[[#This Row],[Order Time]])&lt;21,"Evening","Night")))</f>
        <v>Evening</v>
      </c>
      <c r="AM1516" s="16" t="s">
        <v>29</v>
      </c>
    </row>
    <row r="1517" spans="1:39" x14ac:dyDescent="0.25">
      <c r="A1517" s="13" t="s">
        <v>3283</v>
      </c>
      <c r="B1517" s="4">
        <v>45479</v>
      </c>
      <c r="C1517" s="2">
        <f>YEAR(Table2[[#This Row],[Invoice Date]])</f>
        <v>2024</v>
      </c>
      <c r="D1517" s="2" t="str">
        <f>TEXT(Table2[[#This Row],[Invoice Date]],"mmm")</f>
        <v>Jul</v>
      </c>
      <c r="E1517" s="2" t="str">
        <f>Table2[[#This Row],[Store_ID]]&amp;"-"&amp;Table2[[#This Row],[Year]]&amp;"-"&amp;Table2[[#This Row],[Month]]</f>
        <v>STR057-2024-Jul</v>
      </c>
      <c r="F1517" s="2" t="s">
        <v>886</v>
      </c>
      <c r="G1517" s="2" t="str">
        <f>_xlfn.XLOOKUP(Table2[[#This Row],[Customer_ID]],Table3[Customer_ID],Table3[Customer Name],"Not Found")</f>
        <v>Revathi Sharma</v>
      </c>
      <c r="H1517" s="2" t="str">
        <f>_xlfn.XLOOKUP(Table2[[#This Row],[Customer_ID]],Table3[Customer_ID],Table3[Gender],"Female")</f>
        <v>Female</v>
      </c>
      <c r="I1517" s="2" t="str">
        <f>_xlfn.XLOOKUP(Table2[[#This Row],[Customer_ID]],Table3[Customer_ID],Table3[City],"Missing Memebership")</f>
        <v>Chennai</v>
      </c>
      <c r="J1517" s="2" t="str">
        <f>_xlfn.XLOOKUP(Table2[[#This Row],[Customer_ID]],Table3[Customer_ID],Table3[State],"Karnataka")</f>
        <v>Tamil Nadu</v>
      </c>
      <c r="K1517" s="2" t="str">
        <f>_xlfn.XLOOKUP(Table2[[#This Row],[Customer_ID]],Table3[Customer_ID],Table3[Membership],"Regular")</f>
        <v>Silver</v>
      </c>
      <c r="L1517" s="2" t="s">
        <v>1048</v>
      </c>
      <c r="M1517" s="2" t="str">
        <f>_xlfn.XLOOKUP(Table2[[#This Row],[Product_ID]],Table4[Product_ID],Table4[Product_Name],"Not Found")</f>
        <v>Allen Solly Kids Shorts Teal</v>
      </c>
      <c r="N1517" s="2" t="str">
        <f>_xlfn.XLOOKUP(Table2[[#This Row],[Product_ID]],Table4[Product_ID],Table4[Category],"Not Found")</f>
        <v>Kids Wear</v>
      </c>
      <c r="O1517" s="2" t="str">
        <f>_xlfn.XLOOKUP(Table2[[#This Row],[Product_ID]],Table4[Product_ID],Table4[Subcategory],"Not Found")</f>
        <v>Kids Shorts</v>
      </c>
      <c r="P1517" s="2" t="str">
        <f>_xlfn.XLOOKUP(Table2[[#This Row],[Product_ID]],Table4[Product_ID],Table4[Brand],"Missing Brand")</f>
        <v>Allen Solly</v>
      </c>
      <c r="Q1517" s="2" t="s">
        <v>464</v>
      </c>
      <c r="R1517" s="2" t="str">
        <f>_xlfn.XLOOKUP(Table2[[#This Row],[Store_ID]],Table6[Store_ID],Table6[Store Name],"Not Found")</f>
        <v>TrendMart Vellore Standard</v>
      </c>
      <c r="S1517" s="2">
        <f>_xlfn.XLOOKUP(Table2[[#This Row],[Store_ID]],Table6[Store_ID],Table6[Monthly Target],"Missing Target")</f>
        <v>2500000</v>
      </c>
      <c r="T1517" s="2" t="str">
        <f>_xlfn.XLOOKUP(Table2[[#This Row],[Store_ID]],Table6[Store_ID],Table6[Region],"Not Found")</f>
        <v>South Zone 1</v>
      </c>
      <c r="U1517" s="2" t="s">
        <v>124</v>
      </c>
      <c r="V1517" s="2" t="str">
        <f>_xlfn.XLOOKUP(Table2[[#This Row],[Employee_ID]],Table5[Employee_ID],Table5[Employee Name],"Not Found")</f>
        <v>Girish Sundaram</v>
      </c>
      <c r="W1517" s="2">
        <v>1</v>
      </c>
      <c r="X1517" s="2">
        <v>640.54</v>
      </c>
      <c r="Y1517" s="2">
        <v>0</v>
      </c>
      <c r="Z1517" s="2">
        <v>0</v>
      </c>
      <c r="AA1517" s="2">
        <v>5</v>
      </c>
      <c r="AB1517" s="2">
        <v>32.03</v>
      </c>
      <c r="AC1517" s="2">
        <v>672.57</v>
      </c>
      <c r="AD1517" s="2">
        <v>509.44</v>
      </c>
      <c r="AE1517" s="2">
        <f t="shared" si="48"/>
        <v>131.10000000000005</v>
      </c>
      <c r="AF1517" s="2" t="s">
        <v>119</v>
      </c>
      <c r="AG1517" s="42">
        <f>IFERROR(Table2[[#This Row],[Profit]]/Table2[[#This Row],[Sales Amount]],0)</f>
        <v>0.19492394843659402</v>
      </c>
      <c r="AH1517" s="2" t="str">
        <f>TRIM(Table2[[#This Row],[Payment Modee]])</f>
        <v>Net Banking</v>
      </c>
      <c r="AI1517" s="2" t="s">
        <v>26</v>
      </c>
      <c r="AJ1517" s="2" t="s">
        <v>27</v>
      </c>
      <c r="AK1517" s="2" t="s">
        <v>529</v>
      </c>
      <c r="AL1517" s="16" t="str">
        <f>IF(HOUR(Table2[[#This Row],[Order Time]])&lt;12,"Morning",IF(HOUR(Table2[[#This Row],[Order Time]])&lt;17,"Afternoon",IF(HOUR(Table2[[#This Row],[Order Time]])&lt;21,"Evening","Night")))</f>
        <v>Afternoon</v>
      </c>
      <c r="AM1517" s="16" t="s">
        <v>38</v>
      </c>
    </row>
    <row r="1518" spans="1:39" x14ac:dyDescent="0.25">
      <c r="A1518" s="13" t="s">
        <v>3284</v>
      </c>
      <c r="B1518" s="4">
        <v>45566</v>
      </c>
      <c r="C1518" s="2">
        <f>YEAR(Table2[[#This Row],[Invoice Date]])</f>
        <v>2024</v>
      </c>
      <c r="D1518" s="2" t="str">
        <f>TEXT(Table2[[#This Row],[Invoice Date]],"mmm")</f>
        <v>Oct</v>
      </c>
      <c r="E1518" s="2" t="str">
        <f>Table2[[#This Row],[Store_ID]]&amp;"-"&amp;Table2[[#This Row],[Year]]&amp;"-"&amp;Table2[[#This Row],[Month]]</f>
        <v>STR013-2024-Oct</v>
      </c>
      <c r="F1518" s="2" t="s">
        <v>1012</v>
      </c>
      <c r="G1518" s="2" t="str">
        <f>_xlfn.XLOOKUP(Table2[[#This Row],[Customer_ID]],Table3[Customer_ID],Table3[Customer Name],"Not Found")</f>
        <v>Anusuya Gounder</v>
      </c>
      <c r="H1518" s="2" t="str">
        <f>_xlfn.XLOOKUP(Table2[[#This Row],[Customer_ID]],Table3[Customer_ID],Table3[Gender],"Female")</f>
        <v>Female</v>
      </c>
      <c r="I1518" s="2" t="str">
        <f>_xlfn.XLOOKUP(Table2[[#This Row],[Customer_ID]],Table3[Customer_ID],Table3[City],"Missing Memebership")</f>
        <v>Mangaluru</v>
      </c>
      <c r="J1518" s="2" t="str">
        <f>_xlfn.XLOOKUP(Table2[[#This Row],[Customer_ID]],Table3[Customer_ID],Table3[State],"Karnataka")</f>
        <v>Karnataka</v>
      </c>
      <c r="K1518" s="2" t="str">
        <f>_xlfn.XLOOKUP(Table2[[#This Row],[Customer_ID]],Table3[Customer_ID],Table3[Membership],"Regular")</f>
        <v>Platinum</v>
      </c>
      <c r="L1518" s="2" t="s">
        <v>690</v>
      </c>
      <c r="M1518" s="2" t="str">
        <f>_xlfn.XLOOKUP(Table2[[#This Row],[Product_ID]],Table4[Product_ID],Table4[Product_Name],"Not Found")</f>
        <v>Being Human Girls Frock Teal</v>
      </c>
      <c r="N1518" s="2" t="str">
        <f>_xlfn.XLOOKUP(Table2[[#This Row],[Product_ID]],Table4[Product_ID],Table4[Category],"Not Found")</f>
        <v>Kids Wear</v>
      </c>
      <c r="O1518" s="2" t="str">
        <f>_xlfn.XLOOKUP(Table2[[#This Row],[Product_ID]],Table4[Product_ID],Table4[Subcategory],"Not Found")</f>
        <v>Girls Frock</v>
      </c>
      <c r="P1518" s="2" t="str">
        <f>_xlfn.XLOOKUP(Table2[[#This Row],[Product_ID]],Table4[Product_ID],Table4[Brand],"Missing Brand")</f>
        <v>Being Human</v>
      </c>
      <c r="Q1518" s="2" t="s">
        <v>616</v>
      </c>
      <c r="R1518" s="2" t="str">
        <f>_xlfn.XLOOKUP(Table2[[#This Row],[Store_ID]],Table6[Store_ID],Table6[Store Name],"Not Found")</f>
        <v>TrendMart Nizamabad Standard</v>
      </c>
      <c r="S1518" s="2">
        <f>_xlfn.XLOOKUP(Table2[[#This Row],[Store_ID]],Table6[Store_ID],Table6[Monthly Target],"Missing Target")</f>
        <v>2500000</v>
      </c>
      <c r="T1518" s="2" t="str">
        <f>_xlfn.XLOOKUP(Table2[[#This Row],[Store_ID]],Table6[Store_ID],Table6[Region],"Not Found")</f>
        <v>South Zone 2</v>
      </c>
      <c r="U1518" s="2" t="s">
        <v>417</v>
      </c>
      <c r="V1518" s="2" t="str">
        <f>_xlfn.XLOOKUP(Table2[[#This Row],[Employee_ID]],Table5[Employee_ID],Table5[Employee Name],"Not Found")</f>
        <v>Arjun Krishnan</v>
      </c>
      <c r="W1518" s="2">
        <v>2</v>
      </c>
      <c r="X1518" s="2">
        <v>602.54</v>
      </c>
      <c r="Y1518" s="2">
        <v>0</v>
      </c>
      <c r="Z1518" s="2">
        <v>0</v>
      </c>
      <c r="AA1518" s="2">
        <v>5</v>
      </c>
      <c r="AB1518" s="2">
        <v>60.25</v>
      </c>
      <c r="AC1518" s="2">
        <v>1265.33</v>
      </c>
      <c r="AD1518" s="2">
        <v>849.52</v>
      </c>
      <c r="AE1518" s="2">
        <f t="shared" si="48"/>
        <v>355.55999999999995</v>
      </c>
      <c r="AF1518" s="2" t="s">
        <v>25</v>
      </c>
      <c r="AG1518" s="42">
        <f>IFERROR(Table2[[#This Row],[Profit]]/Table2[[#This Row],[Sales Amount]],0)</f>
        <v>0.28100179399840353</v>
      </c>
      <c r="AH1518" s="2" t="str">
        <f>TRIM(Table2[[#This Row],[Payment Modee]])</f>
        <v>UPI</v>
      </c>
      <c r="AI1518" s="2" t="s">
        <v>36</v>
      </c>
      <c r="AJ1518" s="2" t="s">
        <v>27</v>
      </c>
      <c r="AK1518" s="2" t="s">
        <v>470</v>
      </c>
      <c r="AL1518" s="16" t="str">
        <f>IF(HOUR(Table2[[#This Row],[Order Time]])&lt;12,"Morning",IF(HOUR(Table2[[#This Row],[Order Time]])&lt;17,"Afternoon",IF(HOUR(Table2[[#This Row],[Order Time]])&lt;21,"Evening","Night")))</f>
        <v>Morning</v>
      </c>
      <c r="AM1518" s="16" t="s">
        <v>29</v>
      </c>
    </row>
    <row r="1519" spans="1:39" x14ac:dyDescent="0.25">
      <c r="A1519" s="13" t="s">
        <v>3285</v>
      </c>
      <c r="B1519" s="4">
        <v>45740</v>
      </c>
      <c r="C1519" s="2">
        <f>YEAR(Table2[[#This Row],[Invoice Date]])</f>
        <v>2025</v>
      </c>
      <c r="D1519" s="2" t="str">
        <f>TEXT(Table2[[#This Row],[Invoice Date]],"mmm")</f>
        <v>Mar</v>
      </c>
      <c r="E1519" s="2" t="str">
        <f>Table2[[#This Row],[Store_ID]]&amp;"-"&amp;Table2[[#This Row],[Year]]&amp;"-"&amp;Table2[[#This Row],[Month]]</f>
        <v>STR009-2025-Mar</v>
      </c>
      <c r="F1519" s="2" t="s">
        <v>3286</v>
      </c>
      <c r="G1519" s="2" t="str">
        <f>_xlfn.XLOOKUP(Table2[[#This Row],[Customer_ID]],Table3[Customer_ID],Table3[Customer Name],"Not Found")</f>
        <v>Chitra Bhat</v>
      </c>
      <c r="H1519" s="2" t="str">
        <f>_xlfn.XLOOKUP(Table2[[#This Row],[Customer_ID]],Table3[Customer_ID],Table3[Gender],"Female")</f>
        <v>Female</v>
      </c>
      <c r="I1519" s="2" t="str">
        <f>_xlfn.XLOOKUP(Table2[[#This Row],[Customer_ID]],Table3[Customer_ID],Table3[City],"Missing Memebership")</f>
        <v>Mysuru</v>
      </c>
      <c r="J1519" s="2" t="str">
        <f>_xlfn.XLOOKUP(Table2[[#This Row],[Customer_ID]],Table3[Customer_ID],Table3[State],"Karnataka")</f>
        <v>Karnataka</v>
      </c>
      <c r="K1519" s="2" t="str">
        <f>_xlfn.XLOOKUP(Table2[[#This Row],[Customer_ID]],Table3[Customer_ID],Table3[Membership],"Regular")</f>
        <v>Platinum</v>
      </c>
      <c r="L1519" s="2" t="s">
        <v>2517</v>
      </c>
      <c r="M1519" s="2" t="str">
        <f>_xlfn.XLOOKUP(Table2[[#This Row],[Product_ID]],Table4[Product_ID],Table4[Product_Name],"Not Found")</f>
        <v>Aurelia Chinos White</v>
      </c>
      <c r="N1519" s="2" t="str">
        <f>_xlfn.XLOOKUP(Table2[[#This Row],[Product_ID]],Table4[Product_ID],Table4[Category],"Not Found")</f>
        <v>Men Trousers</v>
      </c>
      <c r="O1519" s="2" t="str">
        <f>_xlfn.XLOOKUP(Table2[[#This Row],[Product_ID]],Table4[Product_ID],Table4[Subcategory],"Not Found")</f>
        <v>Chinos</v>
      </c>
      <c r="P1519" s="2" t="str">
        <f>_xlfn.XLOOKUP(Table2[[#This Row],[Product_ID]],Table4[Product_ID],Table4[Brand],"Missing Brand")</f>
        <v>Aurelia</v>
      </c>
      <c r="Q1519" s="2" t="s">
        <v>520</v>
      </c>
      <c r="R1519" s="2" t="str">
        <f>_xlfn.XLOOKUP(Table2[[#This Row],[Store_ID]],Table6[Store_ID],Table6[Store Name],"Not Found")</f>
        <v>TrendMart Thrissur High Street</v>
      </c>
      <c r="S1519" s="2">
        <f>_xlfn.XLOOKUP(Table2[[#This Row],[Store_ID]],Table6[Store_ID],Table6[Monthly Target],"Missing Target")</f>
        <v>2500000</v>
      </c>
      <c r="T1519" s="2" t="str">
        <f>_xlfn.XLOOKUP(Table2[[#This Row],[Store_ID]],Table6[Store_ID],Table6[Region],"Not Found")</f>
        <v>South Zone 1</v>
      </c>
      <c r="U1519" s="2" t="s">
        <v>165</v>
      </c>
      <c r="V1519" s="2" t="str">
        <f>_xlfn.XLOOKUP(Table2[[#This Row],[Employee_ID]],Table5[Employee_ID],Table5[Employee Name],"Not Found")</f>
        <v>Vasanthi Gupta</v>
      </c>
      <c r="W1519" s="2">
        <v>1</v>
      </c>
      <c r="X1519" s="2">
        <v>1050.17</v>
      </c>
      <c r="Y1519" s="2">
        <v>0</v>
      </c>
      <c r="Z1519" s="2">
        <v>0</v>
      </c>
      <c r="AA1519" s="2">
        <v>12</v>
      </c>
      <c r="AB1519" s="2">
        <v>126.02</v>
      </c>
      <c r="AC1519" s="2">
        <v>1176.19</v>
      </c>
      <c r="AD1519" s="2">
        <v>674.29</v>
      </c>
      <c r="AE1519" s="2">
        <f t="shared" si="48"/>
        <v>375.88000000000011</v>
      </c>
      <c r="AF1519" s="2" t="s">
        <v>119</v>
      </c>
      <c r="AG1519" s="42">
        <f>IFERROR(Table2[[#This Row],[Profit]]/Table2[[#This Row],[Sales Amount]],0)</f>
        <v>0.31957421845110068</v>
      </c>
      <c r="AH1519" s="2" t="str">
        <f>TRIM(Table2[[#This Row],[Payment Modee]])</f>
        <v>Net Banking</v>
      </c>
      <c r="AI1519" s="2" t="s">
        <v>36</v>
      </c>
      <c r="AJ1519" s="2" t="s">
        <v>27</v>
      </c>
      <c r="AK1519" s="2" t="s">
        <v>2889</v>
      </c>
      <c r="AL1519" s="16" t="str">
        <f>IF(HOUR(Table2[[#This Row],[Order Time]])&lt;12,"Morning",IF(HOUR(Table2[[#This Row],[Order Time]])&lt;17,"Afternoon",IF(HOUR(Table2[[#This Row],[Order Time]])&lt;21,"Evening","Night")))</f>
        <v>Morning</v>
      </c>
      <c r="AM1519" s="16" t="s">
        <v>29</v>
      </c>
    </row>
    <row r="1520" spans="1:39" x14ac:dyDescent="0.25">
      <c r="A1520" s="13" t="s">
        <v>3287</v>
      </c>
      <c r="B1520" s="4">
        <v>45502</v>
      </c>
      <c r="C1520" s="2">
        <f>YEAR(Table2[[#This Row],[Invoice Date]])</f>
        <v>2024</v>
      </c>
      <c r="D1520" s="2" t="str">
        <f>TEXT(Table2[[#This Row],[Invoice Date]],"mmm")</f>
        <v>Jul</v>
      </c>
      <c r="E1520" s="2" t="str">
        <f>Table2[[#This Row],[Store_ID]]&amp;"-"&amp;Table2[[#This Row],[Year]]&amp;"-"&amp;Table2[[#This Row],[Month]]</f>
        <v>STR005-2024-Jul</v>
      </c>
      <c r="F1520" s="2" t="s">
        <v>824</v>
      </c>
      <c r="G1520" s="2" t="str">
        <f>_xlfn.XLOOKUP(Table2[[#This Row],[Customer_ID]],Table3[Customer_ID],Table3[Customer Name],"Not Found")</f>
        <v>Anusuya Nair</v>
      </c>
      <c r="H1520" s="2" t="str">
        <f>_xlfn.XLOOKUP(Table2[[#This Row],[Customer_ID]],Table3[Customer_ID],Table3[Gender],"Female")</f>
        <v>Female</v>
      </c>
      <c r="I1520" s="2" t="str">
        <f>_xlfn.XLOOKUP(Table2[[#This Row],[Customer_ID]],Table3[Customer_ID],Table3[City],"Missing Memebership")</f>
        <v>Vellore</v>
      </c>
      <c r="J1520" s="2" t="str">
        <f>_xlfn.XLOOKUP(Table2[[#This Row],[Customer_ID]],Table3[Customer_ID],Table3[State],"Karnataka")</f>
        <v>Tamil Nadu</v>
      </c>
      <c r="K1520" s="2" t="str">
        <f>_xlfn.XLOOKUP(Table2[[#This Row],[Customer_ID]],Table3[Customer_ID],Table3[Membership],"Regular")</f>
        <v>Silver</v>
      </c>
      <c r="L1520" s="2" t="s">
        <v>2184</v>
      </c>
      <c r="M1520" s="2" t="str">
        <f>_xlfn.XLOOKUP(Table2[[#This Row],[Product_ID]],Table4[Product_ID],Table4[Product_Name],"Not Found")</f>
        <v>Westside Straight Fit Charcoal</v>
      </c>
      <c r="N1520" s="2" t="str">
        <f>_xlfn.XLOOKUP(Table2[[#This Row],[Product_ID]],Table4[Product_ID],Table4[Category],"Not Found")</f>
        <v>Men Jeans</v>
      </c>
      <c r="O1520" s="2" t="str">
        <f>_xlfn.XLOOKUP(Table2[[#This Row],[Product_ID]],Table4[Product_ID],Table4[Subcategory],"Not Found")</f>
        <v>Straight Fit</v>
      </c>
      <c r="P1520" s="2" t="str">
        <f>_xlfn.XLOOKUP(Table2[[#This Row],[Product_ID]],Table4[Product_ID],Table4[Brand],"Missing Brand")</f>
        <v>Westside</v>
      </c>
      <c r="Q1520" s="2" t="s">
        <v>152</v>
      </c>
      <c r="R1520" s="2" t="str">
        <f>_xlfn.XLOOKUP(Table2[[#This Row],[Store_ID]],Table6[Store_ID],Table6[Store Name],"Not Found")</f>
        <v>TrendMart Kochi High Street</v>
      </c>
      <c r="S1520" s="2">
        <f>_xlfn.XLOOKUP(Table2[[#This Row],[Store_ID]],Table6[Store_ID],Table6[Monthly Target],"Missing Target")</f>
        <v>2000000</v>
      </c>
      <c r="T1520" s="2" t="str">
        <f>_xlfn.XLOOKUP(Table2[[#This Row],[Store_ID]],Table6[Store_ID],Table6[Region],"Not Found")</f>
        <v>South Zone 1</v>
      </c>
      <c r="U1520" s="2" t="s">
        <v>55</v>
      </c>
      <c r="V1520" s="2" t="str">
        <f>_xlfn.XLOOKUP(Table2[[#This Row],[Employee_ID]],Table5[Employee_ID],Table5[Employee Name],"Not Found")</f>
        <v>Padma Gounder</v>
      </c>
      <c r="W1520" s="2">
        <v>3</v>
      </c>
      <c r="X1520" s="2">
        <v>1481.82</v>
      </c>
      <c r="Y1520" s="2">
        <v>15</v>
      </c>
      <c r="Z1520" s="2">
        <v>666.82</v>
      </c>
      <c r="AA1520" s="2">
        <v>12</v>
      </c>
      <c r="AB1520" s="2">
        <v>453.44</v>
      </c>
      <c r="AC1520" s="2">
        <v>4232.08</v>
      </c>
      <c r="AD1520" s="2">
        <v>3022.95</v>
      </c>
      <c r="AE1520" s="2">
        <f t="shared" si="48"/>
        <v>755.69</v>
      </c>
      <c r="AF1520" s="2" t="s">
        <v>35</v>
      </c>
      <c r="AG1520" s="42">
        <f>IFERROR(Table2[[#This Row],[Profit]]/Table2[[#This Row],[Sales Amount]],0)</f>
        <v>0.17856231451201302</v>
      </c>
      <c r="AH1520" s="2" t="str">
        <f>TRIM(Table2[[#This Row],[Payment Modee]])</f>
        <v>Debit Card</v>
      </c>
      <c r="AI1520" s="2" t="s">
        <v>26</v>
      </c>
      <c r="AJ1520" s="2" t="s">
        <v>27</v>
      </c>
      <c r="AK1520" s="2" t="s">
        <v>249</v>
      </c>
      <c r="AL1520" s="16" t="str">
        <f>IF(HOUR(Table2[[#This Row],[Order Time]])&lt;12,"Morning",IF(HOUR(Table2[[#This Row],[Order Time]])&lt;17,"Afternoon",IF(HOUR(Table2[[#This Row],[Order Time]])&lt;21,"Evening","Night")))</f>
        <v>Afternoon</v>
      </c>
      <c r="AM1520" s="16" t="s">
        <v>29</v>
      </c>
    </row>
    <row r="1521" spans="1:39" x14ac:dyDescent="0.25">
      <c r="A1521" s="13" t="s">
        <v>3288</v>
      </c>
      <c r="B1521" s="4">
        <v>45576</v>
      </c>
      <c r="C1521" s="2">
        <f>YEAR(Table2[[#This Row],[Invoice Date]])</f>
        <v>2024</v>
      </c>
      <c r="D1521" s="2" t="str">
        <f>TEXT(Table2[[#This Row],[Invoice Date]],"mmm")</f>
        <v>Oct</v>
      </c>
      <c r="E1521" s="2" t="str">
        <f>Table2[[#This Row],[Store_ID]]&amp;"-"&amp;Table2[[#This Row],[Year]]&amp;"-"&amp;Table2[[#This Row],[Month]]</f>
        <v>STR117-2024-Oct</v>
      </c>
      <c r="F1521" s="2" t="s">
        <v>1571</v>
      </c>
      <c r="G1521" s="2" t="str">
        <f>_xlfn.XLOOKUP(Table2[[#This Row],[Customer_ID]],Table3[Customer_ID],Table3[Customer Name],"Not Found")</f>
        <v>Hemanth Naidu</v>
      </c>
      <c r="H1521" s="2" t="str">
        <f>_xlfn.XLOOKUP(Table2[[#This Row],[Customer_ID]],Table3[Customer_ID],Table3[Gender],"Female")</f>
        <v>Male</v>
      </c>
      <c r="I1521" s="2" t="str">
        <f>_xlfn.XLOOKUP(Table2[[#This Row],[Customer_ID]],Table3[Customer_ID],Table3[City],"Missing Memebership")</f>
        <v>Thrissur</v>
      </c>
      <c r="J1521" s="2" t="str">
        <f>_xlfn.XLOOKUP(Table2[[#This Row],[Customer_ID]],Table3[Customer_ID],Table3[State],"Karnataka")</f>
        <v>Kerala</v>
      </c>
      <c r="K1521" s="2" t="str">
        <f>_xlfn.XLOOKUP(Table2[[#This Row],[Customer_ID]],Table3[Customer_ID],Table3[Membership],"Regular")</f>
        <v>Regular</v>
      </c>
      <c r="L1521" s="2" t="s">
        <v>605</v>
      </c>
      <c r="M1521" s="2" t="str">
        <f>_xlfn.XLOOKUP(Table2[[#This Row],[Product_ID]],Table4[Product_ID],Table4[Product_Name],"Not Found")</f>
        <v>Pantaloons Shirt Dress Grey</v>
      </c>
      <c r="N1521" s="2" t="str">
        <f>_xlfn.XLOOKUP(Table2[[#This Row],[Product_ID]],Table4[Product_ID],Table4[Category],"Not Found")</f>
        <v>Women Dresses</v>
      </c>
      <c r="O1521" s="2" t="str">
        <f>_xlfn.XLOOKUP(Table2[[#This Row],[Product_ID]],Table4[Product_ID],Table4[Subcategory],"Not Found")</f>
        <v>Shirt Dress</v>
      </c>
      <c r="P1521" s="2" t="str">
        <f>_xlfn.XLOOKUP(Table2[[#This Row],[Product_ID]],Table4[Product_ID],Table4[Brand],"Missing Brand")</f>
        <v>Pantaloons</v>
      </c>
      <c r="Q1521" s="2" t="s">
        <v>695</v>
      </c>
      <c r="R1521" s="2" t="str">
        <f>_xlfn.XLOOKUP(Table2[[#This Row],[Store_ID]],Table6[Store_ID],Table6[Store Name],"Not Found")</f>
        <v>TrendMart Tirunelveli Flagship</v>
      </c>
      <c r="S1521" s="2">
        <f>_xlfn.XLOOKUP(Table2[[#This Row],[Store_ID]],Table6[Store_ID],Table6[Monthly Target],"Missing Target")</f>
        <v>1500000</v>
      </c>
      <c r="T1521" s="2" t="str">
        <f>_xlfn.XLOOKUP(Table2[[#This Row],[Store_ID]],Table6[Store_ID],Table6[Region],"Not Found")</f>
        <v>South Zone 1</v>
      </c>
      <c r="U1521" s="2" t="s">
        <v>294</v>
      </c>
      <c r="V1521" s="2" t="str">
        <f>_xlfn.XLOOKUP(Table2[[#This Row],[Employee_ID]],Table5[Employee_ID],Table5[Employee Name],"Not Found")</f>
        <v>Chitra Chettiar</v>
      </c>
      <c r="W1521" s="2">
        <v>1</v>
      </c>
      <c r="X1521" s="2">
        <v>1651.33</v>
      </c>
      <c r="Y1521" s="2">
        <v>10</v>
      </c>
      <c r="Z1521" s="2">
        <v>165.13</v>
      </c>
      <c r="AA1521" s="2">
        <v>12</v>
      </c>
      <c r="AB1521" s="2">
        <v>178.34</v>
      </c>
      <c r="AC1521" s="2">
        <v>1664.54</v>
      </c>
      <c r="AD1521" s="2">
        <v>1133.27</v>
      </c>
      <c r="AE1521" s="2">
        <f t="shared" si="48"/>
        <v>352.92999999999995</v>
      </c>
      <c r="AF1521" s="2" t="s">
        <v>35</v>
      </c>
      <c r="AG1521" s="42">
        <f>IFERROR(Table2[[#This Row],[Profit]]/Table2[[#This Row],[Sales Amount]],0)</f>
        <v>0.21202854842779384</v>
      </c>
      <c r="AH1521" s="2" t="str">
        <f>TRIM(Table2[[#This Row],[Payment Modee]])</f>
        <v>Debit Card</v>
      </c>
      <c r="AI1521" s="2" t="s">
        <v>36</v>
      </c>
      <c r="AJ1521" s="2" t="s">
        <v>27</v>
      </c>
      <c r="AK1521" s="2" t="s">
        <v>1474</v>
      </c>
      <c r="AL1521" s="16" t="str">
        <f>IF(HOUR(Table2[[#This Row],[Order Time]])&lt;12,"Morning",IF(HOUR(Table2[[#This Row],[Order Time]])&lt;17,"Afternoon",IF(HOUR(Table2[[#This Row],[Order Time]])&lt;21,"Evening","Night")))</f>
        <v>Afternoon</v>
      </c>
      <c r="AM1521" s="16" t="s">
        <v>29</v>
      </c>
    </row>
    <row r="1522" spans="1:39" x14ac:dyDescent="0.25">
      <c r="A1522" s="13" t="s">
        <v>3289</v>
      </c>
      <c r="B1522" s="4">
        <v>45436</v>
      </c>
      <c r="C1522" s="2">
        <f>YEAR(Table2[[#This Row],[Invoice Date]])</f>
        <v>2024</v>
      </c>
      <c r="D1522" s="2" t="str">
        <f>TEXT(Table2[[#This Row],[Invoice Date]],"mmm")</f>
        <v>May</v>
      </c>
      <c r="E1522" s="2" t="str">
        <f>Table2[[#This Row],[Store_ID]]&amp;"-"&amp;Table2[[#This Row],[Year]]&amp;"-"&amp;Table2[[#This Row],[Month]]</f>
        <v>STR020-2024-May</v>
      </c>
      <c r="F1522" s="2" t="s">
        <v>127</v>
      </c>
      <c r="G1522" s="2" t="str">
        <f>_xlfn.XLOOKUP(Table2[[#This Row],[Customer_ID]],Table3[Customer_ID],Table3[Customer Name],"Not Found")</f>
        <v>Saranya Shetty</v>
      </c>
      <c r="H1522" s="2" t="str">
        <f>_xlfn.XLOOKUP(Table2[[#This Row],[Customer_ID]],Table3[Customer_ID],Table3[Gender],"Female")</f>
        <v>Female</v>
      </c>
      <c r="I1522" s="2" t="str">
        <f>_xlfn.XLOOKUP(Table2[[#This Row],[Customer_ID]],Table3[Customer_ID],Table3[City],"Missing Memebership")</f>
        <v>Madurai</v>
      </c>
      <c r="J1522" s="2" t="str">
        <f>_xlfn.XLOOKUP(Table2[[#This Row],[Customer_ID]],Table3[Customer_ID],Table3[State],"Karnataka")</f>
        <v>Tamil Nadu</v>
      </c>
      <c r="K1522" s="2" t="str">
        <f>_xlfn.XLOOKUP(Table2[[#This Row],[Customer_ID]],Table3[Customer_ID],Table3[Membership],"Regular")</f>
        <v>Regular</v>
      </c>
      <c r="L1522" s="2" t="s">
        <v>117</v>
      </c>
      <c r="M1522" s="2" t="str">
        <f>_xlfn.XLOOKUP(Table2[[#This Row],[Product_ID]],Table4[Product_ID],Table4[Product_Name],"Not Found")</f>
        <v>Nike Crop Top Cream</v>
      </c>
      <c r="N1522" s="2" t="str">
        <f>_xlfn.XLOOKUP(Table2[[#This Row],[Product_ID]],Table4[Product_ID],Table4[Category],"Not Found")</f>
        <v>Women Tops</v>
      </c>
      <c r="O1522" s="2" t="str">
        <f>_xlfn.XLOOKUP(Table2[[#This Row],[Product_ID]],Table4[Product_ID],Table4[Subcategory],"Not Found")</f>
        <v>Crop Top</v>
      </c>
      <c r="P1522" s="2" t="str">
        <f>_xlfn.XLOOKUP(Table2[[#This Row],[Product_ID]],Table4[Product_ID],Table4[Brand],"Missing Brand")</f>
        <v>Nike</v>
      </c>
      <c r="Q1522" s="2" t="s">
        <v>687</v>
      </c>
      <c r="R1522" s="2" t="str">
        <f>_xlfn.XLOOKUP(Table2[[#This Row],[Store_ID]],Table6[Store_ID],Table6[Store Name],"Not Found")</f>
        <v>TrendMart Guntur Standard</v>
      </c>
      <c r="S1522" s="2">
        <f>_xlfn.XLOOKUP(Table2[[#This Row],[Store_ID]],Table6[Store_ID],Table6[Monthly Target],"Missing Target")</f>
        <v>2000000</v>
      </c>
      <c r="T1522" s="2" t="str">
        <f>_xlfn.XLOOKUP(Table2[[#This Row],[Store_ID]],Table6[Store_ID],Table6[Region],"Not Found")</f>
        <v>South Zone 3</v>
      </c>
      <c r="U1522" s="2" t="s">
        <v>192</v>
      </c>
      <c r="V1522" s="2" t="str">
        <f>_xlfn.XLOOKUP(Table2[[#This Row],[Employee_ID]],Table5[Employee_ID],Table5[Employee Name],"Not Found")</f>
        <v>Hari Nair</v>
      </c>
      <c r="W1522" s="2">
        <v>1</v>
      </c>
      <c r="X1522" s="2">
        <v>792.05</v>
      </c>
      <c r="Y1522" s="2">
        <v>15</v>
      </c>
      <c r="Z1522" s="2">
        <v>118.81</v>
      </c>
      <c r="AA1522" s="2">
        <v>5</v>
      </c>
      <c r="AB1522" s="2">
        <v>33.659999999999997</v>
      </c>
      <c r="AC1522" s="2">
        <v>706.9</v>
      </c>
      <c r="AD1522" s="2">
        <v>550.01</v>
      </c>
      <c r="AE1522" s="2">
        <f t="shared" si="48"/>
        <v>123.22999999999999</v>
      </c>
      <c r="AF1522" s="2" t="s">
        <v>25</v>
      </c>
      <c r="AG1522" s="42">
        <f>IFERROR(Table2[[#This Row],[Profit]]/Table2[[#This Row],[Sales Amount]],0)</f>
        <v>0.17432451549016834</v>
      </c>
      <c r="AH1522" s="2" t="str">
        <f>TRIM(Table2[[#This Row],[Payment Modee]])</f>
        <v>UPI</v>
      </c>
      <c r="AI1522" s="2" t="s">
        <v>36</v>
      </c>
      <c r="AJ1522" s="2" t="s">
        <v>27</v>
      </c>
      <c r="AK1522" s="2" t="s">
        <v>2607</v>
      </c>
      <c r="AL1522" s="16" t="str">
        <f>IF(HOUR(Table2[[#This Row],[Order Time]])&lt;12,"Morning",IF(HOUR(Table2[[#This Row],[Order Time]])&lt;17,"Afternoon",IF(HOUR(Table2[[#This Row],[Order Time]])&lt;21,"Evening","Night")))</f>
        <v>Night</v>
      </c>
      <c r="AM1522" s="16" t="s">
        <v>29</v>
      </c>
    </row>
    <row r="1523" spans="1:39" x14ac:dyDescent="0.25">
      <c r="A1523" s="13" t="s">
        <v>3290</v>
      </c>
      <c r="B1523" s="4">
        <v>45624</v>
      </c>
      <c r="C1523" s="2">
        <f>YEAR(Table2[[#This Row],[Invoice Date]])</f>
        <v>2024</v>
      </c>
      <c r="D1523" s="2" t="str">
        <f>TEXT(Table2[[#This Row],[Invoice Date]],"mmm")</f>
        <v>Nov</v>
      </c>
      <c r="E1523" s="2" t="str">
        <f>Table2[[#This Row],[Store_ID]]&amp;"-"&amp;Table2[[#This Row],[Year]]&amp;"-"&amp;Table2[[#This Row],[Month]]</f>
        <v>STR024-2024-Nov</v>
      </c>
      <c r="F1523" s="2" t="s">
        <v>3291</v>
      </c>
      <c r="G1523" s="2" t="str">
        <f>_xlfn.XLOOKUP(Table2[[#This Row],[Customer_ID]],Table3[Customer_ID],Table3[Customer Name],"Not Found")</f>
        <v>Sangeeta Mishra</v>
      </c>
      <c r="H1523" s="2" t="str">
        <f>_xlfn.XLOOKUP(Table2[[#This Row],[Customer_ID]],Table3[Customer_ID],Table3[Gender],"Female")</f>
        <v>Female</v>
      </c>
      <c r="I1523" s="2" t="str">
        <f>_xlfn.XLOOKUP(Table2[[#This Row],[Customer_ID]],Table3[Customer_ID],Table3[City],"Missing Memebership")</f>
        <v>Khammam</v>
      </c>
      <c r="J1523" s="2" t="str">
        <f>_xlfn.XLOOKUP(Table2[[#This Row],[Customer_ID]],Table3[Customer_ID],Table3[State],"Karnataka")</f>
        <v>Telangana</v>
      </c>
      <c r="K1523" s="2" t="str">
        <f>_xlfn.XLOOKUP(Table2[[#This Row],[Customer_ID]],Table3[Customer_ID],Table3[Membership],"Regular")</f>
        <v>Regular</v>
      </c>
      <c r="L1523" s="2" t="s">
        <v>782</v>
      </c>
      <c r="M1523" s="2" t="str">
        <f>_xlfn.XLOOKUP(Table2[[#This Row],[Product_ID]],Table4[Product_ID],Table4[Product_Name],"Not Found")</f>
        <v>Blackberrys Kurta Teal</v>
      </c>
      <c r="N1523" s="2" t="str">
        <f>_xlfn.XLOOKUP(Table2[[#This Row],[Product_ID]],Table4[Product_ID],Table4[Category],"Not Found")</f>
        <v>Men Ethnic</v>
      </c>
      <c r="O1523" s="2" t="str">
        <f>_xlfn.XLOOKUP(Table2[[#This Row],[Product_ID]],Table4[Product_ID],Table4[Subcategory],"Not Found")</f>
        <v>Kurta</v>
      </c>
      <c r="P1523" s="2" t="str">
        <f>_xlfn.XLOOKUP(Table2[[#This Row],[Product_ID]],Table4[Product_ID],Table4[Brand],"Missing Brand")</f>
        <v>Blackberrys</v>
      </c>
      <c r="Q1523" s="2" t="s">
        <v>134</v>
      </c>
      <c r="R1523" s="2" t="str">
        <f>_xlfn.XLOOKUP(Table2[[#This Row],[Store_ID]],Table6[Store_ID],Table6[Store Name],"Not Found")</f>
        <v>TrendMart Nellore Standard</v>
      </c>
      <c r="S1523" s="2">
        <f>_xlfn.XLOOKUP(Table2[[#This Row],[Store_ID]],Table6[Store_ID],Table6[Monthly Target],"Missing Target")</f>
        <v>1000000</v>
      </c>
      <c r="T1523" s="2" t="str">
        <f>_xlfn.XLOOKUP(Table2[[#This Row],[Store_ID]],Table6[Store_ID],Table6[Region],"Not Found")</f>
        <v>South Zone 3</v>
      </c>
      <c r="U1523" s="2" t="s">
        <v>147</v>
      </c>
      <c r="V1523" s="2" t="str">
        <f>_xlfn.XLOOKUP(Table2[[#This Row],[Employee_ID]],Table5[Employee_ID],Table5[Employee Name],"Not Found")</f>
        <v>Logesh Gopalakrishnan</v>
      </c>
      <c r="W1523" s="2">
        <v>3</v>
      </c>
      <c r="X1523" s="2">
        <v>2528.23</v>
      </c>
      <c r="Y1523" s="2">
        <v>15</v>
      </c>
      <c r="Z1523" s="2">
        <v>1137.7</v>
      </c>
      <c r="AA1523" s="2">
        <v>12</v>
      </c>
      <c r="AB1523" s="2">
        <v>773.64</v>
      </c>
      <c r="AC1523" s="2">
        <v>7220.63</v>
      </c>
      <c r="AD1523" s="2">
        <v>5228.67</v>
      </c>
      <c r="AE1523" s="2">
        <f t="shared" si="48"/>
        <v>1218.3200000000002</v>
      </c>
      <c r="AF1523" s="2" t="s">
        <v>56</v>
      </c>
      <c r="AG1523" s="42">
        <f>IFERROR(Table2[[#This Row],[Profit]]/Table2[[#This Row],[Sales Amount]],0)</f>
        <v>0.16872765949785548</v>
      </c>
      <c r="AH1523" s="2" t="str">
        <f>TRIM(Table2[[#This Row],[Payment Modee]])</f>
        <v>Credit Card</v>
      </c>
      <c r="AI1523" s="2" t="s">
        <v>36</v>
      </c>
      <c r="AJ1523" s="2" t="s">
        <v>27</v>
      </c>
      <c r="AK1523" s="2" t="s">
        <v>1186</v>
      </c>
      <c r="AL1523" s="16" t="str">
        <f>IF(HOUR(Table2[[#This Row],[Order Time]])&lt;12,"Morning",IF(HOUR(Table2[[#This Row],[Order Time]])&lt;17,"Afternoon",IF(HOUR(Table2[[#This Row],[Order Time]])&lt;21,"Evening","Night")))</f>
        <v>Night</v>
      </c>
      <c r="AM1523" s="16" t="s">
        <v>29</v>
      </c>
    </row>
    <row r="1524" spans="1:39" x14ac:dyDescent="0.25">
      <c r="A1524" s="13" t="s">
        <v>3292</v>
      </c>
      <c r="B1524" s="4">
        <v>45728</v>
      </c>
      <c r="C1524" s="2">
        <f>YEAR(Table2[[#This Row],[Invoice Date]])</f>
        <v>2025</v>
      </c>
      <c r="D1524" s="2" t="str">
        <f>TEXT(Table2[[#This Row],[Invoice Date]],"mmm")</f>
        <v>Mar</v>
      </c>
      <c r="E1524" s="2" t="str">
        <f>Table2[[#This Row],[Store_ID]]&amp;"-"&amp;Table2[[#This Row],[Year]]&amp;"-"&amp;Table2[[#This Row],[Month]]</f>
        <v>STR025-2025-Mar</v>
      </c>
      <c r="F1524" s="2" t="s">
        <v>3156</v>
      </c>
      <c r="G1524" s="2" t="str">
        <f>_xlfn.XLOOKUP(Table2[[#This Row],[Customer_ID]],Table3[Customer_ID],Table3[Customer Name],"Not Found")</f>
        <v>Deepthi Iyengar</v>
      </c>
      <c r="H1524" s="2" t="str">
        <f>_xlfn.XLOOKUP(Table2[[#This Row],[Customer_ID]],Table3[Customer_ID],Table3[Gender],"Female")</f>
        <v>Female</v>
      </c>
      <c r="I1524" s="2" t="str">
        <f>_xlfn.XLOOKUP(Table2[[#This Row],[Customer_ID]],Table3[Customer_ID],Table3[City],"Missing Memebership")</f>
        <v>Bengaluru</v>
      </c>
      <c r="J1524" s="2" t="str">
        <f>_xlfn.XLOOKUP(Table2[[#This Row],[Customer_ID]],Table3[Customer_ID],Table3[State],"Karnataka")</f>
        <v>Karnataka</v>
      </c>
      <c r="K1524" s="2" t="str">
        <f>_xlfn.XLOOKUP(Table2[[#This Row],[Customer_ID]],Table3[Customer_ID],Table3[Membership],"Regular")</f>
        <v>Regular</v>
      </c>
      <c r="L1524" s="2" t="s">
        <v>2154</v>
      </c>
      <c r="M1524" s="2" t="str">
        <f>_xlfn.XLOOKUP(Table2[[#This Row],[Product_ID]],Table4[Product_ID],Table4[Product_Name],"Not Found")</f>
        <v>Liberty Braided Belt Red</v>
      </c>
      <c r="N1524" s="2" t="str">
        <f>_xlfn.XLOOKUP(Table2[[#This Row],[Product_ID]],Table4[Product_ID],Table4[Category],"Not Found")</f>
        <v>Belts</v>
      </c>
      <c r="O1524" s="2" t="str">
        <f>_xlfn.XLOOKUP(Table2[[#This Row],[Product_ID]],Table4[Product_ID],Table4[Subcategory],"Not Found")</f>
        <v>Braided Belt</v>
      </c>
      <c r="P1524" s="2" t="str">
        <f>_xlfn.XLOOKUP(Table2[[#This Row],[Product_ID]],Table4[Product_ID],Table4[Brand],"Missing Brand")</f>
        <v>Liberty</v>
      </c>
      <c r="Q1524" s="2" t="s">
        <v>1335</v>
      </c>
      <c r="R1524" s="2" t="str">
        <f>_xlfn.XLOOKUP(Table2[[#This Row],[Store_ID]],Table6[Store_ID],Table6[Store Name],"Not Found")</f>
        <v>TrendMart Vellore High Street</v>
      </c>
      <c r="S1524" s="2">
        <f>_xlfn.XLOOKUP(Table2[[#This Row],[Store_ID]],Table6[Store_ID],Table6[Monthly Target],"Missing Target")</f>
        <v>1500000</v>
      </c>
      <c r="T1524" s="2" t="str">
        <f>_xlfn.XLOOKUP(Table2[[#This Row],[Store_ID]],Table6[Store_ID],Table6[Region],"Not Found")</f>
        <v>South Zone 1</v>
      </c>
      <c r="U1524" s="2" t="s">
        <v>263</v>
      </c>
      <c r="V1524" s="2" t="str">
        <f>_xlfn.XLOOKUP(Table2[[#This Row],[Employee_ID]],Table5[Employee_ID],Table5[Employee Name],"Not Found")</f>
        <v>Sathish Sundaram</v>
      </c>
      <c r="W1524" s="2">
        <v>1</v>
      </c>
      <c r="X1524" s="2">
        <v>1062.33</v>
      </c>
      <c r="Y1524" s="2">
        <v>15</v>
      </c>
      <c r="Z1524" s="2">
        <v>159.35</v>
      </c>
      <c r="AA1524" s="2">
        <v>12</v>
      </c>
      <c r="AB1524" s="2">
        <v>108.36</v>
      </c>
      <c r="AC1524" s="2">
        <v>1011.34</v>
      </c>
      <c r="AD1524" s="2">
        <v>753.73</v>
      </c>
      <c r="AE1524" s="2">
        <f t="shared" ref="AE1524:AE1555" si="49">(AC1524-AD1524-AB1524)</f>
        <v>149.25</v>
      </c>
      <c r="AF1524" s="2" t="s">
        <v>69</v>
      </c>
      <c r="AG1524" s="42">
        <f>IFERROR(Table2[[#This Row],[Profit]]/Table2[[#This Row],[Sales Amount]],0)</f>
        <v>0.14757648268633694</v>
      </c>
      <c r="AH1524" s="2" t="str">
        <f>TRIM(Table2[[#This Row],[Payment Modee]])</f>
        <v>Cash</v>
      </c>
      <c r="AI1524" s="2" t="s">
        <v>26</v>
      </c>
      <c r="AJ1524" s="2" t="s">
        <v>27</v>
      </c>
      <c r="AK1524" s="2" t="s">
        <v>3293</v>
      </c>
      <c r="AL1524" s="16" t="str">
        <f>IF(HOUR(Table2[[#This Row],[Order Time]])&lt;12,"Morning",IF(HOUR(Table2[[#This Row],[Order Time]])&lt;17,"Afternoon",IF(HOUR(Table2[[#This Row],[Order Time]])&lt;21,"Evening","Night")))</f>
        <v>Afternoon</v>
      </c>
      <c r="AM1524" s="16" t="s">
        <v>29</v>
      </c>
    </row>
    <row r="1525" spans="1:39" x14ac:dyDescent="0.25">
      <c r="A1525" s="13" t="s">
        <v>3294</v>
      </c>
      <c r="B1525" s="4">
        <v>45636</v>
      </c>
      <c r="C1525" s="2">
        <f>YEAR(Table2[[#This Row],[Invoice Date]])</f>
        <v>2024</v>
      </c>
      <c r="D1525" s="2" t="str">
        <f>TEXT(Table2[[#This Row],[Invoice Date]],"mmm")</f>
        <v>Dec</v>
      </c>
      <c r="E1525" s="2" t="str">
        <f>Table2[[#This Row],[Store_ID]]&amp;"-"&amp;Table2[[#This Row],[Year]]&amp;"-"&amp;Table2[[#This Row],[Month]]</f>
        <v>STR096-2024-Dec</v>
      </c>
      <c r="F1525" s="2" t="s">
        <v>3295</v>
      </c>
      <c r="G1525" s="2" t="str">
        <f>_xlfn.XLOOKUP(Table2[[#This Row],[Customer_ID]],Table3[Customer_ID],Table3[Customer Name],"Not Found")</f>
        <v>Chandrika Mishra</v>
      </c>
      <c r="H1525" s="2" t="str">
        <f>_xlfn.XLOOKUP(Table2[[#This Row],[Customer_ID]],Table3[Customer_ID],Table3[Gender],"Female")</f>
        <v>Female</v>
      </c>
      <c r="I1525" s="2" t="str">
        <f>_xlfn.XLOOKUP(Table2[[#This Row],[Customer_ID]],Table3[Customer_ID],Table3[City],"Missing Memebership")</f>
        <v>Salem</v>
      </c>
      <c r="J1525" s="2" t="str">
        <f>_xlfn.XLOOKUP(Table2[[#This Row],[Customer_ID]],Table3[Customer_ID],Table3[State],"Karnataka")</f>
        <v>Tamil Nadu</v>
      </c>
      <c r="K1525" s="2" t="str">
        <f>_xlfn.XLOOKUP(Table2[[#This Row],[Customer_ID]],Table3[Customer_ID],Table3[Membership],"Regular")</f>
        <v>Silver</v>
      </c>
      <c r="L1525" s="2" t="s">
        <v>459</v>
      </c>
      <c r="M1525" s="2" t="str">
        <f>_xlfn.XLOOKUP(Table2[[#This Row],[Product_ID]],Table4[Product_ID],Table4[Product_Name],"Not Found")</f>
        <v>Sonata Straight Fit Cream</v>
      </c>
      <c r="N1525" s="2" t="str">
        <f>_xlfn.XLOOKUP(Table2[[#This Row],[Product_ID]],Table4[Product_ID],Table4[Category],"Not Found")</f>
        <v>Women Jeans</v>
      </c>
      <c r="O1525" s="2" t="str">
        <f>_xlfn.XLOOKUP(Table2[[#This Row],[Product_ID]],Table4[Product_ID],Table4[Subcategory],"Not Found")</f>
        <v>Straight Fit</v>
      </c>
      <c r="P1525" s="2" t="str">
        <f>_xlfn.XLOOKUP(Table2[[#This Row],[Product_ID]],Table4[Product_ID],Table4[Brand],"Missing Brand")</f>
        <v>Sonata</v>
      </c>
      <c r="Q1525" s="2" t="s">
        <v>375</v>
      </c>
      <c r="R1525" s="2" t="str">
        <f>_xlfn.XLOOKUP(Table2[[#This Row],[Store_ID]],Table6[Store_ID],Table6[Store Name],"Not Found")</f>
        <v>TrendMart Mangaluru Mall Kiosk</v>
      </c>
      <c r="S1525" s="2">
        <f>_xlfn.XLOOKUP(Table2[[#This Row],[Store_ID]],Table6[Store_ID],Table6[Monthly Target],"Missing Target")</f>
        <v>1500000</v>
      </c>
      <c r="T1525" s="2" t="str">
        <f>_xlfn.XLOOKUP(Table2[[#This Row],[Store_ID]],Table6[Store_ID],Table6[Region],"Not Found")</f>
        <v>South Zone 2</v>
      </c>
      <c r="U1525" s="2" t="s">
        <v>153</v>
      </c>
      <c r="V1525" s="2" t="str">
        <f>_xlfn.XLOOKUP(Table2[[#This Row],[Employee_ID]],Table5[Employee_ID],Table5[Employee Name],"Not Found")</f>
        <v>Rani Mishra</v>
      </c>
      <c r="W1525" s="2">
        <v>1</v>
      </c>
      <c r="X1525" s="2">
        <v>1053.6300000000001</v>
      </c>
      <c r="Y1525" s="2">
        <v>10</v>
      </c>
      <c r="Z1525" s="2">
        <v>105.36</v>
      </c>
      <c r="AA1525" s="2">
        <v>12</v>
      </c>
      <c r="AB1525" s="2">
        <v>113.79</v>
      </c>
      <c r="AC1525" s="2">
        <v>1062.06</v>
      </c>
      <c r="AD1525" s="2">
        <v>720.53</v>
      </c>
      <c r="AE1525" s="2">
        <f t="shared" si="49"/>
        <v>227.73999999999995</v>
      </c>
      <c r="AF1525" s="2" t="s">
        <v>25</v>
      </c>
      <c r="AG1525" s="42">
        <f>IFERROR(Table2[[#This Row],[Profit]]/Table2[[#This Row],[Sales Amount]],0)</f>
        <v>0.21443232962356173</v>
      </c>
      <c r="AH1525" s="2" t="str">
        <f>TRIM(Table2[[#This Row],[Payment Modee]])</f>
        <v>UPI</v>
      </c>
      <c r="AI1525" s="2" t="s">
        <v>26</v>
      </c>
      <c r="AJ1525" s="2" t="s">
        <v>27</v>
      </c>
      <c r="AK1525" s="2" t="s">
        <v>2781</v>
      </c>
      <c r="AL1525" s="16" t="str">
        <f>IF(HOUR(Table2[[#This Row],[Order Time]])&lt;12,"Morning",IF(HOUR(Table2[[#This Row],[Order Time]])&lt;17,"Afternoon",IF(HOUR(Table2[[#This Row],[Order Time]])&lt;21,"Evening","Night")))</f>
        <v>Morning</v>
      </c>
      <c r="AM1525" s="16" t="s">
        <v>29</v>
      </c>
    </row>
    <row r="1526" spans="1:39" x14ac:dyDescent="0.25">
      <c r="A1526" s="13" t="s">
        <v>3296</v>
      </c>
      <c r="B1526" s="4">
        <v>45740</v>
      </c>
      <c r="C1526" s="2">
        <f>YEAR(Table2[[#This Row],[Invoice Date]])</f>
        <v>2025</v>
      </c>
      <c r="D1526" s="2" t="str">
        <f>TEXT(Table2[[#This Row],[Invoice Date]],"mmm")</f>
        <v>Mar</v>
      </c>
      <c r="E1526" s="2" t="str">
        <f>Table2[[#This Row],[Store_ID]]&amp;"-"&amp;Table2[[#This Row],[Year]]&amp;"-"&amp;Table2[[#This Row],[Month]]</f>
        <v>STR118-2025-Mar</v>
      </c>
      <c r="F1526" s="2" t="s">
        <v>958</v>
      </c>
      <c r="G1526" s="2" t="str">
        <f>_xlfn.XLOOKUP(Table2[[#This Row],[Customer_ID]],Table3[Customer_ID],Table3[Customer Name],"Not Found")</f>
        <v>Uday Chettiar</v>
      </c>
      <c r="H1526" s="2" t="str">
        <f>_xlfn.XLOOKUP(Table2[[#This Row],[Customer_ID]],Table3[Customer_ID],Table3[Gender],"Female")</f>
        <v>Male</v>
      </c>
      <c r="I1526" s="2" t="str">
        <f>_xlfn.XLOOKUP(Table2[[#This Row],[Customer_ID]],Table3[Customer_ID],Table3[City],"Missing Memebership")</f>
        <v>Visakhapatnam</v>
      </c>
      <c r="J1526" s="2" t="str">
        <f>_xlfn.XLOOKUP(Table2[[#This Row],[Customer_ID]],Table3[Customer_ID],Table3[State],"Karnataka")</f>
        <v>Andhra Pradesh</v>
      </c>
      <c r="K1526" s="2" t="str">
        <f>_xlfn.XLOOKUP(Table2[[#This Row],[Customer_ID]],Table3[Customer_ID],Table3[Membership],"Regular")</f>
        <v>Gold</v>
      </c>
      <c r="L1526" s="2" t="s">
        <v>1149</v>
      </c>
      <c r="M1526" s="2" t="str">
        <f>_xlfn.XLOOKUP(Table2[[#This Row],[Product_ID]],Table4[Product_ID],Table4[Product_Name],"Not Found")</f>
        <v>Biba Skinny Fit Brown</v>
      </c>
      <c r="N1526" s="2" t="str">
        <f>_xlfn.XLOOKUP(Table2[[#This Row],[Product_ID]],Table4[Product_ID],Table4[Category],"Not Found")</f>
        <v>Women Jeans</v>
      </c>
      <c r="O1526" s="2" t="str">
        <f>_xlfn.XLOOKUP(Table2[[#This Row],[Product_ID]],Table4[Product_ID],Table4[Subcategory],"Not Found")</f>
        <v>Skinny Fit</v>
      </c>
      <c r="P1526" s="2" t="str">
        <f>_xlfn.XLOOKUP(Table2[[#This Row],[Product_ID]],Table4[Product_ID],Table4[Brand],"Missing Brand")</f>
        <v>Biba</v>
      </c>
      <c r="Q1526" s="2" t="s">
        <v>630</v>
      </c>
      <c r="R1526" s="2" t="str">
        <f>_xlfn.XLOOKUP(Table2[[#This Row],[Store_ID]],Table6[Store_ID],Table6[Store Name],"Not Found")</f>
        <v>TrendMart Nellore Mall Kiosk</v>
      </c>
      <c r="S1526" s="2">
        <f>_xlfn.XLOOKUP(Table2[[#This Row],[Store_ID]],Table6[Store_ID],Table6[Monthly Target],"Missing Target")</f>
        <v>1000000</v>
      </c>
      <c r="T1526" s="2" t="str">
        <f>_xlfn.XLOOKUP(Table2[[#This Row],[Store_ID]],Table6[Store_ID],Table6[Region],"Not Found")</f>
        <v>South Zone 3</v>
      </c>
      <c r="U1526" s="2" t="s">
        <v>102</v>
      </c>
      <c r="V1526" s="2" t="str">
        <f>_xlfn.XLOOKUP(Table2[[#This Row],[Employee_ID]],Table5[Employee_ID],Table5[Employee Name],"Not Found")</f>
        <v>Chandra Reddy</v>
      </c>
      <c r="W1526" s="2">
        <v>2</v>
      </c>
      <c r="X1526" s="2">
        <v>841.52</v>
      </c>
      <c r="Y1526" s="2">
        <v>30</v>
      </c>
      <c r="Z1526" s="2">
        <v>504.91</v>
      </c>
      <c r="AA1526" s="2">
        <v>5</v>
      </c>
      <c r="AB1526" s="2">
        <v>58.91</v>
      </c>
      <c r="AC1526" s="2">
        <v>1237.04</v>
      </c>
      <c r="AD1526" s="2">
        <v>1274.54</v>
      </c>
      <c r="AE1526" s="2">
        <f t="shared" si="49"/>
        <v>-96.41</v>
      </c>
      <c r="AF1526" s="2" t="s">
        <v>119</v>
      </c>
      <c r="AG1526" s="42">
        <f>IFERROR(Table2[[#This Row],[Profit]]/Table2[[#This Row],[Sales Amount]],0)</f>
        <v>-7.7936040871758386E-2</v>
      </c>
      <c r="AH1526" s="2" t="str">
        <f>TRIM(Table2[[#This Row],[Payment Modee]])</f>
        <v>Net Banking</v>
      </c>
      <c r="AI1526" s="2" t="s">
        <v>36</v>
      </c>
      <c r="AJ1526" s="2" t="s">
        <v>27</v>
      </c>
      <c r="AK1526" s="2" t="s">
        <v>3297</v>
      </c>
      <c r="AL1526" s="16" t="str">
        <f>IF(HOUR(Table2[[#This Row],[Order Time]])&lt;12,"Morning",IF(HOUR(Table2[[#This Row],[Order Time]])&lt;17,"Afternoon",IF(HOUR(Table2[[#This Row],[Order Time]])&lt;21,"Evening","Night")))</f>
        <v>Evening</v>
      </c>
      <c r="AM1526" s="16" t="s">
        <v>29</v>
      </c>
    </row>
    <row r="1527" spans="1:39" x14ac:dyDescent="0.25">
      <c r="A1527" s="13" t="s">
        <v>3298</v>
      </c>
      <c r="B1527" s="4">
        <v>45438</v>
      </c>
      <c r="C1527" s="2">
        <f>YEAR(Table2[[#This Row],[Invoice Date]])</f>
        <v>2024</v>
      </c>
      <c r="D1527" s="2" t="str">
        <f>TEXT(Table2[[#This Row],[Invoice Date]],"mmm")</f>
        <v>May</v>
      </c>
      <c r="E1527" s="2" t="str">
        <f>Table2[[#This Row],[Store_ID]]&amp;"-"&amp;Table2[[#This Row],[Year]]&amp;"-"&amp;Table2[[#This Row],[Month]]</f>
        <v>STR077-2024-May</v>
      </c>
      <c r="F1527" s="2" t="s">
        <v>190</v>
      </c>
      <c r="G1527" s="2" t="str">
        <f>_xlfn.XLOOKUP(Table2[[#This Row],[Customer_ID]],Table3[Customer_ID],Table3[Customer Name],"Not Found")</f>
        <v>Padma Krishnan</v>
      </c>
      <c r="H1527" s="2" t="str">
        <f>_xlfn.XLOOKUP(Table2[[#This Row],[Customer_ID]],Table3[Customer_ID],Table3[Gender],"Female")</f>
        <v>Female</v>
      </c>
      <c r="I1527" s="2" t="str">
        <f>_xlfn.XLOOKUP(Table2[[#This Row],[Customer_ID]],Table3[Customer_ID],Table3[City],"Missing Memebership")</f>
        <v>Thrissur</v>
      </c>
      <c r="J1527" s="2" t="str">
        <f>_xlfn.XLOOKUP(Table2[[#This Row],[Customer_ID]],Table3[Customer_ID],Table3[State],"Karnataka")</f>
        <v>Kerala</v>
      </c>
      <c r="K1527" s="2" t="str">
        <f>_xlfn.XLOOKUP(Table2[[#This Row],[Customer_ID]],Table3[Customer_ID],Table3[Membership],"Regular")</f>
        <v>Gold</v>
      </c>
      <c r="L1527" s="2" t="s">
        <v>1704</v>
      </c>
      <c r="M1527" s="2" t="str">
        <f>_xlfn.XLOOKUP(Table2[[#This Row],[Product_ID]],Table4[Product_ID],Table4[Product_Name],"Not Found")</f>
        <v>Titan Sneakers Maroon</v>
      </c>
      <c r="N1527" s="2" t="str">
        <f>_xlfn.XLOOKUP(Table2[[#This Row],[Product_ID]],Table4[Product_ID],Table4[Category],"Not Found")</f>
        <v>Footwear</v>
      </c>
      <c r="O1527" s="2" t="str">
        <f>_xlfn.XLOOKUP(Table2[[#This Row],[Product_ID]],Table4[Product_ID],Table4[Subcategory],"Not Found")</f>
        <v>Sneakers</v>
      </c>
      <c r="P1527" s="2" t="str">
        <f>_xlfn.XLOOKUP(Table2[[#This Row],[Product_ID]],Table4[Product_ID],Table4[Brand],"Missing Brand")</f>
        <v>Titan</v>
      </c>
      <c r="Q1527" s="2" t="s">
        <v>557</v>
      </c>
      <c r="R1527" s="2" t="str">
        <f>_xlfn.XLOOKUP(Table2[[#This Row],[Store_ID]],Table6[Store_ID],Table6[Store Name],"Not Found")</f>
        <v>TrendMart Hyderabad Mall Kiosk</v>
      </c>
      <c r="S1527" s="2">
        <f>_xlfn.XLOOKUP(Table2[[#This Row],[Store_ID]],Table6[Store_ID],Table6[Monthly Target],"Missing Target")</f>
        <v>2500000</v>
      </c>
      <c r="T1527" s="2" t="str">
        <f>_xlfn.XLOOKUP(Table2[[#This Row],[Store_ID]],Table6[Store_ID],Table6[Region],"Not Found")</f>
        <v>South Zone 2</v>
      </c>
      <c r="U1527" s="2" t="s">
        <v>62</v>
      </c>
      <c r="V1527" s="2" t="str">
        <f>_xlfn.XLOOKUP(Table2[[#This Row],[Employee_ID]],Table5[Employee_ID],Table5[Employee Name],"Not Found")</f>
        <v>Rahul Krishnan</v>
      </c>
      <c r="W1527" s="2">
        <v>1</v>
      </c>
      <c r="X1527" s="2">
        <v>1084.5</v>
      </c>
      <c r="Y1527" s="2">
        <v>10</v>
      </c>
      <c r="Z1527" s="2">
        <v>108.45</v>
      </c>
      <c r="AA1527" s="2">
        <v>12</v>
      </c>
      <c r="AB1527" s="2">
        <v>117.13</v>
      </c>
      <c r="AC1527" s="2">
        <v>1093.18</v>
      </c>
      <c r="AD1527" s="2">
        <v>725.87</v>
      </c>
      <c r="AE1527" s="2">
        <f t="shared" si="49"/>
        <v>250.18000000000006</v>
      </c>
      <c r="AF1527" s="2" t="s">
        <v>25</v>
      </c>
      <c r="AG1527" s="42">
        <f>IFERROR(Table2[[#This Row],[Profit]]/Table2[[#This Row],[Sales Amount]],0)</f>
        <v>0.22885526628734523</v>
      </c>
      <c r="AH1527" s="2" t="str">
        <f>TRIM(Table2[[#This Row],[Payment Modee]])</f>
        <v>UPI</v>
      </c>
      <c r="AI1527" s="2" t="s">
        <v>26</v>
      </c>
      <c r="AJ1527" s="2" t="s">
        <v>27</v>
      </c>
      <c r="AK1527" s="2" t="s">
        <v>1766</v>
      </c>
      <c r="AL1527" s="16" t="str">
        <f>IF(HOUR(Table2[[#This Row],[Order Time]])&lt;12,"Morning",IF(HOUR(Table2[[#This Row],[Order Time]])&lt;17,"Afternoon",IF(HOUR(Table2[[#This Row],[Order Time]])&lt;21,"Evening","Night")))</f>
        <v>Afternoon</v>
      </c>
      <c r="AM1527" s="16" t="s">
        <v>38</v>
      </c>
    </row>
    <row r="1528" spans="1:39" x14ac:dyDescent="0.25">
      <c r="A1528" s="13" t="s">
        <v>3299</v>
      </c>
      <c r="B1528" s="4">
        <v>45623</v>
      </c>
      <c r="C1528" s="2">
        <f>YEAR(Table2[[#This Row],[Invoice Date]])</f>
        <v>2024</v>
      </c>
      <c r="D1528" s="2" t="str">
        <f>TEXT(Table2[[#This Row],[Invoice Date]],"mmm")</f>
        <v>Nov</v>
      </c>
      <c r="E1528" s="2" t="str">
        <f>Table2[[#This Row],[Store_ID]]&amp;"-"&amp;Table2[[#This Row],[Year]]&amp;"-"&amp;Table2[[#This Row],[Month]]</f>
        <v>STR022-2024-Nov</v>
      </c>
      <c r="F1528" s="2" t="s">
        <v>2274</v>
      </c>
      <c r="G1528" s="2" t="str">
        <f>_xlfn.XLOOKUP(Table2[[#This Row],[Customer_ID]],Table3[Customer_ID],Table3[Customer Name],"Not Found")</f>
        <v>Ishwarya Naicker</v>
      </c>
      <c r="H1528" s="2" t="str">
        <f>_xlfn.XLOOKUP(Table2[[#This Row],[Customer_ID]],Table3[Customer_ID],Table3[Gender],"Female")</f>
        <v>Female</v>
      </c>
      <c r="I1528" s="2" t="str">
        <f>_xlfn.XLOOKUP(Table2[[#This Row],[Customer_ID]],Table3[Customer_ID],Table3[City],"Missing Memebership")</f>
        <v>Khammam</v>
      </c>
      <c r="J1528" s="2" t="str">
        <f>_xlfn.XLOOKUP(Table2[[#This Row],[Customer_ID]],Table3[Customer_ID],Table3[State],"Karnataka")</f>
        <v>Telangana</v>
      </c>
      <c r="K1528" s="2" t="str">
        <f>_xlfn.XLOOKUP(Table2[[#This Row],[Customer_ID]],Table3[Customer_ID],Table3[Membership],"Regular")</f>
        <v>Regular</v>
      </c>
      <c r="L1528" s="2" t="s">
        <v>90</v>
      </c>
      <c r="M1528" s="2" t="str">
        <f>_xlfn.XLOOKUP(Table2[[#This Row],[Product_ID]],Table4[Product_ID],Table4[Product_Name],"Not Found")</f>
        <v>Nike Shirt Dress Peach</v>
      </c>
      <c r="N1528" s="2" t="str">
        <f>_xlfn.XLOOKUP(Table2[[#This Row],[Product_ID]],Table4[Product_ID],Table4[Category],"Not Found")</f>
        <v>Women Dresses</v>
      </c>
      <c r="O1528" s="2" t="str">
        <f>_xlfn.XLOOKUP(Table2[[#This Row],[Product_ID]],Table4[Product_ID],Table4[Subcategory],"Not Found")</f>
        <v>Shirt Dress</v>
      </c>
      <c r="P1528" s="2" t="str">
        <f>_xlfn.XLOOKUP(Table2[[#This Row],[Product_ID]],Table4[Product_ID],Table4[Brand],"Missing Brand")</f>
        <v>Nike</v>
      </c>
      <c r="Q1528" s="2" t="s">
        <v>592</v>
      </c>
      <c r="R1528" s="2" t="str">
        <f>_xlfn.XLOOKUP(Table2[[#This Row],[Store_ID]],Table6[Store_ID],Table6[Store Name],"Not Found")</f>
        <v>TrendMart Shivamogga Outlet</v>
      </c>
      <c r="S1528" s="2">
        <f>_xlfn.XLOOKUP(Table2[[#This Row],[Store_ID]],Table6[Store_ID],Table6[Monthly Target],"Missing Target")</f>
        <v>800000</v>
      </c>
      <c r="T1528" s="2" t="str">
        <f>_xlfn.XLOOKUP(Table2[[#This Row],[Store_ID]],Table6[Store_ID],Table6[Region],"Not Found")</f>
        <v>South Zone 2</v>
      </c>
      <c r="U1528" s="2" t="s">
        <v>153</v>
      </c>
      <c r="V1528" s="2" t="str">
        <f>_xlfn.XLOOKUP(Table2[[#This Row],[Employee_ID]],Table5[Employee_ID],Table5[Employee Name],"Not Found")</f>
        <v>Rani Mishra</v>
      </c>
      <c r="W1528" s="2">
        <v>3</v>
      </c>
      <c r="X1528" s="2">
        <v>1776.88</v>
      </c>
      <c r="Y1528" s="2">
        <v>20</v>
      </c>
      <c r="Z1528" s="2">
        <v>1066.1300000000001</v>
      </c>
      <c r="AA1528" s="2">
        <v>12</v>
      </c>
      <c r="AB1528" s="2">
        <v>511.74</v>
      </c>
      <c r="AC1528" s="2">
        <v>4776.25</v>
      </c>
      <c r="AD1528" s="2">
        <v>4199.55</v>
      </c>
      <c r="AE1528" s="2">
        <f t="shared" si="49"/>
        <v>64.959999999999809</v>
      </c>
      <c r="AF1528" s="2" t="s">
        <v>56</v>
      </c>
      <c r="AG1528" s="42">
        <f>IFERROR(Table2[[#This Row],[Profit]]/Table2[[#This Row],[Sales Amount]],0)</f>
        <v>1.3600628107825136E-2</v>
      </c>
      <c r="AH1528" s="2" t="str">
        <f>TRIM(Table2[[#This Row],[Payment Modee]])</f>
        <v>Credit Card</v>
      </c>
      <c r="AI1528" s="2" t="s">
        <v>26</v>
      </c>
      <c r="AJ1528" s="2" t="s">
        <v>27</v>
      </c>
      <c r="AK1528" s="2" t="s">
        <v>3300</v>
      </c>
      <c r="AL1528" s="16" t="str">
        <f>IF(HOUR(Table2[[#This Row],[Order Time]])&lt;12,"Morning",IF(HOUR(Table2[[#This Row],[Order Time]])&lt;17,"Afternoon",IF(HOUR(Table2[[#This Row],[Order Time]])&lt;21,"Evening","Night")))</f>
        <v>Morning</v>
      </c>
      <c r="AM1528" s="16" t="s">
        <v>29</v>
      </c>
    </row>
    <row r="1529" spans="1:39" x14ac:dyDescent="0.25">
      <c r="A1529" s="13" t="s">
        <v>3301</v>
      </c>
      <c r="B1529" s="4">
        <v>45722</v>
      </c>
      <c r="C1529" s="2">
        <f>YEAR(Table2[[#This Row],[Invoice Date]])</f>
        <v>2025</v>
      </c>
      <c r="D1529" s="2" t="str">
        <f>TEXT(Table2[[#This Row],[Invoice Date]],"mmm")</f>
        <v>Mar</v>
      </c>
      <c r="E1529" s="2" t="str">
        <f>Table2[[#This Row],[Store_ID]]&amp;"-"&amp;Table2[[#This Row],[Year]]&amp;"-"&amp;Table2[[#This Row],[Month]]</f>
        <v>STR019-2025-Mar</v>
      </c>
      <c r="F1529" s="2" t="s">
        <v>2324</v>
      </c>
      <c r="G1529" s="2" t="str">
        <f>_xlfn.XLOOKUP(Table2[[#This Row],[Customer_ID]],Table3[Customer_ID],Table3[Customer Name],"Not Found")</f>
        <v>Feroz Iyer</v>
      </c>
      <c r="H1529" s="2" t="str">
        <f>_xlfn.XLOOKUP(Table2[[#This Row],[Customer_ID]],Table3[Customer_ID],Table3[Gender],"Female")</f>
        <v>Male</v>
      </c>
      <c r="I1529" s="2" t="str">
        <f>_xlfn.XLOOKUP(Table2[[#This Row],[Customer_ID]],Table3[Customer_ID],Table3[City],"Missing Memebership")</f>
        <v>Guntur</v>
      </c>
      <c r="J1529" s="2" t="str">
        <f>_xlfn.XLOOKUP(Table2[[#This Row],[Customer_ID]],Table3[Customer_ID],Table3[State],"Karnataka")</f>
        <v>Andhra Pradesh</v>
      </c>
      <c r="K1529" s="2" t="str">
        <f>_xlfn.XLOOKUP(Table2[[#This Row],[Customer_ID]],Table3[Customer_ID],Table3[Membership],"Regular")</f>
        <v>Gold</v>
      </c>
      <c r="L1529" s="2" t="s">
        <v>971</v>
      </c>
      <c r="M1529" s="2" t="str">
        <f>_xlfn.XLOOKUP(Table2[[#This Row],[Product_ID]],Table4[Product_ID],Table4[Product_Name],"Not Found")</f>
        <v>Max Fashion Jacket Wine</v>
      </c>
      <c r="N1529" s="2" t="str">
        <f>_xlfn.XLOOKUP(Table2[[#This Row],[Product_ID]],Table4[Product_ID],Table4[Category],"Not Found")</f>
        <v>Winter Wear</v>
      </c>
      <c r="O1529" s="2" t="str">
        <f>_xlfn.XLOOKUP(Table2[[#This Row],[Product_ID]],Table4[Product_ID],Table4[Subcategory],"Not Found")</f>
        <v>Jacket</v>
      </c>
      <c r="P1529" s="2" t="str">
        <f>_xlfn.XLOOKUP(Table2[[#This Row],[Product_ID]],Table4[Product_ID],Table4[Brand],"Missing Brand")</f>
        <v>Max Fashion</v>
      </c>
      <c r="Q1529" s="2" t="s">
        <v>158</v>
      </c>
      <c r="R1529" s="2" t="str">
        <f>_xlfn.XLOOKUP(Table2[[#This Row],[Store_ID]],Table6[Store_ID],Table6[Store Name],"Not Found")</f>
        <v>TrendMart Mangaluru Standard</v>
      </c>
      <c r="S1529" s="2">
        <f>_xlfn.XLOOKUP(Table2[[#This Row],[Store_ID]],Table6[Store_ID],Table6[Monthly Target],"Missing Target")</f>
        <v>1000000</v>
      </c>
      <c r="T1529" s="2" t="str">
        <f>_xlfn.XLOOKUP(Table2[[#This Row],[Store_ID]],Table6[Store_ID],Table6[Region],"Not Found")</f>
        <v>South Zone 2</v>
      </c>
      <c r="U1529" s="2" t="s">
        <v>124</v>
      </c>
      <c r="V1529" s="2" t="str">
        <f>_xlfn.XLOOKUP(Table2[[#This Row],[Employee_ID]],Table5[Employee_ID],Table5[Employee Name],"Not Found")</f>
        <v>Girish Sundaram</v>
      </c>
      <c r="W1529" s="2">
        <v>3</v>
      </c>
      <c r="X1529" s="2">
        <v>1424.53</v>
      </c>
      <c r="Y1529" s="2">
        <v>30</v>
      </c>
      <c r="Z1529" s="2">
        <v>1282.08</v>
      </c>
      <c r="AA1529" s="2">
        <v>12</v>
      </c>
      <c r="AB1529" s="2">
        <v>358.98</v>
      </c>
      <c r="AC1529" s="2">
        <v>3350.49</v>
      </c>
      <c r="AD1529" s="2">
        <v>2743.05</v>
      </c>
      <c r="AE1529" s="2">
        <f t="shared" si="49"/>
        <v>248.45999999999958</v>
      </c>
      <c r="AF1529" s="2" t="s">
        <v>25</v>
      </c>
      <c r="AG1529" s="42">
        <f>IFERROR(Table2[[#This Row],[Profit]]/Table2[[#This Row],[Sales Amount]],0)</f>
        <v>7.415631743416623E-2</v>
      </c>
      <c r="AH1529" s="2" t="str">
        <f>TRIM(Table2[[#This Row],[Payment Modee]])</f>
        <v>UPI</v>
      </c>
      <c r="AI1529" s="2" t="s">
        <v>36</v>
      </c>
      <c r="AJ1529" s="2" t="s">
        <v>27</v>
      </c>
      <c r="AK1529" s="2" t="s">
        <v>2613</v>
      </c>
      <c r="AL1529" s="16" t="str">
        <f>IF(HOUR(Table2[[#This Row],[Order Time]])&lt;12,"Morning",IF(HOUR(Table2[[#This Row],[Order Time]])&lt;17,"Afternoon",IF(HOUR(Table2[[#This Row],[Order Time]])&lt;21,"Evening","Night")))</f>
        <v>Evening</v>
      </c>
      <c r="AM1529" s="16" t="s">
        <v>29</v>
      </c>
    </row>
    <row r="1530" spans="1:39" x14ac:dyDescent="0.25">
      <c r="A1530" s="13" t="s">
        <v>3302</v>
      </c>
      <c r="B1530" s="4">
        <v>45582</v>
      </c>
      <c r="C1530" s="2">
        <f>YEAR(Table2[[#This Row],[Invoice Date]])</f>
        <v>2024</v>
      </c>
      <c r="D1530" s="2" t="str">
        <f>TEXT(Table2[[#This Row],[Invoice Date]],"mmm")</f>
        <v>Oct</v>
      </c>
      <c r="E1530" s="2" t="str">
        <f>Table2[[#This Row],[Store_ID]]&amp;"-"&amp;Table2[[#This Row],[Year]]&amp;"-"&amp;Table2[[#This Row],[Month]]</f>
        <v>STR074-2024-Oct</v>
      </c>
      <c r="F1530" s="2" t="s">
        <v>3303</v>
      </c>
      <c r="G1530" s="2" t="str">
        <f>_xlfn.XLOOKUP(Table2[[#This Row],[Customer_ID]],Table3[Customer_ID],Table3[Customer Name],"Not Found")</f>
        <v>Jaya Sundaram</v>
      </c>
      <c r="H1530" s="2" t="str">
        <f>_xlfn.XLOOKUP(Table2[[#This Row],[Customer_ID]],Table3[Customer_ID],Table3[Gender],"Female")</f>
        <v>Female</v>
      </c>
      <c r="I1530" s="2" t="str">
        <f>_xlfn.XLOOKUP(Table2[[#This Row],[Customer_ID]],Table3[Customer_ID],Table3[City],"Missing Memebership")</f>
        <v>Hubballi</v>
      </c>
      <c r="J1530" s="2" t="str">
        <f>_xlfn.XLOOKUP(Table2[[#This Row],[Customer_ID]],Table3[Customer_ID],Table3[State],"Karnataka")</f>
        <v>Karnataka</v>
      </c>
      <c r="K1530" s="2" t="str">
        <f>_xlfn.XLOOKUP(Table2[[#This Row],[Customer_ID]],Table3[Customer_ID],Table3[Membership],"Regular")</f>
        <v>Gold</v>
      </c>
      <c r="L1530" s="2" t="s">
        <v>2184</v>
      </c>
      <c r="M1530" s="2" t="str">
        <f>_xlfn.XLOOKUP(Table2[[#This Row],[Product_ID]],Table4[Product_ID],Table4[Product_Name],"Not Found")</f>
        <v>Westside Straight Fit Charcoal</v>
      </c>
      <c r="N1530" s="2" t="str">
        <f>_xlfn.XLOOKUP(Table2[[#This Row],[Product_ID]],Table4[Product_ID],Table4[Category],"Not Found")</f>
        <v>Men Jeans</v>
      </c>
      <c r="O1530" s="2" t="str">
        <f>_xlfn.XLOOKUP(Table2[[#This Row],[Product_ID]],Table4[Product_ID],Table4[Subcategory],"Not Found")</f>
        <v>Straight Fit</v>
      </c>
      <c r="P1530" s="2" t="str">
        <f>_xlfn.XLOOKUP(Table2[[#This Row],[Product_ID]],Table4[Product_ID],Table4[Brand],"Missing Brand")</f>
        <v>Westside</v>
      </c>
      <c r="Q1530" s="2" t="s">
        <v>61</v>
      </c>
      <c r="R1530" s="2" t="str">
        <f>_xlfn.XLOOKUP(Table2[[#This Row],[Store_ID]],Table6[Store_ID],Table6[Store Name],"Not Found")</f>
        <v>TrendMart Kurnool High Street</v>
      </c>
      <c r="S1530" s="2">
        <f>_xlfn.XLOOKUP(Table2[[#This Row],[Store_ID]],Table6[Store_ID],Table6[Monthly Target],"Missing Target")</f>
        <v>1200000</v>
      </c>
      <c r="T1530" s="2" t="str">
        <f>_xlfn.XLOOKUP(Table2[[#This Row],[Store_ID]],Table6[Store_ID],Table6[Region],"Not Found")</f>
        <v>South Zone 3</v>
      </c>
      <c r="U1530" s="2" t="s">
        <v>34</v>
      </c>
      <c r="V1530" s="2" t="str">
        <f>_xlfn.XLOOKUP(Table2[[#This Row],[Employee_ID]],Table5[Employee_ID],Table5[Employee Name],"Not Found")</f>
        <v>Deepthi Iyengar</v>
      </c>
      <c r="W1530" s="2">
        <v>2</v>
      </c>
      <c r="X1530" s="2">
        <v>1483.09</v>
      </c>
      <c r="Y1530" s="2">
        <v>10</v>
      </c>
      <c r="Z1530" s="2">
        <v>296.62</v>
      </c>
      <c r="AA1530" s="2">
        <v>12</v>
      </c>
      <c r="AB1530" s="2">
        <v>320.35000000000002</v>
      </c>
      <c r="AC1530" s="2">
        <v>2989.91</v>
      </c>
      <c r="AD1530" s="2">
        <v>2015.3</v>
      </c>
      <c r="AE1530" s="2">
        <f t="shared" si="49"/>
        <v>654.25999999999988</v>
      </c>
      <c r="AF1530" s="2" t="s">
        <v>35</v>
      </c>
      <c r="AG1530" s="42">
        <f>IFERROR(Table2[[#This Row],[Profit]]/Table2[[#This Row],[Sales Amount]],0)</f>
        <v>0.21882264014635888</v>
      </c>
      <c r="AH1530" s="2" t="str">
        <f>TRIM(Table2[[#This Row],[Payment Modee]])</f>
        <v>Debit Card</v>
      </c>
      <c r="AI1530" s="2" t="s">
        <v>26</v>
      </c>
      <c r="AJ1530" s="2" t="s">
        <v>27</v>
      </c>
      <c r="AK1530" s="2" t="s">
        <v>1115</v>
      </c>
      <c r="AL1530" s="16" t="str">
        <f>IF(HOUR(Table2[[#This Row],[Order Time]])&lt;12,"Morning",IF(HOUR(Table2[[#This Row],[Order Time]])&lt;17,"Afternoon",IF(HOUR(Table2[[#This Row],[Order Time]])&lt;21,"Evening","Night")))</f>
        <v>Afternoon</v>
      </c>
      <c r="AM1530" s="16" t="s">
        <v>29</v>
      </c>
    </row>
    <row r="1531" spans="1:39" x14ac:dyDescent="0.25">
      <c r="A1531" s="13" t="s">
        <v>3304</v>
      </c>
      <c r="B1531" s="4">
        <v>45388</v>
      </c>
      <c r="C1531" s="2">
        <f>YEAR(Table2[[#This Row],[Invoice Date]])</f>
        <v>2024</v>
      </c>
      <c r="D1531" s="2" t="str">
        <f>TEXT(Table2[[#This Row],[Invoice Date]],"mmm")</f>
        <v>Apr</v>
      </c>
      <c r="E1531" s="2" t="str">
        <f>Table2[[#This Row],[Store_ID]]&amp;"-"&amp;Table2[[#This Row],[Year]]&amp;"-"&amp;Table2[[#This Row],[Month]]</f>
        <v>STR100-2024-Apr</v>
      </c>
      <c r="F1531" s="2" t="s">
        <v>2392</v>
      </c>
      <c r="G1531" s="2" t="str">
        <f>_xlfn.XLOOKUP(Table2[[#This Row],[Customer_ID]],Table3[Customer_ID],Table3[Customer Name],"Not Found")</f>
        <v>Manikandan Shetty</v>
      </c>
      <c r="H1531" s="2" t="str">
        <f>_xlfn.XLOOKUP(Table2[[#This Row],[Customer_ID]],Table3[Customer_ID],Table3[Gender],"Female")</f>
        <v>Male</v>
      </c>
      <c r="I1531" s="2" t="str">
        <f>_xlfn.XLOOKUP(Table2[[#This Row],[Customer_ID]],Table3[Customer_ID],Table3[City],"Missing Memebership")</f>
        <v>Karimnagar</v>
      </c>
      <c r="J1531" s="2" t="str">
        <f>_xlfn.XLOOKUP(Table2[[#This Row],[Customer_ID]],Table3[Customer_ID],Table3[State],"Karnataka")</f>
        <v>Telangana</v>
      </c>
      <c r="K1531" s="2" t="str">
        <f>_xlfn.XLOOKUP(Table2[[#This Row],[Customer_ID]],Table3[Customer_ID],Table3[Membership],"Regular")</f>
        <v>Silver</v>
      </c>
      <c r="L1531" s="2" t="s">
        <v>79</v>
      </c>
      <c r="M1531" s="2" t="str">
        <f>_xlfn.XLOOKUP(Table2[[#This Row],[Product_ID]],Table4[Product_ID],Table4[Product_Name],"Not Found")</f>
        <v>Arrow Sunglasses Red</v>
      </c>
      <c r="N1531" s="2" t="str">
        <f>_xlfn.XLOOKUP(Table2[[#This Row],[Product_ID]],Table4[Product_ID],Table4[Category],"Not Found")</f>
        <v>Accessories</v>
      </c>
      <c r="O1531" s="2" t="str">
        <f>_xlfn.XLOOKUP(Table2[[#This Row],[Product_ID]],Table4[Product_ID],Table4[Subcategory],"Not Found")</f>
        <v>Sunglasses</v>
      </c>
      <c r="P1531" s="2" t="str">
        <f>_xlfn.XLOOKUP(Table2[[#This Row],[Product_ID]],Table4[Product_ID],Table4[Brand],"Missing Brand")</f>
        <v>Arrow</v>
      </c>
      <c r="Q1531" s="2" t="s">
        <v>364</v>
      </c>
      <c r="R1531" s="2" t="str">
        <f>_xlfn.XLOOKUP(Table2[[#This Row],[Store_ID]],Table6[Store_ID],Table6[Store Name],"Not Found")</f>
        <v>TrendMart Hubballi Standard</v>
      </c>
      <c r="S1531" s="2">
        <f>_xlfn.XLOOKUP(Table2[[#This Row],[Store_ID]],Table6[Store_ID],Table6[Monthly Target],"Missing Target")</f>
        <v>2500000</v>
      </c>
      <c r="T1531" s="2" t="str">
        <f>_xlfn.XLOOKUP(Table2[[#This Row],[Store_ID]],Table6[Store_ID],Table6[Region],"Not Found")</f>
        <v>South Zone 2</v>
      </c>
      <c r="U1531" s="2" t="s">
        <v>289</v>
      </c>
      <c r="V1531" s="2" t="str">
        <f>_xlfn.XLOOKUP(Table2[[#This Row],[Employee_ID]],Table5[Employee_ID],Table5[Employee Name],"Not Found")</f>
        <v>Anitha Ramachandran</v>
      </c>
      <c r="W1531" s="2">
        <v>1</v>
      </c>
      <c r="X1531" s="2">
        <v>931.24</v>
      </c>
      <c r="Y1531" s="2">
        <v>5</v>
      </c>
      <c r="Z1531" s="2">
        <v>46.56</v>
      </c>
      <c r="AA1531" s="2">
        <v>5</v>
      </c>
      <c r="AB1531" s="2">
        <v>44.23</v>
      </c>
      <c r="AC1531" s="2">
        <v>928.91</v>
      </c>
      <c r="AD1531" s="2">
        <v>488.6</v>
      </c>
      <c r="AE1531" s="2">
        <f t="shared" si="49"/>
        <v>396.07999999999993</v>
      </c>
      <c r="AF1531" s="2" t="s">
        <v>35</v>
      </c>
      <c r="AG1531" s="42">
        <f>IFERROR(Table2[[#This Row],[Profit]]/Table2[[#This Row],[Sales Amount]],0)</f>
        <v>0.42639222314325387</v>
      </c>
      <c r="AH1531" s="2" t="str">
        <f>TRIM(Table2[[#This Row],[Payment Modee]])</f>
        <v>Debit Card</v>
      </c>
      <c r="AI1531" s="2" t="s">
        <v>26</v>
      </c>
      <c r="AJ1531" s="2" t="s">
        <v>27</v>
      </c>
      <c r="AK1531" s="2" t="s">
        <v>1384</v>
      </c>
      <c r="AL1531" s="16" t="str">
        <f>IF(HOUR(Table2[[#This Row],[Order Time]])&lt;12,"Morning",IF(HOUR(Table2[[#This Row],[Order Time]])&lt;17,"Afternoon",IF(HOUR(Table2[[#This Row],[Order Time]])&lt;21,"Evening","Night")))</f>
        <v>Night</v>
      </c>
      <c r="AM1531" s="16" t="s">
        <v>38</v>
      </c>
    </row>
    <row r="1532" spans="1:39" x14ac:dyDescent="0.25">
      <c r="A1532" s="13" t="s">
        <v>3305</v>
      </c>
      <c r="B1532" s="4">
        <v>45562</v>
      </c>
      <c r="C1532" s="2">
        <f>YEAR(Table2[[#This Row],[Invoice Date]])</f>
        <v>2024</v>
      </c>
      <c r="D1532" s="2" t="str">
        <f>TEXT(Table2[[#This Row],[Invoice Date]],"mmm")</f>
        <v>Sep</v>
      </c>
      <c r="E1532" s="2" t="str">
        <f>Table2[[#This Row],[Store_ID]]&amp;"-"&amp;Table2[[#This Row],[Year]]&amp;"-"&amp;Table2[[#This Row],[Month]]</f>
        <v>STR111-2024-Sep</v>
      </c>
      <c r="F1532" s="2" t="s">
        <v>3306</v>
      </c>
      <c r="G1532" s="2" t="str">
        <f>_xlfn.XLOOKUP(Table2[[#This Row],[Customer_ID]],Table3[Customer_ID],Table3[Customer Name],"Not Found")</f>
        <v>Anand Iyengar</v>
      </c>
      <c r="H1532" s="2" t="str">
        <f>_xlfn.XLOOKUP(Table2[[#This Row],[Customer_ID]],Table3[Customer_ID],Table3[Gender],"Female")</f>
        <v>Male</v>
      </c>
      <c r="I1532" s="2" t="str">
        <f>_xlfn.XLOOKUP(Table2[[#This Row],[Customer_ID]],Table3[Customer_ID],Table3[City],"Missing Memebership")</f>
        <v>Kozhikode</v>
      </c>
      <c r="J1532" s="2" t="str">
        <f>_xlfn.XLOOKUP(Table2[[#This Row],[Customer_ID]],Table3[Customer_ID],Table3[State],"Karnataka")</f>
        <v>Kerala</v>
      </c>
      <c r="K1532" s="2" t="str">
        <f>_xlfn.XLOOKUP(Table2[[#This Row],[Customer_ID]],Table3[Customer_ID],Table3[Membership],"Regular")</f>
        <v>Regular</v>
      </c>
      <c r="L1532" s="2" t="s">
        <v>2641</v>
      </c>
      <c r="M1532" s="2" t="str">
        <f>_xlfn.XLOOKUP(Table2[[#This Row],[Product_ID]],Table4[Product_ID],Table4[Product_Name],"Not Found")</f>
        <v>Libas Polo Peach</v>
      </c>
      <c r="N1532" s="2" t="str">
        <f>_xlfn.XLOOKUP(Table2[[#This Row],[Product_ID]],Table4[Product_ID],Table4[Category],"Not Found")</f>
        <v>Men T-Shirts</v>
      </c>
      <c r="O1532" s="2" t="str">
        <f>_xlfn.XLOOKUP(Table2[[#This Row],[Product_ID]],Table4[Product_ID],Table4[Subcategory],"Not Found")</f>
        <v>Polo</v>
      </c>
      <c r="P1532" s="2" t="str">
        <f>_xlfn.XLOOKUP(Table2[[#This Row],[Product_ID]],Table4[Product_ID],Table4[Brand],"Missing Brand")</f>
        <v>Libas</v>
      </c>
      <c r="Q1532" s="2" t="s">
        <v>180</v>
      </c>
      <c r="R1532" s="2" t="str">
        <f>_xlfn.XLOOKUP(Table2[[#This Row],[Store_ID]],Table6[Store_ID],Table6[Store Name],"Not Found")</f>
        <v>TrendMart Kurnool Outlet</v>
      </c>
      <c r="S1532" s="2">
        <f>_xlfn.XLOOKUP(Table2[[#This Row],[Store_ID]],Table6[Store_ID],Table6[Monthly Target],"Missing Target")</f>
        <v>2500000</v>
      </c>
      <c r="T1532" s="2" t="str">
        <f>_xlfn.XLOOKUP(Table2[[#This Row],[Store_ID]],Table6[Store_ID],Table6[Region],"Not Found")</f>
        <v>South Zone 3</v>
      </c>
      <c r="U1532" s="2" t="s">
        <v>92</v>
      </c>
      <c r="V1532" s="2" t="str">
        <f>_xlfn.XLOOKUP(Table2[[#This Row],[Employee_ID]],Table5[Employee_ID],Table5[Employee Name],"Not Found")</f>
        <v>Preethi Singh</v>
      </c>
      <c r="W1532" s="2">
        <v>2</v>
      </c>
      <c r="X1532" s="2">
        <v>674.3</v>
      </c>
      <c r="Y1532" s="2">
        <v>0</v>
      </c>
      <c r="Z1532" s="2">
        <v>0</v>
      </c>
      <c r="AA1532" s="2">
        <v>5</v>
      </c>
      <c r="AB1532" s="2">
        <v>67.430000000000007</v>
      </c>
      <c r="AC1532" s="2">
        <v>1416.03</v>
      </c>
      <c r="AD1532" s="2">
        <v>807.8</v>
      </c>
      <c r="AE1532" s="2">
        <f t="shared" si="49"/>
        <v>540.79999999999995</v>
      </c>
      <c r="AF1532" s="2" t="s">
        <v>35</v>
      </c>
      <c r="AG1532" s="42">
        <f>IFERROR(Table2[[#This Row],[Profit]]/Table2[[#This Row],[Sales Amount]],0)</f>
        <v>0.38191281258165433</v>
      </c>
      <c r="AH1532" s="2" t="str">
        <f>TRIM(Table2[[#This Row],[Payment Modee]])</f>
        <v>Debit Card</v>
      </c>
      <c r="AI1532" s="2" t="s">
        <v>26</v>
      </c>
      <c r="AJ1532" s="2" t="s">
        <v>197</v>
      </c>
      <c r="AK1532" s="2" t="s">
        <v>1726</v>
      </c>
      <c r="AL1532" s="16" t="str">
        <f>IF(HOUR(Table2[[#This Row],[Order Time]])&lt;12,"Morning",IF(HOUR(Table2[[#This Row],[Order Time]])&lt;17,"Afternoon",IF(HOUR(Table2[[#This Row],[Order Time]])&lt;21,"Evening","Night")))</f>
        <v>Afternoon</v>
      </c>
      <c r="AM1532" s="16" t="s">
        <v>29</v>
      </c>
    </row>
    <row r="1533" spans="1:39" x14ac:dyDescent="0.25">
      <c r="A1533" s="13" t="s">
        <v>3307</v>
      </c>
      <c r="B1533" s="4">
        <v>45620</v>
      </c>
      <c r="C1533" s="2">
        <f>YEAR(Table2[[#This Row],[Invoice Date]])</f>
        <v>2024</v>
      </c>
      <c r="D1533" s="2" t="str">
        <f>TEXT(Table2[[#This Row],[Invoice Date]],"mmm")</f>
        <v>Nov</v>
      </c>
      <c r="E1533" s="2" t="str">
        <f>Table2[[#This Row],[Store_ID]]&amp;"-"&amp;Table2[[#This Row],[Year]]&amp;"-"&amp;Table2[[#This Row],[Month]]</f>
        <v>STR048-2024-Nov</v>
      </c>
      <c r="F1533" s="2" t="s">
        <v>2625</v>
      </c>
      <c r="G1533" s="2" t="str">
        <f>_xlfn.XLOOKUP(Table2[[#This Row],[Customer_ID]],Table3[Customer_ID],Table3[Customer Name],"Not Found")</f>
        <v>Jayaram Murthy</v>
      </c>
      <c r="H1533" s="2" t="str">
        <f>_xlfn.XLOOKUP(Table2[[#This Row],[Customer_ID]],Table3[Customer_ID],Table3[Gender],"Female")</f>
        <v>Male</v>
      </c>
      <c r="I1533" s="2" t="str">
        <f>_xlfn.XLOOKUP(Table2[[#This Row],[Customer_ID]],Table3[Customer_ID],Table3[City],"Missing Memebership")</f>
        <v>Tirupati</v>
      </c>
      <c r="J1533" s="2" t="str">
        <f>_xlfn.XLOOKUP(Table2[[#This Row],[Customer_ID]],Table3[Customer_ID],Table3[State],"Karnataka")</f>
        <v>Andhra Pradesh</v>
      </c>
      <c r="K1533" s="2" t="str">
        <f>_xlfn.XLOOKUP(Table2[[#This Row],[Customer_ID]],Table3[Customer_ID],Table3[Membership],"Regular")</f>
        <v>Silver</v>
      </c>
      <c r="L1533" s="2" t="s">
        <v>708</v>
      </c>
      <c r="M1533" s="2" t="str">
        <f>_xlfn.XLOOKUP(Table2[[#This Row],[Product_ID]],Table4[Product_ID],Table4[Product_Name],"Not Found")</f>
        <v>Tanishq Sandals Pink</v>
      </c>
      <c r="N1533" s="2" t="str">
        <f>_xlfn.XLOOKUP(Table2[[#This Row],[Product_ID]],Table4[Product_ID],Table4[Category],"Not Found")</f>
        <v>Footwear</v>
      </c>
      <c r="O1533" s="2" t="str">
        <f>_xlfn.XLOOKUP(Table2[[#This Row],[Product_ID]],Table4[Product_ID],Table4[Subcategory],"Not Found")</f>
        <v>Sandals</v>
      </c>
      <c r="P1533" s="2" t="str">
        <f>_xlfn.XLOOKUP(Table2[[#This Row],[Product_ID]],Table4[Product_ID],Table4[Brand],"Missing Brand")</f>
        <v>Tanishq</v>
      </c>
      <c r="Q1533" s="2" t="s">
        <v>1853</v>
      </c>
      <c r="R1533" s="2" t="str">
        <f>_xlfn.XLOOKUP(Table2[[#This Row],[Store_ID]],Table6[Store_ID],Table6[Store Name],"Not Found")</f>
        <v>TrendMart Guntur High Street</v>
      </c>
      <c r="S1533" s="2">
        <f>_xlfn.XLOOKUP(Table2[[#This Row],[Store_ID]],Table6[Store_ID],Table6[Monthly Target],"Missing Target")</f>
        <v>1200000</v>
      </c>
      <c r="T1533" s="2" t="str">
        <f>_xlfn.XLOOKUP(Table2[[#This Row],[Store_ID]],Table6[Store_ID],Table6[Region],"Not Found")</f>
        <v>South Zone 3</v>
      </c>
      <c r="U1533" s="2" t="s">
        <v>460</v>
      </c>
      <c r="V1533" s="2" t="str">
        <f>_xlfn.XLOOKUP(Table2[[#This Row],[Employee_ID]],Table5[Employee_ID],Table5[Employee Name],"Not Found")</f>
        <v>Pranav Reddy</v>
      </c>
      <c r="W1533" s="2">
        <v>2</v>
      </c>
      <c r="X1533" s="2">
        <v>1745.5</v>
      </c>
      <c r="Y1533" s="2">
        <v>10</v>
      </c>
      <c r="Z1533" s="2">
        <v>349.1</v>
      </c>
      <c r="AA1533" s="2">
        <v>12</v>
      </c>
      <c r="AB1533" s="2">
        <v>377.03</v>
      </c>
      <c r="AC1533" s="2">
        <v>3518.93</v>
      </c>
      <c r="AD1533" s="2">
        <v>2486.7199999999998</v>
      </c>
      <c r="AE1533" s="2">
        <f t="shared" si="49"/>
        <v>655.18000000000006</v>
      </c>
      <c r="AF1533" s="2" t="s">
        <v>25</v>
      </c>
      <c r="AG1533" s="42">
        <f>IFERROR(Table2[[#This Row],[Profit]]/Table2[[#This Row],[Sales Amount]],0)</f>
        <v>0.18618727851932265</v>
      </c>
      <c r="AH1533" s="2" t="str">
        <f>TRIM(Table2[[#This Row],[Payment Modee]])</f>
        <v>UPI</v>
      </c>
      <c r="AI1533" s="2" t="s">
        <v>36</v>
      </c>
      <c r="AJ1533" s="2" t="s">
        <v>27</v>
      </c>
      <c r="AK1533" s="2" t="s">
        <v>2956</v>
      </c>
      <c r="AL1533" s="16" t="str">
        <f>IF(HOUR(Table2[[#This Row],[Order Time]])&lt;12,"Morning",IF(HOUR(Table2[[#This Row],[Order Time]])&lt;17,"Afternoon",IF(HOUR(Table2[[#This Row],[Order Time]])&lt;21,"Evening","Night")))</f>
        <v>Evening</v>
      </c>
      <c r="AM1533" s="16" t="s">
        <v>38</v>
      </c>
    </row>
    <row r="1534" spans="1:39" x14ac:dyDescent="0.25">
      <c r="A1534" s="13" t="s">
        <v>3308</v>
      </c>
      <c r="B1534" s="4">
        <v>45548</v>
      </c>
      <c r="C1534" s="2">
        <f>YEAR(Table2[[#This Row],[Invoice Date]])</f>
        <v>2024</v>
      </c>
      <c r="D1534" s="2" t="str">
        <f>TEXT(Table2[[#This Row],[Invoice Date]],"mmm")</f>
        <v>Sep</v>
      </c>
      <c r="E1534" s="2" t="str">
        <f>Table2[[#This Row],[Store_ID]]&amp;"-"&amp;Table2[[#This Row],[Year]]&amp;"-"&amp;Table2[[#This Row],[Month]]</f>
        <v>STR086-2024-Sep</v>
      </c>
      <c r="F1534" s="2" t="s">
        <v>190</v>
      </c>
      <c r="G1534" s="2" t="str">
        <f>_xlfn.XLOOKUP(Table2[[#This Row],[Customer_ID]],Table3[Customer_ID],Table3[Customer Name],"Not Found")</f>
        <v>Padma Krishnan</v>
      </c>
      <c r="H1534" s="2" t="str">
        <f>_xlfn.XLOOKUP(Table2[[#This Row],[Customer_ID]],Table3[Customer_ID],Table3[Gender],"Female")</f>
        <v>Female</v>
      </c>
      <c r="I1534" s="2" t="str">
        <f>_xlfn.XLOOKUP(Table2[[#This Row],[Customer_ID]],Table3[Customer_ID],Table3[City],"Missing Memebership")</f>
        <v>Thrissur</v>
      </c>
      <c r="J1534" s="2" t="str">
        <f>_xlfn.XLOOKUP(Table2[[#This Row],[Customer_ID]],Table3[Customer_ID],Table3[State],"Karnataka")</f>
        <v>Kerala</v>
      </c>
      <c r="K1534" s="2" t="str">
        <f>_xlfn.XLOOKUP(Table2[[#This Row],[Customer_ID]],Table3[Customer_ID],Table3[Membership],"Regular")</f>
        <v>Gold</v>
      </c>
      <c r="L1534" s="2" t="s">
        <v>117</v>
      </c>
      <c r="M1534" s="2" t="str">
        <f>_xlfn.XLOOKUP(Table2[[#This Row],[Product_ID]],Table4[Product_ID],Table4[Product_Name],"Not Found")</f>
        <v>Nike Crop Top Cream</v>
      </c>
      <c r="N1534" s="2" t="str">
        <f>_xlfn.XLOOKUP(Table2[[#This Row],[Product_ID]],Table4[Product_ID],Table4[Category],"Not Found")</f>
        <v>Women Tops</v>
      </c>
      <c r="O1534" s="2" t="str">
        <f>_xlfn.XLOOKUP(Table2[[#This Row],[Product_ID]],Table4[Product_ID],Table4[Subcategory],"Not Found")</f>
        <v>Crop Top</v>
      </c>
      <c r="P1534" s="2" t="str">
        <f>_xlfn.XLOOKUP(Table2[[#This Row],[Product_ID]],Table4[Product_ID],Table4[Brand],"Missing Brand")</f>
        <v>Nike</v>
      </c>
      <c r="Q1534" s="2" t="s">
        <v>804</v>
      </c>
      <c r="R1534" s="2" t="str">
        <f>_xlfn.XLOOKUP(Table2[[#This Row],[Store_ID]],Table6[Store_ID],Table6[Store Name],"Not Found")</f>
        <v>TrendMart Thiruvananthapuram Outlet</v>
      </c>
      <c r="S1534" s="2">
        <f>_xlfn.XLOOKUP(Table2[[#This Row],[Store_ID]],Table6[Store_ID],Table6[Monthly Target],"Missing Target")</f>
        <v>800000</v>
      </c>
      <c r="T1534" s="2" t="str">
        <f>_xlfn.XLOOKUP(Table2[[#This Row],[Store_ID]],Table6[Store_ID],Table6[Region],"Not Found")</f>
        <v>South Zone 1</v>
      </c>
      <c r="U1534" s="2" t="s">
        <v>43</v>
      </c>
      <c r="V1534" s="2" t="str">
        <f>_xlfn.XLOOKUP(Table2[[#This Row],[Employee_ID]],Table5[Employee_ID],Table5[Employee Name],"Not Found")</f>
        <v>Meena Krishnan</v>
      </c>
      <c r="W1534" s="2">
        <v>3</v>
      </c>
      <c r="X1534" s="2">
        <v>800.39</v>
      </c>
      <c r="Y1534" s="2">
        <v>0</v>
      </c>
      <c r="Z1534" s="2">
        <v>0</v>
      </c>
      <c r="AA1534" s="2">
        <v>5</v>
      </c>
      <c r="AB1534" s="2">
        <v>120.06</v>
      </c>
      <c r="AC1534" s="2">
        <v>2521.23</v>
      </c>
      <c r="AD1534" s="2">
        <v>1650.03</v>
      </c>
      <c r="AE1534" s="2">
        <f t="shared" si="49"/>
        <v>751.1400000000001</v>
      </c>
      <c r="AF1534" s="2" t="s">
        <v>56</v>
      </c>
      <c r="AG1534" s="42">
        <f>IFERROR(Table2[[#This Row],[Profit]]/Table2[[#This Row],[Sales Amount]],0)</f>
        <v>0.29792601230351856</v>
      </c>
      <c r="AH1534" s="2" t="str">
        <f>TRIM(Table2[[#This Row],[Payment Modee]])</f>
        <v>Credit Card</v>
      </c>
      <c r="AI1534" s="2" t="s">
        <v>26</v>
      </c>
      <c r="AJ1534" s="2" t="s">
        <v>27</v>
      </c>
      <c r="AK1534" s="2" t="s">
        <v>418</v>
      </c>
      <c r="AL1534" s="16" t="str">
        <f>IF(HOUR(Table2[[#This Row],[Order Time]])&lt;12,"Morning",IF(HOUR(Table2[[#This Row],[Order Time]])&lt;17,"Afternoon",IF(HOUR(Table2[[#This Row],[Order Time]])&lt;21,"Evening","Night")))</f>
        <v>Afternoon</v>
      </c>
      <c r="AM1534" s="16" t="s">
        <v>29</v>
      </c>
    </row>
    <row r="1535" spans="1:39" x14ac:dyDescent="0.25">
      <c r="A1535" s="13" t="s">
        <v>3309</v>
      </c>
      <c r="B1535" s="4">
        <v>45608</v>
      </c>
      <c r="C1535" s="2">
        <f>YEAR(Table2[[#This Row],[Invoice Date]])</f>
        <v>2024</v>
      </c>
      <c r="D1535" s="2" t="str">
        <f>TEXT(Table2[[#This Row],[Invoice Date]],"mmm")</f>
        <v>Nov</v>
      </c>
      <c r="E1535" s="2" t="str">
        <f>Table2[[#This Row],[Store_ID]]&amp;"-"&amp;Table2[[#This Row],[Year]]&amp;"-"&amp;Table2[[#This Row],[Month]]</f>
        <v>STR100-2024-Nov</v>
      </c>
      <c r="F1535" s="2" t="s">
        <v>3310</v>
      </c>
      <c r="G1535" s="2" t="str">
        <f>_xlfn.XLOOKUP(Table2[[#This Row],[Customer_ID]],Table3[Customer_ID],Table3[Customer Name],"Not Found")</f>
        <v>Yamini Varma</v>
      </c>
      <c r="H1535" s="2" t="str">
        <f>_xlfn.XLOOKUP(Table2[[#This Row],[Customer_ID]],Table3[Customer_ID],Table3[Gender],"Female")</f>
        <v>Female</v>
      </c>
      <c r="I1535" s="2" t="str">
        <f>_xlfn.XLOOKUP(Table2[[#This Row],[Customer_ID]],Table3[Customer_ID],Table3[City],"Missing Memebership")</f>
        <v>Vijayawada</v>
      </c>
      <c r="J1535" s="2" t="str">
        <f>_xlfn.XLOOKUP(Table2[[#This Row],[Customer_ID]],Table3[Customer_ID],Table3[State],"Karnataka")</f>
        <v>Andhra Pradesh</v>
      </c>
      <c r="K1535" s="2" t="str">
        <f>_xlfn.XLOOKUP(Table2[[#This Row],[Customer_ID]],Table3[Customer_ID],Table3[Membership],"Regular")</f>
        <v>Silver</v>
      </c>
      <c r="L1535" s="2" t="s">
        <v>571</v>
      </c>
      <c r="M1535" s="2" t="str">
        <f>_xlfn.XLOOKUP(Table2[[#This Row],[Product_ID]],Table4[Product_ID],Table4[Product_Name],"Not Found")</f>
        <v>Being Human Track Suit Mustard</v>
      </c>
      <c r="N1535" s="2" t="str">
        <f>_xlfn.XLOOKUP(Table2[[#This Row],[Product_ID]],Table4[Product_ID],Table4[Category],"Not Found")</f>
        <v>Sportswear</v>
      </c>
      <c r="O1535" s="2" t="str">
        <f>_xlfn.XLOOKUP(Table2[[#This Row],[Product_ID]],Table4[Product_ID],Table4[Subcategory],"Not Found")</f>
        <v>Track Suit</v>
      </c>
      <c r="P1535" s="2" t="str">
        <f>_xlfn.XLOOKUP(Table2[[#This Row],[Product_ID]],Table4[Product_ID],Table4[Brand],"Missing Brand")</f>
        <v>Being Human</v>
      </c>
      <c r="Q1535" s="2" t="s">
        <v>364</v>
      </c>
      <c r="R1535" s="2" t="str">
        <f>_xlfn.XLOOKUP(Table2[[#This Row],[Store_ID]],Table6[Store_ID],Table6[Store Name],"Not Found")</f>
        <v>TrendMart Hubballi Standard</v>
      </c>
      <c r="S1535" s="2">
        <f>_xlfn.XLOOKUP(Table2[[#This Row],[Store_ID]],Table6[Store_ID],Table6[Monthly Target],"Missing Target")</f>
        <v>2500000</v>
      </c>
      <c r="T1535" s="2" t="str">
        <f>_xlfn.XLOOKUP(Table2[[#This Row],[Store_ID]],Table6[Store_ID],Table6[Region],"Not Found")</f>
        <v>South Zone 2</v>
      </c>
      <c r="U1535" s="2" t="s">
        <v>268</v>
      </c>
      <c r="V1535" s="2" t="str">
        <f>_xlfn.XLOOKUP(Table2[[#This Row],[Employee_ID]],Table5[Employee_ID],Table5[Employee Name],"Not Found")</f>
        <v>Ganesh Iyengar</v>
      </c>
      <c r="W1535" s="2">
        <v>4</v>
      </c>
      <c r="X1535" s="2">
        <v>991.36</v>
      </c>
      <c r="Y1535" s="2">
        <v>10</v>
      </c>
      <c r="Z1535" s="2">
        <v>396.54</v>
      </c>
      <c r="AA1535" s="2">
        <v>5</v>
      </c>
      <c r="AB1535" s="2">
        <v>178.44</v>
      </c>
      <c r="AC1535" s="2">
        <v>3747.34</v>
      </c>
      <c r="AD1535" s="2">
        <v>2505.04</v>
      </c>
      <c r="AE1535" s="2">
        <f t="shared" si="49"/>
        <v>1063.8600000000001</v>
      </c>
      <c r="AF1535" s="2" t="s">
        <v>69</v>
      </c>
      <c r="AG1535" s="42">
        <f>IFERROR(Table2[[#This Row],[Profit]]/Table2[[#This Row],[Sales Amount]],0)</f>
        <v>0.28389737787337155</v>
      </c>
      <c r="AH1535" s="2" t="str">
        <f>TRIM(Table2[[#This Row],[Payment Modee]])</f>
        <v>Cash</v>
      </c>
      <c r="AI1535" s="2" t="s">
        <v>26</v>
      </c>
      <c r="AJ1535" s="2" t="s">
        <v>27</v>
      </c>
      <c r="AK1535" s="2" t="s">
        <v>3311</v>
      </c>
      <c r="AL1535" s="16" t="str">
        <f>IF(HOUR(Table2[[#This Row],[Order Time]])&lt;12,"Morning",IF(HOUR(Table2[[#This Row],[Order Time]])&lt;17,"Afternoon",IF(HOUR(Table2[[#This Row],[Order Time]])&lt;21,"Evening","Night")))</f>
        <v>Night</v>
      </c>
      <c r="AM1535" s="16" t="s">
        <v>29</v>
      </c>
    </row>
    <row r="1536" spans="1:39" x14ac:dyDescent="0.25">
      <c r="A1536" s="13" t="s">
        <v>3312</v>
      </c>
      <c r="B1536" s="4">
        <v>45666</v>
      </c>
      <c r="C1536" s="2">
        <f>YEAR(Table2[[#This Row],[Invoice Date]])</f>
        <v>2025</v>
      </c>
      <c r="D1536" s="2" t="str">
        <f>TEXT(Table2[[#This Row],[Invoice Date]],"mmm")</f>
        <v>Jan</v>
      </c>
      <c r="E1536" s="2" t="str">
        <f>Table2[[#This Row],[Store_ID]]&amp;"-"&amp;Table2[[#This Row],[Year]]&amp;"-"&amp;Table2[[#This Row],[Month]]</f>
        <v>STR002-2025-Jan</v>
      </c>
      <c r="F1536" s="2" t="s">
        <v>2647</v>
      </c>
      <c r="G1536" s="2" t="str">
        <f>_xlfn.XLOOKUP(Table2[[#This Row],[Customer_ID]],Table3[Customer_ID],Table3[Customer Name],"Not Found")</f>
        <v>Tara Ramachandran</v>
      </c>
      <c r="H1536" s="2" t="str">
        <f>_xlfn.XLOOKUP(Table2[[#This Row],[Customer_ID]],Table3[Customer_ID],Table3[Gender],"Female")</f>
        <v>Female</v>
      </c>
      <c r="I1536" s="2" t="str">
        <f>_xlfn.XLOOKUP(Table2[[#This Row],[Customer_ID]],Table3[Customer_ID],Table3[City],"Missing Memebership")</f>
        <v>Coimbatore</v>
      </c>
      <c r="J1536" s="2" t="str">
        <f>_xlfn.XLOOKUP(Table2[[#This Row],[Customer_ID]],Table3[Customer_ID],Table3[State],"Karnataka")</f>
        <v>Tamil Nadu</v>
      </c>
      <c r="K1536" s="2" t="str">
        <f>_xlfn.XLOOKUP(Table2[[#This Row],[Customer_ID]],Table3[Customer_ID],Table3[Membership],"Regular")</f>
        <v>Silver</v>
      </c>
      <c r="L1536" s="2" t="s">
        <v>281</v>
      </c>
      <c r="M1536" s="2" t="str">
        <f>_xlfn.XLOOKUP(Table2[[#This Row],[Product_ID]],Table4[Product_ID],Table4[Product_Name],"Not Found")</f>
        <v>Nalli Silks Round Neck White</v>
      </c>
      <c r="N1536" s="2" t="str">
        <f>_xlfn.XLOOKUP(Table2[[#This Row],[Product_ID]],Table4[Product_ID],Table4[Category],"Not Found")</f>
        <v>Men T-Shirts</v>
      </c>
      <c r="O1536" s="2" t="str">
        <f>_xlfn.XLOOKUP(Table2[[#This Row],[Product_ID]],Table4[Product_ID],Table4[Subcategory],"Not Found")</f>
        <v>Round Neck</v>
      </c>
      <c r="P1536" s="2" t="str">
        <f>_xlfn.XLOOKUP(Table2[[#This Row],[Product_ID]],Table4[Product_ID],Table4[Brand],"Missing Brand")</f>
        <v>Nalli Silks</v>
      </c>
      <c r="Q1536" s="2" t="s">
        <v>658</v>
      </c>
      <c r="R1536" s="2" t="str">
        <f>_xlfn.XLOOKUP(Table2[[#This Row],[Store_ID]],Table6[Store_ID],Table6[Store Name],"Not Found")</f>
        <v>TrendMart Thrissur Standard</v>
      </c>
      <c r="S1536" s="2">
        <f>_xlfn.XLOOKUP(Table2[[#This Row],[Store_ID]],Table6[Store_ID],Table6[Monthly Target],"Missing Target")</f>
        <v>1000000</v>
      </c>
      <c r="T1536" s="2" t="str">
        <f>_xlfn.XLOOKUP(Table2[[#This Row],[Store_ID]],Table6[Store_ID],Table6[Region],"Not Found")</f>
        <v>South Zone 1</v>
      </c>
      <c r="U1536" s="2" t="s">
        <v>9159</v>
      </c>
      <c r="V1536" s="2" t="str">
        <f>_xlfn.XLOOKUP(Table2[[#This Row],[Employee_ID]],Table5[Employee_ID],Table5[Employee Name],"Not Found")</f>
        <v>Not Found</v>
      </c>
      <c r="W1536" s="2">
        <v>3</v>
      </c>
      <c r="X1536" s="2">
        <v>476.95</v>
      </c>
      <c r="Y1536" s="2">
        <v>0</v>
      </c>
      <c r="Z1536" s="2">
        <v>0</v>
      </c>
      <c r="AA1536" s="2">
        <v>5</v>
      </c>
      <c r="AB1536" s="2">
        <v>71.540000000000006</v>
      </c>
      <c r="AC1536" s="2">
        <v>1502.39</v>
      </c>
      <c r="AD1536" s="2">
        <v>885</v>
      </c>
      <c r="AE1536" s="2">
        <f t="shared" si="49"/>
        <v>545.85000000000014</v>
      </c>
      <c r="AF1536" s="2" t="s">
        <v>35</v>
      </c>
      <c r="AG1536" s="42">
        <f>IFERROR(Table2[[#This Row],[Profit]]/Table2[[#This Row],[Sales Amount]],0)</f>
        <v>0.36332110836733478</v>
      </c>
      <c r="AH1536" s="2" t="str">
        <f>TRIM(Table2[[#This Row],[Payment Modee]])</f>
        <v>Debit Card</v>
      </c>
      <c r="AI1536" s="2" t="s">
        <v>26</v>
      </c>
      <c r="AJ1536" s="2" t="s">
        <v>27</v>
      </c>
      <c r="AK1536" s="2" t="s">
        <v>1190</v>
      </c>
      <c r="AL1536" s="16" t="str">
        <f>IF(HOUR(Table2[[#This Row],[Order Time]])&lt;12,"Morning",IF(HOUR(Table2[[#This Row],[Order Time]])&lt;17,"Afternoon",IF(HOUR(Table2[[#This Row],[Order Time]])&lt;21,"Evening","Night")))</f>
        <v>Morning</v>
      </c>
      <c r="AM1536" s="16" t="s">
        <v>29</v>
      </c>
    </row>
    <row r="1537" spans="1:39" x14ac:dyDescent="0.25">
      <c r="A1537" s="13" t="s">
        <v>3313</v>
      </c>
      <c r="B1537" s="4">
        <v>45441</v>
      </c>
      <c r="C1537" s="2">
        <f>YEAR(Table2[[#This Row],[Invoice Date]])</f>
        <v>2024</v>
      </c>
      <c r="D1537" s="2" t="str">
        <f>TEXT(Table2[[#This Row],[Invoice Date]],"mmm")</f>
        <v>May</v>
      </c>
      <c r="E1537" s="2" t="str">
        <f>Table2[[#This Row],[Store_ID]]&amp;"-"&amp;Table2[[#This Row],[Year]]&amp;"-"&amp;Table2[[#This Row],[Month]]</f>
        <v>STR050-2024-May</v>
      </c>
      <c r="F1537" s="2" t="s">
        <v>472</v>
      </c>
      <c r="G1537" s="2" t="str">
        <f>_xlfn.XLOOKUP(Table2[[#This Row],[Customer_ID]],Table3[Customer_ID],Table3[Customer Name],"Not Found")</f>
        <v>Srinivas Iyer</v>
      </c>
      <c r="H1537" s="2" t="str">
        <f>_xlfn.XLOOKUP(Table2[[#This Row],[Customer_ID]],Table3[Customer_ID],Table3[Gender],"Female")</f>
        <v>Male</v>
      </c>
      <c r="I1537" s="2" t="str">
        <f>_xlfn.XLOOKUP(Table2[[#This Row],[Customer_ID]],Table3[Customer_ID],Table3[City],"Missing Memebership")</f>
        <v>Guntur</v>
      </c>
      <c r="J1537" s="2" t="str">
        <f>_xlfn.XLOOKUP(Table2[[#This Row],[Customer_ID]],Table3[Customer_ID],Table3[State],"Karnataka")</f>
        <v>Andhra Pradesh</v>
      </c>
      <c r="K1537" s="2" t="str">
        <f>_xlfn.XLOOKUP(Table2[[#This Row],[Customer_ID]],Table3[Customer_ID],Table3[Membership],"Regular")</f>
        <v>Gold</v>
      </c>
      <c r="L1537" s="2" t="s">
        <v>1481</v>
      </c>
      <c r="M1537" s="2" t="str">
        <f>_xlfn.XLOOKUP(Table2[[#This Row],[Product_ID]],Table4[Product_ID],Table4[Product_Name],"Not Found")</f>
        <v>Peter England Girls Frock Black</v>
      </c>
      <c r="N1537" s="2" t="str">
        <f>_xlfn.XLOOKUP(Table2[[#This Row],[Product_ID]],Table4[Product_ID],Table4[Category],"Not Found")</f>
        <v>Kids Wear</v>
      </c>
      <c r="O1537" s="2" t="str">
        <f>_xlfn.XLOOKUP(Table2[[#This Row],[Product_ID]],Table4[Product_ID],Table4[Subcategory],"Not Found")</f>
        <v>Girls Frock</v>
      </c>
      <c r="P1537" s="2" t="str">
        <f>_xlfn.XLOOKUP(Table2[[#This Row],[Product_ID]],Table4[Product_ID],Table4[Brand],"Missing Brand")</f>
        <v>Peter England</v>
      </c>
      <c r="Q1537" s="2" t="s">
        <v>422</v>
      </c>
      <c r="R1537" s="2" t="str">
        <f>_xlfn.XLOOKUP(Table2[[#This Row],[Store_ID]],Table6[Store_ID],Table6[Store Name],"Not Found")</f>
        <v>TrendMart Thrissur High Street</v>
      </c>
      <c r="S1537" s="2">
        <f>_xlfn.XLOOKUP(Table2[[#This Row],[Store_ID]],Table6[Store_ID],Table6[Monthly Target],"Missing Target")</f>
        <v>2000000</v>
      </c>
      <c r="T1537" s="2" t="str">
        <f>_xlfn.XLOOKUP(Table2[[#This Row],[Store_ID]],Table6[Store_ID],Table6[Region],"Not Found")</f>
        <v>South Zone 1</v>
      </c>
      <c r="U1537" s="2" t="s">
        <v>170</v>
      </c>
      <c r="V1537" s="2" t="str">
        <f>_xlfn.XLOOKUP(Table2[[#This Row],[Employee_ID]],Table5[Employee_ID],Table5[Employee Name],"Not Found")</f>
        <v>Ishwarya Shetty</v>
      </c>
      <c r="W1537" s="2">
        <v>1</v>
      </c>
      <c r="X1537" s="2">
        <v>467.63</v>
      </c>
      <c r="Y1537" s="2">
        <v>25</v>
      </c>
      <c r="Z1537" s="2">
        <v>116.91</v>
      </c>
      <c r="AA1537" s="2">
        <v>5</v>
      </c>
      <c r="AB1537" s="2">
        <v>17.54</v>
      </c>
      <c r="AC1537" s="2">
        <v>368.26</v>
      </c>
      <c r="AD1537" s="2">
        <v>337.09</v>
      </c>
      <c r="AE1537" s="2">
        <f t="shared" si="49"/>
        <v>13.630000000000017</v>
      </c>
      <c r="AF1537" s="2" t="s">
        <v>136</v>
      </c>
      <c r="AG1537" s="42">
        <f>IFERROR(Table2[[#This Row],[Profit]]/Table2[[#This Row],[Sales Amount]],0)</f>
        <v>3.7011893770705524E-2</v>
      </c>
      <c r="AH1537" s="2" t="str">
        <f>TRIM(Table2[[#This Row],[Payment Modee]])</f>
        <v>EMI</v>
      </c>
      <c r="AI1537" s="2" t="s">
        <v>26</v>
      </c>
      <c r="AJ1537" s="2" t="s">
        <v>27</v>
      </c>
      <c r="AK1537" s="2" t="s">
        <v>3314</v>
      </c>
      <c r="AL1537" s="16" t="str">
        <f>IF(HOUR(Table2[[#This Row],[Order Time]])&lt;12,"Morning",IF(HOUR(Table2[[#This Row],[Order Time]])&lt;17,"Afternoon",IF(HOUR(Table2[[#This Row],[Order Time]])&lt;21,"Evening","Night")))</f>
        <v>Night</v>
      </c>
      <c r="AM1537" s="16" t="s">
        <v>29</v>
      </c>
    </row>
    <row r="1538" spans="1:39" x14ac:dyDescent="0.25">
      <c r="A1538" s="13" t="s">
        <v>3315</v>
      </c>
      <c r="B1538" s="4">
        <v>45640</v>
      </c>
      <c r="C1538" s="2">
        <f>YEAR(Table2[[#This Row],[Invoice Date]])</f>
        <v>2024</v>
      </c>
      <c r="D1538" s="2" t="str">
        <f>TEXT(Table2[[#This Row],[Invoice Date]],"mmm")</f>
        <v>Dec</v>
      </c>
      <c r="E1538" s="2" t="str">
        <f>Table2[[#This Row],[Store_ID]]&amp;"-"&amp;Table2[[#This Row],[Year]]&amp;"-"&amp;Table2[[#This Row],[Month]]</f>
        <v>STR005-2024-Dec</v>
      </c>
      <c r="F1538" s="2" t="s">
        <v>2320</v>
      </c>
      <c r="G1538" s="2" t="str">
        <f>_xlfn.XLOOKUP(Table2[[#This Row],[Customer_ID]],Table3[Customer_ID],Table3[Customer Name],"Not Found")</f>
        <v>Latha Ramachandran</v>
      </c>
      <c r="H1538" s="2" t="str">
        <f>_xlfn.XLOOKUP(Table2[[#This Row],[Customer_ID]],Table3[Customer_ID],Table3[Gender],"Female")</f>
        <v>Female</v>
      </c>
      <c r="I1538" s="2" t="str">
        <f>_xlfn.XLOOKUP(Table2[[#This Row],[Customer_ID]],Table3[Customer_ID],Table3[City],"Missing Memebership")</f>
        <v>Salem</v>
      </c>
      <c r="J1538" s="2" t="str">
        <f>_xlfn.XLOOKUP(Table2[[#This Row],[Customer_ID]],Table3[Customer_ID],Table3[State],"Karnataka")</f>
        <v>Tamil Nadu</v>
      </c>
      <c r="K1538" s="2" t="str">
        <f>_xlfn.XLOOKUP(Table2[[#This Row],[Customer_ID]],Table3[Customer_ID],Table3[Membership],"Regular")</f>
        <v>Gold</v>
      </c>
      <c r="L1538" s="2" t="s">
        <v>817</v>
      </c>
      <c r="M1538" s="2" t="str">
        <f>_xlfn.XLOOKUP(Table2[[#This Row],[Product_ID]],Table4[Product_ID],Table4[Product_Name],"Not Found")</f>
        <v>Fabindia Shirt Dress Navy Blue</v>
      </c>
      <c r="N1538" s="2" t="str">
        <f>_xlfn.XLOOKUP(Table2[[#This Row],[Product_ID]],Table4[Product_ID],Table4[Category],"Not Found")</f>
        <v>Women Dresses</v>
      </c>
      <c r="O1538" s="2" t="str">
        <f>_xlfn.XLOOKUP(Table2[[#This Row],[Product_ID]],Table4[Product_ID],Table4[Subcategory],"Not Found")</f>
        <v>Shirt Dress</v>
      </c>
      <c r="P1538" s="2" t="str">
        <f>_xlfn.XLOOKUP(Table2[[#This Row],[Product_ID]],Table4[Product_ID],Table4[Brand],"Missing Brand")</f>
        <v>Fabindia</v>
      </c>
      <c r="Q1538" s="2" t="s">
        <v>152</v>
      </c>
      <c r="R1538" s="2" t="str">
        <f>_xlfn.XLOOKUP(Table2[[#This Row],[Store_ID]],Table6[Store_ID],Table6[Store Name],"Not Found")</f>
        <v>TrendMart Kochi High Street</v>
      </c>
      <c r="S1538" s="2">
        <f>_xlfn.XLOOKUP(Table2[[#This Row],[Store_ID]],Table6[Store_ID],Table6[Monthly Target],"Missing Target")</f>
        <v>2000000</v>
      </c>
      <c r="T1538" s="2" t="str">
        <f>_xlfn.XLOOKUP(Table2[[#This Row],[Store_ID]],Table6[Store_ID],Table6[Region],"Not Found")</f>
        <v>South Zone 1</v>
      </c>
      <c r="U1538" s="2" t="s">
        <v>349</v>
      </c>
      <c r="V1538" s="2" t="str">
        <f>_xlfn.XLOOKUP(Table2[[#This Row],[Employee_ID]],Table5[Employee_ID],Table5[Employee Name],"Not Found")</f>
        <v>Chitra Bhat</v>
      </c>
      <c r="W1538" s="2">
        <v>4</v>
      </c>
      <c r="X1538" s="2">
        <v>1308.7</v>
      </c>
      <c r="Y1538" s="2">
        <v>15</v>
      </c>
      <c r="Z1538" s="2">
        <v>785.22</v>
      </c>
      <c r="AA1538" s="2">
        <v>12</v>
      </c>
      <c r="AB1538" s="2">
        <v>533.95000000000005</v>
      </c>
      <c r="AC1538" s="2">
        <v>4983.53</v>
      </c>
      <c r="AD1538" s="2">
        <v>3242.48</v>
      </c>
      <c r="AE1538" s="2">
        <f t="shared" si="49"/>
        <v>1207.0999999999997</v>
      </c>
      <c r="AF1538" s="2" t="s">
        <v>25</v>
      </c>
      <c r="AG1538" s="42">
        <f>IFERROR(Table2[[#This Row],[Profit]]/Table2[[#This Row],[Sales Amount]],0)</f>
        <v>0.24221786564944922</v>
      </c>
      <c r="AH1538" s="2" t="str">
        <f>TRIM(Table2[[#This Row],[Payment Modee]])</f>
        <v>UPI</v>
      </c>
      <c r="AI1538" s="2" t="s">
        <v>26</v>
      </c>
      <c r="AJ1538" s="2" t="s">
        <v>27</v>
      </c>
      <c r="AK1538" s="2" t="s">
        <v>3071</v>
      </c>
      <c r="AL1538" s="16" t="str">
        <f>IF(HOUR(Table2[[#This Row],[Order Time]])&lt;12,"Morning",IF(HOUR(Table2[[#This Row],[Order Time]])&lt;17,"Afternoon",IF(HOUR(Table2[[#This Row],[Order Time]])&lt;21,"Evening","Night")))</f>
        <v>Evening</v>
      </c>
      <c r="AM1538" s="16" t="s">
        <v>38</v>
      </c>
    </row>
    <row r="1539" spans="1:39" x14ac:dyDescent="0.25">
      <c r="A1539" s="13" t="s">
        <v>3316</v>
      </c>
      <c r="B1539" s="4">
        <v>45454</v>
      </c>
      <c r="C1539" s="2">
        <f>YEAR(Table2[[#This Row],[Invoice Date]])</f>
        <v>2024</v>
      </c>
      <c r="D1539" s="2" t="str">
        <f>TEXT(Table2[[#This Row],[Invoice Date]],"mmm")</f>
        <v>Jun</v>
      </c>
      <c r="E1539" s="2" t="str">
        <f>Table2[[#This Row],[Store_ID]]&amp;"-"&amp;Table2[[#This Row],[Year]]&amp;"-"&amp;Table2[[#This Row],[Month]]</f>
        <v>STR109-2024-Jun</v>
      </c>
      <c r="F1539" s="2" t="s">
        <v>3317</v>
      </c>
      <c r="G1539" s="2" t="str">
        <f>_xlfn.XLOOKUP(Table2[[#This Row],[Customer_ID]],Table3[Customer_ID],Table3[Customer Name],"Not Found")</f>
        <v>Malathi Naicker</v>
      </c>
      <c r="H1539" s="2" t="str">
        <f>_xlfn.XLOOKUP(Table2[[#This Row],[Customer_ID]],Table3[Customer_ID],Table3[Gender],"Female")</f>
        <v>Female</v>
      </c>
      <c r="I1539" s="2" t="str">
        <f>_xlfn.XLOOKUP(Table2[[#This Row],[Customer_ID]],Table3[Customer_ID],Table3[City],"Missing Memebership")</f>
        <v>Nellore</v>
      </c>
      <c r="J1539" s="2" t="str">
        <f>_xlfn.XLOOKUP(Table2[[#This Row],[Customer_ID]],Table3[Customer_ID],Table3[State],"Karnataka")</f>
        <v>Andhra Pradesh</v>
      </c>
      <c r="K1539" s="2" t="str">
        <f>_xlfn.XLOOKUP(Table2[[#This Row],[Customer_ID]],Table3[Customer_ID],Table3[Membership],"Regular")</f>
        <v>Platinum</v>
      </c>
      <c r="L1539" s="2" t="s">
        <v>325</v>
      </c>
      <c r="M1539" s="2" t="str">
        <f>_xlfn.XLOOKUP(Table2[[#This Row],[Product_ID]],Table4[Product_ID],Table4[Product_Name],"Not Found")</f>
        <v>Ramraj Cotton Straight Fit White</v>
      </c>
      <c r="N1539" s="2" t="str">
        <f>_xlfn.XLOOKUP(Table2[[#This Row],[Product_ID]],Table4[Product_ID],Table4[Category],"Not Found")</f>
        <v>Women Jeans</v>
      </c>
      <c r="O1539" s="2" t="str">
        <f>_xlfn.XLOOKUP(Table2[[#This Row],[Product_ID]],Table4[Product_ID],Table4[Subcategory],"Not Found")</f>
        <v>Straight Fit</v>
      </c>
      <c r="P1539" s="2" t="str">
        <f>_xlfn.XLOOKUP(Table2[[#This Row],[Product_ID]],Table4[Product_ID],Table4[Brand],"Missing Brand")</f>
        <v>Ramraj Cotton</v>
      </c>
      <c r="Q1539" s="2" t="s">
        <v>112</v>
      </c>
      <c r="R1539" s="2" t="str">
        <f>_xlfn.XLOOKUP(Table2[[#This Row],[Store_ID]],Table6[Store_ID],Table6[Store Name],"Not Found")</f>
        <v>TrendMart Warangal Outlet</v>
      </c>
      <c r="S1539" s="2">
        <f>_xlfn.XLOOKUP(Table2[[#This Row],[Store_ID]],Table6[Store_ID],Table6[Monthly Target],"Missing Target")</f>
        <v>1200000</v>
      </c>
      <c r="T1539" s="2" t="str">
        <f>_xlfn.XLOOKUP(Table2[[#This Row],[Store_ID]],Table6[Store_ID],Table6[Region],"Not Found")</f>
        <v>South Zone 2</v>
      </c>
      <c r="U1539" s="2" t="s">
        <v>465</v>
      </c>
      <c r="V1539" s="2" t="str">
        <f>_xlfn.XLOOKUP(Table2[[#This Row],[Employee_ID]],Table5[Employee_ID],Table5[Employee Name],"Not Found")</f>
        <v>Vinod Hegde</v>
      </c>
      <c r="W1539" s="2">
        <v>2</v>
      </c>
      <c r="X1539" s="2">
        <v>1644.49</v>
      </c>
      <c r="Y1539" s="2">
        <v>30</v>
      </c>
      <c r="Z1539" s="2">
        <v>986.69</v>
      </c>
      <c r="AA1539" s="2">
        <v>12</v>
      </c>
      <c r="AB1539" s="2">
        <v>276.27</v>
      </c>
      <c r="AC1539" s="2">
        <v>2578.56</v>
      </c>
      <c r="AD1539" s="2">
        <v>2248.96</v>
      </c>
      <c r="AE1539" s="2">
        <f t="shared" si="49"/>
        <v>53.329999999999927</v>
      </c>
      <c r="AF1539" s="2" t="s">
        <v>119</v>
      </c>
      <c r="AG1539" s="42">
        <f>IFERROR(Table2[[#This Row],[Profit]]/Table2[[#This Row],[Sales Amount]],0)</f>
        <v>2.0682086125589447E-2</v>
      </c>
      <c r="AH1539" s="2" t="str">
        <f>TRIM(Table2[[#This Row],[Payment Modee]])</f>
        <v>Net Banking</v>
      </c>
      <c r="AI1539" s="2" t="s">
        <v>26</v>
      </c>
      <c r="AJ1539" s="2" t="s">
        <v>27</v>
      </c>
      <c r="AK1539" s="2" t="s">
        <v>365</v>
      </c>
      <c r="AL1539" s="16" t="str">
        <f>IF(HOUR(Table2[[#This Row],[Order Time]])&lt;12,"Morning",IF(HOUR(Table2[[#This Row],[Order Time]])&lt;17,"Afternoon",IF(HOUR(Table2[[#This Row],[Order Time]])&lt;21,"Evening","Night")))</f>
        <v>Afternoon</v>
      </c>
      <c r="AM1539" s="16" t="s">
        <v>29</v>
      </c>
    </row>
    <row r="1540" spans="1:39" x14ac:dyDescent="0.25">
      <c r="A1540" s="13" t="s">
        <v>3318</v>
      </c>
      <c r="B1540" s="4">
        <v>45682</v>
      </c>
      <c r="C1540" s="2">
        <f>YEAR(Table2[[#This Row],[Invoice Date]])</f>
        <v>2025</v>
      </c>
      <c r="D1540" s="2" t="str">
        <f>TEXT(Table2[[#This Row],[Invoice Date]],"mmm")</f>
        <v>Jan</v>
      </c>
      <c r="E1540" s="2" t="str">
        <f>Table2[[#This Row],[Store_ID]]&amp;"-"&amp;Table2[[#This Row],[Year]]&amp;"-"&amp;Table2[[#This Row],[Month]]</f>
        <v>STR031-2025-Jan</v>
      </c>
      <c r="F1540" s="2" t="s">
        <v>2812</v>
      </c>
      <c r="G1540" s="2" t="str">
        <f>_xlfn.XLOOKUP(Table2[[#This Row],[Customer_ID]],Table3[Customer_ID],Table3[Customer Name],"Not Found")</f>
        <v>Kavitha Iyengar</v>
      </c>
      <c r="H1540" s="2" t="str">
        <f>_xlfn.XLOOKUP(Table2[[#This Row],[Customer_ID]],Table3[Customer_ID],Table3[Gender],"Female")</f>
        <v>Female</v>
      </c>
      <c r="I1540" s="2" t="str">
        <f>_xlfn.XLOOKUP(Table2[[#This Row],[Customer_ID]],Table3[Customer_ID],Table3[City],"Missing Memebership")</f>
        <v>Visakhapatnam</v>
      </c>
      <c r="J1540" s="2" t="str">
        <f>_xlfn.XLOOKUP(Table2[[#This Row],[Customer_ID]],Table3[Customer_ID],Table3[State],"Karnataka")</f>
        <v>Andhra Pradesh</v>
      </c>
      <c r="K1540" s="2" t="str">
        <f>_xlfn.XLOOKUP(Table2[[#This Row],[Customer_ID]],Table3[Customer_ID],Table3[Membership],"Regular")</f>
        <v>Regular</v>
      </c>
      <c r="L1540" s="2" t="s">
        <v>227</v>
      </c>
      <c r="M1540" s="2" t="str">
        <f>_xlfn.XLOOKUP(Table2[[#This Row],[Product_ID]],Table4[Product_ID],Table4[Product_Name],"Not Found")</f>
        <v>Pepe Jeans Digital Watch Charcoal</v>
      </c>
      <c r="N1540" s="2" t="str">
        <f>_xlfn.XLOOKUP(Table2[[#This Row],[Product_ID]],Table4[Product_ID],Table4[Category],"Not Found")</f>
        <v>Watches</v>
      </c>
      <c r="O1540" s="2" t="str">
        <f>_xlfn.XLOOKUP(Table2[[#This Row],[Product_ID]],Table4[Product_ID],Table4[Subcategory],"Not Found")</f>
        <v>Digital Watch</v>
      </c>
      <c r="P1540" s="2" t="str">
        <f>_xlfn.XLOOKUP(Table2[[#This Row],[Product_ID]],Table4[Product_ID],Table4[Brand],"Missing Brand")</f>
        <v>Pepe Jeans</v>
      </c>
      <c r="Q1540" s="2" t="s">
        <v>1351</v>
      </c>
      <c r="R1540" s="2" t="str">
        <f>_xlfn.XLOOKUP(Table2[[#This Row],[Store_ID]],Table6[Store_ID],Table6[Store Name],"Not Found")</f>
        <v>TrendMart Kozhikode Mall Kiosk</v>
      </c>
      <c r="S1540" s="2">
        <f>_xlfn.XLOOKUP(Table2[[#This Row],[Store_ID]],Table6[Store_ID],Table6[Monthly Target],"Missing Target")</f>
        <v>2000000</v>
      </c>
      <c r="T1540" s="2" t="str">
        <f>_xlfn.XLOOKUP(Table2[[#This Row],[Store_ID]],Table6[Store_ID],Table6[Region],"Not Found")</f>
        <v>South Zone 1</v>
      </c>
      <c r="U1540" s="2" t="s">
        <v>349</v>
      </c>
      <c r="V1540" s="2" t="str">
        <f>_xlfn.XLOOKUP(Table2[[#This Row],[Employee_ID]],Table5[Employee_ID],Table5[Employee Name],"Not Found")</f>
        <v>Chitra Bhat</v>
      </c>
      <c r="W1540" s="2">
        <v>2</v>
      </c>
      <c r="X1540" s="2">
        <v>4716.9399999999996</v>
      </c>
      <c r="Y1540" s="2">
        <v>0</v>
      </c>
      <c r="Z1540" s="2">
        <v>0</v>
      </c>
      <c r="AA1540" s="2">
        <v>12</v>
      </c>
      <c r="AB1540" s="2">
        <v>1132.07</v>
      </c>
      <c r="AC1540" s="2">
        <v>10565.95</v>
      </c>
      <c r="AD1540" s="2">
        <v>7301.1</v>
      </c>
      <c r="AE1540" s="2">
        <f t="shared" si="49"/>
        <v>2132.7800000000007</v>
      </c>
      <c r="AF1540" s="2" t="s">
        <v>25</v>
      </c>
      <c r="AG1540" s="42">
        <f>IFERROR(Table2[[#This Row],[Profit]]/Table2[[#This Row],[Sales Amount]],0)</f>
        <v>0.20185406896682273</v>
      </c>
      <c r="AH1540" s="2" t="str">
        <f>TRIM(Table2[[#This Row],[Payment Modee]])</f>
        <v>UPI</v>
      </c>
      <c r="AI1540" s="2" t="s">
        <v>26</v>
      </c>
      <c r="AJ1540" s="2" t="s">
        <v>27</v>
      </c>
      <c r="AK1540" s="2" t="s">
        <v>1682</v>
      </c>
      <c r="AL1540" s="16" t="str">
        <f>IF(HOUR(Table2[[#This Row],[Order Time]])&lt;12,"Morning",IF(HOUR(Table2[[#This Row],[Order Time]])&lt;17,"Afternoon",IF(HOUR(Table2[[#This Row],[Order Time]])&lt;21,"Evening","Night")))</f>
        <v>Evening</v>
      </c>
      <c r="AM1540" s="16" t="s">
        <v>38</v>
      </c>
    </row>
    <row r="1541" spans="1:39" x14ac:dyDescent="0.25">
      <c r="A1541" s="13" t="s">
        <v>3319</v>
      </c>
      <c r="B1541" s="4">
        <v>45658</v>
      </c>
      <c r="C1541" s="2">
        <f>YEAR(Table2[[#This Row],[Invoice Date]])</f>
        <v>2025</v>
      </c>
      <c r="D1541" s="2" t="str">
        <f>TEXT(Table2[[#This Row],[Invoice Date]],"mmm")</f>
        <v>Jan</v>
      </c>
      <c r="E1541" s="2" t="str">
        <f>Table2[[#This Row],[Store_ID]]&amp;"-"&amp;Table2[[#This Row],[Year]]&amp;"-"&amp;Table2[[#This Row],[Month]]</f>
        <v>STR001-2025-Jan</v>
      </c>
      <c r="F1541" s="2" t="s">
        <v>3320</v>
      </c>
      <c r="G1541" s="2" t="str">
        <f>_xlfn.XLOOKUP(Table2[[#This Row],[Customer_ID]],Table3[Customer_ID],Table3[Customer Name],"Not Found")</f>
        <v>Meena Gounder</v>
      </c>
      <c r="H1541" s="2" t="str">
        <f>_xlfn.XLOOKUP(Table2[[#This Row],[Customer_ID]],Table3[Customer_ID],Table3[Gender],"Female")</f>
        <v>Female</v>
      </c>
      <c r="I1541" s="2" t="str">
        <f>_xlfn.XLOOKUP(Table2[[#This Row],[Customer_ID]],Table3[Customer_ID],Table3[City],"Missing Memebership")</f>
        <v>Bengaluru</v>
      </c>
      <c r="J1541" s="2" t="str">
        <f>_xlfn.XLOOKUP(Table2[[#This Row],[Customer_ID]],Table3[Customer_ID],Table3[State],"Karnataka")</f>
        <v>Karnataka</v>
      </c>
      <c r="K1541" s="2" t="str">
        <f>_xlfn.XLOOKUP(Table2[[#This Row],[Customer_ID]],Table3[Customer_ID],Table3[Membership],"Regular")</f>
        <v>Platinum</v>
      </c>
      <c r="L1541" s="2" t="s">
        <v>287</v>
      </c>
      <c r="M1541" s="2" t="str">
        <f>_xlfn.XLOOKUP(Table2[[#This Row],[Product_ID]],Table4[Product_ID],Table4[Product_Name],"Not Found")</f>
        <v>Being Human Skinny Fit Charcoal</v>
      </c>
      <c r="N1541" s="2" t="str">
        <f>_xlfn.XLOOKUP(Table2[[#This Row],[Product_ID]],Table4[Product_ID],Table4[Category],"Not Found")</f>
        <v>Women Jeans</v>
      </c>
      <c r="O1541" s="2" t="str">
        <f>_xlfn.XLOOKUP(Table2[[#This Row],[Product_ID]],Table4[Product_ID],Table4[Subcategory],"Not Found")</f>
        <v>Skinny Fit</v>
      </c>
      <c r="P1541" s="2" t="str">
        <f>_xlfn.XLOOKUP(Table2[[#This Row],[Product_ID]],Table4[Product_ID],Table4[Brand],"Missing Brand")</f>
        <v>Being Human</v>
      </c>
      <c r="Q1541" s="2" t="s">
        <v>409</v>
      </c>
      <c r="R1541" s="2" t="str">
        <f>_xlfn.XLOOKUP(Table2[[#This Row],[Store_ID]],Table6[Store_ID],Table6[Store Name],"Not Found")</f>
        <v>TrendMart Kollam Standard</v>
      </c>
      <c r="S1541" s="2">
        <f>_xlfn.XLOOKUP(Table2[[#This Row],[Store_ID]],Table6[Store_ID],Table6[Monthly Target],"Missing Target")</f>
        <v>2500000</v>
      </c>
      <c r="T1541" s="2" t="str">
        <f>_xlfn.XLOOKUP(Table2[[#This Row],[Store_ID]],Table6[Store_ID],Table6[Region],"Not Found")</f>
        <v>South Zone 1</v>
      </c>
      <c r="U1541" s="2" t="s">
        <v>81</v>
      </c>
      <c r="V1541" s="2" t="str">
        <f>_xlfn.XLOOKUP(Table2[[#This Row],[Employee_ID]],Table5[Employee_ID],Table5[Employee Name],"Not Found")</f>
        <v>Charulatha Kumar</v>
      </c>
      <c r="W1541" s="2">
        <v>3</v>
      </c>
      <c r="X1541" s="2">
        <v>1187.95</v>
      </c>
      <c r="Y1541" s="2">
        <v>10</v>
      </c>
      <c r="Z1541" s="2">
        <v>356.38</v>
      </c>
      <c r="AA1541" s="2">
        <v>12</v>
      </c>
      <c r="AB1541" s="2">
        <v>384.9</v>
      </c>
      <c r="AC1541" s="2">
        <v>3592.37</v>
      </c>
      <c r="AD1541" s="2">
        <v>2303.4899999999998</v>
      </c>
      <c r="AE1541" s="2">
        <f t="shared" si="49"/>
        <v>903.98000000000013</v>
      </c>
      <c r="AF1541" s="2" t="s">
        <v>35</v>
      </c>
      <c r="AG1541" s="42">
        <f>IFERROR(Table2[[#This Row],[Profit]]/Table2[[#This Row],[Sales Amount]],0)</f>
        <v>0.25163889020340335</v>
      </c>
      <c r="AH1541" s="2" t="str">
        <f>TRIM(Table2[[#This Row],[Payment Modee]])</f>
        <v>Debit Card</v>
      </c>
      <c r="AI1541" s="2" t="s">
        <v>26</v>
      </c>
      <c r="AJ1541" s="2" t="s">
        <v>27</v>
      </c>
      <c r="AK1541" s="2" t="s">
        <v>1730</v>
      </c>
      <c r="AL1541" s="16" t="str">
        <f>IF(HOUR(Table2[[#This Row],[Order Time]])&lt;12,"Morning",IF(HOUR(Table2[[#This Row],[Order Time]])&lt;17,"Afternoon",IF(HOUR(Table2[[#This Row],[Order Time]])&lt;21,"Evening","Night")))</f>
        <v>Afternoon</v>
      </c>
      <c r="AM1541" s="16" t="s">
        <v>29</v>
      </c>
    </row>
    <row r="1542" spans="1:39" x14ac:dyDescent="0.25">
      <c r="A1542" s="13" t="s">
        <v>3321</v>
      </c>
      <c r="B1542" s="4">
        <v>45584</v>
      </c>
      <c r="C1542" s="2">
        <f>YEAR(Table2[[#This Row],[Invoice Date]])</f>
        <v>2024</v>
      </c>
      <c r="D1542" s="2" t="str">
        <f>TEXT(Table2[[#This Row],[Invoice Date]],"mmm")</f>
        <v>Oct</v>
      </c>
      <c r="E1542" s="2" t="str">
        <f>Table2[[#This Row],[Store_ID]]&amp;"-"&amp;Table2[[#This Row],[Year]]&amp;"-"&amp;Table2[[#This Row],[Month]]</f>
        <v>STR107-2024-Oct</v>
      </c>
      <c r="F1542" s="2" t="s">
        <v>1010</v>
      </c>
      <c r="G1542" s="2" t="str">
        <f>_xlfn.XLOOKUP(Table2[[#This Row],[Customer_ID]],Table3[Customer_ID],Table3[Customer Name],"Not Found")</f>
        <v>Jyothi Achari</v>
      </c>
      <c r="H1542" s="2" t="str">
        <f>_xlfn.XLOOKUP(Table2[[#This Row],[Customer_ID]],Table3[Customer_ID],Table3[Gender],"Female")</f>
        <v>Female</v>
      </c>
      <c r="I1542" s="2" t="str">
        <f>_xlfn.XLOOKUP(Table2[[#This Row],[Customer_ID]],Table3[Customer_ID],Table3[City],"Missing Memebership")</f>
        <v>Tumakuru</v>
      </c>
      <c r="J1542" s="2" t="str">
        <f>_xlfn.XLOOKUP(Table2[[#This Row],[Customer_ID]],Table3[Customer_ID],Table3[State],"Karnataka")</f>
        <v>Karnataka</v>
      </c>
      <c r="K1542" s="2" t="str">
        <f>_xlfn.XLOOKUP(Table2[[#This Row],[Customer_ID]],Table3[Customer_ID],Table3[Membership],"Regular")</f>
        <v>Silver</v>
      </c>
      <c r="L1542" s="2" t="s">
        <v>751</v>
      </c>
      <c r="M1542" s="2" t="str">
        <f>_xlfn.XLOOKUP(Table2[[#This Row],[Product_ID]],Table4[Product_ID],Table4[Product_Name],"Not Found")</f>
        <v>Spykar Bootcut Charcoal</v>
      </c>
      <c r="N1542" s="2" t="str">
        <f>_xlfn.XLOOKUP(Table2[[#This Row],[Product_ID]],Table4[Product_ID],Table4[Category],"Not Found")</f>
        <v>Women Jeans</v>
      </c>
      <c r="O1542" s="2" t="str">
        <f>_xlfn.XLOOKUP(Table2[[#This Row],[Product_ID]],Table4[Product_ID],Table4[Subcategory],"Not Found")</f>
        <v>Bootcut</v>
      </c>
      <c r="P1542" s="2" t="str">
        <f>_xlfn.XLOOKUP(Table2[[#This Row],[Product_ID]],Table4[Product_ID],Table4[Brand],"Missing Brand")</f>
        <v>Spykar</v>
      </c>
      <c r="Q1542" s="2" t="s">
        <v>914</v>
      </c>
      <c r="R1542" s="2" t="str">
        <f>_xlfn.XLOOKUP(Table2[[#This Row],[Store_ID]],Table6[Store_ID],Table6[Store Name],"Not Found")</f>
        <v>TrendMart Kochi High Street</v>
      </c>
      <c r="S1542" s="2">
        <f>_xlfn.XLOOKUP(Table2[[#This Row],[Store_ID]],Table6[Store_ID],Table6[Monthly Target],"Missing Target")</f>
        <v>1500000</v>
      </c>
      <c r="T1542" s="2" t="str">
        <f>_xlfn.XLOOKUP(Table2[[#This Row],[Store_ID]],Table6[Store_ID],Table6[Region],"Not Found")</f>
        <v>South Zone 1</v>
      </c>
      <c r="U1542" s="2" t="s">
        <v>159</v>
      </c>
      <c r="V1542" s="2" t="str">
        <f>_xlfn.XLOOKUP(Table2[[#This Row],[Employee_ID]],Table5[Employee_ID],Table5[Employee Name],"Not Found")</f>
        <v>Venkat Sharma</v>
      </c>
      <c r="W1542" s="2">
        <v>3</v>
      </c>
      <c r="X1542" s="2">
        <v>1681.59</v>
      </c>
      <c r="Y1542" s="2">
        <v>10</v>
      </c>
      <c r="Z1542" s="2">
        <v>504.48</v>
      </c>
      <c r="AA1542" s="2">
        <v>12</v>
      </c>
      <c r="AB1542" s="2">
        <v>544.83000000000004</v>
      </c>
      <c r="AC1542" s="2">
        <v>5085.12</v>
      </c>
      <c r="AD1542" s="2">
        <v>3419.43</v>
      </c>
      <c r="AE1542" s="2">
        <f t="shared" si="49"/>
        <v>1120.8600000000001</v>
      </c>
      <c r="AF1542" s="2" t="s">
        <v>35</v>
      </c>
      <c r="AG1542" s="42">
        <f>IFERROR(Table2[[#This Row],[Profit]]/Table2[[#This Row],[Sales Amount]],0)</f>
        <v>0.22041957711912405</v>
      </c>
      <c r="AH1542" s="2" t="str">
        <f>TRIM(Table2[[#This Row],[Payment Modee]])</f>
        <v>Debit Card</v>
      </c>
      <c r="AI1542" s="2" t="s">
        <v>26</v>
      </c>
      <c r="AJ1542" s="2" t="s">
        <v>27</v>
      </c>
      <c r="AK1542" s="2" t="s">
        <v>2645</v>
      </c>
      <c r="AL1542" s="16" t="str">
        <f>IF(HOUR(Table2[[#This Row],[Order Time]])&lt;12,"Morning",IF(HOUR(Table2[[#This Row],[Order Time]])&lt;17,"Afternoon",IF(HOUR(Table2[[#This Row],[Order Time]])&lt;21,"Evening","Night")))</f>
        <v>Afternoon</v>
      </c>
      <c r="AM1542" s="16" t="s">
        <v>38</v>
      </c>
    </row>
    <row r="1543" spans="1:39" x14ac:dyDescent="0.25">
      <c r="A1543" s="13" t="s">
        <v>3322</v>
      </c>
      <c r="B1543" s="4">
        <v>45649</v>
      </c>
      <c r="C1543" s="2">
        <f>YEAR(Table2[[#This Row],[Invoice Date]])</f>
        <v>2024</v>
      </c>
      <c r="D1543" s="2" t="str">
        <f>TEXT(Table2[[#This Row],[Invoice Date]],"mmm")</f>
        <v>Dec</v>
      </c>
      <c r="E1543" s="2" t="str">
        <f>Table2[[#This Row],[Store_ID]]&amp;"-"&amp;Table2[[#This Row],[Year]]&amp;"-"&amp;Table2[[#This Row],[Month]]</f>
        <v>STR116-2024-Dec</v>
      </c>
      <c r="F1543" s="2" t="s">
        <v>2212</v>
      </c>
      <c r="G1543" s="2" t="str">
        <f>_xlfn.XLOOKUP(Table2[[#This Row],[Customer_ID]],Table3[Customer_ID],Table3[Customer Name],"Not Found")</f>
        <v>Malathi Kumar</v>
      </c>
      <c r="H1543" s="2" t="str">
        <f>_xlfn.XLOOKUP(Table2[[#This Row],[Customer_ID]],Table3[Customer_ID],Table3[Gender],"Female")</f>
        <v>Female</v>
      </c>
      <c r="I1543" s="2" t="str">
        <f>_xlfn.XLOOKUP(Table2[[#This Row],[Customer_ID]],Table3[Customer_ID],Table3[City],"Missing Memebership")</f>
        <v>Warangal</v>
      </c>
      <c r="J1543" s="2" t="str">
        <f>_xlfn.XLOOKUP(Table2[[#This Row],[Customer_ID]],Table3[Customer_ID],Table3[State],"Karnataka")</f>
        <v>Telangana</v>
      </c>
      <c r="K1543" s="2" t="str">
        <f>_xlfn.XLOOKUP(Table2[[#This Row],[Customer_ID]],Table3[Customer_ID],Table3[Membership],"Regular")</f>
        <v>Gold</v>
      </c>
      <c r="L1543" s="2" t="s">
        <v>986</v>
      </c>
      <c r="M1543" s="2" t="str">
        <f>_xlfn.XLOOKUP(Table2[[#This Row],[Product_ID]],Table4[Product_ID],Table4[Product_Name],"Not Found")</f>
        <v>Ramraj Cotton A-Line Dress Brown</v>
      </c>
      <c r="N1543" s="2" t="str">
        <f>_xlfn.XLOOKUP(Table2[[#This Row],[Product_ID]],Table4[Product_ID],Table4[Category],"Not Found")</f>
        <v>Women Dresses</v>
      </c>
      <c r="O1543" s="2" t="str">
        <f>_xlfn.XLOOKUP(Table2[[#This Row],[Product_ID]],Table4[Product_ID],Table4[Subcategory],"Not Found")</f>
        <v>A-Line Dress</v>
      </c>
      <c r="P1543" s="2" t="str">
        <f>_xlfn.XLOOKUP(Table2[[#This Row],[Product_ID]],Table4[Product_ID],Table4[Brand],"Missing Brand")</f>
        <v>Ramraj Cotton</v>
      </c>
      <c r="Q1543" s="2" t="s">
        <v>219</v>
      </c>
      <c r="R1543" s="2" t="str">
        <f>_xlfn.XLOOKUP(Table2[[#This Row],[Store_ID]],Table6[Store_ID],Table6[Store Name],"Not Found")</f>
        <v>TrendMart Madurai High Street</v>
      </c>
      <c r="S1543" s="2">
        <f>_xlfn.XLOOKUP(Table2[[#This Row],[Store_ID]],Table6[Store_ID],Table6[Monthly Target],"Missing Target")</f>
        <v>2000000</v>
      </c>
      <c r="T1543" s="2" t="str">
        <f>_xlfn.XLOOKUP(Table2[[#This Row],[Store_ID]],Table6[Store_ID],Table6[Region],"Not Found")</f>
        <v>South Zone 1</v>
      </c>
      <c r="U1543" s="2" t="s">
        <v>289</v>
      </c>
      <c r="V1543" s="2" t="str">
        <f>_xlfn.XLOOKUP(Table2[[#This Row],[Employee_ID]],Table5[Employee_ID],Table5[Employee Name],"Not Found")</f>
        <v>Anitha Ramachandran</v>
      </c>
      <c r="W1543" s="2">
        <v>3</v>
      </c>
      <c r="X1543" s="2">
        <v>1220.5899999999999</v>
      </c>
      <c r="Y1543" s="2">
        <v>5</v>
      </c>
      <c r="Z1543" s="2">
        <v>183.09</v>
      </c>
      <c r="AA1543" s="2">
        <v>12</v>
      </c>
      <c r="AB1543" s="2">
        <v>417.44</v>
      </c>
      <c r="AC1543" s="2">
        <v>3896.12</v>
      </c>
      <c r="AD1543" s="2">
        <v>2308.89</v>
      </c>
      <c r="AE1543" s="2">
        <f t="shared" si="49"/>
        <v>1169.79</v>
      </c>
      <c r="AF1543" s="2" t="s">
        <v>35</v>
      </c>
      <c r="AG1543" s="42">
        <f>IFERROR(Table2[[#This Row],[Profit]]/Table2[[#This Row],[Sales Amount]],0)</f>
        <v>0.3002448589879162</v>
      </c>
      <c r="AH1543" s="2" t="str">
        <f>TRIM(Table2[[#This Row],[Payment Modee]])</f>
        <v>Debit Card</v>
      </c>
      <c r="AI1543" s="2" t="s">
        <v>26</v>
      </c>
      <c r="AJ1543" s="2" t="s">
        <v>197</v>
      </c>
      <c r="AK1543" s="2" t="s">
        <v>456</v>
      </c>
      <c r="AL1543" s="16" t="str">
        <f>IF(HOUR(Table2[[#This Row],[Order Time]])&lt;12,"Morning",IF(HOUR(Table2[[#This Row],[Order Time]])&lt;17,"Afternoon",IF(HOUR(Table2[[#This Row],[Order Time]])&lt;21,"Evening","Night")))</f>
        <v>Afternoon</v>
      </c>
      <c r="AM1543" s="16" t="s">
        <v>29</v>
      </c>
    </row>
    <row r="1544" spans="1:39" x14ac:dyDescent="0.25">
      <c r="A1544" s="13" t="s">
        <v>3323</v>
      </c>
      <c r="B1544" s="4">
        <v>45690</v>
      </c>
      <c r="C1544" s="2">
        <f>YEAR(Table2[[#This Row],[Invoice Date]])</f>
        <v>2025</v>
      </c>
      <c r="D1544" s="2" t="str">
        <f>TEXT(Table2[[#This Row],[Invoice Date]],"mmm")</f>
        <v>Feb</v>
      </c>
      <c r="E1544" s="2" t="str">
        <f>Table2[[#This Row],[Store_ID]]&amp;"-"&amp;Table2[[#This Row],[Year]]&amp;"-"&amp;Table2[[#This Row],[Month]]</f>
        <v>STR078-2025-Feb</v>
      </c>
      <c r="F1544" s="2" t="s">
        <v>2699</v>
      </c>
      <c r="G1544" s="2" t="str">
        <f>_xlfn.XLOOKUP(Table2[[#This Row],[Customer_ID]],Table3[Customer_ID],Table3[Customer Name],"Not Found")</f>
        <v>Varsha Prasad</v>
      </c>
      <c r="H1544" s="2" t="str">
        <f>_xlfn.XLOOKUP(Table2[[#This Row],[Customer_ID]],Table3[Customer_ID],Table3[Gender],"Female")</f>
        <v>Female</v>
      </c>
      <c r="I1544" s="2" t="str">
        <f>_xlfn.XLOOKUP(Table2[[#This Row],[Customer_ID]],Table3[Customer_ID],Table3[City],"Missing Memebership")</f>
        <v>Warangal</v>
      </c>
      <c r="J1544" s="2" t="str">
        <f>_xlfn.XLOOKUP(Table2[[#This Row],[Customer_ID]],Table3[Customer_ID],Table3[State],"Karnataka")</f>
        <v>Telangana</v>
      </c>
      <c r="K1544" s="2" t="str">
        <f>_xlfn.XLOOKUP(Table2[[#This Row],[Customer_ID]],Table3[Customer_ID],Table3[Membership],"Regular")</f>
        <v>Regular</v>
      </c>
      <c r="L1544" s="2" t="s">
        <v>637</v>
      </c>
      <c r="M1544" s="2" t="str">
        <f>_xlfn.XLOOKUP(Table2[[#This Row],[Product_ID]],Table4[Product_ID],Table4[Product_Name],"Not Found")</f>
        <v>Kalyan Silks Shirt Dress Maroon</v>
      </c>
      <c r="N1544" s="2" t="str">
        <f>_xlfn.XLOOKUP(Table2[[#This Row],[Product_ID]],Table4[Product_ID],Table4[Category],"Not Found")</f>
        <v>Women Dresses</v>
      </c>
      <c r="O1544" s="2" t="str">
        <f>_xlfn.XLOOKUP(Table2[[#This Row],[Product_ID]],Table4[Product_ID],Table4[Subcategory],"Not Found")</f>
        <v>Shirt Dress</v>
      </c>
      <c r="P1544" s="2" t="str">
        <f>_xlfn.XLOOKUP(Table2[[#This Row],[Product_ID]],Table4[Product_ID],Table4[Brand],"Missing Brand")</f>
        <v>Kalyan Silks</v>
      </c>
      <c r="Q1544" s="2" t="s">
        <v>48</v>
      </c>
      <c r="R1544" s="2" t="str">
        <f>_xlfn.XLOOKUP(Table2[[#This Row],[Store_ID]],Table6[Store_ID],Table6[Store Name],"Not Found")</f>
        <v>TrendMart Vellore Standard</v>
      </c>
      <c r="S1544" s="2">
        <f>_xlfn.XLOOKUP(Table2[[#This Row],[Store_ID]],Table6[Store_ID],Table6[Monthly Target],"Missing Target")</f>
        <v>1200000</v>
      </c>
      <c r="T1544" s="2" t="str">
        <f>_xlfn.XLOOKUP(Table2[[#This Row],[Store_ID]],Table6[Store_ID],Table6[Region],"Not Found")</f>
        <v>South Zone 1</v>
      </c>
      <c r="U1544" s="2" t="s">
        <v>460</v>
      </c>
      <c r="V1544" s="2" t="str">
        <f>_xlfn.XLOOKUP(Table2[[#This Row],[Employee_ID]],Table5[Employee_ID],Table5[Employee Name],"Not Found")</f>
        <v>Pranav Reddy</v>
      </c>
      <c r="W1544" s="2">
        <v>1</v>
      </c>
      <c r="X1544" s="2">
        <v>1164.55</v>
      </c>
      <c r="Y1544" s="2">
        <v>0</v>
      </c>
      <c r="Z1544" s="2">
        <v>0</v>
      </c>
      <c r="AA1544" s="2">
        <v>12</v>
      </c>
      <c r="AB1544" s="2">
        <v>139.75</v>
      </c>
      <c r="AC1544" s="2">
        <v>1304.3</v>
      </c>
      <c r="AD1544" s="2">
        <v>841.85</v>
      </c>
      <c r="AE1544" s="2">
        <f t="shared" si="49"/>
        <v>322.69999999999993</v>
      </c>
      <c r="AF1544" s="2" t="s">
        <v>35</v>
      </c>
      <c r="AG1544" s="42">
        <f>IFERROR(Table2[[#This Row],[Profit]]/Table2[[#This Row],[Sales Amount]],0)</f>
        <v>0.24741240512152107</v>
      </c>
      <c r="AH1544" s="2" t="str">
        <f>TRIM(Table2[[#This Row],[Payment Modee]])</f>
        <v>Debit Card</v>
      </c>
      <c r="AI1544" s="2" t="s">
        <v>26</v>
      </c>
      <c r="AJ1544" s="2" t="s">
        <v>27</v>
      </c>
      <c r="AK1544" s="2" t="s">
        <v>1237</v>
      </c>
      <c r="AL1544" s="16" t="str">
        <f>IF(HOUR(Table2[[#This Row],[Order Time]])&lt;12,"Morning",IF(HOUR(Table2[[#This Row],[Order Time]])&lt;17,"Afternoon",IF(HOUR(Table2[[#This Row],[Order Time]])&lt;21,"Evening","Night")))</f>
        <v>Afternoon</v>
      </c>
      <c r="AM1544" s="16" t="s">
        <v>38</v>
      </c>
    </row>
    <row r="1545" spans="1:39" x14ac:dyDescent="0.25">
      <c r="A1545" s="13" t="s">
        <v>3324</v>
      </c>
      <c r="B1545" s="4">
        <v>45544</v>
      </c>
      <c r="C1545" s="2">
        <f>YEAR(Table2[[#This Row],[Invoice Date]])</f>
        <v>2024</v>
      </c>
      <c r="D1545" s="2" t="str">
        <f>TEXT(Table2[[#This Row],[Invoice Date]],"mmm")</f>
        <v>Sep</v>
      </c>
      <c r="E1545" s="2" t="str">
        <f>Table2[[#This Row],[Store_ID]]&amp;"-"&amp;Table2[[#This Row],[Year]]&amp;"-"&amp;Table2[[#This Row],[Month]]</f>
        <v>STR081-2024-Sep</v>
      </c>
      <c r="F1545" s="2" t="s">
        <v>3325</v>
      </c>
      <c r="G1545" s="2" t="str">
        <f>_xlfn.XLOOKUP(Table2[[#This Row],[Customer_ID]],Table3[Customer_ID],Table3[Customer Name],"Not Found")</f>
        <v>Swathi Chandran</v>
      </c>
      <c r="H1545" s="2" t="str">
        <f>_xlfn.XLOOKUP(Table2[[#This Row],[Customer_ID]],Table3[Customer_ID],Table3[Gender],"Female")</f>
        <v>Female</v>
      </c>
      <c r="I1545" s="2" t="str">
        <f>_xlfn.XLOOKUP(Table2[[#This Row],[Customer_ID]],Table3[Customer_ID],Table3[City],"Missing Memebership")</f>
        <v>Bengaluru</v>
      </c>
      <c r="J1545" s="2" t="str">
        <f>_xlfn.XLOOKUP(Table2[[#This Row],[Customer_ID]],Table3[Customer_ID],Table3[State],"Karnataka")</f>
        <v>Karnataka</v>
      </c>
      <c r="K1545" s="2" t="str">
        <f>_xlfn.XLOOKUP(Table2[[#This Row],[Customer_ID]],Table3[Customer_ID],Table3[Membership],"Regular")</f>
        <v>Silver</v>
      </c>
      <c r="L1545" s="2" t="s">
        <v>1048</v>
      </c>
      <c r="M1545" s="2" t="str">
        <f>_xlfn.XLOOKUP(Table2[[#This Row],[Product_ID]],Table4[Product_ID],Table4[Product_Name],"Not Found")</f>
        <v>Allen Solly Kids Shorts Teal</v>
      </c>
      <c r="N1545" s="2" t="str">
        <f>_xlfn.XLOOKUP(Table2[[#This Row],[Product_ID]],Table4[Product_ID],Table4[Category],"Not Found")</f>
        <v>Kids Wear</v>
      </c>
      <c r="O1545" s="2" t="str">
        <f>_xlfn.XLOOKUP(Table2[[#This Row],[Product_ID]],Table4[Product_ID],Table4[Subcategory],"Not Found")</f>
        <v>Kids Shorts</v>
      </c>
      <c r="P1545" s="2" t="str">
        <f>_xlfn.XLOOKUP(Table2[[#This Row],[Product_ID]],Table4[Product_ID],Table4[Brand],"Missing Brand")</f>
        <v>Allen Solly</v>
      </c>
      <c r="Q1545" s="2" t="s">
        <v>1055</v>
      </c>
      <c r="R1545" s="2" t="str">
        <f>_xlfn.XLOOKUP(Table2[[#This Row],[Store_ID]],Table6[Store_ID],Table6[Store Name],"Not Found")</f>
        <v>TrendMart Alappuzha Outlet</v>
      </c>
      <c r="S1545" s="2">
        <f>_xlfn.XLOOKUP(Table2[[#This Row],[Store_ID]],Table6[Store_ID],Table6[Monthly Target],"Missing Target")</f>
        <v>2500000</v>
      </c>
      <c r="T1545" s="2" t="str">
        <f>_xlfn.XLOOKUP(Table2[[#This Row],[Store_ID]],Table6[Store_ID],Table6[Region],"Not Found")</f>
        <v>South Zone 1</v>
      </c>
      <c r="U1545" s="2" t="s">
        <v>102</v>
      </c>
      <c r="V1545" s="2" t="str">
        <f>_xlfn.XLOOKUP(Table2[[#This Row],[Employee_ID]],Table5[Employee_ID],Table5[Employee Name],"Not Found")</f>
        <v>Chandra Reddy</v>
      </c>
      <c r="W1545" s="2">
        <v>3</v>
      </c>
      <c r="X1545" s="2">
        <v>629.84</v>
      </c>
      <c r="Y1545" s="2">
        <v>0</v>
      </c>
      <c r="Z1545" s="2">
        <v>0</v>
      </c>
      <c r="AA1545" s="2">
        <v>5</v>
      </c>
      <c r="AB1545" s="2">
        <v>94.48</v>
      </c>
      <c r="AC1545" s="2">
        <v>1984</v>
      </c>
      <c r="AD1545" s="2">
        <v>1528.32</v>
      </c>
      <c r="AE1545" s="2">
        <f t="shared" si="49"/>
        <v>361.20000000000005</v>
      </c>
      <c r="AF1545" s="2" t="s">
        <v>35</v>
      </c>
      <c r="AG1545" s="42">
        <f>IFERROR(Table2[[#This Row],[Profit]]/Table2[[#This Row],[Sales Amount]],0)</f>
        <v>0.18205645161290324</v>
      </c>
      <c r="AH1545" s="2" t="str">
        <f>TRIM(Table2[[#This Row],[Payment Modee]])</f>
        <v>Debit Card</v>
      </c>
      <c r="AI1545" s="2" t="s">
        <v>26</v>
      </c>
      <c r="AJ1545" s="2" t="s">
        <v>27</v>
      </c>
      <c r="AK1545" s="2" t="s">
        <v>3179</v>
      </c>
      <c r="AL1545" s="16" t="str">
        <f>IF(HOUR(Table2[[#This Row],[Order Time]])&lt;12,"Morning",IF(HOUR(Table2[[#This Row],[Order Time]])&lt;17,"Afternoon",IF(HOUR(Table2[[#This Row],[Order Time]])&lt;21,"Evening","Night")))</f>
        <v>Evening</v>
      </c>
      <c r="AM1545" s="16" t="s">
        <v>29</v>
      </c>
    </row>
    <row r="1546" spans="1:39" x14ac:dyDescent="0.25">
      <c r="A1546" s="13" t="s">
        <v>3326</v>
      </c>
      <c r="B1546" s="4">
        <v>45561</v>
      </c>
      <c r="C1546" s="2">
        <f>YEAR(Table2[[#This Row],[Invoice Date]])</f>
        <v>2024</v>
      </c>
      <c r="D1546" s="2" t="str">
        <f>TEXT(Table2[[#This Row],[Invoice Date]],"mmm")</f>
        <v>Sep</v>
      </c>
      <c r="E1546" s="2" t="str">
        <f>Table2[[#This Row],[Store_ID]]&amp;"-"&amp;Table2[[#This Row],[Year]]&amp;"-"&amp;Table2[[#This Row],[Month]]</f>
        <v>STR086-2024-Sep</v>
      </c>
      <c r="F1546" s="2" t="s">
        <v>3327</v>
      </c>
      <c r="G1546" s="2" t="str">
        <f>_xlfn.XLOOKUP(Table2[[#This Row],[Customer_ID]],Table3[Customer_ID],Table3[Customer Name],"Not Found")</f>
        <v>Venkat Srinivasan</v>
      </c>
      <c r="H1546" s="2" t="str">
        <f>_xlfn.XLOOKUP(Table2[[#This Row],[Customer_ID]],Table3[Customer_ID],Table3[Gender],"Female")</f>
        <v>Male</v>
      </c>
      <c r="I1546" s="2" t="str">
        <f>_xlfn.XLOOKUP(Table2[[#This Row],[Customer_ID]],Table3[Customer_ID],Table3[City],"Missing Memebership")</f>
        <v>Tumakuru</v>
      </c>
      <c r="J1546" s="2" t="str">
        <f>_xlfn.XLOOKUP(Table2[[#This Row],[Customer_ID]],Table3[Customer_ID],Table3[State],"Karnataka")</f>
        <v>Karnataka</v>
      </c>
      <c r="K1546" s="2" t="str">
        <f>_xlfn.XLOOKUP(Table2[[#This Row],[Customer_ID]],Table3[Customer_ID],Table3[Membership],"Regular")</f>
        <v>Platinum</v>
      </c>
      <c r="L1546" s="2" t="s">
        <v>1929</v>
      </c>
      <c r="M1546" s="2" t="str">
        <f>_xlfn.XLOOKUP(Table2[[#This Row],[Product_ID]],Table4[Product_ID],Table4[Product_Name],"Not Found")</f>
        <v>Arrow Georgette Saree Charcoal</v>
      </c>
      <c r="N1546" s="2" t="str">
        <f>_xlfn.XLOOKUP(Table2[[#This Row],[Product_ID]],Table4[Product_ID],Table4[Category],"Not Found")</f>
        <v>Women Sarees</v>
      </c>
      <c r="O1546" s="2" t="str">
        <f>_xlfn.XLOOKUP(Table2[[#This Row],[Product_ID]],Table4[Product_ID],Table4[Subcategory],"Not Found")</f>
        <v>Georgette Saree</v>
      </c>
      <c r="P1546" s="2" t="str">
        <f>_xlfn.XLOOKUP(Table2[[#This Row],[Product_ID]],Table4[Product_ID],Table4[Brand],"Missing Brand")</f>
        <v>Arrow</v>
      </c>
      <c r="Q1546" s="2" t="s">
        <v>804</v>
      </c>
      <c r="R1546" s="2" t="str">
        <f>_xlfn.XLOOKUP(Table2[[#This Row],[Store_ID]],Table6[Store_ID],Table6[Store Name],"Not Found")</f>
        <v>TrendMart Thiruvananthapuram Outlet</v>
      </c>
      <c r="S1546" s="2">
        <f>_xlfn.XLOOKUP(Table2[[#This Row],[Store_ID]],Table6[Store_ID],Table6[Monthly Target],"Missing Target")</f>
        <v>800000</v>
      </c>
      <c r="T1546" s="2" t="str">
        <f>_xlfn.XLOOKUP(Table2[[#This Row],[Store_ID]],Table6[Store_ID],Table6[Region],"Not Found")</f>
        <v>South Zone 1</v>
      </c>
      <c r="U1546" s="2" t="s">
        <v>62</v>
      </c>
      <c r="V1546" s="2" t="str">
        <f>_xlfn.XLOOKUP(Table2[[#This Row],[Employee_ID]],Table5[Employee_ID],Table5[Employee Name],"Not Found")</f>
        <v>Rahul Krishnan</v>
      </c>
      <c r="W1546" s="2">
        <v>1</v>
      </c>
      <c r="X1546" s="2">
        <v>3036.67</v>
      </c>
      <c r="Y1546" s="2">
        <v>0</v>
      </c>
      <c r="Z1546" s="2">
        <v>0</v>
      </c>
      <c r="AA1546" s="2">
        <v>12</v>
      </c>
      <c r="AB1546" s="2">
        <v>364.4</v>
      </c>
      <c r="AC1546" s="2">
        <v>3401.07</v>
      </c>
      <c r="AD1546" s="2">
        <v>2078.92</v>
      </c>
      <c r="AE1546" s="2">
        <f t="shared" si="49"/>
        <v>957.75000000000011</v>
      </c>
      <c r="AF1546" s="2" t="s">
        <v>56</v>
      </c>
      <c r="AG1546" s="42">
        <f>IFERROR(Table2[[#This Row],[Profit]]/Table2[[#This Row],[Sales Amount]],0)</f>
        <v>0.28160255449020455</v>
      </c>
      <c r="AH1546" s="2" t="str">
        <f>TRIM(Table2[[#This Row],[Payment Modee]])</f>
        <v>Credit Card</v>
      </c>
      <c r="AI1546" s="2" t="s">
        <v>26</v>
      </c>
      <c r="AJ1546" s="2" t="s">
        <v>27</v>
      </c>
      <c r="AK1546" s="2" t="s">
        <v>1029</v>
      </c>
      <c r="AL1546" s="16" t="str">
        <f>IF(HOUR(Table2[[#This Row],[Order Time]])&lt;12,"Morning",IF(HOUR(Table2[[#This Row],[Order Time]])&lt;17,"Afternoon",IF(HOUR(Table2[[#This Row],[Order Time]])&lt;21,"Evening","Night")))</f>
        <v>Evening</v>
      </c>
      <c r="AM1546" s="16" t="s">
        <v>29</v>
      </c>
    </row>
    <row r="1547" spans="1:39" x14ac:dyDescent="0.25">
      <c r="A1547" s="13" t="s">
        <v>3328</v>
      </c>
      <c r="B1547" s="4">
        <v>45467</v>
      </c>
      <c r="C1547" s="2">
        <f>YEAR(Table2[[#This Row],[Invoice Date]])</f>
        <v>2024</v>
      </c>
      <c r="D1547" s="2" t="str">
        <f>TEXT(Table2[[#This Row],[Invoice Date]],"mmm")</f>
        <v>Jun</v>
      </c>
      <c r="E1547" s="2" t="str">
        <f>Table2[[#This Row],[Store_ID]]&amp;"-"&amp;Table2[[#This Row],[Year]]&amp;"-"&amp;Table2[[#This Row],[Month]]</f>
        <v>STR027-2024-Jun</v>
      </c>
      <c r="F1547" s="2" t="s">
        <v>1815</v>
      </c>
      <c r="G1547" s="2" t="str">
        <f>_xlfn.XLOOKUP(Table2[[#This Row],[Customer_ID]],Table3[Customer_ID],Table3[Customer Name],"Not Found")</f>
        <v>Vinod Hegde</v>
      </c>
      <c r="H1547" s="2" t="str">
        <f>_xlfn.XLOOKUP(Table2[[#This Row],[Customer_ID]],Table3[Customer_ID],Table3[Gender],"Female")</f>
        <v>Male</v>
      </c>
      <c r="I1547" s="2" t="str">
        <f>_xlfn.XLOOKUP(Table2[[#This Row],[Customer_ID]],Table3[Customer_ID],Table3[City],"Missing Memebership")</f>
        <v>Warangal</v>
      </c>
      <c r="J1547" s="2" t="str">
        <f>_xlfn.XLOOKUP(Table2[[#This Row],[Customer_ID]],Table3[Customer_ID],Table3[State],"Karnataka")</f>
        <v>Telangana</v>
      </c>
      <c r="K1547" s="2" t="str">
        <f>_xlfn.XLOOKUP(Table2[[#This Row],[Customer_ID]],Table3[Customer_ID],Table3[Membership],"Regular")</f>
        <v>Silver</v>
      </c>
      <c r="L1547" s="2" t="s">
        <v>1768</v>
      </c>
      <c r="M1547" s="2" t="str">
        <f>_xlfn.XLOOKUP(Table2[[#This Row],[Product_ID]],Table4[Product_ID],Table4[Product_Name],"Not Found")</f>
        <v>Sonata Printed Saree Peach</v>
      </c>
      <c r="N1547" s="2" t="str">
        <f>_xlfn.XLOOKUP(Table2[[#This Row],[Product_ID]],Table4[Product_ID],Table4[Category],"Not Found")</f>
        <v>Women Sarees</v>
      </c>
      <c r="O1547" s="2" t="str">
        <f>_xlfn.XLOOKUP(Table2[[#This Row],[Product_ID]],Table4[Product_ID],Table4[Subcategory],"Not Found")</f>
        <v>Printed Saree</v>
      </c>
      <c r="P1547" s="2" t="str">
        <f>_xlfn.XLOOKUP(Table2[[#This Row],[Product_ID]],Table4[Product_ID],Table4[Brand],"Missing Brand")</f>
        <v>Sonata</v>
      </c>
      <c r="Q1547" s="2" t="s">
        <v>965</v>
      </c>
      <c r="R1547" s="2" t="str">
        <f>_xlfn.XLOOKUP(Table2[[#This Row],[Store_ID]],Table6[Store_ID],Table6[Store Name],"Not Found")</f>
        <v>TrendMart Hyderabad Standard</v>
      </c>
      <c r="S1547" s="2">
        <f>_xlfn.XLOOKUP(Table2[[#This Row],[Store_ID]],Table6[Store_ID],Table6[Monthly Target],"Missing Target")</f>
        <v>1500000</v>
      </c>
      <c r="T1547" s="2" t="str">
        <f>_xlfn.XLOOKUP(Table2[[#This Row],[Store_ID]],Table6[Store_ID],Table6[Region],"Not Found")</f>
        <v>South Zone 2</v>
      </c>
      <c r="U1547" s="2" t="s">
        <v>55</v>
      </c>
      <c r="V1547" s="2" t="str">
        <f>_xlfn.XLOOKUP(Table2[[#This Row],[Employee_ID]],Table5[Employee_ID],Table5[Employee Name],"Not Found")</f>
        <v>Padma Gounder</v>
      </c>
      <c r="W1547" s="2">
        <v>1</v>
      </c>
      <c r="X1547" s="2">
        <v>1746.54</v>
      </c>
      <c r="Y1547" s="2">
        <v>0</v>
      </c>
      <c r="Z1547" s="2">
        <v>0</v>
      </c>
      <c r="AA1547" s="2">
        <v>12</v>
      </c>
      <c r="AB1547" s="2">
        <v>209.58</v>
      </c>
      <c r="AC1547" s="2">
        <v>1956.12</v>
      </c>
      <c r="AD1547" s="2">
        <v>1331.55</v>
      </c>
      <c r="AE1547" s="2">
        <f t="shared" si="49"/>
        <v>414.9899999999999</v>
      </c>
      <c r="AF1547" s="2" t="s">
        <v>35</v>
      </c>
      <c r="AG1547" s="42">
        <f>IFERROR(Table2[[#This Row],[Profit]]/Table2[[#This Row],[Sales Amount]],0)</f>
        <v>0.21214956137660262</v>
      </c>
      <c r="AH1547" s="2" t="str">
        <f>TRIM(Table2[[#This Row],[Payment Modee]])</f>
        <v>Debit Card</v>
      </c>
      <c r="AI1547" s="2" t="s">
        <v>36</v>
      </c>
      <c r="AJ1547" s="2" t="s">
        <v>27</v>
      </c>
      <c r="AK1547" s="2" t="s">
        <v>3329</v>
      </c>
      <c r="AL1547" s="16" t="str">
        <f>IF(HOUR(Table2[[#This Row],[Order Time]])&lt;12,"Morning",IF(HOUR(Table2[[#This Row],[Order Time]])&lt;17,"Afternoon",IF(HOUR(Table2[[#This Row],[Order Time]])&lt;21,"Evening","Night")))</f>
        <v>Evening</v>
      </c>
      <c r="AM1547" s="16" t="s">
        <v>29</v>
      </c>
    </row>
    <row r="1548" spans="1:39" x14ac:dyDescent="0.25">
      <c r="A1548" s="13" t="s">
        <v>3330</v>
      </c>
      <c r="B1548" s="4">
        <v>45591</v>
      </c>
      <c r="C1548" s="2">
        <f>YEAR(Table2[[#This Row],[Invoice Date]])</f>
        <v>2024</v>
      </c>
      <c r="D1548" s="2" t="str">
        <f>TEXT(Table2[[#This Row],[Invoice Date]],"mmm")</f>
        <v>Oct</v>
      </c>
      <c r="E1548" s="2" t="str">
        <f>Table2[[#This Row],[Store_ID]]&amp;"-"&amp;Table2[[#This Row],[Year]]&amp;"-"&amp;Table2[[#This Row],[Month]]</f>
        <v>STR087-2024-Oct</v>
      </c>
      <c r="F1548" s="2" t="s">
        <v>1425</v>
      </c>
      <c r="G1548" s="2" t="str">
        <f>_xlfn.XLOOKUP(Table2[[#This Row],[Customer_ID]],Table3[Customer_ID],Table3[Customer Name],"Not Found")</f>
        <v>Vasanthi Bhat</v>
      </c>
      <c r="H1548" s="2" t="str">
        <f>_xlfn.XLOOKUP(Table2[[#This Row],[Customer_ID]],Table3[Customer_ID],Table3[Gender],"Female")</f>
        <v>Female</v>
      </c>
      <c r="I1548" s="2" t="str">
        <f>_xlfn.XLOOKUP(Table2[[#This Row],[Customer_ID]],Table3[Customer_ID],Table3[City],"Missing Memebership")</f>
        <v>Kalaburagi</v>
      </c>
      <c r="J1548" s="2" t="str">
        <f>_xlfn.XLOOKUP(Table2[[#This Row],[Customer_ID]],Table3[Customer_ID],Table3[State],"Karnataka")</f>
        <v>Karnataka</v>
      </c>
      <c r="K1548" s="2" t="str">
        <f>_xlfn.XLOOKUP(Table2[[#This Row],[Customer_ID]],Table3[Customer_ID],Table3[Membership],"Regular")</f>
        <v>Regular</v>
      </c>
      <c r="L1548" s="2" t="s">
        <v>1189</v>
      </c>
      <c r="M1548" s="2" t="str">
        <f>_xlfn.XLOOKUP(Table2[[#This Row],[Product_ID]],Table4[Product_ID],Table4[Product_Name],"Not Found")</f>
        <v>Tanishq Sling Bag Pink</v>
      </c>
      <c r="N1548" s="2" t="str">
        <f>_xlfn.XLOOKUP(Table2[[#This Row],[Product_ID]],Table4[Product_ID],Table4[Category],"Not Found")</f>
        <v>Handbags</v>
      </c>
      <c r="O1548" s="2" t="str">
        <f>_xlfn.XLOOKUP(Table2[[#This Row],[Product_ID]],Table4[Product_ID],Table4[Subcategory],"Not Found")</f>
        <v>Sling Bag</v>
      </c>
      <c r="P1548" s="2" t="str">
        <f>_xlfn.XLOOKUP(Table2[[#This Row],[Product_ID]],Table4[Product_ID],Table4[Brand],"Missing Brand")</f>
        <v>Tanishq</v>
      </c>
      <c r="Q1548" s="2" t="s">
        <v>343</v>
      </c>
      <c r="R1548" s="2" t="str">
        <f>_xlfn.XLOOKUP(Table2[[#This Row],[Store_ID]],Table6[Store_ID],Table6[Store Name],"Not Found")</f>
        <v>TrendMart Salem Outlet</v>
      </c>
      <c r="S1548" s="2">
        <f>_xlfn.XLOOKUP(Table2[[#This Row],[Store_ID]],Table6[Store_ID],Table6[Monthly Target],"Missing Target")</f>
        <v>2000000</v>
      </c>
      <c r="T1548" s="2" t="str">
        <f>_xlfn.XLOOKUP(Table2[[#This Row],[Store_ID]],Table6[Store_ID],Table6[Region],"Not Found")</f>
        <v>South Zone 1</v>
      </c>
      <c r="U1548" s="2" t="s">
        <v>229</v>
      </c>
      <c r="V1548" s="2" t="str">
        <f>_xlfn.XLOOKUP(Table2[[#This Row],[Employee_ID]],Table5[Employee_ID],Table5[Employee Name],"Not Found")</f>
        <v>Yogesh Chettiar</v>
      </c>
      <c r="W1548" s="2">
        <v>4</v>
      </c>
      <c r="X1548" s="2">
        <v>984.23</v>
      </c>
      <c r="Y1548" s="2">
        <v>0</v>
      </c>
      <c r="Z1548" s="2">
        <v>0</v>
      </c>
      <c r="AA1548" s="2">
        <v>5</v>
      </c>
      <c r="AB1548" s="2">
        <v>196.85</v>
      </c>
      <c r="AC1548" s="2">
        <v>4133.7700000000004</v>
      </c>
      <c r="AD1548" s="2">
        <v>2684.76</v>
      </c>
      <c r="AE1548" s="2">
        <f t="shared" si="49"/>
        <v>1252.1600000000003</v>
      </c>
      <c r="AF1548" s="2" t="s">
        <v>25</v>
      </c>
      <c r="AG1548" s="42">
        <f>IFERROR(Table2[[#This Row],[Profit]]/Table2[[#This Row],[Sales Amount]],0)</f>
        <v>0.30290993451498271</v>
      </c>
      <c r="AH1548" s="2" t="str">
        <f>TRIM(Table2[[#This Row],[Payment Modee]])</f>
        <v>UPI</v>
      </c>
      <c r="AI1548" s="2" t="s">
        <v>26</v>
      </c>
      <c r="AJ1548" s="2" t="s">
        <v>27</v>
      </c>
      <c r="AK1548" s="2" t="s">
        <v>1653</v>
      </c>
      <c r="AL1548" s="16" t="str">
        <f>IF(HOUR(Table2[[#This Row],[Order Time]])&lt;12,"Morning",IF(HOUR(Table2[[#This Row],[Order Time]])&lt;17,"Afternoon",IF(HOUR(Table2[[#This Row],[Order Time]])&lt;21,"Evening","Night")))</f>
        <v>Afternoon</v>
      </c>
      <c r="AM1548" s="16" t="s">
        <v>38</v>
      </c>
    </row>
    <row r="1549" spans="1:39" x14ac:dyDescent="0.25">
      <c r="A1549" s="13" t="s">
        <v>3331</v>
      </c>
      <c r="B1549" s="4">
        <v>45585</v>
      </c>
      <c r="C1549" s="2">
        <f>YEAR(Table2[[#This Row],[Invoice Date]])</f>
        <v>2024</v>
      </c>
      <c r="D1549" s="2" t="str">
        <f>TEXT(Table2[[#This Row],[Invoice Date]],"mmm")</f>
        <v>Oct</v>
      </c>
      <c r="E1549" s="2" t="str">
        <f>Table2[[#This Row],[Store_ID]]&amp;"-"&amp;Table2[[#This Row],[Year]]&amp;"-"&amp;Table2[[#This Row],[Month]]</f>
        <v>STR106-2024-Oct</v>
      </c>
      <c r="F1549" s="2" t="s">
        <v>2964</v>
      </c>
      <c r="G1549" s="2" t="str">
        <f>_xlfn.XLOOKUP(Table2[[#This Row],[Customer_ID]],Table3[Customer_ID],Table3[Customer Name],"Not Found")</f>
        <v>Arjun Subramaniam</v>
      </c>
      <c r="H1549" s="2" t="str">
        <f>_xlfn.XLOOKUP(Table2[[#This Row],[Customer_ID]],Table3[Customer_ID],Table3[Gender],"Female")</f>
        <v>Male</v>
      </c>
      <c r="I1549" s="2" t="str">
        <f>_xlfn.XLOOKUP(Table2[[#This Row],[Customer_ID]],Table3[Customer_ID],Table3[City],"Missing Memebership")</f>
        <v>Visakhapatnam</v>
      </c>
      <c r="J1549" s="2" t="str">
        <f>_xlfn.XLOOKUP(Table2[[#This Row],[Customer_ID]],Table3[Customer_ID],Table3[State],"Karnataka")</f>
        <v>Andhra Pradesh</v>
      </c>
      <c r="K1549" s="2" t="str">
        <f>_xlfn.XLOOKUP(Table2[[#This Row],[Customer_ID]],Table3[Customer_ID],Table3[Membership],"Regular")</f>
        <v>Silver</v>
      </c>
      <c r="L1549" s="2" t="s">
        <v>1185</v>
      </c>
      <c r="M1549" s="2" t="str">
        <f>_xlfn.XLOOKUP(Table2[[#This Row],[Product_ID]],Table4[Product_ID],Table4[Product_Name],"Not Found")</f>
        <v>Metro Shoes Polo Purple</v>
      </c>
      <c r="N1549" s="2" t="str">
        <f>_xlfn.XLOOKUP(Table2[[#This Row],[Product_ID]],Table4[Product_ID],Table4[Category],"Not Found")</f>
        <v>Men T-Shirts</v>
      </c>
      <c r="O1549" s="2" t="str">
        <f>_xlfn.XLOOKUP(Table2[[#This Row],[Product_ID]],Table4[Product_ID],Table4[Subcategory],"Not Found")</f>
        <v>Polo</v>
      </c>
      <c r="P1549" s="2" t="str">
        <f>_xlfn.XLOOKUP(Table2[[#This Row],[Product_ID]],Table4[Product_ID],Table4[Brand],"Missing Brand")</f>
        <v>Metro Shoes</v>
      </c>
      <c r="Q1549" s="2" t="s">
        <v>1716</v>
      </c>
      <c r="R1549" s="2" t="str">
        <f>_xlfn.XLOOKUP(Table2[[#This Row],[Store_ID]],Table6[Store_ID],Table6[Store Name],"Not Found")</f>
        <v>TrendMart Vijayawada Outlet</v>
      </c>
      <c r="S1549" s="2">
        <f>_xlfn.XLOOKUP(Table2[[#This Row],[Store_ID]],Table6[Store_ID],Table6[Monthly Target],"Missing Target")</f>
        <v>2500000</v>
      </c>
      <c r="T1549" s="2" t="str">
        <f>_xlfn.XLOOKUP(Table2[[#This Row],[Store_ID]],Table6[Store_ID],Table6[Region],"Not Found")</f>
        <v>South Zone 3</v>
      </c>
      <c r="U1549" s="2" t="s">
        <v>170</v>
      </c>
      <c r="V1549" s="2" t="str">
        <f>_xlfn.XLOOKUP(Table2[[#This Row],[Employee_ID]],Table5[Employee_ID],Table5[Employee Name],"Not Found")</f>
        <v>Ishwarya Shetty</v>
      </c>
      <c r="W1549" s="2">
        <v>4</v>
      </c>
      <c r="X1549" s="2">
        <v>596.80999999999995</v>
      </c>
      <c r="Y1549" s="2">
        <v>5</v>
      </c>
      <c r="Z1549" s="2">
        <v>119.36</v>
      </c>
      <c r="AA1549" s="2">
        <v>5</v>
      </c>
      <c r="AB1549" s="2">
        <v>113.39</v>
      </c>
      <c r="AC1549" s="2">
        <v>2381.27</v>
      </c>
      <c r="AD1549" s="2">
        <v>1395</v>
      </c>
      <c r="AE1549" s="2">
        <f t="shared" si="49"/>
        <v>872.88</v>
      </c>
      <c r="AF1549" s="2" t="s">
        <v>25</v>
      </c>
      <c r="AG1549" s="42">
        <f>IFERROR(Table2[[#This Row],[Profit]]/Table2[[#This Row],[Sales Amount]],0)</f>
        <v>0.36656070080251296</v>
      </c>
      <c r="AH1549" s="2" t="str">
        <f>TRIM(Table2[[#This Row],[Payment Modee]])</f>
        <v>UPI</v>
      </c>
      <c r="AI1549" s="2" t="s">
        <v>26</v>
      </c>
      <c r="AJ1549" s="2" t="s">
        <v>27</v>
      </c>
      <c r="AK1549" s="2" t="s">
        <v>1560</v>
      </c>
      <c r="AL1549" s="16" t="str">
        <f>IF(HOUR(Table2[[#This Row],[Order Time]])&lt;12,"Morning",IF(HOUR(Table2[[#This Row],[Order Time]])&lt;17,"Afternoon",IF(HOUR(Table2[[#This Row],[Order Time]])&lt;21,"Evening","Night")))</f>
        <v>Afternoon</v>
      </c>
      <c r="AM1549" s="16" t="s">
        <v>38</v>
      </c>
    </row>
    <row r="1550" spans="1:39" x14ac:dyDescent="0.25">
      <c r="A1550" s="13" t="s">
        <v>3332</v>
      </c>
      <c r="B1550" s="4">
        <v>45583</v>
      </c>
      <c r="C1550" s="2">
        <f>YEAR(Table2[[#This Row],[Invoice Date]])</f>
        <v>2024</v>
      </c>
      <c r="D1550" s="2" t="str">
        <f>TEXT(Table2[[#This Row],[Invoice Date]],"mmm")</f>
        <v>Oct</v>
      </c>
      <c r="E1550" s="2" t="str">
        <f>Table2[[#This Row],[Store_ID]]&amp;"-"&amp;Table2[[#This Row],[Year]]&amp;"-"&amp;Table2[[#This Row],[Month]]</f>
        <v>STR079-2024-Oct</v>
      </c>
      <c r="F1550" s="2" t="s">
        <v>1979</v>
      </c>
      <c r="G1550" s="2" t="str">
        <f>_xlfn.XLOOKUP(Table2[[#This Row],[Customer_ID]],Table3[Customer_ID],Table3[Customer Name],"Not Found")</f>
        <v>Sangeeta Chandran</v>
      </c>
      <c r="H1550" s="2" t="str">
        <f>_xlfn.XLOOKUP(Table2[[#This Row],[Customer_ID]],Table3[Customer_ID],Table3[Gender],"Female")</f>
        <v>Female</v>
      </c>
      <c r="I1550" s="2" t="str">
        <f>_xlfn.XLOOKUP(Table2[[#This Row],[Customer_ID]],Table3[Customer_ID],Table3[City],"Missing Memebership")</f>
        <v>Guntur</v>
      </c>
      <c r="J1550" s="2" t="str">
        <f>_xlfn.XLOOKUP(Table2[[#This Row],[Customer_ID]],Table3[Customer_ID],Table3[State],"Karnataka")</f>
        <v>Andhra Pradesh</v>
      </c>
      <c r="K1550" s="2" t="str">
        <f>_xlfn.XLOOKUP(Table2[[#This Row],[Customer_ID]],Table3[Customer_ID],Table3[Membership],"Regular")</f>
        <v>Silver</v>
      </c>
      <c r="L1550" s="2" t="s">
        <v>979</v>
      </c>
      <c r="M1550" s="2" t="str">
        <f>_xlfn.XLOOKUP(Table2[[#This Row],[Product_ID]],Table4[Product_ID],Table4[Product_Name],"Not Found")</f>
        <v>Metro Shoes Straight Kurti Green</v>
      </c>
      <c r="N1550" s="2" t="str">
        <f>_xlfn.XLOOKUP(Table2[[#This Row],[Product_ID]],Table4[Product_ID],Table4[Category],"Not Found")</f>
        <v>Women Kurtis</v>
      </c>
      <c r="O1550" s="2" t="str">
        <f>_xlfn.XLOOKUP(Table2[[#This Row],[Product_ID]],Table4[Product_ID],Table4[Subcategory],"Not Found")</f>
        <v>Straight Kurti</v>
      </c>
      <c r="P1550" s="2" t="str">
        <f>_xlfn.XLOOKUP(Table2[[#This Row],[Product_ID]],Table4[Product_ID],Table4[Brand],"Missing Brand")</f>
        <v>Metro Shoes</v>
      </c>
      <c r="Q1550" s="2" t="s">
        <v>641</v>
      </c>
      <c r="R1550" s="2" t="str">
        <f>_xlfn.XLOOKUP(Table2[[#This Row],[Store_ID]],Table6[Store_ID],Table6[Store Name],"Not Found")</f>
        <v>TrendMart Dindigul High Street</v>
      </c>
      <c r="S1550" s="2">
        <f>_xlfn.XLOOKUP(Table2[[#This Row],[Store_ID]],Table6[Store_ID],Table6[Monthly Target],"Missing Target")</f>
        <v>2500000</v>
      </c>
      <c r="T1550" s="2" t="str">
        <f>_xlfn.XLOOKUP(Table2[[#This Row],[Store_ID]],Table6[Store_ID],Table6[Region],"Not Found")</f>
        <v>South Zone 1</v>
      </c>
      <c r="U1550" s="2" t="s">
        <v>24</v>
      </c>
      <c r="V1550" s="2" t="str">
        <f>_xlfn.XLOOKUP(Table2[[#This Row],[Employee_ID]],Table5[Employee_ID],Table5[Employee Name],"Not Found")</f>
        <v>Manoj Ramachandran</v>
      </c>
      <c r="W1550" s="2">
        <v>2</v>
      </c>
      <c r="X1550" s="2">
        <v>870.5</v>
      </c>
      <c r="Y1550" s="2">
        <v>30</v>
      </c>
      <c r="Z1550" s="2">
        <v>522.29999999999995</v>
      </c>
      <c r="AA1550" s="2">
        <v>5</v>
      </c>
      <c r="AB1550" s="2">
        <v>60.94</v>
      </c>
      <c r="AC1550" s="2">
        <v>1279.6400000000001</v>
      </c>
      <c r="AD1550" s="2">
        <v>1198.56</v>
      </c>
      <c r="AE1550" s="2">
        <f t="shared" si="49"/>
        <v>20.140000000000157</v>
      </c>
      <c r="AF1550" s="2" t="s">
        <v>25</v>
      </c>
      <c r="AG1550" s="42">
        <f>IFERROR(Table2[[#This Row],[Profit]]/Table2[[#This Row],[Sales Amount]],0)</f>
        <v>1.5738801537932664E-2</v>
      </c>
      <c r="AH1550" s="2" t="str">
        <f>TRIM(Table2[[#This Row],[Payment Modee]])</f>
        <v>UPI</v>
      </c>
      <c r="AI1550" s="2" t="s">
        <v>26</v>
      </c>
      <c r="AJ1550" s="2" t="s">
        <v>27</v>
      </c>
      <c r="AK1550" s="2" t="s">
        <v>2387</v>
      </c>
      <c r="AL1550" s="16" t="str">
        <f>IF(HOUR(Table2[[#This Row],[Order Time]])&lt;12,"Morning",IF(HOUR(Table2[[#This Row],[Order Time]])&lt;17,"Afternoon",IF(HOUR(Table2[[#This Row],[Order Time]])&lt;21,"Evening","Night")))</f>
        <v>Afternoon</v>
      </c>
      <c r="AM1550" s="16" t="s">
        <v>29</v>
      </c>
    </row>
    <row r="1551" spans="1:39" x14ac:dyDescent="0.25">
      <c r="A1551" s="13" t="s">
        <v>3333</v>
      </c>
      <c r="B1551" s="4">
        <v>45729</v>
      </c>
      <c r="C1551" s="2">
        <f>YEAR(Table2[[#This Row],[Invoice Date]])</f>
        <v>2025</v>
      </c>
      <c r="D1551" s="2" t="str">
        <f>TEXT(Table2[[#This Row],[Invoice Date]],"mmm")</f>
        <v>Mar</v>
      </c>
      <c r="E1551" s="2" t="str">
        <f>Table2[[#This Row],[Store_ID]]&amp;"-"&amp;Table2[[#This Row],[Year]]&amp;"-"&amp;Table2[[#This Row],[Month]]</f>
        <v>STR036-2025-Mar</v>
      </c>
      <c r="F1551" s="2" t="s">
        <v>985</v>
      </c>
      <c r="G1551" s="2" t="str">
        <f>_xlfn.XLOOKUP(Table2[[#This Row],[Customer_ID]],Table3[Customer_ID],Table3[Customer Name],"Not Found")</f>
        <v>Pallavi Chandran</v>
      </c>
      <c r="H1551" s="2" t="str">
        <f>_xlfn.XLOOKUP(Table2[[#This Row],[Customer_ID]],Table3[Customer_ID],Table3[Gender],"Female")</f>
        <v>Female</v>
      </c>
      <c r="I1551" s="2" t="str">
        <f>_xlfn.XLOOKUP(Table2[[#This Row],[Customer_ID]],Table3[Customer_ID],Table3[City],"Missing Memebership")</f>
        <v>Tirupati</v>
      </c>
      <c r="J1551" s="2" t="str">
        <f>_xlfn.XLOOKUP(Table2[[#This Row],[Customer_ID]],Table3[Customer_ID],Table3[State],"Karnataka")</f>
        <v>Andhra Pradesh</v>
      </c>
      <c r="K1551" s="2" t="str">
        <f>_xlfn.XLOOKUP(Table2[[#This Row],[Customer_ID]],Table3[Customer_ID],Table3[Membership],"Regular")</f>
        <v>Silver</v>
      </c>
      <c r="L1551" s="2" t="s">
        <v>719</v>
      </c>
      <c r="M1551" s="2" t="str">
        <f>_xlfn.XLOOKUP(Table2[[#This Row],[Product_ID]],Table4[Product_ID],Table4[Product_Name],"Not Found")</f>
        <v>AND Denim Shirt Teal</v>
      </c>
      <c r="N1551" s="2" t="str">
        <f>_xlfn.XLOOKUP(Table2[[#This Row],[Product_ID]],Table4[Product_ID],Table4[Category],"Not Found")</f>
        <v>Men Shirts</v>
      </c>
      <c r="O1551" s="2" t="str">
        <f>_xlfn.XLOOKUP(Table2[[#This Row],[Product_ID]],Table4[Product_ID],Table4[Subcategory],"Not Found")</f>
        <v>Denim Shirt</v>
      </c>
      <c r="P1551" s="2" t="str">
        <f>_xlfn.XLOOKUP(Table2[[#This Row],[Product_ID]],Table4[Product_ID],Table4[Brand],"Missing Brand")</f>
        <v>AND</v>
      </c>
      <c r="Q1551" s="2" t="s">
        <v>634</v>
      </c>
      <c r="R1551" s="2" t="str">
        <f>_xlfn.XLOOKUP(Table2[[#This Row],[Store_ID]],Table6[Store_ID],Table6[Store Name],"Not Found")</f>
        <v>TrendMart Thiruvananthapuram Outlet</v>
      </c>
      <c r="S1551" s="2">
        <f>_xlfn.XLOOKUP(Table2[[#This Row],[Store_ID]],Table6[Store_ID],Table6[Monthly Target],"Missing Target")</f>
        <v>1000000</v>
      </c>
      <c r="T1551" s="2" t="str">
        <f>_xlfn.XLOOKUP(Table2[[#This Row],[Store_ID]],Table6[Store_ID],Table6[Region],"Not Found")</f>
        <v>South Zone 1</v>
      </c>
      <c r="U1551" s="2" t="s">
        <v>118</v>
      </c>
      <c r="V1551" s="2" t="str">
        <f>_xlfn.XLOOKUP(Table2[[#This Row],[Employee_ID]],Table5[Employee_ID],Table5[Employee Name],"Not Found")</f>
        <v>Deepak Kamath</v>
      </c>
      <c r="W1551" s="2">
        <v>2</v>
      </c>
      <c r="X1551" s="2">
        <v>828.05</v>
      </c>
      <c r="Y1551" s="2">
        <v>15</v>
      </c>
      <c r="Z1551" s="2">
        <v>248.41</v>
      </c>
      <c r="AA1551" s="2">
        <v>5</v>
      </c>
      <c r="AB1551" s="2">
        <v>70.38</v>
      </c>
      <c r="AC1551" s="2">
        <v>1478.07</v>
      </c>
      <c r="AD1551" s="2">
        <v>1140.4000000000001</v>
      </c>
      <c r="AE1551" s="2">
        <f t="shared" si="49"/>
        <v>267.28999999999985</v>
      </c>
      <c r="AF1551" s="2" t="s">
        <v>69</v>
      </c>
      <c r="AG1551" s="42">
        <f>IFERROR(Table2[[#This Row],[Profit]]/Table2[[#This Row],[Sales Amount]],0)</f>
        <v>0.18083717279966433</v>
      </c>
      <c r="AH1551" s="2" t="str">
        <f>TRIM(Table2[[#This Row],[Payment Modee]])</f>
        <v>Cash</v>
      </c>
      <c r="AI1551" s="2" t="s">
        <v>26</v>
      </c>
      <c r="AJ1551" s="2" t="s">
        <v>27</v>
      </c>
      <c r="AK1551" s="2" t="s">
        <v>3334</v>
      </c>
      <c r="AL1551" s="16" t="str">
        <f>IF(HOUR(Table2[[#This Row],[Order Time]])&lt;12,"Morning",IF(HOUR(Table2[[#This Row],[Order Time]])&lt;17,"Afternoon",IF(HOUR(Table2[[#This Row],[Order Time]])&lt;21,"Evening","Night")))</f>
        <v>Evening</v>
      </c>
      <c r="AM1551" s="16" t="s">
        <v>29</v>
      </c>
    </row>
    <row r="1552" spans="1:39" x14ac:dyDescent="0.25">
      <c r="A1552" s="13" t="s">
        <v>3335</v>
      </c>
      <c r="B1552" s="4">
        <v>45700</v>
      </c>
      <c r="C1552" s="2">
        <f>YEAR(Table2[[#This Row],[Invoice Date]])</f>
        <v>2025</v>
      </c>
      <c r="D1552" s="2" t="str">
        <f>TEXT(Table2[[#This Row],[Invoice Date]],"mmm")</f>
        <v>Feb</v>
      </c>
      <c r="E1552" s="2" t="str">
        <f>Table2[[#This Row],[Store_ID]]&amp;"-"&amp;Table2[[#This Row],[Year]]&amp;"-"&amp;Table2[[#This Row],[Month]]</f>
        <v>STR057-2025-Feb</v>
      </c>
      <c r="F1552" s="2" t="s">
        <v>3336</v>
      </c>
      <c r="G1552" s="2" t="str">
        <f>_xlfn.XLOOKUP(Table2[[#This Row],[Customer_ID]],Table3[Customer_ID],Table3[Customer Name],"Not Found")</f>
        <v>Sandeep Chetty</v>
      </c>
      <c r="H1552" s="2" t="str">
        <f>_xlfn.XLOOKUP(Table2[[#This Row],[Customer_ID]],Table3[Customer_ID],Table3[Gender],"Female")</f>
        <v>Male</v>
      </c>
      <c r="I1552" s="2" t="str">
        <f>_xlfn.XLOOKUP(Table2[[#This Row],[Customer_ID]],Table3[Customer_ID],Table3[City],"Missing Memebership")</f>
        <v>Nellore</v>
      </c>
      <c r="J1552" s="2" t="str">
        <f>_xlfn.XLOOKUP(Table2[[#This Row],[Customer_ID]],Table3[Customer_ID],Table3[State],"Karnataka")</f>
        <v>Andhra Pradesh</v>
      </c>
      <c r="K1552" s="2" t="str">
        <f>_xlfn.XLOOKUP(Table2[[#This Row],[Customer_ID]],Table3[Customer_ID],Table3[Membership],"Regular")</f>
        <v>Gold</v>
      </c>
      <c r="L1552" s="2" t="s">
        <v>2019</v>
      </c>
      <c r="M1552" s="2" t="str">
        <f>_xlfn.XLOOKUP(Table2[[#This Row],[Product_ID]],Table4[Product_ID],Table4[Product_Name],"Not Found")</f>
        <v>Reebok Kurta Wine</v>
      </c>
      <c r="N1552" s="2" t="str">
        <f>_xlfn.XLOOKUP(Table2[[#This Row],[Product_ID]],Table4[Product_ID],Table4[Category],"Not Found")</f>
        <v>Men Ethnic</v>
      </c>
      <c r="O1552" s="2" t="str">
        <f>_xlfn.XLOOKUP(Table2[[#This Row],[Product_ID]],Table4[Product_ID],Table4[Subcategory],"Not Found")</f>
        <v>Kurta</v>
      </c>
      <c r="P1552" s="2" t="str">
        <f>_xlfn.XLOOKUP(Table2[[#This Row],[Product_ID]],Table4[Product_ID],Table4[Brand],"Missing Brand")</f>
        <v>Reebok</v>
      </c>
      <c r="Q1552" s="2" t="s">
        <v>464</v>
      </c>
      <c r="R1552" s="2" t="str">
        <f>_xlfn.XLOOKUP(Table2[[#This Row],[Store_ID]],Table6[Store_ID],Table6[Store Name],"Not Found")</f>
        <v>TrendMart Vellore Standard</v>
      </c>
      <c r="S1552" s="2">
        <f>_xlfn.XLOOKUP(Table2[[#This Row],[Store_ID]],Table6[Store_ID],Table6[Monthly Target],"Missing Target")</f>
        <v>2500000</v>
      </c>
      <c r="T1552" s="2" t="str">
        <f>_xlfn.XLOOKUP(Table2[[#This Row],[Store_ID]],Table6[Store_ID],Table6[Region],"Not Found")</f>
        <v>South Zone 1</v>
      </c>
      <c r="U1552" s="2" t="s">
        <v>321</v>
      </c>
      <c r="V1552" s="2" t="str">
        <f>_xlfn.XLOOKUP(Table2[[#This Row],[Employee_ID]],Table5[Employee_ID],Table5[Employee Name],"Not Found")</f>
        <v>Sunita Ramachandran</v>
      </c>
      <c r="W1552" s="2">
        <v>4</v>
      </c>
      <c r="X1552" s="2">
        <v>2620.11</v>
      </c>
      <c r="Y1552" s="2">
        <v>30</v>
      </c>
      <c r="Z1552" s="2">
        <v>3144.13</v>
      </c>
      <c r="AA1552" s="2">
        <v>12</v>
      </c>
      <c r="AB1552" s="2">
        <v>880.36</v>
      </c>
      <c r="AC1552" s="2">
        <v>8216.67</v>
      </c>
      <c r="AD1552" s="2">
        <v>7553.16</v>
      </c>
      <c r="AE1552" s="2">
        <f t="shared" si="49"/>
        <v>-216.8499999999998</v>
      </c>
      <c r="AF1552" s="2" t="s">
        <v>56</v>
      </c>
      <c r="AG1552" s="42">
        <f>IFERROR(Table2[[#This Row],[Profit]]/Table2[[#This Row],[Sales Amount]],0)</f>
        <v>-2.6391470023744389E-2</v>
      </c>
      <c r="AH1552" s="2" t="str">
        <f>TRIM(Table2[[#This Row],[Payment Modee]])</f>
        <v>Credit Card</v>
      </c>
      <c r="AI1552" s="2" t="s">
        <v>26</v>
      </c>
      <c r="AJ1552" s="2" t="s">
        <v>27</v>
      </c>
      <c r="AK1552" s="2" t="s">
        <v>1284</v>
      </c>
      <c r="AL1552" s="16" t="str">
        <f>IF(HOUR(Table2[[#This Row],[Order Time]])&lt;12,"Morning",IF(HOUR(Table2[[#This Row],[Order Time]])&lt;17,"Afternoon",IF(HOUR(Table2[[#This Row],[Order Time]])&lt;21,"Evening","Night")))</f>
        <v>Morning</v>
      </c>
      <c r="AM1552" s="16" t="s">
        <v>29</v>
      </c>
    </row>
    <row r="1553" spans="1:39" x14ac:dyDescent="0.25">
      <c r="A1553" s="13" t="s">
        <v>3337</v>
      </c>
      <c r="B1553" s="4">
        <v>45590</v>
      </c>
      <c r="C1553" s="2">
        <f>YEAR(Table2[[#This Row],[Invoice Date]])</f>
        <v>2024</v>
      </c>
      <c r="D1553" s="2" t="str">
        <f>TEXT(Table2[[#This Row],[Invoice Date]],"mmm")</f>
        <v>Oct</v>
      </c>
      <c r="E1553" s="2" t="str">
        <f>Table2[[#This Row],[Store_ID]]&amp;"-"&amp;Table2[[#This Row],[Year]]&amp;"-"&amp;Table2[[#This Row],[Month]]</f>
        <v>STR098-2024-Oct</v>
      </c>
      <c r="F1553" s="2" t="s">
        <v>1394</v>
      </c>
      <c r="G1553" s="2" t="str">
        <f>_xlfn.XLOOKUP(Table2[[#This Row],[Customer_ID]],Table3[Customer_ID],Table3[Customer Name],"Not Found")</f>
        <v>Janani Krishnan</v>
      </c>
      <c r="H1553" s="2" t="str">
        <f>_xlfn.XLOOKUP(Table2[[#This Row],[Customer_ID]],Table3[Customer_ID],Table3[Gender],"Female")</f>
        <v>Female</v>
      </c>
      <c r="I1553" s="2" t="str">
        <f>_xlfn.XLOOKUP(Table2[[#This Row],[Customer_ID]],Table3[Customer_ID],Table3[City],"Missing Memebership")</f>
        <v>Tirupati</v>
      </c>
      <c r="J1553" s="2" t="str">
        <f>_xlfn.XLOOKUP(Table2[[#This Row],[Customer_ID]],Table3[Customer_ID],Table3[State],"Karnataka")</f>
        <v>Andhra Pradesh</v>
      </c>
      <c r="K1553" s="2" t="str">
        <f>_xlfn.XLOOKUP(Table2[[#This Row],[Customer_ID]],Table3[Customer_ID],Table3[Membership],"Regular")</f>
        <v>Platinum</v>
      </c>
      <c r="L1553" s="2" t="s">
        <v>838</v>
      </c>
      <c r="M1553" s="2" t="str">
        <f>_xlfn.XLOOKUP(Table2[[#This Row],[Product_ID]],Table4[Product_ID],Table4[Product_Name],"Not Found")</f>
        <v>Sonata A-Line Kurti Sky Blue</v>
      </c>
      <c r="N1553" s="2" t="str">
        <f>_xlfn.XLOOKUP(Table2[[#This Row],[Product_ID]],Table4[Product_ID],Table4[Category],"Not Found")</f>
        <v>Women Kurtis</v>
      </c>
      <c r="O1553" s="2" t="str">
        <f>_xlfn.XLOOKUP(Table2[[#This Row],[Product_ID]],Table4[Product_ID],Table4[Subcategory],"Not Found")</f>
        <v>A-Line Kurti</v>
      </c>
      <c r="P1553" s="2" t="str">
        <f>_xlfn.XLOOKUP(Table2[[#This Row],[Product_ID]],Table4[Product_ID],Table4[Brand],"Missing Brand")</f>
        <v>Sonata</v>
      </c>
      <c r="Q1553" s="2" t="s">
        <v>606</v>
      </c>
      <c r="R1553" s="2" t="str">
        <f>_xlfn.XLOOKUP(Table2[[#This Row],[Store_ID]],Table6[Store_ID],Table6[Store Name],"Not Found")</f>
        <v>TrendMart Guntur High Street</v>
      </c>
      <c r="S1553" s="2">
        <f>_xlfn.XLOOKUP(Table2[[#This Row],[Store_ID]],Table6[Store_ID],Table6[Monthly Target],"Missing Target")</f>
        <v>1200000</v>
      </c>
      <c r="T1553" s="2" t="str">
        <f>_xlfn.XLOOKUP(Table2[[#This Row],[Store_ID]],Table6[Store_ID],Table6[Region],"Not Found")</f>
        <v>South Zone 3</v>
      </c>
      <c r="U1553" s="2" t="s">
        <v>176</v>
      </c>
      <c r="V1553" s="2" t="str">
        <f>_xlfn.XLOOKUP(Table2[[#This Row],[Employee_ID]],Table5[Employee_ID],Table5[Employee Name],"Not Found")</f>
        <v>Malathi Varma</v>
      </c>
      <c r="W1553" s="2">
        <v>2</v>
      </c>
      <c r="X1553" s="2">
        <v>756.41</v>
      </c>
      <c r="Y1553" s="2">
        <v>10</v>
      </c>
      <c r="Z1553" s="2">
        <v>151.28</v>
      </c>
      <c r="AA1553" s="2">
        <v>5</v>
      </c>
      <c r="AB1553" s="2">
        <v>68.08</v>
      </c>
      <c r="AC1553" s="2">
        <v>1429.62</v>
      </c>
      <c r="AD1553" s="2">
        <v>1138.7</v>
      </c>
      <c r="AE1553" s="2">
        <f t="shared" si="49"/>
        <v>222.83999999999986</v>
      </c>
      <c r="AF1553" s="2" t="s">
        <v>25</v>
      </c>
      <c r="AG1553" s="42">
        <f>IFERROR(Table2[[#This Row],[Profit]]/Table2[[#This Row],[Sales Amount]],0)</f>
        <v>0.1558735887858311</v>
      </c>
      <c r="AH1553" s="2" t="str">
        <f>TRIM(Table2[[#This Row],[Payment Modee]])</f>
        <v>UPI</v>
      </c>
      <c r="AI1553" s="2" t="s">
        <v>36</v>
      </c>
      <c r="AJ1553" s="2" t="s">
        <v>27</v>
      </c>
      <c r="AK1553" s="2" t="s">
        <v>808</v>
      </c>
      <c r="AL1553" s="16" t="str">
        <f>IF(HOUR(Table2[[#This Row],[Order Time]])&lt;12,"Morning",IF(HOUR(Table2[[#This Row],[Order Time]])&lt;17,"Afternoon",IF(HOUR(Table2[[#This Row],[Order Time]])&lt;21,"Evening","Night")))</f>
        <v>Evening</v>
      </c>
      <c r="AM1553" s="16" t="s">
        <v>29</v>
      </c>
    </row>
    <row r="1554" spans="1:39" x14ac:dyDescent="0.25">
      <c r="A1554" s="13" t="s">
        <v>3338</v>
      </c>
      <c r="B1554" s="4">
        <v>45582</v>
      </c>
      <c r="C1554" s="2">
        <f>YEAR(Table2[[#This Row],[Invoice Date]])</f>
        <v>2024</v>
      </c>
      <c r="D1554" s="2" t="str">
        <f>TEXT(Table2[[#This Row],[Invoice Date]],"mmm")</f>
        <v>Oct</v>
      </c>
      <c r="E1554" s="2" t="str">
        <f>Table2[[#This Row],[Store_ID]]&amp;"-"&amp;Table2[[#This Row],[Year]]&amp;"-"&amp;Table2[[#This Row],[Month]]</f>
        <v>STR107-2024-Oct</v>
      </c>
      <c r="F1554" s="2" t="s">
        <v>2561</v>
      </c>
      <c r="G1554" s="2" t="str">
        <f>_xlfn.XLOOKUP(Table2[[#This Row],[Customer_ID]],Table3[Customer_ID],Table3[Customer Name],"Not Found")</f>
        <v>Jayaram Yadav</v>
      </c>
      <c r="H1554" s="2" t="str">
        <f>_xlfn.XLOOKUP(Table2[[#This Row],[Customer_ID]],Table3[Customer_ID],Table3[Gender],"Female")</f>
        <v>Male</v>
      </c>
      <c r="I1554" s="2" t="str">
        <f>_xlfn.XLOOKUP(Table2[[#This Row],[Customer_ID]],Table3[Customer_ID],Table3[City],"Missing Memebership")</f>
        <v>Nizamabad</v>
      </c>
      <c r="J1554" s="2" t="str">
        <f>_xlfn.XLOOKUP(Table2[[#This Row],[Customer_ID]],Table3[Customer_ID],Table3[State],"Karnataka")</f>
        <v>Telangana</v>
      </c>
      <c r="K1554" s="2" t="str">
        <f>_xlfn.XLOOKUP(Table2[[#This Row],[Customer_ID]],Table3[Customer_ID],Table3[Membership],"Regular")</f>
        <v>Silver</v>
      </c>
      <c r="L1554" s="2" t="s">
        <v>690</v>
      </c>
      <c r="M1554" s="2" t="str">
        <f>_xlfn.XLOOKUP(Table2[[#This Row],[Product_ID]],Table4[Product_ID],Table4[Product_Name],"Not Found")</f>
        <v>Being Human Girls Frock Teal</v>
      </c>
      <c r="N1554" s="2" t="str">
        <f>_xlfn.XLOOKUP(Table2[[#This Row],[Product_ID]],Table4[Product_ID],Table4[Category],"Not Found")</f>
        <v>Kids Wear</v>
      </c>
      <c r="O1554" s="2" t="str">
        <f>_xlfn.XLOOKUP(Table2[[#This Row],[Product_ID]],Table4[Product_ID],Table4[Subcategory],"Not Found")</f>
        <v>Girls Frock</v>
      </c>
      <c r="P1554" s="2" t="str">
        <f>_xlfn.XLOOKUP(Table2[[#This Row],[Product_ID]],Table4[Product_ID],Table4[Brand],"Missing Brand")</f>
        <v>Being Human</v>
      </c>
      <c r="Q1554" s="2" t="s">
        <v>914</v>
      </c>
      <c r="R1554" s="2" t="str">
        <f>_xlfn.XLOOKUP(Table2[[#This Row],[Store_ID]],Table6[Store_ID],Table6[Store Name],"Not Found")</f>
        <v>TrendMart Kochi High Street</v>
      </c>
      <c r="S1554" s="2">
        <f>_xlfn.XLOOKUP(Table2[[#This Row],[Store_ID]],Table6[Store_ID],Table6[Monthly Target],"Missing Target")</f>
        <v>1500000</v>
      </c>
      <c r="T1554" s="2" t="str">
        <f>_xlfn.XLOOKUP(Table2[[#This Row],[Store_ID]],Table6[Store_ID],Table6[Region],"Not Found")</f>
        <v>South Zone 1</v>
      </c>
      <c r="U1554" s="2" t="s">
        <v>417</v>
      </c>
      <c r="V1554" s="2" t="str">
        <f>_xlfn.XLOOKUP(Table2[[#This Row],[Employee_ID]],Table5[Employee_ID],Table5[Employee Name],"Not Found")</f>
        <v>Arjun Krishnan</v>
      </c>
      <c r="W1554" s="2">
        <v>1</v>
      </c>
      <c r="X1554" s="2">
        <v>632.97</v>
      </c>
      <c r="Y1554" s="2">
        <v>30</v>
      </c>
      <c r="Z1554" s="2">
        <v>189.89</v>
      </c>
      <c r="AA1554" s="2">
        <v>5</v>
      </c>
      <c r="AB1554" s="2">
        <v>22.15</v>
      </c>
      <c r="AC1554" s="2">
        <v>465.23</v>
      </c>
      <c r="AD1554" s="2">
        <v>424.76</v>
      </c>
      <c r="AE1554" s="2">
        <f t="shared" si="49"/>
        <v>18.320000000000029</v>
      </c>
      <c r="AF1554" s="2" t="s">
        <v>56</v>
      </c>
      <c r="AG1554" s="42">
        <f>IFERROR(Table2[[#This Row],[Profit]]/Table2[[#This Row],[Sales Amount]],0)</f>
        <v>3.9378371988048985E-2</v>
      </c>
      <c r="AH1554" s="2" t="str">
        <f>TRIM(Table2[[#This Row],[Payment Modee]])</f>
        <v>Credit Card</v>
      </c>
      <c r="AI1554" s="2" t="s">
        <v>26</v>
      </c>
      <c r="AJ1554" s="2" t="s">
        <v>27</v>
      </c>
      <c r="AK1554" s="2" t="s">
        <v>888</v>
      </c>
      <c r="AL1554" s="16" t="str">
        <f>IF(HOUR(Table2[[#This Row],[Order Time]])&lt;12,"Morning",IF(HOUR(Table2[[#This Row],[Order Time]])&lt;17,"Afternoon",IF(HOUR(Table2[[#This Row],[Order Time]])&lt;21,"Evening","Night")))</f>
        <v>Afternoon</v>
      </c>
      <c r="AM1554" s="16" t="s">
        <v>29</v>
      </c>
    </row>
    <row r="1555" spans="1:39" x14ac:dyDescent="0.25">
      <c r="A1555" s="13" t="s">
        <v>3339</v>
      </c>
      <c r="B1555" s="4">
        <v>45617</v>
      </c>
      <c r="C1555" s="2">
        <f>YEAR(Table2[[#This Row],[Invoice Date]])</f>
        <v>2024</v>
      </c>
      <c r="D1555" s="2" t="str">
        <f>TEXT(Table2[[#This Row],[Invoice Date]],"mmm")</f>
        <v>Nov</v>
      </c>
      <c r="E1555" s="2" t="str">
        <f>Table2[[#This Row],[Store_ID]]&amp;"-"&amp;Table2[[#This Row],[Year]]&amp;"-"&amp;Table2[[#This Row],[Month]]</f>
        <v>STR054-2024-Nov</v>
      </c>
      <c r="F1555" s="2" t="s">
        <v>579</v>
      </c>
      <c r="G1555" s="2" t="str">
        <f>_xlfn.XLOOKUP(Table2[[#This Row],[Customer_ID]],Table3[Customer_ID],Table3[Customer Name],"Not Found")</f>
        <v>Ramesh Subramaniam</v>
      </c>
      <c r="H1555" s="2" t="str">
        <f>_xlfn.XLOOKUP(Table2[[#This Row],[Customer_ID]],Table3[Customer_ID],Table3[Gender],"Female")</f>
        <v>Male</v>
      </c>
      <c r="I1555" s="2" t="str">
        <f>_xlfn.XLOOKUP(Table2[[#This Row],[Customer_ID]],Table3[Customer_ID],Table3[City],"Missing Memebership")</f>
        <v>Khammam</v>
      </c>
      <c r="J1555" s="2" t="str">
        <f>_xlfn.XLOOKUP(Table2[[#This Row],[Customer_ID]],Table3[Customer_ID],Table3[State],"Karnataka")</f>
        <v>Telangana</v>
      </c>
      <c r="K1555" s="2" t="str">
        <f>_xlfn.XLOOKUP(Table2[[#This Row],[Customer_ID]],Table3[Customer_ID],Table3[Membership],"Regular")</f>
        <v>Regular</v>
      </c>
      <c r="L1555" s="2" t="s">
        <v>2171</v>
      </c>
      <c r="M1555" s="2" t="str">
        <f>_xlfn.XLOOKUP(Table2[[#This Row],[Product_ID]],Table4[Product_ID],Table4[Product_Name],"Not Found")</f>
        <v>Indian Terrain Graphic Tee Purple</v>
      </c>
      <c r="N1555" s="2" t="str">
        <f>_xlfn.XLOOKUP(Table2[[#This Row],[Product_ID]],Table4[Product_ID],Table4[Category],"Not Found")</f>
        <v>Men T-Shirts</v>
      </c>
      <c r="O1555" s="2" t="str">
        <f>_xlfn.XLOOKUP(Table2[[#This Row],[Product_ID]],Table4[Product_ID],Table4[Subcategory],"Not Found")</f>
        <v>Graphic Tee</v>
      </c>
      <c r="P1555" s="2" t="str">
        <f>_xlfn.XLOOKUP(Table2[[#This Row],[Product_ID]],Table4[Product_ID],Table4[Brand],"Missing Brand")</f>
        <v>Indian Terrain</v>
      </c>
      <c r="Q1555" s="2" t="s">
        <v>712</v>
      </c>
      <c r="R1555" s="2" t="str">
        <f>_xlfn.XLOOKUP(Table2[[#This Row],[Store_ID]],Table6[Store_ID],Table6[Store Name],"Not Found")</f>
        <v>TrendMart Thoothukudi Mall Kiosk</v>
      </c>
      <c r="S1555" s="2">
        <f>_xlfn.XLOOKUP(Table2[[#This Row],[Store_ID]],Table6[Store_ID],Table6[Monthly Target],"Missing Target")</f>
        <v>2000000</v>
      </c>
      <c r="T1555" s="2" t="str">
        <f>_xlfn.XLOOKUP(Table2[[#This Row],[Store_ID]],Table6[Store_ID],Table6[Region],"Not Found")</f>
        <v>South Zone 1</v>
      </c>
      <c r="U1555" s="2" t="s">
        <v>220</v>
      </c>
      <c r="V1555" s="2" t="str">
        <f>_xlfn.XLOOKUP(Table2[[#This Row],[Employee_ID]],Table5[Employee_ID],Table5[Employee Name],"Not Found")</f>
        <v>Vasanthi Kamath</v>
      </c>
      <c r="W1555" s="2">
        <v>4</v>
      </c>
      <c r="X1555" s="2">
        <v>576.53</v>
      </c>
      <c r="Y1555" s="2">
        <v>10</v>
      </c>
      <c r="Z1555" s="2">
        <v>230.61</v>
      </c>
      <c r="AA1555" s="2">
        <v>5</v>
      </c>
      <c r="AB1555" s="2">
        <v>103.78</v>
      </c>
      <c r="AC1555" s="2">
        <v>2179.29</v>
      </c>
      <c r="AD1555" s="2">
        <v>1493.08</v>
      </c>
      <c r="AE1555" s="2">
        <f t="shared" si="49"/>
        <v>582.43000000000006</v>
      </c>
      <c r="AF1555" s="2" t="s">
        <v>69</v>
      </c>
      <c r="AG1555" s="42">
        <f>IFERROR(Table2[[#This Row],[Profit]]/Table2[[#This Row],[Sales Amount]],0)</f>
        <v>0.26725676711222468</v>
      </c>
      <c r="AH1555" s="2" t="str">
        <f>TRIM(Table2[[#This Row],[Payment Modee]])</f>
        <v>Cash</v>
      </c>
      <c r="AI1555" s="2" t="s">
        <v>26</v>
      </c>
      <c r="AJ1555" s="2" t="s">
        <v>27</v>
      </c>
      <c r="AK1555" s="2" t="s">
        <v>466</v>
      </c>
      <c r="AL1555" s="16" t="str">
        <f>IF(HOUR(Table2[[#This Row],[Order Time]])&lt;12,"Morning",IF(HOUR(Table2[[#This Row],[Order Time]])&lt;17,"Afternoon",IF(HOUR(Table2[[#This Row],[Order Time]])&lt;21,"Evening","Night")))</f>
        <v>Evening</v>
      </c>
      <c r="AM1555" s="16" t="s">
        <v>29</v>
      </c>
    </row>
    <row r="1556" spans="1:39" x14ac:dyDescent="0.25">
      <c r="A1556" s="13" t="s">
        <v>3340</v>
      </c>
      <c r="B1556" s="4">
        <v>45537</v>
      </c>
      <c r="C1556" s="2">
        <f>YEAR(Table2[[#This Row],[Invoice Date]])</f>
        <v>2024</v>
      </c>
      <c r="D1556" s="2" t="str">
        <f>TEXT(Table2[[#This Row],[Invoice Date]],"mmm")</f>
        <v>Sep</v>
      </c>
      <c r="E1556" s="2" t="str">
        <f>Table2[[#This Row],[Store_ID]]&amp;"-"&amp;Table2[[#This Row],[Year]]&amp;"-"&amp;Table2[[#This Row],[Month]]</f>
        <v>STR027-2024-Sep</v>
      </c>
      <c r="F1556" s="2" t="s">
        <v>1935</v>
      </c>
      <c r="G1556" s="2" t="str">
        <f>_xlfn.XLOOKUP(Table2[[#This Row],[Customer_ID]],Table3[Customer_ID],Table3[Customer Name],"Not Found")</f>
        <v>Bhavani Mudaliar</v>
      </c>
      <c r="H1556" s="2" t="str">
        <f>_xlfn.XLOOKUP(Table2[[#This Row],[Customer_ID]],Table3[Customer_ID],Table3[Gender],"Female")</f>
        <v>Female</v>
      </c>
      <c r="I1556" s="2" t="str">
        <f>_xlfn.XLOOKUP(Table2[[#This Row],[Customer_ID]],Table3[Customer_ID],Table3[City],"Missing Memebership")</f>
        <v>Nellore</v>
      </c>
      <c r="J1556" s="2" t="str">
        <f>_xlfn.XLOOKUP(Table2[[#This Row],[Customer_ID]],Table3[Customer_ID],Table3[State],"Karnataka")</f>
        <v>Andhra Pradesh</v>
      </c>
      <c r="K1556" s="2" t="str">
        <f>_xlfn.XLOOKUP(Table2[[#This Row],[Customer_ID]],Table3[Customer_ID],Table3[Membership],"Regular")</f>
        <v>Regular</v>
      </c>
      <c r="L1556" s="2" t="s">
        <v>540</v>
      </c>
      <c r="M1556" s="2" t="str">
        <f>_xlfn.XLOOKUP(Table2[[#This Row],[Product_ID]],Table4[Product_ID],Table4[Product_Name],"Not Found")</f>
        <v>Indian Terrain A-Line Dress Navy Blue</v>
      </c>
      <c r="N1556" s="2" t="str">
        <f>_xlfn.XLOOKUP(Table2[[#This Row],[Product_ID]],Table4[Product_ID],Table4[Category],"Not Found")</f>
        <v>Women Dresses</v>
      </c>
      <c r="O1556" s="2" t="str">
        <f>_xlfn.XLOOKUP(Table2[[#This Row],[Product_ID]],Table4[Product_ID],Table4[Subcategory],"Not Found")</f>
        <v>A-Line Dress</v>
      </c>
      <c r="P1556" s="2" t="str">
        <f>_xlfn.XLOOKUP(Table2[[#This Row],[Product_ID]],Table4[Product_ID],Table4[Brand],"Missing Brand")</f>
        <v>Indian Terrain</v>
      </c>
      <c r="Q1556" s="2" t="s">
        <v>965</v>
      </c>
      <c r="R1556" s="2" t="str">
        <f>_xlfn.XLOOKUP(Table2[[#This Row],[Store_ID]],Table6[Store_ID],Table6[Store Name],"Not Found")</f>
        <v>TrendMart Hyderabad Standard</v>
      </c>
      <c r="S1556" s="2">
        <f>_xlfn.XLOOKUP(Table2[[#This Row],[Store_ID]],Table6[Store_ID],Table6[Monthly Target],"Missing Target")</f>
        <v>1500000</v>
      </c>
      <c r="T1556" s="2" t="str">
        <f>_xlfn.XLOOKUP(Table2[[#This Row],[Store_ID]],Table6[Store_ID],Table6[Region],"Not Found")</f>
        <v>South Zone 2</v>
      </c>
      <c r="U1556" s="2" t="s">
        <v>102</v>
      </c>
      <c r="V1556" s="2" t="str">
        <f>_xlfn.XLOOKUP(Table2[[#This Row],[Employee_ID]],Table5[Employee_ID],Table5[Employee Name],"Not Found")</f>
        <v>Chandra Reddy</v>
      </c>
      <c r="W1556" s="2">
        <v>1</v>
      </c>
      <c r="X1556" s="2">
        <v>1127.3399999999999</v>
      </c>
      <c r="Y1556" s="2">
        <v>10</v>
      </c>
      <c r="Z1556" s="2">
        <v>112.73</v>
      </c>
      <c r="AA1556" s="2">
        <v>12</v>
      </c>
      <c r="AB1556" s="2">
        <v>121.75</v>
      </c>
      <c r="AC1556" s="2">
        <v>1136.3599999999999</v>
      </c>
      <c r="AD1556" s="2">
        <v>865.42</v>
      </c>
      <c r="AE1556" s="2">
        <f t="shared" ref="AE1556:AE1587" si="50">(AC1556-AD1556-AB1556)</f>
        <v>149.18999999999994</v>
      </c>
      <c r="AF1556" s="2" t="s">
        <v>56</v>
      </c>
      <c r="AG1556" s="42">
        <f>IFERROR(Table2[[#This Row],[Profit]]/Table2[[#This Row],[Sales Amount]],0)</f>
        <v>0.13128762012038434</v>
      </c>
      <c r="AH1556" s="2" t="str">
        <f>TRIM(Table2[[#This Row],[Payment Modee]])</f>
        <v>Credit Card</v>
      </c>
      <c r="AI1556" s="2" t="s">
        <v>36</v>
      </c>
      <c r="AJ1556" s="2" t="s">
        <v>27</v>
      </c>
      <c r="AK1556" s="2" t="s">
        <v>1037</v>
      </c>
      <c r="AL1556" s="16" t="str">
        <f>IF(HOUR(Table2[[#This Row],[Order Time]])&lt;12,"Morning",IF(HOUR(Table2[[#This Row],[Order Time]])&lt;17,"Afternoon",IF(HOUR(Table2[[#This Row],[Order Time]])&lt;21,"Evening","Night")))</f>
        <v>Morning</v>
      </c>
      <c r="AM1556" s="16" t="s">
        <v>29</v>
      </c>
    </row>
    <row r="1557" spans="1:39" x14ac:dyDescent="0.25">
      <c r="A1557" s="13" t="s">
        <v>3341</v>
      </c>
      <c r="B1557" s="4">
        <v>45463</v>
      </c>
      <c r="C1557" s="2">
        <f>YEAR(Table2[[#This Row],[Invoice Date]])</f>
        <v>2024</v>
      </c>
      <c r="D1557" s="2" t="str">
        <f>TEXT(Table2[[#This Row],[Invoice Date]],"mmm")</f>
        <v>Jun</v>
      </c>
      <c r="E1557" s="2" t="str">
        <f>Table2[[#This Row],[Store_ID]]&amp;"-"&amp;Table2[[#This Row],[Year]]&amp;"-"&amp;Table2[[#This Row],[Month]]</f>
        <v>STR034-2024-Jun</v>
      </c>
      <c r="F1557" s="2" t="s">
        <v>2766</v>
      </c>
      <c r="G1557" s="2" t="str">
        <f>_xlfn.XLOOKUP(Table2[[#This Row],[Customer_ID]],Table3[Customer_ID],Table3[Customer Name],"Not Found")</f>
        <v>Manikandan Achari</v>
      </c>
      <c r="H1557" s="2" t="str">
        <f>_xlfn.XLOOKUP(Table2[[#This Row],[Customer_ID]],Table3[Customer_ID],Table3[Gender],"Female")</f>
        <v>Male</v>
      </c>
      <c r="I1557" s="2" t="str">
        <f>_xlfn.XLOOKUP(Table2[[#This Row],[Customer_ID]],Table3[Customer_ID],Table3[City],"Missing Memebership")</f>
        <v>Thiruvananthapuram</v>
      </c>
      <c r="J1557" s="2" t="str">
        <f>_xlfn.XLOOKUP(Table2[[#This Row],[Customer_ID]],Table3[Customer_ID],Table3[State],"Karnataka")</f>
        <v>Kerala</v>
      </c>
      <c r="K1557" s="2" t="str">
        <f>_xlfn.XLOOKUP(Table2[[#This Row],[Customer_ID]],Table3[Customer_ID],Table3[Membership],"Regular")</f>
        <v>Regular</v>
      </c>
      <c r="L1557" s="2" t="s">
        <v>986</v>
      </c>
      <c r="M1557" s="2" t="str">
        <f>_xlfn.XLOOKUP(Table2[[#This Row],[Product_ID]],Table4[Product_ID],Table4[Product_Name],"Not Found")</f>
        <v>Ramraj Cotton A-Line Dress Brown</v>
      </c>
      <c r="N1557" s="2" t="str">
        <f>_xlfn.XLOOKUP(Table2[[#This Row],[Product_ID]],Table4[Product_ID],Table4[Category],"Not Found")</f>
        <v>Women Dresses</v>
      </c>
      <c r="O1557" s="2" t="str">
        <f>_xlfn.XLOOKUP(Table2[[#This Row],[Product_ID]],Table4[Product_ID],Table4[Subcategory],"Not Found")</f>
        <v>A-Line Dress</v>
      </c>
      <c r="P1557" s="2" t="str">
        <f>_xlfn.XLOOKUP(Table2[[#This Row],[Product_ID]],Table4[Product_ID],Table4[Brand],"Missing Brand")</f>
        <v>Ramraj Cotton</v>
      </c>
      <c r="Q1557" s="2" t="s">
        <v>1572</v>
      </c>
      <c r="R1557" s="2" t="str">
        <f>_xlfn.XLOOKUP(Table2[[#This Row],[Store_ID]],Table6[Store_ID],Table6[Store Name],"Not Found")</f>
        <v>TrendMart Warangal Standard</v>
      </c>
      <c r="S1557" s="2">
        <f>_xlfn.XLOOKUP(Table2[[#This Row],[Store_ID]],Table6[Store_ID],Table6[Monthly Target],"Missing Target")</f>
        <v>1200000</v>
      </c>
      <c r="T1557" s="2" t="str">
        <f>_xlfn.XLOOKUP(Table2[[#This Row],[Store_ID]],Table6[Store_ID],Table6[Region],"Not Found")</f>
        <v>South Zone 2</v>
      </c>
      <c r="U1557" s="2" t="s">
        <v>289</v>
      </c>
      <c r="V1557" s="2" t="str">
        <f>_xlfn.XLOOKUP(Table2[[#This Row],[Employee_ID]],Table5[Employee_ID],Table5[Employee Name],"Not Found")</f>
        <v>Anitha Ramachandran</v>
      </c>
      <c r="W1557" s="2">
        <v>1</v>
      </c>
      <c r="X1557" s="2">
        <v>1217.75</v>
      </c>
      <c r="Y1557" s="2">
        <v>10</v>
      </c>
      <c r="Z1557" s="2">
        <v>121.78</v>
      </c>
      <c r="AA1557" s="2">
        <v>12</v>
      </c>
      <c r="AB1557" s="2">
        <v>131.52000000000001</v>
      </c>
      <c r="AC1557" s="2">
        <v>1227.49</v>
      </c>
      <c r="AD1557" s="2">
        <v>769.63</v>
      </c>
      <c r="AE1557" s="2">
        <f t="shared" si="50"/>
        <v>326.34000000000003</v>
      </c>
      <c r="AF1557" s="2" t="s">
        <v>35</v>
      </c>
      <c r="AG1557" s="42">
        <f>IFERROR(Table2[[#This Row],[Profit]]/Table2[[#This Row],[Sales Amount]],0)</f>
        <v>0.26585959967087308</v>
      </c>
      <c r="AH1557" s="2" t="str">
        <f>TRIM(Table2[[#This Row],[Payment Modee]])</f>
        <v>Debit Card</v>
      </c>
      <c r="AI1557" s="2" t="s">
        <v>26</v>
      </c>
      <c r="AJ1557" s="2" t="s">
        <v>27</v>
      </c>
      <c r="AK1557" s="2" t="s">
        <v>1486</v>
      </c>
      <c r="AL1557" s="16" t="str">
        <f>IF(HOUR(Table2[[#This Row],[Order Time]])&lt;12,"Morning",IF(HOUR(Table2[[#This Row],[Order Time]])&lt;17,"Afternoon",IF(HOUR(Table2[[#This Row],[Order Time]])&lt;21,"Evening","Night")))</f>
        <v>Morning</v>
      </c>
      <c r="AM1557" s="16" t="s">
        <v>29</v>
      </c>
    </row>
    <row r="1558" spans="1:39" x14ac:dyDescent="0.25">
      <c r="A1558" s="13" t="s">
        <v>3342</v>
      </c>
      <c r="B1558" s="4">
        <v>45618</v>
      </c>
      <c r="C1558" s="2">
        <f>YEAR(Table2[[#This Row],[Invoice Date]])</f>
        <v>2024</v>
      </c>
      <c r="D1558" s="2" t="str">
        <f>TEXT(Table2[[#This Row],[Invoice Date]],"mmm")</f>
        <v>Nov</v>
      </c>
      <c r="E1558" s="2" t="str">
        <f>Table2[[#This Row],[Store_ID]]&amp;"-"&amp;Table2[[#This Row],[Year]]&amp;"-"&amp;Table2[[#This Row],[Month]]</f>
        <v>STR092-2024-Nov</v>
      </c>
      <c r="F1558" s="2" t="s">
        <v>1746</v>
      </c>
      <c r="G1558" s="2" t="str">
        <f>_xlfn.XLOOKUP(Table2[[#This Row],[Customer_ID]],Table3[Customer_ID],Table3[Customer Name],"Not Found")</f>
        <v>Kannan Kumar</v>
      </c>
      <c r="H1558" s="2" t="str">
        <f>_xlfn.XLOOKUP(Table2[[#This Row],[Customer_ID]],Table3[Customer_ID],Table3[Gender],"Female")</f>
        <v>Male</v>
      </c>
      <c r="I1558" s="2" t="str">
        <f>_xlfn.XLOOKUP(Table2[[#This Row],[Customer_ID]],Table3[Customer_ID],Table3[City],"Missing Memebership")</f>
        <v>Belagavi</v>
      </c>
      <c r="J1558" s="2" t="str">
        <f>_xlfn.XLOOKUP(Table2[[#This Row],[Customer_ID]],Table3[Customer_ID],Table3[State],"Karnataka")</f>
        <v>Karnataka</v>
      </c>
      <c r="K1558" s="2" t="str">
        <f>_xlfn.XLOOKUP(Table2[[#This Row],[Customer_ID]],Table3[Customer_ID],Table3[Membership],"Regular")</f>
        <v>Platinum</v>
      </c>
      <c r="L1558" s="2" t="s">
        <v>185</v>
      </c>
      <c r="M1558" s="2" t="str">
        <f>_xlfn.XLOOKUP(Table2[[#This Row],[Product_ID]],Table4[Product_ID],Table4[Product_Name],"Not Found")</f>
        <v>US Polo Assn Bootcut Sky Blue</v>
      </c>
      <c r="N1558" s="2" t="str">
        <f>_xlfn.XLOOKUP(Table2[[#This Row],[Product_ID]],Table4[Product_ID],Table4[Category],"Not Found")</f>
        <v>Women Jeans</v>
      </c>
      <c r="O1558" s="2" t="str">
        <f>_xlfn.XLOOKUP(Table2[[#This Row],[Product_ID]],Table4[Product_ID],Table4[Subcategory],"Not Found")</f>
        <v>Bootcut</v>
      </c>
      <c r="P1558" s="2" t="str">
        <f>_xlfn.XLOOKUP(Table2[[#This Row],[Product_ID]],Table4[Product_ID],Table4[Brand],"Missing Brand")</f>
        <v>Missing Brand Name</v>
      </c>
      <c r="Q1558" s="2" t="s">
        <v>245</v>
      </c>
      <c r="R1558" s="2" t="str">
        <f>_xlfn.XLOOKUP(Table2[[#This Row],[Store_ID]],Table6[Store_ID],Table6[Store Name],"Not Found")</f>
        <v>TrendMart Kochi Standard</v>
      </c>
      <c r="S1558" s="2">
        <f>_xlfn.XLOOKUP(Table2[[#This Row],[Store_ID]],Table6[Store_ID],Table6[Monthly Target],"Missing Target")</f>
        <v>1500000</v>
      </c>
      <c r="T1558" s="2" t="str">
        <f>_xlfn.XLOOKUP(Table2[[#This Row],[Store_ID]],Table6[Store_ID],Table6[Region],"Not Found")</f>
        <v>South Zone 1</v>
      </c>
      <c r="U1558" s="2" t="s">
        <v>147</v>
      </c>
      <c r="V1558" s="2" t="str">
        <f>_xlfn.XLOOKUP(Table2[[#This Row],[Employee_ID]],Table5[Employee_ID],Table5[Employee Name],"Not Found")</f>
        <v>Logesh Gopalakrishnan</v>
      </c>
      <c r="W1558" s="2">
        <v>2</v>
      </c>
      <c r="X1558" s="2">
        <v>1397.84</v>
      </c>
      <c r="Y1558" s="2">
        <v>10</v>
      </c>
      <c r="Z1558" s="2">
        <v>279.57</v>
      </c>
      <c r="AA1558" s="2">
        <v>12</v>
      </c>
      <c r="AB1558" s="2">
        <v>301.93</v>
      </c>
      <c r="AC1558" s="2">
        <v>2818.04</v>
      </c>
      <c r="AD1558" s="2">
        <v>1943.3</v>
      </c>
      <c r="AE1558" s="2">
        <f t="shared" si="50"/>
        <v>572.80999999999995</v>
      </c>
      <c r="AF1558" s="2" t="s">
        <v>69</v>
      </c>
      <c r="AG1558" s="42">
        <f>IFERROR(Table2[[#This Row],[Profit]]/Table2[[#This Row],[Sales Amount]],0)</f>
        <v>0.20326539012930972</v>
      </c>
      <c r="AH1558" s="2" t="str">
        <f>TRIM(Table2[[#This Row],[Payment Modee]])</f>
        <v>Cash</v>
      </c>
      <c r="AI1558" s="2" t="s">
        <v>26</v>
      </c>
      <c r="AJ1558" s="2" t="s">
        <v>27</v>
      </c>
      <c r="AK1558" s="2" t="s">
        <v>2424</v>
      </c>
      <c r="AL1558" s="16" t="str">
        <f>IF(HOUR(Table2[[#This Row],[Order Time]])&lt;12,"Morning",IF(HOUR(Table2[[#This Row],[Order Time]])&lt;17,"Afternoon",IF(HOUR(Table2[[#This Row],[Order Time]])&lt;21,"Evening","Night")))</f>
        <v>Afternoon</v>
      </c>
      <c r="AM1558" s="16" t="s">
        <v>29</v>
      </c>
    </row>
    <row r="1559" spans="1:39" x14ac:dyDescent="0.25">
      <c r="A1559" s="13" t="s">
        <v>3343</v>
      </c>
      <c r="B1559" s="4">
        <v>45409</v>
      </c>
      <c r="C1559" s="2">
        <f>YEAR(Table2[[#This Row],[Invoice Date]])</f>
        <v>2024</v>
      </c>
      <c r="D1559" s="2" t="str">
        <f>TEXT(Table2[[#This Row],[Invoice Date]],"mmm")</f>
        <v>Apr</v>
      </c>
      <c r="E1559" s="2" t="str">
        <f>Table2[[#This Row],[Store_ID]]&amp;"-"&amp;Table2[[#This Row],[Year]]&amp;"-"&amp;Table2[[#This Row],[Month]]</f>
        <v>STR062-2024-Apr</v>
      </c>
      <c r="F1559" s="2" t="s">
        <v>3344</v>
      </c>
      <c r="G1559" s="2" t="str">
        <f>_xlfn.XLOOKUP(Table2[[#This Row],[Customer_ID]],Table3[Customer_ID],Table3[Customer Name],"Not Found")</f>
        <v>Anand Naidu</v>
      </c>
      <c r="H1559" s="2" t="str">
        <f>_xlfn.XLOOKUP(Table2[[#This Row],[Customer_ID]],Table3[Customer_ID],Table3[Gender],"Female")</f>
        <v>Male</v>
      </c>
      <c r="I1559" s="2" t="str">
        <f>_xlfn.XLOOKUP(Table2[[#This Row],[Customer_ID]],Table3[Customer_ID],Table3[City],"Missing Memebership")</f>
        <v>Kurnool</v>
      </c>
      <c r="J1559" s="2" t="str">
        <f>_xlfn.XLOOKUP(Table2[[#This Row],[Customer_ID]],Table3[Customer_ID],Table3[State],"Karnataka")</f>
        <v>Andhra Pradesh</v>
      </c>
      <c r="K1559" s="2" t="str">
        <f>_xlfn.XLOOKUP(Table2[[#This Row],[Customer_ID]],Table3[Customer_ID],Table3[Membership],"Regular")</f>
        <v>Silver</v>
      </c>
      <c r="L1559" s="2" t="s">
        <v>3039</v>
      </c>
      <c r="M1559" s="2" t="str">
        <f>_xlfn.XLOOKUP(Table2[[#This Row],[Product_ID]],Table4[Product_ID],Table4[Product_Name],"Not Found")</f>
        <v>Wrangler Formal Trouser Wine</v>
      </c>
      <c r="N1559" s="2" t="str">
        <f>_xlfn.XLOOKUP(Table2[[#This Row],[Product_ID]],Table4[Product_ID],Table4[Category],"Not Found")</f>
        <v>Men Trousers</v>
      </c>
      <c r="O1559" s="2" t="str">
        <f>_xlfn.XLOOKUP(Table2[[#This Row],[Product_ID]],Table4[Product_ID],Table4[Subcategory],"Not Found")</f>
        <v>Formal Trouser</v>
      </c>
      <c r="P1559" s="2" t="str">
        <f>_xlfn.XLOOKUP(Table2[[#This Row],[Product_ID]],Table4[Product_ID],Table4[Brand],"Missing Brand")</f>
        <v>Wrangler</v>
      </c>
      <c r="Q1559" s="2" t="s">
        <v>67</v>
      </c>
      <c r="R1559" s="2" t="str">
        <f>_xlfn.XLOOKUP(Table2[[#This Row],[Store_ID]],Table6[Store_ID],Table6[Store Name],"Not Found")</f>
        <v>TrendMart Vijayawada Standard</v>
      </c>
      <c r="S1559" s="2">
        <f>_xlfn.XLOOKUP(Table2[[#This Row],[Store_ID]],Table6[Store_ID],Table6[Monthly Target],"Missing Target")</f>
        <v>1000000</v>
      </c>
      <c r="T1559" s="2" t="str">
        <f>_xlfn.XLOOKUP(Table2[[#This Row],[Store_ID]],Table6[Store_ID],Table6[Region],"Not Found")</f>
        <v>South Zone 3</v>
      </c>
      <c r="U1559" s="2" t="s">
        <v>220</v>
      </c>
      <c r="V1559" s="2" t="str">
        <f>_xlfn.XLOOKUP(Table2[[#This Row],[Employee_ID]],Table5[Employee_ID],Table5[Employee Name],"Not Found")</f>
        <v>Vasanthi Kamath</v>
      </c>
      <c r="W1559" s="2">
        <v>2</v>
      </c>
      <c r="X1559" s="2">
        <v>1326.94</v>
      </c>
      <c r="Y1559" s="2">
        <v>5</v>
      </c>
      <c r="Z1559" s="2">
        <v>132.69</v>
      </c>
      <c r="AA1559" s="2">
        <v>12</v>
      </c>
      <c r="AB1559" s="2">
        <v>302.54000000000002</v>
      </c>
      <c r="AC1559" s="2">
        <v>2823.73</v>
      </c>
      <c r="AD1559" s="2">
        <v>1742.52</v>
      </c>
      <c r="AE1559" s="2">
        <f t="shared" si="50"/>
        <v>778.67000000000007</v>
      </c>
      <c r="AF1559" s="2" t="s">
        <v>56</v>
      </c>
      <c r="AG1559" s="42">
        <f>IFERROR(Table2[[#This Row],[Profit]]/Table2[[#This Row],[Sales Amount]],0)</f>
        <v>0.2757593679282368</v>
      </c>
      <c r="AH1559" s="2" t="str">
        <f>TRIM(Table2[[#This Row],[Payment Modee]])</f>
        <v>Credit Card</v>
      </c>
      <c r="AI1559" s="2" t="s">
        <v>26</v>
      </c>
      <c r="AJ1559" s="2" t="s">
        <v>27</v>
      </c>
      <c r="AK1559" s="2" t="s">
        <v>1974</v>
      </c>
      <c r="AL1559" s="16" t="str">
        <f>IF(HOUR(Table2[[#This Row],[Order Time]])&lt;12,"Morning",IF(HOUR(Table2[[#This Row],[Order Time]])&lt;17,"Afternoon",IF(HOUR(Table2[[#This Row],[Order Time]])&lt;21,"Evening","Night")))</f>
        <v>Evening</v>
      </c>
      <c r="AM1559" s="16" t="s">
        <v>38</v>
      </c>
    </row>
    <row r="1560" spans="1:39" x14ac:dyDescent="0.25">
      <c r="A1560" s="13" t="s">
        <v>3345</v>
      </c>
      <c r="B1560" s="4">
        <v>45544</v>
      </c>
      <c r="C1560" s="2">
        <f>YEAR(Table2[[#This Row],[Invoice Date]])</f>
        <v>2024</v>
      </c>
      <c r="D1560" s="2" t="str">
        <f>TEXT(Table2[[#This Row],[Invoice Date]],"mmm")</f>
        <v>Sep</v>
      </c>
      <c r="E1560" s="2" t="str">
        <f>Table2[[#This Row],[Store_ID]]&amp;"-"&amp;Table2[[#This Row],[Year]]&amp;"-"&amp;Table2[[#This Row],[Month]]</f>
        <v>STR037-2024-Sep</v>
      </c>
      <c r="F1560" s="2" t="s">
        <v>341</v>
      </c>
      <c r="G1560" s="2" t="str">
        <f>_xlfn.XLOOKUP(Table2[[#This Row],[Customer_ID]],Table3[Customer_ID],Table3[Customer Name],"Not Found")</f>
        <v>Pallavi Natarajan</v>
      </c>
      <c r="H1560" s="2" t="str">
        <f>_xlfn.XLOOKUP(Table2[[#This Row],[Customer_ID]],Table3[Customer_ID],Table3[Gender],"Female")</f>
        <v>Female</v>
      </c>
      <c r="I1560" s="2" t="str">
        <f>_xlfn.XLOOKUP(Table2[[#This Row],[Customer_ID]],Table3[Customer_ID],Table3[City],"Missing Memebership")</f>
        <v>Tirupati</v>
      </c>
      <c r="J1560" s="2" t="str">
        <f>_xlfn.XLOOKUP(Table2[[#This Row],[Customer_ID]],Table3[Customer_ID],Table3[State],"Karnataka")</f>
        <v>Andhra Pradesh</v>
      </c>
      <c r="K1560" s="2" t="str">
        <f>_xlfn.XLOOKUP(Table2[[#This Row],[Customer_ID]],Table3[Customer_ID],Table3[Membership],"Regular")</f>
        <v>Silver</v>
      </c>
      <c r="L1560" s="2" t="s">
        <v>416</v>
      </c>
      <c r="M1560" s="2" t="str">
        <f>_xlfn.XLOOKUP(Table2[[#This Row],[Product_ID]],Table4[Product_ID],Table4[Product_Name],"Not Found")</f>
        <v>GRT Jewellers Sling Bag Olive</v>
      </c>
      <c r="N1560" s="2" t="str">
        <f>_xlfn.XLOOKUP(Table2[[#This Row],[Product_ID]],Table4[Product_ID],Table4[Category],"Not Found")</f>
        <v>Handbags</v>
      </c>
      <c r="O1560" s="2" t="str">
        <f>_xlfn.XLOOKUP(Table2[[#This Row],[Product_ID]],Table4[Product_ID],Table4[Subcategory],"Not Found")</f>
        <v>Sling Bag</v>
      </c>
      <c r="P1560" s="2" t="str">
        <f>_xlfn.XLOOKUP(Table2[[#This Row],[Product_ID]],Table4[Product_ID],Table4[Brand],"Missing Brand")</f>
        <v>GRT Jewellers</v>
      </c>
      <c r="Q1560" s="2" t="s">
        <v>23</v>
      </c>
      <c r="R1560" s="2" t="str">
        <f>_xlfn.XLOOKUP(Table2[[#This Row],[Store_ID]],Table6[Store_ID],Table6[Store Name],"Not Found")</f>
        <v>TrendMart Vijayawada High Street</v>
      </c>
      <c r="S1560" s="2">
        <f>_xlfn.XLOOKUP(Table2[[#This Row],[Store_ID]],Table6[Store_ID],Table6[Monthly Target],"Missing Target")</f>
        <v>1000000</v>
      </c>
      <c r="T1560" s="2" t="str">
        <f>_xlfn.XLOOKUP(Table2[[#This Row],[Store_ID]],Table6[Store_ID],Table6[Region],"Not Found")</f>
        <v>South Zone 3</v>
      </c>
      <c r="U1560" s="2" t="s">
        <v>294</v>
      </c>
      <c r="V1560" s="2" t="str">
        <f>_xlfn.XLOOKUP(Table2[[#This Row],[Employee_ID]],Table5[Employee_ID],Table5[Employee Name],"Not Found")</f>
        <v>Chitra Chettiar</v>
      </c>
      <c r="W1560" s="2">
        <v>1</v>
      </c>
      <c r="X1560" s="2">
        <v>3008.6</v>
      </c>
      <c r="Y1560" s="2">
        <v>10</v>
      </c>
      <c r="Z1560" s="2">
        <v>300.86</v>
      </c>
      <c r="AA1560" s="2">
        <v>12</v>
      </c>
      <c r="AB1560" s="2">
        <v>324.93</v>
      </c>
      <c r="AC1560" s="2">
        <v>3032.67</v>
      </c>
      <c r="AD1560" s="2">
        <v>2034.01</v>
      </c>
      <c r="AE1560" s="2">
        <f t="shared" si="50"/>
        <v>673.73</v>
      </c>
      <c r="AF1560" s="2" t="s">
        <v>25</v>
      </c>
      <c r="AG1560" s="42">
        <f>IFERROR(Table2[[#This Row],[Profit]]/Table2[[#This Row],[Sales Amount]],0)</f>
        <v>0.22215737287604653</v>
      </c>
      <c r="AH1560" s="2" t="str">
        <f>TRIM(Table2[[#This Row],[Payment Modee]])</f>
        <v>UPI</v>
      </c>
      <c r="AI1560" s="2" t="s">
        <v>26</v>
      </c>
      <c r="AJ1560" s="2" t="s">
        <v>27</v>
      </c>
      <c r="AK1560" s="2" t="s">
        <v>2909</v>
      </c>
      <c r="AL1560" s="16" t="str">
        <f>IF(HOUR(Table2[[#This Row],[Order Time]])&lt;12,"Morning",IF(HOUR(Table2[[#This Row],[Order Time]])&lt;17,"Afternoon",IF(HOUR(Table2[[#This Row],[Order Time]])&lt;21,"Evening","Night")))</f>
        <v>Morning</v>
      </c>
      <c r="AM1560" s="16" t="s">
        <v>29</v>
      </c>
    </row>
    <row r="1561" spans="1:39" x14ac:dyDescent="0.25">
      <c r="A1561" s="13" t="s">
        <v>3346</v>
      </c>
      <c r="B1561" s="4">
        <v>45602</v>
      </c>
      <c r="C1561" s="2">
        <f>YEAR(Table2[[#This Row],[Invoice Date]])</f>
        <v>2024</v>
      </c>
      <c r="D1561" s="2" t="str">
        <f>TEXT(Table2[[#This Row],[Invoice Date]],"mmm")</f>
        <v>Nov</v>
      </c>
      <c r="E1561" s="2" t="str">
        <f>Table2[[#This Row],[Store_ID]]&amp;"-"&amp;Table2[[#This Row],[Year]]&amp;"-"&amp;Table2[[#This Row],[Month]]</f>
        <v>STR052-2024-Nov</v>
      </c>
      <c r="F1561" s="2" t="s">
        <v>1443</v>
      </c>
      <c r="G1561" s="2" t="str">
        <f>_xlfn.XLOOKUP(Table2[[#This Row],[Customer_ID]],Table3[Customer_ID],Table3[Customer Name],"Not Found")</f>
        <v>Uma Murthy</v>
      </c>
      <c r="H1561" s="2" t="str">
        <f>_xlfn.XLOOKUP(Table2[[#This Row],[Customer_ID]],Table3[Customer_ID],Table3[Gender],"Female")</f>
        <v>Female</v>
      </c>
      <c r="I1561" s="2" t="str">
        <f>_xlfn.XLOOKUP(Table2[[#This Row],[Customer_ID]],Table3[Customer_ID],Table3[City],"Missing Memebership")</f>
        <v>Tumakuru</v>
      </c>
      <c r="J1561" s="2" t="str">
        <f>_xlfn.XLOOKUP(Table2[[#This Row],[Customer_ID]],Table3[Customer_ID],Table3[State],"Karnataka")</f>
        <v>Karnataka</v>
      </c>
      <c r="K1561" s="2" t="str">
        <f>_xlfn.XLOOKUP(Table2[[#This Row],[Customer_ID]],Table3[Customer_ID],Table3[Membership],"Regular")</f>
        <v>Platinum</v>
      </c>
      <c r="L1561" s="2" t="s">
        <v>817</v>
      </c>
      <c r="M1561" s="2" t="str">
        <f>_xlfn.XLOOKUP(Table2[[#This Row],[Product_ID]],Table4[Product_ID],Table4[Product_Name],"Not Found")</f>
        <v>Fabindia Shirt Dress Navy Blue</v>
      </c>
      <c r="N1561" s="2" t="str">
        <f>_xlfn.XLOOKUP(Table2[[#This Row],[Product_ID]],Table4[Product_ID],Table4[Category],"Not Found")</f>
        <v>Women Dresses</v>
      </c>
      <c r="O1561" s="2" t="str">
        <f>_xlfn.XLOOKUP(Table2[[#This Row],[Product_ID]],Table4[Product_ID],Table4[Subcategory],"Not Found")</f>
        <v>Shirt Dress</v>
      </c>
      <c r="P1561" s="2" t="str">
        <f>_xlfn.XLOOKUP(Table2[[#This Row],[Product_ID]],Table4[Product_ID],Table4[Brand],"Missing Brand")</f>
        <v>Fabindia</v>
      </c>
      <c r="Q1561" s="2" t="s">
        <v>1413</v>
      </c>
      <c r="R1561" s="2" t="str">
        <f>_xlfn.XLOOKUP(Table2[[#This Row],[Store_ID]],Table6[Store_ID],Table6[Store Name],"Not Found")</f>
        <v>TrendMart Guntur High Street</v>
      </c>
      <c r="S1561" s="2">
        <f>_xlfn.XLOOKUP(Table2[[#This Row],[Store_ID]],Table6[Store_ID],Table6[Monthly Target],"Missing Target")</f>
        <v>800000</v>
      </c>
      <c r="T1561" s="2" t="str">
        <f>_xlfn.XLOOKUP(Table2[[#This Row],[Store_ID]],Table6[Store_ID],Table6[Region],"Not Found")</f>
        <v>South Zone 3</v>
      </c>
      <c r="U1561" s="2" t="s">
        <v>159</v>
      </c>
      <c r="V1561" s="2" t="str">
        <f>_xlfn.XLOOKUP(Table2[[#This Row],[Employee_ID]],Table5[Employee_ID],Table5[Employee Name],"Not Found")</f>
        <v>Venkat Sharma</v>
      </c>
      <c r="W1561" s="2">
        <v>2</v>
      </c>
      <c r="X1561" s="2">
        <v>1143.27</v>
      </c>
      <c r="Y1561" s="2">
        <v>25</v>
      </c>
      <c r="Z1561" s="2">
        <v>571.63</v>
      </c>
      <c r="AA1561" s="2">
        <v>12</v>
      </c>
      <c r="AB1561" s="2">
        <v>205.79</v>
      </c>
      <c r="AC1561" s="2">
        <v>1920.7</v>
      </c>
      <c r="AD1561" s="2">
        <v>1621.24</v>
      </c>
      <c r="AE1561" s="2">
        <f t="shared" si="50"/>
        <v>93.670000000000044</v>
      </c>
      <c r="AF1561" s="2" t="s">
        <v>25</v>
      </c>
      <c r="AG1561" s="42">
        <f>IFERROR(Table2[[#This Row],[Profit]]/Table2[[#This Row],[Sales Amount]],0)</f>
        <v>4.8768678086114459E-2</v>
      </c>
      <c r="AH1561" s="2" t="str">
        <f>TRIM(Table2[[#This Row],[Payment Modee]])</f>
        <v>UPI</v>
      </c>
      <c r="AI1561" s="2" t="s">
        <v>26</v>
      </c>
      <c r="AJ1561" s="2" t="s">
        <v>27</v>
      </c>
      <c r="AK1561" s="2" t="s">
        <v>577</v>
      </c>
      <c r="AL1561" s="16" t="str">
        <f>IF(HOUR(Table2[[#This Row],[Order Time]])&lt;12,"Morning",IF(HOUR(Table2[[#This Row],[Order Time]])&lt;17,"Afternoon",IF(HOUR(Table2[[#This Row],[Order Time]])&lt;21,"Evening","Night")))</f>
        <v>Afternoon</v>
      </c>
      <c r="AM1561" s="16" t="s">
        <v>29</v>
      </c>
    </row>
    <row r="1562" spans="1:39" x14ac:dyDescent="0.25">
      <c r="A1562" s="13" t="s">
        <v>3347</v>
      </c>
      <c r="B1562" s="4">
        <v>45605</v>
      </c>
      <c r="C1562" s="2">
        <f>YEAR(Table2[[#This Row],[Invoice Date]])</f>
        <v>2024</v>
      </c>
      <c r="D1562" s="2" t="str">
        <f>TEXT(Table2[[#This Row],[Invoice Date]],"mmm")</f>
        <v>Nov</v>
      </c>
      <c r="E1562" s="2" t="str">
        <f>Table2[[#This Row],[Store_ID]]&amp;"-"&amp;Table2[[#This Row],[Year]]&amp;"-"&amp;Table2[[#This Row],[Month]]</f>
        <v>STR037-2024-Nov</v>
      </c>
      <c r="F1562" s="2" t="s">
        <v>1167</v>
      </c>
      <c r="G1562" s="2" t="str">
        <f>_xlfn.XLOOKUP(Table2[[#This Row],[Customer_ID]],Table3[Customer_ID],Table3[Customer Name],"Not Found")</f>
        <v>Jayaram Rao</v>
      </c>
      <c r="H1562" s="2" t="str">
        <f>_xlfn.XLOOKUP(Table2[[#This Row],[Customer_ID]],Table3[Customer_ID],Table3[Gender],"Female")</f>
        <v>Male</v>
      </c>
      <c r="I1562" s="2" t="str">
        <f>_xlfn.XLOOKUP(Table2[[#This Row],[Customer_ID]],Table3[Customer_ID],Table3[City],"Missing Memebership")</f>
        <v>Thoothukudi</v>
      </c>
      <c r="J1562" s="2" t="str">
        <f>_xlfn.XLOOKUP(Table2[[#This Row],[Customer_ID]],Table3[Customer_ID],Table3[State],"Karnataka")</f>
        <v>Tamil Nadu</v>
      </c>
      <c r="K1562" s="2" t="str">
        <f>_xlfn.XLOOKUP(Table2[[#This Row],[Customer_ID]],Table3[Customer_ID],Table3[Membership],"Regular")</f>
        <v>Regular</v>
      </c>
      <c r="L1562" s="2" t="s">
        <v>416</v>
      </c>
      <c r="M1562" s="2" t="str">
        <f>_xlfn.XLOOKUP(Table2[[#This Row],[Product_ID]],Table4[Product_ID],Table4[Product_Name],"Not Found")</f>
        <v>GRT Jewellers Sling Bag Olive</v>
      </c>
      <c r="N1562" s="2" t="str">
        <f>_xlfn.XLOOKUP(Table2[[#This Row],[Product_ID]],Table4[Product_ID],Table4[Category],"Not Found")</f>
        <v>Handbags</v>
      </c>
      <c r="O1562" s="2" t="str">
        <f>_xlfn.XLOOKUP(Table2[[#This Row],[Product_ID]],Table4[Product_ID],Table4[Subcategory],"Not Found")</f>
        <v>Sling Bag</v>
      </c>
      <c r="P1562" s="2" t="str">
        <f>_xlfn.XLOOKUP(Table2[[#This Row],[Product_ID]],Table4[Product_ID],Table4[Brand],"Missing Brand")</f>
        <v>GRT Jewellers</v>
      </c>
      <c r="Q1562" s="2" t="s">
        <v>23</v>
      </c>
      <c r="R1562" s="2" t="str">
        <f>_xlfn.XLOOKUP(Table2[[#This Row],[Store_ID]],Table6[Store_ID],Table6[Store Name],"Not Found")</f>
        <v>TrendMart Vijayawada High Street</v>
      </c>
      <c r="S1562" s="2">
        <f>_xlfn.XLOOKUP(Table2[[#This Row],[Store_ID]],Table6[Store_ID],Table6[Monthly Target],"Missing Target")</f>
        <v>1000000</v>
      </c>
      <c r="T1562" s="2" t="str">
        <f>_xlfn.XLOOKUP(Table2[[#This Row],[Store_ID]],Table6[Store_ID],Table6[Region],"Not Found")</f>
        <v>South Zone 3</v>
      </c>
      <c r="U1562" s="2" t="s">
        <v>68</v>
      </c>
      <c r="V1562" s="2" t="str">
        <f>_xlfn.XLOOKUP(Table2[[#This Row],[Employee_ID]],Table5[Employee_ID],Table5[Employee Name],"Not Found")</f>
        <v>Praveen Gupta</v>
      </c>
      <c r="W1562" s="2">
        <v>4</v>
      </c>
      <c r="X1562" s="2">
        <v>3270.78</v>
      </c>
      <c r="Y1562" s="2">
        <v>25</v>
      </c>
      <c r="Z1562" s="2">
        <v>3270.78</v>
      </c>
      <c r="AA1562" s="2">
        <v>12</v>
      </c>
      <c r="AB1562" s="2">
        <v>1177.48</v>
      </c>
      <c r="AC1562" s="2">
        <v>10989.82</v>
      </c>
      <c r="AD1562" s="2">
        <v>8136.04</v>
      </c>
      <c r="AE1562" s="2">
        <f t="shared" si="50"/>
        <v>1676.2999999999997</v>
      </c>
      <c r="AF1562" s="2" t="s">
        <v>35</v>
      </c>
      <c r="AG1562" s="42">
        <f>IFERROR(Table2[[#This Row],[Profit]]/Table2[[#This Row],[Sales Amount]],0)</f>
        <v>0.15253207058896323</v>
      </c>
      <c r="AH1562" s="2" t="str">
        <f>TRIM(Table2[[#This Row],[Payment Modee]])</f>
        <v>Debit Card</v>
      </c>
      <c r="AI1562" s="2" t="s">
        <v>26</v>
      </c>
      <c r="AJ1562" s="2" t="s">
        <v>197</v>
      </c>
      <c r="AK1562" s="2" t="s">
        <v>37</v>
      </c>
      <c r="AL1562" s="16" t="str">
        <f>IF(HOUR(Table2[[#This Row],[Order Time]])&lt;12,"Morning",IF(HOUR(Table2[[#This Row],[Order Time]])&lt;17,"Afternoon",IF(HOUR(Table2[[#This Row],[Order Time]])&lt;21,"Evening","Night")))</f>
        <v>Afternoon</v>
      </c>
      <c r="AM1562" s="16" t="s">
        <v>38</v>
      </c>
    </row>
    <row r="1563" spans="1:39" x14ac:dyDescent="0.25">
      <c r="A1563" s="13" t="s">
        <v>3348</v>
      </c>
      <c r="B1563" s="4">
        <v>45602</v>
      </c>
      <c r="C1563" s="2">
        <f>YEAR(Table2[[#This Row],[Invoice Date]])</f>
        <v>2024</v>
      </c>
      <c r="D1563" s="2" t="str">
        <f>TEXT(Table2[[#This Row],[Invoice Date]],"mmm")</f>
        <v>Nov</v>
      </c>
      <c r="E1563" s="2" t="str">
        <f>Table2[[#This Row],[Store_ID]]&amp;"-"&amp;Table2[[#This Row],[Year]]&amp;"-"&amp;Table2[[#This Row],[Month]]</f>
        <v>STR053-2024-Nov</v>
      </c>
      <c r="F1563" s="2" t="s">
        <v>1602</v>
      </c>
      <c r="G1563" s="2" t="str">
        <f>_xlfn.XLOOKUP(Table2[[#This Row],[Customer_ID]],Table3[Customer_ID],Table3[Customer Name],"Not Found")</f>
        <v>Ishwarya Iyengar</v>
      </c>
      <c r="H1563" s="2" t="str">
        <f>_xlfn.XLOOKUP(Table2[[#This Row],[Customer_ID]],Table3[Customer_ID],Table3[Gender],"Female")</f>
        <v>Female</v>
      </c>
      <c r="I1563" s="2" t="str">
        <f>_xlfn.XLOOKUP(Table2[[#This Row],[Customer_ID]],Table3[Customer_ID],Table3[City],"Missing Memebership")</f>
        <v>Tirunelveli</v>
      </c>
      <c r="J1563" s="2" t="str">
        <f>_xlfn.XLOOKUP(Table2[[#This Row],[Customer_ID]],Table3[Customer_ID],Table3[State],"Karnataka")</f>
        <v>Tamil Nadu</v>
      </c>
      <c r="K1563" s="2" t="str">
        <f>_xlfn.XLOOKUP(Table2[[#This Row],[Customer_ID]],Table3[Customer_ID],Table3[Membership],"Regular")</f>
        <v>Regular</v>
      </c>
      <c r="L1563" s="2" t="s">
        <v>656</v>
      </c>
      <c r="M1563" s="2" t="str">
        <f>_xlfn.XLOOKUP(Table2[[#This Row],[Product_ID]],Table4[Product_ID],Table4[Product_Name],"Not Found")</f>
        <v>Skechers Round Neck Red</v>
      </c>
      <c r="N1563" s="2" t="str">
        <f>_xlfn.XLOOKUP(Table2[[#This Row],[Product_ID]],Table4[Product_ID],Table4[Category],"Not Found")</f>
        <v>Men T-Shirts</v>
      </c>
      <c r="O1563" s="2" t="str">
        <f>_xlfn.XLOOKUP(Table2[[#This Row],[Product_ID]],Table4[Product_ID],Table4[Subcategory],"Not Found")</f>
        <v>Round Neck</v>
      </c>
      <c r="P1563" s="2" t="str">
        <f>_xlfn.XLOOKUP(Table2[[#This Row],[Product_ID]],Table4[Product_ID],Table4[Brand],"Missing Brand")</f>
        <v>Skechers</v>
      </c>
      <c r="Q1563" s="2" t="s">
        <v>426</v>
      </c>
      <c r="R1563" s="2" t="str">
        <f>_xlfn.XLOOKUP(Table2[[#This Row],[Store_ID]],Table6[Store_ID],Table6[Store Name],"Not Found")</f>
        <v>TrendMart Kochi Standard</v>
      </c>
      <c r="S1563" s="2">
        <f>_xlfn.XLOOKUP(Table2[[#This Row],[Store_ID]],Table6[Store_ID],Table6[Monthly Target],"Missing Target")</f>
        <v>1500000</v>
      </c>
      <c r="T1563" s="2" t="str">
        <f>_xlfn.XLOOKUP(Table2[[#This Row],[Store_ID]],Table6[Store_ID],Table6[Region],"Not Found")</f>
        <v>South Zone 1</v>
      </c>
      <c r="U1563" s="2" t="s">
        <v>135</v>
      </c>
      <c r="V1563" s="2" t="str">
        <f>_xlfn.XLOOKUP(Table2[[#This Row],[Employee_ID]],Table5[Employee_ID],Table5[Employee Name],"Not Found")</f>
        <v>Yamini Pandian</v>
      </c>
      <c r="W1563" s="2">
        <v>3</v>
      </c>
      <c r="X1563" s="2">
        <v>412.05</v>
      </c>
      <c r="Y1563" s="2">
        <v>30</v>
      </c>
      <c r="Z1563" s="2">
        <v>370.85</v>
      </c>
      <c r="AA1563" s="2">
        <v>5</v>
      </c>
      <c r="AB1563" s="2">
        <v>43.27</v>
      </c>
      <c r="AC1563" s="2">
        <v>908.57</v>
      </c>
      <c r="AD1563" s="2">
        <v>786.18</v>
      </c>
      <c r="AE1563" s="2">
        <f t="shared" si="50"/>
        <v>79.12000000000009</v>
      </c>
      <c r="AF1563" s="2" t="s">
        <v>136</v>
      </c>
      <c r="AG1563" s="42">
        <f>IFERROR(Table2[[#This Row],[Profit]]/Table2[[#This Row],[Sales Amount]],0)</f>
        <v>8.7081897927512558E-2</v>
      </c>
      <c r="AH1563" s="2" t="str">
        <f>TRIM(Table2[[#This Row],[Payment Modee]])</f>
        <v>EMI</v>
      </c>
      <c r="AI1563" s="2" t="s">
        <v>26</v>
      </c>
      <c r="AJ1563" s="2" t="s">
        <v>27</v>
      </c>
      <c r="AK1563" s="2" t="s">
        <v>1521</v>
      </c>
      <c r="AL1563" s="16" t="str">
        <f>IF(HOUR(Table2[[#This Row],[Order Time]])&lt;12,"Morning",IF(HOUR(Table2[[#This Row],[Order Time]])&lt;17,"Afternoon",IF(HOUR(Table2[[#This Row],[Order Time]])&lt;21,"Evening","Night")))</f>
        <v>Evening</v>
      </c>
      <c r="AM1563" s="16" t="s">
        <v>29</v>
      </c>
    </row>
    <row r="1564" spans="1:39" x14ac:dyDescent="0.25">
      <c r="A1564" s="13" t="s">
        <v>3349</v>
      </c>
      <c r="B1564" s="4">
        <v>45568</v>
      </c>
      <c r="C1564" s="2">
        <f>YEAR(Table2[[#This Row],[Invoice Date]])</f>
        <v>2024</v>
      </c>
      <c r="D1564" s="2" t="str">
        <f>TEXT(Table2[[#This Row],[Invoice Date]],"mmm")</f>
        <v>Oct</v>
      </c>
      <c r="E1564" s="2" t="str">
        <f>Table2[[#This Row],[Store_ID]]&amp;"-"&amp;Table2[[#This Row],[Year]]&amp;"-"&amp;Table2[[#This Row],[Month]]</f>
        <v>STR033-2024-Oct</v>
      </c>
      <c r="F1564" s="2" t="s">
        <v>2797</v>
      </c>
      <c r="G1564" s="2" t="str">
        <f>_xlfn.XLOOKUP(Table2[[#This Row],[Customer_ID]],Table3[Customer_ID],Table3[Customer Name],"Not Found")</f>
        <v>Elango Reddy</v>
      </c>
      <c r="H1564" s="2" t="str">
        <f>_xlfn.XLOOKUP(Table2[[#This Row],[Customer_ID]],Table3[Customer_ID],Table3[Gender],"Female")</f>
        <v>Male</v>
      </c>
      <c r="I1564" s="2" t="str">
        <f>_xlfn.XLOOKUP(Table2[[#This Row],[Customer_ID]],Table3[Customer_ID],Table3[City],"Missing Memebership")</f>
        <v>Visakhapatnam</v>
      </c>
      <c r="J1564" s="2" t="str">
        <f>_xlfn.XLOOKUP(Table2[[#This Row],[Customer_ID]],Table3[Customer_ID],Table3[State],"Karnataka")</f>
        <v>Andhra Pradesh</v>
      </c>
      <c r="K1564" s="2" t="str">
        <f>_xlfn.XLOOKUP(Table2[[#This Row],[Customer_ID]],Table3[Customer_ID],Table3[Membership],"Regular")</f>
        <v>Regular</v>
      </c>
      <c r="L1564" s="2" t="s">
        <v>106</v>
      </c>
      <c r="M1564" s="2" t="str">
        <f>_xlfn.XLOOKUP(Table2[[#This Row],[Product_ID]],Table4[Product_ID],Table4[Product_Name],"Not Found")</f>
        <v>Tanishq Maxi Dress Wine</v>
      </c>
      <c r="N1564" s="2" t="str">
        <f>_xlfn.XLOOKUP(Table2[[#This Row],[Product_ID]],Table4[Product_ID],Table4[Category],"Not Found")</f>
        <v>Women Dresses</v>
      </c>
      <c r="O1564" s="2" t="str">
        <f>_xlfn.XLOOKUP(Table2[[#This Row],[Product_ID]],Table4[Product_ID],Table4[Subcategory],"Not Found")</f>
        <v>Maxi Dress</v>
      </c>
      <c r="P1564" s="2" t="str">
        <f>_xlfn.XLOOKUP(Table2[[#This Row],[Product_ID]],Table4[Product_ID],Table4[Brand],"Missing Brand")</f>
        <v>Tanishq</v>
      </c>
      <c r="Q1564" s="2" t="s">
        <v>1482</v>
      </c>
      <c r="R1564" s="2" t="str">
        <f>_xlfn.XLOOKUP(Table2[[#This Row],[Store_ID]],Table6[Store_ID],Table6[Store Name],"Not Found")</f>
        <v>TrendMart Guntur Standard</v>
      </c>
      <c r="S1564" s="2">
        <f>_xlfn.XLOOKUP(Table2[[#This Row],[Store_ID]],Table6[Store_ID],Table6[Monthly Target],"Missing Target")</f>
        <v>2500000</v>
      </c>
      <c r="T1564" s="2" t="str">
        <f>_xlfn.XLOOKUP(Table2[[#This Row],[Store_ID]],Table6[Store_ID],Table6[Region],"Not Found")</f>
        <v>South Zone 3</v>
      </c>
      <c r="U1564" s="2" t="s">
        <v>102</v>
      </c>
      <c r="V1564" s="2" t="str">
        <f>_xlfn.XLOOKUP(Table2[[#This Row],[Employee_ID]],Table5[Employee_ID],Table5[Employee Name],"Not Found")</f>
        <v>Chandra Reddy</v>
      </c>
      <c r="W1564" s="2">
        <v>1</v>
      </c>
      <c r="X1564" s="2">
        <v>1719.04</v>
      </c>
      <c r="Y1564" s="2">
        <v>25</v>
      </c>
      <c r="Z1564" s="2">
        <v>429.76</v>
      </c>
      <c r="AA1564" s="2">
        <v>12</v>
      </c>
      <c r="AB1564" s="2">
        <v>154.71</v>
      </c>
      <c r="AC1564" s="2">
        <v>1443.99</v>
      </c>
      <c r="AD1564" s="2">
        <v>1407.33</v>
      </c>
      <c r="AE1564" s="2">
        <f t="shared" si="50"/>
        <v>-118.04999999999993</v>
      </c>
      <c r="AF1564" s="2" t="s">
        <v>25</v>
      </c>
      <c r="AG1564" s="42">
        <f>IFERROR(Table2[[#This Row],[Profit]]/Table2[[#This Row],[Sales Amount]],0)</f>
        <v>-8.1752643716369172E-2</v>
      </c>
      <c r="AH1564" s="2" t="str">
        <f>TRIM(Table2[[#This Row],[Payment Modee]])</f>
        <v>UPI</v>
      </c>
      <c r="AI1564" s="2" t="s">
        <v>26</v>
      </c>
      <c r="AJ1564" s="2" t="s">
        <v>27</v>
      </c>
      <c r="AK1564" s="2" t="s">
        <v>2629</v>
      </c>
      <c r="AL1564" s="16" t="str">
        <f>IF(HOUR(Table2[[#This Row],[Order Time]])&lt;12,"Morning",IF(HOUR(Table2[[#This Row],[Order Time]])&lt;17,"Afternoon",IF(HOUR(Table2[[#This Row],[Order Time]])&lt;21,"Evening","Night")))</f>
        <v>Afternoon</v>
      </c>
      <c r="AM1564" s="16" t="s">
        <v>29</v>
      </c>
    </row>
    <row r="1565" spans="1:39" x14ac:dyDescent="0.25">
      <c r="A1565" s="13" t="s">
        <v>3350</v>
      </c>
      <c r="B1565" s="4">
        <v>45683</v>
      </c>
      <c r="C1565" s="2">
        <f>YEAR(Table2[[#This Row],[Invoice Date]])</f>
        <v>2025</v>
      </c>
      <c r="D1565" s="2" t="str">
        <f>TEXT(Table2[[#This Row],[Invoice Date]],"mmm")</f>
        <v>Jan</v>
      </c>
      <c r="E1565" s="2" t="str">
        <f>Table2[[#This Row],[Store_ID]]&amp;"-"&amp;Table2[[#This Row],[Year]]&amp;"-"&amp;Table2[[#This Row],[Month]]</f>
        <v>STR107-2025-Jan</v>
      </c>
      <c r="F1565" s="2" t="s">
        <v>1263</v>
      </c>
      <c r="G1565" s="2" t="str">
        <f>_xlfn.XLOOKUP(Table2[[#This Row],[Customer_ID]],Table3[Customer_ID],Table3[Customer Name],"Not Found")</f>
        <v>Srinivas Chandran</v>
      </c>
      <c r="H1565" s="2" t="str">
        <f>_xlfn.XLOOKUP(Table2[[#This Row],[Customer_ID]],Table3[Customer_ID],Table3[Gender],"Female")</f>
        <v>Male</v>
      </c>
      <c r="I1565" s="2" t="str">
        <f>_xlfn.XLOOKUP(Table2[[#This Row],[Customer_ID]],Table3[Customer_ID],Table3[City],"Missing Memebership")</f>
        <v>Dindigul</v>
      </c>
      <c r="J1565" s="2" t="str">
        <f>_xlfn.XLOOKUP(Table2[[#This Row],[Customer_ID]],Table3[Customer_ID],Table3[State],"Karnataka")</f>
        <v>Tamil Nadu</v>
      </c>
      <c r="K1565" s="2" t="str">
        <f>_xlfn.XLOOKUP(Table2[[#This Row],[Customer_ID]],Table3[Customer_ID],Table3[Membership],"Regular")</f>
        <v>Regular</v>
      </c>
      <c r="L1565" s="2" t="s">
        <v>347</v>
      </c>
      <c r="M1565" s="2" t="str">
        <f>_xlfn.XLOOKUP(Table2[[#This Row],[Product_ID]],Table4[Product_ID],Table4[Product_Name],"Not Found")</f>
        <v>Louis Philippe Formal Trouser Olive</v>
      </c>
      <c r="N1565" s="2" t="str">
        <f>_xlfn.XLOOKUP(Table2[[#This Row],[Product_ID]],Table4[Product_ID],Table4[Category],"Not Found")</f>
        <v>Men Trousers</v>
      </c>
      <c r="O1565" s="2" t="str">
        <f>_xlfn.XLOOKUP(Table2[[#This Row],[Product_ID]],Table4[Product_ID],Table4[Subcategory],"Not Found")</f>
        <v>Formal Trouser</v>
      </c>
      <c r="P1565" s="2" t="str">
        <f>_xlfn.XLOOKUP(Table2[[#This Row],[Product_ID]],Table4[Product_ID],Table4[Brand],"Missing Brand")</f>
        <v>Louis Philippe</v>
      </c>
      <c r="Q1565" s="2" t="s">
        <v>914</v>
      </c>
      <c r="R1565" s="2" t="str">
        <f>_xlfn.XLOOKUP(Table2[[#This Row],[Store_ID]],Table6[Store_ID],Table6[Store Name],"Not Found")</f>
        <v>TrendMart Kochi High Street</v>
      </c>
      <c r="S1565" s="2">
        <f>_xlfn.XLOOKUP(Table2[[#This Row],[Store_ID]],Table6[Store_ID],Table6[Monthly Target],"Missing Target")</f>
        <v>1500000</v>
      </c>
      <c r="T1565" s="2" t="str">
        <f>_xlfn.XLOOKUP(Table2[[#This Row],[Store_ID]],Table6[Store_ID],Table6[Region],"Not Found")</f>
        <v>South Zone 1</v>
      </c>
      <c r="U1565" s="2" t="s">
        <v>181</v>
      </c>
      <c r="V1565" s="2" t="str">
        <f>_xlfn.XLOOKUP(Table2[[#This Row],[Employee_ID]],Table5[Employee_ID],Table5[Employee Name],"Not Found")</f>
        <v>Dhruv Mishra</v>
      </c>
      <c r="W1565" s="2">
        <v>2</v>
      </c>
      <c r="X1565" s="2">
        <v>1339.49</v>
      </c>
      <c r="Y1565" s="2">
        <v>30</v>
      </c>
      <c r="Z1565" s="2">
        <v>803.69</v>
      </c>
      <c r="AA1565" s="2">
        <v>12</v>
      </c>
      <c r="AB1565" s="2">
        <v>225.03</v>
      </c>
      <c r="AC1565" s="2">
        <v>2100.3200000000002</v>
      </c>
      <c r="AD1565" s="2">
        <v>1823.68</v>
      </c>
      <c r="AE1565" s="2">
        <f t="shared" si="50"/>
        <v>51.610000000000099</v>
      </c>
      <c r="AF1565" s="2" t="s">
        <v>56</v>
      </c>
      <c r="AG1565" s="42">
        <f>IFERROR(Table2[[#This Row],[Profit]]/Table2[[#This Row],[Sales Amount]],0)</f>
        <v>2.4572446103450947E-2</v>
      </c>
      <c r="AH1565" s="2" t="str">
        <f>TRIM(Table2[[#This Row],[Payment Modee]])</f>
        <v>Credit Card</v>
      </c>
      <c r="AI1565" s="2" t="s">
        <v>26</v>
      </c>
      <c r="AJ1565" s="2" t="s">
        <v>27</v>
      </c>
      <c r="AK1565" s="2" t="s">
        <v>76</v>
      </c>
      <c r="AL1565" s="16" t="str">
        <f>IF(HOUR(Table2[[#This Row],[Order Time]])&lt;12,"Morning",IF(HOUR(Table2[[#This Row],[Order Time]])&lt;17,"Afternoon",IF(HOUR(Table2[[#This Row],[Order Time]])&lt;21,"Evening","Night")))</f>
        <v>Night</v>
      </c>
      <c r="AM1565" s="16" t="s">
        <v>38</v>
      </c>
    </row>
    <row r="1566" spans="1:39" x14ac:dyDescent="0.25">
      <c r="A1566" s="13" t="s">
        <v>3351</v>
      </c>
      <c r="B1566" s="4">
        <v>45715</v>
      </c>
      <c r="C1566" s="2">
        <f>YEAR(Table2[[#This Row],[Invoice Date]])</f>
        <v>2025</v>
      </c>
      <c r="D1566" s="2" t="str">
        <f>TEXT(Table2[[#This Row],[Invoice Date]],"mmm")</f>
        <v>Feb</v>
      </c>
      <c r="E1566" s="2" t="str">
        <f>Table2[[#This Row],[Store_ID]]&amp;"-"&amp;Table2[[#This Row],[Year]]&amp;"-"&amp;Table2[[#This Row],[Month]]</f>
        <v>STR038-2025-Feb</v>
      </c>
      <c r="F1566" s="2" t="s">
        <v>1447</v>
      </c>
      <c r="G1566" s="2" t="str">
        <f>_xlfn.XLOOKUP(Table2[[#This Row],[Customer_ID]],Table3[Customer_ID],Table3[Customer Name],"Not Found")</f>
        <v>Eswar Varma</v>
      </c>
      <c r="H1566" s="2" t="str">
        <f>_xlfn.XLOOKUP(Table2[[#This Row],[Customer_ID]],Table3[Customer_ID],Table3[Gender],"Female")</f>
        <v>Male</v>
      </c>
      <c r="I1566" s="2" t="str">
        <f>_xlfn.XLOOKUP(Table2[[#This Row],[Customer_ID]],Table3[Customer_ID],Table3[City],"Missing Memebership")</f>
        <v>Coimbatore</v>
      </c>
      <c r="J1566" s="2" t="str">
        <f>_xlfn.XLOOKUP(Table2[[#This Row],[Customer_ID]],Table3[Customer_ID],Table3[State],"Karnataka")</f>
        <v>Tamil Nadu</v>
      </c>
      <c r="K1566" s="2" t="str">
        <f>_xlfn.XLOOKUP(Table2[[#This Row],[Customer_ID]],Table3[Customer_ID],Table3[Membership],"Regular")</f>
        <v>Silver</v>
      </c>
      <c r="L1566" s="2" t="s">
        <v>1910</v>
      </c>
      <c r="M1566" s="2" t="str">
        <f>_xlfn.XLOOKUP(Table2[[#This Row],[Product_ID]],Table4[Product_ID],Table4[Product_Name],"Not Found")</f>
        <v>Bata Slippers Wine</v>
      </c>
      <c r="N1566" s="2" t="str">
        <f>_xlfn.XLOOKUP(Table2[[#This Row],[Product_ID]],Table4[Product_ID],Table4[Category],"Not Found")</f>
        <v>Footwear</v>
      </c>
      <c r="O1566" s="2" t="str">
        <f>_xlfn.XLOOKUP(Table2[[#This Row],[Product_ID]],Table4[Product_ID],Table4[Subcategory],"Not Found")</f>
        <v>Slippers</v>
      </c>
      <c r="P1566" s="2" t="str">
        <f>_xlfn.XLOOKUP(Table2[[#This Row],[Product_ID]],Table4[Product_ID],Table4[Brand],"Missing Brand")</f>
        <v>Bata</v>
      </c>
      <c r="Q1566" s="2" t="s">
        <v>890</v>
      </c>
      <c r="R1566" s="2" t="str">
        <f>_xlfn.XLOOKUP(Table2[[#This Row],[Store_ID]],Table6[Store_ID],Table6[Store Name],"Not Found")</f>
        <v>TrendMart Tumakuru Standard</v>
      </c>
      <c r="S1566" s="2">
        <f>_xlfn.XLOOKUP(Table2[[#This Row],[Store_ID]],Table6[Store_ID],Table6[Monthly Target],"Missing Target")</f>
        <v>1500000</v>
      </c>
      <c r="T1566" s="2" t="str">
        <f>_xlfn.XLOOKUP(Table2[[#This Row],[Store_ID]],Table6[Store_ID],Table6[Region],"Not Found")</f>
        <v>South Zone 2</v>
      </c>
      <c r="U1566" s="2" t="s">
        <v>321</v>
      </c>
      <c r="V1566" s="2" t="str">
        <f>_xlfn.XLOOKUP(Table2[[#This Row],[Employee_ID]],Table5[Employee_ID],Table5[Employee Name],"Not Found")</f>
        <v>Sunita Ramachandran</v>
      </c>
      <c r="W1566" s="2">
        <v>1</v>
      </c>
      <c r="X1566" s="2">
        <v>1976.42</v>
      </c>
      <c r="Y1566" s="2">
        <v>25</v>
      </c>
      <c r="Z1566" s="2">
        <v>494.11</v>
      </c>
      <c r="AA1566" s="2">
        <v>12</v>
      </c>
      <c r="AB1566" s="2">
        <v>177.88</v>
      </c>
      <c r="AC1566" s="2">
        <v>1660.19</v>
      </c>
      <c r="AD1566" s="2">
        <v>1504.79</v>
      </c>
      <c r="AE1566" s="2">
        <f t="shared" si="50"/>
        <v>-22.479999999999905</v>
      </c>
      <c r="AF1566" s="2" t="s">
        <v>56</v>
      </c>
      <c r="AG1566" s="42">
        <f>IFERROR(Table2[[#This Row],[Profit]]/Table2[[#This Row],[Sales Amount]],0)</f>
        <v>-1.3540618844830956E-2</v>
      </c>
      <c r="AH1566" s="2" t="str">
        <f>TRIM(Table2[[#This Row],[Payment Modee]])</f>
        <v>Credit Card</v>
      </c>
      <c r="AI1566" s="2" t="s">
        <v>36</v>
      </c>
      <c r="AJ1566" s="2" t="s">
        <v>27</v>
      </c>
      <c r="AK1566" s="2" t="s">
        <v>3195</v>
      </c>
      <c r="AL1566" s="16" t="str">
        <f>IF(HOUR(Table2[[#This Row],[Order Time]])&lt;12,"Morning",IF(HOUR(Table2[[#This Row],[Order Time]])&lt;17,"Afternoon",IF(HOUR(Table2[[#This Row],[Order Time]])&lt;21,"Evening","Night")))</f>
        <v>Evening</v>
      </c>
      <c r="AM1566" s="16" t="s">
        <v>29</v>
      </c>
    </row>
    <row r="1567" spans="1:39" x14ac:dyDescent="0.25">
      <c r="A1567" s="13" t="s">
        <v>3352</v>
      </c>
      <c r="B1567" s="4">
        <v>45562</v>
      </c>
      <c r="C1567" s="2">
        <f>YEAR(Table2[[#This Row],[Invoice Date]])</f>
        <v>2024</v>
      </c>
      <c r="D1567" s="2" t="str">
        <f>TEXT(Table2[[#This Row],[Invoice Date]],"mmm")</f>
        <v>Sep</v>
      </c>
      <c r="E1567" s="2" t="str">
        <f>Table2[[#This Row],[Store_ID]]&amp;"-"&amp;Table2[[#This Row],[Year]]&amp;"-"&amp;Table2[[#This Row],[Month]]</f>
        <v>STR046-2024-Sep</v>
      </c>
      <c r="F1567" s="2" t="s">
        <v>3353</v>
      </c>
      <c r="G1567" s="2" t="str">
        <f>_xlfn.XLOOKUP(Table2[[#This Row],[Customer_ID]],Table3[Customer_ID],Table3[Customer Name],"Not Found")</f>
        <v>Revathi Sundaram</v>
      </c>
      <c r="H1567" s="2" t="str">
        <f>_xlfn.XLOOKUP(Table2[[#This Row],[Customer_ID]],Table3[Customer_ID],Table3[Gender],"Female")</f>
        <v>Female</v>
      </c>
      <c r="I1567" s="2" t="str">
        <f>_xlfn.XLOOKUP(Table2[[#This Row],[Customer_ID]],Table3[Customer_ID],Table3[City],"Missing Memebership")</f>
        <v>Nizamabad</v>
      </c>
      <c r="J1567" s="2" t="str">
        <f>_xlfn.XLOOKUP(Table2[[#This Row],[Customer_ID]],Table3[Customer_ID],Table3[State],"Karnataka")</f>
        <v>Telangana</v>
      </c>
      <c r="K1567" s="2" t="str">
        <f>_xlfn.XLOOKUP(Table2[[#This Row],[Customer_ID]],Table3[Customer_ID],Table3[Membership],"Regular")</f>
        <v>Platinum</v>
      </c>
      <c r="L1567" s="2" t="s">
        <v>2503</v>
      </c>
      <c r="M1567" s="2" t="str">
        <f>_xlfn.XLOOKUP(Table2[[#This Row],[Product_ID]],Table4[Product_ID],Table4[Product_Name],"Not Found")</f>
        <v>Titan Track Pant Wine</v>
      </c>
      <c r="N1567" s="2" t="str">
        <f>_xlfn.XLOOKUP(Table2[[#This Row],[Product_ID]],Table4[Product_ID],Table4[Category],"Not Found")</f>
        <v>Men Trousers</v>
      </c>
      <c r="O1567" s="2" t="str">
        <f>_xlfn.XLOOKUP(Table2[[#This Row],[Product_ID]],Table4[Product_ID],Table4[Subcategory],"Not Found")</f>
        <v>Track Pant</v>
      </c>
      <c r="P1567" s="2" t="str">
        <f>_xlfn.XLOOKUP(Table2[[#This Row],[Product_ID]],Table4[Product_ID],Table4[Brand],"Missing Brand")</f>
        <v>Titan</v>
      </c>
      <c r="Q1567" s="2" t="s">
        <v>553</v>
      </c>
      <c r="R1567" s="2" t="str">
        <f>_xlfn.XLOOKUP(Table2[[#This Row],[Store_ID]],Table6[Store_ID],Table6[Store Name],"Not Found")</f>
        <v>TrendMart Hyderabad High Street</v>
      </c>
      <c r="S1567" s="2">
        <f>_xlfn.XLOOKUP(Table2[[#This Row],[Store_ID]],Table6[Store_ID],Table6[Monthly Target],"Missing Target")</f>
        <v>800000</v>
      </c>
      <c r="T1567" s="2" t="str">
        <f>_xlfn.XLOOKUP(Table2[[#This Row],[Store_ID]],Table6[Store_ID],Table6[Region],"Not Found")</f>
        <v>South Zone 2</v>
      </c>
      <c r="U1567" s="2" t="s">
        <v>113</v>
      </c>
      <c r="V1567" s="2" t="str">
        <f>_xlfn.XLOOKUP(Table2[[#This Row],[Employee_ID]],Table5[Employee_ID],Table5[Employee Name],"Not Found")</f>
        <v>Eswar Prasad</v>
      </c>
      <c r="W1567" s="2">
        <v>2</v>
      </c>
      <c r="X1567" s="2">
        <v>1118.21</v>
      </c>
      <c r="Y1567" s="2">
        <v>25</v>
      </c>
      <c r="Z1567" s="2">
        <v>559.11</v>
      </c>
      <c r="AA1567" s="2">
        <v>12</v>
      </c>
      <c r="AB1567" s="2">
        <v>201.28</v>
      </c>
      <c r="AC1567" s="2">
        <v>1878.59</v>
      </c>
      <c r="AD1567" s="2">
        <v>1590.8</v>
      </c>
      <c r="AE1567" s="2">
        <f t="shared" si="50"/>
        <v>86.509999999999962</v>
      </c>
      <c r="AF1567" s="2" t="s">
        <v>136</v>
      </c>
      <c r="AG1567" s="42">
        <f>IFERROR(Table2[[#This Row],[Profit]]/Table2[[#This Row],[Sales Amount]],0)</f>
        <v>4.6050495318297219E-2</v>
      </c>
      <c r="AH1567" s="2" t="str">
        <f>TRIM(Table2[[#This Row],[Payment Modee]])</f>
        <v>EMI</v>
      </c>
      <c r="AI1567" s="2" t="s">
        <v>36</v>
      </c>
      <c r="AJ1567" s="2" t="s">
        <v>27</v>
      </c>
      <c r="AK1567" s="2" t="s">
        <v>475</v>
      </c>
      <c r="AL1567" s="16" t="str">
        <f>IF(HOUR(Table2[[#This Row],[Order Time]])&lt;12,"Morning",IF(HOUR(Table2[[#This Row],[Order Time]])&lt;17,"Afternoon",IF(HOUR(Table2[[#This Row],[Order Time]])&lt;21,"Evening","Night")))</f>
        <v>Night</v>
      </c>
      <c r="AM1567" s="16" t="s">
        <v>29</v>
      </c>
    </row>
    <row r="1568" spans="1:39" x14ac:dyDescent="0.25">
      <c r="A1568" s="13" t="s">
        <v>3354</v>
      </c>
      <c r="B1568" s="4">
        <v>45707</v>
      </c>
      <c r="C1568" s="2">
        <f>YEAR(Table2[[#This Row],[Invoice Date]])</f>
        <v>2025</v>
      </c>
      <c r="D1568" s="2" t="str">
        <f>TEXT(Table2[[#This Row],[Invoice Date]],"mmm")</f>
        <v>Feb</v>
      </c>
      <c r="E1568" s="2" t="str">
        <f>Table2[[#This Row],[Store_ID]]&amp;"-"&amp;Table2[[#This Row],[Year]]&amp;"-"&amp;Table2[[#This Row],[Month]]</f>
        <v>STR105-2025-Feb</v>
      </c>
      <c r="F1568" s="2" t="s">
        <v>622</v>
      </c>
      <c r="G1568" s="2" t="str">
        <f>_xlfn.XLOOKUP(Table2[[#This Row],[Customer_ID]],Table3[Customer_ID],Table3[Customer Name],"Not Found")</f>
        <v>Uday Pillai</v>
      </c>
      <c r="H1568" s="2" t="str">
        <f>_xlfn.XLOOKUP(Table2[[#This Row],[Customer_ID]],Table3[Customer_ID],Table3[Gender],"Female")</f>
        <v>Male</v>
      </c>
      <c r="I1568" s="2" t="str">
        <f>_xlfn.XLOOKUP(Table2[[#This Row],[Customer_ID]],Table3[Customer_ID],Table3[City],"Missing Memebership")</f>
        <v>Salem</v>
      </c>
      <c r="J1568" s="2" t="str">
        <f>_xlfn.XLOOKUP(Table2[[#This Row],[Customer_ID]],Table3[Customer_ID],Table3[State],"Karnataka")</f>
        <v>Tamil Nadu</v>
      </c>
      <c r="K1568" s="2" t="str">
        <f>_xlfn.XLOOKUP(Table2[[#This Row],[Customer_ID]],Table3[Customer_ID],Table3[Membership],"Regular")</f>
        <v>Gold</v>
      </c>
      <c r="L1568" s="2" t="s">
        <v>1822</v>
      </c>
      <c r="M1568" s="2" t="str">
        <f>_xlfn.XLOOKUP(Table2[[#This Row],[Product_ID]],Table4[Product_ID],Table4[Product_Name],"Not Found")</f>
        <v>Libas Regular Fit Red</v>
      </c>
      <c r="N1568" s="2" t="str">
        <f>_xlfn.XLOOKUP(Table2[[#This Row],[Product_ID]],Table4[Product_ID],Table4[Category],"Not Found")</f>
        <v>Men Jeans</v>
      </c>
      <c r="O1568" s="2" t="str">
        <f>_xlfn.XLOOKUP(Table2[[#This Row],[Product_ID]],Table4[Product_ID],Table4[Subcategory],"Not Found")</f>
        <v>Regular Fit</v>
      </c>
      <c r="P1568" s="2" t="str">
        <f>_xlfn.XLOOKUP(Table2[[#This Row],[Product_ID]],Table4[Product_ID],Table4[Brand],"Missing Brand")</f>
        <v>Libas</v>
      </c>
      <c r="Q1568" s="2" t="s">
        <v>893</v>
      </c>
      <c r="R1568" s="2" t="str">
        <f>_xlfn.XLOOKUP(Table2[[#This Row],[Store_ID]],Table6[Store_ID],Table6[Store Name],"Not Found")</f>
        <v>TrendMart Coimbatore Mall Kiosk</v>
      </c>
      <c r="S1568" s="2">
        <f>_xlfn.XLOOKUP(Table2[[#This Row],[Store_ID]],Table6[Store_ID],Table6[Monthly Target],"Missing Target")</f>
        <v>2500000</v>
      </c>
      <c r="T1568" s="2" t="str">
        <f>_xlfn.XLOOKUP(Table2[[#This Row],[Store_ID]],Table6[Store_ID],Table6[Region],"Not Found")</f>
        <v>South Zone 1</v>
      </c>
      <c r="U1568" s="2" t="s">
        <v>153</v>
      </c>
      <c r="V1568" s="2" t="str">
        <f>_xlfn.XLOOKUP(Table2[[#This Row],[Employee_ID]],Table5[Employee_ID],Table5[Employee Name],"Not Found")</f>
        <v>Rani Mishra</v>
      </c>
      <c r="W1568" s="2">
        <v>3</v>
      </c>
      <c r="X1568" s="2">
        <v>882.61</v>
      </c>
      <c r="Y1568" s="2">
        <v>20</v>
      </c>
      <c r="Z1568" s="2">
        <v>529.57000000000005</v>
      </c>
      <c r="AA1568" s="2">
        <v>5</v>
      </c>
      <c r="AB1568" s="2">
        <v>105.91</v>
      </c>
      <c r="AC1568" s="2">
        <v>2224.17</v>
      </c>
      <c r="AD1568" s="2">
        <v>2010.51</v>
      </c>
      <c r="AE1568" s="2">
        <f t="shared" si="50"/>
        <v>107.75000000000009</v>
      </c>
      <c r="AF1568" s="2" t="s">
        <v>35</v>
      </c>
      <c r="AG1568" s="42">
        <f>IFERROR(Table2[[#This Row],[Profit]]/Table2[[#This Row],[Sales Amount]],0)</f>
        <v>4.8445037924259422E-2</v>
      </c>
      <c r="AH1568" s="2" t="str">
        <f>TRIM(Table2[[#This Row],[Payment Modee]])</f>
        <v>Debit Card</v>
      </c>
      <c r="AI1568" s="2" t="s">
        <v>26</v>
      </c>
      <c r="AJ1568" s="2" t="s">
        <v>27</v>
      </c>
      <c r="AK1568" s="2" t="s">
        <v>3355</v>
      </c>
      <c r="AL1568" s="16" t="str">
        <f>IF(HOUR(Table2[[#This Row],[Order Time]])&lt;12,"Morning",IF(HOUR(Table2[[#This Row],[Order Time]])&lt;17,"Afternoon",IF(HOUR(Table2[[#This Row],[Order Time]])&lt;21,"Evening","Night")))</f>
        <v>Night</v>
      </c>
      <c r="AM1568" s="16" t="s">
        <v>29</v>
      </c>
    </row>
    <row r="1569" spans="1:39" x14ac:dyDescent="0.25">
      <c r="A1569" s="13" t="s">
        <v>3356</v>
      </c>
      <c r="B1569" s="4">
        <v>45564</v>
      </c>
      <c r="C1569" s="2">
        <f>YEAR(Table2[[#This Row],[Invoice Date]])</f>
        <v>2024</v>
      </c>
      <c r="D1569" s="2" t="str">
        <f>TEXT(Table2[[#This Row],[Invoice Date]],"mmm")</f>
        <v>Sep</v>
      </c>
      <c r="E1569" s="2" t="str">
        <f>Table2[[#This Row],[Store_ID]]&amp;"-"&amp;Table2[[#This Row],[Year]]&amp;"-"&amp;Table2[[#This Row],[Month]]</f>
        <v>STR018-2024-Sep</v>
      </c>
      <c r="F1569" s="2" t="s">
        <v>1120</v>
      </c>
      <c r="G1569" s="2" t="str">
        <f>_xlfn.XLOOKUP(Table2[[#This Row],[Customer_ID]],Table3[Customer_ID],Table3[Customer Name],"Not Found")</f>
        <v>Saranya Hegde</v>
      </c>
      <c r="H1569" s="2" t="str">
        <f>_xlfn.XLOOKUP(Table2[[#This Row],[Customer_ID]],Table3[Customer_ID],Table3[Gender],"Female")</f>
        <v>Female</v>
      </c>
      <c r="I1569" s="2" t="str">
        <f>_xlfn.XLOOKUP(Table2[[#This Row],[Customer_ID]],Table3[Customer_ID],Table3[City],"Missing Memebership")</f>
        <v>Kochi</v>
      </c>
      <c r="J1569" s="2" t="str">
        <f>_xlfn.XLOOKUP(Table2[[#This Row],[Customer_ID]],Table3[Customer_ID],Table3[State],"Karnataka")</f>
        <v>Kerala</v>
      </c>
      <c r="K1569" s="2" t="str">
        <f>_xlfn.XLOOKUP(Table2[[#This Row],[Customer_ID]],Table3[Customer_ID],Table3[Membership],"Regular")</f>
        <v>Gold</v>
      </c>
      <c r="L1569" s="2" t="s">
        <v>2482</v>
      </c>
      <c r="M1569" s="2" t="str">
        <f>_xlfn.XLOOKUP(Table2[[#This Row],[Product_ID]],Table4[Product_ID],Table4[Product_Name],"Not Found")</f>
        <v>Peter England Chinos Orange</v>
      </c>
      <c r="N1569" s="2" t="str">
        <f>_xlfn.XLOOKUP(Table2[[#This Row],[Product_ID]],Table4[Product_ID],Table4[Category],"Not Found")</f>
        <v>Men Trousers</v>
      </c>
      <c r="O1569" s="2" t="str">
        <f>_xlfn.XLOOKUP(Table2[[#This Row],[Product_ID]],Table4[Product_ID],Table4[Subcategory],"Not Found")</f>
        <v>Chinos</v>
      </c>
      <c r="P1569" s="2" t="str">
        <f>_xlfn.XLOOKUP(Table2[[#This Row],[Product_ID]],Table4[Product_ID],Table4[Brand],"Missing Brand")</f>
        <v>Peter England</v>
      </c>
      <c r="Q1569" s="2" t="s">
        <v>348</v>
      </c>
      <c r="R1569" s="2" t="str">
        <f>_xlfn.XLOOKUP(Table2[[#This Row],[Store_ID]],Table6[Store_ID],Table6[Store Name],"Not Found")</f>
        <v>TrendMart Visakhapatnam High Street</v>
      </c>
      <c r="S1569" s="2">
        <f>_xlfn.XLOOKUP(Table2[[#This Row],[Store_ID]],Table6[Store_ID],Table6[Monthly Target],"Missing Target")</f>
        <v>2000000</v>
      </c>
      <c r="T1569" s="2" t="str">
        <f>_xlfn.XLOOKUP(Table2[[#This Row],[Store_ID]],Table6[Store_ID],Table6[Region],"Not Found")</f>
        <v>South Zone 3</v>
      </c>
      <c r="U1569" s="2" t="s">
        <v>159</v>
      </c>
      <c r="V1569" s="2" t="str">
        <f>_xlfn.XLOOKUP(Table2[[#This Row],[Employee_ID]],Table5[Employee_ID],Table5[Employee Name],"Not Found")</f>
        <v>Venkat Sharma</v>
      </c>
      <c r="W1569" s="2">
        <v>2</v>
      </c>
      <c r="X1569" s="2">
        <v>912.61</v>
      </c>
      <c r="Y1569" s="2">
        <v>20</v>
      </c>
      <c r="Z1569" s="2">
        <v>365.04</v>
      </c>
      <c r="AA1569" s="2">
        <v>5</v>
      </c>
      <c r="AB1569" s="2">
        <v>73.010000000000005</v>
      </c>
      <c r="AC1569" s="2">
        <v>1533.19</v>
      </c>
      <c r="AD1569" s="2">
        <v>1151.44</v>
      </c>
      <c r="AE1569" s="2">
        <f t="shared" si="50"/>
        <v>308.74</v>
      </c>
      <c r="AF1569" s="2" t="s">
        <v>56</v>
      </c>
      <c r="AG1569" s="42">
        <f>IFERROR(Table2[[#This Row],[Profit]]/Table2[[#This Row],[Sales Amount]],0)</f>
        <v>0.20137099772370026</v>
      </c>
      <c r="AH1569" s="2" t="str">
        <f>TRIM(Table2[[#This Row],[Payment Modee]])</f>
        <v>Credit Card</v>
      </c>
      <c r="AI1569" s="2" t="s">
        <v>26</v>
      </c>
      <c r="AJ1569" s="2" t="s">
        <v>27</v>
      </c>
      <c r="AK1569" s="2" t="s">
        <v>295</v>
      </c>
      <c r="AL1569" s="16" t="str">
        <f>IF(HOUR(Table2[[#This Row],[Order Time]])&lt;12,"Morning",IF(HOUR(Table2[[#This Row],[Order Time]])&lt;17,"Afternoon",IF(HOUR(Table2[[#This Row],[Order Time]])&lt;21,"Evening","Night")))</f>
        <v>Evening</v>
      </c>
      <c r="AM1569" s="16" t="s">
        <v>38</v>
      </c>
    </row>
    <row r="1570" spans="1:39" x14ac:dyDescent="0.25">
      <c r="A1570" s="13" t="s">
        <v>3357</v>
      </c>
      <c r="B1570" s="4">
        <v>45731</v>
      </c>
      <c r="C1570" s="2">
        <f>YEAR(Table2[[#This Row],[Invoice Date]])</f>
        <v>2025</v>
      </c>
      <c r="D1570" s="2" t="str">
        <f>TEXT(Table2[[#This Row],[Invoice Date]],"mmm")</f>
        <v>Mar</v>
      </c>
      <c r="E1570" s="2" t="str">
        <f>Table2[[#This Row],[Store_ID]]&amp;"-"&amp;Table2[[#This Row],[Year]]&amp;"-"&amp;Table2[[#This Row],[Month]]</f>
        <v>STR033-2025-Mar</v>
      </c>
      <c r="F1570" s="2" t="s">
        <v>683</v>
      </c>
      <c r="G1570" s="2" t="str">
        <f>_xlfn.XLOOKUP(Table2[[#This Row],[Customer_ID]],Table3[Customer_ID],Table3[Customer Name],"Not Found")</f>
        <v>Lakshmi Nair</v>
      </c>
      <c r="H1570" s="2" t="str">
        <f>_xlfn.XLOOKUP(Table2[[#This Row],[Customer_ID]],Table3[Customer_ID],Table3[Gender],"Female")</f>
        <v>Female</v>
      </c>
      <c r="I1570" s="2" t="str">
        <f>_xlfn.XLOOKUP(Table2[[#This Row],[Customer_ID]],Table3[Customer_ID],Table3[City],"Missing Memebership")</f>
        <v>Shivamogga</v>
      </c>
      <c r="J1570" s="2" t="str">
        <f>_xlfn.XLOOKUP(Table2[[#This Row],[Customer_ID]],Table3[Customer_ID],Table3[State],"Karnataka")</f>
        <v>Karnataka</v>
      </c>
      <c r="K1570" s="2" t="str">
        <f>_xlfn.XLOOKUP(Table2[[#This Row],[Customer_ID]],Table3[Customer_ID],Table3[Membership],"Regular")</f>
        <v>Regular</v>
      </c>
      <c r="L1570" s="2" t="s">
        <v>382</v>
      </c>
      <c r="M1570" s="2" t="str">
        <f>_xlfn.XLOOKUP(Table2[[#This Row],[Product_ID]],Table4[Product_ID],Table4[Product_Name],"Not Found")</f>
        <v>Nike Casual Belt Olive</v>
      </c>
      <c r="N1570" s="2" t="str">
        <f>_xlfn.XLOOKUP(Table2[[#This Row],[Product_ID]],Table4[Product_ID],Table4[Category],"Not Found")</f>
        <v>Belts</v>
      </c>
      <c r="O1570" s="2" t="str">
        <f>_xlfn.XLOOKUP(Table2[[#This Row],[Product_ID]],Table4[Product_ID],Table4[Subcategory],"Not Found")</f>
        <v>Casual Belt</v>
      </c>
      <c r="P1570" s="2" t="str">
        <f>_xlfn.XLOOKUP(Table2[[#This Row],[Product_ID]],Table4[Product_ID],Table4[Brand],"Missing Brand")</f>
        <v>Nike</v>
      </c>
      <c r="Q1570" s="2" t="s">
        <v>1482</v>
      </c>
      <c r="R1570" s="2" t="str">
        <f>_xlfn.XLOOKUP(Table2[[#This Row],[Store_ID]],Table6[Store_ID],Table6[Store Name],"Not Found")</f>
        <v>TrendMart Guntur Standard</v>
      </c>
      <c r="S1570" s="2">
        <f>_xlfn.XLOOKUP(Table2[[#This Row],[Store_ID]],Table6[Store_ID],Table6[Monthly Target],"Missing Target")</f>
        <v>2500000</v>
      </c>
      <c r="T1570" s="2" t="str">
        <f>_xlfn.XLOOKUP(Table2[[#This Row],[Store_ID]],Table6[Store_ID],Table6[Region],"Not Found")</f>
        <v>South Zone 3</v>
      </c>
      <c r="U1570" s="2" t="s">
        <v>34</v>
      </c>
      <c r="V1570" s="2" t="str">
        <f>_xlfn.XLOOKUP(Table2[[#This Row],[Employee_ID]],Table5[Employee_ID],Table5[Employee Name],"Not Found")</f>
        <v>Deepthi Iyengar</v>
      </c>
      <c r="W1570" s="2">
        <v>1</v>
      </c>
      <c r="X1570" s="2">
        <v>452.42</v>
      </c>
      <c r="Y1570" s="2">
        <v>15</v>
      </c>
      <c r="Z1570" s="2">
        <v>67.86</v>
      </c>
      <c r="AA1570" s="2">
        <v>5</v>
      </c>
      <c r="AB1570" s="2">
        <v>19.23</v>
      </c>
      <c r="AC1570" s="2">
        <v>403.79</v>
      </c>
      <c r="AD1570" s="2">
        <v>315.13</v>
      </c>
      <c r="AE1570" s="2">
        <f t="shared" si="50"/>
        <v>69.430000000000021</v>
      </c>
      <c r="AF1570" s="2" t="s">
        <v>35</v>
      </c>
      <c r="AG1570" s="42">
        <f>IFERROR(Table2[[#This Row],[Profit]]/Table2[[#This Row],[Sales Amount]],0)</f>
        <v>0.17194581341786577</v>
      </c>
      <c r="AH1570" s="2" t="str">
        <f>TRIM(Table2[[#This Row],[Payment Modee]])</f>
        <v>Debit Card</v>
      </c>
      <c r="AI1570" s="2" t="s">
        <v>26</v>
      </c>
      <c r="AJ1570" s="2" t="s">
        <v>27</v>
      </c>
      <c r="AK1570" s="2" t="s">
        <v>721</v>
      </c>
      <c r="AL1570" s="16" t="str">
        <f>IF(HOUR(Table2[[#This Row],[Order Time]])&lt;12,"Morning",IF(HOUR(Table2[[#This Row],[Order Time]])&lt;17,"Afternoon",IF(HOUR(Table2[[#This Row],[Order Time]])&lt;21,"Evening","Night")))</f>
        <v>Afternoon</v>
      </c>
      <c r="AM1570" s="16" t="s">
        <v>38</v>
      </c>
    </row>
    <row r="1571" spans="1:39" x14ac:dyDescent="0.25">
      <c r="A1571" s="13" t="s">
        <v>3358</v>
      </c>
      <c r="B1571" s="4">
        <v>45383</v>
      </c>
      <c r="C1571" s="2">
        <f>YEAR(Table2[[#This Row],[Invoice Date]])</f>
        <v>2024</v>
      </c>
      <c r="D1571" s="2" t="str">
        <f>TEXT(Table2[[#This Row],[Invoice Date]],"mmm")</f>
        <v>Apr</v>
      </c>
      <c r="E1571" s="2" t="str">
        <f>Table2[[#This Row],[Store_ID]]&amp;"-"&amp;Table2[[#This Row],[Year]]&amp;"-"&amp;Table2[[#This Row],[Month]]</f>
        <v>STR028-2024-Apr</v>
      </c>
      <c r="F1571" s="2" t="s">
        <v>2551</v>
      </c>
      <c r="G1571" s="2" t="str">
        <f>_xlfn.XLOOKUP(Table2[[#This Row],[Customer_ID]],Table3[Customer_ID],Table3[Customer Name],"Not Found")</f>
        <v>Rohit Gupta</v>
      </c>
      <c r="H1571" s="2" t="str">
        <f>_xlfn.XLOOKUP(Table2[[#This Row],[Customer_ID]],Table3[Customer_ID],Table3[Gender],"Female")</f>
        <v>Male</v>
      </c>
      <c r="I1571" s="2" t="str">
        <f>_xlfn.XLOOKUP(Table2[[#This Row],[Customer_ID]],Table3[Customer_ID],Table3[City],"Missing Memebership")</f>
        <v>Hubballi</v>
      </c>
      <c r="J1571" s="2" t="str">
        <f>_xlfn.XLOOKUP(Table2[[#This Row],[Customer_ID]],Table3[Customer_ID],Table3[State],"Karnataka")</f>
        <v>Karnataka</v>
      </c>
      <c r="K1571" s="2" t="str">
        <f>_xlfn.XLOOKUP(Table2[[#This Row],[Customer_ID]],Table3[Customer_ID],Table3[Membership],"Regular")</f>
        <v>Regular</v>
      </c>
      <c r="L1571" s="2" t="s">
        <v>1214</v>
      </c>
      <c r="M1571" s="2" t="str">
        <f>_xlfn.XLOOKUP(Table2[[#This Row],[Product_ID]],Table4[Product_ID],Table4[Product_Name],"Not Found")</f>
        <v>Nalli Silks Dhoti Orange</v>
      </c>
      <c r="N1571" s="2" t="str">
        <f>_xlfn.XLOOKUP(Table2[[#This Row],[Product_ID]],Table4[Product_ID],Table4[Category],"Not Found")</f>
        <v>Men Ethnic</v>
      </c>
      <c r="O1571" s="2" t="str">
        <f>_xlfn.XLOOKUP(Table2[[#This Row],[Product_ID]],Table4[Product_ID],Table4[Subcategory],"Not Found")</f>
        <v>Dhoti</v>
      </c>
      <c r="P1571" s="2" t="str">
        <f>_xlfn.XLOOKUP(Table2[[#This Row],[Product_ID]],Table4[Product_ID],Table4[Brand],"Missing Brand")</f>
        <v>Nalli Silks</v>
      </c>
      <c r="Q1571" s="2" t="s">
        <v>737</v>
      </c>
      <c r="R1571" s="2" t="str">
        <f>_xlfn.XLOOKUP(Table2[[#This Row],[Store_ID]],Table6[Store_ID],Table6[Store Name],"Not Found")</f>
        <v>TrendMart Shivamogga Standard</v>
      </c>
      <c r="S1571" s="2">
        <f>_xlfn.XLOOKUP(Table2[[#This Row],[Store_ID]],Table6[Store_ID],Table6[Monthly Target],"Missing Target")</f>
        <v>2500000</v>
      </c>
      <c r="T1571" s="2" t="str">
        <f>_xlfn.XLOOKUP(Table2[[#This Row],[Store_ID]],Table6[Store_ID],Table6[Region],"Not Found")</f>
        <v>South Zone 2</v>
      </c>
      <c r="U1571" s="2" t="s">
        <v>135</v>
      </c>
      <c r="V1571" s="2" t="str">
        <f>_xlfn.XLOOKUP(Table2[[#This Row],[Employee_ID]],Table5[Employee_ID],Table5[Employee Name],"Not Found")</f>
        <v>Yamini Pandian</v>
      </c>
      <c r="W1571" s="2">
        <v>1</v>
      </c>
      <c r="X1571" s="2">
        <v>2376.48</v>
      </c>
      <c r="Y1571" s="2">
        <v>10</v>
      </c>
      <c r="Z1571" s="2">
        <v>237.65</v>
      </c>
      <c r="AA1571" s="2">
        <v>12</v>
      </c>
      <c r="AB1571" s="2">
        <v>256.66000000000003</v>
      </c>
      <c r="AC1571" s="2">
        <v>2395.4899999999998</v>
      </c>
      <c r="AD1571" s="2">
        <v>1729.72</v>
      </c>
      <c r="AE1571" s="2">
        <f t="shared" si="50"/>
        <v>409.10999999999973</v>
      </c>
      <c r="AF1571" s="2" t="s">
        <v>56</v>
      </c>
      <c r="AG1571" s="42">
        <f>IFERROR(Table2[[#This Row],[Profit]]/Table2[[#This Row],[Sales Amount]],0)</f>
        <v>0.17078343052987061</v>
      </c>
      <c r="AH1571" s="2" t="str">
        <f>TRIM(Table2[[#This Row],[Payment Modee]])</f>
        <v>Credit Card</v>
      </c>
      <c r="AI1571" s="2" t="s">
        <v>26</v>
      </c>
      <c r="AJ1571" s="2" t="s">
        <v>27</v>
      </c>
      <c r="AK1571" s="2" t="s">
        <v>573</v>
      </c>
      <c r="AL1571" s="16" t="str">
        <f>IF(HOUR(Table2[[#This Row],[Order Time]])&lt;12,"Morning",IF(HOUR(Table2[[#This Row],[Order Time]])&lt;17,"Afternoon",IF(HOUR(Table2[[#This Row],[Order Time]])&lt;21,"Evening","Night")))</f>
        <v>Morning</v>
      </c>
      <c r="AM1571" s="16" t="s">
        <v>29</v>
      </c>
    </row>
    <row r="1572" spans="1:39" x14ac:dyDescent="0.25">
      <c r="A1572" s="13" t="s">
        <v>3359</v>
      </c>
      <c r="B1572" s="4">
        <v>45510</v>
      </c>
      <c r="C1572" s="2">
        <f>YEAR(Table2[[#This Row],[Invoice Date]])</f>
        <v>2024</v>
      </c>
      <c r="D1572" s="2" t="str">
        <f>TEXT(Table2[[#This Row],[Invoice Date]],"mmm")</f>
        <v>Aug</v>
      </c>
      <c r="E1572" s="2" t="str">
        <f>Table2[[#This Row],[Store_ID]]&amp;"-"&amp;Table2[[#This Row],[Year]]&amp;"-"&amp;Table2[[#This Row],[Month]]</f>
        <v>STR100-2024-Aug</v>
      </c>
      <c r="F1572" s="2" t="s">
        <v>2671</v>
      </c>
      <c r="G1572" s="2" t="str">
        <f>_xlfn.XLOOKUP(Table2[[#This Row],[Customer_ID]],Table3[Customer_ID],Table3[Customer Name],"Not Found")</f>
        <v>Lavanya Krishnan</v>
      </c>
      <c r="H1572" s="2" t="str">
        <f>_xlfn.XLOOKUP(Table2[[#This Row],[Customer_ID]],Table3[Customer_ID],Table3[Gender],"Female")</f>
        <v>Female</v>
      </c>
      <c r="I1572" s="2" t="str">
        <f>_xlfn.XLOOKUP(Table2[[#This Row],[Customer_ID]],Table3[Customer_ID],Table3[City],"Missing Memebership")</f>
        <v>Thrissur</v>
      </c>
      <c r="J1572" s="2" t="str">
        <f>_xlfn.XLOOKUP(Table2[[#This Row],[Customer_ID]],Table3[Customer_ID],Table3[State],"Karnataka")</f>
        <v>Kerala</v>
      </c>
      <c r="K1572" s="2" t="str">
        <f>_xlfn.XLOOKUP(Table2[[#This Row],[Customer_ID]],Table3[Customer_ID],Table3[Membership],"Regular")</f>
        <v>Silver</v>
      </c>
      <c r="L1572" s="2" t="s">
        <v>907</v>
      </c>
      <c r="M1572" s="2" t="str">
        <f>_xlfn.XLOOKUP(Table2[[#This Row],[Product_ID]],Table4[Product_ID],Table4[Product_Name],"Not Found")</f>
        <v>Westside Straight Fit Charcoal</v>
      </c>
      <c r="N1572" s="2" t="str">
        <f>_xlfn.XLOOKUP(Table2[[#This Row],[Product_ID]],Table4[Product_ID],Table4[Category],"Not Found")</f>
        <v>Watches</v>
      </c>
      <c r="O1572" s="2" t="str">
        <f>_xlfn.XLOOKUP(Table2[[#This Row],[Product_ID]],Table4[Product_ID],Table4[Subcategory],"Not Found")</f>
        <v>Smart Watch</v>
      </c>
      <c r="P1572" s="2" t="str">
        <f>_xlfn.XLOOKUP(Table2[[#This Row],[Product_ID]],Table4[Product_ID],Table4[Brand],"Missing Brand")</f>
        <v>Pantaloons</v>
      </c>
      <c r="Q1572" s="2" t="s">
        <v>364</v>
      </c>
      <c r="R1572" s="2" t="str">
        <f>_xlfn.XLOOKUP(Table2[[#This Row],[Store_ID]],Table6[Store_ID],Table6[Store Name],"Not Found")</f>
        <v>TrendMart Hubballi Standard</v>
      </c>
      <c r="S1572" s="2">
        <f>_xlfn.XLOOKUP(Table2[[#This Row],[Store_ID]],Table6[Store_ID],Table6[Monthly Target],"Missing Target")</f>
        <v>2500000</v>
      </c>
      <c r="T1572" s="2" t="str">
        <f>_xlfn.XLOOKUP(Table2[[#This Row],[Store_ID]],Table6[Store_ID],Table6[Region],"Not Found")</f>
        <v>South Zone 2</v>
      </c>
      <c r="U1572" s="2" t="s">
        <v>62</v>
      </c>
      <c r="V1572" s="2" t="str">
        <f>_xlfn.XLOOKUP(Table2[[#This Row],[Employee_ID]],Table5[Employee_ID],Table5[Employee Name],"Not Found")</f>
        <v>Rahul Krishnan</v>
      </c>
      <c r="W1572" s="2">
        <v>2</v>
      </c>
      <c r="X1572" s="2">
        <v>5180.54</v>
      </c>
      <c r="Y1572" s="2">
        <v>0</v>
      </c>
      <c r="Z1572" s="2">
        <v>0</v>
      </c>
      <c r="AA1572" s="2">
        <v>12</v>
      </c>
      <c r="AB1572" s="2">
        <v>1243.33</v>
      </c>
      <c r="AC1572" s="2">
        <v>11604.41</v>
      </c>
      <c r="AD1572" s="2">
        <v>7324.74</v>
      </c>
      <c r="AE1572" s="2">
        <f t="shared" si="50"/>
        <v>3036.34</v>
      </c>
      <c r="AF1572" s="2" t="s">
        <v>35</v>
      </c>
      <c r="AG1572" s="42">
        <f>IFERROR(Table2[[#This Row],[Profit]]/Table2[[#This Row],[Sales Amount]],0)</f>
        <v>0.26165397465273982</v>
      </c>
      <c r="AH1572" s="2" t="str">
        <f>TRIM(Table2[[#This Row],[Payment Modee]])</f>
        <v>Debit Card</v>
      </c>
      <c r="AI1572" s="2" t="s">
        <v>26</v>
      </c>
      <c r="AJ1572" s="2" t="s">
        <v>197</v>
      </c>
      <c r="AK1572" s="2" t="s">
        <v>1936</v>
      </c>
      <c r="AL1572" s="16" t="str">
        <f>IF(HOUR(Table2[[#This Row],[Order Time]])&lt;12,"Morning",IF(HOUR(Table2[[#This Row],[Order Time]])&lt;17,"Afternoon",IF(HOUR(Table2[[#This Row],[Order Time]])&lt;21,"Evening","Night")))</f>
        <v>Evening</v>
      </c>
      <c r="AM1572" s="16" t="s">
        <v>29</v>
      </c>
    </row>
    <row r="1573" spans="1:39" x14ac:dyDescent="0.25">
      <c r="A1573" s="13" t="s">
        <v>3360</v>
      </c>
      <c r="B1573" s="4">
        <v>45736</v>
      </c>
      <c r="C1573" s="2">
        <f>YEAR(Table2[[#This Row],[Invoice Date]])</f>
        <v>2025</v>
      </c>
      <c r="D1573" s="2" t="str">
        <f>TEXT(Table2[[#This Row],[Invoice Date]],"mmm")</f>
        <v>Mar</v>
      </c>
      <c r="E1573" s="2" t="str">
        <f>Table2[[#This Row],[Store_ID]]&amp;"-"&amp;Table2[[#This Row],[Year]]&amp;"-"&amp;Table2[[#This Row],[Month]]</f>
        <v>STR096-2025-Mar</v>
      </c>
      <c r="F1573" s="2" t="s">
        <v>9157</v>
      </c>
      <c r="G1573" s="2" t="str">
        <f>_xlfn.XLOOKUP(Table2[[#This Row],[Customer_ID]],Table3[Customer_ID],Table3[Customer Name],"Not Found")</f>
        <v>Not Found</v>
      </c>
      <c r="H1573" s="2" t="str">
        <f>_xlfn.XLOOKUP(Table2[[#This Row],[Customer_ID]],Table3[Customer_ID],Table3[Gender],"Female")</f>
        <v>Female</v>
      </c>
      <c r="I1573" s="2" t="str">
        <f>_xlfn.XLOOKUP(Table2[[#This Row],[Customer_ID]],Table3[Customer_ID],Table3[City],"Missing Memebership")</f>
        <v>Missing Memebership</v>
      </c>
      <c r="J1573" s="2" t="str">
        <f>_xlfn.XLOOKUP(Table2[[#This Row],[Customer_ID]],Table3[Customer_ID],Table3[State],"Karnataka")</f>
        <v>Karnataka</v>
      </c>
      <c r="K1573" s="2" t="str">
        <f>_xlfn.XLOOKUP(Table2[[#This Row],[Customer_ID]],Table3[Customer_ID],Table3[Membership],"Regular")</f>
        <v>Regular</v>
      </c>
      <c r="L1573" s="2" t="s">
        <v>1540</v>
      </c>
      <c r="M1573" s="2" t="str">
        <f>_xlfn.XLOOKUP(Table2[[#This Row],[Product_ID]],Table4[Product_ID],Table4[Product_Name],"Not Found")</f>
        <v>Bata Braided Belt White</v>
      </c>
      <c r="N1573" s="2" t="str">
        <f>_xlfn.XLOOKUP(Table2[[#This Row],[Product_ID]],Table4[Product_ID],Table4[Category],"Not Found")</f>
        <v>Belts</v>
      </c>
      <c r="O1573" s="2" t="str">
        <f>_xlfn.XLOOKUP(Table2[[#This Row],[Product_ID]],Table4[Product_ID],Table4[Subcategory],"Not Found")</f>
        <v>Braided Belt</v>
      </c>
      <c r="P1573" s="2" t="str">
        <f>_xlfn.XLOOKUP(Table2[[#This Row],[Product_ID]],Table4[Product_ID],Table4[Brand],"Missing Brand")</f>
        <v>Bata</v>
      </c>
      <c r="Q1573" s="2" t="s">
        <v>375</v>
      </c>
      <c r="R1573" s="2" t="str">
        <f>_xlfn.XLOOKUP(Table2[[#This Row],[Store_ID]],Table6[Store_ID],Table6[Store Name],"Not Found")</f>
        <v>TrendMart Mangaluru Mall Kiosk</v>
      </c>
      <c r="S1573" s="2">
        <f>_xlfn.XLOOKUP(Table2[[#This Row],[Store_ID]],Table6[Store_ID],Table6[Monthly Target],"Missing Target")</f>
        <v>1500000</v>
      </c>
      <c r="T1573" s="2" t="str">
        <f>_xlfn.XLOOKUP(Table2[[#This Row],[Store_ID]],Table6[Store_ID],Table6[Region],"Not Found")</f>
        <v>South Zone 2</v>
      </c>
      <c r="U1573" s="2" t="s">
        <v>181</v>
      </c>
      <c r="V1573" s="2" t="str">
        <f>_xlfn.XLOOKUP(Table2[[#This Row],[Employee_ID]],Table5[Employee_ID],Table5[Employee Name],"Not Found")</f>
        <v>Dhruv Mishra</v>
      </c>
      <c r="W1573" s="2">
        <v>2</v>
      </c>
      <c r="X1573" s="2">
        <v>1260.4100000000001</v>
      </c>
      <c r="Y1573" s="2">
        <v>10</v>
      </c>
      <c r="Z1573" s="2">
        <v>252.08</v>
      </c>
      <c r="AA1573" s="2">
        <v>12</v>
      </c>
      <c r="AB1573" s="2">
        <v>272.25</v>
      </c>
      <c r="AC1573" s="2">
        <v>2540.9899999999998</v>
      </c>
      <c r="AD1573" s="2">
        <v>1758.96</v>
      </c>
      <c r="AE1573" s="2">
        <f t="shared" si="50"/>
        <v>509.77999999999975</v>
      </c>
      <c r="AF1573" s="2" t="s">
        <v>136</v>
      </c>
      <c r="AG1573" s="42">
        <f>IFERROR(Table2[[#This Row],[Profit]]/Table2[[#This Row],[Sales Amount]],0)</f>
        <v>0.20062259198186524</v>
      </c>
      <c r="AH1573" s="2" t="str">
        <f>TRIM(Table2[[#This Row],[Payment Modee]])</f>
        <v>EMI</v>
      </c>
      <c r="AI1573" s="2" t="s">
        <v>26</v>
      </c>
      <c r="AJ1573" s="2" t="s">
        <v>27</v>
      </c>
      <c r="AK1573" s="2" t="s">
        <v>3361</v>
      </c>
      <c r="AL1573" s="16" t="str">
        <f>IF(HOUR(Table2[[#This Row],[Order Time]])&lt;12,"Morning",IF(HOUR(Table2[[#This Row],[Order Time]])&lt;17,"Afternoon",IF(HOUR(Table2[[#This Row],[Order Time]])&lt;21,"Evening","Night")))</f>
        <v>Afternoon</v>
      </c>
      <c r="AM1573" s="16" t="s">
        <v>29</v>
      </c>
    </row>
    <row r="1574" spans="1:39" x14ac:dyDescent="0.25">
      <c r="A1574" s="13" t="s">
        <v>3362</v>
      </c>
      <c r="B1574" s="4">
        <v>45700</v>
      </c>
      <c r="C1574" s="2">
        <f>YEAR(Table2[[#This Row],[Invoice Date]])</f>
        <v>2025</v>
      </c>
      <c r="D1574" s="2" t="str">
        <f>TEXT(Table2[[#This Row],[Invoice Date]],"mmm")</f>
        <v>Feb</v>
      </c>
      <c r="E1574" s="2" t="str">
        <f>Table2[[#This Row],[Store_ID]]&amp;"-"&amp;Table2[[#This Row],[Year]]&amp;"-"&amp;Table2[[#This Row],[Month]]</f>
        <v>STR087-2025-Feb</v>
      </c>
      <c r="F1574" s="2" t="s">
        <v>2767</v>
      </c>
      <c r="G1574" s="2" t="str">
        <f>_xlfn.XLOOKUP(Table2[[#This Row],[Customer_ID]],Table3[Customer_ID],Table3[Customer Name],"Not Found")</f>
        <v>Deepak Achari</v>
      </c>
      <c r="H1574" s="2" t="str">
        <f>_xlfn.XLOOKUP(Table2[[#This Row],[Customer_ID]],Table3[Customer_ID],Table3[Gender],"Female")</f>
        <v>Male</v>
      </c>
      <c r="I1574" s="2" t="str">
        <f>_xlfn.XLOOKUP(Table2[[#This Row],[Customer_ID]],Table3[Customer_ID],Table3[City],"Missing Memebership")</f>
        <v>Nizamabad</v>
      </c>
      <c r="J1574" s="2" t="str">
        <f>_xlfn.XLOOKUP(Table2[[#This Row],[Customer_ID]],Table3[Customer_ID],Table3[State],"Karnataka")</f>
        <v>Telangana</v>
      </c>
      <c r="K1574" s="2" t="str">
        <f>_xlfn.XLOOKUP(Table2[[#This Row],[Customer_ID]],Table3[Customer_ID],Table3[Membership],"Regular")</f>
        <v>Regular</v>
      </c>
      <c r="L1574" s="2" t="s">
        <v>2243</v>
      </c>
      <c r="M1574" s="2" t="str">
        <f>_xlfn.XLOOKUP(Table2[[#This Row],[Product_ID]],Table4[Product_ID],Table4[Product_Name],"Not Found")</f>
        <v>Mufti Track Suit Mustard</v>
      </c>
      <c r="N1574" s="2" t="str">
        <f>_xlfn.XLOOKUP(Table2[[#This Row],[Product_ID]],Table4[Product_ID],Table4[Category],"Not Found")</f>
        <v>Sportswear</v>
      </c>
      <c r="O1574" s="2" t="str">
        <f>_xlfn.XLOOKUP(Table2[[#This Row],[Product_ID]],Table4[Product_ID],Table4[Subcategory],"Not Found")</f>
        <v>Track Suit</v>
      </c>
      <c r="P1574" s="2" t="str">
        <f>_xlfn.XLOOKUP(Table2[[#This Row],[Product_ID]],Table4[Product_ID],Table4[Brand],"Missing Brand")</f>
        <v>Mufti</v>
      </c>
      <c r="Q1574" s="2" t="s">
        <v>343</v>
      </c>
      <c r="R1574" s="2" t="str">
        <f>_xlfn.XLOOKUP(Table2[[#This Row],[Store_ID]],Table6[Store_ID],Table6[Store Name],"Not Found")</f>
        <v>TrendMart Salem Outlet</v>
      </c>
      <c r="S1574" s="2">
        <f>_xlfn.XLOOKUP(Table2[[#This Row],[Store_ID]],Table6[Store_ID],Table6[Monthly Target],"Missing Target")</f>
        <v>2000000</v>
      </c>
      <c r="T1574" s="2" t="str">
        <f>_xlfn.XLOOKUP(Table2[[#This Row],[Store_ID]],Table6[Store_ID],Table6[Region],"Not Found")</f>
        <v>South Zone 1</v>
      </c>
      <c r="U1574" s="2" t="s">
        <v>113</v>
      </c>
      <c r="V1574" s="2" t="str">
        <f>_xlfn.XLOOKUP(Table2[[#This Row],[Employee_ID]],Table5[Employee_ID],Table5[Employee Name],"Not Found")</f>
        <v>Eswar Prasad</v>
      </c>
      <c r="W1574" s="2">
        <v>1</v>
      </c>
      <c r="X1574" s="2">
        <v>684.83</v>
      </c>
      <c r="Y1574" s="2">
        <v>10</v>
      </c>
      <c r="Z1574" s="2">
        <v>68.48</v>
      </c>
      <c r="AA1574" s="2">
        <v>5</v>
      </c>
      <c r="AB1574" s="2">
        <v>30.82</v>
      </c>
      <c r="AC1574" s="2">
        <v>647.16999999999996</v>
      </c>
      <c r="AD1574" s="2">
        <v>504.05</v>
      </c>
      <c r="AE1574" s="2">
        <f t="shared" si="50"/>
        <v>112.29999999999995</v>
      </c>
      <c r="AF1574" s="2" t="s">
        <v>25</v>
      </c>
      <c r="AG1574" s="42">
        <f>IFERROR(Table2[[#This Row],[Profit]]/Table2[[#This Row],[Sales Amount]],0)</f>
        <v>0.17352473075080729</v>
      </c>
      <c r="AH1574" s="2" t="str">
        <f>TRIM(Table2[[#This Row],[Payment Modee]])</f>
        <v>UPI</v>
      </c>
      <c r="AI1574" s="2" t="s">
        <v>26</v>
      </c>
      <c r="AJ1574" s="2" t="s">
        <v>27</v>
      </c>
      <c r="AK1574" s="2" t="s">
        <v>2416</v>
      </c>
      <c r="AL1574" s="16" t="str">
        <f>IF(HOUR(Table2[[#This Row],[Order Time]])&lt;12,"Morning",IF(HOUR(Table2[[#This Row],[Order Time]])&lt;17,"Afternoon",IF(HOUR(Table2[[#This Row],[Order Time]])&lt;21,"Evening","Night")))</f>
        <v>Evening</v>
      </c>
      <c r="AM1574" s="16" t="s">
        <v>29</v>
      </c>
    </row>
    <row r="1575" spans="1:39" x14ac:dyDescent="0.25">
      <c r="A1575" s="13" t="s">
        <v>3363</v>
      </c>
      <c r="B1575" s="4">
        <v>45585</v>
      </c>
      <c r="C1575" s="2">
        <f>YEAR(Table2[[#This Row],[Invoice Date]])</f>
        <v>2024</v>
      </c>
      <c r="D1575" s="2" t="str">
        <f>TEXT(Table2[[#This Row],[Invoice Date]],"mmm")</f>
        <v>Oct</v>
      </c>
      <c r="E1575" s="2" t="str">
        <f>Table2[[#This Row],[Store_ID]]&amp;"-"&amp;Table2[[#This Row],[Year]]&amp;"-"&amp;Table2[[#This Row],[Month]]</f>
        <v>STR006-2024-Oct</v>
      </c>
      <c r="F1575" s="2" t="s">
        <v>1771</v>
      </c>
      <c r="G1575" s="2" t="str">
        <f>_xlfn.XLOOKUP(Table2[[#This Row],[Customer_ID]],Table3[Customer_ID],Table3[Customer Name],"Not Found")</f>
        <v>Kiran Naicker</v>
      </c>
      <c r="H1575" s="2" t="str">
        <f>_xlfn.XLOOKUP(Table2[[#This Row],[Customer_ID]],Table3[Customer_ID],Table3[Gender],"Female")</f>
        <v>Male</v>
      </c>
      <c r="I1575" s="2" t="str">
        <f>_xlfn.XLOOKUP(Table2[[#This Row],[Customer_ID]],Table3[Customer_ID],Table3[City],"Missing Memebership")</f>
        <v>Salem</v>
      </c>
      <c r="J1575" s="2" t="str">
        <f>_xlfn.XLOOKUP(Table2[[#This Row],[Customer_ID]],Table3[Customer_ID],Table3[State],"Karnataka")</f>
        <v>Tamil Nadu</v>
      </c>
      <c r="K1575" s="2" t="str">
        <f>_xlfn.XLOOKUP(Table2[[#This Row],[Customer_ID]],Table3[Customer_ID],Table3[Membership],"Regular")</f>
        <v>Silver</v>
      </c>
      <c r="L1575" s="2" t="s">
        <v>747</v>
      </c>
      <c r="M1575" s="2" t="str">
        <f>_xlfn.XLOOKUP(Table2[[#This Row],[Product_ID]],Table4[Product_ID],Table4[Product_Name],"Not Found")</f>
        <v>Sonata Girls Frock Cream</v>
      </c>
      <c r="N1575" s="2" t="str">
        <f>_xlfn.XLOOKUP(Table2[[#This Row],[Product_ID]],Table4[Product_ID],Table4[Category],"Not Found")</f>
        <v>Kids Wear</v>
      </c>
      <c r="O1575" s="2" t="str">
        <f>_xlfn.XLOOKUP(Table2[[#This Row],[Product_ID]],Table4[Product_ID],Table4[Subcategory],"Not Found")</f>
        <v>Girls Frock</v>
      </c>
      <c r="P1575" s="2" t="str">
        <f>_xlfn.XLOOKUP(Table2[[#This Row],[Product_ID]],Table4[Product_ID],Table4[Brand],"Missing Brand")</f>
        <v>Sonata</v>
      </c>
      <c r="Q1575" s="2" t="s">
        <v>720</v>
      </c>
      <c r="R1575" s="2" t="str">
        <f>_xlfn.XLOOKUP(Table2[[#This Row],[Store_ID]],Table6[Store_ID],Table6[Store Name],"Not Found")</f>
        <v>TrendMart Vellore Standard</v>
      </c>
      <c r="S1575" s="2">
        <f>_xlfn.XLOOKUP(Table2[[#This Row],[Store_ID]],Table6[Store_ID],Table6[Monthly Target],"Missing Target")</f>
        <v>2000000</v>
      </c>
      <c r="T1575" s="2" t="str">
        <f>_xlfn.XLOOKUP(Table2[[#This Row],[Store_ID]],Table6[Store_ID],Table6[Region],"Not Found")</f>
        <v>South Zone 1</v>
      </c>
      <c r="U1575" s="2" t="s">
        <v>417</v>
      </c>
      <c r="V1575" s="2" t="str">
        <f>_xlfn.XLOOKUP(Table2[[#This Row],[Employee_ID]],Table5[Employee_ID],Table5[Employee Name],"Not Found")</f>
        <v>Arjun Krishnan</v>
      </c>
      <c r="W1575" s="2">
        <v>1</v>
      </c>
      <c r="X1575" s="2">
        <v>722.42</v>
      </c>
      <c r="Y1575" s="2">
        <v>5</v>
      </c>
      <c r="Z1575" s="2">
        <v>36.119999999999997</v>
      </c>
      <c r="AA1575" s="2">
        <v>5</v>
      </c>
      <c r="AB1575" s="2">
        <v>34.31</v>
      </c>
      <c r="AC1575" s="2">
        <v>720.61</v>
      </c>
      <c r="AD1575" s="2">
        <v>525.45000000000005</v>
      </c>
      <c r="AE1575" s="2">
        <f t="shared" si="50"/>
        <v>160.84999999999997</v>
      </c>
      <c r="AF1575" s="2" t="s">
        <v>69</v>
      </c>
      <c r="AG1575" s="42">
        <f>IFERROR(Table2[[#This Row],[Profit]]/Table2[[#This Row],[Sales Amount]],0)</f>
        <v>0.22321366619946983</v>
      </c>
      <c r="AH1575" s="2" t="str">
        <f>TRIM(Table2[[#This Row],[Payment Modee]])</f>
        <v>Cash</v>
      </c>
      <c r="AI1575" s="2" t="s">
        <v>26</v>
      </c>
      <c r="AJ1575" s="2" t="s">
        <v>27</v>
      </c>
      <c r="AK1575" s="2" t="s">
        <v>1284</v>
      </c>
      <c r="AL1575" s="16" t="str">
        <f>IF(HOUR(Table2[[#This Row],[Order Time]])&lt;12,"Morning",IF(HOUR(Table2[[#This Row],[Order Time]])&lt;17,"Afternoon",IF(HOUR(Table2[[#This Row],[Order Time]])&lt;21,"Evening","Night")))</f>
        <v>Morning</v>
      </c>
      <c r="AM1575" s="16" t="s">
        <v>38</v>
      </c>
    </row>
    <row r="1576" spans="1:39" x14ac:dyDescent="0.25">
      <c r="A1576" s="13" t="s">
        <v>3364</v>
      </c>
      <c r="B1576" s="4">
        <v>45633</v>
      </c>
      <c r="C1576" s="2">
        <f>YEAR(Table2[[#This Row],[Invoice Date]])</f>
        <v>2024</v>
      </c>
      <c r="D1576" s="2" t="str">
        <f>TEXT(Table2[[#This Row],[Invoice Date]],"mmm")</f>
        <v>Dec</v>
      </c>
      <c r="E1576" s="2" t="str">
        <f>Table2[[#This Row],[Store_ID]]&amp;"-"&amp;Table2[[#This Row],[Year]]&amp;"-"&amp;Table2[[#This Row],[Month]]</f>
        <v>STR094-2024-Dec</v>
      </c>
      <c r="F1576" s="2" t="s">
        <v>3197</v>
      </c>
      <c r="G1576" s="2" t="str">
        <f>_xlfn.XLOOKUP(Table2[[#This Row],[Customer_ID]],Table3[Customer_ID],Table3[Customer Name],"Not Found")</f>
        <v>Anand Gounder</v>
      </c>
      <c r="H1576" s="2" t="str">
        <f>_xlfn.XLOOKUP(Table2[[#This Row],[Customer_ID]],Table3[Customer_ID],Table3[Gender],"Female")</f>
        <v>Male</v>
      </c>
      <c r="I1576" s="2" t="str">
        <f>_xlfn.XLOOKUP(Table2[[#This Row],[Customer_ID]],Table3[Customer_ID],Table3[City],"Missing Memebership")</f>
        <v>Davanagere</v>
      </c>
      <c r="J1576" s="2" t="str">
        <f>_xlfn.XLOOKUP(Table2[[#This Row],[Customer_ID]],Table3[Customer_ID],Table3[State],"Karnataka")</f>
        <v>Karnataka</v>
      </c>
      <c r="K1576" s="2" t="str">
        <f>_xlfn.XLOOKUP(Table2[[#This Row],[Customer_ID]],Table3[Customer_ID],Table3[Membership],"Regular")</f>
        <v>Platinum</v>
      </c>
      <c r="L1576" s="2" t="s">
        <v>556</v>
      </c>
      <c r="M1576" s="2" t="str">
        <f>_xlfn.XLOOKUP(Table2[[#This Row],[Product_ID]],Table4[Product_ID],Table4[Product_Name],"Not Found")</f>
        <v>Reebok Georgette Saree Charcoal</v>
      </c>
      <c r="N1576" s="2" t="str">
        <f>_xlfn.XLOOKUP(Table2[[#This Row],[Product_ID]],Table4[Product_ID],Table4[Category],"Not Found")</f>
        <v>Women Sarees</v>
      </c>
      <c r="O1576" s="2" t="str">
        <f>_xlfn.XLOOKUP(Table2[[#This Row],[Product_ID]],Table4[Product_ID],Table4[Subcategory],"Not Found")</f>
        <v>Georgette Saree</v>
      </c>
      <c r="P1576" s="2" t="str">
        <f>_xlfn.XLOOKUP(Table2[[#This Row],[Product_ID]],Table4[Product_ID],Table4[Brand],"Missing Brand")</f>
        <v>Reebok</v>
      </c>
      <c r="Q1576" s="2" t="s">
        <v>610</v>
      </c>
      <c r="R1576" s="2" t="str">
        <f>_xlfn.XLOOKUP(Table2[[#This Row],[Store_ID]],Table6[Store_ID],Table6[Store Name],"Not Found")</f>
        <v>TrendMart Kollam Flagship</v>
      </c>
      <c r="S1576" s="2">
        <f>_xlfn.XLOOKUP(Table2[[#This Row],[Store_ID]],Table6[Store_ID],Table6[Monthly Target],"Missing Target")</f>
        <v>1200000</v>
      </c>
      <c r="T1576" s="2" t="str">
        <f>_xlfn.XLOOKUP(Table2[[#This Row],[Store_ID]],Table6[Store_ID],Table6[Region],"Not Found")</f>
        <v>South Zone 1</v>
      </c>
      <c r="U1576" s="2" t="s">
        <v>170</v>
      </c>
      <c r="V1576" s="2" t="str">
        <f>_xlfn.XLOOKUP(Table2[[#This Row],[Employee_ID]],Table5[Employee_ID],Table5[Employee Name],"Not Found")</f>
        <v>Ishwarya Shetty</v>
      </c>
      <c r="W1576" s="2">
        <v>2</v>
      </c>
      <c r="X1576" s="2">
        <v>2272.16</v>
      </c>
      <c r="Y1576" s="2">
        <v>10</v>
      </c>
      <c r="Z1576" s="2">
        <v>454.43</v>
      </c>
      <c r="AA1576" s="2">
        <v>12</v>
      </c>
      <c r="AB1576" s="2">
        <v>490.79</v>
      </c>
      <c r="AC1576" s="2">
        <v>4580.68</v>
      </c>
      <c r="AD1576" s="2">
        <v>2756.76</v>
      </c>
      <c r="AE1576" s="2">
        <f t="shared" si="50"/>
        <v>1333.13</v>
      </c>
      <c r="AF1576" s="2" t="s">
        <v>69</v>
      </c>
      <c r="AG1576" s="42">
        <f>IFERROR(Table2[[#This Row],[Profit]]/Table2[[#This Row],[Sales Amount]],0)</f>
        <v>0.29103320904319885</v>
      </c>
      <c r="AH1576" s="2" t="str">
        <f>TRIM(Table2[[#This Row],[Payment Modee]])</f>
        <v>Cash</v>
      </c>
      <c r="AI1576" s="2" t="s">
        <v>26</v>
      </c>
      <c r="AJ1576" s="2" t="s">
        <v>27</v>
      </c>
      <c r="AK1576" s="2" t="s">
        <v>1219</v>
      </c>
      <c r="AL1576" s="16" t="str">
        <f>IF(HOUR(Table2[[#This Row],[Order Time]])&lt;12,"Morning",IF(HOUR(Table2[[#This Row],[Order Time]])&lt;17,"Afternoon",IF(HOUR(Table2[[#This Row],[Order Time]])&lt;21,"Evening","Night")))</f>
        <v>Afternoon</v>
      </c>
      <c r="AM1576" s="16" t="s">
        <v>38</v>
      </c>
    </row>
    <row r="1577" spans="1:39" x14ac:dyDescent="0.25">
      <c r="A1577" s="13" t="s">
        <v>3365</v>
      </c>
      <c r="B1577" s="4">
        <v>45526</v>
      </c>
      <c r="C1577" s="2">
        <f>YEAR(Table2[[#This Row],[Invoice Date]])</f>
        <v>2024</v>
      </c>
      <c r="D1577" s="2" t="str">
        <f>TEXT(Table2[[#This Row],[Invoice Date]],"mmm")</f>
        <v>Aug</v>
      </c>
      <c r="E1577" s="2" t="str">
        <f>Table2[[#This Row],[Store_ID]]&amp;"-"&amp;Table2[[#This Row],[Year]]&amp;"-"&amp;Table2[[#This Row],[Month]]</f>
        <v>STR106-2024-Aug</v>
      </c>
      <c r="F1577" s="2" t="s">
        <v>2007</v>
      </c>
      <c r="G1577" s="2" t="str">
        <f>_xlfn.XLOOKUP(Table2[[#This Row],[Customer_ID]],Table3[Customer_ID],Table3[Customer Name],"Not Found")</f>
        <v>Harish Gowda</v>
      </c>
      <c r="H1577" s="2" t="str">
        <f>_xlfn.XLOOKUP(Table2[[#This Row],[Customer_ID]],Table3[Customer_ID],Table3[Gender],"Female")</f>
        <v>Male</v>
      </c>
      <c r="I1577" s="2" t="str">
        <f>_xlfn.XLOOKUP(Table2[[#This Row],[Customer_ID]],Table3[Customer_ID],Table3[City],"Missing Memebership")</f>
        <v>Salem</v>
      </c>
      <c r="J1577" s="2" t="str">
        <f>_xlfn.XLOOKUP(Table2[[#This Row],[Customer_ID]],Table3[Customer_ID],Table3[State],"Karnataka")</f>
        <v>Tamil Nadu</v>
      </c>
      <c r="K1577" s="2" t="str">
        <f>_xlfn.XLOOKUP(Table2[[#This Row],[Customer_ID]],Table3[Customer_ID],Table3[Membership],"Regular")</f>
        <v>Regular</v>
      </c>
      <c r="L1577" s="2" t="s">
        <v>1507</v>
      </c>
      <c r="M1577" s="2" t="str">
        <f>_xlfn.XLOOKUP(Table2[[#This Row],[Product_ID]],Table4[Product_ID],Table4[Product_Name],"Not Found")</f>
        <v>Max Fashion Georgette Saree Brown</v>
      </c>
      <c r="N1577" s="2" t="str">
        <f>_xlfn.XLOOKUP(Table2[[#This Row],[Product_ID]],Table4[Product_ID],Table4[Category],"Not Found")</f>
        <v>Women Sarees</v>
      </c>
      <c r="O1577" s="2" t="str">
        <f>_xlfn.XLOOKUP(Table2[[#This Row],[Product_ID]],Table4[Product_ID],Table4[Subcategory],"Not Found")</f>
        <v>Georgette Saree</v>
      </c>
      <c r="P1577" s="2" t="str">
        <f>_xlfn.XLOOKUP(Table2[[#This Row],[Product_ID]],Table4[Product_ID],Table4[Brand],"Missing Brand")</f>
        <v>Max Fashion</v>
      </c>
      <c r="Q1577" s="2" t="s">
        <v>1716</v>
      </c>
      <c r="R1577" s="2" t="str">
        <f>_xlfn.XLOOKUP(Table2[[#This Row],[Store_ID]],Table6[Store_ID],Table6[Store Name],"Not Found")</f>
        <v>TrendMart Vijayawada Outlet</v>
      </c>
      <c r="S1577" s="2">
        <f>_xlfn.XLOOKUP(Table2[[#This Row],[Store_ID]],Table6[Store_ID],Table6[Monthly Target],"Missing Target")</f>
        <v>2500000</v>
      </c>
      <c r="T1577" s="2" t="str">
        <f>_xlfn.XLOOKUP(Table2[[#This Row],[Store_ID]],Table6[Store_ID],Table6[Region],"Not Found")</f>
        <v>South Zone 3</v>
      </c>
      <c r="U1577" s="2" t="s">
        <v>417</v>
      </c>
      <c r="V1577" s="2" t="str">
        <f>_xlfn.XLOOKUP(Table2[[#This Row],[Employee_ID]],Table5[Employee_ID],Table5[Employee Name],"Not Found")</f>
        <v>Arjun Krishnan</v>
      </c>
      <c r="W1577" s="2">
        <v>4</v>
      </c>
      <c r="X1577" s="2">
        <v>4500.9399999999996</v>
      </c>
      <c r="Y1577" s="2">
        <v>5</v>
      </c>
      <c r="Z1577" s="2">
        <v>900.19</v>
      </c>
      <c r="AA1577" s="2">
        <v>12</v>
      </c>
      <c r="AB1577" s="2">
        <v>2052.4299999999998</v>
      </c>
      <c r="AC1577" s="2">
        <v>19156</v>
      </c>
      <c r="AD1577" s="2">
        <v>12092.52</v>
      </c>
      <c r="AE1577" s="2">
        <f t="shared" si="50"/>
        <v>5011.0499999999993</v>
      </c>
      <c r="AF1577" s="2" t="s">
        <v>25</v>
      </c>
      <c r="AG1577" s="42">
        <f>IFERROR(Table2[[#This Row],[Profit]]/Table2[[#This Row],[Sales Amount]],0)</f>
        <v>0.26159166840676545</v>
      </c>
      <c r="AH1577" s="2" t="str">
        <f>TRIM(Table2[[#This Row],[Payment Modee]])</f>
        <v>UPI</v>
      </c>
      <c r="AI1577" s="2" t="s">
        <v>26</v>
      </c>
      <c r="AJ1577" s="2" t="s">
        <v>27</v>
      </c>
      <c r="AK1577" s="2" t="s">
        <v>1329</v>
      </c>
      <c r="AL1577" s="16" t="str">
        <f>IF(HOUR(Table2[[#This Row],[Order Time]])&lt;12,"Morning",IF(HOUR(Table2[[#This Row],[Order Time]])&lt;17,"Afternoon",IF(HOUR(Table2[[#This Row],[Order Time]])&lt;21,"Evening","Night")))</f>
        <v>Afternoon</v>
      </c>
      <c r="AM1577" s="16" t="s">
        <v>29</v>
      </c>
    </row>
    <row r="1578" spans="1:39" x14ac:dyDescent="0.25">
      <c r="A1578" s="13" t="s">
        <v>3366</v>
      </c>
      <c r="B1578" s="4">
        <v>45409</v>
      </c>
      <c r="C1578" s="2">
        <f>YEAR(Table2[[#This Row],[Invoice Date]])</f>
        <v>2024</v>
      </c>
      <c r="D1578" s="2" t="str">
        <f>TEXT(Table2[[#This Row],[Invoice Date]],"mmm")</f>
        <v>Apr</v>
      </c>
      <c r="E1578" s="2" t="str">
        <f>Table2[[#This Row],[Store_ID]]&amp;"-"&amp;Table2[[#This Row],[Year]]&amp;"-"&amp;Table2[[#This Row],[Month]]</f>
        <v>STR036-2024-Apr</v>
      </c>
      <c r="F1578" s="2" t="s">
        <v>468</v>
      </c>
      <c r="G1578" s="2" t="str">
        <f>_xlfn.XLOOKUP(Table2[[#This Row],[Customer_ID]],Table3[Customer_ID],Table3[Customer Name],"Not Found")</f>
        <v>Revathi Natarajan</v>
      </c>
      <c r="H1578" s="2" t="str">
        <f>_xlfn.XLOOKUP(Table2[[#This Row],[Customer_ID]],Table3[Customer_ID],Table3[Gender],"Female")</f>
        <v>Female</v>
      </c>
      <c r="I1578" s="2" t="str">
        <f>_xlfn.XLOOKUP(Table2[[#This Row],[Customer_ID]],Table3[Customer_ID],Table3[City],"Missing Memebership")</f>
        <v>Thoothukudi</v>
      </c>
      <c r="J1578" s="2" t="str">
        <f>_xlfn.XLOOKUP(Table2[[#This Row],[Customer_ID]],Table3[Customer_ID],Table3[State],"Karnataka")</f>
        <v>Tamil Nadu</v>
      </c>
      <c r="K1578" s="2" t="str">
        <f>_xlfn.XLOOKUP(Table2[[#This Row],[Customer_ID]],Table3[Customer_ID],Table3[Membership],"Regular")</f>
        <v>Silver</v>
      </c>
      <c r="L1578" s="2" t="s">
        <v>140</v>
      </c>
      <c r="M1578" s="2" t="str">
        <f>_xlfn.XLOOKUP(Table2[[#This Row],[Product_ID]],Table4[Product_ID],Table4[Product_Name],"Not Found")</f>
        <v>Indian Terrain Denim Shirt Wine</v>
      </c>
      <c r="N1578" s="2" t="str">
        <f>_xlfn.XLOOKUP(Table2[[#This Row],[Product_ID]],Table4[Product_ID],Table4[Category],"Not Found")</f>
        <v>Men Shirts</v>
      </c>
      <c r="O1578" s="2" t="str">
        <f>_xlfn.XLOOKUP(Table2[[#This Row],[Product_ID]],Table4[Product_ID],Table4[Subcategory],"Not Found")</f>
        <v>Denim Shirt</v>
      </c>
      <c r="P1578" s="2" t="str">
        <f>_xlfn.XLOOKUP(Table2[[#This Row],[Product_ID]],Table4[Product_ID],Table4[Brand],"Missing Brand")</f>
        <v>Indian Terrain</v>
      </c>
      <c r="Q1578" s="2" t="s">
        <v>634</v>
      </c>
      <c r="R1578" s="2" t="str">
        <f>_xlfn.XLOOKUP(Table2[[#This Row],[Store_ID]],Table6[Store_ID],Table6[Store Name],"Not Found")</f>
        <v>TrendMart Thiruvananthapuram Outlet</v>
      </c>
      <c r="S1578" s="2">
        <f>_xlfn.XLOOKUP(Table2[[#This Row],[Store_ID]],Table6[Store_ID],Table6[Monthly Target],"Missing Target")</f>
        <v>1000000</v>
      </c>
      <c r="T1578" s="2" t="str">
        <f>_xlfn.XLOOKUP(Table2[[#This Row],[Store_ID]],Table6[Store_ID],Table6[Region],"Not Found")</f>
        <v>South Zone 1</v>
      </c>
      <c r="U1578" s="2" t="s">
        <v>187</v>
      </c>
      <c r="V1578" s="2" t="str">
        <f>_xlfn.XLOOKUP(Table2[[#This Row],[Employee_ID]],Table5[Employee_ID],Table5[Employee Name],"Not Found")</f>
        <v>Ganapathy Naidu</v>
      </c>
      <c r="W1578" s="2">
        <v>1</v>
      </c>
      <c r="X1578" s="2">
        <v>1133.3499999999999</v>
      </c>
      <c r="Y1578" s="2">
        <v>10</v>
      </c>
      <c r="Z1578" s="2">
        <v>113.33</v>
      </c>
      <c r="AA1578" s="2">
        <v>12</v>
      </c>
      <c r="AB1578" s="2">
        <v>122.4</v>
      </c>
      <c r="AC1578" s="2">
        <v>1142.42</v>
      </c>
      <c r="AD1578" s="2">
        <v>721.22</v>
      </c>
      <c r="AE1578" s="2">
        <f t="shared" si="50"/>
        <v>298.80000000000007</v>
      </c>
      <c r="AF1578" s="2" t="s">
        <v>69</v>
      </c>
      <c r="AG1578" s="42">
        <f>IFERROR(Table2[[#This Row],[Profit]]/Table2[[#This Row],[Sales Amount]],0)</f>
        <v>0.26155004289140599</v>
      </c>
      <c r="AH1578" s="2" t="str">
        <f>TRIM(Table2[[#This Row],[Payment Modee]])</f>
        <v>Cash</v>
      </c>
      <c r="AI1578" s="2" t="s">
        <v>26</v>
      </c>
      <c r="AJ1578" s="2" t="s">
        <v>27</v>
      </c>
      <c r="AK1578" s="2" t="s">
        <v>1295</v>
      </c>
      <c r="AL1578" s="16" t="str">
        <f>IF(HOUR(Table2[[#This Row],[Order Time]])&lt;12,"Morning",IF(HOUR(Table2[[#This Row],[Order Time]])&lt;17,"Afternoon",IF(HOUR(Table2[[#This Row],[Order Time]])&lt;21,"Evening","Night")))</f>
        <v>Evening</v>
      </c>
      <c r="AM1578" s="16" t="s">
        <v>38</v>
      </c>
    </row>
    <row r="1579" spans="1:39" x14ac:dyDescent="0.25">
      <c r="A1579" s="13" t="s">
        <v>3367</v>
      </c>
      <c r="B1579" s="4">
        <v>45518</v>
      </c>
      <c r="C1579" s="2">
        <f>YEAR(Table2[[#This Row],[Invoice Date]])</f>
        <v>2024</v>
      </c>
      <c r="D1579" s="2" t="str">
        <f>TEXT(Table2[[#This Row],[Invoice Date]],"mmm")</f>
        <v>Aug</v>
      </c>
      <c r="E1579" s="2" t="str">
        <f>Table2[[#This Row],[Store_ID]]&amp;"-"&amp;Table2[[#This Row],[Year]]&amp;"-"&amp;Table2[[#This Row],[Month]]</f>
        <v>STR069-2024-Aug</v>
      </c>
      <c r="F1579" s="2" t="s">
        <v>1746</v>
      </c>
      <c r="G1579" s="2" t="str">
        <f>_xlfn.XLOOKUP(Table2[[#This Row],[Customer_ID]],Table3[Customer_ID],Table3[Customer Name],"Not Found")</f>
        <v>Kannan Kumar</v>
      </c>
      <c r="H1579" s="2" t="str">
        <f>_xlfn.XLOOKUP(Table2[[#This Row],[Customer_ID]],Table3[Customer_ID],Table3[Gender],"Female")</f>
        <v>Male</v>
      </c>
      <c r="I1579" s="2" t="str">
        <f>_xlfn.XLOOKUP(Table2[[#This Row],[Customer_ID]],Table3[Customer_ID],Table3[City],"Missing Memebership")</f>
        <v>Belagavi</v>
      </c>
      <c r="J1579" s="2" t="str">
        <f>_xlfn.XLOOKUP(Table2[[#This Row],[Customer_ID]],Table3[Customer_ID],Table3[State],"Karnataka")</f>
        <v>Karnataka</v>
      </c>
      <c r="K1579" s="2" t="str">
        <f>_xlfn.XLOOKUP(Table2[[#This Row],[Customer_ID]],Table3[Customer_ID],Table3[Membership],"Regular")</f>
        <v>Platinum</v>
      </c>
      <c r="L1579" s="2" t="s">
        <v>133</v>
      </c>
      <c r="M1579" s="2" t="str">
        <f>_xlfn.XLOOKUP(Table2[[#This Row],[Product_ID]],Table4[Product_ID],Table4[Product_Name],"Not Found")</f>
        <v>US Polo Assn Casual Top Sky Blue</v>
      </c>
      <c r="N1579" s="2" t="str">
        <f>_xlfn.XLOOKUP(Table2[[#This Row],[Product_ID]],Table4[Product_ID],Table4[Category],"Not Found")</f>
        <v>Women Tops</v>
      </c>
      <c r="O1579" s="2" t="str">
        <f>_xlfn.XLOOKUP(Table2[[#This Row],[Product_ID]],Table4[Product_ID],Table4[Subcategory],"Not Found")</f>
        <v>Casual Top</v>
      </c>
      <c r="P1579" s="2" t="str">
        <f>_xlfn.XLOOKUP(Table2[[#This Row],[Product_ID]],Table4[Product_ID],Table4[Brand],"Missing Brand")</f>
        <v>US Polo Assn</v>
      </c>
      <c r="Q1579" s="2" t="s">
        <v>1403</v>
      </c>
      <c r="R1579" s="2" t="str">
        <f>_xlfn.XLOOKUP(Table2[[#This Row],[Store_ID]],Table6[Store_ID],Table6[Store Name],"Not Found")</f>
        <v>TrendMart Erode Mall Kiosk</v>
      </c>
      <c r="S1579" s="2">
        <f>_xlfn.XLOOKUP(Table2[[#This Row],[Store_ID]],Table6[Store_ID],Table6[Monthly Target],"Missing Target")</f>
        <v>1200000</v>
      </c>
      <c r="T1579" s="2" t="str">
        <f>_xlfn.XLOOKUP(Table2[[#This Row],[Store_ID]],Table6[Store_ID],Table6[Region],"Not Found")</f>
        <v>South Zone 1</v>
      </c>
      <c r="U1579" s="2" t="s">
        <v>68</v>
      </c>
      <c r="V1579" s="2" t="str">
        <f>_xlfn.XLOOKUP(Table2[[#This Row],[Employee_ID]],Table5[Employee_ID],Table5[Employee Name],"Not Found")</f>
        <v>Praveen Gupta</v>
      </c>
      <c r="W1579" s="2">
        <v>3</v>
      </c>
      <c r="X1579" s="2">
        <v>787.64</v>
      </c>
      <c r="Y1579" s="2">
        <v>0</v>
      </c>
      <c r="Z1579" s="2">
        <v>0</v>
      </c>
      <c r="AA1579" s="2">
        <v>5</v>
      </c>
      <c r="AB1579" s="2">
        <v>118.15</v>
      </c>
      <c r="AC1579" s="2">
        <v>2481.0700000000002</v>
      </c>
      <c r="AD1579" s="2">
        <v>1604.43</v>
      </c>
      <c r="AE1579" s="2">
        <f t="shared" si="50"/>
        <v>758.49000000000012</v>
      </c>
      <c r="AF1579" s="2" t="s">
        <v>69</v>
      </c>
      <c r="AG1579" s="42">
        <f>IFERROR(Table2[[#This Row],[Profit]]/Table2[[#This Row],[Sales Amount]],0)</f>
        <v>0.30571084249940556</v>
      </c>
      <c r="AH1579" s="2" t="str">
        <f>TRIM(Table2[[#This Row],[Payment Modee]])</f>
        <v>Cash</v>
      </c>
      <c r="AI1579" s="2" t="s">
        <v>36</v>
      </c>
      <c r="AJ1579" s="2" t="s">
        <v>197</v>
      </c>
      <c r="AK1579" s="2" t="s">
        <v>1125</v>
      </c>
      <c r="AL1579" s="16" t="str">
        <f>IF(HOUR(Table2[[#This Row],[Order Time]])&lt;12,"Morning",IF(HOUR(Table2[[#This Row],[Order Time]])&lt;17,"Afternoon",IF(HOUR(Table2[[#This Row],[Order Time]])&lt;21,"Evening","Night")))</f>
        <v>Evening</v>
      </c>
      <c r="AM1579" s="16" t="s">
        <v>29</v>
      </c>
    </row>
    <row r="1580" spans="1:39" x14ac:dyDescent="0.25">
      <c r="A1580" s="13" t="s">
        <v>3368</v>
      </c>
      <c r="B1580" s="4">
        <v>45572</v>
      </c>
      <c r="C1580" s="2">
        <f>YEAR(Table2[[#This Row],[Invoice Date]])</f>
        <v>2024</v>
      </c>
      <c r="D1580" s="2" t="str">
        <f>TEXT(Table2[[#This Row],[Invoice Date]],"mmm")</f>
        <v>Oct</v>
      </c>
      <c r="E1580" s="2" t="str">
        <f>Table2[[#This Row],[Store_ID]]&amp;"-"&amp;Table2[[#This Row],[Year]]&amp;"-"&amp;Table2[[#This Row],[Month]]</f>
        <v>STR013-2024-Oct</v>
      </c>
      <c r="F1580" s="2" t="s">
        <v>2048</v>
      </c>
      <c r="G1580" s="2" t="str">
        <f>_xlfn.XLOOKUP(Table2[[#This Row],[Customer_ID]],Table3[Customer_ID],Table3[Customer Name],"Not Found")</f>
        <v>Varsha Nair</v>
      </c>
      <c r="H1580" s="2" t="str">
        <f>_xlfn.XLOOKUP(Table2[[#This Row],[Customer_ID]],Table3[Customer_ID],Table3[Gender],"Female")</f>
        <v>Female</v>
      </c>
      <c r="I1580" s="2" t="str">
        <f>_xlfn.XLOOKUP(Table2[[#This Row],[Customer_ID]],Table3[Customer_ID],Table3[City],"Missing Memebership")</f>
        <v>Visakhapatnam</v>
      </c>
      <c r="J1580" s="2" t="str">
        <f>_xlfn.XLOOKUP(Table2[[#This Row],[Customer_ID]],Table3[Customer_ID],Table3[State],"Karnataka")</f>
        <v>Andhra Pradesh</v>
      </c>
      <c r="K1580" s="2" t="str">
        <f>_xlfn.XLOOKUP(Table2[[#This Row],[Customer_ID]],Table3[Customer_ID],Table3[Membership],"Regular")</f>
        <v>Gold</v>
      </c>
      <c r="L1580" s="2" t="s">
        <v>163</v>
      </c>
      <c r="M1580" s="2" t="str">
        <f>_xlfn.XLOOKUP(Table2[[#This Row],[Product_ID]],Table4[Product_ID],Table4[Product_Name],"Not Found")</f>
        <v>Westside Sling Bag Grey</v>
      </c>
      <c r="N1580" s="2" t="str">
        <f>_xlfn.XLOOKUP(Table2[[#This Row],[Product_ID]],Table4[Product_ID],Table4[Category],"Not Found")</f>
        <v>Handbags</v>
      </c>
      <c r="O1580" s="2" t="str">
        <f>_xlfn.XLOOKUP(Table2[[#This Row],[Product_ID]],Table4[Product_ID],Table4[Subcategory],"Not Found")</f>
        <v>Sling Bag</v>
      </c>
      <c r="P1580" s="2" t="str">
        <f>_xlfn.XLOOKUP(Table2[[#This Row],[Product_ID]],Table4[Product_ID],Table4[Brand],"Missing Brand")</f>
        <v>Westside</v>
      </c>
      <c r="Q1580" s="2" t="s">
        <v>616</v>
      </c>
      <c r="R1580" s="2" t="str">
        <f>_xlfn.XLOOKUP(Table2[[#This Row],[Store_ID]],Table6[Store_ID],Table6[Store Name],"Not Found")</f>
        <v>TrendMart Nizamabad Standard</v>
      </c>
      <c r="S1580" s="2">
        <f>_xlfn.XLOOKUP(Table2[[#This Row],[Store_ID]],Table6[Store_ID],Table6[Monthly Target],"Missing Target")</f>
        <v>2500000</v>
      </c>
      <c r="T1580" s="2" t="str">
        <f>_xlfn.XLOOKUP(Table2[[#This Row],[Store_ID]],Table6[Store_ID],Table6[Region],"Not Found")</f>
        <v>South Zone 2</v>
      </c>
      <c r="U1580" s="2" t="s">
        <v>268</v>
      </c>
      <c r="V1580" s="2" t="str">
        <f>_xlfn.XLOOKUP(Table2[[#This Row],[Employee_ID]],Table5[Employee_ID],Table5[Employee Name],"Not Found")</f>
        <v>Ganesh Iyengar</v>
      </c>
      <c r="W1580" s="2">
        <v>5</v>
      </c>
      <c r="X1580" s="2">
        <v>3180.05</v>
      </c>
      <c r="Y1580" s="2">
        <v>20</v>
      </c>
      <c r="Z1580" s="2">
        <v>3180.05</v>
      </c>
      <c r="AA1580" s="2">
        <v>12</v>
      </c>
      <c r="AB1580" s="2">
        <v>1526.42</v>
      </c>
      <c r="AC1580" s="2">
        <v>14246.62</v>
      </c>
      <c r="AD1580" s="2">
        <v>10346.65</v>
      </c>
      <c r="AE1580" s="2">
        <f t="shared" si="50"/>
        <v>2373.5500000000011</v>
      </c>
      <c r="AF1580" s="2" t="s">
        <v>35</v>
      </c>
      <c r="AG1580" s="42">
        <f>IFERROR(Table2[[#This Row],[Profit]]/Table2[[#This Row],[Sales Amount]],0)</f>
        <v>0.16660442968226857</v>
      </c>
      <c r="AH1580" s="2" t="str">
        <f>TRIM(Table2[[#This Row],[Payment Modee]])</f>
        <v>Debit Card</v>
      </c>
      <c r="AI1580" s="2" t="s">
        <v>36</v>
      </c>
      <c r="AJ1580" s="2" t="s">
        <v>27</v>
      </c>
      <c r="AK1580" s="2" t="s">
        <v>599</v>
      </c>
      <c r="AL1580" s="16" t="str">
        <f>IF(HOUR(Table2[[#This Row],[Order Time]])&lt;12,"Morning",IF(HOUR(Table2[[#This Row],[Order Time]])&lt;17,"Afternoon",IF(HOUR(Table2[[#This Row],[Order Time]])&lt;21,"Evening","Night")))</f>
        <v>Morning</v>
      </c>
      <c r="AM1580" s="16" t="s">
        <v>29</v>
      </c>
    </row>
    <row r="1581" spans="1:39" x14ac:dyDescent="0.25">
      <c r="A1581" s="13" t="s">
        <v>3369</v>
      </c>
      <c r="B1581" s="4">
        <v>45537</v>
      </c>
      <c r="C1581" s="2">
        <f>YEAR(Table2[[#This Row],[Invoice Date]])</f>
        <v>2024</v>
      </c>
      <c r="D1581" s="2" t="str">
        <f>TEXT(Table2[[#This Row],[Invoice Date]],"mmm")</f>
        <v>Sep</v>
      </c>
      <c r="E1581" s="2" t="str">
        <f>Table2[[#This Row],[Store_ID]]&amp;"-"&amp;Table2[[#This Row],[Year]]&amp;"-"&amp;Table2[[#This Row],[Month]]</f>
        <v>STR104-2024-Sep</v>
      </c>
      <c r="F1581" s="2" t="s">
        <v>2225</v>
      </c>
      <c r="G1581" s="2" t="str">
        <f>_xlfn.XLOOKUP(Table2[[#This Row],[Customer_ID]],Table3[Customer_ID],Table3[Customer Name],"Not Found")</f>
        <v>Sangeeta Gounder</v>
      </c>
      <c r="H1581" s="2" t="str">
        <f>_xlfn.XLOOKUP(Table2[[#This Row],[Customer_ID]],Table3[Customer_ID],Table3[Gender],"Female")</f>
        <v>Female</v>
      </c>
      <c r="I1581" s="2" t="str">
        <f>_xlfn.XLOOKUP(Table2[[#This Row],[Customer_ID]],Table3[Customer_ID],Table3[City],"Missing Memebership")</f>
        <v>Mysuru</v>
      </c>
      <c r="J1581" s="2" t="str">
        <f>_xlfn.XLOOKUP(Table2[[#This Row],[Customer_ID]],Table3[Customer_ID],Table3[State],"Karnataka")</f>
        <v>Karnataka</v>
      </c>
      <c r="K1581" s="2" t="str">
        <f>_xlfn.XLOOKUP(Table2[[#This Row],[Customer_ID]],Table3[Customer_ID],Table3[Membership],"Regular")</f>
        <v>Silver</v>
      </c>
      <c r="L1581" s="2" t="s">
        <v>719</v>
      </c>
      <c r="M1581" s="2" t="str">
        <f>_xlfn.XLOOKUP(Table2[[#This Row],[Product_ID]],Table4[Product_ID],Table4[Product_Name],"Not Found")</f>
        <v>AND Denim Shirt Teal</v>
      </c>
      <c r="N1581" s="2" t="str">
        <f>_xlfn.XLOOKUP(Table2[[#This Row],[Product_ID]],Table4[Product_ID],Table4[Category],"Not Found")</f>
        <v>Men Shirts</v>
      </c>
      <c r="O1581" s="2" t="str">
        <f>_xlfn.XLOOKUP(Table2[[#This Row],[Product_ID]],Table4[Product_ID],Table4[Subcategory],"Not Found")</f>
        <v>Denim Shirt</v>
      </c>
      <c r="P1581" s="2" t="str">
        <f>_xlfn.XLOOKUP(Table2[[#This Row],[Product_ID]],Table4[Product_ID],Table4[Brand],"Missing Brand")</f>
        <v>AND</v>
      </c>
      <c r="Q1581" s="2" t="s">
        <v>399</v>
      </c>
      <c r="R1581" s="2" t="str">
        <f>_xlfn.XLOOKUP(Table2[[#This Row],[Store_ID]],Table6[Store_ID],Table6[Store Name],"Not Found")</f>
        <v>TrendMart Kochi High Street</v>
      </c>
      <c r="S1581" s="2">
        <f>_xlfn.XLOOKUP(Table2[[#This Row],[Store_ID]],Table6[Store_ID],Table6[Monthly Target],"Missing Target")</f>
        <v>1200000</v>
      </c>
      <c r="T1581" s="2" t="str">
        <f>_xlfn.XLOOKUP(Table2[[#This Row],[Store_ID]],Table6[Store_ID],Table6[Region],"Not Found")</f>
        <v>South Zone 1</v>
      </c>
      <c r="U1581" s="2" t="s">
        <v>102</v>
      </c>
      <c r="V1581" s="2" t="str">
        <f>_xlfn.XLOOKUP(Table2[[#This Row],[Employee_ID]],Table5[Employee_ID],Table5[Employee Name],"Not Found")</f>
        <v>Chandra Reddy</v>
      </c>
      <c r="W1581" s="2">
        <v>2</v>
      </c>
      <c r="X1581" s="2">
        <v>891.01</v>
      </c>
      <c r="Y1581" s="2">
        <v>0</v>
      </c>
      <c r="Z1581" s="2">
        <v>0</v>
      </c>
      <c r="AA1581" s="2">
        <v>5</v>
      </c>
      <c r="AB1581" s="2">
        <v>89.1</v>
      </c>
      <c r="AC1581" s="2">
        <v>1871.12</v>
      </c>
      <c r="AD1581" s="2">
        <v>1140.4000000000001</v>
      </c>
      <c r="AE1581" s="2">
        <f t="shared" si="50"/>
        <v>641.61999999999978</v>
      </c>
      <c r="AF1581" s="2" t="s">
        <v>69</v>
      </c>
      <c r="AG1581" s="42">
        <f>IFERROR(Table2[[#This Row],[Profit]]/Table2[[#This Row],[Sales Amount]],0)</f>
        <v>0.34290692205737733</v>
      </c>
      <c r="AH1581" s="2" t="str">
        <f>TRIM(Table2[[#This Row],[Payment Modee]])</f>
        <v>Cash</v>
      </c>
      <c r="AI1581" s="2" t="s">
        <v>26</v>
      </c>
      <c r="AJ1581" s="2" t="s">
        <v>27</v>
      </c>
      <c r="AK1581" s="2" t="s">
        <v>470</v>
      </c>
      <c r="AL1581" s="16" t="str">
        <f>IF(HOUR(Table2[[#This Row],[Order Time]])&lt;12,"Morning",IF(HOUR(Table2[[#This Row],[Order Time]])&lt;17,"Afternoon",IF(HOUR(Table2[[#This Row],[Order Time]])&lt;21,"Evening","Night")))</f>
        <v>Morning</v>
      </c>
      <c r="AM1581" s="16" t="s">
        <v>29</v>
      </c>
    </row>
    <row r="1582" spans="1:39" x14ac:dyDescent="0.25">
      <c r="A1582" s="13" t="s">
        <v>3370</v>
      </c>
      <c r="B1582" s="4">
        <v>45503</v>
      </c>
      <c r="C1582" s="2">
        <f>YEAR(Table2[[#This Row],[Invoice Date]])</f>
        <v>2024</v>
      </c>
      <c r="D1582" s="2" t="str">
        <f>TEXT(Table2[[#This Row],[Invoice Date]],"mmm")</f>
        <v>Jul</v>
      </c>
      <c r="E1582" s="2" t="str">
        <f>Table2[[#This Row],[Store_ID]]&amp;"-"&amp;Table2[[#This Row],[Year]]&amp;"-"&amp;Table2[[#This Row],[Month]]</f>
        <v>STR032-2024-Jul</v>
      </c>
      <c r="F1582" s="2" t="s">
        <v>1039</v>
      </c>
      <c r="G1582" s="2" t="str">
        <f>_xlfn.XLOOKUP(Table2[[#This Row],[Customer_ID]],Table3[Customer_ID],Table3[Customer Name],"Not Found")</f>
        <v>Deepthi Gopalakrishnan</v>
      </c>
      <c r="H1582" s="2" t="str">
        <f>_xlfn.XLOOKUP(Table2[[#This Row],[Customer_ID]],Table3[Customer_ID],Table3[Gender],"Female")</f>
        <v>Female</v>
      </c>
      <c r="I1582" s="2" t="str">
        <f>_xlfn.XLOOKUP(Table2[[#This Row],[Customer_ID]],Table3[Customer_ID],Table3[City],"Missing Memebership")</f>
        <v>Vellore</v>
      </c>
      <c r="J1582" s="2" t="str">
        <f>_xlfn.XLOOKUP(Table2[[#This Row],[Customer_ID]],Table3[Customer_ID],Table3[State],"Karnataka")</f>
        <v>Tamil Nadu</v>
      </c>
      <c r="K1582" s="2" t="str">
        <f>_xlfn.XLOOKUP(Table2[[#This Row],[Customer_ID]],Table3[Customer_ID],Table3[Membership],"Regular")</f>
        <v>Gold</v>
      </c>
      <c r="L1582" s="2" t="s">
        <v>481</v>
      </c>
      <c r="M1582" s="2" t="str">
        <f>_xlfn.XLOOKUP(Table2[[#This Row],[Product_ID]],Table4[Product_ID],Table4[Product_Name],"Not Found")</f>
        <v>Nalli Silks Casual Shirt Navy Blue</v>
      </c>
      <c r="N1582" s="2" t="str">
        <f>_xlfn.XLOOKUP(Table2[[#This Row],[Product_ID]],Table4[Product_ID],Table4[Category],"Not Found")</f>
        <v>Men Shirts</v>
      </c>
      <c r="O1582" s="2" t="str">
        <f>_xlfn.XLOOKUP(Table2[[#This Row],[Product_ID]],Table4[Product_ID],Table4[Subcategory],"Not Found")</f>
        <v>Casual Shirt</v>
      </c>
      <c r="P1582" s="2" t="str">
        <f>_xlfn.XLOOKUP(Table2[[#This Row],[Product_ID]],Table4[Product_ID],Table4[Brand],"Missing Brand")</f>
        <v>Nalli Silks</v>
      </c>
      <c r="Q1582" s="2" t="s">
        <v>413</v>
      </c>
      <c r="R1582" s="2" t="str">
        <f>_xlfn.XLOOKUP(Table2[[#This Row],[Store_ID]],Table6[Store_ID],Table6[Store Name],"Not Found")</f>
        <v>TrendMart Kochi Standard</v>
      </c>
      <c r="S1582" s="2">
        <f>_xlfn.XLOOKUP(Table2[[#This Row],[Store_ID]],Table6[Store_ID],Table6[Monthly Target],"Missing Target")</f>
        <v>2500000</v>
      </c>
      <c r="T1582" s="2" t="str">
        <f>_xlfn.XLOOKUP(Table2[[#This Row],[Store_ID]],Table6[Store_ID],Table6[Region],"Not Found")</f>
        <v>South Zone 1</v>
      </c>
      <c r="U1582" s="2" t="s">
        <v>321</v>
      </c>
      <c r="V1582" s="2" t="str">
        <f>_xlfn.XLOOKUP(Table2[[#This Row],[Employee_ID]],Table5[Employee_ID],Table5[Employee Name],"Not Found")</f>
        <v>Sunita Ramachandran</v>
      </c>
      <c r="W1582" s="2">
        <v>5</v>
      </c>
      <c r="X1582" s="2">
        <v>825.9</v>
      </c>
      <c r="Y1582" s="2">
        <v>15</v>
      </c>
      <c r="Z1582" s="2">
        <v>619.41999999999996</v>
      </c>
      <c r="AA1582" s="2">
        <v>5</v>
      </c>
      <c r="AB1582" s="2">
        <v>175.5</v>
      </c>
      <c r="AC1582" s="2">
        <v>3685.58</v>
      </c>
      <c r="AD1582" s="2">
        <v>2952.4</v>
      </c>
      <c r="AE1582" s="2">
        <f t="shared" si="50"/>
        <v>557.67999999999984</v>
      </c>
      <c r="AF1582" s="2" t="s">
        <v>25</v>
      </c>
      <c r="AG1582" s="42">
        <f>IFERROR(Table2[[#This Row],[Profit]]/Table2[[#This Row],[Sales Amount]],0)</f>
        <v>0.15131404012394245</v>
      </c>
      <c r="AH1582" s="2" t="str">
        <f>TRIM(Table2[[#This Row],[Payment Modee]])</f>
        <v>UPI</v>
      </c>
      <c r="AI1582" s="2" t="s">
        <v>26</v>
      </c>
      <c r="AJ1582" s="2" t="s">
        <v>27</v>
      </c>
      <c r="AK1582" s="2" t="s">
        <v>1619</v>
      </c>
      <c r="AL1582" s="16" t="str">
        <f>IF(HOUR(Table2[[#This Row],[Order Time]])&lt;12,"Morning",IF(HOUR(Table2[[#This Row],[Order Time]])&lt;17,"Afternoon",IF(HOUR(Table2[[#This Row],[Order Time]])&lt;21,"Evening","Night")))</f>
        <v>Evening</v>
      </c>
      <c r="AM1582" s="16" t="s">
        <v>29</v>
      </c>
    </row>
    <row r="1583" spans="1:39" x14ac:dyDescent="0.25">
      <c r="A1583" s="13" t="s">
        <v>3371</v>
      </c>
      <c r="B1583" s="4">
        <v>45434</v>
      </c>
      <c r="C1583" s="2">
        <f>YEAR(Table2[[#This Row],[Invoice Date]])</f>
        <v>2024</v>
      </c>
      <c r="D1583" s="2" t="str">
        <f>TEXT(Table2[[#This Row],[Invoice Date]],"mmm")</f>
        <v>May</v>
      </c>
      <c r="E1583" s="2" t="str">
        <f>Table2[[#This Row],[Store_ID]]&amp;"-"&amp;Table2[[#This Row],[Year]]&amp;"-"&amp;Table2[[#This Row],[Month]]</f>
        <v>STR046-2024-May</v>
      </c>
      <c r="F1583" s="2" t="s">
        <v>2905</v>
      </c>
      <c r="G1583" s="2" t="str">
        <f>_xlfn.XLOOKUP(Table2[[#This Row],[Customer_ID]],Table3[Customer_ID],Table3[Customer Name],"Not Found")</f>
        <v>Eshwari Venkatesan</v>
      </c>
      <c r="H1583" s="2" t="str">
        <f>_xlfn.XLOOKUP(Table2[[#This Row],[Customer_ID]],Table3[Customer_ID],Table3[Gender],"Female")</f>
        <v>Female</v>
      </c>
      <c r="I1583" s="2" t="str">
        <f>_xlfn.XLOOKUP(Table2[[#This Row],[Customer_ID]],Table3[Customer_ID],Table3[City],"Missing Memebership")</f>
        <v>Kozhikode</v>
      </c>
      <c r="J1583" s="2" t="str">
        <f>_xlfn.XLOOKUP(Table2[[#This Row],[Customer_ID]],Table3[Customer_ID],Table3[State],"Karnataka")</f>
        <v>Kerala</v>
      </c>
      <c r="K1583" s="2" t="str">
        <f>_xlfn.XLOOKUP(Table2[[#This Row],[Customer_ID]],Table3[Customer_ID],Table3[Membership],"Regular")</f>
        <v>Silver</v>
      </c>
      <c r="L1583" s="2" t="s">
        <v>191</v>
      </c>
      <c r="M1583" s="2" t="str">
        <f>_xlfn.XLOOKUP(Table2[[#This Row],[Product_ID]],Table4[Product_ID],Table4[Product_Name],"Not Found")</f>
        <v>Fastrack Jacket Orange</v>
      </c>
      <c r="N1583" s="2" t="str">
        <f>_xlfn.XLOOKUP(Table2[[#This Row],[Product_ID]],Table4[Product_ID],Table4[Category],"Not Found")</f>
        <v>Winter Wear</v>
      </c>
      <c r="O1583" s="2" t="str">
        <f>_xlfn.XLOOKUP(Table2[[#This Row],[Product_ID]],Table4[Product_ID],Table4[Subcategory],"Not Found")</f>
        <v>Jacket</v>
      </c>
      <c r="P1583" s="2" t="str">
        <f>_xlfn.XLOOKUP(Table2[[#This Row],[Product_ID]],Table4[Product_ID],Table4[Brand],"Missing Brand")</f>
        <v>Fastrack</v>
      </c>
      <c r="Q1583" s="2" t="s">
        <v>553</v>
      </c>
      <c r="R1583" s="2" t="str">
        <f>_xlfn.XLOOKUP(Table2[[#This Row],[Store_ID]],Table6[Store_ID],Table6[Store Name],"Not Found")</f>
        <v>TrendMart Hyderabad High Street</v>
      </c>
      <c r="S1583" s="2">
        <f>_xlfn.XLOOKUP(Table2[[#This Row],[Store_ID]],Table6[Store_ID],Table6[Monthly Target],"Missing Target")</f>
        <v>800000</v>
      </c>
      <c r="T1583" s="2" t="str">
        <f>_xlfn.XLOOKUP(Table2[[#This Row],[Store_ID]],Table6[Store_ID],Table6[Region],"Not Found")</f>
        <v>South Zone 2</v>
      </c>
      <c r="U1583" s="2" t="s">
        <v>170</v>
      </c>
      <c r="V1583" s="2" t="str">
        <f>_xlfn.XLOOKUP(Table2[[#This Row],[Employee_ID]],Table5[Employee_ID],Table5[Employee Name],"Not Found")</f>
        <v>Ishwarya Shetty</v>
      </c>
      <c r="W1583" s="2">
        <v>1</v>
      </c>
      <c r="X1583" s="2">
        <v>1175.05</v>
      </c>
      <c r="Y1583" s="2">
        <v>0</v>
      </c>
      <c r="Z1583" s="2">
        <v>0</v>
      </c>
      <c r="AA1583" s="2">
        <v>12</v>
      </c>
      <c r="AB1583" s="2">
        <v>141.01</v>
      </c>
      <c r="AC1583" s="2">
        <v>1316.06</v>
      </c>
      <c r="AD1583" s="2">
        <v>755.06</v>
      </c>
      <c r="AE1583" s="2">
        <f t="shared" si="50"/>
        <v>419.99</v>
      </c>
      <c r="AF1583" s="2" t="s">
        <v>56</v>
      </c>
      <c r="AG1583" s="42">
        <f>IFERROR(Table2[[#This Row],[Profit]]/Table2[[#This Row],[Sales Amount]],0)</f>
        <v>0.31912678753248336</v>
      </c>
      <c r="AH1583" s="2" t="str">
        <f>TRIM(Table2[[#This Row],[Payment Modee]])</f>
        <v>Credit Card</v>
      </c>
      <c r="AI1583" s="2" t="s">
        <v>36</v>
      </c>
      <c r="AJ1583" s="2" t="s">
        <v>27</v>
      </c>
      <c r="AK1583" s="2" t="s">
        <v>2283</v>
      </c>
      <c r="AL1583" s="16" t="str">
        <f>IF(HOUR(Table2[[#This Row],[Order Time]])&lt;12,"Morning",IF(HOUR(Table2[[#This Row],[Order Time]])&lt;17,"Afternoon",IF(HOUR(Table2[[#This Row],[Order Time]])&lt;21,"Evening","Night")))</f>
        <v>Evening</v>
      </c>
      <c r="AM1583" s="16" t="s">
        <v>29</v>
      </c>
    </row>
    <row r="1584" spans="1:39" x14ac:dyDescent="0.25">
      <c r="A1584" s="13" t="s">
        <v>3372</v>
      </c>
      <c r="B1584" s="4">
        <v>45735</v>
      </c>
      <c r="C1584" s="2">
        <f>YEAR(Table2[[#This Row],[Invoice Date]])</f>
        <v>2025</v>
      </c>
      <c r="D1584" s="2" t="str">
        <f>TEXT(Table2[[#This Row],[Invoice Date]],"mmm")</f>
        <v>Mar</v>
      </c>
      <c r="E1584" s="2" t="str">
        <f>Table2[[#This Row],[Store_ID]]&amp;"-"&amp;Table2[[#This Row],[Year]]&amp;"-"&amp;Table2[[#This Row],[Month]]</f>
        <v>STR118-2025-Mar</v>
      </c>
      <c r="F1584" s="2" t="s">
        <v>3373</v>
      </c>
      <c r="G1584" s="2" t="str">
        <f>_xlfn.XLOOKUP(Table2[[#This Row],[Customer_ID]],Table3[Customer_ID],Table3[Customer Name],"Not Found")</f>
        <v>Pallavi Nair</v>
      </c>
      <c r="H1584" s="2" t="str">
        <f>_xlfn.XLOOKUP(Table2[[#This Row],[Customer_ID]],Table3[Customer_ID],Table3[Gender],"Female")</f>
        <v>Female</v>
      </c>
      <c r="I1584" s="2" t="str">
        <f>_xlfn.XLOOKUP(Table2[[#This Row],[Customer_ID]],Table3[Customer_ID],Table3[City],"Missing Memebership")</f>
        <v>Khammam</v>
      </c>
      <c r="J1584" s="2" t="str">
        <f>_xlfn.XLOOKUP(Table2[[#This Row],[Customer_ID]],Table3[Customer_ID],Table3[State],"Karnataka")</f>
        <v>Telangana</v>
      </c>
      <c r="K1584" s="2" t="str">
        <f>_xlfn.XLOOKUP(Table2[[#This Row],[Customer_ID]],Table3[Customer_ID],Table3[Membership],"Regular")</f>
        <v>Regular</v>
      </c>
      <c r="L1584" s="2" t="s">
        <v>1078</v>
      </c>
      <c r="M1584" s="2" t="str">
        <f>_xlfn.XLOOKUP(Table2[[#This Row],[Product_ID]],Table4[Product_ID],Table4[Product_Name],"Not Found")</f>
        <v>Levi's Card Holder White</v>
      </c>
      <c r="N1584" s="2" t="str">
        <f>_xlfn.XLOOKUP(Table2[[#This Row],[Product_ID]],Table4[Product_ID],Table4[Category],"Not Found")</f>
        <v>Wallets</v>
      </c>
      <c r="O1584" s="2" t="str">
        <f>_xlfn.XLOOKUP(Table2[[#This Row],[Product_ID]],Table4[Product_ID],Table4[Subcategory],"Not Found")</f>
        <v>Card Holder</v>
      </c>
      <c r="P1584" s="2" t="str">
        <f>_xlfn.XLOOKUP(Table2[[#This Row],[Product_ID]],Table4[Product_ID],Table4[Brand],"Missing Brand")</f>
        <v>Levi's</v>
      </c>
      <c r="Q1584" s="2" t="s">
        <v>630</v>
      </c>
      <c r="R1584" s="2" t="str">
        <f>_xlfn.XLOOKUP(Table2[[#This Row],[Store_ID]],Table6[Store_ID],Table6[Store Name],"Not Found")</f>
        <v>TrendMart Nellore Mall Kiosk</v>
      </c>
      <c r="S1584" s="2">
        <f>_xlfn.XLOOKUP(Table2[[#This Row],[Store_ID]],Table6[Store_ID],Table6[Monthly Target],"Missing Target")</f>
        <v>1000000</v>
      </c>
      <c r="T1584" s="2" t="str">
        <f>_xlfn.XLOOKUP(Table2[[#This Row],[Store_ID]],Table6[Store_ID],Table6[Region],"Not Found")</f>
        <v>South Zone 3</v>
      </c>
      <c r="U1584" s="2" t="s">
        <v>24</v>
      </c>
      <c r="V1584" s="2" t="str">
        <f>_xlfn.XLOOKUP(Table2[[#This Row],[Employee_ID]],Table5[Employee_ID],Table5[Employee Name],"Not Found")</f>
        <v>Manoj Ramachandran</v>
      </c>
      <c r="W1584" s="2">
        <v>1</v>
      </c>
      <c r="X1584" s="2">
        <v>1082.69</v>
      </c>
      <c r="Y1584" s="2">
        <v>0</v>
      </c>
      <c r="Z1584" s="2">
        <v>0</v>
      </c>
      <c r="AA1584" s="2">
        <v>12</v>
      </c>
      <c r="AB1584" s="2">
        <v>129.91999999999999</v>
      </c>
      <c r="AC1584" s="2">
        <v>1212.6099999999999</v>
      </c>
      <c r="AD1584" s="2">
        <v>815.45</v>
      </c>
      <c r="AE1584" s="2">
        <f t="shared" si="50"/>
        <v>267.2399999999999</v>
      </c>
      <c r="AF1584" s="2" t="s">
        <v>35</v>
      </c>
      <c r="AG1584" s="42">
        <f>IFERROR(Table2[[#This Row],[Profit]]/Table2[[#This Row],[Sales Amount]],0)</f>
        <v>0.22038413009953731</v>
      </c>
      <c r="AH1584" s="2" t="str">
        <f>TRIM(Table2[[#This Row],[Payment Modee]])</f>
        <v>Debit Card</v>
      </c>
      <c r="AI1584" s="2" t="s">
        <v>26</v>
      </c>
      <c r="AJ1584" s="2" t="s">
        <v>27</v>
      </c>
      <c r="AK1584" s="2" t="s">
        <v>1336</v>
      </c>
      <c r="AL1584" s="16" t="str">
        <f>IF(HOUR(Table2[[#This Row],[Order Time]])&lt;12,"Morning",IF(HOUR(Table2[[#This Row],[Order Time]])&lt;17,"Afternoon",IF(HOUR(Table2[[#This Row],[Order Time]])&lt;21,"Evening","Night")))</f>
        <v>Afternoon</v>
      </c>
      <c r="AM1584" s="16" t="s">
        <v>29</v>
      </c>
    </row>
    <row r="1585" spans="1:39" x14ac:dyDescent="0.25">
      <c r="A1585" s="13" t="s">
        <v>3374</v>
      </c>
      <c r="B1585" s="4">
        <v>45415</v>
      </c>
      <c r="C1585" s="2">
        <f>YEAR(Table2[[#This Row],[Invoice Date]])</f>
        <v>2024</v>
      </c>
      <c r="D1585" s="2" t="str">
        <f>TEXT(Table2[[#This Row],[Invoice Date]],"mmm")</f>
        <v>May</v>
      </c>
      <c r="E1585" s="2" t="str">
        <f>Table2[[#This Row],[Store_ID]]&amp;"-"&amp;Table2[[#This Row],[Year]]&amp;"-"&amp;Table2[[#This Row],[Month]]</f>
        <v>STR119-2024-May</v>
      </c>
      <c r="F1585" s="2" t="s">
        <v>286</v>
      </c>
      <c r="G1585" s="2" t="str">
        <f>_xlfn.XLOOKUP(Table2[[#This Row],[Customer_ID]],Table3[Customer_ID],Table3[Customer Name],"Not Found")</f>
        <v>Chandra Chettiar</v>
      </c>
      <c r="H1585" s="2" t="str">
        <f>_xlfn.XLOOKUP(Table2[[#This Row],[Customer_ID]],Table3[Customer_ID],Table3[Gender],"Female")</f>
        <v>Male</v>
      </c>
      <c r="I1585" s="2" t="str">
        <f>_xlfn.XLOOKUP(Table2[[#This Row],[Customer_ID]],Table3[Customer_ID],Table3[City],"Missing Memebership")</f>
        <v>Warangal</v>
      </c>
      <c r="J1585" s="2" t="str">
        <f>_xlfn.XLOOKUP(Table2[[#This Row],[Customer_ID]],Table3[Customer_ID],Table3[State],"Karnataka")</f>
        <v>Telangana</v>
      </c>
      <c r="K1585" s="2" t="str">
        <f>_xlfn.XLOOKUP(Table2[[#This Row],[Customer_ID]],Table3[Customer_ID],Table3[Membership],"Regular")</f>
        <v>Platinum</v>
      </c>
      <c r="L1585" s="2" t="s">
        <v>754</v>
      </c>
      <c r="M1585" s="2" t="str">
        <f>_xlfn.XLOOKUP(Table2[[#This Row],[Product_ID]],Table4[Product_ID],Table4[Product_Name],"Not Found")</f>
        <v>Wrangler Ring White</v>
      </c>
      <c r="N1585" s="2" t="str">
        <f>_xlfn.XLOOKUP(Table2[[#This Row],[Product_ID]],Table4[Product_ID],Table4[Category],"Not Found")</f>
        <v>Jewellery</v>
      </c>
      <c r="O1585" s="2" t="str">
        <f>_xlfn.XLOOKUP(Table2[[#This Row],[Product_ID]],Table4[Product_ID],Table4[Subcategory],"Not Found")</f>
        <v>Ring</v>
      </c>
      <c r="P1585" s="2" t="str">
        <f>_xlfn.XLOOKUP(Table2[[#This Row],[Product_ID]],Table4[Product_ID],Table4[Brand],"Missing Brand")</f>
        <v>Wrangler</v>
      </c>
      <c r="Q1585" s="2" t="s">
        <v>796</v>
      </c>
      <c r="R1585" s="2" t="str">
        <f>_xlfn.XLOOKUP(Table2[[#This Row],[Store_ID]],Table6[Store_ID],Table6[Store Name],"Not Found")</f>
        <v>TrendMart Vijayawada Standard</v>
      </c>
      <c r="S1585" s="2">
        <f>_xlfn.XLOOKUP(Table2[[#This Row],[Store_ID]],Table6[Store_ID],Table6[Monthly Target],"Missing Target")</f>
        <v>1000000</v>
      </c>
      <c r="T1585" s="2" t="str">
        <f>_xlfn.XLOOKUP(Table2[[#This Row],[Store_ID]],Table6[Store_ID],Table6[Region],"Not Found")</f>
        <v>South Zone 3</v>
      </c>
      <c r="U1585" s="2" t="s">
        <v>170</v>
      </c>
      <c r="V1585" s="2" t="str">
        <f>_xlfn.XLOOKUP(Table2[[#This Row],[Employee_ID]],Table5[Employee_ID],Table5[Employee Name],"Not Found")</f>
        <v>Ishwarya Shetty</v>
      </c>
      <c r="W1585" s="2">
        <v>1</v>
      </c>
      <c r="X1585" s="2">
        <v>3033.82</v>
      </c>
      <c r="Y1585" s="2">
        <v>10</v>
      </c>
      <c r="Z1585" s="2">
        <v>303.38</v>
      </c>
      <c r="AA1585" s="2">
        <v>3</v>
      </c>
      <c r="AB1585" s="2">
        <v>81.91</v>
      </c>
      <c r="AC1585" s="2">
        <v>2812.35</v>
      </c>
      <c r="AD1585" s="2">
        <v>1989.93</v>
      </c>
      <c r="AE1585" s="2">
        <f t="shared" si="50"/>
        <v>740.50999999999988</v>
      </c>
      <c r="AF1585" s="2" t="s">
        <v>25</v>
      </c>
      <c r="AG1585" s="42">
        <f>IFERROR(Table2[[#This Row],[Profit]]/Table2[[#This Row],[Sales Amount]],0)</f>
        <v>0.26330648745710877</v>
      </c>
      <c r="AH1585" s="2" t="str">
        <f>TRIM(Table2[[#This Row],[Payment Modee]])</f>
        <v>UPI</v>
      </c>
      <c r="AI1585" s="2" t="s">
        <v>26</v>
      </c>
      <c r="AJ1585" s="2" t="s">
        <v>27</v>
      </c>
      <c r="AK1585" s="2" t="s">
        <v>448</v>
      </c>
      <c r="AL1585" s="16" t="str">
        <f>IF(HOUR(Table2[[#This Row],[Order Time]])&lt;12,"Morning",IF(HOUR(Table2[[#This Row],[Order Time]])&lt;17,"Afternoon",IF(HOUR(Table2[[#This Row],[Order Time]])&lt;21,"Evening","Night")))</f>
        <v>Afternoon</v>
      </c>
      <c r="AM1585" s="16" t="s">
        <v>29</v>
      </c>
    </row>
    <row r="1586" spans="1:39" x14ac:dyDescent="0.25">
      <c r="A1586" s="13" t="s">
        <v>3375</v>
      </c>
      <c r="B1586" s="4">
        <v>45572</v>
      </c>
      <c r="C1586" s="2">
        <f>YEAR(Table2[[#This Row],[Invoice Date]])</f>
        <v>2024</v>
      </c>
      <c r="D1586" s="2" t="str">
        <f>TEXT(Table2[[#This Row],[Invoice Date]],"mmm")</f>
        <v>Oct</v>
      </c>
      <c r="E1586" s="2" t="str">
        <f>Table2[[#This Row],[Store_ID]]&amp;"-"&amp;Table2[[#This Row],[Year]]&amp;"-"&amp;Table2[[#This Row],[Month]]</f>
        <v>STR004-2024-Oct</v>
      </c>
      <c r="F1586" s="2" t="s">
        <v>2314</v>
      </c>
      <c r="G1586" s="2" t="str">
        <f>_xlfn.XLOOKUP(Table2[[#This Row],[Customer_ID]],Table3[Customer_ID],Table3[Customer Name],"Not Found")</f>
        <v>Usha Pandian</v>
      </c>
      <c r="H1586" s="2" t="str">
        <f>_xlfn.XLOOKUP(Table2[[#This Row],[Customer_ID]],Table3[Customer_ID],Table3[Gender],"Female")</f>
        <v>Female</v>
      </c>
      <c r="I1586" s="2" t="str">
        <f>_xlfn.XLOOKUP(Table2[[#This Row],[Customer_ID]],Table3[Customer_ID],Table3[City],"Missing Memebership")</f>
        <v>Warangal</v>
      </c>
      <c r="J1586" s="2" t="str">
        <f>_xlfn.XLOOKUP(Table2[[#This Row],[Customer_ID]],Table3[Customer_ID],Table3[State],"Karnataka")</f>
        <v>Telangana</v>
      </c>
      <c r="K1586" s="2" t="str">
        <f>_xlfn.XLOOKUP(Table2[[#This Row],[Customer_ID]],Table3[Customer_ID],Table3[Membership],"Regular")</f>
        <v>Silver</v>
      </c>
      <c r="L1586" s="2" t="s">
        <v>828</v>
      </c>
      <c r="M1586" s="2" t="str">
        <f>_xlfn.XLOOKUP(Table2[[#This Row],[Product_ID]],Table4[Product_ID],Table4[Product_Name],"Not Found")</f>
        <v>Skechers Formal Shirt Brown</v>
      </c>
      <c r="N1586" s="2" t="str">
        <f>_xlfn.XLOOKUP(Table2[[#This Row],[Product_ID]],Table4[Product_ID],Table4[Category],"Not Found")</f>
        <v>Men Shirts</v>
      </c>
      <c r="O1586" s="2" t="str">
        <f>_xlfn.XLOOKUP(Table2[[#This Row],[Product_ID]],Table4[Product_ID],Table4[Subcategory],"Not Found")</f>
        <v>Formal Shirt</v>
      </c>
      <c r="P1586" s="2" t="str">
        <f>_xlfn.XLOOKUP(Table2[[#This Row],[Product_ID]],Table4[Product_ID],Table4[Brand],"Missing Brand")</f>
        <v>Skechers</v>
      </c>
      <c r="Q1586" s="2" t="s">
        <v>91</v>
      </c>
      <c r="R1586" s="2" t="str">
        <f>_xlfn.XLOOKUP(Table2[[#This Row],[Store_ID]],Table6[Store_ID],Table6[Store Name],"Not Found")</f>
        <v>TrendMart Kalaburagi Mall Kiosk</v>
      </c>
      <c r="S1586" s="2">
        <f>_xlfn.XLOOKUP(Table2[[#This Row],[Store_ID]],Table6[Store_ID],Table6[Monthly Target],"Missing Target")</f>
        <v>800000</v>
      </c>
      <c r="T1586" s="2" t="str">
        <f>_xlfn.XLOOKUP(Table2[[#This Row],[Store_ID]],Table6[Store_ID],Table6[Region],"Not Found")</f>
        <v>South Zone 2</v>
      </c>
      <c r="U1586" s="2" t="s">
        <v>400</v>
      </c>
      <c r="V1586" s="2" t="str">
        <f>_xlfn.XLOOKUP(Table2[[#This Row],[Employee_ID]],Table5[Employee_ID],Table5[Employee Name],"Not Found")</f>
        <v>Anil Reddy</v>
      </c>
      <c r="W1586" s="2">
        <v>3</v>
      </c>
      <c r="X1586" s="2">
        <v>1215.5</v>
      </c>
      <c r="Y1586" s="2">
        <v>0</v>
      </c>
      <c r="Z1586" s="2">
        <v>0</v>
      </c>
      <c r="AA1586" s="2">
        <v>12</v>
      </c>
      <c r="AB1586" s="2">
        <v>437.58</v>
      </c>
      <c r="AC1586" s="2">
        <v>4084.08</v>
      </c>
      <c r="AD1586" s="2">
        <v>2585.4</v>
      </c>
      <c r="AE1586" s="2">
        <f t="shared" si="50"/>
        <v>1061.0999999999999</v>
      </c>
      <c r="AF1586" s="2" t="s">
        <v>69</v>
      </c>
      <c r="AG1586" s="42">
        <f>IFERROR(Table2[[#This Row],[Profit]]/Table2[[#This Row],[Sales Amount]],0)</f>
        <v>0.25981371569606859</v>
      </c>
      <c r="AH1586" s="2" t="str">
        <f>TRIM(Table2[[#This Row],[Payment Modee]])</f>
        <v>Cash</v>
      </c>
      <c r="AI1586" s="2" t="s">
        <v>26</v>
      </c>
      <c r="AJ1586" s="2" t="s">
        <v>27</v>
      </c>
      <c r="AK1586" s="2" t="s">
        <v>1200</v>
      </c>
      <c r="AL1586" s="16" t="str">
        <f>IF(HOUR(Table2[[#This Row],[Order Time]])&lt;12,"Morning",IF(HOUR(Table2[[#This Row],[Order Time]])&lt;17,"Afternoon",IF(HOUR(Table2[[#This Row],[Order Time]])&lt;21,"Evening","Night")))</f>
        <v>Afternoon</v>
      </c>
      <c r="AM1586" s="16" t="s">
        <v>29</v>
      </c>
    </row>
    <row r="1587" spans="1:39" x14ac:dyDescent="0.25">
      <c r="A1587" s="13" t="s">
        <v>3376</v>
      </c>
      <c r="B1587" s="4">
        <v>45738</v>
      </c>
      <c r="C1587" s="2">
        <f>YEAR(Table2[[#This Row],[Invoice Date]])</f>
        <v>2025</v>
      </c>
      <c r="D1587" s="2" t="str">
        <f>TEXT(Table2[[#This Row],[Invoice Date]],"mmm")</f>
        <v>Mar</v>
      </c>
      <c r="E1587" s="2" t="str">
        <f>Table2[[#This Row],[Store_ID]]&amp;"-"&amp;Table2[[#This Row],[Year]]&amp;"-"&amp;Table2[[#This Row],[Month]]</f>
        <v>STR037-2025-Mar</v>
      </c>
      <c r="F1587" s="2" t="s">
        <v>1681</v>
      </c>
      <c r="G1587" s="2" t="str">
        <f>_xlfn.XLOOKUP(Table2[[#This Row],[Customer_ID]],Table3[Customer_ID],Table3[Customer Name],"Not Found")</f>
        <v>Deepika Sharma</v>
      </c>
      <c r="H1587" s="2" t="str">
        <f>_xlfn.XLOOKUP(Table2[[#This Row],[Customer_ID]],Table3[Customer_ID],Table3[Gender],"Female")</f>
        <v>Female</v>
      </c>
      <c r="I1587" s="2" t="str">
        <f>_xlfn.XLOOKUP(Table2[[#This Row],[Customer_ID]],Table3[Customer_ID],Table3[City],"Missing Memebership")</f>
        <v>Chennai</v>
      </c>
      <c r="J1587" s="2" t="str">
        <f>_xlfn.XLOOKUP(Table2[[#This Row],[Customer_ID]],Table3[Customer_ID],Table3[State],"Karnataka")</f>
        <v>Tamil Nadu</v>
      </c>
      <c r="K1587" s="2" t="str">
        <f>_xlfn.XLOOKUP(Table2[[#This Row],[Customer_ID]],Table3[Customer_ID],Table3[Membership],"Regular")</f>
        <v>Gold</v>
      </c>
      <c r="L1587" s="2" t="s">
        <v>287</v>
      </c>
      <c r="M1587" s="2" t="str">
        <f>_xlfn.XLOOKUP(Table2[[#This Row],[Product_ID]],Table4[Product_ID],Table4[Product_Name],"Not Found")</f>
        <v>Being Human Skinny Fit Charcoal</v>
      </c>
      <c r="N1587" s="2" t="str">
        <f>_xlfn.XLOOKUP(Table2[[#This Row],[Product_ID]],Table4[Product_ID],Table4[Category],"Not Found")</f>
        <v>Women Jeans</v>
      </c>
      <c r="O1587" s="2" t="str">
        <f>_xlfn.XLOOKUP(Table2[[#This Row],[Product_ID]],Table4[Product_ID],Table4[Subcategory],"Not Found")</f>
        <v>Skinny Fit</v>
      </c>
      <c r="P1587" s="2" t="str">
        <f>_xlfn.XLOOKUP(Table2[[#This Row],[Product_ID]],Table4[Product_ID],Table4[Brand],"Missing Brand")</f>
        <v>Being Human</v>
      </c>
      <c r="Q1587" s="2" t="s">
        <v>23</v>
      </c>
      <c r="R1587" s="2" t="str">
        <f>_xlfn.XLOOKUP(Table2[[#This Row],[Store_ID]],Table6[Store_ID],Table6[Store Name],"Not Found")</f>
        <v>TrendMart Vijayawada High Street</v>
      </c>
      <c r="S1587" s="2">
        <f>_xlfn.XLOOKUP(Table2[[#This Row],[Store_ID]],Table6[Store_ID],Table6[Monthly Target],"Missing Target")</f>
        <v>1000000</v>
      </c>
      <c r="T1587" s="2" t="str">
        <f>_xlfn.XLOOKUP(Table2[[#This Row],[Store_ID]],Table6[Store_ID],Table6[Region],"Not Found")</f>
        <v>South Zone 3</v>
      </c>
      <c r="U1587" s="2" t="s">
        <v>118</v>
      </c>
      <c r="V1587" s="2" t="str">
        <f>_xlfn.XLOOKUP(Table2[[#This Row],[Employee_ID]],Table5[Employee_ID],Table5[Employee Name],"Not Found")</f>
        <v>Deepak Kamath</v>
      </c>
      <c r="W1587" s="2">
        <v>2</v>
      </c>
      <c r="X1587" s="2">
        <v>1217.1600000000001</v>
      </c>
      <c r="Y1587" s="2">
        <v>15</v>
      </c>
      <c r="Z1587" s="2">
        <v>365.15</v>
      </c>
      <c r="AA1587" s="2">
        <v>12</v>
      </c>
      <c r="AB1587" s="2">
        <v>248.3</v>
      </c>
      <c r="AC1587" s="2">
        <v>2317.4699999999998</v>
      </c>
      <c r="AD1587" s="2">
        <v>1535.66</v>
      </c>
      <c r="AE1587" s="2">
        <f t="shared" si="50"/>
        <v>533.50999999999976</v>
      </c>
      <c r="AF1587" s="2" t="s">
        <v>69</v>
      </c>
      <c r="AG1587" s="42">
        <f>IFERROR(Table2[[#This Row],[Profit]]/Table2[[#This Row],[Sales Amount]],0)</f>
        <v>0.23021225733234943</v>
      </c>
      <c r="AH1587" s="2" t="str">
        <f>TRIM(Table2[[#This Row],[Payment Modee]])</f>
        <v>Cash</v>
      </c>
      <c r="AI1587" s="2" t="s">
        <v>26</v>
      </c>
      <c r="AJ1587" s="2" t="s">
        <v>27</v>
      </c>
      <c r="AK1587" s="2" t="s">
        <v>1094</v>
      </c>
      <c r="AL1587" s="16" t="str">
        <f>IF(HOUR(Table2[[#This Row],[Order Time]])&lt;12,"Morning",IF(HOUR(Table2[[#This Row],[Order Time]])&lt;17,"Afternoon",IF(HOUR(Table2[[#This Row],[Order Time]])&lt;21,"Evening","Night")))</f>
        <v>Afternoon</v>
      </c>
      <c r="AM1587" s="16" t="s">
        <v>38</v>
      </c>
    </row>
    <row r="1588" spans="1:39" x14ac:dyDescent="0.25">
      <c r="A1588" s="13" t="s">
        <v>3377</v>
      </c>
      <c r="B1588" s="4">
        <v>45453</v>
      </c>
      <c r="C1588" s="2">
        <f>YEAR(Table2[[#This Row],[Invoice Date]])</f>
        <v>2024</v>
      </c>
      <c r="D1588" s="2" t="str">
        <f>TEXT(Table2[[#This Row],[Invoice Date]],"mmm")</f>
        <v>Jun</v>
      </c>
      <c r="E1588" s="2" t="str">
        <f>Table2[[#This Row],[Store_ID]]&amp;"-"&amp;Table2[[#This Row],[Year]]&amp;"-"&amp;Table2[[#This Row],[Month]]</f>
        <v>STR108-2024-Jun</v>
      </c>
      <c r="F1588" s="2" t="s">
        <v>683</v>
      </c>
      <c r="G1588" s="2" t="str">
        <f>_xlfn.XLOOKUP(Table2[[#This Row],[Customer_ID]],Table3[Customer_ID],Table3[Customer Name],"Not Found")</f>
        <v>Lakshmi Nair</v>
      </c>
      <c r="H1588" s="2" t="str">
        <f>_xlfn.XLOOKUP(Table2[[#This Row],[Customer_ID]],Table3[Customer_ID],Table3[Gender],"Female")</f>
        <v>Female</v>
      </c>
      <c r="I1588" s="2" t="str">
        <f>_xlfn.XLOOKUP(Table2[[#This Row],[Customer_ID]],Table3[Customer_ID],Table3[City],"Missing Memebership")</f>
        <v>Shivamogga</v>
      </c>
      <c r="J1588" s="2" t="str">
        <f>_xlfn.XLOOKUP(Table2[[#This Row],[Customer_ID]],Table3[Customer_ID],Table3[State],"Karnataka")</f>
        <v>Karnataka</v>
      </c>
      <c r="K1588" s="2" t="str">
        <f>_xlfn.XLOOKUP(Table2[[#This Row],[Customer_ID]],Table3[Customer_ID],Table3[Membership],"Regular")</f>
        <v>Regular</v>
      </c>
      <c r="L1588" s="2" t="s">
        <v>556</v>
      </c>
      <c r="M1588" s="2" t="str">
        <f>_xlfn.XLOOKUP(Table2[[#This Row],[Product_ID]],Table4[Product_ID],Table4[Product_Name],"Not Found")</f>
        <v>Reebok Georgette Saree Charcoal</v>
      </c>
      <c r="N1588" s="2" t="str">
        <f>_xlfn.XLOOKUP(Table2[[#This Row],[Product_ID]],Table4[Product_ID],Table4[Category],"Not Found")</f>
        <v>Women Sarees</v>
      </c>
      <c r="O1588" s="2" t="str">
        <f>_xlfn.XLOOKUP(Table2[[#This Row],[Product_ID]],Table4[Product_ID],Table4[Subcategory],"Not Found")</f>
        <v>Georgette Saree</v>
      </c>
      <c r="P1588" s="2" t="str">
        <f>_xlfn.XLOOKUP(Table2[[#This Row],[Product_ID]],Table4[Product_ID],Table4[Brand],"Missing Brand")</f>
        <v>Reebok</v>
      </c>
      <c r="Q1588" s="2" t="s">
        <v>236</v>
      </c>
      <c r="R1588" s="2" t="str">
        <f>_xlfn.XLOOKUP(Table2[[#This Row],[Store_ID]],Table6[Store_ID],Table6[Store Name],"Not Found")</f>
        <v>TrendMart Kozhikode High Street</v>
      </c>
      <c r="S1588" s="2">
        <f>_xlfn.XLOOKUP(Table2[[#This Row],[Store_ID]],Table6[Store_ID],Table6[Monthly Target],"Missing Target")</f>
        <v>2500000</v>
      </c>
      <c r="T1588" s="2" t="str">
        <f>_xlfn.XLOOKUP(Table2[[#This Row],[Store_ID]],Table6[Store_ID],Table6[Region],"Not Found")</f>
        <v>South Zone 1</v>
      </c>
      <c r="U1588" s="2" t="s">
        <v>165</v>
      </c>
      <c r="V1588" s="2" t="str">
        <f>_xlfn.XLOOKUP(Table2[[#This Row],[Employee_ID]],Table5[Employee_ID],Table5[Employee Name],"Not Found")</f>
        <v>Vasanthi Gupta</v>
      </c>
      <c r="W1588" s="2">
        <v>3</v>
      </c>
      <c r="X1588" s="2">
        <v>1898.9</v>
      </c>
      <c r="Y1588" s="2">
        <v>10</v>
      </c>
      <c r="Z1588" s="2">
        <v>569.66999999999996</v>
      </c>
      <c r="AA1588" s="2">
        <v>12</v>
      </c>
      <c r="AB1588" s="2">
        <v>615.24</v>
      </c>
      <c r="AC1588" s="2">
        <v>5742.27</v>
      </c>
      <c r="AD1588" s="2">
        <v>4135.1400000000003</v>
      </c>
      <c r="AE1588" s="2">
        <f t="shared" ref="AE1588:AE1598" si="51">(AC1588-AD1588-AB1588)</f>
        <v>991.8900000000001</v>
      </c>
      <c r="AF1588" s="2" t="s">
        <v>25</v>
      </c>
      <c r="AG1588" s="42">
        <f>IFERROR(Table2[[#This Row],[Profit]]/Table2[[#This Row],[Sales Amount]],0)</f>
        <v>0.1727348243812987</v>
      </c>
      <c r="AH1588" s="2" t="str">
        <f>TRIM(Table2[[#This Row],[Payment Modee]])</f>
        <v>UPI</v>
      </c>
      <c r="AI1588" s="2" t="s">
        <v>26</v>
      </c>
      <c r="AJ1588" s="2" t="s">
        <v>27</v>
      </c>
      <c r="AK1588" s="2" t="s">
        <v>3026</v>
      </c>
      <c r="AL1588" s="16" t="str">
        <f>IF(HOUR(Table2[[#This Row],[Order Time]])&lt;12,"Morning",IF(HOUR(Table2[[#This Row],[Order Time]])&lt;17,"Afternoon",IF(HOUR(Table2[[#This Row],[Order Time]])&lt;21,"Evening","Night")))</f>
        <v>Evening</v>
      </c>
      <c r="AM1588" s="16" t="s">
        <v>29</v>
      </c>
    </row>
    <row r="1589" spans="1:39" x14ac:dyDescent="0.25">
      <c r="A1589" s="13" t="s">
        <v>3378</v>
      </c>
      <c r="B1589" s="4">
        <v>45615</v>
      </c>
      <c r="C1589" s="2">
        <f>YEAR(Table2[[#This Row],[Invoice Date]])</f>
        <v>2024</v>
      </c>
      <c r="D1589" s="2" t="str">
        <f>TEXT(Table2[[#This Row],[Invoice Date]],"mmm")</f>
        <v>Nov</v>
      </c>
      <c r="E1589" s="2" t="str">
        <f>Table2[[#This Row],[Store_ID]]&amp;"-"&amp;Table2[[#This Row],[Year]]&amp;"-"&amp;Table2[[#This Row],[Month]]</f>
        <v>STR053-2024-Nov</v>
      </c>
      <c r="F1589" s="2" t="s">
        <v>2974</v>
      </c>
      <c r="G1589" s="2" t="str">
        <f>_xlfn.XLOOKUP(Table2[[#This Row],[Customer_ID]],Table3[Customer_ID],Table3[Customer Name],"Not Found")</f>
        <v>Dhruv Yadav</v>
      </c>
      <c r="H1589" s="2" t="str">
        <f>_xlfn.XLOOKUP(Table2[[#This Row],[Customer_ID]],Table3[Customer_ID],Table3[Gender],"Female")</f>
        <v>Male</v>
      </c>
      <c r="I1589" s="2" t="str">
        <f>_xlfn.XLOOKUP(Table2[[#This Row],[Customer_ID]],Table3[Customer_ID],Table3[City],"Missing Memebership")</f>
        <v>Coimbatore</v>
      </c>
      <c r="J1589" s="2" t="str">
        <f>_xlfn.XLOOKUP(Table2[[#This Row],[Customer_ID]],Table3[Customer_ID],Table3[State],"Karnataka")</f>
        <v>Tamil Nadu</v>
      </c>
      <c r="K1589" s="2" t="str">
        <f>_xlfn.XLOOKUP(Table2[[#This Row],[Customer_ID]],Table3[Customer_ID],Table3[Membership],"Regular")</f>
        <v>Silver</v>
      </c>
      <c r="L1589" s="2" t="s">
        <v>605</v>
      </c>
      <c r="M1589" s="2" t="str">
        <f>_xlfn.XLOOKUP(Table2[[#This Row],[Product_ID]],Table4[Product_ID],Table4[Product_Name],"Not Found")</f>
        <v>Pantaloons Shirt Dress Grey</v>
      </c>
      <c r="N1589" s="2" t="str">
        <f>_xlfn.XLOOKUP(Table2[[#This Row],[Product_ID]],Table4[Product_ID],Table4[Category],"Not Found")</f>
        <v>Women Dresses</v>
      </c>
      <c r="O1589" s="2" t="str">
        <f>_xlfn.XLOOKUP(Table2[[#This Row],[Product_ID]],Table4[Product_ID],Table4[Subcategory],"Not Found")</f>
        <v>Shirt Dress</v>
      </c>
      <c r="P1589" s="2" t="str">
        <f>_xlfn.XLOOKUP(Table2[[#This Row],[Product_ID]],Table4[Product_ID],Table4[Brand],"Missing Brand")</f>
        <v>Pantaloons</v>
      </c>
      <c r="Q1589" s="2" t="s">
        <v>426</v>
      </c>
      <c r="R1589" s="2" t="str">
        <f>_xlfn.XLOOKUP(Table2[[#This Row],[Store_ID]],Table6[Store_ID],Table6[Store Name],"Not Found")</f>
        <v>TrendMart Kochi Standard</v>
      </c>
      <c r="S1589" s="2">
        <f>_xlfn.XLOOKUP(Table2[[#This Row],[Store_ID]],Table6[Store_ID],Table6[Monthly Target],"Missing Target")</f>
        <v>1500000</v>
      </c>
      <c r="T1589" s="2" t="str">
        <f>_xlfn.XLOOKUP(Table2[[#This Row],[Store_ID]],Table6[Store_ID],Table6[Region],"Not Found")</f>
        <v>South Zone 1</v>
      </c>
      <c r="U1589" s="2" t="s">
        <v>417</v>
      </c>
      <c r="V1589" s="2" t="str">
        <f>_xlfn.XLOOKUP(Table2[[#This Row],[Employee_ID]],Table5[Employee_ID],Table5[Employee Name],"Not Found")</f>
        <v>Arjun Krishnan</v>
      </c>
      <c r="W1589" s="2">
        <v>4</v>
      </c>
      <c r="X1589" s="2">
        <v>1752.79</v>
      </c>
      <c r="Y1589" s="2">
        <v>5</v>
      </c>
      <c r="Z1589" s="2">
        <v>350.56</v>
      </c>
      <c r="AA1589" s="2">
        <v>12</v>
      </c>
      <c r="AB1589" s="2">
        <v>799.27</v>
      </c>
      <c r="AC1589" s="2">
        <v>7459.87</v>
      </c>
      <c r="AD1589" s="2">
        <v>4533.08</v>
      </c>
      <c r="AE1589" s="2">
        <f t="shared" si="51"/>
        <v>2127.52</v>
      </c>
      <c r="AF1589" s="2" t="s">
        <v>35</v>
      </c>
      <c r="AG1589" s="42">
        <f>IFERROR(Table2[[#This Row],[Profit]]/Table2[[#This Row],[Sales Amount]],0)</f>
        <v>0.28519531841707696</v>
      </c>
      <c r="AH1589" s="2" t="str">
        <f>TRIM(Table2[[#This Row],[Payment Modee]])</f>
        <v>Debit Card</v>
      </c>
      <c r="AI1589" s="2" t="s">
        <v>36</v>
      </c>
      <c r="AJ1589" s="2" t="s">
        <v>27</v>
      </c>
      <c r="AK1589" s="2" t="s">
        <v>2544</v>
      </c>
      <c r="AL1589" s="16" t="str">
        <f>IF(HOUR(Table2[[#This Row],[Order Time]])&lt;12,"Morning",IF(HOUR(Table2[[#This Row],[Order Time]])&lt;17,"Afternoon",IF(HOUR(Table2[[#This Row],[Order Time]])&lt;21,"Evening","Night")))</f>
        <v>Afternoon</v>
      </c>
      <c r="AM1589" s="16" t="s">
        <v>29</v>
      </c>
    </row>
    <row r="1590" spans="1:39" x14ac:dyDescent="0.25">
      <c r="A1590" s="13" t="s">
        <v>3379</v>
      </c>
      <c r="B1590" s="4">
        <v>45733</v>
      </c>
      <c r="C1590" s="2">
        <f>YEAR(Table2[[#This Row],[Invoice Date]])</f>
        <v>2025</v>
      </c>
      <c r="D1590" s="2" t="str">
        <f>TEXT(Table2[[#This Row],[Invoice Date]],"mmm")</f>
        <v>Mar</v>
      </c>
      <c r="E1590" s="2" t="str">
        <f>Table2[[#This Row],[Store_ID]]&amp;"-"&amp;Table2[[#This Row],[Year]]&amp;"-"&amp;Table2[[#This Row],[Month]]</f>
        <v>STR073-2025-Mar</v>
      </c>
      <c r="F1590" s="2" t="s">
        <v>1725</v>
      </c>
      <c r="G1590" s="2" t="str">
        <f>_xlfn.XLOOKUP(Table2[[#This Row],[Customer_ID]],Table3[Customer_ID],Table3[Customer Name],"Not Found")</f>
        <v>Gopal Sharma</v>
      </c>
      <c r="H1590" s="2" t="str">
        <f>_xlfn.XLOOKUP(Table2[[#This Row],[Customer_ID]],Table3[Customer_ID],Table3[Gender],"Female")</f>
        <v>Male</v>
      </c>
      <c r="I1590" s="2" t="str">
        <f>_xlfn.XLOOKUP(Table2[[#This Row],[Customer_ID]],Table3[Customer_ID],Table3[City],"Missing Memebership")</f>
        <v>Shivamogga</v>
      </c>
      <c r="J1590" s="2" t="str">
        <f>_xlfn.XLOOKUP(Table2[[#This Row],[Customer_ID]],Table3[Customer_ID],Table3[State],"Karnataka")</f>
        <v>Karnataka</v>
      </c>
      <c r="K1590" s="2" t="str">
        <f>_xlfn.XLOOKUP(Table2[[#This Row],[Customer_ID]],Table3[Customer_ID],Table3[Membership],"Regular")</f>
        <v>Silver</v>
      </c>
      <c r="L1590" s="2" t="s">
        <v>519</v>
      </c>
      <c r="M1590" s="2" t="str">
        <f>_xlfn.XLOOKUP(Table2[[#This Row],[Product_ID]],Table4[Product_ID],Table4[Product_Name],"Not Found")</f>
        <v>Reebok Graphic Tee Cream</v>
      </c>
      <c r="N1590" s="2" t="str">
        <f>_xlfn.XLOOKUP(Table2[[#This Row],[Product_ID]],Table4[Product_ID],Table4[Category],"Not Found")</f>
        <v>Men T-Shirts</v>
      </c>
      <c r="O1590" s="2" t="str">
        <f>_xlfn.XLOOKUP(Table2[[#This Row],[Product_ID]],Table4[Product_ID],Table4[Subcategory],"Not Found")</f>
        <v>Graphic Tee</v>
      </c>
      <c r="P1590" s="2" t="str">
        <f>_xlfn.XLOOKUP(Table2[[#This Row],[Product_ID]],Table4[Product_ID],Table4[Brand],"Missing Brand")</f>
        <v>Reebok</v>
      </c>
      <c r="Q1590" s="2" t="s">
        <v>248</v>
      </c>
      <c r="R1590" s="2" t="str">
        <f>_xlfn.XLOOKUP(Table2[[#This Row],[Store_ID]],Table6[Store_ID],Table6[Store Name],"Not Found")</f>
        <v>TrendMart Thiruvananthapuram High Street</v>
      </c>
      <c r="S1590" s="2">
        <f>_xlfn.XLOOKUP(Table2[[#This Row],[Store_ID]],Table6[Store_ID],Table6[Monthly Target],"Missing Target")</f>
        <v>2500000</v>
      </c>
      <c r="T1590" s="2" t="str">
        <f>_xlfn.XLOOKUP(Table2[[#This Row],[Store_ID]],Table6[Store_ID],Table6[Region],"Not Found")</f>
        <v>South Zone 1</v>
      </c>
      <c r="U1590" s="2" t="s">
        <v>81</v>
      </c>
      <c r="V1590" s="2" t="str">
        <f>_xlfn.XLOOKUP(Table2[[#This Row],[Employee_ID]],Table5[Employee_ID],Table5[Employee Name],"Not Found")</f>
        <v>Charulatha Kumar</v>
      </c>
      <c r="W1590" s="2">
        <v>4</v>
      </c>
      <c r="X1590" s="2">
        <v>637.48</v>
      </c>
      <c r="Y1590" s="2">
        <v>30</v>
      </c>
      <c r="Z1590" s="2">
        <v>764.98</v>
      </c>
      <c r="AA1590" s="2">
        <v>5</v>
      </c>
      <c r="AB1590" s="2">
        <v>89.25</v>
      </c>
      <c r="AC1590" s="2">
        <v>1874.19</v>
      </c>
      <c r="AD1590" s="2">
        <v>1671.68</v>
      </c>
      <c r="AE1590" s="2">
        <f t="shared" si="51"/>
        <v>113.25999999999999</v>
      </c>
      <c r="AF1590" s="2" t="s">
        <v>35</v>
      </c>
      <c r="AG1590" s="42">
        <f>IFERROR(Table2[[#This Row],[Profit]]/Table2[[#This Row],[Sales Amount]],0)</f>
        <v>6.043143971529033E-2</v>
      </c>
      <c r="AH1590" s="2" t="str">
        <f>TRIM(Table2[[#This Row],[Payment Modee]])</f>
        <v>Debit Card</v>
      </c>
      <c r="AI1590" s="2" t="s">
        <v>26</v>
      </c>
      <c r="AJ1590" s="2" t="s">
        <v>27</v>
      </c>
      <c r="AK1590" s="2" t="s">
        <v>1890</v>
      </c>
      <c r="AL1590" s="16" t="str">
        <f>IF(HOUR(Table2[[#This Row],[Order Time]])&lt;12,"Morning",IF(HOUR(Table2[[#This Row],[Order Time]])&lt;17,"Afternoon",IF(HOUR(Table2[[#This Row],[Order Time]])&lt;21,"Evening","Night")))</f>
        <v>Evening</v>
      </c>
      <c r="AM1590" s="16" t="s">
        <v>29</v>
      </c>
    </row>
    <row r="1591" spans="1:39" x14ac:dyDescent="0.25">
      <c r="A1591" s="13" t="s">
        <v>3380</v>
      </c>
      <c r="B1591" s="4">
        <v>45591</v>
      </c>
      <c r="C1591" s="2">
        <f>YEAR(Table2[[#This Row],[Invoice Date]])</f>
        <v>2024</v>
      </c>
      <c r="D1591" s="2" t="str">
        <f>TEXT(Table2[[#This Row],[Invoice Date]],"mmm")</f>
        <v>Oct</v>
      </c>
      <c r="E1591" s="2" t="str">
        <f>Table2[[#This Row],[Store_ID]]&amp;"-"&amp;Table2[[#This Row],[Year]]&amp;"-"&amp;Table2[[#This Row],[Month]]</f>
        <v>STR024-2024-Oct</v>
      </c>
      <c r="F1591" s="2" t="s">
        <v>2534</v>
      </c>
      <c r="G1591" s="2" t="str">
        <f>_xlfn.XLOOKUP(Table2[[#This Row],[Customer_ID]],Table3[Customer_ID],Table3[Customer Name],"Not Found")</f>
        <v>Chidambaram Naidu</v>
      </c>
      <c r="H1591" s="2" t="str">
        <f>_xlfn.XLOOKUP(Table2[[#This Row],[Customer_ID]],Table3[Customer_ID],Table3[Gender],"Female")</f>
        <v>Male</v>
      </c>
      <c r="I1591" s="2" t="str">
        <f>_xlfn.XLOOKUP(Table2[[#This Row],[Customer_ID]],Table3[Customer_ID],Table3[City],"Missing Memebership")</f>
        <v>Thrissur</v>
      </c>
      <c r="J1591" s="2" t="str">
        <f>_xlfn.XLOOKUP(Table2[[#This Row],[Customer_ID]],Table3[Customer_ID],Table3[State],"Karnataka")</f>
        <v>Kerala</v>
      </c>
      <c r="K1591" s="2" t="str">
        <f>_xlfn.XLOOKUP(Table2[[#This Row],[Customer_ID]],Table3[Customer_ID],Table3[Membership],"Regular")</f>
        <v>Platinum</v>
      </c>
      <c r="L1591" s="2" t="s">
        <v>2856</v>
      </c>
      <c r="M1591" s="2" t="str">
        <f>_xlfn.XLOOKUP(Table2[[#This Row],[Product_ID]],Table4[Product_ID],Table4[Product_Name],"Not Found")</f>
        <v>Global Desi Joggers Charcoal</v>
      </c>
      <c r="N1591" s="2" t="str">
        <f>_xlfn.XLOOKUP(Table2[[#This Row],[Product_ID]],Table4[Product_ID],Table4[Category],"Not Found")</f>
        <v>Sportswear</v>
      </c>
      <c r="O1591" s="2" t="str">
        <f>_xlfn.XLOOKUP(Table2[[#This Row],[Product_ID]],Table4[Product_ID],Table4[Subcategory],"Not Found")</f>
        <v>Joggers</v>
      </c>
      <c r="P1591" s="2" t="str">
        <f>_xlfn.XLOOKUP(Table2[[#This Row],[Product_ID]],Table4[Product_ID],Table4[Brand],"Missing Brand")</f>
        <v>Global Desi</v>
      </c>
      <c r="Q1591" s="2" t="s">
        <v>134</v>
      </c>
      <c r="R1591" s="2" t="str">
        <f>_xlfn.XLOOKUP(Table2[[#This Row],[Store_ID]],Table6[Store_ID],Table6[Store Name],"Not Found")</f>
        <v>TrendMart Nellore Standard</v>
      </c>
      <c r="S1591" s="2">
        <f>_xlfn.XLOOKUP(Table2[[#This Row],[Store_ID]],Table6[Store_ID],Table6[Monthly Target],"Missing Target")</f>
        <v>1000000</v>
      </c>
      <c r="T1591" s="2" t="str">
        <f>_xlfn.XLOOKUP(Table2[[#This Row],[Store_ID]],Table6[Store_ID],Table6[Region],"Not Found")</f>
        <v>South Zone 3</v>
      </c>
      <c r="U1591" s="2" t="s">
        <v>417</v>
      </c>
      <c r="V1591" s="2" t="str">
        <f>_xlfn.XLOOKUP(Table2[[#This Row],[Employee_ID]],Table5[Employee_ID],Table5[Employee Name],"Not Found")</f>
        <v>Arjun Krishnan</v>
      </c>
      <c r="W1591" s="2">
        <v>1</v>
      </c>
      <c r="X1591" s="2">
        <v>1490.08</v>
      </c>
      <c r="Y1591" s="2">
        <v>0</v>
      </c>
      <c r="Z1591" s="2">
        <v>0</v>
      </c>
      <c r="AA1591" s="2">
        <v>12</v>
      </c>
      <c r="AB1591" s="2">
        <v>178.81</v>
      </c>
      <c r="AC1591" s="2">
        <v>1668.89</v>
      </c>
      <c r="AD1591" s="2">
        <v>1029.24</v>
      </c>
      <c r="AE1591" s="2">
        <f t="shared" si="51"/>
        <v>460.84000000000009</v>
      </c>
      <c r="AF1591" s="2" t="s">
        <v>35</v>
      </c>
      <c r="AG1591" s="42">
        <f>IFERROR(Table2[[#This Row],[Profit]]/Table2[[#This Row],[Sales Amount]],0)</f>
        <v>0.27613563506282623</v>
      </c>
      <c r="AH1591" s="2" t="str">
        <f>TRIM(Table2[[#This Row],[Payment Modee]])</f>
        <v>Debit Card</v>
      </c>
      <c r="AI1591" s="2" t="s">
        <v>26</v>
      </c>
      <c r="AJ1591" s="2" t="s">
        <v>27</v>
      </c>
      <c r="AK1591" s="2" t="s">
        <v>225</v>
      </c>
      <c r="AL1591" s="16" t="str">
        <f>IF(HOUR(Table2[[#This Row],[Order Time]])&lt;12,"Morning",IF(HOUR(Table2[[#This Row],[Order Time]])&lt;17,"Afternoon",IF(HOUR(Table2[[#This Row],[Order Time]])&lt;21,"Evening","Night")))</f>
        <v>Evening</v>
      </c>
      <c r="AM1591" s="16" t="s">
        <v>38</v>
      </c>
    </row>
    <row r="1592" spans="1:39" x14ac:dyDescent="0.25">
      <c r="A1592" s="13" t="s">
        <v>3381</v>
      </c>
      <c r="B1592" s="4">
        <v>45613</v>
      </c>
      <c r="C1592" s="2">
        <f>YEAR(Table2[[#This Row],[Invoice Date]])</f>
        <v>2024</v>
      </c>
      <c r="D1592" s="2" t="str">
        <f>TEXT(Table2[[#This Row],[Invoice Date]],"mmm")</f>
        <v>Nov</v>
      </c>
      <c r="E1592" s="2" t="str">
        <f>Table2[[#This Row],[Store_ID]]&amp;"-"&amp;Table2[[#This Row],[Year]]&amp;"-"&amp;Table2[[#This Row],[Month]]</f>
        <v>STR063-2024-Nov</v>
      </c>
      <c r="F1592" s="2" t="s">
        <v>2407</v>
      </c>
      <c r="G1592" s="2" t="str">
        <f>_xlfn.XLOOKUP(Table2[[#This Row],[Customer_ID]],Table3[Customer_ID],Table3[Customer Name],"Not Found")</f>
        <v>Vikram Achari</v>
      </c>
      <c r="H1592" s="2" t="str">
        <f>_xlfn.XLOOKUP(Table2[[#This Row],[Customer_ID]],Table3[Customer_ID],Table3[Gender],"Female")</f>
        <v>Male</v>
      </c>
      <c r="I1592" s="2" t="str">
        <f>_xlfn.XLOOKUP(Table2[[#This Row],[Customer_ID]],Table3[Customer_ID],Table3[City],"Missing Memebership")</f>
        <v>Kannur</v>
      </c>
      <c r="J1592" s="2" t="str">
        <f>_xlfn.XLOOKUP(Table2[[#This Row],[Customer_ID]],Table3[Customer_ID],Table3[State],"Karnataka")</f>
        <v>Kerala</v>
      </c>
      <c r="K1592" s="2" t="str">
        <f>_xlfn.XLOOKUP(Table2[[#This Row],[Customer_ID]],Table3[Customer_ID],Table3[Membership],"Regular")</f>
        <v>Platinum</v>
      </c>
      <c r="L1592" s="2" t="s">
        <v>1910</v>
      </c>
      <c r="M1592" s="2" t="str">
        <f>_xlfn.XLOOKUP(Table2[[#This Row],[Product_ID]],Table4[Product_ID],Table4[Product_Name],"Not Found")</f>
        <v>Bata Slippers Wine</v>
      </c>
      <c r="N1592" s="2" t="str">
        <f>_xlfn.XLOOKUP(Table2[[#This Row],[Product_ID]],Table4[Product_ID],Table4[Category],"Not Found")</f>
        <v>Footwear</v>
      </c>
      <c r="O1592" s="2" t="str">
        <f>_xlfn.XLOOKUP(Table2[[#This Row],[Product_ID]],Table4[Product_ID],Table4[Subcategory],"Not Found")</f>
        <v>Slippers</v>
      </c>
      <c r="P1592" s="2" t="str">
        <f>_xlfn.XLOOKUP(Table2[[#This Row],[Product_ID]],Table4[Product_ID],Table4[Brand],"Missing Brand")</f>
        <v>Bata</v>
      </c>
      <c r="Q1592" s="2" t="s">
        <v>567</v>
      </c>
      <c r="R1592" s="2" t="str">
        <f>_xlfn.XLOOKUP(Table2[[#This Row],[Store_ID]],Table6[Store_ID],Table6[Store Name],"Not Found")</f>
        <v>TrendMart Shivamogga Mall Kiosk</v>
      </c>
      <c r="S1592" s="2">
        <f>_xlfn.XLOOKUP(Table2[[#This Row],[Store_ID]],Table6[Store_ID],Table6[Monthly Target],"Missing Target")</f>
        <v>1200000</v>
      </c>
      <c r="T1592" s="2" t="str">
        <f>_xlfn.XLOOKUP(Table2[[#This Row],[Store_ID]],Table6[Store_ID],Table6[Region],"Not Found")</f>
        <v>South Zone 2</v>
      </c>
      <c r="U1592" s="2" t="s">
        <v>504</v>
      </c>
      <c r="V1592" s="2" t="str">
        <f>_xlfn.XLOOKUP(Table2[[#This Row],[Employee_ID]],Table5[Employee_ID],Table5[Employee Name],"Not Found")</f>
        <v>Vikram Bhat</v>
      </c>
      <c r="W1592" s="2">
        <v>1</v>
      </c>
      <c r="X1592" s="2">
        <v>2125.92</v>
      </c>
      <c r="Y1592" s="2">
        <v>15</v>
      </c>
      <c r="Z1592" s="2">
        <v>318.89</v>
      </c>
      <c r="AA1592" s="2">
        <v>12</v>
      </c>
      <c r="AB1592" s="2">
        <v>216.84</v>
      </c>
      <c r="AC1592" s="2">
        <v>2023.87</v>
      </c>
      <c r="AD1592" s="2">
        <v>1504.79</v>
      </c>
      <c r="AE1592" s="2">
        <f t="shared" si="51"/>
        <v>302.2399999999999</v>
      </c>
      <c r="AF1592" s="2" t="s">
        <v>56</v>
      </c>
      <c r="AG1592" s="42">
        <f>IFERROR(Table2[[#This Row],[Profit]]/Table2[[#This Row],[Sales Amount]],0)</f>
        <v>0.14933765508654206</v>
      </c>
      <c r="AH1592" s="2" t="str">
        <f>TRIM(Table2[[#This Row],[Payment Modee]])</f>
        <v>Credit Card</v>
      </c>
      <c r="AI1592" s="2" t="s">
        <v>26</v>
      </c>
      <c r="AJ1592" s="2" t="s">
        <v>27</v>
      </c>
      <c r="AK1592" s="2" t="s">
        <v>1726</v>
      </c>
      <c r="AL1592" s="16" t="str">
        <f>IF(HOUR(Table2[[#This Row],[Order Time]])&lt;12,"Morning",IF(HOUR(Table2[[#This Row],[Order Time]])&lt;17,"Afternoon",IF(HOUR(Table2[[#This Row],[Order Time]])&lt;21,"Evening","Night")))</f>
        <v>Afternoon</v>
      </c>
      <c r="AM1592" s="16" t="s">
        <v>38</v>
      </c>
    </row>
    <row r="1593" spans="1:39" x14ac:dyDescent="0.25">
      <c r="A1593" s="13" t="s">
        <v>3382</v>
      </c>
      <c r="B1593" s="4">
        <v>45644</v>
      </c>
      <c r="C1593" s="2">
        <f>YEAR(Table2[[#This Row],[Invoice Date]])</f>
        <v>2024</v>
      </c>
      <c r="D1593" s="2" t="str">
        <f>TEXT(Table2[[#This Row],[Invoice Date]],"mmm")</f>
        <v>Dec</v>
      </c>
      <c r="E1593" s="2" t="str">
        <f>Table2[[#This Row],[Store_ID]]&amp;"-"&amp;Table2[[#This Row],[Year]]&amp;"-"&amp;Table2[[#This Row],[Month]]</f>
        <v>STR009-2024-Dec</v>
      </c>
      <c r="F1593" s="2" t="s">
        <v>3383</v>
      </c>
      <c r="G1593" s="2" t="str">
        <f>_xlfn.XLOOKUP(Table2[[#This Row],[Customer_ID]],Table3[Customer_ID],Table3[Customer Name],"Not Found")</f>
        <v>Devraj Bhat</v>
      </c>
      <c r="H1593" s="2" t="str">
        <f>_xlfn.XLOOKUP(Table2[[#This Row],[Customer_ID]],Table3[Customer_ID],Table3[Gender],"Female")</f>
        <v>Male</v>
      </c>
      <c r="I1593" s="2" t="str">
        <f>_xlfn.XLOOKUP(Table2[[#This Row],[Customer_ID]],Table3[Customer_ID],Table3[City],"Missing Memebership")</f>
        <v>Kochi</v>
      </c>
      <c r="J1593" s="2" t="str">
        <f>_xlfn.XLOOKUP(Table2[[#This Row],[Customer_ID]],Table3[Customer_ID],Table3[State],"Karnataka")</f>
        <v>Kerala</v>
      </c>
      <c r="K1593" s="2" t="str">
        <f>_xlfn.XLOOKUP(Table2[[#This Row],[Customer_ID]],Table3[Customer_ID],Table3[Membership],"Regular")</f>
        <v>Regular</v>
      </c>
      <c r="L1593" s="2" t="s">
        <v>2243</v>
      </c>
      <c r="M1593" s="2" t="str">
        <f>_xlfn.XLOOKUP(Table2[[#This Row],[Product_ID]],Table4[Product_ID],Table4[Product_Name],"Not Found")</f>
        <v>Mufti Track Suit Mustard</v>
      </c>
      <c r="N1593" s="2" t="str">
        <f>_xlfn.XLOOKUP(Table2[[#This Row],[Product_ID]],Table4[Product_ID],Table4[Category],"Not Found")</f>
        <v>Sportswear</v>
      </c>
      <c r="O1593" s="2" t="str">
        <f>_xlfn.XLOOKUP(Table2[[#This Row],[Product_ID]],Table4[Product_ID],Table4[Subcategory],"Not Found")</f>
        <v>Track Suit</v>
      </c>
      <c r="P1593" s="2" t="str">
        <f>_xlfn.XLOOKUP(Table2[[#This Row],[Product_ID]],Table4[Product_ID],Table4[Brand],"Missing Brand")</f>
        <v>Mufti</v>
      </c>
      <c r="Q1593" s="2" t="s">
        <v>520</v>
      </c>
      <c r="R1593" s="2" t="str">
        <f>_xlfn.XLOOKUP(Table2[[#This Row],[Store_ID]],Table6[Store_ID],Table6[Store Name],"Not Found")</f>
        <v>TrendMart Thrissur High Street</v>
      </c>
      <c r="S1593" s="2">
        <f>_xlfn.XLOOKUP(Table2[[#This Row],[Store_ID]],Table6[Store_ID],Table6[Monthly Target],"Missing Target")</f>
        <v>2500000</v>
      </c>
      <c r="T1593" s="2" t="str">
        <f>_xlfn.XLOOKUP(Table2[[#This Row],[Store_ID]],Table6[Store_ID],Table6[Region],"Not Found")</f>
        <v>South Zone 1</v>
      </c>
      <c r="U1593" s="2" t="s">
        <v>81</v>
      </c>
      <c r="V1593" s="2" t="str">
        <f>_xlfn.XLOOKUP(Table2[[#This Row],[Employee_ID]],Table5[Employee_ID],Table5[Employee Name],"Not Found")</f>
        <v>Charulatha Kumar</v>
      </c>
      <c r="W1593" s="2">
        <v>1</v>
      </c>
      <c r="X1593" s="2">
        <v>685.12</v>
      </c>
      <c r="Y1593" s="2">
        <v>15</v>
      </c>
      <c r="Z1593" s="2">
        <v>102.77</v>
      </c>
      <c r="AA1593" s="2">
        <v>5</v>
      </c>
      <c r="AB1593" s="2">
        <v>29.12</v>
      </c>
      <c r="AC1593" s="2">
        <v>611.47</v>
      </c>
      <c r="AD1593" s="2">
        <v>504.05</v>
      </c>
      <c r="AE1593" s="2">
        <f t="shared" si="51"/>
        <v>78.300000000000011</v>
      </c>
      <c r="AF1593" s="2" t="s">
        <v>69</v>
      </c>
      <c r="AG1593" s="42">
        <f>IFERROR(Table2[[#This Row],[Profit]]/Table2[[#This Row],[Sales Amount]],0)</f>
        <v>0.12805207123816378</v>
      </c>
      <c r="AH1593" s="2" t="str">
        <f>TRIM(Table2[[#This Row],[Payment Modee]])</f>
        <v>Cash</v>
      </c>
      <c r="AI1593" s="2" t="s">
        <v>36</v>
      </c>
      <c r="AJ1593" s="2" t="s">
        <v>27</v>
      </c>
      <c r="AK1593" s="2" t="s">
        <v>1839</v>
      </c>
      <c r="AL1593" s="16" t="str">
        <f>IF(HOUR(Table2[[#This Row],[Order Time]])&lt;12,"Morning",IF(HOUR(Table2[[#This Row],[Order Time]])&lt;17,"Afternoon",IF(HOUR(Table2[[#This Row],[Order Time]])&lt;21,"Evening","Night")))</f>
        <v>Night</v>
      </c>
      <c r="AM1593" s="16" t="s">
        <v>29</v>
      </c>
    </row>
    <row r="1594" spans="1:39" x14ac:dyDescent="0.25">
      <c r="A1594" s="13" t="s">
        <v>3384</v>
      </c>
      <c r="B1594" s="4">
        <v>45648</v>
      </c>
      <c r="C1594" s="2">
        <f>YEAR(Table2[[#This Row],[Invoice Date]])</f>
        <v>2024</v>
      </c>
      <c r="D1594" s="2" t="str">
        <f>TEXT(Table2[[#This Row],[Invoice Date]],"mmm")</f>
        <v>Dec</v>
      </c>
      <c r="E1594" s="2" t="str">
        <f>Table2[[#This Row],[Store_ID]]&amp;"-"&amp;Table2[[#This Row],[Year]]&amp;"-"&amp;Table2[[#This Row],[Month]]</f>
        <v>STR106-2024-Dec</v>
      </c>
      <c r="F1594" s="2" t="s">
        <v>1059</v>
      </c>
      <c r="G1594" s="2" t="str">
        <f>_xlfn.XLOOKUP(Table2[[#This Row],[Customer_ID]],Table3[Customer_ID],Table3[Customer Name],"Not Found")</f>
        <v>Rajesh Srinivasan</v>
      </c>
      <c r="H1594" s="2" t="str">
        <f>_xlfn.XLOOKUP(Table2[[#This Row],[Customer_ID]],Table3[Customer_ID],Table3[Gender],"Female")</f>
        <v>Male</v>
      </c>
      <c r="I1594" s="2" t="str">
        <f>_xlfn.XLOOKUP(Table2[[#This Row],[Customer_ID]],Table3[Customer_ID],Table3[City],"Missing Memebership")</f>
        <v>Tirunelveli</v>
      </c>
      <c r="J1594" s="2" t="str">
        <f>_xlfn.XLOOKUP(Table2[[#This Row],[Customer_ID]],Table3[Customer_ID],Table3[State],"Karnataka")</f>
        <v>Tamil Nadu</v>
      </c>
      <c r="K1594" s="2" t="str">
        <f>_xlfn.XLOOKUP(Table2[[#This Row],[Customer_ID]],Table3[Customer_ID],Table3[Membership],"Regular")</f>
        <v>Regular</v>
      </c>
      <c r="L1594" s="2" t="s">
        <v>1460</v>
      </c>
      <c r="M1594" s="2" t="str">
        <f>_xlfn.XLOOKUP(Table2[[#This Row],[Product_ID]],Table4[Product_ID],Table4[Product_Name],"Not Found")</f>
        <v>Liberty Anarkali Kurti Purple</v>
      </c>
      <c r="N1594" s="2" t="str">
        <f>_xlfn.XLOOKUP(Table2[[#This Row],[Product_ID]],Table4[Product_ID],Table4[Category],"Not Found")</f>
        <v>Women Kurtis</v>
      </c>
      <c r="O1594" s="2" t="str">
        <f>_xlfn.XLOOKUP(Table2[[#This Row],[Product_ID]],Table4[Product_ID],Table4[Subcategory],"Not Found")</f>
        <v>Anarkali Kurti</v>
      </c>
      <c r="P1594" s="2" t="str">
        <f>_xlfn.XLOOKUP(Table2[[#This Row],[Product_ID]],Table4[Product_ID],Table4[Brand],"Missing Brand")</f>
        <v>Liberty</v>
      </c>
      <c r="Q1594" s="2" t="s">
        <v>1716</v>
      </c>
      <c r="R1594" s="2" t="str">
        <f>_xlfn.XLOOKUP(Table2[[#This Row],[Store_ID]],Table6[Store_ID],Table6[Store Name],"Not Found")</f>
        <v>TrendMart Vijayawada Outlet</v>
      </c>
      <c r="S1594" s="2">
        <f>_xlfn.XLOOKUP(Table2[[#This Row],[Store_ID]],Table6[Store_ID],Table6[Monthly Target],"Missing Target")</f>
        <v>2500000</v>
      </c>
      <c r="T1594" s="2" t="str">
        <f>_xlfn.XLOOKUP(Table2[[#This Row],[Store_ID]],Table6[Store_ID],Table6[Region],"Not Found")</f>
        <v>South Zone 3</v>
      </c>
      <c r="U1594" s="2" t="s">
        <v>229</v>
      </c>
      <c r="V1594" s="2" t="str">
        <f>_xlfn.XLOOKUP(Table2[[#This Row],[Employee_ID]],Table5[Employee_ID],Table5[Employee Name],"Not Found")</f>
        <v>Yogesh Chettiar</v>
      </c>
      <c r="W1594" s="2">
        <v>1</v>
      </c>
      <c r="X1594" s="2">
        <v>1167.1500000000001</v>
      </c>
      <c r="Y1594" s="2">
        <v>20</v>
      </c>
      <c r="Z1594" s="2">
        <v>233.43</v>
      </c>
      <c r="AA1594" s="2">
        <v>12</v>
      </c>
      <c r="AB1594" s="2">
        <v>112.05</v>
      </c>
      <c r="AC1594" s="2">
        <v>1045.77</v>
      </c>
      <c r="AD1594" s="2">
        <v>808.99</v>
      </c>
      <c r="AE1594" s="2">
        <f t="shared" si="51"/>
        <v>124.72999999999998</v>
      </c>
      <c r="AF1594" s="2" t="s">
        <v>25</v>
      </c>
      <c r="AG1594" s="42">
        <f>IFERROR(Table2[[#This Row],[Profit]]/Table2[[#This Row],[Sales Amount]],0)</f>
        <v>0.11927096780362793</v>
      </c>
      <c r="AH1594" s="2" t="str">
        <f>TRIM(Table2[[#This Row],[Payment Modee]])</f>
        <v>UPI</v>
      </c>
      <c r="AI1594" s="2" t="s">
        <v>36</v>
      </c>
      <c r="AJ1594" s="2" t="s">
        <v>27</v>
      </c>
      <c r="AK1594" s="2" t="s">
        <v>1631</v>
      </c>
      <c r="AL1594" s="16" t="str">
        <f>IF(HOUR(Table2[[#This Row],[Order Time]])&lt;12,"Morning",IF(HOUR(Table2[[#This Row],[Order Time]])&lt;17,"Afternoon",IF(HOUR(Table2[[#This Row],[Order Time]])&lt;21,"Evening","Night")))</f>
        <v>Afternoon</v>
      </c>
      <c r="AM1594" s="16" t="s">
        <v>38</v>
      </c>
    </row>
    <row r="1595" spans="1:39" x14ac:dyDescent="0.25">
      <c r="A1595" s="13" t="s">
        <v>3385</v>
      </c>
      <c r="B1595" s="4">
        <v>45417</v>
      </c>
      <c r="C1595" s="2">
        <f>YEAR(Table2[[#This Row],[Invoice Date]])</f>
        <v>2024</v>
      </c>
      <c r="D1595" s="2" t="str">
        <f>TEXT(Table2[[#This Row],[Invoice Date]],"mmm")</f>
        <v>May</v>
      </c>
      <c r="E1595" s="2" t="str">
        <f>Table2[[#This Row],[Store_ID]]&amp;"-"&amp;Table2[[#This Row],[Year]]&amp;"-"&amp;Table2[[#This Row],[Month]]</f>
        <v>STR088-2024-May</v>
      </c>
      <c r="F1595" s="2" t="s">
        <v>2993</v>
      </c>
      <c r="G1595" s="2" t="str">
        <f>_xlfn.XLOOKUP(Table2[[#This Row],[Customer_ID]],Table3[Customer_ID],Table3[Customer Name],"Not Found")</f>
        <v>Charulatha Hegde</v>
      </c>
      <c r="H1595" s="2" t="str">
        <f>_xlfn.XLOOKUP(Table2[[#This Row],[Customer_ID]],Table3[Customer_ID],Table3[Gender],"Female")</f>
        <v>Female</v>
      </c>
      <c r="I1595" s="2" t="str">
        <f>_xlfn.XLOOKUP(Table2[[#This Row],[Customer_ID]],Table3[Customer_ID],Table3[City],"Missing Memebership")</f>
        <v>Warangal</v>
      </c>
      <c r="J1595" s="2" t="str">
        <f>_xlfn.XLOOKUP(Table2[[#This Row],[Customer_ID]],Table3[Customer_ID],Table3[State],"Karnataka")</f>
        <v>Telangana</v>
      </c>
      <c r="K1595" s="2" t="str">
        <f>_xlfn.XLOOKUP(Table2[[#This Row],[Customer_ID]],Table3[Customer_ID],Table3[Membership],"Regular")</f>
        <v>Silver</v>
      </c>
      <c r="L1595" s="2" t="s">
        <v>2243</v>
      </c>
      <c r="M1595" s="2" t="str">
        <f>_xlfn.XLOOKUP(Table2[[#This Row],[Product_ID]],Table4[Product_ID],Table4[Product_Name],"Not Found")</f>
        <v>Mufti Track Suit Mustard</v>
      </c>
      <c r="N1595" s="2" t="str">
        <f>_xlfn.XLOOKUP(Table2[[#This Row],[Product_ID]],Table4[Product_ID],Table4[Category],"Not Found")</f>
        <v>Sportswear</v>
      </c>
      <c r="O1595" s="2" t="str">
        <f>_xlfn.XLOOKUP(Table2[[#This Row],[Product_ID]],Table4[Product_ID],Table4[Subcategory],"Not Found")</f>
        <v>Track Suit</v>
      </c>
      <c r="P1595" s="2" t="str">
        <f>_xlfn.XLOOKUP(Table2[[#This Row],[Product_ID]],Table4[Product_ID],Table4[Brand],"Missing Brand")</f>
        <v>Mufti</v>
      </c>
      <c r="Q1595" s="2" t="s">
        <v>141</v>
      </c>
      <c r="R1595" s="2" t="str">
        <f>_xlfn.XLOOKUP(Table2[[#This Row],[Store_ID]],Table6[Store_ID],Table6[Store Name],"Not Found")</f>
        <v>TrendMart Warangal High Street</v>
      </c>
      <c r="S1595" s="2">
        <f>_xlfn.XLOOKUP(Table2[[#This Row],[Store_ID]],Table6[Store_ID],Table6[Monthly Target],"Missing Target")</f>
        <v>2000000</v>
      </c>
      <c r="T1595" s="2" t="str">
        <f>_xlfn.XLOOKUP(Table2[[#This Row],[Store_ID]],Table6[Store_ID],Table6[Region],"Not Found")</f>
        <v>South Zone 2</v>
      </c>
      <c r="U1595" s="2" t="s">
        <v>62</v>
      </c>
      <c r="V1595" s="2" t="str">
        <f>_xlfn.XLOOKUP(Table2[[#This Row],[Employee_ID]],Table5[Employee_ID],Table5[Employee Name],"Not Found")</f>
        <v>Rahul Krishnan</v>
      </c>
      <c r="W1595" s="2">
        <v>3</v>
      </c>
      <c r="X1595" s="2">
        <v>692.88</v>
      </c>
      <c r="Y1595" s="2">
        <v>10</v>
      </c>
      <c r="Z1595" s="2">
        <v>207.86</v>
      </c>
      <c r="AA1595" s="2">
        <v>5</v>
      </c>
      <c r="AB1595" s="2">
        <v>93.54</v>
      </c>
      <c r="AC1595" s="2">
        <v>1964.32</v>
      </c>
      <c r="AD1595" s="2">
        <v>1512.15</v>
      </c>
      <c r="AE1595" s="2">
        <f t="shared" si="51"/>
        <v>358.62999999999982</v>
      </c>
      <c r="AF1595" s="2" t="s">
        <v>25</v>
      </c>
      <c r="AG1595" s="42">
        <f>IFERROR(Table2[[#This Row],[Profit]]/Table2[[#This Row],[Sales Amount]],0)</f>
        <v>0.18257208601449856</v>
      </c>
      <c r="AH1595" s="2" t="str">
        <f>TRIM(Table2[[#This Row],[Payment Modee]])</f>
        <v>UPI</v>
      </c>
      <c r="AI1595" s="2" t="s">
        <v>26</v>
      </c>
      <c r="AJ1595" s="2" t="s">
        <v>27</v>
      </c>
      <c r="AK1595" s="2" t="s">
        <v>902</v>
      </c>
      <c r="AL1595" s="16" t="str">
        <f>IF(HOUR(Table2[[#This Row],[Order Time]])&lt;12,"Morning",IF(HOUR(Table2[[#This Row],[Order Time]])&lt;17,"Afternoon",IF(HOUR(Table2[[#This Row],[Order Time]])&lt;21,"Evening","Night")))</f>
        <v>Afternoon</v>
      </c>
      <c r="AM1595" s="16" t="s">
        <v>38</v>
      </c>
    </row>
    <row r="1596" spans="1:39" x14ac:dyDescent="0.25">
      <c r="A1596" s="13" t="s">
        <v>3386</v>
      </c>
      <c r="B1596" s="4">
        <v>45579</v>
      </c>
      <c r="C1596" s="2">
        <f>YEAR(Table2[[#This Row],[Invoice Date]])</f>
        <v>2024</v>
      </c>
      <c r="D1596" s="2" t="str">
        <f>TEXT(Table2[[#This Row],[Invoice Date]],"mmm")</f>
        <v>Oct</v>
      </c>
      <c r="E1596" s="2" t="str">
        <f>Table2[[#This Row],[Store_ID]]&amp;"-"&amp;Table2[[#This Row],[Year]]&amp;"-"&amp;Table2[[#This Row],[Month]]</f>
        <v>STR117-2024-Oct</v>
      </c>
      <c r="F1596" s="2" t="s">
        <v>1657</v>
      </c>
      <c r="G1596" s="2" t="str">
        <f>_xlfn.XLOOKUP(Table2[[#This Row],[Customer_ID]],Table3[Customer_ID],Table3[Customer Name],"Not Found")</f>
        <v>Hari Bhat</v>
      </c>
      <c r="H1596" s="2" t="str">
        <f>_xlfn.XLOOKUP(Table2[[#This Row],[Customer_ID]],Table3[Customer_ID],Table3[Gender],"Female")</f>
        <v>Male</v>
      </c>
      <c r="I1596" s="2" t="str">
        <f>_xlfn.XLOOKUP(Table2[[#This Row],[Customer_ID]],Table3[Customer_ID],Table3[City],"Missing Memebership")</f>
        <v>Thrissur</v>
      </c>
      <c r="J1596" s="2" t="str">
        <f>_xlfn.XLOOKUP(Table2[[#This Row],[Customer_ID]],Table3[Customer_ID],Table3[State],"Karnataka")</f>
        <v>Kerala</v>
      </c>
      <c r="K1596" s="2" t="str">
        <f>_xlfn.XLOOKUP(Table2[[#This Row],[Customer_ID]],Table3[Customer_ID],Table3[Membership],"Regular")</f>
        <v>Gold</v>
      </c>
      <c r="L1596" s="2" t="s">
        <v>1359</v>
      </c>
      <c r="M1596" s="2" t="str">
        <f>_xlfn.XLOOKUP(Table2[[#This Row],[Product_ID]],Table4[Product_ID],Table4[Product_Name],"Not Found")</f>
        <v>Killer Jeans Round Neck Charcoal</v>
      </c>
      <c r="N1596" s="2" t="str">
        <f>_xlfn.XLOOKUP(Table2[[#This Row],[Product_ID]],Table4[Product_ID],Table4[Category],"Not Found")</f>
        <v>Men T-Shirts</v>
      </c>
      <c r="O1596" s="2" t="str">
        <f>_xlfn.XLOOKUP(Table2[[#This Row],[Product_ID]],Table4[Product_ID],Table4[Subcategory],"Not Found")</f>
        <v>Round Neck</v>
      </c>
      <c r="P1596" s="2" t="str">
        <f>_xlfn.XLOOKUP(Table2[[#This Row],[Product_ID]],Table4[Product_ID],Table4[Brand],"Missing Brand")</f>
        <v>Killer Jeans</v>
      </c>
      <c r="Q1596" s="2" t="s">
        <v>695</v>
      </c>
      <c r="R1596" s="2" t="str">
        <f>_xlfn.XLOOKUP(Table2[[#This Row],[Store_ID]],Table6[Store_ID],Table6[Store Name],"Not Found")</f>
        <v>TrendMart Tirunelveli Flagship</v>
      </c>
      <c r="S1596" s="2">
        <f>_xlfn.XLOOKUP(Table2[[#This Row],[Store_ID]],Table6[Store_ID],Table6[Monthly Target],"Missing Target")</f>
        <v>1500000</v>
      </c>
      <c r="T1596" s="2" t="str">
        <f>_xlfn.XLOOKUP(Table2[[#This Row],[Store_ID]],Table6[Store_ID],Table6[Region],"Not Found")</f>
        <v>South Zone 1</v>
      </c>
      <c r="U1596" s="2" t="s">
        <v>118</v>
      </c>
      <c r="V1596" s="2" t="str">
        <f>_xlfn.XLOOKUP(Table2[[#This Row],[Employee_ID]],Table5[Employee_ID],Table5[Employee Name],"Not Found")</f>
        <v>Deepak Kamath</v>
      </c>
      <c r="W1596" s="2">
        <v>4</v>
      </c>
      <c r="X1596" s="2">
        <v>736.55</v>
      </c>
      <c r="Y1596" s="2">
        <v>20</v>
      </c>
      <c r="Z1596" s="2">
        <v>589.24</v>
      </c>
      <c r="AA1596" s="2">
        <v>5</v>
      </c>
      <c r="AB1596" s="2">
        <v>117.85</v>
      </c>
      <c r="AC1596" s="2">
        <v>2474.81</v>
      </c>
      <c r="AD1596" s="2">
        <v>1712.64</v>
      </c>
      <c r="AE1596" s="2">
        <f t="shared" si="51"/>
        <v>644.31999999999982</v>
      </c>
      <c r="AF1596" s="2" t="s">
        <v>69</v>
      </c>
      <c r="AG1596" s="42">
        <f>IFERROR(Table2[[#This Row],[Profit]]/Table2[[#This Row],[Sales Amount]],0)</f>
        <v>0.26035129969573417</v>
      </c>
      <c r="AH1596" s="2" t="str">
        <f>TRIM(Table2[[#This Row],[Payment Modee]])</f>
        <v>Cash</v>
      </c>
      <c r="AI1596" s="2" t="s">
        <v>26</v>
      </c>
      <c r="AJ1596" s="2" t="s">
        <v>27</v>
      </c>
      <c r="AK1596" s="2" t="s">
        <v>1336</v>
      </c>
      <c r="AL1596" s="16" t="str">
        <f>IF(HOUR(Table2[[#This Row],[Order Time]])&lt;12,"Morning",IF(HOUR(Table2[[#This Row],[Order Time]])&lt;17,"Afternoon",IF(HOUR(Table2[[#This Row],[Order Time]])&lt;21,"Evening","Night")))</f>
        <v>Afternoon</v>
      </c>
      <c r="AM1596" s="16" t="s">
        <v>29</v>
      </c>
    </row>
    <row r="1597" spans="1:39" x14ac:dyDescent="0.25">
      <c r="A1597" s="13" t="s">
        <v>3387</v>
      </c>
      <c r="B1597" s="4">
        <v>45735</v>
      </c>
      <c r="C1597" s="2">
        <f>YEAR(Table2[[#This Row],[Invoice Date]])</f>
        <v>2025</v>
      </c>
      <c r="D1597" s="2" t="str">
        <f>TEXT(Table2[[#This Row],[Invoice Date]],"mmm")</f>
        <v>Mar</v>
      </c>
      <c r="E1597" s="2" t="str">
        <f>Table2[[#This Row],[Store_ID]]&amp;"-"&amp;Table2[[#This Row],[Year]]&amp;"-"&amp;Table2[[#This Row],[Month]]</f>
        <v>STR008-2025-Mar</v>
      </c>
      <c r="F1597" s="2" t="s">
        <v>2341</v>
      </c>
      <c r="G1597" s="2" t="str">
        <f>_xlfn.XLOOKUP(Table2[[#This Row],[Customer_ID]],Table3[Customer_ID],Table3[Customer Name],"Not Found")</f>
        <v>Raghu Balasubramaniam</v>
      </c>
      <c r="H1597" s="2" t="str">
        <f>_xlfn.XLOOKUP(Table2[[#This Row],[Customer_ID]],Table3[Customer_ID],Table3[Gender],"Female")</f>
        <v>Male</v>
      </c>
      <c r="I1597" s="2" t="str">
        <f>_xlfn.XLOOKUP(Table2[[#This Row],[Customer_ID]],Table3[Customer_ID],Table3[City],"Missing Memebership")</f>
        <v>Shivamogga</v>
      </c>
      <c r="J1597" s="2" t="str">
        <f>_xlfn.XLOOKUP(Table2[[#This Row],[Customer_ID]],Table3[Customer_ID],Table3[State],"Karnataka")</f>
        <v>Karnataka</v>
      </c>
      <c r="K1597" s="2" t="str">
        <f>_xlfn.XLOOKUP(Table2[[#This Row],[Customer_ID]],Table3[Customer_ID],Table3[Membership],"Regular")</f>
        <v>Silver</v>
      </c>
      <c r="L1597" s="2" t="s">
        <v>519</v>
      </c>
      <c r="M1597" s="2" t="str">
        <f>_xlfn.XLOOKUP(Table2[[#This Row],[Product_ID]],Table4[Product_ID],Table4[Product_Name],"Not Found")</f>
        <v>Reebok Graphic Tee Cream</v>
      </c>
      <c r="N1597" s="2" t="str">
        <f>_xlfn.XLOOKUP(Table2[[#This Row],[Product_ID]],Table4[Product_ID],Table4[Category],"Not Found")</f>
        <v>Men T-Shirts</v>
      </c>
      <c r="O1597" s="2" t="str">
        <f>_xlfn.XLOOKUP(Table2[[#This Row],[Product_ID]],Table4[Product_ID],Table4[Subcategory],"Not Found")</f>
        <v>Graphic Tee</v>
      </c>
      <c r="P1597" s="2" t="str">
        <f>_xlfn.XLOOKUP(Table2[[#This Row],[Product_ID]],Table4[Product_ID],Table4[Brand],"Missing Brand")</f>
        <v>Reebok</v>
      </c>
      <c r="Q1597" s="2" t="s">
        <v>499</v>
      </c>
      <c r="R1597" s="2" t="str">
        <f>_xlfn.XLOOKUP(Table2[[#This Row],[Store_ID]],Table6[Store_ID],Table6[Store Name],"Not Found")</f>
        <v>TrendMart Kochi Mall Kiosk</v>
      </c>
      <c r="S1597" s="2">
        <f>_xlfn.XLOOKUP(Table2[[#This Row],[Store_ID]],Table6[Store_ID],Table6[Monthly Target],"Missing Target")</f>
        <v>1500000</v>
      </c>
      <c r="T1597" s="2" t="str">
        <f>_xlfn.XLOOKUP(Table2[[#This Row],[Store_ID]],Table6[Store_ID],Table6[Region],"Not Found")</f>
        <v>South Zone 1</v>
      </c>
      <c r="U1597" s="2" t="s">
        <v>289</v>
      </c>
      <c r="V1597" s="2" t="str">
        <f>_xlfn.XLOOKUP(Table2[[#This Row],[Employee_ID]],Table5[Employee_ID],Table5[Employee Name],"Not Found")</f>
        <v>Anitha Ramachandran</v>
      </c>
      <c r="W1597" s="2">
        <v>2</v>
      </c>
      <c r="X1597" s="2">
        <v>682.75</v>
      </c>
      <c r="Y1597" s="2">
        <v>0</v>
      </c>
      <c r="Z1597" s="2">
        <v>0</v>
      </c>
      <c r="AA1597" s="2">
        <v>5</v>
      </c>
      <c r="AB1597" s="2">
        <v>68.28</v>
      </c>
      <c r="AC1597" s="2">
        <v>1433.78</v>
      </c>
      <c r="AD1597" s="2">
        <v>835.84</v>
      </c>
      <c r="AE1597" s="2">
        <f t="shared" si="51"/>
        <v>529.66</v>
      </c>
      <c r="AF1597" s="2" t="s">
        <v>136</v>
      </c>
      <c r="AG1597" s="42">
        <f>IFERROR(Table2[[#This Row],[Profit]]/Table2[[#This Row],[Sales Amount]],0)</f>
        <v>0.36941511249982562</v>
      </c>
      <c r="AH1597" s="2" t="str">
        <f>TRIM(Table2[[#This Row],[Payment Modee]])</f>
        <v>EMI</v>
      </c>
      <c r="AI1597" s="2" t="s">
        <v>36</v>
      </c>
      <c r="AJ1597" s="2" t="s">
        <v>27</v>
      </c>
      <c r="AK1597" s="2" t="s">
        <v>2460</v>
      </c>
      <c r="AL1597" s="16" t="str">
        <f>IF(HOUR(Table2[[#This Row],[Order Time]])&lt;12,"Morning",IF(HOUR(Table2[[#This Row],[Order Time]])&lt;17,"Afternoon",IF(HOUR(Table2[[#This Row],[Order Time]])&lt;21,"Evening","Night")))</f>
        <v>Afternoon</v>
      </c>
      <c r="AM1597" s="16" t="s">
        <v>29</v>
      </c>
    </row>
    <row r="1598" spans="1:39" x14ac:dyDescent="0.25">
      <c r="A1598" s="13" t="s">
        <v>3388</v>
      </c>
      <c r="B1598" s="4">
        <v>45609</v>
      </c>
      <c r="C1598" s="2">
        <f>YEAR(Table2[[#This Row],[Invoice Date]])</f>
        <v>2024</v>
      </c>
      <c r="D1598" s="2" t="str">
        <f>TEXT(Table2[[#This Row],[Invoice Date]],"mmm")</f>
        <v>Nov</v>
      </c>
      <c r="E1598" s="2" t="str">
        <f>Table2[[#This Row],[Store_ID]]&amp;"-"&amp;Table2[[#This Row],[Year]]&amp;"-"&amp;Table2[[#This Row],[Month]]</f>
        <v>STR066-2024-Nov</v>
      </c>
      <c r="F1598" s="2" t="s">
        <v>3389</v>
      </c>
      <c r="G1598" s="2" t="str">
        <f>_xlfn.XLOOKUP(Table2[[#This Row],[Customer_ID]],Table3[Customer_ID],Table3[Customer Name],"Not Found")</f>
        <v>Janani Nair</v>
      </c>
      <c r="H1598" s="2" t="str">
        <f>_xlfn.XLOOKUP(Table2[[#This Row],[Customer_ID]],Table3[Customer_ID],Table3[Gender],"Female")</f>
        <v>Female</v>
      </c>
      <c r="I1598" s="2" t="str">
        <f>_xlfn.XLOOKUP(Table2[[#This Row],[Customer_ID]],Table3[Customer_ID],Table3[City],"Missing Memebership")</f>
        <v>Tumakuru</v>
      </c>
      <c r="J1598" s="2" t="str">
        <f>_xlfn.XLOOKUP(Table2[[#This Row],[Customer_ID]],Table3[Customer_ID],Table3[State],"Karnataka")</f>
        <v>Karnataka</v>
      </c>
      <c r="K1598" s="2" t="str">
        <f>_xlfn.XLOOKUP(Table2[[#This Row],[Customer_ID]],Table3[Customer_ID],Table3[Membership],"Regular")</f>
        <v>Silver</v>
      </c>
      <c r="L1598" s="2" t="s">
        <v>552</v>
      </c>
      <c r="M1598" s="2" t="str">
        <f>_xlfn.XLOOKUP(Table2[[#This Row],[Product_ID]],Table4[Product_ID],Table4[Product_Name],"Not Found")</f>
        <v>Louis Philippe Leather Wallet Brown</v>
      </c>
      <c r="N1598" s="2" t="str">
        <f>_xlfn.XLOOKUP(Table2[[#This Row],[Product_ID]],Table4[Product_ID],Table4[Category],"Not Found")</f>
        <v>Wallets</v>
      </c>
      <c r="O1598" s="2" t="str">
        <f>_xlfn.XLOOKUP(Table2[[#This Row],[Product_ID]],Table4[Product_ID],Table4[Subcategory],"Not Found")</f>
        <v>Leather Wallet</v>
      </c>
      <c r="P1598" s="2" t="str">
        <f>_xlfn.XLOOKUP(Table2[[#This Row],[Product_ID]],Table4[Product_ID],Table4[Brand],"Missing Brand")</f>
        <v>Louis Philippe</v>
      </c>
      <c r="Q1598" s="2" t="s">
        <v>302</v>
      </c>
      <c r="R1598" s="2" t="str">
        <f>_xlfn.XLOOKUP(Table2[[#This Row],[Store_ID]],Table6[Store_ID],Table6[Store Name],"Not Found")</f>
        <v>TrendMart Dindigul Standard</v>
      </c>
      <c r="S1598" s="2">
        <f>_xlfn.XLOOKUP(Table2[[#This Row],[Store_ID]],Table6[Store_ID],Table6[Monthly Target],"Missing Target")</f>
        <v>2500000</v>
      </c>
      <c r="T1598" s="2" t="str">
        <f>_xlfn.XLOOKUP(Table2[[#This Row],[Store_ID]],Table6[Store_ID],Table6[Region],"Not Found")</f>
        <v>South Zone 1</v>
      </c>
      <c r="U1598" s="2" t="s">
        <v>400</v>
      </c>
      <c r="V1598" s="2" t="str">
        <f>_xlfn.XLOOKUP(Table2[[#This Row],[Employee_ID]],Table5[Employee_ID],Table5[Employee Name],"Not Found")</f>
        <v>Anil Reddy</v>
      </c>
      <c r="W1598" s="2">
        <v>1</v>
      </c>
      <c r="X1598" s="2">
        <v>1328.4</v>
      </c>
      <c r="Y1598" s="2">
        <v>10</v>
      </c>
      <c r="Z1598" s="2">
        <v>132.84</v>
      </c>
      <c r="AA1598" s="2">
        <v>12</v>
      </c>
      <c r="AB1598" s="2">
        <v>143.47</v>
      </c>
      <c r="AC1598" s="2">
        <v>1339.03</v>
      </c>
      <c r="AD1598" s="2">
        <v>904.21</v>
      </c>
      <c r="AE1598" s="2">
        <f t="shared" si="51"/>
        <v>291.34999999999991</v>
      </c>
      <c r="AF1598" s="2" t="s">
        <v>69</v>
      </c>
      <c r="AG1598" s="42">
        <f>IFERROR(Table2[[#This Row],[Profit]]/Table2[[#This Row],[Sales Amount]],0)</f>
        <v>0.21758287715734517</v>
      </c>
      <c r="AH1598" s="2" t="str">
        <f>TRIM(Table2[[#This Row],[Payment Modee]])</f>
        <v>Cash</v>
      </c>
      <c r="AI1598" s="2" t="s">
        <v>36</v>
      </c>
      <c r="AJ1598" s="2" t="s">
        <v>27</v>
      </c>
      <c r="AK1598" s="2" t="s">
        <v>3390</v>
      </c>
      <c r="AL1598" s="16" t="str">
        <f>IF(HOUR(Table2[[#This Row],[Order Time]])&lt;12,"Morning",IF(HOUR(Table2[[#This Row],[Order Time]])&lt;17,"Afternoon",IF(HOUR(Table2[[#This Row],[Order Time]])&lt;21,"Evening","Night")))</f>
        <v>Afternoon</v>
      </c>
      <c r="AM1598" s="16" t="s">
        <v>29</v>
      </c>
    </row>
    <row r="1599" spans="1:39" x14ac:dyDescent="0.25">
      <c r="A1599" s="14" t="s">
        <v>9189</v>
      </c>
      <c r="B1599" s="8">
        <v>45398</v>
      </c>
      <c r="C1599" s="7">
        <f>YEAR(Table2[[#This Row],[Invoice Date]])</f>
        <v>2024</v>
      </c>
      <c r="D1599" s="7" t="str">
        <f>TEXT(Table2[[#This Row],[Invoice Date]],"mmm")</f>
        <v>Apr</v>
      </c>
      <c r="E1599" s="7" t="str">
        <f>Table2[[#This Row],[Store_ID]]&amp;"-"&amp;Table2[[#This Row],[Year]]&amp;"-"&amp;Table2[[#This Row],[Month]]</f>
        <v>STR118-2024-Apr</v>
      </c>
      <c r="F1599" s="7" t="s">
        <v>1259</v>
      </c>
      <c r="G1599" s="7" t="str">
        <f>_xlfn.XLOOKUP(Table2[[#This Row],[Customer_ID]],Table3[Customer_ID],Table3[Customer Name],"Not Found")</f>
        <v>Devraj Kamath</v>
      </c>
      <c r="H1599" s="7" t="str">
        <f>_xlfn.XLOOKUP(Table2[[#This Row],[Customer_ID]],Table3[Customer_ID],Table3[Gender],"Female")</f>
        <v>Male</v>
      </c>
      <c r="I1599" s="7" t="str">
        <f>_xlfn.XLOOKUP(Table2[[#This Row],[Customer_ID]],Table3[Customer_ID],Table3[City],"Missing Memebership")</f>
        <v>Tiruchirappalli</v>
      </c>
      <c r="J1599" s="7" t="str">
        <f>_xlfn.XLOOKUP(Table2[[#This Row],[Customer_ID]],Table3[Customer_ID],Table3[State],"Karnataka")</f>
        <v>Tamil Nadu</v>
      </c>
      <c r="K1599" s="7" t="str">
        <f>_xlfn.XLOOKUP(Table2[[#This Row],[Customer_ID]],Table3[Customer_ID],Table3[Membership],"Regular")</f>
        <v>Gold</v>
      </c>
      <c r="L1599" s="7" t="s">
        <v>576</v>
      </c>
      <c r="M1599" s="7" t="str">
        <f>_xlfn.XLOOKUP(Table2[[#This Row],[Product_ID]],Table4[Product_ID],Table4[Product_Name],"Not Found")</f>
        <v>Libas Girls Frock Sky Blue</v>
      </c>
      <c r="N1599" s="7" t="str">
        <f>_xlfn.XLOOKUP(Table2[[#This Row],[Product_ID]],Table4[Product_ID],Table4[Category],"Not Found")</f>
        <v>Kids Wear</v>
      </c>
      <c r="O1599" s="7" t="str">
        <f>_xlfn.XLOOKUP(Table2[[#This Row],[Product_ID]],Table4[Product_ID],Table4[Subcategory],"Not Found")</f>
        <v>Girls Frock</v>
      </c>
      <c r="P1599" s="7" t="str">
        <f>_xlfn.XLOOKUP(Table2[[#This Row],[Product_ID]],Table4[Product_ID],Table4[Brand],"Missing Brand")</f>
        <v>Libas</v>
      </c>
      <c r="Q1599" s="7" t="s">
        <v>630</v>
      </c>
      <c r="R1599" s="7" t="str">
        <f>_xlfn.XLOOKUP(Table2[[#This Row],[Store_ID]],Table6[Store_ID],Table6[Store Name],"Not Found")</f>
        <v>TrendMart Nellore Mall Kiosk</v>
      </c>
      <c r="S1599" s="7">
        <f>_xlfn.XLOOKUP(Table2[[#This Row],[Store_ID]],Table6[Store_ID],Table6[Monthly Target],"Missing Target")</f>
        <v>1000000</v>
      </c>
      <c r="T1599" s="7" t="str">
        <f>_xlfn.XLOOKUP(Table2[[#This Row],[Store_ID]],Table6[Store_ID],Table6[Region],"Not Found")</f>
        <v>South Zone 3</v>
      </c>
      <c r="U1599" s="7" t="s">
        <v>159</v>
      </c>
      <c r="V1599" s="7" t="str">
        <f>_xlfn.XLOOKUP(Table2[[#This Row],[Employee_ID]],Table5[Employee_ID],Table5[Employee Name],"Not Found")</f>
        <v>Venkat Sharma</v>
      </c>
      <c r="W1599" s="7">
        <v>0</v>
      </c>
      <c r="X1599" s="7">
        <v>783.67</v>
      </c>
      <c r="Y1599" s="7">
        <v>15</v>
      </c>
      <c r="Z1599" s="7">
        <v>0</v>
      </c>
      <c r="AA1599" s="7">
        <v>5</v>
      </c>
      <c r="AB1599" s="7">
        <v>0</v>
      </c>
      <c r="AC1599" s="7">
        <v>0</v>
      </c>
      <c r="AD1599" s="7">
        <v>0</v>
      </c>
      <c r="AE1599" s="7">
        <v>0</v>
      </c>
      <c r="AF1599" s="2" t="s">
        <v>25</v>
      </c>
      <c r="AG1599" s="42">
        <f>IFERROR(Table2[[#This Row],[Profit]]/Table2[[#This Row],[Sales Amount]],0)</f>
        <v>0</v>
      </c>
      <c r="AH1599" s="2" t="str">
        <f>TRIM(Table2[[#This Row],[Payment Modee]])</f>
        <v>UPI</v>
      </c>
      <c r="AI1599" s="7" t="s">
        <v>36</v>
      </c>
      <c r="AJ1599" s="7" t="s">
        <v>27</v>
      </c>
      <c r="AK1599" s="7" t="s">
        <v>2269</v>
      </c>
      <c r="AL1599" s="17" t="str">
        <f>IF(HOUR(Table2[[#This Row],[Order Time]])&lt;12,"Morning",IF(HOUR(Table2[[#This Row],[Order Time]])&lt;17,"Afternoon",IF(HOUR(Table2[[#This Row],[Order Time]])&lt;21,"Evening","Night")))</f>
        <v>Night</v>
      </c>
      <c r="AM1599" s="17" t="s">
        <v>29</v>
      </c>
    </row>
    <row r="1600" spans="1:39" x14ac:dyDescent="0.25">
      <c r="A1600" s="13" t="s">
        <v>3391</v>
      </c>
      <c r="B1600" s="4">
        <v>45610</v>
      </c>
      <c r="C1600" s="2">
        <f>YEAR(Table2[[#This Row],[Invoice Date]])</f>
        <v>2024</v>
      </c>
      <c r="D1600" s="2" t="str">
        <f>TEXT(Table2[[#This Row],[Invoice Date]],"mmm")</f>
        <v>Nov</v>
      </c>
      <c r="E1600" s="2" t="str">
        <f>Table2[[#This Row],[Store_ID]]&amp;"-"&amp;Table2[[#This Row],[Year]]&amp;"-"&amp;Table2[[#This Row],[Month]]</f>
        <v>STR060-2024-Nov</v>
      </c>
      <c r="F1600" s="2" t="s">
        <v>2352</v>
      </c>
      <c r="G1600" s="2" t="str">
        <f>_xlfn.XLOOKUP(Table2[[#This Row],[Customer_ID]],Table3[Customer_ID],Table3[Customer Name],"Not Found")</f>
        <v>Deepthi Shetty</v>
      </c>
      <c r="H1600" s="2" t="str">
        <f>_xlfn.XLOOKUP(Table2[[#This Row],[Customer_ID]],Table3[Customer_ID],Table3[Gender],"Female")</f>
        <v>Female</v>
      </c>
      <c r="I1600" s="2" t="str">
        <f>_xlfn.XLOOKUP(Table2[[#This Row],[Customer_ID]],Table3[Customer_ID],Table3[City],"Missing Memebership")</f>
        <v>Vellore</v>
      </c>
      <c r="J1600" s="2" t="str">
        <f>_xlfn.XLOOKUP(Table2[[#This Row],[Customer_ID]],Table3[Customer_ID],Table3[State],"Karnataka")</f>
        <v>Tamil Nadu</v>
      </c>
      <c r="K1600" s="2" t="str">
        <f>_xlfn.XLOOKUP(Table2[[#This Row],[Customer_ID]],Table3[Customer_ID],Table3[Membership],"Regular")</f>
        <v>Regular</v>
      </c>
      <c r="L1600" s="2" t="s">
        <v>367</v>
      </c>
      <c r="M1600" s="2" t="str">
        <f>_xlfn.XLOOKUP(Table2[[#This Row],[Product_ID]],Table4[Product_ID],Table4[Product_Name],"Not Found")</f>
        <v>Jack &amp; Jones Maxi Dress Maroon</v>
      </c>
      <c r="N1600" s="2" t="str">
        <f>_xlfn.XLOOKUP(Table2[[#This Row],[Product_ID]],Table4[Product_ID],Table4[Category],"Not Found")</f>
        <v>Women Dresses</v>
      </c>
      <c r="O1600" s="2" t="str">
        <f>_xlfn.XLOOKUP(Table2[[#This Row],[Product_ID]],Table4[Product_ID],Table4[Subcategory],"Not Found")</f>
        <v>Maxi Dress</v>
      </c>
      <c r="P1600" s="2" t="str">
        <f>_xlfn.XLOOKUP(Table2[[#This Row],[Product_ID]],Table4[Product_ID],Table4[Brand],"Missing Brand")</f>
        <v>Jack &amp; Jones</v>
      </c>
      <c r="Q1600" s="2" t="s">
        <v>316</v>
      </c>
      <c r="R1600" s="2" t="str">
        <f>_xlfn.XLOOKUP(Table2[[#This Row],[Store_ID]],Table6[Store_ID],Table6[Store Name],"Not Found")</f>
        <v>TrendMart Tirunelveli Flagship</v>
      </c>
      <c r="S1600" s="2">
        <f>_xlfn.XLOOKUP(Table2[[#This Row],[Store_ID]],Table6[Store_ID],Table6[Monthly Target],"Missing Target")</f>
        <v>1000000</v>
      </c>
      <c r="T1600" s="2" t="str">
        <f>_xlfn.XLOOKUP(Table2[[#This Row],[Store_ID]],Table6[Store_ID],Table6[Region],"Not Found")</f>
        <v>South Zone 1</v>
      </c>
      <c r="U1600" s="2" t="s">
        <v>68</v>
      </c>
      <c r="V1600" s="2" t="str">
        <f>_xlfn.XLOOKUP(Table2[[#This Row],[Employee_ID]],Table5[Employee_ID],Table5[Employee Name],"Not Found")</f>
        <v>Praveen Gupta</v>
      </c>
      <c r="W1600" s="2">
        <v>1</v>
      </c>
      <c r="X1600" s="2">
        <v>893.88</v>
      </c>
      <c r="Y1600" s="2">
        <v>0</v>
      </c>
      <c r="Z1600" s="2">
        <v>0</v>
      </c>
      <c r="AA1600" s="2">
        <v>5</v>
      </c>
      <c r="AB1600" s="2">
        <v>44.69</v>
      </c>
      <c r="AC1600" s="2">
        <v>938.57</v>
      </c>
      <c r="AD1600" s="2">
        <v>698.08</v>
      </c>
      <c r="AE1600" s="2">
        <f t="shared" ref="AE1600:AE1631" si="52">(AC1600-AD1600-AB1600)</f>
        <v>195.8</v>
      </c>
      <c r="AF1600" s="2" t="s">
        <v>25</v>
      </c>
      <c r="AG1600" s="42">
        <f>IFERROR(Table2[[#This Row],[Profit]]/Table2[[#This Row],[Sales Amount]],0)</f>
        <v>0.20861523381314126</v>
      </c>
      <c r="AH1600" s="2" t="str">
        <f>TRIM(Table2[[#This Row],[Payment Modee]])</f>
        <v>UPI</v>
      </c>
      <c r="AI1600" s="2" t="s">
        <v>26</v>
      </c>
      <c r="AJ1600" s="2" t="s">
        <v>27</v>
      </c>
      <c r="AK1600" s="2" t="s">
        <v>2397</v>
      </c>
      <c r="AL1600" s="16" t="str">
        <f>IF(HOUR(Table2[[#This Row],[Order Time]])&lt;12,"Morning",IF(HOUR(Table2[[#This Row],[Order Time]])&lt;17,"Afternoon",IF(HOUR(Table2[[#This Row],[Order Time]])&lt;21,"Evening","Night")))</f>
        <v>Afternoon</v>
      </c>
      <c r="AM1600" s="16" t="s">
        <v>29</v>
      </c>
    </row>
    <row r="1601" spans="1:39" x14ac:dyDescent="0.25">
      <c r="A1601" s="13" t="s">
        <v>3392</v>
      </c>
      <c r="B1601" s="4">
        <v>45728</v>
      </c>
      <c r="C1601" s="2">
        <f>YEAR(Table2[[#This Row],[Invoice Date]])</f>
        <v>2025</v>
      </c>
      <c r="D1601" s="2" t="str">
        <f>TEXT(Table2[[#This Row],[Invoice Date]],"mmm")</f>
        <v>Mar</v>
      </c>
      <c r="E1601" s="2" t="str">
        <f>Table2[[#This Row],[Store_ID]]&amp;"-"&amp;Table2[[#This Row],[Year]]&amp;"-"&amp;Table2[[#This Row],[Month]]</f>
        <v>STR090-2025-Mar</v>
      </c>
      <c r="F1601" s="2" t="s">
        <v>3393</v>
      </c>
      <c r="G1601" s="2" t="str">
        <f>_xlfn.XLOOKUP(Table2[[#This Row],[Customer_ID]],Table3[Customer_ID],Table3[Customer Name],"Not Found")</f>
        <v>Varsha Balasubramaniam</v>
      </c>
      <c r="H1601" s="2" t="str">
        <f>_xlfn.XLOOKUP(Table2[[#This Row],[Customer_ID]],Table3[Customer_ID],Table3[Gender],"Female")</f>
        <v>Female</v>
      </c>
      <c r="I1601" s="2" t="str">
        <f>_xlfn.XLOOKUP(Table2[[#This Row],[Customer_ID]],Table3[Customer_ID],Table3[City],"Missing Memebership")</f>
        <v>Kurnool</v>
      </c>
      <c r="J1601" s="2" t="str">
        <f>_xlfn.XLOOKUP(Table2[[#This Row],[Customer_ID]],Table3[Customer_ID],Table3[State],"Karnataka")</f>
        <v>Andhra Pradesh</v>
      </c>
      <c r="K1601" s="2" t="str">
        <f>_xlfn.XLOOKUP(Table2[[#This Row],[Customer_ID]],Table3[Customer_ID],Table3[Membership],"Regular")</f>
        <v>Gold</v>
      </c>
      <c r="L1601" s="2" t="s">
        <v>1347</v>
      </c>
      <c r="M1601" s="2" t="str">
        <f>_xlfn.XLOOKUP(Table2[[#This Row],[Product_ID]],Table4[Product_ID],Table4[Product_Name],"Not Found")</f>
        <v>Skechers Leather Wallet Brown</v>
      </c>
      <c r="N1601" s="2" t="str">
        <f>_xlfn.XLOOKUP(Table2[[#This Row],[Product_ID]],Table4[Product_ID],Table4[Category],"Not Found")</f>
        <v>Wallets</v>
      </c>
      <c r="O1601" s="2" t="str">
        <f>_xlfn.XLOOKUP(Table2[[#This Row],[Product_ID]],Table4[Product_ID],Table4[Subcategory],"Not Found")</f>
        <v>Leather Wallet</v>
      </c>
      <c r="P1601" s="2" t="str">
        <f>_xlfn.XLOOKUP(Table2[[#This Row],[Product_ID]],Table4[Product_ID],Table4[Brand],"Missing Brand")</f>
        <v>Skechers</v>
      </c>
      <c r="Q1601" s="2" t="s">
        <v>273</v>
      </c>
      <c r="R1601" s="2" t="str">
        <f>_xlfn.XLOOKUP(Table2[[#This Row],[Store_ID]],Table6[Store_ID],Table6[Store Name],"Not Found")</f>
        <v>TrendMart Kannur Outlet</v>
      </c>
      <c r="S1601" s="2">
        <f>_xlfn.XLOOKUP(Table2[[#This Row],[Store_ID]],Table6[Store_ID],Table6[Monthly Target],"Missing Target")</f>
        <v>2500000</v>
      </c>
      <c r="T1601" s="2" t="str">
        <f>_xlfn.XLOOKUP(Table2[[#This Row],[Store_ID]],Table6[Store_ID],Table6[Region],"Not Found")</f>
        <v>South Zone 1</v>
      </c>
      <c r="U1601" s="2" t="s">
        <v>113</v>
      </c>
      <c r="V1601" s="2" t="str">
        <f>_xlfn.XLOOKUP(Table2[[#This Row],[Employee_ID]],Table5[Employee_ID],Table5[Employee Name],"Not Found")</f>
        <v>Eswar Prasad</v>
      </c>
      <c r="W1601" s="2">
        <v>2</v>
      </c>
      <c r="X1601" s="2">
        <v>732.39</v>
      </c>
      <c r="Y1601" s="2">
        <v>10</v>
      </c>
      <c r="Z1601" s="2">
        <v>146.47999999999999</v>
      </c>
      <c r="AA1601" s="2">
        <v>5</v>
      </c>
      <c r="AB1601" s="2">
        <v>65.92</v>
      </c>
      <c r="AC1601" s="2">
        <v>1384.22</v>
      </c>
      <c r="AD1601" s="2">
        <v>1140.3599999999999</v>
      </c>
      <c r="AE1601" s="2">
        <f t="shared" si="52"/>
        <v>177.94000000000011</v>
      </c>
      <c r="AF1601" s="2" t="s">
        <v>35</v>
      </c>
      <c r="AG1601" s="42">
        <f>IFERROR(Table2[[#This Row],[Profit]]/Table2[[#This Row],[Sales Amount]],0)</f>
        <v>0.12854893008336832</v>
      </c>
      <c r="AH1601" s="2" t="str">
        <f>TRIM(Table2[[#This Row],[Payment Modee]])</f>
        <v>Debit Card</v>
      </c>
      <c r="AI1601" s="2" t="s">
        <v>26</v>
      </c>
      <c r="AJ1601" s="2" t="s">
        <v>27</v>
      </c>
      <c r="AK1601" s="2" t="s">
        <v>1142</v>
      </c>
      <c r="AL1601" s="16" t="str">
        <f>IF(HOUR(Table2[[#This Row],[Order Time]])&lt;12,"Morning",IF(HOUR(Table2[[#This Row],[Order Time]])&lt;17,"Afternoon",IF(HOUR(Table2[[#This Row],[Order Time]])&lt;21,"Evening","Night")))</f>
        <v>Afternoon</v>
      </c>
      <c r="AM1601" s="16" t="s">
        <v>29</v>
      </c>
    </row>
    <row r="1602" spans="1:39" x14ac:dyDescent="0.25">
      <c r="A1602" s="13" t="s">
        <v>3394</v>
      </c>
      <c r="B1602" s="4">
        <v>45494</v>
      </c>
      <c r="C1602" s="2">
        <f>YEAR(Table2[[#This Row],[Invoice Date]])</f>
        <v>2024</v>
      </c>
      <c r="D1602" s="2" t="str">
        <f>TEXT(Table2[[#This Row],[Invoice Date]],"mmm")</f>
        <v>Jul</v>
      </c>
      <c r="E1602" s="2" t="str">
        <f>Table2[[#This Row],[Store_ID]]&amp;"-"&amp;Table2[[#This Row],[Year]]&amp;"-"&amp;Table2[[#This Row],[Month]]</f>
        <v>STR016-2024-Jul</v>
      </c>
      <c r="F1602" s="2" t="s">
        <v>3395</v>
      </c>
      <c r="G1602" s="2" t="str">
        <f>_xlfn.XLOOKUP(Table2[[#This Row],[Customer_ID]],Table3[Customer_ID],Table3[Customer Name],"Not Found")</f>
        <v>Deepthi Rao</v>
      </c>
      <c r="H1602" s="2" t="str">
        <f>_xlfn.XLOOKUP(Table2[[#This Row],[Customer_ID]],Table3[Customer_ID],Table3[Gender],"Female")</f>
        <v>Female</v>
      </c>
      <c r="I1602" s="2" t="str">
        <f>_xlfn.XLOOKUP(Table2[[#This Row],[Customer_ID]],Table3[Customer_ID],Table3[City],"Missing Memebership")</f>
        <v>Bengaluru</v>
      </c>
      <c r="J1602" s="2" t="str">
        <f>_xlfn.XLOOKUP(Table2[[#This Row],[Customer_ID]],Table3[Customer_ID],Table3[State],"Karnataka")</f>
        <v>Karnataka</v>
      </c>
      <c r="K1602" s="2" t="str">
        <f>_xlfn.XLOOKUP(Table2[[#This Row],[Customer_ID]],Table3[Customer_ID],Table3[Membership],"Regular")</f>
        <v>Gold</v>
      </c>
      <c r="L1602" s="2" t="s">
        <v>1052</v>
      </c>
      <c r="M1602" s="2" t="str">
        <f>_xlfn.XLOOKUP(Table2[[#This Row],[Product_ID]],Table4[Product_ID],Table4[Product_Name],"Not Found")</f>
        <v>Skechers Skinny Fit Grey</v>
      </c>
      <c r="N1602" s="2" t="str">
        <f>_xlfn.XLOOKUP(Table2[[#This Row],[Product_ID]],Table4[Product_ID],Table4[Category],"Not Found")</f>
        <v>Men Jeans</v>
      </c>
      <c r="O1602" s="2" t="str">
        <f>_xlfn.XLOOKUP(Table2[[#This Row],[Product_ID]],Table4[Product_ID],Table4[Subcategory],"Not Found")</f>
        <v>Skinny Fit</v>
      </c>
      <c r="P1602" s="2" t="str">
        <f>_xlfn.XLOOKUP(Table2[[#This Row],[Product_ID]],Table4[Product_ID],Table4[Brand],"Missing Brand")</f>
        <v>Skechers</v>
      </c>
      <c r="Q1602" s="2" t="s">
        <v>380</v>
      </c>
      <c r="R1602" s="2" t="str">
        <f>_xlfn.XLOOKUP(Table2[[#This Row],[Store_ID]],Table6[Store_ID],Table6[Store Name],"Not Found")</f>
        <v>TrendMart Visakhapatnam Flagship</v>
      </c>
      <c r="S1602" s="2">
        <f>_xlfn.XLOOKUP(Table2[[#This Row],[Store_ID]],Table6[Store_ID],Table6[Monthly Target],"Missing Target")</f>
        <v>1200000</v>
      </c>
      <c r="T1602" s="2" t="str">
        <f>_xlfn.XLOOKUP(Table2[[#This Row],[Store_ID]],Table6[Store_ID],Table6[Region],"Not Found")</f>
        <v>South Zone 3</v>
      </c>
      <c r="U1602" s="2" t="s">
        <v>135</v>
      </c>
      <c r="V1602" s="2" t="str">
        <f>_xlfn.XLOOKUP(Table2[[#This Row],[Employee_ID]],Table5[Employee_ID],Table5[Employee Name],"Not Found")</f>
        <v>Yamini Pandian</v>
      </c>
      <c r="W1602" s="2">
        <v>3</v>
      </c>
      <c r="X1602" s="2">
        <v>1619.13</v>
      </c>
      <c r="Y1602" s="2">
        <v>30</v>
      </c>
      <c r="Z1602" s="2">
        <v>1457.22</v>
      </c>
      <c r="AA1602" s="2">
        <v>12</v>
      </c>
      <c r="AB1602" s="2">
        <v>408.02</v>
      </c>
      <c r="AC1602" s="2">
        <v>3808.19</v>
      </c>
      <c r="AD1602" s="2">
        <v>2926.08</v>
      </c>
      <c r="AE1602" s="2">
        <f t="shared" si="52"/>
        <v>474.09000000000015</v>
      </c>
      <c r="AF1602" s="2" t="s">
        <v>25</v>
      </c>
      <c r="AG1602" s="42">
        <f>IFERROR(Table2[[#This Row],[Profit]]/Table2[[#This Row],[Sales Amount]],0)</f>
        <v>0.12449221283601924</v>
      </c>
      <c r="AH1602" s="2" t="str">
        <f>TRIM(Table2[[#This Row],[Payment Modee]])</f>
        <v>UPI</v>
      </c>
      <c r="AI1602" s="2" t="s">
        <v>36</v>
      </c>
      <c r="AJ1602" s="2" t="s">
        <v>27</v>
      </c>
      <c r="AK1602" s="2" t="s">
        <v>2412</v>
      </c>
      <c r="AL1602" s="16" t="str">
        <f>IF(HOUR(Table2[[#This Row],[Order Time]])&lt;12,"Morning",IF(HOUR(Table2[[#This Row],[Order Time]])&lt;17,"Afternoon",IF(HOUR(Table2[[#This Row],[Order Time]])&lt;21,"Evening","Night")))</f>
        <v>Afternoon</v>
      </c>
      <c r="AM1602" s="16" t="s">
        <v>38</v>
      </c>
    </row>
    <row r="1603" spans="1:39" x14ac:dyDescent="0.25">
      <c r="A1603" s="13" t="s">
        <v>3396</v>
      </c>
      <c r="B1603" s="4">
        <v>45722</v>
      </c>
      <c r="C1603" s="2">
        <f>YEAR(Table2[[#This Row],[Invoice Date]])</f>
        <v>2025</v>
      </c>
      <c r="D1603" s="2" t="str">
        <f>TEXT(Table2[[#This Row],[Invoice Date]],"mmm")</f>
        <v>Mar</v>
      </c>
      <c r="E1603" s="2" t="str">
        <f>Table2[[#This Row],[Store_ID]]&amp;"-"&amp;Table2[[#This Row],[Year]]&amp;"-"&amp;Table2[[#This Row],[Month]]</f>
        <v>STR030-2025-Mar</v>
      </c>
      <c r="F1603" s="2" t="s">
        <v>2084</v>
      </c>
      <c r="G1603" s="2" t="str">
        <f>_xlfn.XLOOKUP(Table2[[#This Row],[Customer_ID]],Table3[Customer_ID],Table3[Customer Name],"Not Found")</f>
        <v>Bhagya Pillai</v>
      </c>
      <c r="H1603" s="2" t="str">
        <f>_xlfn.XLOOKUP(Table2[[#This Row],[Customer_ID]],Table3[Customer_ID],Table3[Gender],"Female")</f>
        <v>Female</v>
      </c>
      <c r="I1603" s="2" t="str">
        <f>_xlfn.XLOOKUP(Table2[[#This Row],[Customer_ID]],Table3[Customer_ID],Table3[City],"Missing Memebership")</f>
        <v>Karimnagar</v>
      </c>
      <c r="J1603" s="2" t="str">
        <f>_xlfn.XLOOKUP(Table2[[#This Row],[Customer_ID]],Table3[Customer_ID],Table3[State],"Karnataka")</f>
        <v>Telangana</v>
      </c>
      <c r="K1603" s="2" t="str">
        <f>_xlfn.XLOOKUP(Table2[[#This Row],[Customer_ID]],Table3[Customer_ID],Table3[Membership],"Regular")</f>
        <v>Silver</v>
      </c>
      <c r="L1603" s="2" t="s">
        <v>1578</v>
      </c>
      <c r="M1603" s="2" t="str">
        <f>_xlfn.XLOOKUP(Table2[[#This Row],[Product_ID]],Table4[Product_ID],Table4[Product_Name],"Not Found")</f>
        <v>Kalyan Silks Sunglasses Black</v>
      </c>
      <c r="N1603" s="2" t="str">
        <f>_xlfn.XLOOKUP(Table2[[#This Row],[Product_ID]],Table4[Product_ID],Table4[Category],"Not Found")</f>
        <v>Accessories</v>
      </c>
      <c r="O1603" s="2" t="str">
        <f>_xlfn.XLOOKUP(Table2[[#This Row],[Product_ID]],Table4[Product_ID],Table4[Subcategory],"Not Found")</f>
        <v>Sunglasses</v>
      </c>
      <c r="P1603" s="2" t="str">
        <f>_xlfn.XLOOKUP(Table2[[#This Row],[Product_ID]],Table4[Product_ID],Table4[Brand],"Missing Brand")</f>
        <v>Missing Brand Name</v>
      </c>
      <c r="Q1603" s="2" t="s">
        <v>1033</v>
      </c>
      <c r="R1603" s="2" t="str">
        <f>_xlfn.XLOOKUP(Table2[[#This Row],[Store_ID]],Table6[Store_ID],Table6[Store Name],"Not Found")</f>
        <v>TrendMart Kochi Standard</v>
      </c>
      <c r="S1603" s="2">
        <f>_xlfn.XLOOKUP(Table2[[#This Row],[Store_ID]],Table6[Store_ID],Table6[Monthly Target],"Missing Target")</f>
        <v>2000000</v>
      </c>
      <c r="T1603" s="2" t="str">
        <f>_xlfn.XLOOKUP(Table2[[#This Row],[Store_ID]],Table6[Store_ID],Table6[Region],"Not Found")</f>
        <v>South Zone 1</v>
      </c>
      <c r="U1603" s="2" t="s">
        <v>118</v>
      </c>
      <c r="V1603" s="2" t="str">
        <f>_xlfn.XLOOKUP(Table2[[#This Row],[Employee_ID]],Table5[Employee_ID],Table5[Employee Name],"Not Found")</f>
        <v>Deepak Kamath</v>
      </c>
      <c r="W1603" s="2">
        <v>1</v>
      </c>
      <c r="X1603" s="2">
        <v>820.95</v>
      </c>
      <c r="Y1603" s="2">
        <v>25</v>
      </c>
      <c r="Z1603" s="2">
        <v>205.24</v>
      </c>
      <c r="AA1603" s="2">
        <v>5</v>
      </c>
      <c r="AB1603" s="2">
        <v>30.79</v>
      </c>
      <c r="AC1603" s="2">
        <v>646.5</v>
      </c>
      <c r="AD1603" s="2">
        <v>481.3</v>
      </c>
      <c r="AE1603" s="2">
        <f t="shared" si="52"/>
        <v>134.41</v>
      </c>
      <c r="AF1603" s="2" t="s">
        <v>25</v>
      </c>
      <c r="AG1603" s="42">
        <f>IFERROR(Table2[[#This Row],[Profit]]/Table2[[#This Row],[Sales Amount]],0)</f>
        <v>0.20790409899458623</v>
      </c>
      <c r="AH1603" s="2" t="str">
        <f>TRIM(Table2[[#This Row],[Payment Modee]])</f>
        <v>UPI</v>
      </c>
      <c r="AI1603" s="2" t="s">
        <v>26</v>
      </c>
      <c r="AJ1603" s="2" t="s">
        <v>27</v>
      </c>
      <c r="AK1603" s="2" t="s">
        <v>1113</v>
      </c>
      <c r="AL1603" s="16" t="str">
        <f>IF(HOUR(Table2[[#This Row],[Order Time]])&lt;12,"Morning",IF(HOUR(Table2[[#This Row],[Order Time]])&lt;17,"Afternoon",IF(HOUR(Table2[[#This Row],[Order Time]])&lt;21,"Evening","Night")))</f>
        <v>Afternoon</v>
      </c>
      <c r="AM1603" s="16" t="s">
        <v>29</v>
      </c>
    </row>
    <row r="1604" spans="1:39" x14ac:dyDescent="0.25">
      <c r="A1604" s="13" t="s">
        <v>3397</v>
      </c>
      <c r="B1604" s="4">
        <v>45744</v>
      </c>
      <c r="C1604" s="2">
        <f>YEAR(Table2[[#This Row],[Invoice Date]])</f>
        <v>2025</v>
      </c>
      <c r="D1604" s="2" t="str">
        <f>TEXT(Table2[[#This Row],[Invoice Date]],"mmm")</f>
        <v>Mar</v>
      </c>
      <c r="E1604" s="2" t="str">
        <f>Table2[[#This Row],[Store_ID]]&amp;"-"&amp;Table2[[#This Row],[Year]]&amp;"-"&amp;Table2[[#This Row],[Month]]</f>
        <v>STR027-2025-Mar</v>
      </c>
      <c r="F1604" s="2" t="s">
        <v>1211</v>
      </c>
      <c r="G1604" s="2" t="str">
        <f>_xlfn.XLOOKUP(Table2[[#This Row],[Customer_ID]],Table3[Customer_ID],Table3[Customer Name],"Not Found")</f>
        <v>Karunakaran Yadav</v>
      </c>
      <c r="H1604" s="2" t="str">
        <f>_xlfn.XLOOKUP(Table2[[#This Row],[Customer_ID]],Table3[Customer_ID],Table3[Gender],"Female")</f>
        <v>Male</v>
      </c>
      <c r="I1604" s="2" t="str">
        <f>_xlfn.XLOOKUP(Table2[[#This Row],[Customer_ID]],Table3[Customer_ID],Table3[City],"Missing Memebership")</f>
        <v>Visakhapatnam</v>
      </c>
      <c r="J1604" s="2" t="str">
        <f>_xlfn.XLOOKUP(Table2[[#This Row],[Customer_ID]],Table3[Customer_ID],Table3[State],"Karnataka")</f>
        <v>Andhra Pradesh</v>
      </c>
      <c r="K1604" s="2" t="str">
        <f>_xlfn.XLOOKUP(Table2[[#This Row],[Customer_ID]],Table3[Customer_ID],Table3[Membership],"Regular")</f>
        <v>Regular</v>
      </c>
      <c r="L1604" s="2" t="s">
        <v>758</v>
      </c>
      <c r="M1604" s="2" t="str">
        <f>_xlfn.XLOOKUP(Table2[[#This Row],[Product_ID]],Table4[Product_ID],Table4[Product_Name],"Not Found")</f>
        <v>Liberty Muffler Charcoal</v>
      </c>
      <c r="N1604" s="2" t="str">
        <f>_xlfn.XLOOKUP(Table2[[#This Row],[Product_ID]],Table4[Product_ID],Table4[Category],"Not Found")</f>
        <v>Winter Wear</v>
      </c>
      <c r="O1604" s="2" t="str">
        <f>_xlfn.XLOOKUP(Table2[[#This Row],[Product_ID]],Table4[Product_ID],Table4[Subcategory],"Not Found")</f>
        <v>Muffler</v>
      </c>
      <c r="P1604" s="2" t="str">
        <f>_xlfn.XLOOKUP(Table2[[#This Row],[Product_ID]],Table4[Product_ID],Table4[Brand],"Missing Brand")</f>
        <v>Liberty</v>
      </c>
      <c r="Q1604" s="2" t="s">
        <v>965</v>
      </c>
      <c r="R1604" s="2" t="str">
        <f>_xlfn.XLOOKUP(Table2[[#This Row],[Store_ID]],Table6[Store_ID],Table6[Store Name],"Not Found")</f>
        <v>TrendMart Hyderabad Standard</v>
      </c>
      <c r="S1604" s="2">
        <f>_xlfn.XLOOKUP(Table2[[#This Row],[Store_ID]],Table6[Store_ID],Table6[Monthly Target],"Missing Target")</f>
        <v>1500000</v>
      </c>
      <c r="T1604" s="2" t="str">
        <f>_xlfn.XLOOKUP(Table2[[#This Row],[Store_ID]],Table6[Store_ID],Table6[Region],"Not Found")</f>
        <v>South Zone 2</v>
      </c>
      <c r="U1604" s="2" t="s">
        <v>102</v>
      </c>
      <c r="V1604" s="2" t="str">
        <f>_xlfn.XLOOKUP(Table2[[#This Row],[Employee_ID]],Table5[Employee_ID],Table5[Employee Name],"Not Found")</f>
        <v>Chandra Reddy</v>
      </c>
      <c r="W1604" s="2">
        <v>1</v>
      </c>
      <c r="X1604" s="2">
        <v>1378.2</v>
      </c>
      <c r="Y1604" s="2">
        <v>0</v>
      </c>
      <c r="Z1604" s="2">
        <v>0</v>
      </c>
      <c r="AA1604" s="2">
        <v>12</v>
      </c>
      <c r="AB1604" s="2">
        <v>165.38</v>
      </c>
      <c r="AC1604" s="2">
        <v>1543.58</v>
      </c>
      <c r="AD1604" s="2">
        <v>1015.72</v>
      </c>
      <c r="AE1604" s="2">
        <f t="shared" si="52"/>
        <v>362.4799999999999</v>
      </c>
      <c r="AF1604" s="2" t="s">
        <v>56</v>
      </c>
      <c r="AG1604" s="42">
        <f>IFERROR(Table2[[#This Row],[Profit]]/Table2[[#This Row],[Sales Amount]],0)</f>
        <v>0.23483071820054674</v>
      </c>
      <c r="AH1604" s="2" t="str">
        <f>TRIM(Table2[[#This Row],[Payment Modee]])</f>
        <v>Credit Card</v>
      </c>
      <c r="AI1604" s="2" t="s">
        <v>36</v>
      </c>
      <c r="AJ1604" s="2" t="s">
        <v>27</v>
      </c>
      <c r="AK1604" s="2" t="s">
        <v>3398</v>
      </c>
      <c r="AL1604" s="16" t="str">
        <f>IF(HOUR(Table2[[#This Row],[Order Time]])&lt;12,"Morning",IF(HOUR(Table2[[#This Row],[Order Time]])&lt;17,"Afternoon",IF(HOUR(Table2[[#This Row],[Order Time]])&lt;21,"Evening","Night")))</f>
        <v>Afternoon</v>
      </c>
      <c r="AM1604" s="16" t="s">
        <v>29</v>
      </c>
    </row>
    <row r="1605" spans="1:39" x14ac:dyDescent="0.25">
      <c r="A1605" s="13" t="s">
        <v>3399</v>
      </c>
      <c r="B1605" s="4">
        <v>45507</v>
      </c>
      <c r="C1605" s="2">
        <f>YEAR(Table2[[#This Row],[Invoice Date]])</f>
        <v>2024</v>
      </c>
      <c r="D1605" s="2" t="str">
        <f>TEXT(Table2[[#This Row],[Invoice Date]],"mmm")</f>
        <v>Aug</v>
      </c>
      <c r="E1605" s="2" t="str">
        <f>Table2[[#This Row],[Store_ID]]&amp;"-"&amp;Table2[[#This Row],[Year]]&amp;"-"&amp;Table2[[#This Row],[Month]]</f>
        <v>STR082-2024-Aug</v>
      </c>
      <c r="F1605" s="2" t="s">
        <v>1120</v>
      </c>
      <c r="G1605" s="2" t="str">
        <f>_xlfn.XLOOKUP(Table2[[#This Row],[Customer_ID]],Table3[Customer_ID],Table3[Customer Name],"Not Found")</f>
        <v>Saranya Hegde</v>
      </c>
      <c r="H1605" s="2" t="str">
        <f>_xlfn.XLOOKUP(Table2[[#This Row],[Customer_ID]],Table3[Customer_ID],Table3[Gender],"Female")</f>
        <v>Female</v>
      </c>
      <c r="I1605" s="2" t="str">
        <f>_xlfn.XLOOKUP(Table2[[#This Row],[Customer_ID]],Table3[Customer_ID],Table3[City],"Missing Memebership")</f>
        <v>Kochi</v>
      </c>
      <c r="J1605" s="2" t="str">
        <f>_xlfn.XLOOKUP(Table2[[#This Row],[Customer_ID]],Table3[Customer_ID],Table3[State],"Karnataka")</f>
        <v>Kerala</v>
      </c>
      <c r="K1605" s="2" t="str">
        <f>_xlfn.XLOOKUP(Table2[[#This Row],[Customer_ID]],Table3[Customer_ID],Table3[Membership],"Regular")</f>
        <v>Gold</v>
      </c>
      <c r="L1605" s="2" t="s">
        <v>469</v>
      </c>
      <c r="M1605" s="2" t="str">
        <f>_xlfn.XLOOKUP(Table2[[#This Row],[Product_ID]],Table4[Product_ID],Table4[Product_Name],"Not Found")</f>
        <v>Ramraj Cotton Crop Top Pink</v>
      </c>
      <c r="N1605" s="2" t="str">
        <f>_xlfn.XLOOKUP(Table2[[#This Row],[Product_ID]],Table4[Product_ID],Table4[Category],"Not Found")</f>
        <v>Women Tops</v>
      </c>
      <c r="O1605" s="2" t="str">
        <f>_xlfn.XLOOKUP(Table2[[#This Row],[Product_ID]],Table4[Product_ID],Table4[Subcategory],"Not Found")</f>
        <v>Crop Top</v>
      </c>
      <c r="P1605" s="2" t="str">
        <f>_xlfn.XLOOKUP(Table2[[#This Row],[Product_ID]],Table4[Product_ID],Table4[Brand],"Missing Brand")</f>
        <v>Ramraj Cotton</v>
      </c>
      <c r="Q1605" s="2" t="s">
        <v>405</v>
      </c>
      <c r="R1605" s="2" t="str">
        <f>_xlfn.XLOOKUP(Table2[[#This Row],[Store_ID]],Table6[Store_ID],Table6[Store Name],"Not Found")</f>
        <v>TrendMart Tirupati Standard</v>
      </c>
      <c r="S1605" s="2">
        <f>_xlfn.XLOOKUP(Table2[[#This Row],[Store_ID]],Table6[Store_ID],Table6[Monthly Target],"Missing Target")</f>
        <v>1000000</v>
      </c>
      <c r="T1605" s="2" t="str">
        <f>_xlfn.XLOOKUP(Table2[[#This Row],[Store_ID]],Table6[Store_ID],Table6[Region],"Not Found")</f>
        <v>South Zone 3</v>
      </c>
      <c r="U1605" s="2" t="s">
        <v>268</v>
      </c>
      <c r="V1605" s="2" t="str">
        <f>_xlfn.XLOOKUP(Table2[[#This Row],[Employee_ID]],Table5[Employee_ID],Table5[Employee Name],"Not Found")</f>
        <v>Ganesh Iyengar</v>
      </c>
      <c r="W1605" s="2">
        <v>3</v>
      </c>
      <c r="X1605" s="2">
        <v>942.02</v>
      </c>
      <c r="Y1605" s="2">
        <v>25</v>
      </c>
      <c r="Z1605" s="2">
        <v>706.51</v>
      </c>
      <c r="AA1605" s="2">
        <v>5</v>
      </c>
      <c r="AB1605" s="2">
        <v>105.98</v>
      </c>
      <c r="AC1605" s="2">
        <v>2225.5300000000002</v>
      </c>
      <c r="AD1605" s="2">
        <v>1889.16</v>
      </c>
      <c r="AE1605" s="2">
        <f t="shared" si="52"/>
        <v>230.3900000000001</v>
      </c>
      <c r="AF1605" s="2" t="s">
        <v>56</v>
      </c>
      <c r="AG1605" s="42">
        <f>IFERROR(Table2[[#This Row],[Profit]]/Table2[[#This Row],[Sales Amount]],0)</f>
        <v>0.10352140838362102</v>
      </c>
      <c r="AH1605" s="2" t="str">
        <f>TRIM(Table2[[#This Row],[Payment Modee]])</f>
        <v>Credit Card</v>
      </c>
      <c r="AI1605" s="2" t="s">
        <v>26</v>
      </c>
      <c r="AJ1605" s="2" t="s">
        <v>197</v>
      </c>
      <c r="AK1605" s="2" t="s">
        <v>2506</v>
      </c>
      <c r="AL1605" s="16" t="str">
        <f>IF(HOUR(Table2[[#This Row],[Order Time]])&lt;12,"Morning",IF(HOUR(Table2[[#This Row],[Order Time]])&lt;17,"Afternoon",IF(HOUR(Table2[[#This Row],[Order Time]])&lt;21,"Evening","Night")))</f>
        <v>Evening</v>
      </c>
      <c r="AM1605" s="16" t="s">
        <v>38</v>
      </c>
    </row>
    <row r="1606" spans="1:39" x14ac:dyDescent="0.25">
      <c r="A1606" s="13" t="s">
        <v>3400</v>
      </c>
      <c r="B1606" s="4">
        <v>45645</v>
      </c>
      <c r="C1606" s="2">
        <f>YEAR(Table2[[#This Row],[Invoice Date]])</f>
        <v>2024</v>
      </c>
      <c r="D1606" s="2" t="str">
        <f>TEXT(Table2[[#This Row],[Invoice Date]],"mmm")</f>
        <v>Dec</v>
      </c>
      <c r="E1606" s="2" t="str">
        <f>Table2[[#This Row],[Store_ID]]&amp;"-"&amp;Table2[[#This Row],[Year]]&amp;"-"&amp;Table2[[#This Row],[Month]]</f>
        <v>STR070-2024-Dec</v>
      </c>
      <c r="F1606" s="2" t="s">
        <v>2304</v>
      </c>
      <c r="G1606" s="2" t="str">
        <f>_xlfn.XLOOKUP(Table2[[#This Row],[Customer_ID]],Table3[Customer_ID],Table3[Customer Name],"Not Found")</f>
        <v>Nisha Srinivasan</v>
      </c>
      <c r="H1606" s="2" t="str">
        <f>_xlfn.XLOOKUP(Table2[[#This Row],[Customer_ID]],Table3[Customer_ID],Table3[Gender],"Female")</f>
        <v>Female</v>
      </c>
      <c r="I1606" s="2" t="str">
        <f>_xlfn.XLOOKUP(Table2[[#This Row],[Customer_ID]],Table3[Customer_ID],Table3[City],"Missing Memebership")</f>
        <v>Kollam</v>
      </c>
      <c r="J1606" s="2" t="str">
        <f>_xlfn.XLOOKUP(Table2[[#This Row],[Customer_ID]],Table3[Customer_ID],Table3[State],"Karnataka")</f>
        <v>Kerala</v>
      </c>
      <c r="K1606" s="2" t="str">
        <f>_xlfn.XLOOKUP(Table2[[#This Row],[Customer_ID]],Table3[Customer_ID],Table3[Membership],"Regular")</f>
        <v>Regular</v>
      </c>
      <c r="L1606" s="2" t="s">
        <v>747</v>
      </c>
      <c r="M1606" s="2" t="str">
        <f>_xlfn.XLOOKUP(Table2[[#This Row],[Product_ID]],Table4[Product_ID],Table4[Product_Name],"Not Found")</f>
        <v>Sonata Girls Frock Cream</v>
      </c>
      <c r="N1606" s="2" t="str">
        <f>_xlfn.XLOOKUP(Table2[[#This Row],[Product_ID]],Table4[Product_ID],Table4[Category],"Not Found")</f>
        <v>Kids Wear</v>
      </c>
      <c r="O1606" s="2" t="str">
        <f>_xlfn.XLOOKUP(Table2[[#This Row],[Product_ID]],Table4[Product_ID],Table4[Subcategory],"Not Found")</f>
        <v>Girls Frock</v>
      </c>
      <c r="P1606" s="2" t="str">
        <f>_xlfn.XLOOKUP(Table2[[#This Row],[Product_ID]],Table4[Product_ID],Table4[Brand],"Missing Brand")</f>
        <v>Sonata</v>
      </c>
      <c r="Q1606" s="2" t="s">
        <v>1319</v>
      </c>
      <c r="R1606" s="2" t="str">
        <f>_xlfn.XLOOKUP(Table2[[#This Row],[Store_ID]],Table6[Store_ID],Table6[Store Name],"Not Found")</f>
        <v>TrendMart Alappuzha Mall Kiosk</v>
      </c>
      <c r="S1606" s="2">
        <f>_xlfn.XLOOKUP(Table2[[#This Row],[Store_ID]],Table6[Store_ID],Table6[Monthly Target],"Missing Target")</f>
        <v>1000000</v>
      </c>
      <c r="T1606" s="2" t="str">
        <f>_xlfn.XLOOKUP(Table2[[#This Row],[Store_ID]],Table6[Store_ID],Table6[Region],"Not Found")</f>
        <v>South Zone 1</v>
      </c>
      <c r="U1606" s="2" t="s">
        <v>62</v>
      </c>
      <c r="V1606" s="2" t="str">
        <f>_xlfn.XLOOKUP(Table2[[#This Row],[Employee_ID]],Table5[Employee_ID],Table5[Employee Name],"Not Found")</f>
        <v>Rahul Krishnan</v>
      </c>
      <c r="W1606" s="2">
        <v>1</v>
      </c>
      <c r="X1606" s="2">
        <v>705.55</v>
      </c>
      <c r="Y1606" s="2">
        <v>20</v>
      </c>
      <c r="Z1606" s="2">
        <v>141.11000000000001</v>
      </c>
      <c r="AA1606" s="2">
        <v>5</v>
      </c>
      <c r="AB1606" s="2">
        <v>28.22</v>
      </c>
      <c r="AC1606" s="2">
        <v>592.66</v>
      </c>
      <c r="AD1606" s="2">
        <v>525.45000000000005</v>
      </c>
      <c r="AE1606" s="2">
        <f t="shared" si="52"/>
        <v>38.989999999999924</v>
      </c>
      <c r="AF1606" s="2" t="s">
        <v>56</v>
      </c>
      <c r="AG1606" s="42">
        <f>IFERROR(Table2[[#This Row],[Profit]]/Table2[[#This Row],[Sales Amount]],0)</f>
        <v>6.5788141598892999E-2</v>
      </c>
      <c r="AH1606" s="2" t="str">
        <f>TRIM(Table2[[#This Row],[Payment Modee]])</f>
        <v>Credit Card</v>
      </c>
      <c r="AI1606" s="2" t="s">
        <v>26</v>
      </c>
      <c r="AJ1606" s="2" t="s">
        <v>27</v>
      </c>
      <c r="AK1606" s="2" t="s">
        <v>772</v>
      </c>
      <c r="AL1606" s="16" t="str">
        <f>IF(HOUR(Table2[[#This Row],[Order Time]])&lt;12,"Morning",IF(HOUR(Table2[[#This Row],[Order Time]])&lt;17,"Afternoon",IF(HOUR(Table2[[#This Row],[Order Time]])&lt;21,"Evening","Night")))</f>
        <v>Morning</v>
      </c>
      <c r="AM1606" s="16" t="s">
        <v>29</v>
      </c>
    </row>
    <row r="1607" spans="1:39" x14ac:dyDescent="0.25">
      <c r="A1607" s="13" t="s">
        <v>3401</v>
      </c>
      <c r="B1607" s="4">
        <v>45680</v>
      </c>
      <c r="C1607" s="2">
        <f>YEAR(Table2[[#This Row],[Invoice Date]])</f>
        <v>2025</v>
      </c>
      <c r="D1607" s="2" t="str">
        <f>TEXT(Table2[[#This Row],[Invoice Date]],"mmm")</f>
        <v>Jan</v>
      </c>
      <c r="E1607" s="2" t="str">
        <f>Table2[[#This Row],[Store_ID]]&amp;"-"&amp;Table2[[#This Row],[Year]]&amp;"-"&amp;Table2[[#This Row],[Month]]</f>
        <v>STR021-2025-Jan</v>
      </c>
      <c r="F1607" s="2" t="s">
        <v>31</v>
      </c>
      <c r="G1607" s="2" t="str">
        <f>_xlfn.XLOOKUP(Table2[[#This Row],[Customer_ID]],Table3[Customer_ID],Table3[Customer Name],"Not Found")</f>
        <v>Ashok Menon</v>
      </c>
      <c r="H1607" s="2" t="str">
        <f>_xlfn.XLOOKUP(Table2[[#This Row],[Customer_ID]],Table3[Customer_ID],Table3[Gender],"Female")</f>
        <v>Male</v>
      </c>
      <c r="I1607" s="2" t="str">
        <f>_xlfn.XLOOKUP(Table2[[#This Row],[Customer_ID]],Table3[Customer_ID],Table3[City],"Missing Memebership")</f>
        <v>Tumakuru</v>
      </c>
      <c r="J1607" s="2" t="str">
        <f>_xlfn.XLOOKUP(Table2[[#This Row],[Customer_ID]],Table3[Customer_ID],Table3[State],"Karnataka")</f>
        <v>Karnataka</v>
      </c>
      <c r="K1607" s="2" t="str">
        <f>_xlfn.XLOOKUP(Table2[[#This Row],[Customer_ID]],Table3[Customer_ID],Table3[Membership],"Regular")</f>
        <v>Regular</v>
      </c>
      <c r="L1607" s="2" t="s">
        <v>320</v>
      </c>
      <c r="M1607" s="2" t="str">
        <f>_xlfn.XLOOKUP(Table2[[#This Row],[Product_ID]],Table4[Product_ID],Table4[Product_Name],"Not Found")</f>
        <v>Nike Anarkali Kurti White</v>
      </c>
      <c r="N1607" s="2" t="str">
        <f>_xlfn.XLOOKUP(Table2[[#This Row],[Product_ID]],Table4[Product_ID],Table4[Category],"Not Found")</f>
        <v>Women Kurtis</v>
      </c>
      <c r="O1607" s="2" t="str">
        <f>_xlfn.XLOOKUP(Table2[[#This Row],[Product_ID]],Table4[Product_ID],Table4[Subcategory],"Not Found")</f>
        <v>Anarkali Kurti</v>
      </c>
      <c r="P1607" s="2" t="str">
        <f>_xlfn.XLOOKUP(Table2[[#This Row],[Product_ID]],Table4[Product_ID],Table4[Brand],"Missing Brand")</f>
        <v>Nike</v>
      </c>
      <c r="Q1607" s="2" t="s">
        <v>80</v>
      </c>
      <c r="R1607" s="2" t="str">
        <f>_xlfn.XLOOKUP(Table2[[#This Row],[Store_ID]],Table6[Store_ID],Table6[Store Name],"Not Found")</f>
        <v>TrendMart Kozhikode Standard</v>
      </c>
      <c r="S1607" s="2">
        <f>_xlfn.XLOOKUP(Table2[[#This Row],[Store_ID]],Table6[Store_ID],Table6[Monthly Target],"Missing Target")</f>
        <v>2000000</v>
      </c>
      <c r="T1607" s="2" t="str">
        <f>_xlfn.XLOOKUP(Table2[[#This Row],[Store_ID]],Table6[Store_ID],Table6[Region],"Not Found")</f>
        <v>South Zone 1</v>
      </c>
      <c r="U1607" s="2" t="s">
        <v>147</v>
      </c>
      <c r="V1607" s="2" t="str">
        <f>_xlfn.XLOOKUP(Table2[[#This Row],[Employee_ID]],Table5[Employee_ID],Table5[Employee Name],"Not Found")</f>
        <v>Logesh Gopalakrishnan</v>
      </c>
      <c r="W1607" s="2">
        <v>2</v>
      </c>
      <c r="X1607" s="2">
        <v>820.97</v>
      </c>
      <c r="Y1607" s="2">
        <v>30</v>
      </c>
      <c r="Z1607" s="2">
        <v>492.58</v>
      </c>
      <c r="AA1607" s="2">
        <v>5</v>
      </c>
      <c r="AB1607" s="2">
        <v>57.47</v>
      </c>
      <c r="AC1607" s="2">
        <v>1206.83</v>
      </c>
      <c r="AD1607" s="2">
        <v>1146.18</v>
      </c>
      <c r="AE1607" s="2">
        <f t="shared" si="52"/>
        <v>3.1799999999998647</v>
      </c>
      <c r="AF1607" s="2" t="s">
        <v>25</v>
      </c>
      <c r="AG1607" s="42">
        <f>IFERROR(Table2[[#This Row],[Profit]]/Table2[[#This Row],[Sales Amount]],0)</f>
        <v>2.6350024444203946E-3</v>
      </c>
      <c r="AH1607" s="2" t="str">
        <f>TRIM(Table2[[#This Row],[Payment Modee]])</f>
        <v>UPI</v>
      </c>
      <c r="AI1607" s="2" t="s">
        <v>36</v>
      </c>
      <c r="AJ1607" s="2" t="s">
        <v>27</v>
      </c>
      <c r="AK1607" s="2" t="s">
        <v>2572</v>
      </c>
      <c r="AL1607" s="16" t="str">
        <f>IF(HOUR(Table2[[#This Row],[Order Time]])&lt;12,"Morning",IF(HOUR(Table2[[#This Row],[Order Time]])&lt;17,"Afternoon",IF(HOUR(Table2[[#This Row],[Order Time]])&lt;21,"Evening","Night")))</f>
        <v>Morning</v>
      </c>
      <c r="AM1607" s="16" t="s">
        <v>29</v>
      </c>
    </row>
    <row r="1608" spans="1:39" x14ac:dyDescent="0.25">
      <c r="A1608" s="13" t="s">
        <v>3402</v>
      </c>
      <c r="B1608" s="4">
        <v>45704</v>
      </c>
      <c r="C1608" s="2">
        <f>YEAR(Table2[[#This Row],[Invoice Date]])</f>
        <v>2025</v>
      </c>
      <c r="D1608" s="2" t="str">
        <f>TEXT(Table2[[#This Row],[Invoice Date]],"mmm")</f>
        <v>Feb</v>
      </c>
      <c r="E1608" s="2" t="str">
        <f>Table2[[#This Row],[Store_ID]]&amp;"-"&amp;Table2[[#This Row],[Year]]&amp;"-"&amp;Table2[[#This Row],[Month]]</f>
        <v>STR077-2025-Feb</v>
      </c>
      <c r="F1608" s="2" t="s">
        <v>2231</v>
      </c>
      <c r="G1608" s="2" t="str">
        <f>_xlfn.XLOOKUP(Table2[[#This Row],[Customer_ID]],Table3[Customer_ID],Table3[Customer Name],"Not Found")</f>
        <v>Harini Mudaliar</v>
      </c>
      <c r="H1608" s="2" t="str">
        <f>_xlfn.XLOOKUP(Table2[[#This Row],[Customer_ID]],Table3[Customer_ID],Table3[Gender],"Female")</f>
        <v>Female</v>
      </c>
      <c r="I1608" s="2" t="str">
        <f>_xlfn.XLOOKUP(Table2[[#This Row],[Customer_ID]],Table3[Customer_ID],Table3[City],"Missing Memebership")</f>
        <v>Kochi</v>
      </c>
      <c r="J1608" s="2" t="str">
        <f>_xlfn.XLOOKUP(Table2[[#This Row],[Customer_ID]],Table3[Customer_ID],Table3[State],"Karnataka")</f>
        <v>Kerala</v>
      </c>
      <c r="K1608" s="2" t="str">
        <f>_xlfn.XLOOKUP(Table2[[#This Row],[Customer_ID]],Table3[Customer_ID],Table3[Membership],"Regular")</f>
        <v>Regular</v>
      </c>
      <c r="L1608" s="2" t="s">
        <v>60</v>
      </c>
      <c r="M1608" s="2" t="str">
        <f>_xlfn.XLOOKUP(Table2[[#This Row],[Product_ID]],Table4[Product_ID],Table4[Product_Name],"Not Found")</f>
        <v>US Polo Assn Formal Shoes Red</v>
      </c>
      <c r="N1608" s="2" t="str">
        <f>_xlfn.XLOOKUP(Table2[[#This Row],[Product_ID]],Table4[Product_ID],Table4[Category],"Not Found")</f>
        <v>Footwear</v>
      </c>
      <c r="O1608" s="2" t="str">
        <f>_xlfn.XLOOKUP(Table2[[#This Row],[Product_ID]],Table4[Product_ID],Table4[Subcategory],"Not Found")</f>
        <v>Formal Shoes</v>
      </c>
      <c r="P1608" s="2" t="str">
        <f>_xlfn.XLOOKUP(Table2[[#This Row],[Product_ID]],Table4[Product_ID],Table4[Brand],"Missing Brand")</f>
        <v>US Polo Assn</v>
      </c>
      <c r="Q1608" s="2" t="s">
        <v>557</v>
      </c>
      <c r="R1608" s="2" t="str">
        <f>_xlfn.XLOOKUP(Table2[[#This Row],[Store_ID]],Table6[Store_ID],Table6[Store Name],"Not Found")</f>
        <v>TrendMart Hyderabad Mall Kiosk</v>
      </c>
      <c r="S1608" s="2">
        <f>_xlfn.XLOOKUP(Table2[[#This Row],[Store_ID]],Table6[Store_ID],Table6[Monthly Target],"Missing Target")</f>
        <v>2500000</v>
      </c>
      <c r="T1608" s="2" t="str">
        <f>_xlfn.XLOOKUP(Table2[[#This Row],[Store_ID]],Table6[Store_ID],Table6[Region],"Not Found")</f>
        <v>South Zone 2</v>
      </c>
      <c r="U1608" s="2" t="s">
        <v>321</v>
      </c>
      <c r="V1608" s="2" t="str">
        <f>_xlfn.XLOOKUP(Table2[[#This Row],[Employee_ID]],Table5[Employee_ID],Table5[Employee Name],"Not Found")</f>
        <v>Sunita Ramachandran</v>
      </c>
      <c r="W1608" s="2">
        <v>3</v>
      </c>
      <c r="X1608" s="2">
        <v>3453.57</v>
      </c>
      <c r="Y1608" s="2">
        <v>25</v>
      </c>
      <c r="Z1608" s="2">
        <v>2590.1799999999998</v>
      </c>
      <c r="AA1608" s="2">
        <v>12</v>
      </c>
      <c r="AB1608" s="2">
        <v>932.46</v>
      </c>
      <c r="AC1608" s="2">
        <v>8702.99</v>
      </c>
      <c r="AD1608" s="2">
        <v>7273.86</v>
      </c>
      <c r="AE1608" s="2">
        <f t="shared" si="52"/>
        <v>496.67000000000007</v>
      </c>
      <c r="AF1608" s="2" t="s">
        <v>25</v>
      </c>
      <c r="AG1608" s="42">
        <f>IFERROR(Table2[[#This Row],[Profit]]/Table2[[#This Row],[Sales Amount]],0)</f>
        <v>5.7068892415135498E-2</v>
      </c>
      <c r="AH1608" s="2" t="str">
        <f>TRIM(Table2[[#This Row],[Payment Modee]])</f>
        <v>UPI</v>
      </c>
      <c r="AI1608" s="2" t="s">
        <v>26</v>
      </c>
      <c r="AJ1608" s="2" t="s">
        <v>27</v>
      </c>
      <c r="AK1608" s="2" t="s">
        <v>3311</v>
      </c>
      <c r="AL1608" s="16" t="str">
        <f>IF(HOUR(Table2[[#This Row],[Order Time]])&lt;12,"Morning",IF(HOUR(Table2[[#This Row],[Order Time]])&lt;17,"Afternoon",IF(HOUR(Table2[[#This Row],[Order Time]])&lt;21,"Evening","Night")))</f>
        <v>Night</v>
      </c>
      <c r="AM1608" s="16" t="s">
        <v>38</v>
      </c>
    </row>
    <row r="1609" spans="1:39" x14ac:dyDescent="0.25">
      <c r="A1609" s="13" t="s">
        <v>3403</v>
      </c>
      <c r="B1609" s="4">
        <v>45728</v>
      </c>
      <c r="C1609" s="2">
        <f>YEAR(Table2[[#This Row],[Invoice Date]])</f>
        <v>2025</v>
      </c>
      <c r="D1609" s="2" t="str">
        <f>TEXT(Table2[[#This Row],[Invoice Date]],"mmm")</f>
        <v>Mar</v>
      </c>
      <c r="E1609" s="2" t="str">
        <f>Table2[[#This Row],[Store_ID]]&amp;"-"&amp;Table2[[#This Row],[Year]]&amp;"-"&amp;Table2[[#This Row],[Month]]</f>
        <v>STR086-2025-Mar</v>
      </c>
      <c r="F1609" s="2" t="s">
        <v>982</v>
      </c>
      <c r="G1609" s="2" t="str">
        <f>_xlfn.XLOOKUP(Table2[[#This Row],[Customer_ID]],Table3[Customer_ID],Table3[Customer Name],"Not Found")</f>
        <v>Preethi Krishnan</v>
      </c>
      <c r="H1609" s="2" t="str">
        <f>_xlfn.XLOOKUP(Table2[[#This Row],[Customer_ID]],Table3[Customer_ID],Table3[Gender],"Female")</f>
        <v>Female</v>
      </c>
      <c r="I1609" s="2" t="str">
        <f>_xlfn.XLOOKUP(Table2[[#This Row],[Customer_ID]],Table3[Customer_ID],Table3[City],"Missing Memebership")</f>
        <v>Hyderabad</v>
      </c>
      <c r="J1609" s="2" t="str">
        <f>_xlfn.XLOOKUP(Table2[[#This Row],[Customer_ID]],Table3[Customer_ID],Table3[State],"Karnataka")</f>
        <v>Telangana</v>
      </c>
      <c r="K1609" s="2" t="str">
        <f>_xlfn.XLOOKUP(Table2[[#This Row],[Customer_ID]],Table3[Customer_ID],Table3[Membership],"Regular")</f>
        <v>Platinum</v>
      </c>
      <c r="L1609" s="2" t="s">
        <v>758</v>
      </c>
      <c r="M1609" s="2" t="str">
        <f>_xlfn.XLOOKUP(Table2[[#This Row],[Product_ID]],Table4[Product_ID],Table4[Product_Name],"Not Found")</f>
        <v>Liberty Muffler Charcoal</v>
      </c>
      <c r="N1609" s="2" t="str">
        <f>_xlfn.XLOOKUP(Table2[[#This Row],[Product_ID]],Table4[Product_ID],Table4[Category],"Not Found")</f>
        <v>Winter Wear</v>
      </c>
      <c r="O1609" s="2" t="str">
        <f>_xlfn.XLOOKUP(Table2[[#This Row],[Product_ID]],Table4[Product_ID],Table4[Subcategory],"Not Found")</f>
        <v>Muffler</v>
      </c>
      <c r="P1609" s="2" t="str">
        <f>_xlfn.XLOOKUP(Table2[[#This Row],[Product_ID]],Table4[Product_ID],Table4[Brand],"Missing Brand")</f>
        <v>Liberty</v>
      </c>
      <c r="Q1609" s="2" t="s">
        <v>804</v>
      </c>
      <c r="R1609" s="2" t="str">
        <f>_xlfn.XLOOKUP(Table2[[#This Row],[Store_ID]],Table6[Store_ID],Table6[Store Name],"Not Found")</f>
        <v>TrendMart Thiruvananthapuram Outlet</v>
      </c>
      <c r="S1609" s="2">
        <f>_xlfn.XLOOKUP(Table2[[#This Row],[Store_ID]],Table6[Store_ID],Table6[Monthly Target],"Missing Target")</f>
        <v>800000</v>
      </c>
      <c r="T1609" s="2" t="str">
        <f>_xlfn.XLOOKUP(Table2[[#This Row],[Store_ID]],Table6[Store_ID],Table6[Region],"Not Found")</f>
        <v>South Zone 1</v>
      </c>
      <c r="U1609" s="2" t="s">
        <v>435</v>
      </c>
      <c r="V1609" s="2" t="str">
        <f>_xlfn.XLOOKUP(Table2[[#This Row],[Employee_ID]],Table5[Employee_ID],Table5[Employee Name],"Not Found")</f>
        <v>Gopal Prasad</v>
      </c>
      <c r="W1609" s="2">
        <v>1</v>
      </c>
      <c r="X1609" s="2">
        <v>1276.44</v>
      </c>
      <c r="Y1609" s="2">
        <v>10</v>
      </c>
      <c r="Z1609" s="2">
        <v>127.64</v>
      </c>
      <c r="AA1609" s="2">
        <v>12</v>
      </c>
      <c r="AB1609" s="2">
        <v>137.86000000000001</v>
      </c>
      <c r="AC1609" s="2">
        <v>1286.6600000000001</v>
      </c>
      <c r="AD1609" s="2">
        <v>1015.72</v>
      </c>
      <c r="AE1609" s="2">
        <f t="shared" si="52"/>
        <v>133.08000000000004</v>
      </c>
      <c r="AF1609" s="2" t="s">
        <v>136</v>
      </c>
      <c r="AG1609" s="42">
        <f>IFERROR(Table2[[#This Row],[Profit]]/Table2[[#This Row],[Sales Amount]],0)</f>
        <v>0.10343058772325248</v>
      </c>
      <c r="AH1609" s="2" t="str">
        <f>TRIM(Table2[[#This Row],[Payment Modee]])</f>
        <v>EMI</v>
      </c>
      <c r="AI1609" s="2" t="s">
        <v>36</v>
      </c>
      <c r="AJ1609" s="2" t="s">
        <v>27</v>
      </c>
      <c r="AK1609" s="2" t="s">
        <v>1555</v>
      </c>
      <c r="AL1609" s="16" t="str">
        <f>IF(HOUR(Table2[[#This Row],[Order Time]])&lt;12,"Morning",IF(HOUR(Table2[[#This Row],[Order Time]])&lt;17,"Afternoon",IF(HOUR(Table2[[#This Row],[Order Time]])&lt;21,"Evening","Night")))</f>
        <v>Morning</v>
      </c>
      <c r="AM1609" s="16" t="s">
        <v>29</v>
      </c>
    </row>
    <row r="1610" spans="1:39" x14ac:dyDescent="0.25">
      <c r="A1610" s="13" t="s">
        <v>3404</v>
      </c>
      <c r="B1610" s="4">
        <v>45646</v>
      </c>
      <c r="C1610" s="2">
        <f>YEAR(Table2[[#This Row],[Invoice Date]])</f>
        <v>2024</v>
      </c>
      <c r="D1610" s="2" t="str">
        <f>TEXT(Table2[[#This Row],[Invoice Date]],"mmm")</f>
        <v>Dec</v>
      </c>
      <c r="E1610" s="2" t="str">
        <f>Table2[[#This Row],[Store_ID]]&amp;"-"&amp;Table2[[#This Row],[Year]]&amp;"-"&amp;Table2[[#This Row],[Month]]</f>
        <v>STR070-2024-Dec</v>
      </c>
      <c r="F1610" s="2" t="s">
        <v>2314</v>
      </c>
      <c r="G1610" s="2" t="str">
        <f>_xlfn.XLOOKUP(Table2[[#This Row],[Customer_ID]],Table3[Customer_ID],Table3[Customer Name],"Not Found")</f>
        <v>Usha Pandian</v>
      </c>
      <c r="H1610" s="2" t="str">
        <f>_xlfn.XLOOKUP(Table2[[#This Row],[Customer_ID]],Table3[Customer_ID],Table3[Gender],"Female")</f>
        <v>Female</v>
      </c>
      <c r="I1610" s="2" t="str">
        <f>_xlfn.XLOOKUP(Table2[[#This Row],[Customer_ID]],Table3[Customer_ID],Table3[City],"Missing Memebership")</f>
        <v>Warangal</v>
      </c>
      <c r="J1610" s="2" t="str">
        <f>_xlfn.XLOOKUP(Table2[[#This Row],[Customer_ID]],Table3[Customer_ID],Table3[State],"Karnataka")</f>
        <v>Telangana</v>
      </c>
      <c r="K1610" s="2" t="str">
        <f>_xlfn.XLOOKUP(Table2[[#This Row],[Customer_ID]],Table3[Customer_ID],Table3[Membership],"Regular")</f>
        <v>Silver</v>
      </c>
      <c r="L1610" s="2" t="s">
        <v>408</v>
      </c>
      <c r="M1610" s="2" t="str">
        <f>_xlfn.XLOOKUP(Table2[[#This Row],[Product_ID]],Table4[Product_ID],Table4[Product_Name],"Not Found")</f>
        <v>Indian Terrain Formal Top Maroon</v>
      </c>
      <c r="N1610" s="2" t="str">
        <f>_xlfn.XLOOKUP(Table2[[#This Row],[Product_ID]],Table4[Product_ID],Table4[Category],"Not Found")</f>
        <v>Women Tops</v>
      </c>
      <c r="O1610" s="2" t="str">
        <f>_xlfn.XLOOKUP(Table2[[#This Row],[Product_ID]],Table4[Product_ID],Table4[Subcategory],"Not Found")</f>
        <v>Formal Top</v>
      </c>
      <c r="P1610" s="2" t="str">
        <f>_xlfn.XLOOKUP(Table2[[#This Row],[Product_ID]],Table4[Product_ID],Table4[Brand],"Missing Brand")</f>
        <v>Indian Terrain</v>
      </c>
      <c r="Q1610" s="2" t="s">
        <v>1319</v>
      </c>
      <c r="R1610" s="2" t="str">
        <f>_xlfn.XLOOKUP(Table2[[#This Row],[Store_ID]],Table6[Store_ID],Table6[Store Name],"Not Found")</f>
        <v>TrendMart Alappuzha Mall Kiosk</v>
      </c>
      <c r="S1610" s="2">
        <f>_xlfn.XLOOKUP(Table2[[#This Row],[Store_ID]],Table6[Store_ID],Table6[Monthly Target],"Missing Target")</f>
        <v>1000000</v>
      </c>
      <c r="T1610" s="2" t="str">
        <f>_xlfn.XLOOKUP(Table2[[#This Row],[Store_ID]],Table6[Store_ID],Table6[Region],"Not Found")</f>
        <v>South Zone 1</v>
      </c>
      <c r="U1610" s="2" t="s">
        <v>417</v>
      </c>
      <c r="V1610" s="2" t="str">
        <f>_xlfn.XLOOKUP(Table2[[#This Row],[Employee_ID]],Table5[Employee_ID],Table5[Employee Name],"Not Found")</f>
        <v>Arjun Krishnan</v>
      </c>
      <c r="W1610" s="2">
        <v>2</v>
      </c>
      <c r="X1610" s="2">
        <v>697.02</v>
      </c>
      <c r="Y1610" s="2">
        <v>30</v>
      </c>
      <c r="Z1610" s="2">
        <v>418.21</v>
      </c>
      <c r="AA1610" s="2">
        <v>5</v>
      </c>
      <c r="AB1610" s="2">
        <v>48.79</v>
      </c>
      <c r="AC1610" s="2">
        <v>1024.6199999999999</v>
      </c>
      <c r="AD1610" s="2">
        <v>1095.3399999999999</v>
      </c>
      <c r="AE1610" s="2">
        <f t="shared" si="52"/>
        <v>-119.51000000000002</v>
      </c>
      <c r="AF1610" s="2" t="s">
        <v>25</v>
      </c>
      <c r="AG1610" s="42">
        <f>IFERROR(Table2[[#This Row],[Profit]]/Table2[[#This Row],[Sales Amount]],0)</f>
        <v>-0.11663836349085517</v>
      </c>
      <c r="AH1610" s="2" t="str">
        <f>TRIM(Table2[[#This Row],[Payment Modee]])</f>
        <v>UPI</v>
      </c>
      <c r="AI1610" s="2" t="s">
        <v>26</v>
      </c>
      <c r="AJ1610" s="2" t="s">
        <v>27</v>
      </c>
      <c r="AK1610" s="2" t="s">
        <v>2979</v>
      </c>
      <c r="AL1610" s="16" t="str">
        <f>IF(HOUR(Table2[[#This Row],[Order Time]])&lt;12,"Morning",IF(HOUR(Table2[[#This Row],[Order Time]])&lt;17,"Afternoon",IF(HOUR(Table2[[#This Row],[Order Time]])&lt;21,"Evening","Night")))</f>
        <v>Morning</v>
      </c>
      <c r="AM1610" s="16" t="s">
        <v>29</v>
      </c>
    </row>
    <row r="1611" spans="1:39" x14ac:dyDescent="0.25">
      <c r="A1611" s="13" t="s">
        <v>3405</v>
      </c>
      <c r="B1611" s="4">
        <v>45553</v>
      </c>
      <c r="C1611" s="2">
        <f>YEAR(Table2[[#This Row],[Invoice Date]])</f>
        <v>2024</v>
      </c>
      <c r="D1611" s="2" t="str">
        <f>TEXT(Table2[[#This Row],[Invoice Date]],"mmm")</f>
        <v>Sep</v>
      </c>
      <c r="E1611" s="2" t="str">
        <f>Table2[[#This Row],[Store_ID]]&amp;"-"&amp;Table2[[#This Row],[Year]]&amp;"-"&amp;Table2[[#This Row],[Month]]</f>
        <v>STR110-2024-Sep</v>
      </c>
      <c r="F1611" s="2" t="s">
        <v>1746</v>
      </c>
      <c r="G1611" s="2" t="str">
        <f>_xlfn.XLOOKUP(Table2[[#This Row],[Customer_ID]],Table3[Customer_ID],Table3[Customer Name],"Not Found")</f>
        <v>Kannan Kumar</v>
      </c>
      <c r="H1611" s="2" t="str">
        <f>_xlfn.XLOOKUP(Table2[[#This Row],[Customer_ID]],Table3[Customer_ID],Table3[Gender],"Female")</f>
        <v>Male</v>
      </c>
      <c r="I1611" s="2" t="str">
        <f>_xlfn.XLOOKUP(Table2[[#This Row],[Customer_ID]],Table3[Customer_ID],Table3[City],"Missing Memebership")</f>
        <v>Belagavi</v>
      </c>
      <c r="J1611" s="2" t="str">
        <f>_xlfn.XLOOKUP(Table2[[#This Row],[Customer_ID]],Table3[Customer_ID],Table3[State],"Karnataka")</f>
        <v>Karnataka</v>
      </c>
      <c r="K1611" s="2" t="str">
        <f>_xlfn.XLOOKUP(Table2[[#This Row],[Customer_ID]],Table3[Customer_ID],Table3[Membership],"Regular")</f>
        <v>Platinum</v>
      </c>
      <c r="L1611" s="2" t="s">
        <v>306</v>
      </c>
      <c r="M1611" s="2" t="str">
        <f>_xlfn.XLOOKUP(Table2[[#This Row],[Product_ID]],Table4[Product_ID],Table4[Product_Name],"Not Found")</f>
        <v>Raymond Slim Fit Beige</v>
      </c>
      <c r="N1611" s="2" t="str">
        <f>_xlfn.XLOOKUP(Table2[[#This Row],[Product_ID]],Table4[Product_ID],Table4[Category],"Not Found")</f>
        <v>Men Jeans</v>
      </c>
      <c r="O1611" s="2" t="str">
        <f>_xlfn.XLOOKUP(Table2[[#This Row],[Product_ID]],Table4[Product_ID],Table4[Subcategory],"Not Found")</f>
        <v>Slim Fit</v>
      </c>
      <c r="P1611" s="2" t="str">
        <f>_xlfn.XLOOKUP(Table2[[#This Row],[Product_ID]],Table4[Product_ID],Table4[Brand],"Missing Brand")</f>
        <v>Raymond</v>
      </c>
      <c r="Q1611" s="2" t="s">
        <v>146</v>
      </c>
      <c r="R1611" s="2" t="str">
        <f>_xlfn.XLOOKUP(Table2[[#This Row],[Store_ID]],Table6[Store_ID],Table6[Store Name],"Not Found")</f>
        <v>TrendMart Thoothukudi Outlet</v>
      </c>
      <c r="S1611" s="2">
        <f>_xlfn.XLOOKUP(Table2[[#This Row],[Store_ID]],Table6[Store_ID],Table6[Monthly Target],"Missing Target")</f>
        <v>1000000</v>
      </c>
      <c r="T1611" s="2" t="str">
        <f>_xlfn.XLOOKUP(Table2[[#This Row],[Store_ID]],Table6[Store_ID],Table6[Region],"Not Found")</f>
        <v>South Zone 1</v>
      </c>
      <c r="U1611" s="2" t="s">
        <v>229</v>
      </c>
      <c r="V1611" s="2" t="str">
        <f>_xlfn.XLOOKUP(Table2[[#This Row],[Employee_ID]],Table5[Employee_ID],Table5[Employee Name],"Not Found")</f>
        <v>Yogesh Chettiar</v>
      </c>
      <c r="W1611" s="2">
        <v>4</v>
      </c>
      <c r="X1611" s="2">
        <v>1132.47</v>
      </c>
      <c r="Y1611" s="2">
        <v>30</v>
      </c>
      <c r="Z1611" s="2">
        <v>1358.96</v>
      </c>
      <c r="AA1611" s="2">
        <v>12</v>
      </c>
      <c r="AB1611" s="2">
        <v>380.51</v>
      </c>
      <c r="AC1611" s="2">
        <v>3551.43</v>
      </c>
      <c r="AD1611" s="2">
        <v>3464.24</v>
      </c>
      <c r="AE1611" s="2">
        <f t="shared" si="52"/>
        <v>-293.31999999999994</v>
      </c>
      <c r="AF1611" s="2" t="s">
        <v>25</v>
      </c>
      <c r="AG1611" s="42">
        <f>IFERROR(Table2[[#This Row],[Profit]]/Table2[[#This Row],[Sales Amount]],0)</f>
        <v>-8.2592082625871824E-2</v>
      </c>
      <c r="AH1611" s="2" t="str">
        <f>TRIM(Table2[[#This Row],[Payment Modee]])</f>
        <v>UPI</v>
      </c>
      <c r="AI1611" s="2" t="s">
        <v>26</v>
      </c>
      <c r="AJ1611" s="2" t="s">
        <v>27</v>
      </c>
      <c r="AK1611" s="2" t="s">
        <v>857</v>
      </c>
      <c r="AL1611" s="16" t="str">
        <f>IF(HOUR(Table2[[#This Row],[Order Time]])&lt;12,"Morning",IF(HOUR(Table2[[#This Row],[Order Time]])&lt;17,"Afternoon",IF(HOUR(Table2[[#This Row],[Order Time]])&lt;21,"Evening","Night")))</f>
        <v>Afternoon</v>
      </c>
      <c r="AM1611" s="16" t="s">
        <v>29</v>
      </c>
    </row>
    <row r="1612" spans="1:39" x14ac:dyDescent="0.25">
      <c r="A1612" s="13" t="s">
        <v>3406</v>
      </c>
      <c r="B1612" s="4">
        <v>45712</v>
      </c>
      <c r="C1612" s="2">
        <f>YEAR(Table2[[#This Row],[Invoice Date]])</f>
        <v>2025</v>
      </c>
      <c r="D1612" s="2" t="str">
        <f>TEXT(Table2[[#This Row],[Invoice Date]],"mmm")</f>
        <v>Feb</v>
      </c>
      <c r="E1612" s="2" t="str">
        <f>Table2[[#This Row],[Store_ID]]&amp;"-"&amp;Table2[[#This Row],[Year]]&amp;"-"&amp;Table2[[#This Row],[Month]]</f>
        <v>STR087-2025-Feb</v>
      </c>
      <c r="F1612" s="2" t="s">
        <v>3213</v>
      </c>
      <c r="G1612" s="2" t="str">
        <f>_xlfn.XLOOKUP(Table2[[#This Row],[Customer_ID]],Table3[Customer_ID],Table3[Customer Name],"Not Found")</f>
        <v>Harini Raman</v>
      </c>
      <c r="H1612" s="2" t="str">
        <f>_xlfn.XLOOKUP(Table2[[#This Row],[Customer_ID]],Table3[Customer_ID],Table3[Gender],"Female")</f>
        <v>Female</v>
      </c>
      <c r="I1612" s="2" t="str">
        <f>_xlfn.XLOOKUP(Table2[[#This Row],[Customer_ID]],Table3[Customer_ID],Table3[City],"Missing Memebership")</f>
        <v>Karimnagar</v>
      </c>
      <c r="J1612" s="2" t="str">
        <f>_xlfn.XLOOKUP(Table2[[#This Row],[Customer_ID]],Table3[Customer_ID],Table3[State],"Karnataka")</f>
        <v>Telangana</v>
      </c>
      <c r="K1612" s="2" t="str">
        <f>_xlfn.XLOOKUP(Table2[[#This Row],[Customer_ID]],Table3[Customer_ID],Table3[Membership],"Regular")</f>
        <v>Gold</v>
      </c>
      <c r="L1612" s="2" t="s">
        <v>508</v>
      </c>
      <c r="M1612" s="2" t="str">
        <f>_xlfn.XLOOKUP(Table2[[#This Row],[Product_ID]],Table4[Product_ID],Table4[Product_Name],"Not Found")</f>
        <v>Sparx Silk Saree Charcoal</v>
      </c>
      <c r="N1612" s="2" t="str">
        <f>_xlfn.XLOOKUP(Table2[[#This Row],[Product_ID]],Table4[Product_ID],Table4[Category],"Not Found")</f>
        <v>Women Sarees</v>
      </c>
      <c r="O1612" s="2" t="str">
        <f>_xlfn.XLOOKUP(Table2[[#This Row],[Product_ID]],Table4[Product_ID],Table4[Subcategory],"Not Found")</f>
        <v>Silk Saree</v>
      </c>
      <c r="P1612" s="2" t="str">
        <f>_xlfn.XLOOKUP(Table2[[#This Row],[Product_ID]],Table4[Product_ID],Table4[Brand],"Missing Brand")</f>
        <v>Sparx</v>
      </c>
      <c r="Q1612" s="2" t="s">
        <v>343</v>
      </c>
      <c r="R1612" s="2" t="str">
        <f>_xlfn.XLOOKUP(Table2[[#This Row],[Store_ID]],Table6[Store_ID],Table6[Store Name],"Not Found")</f>
        <v>TrendMart Salem Outlet</v>
      </c>
      <c r="S1612" s="2">
        <f>_xlfn.XLOOKUP(Table2[[#This Row],[Store_ID]],Table6[Store_ID],Table6[Monthly Target],"Missing Target")</f>
        <v>2000000</v>
      </c>
      <c r="T1612" s="2" t="str">
        <f>_xlfn.XLOOKUP(Table2[[#This Row],[Store_ID]],Table6[Store_ID],Table6[Region],"Not Found")</f>
        <v>South Zone 1</v>
      </c>
      <c r="U1612" s="2" t="s">
        <v>49</v>
      </c>
      <c r="V1612" s="2" t="str">
        <f>_xlfn.XLOOKUP(Table2[[#This Row],[Employee_ID]],Table5[Employee_ID],Table5[Employee Name],"Not Found")</f>
        <v>Jyothi Prasad</v>
      </c>
      <c r="W1612" s="2">
        <v>4</v>
      </c>
      <c r="X1612" s="2">
        <v>2742.57</v>
      </c>
      <c r="Y1612" s="2">
        <v>0</v>
      </c>
      <c r="Z1612" s="2">
        <v>0</v>
      </c>
      <c r="AA1612" s="2">
        <v>12</v>
      </c>
      <c r="AB1612" s="2">
        <v>1316.43</v>
      </c>
      <c r="AC1612" s="2">
        <v>12286.71</v>
      </c>
      <c r="AD1612" s="2">
        <v>7412.56</v>
      </c>
      <c r="AE1612" s="2">
        <f t="shared" si="52"/>
        <v>3557.7199999999984</v>
      </c>
      <c r="AF1612" s="2" t="s">
        <v>56</v>
      </c>
      <c r="AG1612" s="42">
        <f>IFERROR(Table2[[#This Row],[Profit]]/Table2[[#This Row],[Sales Amount]],0)</f>
        <v>0.28955839276746981</v>
      </c>
      <c r="AH1612" s="2" t="str">
        <f>TRIM(Table2[[#This Row],[Payment Modee]])</f>
        <v>Credit Card</v>
      </c>
      <c r="AI1612" s="2" t="s">
        <v>26</v>
      </c>
      <c r="AJ1612" s="2" t="s">
        <v>27</v>
      </c>
      <c r="AK1612" s="2" t="s">
        <v>1353</v>
      </c>
      <c r="AL1612" s="16" t="str">
        <f>IF(HOUR(Table2[[#This Row],[Order Time]])&lt;12,"Morning",IF(HOUR(Table2[[#This Row],[Order Time]])&lt;17,"Afternoon",IF(HOUR(Table2[[#This Row],[Order Time]])&lt;21,"Evening","Night")))</f>
        <v>Evening</v>
      </c>
      <c r="AM1612" s="16" t="s">
        <v>29</v>
      </c>
    </row>
    <row r="1613" spans="1:39" x14ac:dyDescent="0.25">
      <c r="A1613" s="13" t="s">
        <v>3407</v>
      </c>
      <c r="B1613" s="4">
        <v>45404</v>
      </c>
      <c r="C1613" s="2">
        <f>YEAR(Table2[[#This Row],[Invoice Date]])</f>
        <v>2024</v>
      </c>
      <c r="D1613" s="2" t="str">
        <f>TEXT(Table2[[#This Row],[Invoice Date]],"mmm")</f>
        <v>Apr</v>
      </c>
      <c r="E1613" s="2" t="str">
        <f>Table2[[#This Row],[Store_ID]]&amp;"-"&amp;Table2[[#This Row],[Year]]&amp;"-"&amp;Table2[[#This Row],[Month]]</f>
        <v>STR008-2024-Apr</v>
      </c>
      <c r="F1613" s="2" t="s">
        <v>753</v>
      </c>
      <c r="G1613" s="2" t="str">
        <f>_xlfn.XLOOKUP(Table2[[#This Row],[Customer_ID]],Table3[Customer_ID],Table3[Customer Name],"Not Found")</f>
        <v>Malini Gounder</v>
      </c>
      <c r="H1613" s="2" t="str">
        <f>_xlfn.XLOOKUP(Table2[[#This Row],[Customer_ID]],Table3[Customer_ID],Table3[Gender],"Female")</f>
        <v>Female</v>
      </c>
      <c r="I1613" s="2" t="str">
        <f>_xlfn.XLOOKUP(Table2[[#This Row],[Customer_ID]],Table3[Customer_ID],Table3[City],"Missing Memebership")</f>
        <v>Mysuru</v>
      </c>
      <c r="J1613" s="2" t="str">
        <f>_xlfn.XLOOKUP(Table2[[#This Row],[Customer_ID]],Table3[Customer_ID],Table3[State],"Karnataka")</f>
        <v>Karnataka</v>
      </c>
      <c r="K1613" s="2" t="str">
        <f>_xlfn.XLOOKUP(Table2[[#This Row],[Customer_ID]],Table3[Customer_ID],Table3[Membership],"Regular")</f>
        <v>Regular</v>
      </c>
      <c r="L1613" s="2" t="s">
        <v>1910</v>
      </c>
      <c r="M1613" s="2" t="str">
        <f>_xlfn.XLOOKUP(Table2[[#This Row],[Product_ID]],Table4[Product_ID],Table4[Product_Name],"Not Found")</f>
        <v>Bata Slippers Wine</v>
      </c>
      <c r="N1613" s="2" t="str">
        <f>_xlfn.XLOOKUP(Table2[[#This Row],[Product_ID]],Table4[Product_ID],Table4[Category],"Not Found")</f>
        <v>Footwear</v>
      </c>
      <c r="O1613" s="2" t="str">
        <f>_xlfn.XLOOKUP(Table2[[#This Row],[Product_ID]],Table4[Product_ID],Table4[Subcategory],"Not Found")</f>
        <v>Slippers</v>
      </c>
      <c r="P1613" s="2" t="str">
        <f>_xlfn.XLOOKUP(Table2[[#This Row],[Product_ID]],Table4[Product_ID],Table4[Brand],"Missing Brand")</f>
        <v>Bata</v>
      </c>
      <c r="Q1613" s="2" t="s">
        <v>499</v>
      </c>
      <c r="R1613" s="2" t="str">
        <f>_xlfn.XLOOKUP(Table2[[#This Row],[Store_ID]],Table6[Store_ID],Table6[Store Name],"Not Found")</f>
        <v>TrendMart Kochi Mall Kiosk</v>
      </c>
      <c r="S1613" s="2">
        <f>_xlfn.XLOOKUP(Table2[[#This Row],[Store_ID]],Table6[Store_ID],Table6[Monthly Target],"Missing Target")</f>
        <v>1500000</v>
      </c>
      <c r="T1613" s="2" t="str">
        <f>_xlfn.XLOOKUP(Table2[[#This Row],[Store_ID]],Table6[Store_ID],Table6[Region],"Not Found")</f>
        <v>South Zone 1</v>
      </c>
      <c r="U1613" s="2" t="s">
        <v>349</v>
      </c>
      <c r="V1613" s="2" t="str">
        <f>_xlfn.XLOOKUP(Table2[[#This Row],[Employee_ID]],Table5[Employee_ID],Table5[Employee Name],"Not Found")</f>
        <v>Chitra Bhat</v>
      </c>
      <c r="W1613" s="2">
        <v>2</v>
      </c>
      <c r="X1613" s="2">
        <v>2062.1999999999998</v>
      </c>
      <c r="Y1613" s="2">
        <v>10</v>
      </c>
      <c r="Z1613" s="2">
        <v>412.44</v>
      </c>
      <c r="AA1613" s="2">
        <v>12</v>
      </c>
      <c r="AB1613" s="2">
        <v>445.44</v>
      </c>
      <c r="AC1613" s="2">
        <v>4157.3999999999996</v>
      </c>
      <c r="AD1613" s="2">
        <v>3009.58</v>
      </c>
      <c r="AE1613" s="2">
        <f t="shared" si="52"/>
        <v>702.37999999999965</v>
      </c>
      <c r="AF1613" s="2" t="s">
        <v>25</v>
      </c>
      <c r="AG1613" s="42">
        <f>IFERROR(Table2[[#This Row],[Profit]]/Table2[[#This Row],[Sales Amount]],0)</f>
        <v>0.16894693799008989</v>
      </c>
      <c r="AH1613" s="2" t="str">
        <f>TRIM(Table2[[#This Row],[Payment Modee]])</f>
        <v>UPI</v>
      </c>
      <c r="AI1613" s="2" t="s">
        <v>36</v>
      </c>
      <c r="AJ1613" s="2" t="s">
        <v>27</v>
      </c>
      <c r="AK1613" s="2" t="s">
        <v>1777</v>
      </c>
      <c r="AL1613" s="16" t="str">
        <f>IF(HOUR(Table2[[#This Row],[Order Time]])&lt;12,"Morning",IF(HOUR(Table2[[#This Row],[Order Time]])&lt;17,"Afternoon",IF(HOUR(Table2[[#This Row],[Order Time]])&lt;21,"Evening","Night")))</f>
        <v>Evening</v>
      </c>
      <c r="AM1613" s="16" t="s">
        <v>29</v>
      </c>
    </row>
    <row r="1614" spans="1:39" x14ac:dyDescent="0.25">
      <c r="A1614" s="13" t="s">
        <v>3408</v>
      </c>
      <c r="B1614" s="4">
        <v>45574</v>
      </c>
      <c r="C1614" s="2">
        <f>YEAR(Table2[[#This Row],[Invoice Date]])</f>
        <v>2024</v>
      </c>
      <c r="D1614" s="2" t="str">
        <f>TEXT(Table2[[#This Row],[Invoice Date]],"mmm")</f>
        <v>Oct</v>
      </c>
      <c r="E1614" s="2" t="str">
        <f>Table2[[#This Row],[Store_ID]]&amp;"-"&amp;Table2[[#This Row],[Year]]&amp;"-"&amp;Table2[[#This Row],[Month]]</f>
        <v>STR073-2024-Oct</v>
      </c>
      <c r="F1614" s="2" t="s">
        <v>1630</v>
      </c>
      <c r="G1614" s="2" t="str">
        <f>_xlfn.XLOOKUP(Table2[[#This Row],[Customer_ID]],Table3[Customer_ID],Table3[Customer Name],"Not Found")</f>
        <v>Thiru Iyer</v>
      </c>
      <c r="H1614" s="2" t="str">
        <f>_xlfn.XLOOKUP(Table2[[#This Row],[Customer_ID]],Table3[Customer_ID],Table3[Gender],"Female")</f>
        <v>Male</v>
      </c>
      <c r="I1614" s="2" t="str">
        <f>_xlfn.XLOOKUP(Table2[[#This Row],[Customer_ID]],Table3[Customer_ID],Table3[City],"Missing Memebership")</f>
        <v>Mangaluru</v>
      </c>
      <c r="J1614" s="2" t="str">
        <f>_xlfn.XLOOKUP(Table2[[#This Row],[Customer_ID]],Table3[Customer_ID],Table3[State],"Karnataka")</f>
        <v>Karnataka</v>
      </c>
      <c r="K1614" s="2" t="str">
        <f>_xlfn.XLOOKUP(Table2[[#This Row],[Customer_ID]],Table3[Customer_ID],Table3[Membership],"Regular")</f>
        <v>Silver</v>
      </c>
      <c r="L1614" s="2" t="s">
        <v>1929</v>
      </c>
      <c r="M1614" s="2" t="str">
        <f>_xlfn.XLOOKUP(Table2[[#This Row],[Product_ID]],Table4[Product_ID],Table4[Product_Name],"Not Found")</f>
        <v>Arrow Georgette Saree Charcoal</v>
      </c>
      <c r="N1614" s="2" t="str">
        <f>_xlfn.XLOOKUP(Table2[[#This Row],[Product_ID]],Table4[Product_ID],Table4[Category],"Not Found")</f>
        <v>Women Sarees</v>
      </c>
      <c r="O1614" s="2" t="str">
        <f>_xlfn.XLOOKUP(Table2[[#This Row],[Product_ID]],Table4[Product_ID],Table4[Subcategory],"Not Found")</f>
        <v>Georgette Saree</v>
      </c>
      <c r="P1614" s="2" t="str">
        <f>_xlfn.XLOOKUP(Table2[[#This Row],[Product_ID]],Table4[Product_ID],Table4[Brand],"Missing Brand")</f>
        <v>Arrow</v>
      </c>
      <c r="Q1614" s="2" t="s">
        <v>248</v>
      </c>
      <c r="R1614" s="2" t="str">
        <f>_xlfn.XLOOKUP(Table2[[#This Row],[Store_ID]],Table6[Store_ID],Table6[Store Name],"Not Found")</f>
        <v>TrendMart Thiruvananthapuram High Street</v>
      </c>
      <c r="S1614" s="2">
        <f>_xlfn.XLOOKUP(Table2[[#This Row],[Store_ID]],Table6[Store_ID],Table6[Monthly Target],"Missing Target")</f>
        <v>2500000</v>
      </c>
      <c r="T1614" s="2" t="str">
        <f>_xlfn.XLOOKUP(Table2[[#This Row],[Store_ID]],Table6[Store_ID],Table6[Region],"Not Found")</f>
        <v>South Zone 1</v>
      </c>
      <c r="U1614" s="2" t="s">
        <v>49</v>
      </c>
      <c r="V1614" s="2" t="str">
        <f>_xlfn.XLOOKUP(Table2[[#This Row],[Employee_ID]],Table5[Employee_ID],Table5[Employee Name],"Not Found")</f>
        <v>Jyothi Prasad</v>
      </c>
      <c r="W1614" s="2">
        <v>1</v>
      </c>
      <c r="X1614" s="2">
        <v>2897.67</v>
      </c>
      <c r="Y1614" s="2">
        <v>10</v>
      </c>
      <c r="Z1614" s="2">
        <v>289.77</v>
      </c>
      <c r="AA1614" s="2">
        <v>12</v>
      </c>
      <c r="AB1614" s="2">
        <v>312.95</v>
      </c>
      <c r="AC1614" s="2">
        <v>2920.85</v>
      </c>
      <c r="AD1614" s="2">
        <v>2078.92</v>
      </c>
      <c r="AE1614" s="2">
        <f t="shared" si="52"/>
        <v>528.97999999999979</v>
      </c>
      <c r="AF1614" s="2" t="s">
        <v>25</v>
      </c>
      <c r="AG1614" s="42">
        <f>IFERROR(Table2[[#This Row],[Profit]]/Table2[[#This Row],[Sales Amount]],0)</f>
        <v>0.18110481537908479</v>
      </c>
      <c r="AH1614" s="2" t="str">
        <f>TRIM(Table2[[#This Row],[Payment Modee]])</f>
        <v>UPI</v>
      </c>
      <c r="AI1614" s="2" t="s">
        <v>26</v>
      </c>
      <c r="AJ1614" s="2" t="s">
        <v>27</v>
      </c>
      <c r="AK1614" s="2" t="s">
        <v>3409</v>
      </c>
      <c r="AL1614" s="16" t="str">
        <f>IF(HOUR(Table2[[#This Row],[Order Time]])&lt;12,"Morning",IF(HOUR(Table2[[#This Row],[Order Time]])&lt;17,"Afternoon",IF(HOUR(Table2[[#This Row],[Order Time]])&lt;21,"Evening","Night")))</f>
        <v>Night</v>
      </c>
      <c r="AM1614" s="16" t="s">
        <v>29</v>
      </c>
    </row>
    <row r="1615" spans="1:39" x14ac:dyDescent="0.25">
      <c r="A1615" s="13" t="s">
        <v>3410</v>
      </c>
      <c r="B1615" s="4">
        <v>45568</v>
      </c>
      <c r="C1615" s="2">
        <f>YEAR(Table2[[#This Row],[Invoice Date]])</f>
        <v>2024</v>
      </c>
      <c r="D1615" s="2" t="str">
        <f>TEXT(Table2[[#This Row],[Invoice Date]],"mmm")</f>
        <v>Oct</v>
      </c>
      <c r="E1615" s="2" t="str">
        <f>Table2[[#This Row],[Store_ID]]&amp;"-"&amp;Table2[[#This Row],[Year]]&amp;"-"&amp;Table2[[#This Row],[Month]]</f>
        <v>STR053-2024-Oct</v>
      </c>
      <c r="F1615" s="2" t="s">
        <v>1346</v>
      </c>
      <c r="G1615" s="2" t="str">
        <f>_xlfn.XLOOKUP(Table2[[#This Row],[Customer_ID]],Table3[Customer_ID],Table3[Customer Name],"Not Found")</f>
        <v>Nandini Iyer</v>
      </c>
      <c r="H1615" s="2" t="str">
        <f>_xlfn.XLOOKUP(Table2[[#This Row],[Customer_ID]],Table3[Customer_ID],Table3[Gender],"Female")</f>
        <v>Female</v>
      </c>
      <c r="I1615" s="2" t="str">
        <f>_xlfn.XLOOKUP(Table2[[#This Row],[Customer_ID]],Table3[Customer_ID],Table3[City],"Missing Memebership")</f>
        <v>Thrissur</v>
      </c>
      <c r="J1615" s="2" t="str">
        <f>_xlfn.XLOOKUP(Table2[[#This Row],[Customer_ID]],Table3[Customer_ID],Table3[State],"Karnataka")</f>
        <v>Kerala</v>
      </c>
      <c r="K1615" s="2" t="str">
        <f>_xlfn.XLOOKUP(Table2[[#This Row],[Customer_ID]],Table3[Customer_ID],Table3[Membership],"Regular")</f>
        <v>Silver</v>
      </c>
      <c r="L1615" s="2" t="s">
        <v>1863</v>
      </c>
      <c r="M1615" s="2" t="str">
        <f>_xlfn.XLOOKUP(Table2[[#This Row],[Product_ID]],Table4[Product_ID],Table4[Product_Name],"Not Found")</f>
        <v>Spykar Straight Fit White</v>
      </c>
      <c r="N1615" s="2" t="str">
        <f>_xlfn.XLOOKUP(Table2[[#This Row],[Product_ID]],Table4[Product_ID],Table4[Category],"Not Found")</f>
        <v>Women Jeans</v>
      </c>
      <c r="O1615" s="2" t="str">
        <f>_xlfn.XLOOKUP(Table2[[#This Row],[Product_ID]],Table4[Product_ID],Table4[Subcategory],"Not Found")</f>
        <v>Straight Fit</v>
      </c>
      <c r="P1615" s="2" t="str">
        <f>_xlfn.XLOOKUP(Table2[[#This Row],[Product_ID]],Table4[Product_ID],Table4[Brand],"Missing Brand")</f>
        <v>Spykar</v>
      </c>
      <c r="Q1615" s="2" t="s">
        <v>426</v>
      </c>
      <c r="R1615" s="2" t="str">
        <f>_xlfn.XLOOKUP(Table2[[#This Row],[Store_ID]],Table6[Store_ID],Table6[Store Name],"Not Found")</f>
        <v>TrendMart Kochi Standard</v>
      </c>
      <c r="S1615" s="2">
        <f>_xlfn.XLOOKUP(Table2[[#This Row],[Store_ID]],Table6[Store_ID],Table6[Monthly Target],"Missing Target")</f>
        <v>1500000</v>
      </c>
      <c r="T1615" s="2" t="str">
        <f>_xlfn.XLOOKUP(Table2[[#This Row],[Store_ID]],Table6[Store_ID],Table6[Region],"Not Found")</f>
        <v>South Zone 1</v>
      </c>
      <c r="U1615" s="2" t="s">
        <v>62</v>
      </c>
      <c r="V1615" s="2" t="str">
        <f>_xlfn.XLOOKUP(Table2[[#This Row],[Employee_ID]],Table5[Employee_ID],Table5[Employee Name],"Not Found")</f>
        <v>Rahul Krishnan</v>
      </c>
      <c r="W1615" s="2">
        <v>2</v>
      </c>
      <c r="X1615" s="2">
        <v>1016.57</v>
      </c>
      <c r="Y1615" s="2">
        <v>25</v>
      </c>
      <c r="Z1615" s="2">
        <v>508.29</v>
      </c>
      <c r="AA1615" s="2">
        <v>12</v>
      </c>
      <c r="AB1615" s="2">
        <v>182.98</v>
      </c>
      <c r="AC1615" s="2">
        <v>1707.83</v>
      </c>
      <c r="AD1615" s="2">
        <v>1444.8</v>
      </c>
      <c r="AE1615" s="2">
        <f t="shared" si="52"/>
        <v>80.049999999999983</v>
      </c>
      <c r="AF1615" s="2" t="s">
        <v>25</v>
      </c>
      <c r="AG1615" s="42">
        <f>IFERROR(Table2[[#This Row],[Profit]]/Table2[[#This Row],[Sales Amount]],0)</f>
        <v>4.687234677924617E-2</v>
      </c>
      <c r="AH1615" s="2" t="str">
        <f>TRIM(Table2[[#This Row],[Payment Modee]])</f>
        <v>UPI</v>
      </c>
      <c r="AI1615" s="2" t="s">
        <v>26</v>
      </c>
      <c r="AJ1615" s="2" t="s">
        <v>27</v>
      </c>
      <c r="AK1615" s="2" t="s">
        <v>3411</v>
      </c>
      <c r="AL1615" s="16" t="str">
        <f>IF(HOUR(Table2[[#This Row],[Order Time]])&lt;12,"Morning",IF(HOUR(Table2[[#This Row],[Order Time]])&lt;17,"Afternoon",IF(HOUR(Table2[[#This Row],[Order Time]])&lt;21,"Evening","Night")))</f>
        <v>Afternoon</v>
      </c>
      <c r="AM1615" s="16" t="s">
        <v>29</v>
      </c>
    </row>
    <row r="1616" spans="1:39" x14ac:dyDescent="0.25">
      <c r="A1616" s="13" t="s">
        <v>3412</v>
      </c>
      <c r="B1616" s="4">
        <v>45711</v>
      </c>
      <c r="C1616" s="2">
        <f>YEAR(Table2[[#This Row],[Invoice Date]])</f>
        <v>2025</v>
      </c>
      <c r="D1616" s="2" t="str">
        <f>TEXT(Table2[[#This Row],[Invoice Date]],"mmm")</f>
        <v>Feb</v>
      </c>
      <c r="E1616" s="2" t="str">
        <f>Table2[[#This Row],[Store_ID]]&amp;"-"&amp;Table2[[#This Row],[Year]]&amp;"-"&amp;Table2[[#This Row],[Month]]</f>
        <v>STR077-2025-Feb</v>
      </c>
      <c r="F1616" s="2" t="s">
        <v>2786</v>
      </c>
      <c r="G1616" s="2" t="str">
        <f>_xlfn.XLOOKUP(Table2[[#This Row],[Customer_ID]],Table3[Customer_ID],Table3[Customer Name],"Not Found")</f>
        <v>Rohit Chettiar</v>
      </c>
      <c r="H1616" s="2" t="str">
        <f>_xlfn.XLOOKUP(Table2[[#This Row],[Customer_ID]],Table3[Customer_ID],Table3[Gender],"Female")</f>
        <v>Male</v>
      </c>
      <c r="I1616" s="2" t="str">
        <f>_xlfn.XLOOKUP(Table2[[#This Row],[Customer_ID]],Table3[Customer_ID],Table3[City],"Missing Memebership")</f>
        <v>Kalaburagi</v>
      </c>
      <c r="J1616" s="2" t="str">
        <f>_xlfn.XLOOKUP(Table2[[#This Row],[Customer_ID]],Table3[Customer_ID],Table3[State],"Karnataka")</f>
        <v>Karnataka</v>
      </c>
      <c r="K1616" s="2" t="str">
        <f>_xlfn.XLOOKUP(Table2[[#This Row],[Customer_ID]],Table3[Customer_ID],Table3[Membership],"Regular")</f>
        <v>Regular</v>
      </c>
      <c r="L1616" s="2" t="s">
        <v>708</v>
      </c>
      <c r="M1616" s="2" t="str">
        <f>_xlfn.XLOOKUP(Table2[[#This Row],[Product_ID]],Table4[Product_ID],Table4[Product_Name],"Not Found")</f>
        <v>Tanishq Sandals Pink</v>
      </c>
      <c r="N1616" s="2" t="str">
        <f>_xlfn.XLOOKUP(Table2[[#This Row],[Product_ID]],Table4[Product_ID],Table4[Category],"Not Found")</f>
        <v>Footwear</v>
      </c>
      <c r="O1616" s="2" t="str">
        <f>_xlfn.XLOOKUP(Table2[[#This Row],[Product_ID]],Table4[Product_ID],Table4[Subcategory],"Not Found")</f>
        <v>Sandals</v>
      </c>
      <c r="P1616" s="2" t="str">
        <f>_xlfn.XLOOKUP(Table2[[#This Row],[Product_ID]],Table4[Product_ID],Table4[Brand],"Missing Brand")</f>
        <v>Tanishq</v>
      </c>
      <c r="Q1616" s="2" t="s">
        <v>557</v>
      </c>
      <c r="R1616" s="2" t="str">
        <f>_xlfn.XLOOKUP(Table2[[#This Row],[Store_ID]],Table6[Store_ID],Table6[Store Name],"Not Found")</f>
        <v>TrendMart Hyderabad Mall Kiosk</v>
      </c>
      <c r="S1616" s="2">
        <f>_xlfn.XLOOKUP(Table2[[#This Row],[Store_ID]],Table6[Store_ID],Table6[Monthly Target],"Missing Target")</f>
        <v>2500000</v>
      </c>
      <c r="T1616" s="2" t="str">
        <f>_xlfn.XLOOKUP(Table2[[#This Row],[Store_ID]],Table6[Store_ID],Table6[Region],"Not Found")</f>
        <v>South Zone 2</v>
      </c>
      <c r="U1616" s="2" t="s">
        <v>43</v>
      </c>
      <c r="V1616" s="2" t="str">
        <f>_xlfn.XLOOKUP(Table2[[#This Row],[Employee_ID]],Table5[Employee_ID],Table5[Employee Name],"Not Found")</f>
        <v>Meena Krishnan</v>
      </c>
      <c r="W1616" s="2">
        <v>1</v>
      </c>
      <c r="X1616" s="2">
        <v>1786.05</v>
      </c>
      <c r="Y1616" s="2">
        <v>10</v>
      </c>
      <c r="Z1616" s="2">
        <v>178.6</v>
      </c>
      <c r="AA1616" s="2">
        <v>12</v>
      </c>
      <c r="AB1616" s="2">
        <v>192.89</v>
      </c>
      <c r="AC1616" s="2">
        <v>1800.34</v>
      </c>
      <c r="AD1616" s="2">
        <v>1243.3599999999999</v>
      </c>
      <c r="AE1616" s="2">
        <f t="shared" si="52"/>
        <v>364.09000000000003</v>
      </c>
      <c r="AF1616" s="2" t="s">
        <v>35</v>
      </c>
      <c r="AG1616" s="42">
        <f>IFERROR(Table2[[#This Row],[Profit]]/Table2[[#This Row],[Sales Amount]],0)</f>
        <v>0.20223402246242378</v>
      </c>
      <c r="AH1616" s="2" t="str">
        <f>TRIM(Table2[[#This Row],[Payment Modee]])</f>
        <v>Debit Card</v>
      </c>
      <c r="AI1616" s="2" t="s">
        <v>36</v>
      </c>
      <c r="AJ1616" s="2" t="s">
        <v>27</v>
      </c>
      <c r="AK1616" s="2" t="s">
        <v>1960</v>
      </c>
      <c r="AL1616" s="16" t="str">
        <f>IF(HOUR(Table2[[#This Row],[Order Time]])&lt;12,"Morning",IF(HOUR(Table2[[#This Row],[Order Time]])&lt;17,"Afternoon",IF(HOUR(Table2[[#This Row],[Order Time]])&lt;21,"Evening","Night")))</f>
        <v>Afternoon</v>
      </c>
      <c r="AM1616" s="16" t="s">
        <v>38</v>
      </c>
    </row>
    <row r="1617" spans="1:39" x14ac:dyDescent="0.25">
      <c r="A1617" s="13" t="s">
        <v>3413</v>
      </c>
      <c r="B1617" s="4">
        <v>45700</v>
      </c>
      <c r="C1617" s="2">
        <f>YEAR(Table2[[#This Row],[Invoice Date]])</f>
        <v>2025</v>
      </c>
      <c r="D1617" s="2" t="str">
        <f>TEXT(Table2[[#This Row],[Invoice Date]],"mmm")</f>
        <v>Feb</v>
      </c>
      <c r="E1617" s="2" t="str">
        <f>Table2[[#This Row],[Store_ID]]&amp;"-"&amp;Table2[[#This Row],[Year]]&amp;"-"&amp;Table2[[#This Row],[Month]]</f>
        <v>STR098-2025-Feb</v>
      </c>
      <c r="F1617" s="2" t="s">
        <v>2341</v>
      </c>
      <c r="G1617" s="2" t="str">
        <f>_xlfn.XLOOKUP(Table2[[#This Row],[Customer_ID]],Table3[Customer_ID],Table3[Customer Name],"Not Found")</f>
        <v>Raghu Balasubramaniam</v>
      </c>
      <c r="H1617" s="2" t="str">
        <f>_xlfn.XLOOKUP(Table2[[#This Row],[Customer_ID]],Table3[Customer_ID],Table3[Gender],"Female")</f>
        <v>Male</v>
      </c>
      <c r="I1617" s="2" t="str">
        <f>_xlfn.XLOOKUP(Table2[[#This Row],[Customer_ID]],Table3[Customer_ID],Table3[City],"Missing Memebership")</f>
        <v>Shivamogga</v>
      </c>
      <c r="J1617" s="2" t="str">
        <f>_xlfn.XLOOKUP(Table2[[#This Row],[Customer_ID]],Table3[Customer_ID],Table3[State],"Karnataka")</f>
        <v>Karnataka</v>
      </c>
      <c r="K1617" s="2" t="str">
        <f>_xlfn.XLOOKUP(Table2[[#This Row],[Customer_ID]],Table3[Customer_ID],Table3[Membership],"Regular")</f>
        <v>Silver</v>
      </c>
      <c r="L1617" s="2" t="s">
        <v>540</v>
      </c>
      <c r="M1617" s="2" t="str">
        <f>_xlfn.XLOOKUP(Table2[[#This Row],[Product_ID]],Table4[Product_ID],Table4[Product_Name],"Not Found")</f>
        <v>Indian Terrain A-Line Dress Navy Blue</v>
      </c>
      <c r="N1617" s="2" t="str">
        <f>_xlfn.XLOOKUP(Table2[[#This Row],[Product_ID]],Table4[Product_ID],Table4[Category],"Not Found")</f>
        <v>Women Dresses</v>
      </c>
      <c r="O1617" s="2" t="str">
        <f>_xlfn.XLOOKUP(Table2[[#This Row],[Product_ID]],Table4[Product_ID],Table4[Subcategory],"Not Found")</f>
        <v>A-Line Dress</v>
      </c>
      <c r="P1617" s="2" t="str">
        <f>_xlfn.XLOOKUP(Table2[[#This Row],[Product_ID]],Table4[Product_ID],Table4[Brand],"Missing Brand")</f>
        <v>Indian Terrain</v>
      </c>
      <c r="Q1617" s="2" t="s">
        <v>606</v>
      </c>
      <c r="R1617" s="2" t="str">
        <f>_xlfn.XLOOKUP(Table2[[#This Row],[Store_ID]],Table6[Store_ID],Table6[Store Name],"Not Found")</f>
        <v>TrendMart Guntur High Street</v>
      </c>
      <c r="S1617" s="2">
        <f>_xlfn.XLOOKUP(Table2[[#This Row],[Store_ID]],Table6[Store_ID],Table6[Monthly Target],"Missing Target")</f>
        <v>1200000</v>
      </c>
      <c r="T1617" s="2" t="str">
        <f>_xlfn.XLOOKUP(Table2[[#This Row],[Store_ID]],Table6[Store_ID],Table6[Region],"Not Found")</f>
        <v>South Zone 3</v>
      </c>
      <c r="U1617" s="2" t="s">
        <v>176</v>
      </c>
      <c r="V1617" s="2" t="str">
        <f>_xlfn.XLOOKUP(Table2[[#This Row],[Employee_ID]],Table5[Employee_ID],Table5[Employee Name],"Not Found")</f>
        <v>Malathi Varma</v>
      </c>
      <c r="W1617" s="2">
        <v>1</v>
      </c>
      <c r="X1617" s="2">
        <v>1197.56</v>
      </c>
      <c r="Y1617" s="2">
        <v>25</v>
      </c>
      <c r="Z1617" s="2">
        <v>299.39</v>
      </c>
      <c r="AA1617" s="2">
        <v>12</v>
      </c>
      <c r="AB1617" s="2">
        <v>107.78</v>
      </c>
      <c r="AC1617" s="2">
        <v>1005.95</v>
      </c>
      <c r="AD1617" s="2">
        <v>865.42</v>
      </c>
      <c r="AE1617" s="2">
        <f t="shared" si="52"/>
        <v>32.750000000000085</v>
      </c>
      <c r="AF1617" s="2" t="s">
        <v>56</v>
      </c>
      <c r="AG1617" s="42">
        <f>IFERROR(Table2[[#This Row],[Profit]]/Table2[[#This Row],[Sales Amount]],0)</f>
        <v>3.2556290074059427E-2</v>
      </c>
      <c r="AH1617" s="2" t="str">
        <f>TRIM(Table2[[#This Row],[Payment Modee]])</f>
        <v>Credit Card</v>
      </c>
      <c r="AI1617" s="2" t="s">
        <v>26</v>
      </c>
      <c r="AJ1617" s="2" t="s">
        <v>27</v>
      </c>
      <c r="AK1617" s="2" t="s">
        <v>466</v>
      </c>
      <c r="AL1617" s="16" t="str">
        <f>IF(HOUR(Table2[[#This Row],[Order Time]])&lt;12,"Morning",IF(HOUR(Table2[[#This Row],[Order Time]])&lt;17,"Afternoon",IF(HOUR(Table2[[#This Row],[Order Time]])&lt;21,"Evening","Night")))</f>
        <v>Evening</v>
      </c>
      <c r="AM1617" s="16" t="s">
        <v>29</v>
      </c>
    </row>
    <row r="1618" spans="1:39" x14ac:dyDescent="0.25">
      <c r="A1618" s="13" t="s">
        <v>3414</v>
      </c>
      <c r="B1618" s="4">
        <v>45717</v>
      </c>
      <c r="C1618" s="2">
        <f>YEAR(Table2[[#This Row],[Invoice Date]])</f>
        <v>2025</v>
      </c>
      <c r="D1618" s="2" t="str">
        <f>TEXT(Table2[[#This Row],[Invoice Date]],"mmm")</f>
        <v>Mar</v>
      </c>
      <c r="E1618" s="2" t="str">
        <f>Table2[[#This Row],[Store_ID]]&amp;"-"&amp;Table2[[#This Row],[Year]]&amp;"-"&amp;Table2[[#This Row],[Month]]</f>
        <v>STR093-2025-Mar</v>
      </c>
      <c r="F1618" s="2" t="s">
        <v>988</v>
      </c>
      <c r="G1618" s="2" t="str">
        <f>_xlfn.XLOOKUP(Table2[[#This Row],[Customer_ID]],Table3[Customer_ID],Table3[Customer Name],"Not Found")</f>
        <v>Siddharth Subramaniam</v>
      </c>
      <c r="H1618" s="2" t="str">
        <f>_xlfn.XLOOKUP(Table2[[#This Row],[Customer_ID]],Table3[Customer_ID],Table3[Gender],"Female")</f>
        <v>Male</v>
      </c>
      <c r="I1618" s="2" t="str">
        <f>_xlfn.XLOOKUP(Table2[[#This Row],[Customer_ID]],Table3[Customer_ID],Table3[City],"Missing Memebership")</f>
        <v>Dindigul</v>
      </c>
      <c r="J1618" s="2" t="str">
        <f>_xlfn.XLOOKUP(Table2[[#This Row],[Customer_ID]],Table3[Customer_ID],Table3[State],"Karnataka")</f>
        <v>Tamil Nadu</v>
      </c>
      <c r="K1618" s="2" t="str">
        <f>_xlfn.XLOOKUP(Table2[[#This Row],[Customer_ID]],Table3[Customer_ID],Table3[Membership],"Regular")</f>
        <v>Regular</v>
      </c>
      <c r="L1618" s="2" t="s">
        <v>213</v>
      </c>
      <c r="M1618" s="2" t="str">
        <f>_xlfn.XLOOKUP(Table2[[#This Row],[Product_ID]],Table4[Product_ID],Table4[Product_Name],"Not Found")</f>
        <v>Peter England Round Neck Sky Blue</v>
      </c>
      <c r="N1618" s="2" t="str">
        <f>_xlfn.XLOOKUP(Table2[[#This Row],[Product_ID]],Table4[Product_ID],Table4[Category],"Not Found")</f>
        <v>Men T-Shirts</v>
      </c>
      <c r="O1618" s="2" t="str">
        <f>_xlfn.XLOOKUP(Table2[[#This Row],[Product_ID]],Table4[Product_ID],Table4[Subcategory],"Not Found")</f>
        <v>Round Neck</v>
      </c>
      <c r="P1618" s="2" t="str">
        <f>_xlfn.XLOOKUP(Table2[[#This Row],[Product_ID]],Table4[Product_ID],Table4[Brand],"Missing Brand")</f>
        <v>Peter England</v>
      </c>
      <c r="Q1618" s="2" t="s">
        <v>357</v>
      </c>
      <c r="R1618" s="2" t="str">
        <f>_xlfn.XLOOKUP(Table2[[#This Row],[Store_ID]],Table6[Store_ID],Table6[Store Name],"Not Found")</f>
        <v>TrendMart Thiruvananthapuram High Street</v>
      </c>
      <c r="S1618" s="2">
        <f>_xlfn.XLOOKUP(Table2[[#This Row],[Store_ID]],Table6[Store_ID],Table6[Monthly Target],"Missing Target")</f>
        <v>1000000</v>
      </c>
      <c r="T1618" s="2" t="str">
        <f>_xlfn.XLOOKUP(Table2[[#This Row],[Store_ID]],Table6[Store_ID],Table6[Region],"Not Found")</f>
        <v>South Zone 1</v>
      </c>
      <c r="U1618" s="2" t="s">
        <v>142</v>
      </c>
      <c r="V1618" s="2" t="str">
        <f>_xlfn.XLOOKUP(Table2[[#This Row],[Employee_ID]],Table5[Employee_ID],Table5[Employee Name],"Not Found")</f>
        <v>Anusuya Subramaniam</v>
      </c>
      <c r="W1618" s="2">
        <v>5</v>
      </c>
      <c r="X1618" s="2">
        <v>720.07</v>
      </c>
      <c r="Y1618" s="2">
        <v>0</v>
      </c>
      <c r="Z1618" s="2">
        <v>0</v>
      </c>
      <c r="AA1618" s="2">
        <v>5</v>
      </c>
      <c r="AB1618" s="2">
        <v>180.02</v>
      </c>
      <c r="AC1618" s="2">
        <v>3780.37</v>
      </c>
      <c r="AD1618" s="2">
        <v>2096.4</v>
      </c>
      <c r="AE1618" s="2">
        <f t="shared" si="52"/>
        <v>1503.9499999999998</v>
      </c>
      <c r="AF1618" s="2" t="s">
        <v>56</v>
      </c>
      <c r="AG1618" s="42">
        <f>IFERROR(Table2[[#This Row],[Profit]]/Table2[[#This Row],[Sales Amount]],0)</f>
        <v>0.39783142919872921</v>
      </c>
      <c r="AH1618" s="2" t="str">
        <f>TRIM(Table2[[#This Row],[Payment Modee]])</f>
        <v>Credit Card</v>
      </c>
      <c r="AI1618" s="2" t="s">
        <v>26</v>
      </c>
      <c r="AJ1618" s="2" t="s">
        <v>27</v>
      </c>
      <c r="AK1618" s="2" t="s">
        <v>2404</v>
      </c>
      <c r="AL1618" s="16" t="str">
        <f>IF(HOUR(Table2[[#This Row],[Order Time]])&lt;12,"Morning",IF(HOUR(Table2[[#This Row],[Order Time]])&lt;17,"Afternoon",IF(HOUR(Table2[[#This Row],[Order Time]])&lt;21,"Evening","Night")))</f>
        <v>Evening</v>
      </c>
      <c r="AM1618" s="16" t="s">
        <v>38</v>
      </c>
    </row>
    <row r="1619" spans="1:39" x14ac:dyDescent="0.25">
      <c r="A1619" s="13" t="s">
        <v>3415</v>
      </c>
      <c r="B1619" s="4">
        <v>45605</v>
      </c>
      <c r="C1619" s="2">
        <f>YEAR(Table2[[#This Row],[Invoice Date]])</f>
        <v>2024</v>
      </c>
      <c r="D1619" s="2" t="str">
        <f>TEXT(Table2[[#This Row],[Invoice Date]],"mmm")</f>
        <v>Nov</v>
      </c>
      <c r="E1619" s="2" t="str">
        <f>Table2[[#This Row],[Store_ID]]&amp;"-"&amp;Table2[[#This Row],[Year]]&amp;"-"&amp;Table2[[#This Row],[Month]]</f>
        <v>STR020-2024-Nov</v>
      </c>
      <c r="F1619" s="2" t="s">
        <v>3416</v>
      </c>
      <c r="G1619" s="2" t="str">
        <f>_xlfn.XLOOKUP(Table2[[#This Row],[Customer_ID]],Table3[Customer_ID],Table3[Customer Name],"Not Found")</f>
        <v>Chandra Shetty</v>
      </c>
      <c r="H1619" s="2" t="str">
        <f>_xlfn.XLOOKUP(Table2[[#This Row],[Customer_ID]],Table3[Customer_ID],Table3[Gender],"Female")</f>
        <v>Male</v>
      </c>
      <c r="I1619" s="2" t="str">
        <f>_xlfn.XLOOKUP(Table2[[#This Row],[Customer_ID]],Table3[Customer_ID],Table3[City],"Missing Memebership")</f>
        <v>Mangaluru</v>
      </c>
      <c r="J1619" s="2" t="str">
        <f>_xlfn.XLOOKUP(Table2[[#This Row],[Customer_ID]],Table3[Customer_ID],Table3[State],"Karnataka")</f>
        <v>Karnataka</v>
      </c>
      <c r="K1619" s="2" t="str">
        <f>_xlfn.XLOOKUP(Table2[[#This Row],[Customer_ID]],Table3[Customer_ID],Table3[Membership],"Regular")</f>
        <v>Regular</v>
      </c>
      <c r="L1619" s="2" t="s">
        <v>817</v>
      </c>
      <c r="M1619" s="2" t="str">
        <f>_xlfn.XLOOKUP(Table2[[#This Row],[Product_ID]],Table4[Product_ID],Table4[Product_Name],"Not Found")</f>
        <v>Fabindia Shirt Dress Navy Blue</v>
      </c>
      <c r="N1619" s="2" t="str">
        <f>_xlfn.XLOOKUP(Table2[[#This Row],[Product_ID]],Table4[Product_ID],Table4[Category],"Not Found")</f>
        <v>Women Dresses</v>
      </c>
      <c r="O1619" s="2" t="str">
        <f>_xlfn.XLOOKUP(Table2[[#This Row],[Product_ID]],Table4[Product_ID],Table4[Subcategory],"Not Found")</f>
        <v>Shirt Dress</v>
      </c>
      <c r="P1619" s="2" t="str">
        <f>_xlfn.XLOOKUP(Table2[[#This Row],[Product_ID]],Table4[Product_ID],Table4[Brand],"Missing Brand")</f>
        <v>Fabindia</v>
      </c>
      <c r="Q1619" s="2" t="s">
        <v>687</v>
      </c>
      <c r="R1619" s="2" t="str">
        <f>_xlfn.XLOOKUP(Table2[[#This Row],[Store_ID]],Table6[Store_ID],Table6[Store Name],"Not Found")</f>
        <v>TrendMart Guntur Standard</v>
      </c>
      <c r="S1619" s="2">
        <f>_xlfn.XLOOKUP(Table2[[#This Row],[Store_ID]],Table6[Store_ID],Table6[Monthly Target],"Missing Target")</f>
        <v>2000000</v>
      </c>
      <c r="T1619" s="2" t="str">
        <f>_xlfn.XLOOKUP(Table2[[#This Row],[Store_ID]],Table6[Store_ID],Table6[Region],"Not Found")</f>
        <v>South Zone 3</v>
      </c>
      <c r="U1619" s="2" t="s">
        <v>321</v>
      </c>
      <c r="V1619" s="2" t="str">
        <f>_xlfn.XLOOKUP(Table2[[#This Row],[Employee_ID]],Table5[Employee_ID],Table5[Employee Name],"Not Found")</f>
        <v>Sunita Ramachandran</v>
      </c>
      <c r="W1619" s="2">
        <v>1</v>
      </c>
      <c r="X1619" s="2">
        <v>1269.42</v>
      </c>
      <c r="Y1619" s="2">
        <v>20</v>
      </c>
      <c r="Z1619" s="2">
        <v>253.88</v>
      </c>
      <c r="AA1619" s="2">
        <v>12</v>
      </c>
      <c r="AB1619" s="2">
        <v>121.86</v>
      </c>
      <c r="AC1619" s="2">
        <v>1137.4000000000001</v>
      </c>
      <c r="AD1619" s="2">
        <v>810.62</v>
      </c>
      <c r="AE1619" s="2">
        <f t="shared" si="52"/>
        <v>204.92000000000007</v>
      </c>
      <c r="AF1619" s="2" t="s">
        <v>119</v>
      </c>
      <c r="AG1619" s="42">
        <f>IFERROR(Table2[[#This Row],[Profit]]/Table2[[#This Row],[Sales Amount]],0)</f>
        <v>0.1801652892561984</v>
      </c>
      <c r="AH1619" s="2" t="str">
        <f>TRIM(Table2[[#This Row],[Payment Modee]])</f>
        <v>Net Banking</v>
      </c>
      <c r="AI1619" s="2" t="s">
        <v>36</v>
      </c>
      <c r="AJ1619" s="2" t="s">
        <v>27</v>
      </c>
      <c r="AK1619" s="2" t="s">
        <v>1399</v>
      </c>
      <c r="AL1619" s="16" t="str">
        <f>IF(HOUR(Table2[[#This Row],[Order Time]])&lt;12,"Morning",IF(HOUR(Table2[[#This Row],[Order Time]])&lt;17,"Afternoon",IF(HOUR(Table2[[#This Row],[Order Time]])&lt;21,"Evening","Night")))</f>
        <v>Afternoon</v>
      </c>
      <c r="AM1619" s="16" t="s">
        <v>38</v>
      </c>
    </row>
    <row r="1620" spans="1:39" x14ac:dyDescent="0.25">
      <c r="A1620" s="13" t="s">
        <v>3417</v>
      </c>
      <c r="B1620" s="4">
        <v>45650</v>
      </c>
      <c r="C1620" s="2">
        <f>YEAR(Table2[[#This Row],[Invoice Date]])</f>
        <v>2024</v>
      </c>
      <c r="D1620" s="2" t="str">
        <f>TEXT(Table2[[#This Row],[Invoice Date]],"mmm")</f>
        <v>Dec</v>
      </c>
      <c r="E1620" s="2" t="str">
        <f>Table2[[#This Row],[Store_ID]]&amp;"-"&amp;Table2[[#This Row],[Year]]&amp;"-"&amp;Table2[[#This Row],[Month]]</f>
        <v>STR089-2024-Dec</v>
      </c>
      <c r="F1620" s="2" t="s">
        <v>3310</v>
      </c>
      <c r="G1620" s="2" t="str">
        <f>_xlfn.XLOOKUP(Table2[[#This Row],[Customer_ID]],Table3[Customer_ID],Table3[Customer Name],"Not Found")</f>
        <v>Yamini Varma</v>
      </c>
      <c r="H1620" s="2" t="str">
        <f>_xlfn.XLOOKUP(Table2[[#This Row],[Customer_ID]],Table3[Customer_ID],Table3[Gender],"Female")</f>
        <v>Female</v>
      </c>
      <c r="I1620" s="2" t="str">
        <f>_xlfn.XLOOKUP(Table2[[#This Row],[Customer_ID]],Table3[Customer_ID],Table3[City],"Missing Memebership")</f>
        <v>Vijayawada</v>
      </c>
      <c r="J1620" s="2" t="str">
        <f>_xlfn.XLOOKUP(Table2[[#This Row],[Customer_ID]],Table3[Customer_ID],Table3[State],"Karnataka")</f>
        <v>Andhra Pradesh</v>
      </c>
      <c r="K1620" s="2" t="str">
        <f>_xlfn.XLOOKUP(Table2[[#This Row],[Customer_ID]],Table3[Customer_ID],Table3[Membership],"Regular")</f>
        <v>Silver</v>
      </c>
      <c r="L1620" s="2" t="s">
        <v>637</v>
      </c>
      <c r="M1620" s="2" t="str">
        <f>_xlfn.XLOOKUP(Table2[[#This Row],[Product_ID]],Table4[Product_ID],Table4[Product_Name],"Not Found")</f>
        <v>Kalyan Silks Shirt Dress Maroon</v>
      </c>
      <c r="N1620" s="2" t="str">
        <f>_xlfn.XLOOKUP(Table2[[#This Row],[Product_ID]],Table4[Product_ID],Table4[Category],"Not Found")</f>
        <v>Women Dresses</v>
      </c>
      <c r="O1620" s="2" t="str">
        <f>_xlfn.XLOOKUP(Table2[[#This Row],[Product_ID]],Table4[Product_ID],Table4[Subcategory],"Not Found")</f>
        <v>Shirt Dress</v>
      </c>
      <c r="P1620" s="2" t="str">
        <f>_xlfn.XLOOKUP(Table2[[#This Row],[Product_ID]],Table4[Product_ID],Table4[Brand],"Missing Brand")</f>
        <v>Kalyan Silks</v>
      </c>
      <c r="Q1620" s="2" t="s">
        <v>525</v>
      </c>
      <c r="R1620" s="2" t="str">
        <f>_xlfn.XLOOKUP(Table2[[#This Row],[Store_ID]],Table6[Store_ID],Table6[Store Name],"Not Found")</f>
        <v>TrendMart Kurnool Outlet</v>
      </c>
      <c r="S1620" s="2">
        <f>_xlfn.XLOOKUP(Table2[[#This Row],[Store_ID]],Table6[Store_ID],Table6[Monthly Target],"Missing Target")</f>
        <v>800000</v>
      </c>
      <c r="T1620" s="2" t="str">
        <f>_xlfn.XLOOKUP(Table2[[#This Row],[Store_ID]],Table6[Store_ID],Table6[Region],"Not Found")</f>
        <v>South Zone 3</v>
      </c>
      <c r="U1620" s="2" t="s">
        <v>124</v>
      </c>
      <c r="V1620" s="2" t="str">
        <f>_xlfn.XLOOKUP(Table2[[#This Row],[Employee_ID]],Table5[Employee_ID],Table5[Employee Name],"Not Found")</f>
        <v>Girish Sundaram</v>
      </c>
      <c r="W1620" s="2">
        <v>1</v>
      </c>
      <c r="X1620" s="2">
        <v>1120.47</v>
      </c>
      <c r="Y1620" s="2">
        <v>0</v>
      </c>
      <c r="Z1620" s="2">
        <v>0</v>
      </c>
      <c r="AA1620" s="2">
        <v>12</v>
      </c>
      <c r="AB1620" s="2">
        <v>134.46</v>
      </c>
      <c r="AC1620" s="2">
        <v>1254.93</v>
      </c>
      <c r="AD1620" s="2">
        <v>841.85</v>
      </c>
      <c r="AE1620" s="2">
        <f t="shared" si="52"/>
        <v>278.62</v>
      </c>
      <c r="AF1620" s="2" t="s">
        <v>25</v>
      </c>
      <c r="AG1620" s="42">
        <f>IFERROR(Table2[[#This Row],[Profit]]/Table2[[#This Row],[Sales Amount]],0)</f>
        <v>0.22202035173276596</v>
      </c>
      <c r="AH1620" s="2" t="str">
        <f>TRIM(Table2[[#This Row],[Payment Modee]])</f>
        <v>UPI</v>
      </c>
      <c r="AI1620" s="2" t="s">
        <v>36</v>
      </c>
      <c r="AJ1620" s="2" t="s">
        <v>27</v>
      </c>
      <c r="AK1620" s="2" t="s">
        <v>2565</v>
      </c>
      <c r="AL1620" s="16" t="str">
        <f>IF(HOUR(Table2[[#This Row],[Order Time]])&lt;12,"Morning",IF(HOUR(Table2[[#This Row],[Order Time]])&lt;17,"Afternoon",IF(HOUR(Table2[[#This Row],[Order Time]])&lt;21,"Evening","Night")))</f>
        <v>Evening</v>
      </c>
      <c r="AM1620" s="16" t="s">
        <v>29</v>
      </c>
    </row>
    <row r="1621" spans="1:39" x14ac:dyDescent="0.25">
      <c r="A1621" s="13" t="s">
        <v>3418</v>
      </c>
      <c r="B1621" s="4">
        <v>45454</v>
      </c>
      <c r="C1621" s="2">
        <f>YEAR(Table2[[#This Row],[Invoice Date]])</f>
        <v>2024</v>
      </c>
      <c r="D1621" s="2" t="str">
        <f>TEXT(Table2[[#This Row],[Invoice Date]],"mmm")</f>
        <v>Jun</v>
      </c>
      <c r="E1621" s="2" t="str">
        <f>Table2[[#This Row],[Store_ID]]&amp;"-"&amp;Table2[[#This Row],[Year]]&amp;"-"&amp;Table2[[#This Row],[Month]]</f>
        <v>STR087-2024-Jun</v>
      </c>
      <c r="F1621" s="2" t="s">
        <v>2480</v>
      </c>
      <c r="G1621" s="2" t="str">
        <f>_xlfn.XLOOKUP(Table2[[#This Row],[Customer_ID]],Table3[Customer_ID],Table3[Customer Name],"Not Found")</f>
        <v>Pandian Iyer</v>
      </c>
      <c r="H1621" s="2" t="str">
        <f>_xlfn.XLOOKUP(Table2[[#This Row],[Customer_ID]],Table3[Customer_ID],Table3[Gender],"Female")</f>
        <v>Male</v>
      </c>
      <c r="I1621" s="2" t="str">
        <f>_xlfn.XLOOKUP(Table2[[#This Row],[Customer_ID]],Table3[Customer_ID],Table3[City],"Missing Memebership")</f>
        <v>Vijayawada</v>
      </c>
      <c r="J1621" s="2" t="str">
        <f>_xlfn.XLOOKUP(Table2[[#This Row],[Customer_ID]],Table3[Customer_ID],Table3[State],"Karnataka")</f>
        <v>Andhra Pradesh</v>
      </c>
      <c r="K1621" s="2" t="str">
        <f>_xlfn.XLOOKUP(Table2[[#This Row],[Customer_ID]],Table3[Customer_ID],Table3[Membership],"Regular")</f>
        <v>Gold</v>
      </c>
      <c r="L1621" s="2" t="s">
        <v>2641</v>
      </c>
      <c r="M1621" s="2" t="str">
        <f>_xlfn.XLOOKUP(Table2[[#This Row],[Product_ID]],Table4[Product_ID],Table4[Product_Name],"Not Found")</f>
        <v>Libas Polo Peach</v>
      </c>
      <c r="N1621" s="2" t="str">
        <f>_xlfn.XLOOKUP(Table2[[#This Row],[Product_ID]],Table4[Product_ID],Table4[Category],"Not Found")</f>
        <v>Men T-Shirts</v>
      </c>
      <c r="O1621" s="2" t="str">
        <f>_xlfn.XLOOKUP(Table2[[#This Row],[Product_ID]],Table4[Product_ID],Table4[Subcategory],"Not Found")</f>
        <v>Polo</v>
      </c>
      <c r="P1621" s="2" t="str">
        <f>_xlfn.XLOOKUP(Table2[[#This Row],[Product_ID]],Table4[Product_ID],Table4[Brand],"Missing Brand")</f>
        <v>Libas</v>
      </c>
      <c r="Q1621" s="2" t="s">
        <v>343</v>
      </c>
      <c r="R1621" s="2" t="str">
        <f>_xlfn.XLOOKUP(Table2[[#This Row],[Store_ID]],Table6[Store_ID],Table6[Store Name],"Not Found")</f>
        <v>TrendMart Salem Outlet</v>
      </c>
      <c r="S1621" s="2">
        <f>_xlfn.XLOOKUP(Table2[[#This Row],[Store_ID]],Table6[Store_ID],Table6[Monthly Target],"Missing Target")</f>
        <v>2000000</v>
      </c>
      <c r="T1621" s="2" t="str">
        <f>_xlfn.XLOOKUP(Table2[[#This Row],[Store_ID]],Table6[Store_ID],Table6[Region],"Not Found")</f>
        <v>South Zone 1</v>
      </c>
      <c r="U1621" s="2" t="s">
        <v>460</v>
      </c>
      <c r="V1621" s="2" t="str">
        <f>_xlfn.XLOOKUP(Table2[[#This Row],[Employee_ID]],Table5[Employee_ID],Table5[Employee Name],"Not Found")</f>
        <v>Pranav Reddy</v>
      </c>
      <c r="W1621" s="2">
        <v>3</v>
      </c>
      <c r="X1621" s="2">
        <v>648.73</v>
      </c>
      <c r="Y1621" s="2">
        <v>25</v>
      </c>
      <c r="Z1621" s="2">
        <v>486.55</v>
      </c>
      <c r="AA1621" s="2">
        <v>5</v>
      </c>
      <c r="AB1621" s="2">
        <v>72.98</v>
      </c>
      <c r="AC1621" s="2">
        <v>1532.62</v>
      </c>
      <c r="AD1621" s="2">
        <v>1211.7</v>
      </c>
      <c r="AE1621" s="2">
        <f t="shared" si="52"/>
        <v>247.93999999999983</v>
      </c>
      <c r="AF1621" s="2" t="s">
        <v>136</v>
      </c>
      <c r="AG1621" s="42">
        <f>IFERROR(Table2[[#This Row],[Profit]]/Table2[[#This Row],[Sales Amount]],0)</f>
        <v>0.16177526066474393</v>
      </c>
      <c r="AH1621" s="2" t="str">
        <f>TRIM(Table2[[#This Row],[Payment Modee]])</f>
        <v>EMI</v>
      </c>
      <c r="AI1621" s="2" t="s">
        <v>36</v>
      </c>
      <c r="AJ1621" s="2" t="s">
        <v>27</v>
      </c>
      <c r="AK1621" s="2" t="s">
        <v>2206</v>
      </c>
      <c r="AL1621" s="16" t="str">
        <f>IF(HOUR(Table2[[#This Row],[Order Time]])&lt;12,"Morning",IF(HOUR(Table2[[#This Row],[Order Time]])&lt;17,"Afternoon",IF(HOUR(Table2[[#This Row],[Order Time]])&lt;21,"Evening","Night")))</f>
        <v>Evening</v>
      </c>
      <c r="AM1621" s="16" t="s">
        <v>29</v>
      </c>
    </row>
    <row r="1622" spans="1:39" x14ac:dyDescent="0.25">
      <c r="A1622" s="13" t="s">
        <v>3419</v>
      </c>
      <c r="B1622" s="4">
        <v>45740</v>
      </c>
      <c r="C1622" s="2">
        <f>YEAR(Table2[[#This Row],[Invoice Date]])</f>
        <v>2025</v>
      </c>
      <c r="D1622" s="2" t="str">
        <f>TEXT(Table2[[#This Row],[Invoice Date]],"mmm")</f>
        <v>Mar</v>
      </c>
      <c r="E1622" s="2" t="str">
        <f>Table2[[#This Row],[Store_ID]]&amp;"-"&amp;Table2[[#This Row],[Year]]&amp;"-"&amp;Table2[[#This Row],[Month]]</f>
        <v>STR096-2025-Mar</v>
      </c>
      <c r="F1622" s="2" t="s">
        <v>1352</v>
      </c>
      <c r="G1622" s="2" t="str">
        <f>_xlfn.XLOOKUP(Table2[[#This Row],[Customer_ID]],Table3[Customer_ID],Table3[Customer Name],"Not Found")</f>
        <v>Balaji Chettiar</v>
      </c>
      <c r="H1622" s="2" t="str">
        <f>_xlfn.XLOOKUP(Table2[[#This Row],[Customer_ID]],Table3[Customer_ID],Table3[Gender],"Female")</f>
        <v>Male</v>
      </c>
      <c r="I1622" s="2" t="str">
        <f>_xlfn.XLOOKUP(Table2[[#This Row],[Customer_ID]],Table3[Customer_ID],Table3[City],"Missing Memebership")</f>
        <v>Davanagere</v>
      </c>
      <c r="J1622" s="2" t="str">
        <f>_xlfn.XLOOKUP(Table2[[#This Row],[Customer_ID]],Table3[Customer_ID],Table3[State],"Karnataka")</f>
        <v>Karnataka</v>
      </c>
      <c r="K1622" s="2" t="str">
        <f>_xlfn.XLOOKUP(Table2[[#This Row],[Customer_ID]],Table3[Customer_ID],Table3[Membership],"Regular")</f>
        <v>Gold</v>
      </c>
      <c r="L1622" s="2" t="s">
        <v>128</v>
      </c>
      <c r="M1622" s="2" t="str">
        <f>_xlfn.XLOOKUP(Table2[[#This Row],[Product_ID]],Table4[Product_ID],Table4[Product_Name],"Not Found")</f>
        <v>Tanishq A-Line Dress Green</v>
      </c>
      <c r="N1622" s="2" t="str">
        <f>_xlfn.XLOOKUP(Table2[[#This Row],[Product_ID]],Table4[Product_ID],Table4[Category],"Not Found")</f>
        <v>Women Dresses</v>
      </c>
      <c r="O1622" s="2" t="str">
        <f>_xlfn.XLOOKUP(Table2[[#This Row],[Product_ID]],Table4[Product_ID],Table4[Subcategory],"Not Found")</f>
        <v>A-Line Dress</v>
      </c>
      <c r="P1622" s="2" t="str">
        <f>_xlfn.XLOOKUP(Table2[[#This Row],[Product_ID]],Table4[Product_ID],Table4[Brand],"Missing Brand")</f>
        <v>Tanishq</v>
      </c>
      <c r="Q1622" s="2" t="s">
        <v>375</v>
      </c>
      <c r="R1622" s="2" t="str">
        <f>_xlfn.XLOOKUP(Table2[[#This Row],[Store_ID]],Table6[Store_ID],Table6[Store Name],"Not Found")</f>
        <v>TrendMart Mangaluru Mall Kiosk</v>
      </c>
      <c r="S1622" s="2">
        <f>_xlfn.XLOOKUP(Table2[[#This Row],[Store_ID]],Table6[Store_ID],Table6[Monthly Target],"Missing Target")</f>
        <v>1500000</v>
      </c>
      <c r="T1622" s="2" t="str">
        <f>_xlfn.XLOOKUP(Table2[[#This Row],[Store_ID]],Table6[Store_ID],Table6[Region],"Not Found")</f>
        <v>South Zone 2</v>
      </c>
      <c r="U1622" s="2" t="s">
        <v>81</v>
      </c>
      <c r="V1622" s="2" t="str">
        <f>_xlfn.XLOOKUP(Table2[[#This Row],[Employee_ID]],Table5[Employee_ID],Table5[Employee Name],"Not Found")</f>
        <v>Charulatha Kumar</v>
      </c>
      <c r="W1622" s="2">
        <v>2</v>
      </c>
      <c r="X1622" s="2">
        <v>1236.82</v>
      </c>
      <c r="Y1622" s="2">
        <v>20</v>
      </c>
      <c r="Z1622" s="2">
        <v>494.73</v>
      </c>
      <c r="AA1622" s="2">
        <v>12</v>
      </c>
      <c r="AB1622" s="2">
        <v>237.47</v>
      </c>
      <c r="AC1622" s="2">
        <v>2216.38</v>
      </c>
      <c r="AD1622" s="2">
        <v>1730.96</v>
      </c>
      <c r="AE1622" s="2">
        <f t="shared" si="52"/>
        <v>247.95000000000007</v>
      </c>
      <c r="AF1622" s="2" t="s">
        <v>136</v>
      </c>
      <c r="AG1622" s="42">
        <f>IFERROR(Table2[[#This Row],[Profit]]/Table2[[#This Row],[Sales Amount]],0)</f>
        <v>0.11187161046390964</v>
      </c>
      <c r="AH1622" s="2" t="str">
        <f>TRIM(Table2[[#This Row],[Payment Modee]])</f>
        <v>EMI</v>
      </c>
      <c r="AI1622" s="2" t="s">
        <v>26</v>
      </c>
      <c r="AJ1622" s="2" t="s">
        <v>27</v>
      </c>
      <c r="AK1622" s="2" t="s">
        <v>1267</v>
      </c>
      <c r="AL1622" s="16" t="str">
        <f>IF(HOUR(Table2[[#This Row],[Order Time]])&lt;12,"Morning",IF(HOUR(Table2[[#This Row],[Order Time]])&lt;17,"Afternoon",IF(HOUR(Table2[[#This Row],[Order Time]])&lt;21,"Evening","Night")))</f>
        <v>Night</v>
      </c>
      <c r="AM1622" s="16" t="s">
        <v>29</v>
      </c>
    </row>
    <row r="1623" spans="1:39" x14ac:dyDescent="0.25">
      <c r="A1623" s="13" t="s">
        <v>3420</v>
      </c>
      <c r="B1623" s="4">
        <v>45705</v>
      </c>
      <c r="C1623" s="2">
        <f>YEAR(Table2[[#This Row],[Invoice Date]])</f>
        <v>2025</v>
      </c>
      <c r="D1623" s="2" t="str">
        <f>TEXT(Table2[[#This Row],[Invoice Date]],"mmm")</f>
        <v>Feb</v>
      </c>
      <c r="E1623" s="2" t="str">
        <f>Table2[[#This Row],[Store_ID]]&amp;"-"&amp;Table2[[#This Row],[Year]]&amp;"-"&amp;Table2[[#This Row],[Month]]</f>
        <v>STR048-2025-Feb</v>
      </c>
      <c r="F1623" s="2" t="s">
        <v>1453</v>
      </c>
      <c r="G1623" s="2" t="str">
        <f>_xlfn.XLOOKUP(Table2[[#This Row],[Customer_ID]],Table3[Customer_ID],Table3[Customer Name],"Not Found")</f>
        <v>Yogesh Venkatesan</v>
      </c>
      <c r="H1623" s="2" t="str">
        <f>_xlfn.XLOOKUP(Table2[[#This Row],[Customer_ID]],Table3[Customer_ID],Table3[Gender],"Female")</f>
        <v>Male</v>
      </c>
      <c r="I1623" s="2" t="str">
        <f>_xlfn.XLOOKUP(Table2[[#This Row],[Customer_ID]],Table3[Customer_ID],Table3[City],"Missing Memebership")</f>
        <v>Thrissur</v>
      </c>
      <c r="J1623" s="2" t="str">
        <f>_xlfn.XLOOKUP(Table2[[#This Row],[Customer_ID]],Table3[Customer_ID],Table3[State],"Karnataka")</f>
        <v>Kerala</v>
      </c>
      <c r="K1623" s="2" t="str">
        <f>_xlfn.XLOOKUP(Table2[[#This Row],[Customer_ID]],Table3[Customer_ID],Table3[Membership],"Regular")</f>
        <v>Regular</v>
      </c>
      <c r="L1623" s="2" t="s">
        <v>962</v>
      </c>
      <c r="M1623" s="2" t="str">
        <f>_xlfn.XLOOKUP(Table2[[#This Row],[Product_ID]],Table4[Product_ID],Table4[Product_Name],"Not Found")</f>
        <v>Max Fashion Formal Shoes Orange</v>
      </c>
      <c r="N1623" s="2" t="str">
        <f>_xlfn.XLOOKUP(Table2[[#This Row],[Product_ID]],Table4[Product_ID],Table4[Category],"Not Found")</f>
        <v>Footwear</v>
      </c>
      <c r="O1623" s="2" t="str">
        <f>_xlfn.XLOOKUP(Table2[[#This Row],[Product_ID]],Table4[Product_ID],Table4[Subcategory],"Not Found")</f>
        <v>Formal Shoes</v>
      </c>
      <c r="P1623" s="2" t="str">
        <f>_xlfn.XLOOKUP(Table2[[#This Row],[Product_ID]],Table4[Product_ID],Table4[Brand],"Missing Brand")</f>
        <v>Max Fashion</v>
      </c>
      <c r="Q1623" s="2" t="s">
        <v>1853</v>
      </c>
      <c r="R1623" s="2" t="str">
        <f>_xlfn.XLOOKUP(Table2[[#This Row],[Store_ID]],Table6[Store_ID],Table6[Store Name],"Not Found")</f>
        <v>TrendMart Guntur High Street</v>
      </c>
      <c r="S1623" s="2">
        <f>_xlfn.XLOOKUP(Table2[[#This Row],[Store_ID]],Table6[Store_ID],Table6[Monthly Target],"Missing Target")</f>
        <v>1200000</v>
      </c>
      <c r="T1623" s="2" t="str">
        <f>_xlfn.XLOOKUP(Table2[[#This Row],[Store_ID]],Table6[Store_ID],Table6[Region],"Not Found")</f>
        <v>South Zone 3</v>
      </c>
      <c r="U1623" s="2" t="s">
        <v>135</v>
      </c>
      <c r="V1623" s="2" t="str">
        <f>_xlfn.XLOOKUP(Table2[[#This Row],[Employee_ID]],Table5[Employee_ID],Table5[Employee Name],"Not Found")</f>
        <v>Yamini Pandian</v>
      </c>
      <c r="W1623" s="2">
        <v>3</v>
      </c>
      <c r="X1623" s="2">
        <v>1999.57</v>
      </c>
      <c r="Y1623" s="2">
        <v>0</v>
      </c>
      <c r="Z1623" s="2">
        <v>0</v>
      </c>
      <c r="AA1623" s="2">
        <v>12</v>
      </c>
      <c r="AB1623" s="2">
        <v>719.85</v>
      </c>
      <c r="AC1623" s="2">
        <v>6718.56</v>
      </c>
      <c r="AD1623" s="2">
        <v>4626.6899999999996</v>
      </c>
      <c r="AE1623" s="2">
        <f t="shared" si="52"/>
        <v>1372.0200000000009</v>
      </c>
      <c r="AF1623" s="2" t="s">
        <v>25</v>
      </c>
      <c r="AG1623" s="42">
        <f>IFERROR(Table2[[#This Row],[Profit]]/Table2[[#This Row],[Sales Amount]],0)</f>
        <v>0.20421340287204412</v>
      </c>
      <c r="AH1623" s="2" t="str">
        <f>TRIM(Table2[[#This Row],[Payment Modee]])</f>
        <v>UPI</v>
      </c>
      <c r="AI1623" s="2" t="s">
        <v>26</v>
      </c>
      <c r="AJ1623" s="2" t="s">
        <v>27</v>
      </c>
      <c r="AK1623" s="2" t="s">
        <v>1679</v>
      </c>
      <c r="AL1623" s="16" t="str">
        <f>IF(HOUR(Table2[[#This Row],[Order Time]])&lt;12,"Morning",IF(HOUR(Table2[[#This Row],[Order Time]])&lt;17,"Afternoon",IF(HOUR(Table2[[#This Row],[Order Time]])&lt;21,"Evening","Night")))</f>
        <v>Evening</v>
      </c>
      <c r="AM1623" s="16" t="s">
        <v>29</v>
      </c>
    </row>
    <row r="1624" spans="1:39" x14ac:dyDescent="0.25">
      <c r="A1624" s="13" t="s">
        <v>3421</v>
      </c>
      <c r="B1624" s="4">
        <v>45581</v>
      </c>
      <c r="C1624" s="2">
        <f>YEAR(Table2[[#This Row],[Invoice Date]])</f>
        <v>2024</v>
      </c>
      <c r="D1624" s="2" t="str">
        <f>TEXT(Table2[[#This Row],[Invoice Date]],"mmm")</f>
        <v>Oct</v>
      </c>
      <c r="E1624" s="2" t="str">
        <f>Table2[[#This Row],[Store_ID]]&amp;"-"&amp;Table2[[#This Row],[Year]]&amp;"-"&amp;Table2[[#This Row],[Month]]</f>
        <v>STR050-2024-Oct</v>
      </c>
      <c r="F1624" s="2" t="s">
        <v>1387</v>
      </c>
      <c r="G1624" s="2" t="str">
        <f>_xlfn.XLOOKUP(Table2[[#This Row],[Customer_ID]],Table3[Customer_ID],Table3[Customer Name],"Not Found")</f>
        <v>Ganesh Gupta</v>
      </c>
      <c r="H1624" s="2" t="str">
        <f>_xlfn.XLOOKUP(Table2[[#This Row],[Customer_ID]],Table3[Customer_ID],Table3[Gender],"Female")</f>
        <v>Male</v>
      </c>
      <c r="I1624" s="2" t="str">
        <f>_xlfn.XLOOKUP(Table2[[#This Row],[Customer_ID]],Table3[Customer_ID],Table3[City],"Missing Memebership")</f>
        <v>Tirunelveli</v>
      </c>
      <c r="J1624" s="2" t="str">
        <f>_xlfn.XLOOKUP(Table2[[#This Row],[Customer_ID]],Table3[Customer_ID],Table3[State],"Karnataka")</f>
        <v>Tamil Nadu</v>
      </c>
      <c r="K1624" s="2" t="str">
        <f>_xlfn.XLOOKUP(Table2[[#This Row],[Customer_ID]],Table3[Customer_ID],Table3[Membership],"Regular")</f>
        <v>Gold</v>
      </c>
      <c r="L1624" s="2" t="s">
        <v>719</v>
      </c>
      <c r="M1624" s="2" t="str">
        <f>_xlfn.XLOOKUP(Table2[[#This Row],[Product_ID]],Table4[Product_ID],Table4[Product_Name],"Not Found")</f>
        <v>AND Denim Shirt Teal</v>
      </c>
      <c r="N1624" s="2" t="str">
        <f>_xlfn.XLOOKUP(Table2[[#This Row],[Product_ID]],Table4[Product_ID],Table4[Category],"Not Found")</f>
        <v>Men Shirts</v>
      </c>
      <c r="O1624" s="2" t="str">
        <f>_xlfn.XLOOKUP(Table2[[#This Row],[Product_ID]],Table4[Product_ID],Table4[Subcategory],"Not Found")</f>
        <v>Denim Shirt</v>
      </c>
      <c r="P1624" s="2" t="str">
        <f>_xlfn.XLOOKUP(Table2[[#This Row],[Product_ID]],Table4[Product_ID],Table4[Brand],"Missing Brand")</f>
        <v>AND</v>
      </c>
      <c r="Q1624" s="2" t="s">
        <v>422</v>
      </c>
      <c r="R1624" s="2" t="str">
        <f>_xlfn.XLOOKUP(Table2[[#This Row],[Store_ID]],Table6[Store_ID],Table6[Store Name],"Not Found")</f>
        <v>TrendMart Thrissur High Street</v>
      </c>
      <c r="S1624" s="2">
        <f>_xlfn.XLOOKUP(Table2[[#This Row],[Store_ID]],Table6[Store_ID],Table6[Monthly Target],"Missing Target")</f>
        <v>2000000</v>
      </c>
      <c r="T1624" s="2" t="str">
        <f>_xlfn.XLOOKUP(Table2[[#This Row],[Store_ID]],Table6[Store_ID],Table6[Region],"Not Found")</f>
        <v>South Zone 1</v>
      </c>
      <c r="U1624" s="2" t="s">
        <v>263</v>
      </c>
      <c r="V1624" s="2" t="str">
        <f>_xlfn.XLOOKUP(Table2[[#This Row],[Employee_ID]],Table5[Employee_ID],Table5[Employee Name],"Not Found")</f>
        <v>Sathish Sundaram</v>
      </c>
      <c r="W1624" s="2">
        <v>2</v>
      </c>
      <c r="X1624" s="2">
        <v>824.54</v>
      </c>
      <c r="Y1624" s="2">
        <v>25</v>
      </c>
      <c r="Z1624" s="2">
        <v>412.27</v>
      </c>
      <c r="AA1624" s="2">
        <v>5</v>
      </c>
      <c r="AB1624" s="2">
        <v>61.84</v>
      </c>
      <c r="AC1624" s="2">
        <v>1298.6500000000001</v>
      </c>
      <c r="AD1624" s="2">
        <v>1140.4000000000001</v>
      </c>
      <c r="AE1624" s="2">
        <f t="shared" si="52"/>
        <v>96.41</v>
      </c>
      <c r="AF1624" s="2" t="s">
        <v>69</v>
      </c>
      <c r="AG1624" s="42">
        <f>IFERROR(Table2[[#This Row],[Profit]]/Table2[[#This Row],[Sales Amount]],0)</f>
        <v>7.4238632425980819E-2</v>
      </c>
      <c r="AH1624" s="2" t="str">
        <f>TRIM(Table2[[#This Row],[Payment Modee]])</f>
        <v>Cash</v>
      </c>
      <c r="AI1624" s="2" t="s">
        <v>36</v>
      </c>
      <c r="AJ1624" s="2" t="s">
        <v>27</v>
      </c>
      <c r="AK1624" s="2" t="s">
        <v>1524</v>
      </c>
      <c r="AL1624" s="16" t="str">
        <f>IF(HOUR(Table2[[#This Row],[Order Time]])&lt;12,"Morning",IF(HOUR(Table2[[#This Row],[Order Time]])&lt;17,"Afternoon",IF(HOUR(Table2[[#This Row],[Order Time]])&lt;21,"Evening","Night")))</f>
        <v>Evening</v>
      </c>
      <c r="AM1624" s="16" t="s">
        <v>29</v>
      </c>
    </row>
    <row r="1625" spans="1:39" x14ac:dyDescent="0.25">
      <c r="A1625" s="13" t="s">
        <v>3422</v>
      </c>
      <c r="B1625" s="4">
        <v>45702</v>
      </c>
      <c r="C1625" s="2">
        <f>YEAR(Table2[[#This Row],[Invoice Date]])</f>
        <v>2025</v>
      </c>
      <c r="D1625" s="2" t="str">
        <f>TEXT(Table2[[#This Row],[Invoice Date]],"mmm")</f>
        <v>Feb</v>
      </c>
      <c r="E1625" s="2" t="str">
        <f>Table2[[#This Row],[Store_ID]]&amp;"-"&amp;Table2[[#This Row],[Year]]&amp;"-"&amp;Table2[[#This Row],[Month]]</f>
        <v>STR010-2025-Feb</v>
      </c>
      <c r="F1625" s="2" t="s">
        <v>3423</v>
      </c>
      <c r="G1625" s="2" t="str">
        <f>_xlfn.XLOOKUP(Table2[[#This Row],[Customer_ID]],Table3[Customer_ID],Table3[Customer Name],"Not Found")</f>
        <v>Jyothi Gounder</v>
      </c>
      <c r="H1625" s="2" t="str">
        <f>_xlfn.XLOOKUP(Table2[[#This Row],[Customer_ID]],Table3[Customer_ID],Table3[Gender],"Female")</f>
        <v>Female</v>
      </c>
      <c r="I1625" s="2" t="str">
        <f>_xlfn.XLOOKUP(Table2[[#This Row],[Customer_ID]],Table3[Customer_ID],Table3[City],"Missing Memebership")</f>
        <v>Belagavi</v>
      </c>
      <c r="J1625" s="2" t="str">
        <f>_xlfn.XLOOKUP(Table2[[#This Row],[Customer_ID]],Table3[Customer_ID],Table3[State],"Karnataka")</f>
        <v>Karnataka</v>
      </c>
      <c r="K1625" s="2" t="str">
        <f>_xlfn.XLOOKUP(Table2[[#This Row],[Customer_ID]],Table3[Customer_ID],Table3[Membership],"Regular")</f>
        <v>Gold</v>
      </c>
      <c r="L1625" s="2" t="s">
        <v>751</v>
      </c>
      <c r="M1625" s="2" t="str">
        <f>_xlfn.XLOOKUP(Table2[[#This Row],[Product_ID]],Table4[Product_ID],Table4[Product_Name],"Not Found")</f>
        <v>Spykar Bootcut Charcoal</v>
      </c>
      <c r="N1625" s="2" t="str">
        <f>_xlfn.XLOOKUP(Table2[[#This Row],[Product_ID]],Table4[Product_ID],Table4[Category],"Not Found")</f>
        <v>Women Jeans</v>
      </c>
      <c r="O1625" s="2" t="str">
        <f>_xlfn.XLOOKUP(Table2[[#This Row],[Product_ID]],Table4[Product_ID],Table4[Subcategory],"Not Found")</f>
        <v>Bootcut</v>
      </c>
      <c r="P1625" s="2" t="str">
        <f>_xlfn.XLOOKUP(Table2[[#This Row],[Product_ID]],Table4[Product_ID],Table4[Brand],"Missing Brand")</f>
        <v>Spykar</v>
      </c>
      <c r="Q1625" s="2" t="s">
        <v>818</v>
      </c>
      <c r="R1625" s="2" t="str">
        <f>_xlfn.XLOOKUP(Table2[[#This Row],[Store_ID]],Table6[Store_ID],Table6[Store Name],"Not Found")</f>
        <v>TrendMart Kochi Mall Kiosk</v>
      </c>
      <c r="S1625" s="2">
        <f>_xlfn.XLOOKUP(Table2[[#This Row],[Store_ID]],Table6[Store_ID],Table6[Monthly Target],"Missing Target")</f>
        <v>2500000</v>
      </c>
      <c r="T1625" s="2" t="str">
        <f>_xlfn.XLOOKUP(Table2[[#This Row],[Store_ID]],Table6[Store_ID],Table6[Region],"Not Found")</f>
        <v>South Zone 1</v>
      </c>
      <c r="U1625" s="2" t="s">
        <v>55</v>
      </c>
      <c r="V1625" s="2" t="str">
        <f>_xlfn.XLOOKUP(Table2[[#This Row],[Employee_ID]],Table5[Employee_ID],Table5[Employee Name],"Not Found")</f>
        <v>Padma Gounder</v>
      </c>
      <c r="W1625" s="2">
        <v>1</v>
      </c>
      <c r="X1625" s="2">
        <v>1661.15</v>
      </c>
      <c r="Y1625" s="2">
        <v>25</v>
      </c>
      <c r="Z1625" s="2">
        <v>415.29</v>
      </c>
      <c r="AA1625" s="2">
        <v>12</v>
      </c>
      <c r="AB1625" s="2">
        <v>149.5</v>
      </c>
      <c r="AC1625" s="2">
        <v>1395.36</v>
      </c>
      <c r="AD1625" s="2">
        <v>1139.81</v>
      </c>
      <c r="AE1625" s="2">
        <f t="shared" si="52"/>
        <v>106.04999999999995</v>
      </c>
      <c r="AF1625" s="2" t="s">
        <v>69</v>
      </c>
      <c r="AG1625" s="42">
        <f>IFERROR(Table2[[#This Row],[Profit]]/Table2[[#This Row],[Sales Amount]],0)</f>
        <v>7.6001891984864095E-2</v>
      </c>
      <c r="AH1625" s="2" t="str">
        <f>TRIM(Table2[[#This Row],[Payment Modee]])</f>
        <v>Cash</v>
      </c>
      <c r="AI1625" s="2" t="s">
        <v>26</v>
      </c>
      <c r="AJ1625" s="2" t="s">
        <v>27</v>
      </c>
      <c r="AK1625" s="2" t="s">
        <v>1309</v>
      </c>
      <c r="AL1625" s="16" t="str">
        <f>IF(HOUR(Table2[[#This Row],[Order Time]])&lt;12,"Morning",IF(HOUR(Table2[[#This Row],[Order Time]])&lt;17,"Afternoon",IF(HOUR(Table2[[#This Row],[Order Time]])&lt;21,"Evening","Night")))</f>
        <v>Afternoon</v>
      </c>
      <c r="AM1625" s="16" t="s">
        <v>29</v>
      </c>
    </row>
    <row r="1626" spans="1:39" x14ac:dyDescent="0.25">
      <c r="A1626" s="13" t="s">
        <v>3424</v>
      </c>
      <c r="B1626" s="4">
        <v>45397</v>
      </c>
      <c r="C1626" s="2">
        <f>YEAR(Table2[[#This Row],[Invoice Date]])</f>
        <v>2024</v>
      </c>
      <c r="D1626" s="2" t="str">
        <f>TEXT(Table2[[#This Row],[Invoice Date]],"mmm")</f>
        <v>Apr</v>
      </c>
      <c r="E1626" s="2" t="str">
        <f>Table2[[#This Row],[Store_ID]]&amp;"-"&amp;Table2[[#This Row],[Year]]&amp;"-"&amp;Table2[[#This Row],[Month]]</f>
        <v>STR074-2024-Apr</v>
      </c>
      <c r="F1626" s="2" t="s">
        <v>3425</v>
      </c>
      <c r="G1626" s="2" t="str">
        <f>_xlfn.XLOOKUP(Table2[[#This Row],[Customer_ID]],Table3[Customer_ID],Table3[Customer Name],"Not Found")</f>
        <v>Hariharan Mishra</v>
      </c>
      <c r="H1626" s="2" t="str">
        <f>_xlfn.XLOOKUP(Table2[[#This Row],[Customer_ID]],Table3[Customer_ID],Table3[Gender],"Female")</f>
        <v>Male</v>
      </c>
      <c r="I1626" s="2" t="str">
        <f>_xlfn.XLOOKUP(Table2[[#This Row],[Customer_ID]],Table3[Customer_ID],Table3[City],"Missing Memebership")</f>
        <v>Thrissur</v>
      </c>
      <c r="J1626" s="2" t="str">
        <f>_xlfn.XLOOKUP(Table2[[#This Row],[Customer_ID]],Table3[Customer_ID],Table3[State],"Karnataka")</f>
        <v>Kerala</v>
      </c>
      <c r="K1626" s="2" t="str">
        <f>_xlfn.XLOOKUP(Table2[[#This Row],[Customer_ID]],Table3[Customer_ID],Table3[Membership],"Regular")</f>
        <v>Silver</v>
      </c>
      <c r="L1626" s="2" t="s">
        <v>2059</v>
      </c>
      <c r="M1626" s="2" t="str">
        <f>_xlfn.XLOOKUP(Table2[[#This Row],[Product_ID]],Table4[Product_ID],Table4[Product_Name],"Not Found")</f>
        <v>Titan Cargo Pink</v>
      </c>
      <c r="N1626" s="2" t="str">
        <f>_xlfn.XLOOKUP(Table2[[#This Row],[Product_ID]],Table4[Product_ID],Table4[Category],"Not Found")</f>
        <v>Men Trousers</v>
      </c>
      <c r="O1626" s="2" t="str">
        <f>_xlfn.XLOOKUP(Table2[[#This Row],[Product_ID]],Table4[Product_ID],Table4[Subcategory],"Not Found")</f>
        <v>Cargo</v>
      </c>
      <c r="P1626" s="2" t="str">
        <f>_xlfn.XLOOKUP(Table2[[#This Row],[Product_ID]],Table4[Product_ID],Table4[Brand],"Missing Brand")</f>
        <v>Titan</v>
      </c>
      <c r="Q1626" s="2" t="s">
        <v>61</v>
      </c>
      <c r="R1626" s="2" t="str">
        <f>_xlfn.XLOOKUP(Table2[[#This Row],[Store_ID]],Table6[Store_ID],Table6[Store Name],"Not Found")</f>
        <v>TrendMart Kurnool High Street</v>
      </c>
      <c r="S1626" s="2">
        <f>_xlfn.XLOOKUP(Table2[[#This Row],[Store_ID]],Table6[Store_ID],Table6[Monthly Target],"Missing Target")</f>
        <v>1200000</v>
      </c>
      <c r="T1626" s="2" t="str">
        <f>_xlfn.XLOOKUP(Table2[[#This Row],[Store_ID]],Table6[Store_ID],Table6[Region],"Not Found")</f>
        <v>South Zone 3</v>
      </c>
      <c r="U1626" s="2" t="s">
        <v>220</v>
      </c>
      <c r="V1626" s="2" t="str">
        <f>_xlfn.XLOOKUP(Table2[[#This Row],[Employee_ID]],Table5[Employee_ID],Table5[Employee Name],"Not Found")</f>
        <v>Vasanthi Kamath</v>
      </c>
      <c r="W1626" s="2">
        <v>2</v>
      </c>
      <c r="X1626" s="2">
        <v>1019.48</v>
      </c>
      <c r="Y1626" s="2">
        <v>20</v>
      </c>
      <c r="Z1626" s="2">
        <v>407.79</v>
      </c>
      <c r="AA1626" s="2">
        <v>12</v>
      </c>
      <c r="AB1626" s="2">
        <v>195.74</v>
      </c>
      <c r="AC1626" s="2">
        <v>1826.91</v>
      </c>
      <c r="AD1626" s="2">
        <v>1281.52</v>
      </c>
      <c r="AE1626" s="2">
        <f t="shared" si="52"/>
        <v>349.65000000000009</v>
      </c>
      <c r="AF1626" s="2" t="s">
        <v>56</v>
      </c>
      <c r="AG1626" s="42">
        <f>IFERROR(Table2[[#This Row],[Profit]]/Table2[[#This Row],[Sales Amount]],0)</f>
        <v>0.19138873836149567</v>
      </c>
      <c r="AH1626" s="2" t="str">
        <f>TRIM(Table2[[#This Row],[Payment Modee]])</f>
        <v>Credit Card</v>
      </c>
      <c r="AI1626" s="2" t="s">
        <v>26</v>
      </c>
      <c r="AJ1626" s="2" t="s">
        <v>27</v>
      </c>
      <c r="AK1626" s="2" t="s">
        <v>819</v>
      </c>
      <c r="AL1626" s="16" t="str">
        <f>IF(HOUR(Table2[[#This Row],[Order Time]])&lt;12,"Morning",IF(HOUR(Table2[[#This Row],[Order Time]])&lt;17,"Afternoon",IF(HOUR(Table2[[#This Row],[Order Time]])&lt;21,"Evening","Night")))</f>
        <v>Evening</v>
      </c>
      <c r="AM1626" s="16" t="s">
        <v>29</v>
      </c>
    </row>
    <row r="1627" spans="1:39" x14ac:dyDescent="0.25">
      <c r="A1627" s="13" t="s">
        <v>3426</v>
      </c>
      <c r="B1627" s="4">
        <v>45437</v>
      </c>
      <c r="C1627" s="2">
        <f>YEAR(Table2[[#This Row],[Invoice Date]])</f>
        <v>2024</v>
      </c>
      <c r="D1627" s="2" t="str">
        <f>TEXT(Table2[[#This Row],[Invoice Date]],"mmm")</f>
        <v>May</v>
      </c>
      <c r="E1627" s="2" t="str">
        <f>Table2[[#This Row],[Store_ID]]&amp;"-"&amp;Table2[[#This Row],[Year]]&amp;"-"&amp;Table2[[#This Row],[Month]]</f>
        <v>STR080-2024-May</v>
      </c>
      <c r="F1627" s="2" t="s">
        <v>1771</v>
      </c>
      <c r="G1627" s="2" t="str">
        <f>_xlfn.XLOOKUP(Table2[[#This Row],[Customer_ID]],Table3[Customer_ID],Table3[Customer Name],"Not Found")</f>
        <v>Kiran Naicker</v>
      </c>
      <c r="H1627" s="2" t="str">
        <f>_xlfn.XLOOKUP(Table2[[#This Row],[Customer_ID]],Table3[Customer_ID],Table3[Gender],"Female")</f>
        <v>Male</v>
      </c>
      <c r="I1627" s="2" t="str">
        <f>_xlfn.XLOOKUP(Table2[[#This Row],[Customer_ID]],Table3[Customer_ID],Table3[City],"Missing Memebership")</f>
        <v>Salem</v>
      </c>
      <c r="J1627" s="2" t="str">
        <f>_xlfn.XLOOKUP(Table2[[#This Row],[Customer_ID]],Table3[Customer_ID],Table3[State],"Karnataka")</f>
        <v>Tamil Nadu</v>
      </c>
      <c r="K1627" s="2" t="str">
        <f>_xlfn.XLOOKUP(Table2[[#This Row],[Customer_ID]],Table3[Customer_ID],Table3[Membership],"Regular")</f>
        <v>Silver</v>
      </c>
      <c r="L1627" s="2" t="s">
        <v>267</v>
      </c>
      <c r="M1627" s="2" t="str">
        <f>_xlfn.XLOOKUP(Table2[[#This Row],[Product_ID]],Table4[Product_ID],Table4[Product_Name],"Not Found")</f>
        <v>Tanishq Card Holder Cream</v>
      </c>
      <c r="N1627" s="2" t="str">
        <f>_xlfn.XLOOKUP(Table2[[#This Row],[Product_ID]],Table4[Product_ID],Table4[Category],"Not Found")</f>
        <v>Wallets</v>
      </c>
      <c r="O1627" s="2" t="str">
        <f>_xlfn.XLOOKUP(Table2[[#This Row],[Product_ID]],Table4[Product_ID],Table4[Subcategory],"Not Found")</f>
        <v>Card Holder</v>
      </c>
      <c r="P1627" s="2" t="str">
        <f>_xlfn.XLOOKUP(Table2[[#This Row],[Product_ID]],Table4[Product_ID],Table4[Brand],"Missing Brand")</f>
        <v>Tanishq</v>
      </c>
      <c r="Q1627" s="2" t="s">
        <v>214</v>
      </c>
      <c r="R1627" s="2" t="str">
        <f>_xlfn.XLOOKUP(Table2[[#This Row],[Store_ID]],Table6[Store_ID],Table6[Store Name],"Not Found")</f>
        <v>TrendMart Kochi High Street</v>
      </c>
      <c r="S1627" s="2">
        <f>_xlfn.XLOOKUP(Table2[[#This Row],[Store_ID]],Table6[Store_ID],Table6[Monthly Target],"Missing Target")</f>
        <v>2000000</v>
      </c>
      <c r="T1627" s="2" t="str">
        <f>_xlfn.XLOOKUP(Table2[[#This Row],[Store_ID]],Table6[Store_ID],Table6[Region],"Not Found")</f>
        <v>South Zone 1</v>
      </c>
      <c r="U1627" s="2" t="s">
        <v>55</v>
      </c>
      <c r="V1627" s="2" t="str">
        <f>_xlfn.XLOOKUP(Table2[[#This Row],[Employee_ID]],Table5[Employee_ID],Table5[Employee Name],"Not Found")</f>
        <v>Padma Gounder</v>
      </c>
      <c r="W1627" s="2">
        <v>2</v>
      </c>
      <c r="X1627" s="2">
        <v>855.61</v>
      </c>
      <c r="Y1627" s="2">
        <v>0</v>
      </c>
      <c r="Z1627" s="2">
        <v>0</v>
      </c>
      <c r="AA1627" s="2">
        <v>5</v>
      </c>
      <c r="AB1627" s="2">
        <v>85.56</v>
      </c>
      <c r="AC1627" s="2">
        <v>1796.78</v>
      </c>
      <c r="AD1627" s="2">
        <v>1027.68</v>
      </c>
      <c r="AE1627" s="2">
        <f t="shared" si="52"/>
        <v>683.54</v>
      </c>
      <c r="AF1627" s="2" t="s">
        <v>56</v>
      </c>
      <c r="AG1627" s="42">
        <f>IFERROR(Table2[[#This Row],[Profit]]/Table2[[#This Row],[Sales Amount]],0)</f>
        <v>0.38042498246863832</v>
      </c>
      <c r="AH1627" s="2" t="str">
        <f>TRIM(Table2[[#This Row],[Payment Modee]])</f>
        <v>Credit Card</v>
      </c>
      <c r="AI1627" s="2" t="s">
        <v>36</v>
      </c>
      <c r="AJ1627" s="2" t="s">
        <v>27</v>
      </c>
      <c r="AK1627" s="2" t="s">
        <v>2358</v>
      </c>
      <c r="AL1627" s="16" t="str">
        <f>IF(HOUR(Table2[[#This Row],[Order Time]])&lt;12,"Morning",IF(HOUR(Table2[[#This Row],[Order Time]])&lt;17,"Afternoon",IF(HOUR(Table2[[#This Row],[Order Time]])&lt;21,"Evening","Night")))</f>
        <v>Morning</v>
      </c>
      <c r="AM1627" s="16" t="s">
        <v>38</v>
      </c>
    </row>
    <row r="1628" spans="1:39" x14ac:dyDescent="0.25">
      <c r="A1628" s="13" t="s">
        <v>3427</v>
      </c>
      <c r="B1628" s="4">
        <v>45615</v>
      </c>
      <c r="C1628" s="2">
        <f>YEAR(Table2[[#This Row],[Invoice Date]])</f>
        <v>2024</v>
      </c>
      <c r="D1628" s="2" t="str">
        <f>TEXT(Table2[[#This Row],[Invoice Date]],"mmm")</f>
        <v>Nov</v>
      </c>
      <c r="E1628" s="2" t="str">
        <f>Table2[[#This Row],[Store_ID]]&amp;"-"&amp;Table2[[#This Row],[Year]]&amp;"-"&amp;Table2[[#This Row],[Month]]</f>
        <v>STR111-2024-Nov</v>
      </c>
      <c r="F1628" s="2" t="s">
        <v>595</v>
      </c>
      <c r="G1628" s="2" t="str">
        <f>_xlfn.XLOOKUP(Table2[[#This Row],[Customer_ID]],Table3[Customer_ID],Table3[Customer Name],"Not Found")</f>
        <v>Nisha Sharma</v>
      </c>
      <c r="H1628" s="2" t="str">
        <f>_xlfn.XLOOKUP(Table2[[#This Row],[Customer_ID]],Table3[Customer_ID],Table3[Gender],"Female")</f>
        <v>Female</v>
      </c>
      <c r="I1628" s="2" t="str">
        <f>_xlfn.XLOOKUP(Table2[[#This Row],[Customer_ID]],Table3[Customer_ID],Table3[City],"Missing Memebership")</f>
        <v>Nizamabad</v>
      </c>
      <c r="J1628" s="2" t="str">
        <f>_xlfn.XLOOKUP(Table2[[#This Row],[Customer_ID]],Table3[Customer_ID],Table3[State],"Karnataka")</f>
        <v>Telangana</v>
      </c>
      <c r="K1628" s="2" t="str">
        <f>_xlfn.XLOOKUP(Table2[[#This Row],[Customer_ID]],Table3[Customer_ID],Table3[Membership],"Regular")</f>
        <v>Gold</v>
      </c>
      <c r="L1628" s="2" t="s">
        <v>1002</v>
      </c>
      <c r="M1628" s="2" t="str">
        <f>_xlfn.XLOOKUP(Table2[[#This Row],[Product_ID]],Table4[Product_ID],Table4[Product_Name],"Not Found")</f>
        <v>Raymond Sherwani Olive</v>
      </c>
      <c r="N1628" s="2" t="str">
        <f>_xlfn.XLOOKUP(Table2[[#This Row],[Product_ID]],Table4[Product_ID],Table4[Category],"Not Found")</f>
        <v>Men Ethnic</v>
      </c>
      <c r="O1628" s="2" t="str">
        <f>_xlfn.XLOOKUP(Table2[[#This Row],[Product_ID]],Table4[Product_ID],Table4[Subcategory],"Not Found")</f>
        <v>Sherwani</v>
      </c>
      <c r="P1628" s="2" t="str">
        <f>_xlfn.XLOOKUP(Table2[[#This Row],[Product_ID]],Table4[Product_ID],Table4[Brand],"Missing Brand")</f>
        <v>Raymond</v>
      </c>
      <c r="Q1628" s="2" t="s">
        <v>180</v>
      </c>
      <c r="R1628" s="2" t="str">
        <f>_xlfn.XLOOKUP(Table2[[#This Row],[Store_ID]],Table6[Store_ID],Table6[Store Name],"Not Found")</f>
        <v>TrendMart Kurnool Outlet</v>
      </c>
      <c r="S1628" s="2">
        <f>_xlfn.XLOOKUP(Table2[[#This Row],[Store_ID]],Table6[Store_ID],Table6[Monthly Target],"Missing Target")</f>
        <v>2500000</v>
      </c>
      <c r="T1628" s="2" t="str">
        <f>_xlfn.XLOOKUP(Table2[[#This Row],[Store_ID]],Table6[Store_ID],Table6[Region],"Not Found")</f>
        <v>South Zone 3</v>
      </c>
      <c r="U1628" s="2" t="s">
        <v>55</v>
      </c>
      <c r="V1628" s="2" t="str">
        <f>_xlfn.XLOOKUP(Table2[[#This Row],[Employee_ID]],Table5[Employee_ID],Table5[Employee Name],"Not Found")</f>
        <v>Padma Gounder</v>
      </c>
      <c r="W1628" s="2">
        <v>2</v>
      </c>
      <c r="X1628" s="2">
        <v>2140.2600000000002</v>
      </c>
      <c r="Y1628" s="2">
        <v>10</v>
      </c>
      <c r="Z1628" s="2">
        <v>428.05</v>
      </c>
      <c r="AA1628" s="2">
        <v>12</v>
      </c>
      <c r="AB1628" s="2">
        <v>462.3</v>
      </c>
      <c r="AC1628" s="2">
        <v>4314.7700000000004</v>
      </c>
      <c r="AD1628" s="2">
        <v>3353.84</v>
      </c>
      <c r="AE1628" s="2">
        <f t="shared" si="52"/>
        <v>498.63000000000028</v>
      </c>
      <c r="AF1628" s="2" t="s">
        <v>25</v>
      </c>
      <c r="AG1628" s="42">
        <f>IFERROR(Table2[[#This Row],[Profit]]/Table2[[#This Row],[Sales Amount]],0)</f>
        <v>0.11556351787001398</v>
      </c>
      <c r="AH1628" s="2" t="str">
        <f>TRIM(Table2[[#This Row],[Payment Modee]])</f>
        <v>UPI</v>
      </c>
      <c r="AI1628" s="2" t="s">
        <v>26</v>
      </c>
      <c r="AJ1628" s="2" t="s">
        <v>27</v>
      </c>
      <c r="AK1628" s="2" t="s">
        <v>1013</v>
      </c>
      <c r="AL1628" s="16" t="str">
        <f>IF(HOUR(Table2[[#This Row],[Order Time]])&lt;12,"Morning",IF(HOUR(Table2[[#This Row],[Order Time]])&lt;17,"Afternoon",IF(HOUR(Table2[[#This Row],[Order Time]])&lt;21,"Evening","Night")))</f>
        <v>Afternoon</v>
      </c>
      <c r="AM1628" s="16" t="s">
        <v>29</v>
      </c>
    </row>
    <row r="1629" spans="1:39" x14ac:dyDescent="0.25">
      <c r="A1629" s="13" t="s">
        <v>3428</v>
      </c>
      <c r="B1629" s="4">
        <v>45452</v>
      </c>
      <c r="C1629" s="2">
        <f>YEAR(Table2[[#This Row],[Invoice Date]])</f>
        <v>2024</v>
      </c>
      <c r="D1629" s="2" t="str">
        <f>TEXT(Table2[[#This Row],[Invoice Date]],"mmm")</f>
        <v>Jun</v>
      </c>
      <c r="E1629" s="2" t="str">
        <f>Table2[[#This Row],[Store_ID]]&amp;"-"&amp;Table2[[#This Row],[Year]]&amp;"-"&amp;Table2[[#This Row],[Month]]</f>
        <v>STR050-2024-Jun</v>
      </c>
      <c r="F1629" s="2" t="s">
        <v>1504</v>
      </c>
      <c r="G1629" s="2" t="str">
        <f>_xlfn.XLOOKUP(Table2[[#This Row],[Customer_ID]],Table3[Customer_ID],Table3[Customer Name],"Not Found")</f>
        <v>Bindu Achari</v>
      </c>
      <c r="H1629" s="2" t="str">
        <f>_xlfn.XLOOKUP(Table2[[#This Row],[Customer_ID]],Table3[Customer_ID],Table3[Gender],"Female")</f>
        <v>Female</v>
      </c>
      <c r="I1629" s="2" t="str">
        <f>_xlfn.XLOOKUP(Table2[[#This Row],[Customer_ID]],Table3[Customer_ID],Table3[City],"Missing Memebership")</f>
        <v>Davanagere</v>
      </c>
      <c r="J1629" s="2" t="str">
        <f>_xlfn.XLOOKUP(Table2[[#This Row],[Customer_ID]],Table3[Customer_ID],Table3[State],"Karnataka")</f>
        <v>Karnataka</v>
      </c>
      <c r="K1629" s="2" t="str">
        <f>_xlfn.XLOOKUP(Table2[[#This Row],[Customer_ID]],Table3[Customer_ID],Table3[Membership],"Regular")</f>
        <v>Regular</v>
      </c>
      <c r="L1629" s="2" t="s">
        <v>1481</v>
      </c>
      <c r="M1629" s="2" t="str">
        <f>_xlfn.XLOOKUP(Table2[[#This Row],[Product_ID]],Table4[Product_ID],Table4[Product_Name],"Not Found")</f>
        <v>Peter England Girls Frock Black</v>
      </c>
      <c r="N1629" s="2" t="str">
        <f>_xlfn.XLOOKUP(Table2[[#This Row],[Product_ID]],Table4[Product_ID],Table4[Category],"Not Found")</f>
        <v>Kids Wear</v>
      </c>
      <c r="O1629" s="2" t="str">
        <f>_xlfn.XLOOKUP(Table2[[#This Row],[Product_ID]],Table4[Product_ID],Table4[Subcategory],"Not Found")</f>
        <v>Girls Frock</v>
      </c>
      <c r="P1629" s="2" t="str">
        <f>_xlfn.XLOOKUP(Table2[[#This Row],[Product_ID]],Table4[Product_ID],Table4[Brand],"Missing Brand")</f>
        <v>Peter England</v>
      </c>
      <c r="Q1629" s="2" t="s">
        <v>422</v>
      </c>
      <c r="R1629" s="2" t="str">
        <f>_xlfn.XLOOKUP(Table2[[#This Row],[Store_ID]],Table6[Store_ID],Table6[Store Name],"Not Found")</f>
        <v>TrendMart Thrissur High Street</v>
      </c>
      <c r="S1629" s="2">
        <f>_xlfn.XLOOKUP(Table2[[#This Row],[Store_ID]],Table6[Store_ID],Table6[Monthly Target],"Missing Target")</f>
        <v>2000000</v>
      </c>
      <c r="T1629" s="2" t="str">
        <f>_xlfn.XLOOKUP(Table2[[#This Row],[Store_ID]],Table6[Store_ID],Table6[Region],"Not Found")</f>
        <v>South Zone 1</v>
      </c>
      <c r="U1629" s="2" t="s">
        <v>294</v>
      </c>
      <c r="V1629" s="2" t="str">
        <f>_xlfn.XLOOKUP(Table2[[#This Row],[Employee_ID]],Table5[Employee_ID],Table5[Employee Name],"Not Found")</f>
        <v>Chitra Chettiar</v>
      </c>
      <c r="W1629" s="2">
        <v>2</v>
      </c>
      <c r="X1629" s="2">
        <v>544.59</v>
      </c>
      <c r="Y1629" s="2">
        <v>20</v>
      </c>
      <c r="Z1629" s="2">
        <v>217.84</v>
      </c>
      <c r="AA1629" s="2">
        <v>5</v>
      </c>
      <c r="AB1629" s="2">
        <v>43.57</v>
      </c>
      <c r="AC1629" s="2">
        <v>914.91</v>
      </c>
      <c r="AD1629" s="2">
        <v>674.18</v>
      </c>
      <c r="AE1629" s="2">
        <f t="shared" si="52"/>
        <v>197.16000000000003</v>
      </c>
      <c r="AF1629" s="2" t="s">
        <v>25</v>
      </c>
      <c r="AG1629" s="42">
        <f>IFERROR(Table2[[#This Row],[Profit]]/Table2[[#This Row],[Sales Amount]],0)</f>
        <v>0.21549660622356301</v>
      </c>
      <c r="AH1629" s="2" t="str">
        <f>TRIM(Table2[[#This Row],[Payment Modee]])</f>
        <v>UPI</v>
      </c>
      <c r="AI1629" s="2" t="s">
        <v>26</v>
      </c>
      <c r="AJ1629" s="2" t="s">
        <v>27</v>
      </c>
      <c r="AK1629" s="2" t="s">
        <v>1557</v>
      </c>
      <c r="AL1629" s="16" t="str">
        <f>IF(HOUR(Table2[[#This Row],[Order Time]])&lt;12,"Morning",IF(HOUR(Table2[[#This Row],[Order Time]])&lt;17,"Afternoon",IF(HOUR(Table2[[#This Row],[Order Time]])&lt;21,"Evening","Night")))</f>
        <v>Evening</v>
      </c>
      <c r="AM1629" s="16" t="s">
        <v>38</v>
      </c>
    </row>
    <row r="1630" spans="1:39" x14ac:dyDescent="0.25">
      <c r="A1630" s="13" t="s">
        <v>3429</v>
      </c>
      <c r="B1630" s="4">
        <v>45572</v>
      </c>
      <c r="C1630" s="2">
        <f>YEAR(Table2[[#This Row],[Invoice Date]])</f>
        <v>2024</v>
      </c>
      <c r="D1630" s="2" t="str">
        <f>TEXT(Table2[[#This Row],[Invoice Date]],"mmm")</f>
        <v>Oct</v>
      </c>
      <c r="E1630" s="2" t="str">
        <f>Table2[[#This Row],[Store_ID]]&amp;"-"&amp;Table2[[#This Row],[Year]]&amp;"-"&amp;Table2[[#This Row],[Month]]</f>
        <v>STR015-2024-Oct</v>
      </c>
      <c r="F1630" s="2" t="s">
        <v>195</v>
      </c>
      <c r="G1630" s="2" t="str">
        <f>_xlfn.XLOOKUP(Table2[[#This Row],[Customer_ID]],Table3[Customer_ID],Table3[Customer Name],"Not Found")</f>
        <v>Latha Gounder</v>
      </c>
      <c r="H1630" s="2" t="str">
        <f>_xlfn.XLOOKUP(Table2[[#This Row],[Customer_ID]],Table3[Customer_ID],Table3[Gender],"Female")</f>
        <v>Female</v>
      </c>
      <c r="I1630" s="2" t="str">
        <f>_xlfn.XLOOKUP(Table2[[#This Row],[Customer_ID]],Table3[Customer_ID],Table3[City],"Missing Memebership")</f>
        <v>Tirupati</v>
      </c>
      <c r="J1630" s="2" t="str">
        <f>_xlfn.XLOOKUP(Table2[[#This Row],[Customer_ID]],Table3[Customer_ID],Table3[State],"Karnataka")</f>
        <v>Andhra Pradesh</v>
      </c>
      <c r="K1630" s="2" t="str">
        <f>_xlfn.XLOOKUP(Table2[[#This Row],[Customer_ID]],Table3[Customer_ID],Table3[Membership],"Regular")</f>
        <v>Gold</v>
      </c>
      <c r="L1630" s="2" t="s">
        <v>576</v>
      </c>
      <c r="M1630" s="2" t="str">
        <f>_xlfn.XLOOKUP(Table2[[#This Row],[Product_ID]],Table4[Product_ID],Table4[Product_Name],"Not Found")</f>
        <v>Libas Girls Frock Sky Blue</v>
      </c>
      <c r="N1630" s="2" t="str">
        <f>_xlfn.XLOOKUP(Table2[[#This Row],[Product_ID]],Table4[Product_ID],Table4[Category],"Not Found")</f>
        <v>Kids Wear</v>
      </c>
      <c r="O1630" s="2" t="str">
        <f>_xlfn.XLOOKUP(Table2[[#This Row],[Product_ID]],Table4[Product_ID],Table4[Subcategory],"Not Found")</f>
        <v>Girls Frock</v>
      </c>
      <c r="P1630" s="2" t="str">
        <f>_xlfn.XLOOKUP(Table2[[#This Row],[Product_ID]],Table4[Product_ID],Table4[Brand],"Missing Brand")</f>
        <v>Libas</v>
      </c>
      <c r="Q1630" s="2" t="s">
        <v>704</v>
      </c>
      <c r="R1630" s="2" t="str">
        <f>_xlfn.XLOOKUP(Table2[[#This Row],[Store_ID]],Table6[Store_ID],Table6[Store Name],"Not Found")</f>
        <v>TrendMart Madurai Mall Kiosk</v>
      </c>
      <c r="S1630" s="2">
        <f>_xlfn.XLOOKUP(Table2[[#This Row],[Store_ID]],Table6[Store_ID],Table6[Monthly Target],"Missing Target")</f>
        <v>800000</v>
      </c>
      <c r="T1630" s="2" t="str">
        <f>_xlfn.XLOOKUP(Table2[[#This Row],[Store_ID]],Table6[Store_ID],Table6[Region],"Not Found")</f>
        <v>South Zone 1</v>
      </c>
      <c r="U1630" s="2" t="s">
        <v>49</v>
      </c>
      <c r="V1630" s="2" t="str">
        <f>_xlfn.XLOOKUP(Table2[[#This Row],[Employee_ID]],Table5[Employee_ID],Table5[Employee Name],"Not Found")</f>
        <v>Jyothi Prasad</v>
      </c>
      <c r="W1630" s="2">
        <v>2</v>
      </c>
      <c r="X1630" s="2">
        <v>730.2</v>
      </c>
      <c r="Y1630" s="2">
        <v>0</v>
      </c>
      <c r="Z1630" s="2">
        <v>0</v>
      </c>
      <c r="AA1630" s="2">
        <v>5</v>
      </c>
      <c r="AB1630" s="2">
        <v>73.02</v>
      </c>
      <c r="AC1630" s="2">
        <v>1533.42</v>
      </c>
      <c r="AD1630" s="2">
        <v>1182.76</v>
      </c>
      <c r="AE1630" s="2">
        <f t="shared" si="52"/>
        <v>277.6400000000001</v>
      </c>
      <c r="AF1630" s="2" t="s">
        <v>25</v>
      </c>
      <c r="AG1630" s="42">
        <f>IFERROR(Table2[[#This Row],[Profit]]/Table2[[#This Row],[Sales Amount]],0)</f>
        <v>0.1810593314290932</v>
      </c>
      <c r="AH1630" s="2" t="str">
        <f>TRIM(Table2[[#This Row],[Payment Modee]])</f>
        <v>UPI</v>
      </c>
      <c r="AI1630" s="2" t="s">
        <v>36</v>
      </c>
      <c r="AJ1630" s="2" t="s">
        <v>27</v>
      </c>
      <c r="AK1630" s="2" t="s">
        <v>3430</v>
      </c>
      <c r="AL1630" s="16" t="str">
        <f>IF(HOUR(Table2[[#This Row],[Order Time]])&lt;12,"Morning",IF(HOUR(Table2[[#This Row],[Order Time]])&lt;17,"Afternoon",IF(HOUR(Table2[[#This Row],[Order Time]])&lt;21,"Evening","Night")))</f>
        <v>Morning</v>
      </c>
      <c r="AM1630" s="16" t="s">
        <v>29</v>
      </c>
    </row>
    <row r="1631" spans="1:39" x14ac:dyDescent="0.25">
      <c r="A1631" s="13" t="s">
        <v>3431</v>
      </c>
      <c r="B1631" s="4">
        <v>45579</v>
      </c>
      <c r="C1631" s="2">
        <f>YEAR(Table2[[#This Row],[Invoice Date]])</f>
        <v>2024</v>
      </c>
      <c r="D1631" s="2" t="str">
        <f>TEXT(Table2[[#This Row],[Invoice Date]],"mmm")</f>
        <v>Oct</v>
      </c>
      <c r="E1631" s="2" t="str">
        <f>Table2[[#This Row],[Store_ID]]&amp;"-"&amp;Table2[[#This Row],[Year]]&amp;"-"&amp;Table2[[#This Row],[Month]]</f>
        <v>STR036-2024-Oct</v>
      </c>
      <c r="F1631" s="2" t="s">
        <v>251</v>
      </c>
      <c r="G1631" s="2" t="str">
        <f>_xlfn.XLOOKUP(Table2[[#This Row],[Customer_ID]],Table3[Customer_ID],Table3[Customer Name],"Not Found")</f>
        <v>Karthik Chetty</v>
      </c>
      <c r="H1631" s="2" t="str">
        <f>_xlfn.XLOOKUP(Table2[[#This Row],[Customer_ID]],Table3[Customer_ID],Table3[Gender],"Female")</f>
        <v>Male</v>
      </c>
      <c r="I1631" s="2" t="str">
        <f>_xlfn.XLOOKUP(Table2[[#This Row],[Customer_ID]],Table3[Customer_ID],Table3[City],"Missing Memebership")</f>
        <v>Nellore</v>
      </c>
      <c r="J1631" s="2" t="str">
        <f>_xlfn.XLOOKUP(Table2[[#This Row],[Customer_ID]],Table3[Customer_ID],Table3[State],"Karnataka")</f>
        <v>Andhra Pradesh</v>
      </c>
      <c r="K1631" s="2" t="str">
        <f>_xlfn.XLOOKUP(Table2[[#This Row],[Customer_ID]],Table3[Customer_ID],Table3[Membership],"Regular")</f>
        <v>Gold</v>
      </c>
      <c r="L1631" s="2" t="s">
        <v>992</v>
      </c>
      <c r="M1631" s="2" t="str">
        <f>_xlfn.XLOOKUP(Table2[[#This Row],[Product_ID]],Table4[Product_ID],Table4[Product_Name],"Not Found")</f>
        <v>Woodland Boys Shirt White</v>
      </c>
      <c r="N1631" s="2" t="str">
        <f>_xlfn.XLOOKUP(Table2[[#This Row],[Product_ID]],Table4[Product_ID],Table4[Category],"Not Found")</f>
        <v>Kids Wear</v>
      </c>
      <c r="O1631" s="2" t="str">
        <f>_xlfn.XLOOKUP(Table2[[#This Row],[Product_ID]],Table4[Product_ID],Table4[Subcategory],"Not Found")</f>
        <v>Boys Shirt</v>
      </c>
      <c r="P1631" s="2" t="str">
        <f>_xlfn.XLOOKUP(Table2[[#This Row],[Product_ID]],Table4[Product_ID],Table4[Brand],"Missing Brand")</f>
        <v>Woodland</v>
      </c>
      <c r="Q1631" s="2" t="s">
        <v>634</v>
      </c>
      <c r="R1631" s="2" t="str">
        <f>_xlfn.XLOOKUP(Table2[[#This Row],[Store_ID]],Table6[Store_ID],Table6[Store Name],"Not Found")</f>
        <v>TrendMart Thiruvananthapuram Outlet</v>
      </c>
      <c r="S1631" s="2">
        <f>_xlfn.XLOOKUP(Table2[[#This Row],[Store_ID]],Table6[Store_ID],Table6[Monthly Target],"Missing Target")</f>
        <v>1000000</v>
      </c>
      <c r="T1631" s="2" t="str">
        <f>_xlfn.XLOOKUP(Table2[[#This Row],[Store_ID]],Table6[Store_ID],Table6[Region],"Not Found")</f>
        <v>South Zone 1</v>
      </c>
      <c r="U1631" s="2" t="s">
        <v>118</v>
      </c>
      <c r="V1631" s="2" t="str">
        <f>_xlfn.XLOOKUP(Table2[[#This Row],[Employee_ID]],Table5[Employee_ID],Table5[Employee Name],"Not Found")</f>
        <v>Deepak Kamath</v>
      </c>
      <c r="W1631" s="2">
        <v>2</v>
      </c>
      <c r="X1631" s="2">
        <v>845.48</v>
      </c>
      <c r="Y1631" s="2">
        <v>25</v>
      </c>
      <c r="Z1631" s="2">
        <v>422.74</v>
      </c>
      <c r="AA1631" s="2">
        <v>5</v>
      </c>
      <c r="AB1631" s="2">
        <v>63.41</v>
      </c>
      <c r="AC1631" s="2">
        <v>1331.63</v>
      </c>
      <c r="AD1631" s="2">
        <v>1130.9000000000001</v>
      </c>
      <c r="AE1631" s="2">
        <f t="shared" si="52"/>
        <v>137.32000000000002</v>
      </c>
      <c r="AF1631" s="2" t="s">
        <v>56</v>
      </c>
      <c r="AG1631" s="42">
        <f>IFERROR(Table2[[#This Row],[Profit]]/Table2[[#This Row],[Sales Amount]],0)</f>
        <v>0.10312173802032097</v>
      </c>
      <c r="AH1631" s="2" t="str">
        <f>TRIM(Table2[[#This Row],[Payment Modee]])</f>
        <v>Credit Card</v>
      </c>
      <c r="AI1631" s="2" t="s">
        <v>26</v>
      </c>
      <c r="AJ1631" s="2" t="s">
        <v>27</v>
      </c>
      <c r="AK1631" s="2" t="s">
        <v>1738</v>
      </c>
      <c r="AL1631" s="16" t="str">
        <f>IF(HOUR(Table2[[#This Row],[Order Time]])&lt;12,"Morning",IF(HOUR(Table2[[#This Row],[Order Time]])&lt;17,"Afternoon",IF(HOUR(Table2[[#This Row],[Order Time]])&lt;21,"Evening","Night")))</f>
        <v>Evening</v>
      </c>
      <c r="AM1631" s="16" t="s">
        <v>29</v>
      </c>
    </row>
    <row r="1632" spans="1:39" x14ac:dyDescent="0.25">
      <c r="A1632" s="13" t="s">
        <v>3432</v>
      </c>
      <c r="B1632" s="4">
        <v>45699</v>
      </c>
      <c r="C1632" s="2">
        <f>YEAR(Table2[[#This Row],[Invoice Date]])</f>
        <v>2025</v>
      </c>
      <c r="D1632" s="2" t="str">
        <f>TEXT(Table2[[#This Row],[Invoice Date]],"mmm")</f>
        <v>Feb</v>
      </c>
      <c r="E1632" s="2" t="str">
        <f>Table2[[#This Row],[Store_ID]]&amp;"-"&amp;Table2[[#This Row],[Year]]&amp;"-"&amp;Table2[[#This Row],[Month]]</f>
        <v>STR050-2025-Feb</v>
      </c>
      <c r="F1632" s="2" t="s">
        <v>2677</v>
      </c>
      <c r="G1632" s="2" t="str">
        <f>_xlfn.XLOOKUP(Table2[[#This Row],[Customer_ID]],Table3[Customer_ID],Table3[Customer Name],"Not Found")</f>
        <v>Rohit Singh</v>
      </c>
      <c r="H1632" s="2" t="str">
        <f>_xlfn.XLOOKUP(Table2[[#This Row],[Customer_ID]],Table3[Customer_ID],Table3[Gender],"Female")</f>
        <v>Male</v>
      </c>
      <c r="I1632" s="2" t="str">
        <f>_xlfn.XLOOKUP(Table2[[#This Row],[Customer_ID]],Table3[Customer_ID],Table3[City],"Missing Memebership")</f>
        <v>Guntur</v>
      </c>
      <c r="J1632" s="2" t="str">
        <f>_xlfn.XLOOKUP(Table2[[#This Row],[Customer_ID]],Table3[Customer_ID],Table3[State],"Karnataka")</f>
        <v>Andhra Pradesh</v>
      </c>
      <c r="K1632" s="2" t="str">
        <f>_xlfn.XLOOKUP(Table2[[#This Row],[Customer_ID]],Table3[Customer_ID],Table3[Membership],"Regular")</f>
        <v>Regular</v>
      </c>
      <c r="L1632" s="2" t="s">
        <v>416</v>
      </c>
      <c r="M1632" s="2" t="str">
        <f>_xlfn.XLOOKUP(Table2[[#This Row],[Product_ID]],Table4[Product_ID],Table4[Product_Name],"Not Found")</f>
        <v>GRT Jewellers Sling Bag Olive</v>
      </c>
      <c r="N1632" s="2" t="str">
        <f>_xlfn.XLOOKUP(Table2[[#This Row],[Product_ID]],Table4[Product_ID],Table4[Category],"Not Found")</f>
        <v>Handbags</v>
      </c>
      <c r="O1632" s="2" t="str">
        <f>_xlfn.XLOOKUP(Table2[[#This Row],[Product_ID]],Table4[Product_ID],Table4[Subcategory],"Not Found")</f>
        <v>Sling Bag</v>
      </c>
      <c r="P1632" s="2" t="str">
        <f>_xlfn.XLOOKUP(Table2[[#This Row],[Product_ID]],Table4[Product_ID],Table4[Brand],"Missing Brand")</f>
        <v>GRT Jewellers</v>
      </c>
      <c r="Q1632" s="2" t="s">
        <v>422</v>
      </c>
      <c r="R1632" s="2" t="str">
        <f>_xlfn.XLOOKUP(Table2[[#This Row],[Store_ID]],Table6[Store_ID],Table6[Store Name],"Not Found")</f>
        <v>TrendMart Thrissur High Street</v>
      </c>
      <c r="S1632" s="2">
        <f>_xlfn.XLOOKUP(Table2[[#This Row],[Store_ID]],Table6[Store_ID],Table6[Monthly Target],"Missing Target")</f>
        <v>2000000</v>
      </c>
      <c r="T1632" s="2" t="str">
        <f>_xlfn.XLOOKUP(Table2[[#This Row],[Store_ID]],Table6[Store_ID],Table6[Region],"Not Found")</f>
        <v>South Zone 1</v>
      </c>
      <c r="U1632" s="2" t="s">
        <v>289</v>
      </c>
      <c r="V1632" s="2" t="str">
        <f>_xlfn.XLOOKUP(Table2[[#This Row],[Employee_ID]],Table5[Employee_ID],Table5[Employee Name],"Not Found")</f>
        <v>Anitha Ramachandran</v>
      </c>
      <c r="W1632" s="2">
        <v>1</v>
      </c>
      <c r="X1632" s="2">
        <v>2994.62</v>
      </c>
      <c r="Y1632" s="2">
        <v>5</v>
      </c>
      <c r="Z1632" s="2">
        <v>149.72999999999999</v>
      </c>
      <c r="AA1632" s="2">
        <v>12</v>
      </c>
      <c r="AB1632" s="2">
        <v>341.39</v>
      </c>
      <c r="AC1632" s="2">
        <v>3186.28</v>
      </c>
      <c r="AD1632" s="2">
        <v>2034.01</v>
      </c>
      <c r="AE1632" s="2">
        <f t="shared" ref="AE1632:AE1663" si="53">(AC1632-AD1632-AB1632)</f>
        <v>810.88000000000022</v>
      </c>
      <c r="AF1632" s="2" t="s">
        <v>69</v>
      </c>
      <c r="AG1632" s="42">
        <f>IFERROR(Table2[[#This Row],[Profit]]/Table2[[#This Row],[Sales Amount]],0)</f>
        <v>0.2544911307229748</v>
      </c>
      <c r="AH1632" s="2" t="str">
        <f>TRIM(Table2[[#This Row],[Payment Modee]])</f>
        <v>Cash</v>
      </c>
      <c r="AI1632" s="2" t="s">
        <v>26</v>
      </c>
      <c r="AJ1632" s="2" t="s">
        <v>197</v>
      </c>
      <c r="AK1632" s="2" t="s">
        <v>2794</v>
      </c>
      <c r="AL1632" s="16" t="str">
        <f>IF(HOUR(Table2[[#This Row],[Order Time]])&lt;12,"Morning",IF(HOUR(Table2[[#This Row],[Order Time]])&lt;17,"Afternoon",IF(HOUR(Table2[[#This Row],[Order Time]])&lt;21,"Evening","Night")))</f>
        <v>Evening</v>
      </c>
      <c r="AM1632" s="16" t="s">
        <v>29</v>
      </c>
    </row>
    <row r="1633" spans="1:39" x14ac:dyDescent="0.25">
      <c r="A1633" s="13" t="s">
        <v>3433</v>
      </c>
      <c r="B1633" s="4">
        <v>45742</v>
      </c>
      <c r="C1633" s="2">
        <f>YEAR(Table2[[#This Row],[Invoice Date]])</f>
        <v>2025</v>
      </c>
      <c r="D1633" s="2" t="str">
        <f>TEXT(Table2[[#This Row],[Invoice Date]],"mmm")</f>
        <v>Mar</v>
      </c>
      <c r="E1633" s="2" t="str">
        <f>Table2[[#This Row],[Store_ID]]&amp;"-"&amp;Table2[[#This Row],[Year]]&amp;"-"&amp;Table2[[#This Row],[Month]]</f>
        <v>STR011-2025-Mar</v>
      </c>
      <c r="F1633" s="2" t="s">
        <v>872</v>
      </c>
      <c r="G1633" s="2" t="str">
        <f>_xlfn.XLOOKUP(Table2[[#This Row],[Customer_ID]],Table3[Customer_ID],Table3[Customer Name],"Not Found")</f>
        <v>Janani Murthy</v>
      </c>
      <c r="H1633" s="2" t="str">
        <f>_xlfn.XLOOKUP(Table2[[#This Row],[Customer_ID]],Table3[Customer_ID],Table3[Gender],"Female")</f>
        <v>Female</v>
      </c>
      <c r="I1633" s="2" t="str">
        <f>_xlfn.XLOOKUP(Table2[[#This Row],[Customer_ID]],Table3[Customer_ID],Table3[City],"Missing Memebership")</f>
        <v>Nizamabad</v>
      </c>
      <c r="J1633" s="2" t="str">
        <f>_xlfn.XLOOKUP(Table2[[#This Row],[Customer_ID]],Table3[Customer_ID],Table3[State],"Karnataka")</f>
        <v>Telangana</v>
      </c>
      <c r="K1633" s="2" t="str">
        <f>_xlfn.XLOOKUP(Table2[[#This Row],[Customer_ID]],Table3[Customer_ID],Table3[Membership],"Regular")</f>
        <v>Regular</v>
      </c>
      <c r="L1633" s="2" t="s">
        <v>1195</v>
      </c>
      <c r="M1633" s="2" t="str">
        <f>_xlfn.XLOOKUP(Table2[[#This Row],[Product_ID]],Table4[Product_ID],Table4[Product_Name],"Not Found")</f>
        <v>Fabindia A-Line Kurti Mustard</v>
      </c>
      <c r="N1633" s="2" t="str">
        <f>_xlfn.XLOOKUP(Table2[[#This Row],[Product_ID]],Table4[Product_ID],Table4[Category],"Not Found")</f>
        <v>Women Kurtis</v>
      </c>
      <c r="O1633" s="2" t="str">
        <f>_xlfn.XLOOKUP(Table2[[#This Row],[Product_ID]],Table4[Product_ID],Table4[Subcategory],"Not Found")</f>
        <v>A-Line Kurti</v>
      </c>
      <c r="P1633" s="2" t="str">
        <f>_xlfn.XLOOKUP(Table2[[#This Row],[Product_ID]],Table4[Product_ID],Table4[Brand],"Missing Brand")</f>
        <v>Fabindia</v>
      </c>
      <c r="Q1633" s="2" t="s">
        <v>42</v>
      </c>
      <c r="R1633" s="2" t="str">
        <f>_xlfn.XLOOKUP(Table2[[#This Row],[Store_ID]],Table6[Store_ID],Table6[Store Name],"Not Found")</f>
        <v>TrendMart Tirupati Standard</v>
      </c>
      <c r="S1633" s="2">
        <f>_xlfn.XLOOKUP(Table2[[#This Row],[Store_ID]],Table6[Store_ID],Table6[Monthly Target],"Missing Target")</f>
        <v>2000000</v>
      </c>
      <c r="T1633" s="2" t="str">
        <f>_xlfn.XLOOKUP(Table2[[#This Row],[Store_ID]],Table6[Store_ID],Table6[Region],"Not Found")</f>
        <v>South Zone 3</v>
      </c>
      <c r="U1633" s="2" t="s">
        <v>147</v>
      </c>
      <c r="V1633" s="2" t="str">
        <f>_xlfn.XLOOKUP(Table2[[#This Row],[Employee_ID]],Table5[Employee_ID],Table5[Employee Name],"Not Found")</f>
        <v>Logesh Gopalakrishnan</v>
      </c>
      <c r="W1633" s="2">
        <v>1</v>
      </c>
      <c r="X1633" s="2">
        <v>1107.1600000000001</v>
      </c>
      <c r="Y1633" s="2">
        <v>10</v>
      </c>
      <c r="Z1633" s="2">
        <v>110.72</v>
      </c>
      <c r="AA1633" s="2">
        <v>12</v>
      </c>
      <c r="AB1633" s="2">
        <v>119.57</v>
      </c>
      <c r="AC1633" s="2">
        <v>1116.01</v>
      </c>
      <c r="AD1633" s="2">
        <v>770.73</v>
      </c>
      <c r="AE1633" s="2">
        <f t="shared" si="53"/>
        <v>225.70999999999998</v>
      </c>
      <c r="AF1633" s="2" t="s">
        <v>35</v>
      </c>
      <c r="AG1633" s="42">
        <f>IFERROR(Table2[[#This Row],[Profit]]/Table2[[#This Row],[Sales Amount]],0)</f>
        <v>0.20224729169093464</v>
      </c>
      <c r="AH1633" s="2" t="str">
        <f>TRIM(Table2[[#This Row],[Payment Modee]])</f>
        <v>Debit Card</v>
      </c>
      <c r="AI1633" s="2" t="s">
        <v>36</v>
      </c>
      <c r="AJ1633" s="2" t="s">
        <v>27</v>
      </c>
      <c r="AK1633" s="2" t="s">
        <v>2238</v>
      </c>
      <c r="AL1633" s="16" t="str">
        <f>IF(HOUR(Table2[[#This Row],[Order Time]])&lt;12,"Morning",IF(HOUR(Table2[[#This Row],[Order Time]])&lt;17,"Afternoon",IF(HOUR(Table2[[#This Row],[Order Time]])&lt;21,"Evening","Night")))</f>
        <v>Afternoon</v>
      </c>
      <c r="AM1633" s="16" t="s">
        <v>29</v>
      </c>
    </row>
    <row r="1634" spans="1:39" x14ac:dyDescent="0.25">
      <c r="A1634" s="13" t="s">
        <v>3434</v>
      </c>
      <c r="B1634" s="4">
        <v>45629</v>
      </c>
      <c r="C1634" s="2">
        <f>YEAR(Table2[[#This Row],[Invoice Date]])</f>
        <v>2024</v>
      </c>
      <c r="D1634" s="2" t="str">
        <f>TEXT(Table2[[#This Row],[Invoice Date]],"mmm")</f>
        <v>Dec</v>
      </c>
      <c r="E1634" s="2" t="str">
        <f>Table2[[#This Row],[Store_ID]]&amp;"-"&amp;Table2[[#This Row],[Year]]&amp;"-"&amp;Table2[[#This Row],[Month]]</f>
        <v>STR042-2024-Dec</v>
      </c>
      <c r="F1634" s="2" t="s">
        <v>2446</v>
      </c>
      <c r="G1634" s="2" t="str">
        <f>_xlfn.XLOOKUP(Table2[[#This Row],[Customer_ID]],Table3[Customer_ID],Table3[Customer Name],"Not Found")</f>
        <v>Jayaram Gupta</v>
      </c>
      <c r="H1634" s="2" t="str">
        <f>_xlfn.XLOOKUP(Table2[[#This Row],[Customer_ID]],Table3[Customer_ID],Table3[Gender],"Female")</f>
        <v>Male</v>
      </c>
      <c r="I1634" s="2" t="str">
        <f>_xlfn.XLOOKUP(Table2[[#This Row],[Customer_ID]],Table3[Customer_ID],Table3[City],"Missing Memebership")</f>
        <v>Thrissur</v>
      </c>
      <c r="J1634" s="2" t="str">
        <f>_xlfn.XLOOKUP(Table2[[#This Row],[Customer_ID]],Table3[Customer_ID],Table3[State],"Karnataka")</f>
        <v>Kerala</v>
      </c>
      <c r="K1634" s="2" t="str">
        <f>_xlfn.XLOOKUP(Table2[[#This Row],[Customer_ID]],Table3[Customer_ID],Table3[Membership],"Regular")</f>
        <v>Platinum</v>
      </c>
      <c r="L1634" s="2" t="s">
        <v>1243</v>
      </c>
      <c r="M1634" s="2" t="str">
        <f>_xlfn.XLOOKUP(Table2[[#This Row],[Product_ID]],Table4[Product_ID],Table4[Product_Name],"Not Found")</f>
        <v>Jack &amp; Jones Tunic Olive</v>
      </c>
      <c r="N1634" s="2" t="str">
        <f>_xlfn.XLOOKUP(Table2[[#This Row],[Product_ID]],Table4[Product_ID],Table4[Category],"Not Found")</f>
        <v>Women Tops</v>
      </c>
      <c r="O1634" s="2" t="str">
        <f>_xlfn.XLOOKUP(Table2[[#This Row],[Product_ID]],Table4[Product_ID],Table4[Subcategory],"Not Found")</f>
        <v>Tunic</v>
      </c>
      <c r="P1634" s="2" t="str">
        <f>_xlfn.XLOOKUP(Table2[[#This Row],[Product_ID]],Table4[Product_ID],Table4[Brand],"Missing Brand")</f>
        <v>Jack &amp; Jones</v>
      </c>
      <c r="Q1634" s="2" t="s">
        <v>1218</v>
      </c>
      <c r="R1634" s="2" t="str">
        <f>_xlfn.XLOOKUP(Table2[[#This Row],[Store_ID]],Table6[Store_ID],Table6[Store Name],"Not Found")</f>
        <v>TrendMart Thrissur Standard</v>
      </c>
      <c r="S1634" s="2">
        <f>_xlfn.XLOOKUP(Table2[[#This Row],[Store_ID]],Table6[Store_ID],Table6[Monthly Target],"Missing Target")</f>
        <v>800000</v>
      </c>
      <c r="T1634" s="2" t="str">
        <f>_xlfn.XLOOKUP(Table2[[#This Row],[Store_ID]],Table6[Store_ID],Table6[Region],"Not Found")</f>
        <v>South Zone 1</v>
      </c>
      <c r="U1634" s="2" t="s">
        <v>330</v>
      </c>
      <c r="V1634" s="2" t="str">
        <f>_xlfn.XLOOKUP(Table2[[#This Row],[Employee_ID]],Table5[Employee_ID],Table5[Employee Name],"Not Found")</f>
        <v>Malini Gowda</v>
      </c>
      <c r="W1634" s="2">
        <v>4</v>
      </c>
      <c r="X1634" s="2">
        <v>622.04999999999995</v>
      </c>
      <c r="Y1634" s="2">
        <v>0</v>
      </c>
      <c r="Z1634" s="2">
        <v>0</v>
      </c>
      <c r="AA1634" s="2">
        <v>5</v>
      </c>
      <c r="AB1634" s="2">
        <v>124.41</v>
      </c>
      <c r="AC1634" s="2">
        <v>2612.61</v>
      </c>
      <c r="AD1634" s="2">
        <v>1677.6</v>
      </c>
      <c r="AE1634" s="2">
        <f t="shared" si="53"/>
        <v>810.60000000000025</v>
      </c>
      <c r="AF1634" s="2" t="s">
        <v>25</v>
      </c>
      <c r="AG1634" s="42">
        <f>IFERROR(Table2[[#This Row],[Profit]]/Table2[[#This Row],[Sales Amount]],0)</f>
        <v>0.31026444819548277</v>
      </c>
      <c r="AH1634" s="2" t="str">
        <f>TRIM(Table2[[#This Row],[Payment Modee]])</f>
        <v>UPI</v>
      </c>
      <c r="AI1634" s="2" t="s">
        <v>26</v>
      </c>
      <c r="AJ1634" s="2" t="s">
        <v>27</v>
      </c>
      <c r="AK1634" s="2" t="s">
        <v>1812</v>
      </c>
      <c r="AL1634" s="16" t="str">
        <f>IF(HOUR(Table2[[#This Row],[Order Time]])&lt;12,"Morning",IF(HOUR(Table2[[#This Row],[Order Time]])&lt;17,"Afternoon",IF(HOUR(Table2[[#This Row],[Order Time]])&lt;21,"Evening","Night")))</f>
        <v>Afternoon</v>
      </c>
      <c r="AM1634" s="16" t="s">
        <v>29</v>
      </c>
    </row>
    <row r="1635" spans="1:39" x14ac:dyDescent="0.25">
      <c r="A1635" s="13" t="s">
        <v>3435</v>
      </c>
      <c r="B1635" s="4">
        <v>45708</v>
      </c>
      <c r="C1635" s="2">
        <f>YEAR(Table2[[#This Row],[Invoice Date]])</f>
        <v>2025</v>
      </c>
      <c r="D1635" s="2" t="str">
        <f>TEXT(Table2[[#This Row],[Invoice Date]],"mmm")</f>
        <v>Feb</v>
      </c>
      <c r="E1635" s="2" t="str">
        <f>Table2[[#This Row],[Store_ID]]&amp;"-"&amp;Table2[[#This Row],[Year]]&amp;"-"&amp;Table2[[#This Row],[Month]]</f>
        <v>STR009-2025-Feb</v>
      </c>
      <c r="F1635" s="2" t="s">
        <v>985</v>
      </c>
      <c r="G1635" s="2" t="str">
        <f>_xlfn.XLOOKUP(Table2[[#This Row],[Customer_ID]],Table3[Customer_ID],Table3[Customer Name],"Not Found")</f>
        <v>Pallavi Chandran</v>
      </c>
      <c r="H1635" s="2" t="str">
        <f>_xlfn.XLOOKUP(Table2[[#This Row],[Customer_ID]],Table3[Customer_ID],Table3[Gender],"Female")</f>
        <v>Female</v>
      </c>
      <c r="I1635" s="2" t="str">
        <f>_xlfn.XLOOKUP(Table2[[#This Row],[Customer_ID]],Table3[Customer_ID],Table3[City],"Missing Memebership")</f>
        <v>Tirupati</v>
      </c>
      <c r="J1635" s="2" t="str">
        <f>_xlfn.XLOOKUP(Table2[[#This Row],[Customer_ID]],Table3[Customer_ID],Table3[State],"Karnataka")</f>
        <v>Andhra Pradesh</v>
      </c>
      <c r="K1635" s="2" t="str">
        <f>_xlfn.XLOOKUP(Table2[[#This Row],[Customer_ID]],Table3[Customer_ID],Table3[Membership],"Regular")</f>
        <v>Silver</v>
      </c>
      <c r="L1635" s="2" t="s">
        <v>508</v>
      </c>
      <c r="M1635" s="2" t="str">
        <f>_xlfn.XLOOKUP(Table2[[#This Row],[Product_ID]],Table4[Product_ID],Table4[Product_Name],"Not Found")</f>
        <v>Sparx Silk Saree Charcoal</v>
      </c>
      <c r="N1635" s="2" t="str">
        <f>_xlfn.XLOOKUP(Table2[[#This Row],[Product_ID]],Table4[Product_ID],Table4[Category],"Not Found")</f>
        <v>Women Sarees</v>
      </c>
      <c r="O1635" s="2" t="str">
        <f>_xlfn.XLOOKUP(Table2[[#This Row],[Product_ID]],Table4[Product_ID],Table4[Subcategory],"Not Found")</f>
        <v>Silk Saree</v>
      </c>
      <c r="P1635" s="2" t="str">
        <f>_xlfn.XLOOKUP(Table2[[#This Row],[Product_ID]],Table4[Product_ID],Table4[Brand],"Missing Brand")</f>
        <v>Sparx</v>
      </c>
      <c r="Q1635" s="2" t="s">
        <v>520</v>
      </c>
      <c r="R1635" s="2" t="str">
        <f>_xlfn.XLOOKUP(Table2[[#This Row],[Store_ID]],Table6[Store_ID],Table6[Store Name],"Not Found")</f>
        <v>TrendMart Thrissur High Street</v>
      </c>
      <c r="S1635" s="2">
        <f>_xlfn.XLOOKUP(Table2[[#This Row],[Store_ID]],Table6[Store_ID],Table6[Monthly Target],"Missing Target")</f>
        <v>2500000</v>
      </c>
      <c r="T1635" s="2" t="str">
        <f>_xlfn.XLOOKUP(Table2[[#This Row],[Store_ID]],Table6[Store_ID],Table6[Region],"Not Found")</f>
        <v>South Zone 1</v>
      </c>
      <c r="U1635" s="2" t="s">
        <v>417</v>
      </c>
      <c r="V1635" s="2" t="str">
        <f>_xlfn.XLOOKUP(Table2[[#This Row],[Employee_ID]],Table5[Employee_ID],Table5[Employee Name],"Not Found")</f>
        <v>Arjun Krishnan</v>
      </c>
      <c r="W1635" s="2">
        <v>1</v>
      </c>
      <c r="X1635" s="2">
        <v>2803.06</v>
      </c>
      <c r="Y1635" s="2">
        <v>25</v>
      </c>
      <c r="Z1635" s="2">
        <v>700.76</v>
      </c>
      <c r="AA1635" s="2">
        <v>12</v>
      </c>
      <c r="AB1635" s="2">
        <v>252.28</v>
      </c>
      <c r="AC1635" s="2">
        <v>2354.58</v>
      </c>
      <c r="AD1635" s="2">
        <v>1853.14</v>
      </c>
      <c r="AE1635" s="2">
        <f t="shared" si="53"/>
        <v>249.15999999999983</v>
      </c>
      <c r="AF1635" s="2" t="s">
        <v>35</v>
      </c>
      <c r="AG1635" s="42">
        <f>IFERROR(Table2[[#This Row],[Profit]]/Table2[[#This Row],[Sales Amount]],0)</f>
        <v>0.10581929685973712</v>
      </c>
      <c r="AH1635" s="2" t="str">
        <f>TRIM(Table2[[#This Row],[Payment Modee]])</f>
        <v>Debit Card</v>
      </c>
      <c r="AI1635" s="2" t="s">
        <v>26</v>
      </c>
      <c r="AJ1635" s="2" t="s">
        <v>27</v>
      </c>
      <c r="AK1635" s="2" t="s">
        <v>1344</v>
      </c>
      <c r="AL1635" s="16" t="str">
        <f>IF(HOUR(Table2[[#This Row],[Order Time]])&lt;12,"Morning",IF(HOUR(Table2[[#This Row],[Order Time]])&lt;17,"Afternoon",IF(HOUR(Table2[[#This Row],[Order Time]])&lt;21,"Evening","Night")))</f>
        <v>Afternoon</v>
      </c>
      <c r="AM1635" s="16" t="s">
        <v>29</v>
      </c>
    </row>
    <row r="1636" spans="1:39" x14ac:dyDescent="0.25">
      <c r="A1636" s="13" t="s">
        <v>3436</v>
      </c>
      <c r="B1636" s="4">
        <v>45700</v>
      </c>
      <c r="C1636" s="2">
        <f>YEAR(Table2[[#This Row],[Invoice Date]])</f>
        <v>2025</v>
      </c>
      <c r="D1636" s="2" t="str">
        <f>TEXT(Table2[[#This Row],[Invoice Date]],"mmm")</f>
        <v>Feb</v>
      </c>
      <c r="E1636" s="2" t="str">
        <f>Table2[[#This Row],[Store_ID]]&amp;"-"&amp;Table2[[#This Row],[Year]]&amp;"-"&amp;Table2[[#This Row],[Month]]</f>
        <v>STR053-2025-Feb</v>
      </c>
      <c r="F1636" s="2" t="s">
        <v>2604</v>
      </c>
      <c r="G1636" s="2" t="str">
        <f>_xlfn.XLOOKUP(Table2[[#This Row],[Customer_ID]],Table3[Customer_ID],Table3[Customer Name],"Not Found")</f>
        <v>Pallavi Yadav</v>
      </c>
      <c r="H1636" s="2" t="str">
        <f>_xlfn.XLOOKUP(Table2[[#This Row],[Customer_ID]],Table3[Customer_ID],Table3[Gender],"Female")</f>
        <v>Female</v>
      </c>
      <c r="I1636" s="2" t="str">
        <f>_xlfn.XLOOKUP(Table2[[#This Row],[Customer_ID]],Table3[Customer_ID],Table3[City],"Missing Memebership")</f>
        <v>Nizamabad</v>
      </c>
      <c r="J1636" s="2" t="str">
        <f>_xlfn.XLOOKUP(Table2[[#This Row],[Customer_ID]],Table3[Customer_ID],Table3[State],"Karnataka")</f>
        <v>Telangana</v>
      </c>
      <c r="K1636" s="2" t="str">
        <f>_xlfn.XLOOKUP(Table2[[#This Row],[Customer_ID]],Table3[Customer_ID],Table3[Membership],"Regular")</f>
        <v>Gold</v>
      </c>
      <c r="L1636" s="2" t="s">
        <v>421</v>
      </c>
      <c r="M1636" s="2" t="str">
        <f>_xlfn.XLOOKUP(Table2[[#This Row],[Product_ID]],Table4[Product_ID],Table4[Product_Name],"Not Found")</f>
        <v>Aurelia Zip Wallet Red</v>
      </c>
      <c r="N1636" s="2" t="str">
        <f>_xlfn.XLOOKUP(Table2[[#This Row],[Product_ID]],Table4[Product_ID],Table4[Category],"Not Found")</f>
        <v>Wallets</v>
      </c>
      <c r="O1636" s="2" t="str">
        <f>_xlfn.XLOOKUP(Table2[[#This Row],[Product_ID]],Table4[Product_ID],Table4[Subcategory],"Not Found")</f>
        <v>Zip Wallet</v>
      </c>
      <c r="P1636" s="2" t="str">
        <f>_xlfn.XLOOKUP(Table2[[#This Row],[Product_ID]],Table4[Product_ID],Table4[Brand],"Missing Brand")</f>
        <v>Aurelia</v>
      </c>
      <c r="Q1636" s="2" t="s">
        <v>426</v>
      </c>
      <c r="R1636" s="2" t="str">
        <f>_xlfn.XLOOKUP(Table2[[#This Row],[Store_ID]],Table6[Store_ID],Table6[Store Name],"Not Found")</f>
        <v>TrendMart Kochi Standard</v>
      </c>
      <c r="S1636" s="2">
        <f>_xlfn.XLOOKUP(Table2[[#This Row],[Store_ID]],Table6[Store_ID],Table6[Monthly Target],"Missing Target")</f>
        <v>1500000</v>
      </c>
      <c r="T1636" s="2" t="str">
        <f>_xlfn.XLOOKUP(Table2[[#This Row],[Store_ID]],Table6[Store_ID],Table6[Region],"Not Found")</f>
        <v>South Zone 1</v>
      </c>
      <c r="U1636" s="2" t="s">
        <v>417</v>
      </c>
      <c r="V1636" s="2" t="str">
        <f>_xlfn.XLOOKUP(Table2[[#This Row],[Employee_ID]],Table5[Employee_ID],Table5[Employee Name],"Not Found")</f>
        <v>Arjun Krishnan</v>
      </c>
      <c r="W1636" s="2">
        <v>2</v>
      </c>
      <c r="X1636" s="2">
        <v>557.52</v>
      </c>
      <c r="Y1636" s="2">
        <v>10</v>
      </c>
      <c r="Z1636" s="2">
        <v>111.5</v>
      </c>
      <c r="AA1636" s="2">
        <v>5</v>
      </c>
      <c r="AB1636" s="2">
        <v>50.18</v>
      </c>
      <c r="AC1636" s="2">
        <v>1053.72</v>
      </c>
      <c r="AD1636" s="2">
        <v>714.9</v>
      </c>
      <c r="AE1636" s="2">
        <f t="shared" si="53"/>
        <v>288.64000000000004</v>
      </c>
      <c r="AF1636" s="2" t="s">
        <v>35</v>
      </c>
      <c r="AG1636" s="42">
        <f>IFERROR(Table2[[#This Row],[Profit]]/Table2[[#This Row],[Sales Amount]],0)</f>
        <v>0.27392476179630265</v>
      </c>
      <c r="AH1636" s="2" t="str">
        <f>TRIM(Table2[[#This Row],[Payment Modee]])</f>
        <v>Debit Card</v>
      </c>
      <c r="AI1636" s="2" t="s">
        <v>36</v>
      </c>
      <c r="AJ1636" s="2" t="s">
        <v>27</v>
      </c>
      <c r="AK1636" s="2" t="s">
        <v>1121</v>
      </c>
      <c r="AL1636" s="16" t="str">
        <f>IF(HOUR(Table2[[#This Row],[Order Time]])&lt;12,"Morning",IF(HOUR(Table2[[#This Row],[Order Time]])&lt;17,"Afternoon",IF(HOUR(Table2[[#This Row],[Order Time]])&lt;21,"Evening","Night")))</f>
        <v>Afternoon</v>
      </c>
      <c r="AM1636" s="16" t="s">
        <v>29</v>
      </c>
    </row>
    <row r="1637" spans="1:39" x14ac:dyDescent="0.25">
      <c r="A1637" s="13" t="s">
        <v>3437</v>
      </c>
      <c r="B1637" s="4">
        <v>45556</v>
      </c>
      <c r="C1637" s="2">
        <f>YEAR(Table2[[#This Row],[Invoice Date]])</f>
        <v>2024</v>
      </c>
      <c r="D1637" s="2" t="str">
        <f>TEXT(Table2[[#This Row],[Invoice Date]],"mmm")</f>
        <v>Sep</v>
      </c>
      <c r="E1637" s="2" t="str">
        <f>Table2[[#This Row],[Store_ID]]&amp;"-"&amp;Table2[[#This Row],[Year]]&amp;"-"&amp;Table2[[#This Row],[Month]]</f>
        <v>STR103-2024-Sep</v>
      </c>
      <c r="F1637" s="2" t="s">
        <v>1227</v>
      </c>
      <c r="G1637" s="2" t="str">
        <f>_xlfn.XLOOKUP(Table2[[#This Row],[Customer_ID]],Table3[Customer_ID],Table3[Customer Name],"Not Found")</f>
        <v>Vani Nair</v>
      </c>
      <c r="H1637" s="2" t="str">
        <f>_xlfn.XLOOKUP(Table2[[#This Row],[Customer_ID]],Table3[Customer_ID],Table3[Gender],"Female")</f>
        <v>Female</v>
      </c>
      <c r="I1637" s="2" t="str">
        <f>_xlfn.XLOOKUP(Table2[[#This Row],[Customer_ID]],Table3[Customer_ID],Table3[City],"Missing Memebership")</f>
        <v>Karimnagar</v>
      </c>
      <c r="J1637" s="2" t="str">
        <f>_xlfn.XLOOKUP(Table2[[#This Row],[Customer_ID]],Table3[Customer_ID],Table3[State],"Karnataka")</f>
        <v>Telangana</v>
      </c>
      <c r="K1637" s="2" t="str">
        <f>_xlfn.XLOOKUP(Table2[[#This Row],[Customer_ID]],Table3[Customer_ID],Table3[Membership],"Regular")</f>
        <v>Regular</v>
      </c>
      <c r="L1637" s="2" t="s">
        <v>163</v>
      </c>
      <c r="M1637" s="2" t="str">
        <f>_xlfn.XLOOKUP(Table2[[#This Row],[Product_ID]],Table4[Product_ID],Table4[Product_Name],"Not Found")</f>
        <v>Westside Sling Bag Grey</v>
      </c>
      <c r="N1637" s="2" t="str">
        <f>_xlfn.XLOOKUP(Table2[[#This Row],[Product_ID]],Table4[Product_ID],Table4[Category],"Not Found")</f>
        <v>Handbags</v>
      </c>
      <c r="O1637" s="2" t="str">
        <f>_xlfn.XLOOKUP(Table2[[#This Row],[Product_ID]],Table4[Product_ID],Table4[Subcategory],"Not Found")</f>
        <v>Sling Bag</v>
      </c>
      <c r="P1637" s="2" t="str">
        <f>_xlfn.XLOOKUP(Table2[[#This Row],[Product_ID]],Table4[Product_ID],Table4[Brand],"Missing Brand")</f>
        <v>Westside</v>
      </c>
      <c r="Q1637" s="2" t="s">
        <v>253</v>
      </c>
      <c r="R1637" s="2" t="str">
        <f>_xlfn.XLOOKUP(Table2[[#This Row],[Store_ID]],Table6[Store_ID],Table6[Store Name],"Not Found")</f>
        <v>TrendMart Alappuzha Outlet</v>
      </c>
      <c r="S1637" s="2">
        <f>_xlfn.XLOOKUP(Table2[[#This Row],[Store_ID]],Table6[Store_ID],Table6[Monthly Target],"Missing Target")</f>
        <v>2500000</v>
      </c>
      <c r="T1637" s="2" t="str">
        <f>_xlfn.XLOOKUP(Table2[[#This Row],[Store_ID]],Table6[Store_ID],Table6[Region],"Not Found")</f>
        <v>South Zone 1</v>
      </c>
      <c r="U1637" s="2" t="s">
        <v>147</v>
      </c>
      <c r="V1637" s="2" t="str">
        <f>_xlfn.XLOOKUP(Table2[[#This Row],[Employee_ID]],Table5[Employee_ID],Table5[Employee Name],"Not Found")</f>
        <v>Logesh Gopalakrishnan</v>
      </c>
      <c r="W1637" s="2">
        <v>2</v>
      </c>
      <c r="X1637" s="2">
        <v>3357.39</v>
      </c>
      <c r="Y1637" s="2">
        <v>0</v>
      </c>
      <c r="Z1637" s="2">
        <v>0</v>
      </c>
      <c r="AA1637" s="2">
        <v>12</v>
      </c>
      <c r="AB1637" s="2">
        <v>805.77</v>
      </c>
      <c r="AC1637" s="2">
        <v>7520.55</v>
      </c>
      <c r="AD1637" s="2">
        <v>4138.66</v>
      </c>
      <c r="AE1637" s="2">
        <f t="shared" si="53"/>
        <v>2576.1200000000003</v>
      </c>
      <c r="AF1637" s="2" t="s">
        <v>25</v>
      </c>
      <c r="AG1637" s="42">
        <f>IFERROR(Table2[[#This Row],[Profit]]/Table2[[#This Row],[Sales Amount]],0)</f>
        <v>0.34254409584405399</v>
      </c>
      <c r="AH1637" s="2" t="str">
        <f>TRIM(Table2[[#This Row],[Payment Modee]])</f>
        <v>UPI</v>
      </c>
      <c r="AI1637" s="2" t="s">
        <v>26</v>
      </c>
      <c r="AJ1637" s="2" t="s">
        <v>27</v>
      </c>
      <c r="AK1637" s="2" t="s">
        <v>3281</v>
      </c>
      <c r="AL1637" s="16" t="str">
        <f>IF(HOUR(Table2[[#This Row],[Order Time]])&lt;12,"Morning",IF(HOUR(Table2[[#This Row],[Order Time]])&lt;17,"Afternoon",IF(HOUR(Table2[[#This Row],[Order Time]])&lt;21,"Evening","Night")))</f>
        <v>Afternoon</v>
      </c>
      <c r="AM1637" s="16" t="s">
        <v>38</v>
      </c>
    </row>
    <row r="1638" spans="1:39" x14ac:dyDescent="0.25">
      <c r="A1638" s="13" t="s">
        <v>3438</v>
      </c>
      <c r="B1638" s="4">
        <v>45408</v>
      </c>
      <c r="C1638" s="2">
        <f>YEAR(Table2[[#This Row],[Invoice Date]])</f>
        <v>2024</v>
      </c>
      <c r="D1638" s="2" t="str">
        <f>TEXT(Table2[[#This Row],[Invoice Date]],"mmm")</f>
        <v>Apr</v>
      </c>
      <c r="E1638" s="2" t="str">
        <f>Table2[[#This Row],[Store_ID]]&amp;"-"&amp;Table2[[#This Row],[Year]]&amp;"-"&amp;Table2[[#This Row],[Month]]</f>
        <v>STR025-2024-Apr</v>
      </c>
      <c r="F1638" s="2" t="s">
        <v>1488</v>
      </c>
      <c r="G1638" s="2" t="str">
        <f>_xlfn.XLOOKUP(Table2[[#This Row],[Customer_ID]],Table3[Customer_ID],Table3[Customer Name],"Not Found")</f>
        <v>Akhila Prasad</v>
      </c>
      <c r="H1638" s="2" t="str">
        <f>_xlfn.XLOOKUP(Table2[[#This Row],[Customer_ID]],Table3[Customer_ID],Table3[Gender],"Female")</f>
        <v>Female</v>
      </c>
      <c r="I1638" s="2" t="str">
        <f>_xlfn.XLOOKUP(Table2[[#This Row],[Customer_ID]],Table3[Customer_ID],Table3[City],"Missing Memebership")</f>
        <v>Tirupati</v>
      </c>
      <c r="J1638" s="2" t="str">
        <f>_xlfn.XLOOKUP(Table2[[#This Row],[Customer_ID]],Table3[Customer_ID],Table3[State],"Karnataka")</f>
        <v>Andhra Pradesh</v>
      </c>
      <c r="K1638" s="2" t="str">
        <f>_xlfn.XLOOKUP(Table2[[#This Row],[Customer_ID]],Table3[Customer_ID],Table3[Membership],"Regular")</f>
        <v>Silver</v>
      </c>
      <c r="L1638" s="2" t="s">
        <v>743</v>
      </c>
      <c r="M1638" s="2" t="str">
        <f>_xlfn.XLOOKUP(Table2[[#This Row],[Product_ID]],Table4[Product_ID],Table4[Product_Name],"Not Found")</f>
        <v>W for Woman Necklace Beige</v>
      </c>
      <c r="N1638" s="2" t="str">
        <f>_xlfn.XLOOKUP(Table2[[#This Row],[Product_ID]],Table4[Product_ID],Table4[Category],"Not Found")</f>
        <v>Jewellery</v>
      </c>
      <c r="O1638" s="2" t="str">
        <f>_xlfn.XLOOKUP(Table2[[#This Row],[Product_ID]],Table4[Product_ID],Table4[Subcategory],"Not Found")</f>
        <v>Necklace</v>
      </c>
      <c r="P1638" s="2" t="str">
        <f>_xlfn.XLOOKUP(Table2[[#This Row],[Product_ID]],Table4[Product_ID],Table4[Brand],"Missing Brand")</f>
        <v>W for Woman</v>
      </c>
      <c r="Q1638" s="2" t="s">
        <v>1335</v>
      </c>
      <c r="R1638" s="2" t="str">
        <f>_xlfn.XLOOKUP(Table2[[#This Row],[Store_ID]],Table6[Store_ID],Table6[Store Name],"Not Found")</f>
        <v>TrendMart Vellore High Street</v>
      </c>
      <c r="S1638" s="2">
        <f>_xlfn.XLOOKUP(Table2[[#This Row],[Store_ID]],Table6[Store_ID],Table6[Monthly Target],"Missing Target")</f>
        <v>1500000</v>
      </c>
      <c r="T1638" s="2" t="str">
        <f>_xlfn.XLOOKUP(Table2[[#This Row],[Store_ID]],Table6[Store_ID],Table6[Region],"Not Found")</f>
        <v>South Zone 1</v>
      </c>
      <c r="U1638" s="2" t="s">
        <v>124</v>
      </c>
      <c r="V1638" s="2" t="str">
        <f>_xlfn.XLOOKUP(Table2[[#This Row],[Employee_ID]],Table5[Employee_ID],Table5[Employee Name],"Not Found")</f>
        <v>Girish Sundaram</v>
      </c>
      <c r="W1638" s="2">
        <v>3</v>
      </c>
      <c r="X1638" s="2">
        <v>1175.82</v>
      </c>
      <c r="Y1638" s="2">
        <v>5</v>
      </c>
      <c r="Z1638" s="2">
        <v>176.37</v>
      </c>
      <c r="AA1638" s="2">
        <v>3</v>
      </c>
      <c r="AB1638" s="2">
        <v>100.53</v>
      </c>
      <c r="AC1638" s="2">
        <v>3451.62</v>
      </c>
      <c r="AD1638" s="2">
        <v>2862.12</v>
      </c>
      <c r="AE1638" s="2">
        <f t="shared" si="53"/>
        <v>488.97</v>
      </c>
      <c r="AF1638" s="2" t="s">
        <v>69</v>
      </c>
      <c r="AG1638" s="42">
        <f>IFERROR(Table2[[#This Row],[Profit]]/Table2[[#This Row],[Sales Amount]],0)</f>
        <v>0.14166391433587708</v>
      </c>
      <c r="AH1638" s="2" t="str">
        <f>TRIM(Table2[[#This Row],[Payment Modee]])</f>
        <v>Cash</v>
      </c>
      <c r="AI1638" s="2" t="s">
        <v>26</v>
      </c>
      <c r="AJ1638" s="2" t="s">
        <v>27</v>
      </c>
      <c r="AK1638" s="2" t="s">
        <v>755</v>
      </c>
      <c r="AL1638" s="16" t="str">
        <f>IF(HOUR(Table2[[#This Row],[Order Time]])&lt;12,"Morning",IF(HOUR(Table2[[#This Row],[Order Time]])&lt;17,"Afternoon",IF(HOUR(Table2[[#This Row],[Order Time]])&lt;21,"Evening","Night")))</f>
        <v>Afternoon</v>
      </c>
      <c r="AM1638" s="16" t="s">
        <v>29</v>
      </c>
    </row>
    <row r="1639" spans="1:39" x14ac:dyDescent="0.25">
      <c r="A1639" s="13" t="s">
        <v>3439</v>
      </c>
      <c r="B1639" s="4">
        <v>45495</v>
      </c>
      <c r="C1639" s="2">
        <f>YEAR(Table2[[#This Row],[Invoice Date]])</f>
        <v>2024</v>
      </c>
      <c r="D1639" s="2" t="str">
        <f>TEXT(Table2[[#This Row],[Invoice Date]],"mmm")</f>
        <v>Jul</v>
      </c>
      <c r="E1639" s="2" t="str">
        <f>Table2[[#This Row],[Store_ID]]&amp;"-"&amp;Table2[[#This Row],[Year]]&amp;"-"&amp;Table2[[#This Row],[Month]]</f>
        <v>STR100-2024-Jul</v>
      </c>
      <c r="F1639" s="2" t="s">
        <v>403</v>
      </c>
      <c r="G1639" s="2" t="str">
        <f>_xlfn.XLOOKUP(Table2[[#This Row],[Customer_ID]],Table3[Customer_ID],Table3[Customer Name],"Not Found")</f>
        <v>Bindu Mishra</v>
      </c>
      <c r="H1639" s="2" t="str">
        <f>_xlfn.XLOOKUP(Table2[[#This Row],[Customer_ID]],Table3[Customer_ID],Table3[Gender],"Female")</f>
        <v>Female</v>
      </c>
      <c r="I1639" s="2" t="str">
        <f>_xlfn.XLOOKUP(Table2[[#This Row],[Customer_ID]],Table3[Customer_ID],Table3[City],"Missing Memebership")</f>
        <v>Kozhikode</v>
      </c>
      <c r="J1639" s="2" t="str">
        <f>_xlfn.XLOOKUP(Table2[[#This Row],[Customer_ID]],Table3[Customer_ID],Table3[State],"Karnataka")</f>
        <v>Kerala</v>
      </c>
      <c r="K1639" s="2" t="str">
        <f>_xlfn.XLOOKUP(Table2[[#This Row],[Customer_ID]],Table3[Customer_ID],Table3[Membership],"Regular")</f>
        <v>Regular</v>
      </c>
      <c r="L1639" s="2" t="s">
        <v>1189</v>
      </c>
      <c r="M1639" s="2" t="str">
        <f>_xlfn.XLOOKUP(Table2[[#This Row],[Product_ID]],Table4[Product_ID],Table4[Product_Name],"Not Found")</f>
        <v>Tanishq Sling Bag Pink</v>
      </c>
      <c r="N1639" s="2" t="str">
        <f>_xlfn.XLOOKUP(Table2[[#This Row],[Product_ID]],Table4[Product_ID],Table4[Category],"Not Found")</f>
        <v>Handbags</v>
      </c>
      <c r="O1639" s="2" t="str">
        <f>_xlfn.XLOOKUP(Table2[[#This Row],[Product_ID]],Table4[Product_ID],Table4[Subcategory],"Not Found")</f>
        <v>Sling Bag</v>
      </c>
      <c r="P1639" s="2" t="str">
        <f>_xlfn.XLOOKUP(Table2[[#This Row],[Product_ID]],Table4[Product_ID],Table4[Brand],"Missing Brand")</f>
        <v>Tanishq</v>
      </c>
      <c r="Q1639" s="2" t="s">
        <v>364</v>
      </c>
      <c r="R1639" s="2" t="str">
        <f>_xlfn.XLOOKUP(Table2[[#This Row],[Store_ID]],Table6[Store_ID],Table6[Store Name],"Not Found")</f>
        <v>TrendMart Hubballi Standard</v>
      </c>
      <c r="S1639" s="2">
        <f>_xlfn.XLOOKUP(Table2[[#This Row],[Store_ID]],Table6[Store_ID],Table6[Monthly Target],"Missing Target")</f>
        <v>2500000</v>
      </c>
      <c r="T1639" s="2" t="str">
        <f>_xlfn.XLOOKUP(Table2[[#This Row],[Store_ID]],Table6[Store_ID],Table6[Region],"Not Found")</f>
        <v>South Zone 2</v>
      </c>
      <c r="U1639" s="2" t="s">
        <v>159</v>
      </c>
      <c r="V1639" s="2" t="str">
        <f>_xlfn.XLOOKUP(Table2[[#This Row],[Employee_ID]],Table5[Employee_ID],Table5[Employee Name],"Not Found")</f>
        <v>Venkat Sharma</v>
      </c>
      <c r="W1639" s="2">
        <v>1</v>
      </c>
      <c r="X1639" s="2">
        <v>874.59</v>
      </c>
      <c r="Y1639" s="2">
        <v>5</v>
      </c>
      <c r="Z1639" s="2">
        <v>43.73</v>
      </c>
      <c r="AA1639" s="2">
        <v>5</v>
      </c>
      <c r="AB1639" s="2">
        <v>41.54</v>
      </c>
      <c r="AC1639" s="2">
        <v>872.4</v>
      </c>
      <c r="AD1639" s="2">
        <v>671.19</v>
      </c>
      <c r="AE1639" s="2">
        <f t="shared" si="53"/>
        <v>159.66999999999993</v>
      </c>
      <c r="AF1639" s="2" t="s">
        <v>35</v>
      </c>
      <c r="AG1639" s="42">
        <f>IFERROR(Table2[[#This Row],[Profit]]/Table2[[#This Row],[Sales Amount]],0)</f>
        <v>0.18302384227418608</v>
      </c>
      <c r="AH1639" s="2" t="str">
        <f>TRIM(Table2[[#This Row],[Payment Modee]])</f>
        <v>Debit Card</v>
      </c>
      <c r="AI1639" s="2" t="s">
        <v>26</v>
      </c>
      <c r="AJ1639" s="2" t="s">
        <v>27</v>
      </c>
      <c r="AK1639" s="2" t="s">
        <v>387</v>
      </c>
      <c r="AL1639" s="16" t="str">
        <f>IF(HOUR(Table2[[#This Row],[Order Time]])&lt;12,"Morning",IF(HOUR(Table2[[#This Row],[Order Time]])&lt;17,"Afternoon",IF(HOUR(Table2[[#This Row],[Order Time]])&lt;21,"Evening","Night")))</f>
        <v>Night</v>
      </c>
      <c r="AM1639" s="16" t="s">
        <v>29</v>
      </c>
    </row>
    <row r="1640" spans="1:39" x14ac:dyDescent="0.25">
      <c r="A1640" s="13" t="s">
        <v>3440</v>
      </c>
      <c r="B1640" s="4">
        <v>45699</v>
      </c>
      <c r="C1640" s="2">
        <f>YEAR(Table2[[#This Row],[Invoice Date]])</f>
        <v>2025</v>
      </c>
      <c r="D1640" s="2" t="str">
        <f>TEXT(Table2[[#This Row],[Invoice Date]],"mmm")</f>
        <v>Feb</v>
      </c>
      <c r="E1640" s="2" t="str">
        <f>Table2[[#This Row],[Store_ID]]&amp;"-"&amp;Table2[[#This Row],[Year]]&amp;"-"&amp;Table2[[#This Row],[Month]]</f>
        <v>STR106-2025-Feb</v>
      </c>
      <c r="F1640" s="2" t="s">
        <v>3008</v>
      </c>
      <c r="G1640" s="2" t="str">
        <f>_xlfn.XLOOKUP(Table2[[#This Row],[Customer_ID]],Table3[Customer_ID],Table3[Customer Name],"Not Found")</f>
        <v>Devraj Naicker</v>
      </c>
      <c r="H1640" s="2" t="str">
        <f>_xlfn.XLOOKUP(Table2[[#This Row],[Customer_ID]],Table3[Customer_ID],Table3[Gender],"Female")</f>
        <v>Male</v>
      </c>
      <c r="I1640" s="2" t="str">
        <f>_xlfn.XLOOKUP(Table2[[#This Row],[Customer_ID]],Table3[Customer_ID],Table3[City],"Missing Memebership")</f>
        <v>Thrissur</v>
      </c>
      <c r="J1640" s="2" t="str">
        <f>_xlfn.XLOOKUP(Table2[[#This Row],[Customer_ID]],Table3[Customer_ID],Table3[State],"Karnataka")</f>
        <v>Kerala</v>
      </c>
      <c r="K1640" s="2" t="str">
        <f>_xlfn.XLOOKUP(Table2[[#This Row],[Customer_ID]],Table3[Customer_ID],Table3[Membership],"Regular")</f>
        <v>Silver</v>
      </c>
      <c r="L1640" s="2" t="s">
        <v>443</v>
      </c>
      <c r="M1640" s="2" t="str">
        <f>_xlfn.XLOOKUP(Table2[[#This Row],[Product_ID]],Table4[Product_ID],Table4[Product_Name],"Not Found")</f>
        <v>Aurelia Formal Top Olive</v>
      </c>
      <c r="N1640" s="2" t="str">
        <f>_xlfn.XLOOKUP(Table2[[#This Row],[Product_ID]],Table4[Product_ID],Table4[Category],"Not Found")</f>
        <v>Women Tops</v>
      </c>
      <c r="O1640" s="2" t="str">
        <f>_xlfn.XLOOKUP(Table2[[#This Row],[Product_ID]],Table4[Product_ID],Table4[Subcategory],"Not Found")</f>
        <v>Formal Top</v>
      </c>
      <c r="P1640" s="2" t="str">
        <f>_xlfn.XLOOKUP(Table2[[#This Row],[Product_ID]],Table4[Product_ID],Table4[Brand],"Missing Brand")</f>
        <v>Aurelia</v>
      </c>
      <c r="Q1640" s="2" t="s">
        <v>1716</v>
      </c>
      <c r="R1640" s="2" t="str">
        <f>_xlfn.XLOOKUP(Table2[[#This Row],[Store_ID]],Table6[Store_ID],Table6[Store Name],"Not Found")</f>
        <v>TrendMart Vijayawada Outlet</v>
      </c>
      <c r="S1640" s="2">
        <f>_xlfn.XLOOKUP(Table2[[#This Row],[Store_ID]],Table6[Store_ID],Table6[Monthly Target],"Missing Target")</f>
        <v>2500000</v>
      </c>
      <c r="T1640" s="2" t="str">
        <f>_xlfn.XLOOKUP(Table2[[#This Row],[Store_ID]],Table6[Store_ID],Table6[Region],"Not Found")</f>
        <v>South Zone 3</v>
      </c>
      <c r="U1640" s="2" t="s">
        <v>283</v>
      </c>
      <c r="V1640" s="2" t="str">
        <f>_xlfn.XLOOKUP(Table2[[#This Row],[Employee_ID]],Table5[Employee_ID],Table5[Employee Name],"Not Found")</f>
        <v>Priya Balasubramaniam</v>
      </c>
      <c r="W1640" s="2">
        <v>2</v>
      </c>
      <c r="X1640" s="2">
        <v>675.29</v>
      </c>
      <c r="Y1640" s="2">
        <v>30</v>
      </c>
      <c r="Z1640" s="2">
        <v>405.17</v>
      </c>
      <c r="AA1640" s="2">
        <v>5</v>
      </c>
      <c r="AB1640" s="2">
        <v>47.27</v>
      </c>
      <c r="AC1640" s="2">
        <v>992.68</v>
      </c>
      <c r="AD1640" s="2">
        <v>914.32</v>
      </c>
      <c r="AE1640" s="2">
        <f t="shared" si="53"/>
        <v>31.089999999999897</v>
      </c>
      <c r="AF1640" s="2" t="s">
        <v>56</v>
      </c>
      <c r="AG1640" s="42">
        <f>IFERROR(Table2[[#This Row],[Profit]]/Table2[[#This Row],[Sales Amount]],0)</f>
        <v>3.1319256960954084E-2</v>
      </c>
      <c r="AH1640" s="2" t="str">
        <f>TRIM(Table2[[#This Row],[Payment Modee]])</f>
        <v>Credit Card</v>
      </c>
      <c r="AI1640" s="2" t="s">
        <v>36</v>
      </c>
      <c r="AJ1640" s="2" t="s">
        <v>27</v>
      </c>
      <c r="AK1640" s="2" t="s">
        <v>2072</v>
      </c>
      <c r="AL1640" s="16" t="str">
        <f>IF(HOUR(Table2[[#This Row],[Order Time]])&lt;12,"Morning",IF(HOUR(Table2[[#This Row],[Order Time]])&lt;17,"Afternoon",IF(HOUR(Table2[[#This Row],[Order Time]])&lt;21,"Evening","Night")))</f>
        <v>Morning</v>
      </c>
      <c r="AM1640" s="16" t="s">
        <v>29</v>
      </c>
    </row>
    <row r="1641" spans="1:39" x14ac:dyDescent="0.25">
      <c r="A1641" s="13" t="s">
        <v>3441</v>
      </c>
      <c r="B1641" s="4">
        <v>45643</v>
      </c>
      <c r="C1641" s="2">
        <f>YEAR(Table2[[#This Row],[Invoice Date]])</f>
        <v>2024</v>
      </c>
      <c r="D1641" s="2" t="str">
        <f>TEXT(Table2[[#This Row],[Invoice Date]],"mmm")</f>
        <v>Dec</v>
      </c>
      <c r="E1641" s="2" t="str">
        <f>Table2[[#This Row],[Store_ID]]&amp;"-"&amp;Table2[[#This Row],[Year]]&amp;"-"&amp;Table2[[#This Row],[Month]]</f>
        <v>STR074-2024-Dec</v>
      </c>
      <c r="F1641" s="2" t="s">
        <v>523</v>
      </c>
      <c r="G1641" s="2" t="str">
        <f>_xlfn.XLOOKUP(Table2[[#This Row],[Customer_ID]],Table3[Customer_ID],Table3[Customer Name],"Not Found")</f>
        <v>Charulatha Hegde</v>
      </c>
      <c r="H1641" s="2" t="str">
        <f>_xlfn.XLOOKUP(Table2[[#This Row],[Customer_ID]],Table3[Customer_ID],Table3[Gender],"Female")</f>
        <v>Female</v>
      </c>
      <c r="I1641" s="2" t="str">
        <f>_xlfn.XLOOKUP(Table2[[#This Row],[Customer_ID]],Table3[Customer_ID],Table3[City],"Missing Memebership")</f>
        <v>Mysuru</v>
      </c>
      <c r="J1641" s="2" t="str">
        <f>_xlfn.XLOOKUP(Table2[[#This Row],[Customer_ID]],Table3[Customer_ID],Table3[State],"Karnataka")</f>
        <v>Karnataka</v>
      </c>
      <c r="K1641" s="2" t="str">
        <f>_xlfn.XLOOKUP(Table2[[#This Row],[Customer_ID]],Table3[Customer_ID],Table3[Membership],"Regular")</f>
        <v>Silver</v>
      </c>
      <c r="L1641" s="2" t="s">
        <v>515</v>
      </c>
      <c r="M1641" s="2" t="str">
        <f>_xlfn.XLOOKUP(Table2[[#This Row],[Product_ID]],Table4[Product_ID],Table4[Product_Name],"Not Found")</f>
        <v>Global Desi Earrings Green</v>
      </c>
      <c r="N1641" s="2" t="str">
        <f>_xlfn.XLOOKUP(Table2[[#This Row],[Product_ID]],Table4[Product_ID],Table4[Category],"Not Found")</f>
        <v>Jewellery</v>
      </c>
      <c r="O1641" s="2" t="str">
        <f>_xlfn.XLOOKUP(Table2[[#This Row],[Product_ID]],Table4[Product_ID],Table4[Subcategory],"Not Found")</f>
        <v>Earrings</v>
      </c>
      <c r="P1641" s="2" t="str">
        <f>_xlfn.XLOOKUP(Table2[[#This Row],[Product_ID]],Table4[Product_ID],Table4[Brand],"Missing Brand")</f>
        <v>Global Desi</v>
      </c>
      <c r="Q1641" s="2" t="s">
        <v>61</v>
      </c>
      <c r="R1641" s="2" t="str">
        <f>_xlfn.XLOOKUP(Table2[[#This Row],[Store_ID]],Table6[Store_ID],Table6[Store Name],"Not Found")</f>
        <v>TrendMart Kurnool High Street</v>
      </c>
      <c r="S1641" s="2">
        <f>_xlfn.XLOOKUP(Table2[[#This Row],[Store_ID]],Table6[Store_ID],Table6[Monthly Target],"Missing Target")</f>
        <v>1200000</v>
      </c>
      <c r="T1641" s="2" t="str">
        <f>_xlfn.XLOOKUP(Table2[[#This Row],[Store_ID]],Table6[Store_ID],Table6[Region],"Not Found")</f>
        <v>South Zone 3</v>
      </c>
      <c r="U1641" s="2" t="s">
        <v>460</v>
      </c>
      <c r="V1641" s="2" t="str">
        <f>_xlfn.XLOOKUP(Table2[[#This Row],[Employee_ID]],Table5[Employee_ID],Table5[Employee Name],"Not Found")</f>
        <v>Pranav Reddy</v>
      </c>
      <c r="W1641" s="2">
        <v>2</v>
      </c>
      <c r="X1641" s="2">
        <v>7028.65</v>
      </c>
      <c r="Y1641" s="2">
        <v>0</v>
      </c>
      <c r="Z1641" s="2">
        <v>0</v>
      </c>
      <c r="AA1641" s="2">
        <v>3</v>
      </c>
      <c r="AB1641" s="2">
        <v>421.72</v>
      </c>
      <c r="AC1641" s="2">
        <v>14479.02</v>
      </c>
      <c r="AD1641" s="2">
        <v>9734.42</v>
      </c>
      <c r="AE1641" s="2">
        <f t="shared" si="53"/>
        <v>4322.88</v>
      </c>
      <c r="AF1641" s="2" t="s">
        <v>35</v>
      </c>
      <c r="AG1641" s="42">
        <f>IFERROR(Table2[[#This Row],[Profit]]/Table2[[#This Row],[Sales Amount]],0)</f>
        <v>0.29856164298412463</v>
      </c>
      <c r="AH1641" s="2" t="str">
        <f>TRIM(Table2[[#This Row],[Payment Modee]])</f>
        <v>Debit Card</v>
      </c>
      <c r="AI1641" s="2" t="s">
        <v>26</v>
      </c>
      <c r="AJ1641" s="2" t="s">
        <v>27</v>
      </c>
      <c r="AK1641" s="2" t="s">
        <v>3200</v>
      </c>
      <c r="AL1641" s="16" t="str">
        <f>IF(HOUR(Table2[[#This Row],[Order Time]])&lt;12,"Morning",IF(HOUR(Table2[[#This Row],[Order Time]])&lt;17,"Afternoon",IF(HOUR(Table2[[#This Row],[Order Time]])&lt;21,"Evening","Night")))</f>
        <v>Morning</v>
      </c>
      <c r="AM1641" s="16" t="s">
        <v>29</v>
      </c>
    </row>
    <row r="1642" spans="1:39" x14ac:dyDescent="0.25">
      <c r="A1642" s="13" t="s">
        <v>3442</v>
      </c>
      <c r="B1642" s="4">
        <v>45605</v>
      </c>
      <c r="C1642" s="2">
        <f>YEAR(Table2[[#This Row],[Invoice Date]])</f>
        <v>2024</v>
      </c>
      <c r="D1642" s="2" t="str">
        <f>TEXT(Table2[[#This Row],[Invoice Date]],"mmm")</f>
        <v>Nov</v>
      </c>
      <c r="E1642" s="2" t="str">
        <f>Table2[[#This Row],[Store_ID]]&amp;"-"&amp;Table2[[#This Row],[Year]]&amp;"-"&amp;Table2[[#This Row],[Month]]</f>
        <v>STR029-2024-Nov</v>
      </c>
      <c r="F1642" s="2" t="s">
        <v>1005</v>
      </c>
      <c r="G1642" s="2" t="str">
        <f>_xlfn.XLOOKUP(Table2[[#This Row],[Customer_ID]],Table3[Customer_ID],Table3[Customer Name],"Not Found")</f>
        <v>Balaji Bhat</v>
      </c>
      <c r="H1642" s="2" t="str">
        <f>_xlfn.XLOOKUP(Table2[[#This Row],[Customer_ID]],Table3[Customer_ID],Table3[Gender],"Female")</f>
        <v>Male</v>
      </c>
      <c r="I1642" s="2" t="str">
        <f>_xlfn.XLOOKUP(Table2[[#This Row],[Customer_ID]],Table3[Customer_ID],Table3[City],"Missing Memebership")</f>
        <v>Thiruvananthapuram</v>
      </c>
      <c r="J1642" s="2" t="str">
        <f>_xlfn.XLOOKUP(Table2[[#This Row],[Customer_ID]],Table3[Customer_ID],Table3[State],"Karnataka")</f>
        <v>Kerala</v>
      </c>
      <c r="K1642" s="2" t="str">
        <f>_xlfn.XLOOKUP(Table2[[#This Row],[Customer_ID]],Table3[Customer_ID],Table3[Membership],"Regular")</f>
        <v>Silver</v>
      </c>
      <c r="L1642" s="2" t="s">
        <v>416</v>
      </c>
      <c r="M1642" s="2" t="str">
        <f>_xlfn.XLOOKUP(Table2[[#This Row],[Product_ID]],Table4[Product_ID],Table4[Product_Name],"Not Found")</f>
        <v>GRT Jewellers Sling Bag Olive</v>
      </c>
      <c r="N1642" s="2" t="str">
        <f>_xlfn.XLOOKUP(Table2[[#This Row],[Product_ID]],Table4[Product_ID],Table4[Category],"Not Found")</f>
        <v>Handbags</v>
      </c>
      <c r="O1642" s="2" t="str">
        <f>_xlfn.XLOOKUP(Table2[[#This Row],[Product_ID]],Table4[Product_ID],Table4[Subcategory],"Not Found")</f>
        <v>Sling Bag</v>
      </c>
      <c r="P1642" s="2" t="str">
        <f>_xlfn.XLOOKUP(Table2[[#This Row],[Product_ID]],Table4[Product_ID],Table4[Brand],"Missing Brand")</f>
        <v>GRT Jewellers</v>
      </c>
      <c r="Q1642" s="2" t="s">
        <v>282</v>
      </c>
      <c r="R1642" s="2" t="str">
        <f>_xlfn.XLOOKUP(Table2[[#This Row],[Store_ID]],Table6[Store_ID],Table6[Store Name],"Not Found")</f>
        <v>TrendMart Davanagere High Street</v>
      </c>
      <c r="S1642" s="2">
        <f>_xlfn.XLOOKUP(Table2[[#This Row],[Store_ID]],Table6[Store_ID],Table6[Monthly Target],"Missing Target")</f>
        <v>800000</v>
      </c>
      <c r="T1642" s="2" t="str">
        <f>_xlfn.XLOOKUP(Table2[[#This Row],[Store_ID]],Table6[Store_ID],Table6[Region],"Not Found")</f>
        <v>South Zone 2</v>
      </c>
      <c r="U1642" s="2" t="s">
        <v>62</v>
      </c>
      <c r="V1642" s="2" t="str">
        <f>_xlfn.XLOOKUP(Table2[[#This Row],[Employee_ID]],Table5[Employee_ID],Table5[Employee Name],"Not Found")</f>
        <v>Rahul Krishnan</v>
      </c>
      <c r="W1642" s="2">
        <v>1</v>
      </c>
      <c r="X1642" s="2">
        <v>3101.07</v>
      </c>
      <c r="Y1642" s="2">
        <v>5</v>
      </c>
      <c r="Z1642" s="2">
        <v>155.05000000000001</v>
      </c>
      <c r="AA1642" s="2">
        <v>3</v>
      </c>
      <c r="AB1642" s="2">
        <v>88.38</v>
      </c>
      <c r="AC1642" s="2">
        <v>3034.4</v>
      </c>
      <c r="AD1642" s="2">
        <v>2034.01</v>
      </c>
      <c r="AE1642" s="2">
        <f t="shared" si="53"/>
        <v>912.0100000000001</v>
      </c>
      <c r="AF1642" s="2" t="s">
        <v>56</v>
      </c>
      <c r="AG1642" s="42">
        <f>IFERROR(Table2[[#This Row],[Profit]]/Table2[[#This Row],[Sales Amount]],0)</f>
        <v>0.30055694700764568</v>
      </c>
      <c r="AH1642" s="2" t="str">
        <f>TRIM(Table2[[#This Row],[Payment Modee]])</f>
        <v>Credit Card</v>
      </c>
      <c r="AI1642" s="2" t="s">
        <v>36</v>
      </c>
      <c r="AJ1642" s="2" t="s">
        <v>197</v>
      </c>
      <c r="AK1642" s="2" t="s">
        <v>857</v>
      </c>
      <c r="AL1642" s="16" t="str">
        <f>IF(HOUR(Table2[[#This Row],[Order Time]])&lt;12,"Morning",IF(HOUR(Table2[[#This Row],[Order Time]])&lt;17,"Afternoon",IF(HOUR(Table2[[#This Row],[Order Time]])&lt;21,"Evening","Night")))</f>
        <v>Afternoon</v>
      </c>
      <c r="AM1642" s="16" t="s">
        <v>38</v>
      </c>
    </row>
    <row r="1643" spans="1:39" x14ac:dyDescent="0.25">
      <c r="A1643" s="13" t="s">
        <v>3443</v>
      </c>
      <c r="B1643" s="4">
        <v>45478</v>
      </c>
      <c r="C1643" s="2">
        <f>YEAR(Table2[[#This Row],[Invoice Date]])</f>
        <v>2024</v>
      </c>
      <c r="D1643" s="2" t="str">
        <f>TEXT(Table2[[#This Row],[Invoice Date]],"mmm")</f>
        <v>Jul</v>
      </c>
      <c r="E1643" s="2" t="str">
        <f>Table2[[#This Row],[Store_ID]]&amp;"-"&amp;Table2[[#This Row],[Year]]&amp;"-"&amp;Table2[[#This Row],[Month]]</f>
        <v>STR023-2024-Jul</v>
      </c>
      <c r="F1643" s="2" t="s">
        <v>217</v>
      </c>
      <c r="G1643" s="2" t="str">
        <f>_xlfn.XLOOKUP(Table2[[#This Row],[Customer_ID]],Table3[Customer_ID],Table3[Customer Name],"Not Found")</f>
        <v>Tara Ramachandran</v>
      </c>
      <c r="H1643" s="2" t="str">
        <f>_xlfn.XLOOKUP(Table2[[#This Row],[Customer_ID]],Table3[Customer_ID],Table3[Gender],"Female")</f>
        <v>Female</v>
      </c>
      <c r="I1643" s="2" t="str">
        <f>_xlfn.XLOOKUP(Table2[[#This Row],[Customer_ID]],Table3[Customer_ID],Table3[City],"Missing Memebership")</f>
        <v>Vijayawada</v>
      </c>
      <c r="J1643" s="2" t="str">
        <f>_xlfn.XLOOKUP(Table2[[#This Row],[Customer_ID]],Table3[Customer_ID],Table3[State],"Karnataka")</f>
        <v>Andhra Pradesh</v>
      </c>
      <c r="K1643" s="2" t="str">
        <f>_xlfn.XLOOKUP(Table2[[#This Row],[Customer_ID]],Table3[Customer_ID],Table3[Membership],"Regular")</f>
        <v>Platinum</v>
      </c>
      <c r="L1643" s="2" t="s">
        <v>932</v>
      </c>
      <c r="M1643" s="2" t="str">
        <f>_xlfn.XLOOKUP(Table2[[#This Row],[Product_ID]],Table4[Product_ID],Table4[Product_Name],"Not Found")</f>
        <v>Blackberrys Joggers Beige</v>
      </c>
      <c r="N1643" s="2" t="str">
        <f>_xlfn.XLOOKUP(Table2[[#This Row],[Product_ID]],Table4[Product_ID],Table4[Category],"Not Found")</f>
        <v>Sportswear</v>
      </c>
      <c r="O1643" s="2" t="str">
        <f>_xlfn.XLOOKUP(Table2[[#This Row],[Product_ID]],Table4[Product_ID],Table4[Subcategory],"Not Found")</f>
        <v>Joggers</v>
      </c>
      <c r="P1643" s="2" t="str">
        <f>_xlfn.XLOOKUP(Table2[[#This Row],[Product_ID]],Table4[Product_ID],Table4[Brand],"Missing Brand")</f>
        <v>Blackberrys</v>
      </c>
      <c r="Q1643" s="2" t="s">
        <v>338</v>
      </c>
      <c r="R1643" s="2" t="str">
        <f>_xlfn.XLOOKUP(Table2[[#This Row],[Store_ID]],Table6[Store_ID],Table6[Store Name],"Not Found")</f>
        <v>TrendMart Thoothukudi High Street</v>
      </c>
      <c r="S1643" s="2">
        <f>_xlfn.XLOOKUP(Table2[[#This Row],[Store_ID]],Table6[Store_ID],Table6[Monthly Target],"Missing Target")</f>
        <v>2000000</v>
      </c>
      <c r="T1643" s="2" t="str">
        <f>_xlfn.XLOOKUP(Table2[[#This Row],[Store_ID]],Table6[Store_ID],Table6[Region],"Not Found")</f>
        <v>South Zone 1</v>
      </c>
      <c r="U1643" s="2" t="s">
        <v>229</v>
      </c>
      <c r="V1643" s="2" t="str">
        <f>_xlfn.XLOOKUP(Table2[[#This Row],[Employee_ID]],Table5[Employee_ID],Table5[Employee Name],"Not Found")</f>
        <v>Yogesh Chettiar</v>
      </c>
      <c r="W1643" s="2">
        <v>1</v>
      </c>
      <c r="X1643" s="2">
        <v>1188.22</v>
      </c>
      <c r="Y1643" s="2">
        <v>15</v>
      </c>
      <c r="Z1643" s="2">
        <v>178.23</v>
      </c>
      <c r="AA1643" s="2">
        <v>12</v>
      </c>
      <c r="AB1643" s="2">
        <v>121.2</v>
      </c>
      <c r="AC1643" s="2">
        <v>1131.19</v>
      </c>
      <c r="AD1643" s="2">
        <v>735.85</v>
      </c>
      <c r="AE1643" s="2">
        <f t="shared" si="53"/>
        <v>274.14000000000004</v>
      </c>
      <c r="AF1643" s="2" t="s">
        <v>35</v>
      </c>
      <c r="AG1643" s="42">
        <f>IFERROR(Table2[[#This Row],[Profit]]/Table2[[#This Row],[Sales Amount]],0)</f>
        <v>0.24234655539741337</v>
      </c>
      <c r="AH1643" s="2" t="str">
        <f>TRIM(Table2[[#This Row],[Payment Modee]])</f>
        <v>Debit Card</v>
      </c>
      <c r="AI1643" s="2" t="s">
        <v>36</v>
      </c>
      <c r="AJ1643" s="2" t="s">
        <v>27</v>
      </c>
      <c r="AK1643" s="2" t="s">
        <v>2266</v>
      </c>
      <c r="AL1643" s="16" t="str">
        <f>IF(HOUR(Table2[[#This Row],[Order Time]])&lt;12,"Morning",IF(HOUR(Table2[[#This Row],[Order Time]])&lt;17,"Afternoon",IF(HOUR(Table2[[#This Row],[Order Time]])&lt;21,"Evening","Night")))</f>
        <v>Evening</v>
      </c>
      <c r="AM1643" s="16" t="s">
        <v>29</v>
      </c>
    </row>
    <row r="1644" spans="1:39" x14ac:dyDescent="0.25">
      <c r="A1644" s="13" t="s">
        <v>3444</v>
      </c>
      <c r="B1644" s="4">
        <v>45632</v>
      </c>
      <c r="C1644" s="2">
        <f>YEAR(Table2[[#This Row],[Invoice Date]])</f>
        <v>2024</v>
      </c>
      <c r="D1644" s="2" t="str">
        <f>TEXT(Table2[[#This Row],[Invoice Date]],"mmm")</f>
        <v>Dec</v>
      </c>
      <c r="E1644" s="2" t="str">
        <f>Table2[[#This Row],[Store_ID]]&amp;"-"&amp;Table2[[#This Row],[Year]]&amp;"-"&amp;Table2[[#This Row],[Month]]</f>
        <v>STR012-2024-Dec</v>
      </c>
      <c r="F1644" s="2" t="s">
        <v>3445</v>
      </c>
      <c r="G1644" s="2" t="str">
        <f>_xlfn.XLOOKUP(Table2[[#This Row],[Customer_ID]],Table3[Customer_ID],Table3[Customer Name],"Not Found")</f>
        <v>Logesh Reddy</v>
      </c>
      <c r="H1644" s="2" t="str">
        <f>_xlfn.XLOOKUP(Table2[[#This Row],[Customer_ID]],Table3[Customer_ID],Table3[Gender],"Female")</f>
        <v>Male</v>
      </c>
      <c r="I1644" s="2" t="str">
        <f>_xlfn.XLOOKUP(Table2[[#This Row],[Customer_ID]],Table3[Customer_ID],Table3[City],"Missing Memebership")</f>
        <v>Warangal</v>
      </c>
      <c r="J1644" s="2" t="str">
        <f>_xlfn.XLOOKUP(Table2[[#This Row],[Customer_ID]],Table3[Customer_ID],Table3[State],"Karnataka")</f>
        <v>Telangana</v>
      </c>
      <c r="K1644" s="2" t="str">
        <f>_xlfn.XLOOKUP(Table2[[#This Row],[Customer_ID]],Table3[Customer_ID],Table3[Membership],"Regular")</f>
        <v>Gold</v>
      </c>
      <c r="L1644" s="2" t="s">
        <v>946</v>
      </c>
      <c r="M1644" s="2" t="str">
        <f>_xlfn.XLOOKUP(Table2[[#This Row],[Product_ID]],Table4[Product_ID],Table4[Product_Name],"Not Found")</f>
        <v>Nalli Silks Card Holder Beige</v>
      </c>
      <c r="N1644" s="2" t="str">
        <f>_xlfn.XLOOKUP(Table2[[#This Row],[Product_ID]],Table4[Product_ID],Table4[Category],"Not Found")</f>
        <v>Wallets</v>
      </c>
      <c r="O1644" s="2" t="str">
        <f>_xlfn.XLOOKUP(Table2[[#This Row],[Product_ID]],Table4[Product_ID],Table4[Subcategory],"Not Found")</f>
        <v>Card Holder</v>
      </c>
      <c r="P1644" s="2" t="str">
        <f>_xlfn.XLOOKUP(Table2[[#This Row],[Product_ID]],Table4[Product_ID],Table4[Brand],"Missing Brand")</f>
        <v>Nalli Silks</v>
      </c>
      <c r="Q1644" s="2" t="s">
        <v>588</v>
      </c>
      <c r="R1644" s="2" t="str">
        <f>_xlfn.XLOOKUP(Table2[[#This Row],[Store_ID]],Table6[Store_ID],Table6[Store Name],"Not Found")</f>
        <v>TrendMart Vijayawada Mall Kiosk</v>
      </c>
      <c r="S1644" s="2">
        <f>_xlfn.XLOOKUP(Table2[[#This Row],[Store_ID]],Table6[Store_ID],Table6[Monthly Target],"Missing Target")</f>
        <v>2000000</v>
      </c>
      <c r="T1644" s="2" t="str">
        <f>_xlfn.XLOOKUP(Table2[[#This Row],[Store_ID]],Table6[Store_ID],Table6[Region],"Not Found")</f>
        <v>South Zone 3</v>
      </c>
      <c r="U1644" s="2" t="s">
        <v>147</v>
      </c>
      <c r="V1644" s="2" t="str">
        <f>_xlfn.XLOOKUP(Table2[[#This Row],[Employee_ID]],Table5[Employee_ID],Table5[Employee Name],"Not Found")</f>
        <v>Logesh Gopalakrishnan</v>
      </c>
      <c r="W1644" s="2">
        <v>2</v>
      </c>
      <c r="X1644" s="2">
        <v>1472.74</v>
      </c>
      <c r="Y1644" s="2">
        <v>20</v>
      </c>
      <c r="Z1644" s="2">
        <v>589.1</v>
      </c>
      <c r="AA1644" s="2">
        <v>12</v>
      </c>
      <c r="AB1644" s="2">
        <v>282.77</v>
      </c>
      <c r="AC1644" s="2">
        <v>2639.15</v>
      </c>
      <c r="AD1644" s="2">
        <v>2232.66</v>
      </c>
      <c r="AE1644" s="2">
        <f t="shared" si="53"/>
        <v>123.72000000000025</v>
      </c>
      <c r="AF1644" s="2" t="s">
        <v>35</v>
      </c>
      <c r="AG1644" s="42">
        <f>IFERROR(Table2[[#This Row],[Profit]]/Table2[[#This Row],[Sales Amount]],0)</f>
        <v>4.6878729894094785E-2</v>
      </c>
      <c r="AH1644" s="2" t="str">
        <f>TRIM(Table2[[#This Row],[Payment Modee]])</f>
        <v>Debit Card</v>
      </c>
      <c r="AI1644" s="2" t="s">
        <v>36</v>
      </c>
      <c r="AJ1644" s="2" t="s">
        <v>27</v>
      </c>
      <c r="AK1644" s="2" t="s">
        <v>529</v>
      </c>
      <c r="AL1644" s="16" t="str">
        <f>IF(HOUR(Table2[[#This Row],[Order Time]])&lt;12,"Morning",IF(HOUR(Table2[[#This Row],[Order Time]])&lt;17,"Afternoon",IF(HOUR(Table2[[#This Row],[Order Time]])&lt;21,"Evening","Night")))</f>
        <v>Afternoon</v>
      </c>
      <c r="AM1644" s="16" t="s">
        <v>29</v>
      </c>
    </row>
    <row r="1645" spans="1:39" x14ac:dyDescent="0.25">
      <c r="A1645" s="13" t="s">
        <v>3446</v>
      </c>
      <c r="B1645" s="4">
        <v>45508</v>
      </c>
      <c r="C1645" s="2">
        <f>YEAR(Table2[[#This Row],[Invoice Date]])</f>
        <v>2024</v>
      </c>
      <c r="D1645" s="2" t="str">
        <f>TEXT(Table2[[#This Row],[Invoice Date]],"mmm")</f>
        <v>Aug</v>
      </c>
      <c r="E1645" s="2" t="str">
        <f>Table2[[#This Row],[Store_ID]]&amp;"-"&amp;Table2[[#This Row],[Year]]&amp;"-"&amp;Table2[[#This Row],[Month]]</f>
        <v>STR087-2024-Aug</v>
      </c>
      <c r="F1645" s="2" t="s">
        <v>2287</v>
      </c>
      <c r="G1645" s="2" t="str">
        <f>_xlfn.XLOOKUP(Table2[[#This Row],[Customer_ID]],Table3[Customer_ID],Table3[Customer Name],"Not Found")</f>
        <v>Rohit Pillai</v>
      </c>
      <c r="H1645" s="2" t="str">
        <f>_xlfn.XLOOKUP(Table2[[#This Row],[Customer_ID]],Table3[Customer_ID],Table3[Gender],"Female")</f>
        <v>Male</v>
      </c>
      <c r="I1645" s="2" t="str">
        <f>_xlfn.XLOOKUP(Table2[[#This Row],[Customer_ID]],Table3[Customer_ID],Table3[City],"Missing Memebership")</f>
        <v>Davanagere</v>
      </c>
      <c r="J1645" s="2" t="str">
        <f>_xlfn.XLOOKUP(Table2[[#This Row],[Customer_ID]],Table3[Customer_ID],Table3[State],"Karnataka")</f>
        <v>Karnataka</v>
      </c>
      <c r="K1645" s="2" t="str">
        <f>_xlfn.XLOOKUP(Table2[[#This Row],[Customer_ID]],Table3[Customer_ID],Table3[Membership],"Regular")</f>
        <v>Gold</v>
      </c>
      <c r="L1645" s="2" t="s">
        <v>459</v>
      </c>
      <c r="M1645" s="2" t="str">
        <f>_xlfn.XLOOKUP(Table2[[#This Row],[Product_ID]],Table4[Product_ID],Table4[Product_Name],"Not Found")</f>
        <v>Sonata Straight Fit Cream</v>
      </c>
      <c r="N1645" s="2" t="str">
        <f>_xlfn.XLOOKUP(Table2[[#This Row],[Product_ID]],Table4[Product_ID],Table4[Category],"Not Found")</f>
        <v>Women Jeans</v>
      </c>
      <c r="O1645" s="2" t="str">
        <f>_xlfn.XLOOKUP(Table2[[#This Row],[Product_ID]],Table4[Product_ID],Table4[Subcategory],"Not Found")</f>
        <v>Straight Fit</v>
      </c>
      <c r="P1645" s="2" t="str">
        <f>_xlfn.XLOOKUP(Table2[[#This Row],[Product_ID]],Table4[Product_ID],Table4[Brand],"Missing Brand")</f>
        <v>Sonata</v>
      </c>
      <c r="Q1645" s="2" t="s">
        <v>343</v>
      </c>
      <c r="R1645" s="2" t="str">
        <f>_xlfn.XLOOKUP(Table2[[#This Row],[Store_ID]],Table6[Store_ID],Table6[Store Name],"Not Found")</f>
        <v>TrendMart Salem Outlet</v>
      </c>
      <c r="S1645" s="2">
        <f>_xlfn.XLOOKUP(Table2[[#This Row],[Store_ID]],Table6[Store_ID],Table6[Monthly Target],"Missing Target")</f>
        <v>2000000</v>
      </c>
      <c r="T1645" s="2" t="str">
        <f>_xlfn.XLOOKUP(Table2[[#This Row],[Store_ID]],Table6[Store_ID],Table6[Region],"Not Found")</f>
        <v>South Zone 1</v>
      </c>
      <c r="U1645" s="2" t="s">
        <v>220</v>
      </c>
      <c r="V1645" s="2" t="str">
        <f>_xlfn.XLOOKUP(Table2[[#This Row],[Employee_ID]],Table5[Employee_ID],Table5[Employee Name],"Not Found")</f>
        <v>Vasanthi Kamath</v>
      </c>
      <c r="W1645" s="2">
        <v>1</v>
      </c>
      <c r="X1645" s="2">
        <v>1172.44</v>
      </c>
      <c r="Y1645" s="2">
        <v>20</v>
      </c>
      <c r="Z1645" s="2">
        <v>234.49</v>
      </c>
      <c r="AA1645" s="2">
        <v>12</v>
      </c>
      <c r="AB1645" s="2">
        <v>112.55</v>
      </c>
      <c r="AC1645" s="2">
        <v>1050.5</v>
      </c>
      <c r="AD1645" s="2">
        <v>720.53</v>
      </c>
      <c r="AE1645" s="2">
        <f t="shared" si="53"/>
        <v>217.42000000000002</v>
      </c>
      <c r="AF1645" s="2" t="s">
        <v>136</v>
      </c>
      <c r="AG1645" s="42">
        <f>IFERROR(Table2[[#This Row],[Profit]]/Table2[[#This Row],[Sales Amount]],0)</f>
        <v>0.20696811042360783</v>
      </c>
      <c r="AH1645" s="2" t="str">
        <f>TRIM(Table2[[#This Row],[Payment Modee]])</f>
        <v>EMI</v>
      </c>
      <c r="AI1645" s="2" t="s">
        <v>26</v>
      </c>
      <c r="AJ1645" s="2" t="s">
        <v>27</v>
      </c>
      <c r="AK1645" s="2" t="s">
        <v>3022</v>
      </c>
      <c r="AL1645" s="16" t="str">
        <f>IF(HOUR(Table2[[#This Row],[Order Time]])&lt;12,"Morning",IF(HOUR(Table2[[#This Row],[Order Time]])&lt;17,"Afternoon",IF(HOUR(Table2[[#This Row],[Order Time]])&lt;21,"Evening","Night")))</f>
        <v>Evening</v>
      </c>
      <c r="AM1645" s="16" t="s">
        <v>38</v>
      </c>
    </row>
    <row r="1646" spans="1:39" x14ac:dyDescent="0.25">
      <c r="A1646" s="13" t="s">
        <v>3447</v>
      </c>
      <c r="B1646" s="4">
        <v>45415</v>
      </c>
      <c r="C1646" s="2">
        <f>YEAR(Table2[[#This Row],[Invoice Date]])</f>
        <v>2024</v>
      </c>
      <c r="D1646" s="2" t="str">
        <f>TEXT(Table2[[#This Row],[Invoice Date]],"mmm")</f>
        <v>May</v>
      </c>
      <c r="E1646" s="2" t="str">
        <f>Table2[[#This Row],[Store_ID]]&amp;"-"&amp;Table2[[#This Row],[Year]]&amp;"-"&amp;Table2[[#This Row],[Month]]</f>
        <v>STR055-2024-May</v>
      </c>
      <c r="F1646" s="2" t="s">
        <v>1007</v>
      </c>
      <c r="G1646" s="2" t="str">
        <f>_xlfn.XLOOKUP(Table2[[#This Row],[Customer_ID]],Table3[Customer_ID],Table3[Customer Name],"Not Found")</f>
        <v>Bindu Varma</v>
      </c>
      <c r="H1646" s="2" t="str">
        <f>_xlfn.XLOOKUP(Table2[[#This Row],[Customer_ID]],Table3[Customer_ID],Table3[Gender],"Female")</f>
        <v>Female</v>
      </c>
      <c r="I1646" s="2" t="str">
        <f>_xlfn.XLOOKUP(Table2[[#This Row],[Customer_ID]],Table3[Customer_ID],Table3[City],"Missing Memebership")</f>
        <v>Nellore</v>
      </c>
      <c r="J1646" s="2" t="str">
        <f>_xlfn.XLOOKUP(Table2[[#This Row],[Customer_ID]],Table3[Customer_ID],Table3[State],"Karnataka")</f>
        <v>Andhra Pradesh</v>
      </c>
      <c r="K1646" s="2" t="str">
        <f>_xlfn.XLOOKUP(Table2[[#This Row],[Customer_ID]],Table3[Customer_ID],Table3[Membership],"Regular")</f>
        <v>Silver</v>
      </c>
      <c r="L1646" s="2" t="s">
        <v>267</v>
      </c>
      <c r="M1646" s="2" t="str">
        <f>_xlfn.XLOOKUP(Table2[[#This Row],[Product_ID]],Table4[Product_ID],Table4[Product_Name],"Not Found")</f>
        <v>Tanishq Card Holder Cream</v>
      </c>
      <c r="N1646" s="2" t="str">
        <f>_xlfn.XLOOKUP(Table2[[#This Row],[Product_ID]],Table4[Product_ID],Table4[Category],"Not Found")</f>
        <v>Wallets</v>
      </c>
      <c r="O1646" s="2" t="str">
        <f>_xlfn.XLOOKUP(Table2[[#This Row],[Product_ID]],Table4[Product_ID],Table4[Subcategory],"Not Found")</f>
        <v>Card Holder</v>
      </c>
      <c r="P1646" s="2" t="str">
        <f>_xlfn.XLOOKUP(Table2[[#This Row],[Product_ID]],Table4[Product_ID],Table4[Brand],"Missing Brand")</f>
        <v>Tanishq</v>
      </c>
      <c r="Q1646" s="2" t="s">
        <v>390</v>
      </c>
      <c r="R1646" s="2" t="str">
        <f>_xlfn.XLOOKUP(Table2[[#This Row],[Store_ID]],Table6[Store_ID],Table6[Store Name],"Not Found")</f>
        <v>TrendMart Nellore High Street</v>
      </c>
      <c r="S1646" s="2">
        <f>_xlfn.XLOOKUP(Table2[[#This Row],[Store_ID]],Table6[Store_ID],Table6[Monthly Target],"Missing Target")</f>
        <v>1500000</v>
      </c>
      <c r="T1646" s="2" t="str">
        <f>_xlfn.XLOOKUP(Table2[[#This Row],[Store_ID]],Table6[Store_ID],Table6[Region],"Not Found")</f>
        <v>South Zone 3</v>
      </c>
      <c r="U1646" s="2" t="s">
        <v>159</v>
      </c>
      <c r="V1646" s="2" t="str">
        <f>_xlfn.XLOOKUP(Table2[[#This Row],[Employee_ID]],Table5[Employee_ID],Table5[Employee Name],"Not Found")</f>
        <v>Venkat Sharma</v>
      </c>
      <c r="W1646" s="2">
        <v>2</v>
      </c>
      <c r="X1646" s="2">
        <v>734.1</v>
      </c>
      <c r="Y1646" s="2">
        <v>30</v>
      </c>
      <c r="Z1646" s="2">
        <v>440.46</v>
      </c>
      <c r="AA1646" s="2">
        <v>5</v>
      </c>
      <c r="AB1646" s="2">
        <v>51.39</v>
      </c>
      <c r="AC1646" s="2">
        <v>1079.1300000000001</v>
      </c>
      <c r="AD1646" s="2">
        <v>1027.68</v>
      </c>
      <c r="AE1646" s="2">
        <f t="shared" si="53"/>
        <v>6.0000000000044906E-2</v>
      </c>
      <c r="AF1646" s="2" t="s">
        <v>25</v>
      </c>
      <c r="AG1646" s="42">
        <f>IFERROR(Table2[[#This Row],[Profit]]/Table2[[#This Row],[Sales Amount]],0)</f>
        <v>5.5600344722178885E-5</v>
      </c>
      <c r="AH1646" s="2" t="str">
        <f>TRIM(Table2[[#This Row],[Payment Modee]])</f>
        <v>UPI</v>
      </c>
      <c r="AI1646" s="2" t="s">
        <v>36</v>
      </c>
      <c r="AJ1646" s="2" t="s">
        <v>27</v>
      </c>
      <c r="AK1646" s="2" t="s">
        <v>3163</v>
      </c>
      <c r="AL1646" s="16" t="str">
        <f>IF(HOUR(Table2[[#This Row],[Order Time]])&lt;12,"Morning",IF(HOUR(Table2[[#This Row],[Order Time]])&lt;17,"Afternoon",IF(HOUR(Table2[[#This Row],[Order Time]])&lt;21,"Evening","Night")))</f>
        <v>Afternoon</v>
      </c>
      <c r="AM1646" s="16" t="s">
        <v>29</v>
      </c>
    </row>
    <row r="1647" spans="1:39" x14ac:dyDescent="0.25">
      <c r="A1647" s="13" t="s">
        <v>3448</v>
      </c>
      <c r="B1647" s="4">
        <v>45542</v>
      </c>
      <c r="C1647" s="2">
        <f>YEAR(Table2[[#This Row],[Invoice Date]])</f>
        <v>2024</v>
      </c>
      <c r="D1647" s="2" t="str">
        <f>TEXT(Table2[[#This Row],[Invoice Date]],"mmm")</f>
        <v>Sep</v>
      </c>
      <c r="E1647" s="2" t="str">
        <f>Table2[[#This Row],[Store_ID]]&amp;"-"&amp;Table2[[#This Row],[Year]]&amp;"-"&amp;Table2[[#This Row],[Month]]</f>
        <v>STR042-2024-Sep</v>
      </c>
      <c r="F1647" s="2" t="s">
        <v>3449</v>
      </c>
      <c r="G1647" s="2" t="str">
        <f>_xlfn.XLOOKUP(Table2[[#This Row],[Customer_ID]],Table3[Customer_ID],Table3[Customer Name],"Not Found")</f>
        <v>Chitra Varma</v>
      </c>
      <c r="H1647" s="2" t="str">
        <f>_xlfn.XLOOKUP(Table2[[#This Row],[Customer_ID]],Table3[Customer_ID],Table3[Gender],"Female")</f>
        <v>Female</v>
      </c>
      <c r="I1647" s="2" t="str">
        <f>_xlfn.XLOOKUP(Table2[[#This Row],[Customer_ID]],Table3[Customer_ID],Table3[City],"Missing Memebership")</f>
        <v>Nizamabad</v>
      </c>
      <c r="J1647" s="2" t="str">
        <f>_xlfn.XLOOKUP(Table2[[#This Row],[Customer_ID]],Table3[Customer_ID],Table3[State],"Karnataka")</f>
        <v>Telangana</v>
      </c>
      <c r="K1647" s="2" t="str">
        <f>_xlfn.XLOOKUP(Table2[[#This Row],[Customer_ID]],Table3[Customer_ID],Table3[Membership],"Regular")</f>
        <v>Silver</v>
      </c>
      <c r="L1647" s="2" t="s">
        <v>1032</v>
      </c>
      <c r="M1647" s="2" t="str">
        <f>_xlfn.XLOOKUP(Table2[[#This Row],[Product_ID]],Table4[Product_ID],Table4[Product_Name],"Not Found")</f>
        <v>Bata Track Suit Black</v>
      </c>
      <c r="N1647" s="2" t="str">
        <f>_xlfn.XLOOKUP(Table2[[#This Row],[Product_ID]],Table4[Product_ID],Table4[Category],"Not Found")</f>
        <v>Sportswear</v>
      </c>
      <c r="O1647" s="2" t="str">
        <f>_xlfn.XLOOKUP(Table2[[#This Row],[Product_ID]],Table4[Product_ID],Table4[Subcategory],"Not Found")</f>
        <v>Track Suit</v>
      </c>
      <c r="P1647" s="2" t="str">
        <f>_xlfn.XLOOKUP(Table2[[#This Row],[Product_ID]],Table4[Product_ID],Table4[Brand],"Missing Brand")</f>
        <v>Bata</v>
      </c>
      <c r="Q1647" s="2" t="s">
        <v>1218</v>
      </c>
      <c r="R1647" s="2" t="str">
        <f>_xlfn.XLOOKUP(Table2[[#This Row],[Store_ID]],Table6[Store_ID],Table6[Store Name],"Not Found")</f>
        <v>TrendMart Thrissur Standard</v>
      </c>
      <c r="S1647" s="2">
        <f>_xlfn.XLOOKUP(Table2[[#This Row],[Store_ID]],Table6[Store_ID],Table6[Monthly Target],"Missing Target")</f>
        <v>800000</v>
      </c>
      <c r="T1647" s="2" t="str">
        <f>_xlfn.XLOOKUP(Table2[[#This Row],[Store_ID]],Table6[Store_ID],Table6[Region],"Not Found")</f>
        <v>South Zone 1</v>
      </c>
      <c r="U1647" s="2" t="s">
        <v>504</v>
      </c>
      <c r="V1647" s="2" t="str">
        <f>_xlfn.XLOOKUP(Table2[[#This Row],[Employee_ID]],Table5[Employee_ID],Table5[Employee Name],"Not Found")</f>
        <v>Vikram Bhat</v>
      </c>
      <c r="W1647" s="2">
        <v>1</v>
      </c>
      <c r="X1647" s="2">
        <v>1536.35</v>
      </c>
      <c r="Y1647" s="2">
        <v>20</v>
      </c>
      <c r="Z1647" s="2">
        <v>307.27</v>
      </c>
      <c r="AA1647" s="2">
        <v>12</v>
      </c>
      <c r="AB1647" s="2">
        <v>147.49</v>
      </c>
      <c r="AC1647" s="2">
        <v>1376.57</v>
      </c>
      <c r="AD1647" s="2">
        <v>894.68</v>
      </c>
      <c r="AE1647" s="2">
        <f t="shared" si="53"/>
        <v>334.4</v>
      </c>
      <c r="AF1647" s="2" t="s">
        <v>119</v>
      </c>
      <c r="AG1647" s="42">
        <f>IFERROR(Table2[[#This Row],[Profit]]/Table2[[#This Row],[Sales Amount]],0)</f>
        <v>0.242922626528255</v>
      </c>
      <c r="AH1647" s="2" t="str">
        <f>TRIM(Table2[[#This Row],[Payment Modee]])</f>
        <v>Net Banking</v>
      </c>
      <c r="AI1647" s="2" t="s">
        <v>26</v>
      </c>
      <c r="AJ1647" s="2" t="s">
        <v>27</v>
      </c>
      <c r="AK1647" s="2" t="s">
        <v>724</v>
      </c>
      <c r="AL1647" s="16" t="str">
        <f>IF(HOUR(Table2[[#This Row],[Order Time]])&lt;12,"Morning",IF(HOUR(Table2[[#This Row],[Order Time]])&lt;17,"Afternoon",IF(HOUR(Table2[[#This Row],[Order Time]])&lt;21,"Evening","Night")))</f>
        <v>Evening</v>
      </c>
      <c r="AM1647" s="16" t="s">
        <v>38</v>
      </c>
    </row>
    <row r="1648" spans="1:39" x14ac:dyDescent="0.25">
      <c r="A1648" s="13" t="s">
        <v>3450</v>
      </c>
      <c r="B1648" s="4">
        <v>45596</v>
      </c>
      <c r="C1648" s="2">
        <f>YEAR(Table2[[#This Row],[Invoice Date]])</f>
        <v>2024</v>
      </c>
      <c r="D1648" s="2" t="str">
        <f>TEXT(Table2[[#This Row],[Invoice Date]],"mmm")</f>
        <v>Oct</v>
      </c>
      <c r="E1648" s="2" t="str">
        <f>Table2[[#This Row],[Store_ID]]&amp;"-"&amp;Table2[[#This Row],[Year]]&amp;"-"&amp;Table2[[#This Row],[Month]]</f>
        <v>STR054-2024-Oct</v>
      </c>
      <c r="F1648" s="2" t="s">
        <v>2935</v>
      </c>
      <c r="G1648" s="2" t="str">
        <f>_xlfn.XLOOKUP(Table2[[#This Row],[Customer_ID]],Table3[Customer_ID],Table3[Customer Name],"Not Found")</f>
        <v>Dhanya Shetty</v>
      </c>
      <c r="H1648" s="2" t="str">
        <f>_xlfn.XLOOKUP(Table2[[#This Row],[Customer_ID]],Table3[Customer_ID],Table3[Gender],"Female")</f>
        <v>Female</v>
      </c>
      <c r="I1648" s="2" t="str">
        <f>_xlfn.XLOOKUP(Table2[[#This Row],[Customer_ID]],Table3[Customer_ID],Table3[City],"Missing Memebership")</f>
        <v>Thrissur</v>
      </c>
      <c r="J1648" s="2" t="str">
        <f>_xlfn.XLOOKUP(Table2[[#This Row],[Customer_ID]],Table3[Customer_ID],Table3[State],"Karnataka")</f>
        <v>Kerala</v>
      </c>
      <c r="K1648" s="2" t="str">
        <f>_xlfn.XLOOKUP(Table2[[#This Row],[Customer_ID]],Table3[Customer_ID],Table3[Membership],"Regular")</f>
        <v>Regular</v>
      </c>
      <c r="L1648" s="2" t="s">
        <v>605</v>
      </c>
      <c r="M1648" s="2" t="str">
        <f>_xlfn.XLOOKUP(Table2[[#This Row],[Product_ID]],Table4[Product_ID],Table4[Product_Name],"Not Found")</f>
        <v>Pantaloons Shirt Dress Grey</v>
      </c>
      <c r="N1648" s="2" t="str">
        <f>_xlfn.XLOOKUP(Table2[[#This Row],[Product_ID]],Table4[Product_ID],Table4[Category],"Not Found")</f>
        <v>Women Dresses</v>
      </c>
      <c r="O1648" s="2" t="str">
        <f>_xlfn.XLOOKUP(Table2[[#This Row],[Product_ID]],Table4[Product_ID],Table4[Subcategory],"Not Found")</f>
        <v>Shirt Dress</v>
      </c>
      <c r="P1648" s="2" t="str">
        <f>_xlfn.XLOOKUP(Table2[[#This Row],[Product_ID]],Table4[Product_ID],Table4[Brand],"Missing Brand")</f>
        <v>Pantaloons</v>
      </c>
      <c r="Q1648" s="2" t="s">
        <v>712</v>
      </c>
      <c r="R1648" s="2" t="str">
        <f>_xlfn.XLOOKUP(Table2[[#This Row],[Store_ID]],Table6[Store_ID],Table6[Store Name],"Not Found")</f>
        <v>TrendMart Thoothukudi Mall Kiosk</v>
      </c>
      <c r="S1648" s="2">
        <f>_xlfn.XLOOKUP(Table2[[#This Row],[Store_ID]],Table6[Store_ID],Table6[Monthly Target],"Missing Target")</f>
        <v>2000000</v>
      </c>
      <c r="T1648" s="2" t="str">
        <f>_xlfn.XLOOKUP(Table2[[#This Row],[Store_ID]],Table6[Store_ID],Table6[Region],"Not Found")</f>
        <v>South Zone 1</v>
      </c>
      <c r="U1648" s="2" t="s">
        <v>263</v>
      </c>
      <c r="V1648" s="2" t="str">
        <f>_xlfn.XLOOKUP(Table2[[#This Row],[Employee_ID]],Table5[Employee_ID],Table5[Employee Name],"Not Found")</f>
        <v>Sathish Sundaram</v>
      </c>
      <c r="W1648" s="2">
        <v>1</v>
      </c>
      <c r="X1648" s="2">
        <v>1629.46</v>
      </c>
      <c r="Y1648" s="2">
        <v>10</v>
      </c>
      <c r="Z1648" s="2">
        <v>162.94999999999999</v>
      </c>
      <c r="AA1648" s="2">
        <v>12</v>
      </c>
      <c r="AB1648" s="2">
        <v>175.98</v>
      </c>
      <c r="AC1648" s="2">
        <v>1642.49</v>
      </c>
      <c r="AD1648" s="2">
        <v>1133.27</v>
      </c>
      <c r="AE1648" s="2">
        <f t="shared" si="53"/>
        <v>333.24</v>
      </c>
      <c r="AF1648" s="2" t="s">
        <v>25</v>
      </c>
      <c r="AG1648" s="42">
        <f>IFERROR(Table2[[#This Row],[Profit]]/Table2[[#This Row],[Sales Amount]],0)</f>
        <v>0.20288707998222211</v>
      </c>
      <c r="AH1648" s="2" t="str">
        <f>TRIM(Table2[[#This Row],[Payment Modee]])</f>
        <v>UPI</v>
      </c>
      <c r="AI1648" s="2" t="s">
        <v>26</v>
      </c>
      <c r="AJ1648" s="2" t="s">
        <v>27</v>
      </c>
      <c r="AK1648" s="2" t="s">
        <v>2544</v>
      </c>
      <c r="AL1648" s="16" t="str">
        <f>IF(HOUR(Table2[[#This Row],[Order Time]])&lt;12,"Morning",IF(HOUR(Table2[[#This Row],[Order Time]])&lt;17,"Afternoon",IF(HOUR(Table2[[#This Row],[Order Time]])&lt;21,"Evening","Night")))</f>
        <v>Afternoon</v>
      </c>
      <c r="AM1648" s="16" t="s">
        <v>29</v>
      </c>
    </row>
    <row r="1649" spans="1:39" x14ac:dyDescent="0.25">
      <c r="A1649" s="13" t="s">
        <v>3451</v>
      </c>
      <c r="B1649" s="4">
        <v>45488</v>
      </c>
      <c r="C1649" s="2">
        <f>YEAR(Table2[[#This Row],[Invoice Date]])</f>
        <v>2024</v>
      </c>
      <c r="D1649" s="2" t="str">
        <f>TEXT(Table2[[#This Row],[Invoice Date]],"mmm")</f>
        <v>Jul</v>
      </c>
      <c r="E1649" s="2" t="str">
        <f>Table2[[#This Row],[Store_ID]]&amp;"-"&amp;Table2[[#This Row],[Year]]&amp;"-"&amp;Table2[[#This Row],[Month]]</f>
        <v>STR031-2024-Jul</v>
      </c>
      <c r="F1649" s="2" t="s">
        <v>1976</v>
      </c>
      <c r="G1649" s="2" t="str">
        <f>_xlfn.XLOOKUP(Table2[[#This Row],[Customer_ID]],Table3[Customer_ID],Table3[Customer Name],"Not Found")</f>
        <v>Nisha Iyer</v>
      </c>
      <c r="H1649" s="2" t="str">
        <f>_xlfn.XLOOKUP(Table2[[#This Row],[Customer_ID]],Table3[Customer_ID],Table3[Gender],"Female")</f>
        <v>Female</v>
      </c>
      <c r="I1649" s="2" t="str">
        <f>_xlfn.XLOOKUP(Table2[[#This Row],[Customer_ID]],Table3[Customer_ID],Table3[City],"Missing Memebership")</f>
        <v>Visakhapatnam</v>
      </c>
      <c r="J1649" s="2" t="str">
        <f>_xlfn.XLOOKUP(Table2[[#This Row],[Customer_ID]],Table3[Customer_ID],Table3[State],"Karnataka")</f>
        <v>Andhra Pradesh</v>
      </c>
      <c r="K1649" s="2" t="str">
        <f>_xlfn.XLOOKUP(Table2[[#This Row],[Customer_ID]],Table3[Customer_ID],Table3[Membership],"Regular")</f>
        <v>Regular</v>
      </c>
      <c r="L1649" s="2" t="s">
        <v>758</v>
      </c>
      <c r="M1649" s="2" t="str">
        <f>_xlfn.XLOOKUP(Table2[[#This Row],[Product_ID]],Table4[Product_ID],Table4[Product_Name],"Not Found")</f>
        <v>Liberty Muffler Charcoal</v>
      </c>
      <c r="N1649" s="2" t="str">
        <f>_xlfn.XLOOKUP(Table2[[#This Row],[Product_ID]],Table4[Product_ID],Table4[Category],"Not Found")</f>
        <v>Winter Wear</v>
      </c>
      <c r="O1649" s="2" t="str">
        <f>_xlfn.XLOOKUP(Table2[[#This Row],[Product_ID]],Table4[Product_ID],Table4[Subcategory],"Not Found")</f>
        <v>Muffler</v>
      </c>
      <c r="P1649" s="2" t="str">
        <f>_xlfn.XLOOKUP(Table2[[#This Row],[Product_ID]],Table4[Product_ID],Table4[Brand],"Missing Brand")</f>
        <v>Liberty</v>
      </c>
      <c r="Q1649" s="2" t="s">
        <v>1351</v>
      </c>
      <c r="R1649" s="2" t="str">
        <f>_xlfn.XLOOKUP(Table2[[#This Row],[Store_ID]],Table6[Store_ID],Table6[Store Name],"Not Found")</f>
        <v>TrendMart Kozhikode Mall Kiosk</v>
      </c>
      <c r="S1649" s="2">
        <f>_xlfn.XLOOKUP(Table2[[#This Row],[Store_ID]],Table6[Store_ID],Table6[Monthly Target],"Missing Target")</f>
        <v>2000000</v>
      </c>
      <c r="T1649" s="2" t="str">
        <f>_xlfn.XLOOKUP(Table2[[#This Row],[Store_ID]],Table6[Store_ID],Table6[Region],"Not Found")</f>
        <v>South Zone 1</v>
      </c>
      <c r="U1649" s="2" t="s">
        <v>176</v>
      </c>
      <c r="V1649" s="2" t="str">
        <f>_xlfn.XLOOKUP(Table2[[#This Row],[Employee_ID]],Table5[Employee_ID],Table5[Employee Name],"Not Found")</f>
        <v>Malathi Varma</v>
      </c>
      <c r="W1649" s="2">
        <v>1</v>
      </c>
      <c r="X1649" s="2">
        <v>1278.82</v>
      </c>
      <c r="Y1649" s="2">
        <v>20</v>
      </c>
      <c r="Z1649" s="2">
        <v>255.76</v>
      </c>
      <c r="AA1649" s="2">
        <v>12</v>
      </c>
      <c r="AB1649" s="2">
        <v>122.77</v>
      </c>
      <c r="AC1649" s="2">
        <v>1145.83</v>
      </c>
      <c r="AD1649" s="2">
        <v>1015.72</v>
      </c>
      <c r="AE1649" s="2">
        <f t="shared" si="53"/>
        <v>7.3399999999999039</v>
      </c>
      <c r="AF1649" s="2" t="s">
        <v>25</v>
      </c>
      <c r="AG1649" s="42">
        <f>IFERROR(Table2[[#This Row],[Profit]]/Table2[[#This Row],[Sales Amount]],0)</f>
        <v>6.4058368169797476E-3</v>
      </c>
      <c r="AH1649" s="2" t="str">
        <f>TRIM(Table2[[#This Row],[Payment Modee]])</f>
        <v>UPI</v>
      </c>
      <c r="AI1649" s="2" t="s">
        <v>36</v>
      </c>
      <c r="AJ1649" s="2" t="s">
        <v>27</v>
      </c>
      <c r="AK1649" s="2" t="s">
        <v>2597</v>
      </c>
      <c r="AL1649" s="16" t="str">
        <f>IF(HOUR(Table2[[#This Row],[Order Time]])&lt;12,"Morning",IF(HOUR(Table2[[#This Row],[Order Time]])&lt;17,"Afternoon",IF(HOUR(Table2[[#This Row],[Order Time]])&lt;21,"Evening","Night")))</f>
        <v>Evening</v>
      </c>
      <c r="AM1649" s="16" t="s">
        <v>29</v>
      </c>
    </row>
    <row r="1650" spans="1:39" x14ac:dyDescent="0.25">
      <c r="A1650" s="13" t="s">
        <v>3452</v>
      </c>
      <c r="B1650" s="4">
        <v>45693</v>
      </c>
      <c r="C1650" s="2">
        <f>YEAR(Table2[[#This Row],[Invoice Date]])</f>
        <v>2025</v>
      </c>
      <c r="D1650" s="2" t="str">
        <f>TEXT(Table2[[#This Row],[Invoice Date]],"mmm")</f>
        <v>Feb</v>
      </c>
      <c r="E1650" s="2" t="str">
        <f>Table2[[#This Row],[Store_ID]]&amp;"-"&amp;Table2[[#This Row],[Year]]&amp;"-"&amp;Table2[[#This Row],[Month]]</f>
        <v>STR037-2025-Feb</v>
      </c>
      <c r="F1650" s="2" t="s">
        <v>1976</v>
      </c>
      <c r="G1650" s="2" t="str">
        <f>_xlfn.XLOOKUP(Table2[[#This Row],[Customer_ID]],Table3[Customer_ID],Table3[Customer Name],"Not Found")</f>
        <v>Nisha Iyer</v>
      </c>
      <c r="H1650" s="2" t="str">
        <f>_xlfn.XLOOKUP(Table2[[#This Row],[Customer_ID]],Table3[Customer_ID],Table3[Gender],"Female")</f>
        <v>Female</v>
      </c>
      <c r="I1650" s="2" t="str">
        <f>_xlfn.XLOOKUP(Table2[[#This Row],[Customer_ID]],Table3[Customer_ID],Table3[City],"Missing Memebership")</f>
        <v>Visakhapatnam</v>
      </c>
      <c r="J1650" s="2" t="str">
        <f>_xlfn.XLOOKUP(Table2[[#This Row],[Customer_ID]],Table3[Customer_ID],Table3[State],"Karnataka")</f>
        <v>Andhra Pradesh</v>
      </c>
      <c r="K1650" s="2" t="str">
        <f>_xlfn.XLOOKUP(Table2[[#This Row],[Customer_ID]],Table3[Customer_ID],Table3[Membership],"Regular")</f>
        <v>Regular</v>
      </c>
      <c r="L1650" s="2" t="s">
        <v>935</v>
      </c>
      <c r="M1650" s="2" t="str">
        <f>_xlfn.XLOOKUP(Table2[[#This Row],[Product_ID]],Table4[Product_ID],Table4[Product_Name],"Not Found")</f>
        <v>Mufti Round Neck Olive</v>
      </c>
      <c r="N1650" s="2" t="str">
        <f>_xlfn.XLOOKUP(Table2[[#This Row],[Product_ID]],Table4[Product_ID],Table4[Category],"Not Found")</f>
        <v>Men T-Shirts</v>
      </c>
      <c r="O1650" s="2" t="str">
        <f>_xlfn.XLOOKUP(Table2[[#This Row],[Product_ID]],Table4[Product_ID],Table4[Subcategory],"Not Found")</f>
        <v>Round Neck</v>
      </c>
      <c r="P1650" s="2" t="str">
        <f>_xlfn.XLOOKUP(Table2[[#This Row],[Product_ID]],Table4[Product_ID],Table4[Brand],"Missing Brand")</f>
        <v>Mufti</v>
      </c>
      <c r="Q1650" s="2" t="s">
        <v>23</v>
      </c>
      <c r="R1650" s="2" t="str">
        <f>_xlfn.XLOOKUP(Table2[[#This Row],[Store_ID]],Table6[Store_ID],Table6[Store Name],"Not Found")</f>
        <v>TrendMart Vijayawada High Street</v>
      </c>
      <c r="S1650" s="2">
        <f>_xlfn.XLOOKUP(Table2[[#This Row],[Store_ID]],Table6[Store_ID],Table6[Monthly Target],"Missing Target")</f>
        <v>1000000</v>
      </c>
      <c r="T1650" s="2" t="str">
        <f>_xlfn.XLOOKUP(Table2[[#This Row],[Store_ID]],Table6[Store_ID],Table6[Region],"Not Found")</f>
        <v>South Zone 3</v>
      </c>
      <c r="U1650" s="2" t="s">
        <v>321</v>
      </c>
      <c r="V1650" s="2" t="str">
        <f>_xlfn.XLOOKUP(Table2[[#This Row],[Employee_ID]],Table5[Employee_ID],Table5[Employee Name],"Not Found")</f>
        <v>Sunita Ramachandran</v>
      </c>
      <c r="W1650" s="2">
        <v>4</v>
      </c>
      <c r="X1650" s="2">
        <v>588.74</v>
      </c>
      <c r="Y1650" s="2">
        <v>25</v>
      </c>
      <c r="Z1650" s="2">
        <v>588.74</v>
      </c>
      <c r="AA1650" s="2">
        <v>5</v>
      </c>
      <c r="AB1650" s="2">
        <v>88.31</v>
      </c>
      <c r="AC1650" s="2">
        <v>1854.53</v>
      </c>
      <c r="AD1650" s="2">
        <v>1340.6</v>
      </c>
      <c r="AE1650" s="2">
        <f t="shared" si="53"/>
        <v>425.62000000000006</v>
      </c>
      <c r="AF1650" s="2" t="s">
        <v>69</v>
      </c>
      <c r="AG1650" s="42">
        <f>IFERROR(Table2[[#This Row],[Profit]]/Table2[[#This Row],[Sales Amount]],0)</f>
        <v>0.22950289291626452</v>
      </c>
      <c r="AH1650" s="2" t="str">
        <f>TRIM(Table2[[#This Row],[Payment Modee]])</f>
        <v>Cash</v>
      </c>
      <c r="AI1650" s="2" t="s">
        <v>36</v>
      </c>
      <c r="AJ1650" s="2" t="s">
        <v>27</v>
      </c>
      <c r="AK1650" s="2" t="s">
        <v>801</v>
      </c>
      <c r="AL1650" s="16" t="str">
        <f>IF(HOUR(Table2[[#This Row],[Order Time]])&lt;12,"Morning",IF(HOUR(Table2[[#This Row],[Order Time]])&lt;17,"Afternoon",IF(HOUR(Table2[[#This Row],[Order Time]])&lt;21,"Evening","Night")))</f>
        <v>Evening</v>
      </c>
      <c r="AM1650" s="16" t="s">
        <v>29</v>
      </c>
    </row>
    <row r="1651" spans="1:39" x14ac:dyDescent="0.25">
      <c r="A1651" s="13" t="s">
        <v>3453</v>
      </c>
      <c r="B1651" s="4">
        <v>45597</v>
      </c>
      <c r="C1651" s="2">
        <f>YEAR(Table2[[#This Row],[Invoice Date]])</f>
        <v>2024</v>
      </c>
      <c r="D1651" s="2" t="str">
        <f>TEXT(Table2[[#This Row],[Invoice Date]],"mmm")</f>
        <v>Nov</v>
      </c>
      <c r="E1651" s="2" t="str">
        <f>Table2[[#This Row],[Store_ID]]&amp;"-"&amp;Table2[[#This Row],[Year]]&amp;"-"&amp;Table2[[#This Row],[Month]]</f>
        <v>STR055-2024-Nov</v>
      </c>
      <c r="F1651" s="2" t="s">
        <v>988</v>
      </c>
      <c r="G1651" s="2" t="str">
        <f>_xlfn.XLOOKUP(Table2[[#This Row],[Customer_ID]],Table3[Customer_ID],Table3[Customer Name],"Not Found")</f>
        <v>Siddharth Subramaniam</v>
      </c>
      <c r="H1651" s="2" t="str">
        <f>_xlfn.XLOOKUP(Table2[[#This Row],[Customer_ID]],Table3[Customer_ID],Table3[Gender],"Female")</f>
        <v>Male</v>
      </c>
      <c r="I1651" s="2" t="str">
        <f>_xlfn.XLOOKUP(Table2[[#This Row],[Customer_ID]],Table3[Customer_ID],Table3[City],"Missing Memebership")</f>
        <v>Dindigul</v>
      </c>
      <c r="J1651" s="2" t="str">
        <f>_xlfn.XLOOKUP(Table2[[#This Row],[Customer_ID]],Table3[Customer_ID],Table3[State],"Karnataka")</f>
        <v>Tamil Nadu</v>
      </c>
      <c r="K1651" s="2" t="str">
        <f>_xlfn.XLOOKUP(Table2[[#This Row],[Customer_ID]],Table3[Customer_ID],Table3[Membership],"Regular")</f>
        <v>Regular</v>
      </c>
      <c r="L1651" s="2" t="s">
        <v>1205</v>
      </c>
      <c r="M1651" s="2" t="str">
        <f>_xlfn.XLOOKUP(Table2[[#This Row],[Product_ID]],Table4[Product_ID],Table4[Product_Name],"Not Found")</f>
        <v>Louis Philippe Anarkali Kurti Black</v>
      </c>
      <c r="N1651" s="2" t="str">
        <f>_xlfn.XLOOKUP(Table2[[#This Row],[Product_ID]],Table4[Product_ID],Table4[Category],"Not Found")</f>
        <v>Women Kurtis</v>
      </c>
      <c r="O1651" s="2" t="str">
        <f>_xlfn.XLOOKUP(Table2[[#This Row],[Product_ID]],Table4[Product_ID],Table4[Subcategory],"Not Found")</f>
        <v>Anarkali Kurti</v>
      </c>
      <c r="P1651" s="2" t="str">
        <f>_xlfn.XLOOKUP(Table2[[#This Row],[Product_ID]],Table4[Product_ID],Table4[Brand],"Missing Brand")</f>
        <v>Louis Philippe</v>
      </c>
      <c r="Q1651" s="2" t="s">
        <v>390</v>
      </c>
      <c r="R1651" s="2" t="str">
        <f>_xlfn.XLOOKUP(Table2[[#This Row],[Store_ID]],Table6[Store_ID],Table6[Store Name],"Not Found")</f>
        <v>TrendMart Nellore High Street</v>
      </c>
      <c r="S1651" s="2">
        <f>_xlfn.XLOOKUP(Table2[[#This Row],[Store_ID]],Table6[Store_ID],Table6[Monthly Target],"Missing Target")</f>
        <v>1500000</v>
      </c>
      <c r="T1651" s="2" t="str">
        <f>_xlfn.XLOOKUP(Table2[[#This Row],[Store_ID]],Table6[Store_ID],Table6[Region],"Not Found")</f>
        <v>South Zone 3</v>
      </c>
      <c r="U1651" s="2" t="s">
        <v>263</v>
      </c>
      <c r="V1651" s="2" t="str">
        <f>_xlfn.XLOOKUP(Table2[[#This Row],[Employee_ID]],Table5[Employee_ID],Table5[Employee Name],"Not Found")</f>
        <v>Sathish Sundaram</v>
      </c>
      <c r="W1651" s="2">
        <v>1</v>
      </c>
      <c r="X1651" s="2">
        <v>1000.5</v>
      </c>
      <c r="Y1651" s="2">
        <v>10</v>
      </c>
      <c r="Z1651" s="2">
        <v>100.05</v>
      </c>
      <c r="AA1651" s="2">
        <v>12</v>
      </c>
      <c r="AB1651" s="2">
        <v>108.05</v>
      </c>
      <c r="AC1651" s="2">
        <v>1008.5</v>
      </c>
      <c r="AD1651" s="2">
        <v>767.11</v>
      </c>
      <c r="AE1651" s="2">
        <f t="shared" si="53"/>
        <v>133.33999999999997</v>
      </c>
      <c r="AF1651" s="2" t="s">
        <v>25</v>
      </c>
      <c r="AG1651" s="42">
        <f>IFERROR(Table2[[#This Row],[Profit]]/Table2[[#This Row],[Sales Amount]],0)</f>
        <v>0.1322161626177491</v>
      </c>
      <c r="AH1651" s="2" t="str">
        <f>TRIM(Table2[[#This Row],[Payment Modee]])</f>
        <v>UPI</v>
      </c>
      <c r="AI1651" s="2" t="s">
        <v>26</v>
      </c>
      <c r="AJ1651" s="2" t="s">
        <v>27</v>
      </c>
      <c r="AK1651" s="2" t="s">
        <v>1998</v>
      </c>
      <c r="AL1651" s="16" t="str">
        <f>IF(HOUR(Table2[[#This Row],[Order Time]])&lt;12,"Morning",IF(HOUR(Table2[[#This Row],[Order Time]])&lt;17,"Afternoon",IF(HOUR(Table2[[#This Row],[Order Time]])&lt;21,"Evening","Night")))</f>
        <v>Evening</v>
      </c>
      <c r="AM1651" s="16" t="s">
        <v>29</v>
      </c>
    </row>
    <row r="1652" spans="1:39" x14ac:dyDescent="0.25">
      <c r="A1652" s="13" t="s">
        <v>3454</v>
      </c>
      <c r="B1652" s="4">
        <v>45447</v>
      </c>
      <c r="C1652" s="2">
        <f>YEAR(Table2[[#This Row],[Invoice Date]])</f>
        <v>2024</v>
      </c>
      <c r="D1652" s="2" t="str">
        <f>TEXT(Table2[[#This Row],[Invoice Date]],"mmm")</f>
        <v>Jun</v>
      </c>
      <c r="E1652" s="2" t="str">
        <f>Table2[[#This Row],[Store_ID]]&amp;"-"&amp;Table2[[#This Row],[Year]]&amp;"-"&amp;Table2[[#This Row],[Month]]</f>
        <v>STR011-2024-Jun</v>
      </c>
      <c r="F1652" s="2" t="s">
        <v>1273</v>
      </c>
      <c r="G1652" s="2" t="str">
        <f>_xlfn.XLOOKUP(Table2[[#This Row],[Customer_ID]],Table3[Customer_ID],Table3[Customer Name],"Not Found")</f>
        <v>Anjali Bhat</v>
      </c>
      <c r="H1652" s="2" t="str">
        <f>_xlfn.XLOOKUP(Table2[[#This Row],[Customer_ID]],Table3[Customer_ID],Table3[Gender],"Female")</f>
        <v>Female</v>
      </c>
      <c r="I1652" s="2" t="str">
        <f>_xlfn.XLOOKUP(Table2[[#This Row],[Customer_ID]],Table3[Customer_ID],Table3[City],"Missing Memebership")</f>
        <v>Alappuzha</v>
      </c>
      <c r="J1652" s="2" t="str">
        <f>_xlfn.XLOOKUP(Table2[[#This Row],[Customer_ID]],Table3[Customer_ID],Table3[State],"Karnataka")</f>
        <v>Kerala</v>
      </c>
      <c r="K1652" s="2" t="str">
        <f>_xlfn.XLOOKUP(Table2[[#This Row],[Customer_ID]],Table3[Customer_ID],Table3[Membership],"Regular")</f>
        <v>Silver</v>
      </c>
      <c r="L1652" s="2" t="s">
        <v>47</v>
      </c>
      <c r="M1652" s="2" t="str">
        <f>_xlfn.XLOOKUP(Table2[[#This Row],[Product_ID]],Table4[Product_ID],Table4[Product_Name],"Not Found")</f>
        <v>Max Fashion Printed Saree Brown</v>
      </c>
      <c r="N1652" s="2" t="str">
        <f>_xlfn.XLOOKUP(Table2[[#This Row],[Product_ID]],Table4[Product_ID],Table4[Category],"Not Found")</f>
        <v>Women Sarees</v>
      </c>
      <c r="O1652" s="2" t="str">
        <f>_xlfn.XLOOKUP(Table2[[#This Row],[Product_ID]],Table4[Product_ID],Table4[Subcategory],"Not Found")</f>
        <v>Printed Saree</v>
      </c>
      <c r="P1652" s="2" t="str">
        <f>_xlfn.XLOOKUP(Table2[[#This Row],[Product_ID]],Table4[Product_ID],Table4[Brand],"Missing Brand")</f>
        <v>Max Fashion</v>
      </c>
      <c r="Q1652" s="2" t="s">
        <v>42</v>
      </c>
      <c r="R1652" s="2" t="str">
        <f>_xlfn.XLOOKUP(Table2[[#This Row],[Store_ID]],Table6[Store_ID],Table6[Store Name],"Not Found")</f>
        <v>TrendMart Tirupati Standard</v>
      </c>
      <c r="S1652" s="2">
        <f>_xlfn.XLOOKUP(Table2[[#This Row],[Store_ID]],Table6[Store_ID],Table6[Monthly Target],"Missing Target")</f>
        <v>2000000</v>
      </c>
      <c r="T1652" s="2" t="str">
        <f>_xlfn.XLOOKUP(Table2[[#This Row],[Store_ID]],Table6[Store_ID],Table6[Region],"Not Found")</f>
        <v>South Zone 3</v>
      </c>
      <c r="U1652" s="2" t="s">
        <v>75</v>
      </c>
      <c r="V1652" s="2" t="str">
        <f>_xlfn.XLOOKUP(Table2[[#This Row],[Employee_ID]],Table5[Employee_ID],Table5[Employee Name],"Not Found")</f>
        <v>Chandran Krishnan</v>
      </c>
      <c r="W1652" s="2">
        <v>1</v>
      </c>
      <c r="X1652" s="2">
        <v>4803.16</v>
      </c>
      <c r="Y1652" s="2">
        <v>10</v>
      </c>
      <c r="Z1652" s="2">
        <v>480.32</v>
      </c>
      <c r="AA1652" s="2">
        <v>12</v>
      </c>
      <c r="AB1652" s="2">
        <v>518.74</v>
      </c>
      <c r="AC1652" s="2">
        <v>4841.58</v>
      </c>
      <c r="AD1652" s="2">
        <v>3370.8</v>
      </c>
      <c r="AE1652" s="2">
        <f t="shared" si="53"/>
        <v>952.03999999999974</v>
      </c>
      <c r="AF1652" s="2" t="s">
        <v>35</v>
      </c>
      <c r="AG1652" s="42">
        <f>IFERROR(Table2[[#This Row],[Profit]]/Table2[[#This Row],[Sales Amount]],0)</f>
        <v>0.19663828750118759</v>
      </c>
      <c r="AH1652" s="2" t="str">
        <f>TRIM(Table2[[#This Row],[Payment Modee]])</f>
        <v>Debit Card</v>
      </c>
      <c r="AI1652" s="2" t="s">
        <v>26</v>
      </c>
      <c r="AJ1652" s="2" t="s">
        <v>27</v>
      </c>
      <c r="AK1652" s="2" t="s">
        <v>3022</v>
      </c>
      <c r="AL1652" s="16" t="str">
        <f>IF(HOUR(Table2[[#This Row],[Order Time]])&lt;12,"Morning",IF(HOUR(Table2[[#This Row],[Order Time]])&lt;17,"Afternoon",IF(HOUR(Table2[[#This Row],[Order Time]])&lt;21,"Evening","Night")))</f>
        <v>Evening</v>
      </c>
      <c r="AM1652" s="16" t="s">
        <v>29</v>
      </c>
    </row>
    <row r="1653" spans="1:39" x14ac:dyDescent="0.25">
      <c r="A1653" s="13" t="s">
        <v>3455</v>
      </c>
      <c r="B1653" s="4">
        <v>45747</v>
      </c>
      <c r="C1653" s="2">
        <f>YEAR(Table2[[#This Row],[Invoice Date]])</f>
        <v>2025</v>
      </c>
      <c r="D1653" s="2" t="str">
        <f>TEXT(Table2[[#This Row],[Invoice Date]],"mmm")</f>
        <v>Mar</v>
      </c>
      <c r="E1653" s="2" t="str">
        <f>Table2[[#This Row],[Store_ID]]&amp;"-"&amp;Table2[[#This Row],[Year]]&amp;"-"&amp;Table2[[#This Row],[Month]]</f>
        <v>STR024-2025-Mar</v>
      </c>
      <c r="F1653" s="2" t="s">
        <v>3456</v>
      </c>
      <c r="G1653" s="2" t="str">
        <f>_xlfn.XLOOKUP(Table2[[#This Row],[Customer_ID]],Table3[Customer_ID],Table3[Customer Name],"Not Found")</f>
        <v>Hari Venkatesan</v>
      </c>
      <c r="H1653" s="2" t="str">
        <f>_xlfn.XLOOKUP(Table2[[#This Row],[Customer_ID]],Table3[Customer_ID],Table3[Gender],"Female")</f>
        <v>Male</v>
      </c>
      <c r="I1653" s="2" t="str">
        <f>_xlfn.XLOOKUP(Table2[[#This Row],[Customer_ID]],Table3[Customer_ID],Table3[City],"Missing Memebership")</f>
        <v>Hubballi</v>
      </c>
      <c r="J1653" s="2" t="str">
        <f>_xlfn.XLOOKUP(Table2[[#This Row],[Customer_ID]],Table3[Customer_ID],Table3[State],"Karnataka")</f>
        <v>Karnataka</v>
      </c>
      <c r="K1653" s="2" t="str">
        <f>_xlfn.XLOOKUP(Table2[[#This Row],[Customer_ID]],Table3[Customer_ID],Table3[Membership],"Regular")</f>
        <v>Silver</v>
      </c>
      <c r="L1653" s="2" t="s">
        <v>778</v>
      </c>
      <c r="M1653" s="2" t="str">
        <f>_xlfn.XLOOKUP(Table2[[#This Row],[Product_ID]],Table4[Product_ID],Table4[Product_Name],"Not Found")</f>
        <v>Aurelia Earrings Sky Blue</v>
      </c>
      <c r="N1653" s="2" t="str">
        <f>_xlfn.XLOOKUP(Table2[[#This Row],[Product_ID]],Table4[Product_ID],Table4[Category],"Not Found")</f>
        <v>Jewellery</v>
      </c>
      <c r="O1653" s="2" t="str">
        <f>_xlfn.XLOOKUP(Table2[[#This Row],[Product_ID]],Table4[Product_ID],Table4[Subcategory],"Not Found")</f>
        <v>Earrings</v>
      </c>
      <c r="P1653" s="2" t="str">
        <f>_xlfn.XLOOKUP(Table2[[#This Row],[Product_ID]],Table4[Product_ID],Table4[Brand],"Missing Brand")</f>
        <v>Aurelia</v>
      </c>
      <c r="Q1653" s="2" t="s">
        <v>134</v>
      </c>
      <c r="R1653" s="2" t="str">
        <f>_xlfn.XLOOKUP(Table2[[#This Row],[Store_ID]],Table6[Store_ID],Table6[Store Name],"Not Found")</f>
        <v>TrendMart Nellore Standard</v>
      </c>
      <c r="S1653" s="2">
        <f>_xlfn.XLOOKUP(Table2[[#This Row],[Store_ID]],Table6[Store_ID],Table6[Monthly Target],"Missing Target")</f>
        <v>1000000</v>
      </c>
      <c r="T1653" s="2" t="str">
        <f>_xlfn.XLOOKUP(Table2[[#This Row],[Store_ID]],Table6[Store_ID],Table6[Region],"Not Found")</f>
        <v>South Zone 3</v>
      </c>
      <c r="U1653" s="2" t="s">
        <v>62</v>
      </c>
      <c r="V1653" s="2" t="str">
        <f>_xlfn.XLOOKUP(Table2[[#This Row],[Employee_ID]],Table5[Employee_ID],Table5[Employee Name],"Not Found")</f>
        <v>Rahul Krishnan</v>
      </c>
      <c r="W1653" s="2">
        <v>2</v>
      </c>
      <c r="X1653" s="2">
        <v>6320.44</v>
      </c>
      <c r="Y1653" s="2">
        <v>10</v>
      </c>
      <c r="Z1653" s="2">
        <v>1264.0899999999999</v>
      </c>
      <c r="AA1653" s="2">
        <v>3</v>
      </c>
      <c r="AB1653" s="2">
        <v>341.3</v>
      </c>
      <c r="AC1653" s="2">
        <v>11718.09</v>
      </c>
      <c r="AD1653" s="2">
        <v>9525.52</v>
      </c>
      <c r="AE1653" s="2">
        <f t="shared" si="53"/>
        <v>1851.2699999999998</v>
      </c>
      <c r="AF1653" s="2" t="s">
        <v>35</v>
      </c>
      <c r="AG1653" s="42">
        <f>IFERROR(Table2[[#This Row],[Profit]]/Table2[[#This Row],[Sales Amount]],0)</f>
        <v>0.15798393765536872</v>
      </c>
      <c r="AH1653" s="2" t="str">
        <f>TRIM(Table2[[#This Row],[Payment Modee]])</f>
        <v>Debit Card</v>
      </c>
      <c r="AI1653" s="2" t="s">
        <v>26</v>
      </c>
      <c r="AJ1653" s="2" t="s">
        <v>27</v>
      </c>
      <c r="AK1653" s="2" t="s">
        <v>466</v>
      </c>
      <c r="AL1653" s="16" t="str">
        <f>IF(HOUR(Table2[[#This Row],[Order Time]])&lt;12,"Morning",IF(HOUR(Table2[[#This Row],[Order Time]])&lt;17,"Afternoon",IF(HOUR(Table2[[#This Row],[Order Time]])&lt;21,"Evening","Night")))</f>
        <v>Evening</v>
      </c>
      <c r="AM1653" s="16" t="s">
        <v>29</v>
      </c>
    </row>
    <row r="1654" spans="1:39" x14ac:dyDescent="0.25">
      <c r="A1654" s="13" t="s">
        <v>3457</v>
      </c>
      <c r="B1654" s="4">
        <v>45699</v>
      </c>
      <c r="C1654" s="2">
        <f>YEAR(Table2[[#This Row],[Invoice Date]])</f>
        <v>2025</v>
      </c>
      <c r="D1654" s="2" t="str">
        <f>TEXT(Table2[[#This Row],[Invoice Date]],"mmm")</f>
        <v>Feb</v>
      </c>
      <c r="E1654" s="2" t="str">
        <f>Table2[[#This Row],[Store_ID]]&amp;"-"&amp;Table2[[#This Row],[Year]]&amp;"-"&amp;Table2[[#This Row],[Month]]</f>
        <v>STR069-2025-Feb</v>
      </c>
      <c r="F1654" s="2" t="s">
        <v>715</v>
      </c>
      <c r="G1654" s="2" t="str">
        <f>_xlfn.XLOOKUP(Table2[[#This Row],[Customer_ID]],Table3[Customer_ID],Table3[Customer Name],"Not Found")</f>
        <v>Yashoda Mishra</v>
      </c>
      <c r="H1654" s="2" t="str">
        <f>_xlfn.XLOOKUP(Table2[[#This Row],[Customer_ID]],Table3[Customer_ID],Table3[Gender],"Female")</f>
        <v>Female</v>
      </c>
      <c r="I1654" s="2" t="str">
        <f>_xlfn.XLOOKUP(Table2[[#This Row],[Customer_ID]],Table3[Customer_ID],Table3[City],"Missing Memebership")</f>
        <v>Khammam</v>
      </c>
      <c r="J1654" s="2" t="str">
        <f>_xlfn.XLOOKUP(Table2[[#This Row],[Customer_ID]],Table3[Customer_ID],Table3[State],"Karnataka")</f>
        <v>Telangana</v>
      </c>
      <c r="K1654" s="2" t="str">
        <f>_xlfn.XLOOKUP(Table2[[#This Row],[Customer_ID]],Table3[Customer_ID],Table3[Membership],"Regular")</f>
        <v>Platinum</v>
      </c>
      <c r="L1654" s="2" t="s">
        <v>443</v>
      </c>
      <c r="M1654" s="2" t="str">
        <f>_xlfn.XLOOKUP(Table2[[#This Row],[Product_ID]],Table4[Product_ID],Table4[Product_Name],"Not Found")</f>
        <v>Aurelia Formal Top Olive</v>
      </c>
      <c r="N1654" s="2" t="str">
        <f>_xlfn.XLOOKUP(Table2[[#This Row],[Product_ID]],Table4[Product_ID],Table4[Category],"Not Found")</f>
        <v>Women Tops</v>
      </c>
      <c r="O1654" s="2" t="str">
        <f>_xlfn.XLOOKUP(Table2[[#This Row],[Product_ID]],Table4[Product_ID],Table4[Subcategory],"Not Found")</f>
        <v>Formal Top</v>
      </c>
      <c r="P1654" s="2" t="str">
        <f>_xlfn.XLOOKUP(Table2[[#This Row],[Product_ID]],Table4[Product_ID],Table4[Brand],"Missing Brand")</f>
        <v>Aurelia</v>
      </c>
      <c r="Q1654" s="2" t="s">
        <v>1403</v>
      </c>
      <c r="R1654" s="2" t="str">
        <f>_xlfn.XLOOKUP(Table2[[#This Row],[Store_ID]],Table6[Store_ID],Table6[Store Name],"Not Found")</f>
        <v>TrendMart Erode Mall Kiosk</v>
      </c>
      <c r="S1654" s="2">
        <f>_xlfn.XLOOKUP(Table2[[#This Row],[Store_ID]],Table6[Store_ID],Table6[Monthly Target],"Missing Target")</f>
        <v>1200000</v>
      </c>
      <c r="T1654" s="2" t="str">
        <f>_xlfn.XLOOKUP(Table2[[#This Row],[Store_ID]],Table6[Store_ID],Table6[Region],"Not Found")</f>
        <v>South Zone 1</v>
      </c>
      <c r="U1654" s="2" t="s">
        <v>142</v>
      </c>
      <c r="V1654" s="2" t="str">
        <f>_xlfn.XLOOKUP(Table2[[#This Row],[Employee_ID]],Table5[Employee_ID],Table5[Employee Name],"Not Found")</f>
        <v>Anusuya Subramaniam</v>
      </c>
      <c r="W1654" s="2">
        <v>4</v>
      </c>
      <c r="X1654" s="2">
        <v>616.61</v>
      </c>
      <c r="Y1654" s="2">
        <v>5</v>
      </c>
      <c r="Z1654" s="2">
        <v>123.32</v>
      </c>
      <c r="AA1654" s="2">
        <v>5</v>
      </c>
      <c r="AB1654" s="2">
        <v>117.16</v>
      </c>
      <c r="AC1654" s="2">
        <v>2460.2800000000002</v>
      </c>
      <c r="AD1654" s="2">
        <v>1828.64</v>
      </c>
      <c r="AE1654" s="2">
        <f t="shared" si="53"/>
        <v>514.48000000000013</v>
      </c>
      <c r="AF1654" s="2" t="s">
        <v>56</v>
      </c>
      <c r="AG1654" s="42">
        <f>IFERROR(Table2[[#This Row],[Profit]]/Table2[[#This Row],[Sales Amount]],0)</f>
        <v>0.20911440974198062</v>
      </c>
      <c r="AH1654" s="2" t="str">
        <f>TRIM(Table2[[#This Row],[Payment Modee]])</f>
        <v>Credit Card</v>
      </c>
      <c r="AI1654" s="2" t="s">
        <v>26</v>
      </c>
      <c r="AJ1654" s="2" t="s">
        <v>27</v>
      </c>
      <c r="AK1654" s="2" t="s">
        <v>642</v>
      </c>
      <c r="AL1654" s="16" t="str">
        <f>IF(HOUR(Table2[[#This Row],[Order Time]])&lt;12,"Morning",IF(HOUR(Table2[[#This Row],[Order Time]])&lt;17,"Afternoon",IF(HOUR(Table2[[#This Row],[Order Time]])&lt;21,"Evening","Night")))</f>
        <v>Night</v>
      </c>
      <c r="AM1654" s="16" t="s">
        <v>29</v>
      </c>
    </row>
    <row r="1655" spans="1:39" x14ac:dyDescent="0.25">
      <c r="A1655" s="13" t="s">
        <v>3458</v>
      </c>
      <c r="B1655" s="4">
        <v>45567</v>
      </c>
      <c r="C1655" s="2">
        <f>YEAR(Table2[[#This Row],[Invoice Date]])</f>
        <v>2024</v>
      </c>
      <c r="D1655" s="2" t="str">
        <f>TEXT(Table2[[#This Row],[Invoice Date]],"mmm")</f>
        <v>Oct</v>
      </c>
      <c r="E1655" s="2" t="str">
        <f>Table2[[#This Row],[Store_ID]]&amp;"-"&amp;Table2[[#This Row],[Year]]&amp;"-"&amp;Table2[[#This Row],[Month]]</f>
        <v>STR056-2024-Oct</v>
      </c>
      <c r="F1655" s="2" t="s">
        <v>2725</v>
      </c>
      <c r="G1655" s="2" t="str">
        <f>_xlfn.XLOOKUP(Table2[[#This Row],[Customer_ID]],Table3[Customer_ID],Table3[Customer Name],"Not Found")</f>
        <v>Suresh Iyengar</v>
      </c>
      <c r="H1655" s="2" t="str">
        <f>_xlfn.XLOOKUP(Table2[[#This Row],[Customer_ID]],Table3[Customer_ID],Table3[Gender],"Female")</f>
        <v>Male</v>
      </c>
      <c r="I1655" s="2" t="str">
        <f>_xlfn.XLOOKUP(Table2[[#This Row],[Customer_ID]],Table3[Customer_ID],Table3[City],"Missing Memebership")</f>
        <v>Visakhapatnam</v>
      </c>
      <c r="J1655" s="2" t="str">
        <f>_xlfn.XLOOKUP(Table2[[#This Row],[Customer_ID]],Table3[Customer_ID],Table3[State],"Karnataka")</f>
        <v>Andhra Pradesh</v>
      </c>
      <c r="K1655" s="2" t="str">
        <f>_xlfn.XLOOKUP(Table2[[#This Row],[Customer_ID]],Table3[Customer_ID],Table3[Membership],"Regular")</f>
        <v>Gold</v>
      </c>
      <c r="L1655" s="2" t="s">
        <v>430</v>
      </c>
      <c r="M1655" s="2" t="str">
        <f>_xlfn.XLOOKUP(Table2[[#This Row],[Product_ID]],Table4[Product_ID],Table4[Product_Name],"Not Found")</f>
        <v>US Polo Assn Bootcut Black</v>
      </c>
      <c r="N1655" s="2" t="str">
        <f>_xlfn.XLOOKUP(Table2[[#This Row],[Product_ID]],Table4[Product_ID],Table4[Category],"Not Found")</f>
        <v>Women Jeans</v>
      </c>
      <c r="O1655" s="2" t="str">
        <f>_xlfn.XLOOKUP(Table2[[#This Row],[Product_ID]],Table4[Product_ID],Table4[Subcategory],"Not Found")</f>
        <v>Bootcut</v>
      </c>
      <c r="P1655" s="2" t="str">
        <f>_xlfn.XLOOKUP(Table2[[#This Row],[Product_ID]],Table4[Product_ID],Table4[Brand],"Missing Brand")</f>
        <v>US Polo Assn</v>
      </c>
      <c r="Q1655" s="2" t="s">
        <v>474</v>
      </c>
      <c r="R1655" s="2" t="str">
        <f>_xlfn.XLOOKUP(Table2[[#This Row],[Store_ID]],Table6[Store_ID],Table6[Store Name],"Not Found")</f>
        <v>TrendMart Nizamabad Standard</v>
      </c>
      <c r="S1655" s="2">
        <f>_xlfn.XLOOKUP(Table2[[#This Row],[Store_ID]],Table6[Store_ID],Table6[Monthly Target],"Missing Target")</f>
        <v>1200000</v>
      </c>
      <c r="T1655" s="2" t="str">
        <f>_xlfn.XLOOKUP(Table2[[#This Row],[Store_ID]],Table6[Store_ID],Table6[Region],"Not Found")</f>
        <v>South Zone 2</v>
      </c>
      <c r="U1655" s="2" t="s">
        <v>460</v>
      </c>
      <c r="V1655" s="2" t="str">
        <f>_xlfn.XLOOKUP(Table2[[#This Row],[Employee_ID]],Table5[Employee_ID],Table5[Employee Name],"Not Found")</f>
        <v>Pranav Reddy</v>
      </c>
      <c r="W1655" s="2">
        <v>2</v>
      </c>
      <c r="X1655" s="2">
        <v>1302.18</v>
      </c>
      <c r="Y1655" s="2">
        <v>30</v>
      </c>
      <c r="Z1655" s="2">
        <v>781.31</v>
      </c>
      <c r="AA1655" s="2">
        <v>12</v>
      </c>
      <c r="AB1655" s="2">
        <v>218.77</v>
      </c>
      <c r="AC1655" s="2">
        <v>2041.82</v>
      </c>
      <c r="AD1655" s="2">
        <v>1669.92</v>
      </c>
      <c r="AE1655" s="2">
        <f t="shared" si="53"/>
        <v>153.12999999999985</v>
      </c>
      <c r="AF1655" s="2" t="s">
        <v>119</v>
      </c>
      <c r="AG1655" s="42">
        <f>IFERROR(Table2[[#This Row],[Profit]]/Table2[[#This Row],[Sales Amount]],0)</f>
        <v>7.4996816565612967E-2</v>
      </c>
      <c r="AH1655" s="2" t="str">
        <f>TRIM(Table2[[#This Row],[Payment Modee]])</f>
        <v>Net Banking</v>
      </c>
      <c r="AI1655" s="2" t="s">
        <v>26</v>
      </c>
      <c r="AJ1655" s="2" t="s">
        <v>27</v>
      </c>
      <c r="AK1655" s="2" t="s">
        <v>1505</v>
      </c>
      <c r="AL1655" s="16" t="str">
        <f>IF(HOUR(Table2[[#This Row],[Order Time]])&lt;12,"Morning",IF(HOUR(Table2[[#This Row],[Order Time]])&lt;17,"Afternoon",IF(HOUR(Table2[[#This Row],[Order Time]])&lt;21,"Evening","Night")))</f>
        <v>Afternoon</v>
      </c>
      <c r="AM1655" s="16" t="s">
        <v>29</v>
      </c>
    </row>
    <row r="1656" spans="1:39" x14ac:dyDescent="0.25">
      <c r="A1656" s="13" t="s">
        <v>3459</v>
      </c>
      <c r="B1656" s="4">
        <v>45572</v>
      </c>
      <c r="C1656" s="2">
        <f>YEAR(Table2[[#This Row],[Invoice Date]])</f>
        <v>2024</v>
      </c>
      <c r="D1656" s="2" t="str">
        <f>TEXT(Table2[[#This Row],[Invoice Date]],"mmm")</f>
        <v>Oct</v>
      </c>
      <c r="E1656" s="2" t="str">
        <f>Table2[[#This Row],[Store_ID]]&amp;"-"&amp;Table2[[#This Row],[Year]]&amp;"-"&amp;Table2[[#This Row],[Month]]</f>
        <v>STR051-2024-Oct</v>
      </c>
      <c r="F1656" s="2" t="s">
        <v>360</v>
      </c>
      <c r="G1656" s="2" t="str">
        <f>_xlfn.XLOOKUP(Table2[[#This Row],[Customer_ID]],Table3[Customer_ID],Table3[Customer Name],"Not Found")</f>
        <v>Dinesh Bhat</v>
      </c>
      <c r="H1656" s="2" t="str">
        <f>_xlfn.XLOOKUP(Table2[[#This Row],[Customer_ID]],Table3[Customer_ID],Table3[Gender],"Female")</f>
        <v>Male</v>
      </c>
      <c r="I1656" s="2" t="str">
        <f>_xlfn.XLOOKUP(Table2[[#This Row],[Customer_ID]],Table3[Customer_ID],Table3[City],"Missing Memebership")</f>
        <v>Bengaluru</v>
      </c>
      <c r="J1656" s="2" t="str">
        <f>_xlfn.XLOOKUP(Table2[[#This Row],[Customer_ID]],Table3[Customer_ID],Table3[State],"Karnataka")</f>
        <v>Karnataka</v>
      </c>
      <c r="K1656" s="2" t="str">
        <f>_xlfn.XLOOKUP(Table2[[#This Row],[Customer_ID]],Table3[Customer_ID],Table3[Membership],"Regular")</f>
        <v>Regular</v>
      </c>
      <c r="L1656" s="2" t="s">
        <v>1929</v>
      </c>
      <c r="M1656" s="2" t="str">
        <f>_xlfn.XLOOKUP(Table2[[#This Row],[Product_ID]],Table4[Product_ID],Table4[Product_Name],"Not Found")</f>
        <v>Arrow Georgette Saree Charcoal</v>
      </c>
      <c r="N1656" s="2" t="str">
        <f>_xlfn.XLOOKUP(Table2[[#This Row],[Product_ID]],Table4[Product_ID],Table4[Category],"Not Found")</f>
        <v>Women Sarees</v>
      </c>
      <c r="O1656" s="2" t="str">
        <f>_xlfn.XLOOKUP(Table2[[#This Row],[Product_ID]],Table4[Product_ID],Table4[Subcategory],"Not Found")</f>
        <v>Georgette Saree</v>
      </c>
      <c r="P1656" s="2" t="str">
        <f>_xlfn.XLOOKUP(Table2[[#This Row],[Product_ID]],Table4[Product_ID],Table4[Brand],"Missing Brand")</f>
        <v>Arrow</v>
      </c>
      <c r="Q1656" s="2" t="s">
        <v>312</v>
      </c>
      <c r="R1656" s="2" t="str">
        <f>_xlfn.XLOOKUP(Table2[[#This Row],[Store_ID]],Table6[Store_ID],Table6[Store Name],"Not Found")</f>
        <v>TrendMart Kozhikode Outlet</v>
      </c>
      <c r="S1656" s="2">
        <f>_xlfn.XLOOKUP(Table2[[#This Row],[Store_ID]],Table6[Store_ID],Table6[Monthly Target],"Missing Target")</f>
        <v>2000000</v>
      </c>
      <c r="T1656" s="2" t="str">
        <f>_xlfn.XLOOKUP(Table2[[#This Row],[Store_ID]],Table6[Store_ID],Table6[Region],"Not Found")</f>
        <v>South Zone 1</v>
      </c>
      <c r="U1656" s="2" t="s">
        <v>55</v>
      </c>
      <c r="V1656" s="2" t="str">
        <f>_xlfn.XLOOKUP(Table2[[#This Row],[Employee_ID]],Table5[Employee_ID],Table5[Employee Name],"Not Found")</f>
        <v>Padma Gounder</v>
      </c>
      <c r="W1656" s="2">
        <v>4</v>
      </c>
      <c r="X1656" s="2">
        <v>3041.53</v>
      </c>
      <c r="Y1656" s="2">
        <v>0</v>
      </c>
      <c r="Z1656" s="2">
        <v>0</v>
      </c>
      <c r="AA1656" s="2">
        <v>12</v>
      </c>
      <c r="AB1656" s="2">
        <v>1459.93</v>
      </c>
      <c r="AC1656" s="2">
        <v>13626.05</v>
      </c>
      <c r="AD1656" s="2">
        <v>8315.68</v>
      </c>
      <c r="AE1656" s="2">
        <f t="shared" si="53"/>
        <v>3850.4399999999987</v>
      </c>
      <c r="AF1656" s="2" t="s">
        <v>69</v>
      </c>
      <c r="AG1656" s="42">
        <f>IFERROR(Table2[[#This Row],[Profit]]/Table2[[#This Row],[Sales Amount]],0)</f>
        <v>0.28257932416217457</v>
      </c>
      <c r="AH1656" s="2" t="str">
        <f>TRIM(Table2[[#This Row],[Payment Modee]])</f>
        <v>Cash</v>
      </c>
      <c r="AI1656" s="2" t="s">
        <v>26</v>
      </c>
      <c r="AJ1656" s="2" t="s">
        <v>27</v>
      </c>
      <c r="AK1656" s="2" t="s">
        <v>3311</v>
      </c>
      <c r="AL1656" s="16" t="str">
        <f>IF(HOUR(Table2[[#This Row],[Order Time]])&lt;12,"Morning",IF(HOUR(Table2[[#This Row],[Order Time]])&lt;17,"Afternoon",IF(HOUR(Table2[[#This Row],[Order Time]])&lt;21,"Evening","Night")))</f>
        <v>Night</v>
      </c>
      <c r="AM1656" s="16" t="s">
        <v>29</v>
      </c>
    </row>
    <row r="1657" spans="1:39" x14ac:dyDescent="0.25">
      <c r="A1657" s="13" t="s">
        <v>3460</v>
      </c>
      <c r="B1657" s="4">
        <v>45416</v>
      </c>
      <c r="C1657" s="2">
        <f>YEAR(Table2[[#This Row],[Invoice Date]])</f>
        <v>2024</v>
      </c>
      <c r="D1657" s="2" t="str">
        <f>TEXT(Table2[[#This Row],[Invoice Date]],"mmm")</f>
        <v>May</v>
      </c>
      <c r="E1657" s="2" t="str">
        <f>Table2[[#This Row],[Store_ID]]&amp;"-"&amp;Table2[[#This Row],[Year]]&amp;"-"&amp;Table2[[#This Row],[Month]]</f>
        <v>STR028-2024-May</v>
      </c>
      <c r="F1657" s="2" t="s">
        <v>3122</v>
      </c>
      <c r="G1657" s="2" t="str">
        <f>_xlfn.XLOOKUP(Table2[[#This Row],[Customer_ID]],Table3[Customer_ID],Table3[Customer Name],"Not Found")</f>
        <v>Gauri Balasubramaniam</v>
      </c>
      <c r="H1657" s="2" t="str">
        <f>_xlfn.XLOOKUP(Table2[[#This Row],[Customer_ID]],Table3[Customer_ID],Table3[Gender],"Female")</f>
        <v>Female</v>
      </c>
      <c r="I1657" s="2" t="str">
        <f>_xlfn.XLOOKUP(Table2[[#This Row],[Customer_ID]],Table3[Customer_ID],Table3[City],"Missing Memebership")</f>
        <v>Bengaluru</v>
      </c>
      <c r="J1657" s="2" t="str">
        <f>_xlfn.XLOOKUP(Table2[[#This Row],[Customer_ID]],Table3[Customer_ID],Table3[State],"Karnataka")</f>
        <v>Karnataka</v>
      </c>
      <c r="K1657" s="2" t="str">
        <f>_xlfn.XLOOKUP(Table2[[#This Row],[Customer_ID]],Table3[Customer_ID],Table3[Membership],"Regular")</f>
        <v>Platinum</v>
      </c>
      <c r="L1657" s="2" t="s">
        <v>481</v>
      </c>
      <c r="M1657" s="2" t="str">
        <f>_xlfn.XLOOKUP(Table2[[#This Row],[Product_ID]],Table4[Product_ID],Table4[Product_Name],"Not Found")</f>
        <v>Nalli Silks Casual Shirt Navy Blue</v>
      </c>
      <c r="N1657" s="2" t="str">
        <f>_xlfn.XLOOKUP(Table2[[#This Row],[Product_ID]],Table4[Product_ID],Table4[Category],"Not Found")</f>
        <v>Men Shirts</v>
      </c>
      <c r="O1657" s="2" t="str">
        <f>_xlfn.XLOOKUP(Table2[[#This Row],[Product_ID]],Table4[Product_ID],Table4[Subcategory],"Not Found")</f>
        <v>Casual Shirt</v>
      </c>
      <c r="P1657" s="2" t="str">
        <f>_xlfn.XLOOKUP(Table2[[#This Row],[Product_ID]],Table4[Product_ID],Table4[Brand],"Missing Brand")</f>
        <v>Nalli Silks</v>
      </c>
      <c r="Q1657" s="2" t="s">
        <v>737</v>
      </c>
      <c r="R1657" s="2" t="str">
        <f>_xlfn.XLOOKUP(Table2[[#This Row],[Store_ID]],Table6[Store_ID],Table6[Store Name],"Not Found")</f>
        <v>TrendMart Shivamogga Standard</v>
      </c>
      <c r="S1657" s="2">
        <f>_xlfn.XLOOKUP(Table2[[#This Row],[Store_ID]],Table6[Store_ID],Table6[Monthly Target],"Missing Target")</f>
        <v>2500000</v>
      </c>
      <c r="T1657" s="2" t="str">
        <f>_xlfn.XLOOKUP(Table2[[#This Row],[Store_ID]],Table6[Store_ID],Table6[Region],"Not Found")</f>
        <v>South Zone 2</v>
      </c>
      <c r="U1657" s="2" t="s">
        <v>417</v>
      </c>
      <c r="V1657" s="2" t="str">
        <f>_xlfn.XLOOKUP(Table2[[#This Row],[Employee_ID]],Table5[Employee_ID],Table5[Employee Name],"Not Found")</f>
        <v>Arjun Krishnan</v>
      </c>
      <c r="W1657" s="2">
        <v>3</v>
      </c>
      <c r="X1657" s="2">
        <v>989.96</v>
      </c>
      <c r="Y1657" s="2">
        <v>20</v>
      </c>
      <c r="Z1657" s="2">
        <v>593.98</v>
      </c>
      <c r="AA1657" s="2">
        <v>5</v>
      </c>
      <c r="AB1657" s="2">
        <v>118.8</v>
      </c>
      <c r="AC1657" s="2">
        <v>2494.6999999999998</v>
      </c>
      <c r="AD1657" s="2">
        <v>1771.44</v>
      </c>
      <c r="AE1657" s="2">
        <f t="shared" si="53"/>
        <v>604.45999999999981</v>
      </c>
      <c r="AF1657" s="2" t="s">
        <v>56</v>
      </c>
      <c r="AG1657" s="42">
        <f>IFERROR(Table2[[#This Row],[Profit]]/Table2[[#This Row],[Sales Amount]],0)</f>
        <v>0.24229767106265276</v>
      </c>
      <c r="AH1657" s="2" t="str">
        <f>TRIM(Table2[[#This Row],[Payment Modee]])</f>
        <v>Credit Card</v>
      </c>
      <c r="AI1657" s="2" t="s">
        <v>26</v>
      </c>
      <c r="AJ1657" s="2" t="s">
        <v>27</v>
      </c>
      <c r="AK1657" s="2" t="s">
        <v>642</v>
      </c>
      <c r="AL1657" s="16" t="str">
        <f>IF(HOUR(Table2[[#This Row],[Order Time]])&lt;12,"Morning",IF(HOUR(Table2[[#This Row],[Order Time]])&lt;17,"Afternoon",IF(HOUR(Table2[[#This Row],[Order Time]])&lt;21,"Evening","Night")))</f>
        <v>Night</v>
      </c>
      <c r="AM1657" s="16" t="s">
        <v>38</v>
      </c>
    </row>
    <row r="1658" spans="1:39" x14ac:dyDescent="0.25">
      <c r="A1658" s="13" t="s">
        <v>3462</v>
      </c>
      <c r="B1658" s="4">
        <v>45540</v>
      </c>
      <c r="C1658" s="2">
        <f>YEAR(Table2[[#This Row],[Invoice Date]])</f>
        <v>2024</v>
      </c>
      <c r="D1658" s="2" t="str">
        <f>TEXT(Table2[[#This Row],[Invoice Date]],"mmm")</f>
        <v>Sep</v>
      </c>
      <c r="E1658" s="2" t="str">
        <f>Table2[[#This Row],[Store_ID]]&amp;"-"&amp;Table2[[#This Row],[Year]]&amp;"-"&amp;Table2[[#This Row],[Month]]</f>
        <v>STR021-2024-Sep</v>
      </c>
      <c r="F1658" s="2" t="s">
        <v>3463</v>
      </c>
      <c r="G1658" s="2" t="str">
        <f>_xlfn.XLOOKUP(Table2[[#This Row],[Customer_ID]],Table3[Customer_ID],Table3[Customer Name],"Not Found")</f>
        <v>Rahul Naicker</v>
      </c>
      <c r="H1658" s="2" t="str">
        <f>_xlfn.XLOOKUP(Table2[[#This Row],[Customer_ID]],Table3[Customer_ID],Table3[Gender],"Female")</f>
        <v>Male</v>
      </c>
      <c r="I1658" s="2" t="str">
        <f>_xlfn.XLOOKUP(Table2[[#This Row],[Customer_ID]],Table3[Customer_ID],Table3[City],"Missing Memebership")</f>
        <v>Nizamabad</v>
      </c>
      <c r="J1658" s="2" t="str">
        <f>_xlfn.XLOOKUP(Table2[[#This Row],[Customer_ID]],Table3[Customer_ID],Table3[State],"Karnataka")</f>
        <v>Telangana</v>
      </c>
      <c r="K1658" s="2" t="str">
        <f>_xlfn.XLOOKUP(Table2[[#This Row],[Customer_ID]],Table3[Customer_ID],Table3[Membership],"Regular")</f>
        <v>Regular</v>
      </c>
      <c r="L1658" s="2" t="s">
        <v>2280</v>
      </c>
      <c r="M1658" s="2" t="str">
        <f>_xlfn.XLOOKUP(Table2[[#This Row],[Product_ID]],Table4[Product_ID],Table4[Product_Name],"Not Found")</f>
        <v>Reebok Printed Kurti Green</v>
      </c>
      <c r="N1658" s="2" t="str">
        <f>_xlfn.XLOOKUP(Table2[[#This Row],[Product_ID]],Table4[Product_ID],Table4[Category],"Not Found")</f>
        <v>Women Kurtis</v>
      </c>
      <c r="O1658" s="2" t="str">
        <f>_xlfn.XLOOKUP(Table2[[#This Row],[Product_ID]],Table4[Product_ID],Table4[Subcategory],"Not Found")</f>
        <v>Printed Kurti</v>
      </c>
      <c r="P1658" s="2" t="str">
        <f>_xlfn.XLOOKUP(Table2[[#This Row],[Product_ID]],Table4[Product_ID],Table4[Brand],"Missing Brand")</f>
        <v>Reebok</v>
      </c>
      <c r="Q1658" s="2" t="s">
        <v>80</v>
      </c>
      <c r="R1658" s="2" t="str">
        <f>_xlfn.XLOOKUP(Table2[[#This Row],[Store_ID]],Table6[Store_ID],Table6[Store Name],"Not Found")</f>
        <v>TrendMart Kozhikode Standard</v>
      </c>
      <c r="S1658" s="2">
        <f>_xlfn.XLOOKUP(Table2[[#This Row],[Store_ID]],Table6[Store_ID],Table6[Monthly Target],"Missing Target")</f>
        <v>2000000</v>
      </c>
      <c r="T1658" s="2" t="str">
        <f>_xlfn.XLOOKUP(Table2[[#This Row],[Store_ID]],Table6[Store_ID],Table6[Region],"Not Found")</f>
        <v>South Zone 1</v>
      </c>
      <c r="U1658" s="2" t="s">
        <v>170</v>
      </c>
      <c r="V1658" s="2" t="str">
        <f>_xlfn.XLOOKUP(Table2[[#This Row],[Employee_ID]],Table5[Employee_ID],Table5[Employee Name],"Not Found")</f>
        <v>Ishwarya Shetty</v>
      </c>
      <c r="W1658" s="2">
        <v>1</v>
      </c>
      <c r="X1658" s="2">
        <v>1145.05</v>
      </c>
      <c r="Y1658" s="2">
        <v>20</v>
      </c>
      <c r="Z1658" s="2">
        <v>229.01</v>
      </c>
      <c r="AA1658" s="2">
        <v>12</v>
      </c>
      <c r="AB1658" s="2">
        <v>109.92</v>
      </c>
      <c r="AC1658" s="2">
        <v>1025.96</v>
      </c>
      <c r="AD1658" s="2">
        <v>744</v>
      </c>
      <c r="AE1658" s="2">
        <f t="shared" si="53"/>
        <v>172.04000000000002</v>
      </c>
      <c r="AF1658" s="2" t="s">
        <v>56</v>
      </c>
      <c r="AG1658" s="42">
        <f>IFERROR(Table2[[#This Row],[Profit]]/Table2[[#This Row],[Sales Amount]],0)</f>
        <v>0.16768684938983977</v>
      </c>
      <c r="AH1658" s="2" t="str">
        <f>TRIM(Table2[[#This Row],[Payment Modee]])</f>
        <v>Credit Card</v>
      </c>
      <c r="AI1658" s="2" t="s">
        <v>26</v>
      </c>
      <c r="AJ1658" s="2" t="s">
        <v>27</v>
      </c>
      <c r="AK1658" s="2" t="s">
        <v>1544</v>
      </c>
      <c r="AL1658" s="16" t="str">
        <f>IF(HOUR(Table2[[#This Row],[Order Time]])&lt;12,"Morning",IF(HOUR(Table2[[#This Row],[Order Time]])&lt;17,"Afternoon",IF(HOUR(Table2[[#This Row],[Order Time]])&lt;21,"Evening","Night")))</f>
        <v>Evening</v>
      </c>
      <c r="AM1658" s="16" t="s">
        <v>29</v>
      </c>
    </row>
    <row r="1659" spans="1:39" x14ac:dyDescent="0.25">
      <c r="A1659" s="13" t="s">
        <v>3464</v>
      </c>
      <c r="B1659" s="4">
        <v>45614</v>
      </c>
      <c r="C1659" s="2">
        <f>YEAR(Table2[[#This Row],[Invoice Date]])</f>
        <v>2024</v>
      </c>
      <c r="D1659" s="2" t="str">
        <f>TEXT(Table2[[#This Row],[Invoice Date]],"mmm")</f>
        <v>Nov</v>
      </c>
      <c r="E1659" s="2" t="str">
        <f>Table2[[#This Row],[Store_ID]]&amp;"-"&amp;Table2[[#This Row],[Year]]&amp;"-"&amp;Table2[[#This Row],[Month]]</f>
        <v>STR107-2024-Nov</v>
      </c>
      <c r="F1659" s="2" t="s">
        <v>1920</v>
      </c>
      <c r="G1659" s="2" t="str">
        <f>_xlfn.XLOOKUP(Table2[[#This Row],[Customer_ID]],Table3[Customer_ID],Table3[Customer Name],"Not Found")</f>
        <v>Sunita Chettiar</v>
      </c>
      <c r="H1659" s="2" t="str">
        <f>_xlfn.XLOOKUP(Table2[[#This Row],[Customer_ID]],Table3[Customer_ID],Table3[Gender],"Female")</f>
        <v>Female</v>
      </c>
      <c r="I1659" s="2" t="str">
        <f>_xlfn.XLOOKUP(Table2[[#This Row],[Customer_ID]],Table3[Customer_ID],Table3[City],"Missing Memebership")</f>
        <v>Guntur</v>
      </c>
      <c r="J1659" s="2" t="str">
        <f>_xlfn.XLOOKUP(Table2[[#This Row],[Customer_ID]],Table3[Customer_ID],Table3[State],"Karnataka")</f>
        <v>Andhra Pradesh</v>
      </c>
      <c r="K1659" s="2" t="str">
        <f>_xlfn.XLOOKUP(Table2[[#This Row],[Customer_ID]],Table3[Customer_ID],Table3[Membership],"Regular")</f>
        <v>Regular</v>
      </c>
      <c r="L1659" s="2" t="s">
        <v>1559</v>
      </c>
      <c r="M1659" s="2" t="str">
        <f>_xlfn.XLOOKUP(Table2[[#This Row],[Product_ID]],Table4[Product_ID],Table4[Product_Name],"Not Found")</f>
        <v>Liberty A-Line Kurti Navy Blue</v>
      </c>
      <c r="N1659" s="2" t="str">
        <f>_xlfn.XLOOKUP(Table2[[#This Row],[Product_ID]],Table4[Product_ID],Table4[Category],"Not Found")</f>
        <v>Women Kurtis</v>
      </c>
      <c r="O1659" s="2" t="str">
        <f>_xlfn.XLOOKUP(Table2[[#This Row],[Product_ID]],Table4[Product_ID],Table4[Subcategory],"Not Found")</f>
        <v>A-Line Kurti</v>
      </c>
      <c r="P1659" s="2" t="str">
        <f>_xlfn.XLOOKUP(Table2[[#This Row],[Product_ID]],Table4[Product_ID],Table4[Brand],"Missing Brand")</f>
        <v>Liberty</v>
      </c>
      <c r="Q1659" s="2" t="s">
        <v>914</v>
      </c>
      <c r="R1659" s="2" t="str">
        <f>_xlfn.XLOOKUP(Table2[[#This Row],[Store_ID]],Table6[Store_ID],Table6[Store Name],"Not Found")</f>
        <v>TrendMart Kochi High Street</v>
      </c>
      <c r="S1659" s="2">
        <f>_xlfn.XLOOKUP(Table2[[#This Row],[Store_ID]],Table6[Store_ID],Table6[Monthly Target],"Missing Target")</f>
        <v>1500000</v>
      </c>
      <c r="T1659" s="2" t="str">
        <f>_xlfn.XLOOKUP(Table2[[#This Row],[Store_ID]],Table6[Store_ID],Table6[Region],"Not Found")</f>
        <v>South Zone 1</v>
      </c>
      <c r="U1659" s="2" t="s">
        <v>176</v>
      </c>
      <c r="V1659" s="2" t="str">
        <f>_xlfn.XLOOKUP(Table2[[#This Row],[Employee_ID]],Table5[Employee_ID],Table5[Employee Name],"Not Found")</f>
        <v>Malathi Varma</v>
      </c>
      <c r="W1659" s="2">
        <v>2</v>
      </c>
      <c r="X1659" s="2">
        <v>1399.6</v>
      </c>
      <c r="Y1659" s="2">
        <v>15</v>
      </c>
      <c r="Z1659" s="2">
        <v>419.88</v>
      </c>
      <c r="AA1659" s="2">
        <v>12</v>
      </c>
      <c r="AB1659" s="2">
        <v>285.52</v>
      </c>
      <c r="AC1659" s="2">
        <v>2664.84</v>
      </c>
      <c r="AD1659" s="2">
        <v>1786.74</v>
      </c>
      <c r="AE1659" s="2">
        <f t="shared" si="53"/>
        <v>592.58000000000015</v>
      </c>
      <c r="AF1659" s="2" t="s">
        <v>69</v>
      </c>
      <c r="AG1659" s="42">
        <f>IFERROR(Table2[[#This Row],[Profit]]/Table2[[#This Row],[Sales Amount]],0)</f>
        <v>0.22236982332898039</v>
      </c>
      <c r="AH1659" s="2" t="str">
        <f>TRIM(Table2[[#This Row],[Payment Modee]])</f>
        <v>Cash</v>
      </c>
      <c r="AI1659" s="2" t="s">
        <v>36</v>
      </c>
      <c r="AJ1659" s="2" t="s">
        <v>27</v>
      </c>
      <c r="AK1659" s="2" t="s">
        <v>3361</v>
      </c>
      <c r="AL1659" s="16" t="str">
        <f>IF(HOUR(Table2[[#This Row],[Order Time]])&lt;12,"Morning",IF(HOUR(Table2[[#This Row],[Order Time]])&lt;17,"Afternoon",IF(HOUR(Table2[[#This Row],[Order Time]])&lt;21,"Evening","Night")))</f>
        <v>Afternoon</v>
      </c>
      <c r="AM1659" s="16" t="s">
        <v>29</v>
      </c>
    </row>
    <row r="1660" spans="1:39" x14ac:dyDescent="0.25">
      <c r="A1660" s="13" t="s">
        <v>3465</v>
      </c>
      <c r="B1660" s="4">
        <v>45500</v>
      </c>
      <c r="C1660" s="2">
        <f>YEAR(Table2[[#This Row],[Invoice Date]])</f>
        <v>2024</v>
      </c>
      <c r="D1660" s="2" t="str">
        <f>TEXT(Table2[[#This Row],[Invoice Date]],"mmm")</f>
        <v>Jul</v>
      </c>
      <c r="E1660" s="2" t="str">
        <f>Table2[[#This Row],[Store_ID]]&amp;"-"&amp;Table2[[#This Row],[Year]]&amp;"-"&amp;Table2[[#This Row],[Month]]</f>
        <v>STR065-2024-Jul</v>
      </c>
      <c r="F1660" s="2" t="s">
        <v>3423</v>
      </c>
      <c r="G1660" s="2" t="str">
        <f>_xlfn.XLOOKUP(Table2[[#This Row],[Customer_ID]],Table3[Customer_ID],Table3[Customer Name],"Not Found")</f>
        <v>Jyothi Gounder</v>
      </c>
      <c r="H1660" s="2" t="str">
        <f>_xlfn.XLOOKUP(Table2[[#This Row],[Customer_ID]],Table3[Customer_ID],Table3[Gender],"Female")</f>
        <v>Female</v>
      </c>
      <c r="I1660" s="2" t="str">
        <f>_xlfn.XLOOKUP(Table2[[#This Row],[Customer_ID]],Table3[Customer_ID],Table3[City],"Missing Memebership")</f>
        <v>Belagavi</v>
      </c>
      <c r="J1660" s="2" t="str">
        <f>_xlfn.XLOOKUP(Table2[[#This Row],[Customer_ID]],Table3[Customer_ID],Table3[State],"Karnataka")</f>
        <v>Karnataka</v>
      </c>
      <c r="K1660" s="2" t="str">
        <f>_xlfn.XLOOKUP(Table2[[#This Row],[Customer_ID]],Table3[Customer_ID],Table3[Membership],"Regular")</f>
        <v>Gold</v>
      </c>
      <c r="L1660" s="2" t="s">
        <v>1819</v>
      </c>
      <c r="M1660" s="2" t="str">
        <f>_xlfn.XLOOKUP(Table2[[#This Row],[Product_ID]],Table4[Product_ID],Table4[Product_Name],"Not Found")</f>
        <v>Skechers Skinny Fit Peach</v>
      </c>
      <c r="N1660" s="2" t="str">
        <f>_xlfn.XLOOKUP(Table2[[#This Row],[Product_ID]],Table4[Product_ID],Table4[Category],"Not Found")</f>
        <v>Men Jeans</v>
      </c>
      <c r="O1660" s="2" t="str">
        <f>_xlfn.XLOOKUP(Table2[[#This Row],[Product_ID]],Table4[Product_ID],Table4[Subcategory],"Not Found")</f>
        <v>Skinny Fit</v>
      </c>
      <c r="P1660" s="2" t="str">
        <f>_xlfn.XLOOKUP(Table2[[#This Row],[Product_ID]],Table4[Product_ID],Table4[Brand],"Missing Brand")</f>
        <v>Skechers</v>
      </c>
      <c r="Q1660" s="2" t="s">
        <v>1020</v>
      </c>
      <c r="R1660" s="2" t="str">
        <f>_xlfn.XLOOKUP(Table2[[#This Row],[Store_ID]],Table6[Store_ID],Table6[Store Name],"Not Found")</f>
        <v>TrendMart Guntur Flagship</v>
      </c>
      <c r="S1660" s="2">
        <f>_xlfn.XLOOKUP(Table2[[#This Row],[Store_ID]],Table6[Store_ID],Table6[Monthly Target],"Missing Target")</f>
        <v>1200000</v>
      </c>
      <c r="T1660" s="2" t="str">
        <f>_xlfn.XLOOKUP(Table2[[#This Row],[Store_ID]],Table6[Store_ID],Table6[Region],"Not Found")</f>
        <v>South Zone 3</v>
      </c>
      <c r="U1660" s="2" t="s">
        <v>102</v>
      </c>
      <c r="V1660" s="2" t="str">
        <f>_xlfn.XLOOKUP(Table2[[#This Row],[Employee_ID]],Table5[Employee_ID],Table5[Employee Name],"Not Found")</f>
        <v>Chandra Reddy</v>
      </c>
      <c r="W1660" s="2">
        <v>3</v>
      </c>
      <c r="X1660" s="2">
        <v>840.19</v>
      </c>
      <c r="Y1660" s="2">
        <v>20</v>
      </c>
      <c r="Z1660" s="2">
        <v>504.11</v>
      </c>
      <c r="AA1660" s="2">
        <v>5</v>
      </c>
      <c r="AB1660" s="2">
        <v>100.82</v>
      </c>
      <c r="AC1660" s="2">
        <v>2117.2800000000002</v>
      </c>
      <c r="AD1660" s="2">
        <v>1974.57</v>
      </c>
      <c r="AE1660" s="2">
        <f t="shared" si="53"/>
        <v>41.890000000000271</v>
      </c>
      <c r="AF1660" s="2" t="s">
        <v>69</v>
      </c>
      <c r="AG1660" s="42">
        <f>IFERROR(Table2[[#This Row],[Profit]]/Table2[[#This Row],[Sales Amount]],0)</f>
        <v>1.9784818257386962E-2</v>
      </c>
      <c r="AH1660" s="2" t="str">
        <f>TRIM(Table2[[#This Row],[Payment Modee]])</f>
        <v>Cash</v>
      </c>
      <c r="AI1660" s="2" t="s">
        <v>26</v>
      </c>
      <c r="AJ1660" s="2" t="s">
        <v>27</v>
      </c>
      <c r="AK1660" s="2" t="s">
        <v>3466</v>
      </c>
      <c r="AL1660" s="16" t="str">
        <f>IF(HOUR(Table2[[#This Row],[Order Time]])&lt;12,"Morning",IF(HOUR(Table2[[#This Row],[Order Time]])&lt;17,"Afternoon",IF(HOUR(Table2[[#This Row],[Order Time]])&lt;21,"Evening","Night")))</f>
        <v>Evening</v>
      </c>
      <c r="AM1660" s="16" t="s">
        <v>38</v>
      </c>
    </row>
    <row r="1661" spans="1:39" x14ac:dyDescent="0.25">
      <c r="A1661" s="13" t="s">
        <v>3467</v>
      </c>
      <c r="B1661" s="4">
        <v>45615</v>
      </c>
      <c r="C1661" s="2">
        <f>YEAR(Table2[[#This Row],[Invoice Date]])</f>
        <v>2024</v>
      </c>
      <c r="D1661" s="2" t="str">
        <f>TEXT(Table2[[#This Row],[Invoice Date]],"mmm")</f>
        <v>Nov</v>
      </c>
      <c r="E1661" s="2" t="str">
        <f>Table2[[#This Row],[Store_ID]]&amp;"-"&amp;Table2[[#This Row],[Year]]&amp;"-"&amp;Table2[[#This Row],[Month]]</f>
        <v>STR090-2024-Nov</v>
      </c>
      <c r="F1661" s="2" t="s">
        <v>686</v>
      </c>
      <c r="G1661" s="2" t="str">
        <f>_xlfn.XLOOKUP(Table2[[#This Row],[Customer_ID]],Table3[Customer_ID],Table3[Customer Name],"Not Found")</f>
        <v>Dinesh Chandran</v>
      </c>
      <c r="H1661" s="2" t="str">
        <f>_xlfn.XLOOKUP(Table2[[#This Row],[Customer_ID]],Table3[Customer_ID],Table3[Gender],"Female")</f>
        <v>Male</v>
      </c>
      <c r="I1661" s="2" t="str">
        <f>_xlfn.XLOOKUP(Table2[[#This Row],[Customer_ID]],Table3[Customer_ID],Table3[City],"Missing Memebership")</f>
        <v>Nizamabad</v>
      </c>
      <c r="J1661" s="2" t="str">
        <f>_xlfn.XLOOKUP(Table2[[#This Row],[Customer_ID]],Table3[Customer_ID],Table3[State],"Karnataka")</f>
        <v>Telangana</v>
      </c>
      <c r="K1661" s="2" t="str">
        <f>_xlfn.XLOOKUP(Table2[[#This Row],[Customer_ID]],Table3[Customer_ID],Table3[Membership],"Regular")</f>
        <v>Platinum</v>
      </c>
      <c r="L1661" s="2" t="s">
        <v>1195</v>
      </c>
      <c r="M1661" s="2" t="str">
        <f>_xlfn.XLOOKUP(Table2[[#This Row],[Product_ID]],Table4[Product_ID],Table4[Product_Name],"Not Found")</f>
        <v>Fabindia A-Line Kurti Mustard</v>
      </c>
      <c r="N1661" s="2" t="str">
        <f>_xlfn.XLOOKUP(Table2[[#This Row],[Product_ID]],Table4[Product_ID],Table4[Category],"Not Found")</f>
        <v>Women Kurtis</v>
      </c>
      <c r="O1661" s="2" t="str">
        <f>_xlfn.XLOOKUP(Table2[[#This Row],[Product_ID]],Table4[Product_ID],Table4[Subcategory],"Not Found")</f>
        <v>A-Line Kurti</v>
      </c>
      <c r="P1661" s="2" t="str">
        <f>_xlfn.XLOOKUP(Table2[[#This Row],[Product_ID]],Table4[Product_ID],Table4[Brand],"Missing Brand")</f>
        <v>Fabindia</v>
      </c>
      <c r="Q1661" s="2" t="s">
        <v>273</v>
      </c>
      <c r="R1661" s="2" t="str">
        <f>_xlfn.XLOOKUP(Table2[[#This Row],[Store_ID]],Table6[Store_ID],Table6[Store Name],"Not Found")</f>
        <v>TrendMart Kannur Outlet</v>
      </c>
      <c r="S1661" s="2">
        <f>_xlfn.XLOOKUP(Table2[[#This Row],[Store_ID]],Table6[Store_ID],Table6[Monthly Target],"Missing Target")</f>
        <v>2500000</v>
      </c>
      <c r="T1661" s="2" t="str">
        <f>_xlfn.XLOOKUP(Table2[[#This Row],[Store_ID]],Table6[Store_ID],Table6[Region],"Not Found")</f>
        <v>South Zone 1</v>
      </c>
      <c r="U1661" s="2" t="s">
        <v>147</v>
      </c>
      <c r="V1661" s="2" t="str">
        <f>_xlfn.XLOOKUP(Table2[[#This Row],[Employee_ID]],Table5[Employee_ID],Table5[Employee Name],"Not Found")</f>
        <v>Logesh Gopalakrishnan</v>
      </c>
      <c r="W1661" s="2">
        <v>2</v>
      </c>
      <c r="X1661" s="2">
        <v>1093.23</v>
      </c>
      <c r="Y1661" s="2">
        <v>0</v>
      </c>
      <c r="Z1661" s="2">
        <v>0</v>
      </c>
      <c r="AA1661" s="2">
        <v>12</v>
      </c>
      <c r="AB1661" s="2">
        <v>262.38</v>
      </c>
      <c r="AC1661" s="2">
        <v>2448.84</v>
      </c>
      <c r="AD1661" s="2">
        <v>1541.46</v>
      </c>
      <c r="AE1661" s="2">
        <f t="shared" si="53"/>
        <v>645.00000000000011</v>
      </c>
      <c r="AF1661" s="2" t="s">
        <v>35</v>
      </c>
      <c r="AG1661" s="42">
        <f>IFERROR(Table2[[#This Row],[Profit]]/Table2[[#This Row],[Sales Amount]],0)</f>
        <v>0.26339001323075417</v>
      </c>
      <c r="AH1661" s="2" t="str">
        <f>TRIM(Table2[[#This Row],[Payment Modee]])</f>
        <v>Debit Card</v>
      </c>
      <c r="AI1661" s="2" t="s">
        <v>36</v>
      </c>
      <c r="AJ1661" s="2" t="s">
        <v>27</v>
      </c>
      <c r="AK1661" s="2" t="s">
        <v>1142</v>
      </c>
      <c r="AL1661" s="16" t="str">
        <f>IF(HOUR(Table2[[#This Row],[Order Time]])&lt;12,"Morning",IF(HOUR(Table2[[#This Row],[Order Time]])&lt;17,"Afternoon",IF(HOUR(Table2[[#This Row],[Order Time]])&lt;21,"Evening","Night")))</f>
        <v>Afternoon</v>
      </c>
      <c r="AM1661" s="16" t="s">
        <v>29</v>
      </c>
    </row>
    <row r="1662" spans="1:39" x14ac:dyDescent="0.25">
      <c r="A1662" s="13" t="s">
        <v>3468</v>
      </c>
      <c r="B1662" s="4">
        <v>45572</v>
      </c>
      <c r="C1662" s="2">
        <f>YEAR(Table2[[#This Row],[Invoice Date]])</f>
        <v>2024</v>
      </c>
      <c r="D1662" s="2" t="str">
        <f>TEXT(Table2[[#This Row],[Invoice Date]],"mmm")</f>
        <v>Oct</v>
      </c>
      <c r="E1662" s="2" t="str">
        <f>Table2[[#This Row],[Store_ID]]&amp;"-"&amp;Table2[[#This Row],[Year]]&amp;"-"&amp;Table2[[#This Row],[Month]]</f>
        <v>STR120-2024-Oct</v>
      </c>
      <c r="F1662" s="2" t="s">
        <v>1018</v>
      </c>
      <c r="G1662" s="2" t="str">
        <f>_xlfn.XLOOKUP(Table2[[#This Row],[Customer_ID]],Table3[Customer_ID],Table3[Customer Name],"Not Found")</f>
        <v>Jagan Bhat</v>
      </c>
      <c r="H1662" s="2" t="str">
        <f>_xlfn.XLOOKUP(Table2[[#This Row],[Customer_ID]],Table3[Customer_ID],Table3[Gender],"Female")</f>
        <v>Male</v>
      </c>
      <c r="I1662" s="2" t="str">
        <f>_xlfn.XLOOKUP(Table2[[#This Row],[Customer_ID]],Table3[Customer_ID],Table3[City],"Missing Memebership")</f>
        <v>Tumakuru</v>
      </c>
      <c r="J1662" s="2" t="str">
        <f>_xlfn.XLOOKUP(Table2[[#This Row],[Customer_ID]],Table3[Customer_ID],Table3[State],"Karnataka")</f>
        <v>Karnataka</v>
      </c>
      <c r="K1662" s="2" t="str">
        <f>_xlfn.XLOOKUP(Table2[[#This Row],[Customer_ID]],Table3[Customer_ID],Table3[Membership],"Regular")</f>
        <v>Regular</v>
      </c>
      <c r="L1662" s="2" t="s">
        <v>1941</v>
      </c>
      <c r="M1662" s="2" t="str">
        <f>_xlfn.XLOOKUP(Table2[[#This Row],[Product_ID]],Table4[Product_ID],Table4[Product_Name],"Not Found")</f>
        <v>Nike Sherwani Purple</v>
      </c>
      <c r="N1662" s="2" t="str">
        <f>_xlfn.XLOOKUP(Table2[[#This Row],[Product_ID]],Table4[Product_ID],Table4[Category],"Not Found")</f>
        <v>Men Ethnic</v>
      </c>
      <c r="O1662" s="2" t="str">
        <f>_xlfn.XLOOKUP(Table2[[#This Row],[Product_ID]],Table4[Product_ID],Table4[Subcategory],"Not Found")</f>
        <v>Sherwani</v>
      </c>
      <c r="P1662" s="2" t="str">
        <f>_xlfn.XLOOKUP(Table2[[#This Row],[Product_ID]],Table4[Product_ID],Table4[Brand],"Missing Brand")</f>
        <v>Nike</v>
      </c>
      <c r="Q1662" s="2" t="s">
        <v>999</v>
      </c>
      <c r="R1662" s="2" t="str">
        <f>_xlfn.XLOOKUP(Table2[[#This Row],[Store_ID]],Table6[Store_ID],Table6[Store Name],"Not Found")</f>
        <v>TrendMart Karimnagar Standard</v>
      </c>
      <c r="S1662" s="2">
        <f>_xlfn.XLOOKUP(Table2[[#This Row],[Store_ID]],Table6[Store_ID],Table6[Monthly Target],"Missing Target")</f>
        <v>1500000</v>
      </c>
      <c r="T1662" s="2" t="str">
        <f>_xlfn.XLOOKUP(Table2[[#This Row],[Store_ID]],Table6[Store_ID],Table6[Region],"Not Found")</f>
        <v>South Zone 2</v>
      </c>
      <c r="U1662" s="2" t="s">
        <v>55</v>
      </c>
      <c r="V1662" s="2" t="str">
        <f>_xlfn.XLOOKUP(Table2[[#This Row],[Employee_ID]],Table5[Employee_ID],Table5[Employee Name],"Not Found")</f>
        <v>Padma Gounder</v>
      </c>
      <c r="W1662" s="2">
        <v>3</v>
      </c>
      <c r="X1662" s="2">
        <v>2778.52</v>
      </c>
      <c r="Y1662" s="2">
        <v>10</v>
      </c>
      <c r="Z1662" s="2">
        <v>833.56</v>
      </c>
      <c r="AA1662" s="2">
        <v>12</v>
      </c>
      <c r="AB1662" s="2">
        <v>900.24</v>
      </c>
      <c r="AC1662" s="2">
        <v>8402.24</v>
      </c>
      <c r="AD1662" s="2">
        <v>5875.17</v>
      </c>
      <c r="AE1662" s="2">
        <f t="shared" si="53"/>
        <v>1626.8299999999997</v>
      </c>
      <c r="AF1662" s="2" t="s">
        <v>56</v>
      </c>
      <c r="AG1662" s="42">
        <f>IFERROR(Table2[[#This Row],[Profit]]/Table2[[#This Row],[Sales Amount]],0)</f>
        <v>0.19361860646684689</v>
      </c>
      <c r="AH1662" s="2" t="str">
        <f>TRIM(Table2[[#This Row],[Payment Modee]])</f>
        <v>Credit Card</v>
      </c>
      <c r="AI1662" s="2" t="s">
        <v>26</v>
      </c>
      <c r="AJ1662" s="2" t="s">
        <v>27</v>
      </c>
      <c r="AK1662" s="2" t="s">
        <v>646</v>
      </c>
      <c r="AL1662" s="16" t="str">
        <f>IF(HOUR(Table2[[#This Row],[Order Time]])&lt;12,"Morning",IF(HOUR(Table2[[#This Row],[Order Time]])&lt;17,"Afternoon",IF(HOUR(Table2[[#This Row],[Order Time]])&lt;21,"Evening","Night")))</f>
        <v>Evening</v>
      </c>
      <c r="AM1662" s="16" t="s">
        <v>29</v>
      </c>
    </row>
    <row r="1663" spans="1:39" x14ac:dyDescent="0.25">
      <c r="A1663" s="13" t="s">
        <v>3469</v>
      </c>
      <c r="B1663" s="4">
        <v>45593</v>
      </c>
      <c r="C1663" s="2">
        <f>YEAR(Table2[[#This Row],[Invoice Date]])</f>
        <v>2024</v>
      </c>
      <c r="D1663" s="2" t="str">
        <f>TEXT(Table2[[#This Row],[Invoice Date]],"mmm")</f>
        <v>Oct</v>
      </c>
      <c r="E1663" s="2" t="str">
        <f>Table2[[#This Row],[Store_ID]]&amp;"-"&amp;Table2[[#This Row],[Year]]&amp;"-"&amp;Table2[[#This Row],[Month]]</f>
        <v>STR031-2024-Oct</v>
      </c>
      <c r="F1663" s="2" t="s">
        <v>3470</v>
      </c>
      <c r="G1663" s="2" t="str">
        <f>_xlfn.XLOOKUP(Table2[[#This Row],[Customer_ID]],Table3[Customer_ID],Table3[Customer Name],"Not Found")</f>
        <v>Ravi Krishnan</v>
      </c>
      <c r="H1663" s="2" t="str">
        <f>_xlfn.XLOOKUP(Table2[[#This Row],[Customer_ID]],Table3[Customer_ID],Table3[Gender],"Female")</f>
        <v>Male</v>
      </c>
      <c r="I1663" s="2" t="str">
        <f>_xlfn.XLOOKUP(Table2[[#This Row],[Customer_ID]],Table3[Customer_ID],Table3[City],"Missing Memebership")</f>
        <v>Kozhikode</v>
      </c>
      <c r="J1663" s="2" t="str">
        <f>_xlfn.XLOOKUP(Table2[[#This Row],[Customer_ID]],Table3[Customer_ID],Table3[State],"Karnataka")</f>
        <v>Kerala</v>
      </c>
      <c r="K1663" s="2" t="str">
        <f>_xlfn.XLOOKUP(Table2[[#This Row],[Customer_ID]],Table3[Customer_ID],Table3[Membership],"Regular")</f>
        <v>Platinum</v>
      </c>
      <c r="L1663" s="2" t="s">
        <v>1794</v>
      </c>
      <c r="M1663" s="2" t="str">
        <f>_xlfn.XLOOKUP(Table2[[#This Row],[Product_ID]],Table4[Product_ID],Table4[Product_Name],"Not Found")</f>
        <v>US Polo Assn Casual Belt Charcoal</v>
      </c>
      <c r="N1663" s="2" t="str">
        <f>_xlfn.XLOOKUP(Table2[[#This Row],[Product_ID]],Table4[Product_ID],Table4[Category],"Not Found")</f>
        <v>Belts</v>
      </c>
      <c r="O1663" s="2" t="str">
        <f>_xlfn.XLOOKUP(Table2[[#This Row],[Product_ID]],Table4[Product_ID],Table4[Subcategory],"Not Found")</f>
        <v>Casual Belt</v>
      </c>
      <c r="P1663" s="2" t="str">
        <f>_xlfn.XLOOKUP(Table2[[#This Row],[Product_ID]],Table4[Product_ID],Table4[Brand],"Missing Brand")</f>
        <v>US Polo Assn</v>
      </c>
      <c r="Q1663" s="2" t="s">
        <v>1351</v>
      </c>
      <c r="R1663" s="2" t="str">
        <f>_xlfn.XLOOKUP(Table2[[#This Row],[Store_ID]],Table6[Store_ID],Table6[Store Name],"Not Found")</f>
        <v>TrendMart Kozhikode Mall Kiosk</v>
      </c>
      <c r="S1663" s="2">
        <f>_xlfn.XLOOKUP(Table2[[#This Row],[Store_ID]],Table6[Store_ID],Table6[Monthly Target],"Missing Target")</f>
        <v>2000000</v>
      </c>
      <c r="T1663" s="2" t="str">
        <f>_xlfn.XLOOKUP(Table2[[#This Row],[Store_ID]],Table6[Store_ID],Table6[Region],"Not Found")</f>
        <v>South Zone 1</v>
      </c>
      <c r="U1663" s="2" t="s">
        <v>147</v>
      </c>
      <c r="V1663" s="2" t="str">
        <f>_xlfn.XLOOKUP(Table2[[#This Row],[Employee_ID]],Table5[Employee_ID],Table5[Employee Name],"Not Found")</f>
        <v>Logesh Gopalakrishnan</v>
      </c>
      <c r="W1663" s="2">
        <v>2</v>
      </c>
      <c r="X1663" s="2">
        <v>1007.84</v>
      </c>
      <c r="Y1663" s="2">
        <v>5</v>
      </c>
      <c r="Z1663" s="2">
        <v>100.78</v>
      </c>
      <c r="AA1663" s="2">
        <v>12</v>
      </c>
      <c r="AB1663" s="2">
        <v>229.79</v>
      </c>
      <c r="AC1663" s="2">
        <v>2144.69</v>
      </c>
      <c r="AD1663" s="2">
        <v>1522.14</v>
      </c>
      <c r="AE1663" s="2">
        <f t="shared" si="53"/>
        <v>392.76</v>
      </c>
      <c r="AF1663" s="2" t="s">
        <v>25</v>
      </c>
      <c r="AG1663" s="42">
        <f>IFERROR(Table2[[#This Row],[Profit]]/Table2[[#This Row],[Sales Amount]],0)</f>
        <v>0.18313136164200886</v>
      </c>
      <c r="AH1663" s="2" t="str">
        <f>TRIM(Table2[[#This Row],[Payment Modee]])</f>
        <v>UPI</v>
      </c>
      <c r="AI1663" s="2" t="s">
        <v>36</v>
      </c>
      <c r="AJ1663" s="2" t="s">
        <v>27</v>
      </c>
      <c r="AK1663" s="2" t="s">
        <v>2269</v>
      </c>
      <c r="AL1663" s="16" t="str">
        <f>IF(HOUR(Table2[[#This Row],[Order Time]])&lt;12,"Morning",IF(HOUR(Table2[[#This Row],[Order Time]])&lt;17,"Afternoon",IF(HOUR(Table2[[#This Row],[Order Time]])&lt;21,"Evening","Night")))</f>
        <v>Night</v>
      </c>
      <c r="AM1663" s="16" t="s">
        <v>29</v>
      </c>
    </row>
    <row r="1664" spans="1:39" x14ac:dyDescent="0.25">
      <c r="A1664" s="13" t="s">
        <v>3471</v>
      </c>
      <c r="B1664" s="4">
        <v>45603</v>
      </c>
      <c r="C1664" s="2">
        <f>YEAR(Table2[[#This Row],[Invoice Date]])</f>
        <v>2024</v>
      </c>
      <c r="D1664" s="2" t="str">
        <f>TEXT(Table2[[#This Row],[Invoice Date]],"mmm")</f>
        <v>Nov</v>
      </c>
      <c r="E1664" s="2" t="str">
        <f>Table2[[#This Row],[Store_ID]]&amp;"-"&amp;Table2[[#This Row],[Year]]&amp;"-"&amp;Table2[[#This Row],[Month]]</f>
        <v>STR010-2024-Nov</v>
      </c>
      <c r="F1664" s="2" t="s">
        <v>1286</v>
      </c>
      <c r="G1664" s="2" t="str">
        <f>_xlfn.XLOOKUP(Table2[[#This Row],[Customer_ID]],Table3[Customer_ID],Table3[Customer Name],"Not Found")</f>
        <v>Chidambaram Rao</v>
      </c>
      <c r="H1664" s="2" t="str">
        <f>_xlfn.XLOOKUP(Table2[[#This Row],[Customer_ID]],Table3[Customer_ID],Table3[Gender],"Female")</f>
        <v>Male</v>
      </c>
      <c r="I1664" s="2" t="str">
        <f>_xlfn.XLOOKUP(Table2[[#This Row],[Customer_ID]],Table3[Customer_ID],Table3[City],"Missing Memebership")</f>
        <v>Bengaluru</v>
      </c>
      <c r="J1664" s="2" t="str">
        <f>_xlfn.XLOOKUP(Table2[[#This Row],[Customer_ID]],Table3[Customer_ID],Table3[State],"Karnataka")</f>
        <v>Karnataka</v>
      </c>
      <c r="K1664" s="2" t="str">
        <f>_xlfn.XLOOKUP(Table2[[#This Row],[Customer_ID]],Table3[Customer_ID],Table3[Membership],"Regular")</f>
        <v>Platinum</v>
      </c>
      <c r="L1664" s="2" t="s">
        <v>2019</v>
      </c>
      <c r="M1664" s="2" t="str">
        <f>_xlfn.XLOOKUP(Table2[[#This Row],[Product_ID]],Table4[Product_ID],Table4[Product_Name],"Not Found")</f>
        <v>Reebok Kurta Wine</v>
      </c>
      <c r="N1664" s="2" t="str">
        <f>_xlfn.XLOOKUP(Table2[[#This Row],[Product_ID]],Table4[Product_ID],Table4[Category],"Not Found")</f>
        <v>Men Ethnic</v>
      </c>
      <c r="O1664" s="2" t="str">
        <f>_xlfn.XLOOKUP(Table2[[#This Row],[Product_ID]],Table4[Product_ID],Table4[Subcategory],"Not Found")</f>
        <v>Kurta</v>
      </c>
      <c r="P1664" s="2" t="str">
        <f>_xlfn.XLOOKUP(Table2[[#This Row],[Product_ID]],Table4[Product_ID],Table4[Brand],"Missing Brand")</f>
        <v>Reebok</v>
      </c>
      <c r="Q1664" s="2" t="s">
        <v>818</v>
      </c>
      <c r="R1664" s="2" t="str">
        <f>_xlfn.XLOOKUP(Table2[[#This Row],[Store_ID]],Table6[Store_ID],Table6[Store Name],"Not Found")</f>
        <v>TrendMart Kochi Mall Kiosk</v>
      </c>
      <c r="S1664" s="2">
        <f>_xlfn.XLOOKUP(Table2[[#This Row],[Store_ID]],Table6[Store_ID],Table6[Monthly Target],"Missing Target")</f>
        <v>2500000</v>
      </c>
      <c r="T1664" s="2" t="str">
        <f>_xlfn.XLOOKUP(Table2[[#This Row],[Store_ID]],Table6[Store_ID],Table6[Region],"Not Found")</f>
        <v>South Zone 1</v>
      </c>
      <c r="U1664" s="2" t="s">
        <v>153</v>
      </c>
      <c r="V1664" s="2" t="str">
        <f>_xlfn.XLOOKUP(Table2[[#This Row],[Employee_ID]],Table5[Employee_ID],Table5[Employee Name],"Not Found")</f>
        <v>Rani Mishra</v>
      </c>
      <c r="W1664" s="2">
        <v>1</v>
      </c>
      <c r="X1664" s="2">
        <v>2556.13</v>
      </c>
      <c r="Y1664" s="2">
        <v>15</v>
      </c>
      <c r="Z1664" s="2">
        <v>383.42</v>
      </c>
      <c r="AA1664" s="2">
        <v>12</v>
      </c>
      <c r="AB1664" s="2">
        <v>260.73</v>
      </c>
      <c r="AC1664" s="2">
        <v>2433.44</v>
      </c>
      <c r="AD1664" s="2">
        <v>1888.29</v>
      </c>
      <c r="AE1664" s="2">
        <f t="shared" ref="AE1664:AE1669" si="54">(AC1664-AD1664-AB1664)</f>
        <v>284.42000000000007</v>
      </c>
      <c r="AF1664" s="2" t="s">
        <v>25</v>
      </c>
      <c r="AG1664" s="42">
        <f>IFERROR(Table2[[#This Row],[Profit]]/Table2[[#This Row],[Sales Amount]],0)</f>
        <v>0.1168798080084161</v>
      </c>
      <c r="AH1664" s="2" t="str">
        <f>TRIM(Table2[[#This Row],[Payment Modee]])</f>
        <v>UPI</v>
      </c>
      <c r="AI1664" s="2" t="s">
        <v>26</v>
      </c>
      <c r="AJ1664" s="2" t="s">
        <v>27</v>
      </c>
      <c r="AK1664" s="2" t="s">
        <v>888</v>
      </c>
      <c r="AL1664" s="16" t="str">
        <f>IF(HOUR(Table2[[#This Row],[Order Time]])&lt;12,"Morning",IF(HOUR(Table2[[#This Row],[Order Time]])&lt;17,"Afternoon",IF(HOUR(Table2[[#This Row],[Order Time]])&lt;21,"Evening","Night")))</f>
        <v>Afternoon</v>
      </c>
      <c r="AM1664" s="16" t="s">
        <v>29</v>
      </c>
    </row>
    <row r="1665" spans="1:39" x14ac:dyDescent="0.25">
      <c r="A1665" s="13" t="s">
        <v>3472</v>
      </c>
      <c r="B1665" s="4">
        <v>45537</v>
      </c>
      <c r="C1665" s="2">
        <f>YEAR(Table2[[#This Row],[Invoice Date]])</f>
        <v>2024</v>
      </c>
      <c r="D1665" s="2" t="str">
        <f>TEXT(Table2[[#This Row],[Invoice Date]],"mmm")</f>
        <v>Sep</v>
      </c>
      <c r="E1665" s="2" t="str">
        <f>Table2[[#This Row],[Store_ID]]&amp;"-"&amp;Table2[[#This Row],[Year]]&amp;"-"&amp;Table2[[#This Row],[Month]]</f>
        <v>STR094-2024-Sep</v>
      </c>
      <c r="F1665" s="2" t="s">
        <v>1120</v>
      </c>
      <c r="G1665" s="2" t="str">
        <f>_xlfn.XLOOKUP(Table2[[#This Row],[Customer_ID]],Table3[Customer_ID],Table3[Customer Name],"Not Found")</f>
        <v>Saranya Hegde</v>
      </c>
      <c r="H1665" s="2" t="str">
        <f>_xlfn.XLOOKUP(Table2[[#This Row],[Customer_ID]],Table3[Customer_ID],Table3[Gender],"Female")</f>
        <v>Female</v>
      </c>
      <c r="I1665" s="2" t="str">
        <f>_xlfn.XLOOKUP(Table2[[#This Row],[Customer_ID]],Table3[Customer_ID],Table3[City],"Missing Memebership")</f>
        <v>Kochi</v>
      </c>
      <c r="J1665" s="2" t="str">
        <f>_xlfn.XLOOKUP(Table2[[#This Row],[Customer_ID]],Table3[Customer_ID],Table3[State],"Karnataka")</f>
        <v>Kerala</v>
      </c>
      <c r="K1665" s="2" t="str">
        <f>_xlfn.XLOOKUP(Table2[[#This Row],[Customer_ID]],Table3[Customer_ID],Table3[Membership],"Regular")</f>
        <v>Gold</v>
      </c>
      <c r="L1665" s="2" t="s">
        <v>209</v>
      </c>
      <c r="M1665" s="2" t="str">
        <f>_xlfn.XLOOKUP(Table2[[#This Row],[Product_ID]],Table4[Product_ID],Table4[Product_Name],"Not Found")</f>
        <v>Nalli Silks Jeggings Wine</v>
      </c>
      <c r="N1665" s="2" t="str">
        <f>_xlfn.XLOOKUP(Table2[[#This Row],[Product_ID]],Table4[Product_ID],Table4[Category],"Not Found")</f>
        <v>Women Jeans</v>
      </c>
      <c r="O1665" s="2" t="str">
        <f>_xlfn.XLOOKUP(Table2[[#This Row],[Product_ID]],Table4[Product_ID],Table4[Subcategory],"Not Found")</f>
        <v>Jeggings</v>
      </c>
      <c r="P1665" s="2" t="str">
        <f>_xlfn.XLOOKUP(Table2[[#This Row],[Product_ID]],Table4[Product_ID],Table4[Brand],"Missing Brand")</f>
        <v>Nalli Silks</v>
      </c>
      <c r="Q1665" s="2" t="s">
        <v>610</v>
      </c>
      <c r="R1665" s="2" t="str">
        <f>_xlfn.XLOOKUP(Table2[[#This Row],[Store_ID]],Table6[Store_ID],Table6[Store Name],"Not Found")</f>
        <v>TrendMart Kollam Flagship</v>
      </c>
      <c r="S1665" s="2">
        <f>_xlfn.XLOOKUP(Table2[[#This Row],[Store_ID]],Table6[Store_ID],Table6[Monthly Target],"Missing Target")</f>
        <v>1200000</v>
      </c>
      <c r="T1665" s="2" t="str">
        <f>_xlfn.XLOOKUP(Table2[[#This Row],[Store_ID]],Table6[Store_ID],Table6[Region],"Not Found")</f>
        <v>South Zone 1</v>
      </c>
      <c r="U1665" s="2" t="s">
        <v>135</v>
      </c>
      <c r="V1665" s="2" t="str">
        <f>_xlfn.XLOOKUP(Table2[[#This Row],[Employee_ID]],Table5[Employee_ID],Table5[Employee Name],"Not Found")</f>
        <v>Yamini Pandian</v>
      </c>
      <c r="W1665" s="2">
        <v>1</v>
      </c>
      <c r="X1665" s="2">
        <v>1099.07</v>
      </c>
      <c r="Y1665" s="2">
        <v>25</v>
      </c>
      <c r="Z1665" s="2">
        <v>274.77</v>
      </c>
      <c r="AA1665" s="2">
        <v>12</v>
      </c>
      <c r="AB1665" s="2">
        <v>98.92</v>
      </c>
      <c r="AC1665" s="2">
        <v>923.22</v>
      </c>
      <c r="AD1665" s="2">
        <v>759</v>
      </c>
      <c r="AE1665" s="2">
        <f t="shared" si="54"/>
        <v>65.300000000000026</v>
      </c>
      <c r="AF1665" s="2" t="s">
        <v>35</v>
      </c>
      <c r="AG1665" s="42">
        <f>IFERROR(Table2[[#This Row],[Profit]]/Table2[[#This Row],[Sales Amount]],0)</f>
        <v>7.0730703407638512E-2</v>
      </c>
      <c r="AH1665" s="2" t="str">
        <f>TRIM(Table2[[#This Row],[Payment Modee]])</f>
        <v>Debit Card</v>
      </c>
      <c r="AI1665" s="2" t="s">
        <v>26</v>
      </c>
      <c r="AJ1665" s="2" t="s">
        <v>27</v>
      </c>
      <c r="AK1665" s="2" t="s">
        <v>3411</v>
      </c>
      <c r="AL1665" s="16" t="str">
        <f>IF(HOUR(Table2[[#This Row],[Order Time]])&lt;12,"Morning",IF(HOUR(Table2[[#This Row],[Order Time]])&lt;17,"Afternoon",IF(HOUR(Table2[[#This Row],[Order Time]])&lt;21,"Evening","Night")))</f>
        <v>Afternoon</v>
      </c>
      <c r="AM1665" s="16" t="s">
        <v>29</v>
      </c>
    </row>
    <row r="1666" spans="1:39" x14ac:dyDescent="0.25">
      <c r="A1666" s="13" t="s">
        <v>3473</v>
      </c>
      <c r="B1666" s="4">
        <v>45431</v>
      </c>
      <c r="C1666" s="2">
        <f>YEAR(Table2[[#This Row],[Invoice Date]])</f>
        <v>2024</v>
      </c>
      <c r="D1666" s="2" t="str">
        <f>TEXT(Table2[[#This Row],[Invoice Date]],"mmm")</f>
        <v>May</v>
      </c>
      <c r="E1666" s="2" t="str">
        <f>Table2[[#This Row],[Store_ID]]&amp;"-"&amp;Table2[[#This Row],[Year]]&amp;"-"&amp;Table2[[#This Row],[Month]]</f>
        <v>STR110-2024-May</v>
      </c>
      <c r="F1666" s="2" t="s">
        <v>1926</v>
      </c>
      <c r="G1666" s="2" t="str">
        <f>_xlfn.XLOOKUP(Table2[[#This Row],[Customer_ID]],Table3[Customer_ID],Table3[Customer Name],"Not Found")</f>
        <v>Hariharan Mishra</v>
      </c>
      <c r="H1666" s="2" t="str">
        <f>_xlfn.XLOOKUP(Table2[[#This Row],[Customer_ID]],Table3[Customer_ID],Table3[Gender],"Female")</f>
        <v>Male</v>
      </c>
      <c r="I1666" s="2" t="str">
        <f>_xlfn.XLOOKUP(Table2[[#This Row],[Customer_ID]],Table3[Customer_ID],Table3[City],"Missing Memebership")</f>
        <v>Dindigul</v>
      </c>
      <c r="J1666" s="2" t="str">
        <f>_xlfn.XLOOKUP(Table2[[#This Row],[Customer_ID]],Table3[Customer_ID],Table3[State],"Karnataka")</f>
        <v>Tamil Nadu</v>
      </c>
      <c r="K1666" s="2" t="str">
        <f>_xlfn.XLOOKUP(Table2[[#This Row],[Customer_ID]],Table3[Customer_ID],Table3[Membership],"Regular")</f>
        <v>Silver</v>
      </c>
      <c r="L1666" s="2" t="s">
        <v>163</v>
      </c>
      <c r="M1666" s="2" t="str">
        <f>_xlfn.XLOOKUP(Table2[[#This Row],[Product_ID]],Table4[Product_ID],Table4[Product_Name],"Not Found")</f>
        <v>Westside Sling Bag Grey</v>
      </c>
      <c r="N1666" s="2" t="str">
        <f>_xlfn.XLOOKUP(Table2[[#This Row],[Product_ID]],Table4[Product_ID],Table4[Category],"Not Found")</f>
        <v>Handbags</v>
      </c>
      <c r="O1666" s="2" t="str">
        <f>_xlfn.XLOOKUP(Table2[[#This Row],[Product_ID]],Table4[Product_ID],Table4[Subcategory],"Not Found")</f>
        <v>Sling Bag</v>
      </c>
      <c r="P1666" s="2" t="str">
        <f>_xlfn.XLOOKUP(Table2[[#This Row],[Product_ID]],Table4[Product_ID],Table4[Brand],"Missing Brand")</f>
        <v>Westside</v>
      </c>
      <c r="Q1666" s="2" t="s">
        <v>146</v>
      </c>
      <c r="R1666" s="2" t="str">
        <f>_xlfn.XLOOKUP(Table2[[#This Row],[Store_ID]],Table6[Store_ID],Table6[Store Name],"Not Found")</f>
        <v>TrendMart Thoothukudi Outlet</v>
      </c>
      <c r="S1666" s="2">
        <f>_xlfn.XLOOKUP(Table2[[#This Row],[Store_ID]],Table6[Store_ID],Table6[Monthly Target],"Missing Target")</f>
        <v>1000000</v>
      </c>
      <c r="T1666" s="2" t="str">
        <f>_xlfn.XLOOKUP(Table2[[#This Row],[Store_ID]],Table6[Store_ID],Table6[Region],"Not Found")</f>
        <v>South Zone 1</v>
      </c>
      <c r="U1666" s="2" t="s">
        <v>159</v>
      </c>
      <c r="V1666" s="2" t="str">
        <f>_xlfn.XLOOKUP(Table2[[#This Row],[Employee_ID]],Table5[Employee_ID],Table5[Employee Name],"Not Found")</f>
        <v>Venkat Sharma</v>
      </c>
      <c r="W1666" s="2">
        <v>1</v>
      </c>
      <c r="X1666" s="2">
        <v>3644.14</v>
      </c>
      <c r="Y1666" s="2">
        <v>15</v>
      </c>
      <c r="Z1666" s="2">
        <v>546.62</v>
      </c>
      <c r="AA1666" s="2">
        <v>12</v>
      </c>
      <c r="AB1666" s="2">
        <v>371.7</v>
      </c>
      <c r="AC1666" s="2">
        <v>3469.22</v>
      </c>
      <c r="AD1666" s="2">
        <v>2069.33</v>
      </c>
      <c r="AE1666" s="2">
        <f t="shared" si="54"/>
        <v>1028.1899999999998</v>
      </c>
      <c r="AF1666" s="2" t="s">
        <v>56</v>
      </c>
      <c r="AG1666" s="42">
        <f>IFERROR(Table2[[#This Row],[Profit]]/Table2[[#This Row],[Sales Amount]],0)</f>
        <v>0.29637497766068449</v>
      </c>
      <c r="AH1666" s="2" t="str">
        <f>TRIM(Table2[[#This Row],[Payment Modee]])</f>
        <v>Credit Card</v>
      </c>
      <c r="AI1666" s="2" t="s">
        <v>36</v>
      </c>
      <c r="AJ1666" s="2" t="s">
        <v>27</v>
      </c>
      <c r="AK1666" s="2" t="s">
        <v>876</v>
      </c>
      <c r="AL1666" s="16" t="str">
        <f>IF(HOUR(Table2[[#This Row],[Order Time]])&lt;12,"Morning",IF(HOUR(Table2[[#This Row],[Order Time]])&lt;17,"Afternoon",IF(HOUR(Table2[[#This Row],[Order Time]])&lt;21,"Evening","Night")))</f>
        <v>Morning</v>
      </c>
      <c r="AM1666" s="16" t="s">
        <v>38</v>
      </c>
    </row>
    <row r="1667" spans="1:39" x14ac:dyDescent="0.25">
      <c r="A1667" s="13" t="s">
        <v>3474</v>
      </c>
      <c r="B1667" s="4">
        <v>45662</v>
      </c>
      <c r="C1667" s="2">
        <f>YEAR(Table2[[#This Row],[Invoice Date]])</f>
        <v>2025</v>
      </c>
      <c r="D1667" s="2" t="str">
        <f>TEXT(Table2[[#This Row],[Invoice Date]],"mmm")</f>
        <v>Jan</v>
      </c>
      <c r="E1667" s="2" t="str">
        <f>Table2[[#This Row],[Store_ID]]&amp;"-"&amp;Table2[[#This Row],[Year]]&amp;"-"&amp;Table2[[#This Row],[Month]]</f>
        <v>STR032-2025-Jan</v>
      </c>
      <c r="F1667" s="2" t="s">
        <v>305</v>
      </c>
      <c r="G1667" s="2" t="str">
        <f>_xlfn.XLOOKUP(Table2[[#This Row],[Customer_ID]],Table3[Customer_ID],Table3[Customer Name],"Not Found")</f>
        <v>Ravi Kamath</v>
      </c>
      <c r="H1667" s="2" t="str">
        <f>_xlfn.XLOOKUP(Table2[[#This Row],[Customer_ID]],Table3[Customer_ID],Table3[Gender],"Female")</f>
        <v>Male</v>
      </c>
      <c r="I1667" s="2" t="str">
        <f>_xlfn.XLOOKUP(Table2[[#This Row],[Customer_ID]],Table3[Customer_ID],Table3[City],"Missing Memebership")</f>
        <v>Nizamabad</v>
      </c>
      <c r="J1667" s="2" t="str">
        <f>_xlfn.XLOOKUP(Table2[[#This Row],[Customer_ID]],Table3[Customer_ID],Table3[State],"Karnataka")</f>
        <v>Telangana</v>
      </c>
      <c r="K1667" s="2" t="str">
        <f>_xlfn.XLOOKUP(Table2[[#This Row],[Customer_ID]],Table3[Customer_ID],Table3[Membership],"Regular")</f>
        <v>Regular</v>
      </c>
      <c r="L1667" s="2" t="s">
        <v>96</v>
      </c>
      <c r="M1667" s="2" t="str">
        <f>_xlfn.XLOOKUP(Table2[[#This Row],[Product_ID]],Table4[Product_ID],Table4[Product_Name],"Not Found")</f>
        <v>Metro Shoes Regular Fit Charcoal</v>
      </c>
      <c r="N1667" s="2" t="str">
        <f>_xlfn.XLOOKUP(Table2[[#This Row],[Product_ID]],Table4[Product_ID],Table4[Category],"Not Found")</f>
        <v>Men Jeans</v>
      </c>
      <c r="O1667" s="2" t="str">
        <f>_xlfn.XLOOKUP(Table2[[#This Row],[Product_ID]],Table4[Product_ID],Table4[Subcategory],"Not Found")</f>
        <v>Regular Fit</v>
      </c>
      <c r="P1667" s="2" t="str">
        <f>_xlfn.XLOOKUP(Table2[[#This Row],[Product_ID]],Table4[Product_ID],Table4[Brand],"Missing Brand")</f>
        <v>Metro Shoes</v>
      </c>
      <c r="Q1667" s="2" t="s">
        <v>413</v>
      </c>
      <c r="R1667" s="2" t="str">
        <f>_xlfn.XLOOKUP(Table2[[#This Row],[Store_ID]],Table6[Store_ID],Table6[Store Name],"Not Found")</f>
        <v>TrendMart Kochi Standard</v>
      </c>
      <c r="S1667" s="2">
        <f>_xlfn.XLOOKUP(Table2[[#This Row],[Store_ID]],Table6[Store_ID],Table6[Monthly Target],"Missing Target")</f>
        <v>2500000</v>
      </c>
      <c r="T1667" s="2" t="str">
        <f>_xlfn.XLOOKUP(Table2[[#This Row],[Store_ID]],Table6[Store_ID],Table6[Region],"Not Found")</f>
        <v>South Zone 1</v>
      </c>
      <c r="U1667" s="2" t="s">
        <v>268</v>
      </c>
      <c r="V1667" s="2" t="str">
        <f>_xlfn.XLOOKUP(Table2[[#This Row],[Employee_ID]],Table5[Employee_ID],Table5[Employee Name],"Not Found")</f>
        <v>Ganesh Iyengar</v>
      </c>
      <c r="W1667" s="2">
        <v>2</v>
      </c>
      <c r="X1667" s="2">
        <v>1108.73</v>
      </c>
      <c r="Y1667" s="2">
        <v>25</v>
      </c>
      <c r="Z1667" s="2">
        <v>554.37</v>
      </c>
      <c r="AA1667" s="2">
        <v>12</v>
      </c>
      <c r="AB1667" s="2">
        <v>199.57</v>
      </c>
      <c r="AC1667" s="2">
        <v>1862.66</v>
      </c>
      <c r="AD1667" s="2">
        <v>1656.88</v>
      </c>
      <c r="AE1667" s="2">
        <f t="shared" si="54"/>
        <v>6.2099999999999795</v>
      </c>
      <c r="AF1667" s="2" t="s">
        <v>25</v>
      </c>
      <c r="AG1667" s="42">
        <f>IFERROR(Table2[[#This Row],[Profit]]/Table2[[#This Row],[Sales Amount]],0)</f>
        <v>3.333941782182459E-3</v>
      </c>
      <c r="AH1667" s="2" t="str">
        <f>TRIM(Table2[[#This Row],[Payment Modee]])</f>
        <v>UPI</v>
      </c>
      <c r="AI1667" s="2" t="s">
        <v>26</v>
      </c>
      <c r="AJ1667" s="2" t="s">
        <v>27</v>
      </c>
      <c r="AK1667" s="2" t="s">
        <v>3475</v>
      </c>
      <c r="AL1667" s="16" t="str">
        <f>IF(HOUR(Table2[[#This Row],[Order Time]])&lt;12,"Morning",IF(HOUR(Table2[[#This Row],[Order Time]])&lt;17,"Afternoon",IF(HOUR(Table2[[#This Row],[Order Time]])&lt;21,"Evening","Night")))</f>
        <v>Afternoon</v>
      </c>
      <c r="AM1667" s="16" t="s">
        <v>38</v>
      </c>
    </row>
    <row r="1668" spans="1:39" x14ac:dyDescent="0.25">
      <c r="A1668" s="13" t="s">
        <v>3476</v>
      </c>
      <c r="B1668" s="4">
        <v>45578</v>
      </c>
      <c r="C1668" s="2">
        <f>YEAR(Table2[[#This Row],[Invoice Date]])</f>
        <v>2024</v>
      </c>
      <c r="D1668" s="2" t="str">
        <f>TEXT(Table2[[#This Row],[Invoice Date]],"mmm")</f>
        <v>Oct</v>
      </c>
      <c r="E1668" s="2" t="str">
        <f>Table2[[#This Row],[Store_ID]]&amp;"-"&amp;Table2[[#This Row],[Year]]&amp;"-"&amp;Table2[[#This Row],[Month]]</f>
        <v>STR116-2024-Oct</v>
      </c>
      <c r="F1668" s="2" t="s">
        <v>21</v>
      </c>
      <c r="G1668" s="2" t="str">
        <f>_xlfn.XLOOKUP(Table2[[#This Row],[Customer_ID]],Table3[Customer_ID],Table3[Customer Name],"Not Found")</f>
        <v>Dhruv Achari</v>
      </c>
      <c r="H1668" s="2" t="str">
        <f>_xlfn.XLOOKUP(Table2[[#This Row],[Customer_ID]],Table3[Customer_ID],Table3[Gender],"Female")</f>
        <v>Male</v>
      </c>
      <c r="I1668" s="2" t="str">
        <f>_xlfn.XLOOKUP(Table2[[#This Row],[Customer_ID]],Table3[Customer_ID],Table3[City],"Missing Memebership")</f>
        <v>Kollam</v>
      </c>
      <c r="J1668" s="2" t="str">
        <f>_xlfn.XLOOKUP(Table2[[#This Row],[Customer_ID]],Table3[Customer_ID],Table3[State],"Karnataka")</f>
        <v>Kerala</v>
      </c>
      <c r="K1668" s="2" t="str">
        <f>_xlfn.XLOOKUP(Table2[[#This Row],[Customer_ID]],Table3[Customer_ID],Table3[Membership],"Regular")</f>
        <v>Regular</v>
      </c>
      <c r="L1668" s="2" t="s">
        <v>694</v>
      </c>
      <c r="M1668" s="2" t="str">
        <f>_xlfn.XLOOKUP(Table2[[#This Row],[Product_ID]],Table4[Product_ID],Table4[Product_Name],"Not Found")</f>
        <v>Indian Terrain Denim Shirt Wine</v>
      </c>
      <c r="N1668" s="2" t="str">
        <f>_xlfn.XLOOKUP(Table2[[#This Row],[Product_ID]],Table4[Product_ID],Table4[Category],"Not Found")</f>
        <v>Accessories</v>
      </c>
      <c r="O1668" s="2" t="str">
        <f>_xlfn.XLOOKUP(Table2[[#This Row],[Product_ID]],Table4[Product_ID],Table4[Subcategory],"Not Found")</f>
        <v>Tie</v>
      </c>
      <c r="P1668" s="2" t="str">
        <f>_xlfn.XLOOKUP(Table2[[#This Row],[Product_ID]],Table4[Product_ID],Table4[Brand],"Missing Brand")</f>
        <v>Being Human</v>
      </c>
      <c r="Q1668" s="2" t="s">
        <v>219</v>
      </c>
      <c r="R1668" s="2" t="str">
        <f>_xlfn.XLOOKUP(Table2[[#This Row],[Store_ID]],Table6[Store_ID],Table6[Store Name],"Not Found")</f>
        <v>TrendMart Madurai High Street</v>
      </c>
      <c r="S1668" s="2">
        <f>_xlfn.XLOOKUP(Table2[[#This Row],[Store_ID]],Table6[Store_ID],Table6[Monthly Target],"Missing Target")</f>
        <v>2000000</v>
      </c>
      <c r="T1668" s="2" t="str">
        <f>_xlfn.XLOOKUP(Table2[[#This Row],[Store_ID]],Table6[Store_ID],Table6[Region],"Not Found")</f>
        <v>South Zone 1</v>
      </c>
      <c r="U1668" s="2" t="s">
        <v>62</v>
      </c>
      <c r="V1668" s="2" t="str">
        <f>_xlfn.XLOOKUP(Table2[[#This Row],[Employee_ID]],Table5[Employee_ID],Table5[Employee Name],"Not Found")</f>
        <v>Rahul Krishnan</v>
      </c>
      <c r="W1668" s="2">
        <v>2</v>
      </c>
      <c r="X1668" s="2">
        <v>1120.7</v>
      </c>
      <c r="Y1668" s="2">
        <v>0</v>
      </c>
      <c r="Z1668" s="2">
        <v>0</v>
      </c>
      <c r="AA1668" s="2">
        <v>12</v>
      </c>
      <c r="AB1668" s="2">
        <v>268.97000000000003</v>
      </c>
      <c r="AC1668" s="2">
        <v>2510.37</v>
      </c>
      <c r="AD1668" s="2">
        <v>1167.72</v>
      </c>
      <c r="AE1668" s="2">
        <f t="shared" si="54"/>
        <v>1073.6799999999998</v>
      </c>
      <c r="AF1668" s="2" t="s">
        <v>69</v>
      </c>
      <c r="AG1668" s="42">
        <f>IFERROR(Table2[[#This Row],[Profit]]/Table2[[#This Row],[Sales Amount]],0)</f>
        <v>0.42769790907316446</v>
      </c>
      <c r="AH1668" s="2" t="str">
        <f>TRIM(Table2[[#This Row],[Payment Modee]])</f>
        <v>Cash</v>
      </c>
      <c r="AI1668" s="2" t="s">
        <v>26</v>
      </c>
      <c r="AJ1668" s="2" t="s">
        <v>27</v>
      </c>
      <c r="AK1668" s="2" t="s">
        <v>2956</v>
      </c>
      <c r="AL1668" s="16" t="str">
        <f>IF(HOUR(Table2[[#This Row],[Order Time]])&lt;12,"Morning",IF(HOUR(Table2[[#This Row],[Order Time]])&lt;17,"Afternoon",IF(HOUR(Table2[[#This Row],[Order Time]])&lt;21,"Evening","Night")))</f>
        <v>Evening</v>
      </c>
      <c r="AM1668" s="16" t="s">
        <v>38</v>
      </c>
    </row>
    <row r="1669" spans="1:39" x14ac:dyDescent="0.25">
      <c r="A1669" s="13" t="s">
        <v>3477</v>
      </c>
      <c r="B1669" s="4">
        <v>45720</v>
      </c>
      <c r="C1669" s="2">
        <f>YEAR(Table2[[#This Row],[Invoice Date]])</f>
        <v>2025</v>
      </c>
      <c r="D1669" s="2" t="str">
        <f>TEXT(Table2[[#This Row],[Invoice Date]],"mmm")</f>
        <v>Mar</v>
      </c>
      <c r="E1669" s="2" t="str">
        <f>Table2[[#This Row],[Store_ID]]&amp;"-"&amp;Table2[[#This Row],[Year]]&amp;"-"&amp;Table2[[#This Row],[Month]]</f>
        <v>STR100-2025-Mar</v>
      </c>
      <c r="F1669" s="2" t="s">
        <v>897</v>
      </c>
      <c r="G1669" s="2" t="str">
        <f>_xlfn.XLOOKUP(Table2[[#This Row],[Customer_ID]],Table3[Customer_ID],Table3[Customer Name],"Not Found")</f>
        <v>Preethi Naicker</v>
      </c>
      <c r="H1669" s="2" t="str">
        <f>_xlfn.XLOOKUP(Table2[[#This Row],[Customer_ID]],Table3[Customer_ID],Table3[Gender],"Female")</f>
        <v>Female</v>
      </c>
      <c r="I1669" s="2" t="str">
        <f>_xlfn.XLOOKUP(Table2[[#This Row],[Customer_ID]],Table3[Customer_ID],Table3[City],"Missing Memebership")</f>
        <v>Thiruvananthapuram</v>
      </c>
      <c r="J1669" s="2" t="str">
        <f>_xlfn.XLOOKUP(Table2[[#This Row],[Customer_ID]],Table3[Customer_ID],Table3[State],"Karnataka")</f>
        <v>Kerala</v>
      </c>
      <c r="K1669" s="2" t="str">
        <f>_xlfn.XLOOKUP(Table2[[#This Row],[Customer_ID]],Table3[Customer_ID],Table3[Membership],"Regular")</f>
        <v>Regular</v>
      </c>
      <c r="L1669" s="2" t="s">
        <v>2583</v>
      </c>
      <c r="M1669" s="2" t="str">
        <f>_xlfn.XLOOKUP(Table2[[#This Row],[Product_ID]],Table4[Product_ID],Table4[Product_Name],"Not Found")</f>
        <v>Liberty Anarkali Kurti Navy Blue</v>
      </c>
      <c r="N1669" s="2" t="str">
        <f>_xlfn.XLOOKUP(Table2[[#This Row],[Product_ID]],Table4[Product_ID],Table4[Category],"Not Found")</f>
        <v>Women Kurtis</v>
      </c>
      <c r="O1669" s="2" t="str">
        <f>_xlfn.XLOOKUP(Table2[[#This Row],[Product_ID]],Table4[Product_ID],Table4[Subcategory],"Not Found")</f>
        <v>Anarkali Kurti</v>
      </c>
      <c r="P1669" s="2" t="str">
        <f>_xlfn.XLOOKUP(Table2[[#This Row],[Product_ID]],Table4[Product_ID],Table4[Brand],"Missing Brand")</f>
        <v>Liberty</v>
      </c>
      <c r="Q1669" s="2" t="s">
        <v>364</v>
      </c>
      <c r="R1669" s="2" t="str">
        <f>_xlfn.XLOOKUP(Table2[[#This Row],[Store_ID]],Table6[Store_ID],Table6[Store Name],"Not Found")</f>
        <v>TrendMart Hubballi Standard</v>
      </c>
      <c r="S1669" s="2">
        <f>_xlfn.XLOOKUP(Table2[[#This Row],[Store_ID]],Table6[Store_ID],Table6[Monthly Target],"Missing Target")</f>
        <v>2500000</v>
      </c>
      <c r="T1669" s="2" t="str">
        <f>_xlfn.XLOOKUP(Table2[[#This Row],[Store_ID]],Table6[Store_ID],Table6[Region],"Not Found")</f>
        <v>South Zone 2</v>
      </c>
      <c r="U1669" s="2" t="s">
        <v>102</v>
      </c>
      <c r="V1669" s="2" t="str">
        <f>_xlfn.XLOOKUP(Table2[[#This Row],[Employee_ID]],Table5[Employee_ID],Table5[Employee Name],"Not Found")</f>
        <v>Chandra Reddy</v>
      </c>
      <c r="W1669" s="2">
        <v>1</v>
      </c>
      <c r="X1669" s="2">
        <v>1233.27</v>
      </c>
      <c r="Y1669" s="2">
        <v>15</v>
      </c>
      <c r="Z1669" s="2">
        <v>184.99</v>
      </c>
      <c r="AA1669" s="2">
        <v>12</v>
      </c>
      <c r="AB1669" s="2">
        <v>125.79</v>
      </c>
      <c r="AC1669" s="2">
        <v>1174.07</v>
      </c>
      <c r="AD1669" s="2">
        <v>859.94</v>
      </c>
      <c r="AE1669" s="2">
        <f t="shared" si="54"/>
        <v>188.33999999999986</v>
      </c>
      <c r="AF1669" s="2" t="s">
        <v>25</v>
      </c>
      <c r="AG1669" s="42">
        <f>IFERROR(Table2[[#This Row],[Profit]]/Table2[[#This Row],[Sales Amount]],0)</f>
        <v>0.16041632952038623</v>
      </c>
      <c r="AH1669" s="2" t="str">
        <f>TRIM(Table2[[#This Row],[Payment Modee]])</f>
        <v>UPI</v>
      </c>
      <c r="AI1669" s="2" t="s">
        <v>26</v>
      </c>
      <c r="AJ1669" s="2" t="s">
        <v>27</v>
      </c>
      <c r="AK1669" s="2" t="s">
        <v>1098</v>
      </c>
      <c r="AL1669" s="16" t="str">
        <f>IF(HOUR(Table2[[#This Row],[Order Time]])&lt;12,"Morning",IF(HOUR(Table2[[#This Row],[Order Time]])&lt;17,"Afternoon",IF(HOUR(Table2[[#This Row],[Order Time]])&lt;21,"Evening","Night")))</f>
        <v>Night</v>
      </c>
      <c r="AM1669" s="16" t="s">
        <v>29</v>
      </c>
    </row>
    <row r="1670" spans="1:39" x14ac:dyDescent="0.25">
      <c r="A1670" s="14" t="s">
        <v>9190</v>
      </c>
      <c r="B1670" s="8">
        <v>45387</v>
      </c>
      <c r="C1670" s="7">
        <f>YEAR(Table2[[#This Row],[Invoice Date]])</f>
        <v>2024</v>
      </c>
      <c r="D1670" s="7" t="str">
        <f>TEXT(Table2[[#This Row],[Invoice Date]],"mmm")</f>
        <v>Apr</v>
      </c>
      <c r="E1670" s="7" t="str">
        <f>Table2[[#This Row],[Store_ID]]&amp;"-"&amp;Table2[[#This Row],[Year]]&amp;"-"&amp;Table2[[#This Row],[Month]]</f>
        <v>STR099-2024-Apr</v>
      </c>
      <c r="F1670" s="7" t="s">
        <v>3478</v>
      </c>
      <c r="G1670" s="7" t="str">
        <f>_xlfn.XLOOKUP(Table2[[#This Row],[Customer_ID]],Table3[Customer_ID],Table3[Customer Name],"Not Found")</f>
        <v>Ashok Venkatesan</v>
      </c>
      <c r="H1670" s="7" t="str">
        <f>_xlfn.XLOOKUP(Table2[[#This Row],[Customer_ID]],Table3[Customer_ID],Table3[Gender],"Female")</f>
        <v>Male</v>
      </c>
      <c r="I1670" s="7" t="str">
        <f>_xlfn.XLOOKUP(Table2[[#This Row],[Customer_ID]],Table3[Customer_ID],Table3[City],"Missing Memebership")</f>
        <v>Khammam</v>
      </c>
      <c r="J1670" s="7" t="str">
        <f>_xlfn.XLOOKUP(Table2[[#This Row],[Customer_ID]],Table3[Customer_ID],Table3[State],"Karnataka")</f>
        <v>Telangana</v>
      </c>
      <c r="K1670" s="7" t="str">
        <f>_xlfn.XLOOKUP(Table2[[#This Row],[Customer_ID]],Table3[Customer_ID],Table3[Membership],"Regular")</f>
        <v>Regular</v>
      </c>
      <c r="L1670" s="7" t="s">
        <v>306</v>
      </c>
      <c r="M1670" s="7" t="str">
        <f>_xlfn.XLOOKUP(Table2[[#This Row],[Product_ID]],Table4[Product_ID],Table4[Product_Name],"Not Found")</f>
        <v>Raymond Slim Fit Beige</v>
      </c>
      <c r="N1670" s="7" t="str">
        <f>_xlfn.XLOOKUP(Table2[[#This Row],[Product_ID]],Table4[Product_ID],Table4[Category],"Not Found")</f>
        <v>Men Jeans</v>
      </c>
      <c r="O1670" s="7" t="str">
        <f>_xlfn.XLOOKUP(Table2[[#This Row],[Product_ID]],Table4[Product_ID],Table4[Subcategory],"Not Found")</f>
        <v>Slim Fit</v>
      </c>
      <c r="P1670" s="7" t="str">
        <f>_xlfn.XLOOKUP(Table2[[#This Row],[Product_ID]],Table4[Product_ID],Table4[Brand],"Missing Brand")</f>
        <v>Raymond</v>
      </c>
      <c r="Q1670" s="7" t="s">
        <v>175</v>
      </c>
      <c r="R1670" s="7" t="str">
        <f>_xlfn.XLOOKUP(Table2[[#This Row],[Store_ID]],Table6[Store_ID],Table6[Store Name],"Not Found")</f>
        <v>TrendMart Khammam Standard</v>
      </c>
      <c r="S1670" s="7">
        <f>_xlfn.XLOOKUP(Table2[[#This Row],[Store_ID]],Table6[Store_ID],Table6[Monthly Target],"Missing Target")</f>
        <v>1500000</v>
      </c>
      <c r="T1670" s="7" t="str">
        <f>_xlfn.XLOOKUP(Table2[[#This Row],[Store_ID]],Table6[Store_ID],Table6[Region],"Not Found")</f>
        <v>South Zone 2</v>
      </c>
      <c r="U1670" s="7" t="s">
        <v>55</v>
      </c>
      <c r="V1670" s="7" t="str">
        <f>_xlfn.XLOOKUP(Table2[[#This Row],[Employee_ID]],Table5[Employee_ID],Table5[Employee Name],"Not Found")</f>
        <v>Padma Gounder</v>
      </c>
      <c r="W1670" s="7">
        <v>0</v>
      </c>
      <c r="X1670" s="7">
        <v>1129.23</v>
      </c>
      <c r="Y1670" s="7">
        <v>15</v>
      </c>
      <c r="Z1670" s="7">
        <v>0</v>
      </c>
      <c r="AA1670" s="7">
        <v>12</v>
      </c>
      <c r="AB1670" s="7">
        <v>0</v>
      </c>
      <c r="AC1670" s="7">
        <v>0</v>
      </c>
      <c r="AD1670" s="7">
        <v>0</v>
      </c>
      <c r="AE1670" s="7">
        <v>0</v>
      </c>
      <c r="AF1670" s="2" t="s">
        <v>56</v>
      </c>
      <c r="AG1670" s="42">
        <f>IFERROR(Table2[[#This Row],[Profit]]/Table2[[#This Row],[Sales Amount]],0)</f>
        <v>0</v>
      </c>
      <c r="AH1670" s="2" t="str">
        <f>TRIM(Table2[[#This Row],[Payment Modee]])</f>
        <v>Credit Card</v>
      </c>
      <c r="AI1670" s="7" t="s">
        <v>36</v>
      </c>
      <c r="AJ1670" s="7" t="s">
        <v>27</v>
      </c>
      <c r="AK1670" s="7" t="s">
        <v>3479</v>
      </c>
      <c r="AL1670" s="17" t="str">
        <f>IF(HOUR(Table2[[#This Row],[Order Time]])&lt;12,"Morning",IF(HOUR(Table2[[#This Row],[Order Time]])&lt;17,"Afternoon",IF(HOUR(Table2[[#This Row],[Order Time]])&lt;21,"Evening","Night")))</f>
        <v>Morning</v>
      </c>
      <c r="AM1670" s="17" t="s">
        <v>29</v>
      </c>
    </row>
    <row r="1671" spans="1:39" x14ac:dyDescent="0.25">
      <c r="A1671" s="13" t="s">
        <v>3480</v>
      </c>
      <c r="B1671" s="4">
        <v>45715</v>
      </c>
      <c r="C1671" s="2">
        <f>YEAR(Table2[[#This Row],[Invoice Date]])</f>
        <v>2025</v>
      </c>
      <c r="D1671" s="2" t="str">
        <f>TEXT(Table2[[#This Row],[Invoice Date]],"mmm")</f>
        <v>Feb</v>
      </c>
      <c r="E1671" s="2" t="str">
        <f>Table2[[#This Row],[Store_ID]]&amp;"-"&amp;Table2[[#This Row],[Year]]&amp;"-"&amp;Table2[[#This Row],[Month]]</f>
        <v>STR042-2025-Feb</v>
      </c>
      <c r="F1671" s="2" t="s">
        <v>1473</v>
      </c>
      <c r="G1671" s="2" t="str">
        <f>_xlfn.XLOOKUP(Table2[[#This Row],[Customer_ID]],Table3[Customer_ID],Table3[Customer Name],"Not Found")</f>
        <v>Dhanya Raman</v>
      </c>
      <c r="H1671" s="2" t="str">
        <f>_xlfn.XLOOKUP(Table2[[#This Row],[Customer_ID]],Table3[Customer_ID],Table3[Gender],"Female")</f>
        <v>Female</v>
      </c>
      <c r="I1671" s="2" t="str">
        <f>_xlfn.XLOOKUP(Table2[[#This Row],[Customer_ID]],Table3[Customer_ID],Table3[City],"Missing Memebership")</f>
        <v>Hyderabad</v>
      </c>
      <c r="J1671" s="2" t="str">
        <f>_xlfn.XLOOKUP(Table2[[#This Row],[Customer_ID]],Table3[Customer_ID],Table3[State],"Karnataka")</f>
        <v>Telangana</v>
      </c>
      <c r="K1671" s="2" t="str">
        <f>_xlfn.XLOOKUP(Table2[[#This Row],[Customer_ID]],Table3[Customer_ID],Table3[Membership],"Regular")</f>
        <v>Gold</v>
      </c>
      <c r="L1671" s="2" t="s">
        <v>852</v>
      </c>
      <c r="M1671" s="2" t="str">
        <f>_xlfn.XLOOKUP(Table2[[#This Row],[Product_ID]],Table4[Product_ID],Table4[Product_Name],"Not Found")</f>
        <v>Pepe Jeans Track Pant Mustard</v>
      </c>
      <c r="N1671" s="2" t="str">
        <f>_xlfn.XLOOKUP(Table2[[#This Row],[Product_ID]],Table4[Product_ID],Table4[Category],"Not Found")</f>
        <v>Men Trousers</v>
      </c>
      <c r="O1671" s="2" t="str">
        <f>_xlfn.XLOOKUP(Table2[[#This Row],[Product_ID]],Table4[Product_ID],Table4[Subcategory],"Not Found")</f>
        <v>Track Pant</v>
      </c>
      <c r="P1671" s="2" t="str">
        <f>_xlfn.XLOOKUP(Table2[[#This Row],[Product_ID]],Table4[Product_ID],Table4[Brand],"Missing Brand")</f>
        <v>Pepe Jeans</v>
      </c>
      <c r="Q1671" s="2" t="s">
        <v>1218</v>
      </c>
      <c r="R1671" s="2" t="str">
        <f>_xlfn.XLOOKUP(Table2[[#This Row],[Store_ID]],Table6[Store_ID],Table6[Store Name],"Not Found")</f>
        <v>TrendMart Thrissur Standard</v>
      </c>
      <c r="S1671" s="2">
        <f>_xlfn.XLOOKUP(Table2[[#This Row],[Store_ID]],Table6[Store_ID],Table6[Monthly Target],"Missing Target")</f>
        <v>800000</v>
      </c>
      <c r="T1671" s="2" t="str">
        <f>_xlfn.XLOOKUP(Table2[[#This Row],[Store_ID]],Table6[Store_ID],Table6[Region],"Not Found")</f>
        <v>South Zone 1</v>
      </c>
      <c r="U1671" s="2" t="s">
        <v>187</v>
      </c>
      <c r="V1671" s="2" t="str">
        <f>_xlfn.XLOOKUP(Table2[[#This Row],[Employee_ID]],Table5[Employee_ID],Table5[Employee Name],"Not Found")</f>
        <v>Ganapathy Naidu</v>
      </c>
      <c r="W1671" s="2">
        <v>3</v>
      </c>
      <c r="X1671" s="2">
        <v>1168.1300000000001</v>
      </c>
      <c r="Y1671" s="2">
        <v>0</v>
      </c>
      <c r="Z1671" s="2">
        <v>0</v>
      </c>
      <c r="AA1671" s="2">
        <v>12</v>
      </c>
      <c r="AB1671" s="2">
        <v>420.53</v>
      </c>
      <c r="AC1671" s="2">
        <v>3924.92</v>
      </c>
      <c r="AD1671" s="2">
        <v>2645.79</v>
      </c>
      <c r="AE1671" s="2">
        <f t="shared" ref="AE1671:AE1698" si="55">(AC1671-AD1671-AB1671)</f>
        <v>858.60000000000014</v>
      </c>
      <c r="AF1671" s="2" t="s">
        <v>56</v>
      </c>
      <c r="AG1671" s="42">
        <f>IFERROR(Table2[[#This Row],[Profit]]/Table2[[#This Row],[Sales Amount]],0)</f>
        <v>0.21875605107874813</v>
      </c>
      <c r="AH1671" s="2" t="str">
        <f>TRIM(Table2[[#This Row],[Payment Modee]])</f>
        <v>Credit Card</v>
      </c>
      <c r="AI1671" s="2" t="s">
        <v>36</v>
      </c>
      <c r="AJ1671" s="2" t="s">
        <v>27</v>
      </c>
      <c r="AK1671" s="2" t="s">
        <v>1165</v>
      </c>
      <c r="AL1671" s="16" t="str">
        <f>IF(HOUR(Table2[[#This Row],[Order Time]])&lt;12,"Morning",IF(HOUR(Table2[[#This Row],[Order Time]])&lt;17,"Afternoon",IF(HOUR(Table2[[#This Row],[Order Time]])&lt;21,"Evening","Night")))</f>
        <v>Evening</v>
      </c>
      <c r="AM1671" s="16" t="s">
        <v>29</v>
      </c>
    </row>
    <row r="1672" spans="1:39" x14ac:dyDescent="0.25">
      <c r="A1672" s="13" t="s">
        <v>3481</v>
      </c>
      <c r="B1672" s="4">
        <v>45637</v>
      </c>
      <c r="C1672" s="2">
        <f>YEAR(Table2[[#This Row],[Invoice Date]])</f>
        <v>2024</v>
      </c>
      <c r="D1672" s="2" t="str">
        <f>TEXT(Table2[[#This Row],[Invoice Date]],"mmm")</f>
        <v>Dec</v>
      </c>
      <c r="E1672" s="2" t="str">
        <f>Table2[[#This Row],[Store_ID]]&amp;"-"&amp;Table2[[#This Row],[Year]]&amp;"-"&amp;Table2[[#This Row],[Month]]</f>
        <v>STR100-2024-Dec</v>
      </c>
      <c r="F1672" s="2" t="s">
        <v>2097</v>
      </c>
      <c r="G1672" s="2" t="str">
        <f>_xlfn.XLOOKUP(Table2[[#This Row],[Customer_ID]],Table3[Customer_ID],Table3[Customer Name],"Not Found")</f>
        <v>Usha Shetty</v>
      </c>
      <c r="H1672" s="2" t="str">
        <f>_xlfn.XLOOKUP(Table2[[#This Row],[Customer_ID]],Table3[Customer_ID],Table3[Gender],"Female")</f>
        <v>Female</v>
      </c>
      <c r="I1672" s="2" t="str">
        <f>_xlfn.XLOOKUP(Table2[[#This Row],[Customer_ID]],Table3[Customer_ID],Table3[City],"Missing Memebership")</f>
        <v>Madurai</v>
      </c>
      <c r="J1672" s="2" t="str">
        <f>_xlfn.XLOOKUP(Table2[[#This Row],[Customer_ID]],Table3[Customer_ID],Table3[State],"Karnataka")</f>
        <v>Tamil Nadu</v>
      </c>
      <c r="K1672" s="2" t="str">
        <f>_xlfn.XLOOKUP(Table2[[#This Row],[Customer_ID]],Table3[Customer_ID],Table3[Membership],"Regular")</f>
        <v>Silver</v>
      </c>
      <c r="L1672" s="2" t="s">
        <v>430</v>
      </c>
      <c r="M1672" s="2" t="str">
        <f>_xlfn.XLOOKUP(Table2[[#This Row],[Product_ID]],Table4[Product_ID],Table4[Product_Name],"Not Found")</f>
        <v>US Polo Assn Bootcut Black</v>
      </c>
      <c r="N1672" s="2" t="str">
        <f>_xlfn.XLOOKUP(Table2[[#This Row],[Product_ID]],Table4[Product_ID],Table4[Category],"Not Found")</f>
        <v>Women Jeans</v>
      </c>
      <c r="O1672" s="2" t="str">
        <f>_xlfn.XLOOKUP(Table2[[#This Row],[Product_ID]],Table4[Product_ID],Table4[Subcategory],"Not Found")</f>
        <v>Bootcut</v>
      </c>
      <c r="P1672" s="2" t="str">
        <f>_xlfn.XLOOKUP(Table2[[#This Row],[Product_ID]],Table4[Product_ID],Table4[Brand],"Missing Brand")</f>
        <v>US Polo Assn</v>
      </c>
      <c r="Q1672" s="2" t="s">
        <v>364</v>
      </c>
      <c r="R1672" s="2" t="str">
        <f>_xlfn.XLOOKUP(Table2[[#This Row],[Store_ID]],Table6[Store_ID],Table6[Store Name],"Not Found")</f>
        <v>TrendMart Hubballi Standard</v>
      </c>
      <c r="S1672" s="2">
        <f>_xlfn.XLOOKUP(Table2[[#This Row],[Store_ID]],Table6[Store_ID],Table6[Monthly Target],"Missing Target")</f>
        <v>2500000</v>
      </c>
      <c r="T1672" s="2" t="str">
        <f>_xlfn.XLOOKUP(Table2[[#This Row],[Store_ID]],Table6[Store_ID],Table6[Region],"Not Found")</f>
        <v>South Zone 2</v>
      </c>
      <c r="U1672" s="2" t="s">
        <v>55</v>
      </c>
      <c r="V1672" s="2" t="str">
        <f>_xlfn.XLOOKUP(Table2[[#This Row],[Employee_ID]],Table5[Employee_ID],Table5[Employee Name],"Not Found")</f>
        <v>Padma Gounder</v>
      </c>
      <c r="W1672" s="2">
        <v>1</v>
      </c>
      <c r="X1672" s="2">
        <v>1334.56</v>
      </c>
      <c r="Y1672" s="2">
        <v>30</v>
      </c>
      <c r="Z1672" s="2">
        <v>400.37</v>
      </c>
      <c r="AA1672" s="2">
        <v>12</v>
      </c>
      <c r="AB1672" s="2">
        <v>112.1</v>
      </c>
      <c r="AC1672" s="2">
        <v>1046.29</v>
      </c>
      <c r="AD1672" s="2">
        <v>834.96</v>
      </c>
      <c r="AE1672" s="2">
        <f t="shared" si="55"/>
        <v>99.229999999999933</v>
      </c>
      <c r="AF1672" s="2" t="s">
        <v>56</v>
      </c>
      <c r="AG1672" s="42">
        <f>IFERROR(Table2[[#This Row],[Profit]]/Table2[[#This Row],[Sales Amount]],0)</f>
        <v>9.4839862753156326E-2</v>
      </c>
      <c r="AH1672" s="2" t="str">
        <f>TRIM(Table2[[#This Row],[Payment Modee]])</f>
        <v>Credit Card</v>
      </c>
      <c r="AI1672" s="2" t="s">
        <v>26</v>
      </c>
      <c r="AJ1672" s="2" t="s">
        <v>27</v>
      </c>
      <c r="AK1672" s="2" t="s">
        <v>1186</v>
      </c>
      <c r="AL1672" s="16" t="str">
        <f>IF(HOUR(Table2[[#This Row],[Order Time]])&lt;12,"Morning",IF(HOUR(Table2[[#This Row],[Order Time]])&lt;17,"Afternoon",IF(HOUR(Table2[[#This Row],[Order Time]])&lt;21,"Evening","Night")))</f>
        <v>Night</v>
      </c>
      <c r="AM1672" s="16" t="s">
        <v>29</v>
      </c>
    </row>
    <row r="1673" spans="1:39" x14ac:dyDescent="0.25">
      <c r="A1673" s="13" t="s">
        <v>3482</v>
      </c>
      <c r="B1673" s="4">
        <v>45412</v>
      </c>
      <c r="C1673" s="2">
        <f>YEAR(Table2[[#This Row],[Invoice Date]])</f>
        <v>2024</v>
      </c>
      <c r="D1673" s="2" t="str">
        <f>TEXT(Table2[[#This Row],[Invoice Date]],"mmm")</f>
        <v>Apr</v>
      </c>
      <c r="E1673" s="2" t="str">
        <f>Table2[[#This Row],[Store_ID]]&amp;"-"&amp;Table2[[#This Row],[Year]]&amp;"-"&amp;Table2[[#This Row],[Month]]</f>
        <v>STR096-2024-Apr</v>
      </c>
      <c r="F1673" s="2" t="s">
        <v>2887</v>
      </c>
      <c r="G1673" s="2" t="str">
        <f>_xlfn.XLOOKUP(Table2[[#This Row],[Customer_ID]],Table3[Customer_ID],Table3[Customer Name],"Not Found")</f>
        <v>Anil Mishra</v>
      </c>
      <c r="H1673" s="2" t="str">
        <f>_xlfn.XLOOKUP(Table2[[#This Row],[Customer_ID]],Table3[Customer_ID],Table3[Gender],"Female")</f>
        <v>Male</v>
      </c>
      <c r="I1673" s="2" t="str">
        <f>_xlfn.XLOOKUP(Table2[[#This Row],[Customer_ID]],Table3[Customer_ID],Table3[City],"Missing Memebership")</f>
        <v>Madurai</v>
      </c>
      <c r="J1673" s="2" t="str">
        <f>_xlfn.XLOOKUP(Table2[[#This Row],[Customer_ID]],Table3[Customer_ID],Table3[State],"Karnataka")</f>
        <v>Tamil Nadu</v>
      </c>
      <c r="K1673" s="2" t="str">
        <f>_xlfn.XLOOKUP(Table2[[#This Row],[Customer_ID]],Table3[Customer_ID],Table3[Membership],"Regular")</f>
        <v>Gold</v>
      </c>
      <c r="L1673" s="2" t="s">
        <v>2856</v>
      </c>
      <c r="M1673" s="2" t="str">
        <f>_xlfn.XLOOKUP(Table2[[#This Row],[Product_ID]],Table4[Product_ID],Table4[Product_Name],"Not Found")</f>
        <v>Global Desi Joggers Charcoal</v>
      </c>
      <c r="N1673" s="2" t="str">
        <f>_xlfn.XLOOKUP(Table2[[#This Row],[Product_ID]],Table4[Product_ID],Table4[Category],"Not Found")</f>
        <v>Sportswear</v>
      </c>
      <c r="O1673" s="2" t="str">
        <f>_xlfn.XLOOKUP(Table2[[#This Row],[Product_ID]],Table4[Product_ID],Table4[Subcategory],"Not Found")</f>
        <v>Joggers</v>
      </c>
      <c r="P1673" s="2" t="str">
        <f>_xlfn.XLOOKUP(Table2[[#This Row],[Product_ID]],Table4[Product_ID],Table4[Brand],"Missing Brand")</f>
        <v>Global Desi</v>
      </c>
      <c r="Q1673" s="2" t="s">
        <v>375</v>
      </c>
      <c r="R1673" s="2" t="str">
        <f>_xlfn.XLOOKUP(Table2[[#This Row],[Store_ID]],Table6[Store_ID],Table6[Store Name],"Not Found")</f>
        <v>TrendMart Mangaluru Mall Kiosk</v>
      </c>
      <c r="S1673" s="2">
        <f>_xlfn.XLOOKUP(Table2[[#This Row],[Store_ID]],Table6[Store_ID],Table6[Monthly Target],"Missing Target")</f>
        <v>1500000</v>
      </c>
      <c r="T1673" s="2" t="str">
        <f>_xlfn.XLOOKUP(Table2[[#This Row],[Store_ID]],Table6[Store_ID],Table6[Region],"Not Found")</f>
        <v>South Zone 2</v>
      </c>
      <c r="U1673" s="2" t="s">
        <v>165</v>
      </c>
      <c r="V1673" s="2" t="str">
        <f>_xlfn.XLOOKUP(Table2[[#This Row],[Employee_ID]],Table5[Employee_ID],Table5[Employee Name],"Not Found")</f>
        <v>Vasanthi Gupta</v>
      </c>
      <c r="W1673" s="2">
        <v>2</v>
      </c>
      <c r="X1673" s="2">
        <v>1418.17</v>
      </c>
      <c r="Y1673" s="2">
        <v>0</v>
      </c>
      <c r="Z1673" s="2">
        <v>0</v>
      </c>
      <c r="AA1673" s="2">
        <v>12</v>
      </c>
      <c r="AB1673" s="2">
        <v>340.36</v>
      </c>
      <c r="AC1673" s="2">
        <v>3176.7</v>
      </c>
      <c r="AD1673" s="2">
        <v>2058.48</v>
      </c>
      <c r="AE1673" s="2">
        <f t="shared" si="55"/>
        <v>777.85999999999979</v>
      </c>
      <c r="AF1673" s="2" t="s">
        <v>69</v>
      </c>
      <c r="AG1673" s="42">
        <f>IFERROR(Table2[[#This Row],[Profit]]/Table2[[#This Row],[Sales Amount]],0)</f>
        <v>0.24486416721755275</v>
      </c>
      <c r="AH1673" s="2" t="str">
        <f>TRIM(Table2[[#This Row],[Payment Modee]])</f>
        <v>Cash</v>
      </c>
      <c r="AI1673" s="2" t="s">
        <v>26</v>
      </c>
      <c r="AJ1673" s="2" t="s">
        <v>27</v>
      </c>
      <c r="AK1673" s="2" t="s">
        <v>3483</v>
      </c>
      <c r="AL1673" s="16" t="str">
        <f>IF(HOUR(Table2[[#This Row],[Order Time]])&lt;12,"Morning",IF(HOUR(Table2[[#This Row],[Order Time]])&lt;17,"Afternoon",IF(HOUR(Table2[[#This Row],[Order Time]])&lt;21,"Evening","Night")))</f>
        <v>Afternoon</v>
      </c>
      <c r="AM1673" s="16" t="s">
        <v>29</v>
      </c>
    </row>
    <row r="1674" spans="1:39" x14ac:dyDescent="0.25">
      <c r="A1674" s="13" t="s">
        <v>3484</v>
      </c>
      <c r="B1674" s="4">
        <v>45492</v>
      </c>
      <c r="C1674" s="2">
        <f>YEAR(Table2[[#This Row],[Invoice Date]])</f>
        <v>2024</v>
      </c>
      <c r="D1674" s="2" t="str">
        <f>TEXT(Table2[[#This Row],[Invoice Date]],"mmm")</f>
        <v>Jul</v>
      </c>
      <c r="E1674" s="2" t="str">
        <f>Table2[[#This Row],[Store_ID]]&amp;"-"&amp;Table2[[#This Row],[Year]]&amp;"-"&amp;Table2[[#This Row],[Month]]</f>
        <v>STR030-2024-Jul</v>
      </c>
      <c r="F1674" s="2" t="s">
        <v>3044</v>
      </c>
      <c r="G1674" s="2" t="str">
        <f>_xlfn.XLOOKUP(Table2[[#This Row],[Customer_ID]],Table3[Customer_ID],Table3[Customer Name],"Not Found")</f>
        <v>Tarun Varma</v>
      </c>
      <c r="H1674" s="2" t="str">
        <f>_xlfn.XLOOKUP(Table2[[#This Row],[Customer_ID]],Table3[Customer_ID],Table3[Gender],"Female")</f>
        <v>Male</v>
      </c>
      <c r="I1674" s="2" t="str">
        <f>_xlfn.XLOOKUP(Table2[[#This Row],[Customer_ID]],Table3[Customer_ID],Table3[City],"Missing Memebership")</f>
        <v>Vijayawada</v>
      </c>
      <c r="J1674" s="2" t="str">
        <f>_xlfn.XLOOKUP(Table2[[#This Row],[Customer_ID]],Table3[Customer_ID],Table3[State],"Karnataka")</f>
        <v>Andhra Pradesh</v>
      </c>
      <c r="K1674" s="2" t="str">
        <f>_xlfn.XLOOKUP(Table2[[#This Row],[Customer_ID]],Table3[Customer_ID],Table3[Membership],"Regular")</f>
        <v>Regular</v>
      </c>
      <c r="L1674" s="2" t="s">
        <v>47</v>
      </c>
      <c r="M1674" s="2" t="str">
        <f>_xlfn.XLOOKUP(Table2[[#This Row],[Product_ID]],Table4[Product_ID],Table4[Product_Name],"Not Found")</f>
        <v>Max Fashion Printed Saree Brown</v>
      </c>
      <c r="N1674" s="2" t="str">
        <f>_xlfn.XLOOKUP(Table2[[#This Row],[Product_ID]],Table4[Product_ID],Table4[Category],"Not Found")</f>
        <v>Women Sarees</v>
      </c>
      <c r="O1674" s="2" t="str">
        <f>_xlfn.XLOOKUP(Table2[[#This Row],[Product_ID]],Table4[Product_ID],Table4[Subcategory],"Not Found")</f>
        <v>Printed Saree</v>
      </c>
      <c r="P1674" s="2" t="str">
        <f>_xlfn.XLOOKUP(Table2[[#This Row],[Product_ID]],Table4[Product_ID],Table4[Brand],"Missing Brand")</f>
        <v>Max Fashion</v>
      </c>
      <c r="Q1674" s="2" t="s">
        <v>1033</v>
      </c>
      <c r="R1674" s="2" t="str">
        <f>_xlfn.XLOOKUP(Table2[[#This Row],[Store_ID]],Table6[Store_ID],Table6[Store Name],"Not Found")</f>
        <v>TrendMart Kochi Standard</v>
      </c>
      <c r="S1674" s="2">
        <f>_xlfn.XLOOKUP(Table2[[#This Row],[Store_ID]],Table6[Store_ID],Table6[Monthly Target],"Missing Target")</f>
        <v>2000000</v>
      </c>
      <c r="T1674" s="2" t="str">
        <f>_xlfn.XLOOKUP(Table2[[#This Row],[Store_ID]],Table6[Store_ID],Table6[Region],"Not Found")</f>
        <v>South Zone 1</v>
      </c>
      <c r="U1674" s="2" t="s">
        <v>294</v>
      </c>
      <c r="V1674" s="2" t="str">
        <f>_xlfn.XLOOKUP(Table2[[#This Row],[Employee_ID]],Table5[Employee_ID],Table5[Employee Name],"Not Found")</f>
        <v>Chitra Chettiar</v>
      </c>
      <c r="W1674" s="2">
        <v>2</v>
      </c>
      <c r="X1674" s="2">
        <v>5063.82</v>
      </c>
      <c r="Y1674" s="2">
        <v>10</v>
      </c>
      <c r="Z1674" s="2">
        <v>1012.76</v>
      </c>
      <c r="AA1674" s="2">
        <v>12</v>
      </c>
      <c r="AB1674" s="2">
        <v>1093.79</v>
      </c>
      <c r="AC1674" s="2">
        <v>10208.67</v>
      </c>
      <c r="AD1674" s="2">
        <v>6741.6</v>
      </c>
      <c r="AE1674" s="2">
        <f t="shared" si="55"/>
        <v>2373.2799999999997</v>
      </c>
      <c r="AF1674" s="2" t="s">
        <v>119</v>
      </c>
      <c r="AG1674" s="42">
        <f>IFERROR(Table2[[#This Row],[Profit]]/Table2[[#This Row],[Sales Amount]],0)</f>
        <v>0.23247690443515168</v>
      </c>
      <c r="AH1674" s="2" t="str">
        <f>TRIM(Table2[[#This Row],[Payment Modee]])</f>
        <v>Net Banking</v>
      </c>
      <c r="AI1674" s="2" t="s">
        <v>36</v>
      </c>
      <c r="AJ1674" s="2" t="s">
        <v>27</v>
      </c>
      <c r="AK1674" s="2" t="s">
        <v>1646</v>
      </c>
      <c r="AL1674" s="16" t="str">
        <f>IF(HOUR(Table2[[#This Row],[Order Time]])&lt;12,"Morning",IF(HOUR(Table2[[#This Row],[Order Time]])&lt;17,"Afternoon",IF(HOUR(Table2[[#This Row],[Order Time]])&lt;21,"Evening","Night")))</f>
        <v>Evening</v>
      </c>
      <c r="AM1674" s="16" t="s">
        <v>29</v>
      </c>
    </row>
    <row r="1675" spans="1:39" x14ac:dyDescent="0.25">
      <c r="A1675" s="13" t="s">
        <v>3485</v>
      </c>
      <c r="B1675" s="4">
        <v>45598</v>
      </c>
      <c r="C1675" s="2">
        <f>YEAR(Table2[[#This Row],[Invoice Date]])</f>
        <v>2024</v>
      </c>
      <c r="D1675" s="2" t="str">
        <f>TEXT(Table2[[#This Row],[Invoice Date]],"mmm")</f>
        <v>Nov</v>
      </c>
      <c r="E1675" s="2" t="str">
        <f>Table2[[#This Row],[Store_ID]]&amp;"-"&amp;Table2[[#This Row],[Year]]&amp;"-"&amp;Table2[[#This Row],[Month]]</f>
        <v>STR014-2024-Nov</v>
      </c>
      <c r="F1675" s="2" t="s">
        <v>771</v>
      </c>
      <c r="G1675" s="2" t="str">
        <f>_xlfn.XLOOKUP(Table2[[#This Row],[Customer_ID]],Table3[Customer_ID],Table3[Customer Name],"Not Found")</f>
        <v>Hariharan Reddy</v>
      </c>
      <c r="H1675" s="2" t="str">
        <f>_xlfn.XLOOKUP(Table2[[#This Row],[Customer_ID]],Table3[Customer_ID],Table3[Gender],"Female")</f>
        <v>Male</v>
      </c>
      <c r="I1675" s="2" t="str">
        <f>_xlfn.XLOOKUP(Table2[[#This Row],[Customer_ID]],Table3[Customer_ID],Table3[City],"Missing Memebership")</f>
        <v>Karimnagar</v>
      </c>
      <c r="J1675" s="2" t="str">
        <f>_xlfn.XLOOKUP(Table2[[#This Row],[Customer_ID]],Table3[Customer_ID],Table3[State],"Karnataka")</f>
        <v>Telangana</v>
      </c>
      <c r="K1675" s="2" t="str">
        <f>_xlfn.XLOOKUP(Table2[[#This Row],[Customer_ID]],Table3[Customer_ID],Table3[Membership],"Regular")</f>
        <v>Silver</v>
      </c>
      <c r="L1675" s="2" t="s">
        <v>657</v>
      </c>
      <c r="M1675" s="2" t="str">
        <f>_xlfn.XLOOKUP(Table2[[#This Row],[Product_ID]],Table4[Product_ID],Table4[Product_Name],"Not Found")</f>
        <v>Allen Solly Sports T-Shirt Cream</v>
      </c>
      <c r="N1675" s="2" t="str">
        <f>_xlfn.XLOOKUP(Table2[[#This Row],[Product_ID]],Table4[Product_ID],Table4[Category],"Not Found")</f>
        <v>Sportswear</v>
      </c>
      <c r="O1675" s="2" t="str">
        <f>_xlfn.XLOOKUP(Table2[[#This Row],[Product_ID]],Table4[Product_ID],Table4[Subcategory],"Not Found")</f>
        <v>Sports T-Shirt</v>
      </c>
      <c r="P1675" s="2" t="str">
        <f>_xlfn.XLOOKUP(Table2[[#This Row],[Product_ID]],Table4[Product_ID],Table4[Brand],"Missing Brand")</f>
        <v>Allen Solly</v>
      </c>
      <c r="Q1675" s="2" t="s">
        <v>129</v>
      </c>
      <c r="R1675" s="2" t="str">
        <f>_xlfn.XLOOKUP(Table2[[#This Row],[Store_ID]],Table6[Store_ID],Table6[Store Name],"Not Found")</f>
        <v>TrendMart Tirupati Outlet</v>
      </c>
      <c r="S1675" s="2">
        <f>_xlfn.XLOOKUP(Table2[[#This Row],[Store_ID]],Table6[Store_ID],Table6[Monthly Target],"Missing Target")</f>
        <v>1000000</v>
      </c>
      <c r="T1675" s="2" t="str">
        <f>_xlfn.XLOOKUP(Table2[[#This Row],[Store_ID]],Table6[Store_ID],Table6[Region],"Not Found")</f>
        <v>South Zone 3</v>
      </c>
      <c r="U1675" s="2" t="s">
        <v>142</v>
      </c>
      <c r="V1675" s="2" t="str">
        <f>_xlfn.XLOOKUP(Table2[[#This Row],[Employee_ID]],Table5[Employee_ID],Table5[Employee Name],"Not Found")</f>
        <v>Anusuya Subramaniam</v>
      </c>
      <c r="W1675" s="2">
        <v>1</v>
      </c>
      <c r="X1675" s="2">
        <v>1834.39</v>
      </c>
      <c r="Y1675" s="2">
        <v>5</v>
      </c>
      <c r="Z1675" s="2">
        <v>91.72</v>
      </c>
      <c r="AA1675" s="2">
        <v>12</v>
      </c>
      <c r="AB1675" s="2">
        <v>209.12</v>
      </c>
      <c r="AC1675" s="2">
        <v>1951.79</v>
      </c>
      <c r="AD1675" s="2">
        <v>1115.19</v>
      </c>
      <c r="AE1675" s="2">
        <f t="shared" si="55"/>
        <v>627.4799999999999</v>
      </c>
      <c r="AF1675" s="2" t="s">
        <v>56</v>
      </c>
      <c r="AG1675" s="42">
        <f>IFERROR(Table2[[#This Row],[Profit]]/Table2[[#This Row],[Sales Amount]],0)</f>
        <v>0.32148950450611996</v>
      </c>
      <c r="AH1675" s="2" t="str">
        <f>TRIM(Table2[[#This Row],[Payment Modee]])</f>
        <v>Credit Card</v>
      </c>
      <c r="AI1675" s="2" t="s">
        <v>36</v>
      </c>
      <c r="AJ1675" s="2" t="s">
        <v>27</v>
      </c>
      <c r="AK1675" s="2" t="s">
        <v>2514</v>
      </c>
      <c r="AL1675" s="16" t="str">
        <f>IF(HOUR(Table2[[#This Row],[Order Time]])&lt;12,"Morning",IF(HOUR(Table2[[#This Row],[Order Time]])&lt;17,"Afternoon",IF(HOUR(Table2[[#This Row],[Order Time]])&lt;21,"Evening","Night")))</f>
        <v>Morning</v>
      </c>
      <c r="AM1675" s="16" t="s">
        <v>38</v>
      </c>
    </row>
    <row r="1676" spans="1:39" x14ac:dyDescent="0.25">
      <c r="A1676" s="13" t="s">
        <v>3486</v>
      </c>
      <c r="B1676" s="4">
        <v>45449</v>
      </c>
      <c r="C1676" s="2">
        <f>YEAR(Table2[[#This Row],[Invoice Date]])</f>
        <v>2024</v>
      </c>
      <c r="D1676" s="2" t="str">
        <f>TEXT(Table2[[#This Row],[Invoice Date]],"mmm")</f>
        <v>Jun</v>
      </c>
      <c r="E1676" s="2" t="str">
        <f>Table2[[#This Row],[Store_ID]]&amp;"-"&amp;Table2[[#This Row],[Year]]&amp;"-"&amp;Table2[[#This Row],[Month]]</f>
        <v>STR119-2024-Jun</v>
      </c>
      <c r="F1676" s="2" t="s">
        <v>3487</v>
      </c>
      <c r="G1676" s="2" t="str">
        <f>_xlfn.XLOOKUP(Table2[[#This Row],[Customer_ID]],Table3[Customer_ID],Table3[Customer Name],"Not Found")</f>
        <v>Kalyani Balasubramaniam</v>
      </c>
      <c r="H1676" s="2" t="str">
        <f>_xlfn.XLOOKUP(Table2[[#This Row],[Customer_ID]],Table3[Customer_ID],Table3[Gender],"Female")</f>
        <v>Female</v>
      </c>
      <c r="I1676" s="2" t="str">
        <f>_xlfn.XLOOKUP(Table2[[#This Row],[Customer_ID]],Table3[Customer_ID],Table3[City],"Missing Memebership")</f>
        <v>Bengaluru</v>
      </c>
      <c r="J1676" s="2" t="str">
        <f>_xlfn.XLOOKUP(Table2[[#This Row],[Customer_ID]],Table3[Customer_ID],Table3[State],"Karnataka")</f>
        <v>Karnataka</v>
      </c>
      <c r="K1676" s="2" t="str">
        <f>_xlfn.XLOOKUP(Table2[[#This Row],[Customer_ID]],Table3[Customer_ID],Table3[Membership],"Regular")</f>
        <v>Silver</v>
      </c>
      <c r="L1676" s="2" t="s">
        <v>1185</v>
      </c>
      <c r="M1676" s="2" t="str">
        <f>_xlfn.XLOOKUP(Table2[[#This Row],[Product_ID]],Table4[Product_ID],Table4[Product_Name],"Not Found")</f>
        <v>Metro Shoes Polo Purple</v>
      </c>
      <c r="N1676" s="2" t="str">
        <f>_xlfn.XLOOKUP(Table2[[#This Row],[Product_ID]],Table4[Product_ID],Table4[Category],"Not Found")</f>
        <v>Men T-Shirts</v>
      </c>
      <c r="O1676" s="2" t="str">
        <f>_xlfn.XLOOKUP(Table2[[#This Row],[Product_ID]],Table4[Product_ID],Table4[Subcategory],"Not Found")</f>
        <v>Polo</v>
      </c>
      <c r="P1676" s="2" t="str">
        <f>_xlfn.XLOOKUP(Table2[[#This Row],[Product_ID]],Table4[Product_ID],Table4[Brand],"Missing Brand")</f>
        <v>Metro Shoes</v>
      </c>
      <c r="Q1676" s="2" t="s">
        <v>796</v>
      </c>
      <c r="R1676" s="2" t="str">
        <f>_xlfn.XLOOKUP(Table2[[#This Row],[Store_ID]],Table6[Store_ID],Table6[Store Name],"Not Found")</f>
        <v>TrendMart Vijayawada Standard</v>
      </c>
      <c r="S1676" s="2">
        <f>_xlfn.XLOOKUP(Table2[[#This Row],[Store_ID]],Table6[Store_ID],Table6[Monthly Target],"Missing Target")</f>
        <v>1000000</v>
      </c>
      <c r="T1676" s="2" t="str">
        <f>_xlfn.XLOOKUP(Table2[[#This Row],[Store_ID]],Table6[Store_ID],Table6[Region],"Not Found")</f>
        <v>South Zone 3</v>
      </c>
      <c r="U1676" s="2" t="s">
        <v>294</v>
      </c>
      <c r="V1676" s="2" t="str">
        <f>_xlfn.XLOOKUP(Table2[[#This Row],[Employee_ID]],Table5[Employee_ID],Table5[Employee Name],"Not Found")</f>
        <v>Chitra Chettiar</v>
      </c>
      <c r="W1676" s="2">
        <v>4</v>
      </c>
      <c r="X1676" s="2">
        <v>552.12</v>
      </c>
      <c r="Y1676" s="2">
        <v>0</v>
      </c>
      <c r="Z1676" s="2">
        <v>0</v>
      </c>
      <c r="AA1676" s="2">
        <v>5</v>
      </c>
      <c r="AB1676" s="2">
        <v>110.42</v>
      </c>
      <c r="AC1676" s="2">
        <v>2318.9</v>
      </c>
      <c r="AD1676" s="2">
        <v>1395</v>
      </c>
      <c r="AE1676" s="2">
        <f t="shared" si="55"/>
        <v>813.48000000000013</v>
      </c>
      <c r="AF1676" s="2" t="s">
        <v>119</v>
      </c>
      <c r="AG1676" s="42">
        <f>IFERROR(Table2[[#This Row],[Profit]]/Table2[[#This Row],[Sales Amount]],0)</f>
        <v>0.3508042606408211</v>
      </c>
      <c r="AH1676" s="2" t="str">
        <f>TRIM(Table2[[#This Row],[Payment Modee]])</f>
        <v>Net Banking</v>
      </c>
      <c r="AI1676" s="2" t="s">
        <v>26</v>
      </c>
      <c r="AJ1676" s="2" t="s">
        <v>27</v>
      </c>
      <c r="AK1676" s="2" t="s">
        <v>1801</v>
      </c>
      <c r="AL1676" s="16" t="str">
        <f>IF(HOUR(Table2[[#This Row],[Order Time]])&lt;12,"Morning",IF(HOUR(Table2[[#This Row],[Order Time]])&lt;17,"Afternoon",IF(HOUR(Table2[[#This Row],[Order Time]])&lt;21,"Evening","Night")))</f>
        <v>Morning</v>
      </c>
      <c r="AM1676" s="16" t="s">
        <v>29</v>
      </c>
    </row>
    <row r="1677" spans="1:39" x14ac:dyDescent="0.25">
      <c r="A1677" s="13" t="s">
        <v>3488</v>
      </c>
      <c r="B1677" s="4">
        <v>45491</v>
      </c>
      <c r="C1677" s="2">
        <f>YEAR(Table2[[#This Row],[Invoice Date]])</f>
        <v>2024</v>
      </c>
      <c r="D1677" s="2" t="str">
        <f>TEXT(Table2[[#This Row],[Invoice Date]],"mmm")</f>
        <v>Jul</v>
      </c>
      <c r="E1677" s="2" t="str">
        <f>Table2[[#This Row],[Store_ID]]&amp;"-"&amp;Table2[[#This Row],[Year]]&amp;"-"&amp;Table2[[#This Row],[Month]]</f>
        <v>STR058-2024-Jul</v>
      </c>
      <c r="F1677" s="2" t="s">
        <v>1976</v>
      </c>
      <c r="G1677" s="2" t="str">
        <f>_xlfn.XLOOKUP(Table2[[#This Row],[Customer_ID]],Table3[Customer_ID],Table3[Customer Name],"Not Found")</f>
        <v>Nisha Iyer</v>
      </c>
      <c r="H1677" s="2" t="str">
        <f>_xlfn.XLOOKUP(Table2[[#This Row],[Customer_ID]],Table3[Customer_ID],Table3[Gender],"Female")</f>
        <v>Female</v>
      </c>
      <c r="I1677" s="2" t="str">
        <f>_xlfn.XLOOKUP(Table2[[#This Row],[Customer_ID]],Table3[Customer_ID],Table3[City],"Missing Memebership")</f>
        <v>Visakhapatnam</v>
      </c>
      <c r="J1677" s="2" t="str">
        <f>_xlfn.XLOOKUP(Table2[[#This Row],[Customer_ID]],Table3[Customer_ID],Table3[State],"Karnataka")</f>
        <v>Andhra Pradesh</v>
      </c>
      <c r="K1677" s="2" t="str">
        <f>_xlfn.XLOOKUP(Table2[[#This Row],[Customer_ID]],Table3[Customer_ID],Table3[Membership],"Regular")</f>
        <v>Regular</v>
      </c>
      <c r="L1677" s="2" t="s">
        <v>1347</v>
      </c>
      <c r="M1677" s="2" t="str">
        <f>_xlfn.XLOOKUP(Table2[[#This Row],[Product_ID]],Table4[Product_ID],Table4[Product_Name],"Not Found")</f>
        <v>Skechers Leather Wallet Brown</v>
      </c>
      <c r="N1677" s="2" t="str">
        <f>_xlfn.XLOOKUP(Table2[[#This Row],[Product_ID]],Table4[Product_ID],Table4[Category],"Not Found")</f>
        <v>Wallets</v>
      </c>
      <c r="O1677" s="2" t="str">
        <f>_xlfn.XLOOKUP(Table2[[#This Row],[Product_ID]],Table4[Product_ID],Table4[Subcategory],"Not Found")</f>
        <v>Leather Wallet</v>
      </c>
      <c r="P1677" s="2" t="str">
        <f>_xlfn.XLOOKUP(Table2[[#This Row],[Product_ID]],Table4[Product_ID],Table4[Brand],"Missing Brand")</f>
        <v>Skechers</v>
      </c>
      <c r="Q1677" s="2" t="s">
        <v>54</v>
      </c>
      <c r="R1677" s="2" t="str">
        <f>_xlfn.XLOOKUP(Table2[[#This Row],[Store_ID]],Table6[Store_ID],Table6[Store Name],"Not Found")</f>
        <v>TrendMart Thoothukudi Flagship</v>
      </c>
      <c r="S1677" s="2">
        <f>_xlfn.XLOOKUP(Table2[[#This Row],[Store_ID]],Table6[Store_ID],Table6[Monthly Target],"Missing Target")</f>
        <v>1200000</v>
      </c>
      <c r="T1677" s="2" t="str">
        <f>_xlfn.XLOOKUP(Table2[[#This Row],[Store_ID]],Table6[Store_ID],Table6[Region],"Not Found")</f>
        <v>South Zone 1</v>
      </c>
      <c r="U1677" s="2" t="s">
        <v>417</v>
      </c>
      <c r="V1677" s="2" t="str">
        <f>_xlfn.XLOOKUP(Table2[[#This Row],[Employee_ID]],Table5[Employee_ID],Table5[Employee Name],"Not Found")</f>
        <v>Arjun Krishnan</v>
      </c>
      <c r="W1677" s="2">
        <v>3</v>
      </c>
      <c r="X1677" s="2">
        <v>754.84</v>
      </c>
      <c r="Y1677" s="2">
        <v>15</v>
      </c>
      <c r="Z1677" s="2">
        <v>339.68</v>
      </c>
      <c r="AA1677" s="2">
        <v>5</v>
      </c>
      <c r="AB1677" s="2">
        <v>96.24</v>
      </c>
      <c r="AC1677" s="2">
        <v>2021.08</v>
      </c>
      <c r="AD1677" s="2">
        <v>1710.54</v>
      </c>
      <c r="AE1677" s="2">
        <f t="shared" si="55"/>
        <v>214.29999999999995</v>
      </c>
      <c r="AF1677" s="2" t="s">
        <v>56</v>
      </c>
      <c r="AG1677" s="42">
        <f>IFERROR(Table2[[#This Row],[Profit]]/Table2[[#This Row],[Sales Amount]],0)</f>
        <v>0.10603241831100202</v>
      </c>
      <c r="AH1677" s="2" t="str">
        <f>TRIM(Table2[[#This Row],[Payment Modee]])</f>
        <v>Credit Card</v>
      </c>
      <c r="AI1677" s="2" t="s">
        <v>26</v>
      </c>
      <c r="AJ1677" s="2" t="s">
        <v>27</v>
      </c>
      <c r="AK1677" s="2" t="s">
        <v>2645</v>
      </c>
      <c r="AL1677" s="16" t="str">
        <f>IF(HOUR(Table2[[#This Row],[Order Time]])&lt;12,"Morning",IF(HOUR(Table2[[#This Row],[Order Time]])&lt;17,"Afternoon",IF(HOUR(Table2[[#This Row],[Order Time]])&lt;21,"Evening","Night")))</f>
        <v>Afternoon</v>
      </c>
      <c r="AM1677" s="16" t="s">
        <v>29</v>
      </c>
    </row>
    <row r="1678" spans="1:39" x14ac:dyDescent="0.25">
      <c r="A1678" s="13" t="s">
        <v>3489</v>
      </c>
      <c r="B1678" s="4">
        <v>45526</v>
      </c>
      <c r="C1678" s="2">
        <f>YEAR(Table2[[#This Row],[Invoice Date]])</f>
        <v>2024</v>
      </c>
      <c r="D1678" s="2" t="str">
        <f>TEXT(Table2[[#This Row],[Invoice Date]],"mmm")</f>
        <v>Aug</v>
      </c>
      <c r="E1678" s="2" t="str">
        <f>Table2[[#This Row],[Store_ID]]&amp;"-"&amp;Table2[[#This Row],[Year]]&amp;"-"&amp;Table2[[#This Row],[Month]]</f>
        <v>STR024-2024-Aug</v>
      </c>
      <c r="F1678" s="2" t="s">
        <v>454</v>
      </c>
      <c r="G1678" s="2" t="str">
        <f>_xlfn.XLOOKUP(Table2[[#This Row],[Customer_ID]],Table3[Customer_ID],Table3[Customer Name],"Not Found")</f>
        <v>Venkat Sundaram</v>
      </c>
      <c r="H1678" s="2" t="str">
        <f>_xlfn.XLOOKUP(Table2[[#This Row],[Customer_ID]],Table3[Customer_ID],Table3[Gender],"Female")</f>
        <v>Male</v>
      </c>
      <c r="I1678" s="2" t="str">
        <f>_xlfn.XLOOKUP(Table2[[#This Row],[Customer_ID]],Table3[Customer_ID],Table3[City],"Missing Memebership")</f>
        <v>Mangaluru</v>
      </c>
      <c r="J1678" s="2" t="str">
        <f>_xlfn.XLOOKUP(Table2[[#This Row],[Customer_ID]],Table3[Customer_ID],Table3[State],"Karnataka")</f>
        <v>Karnataka</v>
      </c>
      <c r="K1678" s="2" t="str">
        <f>_xlfn.XLOOKUP(Table2[[#This Row],[Customer_ID]],Table3[Customer_ID],Table3[Membership],"Regular")</f>
        <v>Regular</v>
      </c>
      <c r="L1678" s="2" t="s">
        <v>2641</v>
      </c>
      <c r="M1678" s="2" t="str">
        <f>_xlfn.XLOOKUP(Table2[[#This Row],[Product_ID]],Table4[Product_ID],Table4[Product_Name],"Not Found")</f>
        <v>Libas Polo Peach</v>
      </c>
      <c r="N1678" s="2" t="str">
        <f>_xlfn.XLOOKUP(Table2[[#This Row],[Product_ID]],Table4[Product_ID],Table4[Category],"Not Found")</f>
        <v>Men T-Shirts</v>
      </c>
      <c r="O1678" s="2" t="str">
        <f>_xlfn.XLOOKUP(Table2[[#This Row],[Product_ID]],Table4[Product_ID],Table4[Subcategory],"Not Found")</f>
        <v>Polo</v>
      </c>
      <c r="P1678" s="2" t="str">
        <f>_xlfn.XLOOKUP(Table2[[#This Row],[Product_ID]],Table4[Product_ID],Table4[Brand],"Missing Brand")</f>
        <v>Libas</v>
      </c>
      <c r="Q1678" s="2" t="s">
        <v>134</v>
      </c>
      <c r="R1678" s="2" t="str">
        <f>_xlfn.XLOOKUP(Table2[[#This Row],[Store_ID]],Table6[Store_ID],Table6[Store Name],"Not Found")</f>
        <v>TrendMart Nellore Standard</v>
      </c>
      <c r="S1678" s="2">
        <f>_xlfn.XLOOKUP(Table2[[#This Row],[Store_ID]],Table6[Store_ID],Table6[Monthly Target],"Missing Target")</f>
        <v>1000000</v>
      </c>
      <c r="T1678" s="2" t="str">
        <f>_xlfn.XLOOKUP(Table2[[#This Row],[Store_ID]],Table6[Store_ID],Table6[Region],"Not Found")</f>
        <v>South Zone 3</v>
      </c>
      <c r="U1678" s="2" t="s">
        <v>62</v>
      </c>
      <c r="V1678" s="2" t="str">
        <f>_xlfn.XLOOKUP(Table2[[#This Row],[Employee_ID]],Table5[Employee_ID],Table5[Employee Name],"Not Found")</f>
        <v>Rahul Krishnan</v>
      </c>
      <c r="W1678" s="2">
        <v>3</v>
      </c>
      <c r="X1678" s="2">
        <v>692.69</v>
      </c>
      <c r="Y1678" s="2">
        <v>10</v>
      </c>
      <c r="Z1678" s="2">
        <v>207.81</v>
      </c>
      <c r="AA1678" s="2">
        <v>5</v>
      </c>
      <c r="AB1678" s="2">
        <v>93.51</v>
      </c>
      <c r="AC1678" s="2">
        <v>1963.77</v>
      </c>
      <c r="AD1678" s="2">
        <v>1211.7</v>
      </c>
      <c r="AE1678" s="2">
        <f t="shared" si="55"/>
        <v>658.56</v>
      </c>
      <c r="AF1678" s="2" t="s">
        <v>56</v>
      </c>
      <c r="AG1678" s="42">
        <f>IFERROR(Table2[[#This Row],[Profit]]/Table2[[#This Row],[Sales Amount]],0)</f>
        <v>0.33535495501000623</v>
      </c>
      <c r="AH1678" s="2" t="str">
        <f>TRIM(Table2[[#This Row],[Payment Modee]])</f>
        <v>Credit Card</v>
      </c>
      <c r="AI1678" s="2" t="s">
        <v>26</v>
      </c>
      <c r="AJ1678" s="2" t="s">
        <v>27</v>
      </c>
      <c r="AK1678" s="2" t="s">
        <v>303</v>
      </c>
      <c r="AL1678" s="16" t="str">
        <f>IF(HOUR(Table2[[#This Row],[Order Time]])&lt;12,"Morning",IF(HOUR(Table2[[#This Row],[Order Time]])&lt;17,"Afternoon",IF(HOUR(Table2[[#This Row],[Order Time]])&lt;21,"Evening","Night")))</f>
        <v>Afternoon</v>
      </c>
      <c r="AM1678" s="16" t="s">
        <v>29</v>
      </c>
    </row>
    <row r="1679" spans="1:39" x14ac:dyDescent="0.25">
      <c r="A1679" s="13" t="s">
        <v>3490</v>
      </c>
      <c r="B1679" s="4">
        <v>45388</v>
      </c>
      <c r="C1679" s="2">
        <f>YEAR(Table2[[#This Row],[Invoice Date]])</f>
        <v>2024</v>
      </c>
      <c r="D1679" s="2" t="str">
        <f>TEXT(Table2[[#This Row],[Invoice Date]],"mmm")</f>
        <v>Apr</v>
      </c>
      <c r="E1679" s="2" t="str">
        <f>Table2[[#This Row],[Store_ID]]&amp;"-"&amp;Table2[[#This Row],[Year]]&amp;"-"&amp;Table2[[#This Row],[Month]]</f>
        <v>STR007-2024-Apr</v>
      </c>
      <c r="F1679" s="2" t="s">
        <v>1439</v>
      </c>
      <c r="G1679" s="2" t="str">
        <f>_xlfn.XLOOKUP(Table2[[#This Row],[Customer_ID]],Table3[Customer_ID],Table3[Customer Name],"Not Found")</f>
        <v>Vasu Mudaliar</v>
      </c>
      <c r="H1679" s="2" t="str">
        <f>_xlfn.XLOOKUP(Table2[[#This Row],[Customer_ID]],Table3[Customer_ID],Table3[Gender],"Female")</f>
        <v>Male</v>
      </c>
      <c r="I1679" s="2" t="str">
        <f>_xlfn.XLOOKUP(Table2[[#This Row],[Customer_ID]],Table3[Customer_ID],Table3[City],"Missing Memebership")</f>
        <v>Nellore</v>
      </c>
      <c r="J1679" s="2" t="str">
        <f>_xlfn.XLOOKUP(Table2[[#This Row],[Customer_ID]],Table3[Customer_ID],Table3[State],"Karnataka")</f>
        <v>Andhra Pradesh</v>
      </c>
      <c r="K1679" s="2" t="str">
        <f>_xlfn.XLOOKUP(Table2[[#This Row],[Customer_ID]],Table3[Customer_ID],Table3[Membership],"Regular")</f>
        <v>gold</v>
      </c>
      <c r="L1679" s="2" t="s">
        <v>394</v>
      </c>
      <c r="M1679" s="2" t="str">
        <f>_xlfn.XLOOKUP(Table2[[#This Row],[Product_ID]],Table4[Product_ID],Table4[Product_Name],"Not Found")</f>
        <v>Liberty Sports T-Shirt Peach</v>
      </c>
      <c r="N1679" s="2" t="str">
        <f>_xlfn.XLOOKUP(Table2[[#This Row],[Product_ID]],Table4[Product_ID],Table4[Category],"Not Found")</f>
        <v>Sportswear</v>
      </c>
      <c r="O1679" s="2" t="str">
        <f>_xlfn.XLOOKUP(Table2[[#This Row],[Product_ID]],Table4[Product_ID],Table4[Subcategory],"Not Found")</f>
        <v>Sports T-Shirt</v>
      </c>
      <c r="P1679" s="2" t="str">
        <f>_xlfn.XLOOKUP(Table2[[#This Row],[Product_ID]],Table4[Product_ID],Table4[Brand],"Missing Brand")</f>
        <v>Liberty</v>
      </c>
      <c r="Q1679" s="2" t="s">
        <v>307</v>
      </c>
      <c r="R1679" s="2" t="str">
        <f>_xlfn.XLOOKUP(Table2[[#This Row],[Store_ID]],Table6[Store_ID],Table6[Store Name],"Not Found")</f>
        <v>TrendMart Thoothukudi Mall Kiosk</v>
      </c>
      <c r="S1679" s="2">
        <f>_xlfn.XLOOKUP(Table2[[#This Row],[Store_ID]],Table6[Store_ID],Table6[Monthly Target],"Missing Target")</f>
        <v>1500000</v>
      </c>
      <c r="T1679" s="2" t="str">
        <f>_xlfn.XLOOKUP(Table2[[#This Row],[Store_ID]],Table6[Store_ID],Table6[Region],"Not Found")</f>
        <v>South Zone 1</v>
      </c>
      <c r="U1679" s="2" t="s">
        <v>24</v>
      </c>
      <c r="V1679" s="2" t="str">
        <f>_xlfn.XLOOKUP(Table2[[#This Row],[Employee_ID]],Table5[Employee_ID],Table5[Employee Name],"Not Found")</f>
        <v>Manoj Ramachandran</v>
      </c>
      <c r="W1679" s="2">
        <v>2</v>
      </c>
      <c r="X1679" s="2">
        <v>1169.83</v>
      </c>
      <c r="Y1679" s="2">
        <v>0</v>
      </c>
      <c r="Z1679" s="2">
        <v>0</v>
      </c>
      <c r="AA1679" s="2">
        <v>12</v>
      </c>
      <c r="AB1679" s="2">
        <v>280.76</v>
      </c>
      <c r="AC1679" s="2">
        <v>2620.42</v>
      </c>
      <c r="AD1679" s="2">
        <v>1829.44</v>
      </c>
      <c r="AE1679" s="2">
        <f t="shared" si="55"/>
        <v>510.22</v>
      </c>
      <c r="AF1679" s="2" t="s">
        <v>35</v>
      </c>
      <c r="AG1679" s="42">
        <f>IFERROR(Table2[[#This Row],[Profit]]/Table2[[#This Row],[Sales Amount]],0)</f>
        <v>0.19470924508284931</v>
      </c>
      <c r="AH1679" s="2" t="str">
        <f>TRIM(Table2[[#This Row],[Payment Modee]])</f>
        <v>Debit Card</v>
      </c>
      <c r="AI1679" s="2" t="s">
        <v>26</v>
      </c>
      <c r="AJ1679" s="2" t="s">
        <v>197</v>
      </c>
      <c r="AK1679" s="2" t="s">
        <v>2032</v>
      </c>
      <c r="AL1679" s="16" t="str">
        <f>IF(HOUR(Table2[[#This Row],[Order Time]])&lt;12,"Morning",IF(HOUR(Table2[[#This Row],[Order Time]])&lt;17,"Afternoon",IF(HOUR(Table2[[#This Row],[Order Time]])&lt;21,"Evening","Night")))</f>
        <v>Afternoon</v>
      </c>
      <c r="AM1679" s="16" t="s">
        <v>38</v>
      </c>
    </row>
    <row r="1680" spans="1:39" x14ac:dyDescent="0.25">
      <c r="A1680" s="13" t="s">
        <v>3491</v>
      </c>
      <c r="B1680" s="4">
        <v>45631</v>
      </c>
      <c r="C1680" s="2">
        <f>YEAR(Table2[[#This Row],[Invoice Date]])</f>
        <v>2024</v>
      </c>
      <c r="D1680" s="2" t="str">
        <f>TEXT(Table2[[#This Row],[Invoice Date]],"mmm")</f>
        <v>Dec</v>
      </c>
      <c r="E1680" s="2" t="str">
        <f>Table2[[#This Row],[Store_ID]]&amp;"-"&amp;Table2[[#This Row],[Year]]&amp;"-"&amp;Table2[[#This Row],[Month]]</f>
        <v>STR042-2024-Dec</v>
      </c>
      <c r="F1680" s="2" t="s">
        <v>547</v>
      </c>
      <c r="G1680" s="2" t="str">
        <f>_xlfn.XLOOKUP(Table2[[#This Row],[Customer_ID]],Table3[Customer_ID],Table3[Customer Name],"Not Found")</f>
        <v>Manikandan Naidu</v>
      </c>
      <c r="H1680" s="2" t="str">
        <f>_xlfn.XLOOKUP(Table2[[#This Row],[Customer_ID]],Table3[Customer_ID],Table3[Gender],"Female")</f>
        <v>Male</v>
      </c>
      <c r="I1680" s="2" t="str">
        <f>_xlfn.XLOOKUP(Table2[[#This Row],[Customer_ID]],Table3[Customer_ID],Table3[City],"Missing Memebership")</f>
        <v>Warangal</v>
      </c>
      <c r="J1680" s="2" t="str">
        <f>_xlfn.XLOOKUP(Table2[[#This Row],[Customer_ID]],Table3[Customer_ID],Table3[State],"Karnataka")</f>
        <v>Telangana</v>
      </c>
      <c r="K1680" s="2" t="str">
        <f>_xlfn.XLOOKUP(Table2[[#This Row],[Customer_ID]],Table3[Customer_ID],Table3[Membership],"Regular")</f>
        <v>Silver</v>
      </c>
      <c r="L1680" s="2" t="s">
        <v>379</v>
      </c>
      <c r="M1680" s="2" t="str">
        <f>_xlfn.XLOOKUP(Table2[[#This Row],[Product_ID]],Table4[Product_ID],Table4[Product_Name],"Not Found")</f>
        <v>Reebok Bodycon Dress Navy Blue</v>
      </c>
      <c r="N1680" s="2" t="str">
        <f>_xlfn.XLOOKUP(Table2[[#This Row],[Product_ID]],Table4[Product_ID],Table4[Category],"Not Found")</f>
        <v>Women Dresses</v>
      </c>
      <c r="O1680" s="2" t="str">
        <f>_xlfn.XLOOKUP(Table2[[#This Row],[Product_ID]],Table4[Product_ID],Table4[Subcategory],"Not Found")</f>
        <v>Bodycon Dress</v>
      </c>
      <c r="P1680" s="2" t="str">
        <f>_xlfn.XLOOKUP(Table2[[#This Row],[Product_ID]],Table4[Product_ID],Table4[Brand],"Missing Brand")</f>
        <v>Reebok</v>
      </c>
      <c r="Q1680" s="2" t="s">
        <v>1218</v>
      </c>
      <c r="R1680" s="2" t="str">
        <f>_xlfn.XLOOKUP(Table2[[#This Row],[Store_ID]],Table6[Store_ID],Table6[Store Name],"Not Found")</f>
        <v>TrendMart Thrissur Standard</v>
      </c>
      <c r="S1680" s="2">
        <f>_xlfn.XLOOKUP(Table2[[#This Row],[Store_ID]],Table6[Store_ID],Table6[Monthly Target],"Missing Target")</f>
        <v>800000</v>
      </c>
      <c r="T1680" s="2" t="str">
        <f>_xlfn.XLOOKUP(Table2[[#This Row],[Store_ID]],Table6[Store_ID],Table6[Region],"Not Found")</f>
        <v>South Zone 1</v>
      </c>
      <c r="U1680" s="2" t="s">
        <v>24</v>
      </c>
      <c r="V1680" s="2" t="str">
        <f>_xlfn.XLOOKUP(Table2[[#This Row],[Employee_ID]],Table5[Employee_ID],Table5[Employee Name],"Not Found")</f>
        <v>Manoj Ramachandran</v>
      </c>
      <c r="W1680" s="2">
        <v>3</v>
      </c>
      <c r="X1680" s="2">
        <v>1720.17</v>
      </c>
      <c r="Y1680" s="2">
        <v>0</v>
      </c>
      <c r="Z1680" s="2">
        <v>0</v>
      </c>
      <c r="AA1680" s="2">
        <v>12</v>
      </c>
      <c r="AB1680" s="2">
        <v>619.26</v>
      </c>
      <c r="AC1680" s="2">
        <v>5779.77</v>
      </c>
      <c r="AD1680" s="2">
        <v>3422.7</v>
      </c>
      <c r="AE1680" s="2">
        <f t="shared" si="55"/>
        <v>1737.8100000000006</v>
      </c>
      <c r="AF1680" s="2" t="s">
        <v>25</v>
      </c>
      <c r="AG1680" s="42">
        <f>IFERROR(Table2[[#This Row],[Profit]]/Table2[[#This Row],[Sales Amount]],0)</f>
        <v>0.3006711339724592</v>
      </c>
      <c r="AH1680" s="2" t="str">
        <f>TRIM(Table2[[#This Row],[Payment Modee]])</f>
        <v>UPI</v>
      </c>
      <c r="AI1680" s="2" t="s">
        <v>36</v>
      </c>
      <c r="AJ1680" s="2" t="s">
        <v>27</v>
      </c>
      <c r="AK1680" s="2" t="s">
        <v>966</v>
      </c>
      <c r="AL1680" s="16" t="str">
        <f>IF(HOUR(Table2[[#This Row],[Order Time]])&lt;12,"Morning",IF(HOUR(Table2[[#This Row],[Order Time]])&lt;17,"Afternoon",IF(HOUR(Table2[[#This Row],[Order Time]])&lt;21,"Evening","Night")))</f>
        <v>Evening</v>
      </c>
      <c r="AM1680" s="16" t="s">
        <v>29</v>
      </c>
    </row>
    <row r="1681" spans="1:39" x14ac:dyDescent="0.25">
      <c r="A1681" s="13" t="s">
        <v>3492</v>
      </c>
      <c r="B1681" s="4">
        <v>45694</v>
      </c>
      <c r="C1681" s="2">
        <f>YEAR(Table2[[#This Row],[Invoice Date]])</f>
        <v>2025</v>
      </c>
      <c r="D1681" s="2" t="str">
        <f>TEXT(Table2[[#This Row],[Invoice Date]],"mmm")</f>
        <v>Feb</v>
      </c>
      <c r="E1681" s="2" t="str">
        <f>Table2[[#This Row],[Store_ID]]&amp;"-"&amp;Table2[[#This Row],[Year]]&amp;"-"&amp;Table2[[#This Row],[Month]]</f>
        <v>STR027-2025-Feb</v>
      </c>
      <c r="F1681" s="2" t="s">
        <v>1263</v>
      </c>
      <c r="G1681" s="2" t="str">
        <f>_xlfn.XLOOKUP(Table2[[#This Row],[Customer_ID]],Table3[Customer_ID],Table3[Customer Name],"Not Found")</f>
        <v>Srinivas Chandran</v>
      </c>
      <c r="H1681" s="2" t="str">
        <f>_xlfn.XLOOKUP(Table2[[#This Row],[Customer_ID]],Table3[Customer_ID],Table3[Gender],"Female")</f>
        <v>Male</v>
      </c>
      <c r="I1681" s="2" t="str">
        <f>_xlfn.XLOOKUP(Table2[[#This Row],[Customer_ID]],Table3[Customer_ID],Table3[City],"Missing Memebership")</f>
        <v>Dindigul</v>
      </c>
      <c r="J1681" s="2" t="str">
        <f>_xlfn.XLOOKUP(Table2[[#This Row],[Customer_ID]],Table3[Customer_ID],Table3[State],"Karnataka")</f>
        <v>Tamil Nadu</v>
      </c>
      <c r="K1681" s="2" t="str">
        <f>_xlfn.XLOOKUP(Table2[[#This Row],[Customer_ID]],Table3[Customer_ID],Table3[Membership],"Regular")</f>
        <v>Regular</v>
      </c>
      <c r="L1681" s="2" t="s">
        <v>252</v>
      </c>
      <c r="M1681" s="2" t="str">
        <f>_xlfn.XLOOKUP(Table2[[#This Row],[Product_ID]],Table4[Product_ID],Table4[Product_Name],"Not Found")</f>
        <v>Aurelia Necklace Grey</v>
      </c>
      <c r="N1681" s="2" t="str">
        <f>_xlfn.XLOOKUP(Table2[[#This Row],[Product_ID]],Table4[Product_ID],Table4[Category],"Not Found")</f>
        <v>Jewellery</v>
      </c>
      <c r="O1681" s="2" t="str">
        <f>_xlfn.XLOOKUP(Table2[[#This Row],[Product_ID]],Table4[Product_ID],Table4[Subcategory],"Not Found")</f>
        <v>Necklace</v>
      </c>
      <c r="P1681" s="2" t="str">
        <f>_xlfn.XLOOKUP(Table2[[#This Row],[Product_ID]],Table4[Product_ID],Table4[Brand],"Missing Brand")</f>
        <v>Aurelia</v>
      </c>
      <c r="Q1681" s="2" t="s">
        <v>965</v>
      </c>
      <c r="R1681" s="2" t="str">
        <f>_xlfn.XLOOKUP(Table2[[#This Row],[Store_ID]],Table6[Store_ID],Table6[Store Name],"Not Found")</f>
        <v>TrendMart Hyderabad Standard</v>
      </c>
      <c r="S1681" s="2">
        <f>_xlfn.XLOOKUP(Table2[[#This Row],[Store_ID]],Table6[Store_ID],Table6[Monthly Target],"Missing Target")</f>
        <v>1500000</v>
      </c>
      <c r="T1681" s="2" t="str">
        <f>_xlfn.XLOOKUP(Table2[[#This Row],[Store_ID]],Table6[Store_ID],Table6[Region],"Not Found")</f>
        <v>South Zone 2</v>
      </c>
      <c r="U1681" s="2" t="s">
        <v>482</v>
      </c>
      <c r="V1681" s="2" t="str">
        <f>_xlfn.XLOOKUP(Table2[[#This Row],[Employee_ID]],Table5[Employee_ID],Table5[Employee Name],"Not Found")</f>
        <v>Swathi Achari</v>
      </c>
      <c r="W1681" s="2">
        <v>3</v>
      </c>
      <c r="X1681" s="2">
        <v>731.38</v>
      </c>
      <c r="Y1681" s="2">
        <v>10</v>
      </c>
      <c r="Z1681" s="2">
        <v>219.41</v>
      </c>
      <c r="AA1681" s="2">
        <v>3</v>
      </c>
      <c r="AB1681" s="2">
        <v>59.24</v>
      </c>
      <c r="AC1681" s="2">
        <v>2033.97</v>
      </c>
      <c r="AD1681" s="2">
        <v>1670.97</v>
      </c>
      <c r="AE1681" s="2">
        <f t="shared" si="55"/>
        <v>303.76</v>
      </c>
      <c r="AF1681" s="2" t="s">
        <v>69</v>
      </c>
      <c r="AG1681" s="42">
        <f>IFERROR(Table2[[#This Row],[Profit]]/Table2[[#This Row],[Sales Amount]],0)</f>
        <v>0.14934340231173518</v>
      </c>
      <c r="AH1681" s="2" t="str">
        <f>TRIM(Table2[[#This Row],[Payment Modee]])</f>
        <v>Cash</v>
      </c>
      <c r="AI1681" s="2" t="s">
        <v>26</v>
      </c>
      <c r="AJ1681" s="2" t="s">
        <v>27</v>
      </c>
      <c r="AK1681" s="2" t="s">
        <v>2198</v>
      </c>
      <c r="AL1681" s="16" t="str">
        <f>IF(HOUR(Table2[[#This Row],[Order Time]])&lt;12,"Morning",IF(HOUR(Table2[[#This Row],[Order Time]])&lt;17,"Afternoon",IF(HOUR(Table2[[#This Row],[Order Time]])&lt;21,"Evening","Night")))</f>
        <v>Evening</v>
      </c>
      <c r="AM1681" s="16" t="s">
        <v>29</v>
      </c>
    </row>
    <row r="1682" spans="1:39" x14ac:dyDescent="0.25">
      <c r="A1682" s="13" t="s">
        <v>3493</v>
      </c>
      <c r="B1682" s="4">
        <v>45491</v>
      </c>
      <c r="C1682" s="2">
        <f>YEAR(Table2[[#This Row],[Invoice Date]])</f>
        <v>2024</v>
      </c>
      <c r="D1682" s="2" t="str">
        <f>TEXT(Table2[[#This Row],[Invoice Date]],"mmm")</f>
        <v>Jul</v>
      </c>
      <c r="E1682" s="2" t="str">
        <f>Table2[[#This Row],[Store_ID]]&amp;"-"&amp;Table2[[#This Row],[Year]]&amp;"-"&amp;Table2[[#This Row],[Month]]</f>
        <v>STR023-2024-Jul</v>
      </c>
      <c r="F1682" s="2" t="s">
        <v>2264</v>
      </c>
      <c r="G1682" s="2" t="str">
        <f>_xlfn.XLOOKUP(Table2[[#This Row],[Customer_ID]],Table3[Customer_ID],Table3[Customer Name],"Not Found")</f>
        <v>Ramya Hegde</v>
      </c>
      <c r="H1682" s="2" t="str">
        <f>_xlfn.XLOOKUP(Table2[[#This Row],[Customer_ID]],Table3[Customer_ID],Table3[Gender],"Female")</f>
        <v>Female</v>
      </c>
      <c r="I1682" s="2" t="str">
        <f>_xlfn.XLOOKUP(Table2[[#This Row],[Customer_ID]],Table3[Customer_ID],Table3[City],"Missing Memebership")</f>
        <v>Visakhapatnam</v>
      </c>
      <c r="J1682" s="2" t="str">
        <f>_xlfn.XLOOKUP(Table2[[#This Row],[Customer_ID]],Table3[Customer_ID],Table3[State],"Karnataka")</f>
        <v>Andhra Pradesh</v>
      </c>
      <c r="K1682" s="2" t="str">
        <f>_xlfn.XLOOKUP(Table2[[#This Row],[Customer_ID]],Table3[Customer_ID],Table3[Membership],"Regular")</f>
        <v>Silver</v>
      </c>
      <c r="L1682" s="2" t="s">
        <v>1022</v>
      </c>
      <c r="M1682" s="2" t="str">
        <f>_xlfn.XLOOKUP(Table2[[#This Row],[Product_ID]],Table4[Product_ID],Table4[Product_Name],"Not Found")</f>
        <v>Sparx Georgette Saree Purple</v>
      </c>
      <c r="N1682" s="2" t="str">
        <f>_xlfn.XLOOKUP(Table2[[#This Row],[Product_ID]],Table4[Product_ID],Table4[Category],"Not Found")</f>
        <v>Women Sarees</v>
      </c>
      <c r="O1682" s="2" t="str">
        <f>_xlfn.XLOOKUP(Table2[[#This Row],[Product_ID]],Table4[Product_ID],Table4[Subcategory],"Not Found")</f>
        <v>Georgette Saree</v>
      </c>
      <c r="P1682" s="2" t="str">
        <f>_xlfn.XLOOKUP(Table2[[#This Row],[Product_ID]],Table4[Product_ID],Table4[Brand],"Missing Brand")</f>
        <v>Sparx</v>
      </c>
      <c r="Q1682" s="2" t="s">
        <v>338</v>
      </c>
      <c r="R1682" s="2" t="str">
        <f>_xlfn.XLOOKUP(Table2[[#This Row],[Store_ID]],Table6[Store_ID],Table6[Store Name],"Not Found")</f>
        <v>TrendMart Thoothukudi High Street</v>
      </c>
      <c r="S1682" s="2">
        <f>_xlfn.XLOOKUP(Table2[[#This Row],[Store_ID]],Table6[Store_ID],Table6[Monthly Target],"Missing Target")</f>
        <v>2000000</v>
      </c>
      <c r="T1682" s="2" t="str">
        <f>_xlfn.XLOOKUP(Table2[[#This Row],[Store_ID]],Table6[Store_ID],Table6[Region],"Not Found")</f>
        <v>South Zone 1</v>
      </c>
      <c r="U1682" s="2" t="s">
        <v>294</v>
      </c>
      <c r="V1682" s="2" t="str">
        <f>_xlfn.XLOOKUP(Table2[[#This Row],[Employee_ID]],Table5[Employee_ID],Table5[Employee Name],"Not Found")</f>
        <v>Chitra Chettiar</v>
      </c>
      <c r="W1682" s="2">
        <v>2</v>
      </c>
      <c r="X1682" s="2">
        <v>3756.82</v>
      </c>
      <c r="Y1682" s="2">
        <v>15</v>
      </c>
      <c r="Z1682" s="2">
        <v>1127.05</v>
      </c>
      <c r="AA1682" s="2">
        <v>12</v>
      </c>
      <c r="AB1682" s="2">
        <v>766.39</v>
      </c>
      <c r="AC1682" s="2">
        <v>7152.98</v>
      </c>
      <c r="AD1682" s="2">
        <v>5464.62</v>
      </c>
      <c r="AE1682" s="2">
        <f t="shared" si="55"/>
        <v>921.96999999999969</v>
      </c>
      <c r="AF1682" s="2" t="s">
        <v>69</v>
      </c>
      <c r="AG1682" s="42">
        <f>IFERROR(Table2[[#This Row],[Profit]]/Table2[[#This Row],[Sales Amount]],0)</f>
        <v>0.12889313265240498</v>
      </c>
      <c r="AH1682" s="2" t="str">
        <f>TRIM(Table2[[#This Row],[Payment Modee]])</f>
        <v>Cash</v>
      </c>
      <c r="AI1682" s="2" t="s">
        <v>26</v>
      </c>
      <c r="AJ1682" s="2" t="s">
        <v>27</v>
      </c>
      <c r="AK1682" s="2" t="s">
        <v>3494</v>
      </c>
      <c r="AL1682" s="16" t="str">
        <f>IF(HOUR(Table2[[#This Row],[Order Time]])&lt;12,"Morning",IF(HOUR(Table2[[#This Row],[Order Time]])&lt;17,"Afternoon",IF(HOUR(Table2[[#This Row],[Order Time]])&lt;21,"Evening","Night")))</f>
        <v>Afternoon</v>
      </c>
      <c r="AM1682" s="16" t="s">
        <v>29</v>
      </c>
    </row>
    <row r="1683" spans="1:39" x14ac:dyDescent="0.25">
      <c r="A1683" s="13" t="s">
        <v>3495</v>
      </c>
      <c r="B1683" s="4">
        <v>45570</v>
      </c>
      <c r="C1683" s="2">
        <f>YEAR(Table2[[#This Row],[Invoice Date]])</f>
        <v>2024</v>
      </c>
      <c r="D1683" s="2" t="str">
        <f>TEXT(Table2[[#This Row],[Invoice Date]],"mmm")</f>
        <v>Oct</v>
      </c>
      <c r="E1683" s="2" t="str">
        <f>Table2[[#This Row],[Store_ID]]&amp;"-"&amp;Table2[[#This Row],[Year]]&amp;"-"&amp;Table2[[#This Row],[Month]]</f>
        <v>STR007-2024-Oct</v>
      </c>
      <c r="F1683" s="2" t="s">
        <v>2414</v>
      </c>
      <c r="G1683" s="2" t="str">
        <f>_xlfn.XLOOKUP(Table2[[#This Row],[Customer_ID]],Table3[Customer_ID],Table3[Customer Name],"Not Found")</f>
        <v>Janani Achari</v>
      </c>
      <c r="H1683" s="2" t="str">
        <f>_xlfn.XLOOKUP(Table2[[#This Row],[Customer_ID]],Table3[Customer_ID],Table3[Gender],"Female")</f>
        <v>Female</v>
      </c>
      <c r="I1683" s="2" t="str">
        <f>_xlfn.XLOOKUP(Table2[[#This Row],[Customer_ID]],Table3[Customer_ID],Table3[City],"Missing Memebership")</f>
        <v>Erode</v>
      </c>
      <c r="J1683" s="2" t="str">
        <f>_xlfn.XLOOKUP(Table2[[#This Row],[Customer_ID]],Table3[Customer_ID],Table3[State],"Karnataka")</f>
        <v>Tamil Nadu</v>
      </c>
      <c r="K1683" s="2" t="str">
        <f>_xlfn.XLOOKUP(Table2[[#This Row],[Customer_ID]],Table3[Customer_ID],Table3[Membership],"Regular")</f>
        <v>Regular</v>
      </c>
      <c r="L1683" s="2" t="s">
        <v>416</v>
      </c>
      <c r="M1683" s="2" t="str">
        <f>_xlfn.XLOOKUP(Table2[[#This Row],[Product_ID]],Table4[Product_ID],Table4[Product_Name],"Not Found")</f>
        <v>GRT Jewellers Sling Bag Olive</v>
      </c>
      <c r="N1683" s="2" t="str">
        <f>_xlfn.XLOOKUP(Table2[[#This Row],[Product_ID]],Table4[Product_ID],Table4[Category],"Not Found")</f>
        <v>Handbags</v>
      </c>
      <c r="O1683" s="2" t="str">
        <f>_xlfn.XLOOKUP(Table2[[#This Row],[Product_ID]],Table4[Product_ID],Table4[Subcategory],"Not Found")</f>
        <v>Sling Bag</v>
      </c>
      <c r="P1683" s="2" t="str">
        <f>_xlfn.XLOOKUP(Table2[[#This Row],[Product_ID]],Table4[Product_ID],Table4[Brand],"Missing Brand")</f>
        <v>GRT Jewellers</v>
      </c>
      <c r="Q1683" s="2" t="s">
        <v>307</v>
      </c>
      <c r="R1683" s="2" t="str">
        <f>_xlfn.XLOOKUP(Table2[[#This Row],[Store_ID]],Table6[Store_ID],Table6[Store Name],"Not Found")</f>
        <v>TrendMart Thoothukudi Mall Kiosk</v>
      </c>
      <c r="S1683" s="2">
        <f>_xlfn.XLOOKUP(Table2[[#This Row],[Store_ID]],Table6[Store_ID],Table6[Monthly Target],"Missing Target")</f>
        <v>1500000</v>
      </c>
      <c r="T1683" s="2" t="str">
        <f>_xlfn.XLOOKUP(Table2[[#This Row],[Store_ID]],Table6[Store_ID],Table6[Region],"Not Found")</f>
        <v>South Zone 1</v>
      </c>
      <c r="U1683" s="2" t="s">
        <v>435</v>
      </c>
      <c r="V1683" s="2" t="str">
        <f>_xlfn.XLOOKUP(Table2[[#This Row],[Employee_ID]],Table5[Employee_ID],Table5[Employee Name],"Not Found")</f>
        <v>Gopal Prasad</v>
      </c>
      <c r="W1683" s="2">
        <v>1</v>
      </c>
      <c r="X1683" s="2">
        <v>3649.66</v>
      </c>
      <c r="Y1683" s="2">
        <v>5</v>
      </c>
      <c r="Z1683" s="2">
        <v>182.48</v>
      </c>
      <c r="AA1683" s="2">
        <v>12</v>
      </c>
      <c r="AB1683" s="2">
        <v>416.06</v>
      </c>
      <c r="AC1683" s="2">
        <v>3883.24</v>
      </c>
      <c r="AD1683" s="2">
        <v>2034.01</v>
      </c>
      <c r="AE1683" s="2">
        <f t="shared" si="55"/>
        <v>1433.1699999999998</v>
      </c>
      <c r="AF1683" s="2" t="s">
        <v>56</v>
      </c>
      <c r="AG1683" s="42">
        <f>IFERROR(Table2[[#This Row],[Profit]]/Table2[[#This Row],[Sales Amount]],0)</f>
        <v>0.36906552260483511</v>
      </c>
      <c r="AH1683" s="2" t="str">
        <f>TRIM(Table2[[#This Row],[Payment Modee]])</f>
        <v>Credit Card</v>
      </c>
      <c r="AI1683" s="2" t="s">
        <v>36</v>
      </c>
      <c r="AJ1683" s="2" t="s">
        <v>27</v>
      </c>
      <c r="AK1683" s="2" t="s">
        <v>2178</v>
      </c>
      <c r="AL1683" s="16" t="str">
        <f>IF(HOUR(Table2[[#This Row],[Order Time]])&lt;12,"Morning",IF(HOUR(Table2[[#This Row],[Order Time]])&lt;17,"Afternoon",IF(HOUR(Table2[[#This Row],[Order Time]])&lt;21,"Evening","Night")))</f>
        <v>Evening</v>
      </c>
      <c r="AM1683" s="16" t="s">
        <v>38</v>
      </c>
    </row>
    <row r="1684" spans="1:39" x14ac:dyDescent="0.25">
      <c r="A1684" s="13" t="s">
        <v>3496</v>
      </c>
      <c r="B1684" s="4">
        <v>45570</v>
      </c>
      <c r="C1684" s="2">
        <f>YEAR(Table2[[#This Row],[Invoice Date]])</f>
        <v>2024</v>
      </c>
      <c r="D1684" s="2" t="str">
        <f>TEXT(Table2[[#This Row],[Invoice Date]],"mmm")</f>
        <v>Oct</v>
      </c>
      <c r="E1684" s="2" t="str">
        <f>Table2[[#This Row],[Store_ID]]&amp;"-"&amp;Table2[[#This Row],[Year]]&amp;"-"&amp;Table2[[#This Row],[Month]]</f>
        <v>STR069-2024-Oct</v>
      </c>
      <c r="F1684" s="2" t="s">
        <v>3122</v>
      </c>
      <c r="G1684" s="2" t="str">
        <f>_xlfn.XLOOKUP(Table2[[#This Row],[Customer_ID]],Table3[Customer_ID],Table3[Customer Name],"Not Found")</f>
        <v>Gauri Balasubramaniam</v>
      </c>
      <c r="H1684" s="2" t="str">
        <f>_xlfn.XLOOKUP(Table2[[#This Row],[Customer_ID]],Table3[Customer_ID],Table3[Gender],"Female")</f>
        <v>Female</v>
      </c>
      <c r="I1684" s="2" t="str">
        <f>_xlfn.XLOOKUP(Table2[[#This Row],[Customer_ID]],Table3[Customer_ID],Table3[City],"Missing Memebership")</f>
        <v>Bengaluru</v>
      </c>
      <c r="J1684" s="2" t="str">
        <f>_xlfn.XLOOKUP(Table2[[#This Row],[Customer_ID]],Table3[Customer_ID],Table3[State],"Karnataka")</f>
        <v>Karnataka</v>
      </c>
      <c r="K1684" s="2" t="str">
        <f>_xlfn.XLOOKUP(Table2[[#This Row],[Customer_ID]],Table3[Customer_ID],Table3[Membership],"Regular")</f>
        <v>Platinum</v>
      </c>
      <c r="L1684" s="2" t="s">
        <v>157</v>
      </c>
      <c r="M1684" s="2" t="str">
        <f>_xlfn.XLOOKUP(Table2[[#This Row],[Product_ID]],Table4[Product_ID],Table4[Product_Name],"Not Found")</f>
        <v>Indian Terrain Straight Kurti Grey</v>
      </c>
      <c r="N1684" s="2" t="str">
        <f>_xlfn.XLOOKUP(Table2[[#This Row],[Product_ID]],Table4[Product_ID],Table4[Category],"Not Found")</f>
        <v>Women Kurtis</v>
      </c>
      <c r="O1684" s="2" t="str">
        <f>_xlfn.XLOOKUP(Table2[[#This Row],[Product_ID]],Table4[Product_ID],Table4[Subcategory],"Not Found")</f>
        <v>Straight Kurti</v>
      </c>
      <c r="P1684" s="2" t="str">
        <f>_xlfn.XLOOKUP(Table2[[#This Row],[Product_ID]],Table4[Product_ID],Table4[Brand],"Missing Brand")</f>
        <v>Indian Terrain</v>
      </c>
      <c r="Q1684" s="2" t="s">
        <v>1403</v>
      </c>
      <c r="R1684" s="2" t="str">
        <f>_xlfn.XLOOKUP(Table2[[#This Row],[Store_ID]],Table6[Store_ID],Table6[Store Name],"Not Found")</f>
        <v>TrendMart Erode Mall Kiosk</v>
      </c>
      <c r="S1684" s="2">
        <f>_xlfn.XLOOKUP(Table2[[#This Row],[Store_ID]],Table6[Store_ID],Table6[Monthly Target],"Missing Target")</f>
        <v>1200000</v>
      </c>
      <c r="T1684" s="2" t="str">
        <f>_xlfn.XLOOKUP(Table2[[#This Row],[Store_ID]],Table6[Store_ID],Table6[Region],"Not Found")</f>
        <v>South Zone 1</v>
      </c>
      <c r="U1684" s="2" t="s">
        <v>417</v>
      </c>
      <c r="V1684" s="2" t="str">
        <f>_xlfn.XLOOKUP(Table2[[#This Row],[Employee_ID]],Table5[Employee_ID],Table5[Employee Name],"Not Found")</f>
        <v>Arjun Krishnan</v>
      </c>
      <c r="W1684" s="2">
        <v>1</v>
      </c>
      <c r="X1684" s="2">
        <v>1469.21</v>
      </c>
      <c r="Y1684" s="2">
        <v>0</v>
      </c>
      <c r="Z1684" s="2">
        <v>0</v>
      </c>
      <c r="AA1684" s="2">
        <v>12</v>
      </c>
      <c r="AB1684" s="2">
        <v>176.31</v>
      </c>
      <c r="AC1684" s="2">
        <v>1645.52</v>
      </c>
      <c r="AD1684" s="2">
        <v>876.92</v>
      </c>
      <c r="AE1684" s="2">
        <f t="shared" si="55"/>
        <v>592.29</v>
      </c>
      <c r="AF1684" s="2" t="s">
        <v>35</v>
      </c>
      <c r="AG1684" s="42">
        <f>IFERROR(Table2[[#This Row],[Profit]]/Table2[[#This Row],[Sales Amount]],0)</f>
        <v>0.35994093052652049</v>
      </c>
      <c r="AH1684" s="2" t="str">
        <f>TRIM(Table2[[#This Row],[Payment Modee]])</f>
        <v>Debit Card</v>
      </c>
      <c r="AI1684" s="2" t="s">
        <v>26</v>
      </c>
      <c r="AJ1684" s="2" t="s">
        <v>27</v>
      </c>
      <c r="AK1684" s="2" t="s">
        <v>1553</v>
      </c>
      <c r="AL1684" s="16" t="str">
        <f>IF(HOUR(Table2[[#This Row],[Order Time]])&lt;12,"Morning",IF(HOUR(Table2[[#This Row],[Order Time]])&lt;17,"Afternoon",IF(HOUR(Table2[[#This Row],[Order Time]])&lt;21,"Evening","Night")))</f>
        <v>Evening</v>
      </c>
      <c r="AM1684" s="16" t="s">
        <v>38</v>
      </c>
    </row>
    <row r="1685" spans="1:39" x14ac:dyDescent="0.25">
      <c r="A1685" s="13" t="s">
        <v>3497</v>
      </c>
      <c r="B1685" s="4">
        <v>45387</v>
      </c>
      <c r="C1685" s="2">
        <f>YEAR(Table2[[#This Row],[Invoice Date]])</f>
        <v>2024</v>
      </c>
      <c r="D1685" s="2" t="str">
        <f>TEXT(Table2[[#This Row],[Invoice Date]],"mmm")</f>
        <v>Apr</v>
      </c>
      <c r="E1685" s="2" t="str">
        <f>Table2[[#This Row],[Store_ID]]&amp;"-"&amp;Table2[[#This Row],[Year]]&amp;"-"&amp;Table2[[#This Row],[Month]]</f>
        <v>STR072-2024-Apr</v>
      </c>
      <c r="F1685" s="2" t="s">
        <v>3498</v>
      </c>
      <c r="G1685" s="2" t="str">
        <f>_xlfn.XLOOKUP(Table2[[#This Row],[Customer_ID]],Table3[Customer_ID],Table3[Customer Name],"Not Found")</f>
        <v>Revathi Yadav</v>
      </c>
      <c r="H1685" s="2" t="str">
        <f>_xlfn.XLOOKUP(Table2[[#This Row],[Customer_ID]],Table3[Customer_ID],Table3[Gender],"Female")</f>
        <v>Female</v>
      </c>
      <c r="I1685" s="2" t="str">
        <f>_xlfn.XLOOKUP(Table2[[#This Row],[Customer_ID]],Table3[Customer_ID],Table3[City],"Missing Memebership")</f>
        <v>Visakhapatnam</v>
      </c>
      <c r="J1685" s="2" t="str">
        <f>_xlfn.XLOOKUP(Table2[[#This Row],[Customer_ID]],Table3[Customer_ID],Table3[State],"Karnataka")</f>
        <v>Andhra Pradesh</v>
      </c>
      <c r="K1685" s="2" t="str">
        <f>_xlfn.XLOOKUP(Table2[[#This Row],[Customer_ID]],Table3[Customer_ID],Table3[Membership],"Regular")</f>
        <v>Platinum</v>
      </c>
      <c r="L1685" s="2" t="s">
        <v>795</v>
      </c>
      <c r="M1685" s="2" t="str">
        <f>_xlfn.XLOOKUP(Table2[[#This Row],[Product_ID]],Table4[Product_ID],Table4[Product_Name],"Not Found")</f>
        <v>Global Desi Card Holder Navy Blue</v>
      </c>
      <c r="N1685" s="2" t="str">
        <f>_xlfn.XLOOKUP(Table2[[#This Row],[Product_ID]],Table4[Product_ID],Table4[Category],"Not Found")</f>
        <v>Wallets</v>
      </c>
      <c r="O1685" s="2" t="str">
        <f>_xlfn.XLOOKUP(Table2[[#This Row],[Product_ID]],Table4[Product_ID],Table4[Subcategory],"Not Found")</f>
        <v>Card Holder</v>
      </c>
      <c r="P1685" s="2" t="str">
        <f>_xlfn.XLOOKUP(Table2[[#This Row],[Product_ID]],Table4[Product_ID],Table4[Brand],"Missing Brand")</f>
        <v>Global Desi</v>
      </c>
      <c r="Q1685" s="2" t="s">
        <v>186</v>
      </c>
      <c r="R1685" s="2" t="str">
        <f>_xlfn.XLOOKUP(Table2[[#This Row],[Store_ID]],Table6[Store_ID],Table6[Store Name],"Not Found")</f>
        <v>TrendMart Visakhapatnam Standard</v>
      </c>
      <c r="S1685" s="2">
        <f>_xlfn.XLOOKUP(Table2[[#This Row],[Store_ID]],Table6[Store_ID],Table6[Monthly Target],"Missing Target")</f>
        <v>1500000</v>
      </c>
      <c r="T1685" s="2" t="str">
        <f>_xlfn.XLOOKUP(Table2[[#This Row],[Store_ID]],Table6[Store_ID],Table6[Region],"Not Found")</f>
        <v>South Zone 3</v>
      </c>
      <c r="U1685" s="2" t="s">
        <v>62</v>
      </c>
      <c r="V1685" s="2" t="str">
        <f>_xlfn.XLOOKUP(Table2[[#This Row],[Employee_ID]],Table5[Employee_ID],Table5[Employee Name],"Not Found")</f>
        <v>Rahul Krishnan</v>
      </c>
      <c r="W1685" s="2">
        <v>1</v>
      </c>
      <c r="X1685" s="2">
        <v>556.62</v>
      </c>
      <c r="Y1685" s="2">
        <v>0</v>
      </c>
      <c r="Z1685" s="2">
        <v>0</v>
      </c>
      <c r="AA1685" s="2">
        <v>5</v>
      </c>
      <c r="AB1685" s="2">
        <v>27.83</v>
      </c>
      <c r="AC1685" s="2">
        <v>584.45000000000005</v>
      </c>
      <c r="AD1685" s="2">
        <v>371.12</v>
      </c>
      <c r="AE1685" s="2">
        <f t="shared" si="55"/>
        <v>185.50000000000006</v>
      </c>
      <c r="AF1685" s="2" t="s">
        <v>25</v>
      </c>
      <c r="AG1685" s="42">
        <f>IFERROR(Table2[[#This Row],[Profit]]/Table2[[#This Row],[Sales Amount]],0)</f>
        <v>0.31739242022414244</v>
      </c>
      <c r="AH1685" s="2" t="str">
        <f>TRIM(Table2[[#This Row],[Payment Modee]])</f>
        <v>UPI</v>
      </c>
      <c r="AI1685" s="2" t="s">
        <v>36</v>
      </c>
      <c r="AJ1685" s="2" t="s">
        <v>27</v>
      </c>
      <c r="AK1685" s="2" t="s">
        <v>2358</v>
      </c>
      <c r="AL1685" s="16" t="str">
        <f>IF(HOUR(Table2[[#This Row],[Order Time]])&lt;12,"Morning",IF(HOUR(Table2[[#This Row],[Order Time]])&lt;17,"Afternoon",IF(HOUR(Table2[[#This Row],[Order Time]])&lt;21,"Evening","Night")))</f>
        <v>Morning</v>
      </c>
      <c r="AM1685" s="16" t="s">
        <v>29</v>
      </c>
    </row>
    <row r="1686" spans="1:39" x14ac:dyDescent="0.25">
      <c r="A1686" s="13" t="s">
        <v>3499</v>
      </c>
      <c r="B1686" s="4">
        <v>45640</v>
      </c>
      <c r="C1686" s="2">
        <f>YEAR(Table2[[#This Row],[Invoice Date]])</f>
        <v>2024</v>
      </c>
      <c r="D1686" s="2" t="str">
        <f>TEXT(Table2[[#This Row],[Invoice Date]],"mmm")</f>
        <v>Dec</v>
      </c>
      <c r="E1686" s="2" t="str">
        <f>Table2[[#This Row],[Store_ID]]&amp;"-"&amp;Table2[[#This Row],[Year]]&amp;"-"&amp;Table2[[#This Row],[Month]]</f>
        <v>STR026-2024-Dec</v>
      </c>
      <c r="F1686" s="2" t="s">
        <v>3353</v>
      </c>
      <c r="G1686" s="2" t="str">
        <f>_xlfn.XLOOKUP(Table2[[#This Row],[Customer_ID]],Table3[Customer_ID],Table3[Customer Name],"Not Found")</f>
        <v>Revathi Sundaram</v>
      </c>
      <c r="H1686" s="2" t="str">
        <f>_xlfn.XLOOKUP(Table2[[#This Row],[Customer_ID]],Table3[Customer_ID],Table3[Gender],"Female")</f>
        <v>Female</v>
      </c>
      <c r="I1686" s="2" t="str">
        <f>_xlfn.XLOOKUP(Table2[[#This Row],[Customer_ID]],Table3[Customer_ID],Table3[City],"Missing Memebership")</f>
        <v>Nizamabad</v>
      </c>
      <c r="J1686" s="2" t="str">
        <f>_xlfn.XLOOKUP(Table2[[#This Row],[Customer_ID]],Table3[Customer_ID],Table3[State],"Karnataka")</f>
        <v>Telangana</v>
      </c>
      <c r="K1686" s="2" t="str">
        <f>_xlfn.XLOOKUP(Table2[[#This Row],[Customer_ID]],Table3[Customer_ID],Table3[Membership],"Regular")</f>
        <v>Platinum</v>
      </c>
      <c r="L1686" s="2" t="s">
        <v>1112</v>
      </c>
      <c r="M1686" s="2" t="str">
        <f>_xlfn.XLOOKUP(Table2[[#This Row],[Product_ID]],Table4[Product_ID],Table4[Product_Name],"Not Found")</f>
        <v>Fossil Digital Watch Maroon</v>
      </c>
      <c r="N1686" s="2" t="str">
        <f>_xlfn.XLOOKUP(Table2[[#This Row],[Product_ID]],Table4[Product_ID],Table4[Category],"Not Found")</f>
        <v>Watches</v>
      </c>
      <c r="O1686" s="2" t="str">
        <f>_xlfn.XLOOKUP(Table2[[#This Row],[Product_ID]],Table4[Product_ID],Table4[Subcategory],"Not Found")</f>
        <v>Digital Watch</v>
      </c>
      <c r="P1686" s="2" t="str">
        <f>_xlfn.XLOOKUP(Table2[[#This Row],[Product_ID]],Table4[Product_ID],Table4[Brand],"Missing Brand")</f>
        <v>Fossil</v>
      </c>
      <c r="Q1686" s="2" t="s">
        <v>516</v>
      </c>
      <c r="R1686" s="2" t="str">
        <f>_xlfn.XLOOKUP(Table2[[#This Row],[Store_ID]],Table6[Store_ID],Table6[Store Name],"Not Found")</f>
        <v>TrendMart Guntur Standard</v>
      </c>
      <c r="S1686" s="2">
        <f>_xlfn.XLOOKUP(Table2[[#This Row],[Store_ID]],Table6[Store_ID],Table6[Monthly Target],"Missing Target")</f>
        <v>2500000</v>
      </c>
      <c r="T1686" s="2" t="str">
        <f>_xlfn.XLOOKUP(Table2[[#This Row],[Store_ID]],Table6[Store_ID],Table6[Region],"Not Found")</f>
        <v>South Zone 3</v>
      </c>
      <c r="U1686" s="2" t="s">
        <v>417</v>
      </c>
      <c r="V1686" s="2" t="str">
        <f>_xlfn.XLOOKUP(Table2[[#This Row],[Employee_ID]],Table5[Employee_ID],Table5[Employee Name],"Not Found")</f>
        <v>Arjun Krishnan</v>
      </c>
      <c r="W1686" s="2">
        <v>1</v>
      </c>
      <c r="X1686" s="2">
        <v>3021.76</v>
      </c>
      <c r="Y1686" s="2">
        <v>20</v>
      </c>
      <c r="Z1686" s="2">
        <v>604.35</v>
      </c>
      <c r="AA1686" s="2">
        <v>12</v>
      </c>
      <c r="AB1686" s="2">
        <v>290.08999999999997</v>
      </c>
      <c r="AC1686" s="2">
        <v>2707.5</v>
      </c>
      <c r="AD1686" s="2">
        <v>2039.7</v>
      </c>
      <c r="AE1686" s="2">
        <f t="shared" si="55"/>
        <v>377.71</v>
      </c>
      <c r="AF1686" s="2" t="s">
        <v>25</v>
      </c>
      <c r="AG1686" s="42">
        <f>IFERROR(Table2[[#This Row],[Profit]]/Table2[[#This Row],[Sales Amount]],0)</f>
        <v>0.13950507848568788</v>
      </c>
      <c r="AH1686" s="2" t="str">
        <f>TRIM(Table2[[#This Row],[Payment Modee]])</f>
        <v>UPI</v>
      </c>
      <c r="AI1686" s="2" t="s">
        <v>26</v>
      </c>
      <c r="AJ1686" s="2" t="s">
        <v>27</v>
      </c>
      <c r="AK1686" s="2" t="s">
        <v>905</v>
      </c>
      <c r="AL1686" s="16" t="str">
        <f>IF(HOUR(Table2[[#This Row],[Order Time]])&lt;12,"Morning",IF(HOUR(Table2[[#This Row],[Order Time]])&lt;17,"Afternoon",IF(HOUR(Table2[[#This Row],[Order Time]])&lt;21,"Evening","Night")))</f>
        <v>Evening</v>
      </c>
      <c r="AM1686" s="16" t="s">
        <v>38</v>
      </c>
    </row>
    <row r="1687" spans="1:39" x14ac:dyDescent="0.25">
      <c r="A1687" s="13" t="s">
        <v>3500</v>
      </c>
      <c r="B1687" s="4">
        <v>45453</v>
      </c>
      <c r="C1687" s="2">
        <f>YEAR(Table2[[#This Row],[Invoice Date]])</f>
        <v>2024</v>
      </c>
      <c r="D1687" s="2" t="str">
        <f>TEXT(Table2[[#This Row],[Invoice Date]],"mmm")</f>
        <v>Jun</v>
      </c>
      <c r="E1687" s="2" t="str">
        <f>Table2[[#This Row],[Store_ID]]&amp;"-"&amp;Table2[[#This Row],[Year]]&amp;"-"&amp;Table2[[#This Row],[Month]]</f>
        <v>STR037-2024-Jun</v>
      </c>
      <c r="F1687" s="2" t="s">
        <v>3501</v>
      </c>
      <c r="G1687" s="2" t="str">
        <f>_xlfn.XLOOKUP(Table2[[#This Row],[Customer_ID]],Table3[Customer_ID],Table3[Customer Name],"Not Found")</f>
        <v>Jagan Chandran</v>
      </c>
      <c r="H1687" s="2" t="str">
        <f>_xlfn.XLOOKUP(Table2[[#This Row],[Customer_ID]],Table3[Customer_ID],Table3[Gender],"Female")</f>
        <v>Male</v>
      </c>
      <c r="I1687" s="2" t="str">
        <f>_xlfn.XLOOKUP(Table2[[#This Row],[Customer_ID]],Table3[Customer_ID],Table3[City],"Missing Memebership")</f>
        <v>Thrissur</v>
      </c>
      <c r="J1687" s="2" t="str">
        <f>_xlfn.XLOOKUP(Table2[[#This Row],[Customer_ID]],Table3[Customer_ID],Table3[State],"Karnataka")</f>
        <v>Kerala</v>
      </c>
      <c r="K1687" s="2" t="str">
        <f>_xlfn.XLOOKUP(Table2[[#This Row],[Customer_ID]],Table3[Customer_ID],Table3[Membership],"Regular")</f>
        <v>Silver</v>
      </c>
      <c r="L1687" s="2" t="s">
        <v>213</v>
      </c>
      <c r="M1687" s="2" t="str">
        <f>_xlfn.XLOOKUP(Table2[[#This Row],[Product_ID]],Table4[Product_ID],Table4[Product_Name],"Not Found")</f>
        <v>Peter England Round Neck Sky Blue</v>
      </c>
      <c r="N1687" s="2" t="str">
        <f>_xlfn.XLOOKUP(Table2[[#This Row],[Product_ID]],Table4[Product_ID],Table4[Category],"Not Found")</f>
        <v>Men T-Shirts</v>
      </c>
      <c r="O1687" s="2" t="str">
        <f>_xlfn.XLOOKUP(Table2[[#This Row],[Product_ID]],Table4[Product_ID],Table4[Subcategory],"Not Found")</f>
        <v>Round Neck</v>
      </c>
      <c r="P1687" s="2" t="str">
        <f>_xlfn.XLOOKUP(Table2[[#This Row],[Product_ID]],Table4[Product_ID],Table4[Brand],"Missing Brand")</f>
        <v>Peter England</v>
      </c>
      <c r="Q1687" s="2" t="s">
        <v>23</v>
      </c>
      <c r="R1687" s="2" t="str">
        <f>_xlfn.XLOOKUP(Table2[[#This Row],[Store_ID]],Table6[Store_ID],Table6[Store Name],"Not Found")</f>
        <v>TrendMart Vijayawada High Street</v>
      </c>
      <c r="S1687" s="2">
        <f>_xlfn.XLOOKUP(Table2[[#This Row],[Store_ID]],Table6[Store_ID],Table6[Monthly Target],"Missing Target")</f>
        <v>1000000</v>
      </c>
      <c r="T1687" s="2" t="str">
        <f>_xlfn.XLOOKUP(Table2[[#This Row],[Store_ID]],Table6[Store_ID],Table6[Region],"Not Found")</f>
        <v>South Zone 3</v>
      </c>
      <c r="U1687" s="2" t="s">
        <v>34</v>
      </c>
      <c r="V1687" s="2" t="str">
        <f>_xlfn.XLOOKUP(Table2[[#This Row],[Employee_ID]],Table5[Employee_ID],Table5[Employee Name],"Not Found")</f>
        <v>Deepthi Iyengar</v>
      </c>
      <c r="W1687" s="2">
        <v>4</v>
      </c>
      <c r="X1687" s="2">
        <v>667.77</v>
      </c>
      <c r="Y1687" s="2">
        <v>15</v>
      </c>
      <c r="Z1687" s="2">
        <v>400.66</v>
      </c>
      <c r="AA1687" s="2">
        <v>5</v>
      </c>
      <c r="AB1687" s="2">
        <v>113.52</v>
      </c>
      <c r="AC1687" s="2">
        <v>2383.94</v>
      </c>
      <c r="AD1687" s="2">
        <v>1677.12</v>
      </c>
      <c r="AE1687" s="2">
        <f t="shared" si="55"/>
        <v>593.30000000000018</v>
      </c>
      <c r="AF1687" s="2" t="s">
        <v>25</v>
      </c>
      <c r="AG1687" s="42">
        <f>IFERROR(Table2[[#This Row],[Profit]]/Table2[[#This Row],[Sales Amount]],0)</f>
        <v>0.24887371326459565</v>
      </c>
      <c r="AH1687" s="2" t="str">
        <f>TRIM(Table2[[#This Row],[Payment Modee]])</f>
        <v>UPI</v>
      </c>
      <c r="AI1687" s="2" t="s">
        <v>26</v>
      </c>
      <c r="AJ1687" s="2" t="s">
        <v>27</v>
      </c>
      <c r="AK1687" s="2" t="s">
        <v>303</v>
      </c>
      <c r="AL1687" s="16" t="str">
        <f>IF(HOUR(Table2[[#This Row],[Order Time]])&lt;12,"Morning",IF(HOUR(Table2[[#This Row],[Order Time]])&lt;17,"Afternoon",IF(HOUR(Table2[[#This Row],[Order Time]])&lt;21,"Evening","Night")))</f>
        <v>Afternoon</v>
      </c>
      <c r="AM1687" s="16" t="s">
        <v>29</v>
      </c>
    </row>
    <row r="1688" spans="1:39" x14ac:dyDescent="0.25">
      <c r="A1688" s="13" t="s">
        <v>3502</v>
      </c>
      <c r="B1688" s="4">
        <v>45736</v>
      </c>
      <c r="C1688" s="2">
        <f>YEAR(Table2[[#This Row],[Invoice Date]])</f>
        <v>2025</v>
      </c>
      <c r="D1688" s="2" t="str">
        <f>TEXT(Table2[[#This Row],[Invoice Date]],"mmm")</f>
        <v>Mar</v>
      </c>
      <c r="E1688" s="2" t="str">
        <f>Table2[[#This Row],[Store_ID]]&amp;"-"&amp;Table2[[#This Row],[Year]]&amp;"-"&amp;Table2[[#This Row],[Month]]</f>
        <v>STR070-2025-Mar</v>
      </c>
      <c r="F1688" s="2" t="s">
        <v>1141</v>
      </c>
      <c r="G1688" s="2" t="str">
        <f>_xlfn.XLOOKUP(Table2[[#This Row],[Customer_ID]],Table3[Customer_ID],Table3[Customer Name],"Not Found")</f>
        <v>Bhagya Sundaram</v>
      </c>
      <c r="H1688" s="2" t="str">
        <f>_xlfn.XLOOKUP(Table2[[#This Row],[Customer_ID]],Table3[Customer_ID],Table3[Gender],"Female")</f>
        <v>Female</v>
      </c>
      <c r="I1688" s="2" t="str">
        <f>_xlfn.XLOOKUP(Table2[[#This Row],[Customer_ID]],Table3[Customer_ID],Table3[City],"Missing Memebership")</f>
        <v>Kochi</v>
      </c>
      <c r="J1688" s="2" t="str">
        <f>_xlfn.XLOOKUP(Table2[[#This Row],[Customer_ID]],Table3[Customer_ID],Table3[State],"Karnataka")</f>
        <v>Kerala</v>
      </c>
      <c r="K1688" s="2" t="str">
        <f>_xlfn.XLOOKUP(Table2[[#This Row],[Customer_ID]],Table3[Customer_ID],Table3[Membership],"Regular")</f>
        <v>Gold</v>
      </c>
      <c r="L1688" s="2" t="s">
        <v>1507</v>
      </c>
      <c r="M1688" s="2" t="str">
        <f>_xlfn.XLOOKUP(Table2[[#This Row],[Product_ID]],Table4[Product_ID],Table4[Product_Name],"Not Found")</f>
        <v>Max Fashion Georgette Saree Brown</v>
      </c>
      <c r="N1688" s="2" t="str">
        <f>_xlfn.XLOOKUP(Table2[[#This Row],[Product_ID]],Table4[Product_ID],Table4[Category],"Not Found")</f>
        <v>Women Sarees</v>
      </c>
      <c r="O1688" s="2" t="str">
        <f>_xlfn.XLOOKUP(Table2[[#This Row],[Product_ID]],Table4[Product_ID],Table4[Subcategory],"Not Found")</f>
        <v>Georgette Saree</v>
      </c>
      <c r="P1688" s="2" t="str">
        <f>_xlfn.XLOOKUP(Table2[[#This Row],[Product_ID]],Table4[Product_ID],Table4[Brand],"Missing Brand")</f>
        <v>Max Fashion</v>
      </c>
      <c r="Q1688" s="2" t="s">
        <v>1319</v>
      </c>
      <c r="R1688" s="2" t="str">
        <f>_xlfn.XLOOKUP(Table2[[#This Row],[Store_ID]],Table6[Store_ID],Table6[Store Name],"Not Found")</f>
        <v>TrendMart Alappuzha Mall Kiosk</v>
      </c>
      <c r="S1688" s="2">
        <f>_xlfn.XLOOKUP(Table2[[#This Row],[Store_ID]],Table6[Store_ID],Table6[Monthly Target],"Missing Target")</f>
        <v>1000000</v>
      </c>
      <c r="T1688" s="2" t="str">
        <f>_xlfn.XLOOKUP(Table2[[#This Row],[Store_ID]],Table6[Store_ID],Table6[Region],"Not Found")</f>
        <v>South Zone 1</v>
      </c>
      <c r="U1688" s="2" t="s">
        <v>181</v>
      </c>
      <c r="V1688" s="2" t="str">
        <f>_xlfn.XLOOKUP(Table2[[#This Row],[Employee_ID]],Table5[Employee_ID],Table5[Employee Name],"Not Found")</f>
        <v>Dhruv Mishra</v>
      </c>
      <c r="W1688" s="2">
        <v>2</v>
      </c>
      <c r="X1688" s="2">
        <v>4715</v>
      </c>
      <c r="Y1688" s="2">
        <v>25</v>
      </c>
      <c r="Z1688" s="2">
        <v>2357.5</v>
      </c>
      <c r="AA1688" s="2">
        <v>12</v>
      </c>
      <c r="AB1688" s="2">
        <v>848.7</v>
      </c>
      <c r="AC1688" s="2">
        <v>7921.2</v>
      </c>
      <c r="AD1688" s="2">
        <v>6046.26</v>
      </c>
      <c r="AE1688" s="2">
        <f t="shared" si="55"/>
        <v>1026.2399999999996</v>
      </c>
      <c r="AF1688" s="2" t="s">
        <v>69</v>
      </c>
      <c r="AG1688" s="42">
        <f>IFERROR(Table2[[#This Row],[Profit]]/Table2[[#This Row],[Sales Amount]],0)</f>
        <v>0.1295561278594152</v>
      </c>
      <c r="AH1688" s="2" t="str">
        <f>TRIM(Table2[[#This Row],[Payment Modee]])</f>
        <v>Cash</v>
      </c>
      <c r="AI1688" s="2" t="s">
        <v>26</v>
      </c>
      <c r="AJ1688" s="2" t="s">
        <v>27</v>
      </c>
      <c r="AK1688" s="2" t="s">
        <v>2298</v>
      </c>
      <c r="AL1688" s="16" t="str">
        <f>IF(HOUR(Table2[[#This Row],[Order Time]])&lt;12,"Morning",IF(HOUR(Table2[[#This Row],[Order Time]])&lt;17,"Afternoon",IF(HOUR(Table2[[#This Row],[Order Time]])&lt;21,"Evening","Night")))</f>
        <v>Evening</v>
      </c>
      <c r="AM1688" s="16" t="s">
        <v>29</v>
      </c>
    </row>
    <row r="1689" spans="1:39" x14ac:dyDescent="0.25">
      <c r="A1689" s="13" t="s">
        <v>3503</v>
      </c>
      <c r="B1689" s="4">
        <v>45651</v>
      </c>
      <c r="C1689" s="2">
        <f>YEAR(Table2[[#This Row],[Invoice Date]])</f>
        <v>2024</v>
      </c>
      <c r="D1689" s="2" t="str">
        <f>TEXT(Table2[[#This Row],[Invoice Date]],"mmm")</f>
        <v>Dec</v>
      </c>
      <c r="E1689" s="2" t="str">
        <f>Table2[[#This Row],[Store_ID]]&amp;"-"&amp;Table2[[#This Row],[Year]]&amp;"-"&amp;Table2[[#This Row],[Month]]</f>
        <v>STR043-2024-Dec</v>
      </c>
      <c r="F1689" s="2" t="s">
        <v>3095</v>
      </c>
      <c r="G1689" s="2" t="str">
        <f>_xlfn.XLOOKUP(Table2[[#This Row],[Customer_ID]],Table3[Customer_ID],Table3[Customer Name],"Not Found")</f>
        <v>Gauri Pillai</v>
      </c>
      <c r="H1689" s="2" t="str">
        <f>_xlfn.XLOOKUP(Table2[[#This Row],[Customer_ID]],Table3[Customer_ID],Table3[Gender],"Female")</f>
        <v>Female</v>
      </c>
      <c r="I1689" s="2" t="str">
        <f>_xlfn.XLOOKUP(Table2[[#This Row],[Customer_ID]],Table3[Customer_ID],Table3[City],"Missing Memebership")</f>
        <v>Guntur</v>
      </c>
      <c r="J1689" s="2" t="str">
        <f>_xlfn.XLOOKUP(Table2[[#This Row],[Customer_ID]],Table3[Customer_ID],Table3[State],"Karnataka")</f>
        <v>Andhra Pradesh</v>
      </c>
      <c r="K1689" s="2" t="str">
        <f>_xlfn.XLOOKUP(Table2[[#This Row],[Customer_ID]],Table3[Customer_ID],Table3[Membership],"Regular")</f>
        <v>Silver</v>
      </c>
      <c r="L1689" s="2" t="s">
        <v>1032</v>
      </c>
      <c r="M1689" s="2" t="str">
        <f>_xlfn.XLOOKUP(Table2[[#This Row],[Product_ID]],Table4[Product_ID],Table4[Product_Name],"Not Found")</f>
        <v>Bata Track Suit Black</v>
      </c>
      <c r="N1689" s="2" t="str">
        <f>_xlfn.XLOOKUP(Table2[[#This Row],[Product_ID]],Table4[Product_ID],Table4[Category],"Not Found")</f>
        <v>Sportswear</v>
      </c>
      <c r="O1689" s="2" t="str">
        <f>_xlfn.XLOOKUP(Table2[[#This Row],[Product_ID]],Table4[Product_ID],Table4[Subcategory],"Not Found")</f>
        <v>Track Suit</v>
      </c>
      <c r="P1689" s="2" t="str">
        <f>_xlfn.XLOOKUP(Table2[[#This Row],[Product_ID]],Table4[Product_ID],Table4[Brand],"Missing Brand")</f>
        <v>Bata</v>
      </c>
      <c r="Q1689" s="2" t="s">
        <v>908</v>
      </c>
      <c r="R1689" s="2" t="str">
        <f>_xlfn.XLOOKUP(Table2[[#This Row],[Store_ID]],Table6[Store_ID],Table6[Store Name],"Not Found")</f>
        <v>TrendMart Mangaluru Standard</v>
      </c>
      <c r="S1689" s="2">
        <f>_xlfn.XLOOKUP(Table2[[#This Row],[Store_ID]],Table6[Store_ID],Table6[Monthly Target],"Missing Target")</f>
        <v>1500000</v>
      </c>
      <c r="T1689" s="2" t="str">
        <f>_xlfn.XLOOKUP(Table2[[#This Row],[Store_ID]],Table6[Store_ID],Table6[Region],"Not Found")</f>
        <v>South Zone 2</v>
      </c>
      <c r="U1689" s="2" t="s">
        <v>165</v>
      </c>
      <c r="V1689" s="2" t="str">
        <f>_xlfn.XLOOKUP(Table2[[#This Row],[Employee_ID]],Table5[Employee_ID],Table5[Employee Name],"Not Found")</f>
        <v>Vasanthi Gupta</v>
      </c>
      <c r="W1689" s="2">
        <v>1</v>
      </c>
      <c r="X1689" s="2">
        <v>1356.88</v>
      </c>
      <c r="Y1689" s="2">
        <v>20</v>
      </c>
      <c r="Z1689" s="2">
        <v>271.38</v>
      </c>
      <c r="AA1689" s="2">
        <v>12</v>
      </c>
      <c r="AB1689" s="2">
        <v>130.26</v>
      </c>
      <c r="AC1689" s="2">
        <v>1215.76</v>
      </c>
      <c r="AD1689" s="2">
        <v>894.68</v>
      </c>
      <c r="AE1689" s="2">
        <f t="shared" si="55"/>
        <v>190.82000000000005</v>
      </c>
      <c r="AF1689" s="2" t="s">
        <v>35</v>
      </c>
      <c r="AG1689" s="42">
        <f>IFERROR(Table2[[#This Row],[Profit]]/Table2[[#This Row],[Sales Amount]],0)</f>
        <v>0.15695532012897287</v>
      </c>
      <c r="AH1689" s="2" t="str">
        <f>TRIM(Table2[[#This Row],[Payment Modee]])</f>
        <v>Debit Card</v>
      </c>
      <c r="AI1689" s="2" t="s">
        <v>26</v>
      </c>
      <c r="AJ1689" s="2" t="s">
        <v>27</v>
      </c>
      <c r="AK1689" s="2" t="s">
        <v>274</v>
      </c>
      <c r="AL1689" s="16" t="str">
        <f>IF(HOUR(Table2[[#This Row],[Order Time]])&lt;12,"Morning",IF(HOUR(Table2[[#This Row],[Order Time]])&lt;17,"Afternoon",IF(HOUR(Table2[[#This Row],[Order Time]])&lt;21,"Evening","Night")))</f>
        <v>Afternoon</v>
      </c>
      <c r="AM1689" s="16" t="s">
        <v>29</v>
      </c>
    </row>
    <row r="1690" spans="1:39" x14ac:dyDescent="0.25">
      <c r="A1690" s="13" t="s">
        <v>3504</v>
      </c>
      <c r="B1690" s="4">
        <v>45699</v>
      </c>
      <c r="C1690" s="2">
        <f>YEAR(Table2[[#This Row],[Invoice Date]])</f>
        <v>2025</v>
      </c>
      <c r="D1690" s="2" t="str">
        <f>TEXT(Table2[[#This Row],[Invoice Date]],"mmm")</f>
        <v>Feb</v>
      </c>
      <c r="E1690" s="2" t="str">
        <f>Table2[[#This Row],[Store_ID]]&amp;"-"&amp;Table2[[#This Row],[Year]]&amp;"-"&amp;Table2[[#This Row],[Month]]</f>
        <v>STR014-2025-Feb</v>
      </c>
      <c r="F1690" s="2" t="s">
        <v>2677</v>
      </c>
      <c r="G1690" s="2" t="str">
        <f>_xlfn.XLOOKUP(Table2[[#This Row],[Customer_ID]],Table3[Customer_ID],Table3[Customer Name],"Not Found")</f>
        <v>Rohit Singh</v>
      </c>
      <c r="H1690" s="2" t="str">
        <f>_xlfn.XLOOKUP(Table2[[#This Row],[Customer_ID]],Table3[Customer_ID],Table3[Gender],"Female")</f>
        <v>Male</v>
      </c>
      <c r="I1690" s="2" t="str">
        <f>_xlfn.XLOOKUP(Table2[[#This Row],[Customer_ID]],Table3[Customer_ID],Table3[City],"Missing Memebership")</f>
        <v>Guntur</v>
      </c>
      <c r="J1690" s="2" t="str">
        <f>_xlfn.XLOOKUP(Table2[[#This Row],[Customer_ID]],Table3[Customer_ID],Table3[State],"Karnataka")</f>
        <v>Andhra Pradesh</v>
      </c>
      <c r="K1690" s="2" t="str">
        <f>_xlfn.XLOOKUP(Table2[[#This Row],[Customer_ID]],Table3[Customer_ID],Table3[Membership],"Regular")</f>
        <v>Regular</v>
      </c>
      <c r="L1690" s="2" t="s">
        <v>117</v>
      </c>
      <c r="M1690" s="2" t="str">
        <f>_xlfn.XLOOKUP(Table2[[#This Row],[Product_ID]],Table4[Product_ID],Table4[Product_Name],"Not Found")</f>
        <v>Nike Crop Top Cream</v>
      </c>
      <c r="N1690" s="2" t="str">
        <f>_xlfn.XLOOKUP(Table2[[#This Row],[Product_ID]],Table4[Product_ID],Table4[Category],"Not Found")</f>
        <v>Women Tops</v>
      </c>
      <c r="O1690" s="2" t="str">
        <f>_xlfn.XLOOKUP(Table2[[#This Row],[Product_ID]],Table4[Product_ID],Table4[Subcategory],"Not Found")</f>
        <v>Crop Top</v>
      </c>
      <c r="P1690" s="2" t="str">
        <f>_xlfn.XLOOKUP(Table2[[#This Row],[Product_ID]],Table4[Product_ID],Table4[Brand],"Missing Brand")</f>
        <v>Nike</v>
      </c>
      <c r="Q1690" s="2" t="s">
        <v>129</v>
      </c>
      <c r="R1690" s="2" t="str">
        <f>_xlfn.XLOOKUP(Table2[[#This Row],[Store_ID]],Table6[Store_ID],Table6[Store Name],"Not Found")</f>
        <v>TrendMart Tirupati Outlet</v>
      </c>
      <c r="S1690" s="2">
        <f>_xlfn.XLOOKUP(Table2[[#This Row],[Store_ID]],Table6[Store_ID],Table6[Monthly Target],"Missing Target")</f>
        <v>1000000</v>
      </c>
      <c r="T1690" s="2" t="str">
        <f>_xlfn.XLOOKUP(Table2[[#This Row],[Store_ID]],Table6[Store_ID],Table6[Region],"Not Found")</f>
        <v>South Zone 3</v>
      </c>
      <c r="U1690" s="2" t="s">
        <v>268</v>
      </c>
      <c r="V1690" s="2" t="str">
        <f>_xlfn.XLOOKUP(Table2[[#This Row],[Employee_ID]],Table5[Employee_ID],Table5[Employee Name],"Not Found")</f>
        <v>Ganesh Iyengar</v>
      </c>
      <c r="W1690" s="2">
        <v>1</v>
      </c>
      <c r="X1690" s="2">
        <v>823.7</v>
      </c>
      <c r="Y1690" s="2">
        <v>25</v>
      </c>
      <c r="Z1690" s="2">
        <v>205.93</v>
      </c>
      <c r="AA1690" s="2">
        <v>5</v>
      </c>
      <c r="AB1690" s="2">
        <v>30.89</v>
      </c>
      <c r="AC1690" s="2">
        <v>648.66</v>
      </c>
      <c r="AD1690" s="2">
        <v>550.01</v>
      </c>
      <c r="AE1690" s="2">
        <f t="shared" si="55"/>
        <v>67.759999999999977</v>
      </c>
      <c r="AF1690" s="2" t="s">
        <v>25</v>
      </c>
      <c r="AG1690" s="42">
        <f>IFERROR(Table2[[#This Row],[Profit]]/Table2[[#This Row],[Sales Amount]],0)</f>
        <v>0.1044615052569913</v>
      </c>
      <c r="AH1690" s="2" t="str">
        <f>TRIM(Table2[[#This Row],[Payment Modee]])</f>
        <v>UPI</v>
      </c>
      <c r="AI1690" s="2" t="s">
        <v>26</v>
      </c>
      <c r="AJ1690" s="2" t="s">
        <v>27</v>
      </c>
      <c r="AK1690" s="2" t="s">
        <v>1423</v>
      </c>
      <c r="AL1690" s="16" t="str">
        <f>IF(HOUR(Table2[[#This Row],[Order Time]])&lt;12,"Morning",IF(HOUR(Table2[[#This Row],[Order Time]])&lt;17,"Afternoon",IF(HOUR(Table2[[#This Row],[Order Time]])&lt;21,"Evening","Night")))</f>
        <v>Afternoon</v>
      </c>
      <c r="AM1690" s="16" t="s">
        <v>29</v>
      </c>
    </row>
    <row r="1691" spans="1:39" x14ac:dyDescent="0.25">
      <c r="A1691" s="13" t="s">
        <v>3505</v>
      </c>
      <c r="B1691" s="4">
        <v>45508</v>
      </c>
      <c r="C1691" s="2">
        <f>YEAR(Table2[[#This Row],[Invoice Date]])</f>
        <v>2024</v>
      </c>
      <c r="D1691" s="2" t="str">
        <f>TEXT(Table2[[#This Row],[Invoice Date]],"mmm")</f>
        <v>Aug</v>
      </c>
      <c r="E1691" s="2" t="str">
        <f>Table2[[#This Row],[Store_ID]]&amp;"-"&amp;Table2[[#This Row],[Year]]&amp;"-"&amp;Table2[[#This Row],[Month]]</f>
        <v>STR017-2024-Aug</v>
      </c>
      <c r="F1691" s="2" t="s">
        <v>3291</v>
      </c>
      <c r="G1691" s="2" t="str">
        <f>_xlfn.XLOOKUP(Table2[[#This Row],[Customer_ID]],Table3[Customer_ID],Table3[Customer Name],"Not Found")</f>
        <v>Sangeeta Mishra</v>
      </c>
      <c r="H1691" s="2" t="str">
        <f>_xlfn.XLOOKUP(Table2[[#This Row],[Customer_ID]],Table3[Customer_ID],Table3[Gender],"Female")</f>
        <v>Female</v>
      </c>
      <c r="I1691" s="2" t="str">
        <f>_xlfn.XLOOKUP(Table2[[#This Row],[Customer_ID]],Table3[Customer_ID],Table3[City],"Missing Memebership")</f>
        <v>Khammam</v>
      </c>
      <c r="J1691" s="2" t="str">
        <f>_xlfn.XLOOKUP(Table2[[#This Row],[Customer_ID]],Table3[Customer_ID],Table3[State],"Karnataka")</f>
        <v>Telangana</v>
      </c>
      <c r="K1691" s="2" t="str">
        <f>_xlfn.XLOOKUP(Table2[[#This Row],[Customer_ID]],Table3[Customer_ID],Table3[Membership],"Regular")</f>
        <v>Regular</v>
      </c>
      <c r="L1691" s="2" t="s">
        <v>2942</v>
      </c>
      <c r="M1691" s="2" t="str">
        <f>_xlfn.XLOOKUP(Table2[[#This Row],[Product_ID]],Table4[Product_ID],Table4[Product_Name],"Not Found")</f>
        <v>Bata Sneakers Green</v>
      </c>
      <c r="N1691" s="2" t="str">
        <f>_xlfn.XLOOKUP(Table2[[#This Row],[Product_ID]],Table4[Product_ID],Table4[Category],"Not Found")</f>
        <v>Footwear</v>
      </c>
      <c r="O1691" s="2" t="str">
        <f>_xlfn.XLOOKUP(Table2[[#This Row],[Product_ID]],Table4[Product_ID],Table4[Subcategory],"Not Found")</f>
        <v>Sneakers</v>
      </c>
      <c r="P1691" s="2" t="str">
        <f>_xlfn.XLOOKUP(Table2[[#This Row],[Product_ID]],Table4[Product_ID],Table4[Brand],"Missing Brand")</f>
        <v>Bata</v>
      </c>
      <c r="Q1691" s="2" t="s">
        <v>1083</v>
      </c>
      <c r="R1691" s="2" t="str">
        <f>_xlfn.XLOOKUP(Table2[[#This Row],[Store_ID]],Table6[Store_ID],Table6[Store Name],"Not Found")</f>
        <v>TrendMart Kurnool Standard</v>
      </c>
      <c r="S1691" s="2">
        <f>_xlfn.XLOOKUP(Table2[[#This Row],[Store_ID]],Table6[Store_ID],Table6[Monthly Target],"Missing Target")</f>
        <v>2500000</v>
      </c>
      <c r="T1691" s="2" t="str">
        <f>_xlfn.XLOOKUP(Table2[[#This Row],[Store_ID]],Table6[Store_ID],Table6[Region],"Not Found")</f>
        <v>South Zone 3</v>
      </c>
      <c r="U1691" s="2" t="s">
        <v>220</v>
      </c>
      <c r="V1691" s="2" t="str">
        <f>_xlfn.XLOOKUP(Table2[[#This Row],[Employee_ID]],Table5[Employee_ID],Table5[Employee Name],"Not Found")</f>
        <v>Vasanthi Kamath</v>
      </c>
      <c r="W1691" s="2">
        <v>1</v>
      </c>
      <c r="X1691" s="2">
        <v>3118.72</v>
      </c>
      <c r="Y1691" s="2">
        <v>5</v>
      </c>
      <c r="Z1691" s="2">
        <v>155.94</v>
      </c>
      <c r="AA1691" s="2">
        <v>12</v>
      </c>
      <c r="AB1691" s="2">
        <v>355.53</v>
      </c>
      <c r="AC1691" s="2">
        <v>3318.31</v>
      </c>
      <c r="AD1691" s="2">
        <v>2149.6999999999998</v>
      </c>
      <c r="AE1691" s="2">
        <f t="shared" si="55"/>
        <v>813.08000000000015</v>
      </c>
      <c r="AF1691" s="2" t="s">
        <v>35</v>
      </c>
      <c r="AG1691" s="42">
        <f>IFERROR(Table2[[#This Row],[Profit]]/Table2[[#This Row],[Sales Amount]],0)</f>
        <v>0.24502834274073254</v>
      </c>
      <c r="AH1691" s="2" t="str">
        <f>TRIM(Table2[[#This Row],[Payment Modee]])</f>
        <v>Debit Card</v>
      </c>
      <c r="AI1691" s="2" t="s">
        <v>26</v>
      </c>
      <c r="AJ1691" s="2" t="s">
        <v>27</v>
      </c>
      <c r="AK1691" s="2" t="s">
        <v>1749</v>
      </c>
      <c r="AL1691" s="16" t="str">
        <f>IF(HOUR(Table2[[#This Row],[Order Time]])&lt;12,"Morning",IF(HOUR(Table2[[#This Row],[Order Time]])&lt;17,"Afternoon",IF(HOUR(Table2[[#This Row],[Order Time]])&lt;21,"Evening","Night")))</f>
        <v>Evening</v>
      </c>
      <c r="AM1691" s="16" t="s">
        <v>38</v>
      </c>
    </row>
    <row r="1692" spans="1:39" x14ac:dyDescent="0.25">
      <c r="A1692" s="13" t="s">
        <v>3506</v>
      </c>
      <c r="B1692" s="4">
        <v>45406</v>
      </c>
      <c r="C1692" s="2">
        <f>YEAR(Table2[[#This Row],[Invoice Date]])</f>
        <v>2024</v>
      </c>
      <c r="D1692" s="2" t="str">
        <f>TEXT(Table2[[#This Row],[Invoice Date]],"mmm")</f>
        <v>Apr</v>
      </c>
      <c r="E1692" s="2" t="str">
        <f>Table2[[#This Row],[Store_ID]]&amp;"-"&amp;Table2[[#This Row],[Year]]&amp;"-"&amp;Table2[[#This Row],[Month]]</f>
        <v>STR048-2024-Apr</v>
      </c>
      <c r="F1692" s="2" t="s">
        <v>1551</v>
      </c>
      <c r="G1692" s="2" t="str">
        <f>_xlfn.XLOOKUP(Table2[[#This Row],[Customer_ID]],Table3[Customer_ID],Table3[Customer Name],"Not Found")</f>
        <v>Charulatha Bhat</v>
      </c>
      <c r="H1692" s="2" t="str">
        <f>_xlfn.XLOOKUP(Table2[[#This Row],[Customer_ID]],Table3[Customer_ID],Table3[Gender],"Female")</f>
        <v>Female</v>
      </c>
      <c r="I1692" s="2" t="str">
        <f>_xlfn.XLOOKUP(Table2[[#This Row],[Customer_ID]],Table3[Customer_ID],Table3[City],"Missing Memebership")</f>
        <v>Salem</v>
      </c>
      <c r="J1692" s="2" t="str">
        <f>_xlfn.XLOOKUP(Table2[[#This Row],[Customer_ID]],Table3[Customer_ID],Table3[State],"Karnataka")</f>
        <v>Tamil Nadu</v>
      </c>
      <c r="K1692" s="2" t="str">
        <f>_xlfn.XLOOKUP(Table2[[#This Row],[Customer_ID]],Table3[Customer_ID],Table3[Membership],"Regular")</f>
        <v>Regular</v>
      </c>
      <c r="L1692" s="2" t="s">
        <v>954</v>
      </c>
      <c r="M1692" s="2" t="str">
        <f>_xlfn.XLOOKUP(Table2[[#This Row],[Product_ID]],Table4[Product_ID],Table4[Product_Name],"Not Found")</f>
        <v>Pepe Jeans Cap Pink</v>
      </c>
      <c r="N1692" s="2" t="str">
        <f>_xlfn.XLOOKUP(Table2[[#This Row],[Product_ID]],Table4[Product_ID],Table4[Category],"Not Found")</f>
        <v>Accessories</v>
      </c>
      <c r="O1692" s="2" t="str">
        <f>_xlfn.XLOOKUP(Table2[[#This Row],[Product_ID]],Table4[Product_ID],Table4[Subcategory],"Not Found")</f>
        <v>Cap</v>
      </c>
      <c r="P1692" s="2" t="str">
        <f>_xlfn.XLOOKUP(Table2[[#This Row],[Product_ID]],Table4[Product_ID],Table4[Brand],"Missing Brand")</f>
        <v>Pepe Jeans</v>
      </c>
      <c r="Q1692" s="2" t="s">
        <v>1853</v>
      </c>
      <c r="R1692" s="2" t="str">
        <f>_xlfn.XLOOKUP(Table2[[#This Row],[Store_ID]],Table6[Store_ID],Table6[Store Name],"Not Found")</f>
        <v>TrendMart Guntur High Street</v>
      </c>
      <c r="S1692" s="2">
        <f>_xlfn.XLOOKUP(Table2[[#This Row],[Store_ID]],Table6[Store_ID],Table6[Monthly Target],"Missing Target")</f>
        <v>1200000</v>
      </c>
      <c r="T1692" s="2" t="str">
        <f>_xlfn.XLOOKUP(Table2[[#This Row],[Store_ID]],Table6[Store_ID],Table6[Region],"Not Found")</f>
        <v>South Zone 3</v>
      </c>
      <c r="U1692" s="2" t="s">
        <v>24</v>
      </c>
      <c r="V1692" s="2" t="str">
        <f>_xlfn.XLOOKUP(Table2[[#This Row],[Employee_ID]],Table5[Employee_ID],Table5[Employee Name],"Not Found")</f>
        <v>Manoj Ramachandran</v>
      </c>
      <c r="W1692" s="2">
        <v>2</v>
      </c>
      <c r="X1692" s="2">
        <v>960.36</v>
      </c>
      <c r="Y1692" s="2">
        <v>5</v>
      </c>
      <c r="Z1692" s="2">
        <v>96.04</v>
      </c>
      <c r="AA1692" s="2">
        <v>5</v>
      </c>
      <c r="AB1692" s="2">
        <v>91.23</v>
      </c>
      <c r="AC1692" s="2">
        <v>1915.91</v>
      </c>
      <c r="AD1692" s="2">
        <v>1153.94</v>
      </c>
      <c r="AE1692" s="2">
        <f t="shared" si="55"/>
        <v>670.74</v>
      </c>
      <c r="AF1692" s="2" t="s">
        <v>56</v>
      </c>
      <c r="AG1692" s="42">
        <f>IFERROR(Table2[[#This Row],[Profit]]/Table2[[#This Row],[Sales Amount]],0)</f>
        <v>0.35008951359928181</v>
      </c>
      <c r="AH1692" s="2" t="str">
        <f>TRIM(Table2[[#This Row],[Payment Modee]])</f>
        <v>Credit Card</v>
      </c>
      <c r="AI1692" s="2" t="s">
        <v>26</v>
      </c>
      <c r="AJ1692" s="2" t="s">
        <v>27</v>
      </c>
      <c r="AK1692" s="2" t="s">
        <v>1053</v>
      </c>
      <c r="AL1692" s="16" t="str">
        <f>IF(HOUR(Table2[[#This Row],[Order Time]])&lt;12,"Morning",IF(HOUR(Table2[[#This Row],[Order Time]])&lt;17,"Afternoon",IF(HOUR(Table2[[#This Row],[Order Time]])&lt;21,"Evening","Night")))</f>
        <v>Afternoon</v>
      </c>
      <c r="AM1692" s="16" t="s">
        <v>29</v>
      </c>
    </row>
    <row r="1693" spans="1:39" x14ac:dyDescent="0.25">
      <c r="A1693" s="13" t="s">
        <v>3507</v>
      </c>
      <c r="B1693" s="4">
        <v>45637</v>
      </c>
      <c r="C1693" s="2">
        <f>YEAR(Table2[[#This Row],[Invoice Date]])</f>
        <v>2024</v>
      </c>
      <c r="D1693" s="2" t="str">
        <f>TEXT(Table2[[#This Row],[Invoice Date]],"mmm")</f>
        <v>Dec</v>
      </c>
      <c r="E1693" s="2" t="str">
        <f>Table2[[#This Row],[Store_ID]]&amp;"-"&amp;Table2[[#This Row],[Year]]&amp;"-"&amp;Table2[[#This Row],[Month]]</f>
        <v>STR076-2024-Dec</v>
      </c>
      <c r="F1693" s="2" t="s">
        <v>2138</v>
      </c>
      <c r="G1693" s="2" t="str">
        <f>_xlfn.XLOOKUP(Table2[[#This Row],[Customer_ID]],Table3[Customer_ID],Table3[Customer Name],"Not Found")</f>
        <v>Srinivas Rao</v>
      </c>
      <c r="H1693" s="2" t="str">
        <f>_xlfn.XLOOKUP(Table2[[#This Row],[Customer_ID]],Table3[Customer_ID],Table3[Gender],"Female")</f>
        <v>Male</v>
      </c>
      <c r="I1693" s="2" t="str">
        <f>_xlfn.XLOOKUP(Table2[[#This Row],[Customer_ID]],Table3[Customer_ID],Table3[City],"Missing Memebership")</f>
        <v>Kurnool</v>
      </c>
      <c r="J1693" s="2" t="str">
        <f>_xlfn.XLOOKUP(Table2[[#This Row],[Customer_ID]],Table3[Customer_ID],Table3[State],"Karnataka")</f>
        <v>Andhra Pradesh</v>
      </c>
      <c r="K1693" s="2" t="str">
        <f>_xlfn.XLOOKUP(Table2[[#This Row],[Customer_ID]],Table3[Customer_ID],Table3[Membership],"Regular")</f>
        <v>Silver</v>
      </c>
      <c r="L1693" s="2" t="s">
        <v>416</v>
      </c>
      <c r="M1693" s="2" t="str">
        <f>_xlfn.XLOOKUP(Table2[[#This Row],[Product_ID]],Table4[Product_ID],Table4[Product_Name],"Not Found")</f>
        <v>GRT Jewellers Sling Bag Olive</v>
      </c>
      <c r="N1693" s="2" t="str">
        <f>_xlfn.XLOOKUP(Table2[[#This Row],[Product_ID]],Table4[Product_ID],Table4[Category],"Not Found")</f>
        <v>Handbags</v>
      </c>
      <c r="O1693" s="2" t="str">
        <f>_xlfn.XLOOKUP(Table2[[#This Row],[Product_ID]],Table4[Product_ID],Table4[Subcategory],"Not Found")</f>
        <v>Sling Bag</v>
      </c>
      <c r="P1693" s="2" t="str">
        <f>_xlfn.XLOOKUP(Table2[[#This Row],[Product_ID]],Table4[Product_ID],Table4[Brand],"Missing Brand")</f>
        <v>GRT Jewellers</v>
      </c>
      <c r="Q1693" s="2" t="s">
        <v>1063</v>
      </c>
      <c r="R1693" s="2" t="str">
        <f>_xlfn.XLOOKUP(Table2[[#This Row],[Store_ID]],Table6[Store_ID],Table6[Store Name],"Not Found")</f>
        <v>TrendMart Chennai Standard</v>
      </c>
      <c r="S1693" s="2">
        <f>_xlfn.XLOOKUP(Table2[[#This Row],[Store_ID]],Table6[Store_ID],Table6[Monthly Target],"Missing Target")</f>
        <v>1500000</v>
      </c>
      <c r="T1693" s="2" t="str">
        <f>_xlfn.XLOOKUP(Table2[[#This Row],[Store_ID]],Table6[Store_ID],Table6[Region],"Not Found")</f>
        <v>South Zone 1</v>
      </c>
      <c r="U1693" s="2" t="s">
        <v>24</v>
      </c>
      <c r="V1693" s="2" t="str">
        <f>_xlfn.XLOOKUP(Table2[[#This Row],[Employee_ID]],Table5[Employee_ID],Table5[Employee Name],"Not Found")</f>
        <v>Manoj Ramachandran</v>
      </c>
      <c r="W1693" s="2">
        <v>1</v>
      </c>
      <c r="X1693" s="2">
        <v>3110.53</v>
      </c>
      <c r="Y1693" s="2">
        <v>5</v>
      </c>
      <c r="Z1693" s="2">
        <v>155.53</v>
      </c>
      <c r="AA1693" s="2">
        <v>12</v>
      </c>
      <c r="AB1693" s="2">
        <v>354.6</v>
      </c>
      <c r="AC1693" s="2">
        <v>3309.6</v>
      </c>
      <c r="AD1693" s="2">
        <v>2034.01</v>
      </c>
      <c r="AE1693" s="2">
        <f t="shared" si="55"/>
        <v>920.9899999999999</v>
      </c>
      <c r="AF1693" s="2" t="s">
        <v>25</v>
      </c>
      <c r="AG1693" s="42">
        <f>IFERROR(Table2[[#This Row],[Profit]]/Table2[[#This Row],[Sales Amount]],0)</f>
        <v>0.27827834179357019</v>
      </c>
      <c r="AH1693" s="2" t="str">
        <f>TRIM(Table2[[#This Row],[Payment Modee]])</f>
        <v>UPI</v>
      </c>
      <c r="AI1693" s="2" t="s">
        <v>36</v>
      </c>
      <c r="AJ1693" s="2" t="s">
        <v>27</v>
      </c>
      <c r="AK1693" s="2" t="s">
        <v>846</v>
      </c>
      <c r="AL1693" s="16" t="str">
        <f>IF(HOUR(Table2[[#This Row],[Order Time]])&lt;12,"Morning",IF(HOUR(Table2[[#This Row],[Order Time]])&lt;17,"Afternoon",IF(HOUR(Table2[[#This Row],[Order Time]])&lt;21,"Evening","Night")))</f>
        <v>Afternoon</v>
      </c>
      <c r="AM1693" s="16" t="s">
        <v>29</v>
      </c>
    </row>
    <row r="1694" spans="1:39" x14ac:dyDescent="0.25">
      <c r="A1694" s="13" t="s">
        <v>3508</v>
      </c>
      <c r="B1694" s="4">
        <v>45587</v>
      </c>
      <c r="C1694" s="2">
        <f>YEAR(Table2[[#This Row],[Invoice Date]])</f>
        <v>2024</v>
      </c>
      <c r="D1694" s="2" t="str">
        <f>TEXT(Table2[[#This Row],[Invoice Date]],"mmm")</f>
        <v>Oct</v>
      </c>
      <c r="E1694" s="2" t="str">
        <f>Table2[[#This Row],[Store_ID]]&amp;"-"&amp;Table2[[#This Row],[Year]]&amp;"-"&amp;Table2[[#This Row],[Month]]</f>
        <v>STR108-2024-Oct</v>
      </c>
      <c r="F1694" s="2" t="s">
        <v>2817</v>
      </c>
      <c r="G1694" s="2" t="str">
        <f>_xlfn.XLOOKUP(Table2[[#This Row],[Customer_ID]],Table3[Customer_ID],Table3[Customer Name],"Not Found")</f>
        <v>Vani Menon</v>
      </c>
      <c r="H1694" s="2" t="str">
        <f>_xlfn.XLOOKUP(Table2[[#This Row],[Customer_ID]],Table3[Customer_ID],Table3[Gender],"Female")</f>
        <v>Female</v>
      </c>
      <c r="I1694" s="2" t="str">
        <f>_xlfn.XLOOKUP(Table2[[#This Row],[Customer_ID]],Table3[Customer_ID],Table3[City],"Missing Memebership")</f>
        <v>Mysuru</v>
      </c>
      <c r="J1694" s="2" t="str">
        <f>_xlfn.XLOOKUP(Table2[[#This Row],[Customer_ID]],Table3[Customer_ID],Table3[State],"Karnataka")</f>
        <v>Karnataka</v>
      </c>
      <c r="K1694" s="2" t="str">
        <f>_xlfn.XLOOKUP(Table2[[#This Row],[Customer_ID]],Table3[Customer_ID],Table3[Membership],"Regular")</f>
        <v>Silver</v>
      </c>
      <c r="L1694" s="2" t="s">
        <v>320</v>
      </c>
      <c r="M1694" s="2" t="str">
        <f>_xlfn.XLOOKUP(Table2[[#This Row],[Product_ID]],Table4[Product_ID],Table4[Product_Name],"Not Found")</f>
        <v>Nike Anarkali Kurti White</v>
      </c>
      <c r="N1694" s="2" t="str">
        <f>_xlfn.XLOOKUP(Table2[[#This Row],[Product_ID]],Table4[Product_ID],Table4[Category],"Not Found")</f>
        <v>Women Kurtis</v>
      </c>
      <c r="O1694" s="2" t="str">
        <f>_xlfn.XLOOKUP(Table2[[#This Row],[Product_ID]],Table4[Product_ID],Table4[Subcategory],"Not Found")</f>
        <v>Anarkali Kurti</v>
      </c>
      <c r="P1694" s="2" t="str">
        <f>_xlfn.XLOOKUP(Table2[[#This Row],[Product_ID]],Table4[Product_ID],Table4[Brand],"Missing Brand")</f>
        <v>Nike</v>
      </c>
      <c r="Q1694" s="2" t="s">
        <v>236</v>
      </c>
      <c r="R1694" s="2" t="str">
        <f>_xlfn.XLOOKUP(Table2[[#This Row],[Store_ID]],Table6[Store_ID],Table6[Store Name],"Not Found")</f>
        <v>TrendMart Kozhikode High Street</v>
      </c>
      <c r="S1694" s="2">
        <f>_xlfn.XLOOKUP(Table2[[#This Row],[Store_ID]],Table6[Store_ID],Table6[Monthly Target],"Missing Target")</f>
        <v>2500000</v>
      </c>
      <c r="T1694" s="2" t="str">
        <f>_xlfn.XLOOKUP(Table2[[#This Row],[Store_ID]],Table6[Store_ID],Table6[Region],"Not Found")</f>
        <v>South Zone 1</v>
      </c>
      <c r="U1694" s="2" t="s">
        <v>229</v>
      </c>
      <c r="V1694" s="2" t="str">
        <f>_xlfn.XLOOKUP(Table2[[#This Row],[Employee_ID]],Table5[Employee_ID],Table5[Employee Name],"Not Found")</f>
        <v>Yogesh Chettiar</v>
      </c>
      <c r="W1694" s="2">
        <v>1</v>
      </c>
      <c r="X1694" s="2">
        <v>885.89</v>
      </c>
      <c r="Y1694" s="2">
        <v>10</v>
      </c>
      <c r="Z1694" s="2">
        <v>88.59</v>
      </c>
      <c r="AA1694" s="2">
        <v>5</v>
      </c>
      <c r="AB1694" s="2">
        <v>39.869999999999997</v>
      </c>
      <c r="AC1694" s="2">
        <v>837.17</v>
      </c>
      <c r="AD1694" s="2">
        <v>573.09</v>
      </c>
      <c r="AE1694" s="2">
        <f t="shared" si="55"/>
        <v>224.20999999999992</v>
      </c>
      <c r="AF1694" s="2" t="s">
        <v>25</v>
      </c>
      <c r="AG1694" s="42">
        <f>IFERROR(Table2[[#This Row],[Profit]]/Table2[[#This Row],[Sales Amount]],0)</f>
        <v>0.26781896150124818</v>
      </c>
      <c r="AH1694" s="2" t="str">
        <f>TRIM(Table2[[#This Row],[Payment Modee]])</f>
        <v>UPI</v>
      </c>
      <c r="AI1694" s="2" t="s">
        <v>26</v>
      </c>
      <c r="AJ1694" s="2" t="s">
        <v>27</v>
      </c>
      <c r="AK1694" s="2" t="s">
        <v>1264</v>
      </c>
      <c r="AL1694" s="16" t="str">
        <f>IF(HOUR(Table2[[#This Row],[Order Time]])&lt;12,"Morning",IF(HOUR(Table2[[#This Row],[Order Time]])&lt;17,"Afternoon",IF(HOUR(Table2[[#This Row],[Order Time]])&lt;21,"Evening","Night")))</f>
        <v>Evening</v>
      </c>
      <c r="AM1694" s="16" t="s">
        <v>29</v>
      </c>
    </row>
    <row r="1695" spans="1:39" x14ac:dyDescent="0.25">
      <c r="A1695" s="13" t="s">
        <v>3509</v>
      </c>
      <c r="B1695" s="4">
        <v>45601</v>
      </c>
      <c r="C1695" s="2">
        <f>YEAR(Table2[[#This Row],[Invoice Date]])</f>
        <v>2024</v>
      </c>
      <c r="D1695" s="2" t="str">
        <f>TEXT(Table2[[#This Row],[Invoice Date]],"mmm")</f>
        <v>Nov</v>
      </c>
      <c r="E1695" s="2" t="str">
        <f>Table2[[#This Row],[Store_ID]]&amp;"-"&amp;Table2[[#This Row],[Year]]&amp;"-"&amp;Table2[[#This Row],[Month]]</f>
        <v>STR091-2024-Nov</v>
      </c>
      <c r="F1695" s="2" t="s">
        <v>3510</v>
      </c>
      <c r="G1695" s="2" t="str">
        <f>_xlfn.XLOOKUP(Table2[[#This Row],[Customer_ID]],Table3[Customer_ID],Table3[Customer Name],"Not Found")</f>
        <v>Neelam Gounder</v>
      </c>
      <c r="H1695" s="2" t="str">
        <f>_xlfn.XLOOKUP(Table2[[#This Row],[Customer_ID]],Table3[Customer_ID],Table3[Gender],"Female")</f>
        <v>Female</v>
      </c>
      <c r="I1695" s="2" t="str">
        <f>_xlfn.XLOOKUP(Table2[[#This Row],[Customer_ID]],Table3[Customer_ID],Table3[City],"Missing Memebership")</f>
        <v>Thrissur</v>
      </c>
      <c r="J1695" s="2" t="str">
        <f>_xlfn.XLOOKUP(Table2[[#This Row],[Customer_ID]],Table3[Customer_ID],Table3[State],"Karnataka")</f>
        <v>Kerala</v>
      </c>
      <c r="K1695" s="2" t="str">
        <f>_xlfn.XLOOKUP(Table2[[#This Row],[Customer_ID]],Table3[Customer_ID],Table3[Membership],"Regular")</f>
        <v>Regular</v>
      </c>
      <c r="L1695" s="2" t="s">
        <v>101</v>
      </c>
      <c r="M1695" s="2" t="str">
        <f>_xlfn.XLOOKUP(Table2[[#This Row],[Product_ID]],Table4[Product_ID],Table4[Product_Name],"Not Found")</f>
        <v>Global Desi Analog Watch Cream</v>
      </c>
      <c r="N1695" s="2" t="str">
        <f>_xlfn.XLOOKUP(Table2[[#This Row],[Product_ID]],Table4[Product_ID],Table4[Category],"Not Found")</f>
        <v>Watches</v>
      </c>
      <c r="O1695" s="2" t="str">
        <f>_xlfn.XLOOKUP(Table2[[#This Row],[Product_ID]],Table4[Product_ID],Table4[Subcategory],"Not Found")</f>
        <v>Analog Watch</v>
      </c>
      <c r="P1695" s="2" t="str">
        <f>_xlfn.XLOOKUP(Table2[[#This Row],[Product_ID]],Table4[Product_ID],Table4[Brand],"Missing Brand")</f>
        <v>Global Desi</v>
      </c>
      <c r="Q1695" s="2" t="s">
        <v>699</v>
      </c>
      <c r="R1695" s="2" t="str">
        <f>_xlfn.XLOOKUP(Table2[[#This Row],[Store_ID]],Table6[Store_ID],Table6[Store Name],"Not Found")</f>
        <v>TrendMart Nizamabad Standard</v>
      </c>
      <c r="S1695" s="2">
        <f>_xlfn.XLOOKUP(Table2[[#This Row],[Store_ID]],Table6[Store_ID],Table6[Monthly Target],"Missing Target")</f>
        <v>1500000</v>
      </c>
      <c r="T1695" s="2" t="str">
        <f>_xlfn.XLOOKUP(Table2[[#This Row],[Store_ID]],Table6[Store_ID],Table6[Region],"Not Found")</f>
        <v>South Zone 2</v>
      </c>
      <c r="U1695" s="2" t="s">
        <v>283</v>
      </c>
      <c r="V1695" s="2" t="str">
        <f>_xlfn.XLOOKUP(Table2[[#This Row],[Employee_ID]],Table5[Employee_ID],Table5[Employee Name],"Not Found")</f>
        <v>Priya Balasubramaniam</v>
      </c>
      <c r="W1695" s="2">
        <v>2</v>
      </c>
      <c r="X1695" s="2">
        <v>5738.37</v>
      </c>
      <c r="Y1695" s="2">
        <v>10</v>
      </c>
      <c r="Z1695" s="2">
        <v>1147.67</v>
      </c>
      <c r="AA1695" s="2">
        <v>12</v>
      </c>
      <c r="AB1695" s="2">
        <v>1239.49</v>
      </c>
      <c r="AC1695" s="2">
        <v>11568.56</v>
      </c>
      <c r="AD1695" s="2">
        <v>7941.72</v>
      </c>
      <c r="AE1695" s="2">
        <f t="shared" si="55"/>
        <v>2387.3499999999995</v>
      </c>
      <c r="AF1695" s="2" t="s">
        <v>35</v>
      </c>
      <c r="AG1695" s="42">
        <f>IFERROR(Table2[[#This Row],[Profit]]/Table2[[#This Row],[Sales Amount]],0)</f>
        <v>0.20636535575732845</v>
      </c>
      <c r="AH1695" s="2" t="str">
        <f>TRIM(Table2[[#This Row],[Payment Modee]])</f>
        <v>Debit Card</v>
      </c>
      <c r="AI1695" s="2" t="s">
        <v>26</v>
      </c>
      <c r="AJ1695" s="2" t="s">
        <v>27</v>
      </c>
      <c r="AK1695" s="2" t="s">
        <v>1396</v>
      </c>
      <c r="AL1695" s="16" t="str">
        <f>IF(HOUR(Table2[[#This Row],[Order Time]])&lt;12,"Morning",IF(HOUR(Table2[[#This Row],[Order Time]])&lt;17,"Afternoon",IF(HOUR(Table2[[#This Row],[Order Time]])&lt;21,"Evening","Night")))</f>
        <v>Afternoon</v>
      </c>
      <c r="AM1695" s="16" t="s">
        <v>29</v>
      </c>
    </row>
    <row r="1696" spans="1:39" x14ac:dyDescent="0.25">
      <c r="A1696" s="13" t="s">
        <v>3511</v>
      </c>
      <c r="B1696" s="4">
        <v>45615</v>
      </c>
      <c r="C1696" s="2">
        <f>YEAR(Table2[[#This Row],[Invoice Date]])</f>
        <v>2024</v>
      </c>
      <c r="D1696" s="2" t="str">
        <f>TEXT(Table2[[#This Row],[Invoice Date]],"mmm")</f>
        <v>Nov</v>
      </c>
      <c r="E1696" s="2" t="str">
        <f>Table2[[#This Row],[Store_ID]]&amp;"-"&amp;Table2[[#This Row],[Year]]&amp;"-"&amp;Table2[[#This Row],[Month]]</f>
        <v>STR102-2024-Nov</v>
      </c>
      <c r="F1696" s="2" t="s">
        <v>2089</v>
      </c>
      <c r="G1696" s="2" t="str">
        <f>_xlfn.XLOOKUP(Table2[[#This Row],[Customer_ID]],Table3[Customer_ID],Table3[Customer Name],"Not Found")</f>
        <v>Balaji Mudaliar</v>
      </c>
      <c r="H1696" s="2" t="str">
        <f>_xlfn.XLOOKUP(Table2[[#This Row],[Customer_ID]],Table3[Customer_ID],Table3[Gender],"Female")</f>
        <v>Male</v>
      </c>
      <c r="I1696" s="2" t="str">
        <f>_xlfn.XLOOKUP(Table2[[#This Row],[Customer_ID]],Table3[Customer_ID],Table3[City],"Missing Memebership")</f>
        <v>Bengaluru</v>
      </c>
      <c r="J1696" s="2" t="str">
        <f>_xlfn.XLOOKUP(Table2[[#This Row],[Customer_ID]],Table3[Customer_ID],Table3[State],"Karnataka")</f>
        <v>Karnataka</v>
      </c>
      <c r="K1696" s="2" t="str">
        <f>_xlfn.XLOOKUP(Table2[[#This Row],[Customer_ID]],Table3[Customer_ID],Table3[Membership],"Regular")</f>
        <v>Regular</v>
      </c>
      <c r="L1696" s="2" t="s">
        <v>2290</v>
      </c>
      <c r="M1696" s="2" t="str">
        <f>_xlfn.XLOOKUP(Table2[[#This Row],[Product_ID]],Table4[Product_ID],Table4[Product_Name],"Not Found")</f>
        <v>Allen Solly Backpack Grey</v>
      </c>
      <c r="N1696" s="2" t="str">
        <f>_xlfn.XLOOKUP(Table2[[#This Row],[Product_ID]],Table4[Product_ID],Table4[Category],"Not Found")</f>
        <v>Handbags</v>
      </c>
      <c r="O1696" s="2" t="str">
        <f>_xlfn.XLOOKUP(Table2[[#This Row],[Product_ID]],Table4[Product_ID],Table4[Subcategory],"Not Found")</f>
        <v>Backpack</v>
      </c>
      <c r="P1696" s="2" t="str">
        <f>_xlfn.XLOOKUP(Table2[[#This Row],[Product_ID]],Table4[Product_ID],Table4[Brand],"Missing Brand")</f>
        <v>Allen Solly</v>
      </c>
      <c r="Q1696" s="2" t="s">
        <v>33</v>
      </c>
      <c r="R1696" s="2" t="str">
        <f>_xlfn.XLOOKUP(Table2[[#This Row],[Store_ID]],Table6[Store_ID],Table6[Store Name],"Not Found")</f>
        <v>TrendMart Tirunelveli High Street</v>
      </c>
      <c r="S1696" s="2">
        <f>_xlfn.XLOOKUP(Table2[[#This Row],[Store_ID]],Table6[Store_ID],Table6[Monthly Target],"Missing Target")</f>
        <v>1000000</v>
      </c>
      <c r="T1696" s="2" t="str">
        <f>_xlfn.XLOOKUP(Table2[[#This Row],[Store_ID]],Table6[Store_ID],Table6[Region],"Not Found")</f>
        <v>South Zone 1</v>
      </c>
      <c r="U1696" s="2" t="s">
        <v>92</v>
      </c>
      <c r="V1696" s="2" t="str">
        <f>_xlfn.XLOOKUP(Table2[[#This Row],[Employee_ID]],Table5[Employee_ID],Table5[Employee Name],"Not Found")</f>
        <v>Preethi Singh</v>
      </c>
      <c r="W1696" s="2">
        <v>4</v>
      </c>
      <c r="X1696" s="2">
        <v>1930.44</v>
      </c>
      <c r="Y1696" s="2">
        <v>15</v>
      </c>
      <c r="Z1696" s="2">
        <v>1158.26</v>
      </c>
      <c r="AA1696" s="2">
        <v>12</v>
      </c>
      <c r="AB1696" s="2">
        <v>787.62</v>
      </c>
      <c r="AC1696" s="2">
        <v>7351.12</v>
      </c>
      <c r="AD1696" s="2">
        <v>5462.6</v>
      </c>
      <c r="AE1696" s="2">
        <f t="shared" si="55"/>
        <v>1100.8999999999996</v>
      </c>
      <c r="AF1696" s="2" t="s">
        <v>35</v>
      </c>
      <c r="AG1696" s="42">
        <f>IFERROR(Table2[[#This Row],[Profit]]/Table2[[#This Row],[Sales Amount]],0)</f>
        <v>0.14975949243108527</v>
      </c>
      <c r="AH1696" s="2" t="str">
        <f>TRIM(Table2[[#This Row],[Payment Modee]])</f>
        <v>Debit Card</v>
      </c>
      <c r="AI1696" s="2" t="s">
        <v>36</v>
      </c>
      <c r="AJ1696" s="2" t="s">
        <v>27</v>
      </c>
      <c r="AK1696" s="2" t="s">
        <v>2283</v>
      </c>
      <c r="AL1696" s="16" t="str">
        <f>IF(HOUR(Table2[[#This Row],[Order Time]])&lt;12,"Morning",IF(HOUR(Table2[[#This Row],[Order Time]])&lt;17,"Afternoon",IF(HOUR(Table2[[#This Row],[Order Time]])&lt;21,"Evening","Night")))</f>
        <v>Evening</v>
      </c>
      <c r="AM1696" s="16" t="s">
        <v>29</v>
      </c>
    </row>
    <row r="1697" spans="1:39" x14ac:dyDescent="0.25">
      <c r="A1697" s="13" t="s">
        <v>3512</v>
      </c>
      <c r="B1697" s="4">
        <v>45413</v>
      </c>
      <c r="C1697" s="2">
        <f>YEAR(Table2[[#This Row],[Invoice Date]])</f>
        <v>2024</v>
      </c>
      <c r="D1697" s="2" t="str">
        <f>TEXT(Table2[[#This Row],[Invoice Date]],"mmm")</f>
        <v>May</v>
      </c>
      <c r="E1697" s="2" t="str">
        <f>Table2[[#This Row],[Store_ID]]&amp;"-"&amp;Table2[[#This Row],[Year]]&amp;"-"&amp;Table2[[#This Row],[Month]]</f>
        <v>STR060-2024-May</v>
      </c>
      <c r="F1697" s="2" t="s">
        <v>2277</v>
      </c>
      <c r="G1697" s="2" t="str">
        <f>_xlfn.XLOOKUP(Table2[[#This Row],[Customer_ID]],Table3[Customer_ID],Table3[Customer Name],"Not Found")</f>
        <v>Jayaram Kumar</v>
      </c>
      <c r="H1697" s="2" t="str">
        <f>_xlfn.XLOOKUP(Table2[[#This Row],[Customer_ID]],Table3[Customer_ID],Table3[Gender],"Female")</f>
        <v>Male</v>
      </c>
      <c r="I1697" s="2" t="str">
        <f>_xlfn.XLOOKUP(Table2[[#This Row],[Customer_ID]],Table3[Customer_ID],Table3[City],"Missing Memebership")</f>
        <v>Mysuru</v>
      </c>
      <c r="J1697" s="2" t="str">
        <f>_xlfn.XLOOKUP(Table2[[#This Row],[Customer_ID]],Table3[Customer_ID],Table3[State],"Karnataka")</f>
        <v>Karnataka</v>
      </c>
      <c r="K1697" s="2" t="str">
        <f>_xlfn.XLOOKUP(Table2[[#This Row],[Customer_ID]],Table3[Customer_ID],Table3[Membership],"Regular")</f>
        <v>Silver</v>
      </c>
      <c r="L1697" s="2" t="s">
        <v>2171</v>
      </c>
      <c r="M1697" s="2" t="str">
        <f>_xlfn.XLOOKUP(Table2[[#This Row],[Product_ID]],Table4[Product_ID],Table4[Product_Name],"Not Found")</f>
        <v>Indian Terrain Graphic Tee Purple</v>
      </c>
      <c r="N1697" s="2" t="str">
        <f>_xlfn.XLOOKUP(Table2[[#This Row],[Product_ID]],Table4[Product_ID],Table4[Category],"Not Found")</f>
        <v>Men T-Shirts</v>
      </c>
      <c r="O1697" s="2" t="str">
        <f>_xlfn.XLOOKUP(Table2[[#This Row],[Product_ID]],Table4[Product_ID],Table4[Subcategory],"Not Found")</f>
        <v>Graphic Tee</v>
      </c>
      <c r="P1697" s="2" t="str">
        <f>_xlfn.XLOOKUP(Table2[[#This Row],[Product_ID]],Table4[Product_ID],Table4[Brand],"Missing Brand")</f>
        <v>Indian Terrain</v>
      </c>
      <c r="Q1697" s="2" t="s">
        <v>316</v>
      </c>
      <c r="R1697" s="2" t="str">
        <f>_xlfn.XLOOKUP(Table2[[#This Row],[Store_ID]],Table6[Store_ID],Table6[Store Name],"Not Found")</f>
        <v>TrendMart Tirunelveli Flagship</v>
      </c>
      <c r="S1697" s="2">
        <f>_xlfn.XLOOKUP(Table2[[#This Row],[Store_ID]],Table6[Store_ID],Table6[Monthly Target],"Missing Target")</f>
        <v>1000000</v>
      </c>
      <c r="T1697" s="2" t="str">
        <f>_xlfn.XLOOKUP(Table2[[#This Row],[Store_ID]],Table6[Store_ID],Table6[Region],"Not Found")</f>
        <v>South Zone 1</v>
      </c>
      <c r="U1697" s="2" t="s">
        <v>159</v>
      </c>
      <c r="V1697" s="2" t="str">
        <f>_xlfn.XLOOKUP(Table2[[#This Row],[Employee_ID]],Table5[Employee_ID],Table5[Employee Name],"Not Found")</f>
        <v>Venkat Sharma</v>
      </c>
      <c r="W1697" s="2">
        <v>4</v>
      </c>
      <c r="X1697" s="2">
        <v>604.26</v>
      </c>
      <c r="Y1697" s="2">
        <v>0</v>
      </c>
      <c r="Z1697" s="2">
        <v>0</v>
      </c>
      <c r="AA1697" s="2">
        <v>5</v>
      </c>
      <c r="AB1697" s="2">
        <v>120.85</v>
      </c>
      <c r="AC1697" s="2">
        <v>2537.89</v>
      </c>
      <c r="AD1697" s="2">
        <v>1493.08</v>
      </c>
      <c r="AE1697" s="2">
        <f t="shared" si="55"/>
        <v>923.95999999999992</v>
      </c>
      <c r="AF1697" s="2" t="s">
        <v>25</v>
      </c>
      <c r="AG1697" s="42">
        <f>IFERROR(Table2[[#This Row],[Profit]]/Table2[[#This Row],[Sales Amount]],0)</f>
        <v>0.36406621248359855</v>
      </c>
      <c r="AH1697" s="2" t="str">
        <f>TRIM(Table2[[#This Row],[Payment Modee]])</f>
        <v>UPI</v>
      </c>
      <c r="AI1697" s="2" t="s">
        <v>36</v>
      </c>
      <c r="AJ1697" s="2" t="s">
        <v>27</v>
      </c>
      <c r="AK1697" s="2" t="s">
        <v>2488</v>
      </c>
      <c r="AL1697" s="16" t="str">
        <f>IF(HOUR(Table2[[#This Row],[Order Time]])&lt;12,"Morning",IF(HOUR(Table2[[#This Row],[Order Time]])&lt;17,"Afternoon",IF(HOUR(Table2[[#This Row],[Order Time]])&lt;21,"Evening","Night")))</f>
        <v>Afternoon</v>
      </c>
      <c r="AM1697" s="16" t="s">
        <v>29</v>
      </c>
    </row>
    <row r="1698" spans="1:39" x14ac:dyDescent="0.25">
      <c r="A1698" s="13" t="s">
        <v>3513</v>
      </c>
      <c r="B1698" s="4">
        <v>45676</v>
      </c>
      <c r="C1698" s="2">
        <f>YEAR(Table2[[#This Row],[Invoice Date]])</f>
        <v>2025</v>
      </c>
      <c r="D1698" s="2" t="str">
        <f>TEXT(Table2[[#This Row],[Invoice Date]],"mmm")</f>
        <v>Jan</v>
      </c>
      <c r="E1698" s="2" t="str">
        <f>Table2[[#This Row],[Store_ID]]&amp;"-"&amp;Table2[[#This Row],[Year]]&amp;"-"&amp;Table2[[#This Row],[Month]]</f>
        <v>STR081-2025-Jan</v>
      </c>
      <c r="F1698" s="2" t="s">
        <v>2810</v>
      </c>
      <c r="G1698" s="2" t="str">
        <f>_xlfn.XLOOKUP(Table2[[#This Row],[Customer_ID]],Table3[Customer_ID],Table3[Customer Name],"Not Found")</f>
        <v>Gopal Krishnan</v>
      </c>
      <c r="H1698" s="2" t="str">
        <f>_xlfn.XLOOKUP(Table2[[#This Row],[Customer_ID]],Table3[Customer_ID],Table3[Gender],"Female")</f>
        <v>Male</v>
      </c>
      <c r="I1698" s="2" t="str">
        <f>_xlfn.XLOOKUP(Table2[[#This Row],[Customer_ID]],Table3[Customer_ID],Table3[City],"Missing Memebership")</f>
        <v>Warangal</v>
      </c>
      <c r="J1698" s="2" t="str">
        <f>_xlfn.XLOOKUP(Table2[[#This Row],[Customer_ID]],Table3[Customer_ID],Table3[State],"Karnataka")</f>
        <v>Telangana</v>
      </c>
      <c r="K1698" s="2" t="str">
        <f>_xlfn.XLOOKUP(Table2[[#This Row],[Customer_ID]],Table3[Customer_ID],Table3[Membership],"Regular")</f>
        <v>Gold</v>
      </c>
      <c r="L1698" s="2" t="s">
        <v>536</v>
      </c>
      <c r="M1698" s="2" t="str">
        <f>_xlfn.XLOOKUP(Table2[[#This Row],[Product_ID]],Table4[Product_ID],Table4[Product_Name],"Not Found")</f>
        <v>Mufti Sweater Peach</v>
      </c>
      <c r="N1698" s="2" t="str">
        <f>_xlfn.XLOOKUP(Table2[[#This Row],[Product_ID]],Table4[Product_ID],Table4[Category],"Not Found")</f>
        <v>Winter Wear</v>
      </c>
      <c r="O1698" s="2" t="str">
        <f>_xlfn.XLOOKUP(Table2[[#This Row],[Product_ID]],Table4[Product_ID],Table4[Subcategory],"Not Found")</f>
        <v>Sweater</v>
      </c>
      <c r="P1698" s="2" t="str">
        <f>_xlfn.XLOOKUP(Table2[[#This Row],[Product_ID]],Table4[Product_ID],Table4[Brand],"Missing Brand")</f>
        <v>Mufti</v>
      </c>
      <c r="Q1698" s="2" t="s">
        <v>1055</v>
      </c>
      <c r="R1698" s="2" t="str">
        <f>_xlfn.XLOOKUP(Table2[[#This Row],[Store_ID]],Table6[Store_ID],Table6[Store Name],"Not Found")</f>
        <v>TrendMart Alappuzha Outlet</v>
      </c>
      <c r="S1698" s="2">
        <f>_xlfn.XLOOKUP(Table2[[#This Row],[Store_ID]],Table6[Store_ID],Table6[Monthly Target],"Missing Target")</f>
        <v>2500000</v>
      </c>
      <c r="T1698" s="2" t="str">
        <f>_xlfn.XLOOKUP(Table2[[#This Row],[Store_ID]],Table6[Store_ID],Table6[Region],"Not Found")</f>
        <v>South Zone 1</v>
      </c>
      <c r="U1698" s="2" t="s">
        <v>229</v>
      </c>
      <c r="V1698" s="2" t="str">
        <f>_xlfn.XLOOKUP(Table2[[#This Row],[Employee_ID]],Table5[Employee_ID],Table5[Employee Name],"Not Found")</f>
        <v>Yogesh Chettiar</v>
      </c>
      <c r="W1698" s="2">
        <v>1</v>
      </c>
      <c r="X1698" s="2">
        <v>2094.9899999999998</v>
      </c>
      <c r="Y1698" s="2">
        <v>25</v>
      </c>
      <c r="Z1698" s="2">
        <v>523.75</v>
      </c>
      <c r="AA1698" s="2">
        <v>12</v>
      </c>
      <c r="AB1698" s="2">
        <v>188.55</v>
      </c>
      <c r="AC1698" s="2">
        <v>1759.79</v>
      </c>
      <c r="AD1698" s="2">
        <v>1409.12</v>
      </c>
      <c r="AE1698" s="2">
        <f t="shared" si="55"/>
        <v>162.12000000000006</v>
      </c>
      <c r="AF1698" s="2" t="s">
        <v>69</v>
      </c>
      <c r="AG1698" s="42">
        <f>IFERROR(Table2[[#This Row],[Profit]]/Table2[[#This Row],[Sales Amount]],0)</f>
        <v>9.212462850681051E-2</v>
      </c>
      <c r="AH1698" s="2" t="str">
        <f>TRIM(Table2[[#This Row],[Payment Modee]])</f>
        <v>Cash</v>
      </c>
      <c r="AI1698" s="2" t="s">
        <v>26</v>
      </c>
      <c r="AJ1698" s="2" t="s">
        <v>27</v>
      </c>
      <c r="AK1698" s="2" t="s">
        <v>2009</v>
      </c>
      <c r="AL1698" s="16" t="str">
        <f>IF(HOUR(Table2[[#This Row],[Order Time]])&lt;12,"Morning",IF(HOUR(Table2[[#This Row],[Order Time]])&lt;17,"Afternoon",IF(HOUR(Table2[[#This Row],[Order Time]])&lt;21,"Evening","Night")))</f>
        <v>Morning</v>
      </c>
      <c r="AM1698" s="16" t="s">
        <v>38</v>
      </c>
    </row>
    <row r="1699" spans="1:39" x14ac:dyDescent="0.25">
      <c r="A1699" s="14" t="s">
        <v>9191</v>
      </c>
      <c r="B1699" s="8">
        <v>45520</v>
      </c>
      <c r="C1699" s="7">
        <f>YEAR(Table2[[#This Row],[Invoice Date]])</f>
        <v>2024</v>
      </c>
      <c r="D1699" s="7" t="str">
        <f>TEXT(Table2[[#This Row],[Invoice Date]],"mmm")</f>
        <v>Aug</v>
      </c>
      <c r="E1699" s="7" t="str">
        <f>Table2[[#This Row],[Store_ID]]&amp;"-"&amp;Table2[[#This Row],[Year]]&amp;"-"&amp;Table2[[#This Row],[Month]]</f>
        <v>STR120-2024-Aug</v>
      </c>
      <c r="F1699" s="7" t="s">
        <v>3010</v>
      </c>
      <c r="G1699" s="7" t="str">
        <f>_xlfn.XLOOKUP(Table2[[#This Row],[Customer_ID]],Table3[Customer_ID],Table3[Customer Name],"Not Found")</f>
        <v>Manju Pillai</v>
      </c>
      <c r="H1699" s="7" t="str">
        <f>_xlfn.XLOOKUP(Table2[[#This Row],[Customer_ID]],Table3[Customer_ID],Table3[Gender],"Female")</f>
        <v>Female</v>
      </c>
      <c r="I1699" s="7" t="str">
        <f>_xlfn.XLOOKUP(Table2[[#This Row],[Customer_ID]],Table3[Customer_ID],Table3[City],"Missing Memebership")</f>
        <v>Kannur</v>
      </c>
      <c r="J1699" s="7" t="str">
        <f>_xlfn.XLOOKUP(Table2[[#This Row],[Customer_ID]],Table3[Customer_ID],Table3[State],"Karnataka")</f>
        <v>Kerala</v>
      </c>
      <c r="K1699" s="7" t="str">
        <f>_xlfn.XLOOKUP(Table2[[#This Row],[Customer_ID]],Table3[Customer_ID],Table3[Membership],"Regular")</f>
        <v>Regular</v>
      </c>
      <c r="L1699" s="7" t="s">
        <v>374</v>
      </c>
      <c r="M1699" s="7" t="str">
        <f>_xlfn.XLOOKUP(Table2[[#This Row],[Product_ID]],Table4[Product_ID],Table4[Product_Name],"Not Found")</f>
        <v>Woodland Bootcut Peach</v>
      </c>
      <c r="N1699" s="7" t="str">
        <f>_xlfn.XLOOKUP(Table2[[#This Row],[Product_ID]],Table4[Product_ID],Table4[Category],"Not Found")</f>
        <v>Women Jeans</v>
      </c>
      <c r="O1699" s="7" t="str">
        <f>_xlfn.XLOOKUP(Table2[[#This Row],[Product_ID]],Table4[Product_ID],Table4[Subcategory],"Not Found")</f>
        <v>Bootcut</v>
      </c>
      <c r="P1699" s="7" t="str">
        <f>_xlfn.XLOOKUP(Table2[[#This Row],[Product_ID]],Table4[Product_ID],Table4[Brand],"Missing Brand")</f>
        <v>Woodland</v>
      </c>
      <c r="Q1699" s="7" t="s">
        <v>999</v>
      </c>
      <c r="R1699" s="7" t="str">
        <f>_xlfn.XLOOKUP(Table2[[#This Row],[Store_ID]],Table6[Store_ID],Table6[Store Name],"Not Found")</f>
        <v>TrendMart Karimnagar Standard</v>
      </c>
      <c r="S1699" s="7">
        <f>_xlfn.XLOOKUP(Table2[[#This Row],[Store_ID]],Table6[Store_ID],Table6[Monthly Target],"Missing Target")</f>
        <v>1500000</v>
      </c>
      <c r="T1699" s="7" t="str">
        <f>_xlfn.XLOOKUP(Table2[[#This Row],[Store_ID]],Table6[Store_ID],Table6[Region],"Not Found")</f>
        <v>South Zone 2</v>
      </c>
      <c r="U1699" s="7" t="s">
        <v>102</v>
      </c>
      <c r="V1699" s="7" t="str">
        <f>_xlfn.XLOOKUP(Table2[[#This Row],[Employee_ID]],Table5[Employee_ID],Table5[Employee Name],"Not Found")</f>
        <v>Chandra Reddy</v>
      </c>
      <c r="W1699" s="7">
        <v>0</v>
      </c>
      <c r="X1699" s="7">
        <v>1357.27</v>
      </c>
      <c r="Y1699" s="7">
        <v>10</v>
      </c>
      <c r="Z1699" s="7">
        <v>0</v>
      </c>
      <c r="AA1699" s="7">
        <v>12</v>
      </c>
      <c r="AB1699" s="7">
        <v>0</v>
      </c>
      <c r="AC1699" s="7">
        <v>0</v>
      </c>
      <c r="AD1699" s="7">
        <v>0</v>
      </c>
      <c r="AE1699" s="7">
        <v>0</v>
      </c>
      <c r="AF1699" s="2" t="s">
        <v>25</v>
      </c>
      <c r="AG1699" s="42">
        <f>IFERROR(Table2[[#This Row],[Profit]]/Table2[[#This Row],[Sales Amount]],0)</f>
        <v>0</v>
      </c>
      <c r="AH1699" s="2" t="str">
        <f>TRIM(Table2[[#This Row],[Payment Modee]])</f>
        <v>UPI</v>
      </c>
      <c r="AI1699" s="7" t="s">
        <v>36</v>
      </c>
      <c r="AJ1699" s="7" t="s">
        <v>27</v>
      </c>
      <c r="AK1699" s="7" t="s">
        <v>509</v>
      </c>
      <c r="AL1699" s="17" t="str">
        <f>IF(HOUR(Table2[[#This Row],[Order Time]])&lt;12,"Morning",IF(HOUR(Table2[[#This Row],[Order Time]])&lt;17,"Afternoon",IF(HOUR(Table2[[#This Row],[Order Time]])&lt;21,"Evening","Night")))</f>
        <v>Afternoon</v>
      </c>
      <c r="AM1699" s="17" t="s">
        <v>29</v>
      </c>
    </row>
    <row r="1700" spans="1:39" x14ac:dyDescent="0.25">
      <c r="A1700" s="13" t="s">
        <v>3514</v>
      </c>
      <c r="B1700" s="4">
        <v>45583</v>
      </c>
      <c r="C1700" s="2">
        <f>YEAR(Table2[[#This Row],[Invoice Date]])</f>
        <v>2024</v>
      </c>
      <c r="D1700" s="2" t="str">
        <f>TEXT(Table2[[#This Row],[Invoice Date]],"mmm")</f>
        <v>Oct</v>
      </c>
      <c r="E1700" s="2" t="str">
        <f>Table2[[#This Row],[Store_ID]]&amp;"-"&amp;Table2[[#This Row],[Year]]&amp;"-"&amp;Table2[[#This Row],[Month]]</f>
        <v>STR069-2024-Oct</v>
      </c>
      <c r="F1700" s="2" t="s">
        <v>2414</v>
      </c>
      <c r="G1700" s="2" t="str">
        <f>_xlfn.XLOOKUP(Table2[[#This Row],[Customer_ID]],Table3[Customer_ID],Table3[Customer Name],"Not Found")</f>
        <v>Janani Achari</v>
      </c>
      <c r="H1700" s="2" t="str">
        <f>_xlfn.XLOOKUP(Table2[[#This Row],[Customer_ID]],Table3[Customer_ID],Table3[Gender],"Female")</f>
        <v>Female</v>
      </c>
      <c r="I1700" s="2" t="str">
        <f>_xlfn.XLOOKUP(Table2[[#This Row],[Customer_ID]],Table3[Customer_ID],Table3[City],"Missing Memebership")</f>
        <v>Erode</v>
      </c>
      <c r="J1700" s="2" t="str">
        <f>_xlfn.XLOOKUP(Table2[[#This Row],[Customer_ID]],Table3[Customer_ID],Table3[State],"Karnataka")</f>
        <v>Tamil Nadu</v>
      </c>
      <c r="K1700" s="2" t="str">
        <f>_xlfn.XLOOKUP(Table2[[#This Row],[Customer_ID]],Table3[Customer_ID],Table3[Membership],"Regular")</f>
        <v>Regular</v>
      </c>
      <c r="L1700" s="2" t="s">
        <v>1171</v>
      </c>
      <c r="M1700" s="2" t="str">
        <f>_xlfn.XLOOKUP(Table2[[#This Row],[Product_ID]],Table4[Product_ID],Table4[Product_Name],"Not Found")</f>
        <v>Aurelia Analog Watch Purple</v>
      </c>
      <c r="N1700" s="2" t="str">
        <f>_xlfn.XLOOKUP(Table2[[#This Row],[Product_ID]],Table4[Product_ID],Table4[Category],"Not Found")</f>
        <v>Watches</v>
      </c>
      <c r="O1700" s="2" t="str">
        <f>_xlfn.XLOOKUP(Table2[[#This Row],[Product_ID]],Table4[Product_ID],Table4[Subcategory],"Not Found")</f>
        <v>Analog Watch</v>
      </c>
      <c r="P1700" s="2" t="str">
        <f>_xlfn.XLOOKUP(Table2[[#This Row],[Product_ID]],Table4[Product_ID],Table4[Brand],"Missing Brand")</f>
        <v>Aurelia</v>
      </c>
      <c r="Q1700" s="2" t="s">
        <v>1403</v>
      </c>
      <c r="R1700" s="2" t="str">
        <f>_xlfn.XLOOKUP(Table2[[#This Row],[Store_ID]],Table6[Store_ID],Table6[Store Name],"Not Found")</f>
        <v>TrendMart Erode Mall Kiosk</v>
      </c>
      <c r="S1700" s="2">
        <f>_xlfn.XLOOKUP(Table2[[#This Row],[Store_ID]],Table6[Store_ID],Table6[Monthly Target],"Missing Target")</f>
        <v>1200000</v>
      </c>
      <c r="T1700" s="2" t="str">
        <f>_xlfn.XLOOKUP(Table2[[#This Row],[Store_ID]],Table6[Store_ID],Table6[Region],"Not Found")</f>
        <v>South Zone 1</v>
      </c>
      <c r="U1700" s="2" t="s">
        <v>435</v>
      </c>
      <c r="V1700" s="2" t="str">
        <f>_xlfn.XLOOKUP(Table2[[#This Row],[Employee_ID]],Table5[Employee_ID],Table5[Employee Name],"Not Found")</f>
        <v>Gopal Prasad</v>
      </c>
      <c r="W1700" s="2">
        <v>1</v>
      </c>
      <c r="X1700" s="2">
        <v>5060.37</v>
      </c>
      <c r="Y1700" s="2">
        <v>0</v>
      </c>
      <c r="Z1700" s="2">
        <v>0</v>
      </c>
      <c r="AA1700" s="2">
        <v>12</v>
      </c>
      <c r="AB1700" s="2">
        <v>607.24</v>
      </c>
      <c r="AC1700" s="2">
        <v>5667.61</v>
      </c>
      <c r="AD1700" s="2">
        <v>3850.97</v>
      </c>
      <c r="AE1700" s="2">
        <f t="shared" ref="AE1700:AE1744" si="56">(AC1700-AD1700-AB1700)</f>
        <v>1209.3999999999999</v>
      </c>
      <c r="AF1700" s="2" t="s">
        <v>25</v>
      </c>
      <c r="AG1700" s="42">
        <f>IFERROR(Table2[[#This Row],[Profit]]/Table2[[#This Row],[Sales Amount]],0)</f>
        <v>0.21338800658478616</v>
      </c>
      <c r="AH1700" s="2" t="str">
        <f>TRIM(Table2[[#This Row],[Payment Modee]])</f>
        <v>UPI</v>
      </c>
      <c r="AI1700" s="2" t="s">
        <v>26</v>
      </c>
      <c r="AJ1700" s="2" t="s">
        <v>27</v>
      </c>
      <c r="AK1700" s="2" t="s">
        <v>406</v>
      </c>
      <c r="AL1700" s="16" t="str">
        <f>IF(HOUR(Table2[[#This Row],[Order Time]])&lt;12,"Morning",IF(HOUR(Table2[[#This Row],[Order Time]])&lt;17,"Afternoon",IF(HOUR(Table2[[#This Row],[Order Time]])&lt;21,"Evening","Night")))</f>
        <v>Afternoon</v>
      </c>
      <c r="AM1700" s="16" t="s">
        <v>29</v>
      </c>
    </row>
    <row r="1701" spans="1:39" x14ac:dyDescent="0.25">
      <c r="A1701" s="13" t="s">
        <v>3515</v>
      </c>
      <c r="B1701" s="4">
        <v>45389</v>
      </c>
      <c r="C1701" s="2">
        <f>YEAR(Table2[[#This Row],[Invoice Date]])</f>
        <v>2024</v>
      </c>
      <c r="D1701" s="2" t="str">
        <f>TEXT(Table2[[#This Row],[Invoice Date]],"mmm")</f>
        <v>Apr</v>
      </c>
      <c r="E1701" s="2" t="str">
        <f>Table2[[#This Row],[Store_ID]]&amp;"-"&amp;Table2[[#This Row],[Year]]&amp;"-"&amp;Table2[[#This Row],[Month]]</f>
        <v>STR118-2024-Apr</v>
      </c>
      <c r="F1701" s="2" t="s">
        <v>2915</v>
      </c>
      <c r="G1701" s="2" t="str">
        <f>_xlfn.XLOOKUP(Table2[[#This Row],[Customer_ID]],Table3[Customer_ID],Table3[Customer Name],"Not Found")</f>
        <v>Nandini Sharma</v>
      </c>
      <c r="H1701" s="2" t="str">
        <f>_xlfn.XLOOKUP(Table2[[#This Row],[Customer_ID]],Table3[Customer_ID],Table3[Gender],"Female")</f>
        <v>Female</v>
      </c>
      <c r="I1701" s="2" t="str">
        <f>_xlfn.XLOOKUP(Table2[[#This Row],[Customer_ID]],Table3[Customer_ID],Table3[City],"Missing Memebership")</f>
        <v>Kalaburagi</v>
      </c>
      <c r="J1701" s="2" t="str">
        <f>_xlfn.XLOOKUP(Table2[[#This Row],[Customer_ID]],Table3[Customer_ID],Table3[State],"Karnataka")</f>
        <v>Karnataka</v>
      </c>
      <c r="K1701" s="2" t="str">
        <f>_xlfn.XLOOKUP(Table2[[#This Row],[Customer_ID]],Table3[Customer_ID],Table3[Membership],"Regular")</f>
        <v>Platinum</v>
      </c>
      <c r="L1701" s="2" t="s">
        <v>1455</v>
      </c>
      <c r="M1701" s="2" t="str">
        <f>_xlfn.XLOOKUP(Table2[[#This Row],[Product_ID]],Table4[Product_ID],Table4[Product_Name],"Not Found")</f>
        <v>W for Woman Clutch Sky Blue</v>
      </c>
      <c r="N1701" s="2" t="str">
        <f>_xlfn.XLOOKUP(Table2[[#This Row],[Product_ID]],Table4[Product_ID],Table4[Category],"Not Found")</f>
        <v>Handbags</v>
      </c>
      <c r="O1701" s="2" t="str">
        <f>_xlfn.XLOOKUP(Table2[[#This Row],[Product_ID]],Table4[Product_ID],Table4[Subcategory],"Not Found")</f>
        <v>Clutch</v>
      </c>
      <c r="P1701" s="2" t="str">
        <f>_xlfn.XLOOKUP(Table2[[#This Row],[Product_ID]],Table4[Product_ID],Table4[Brand],"Missing Brand")</f>
        <v>W for Woman</v>
      </c>
      <c r="Q1701" s="2" t="s">
        <v>630</v>
      </c>
      <c r="R1701" s="2" t="str">
        <f>_xlfn.XLOOKUP(Table2[[#This Row],[Store_ID]],Table6[Store_ID],Table6[Store Name],"Not Found")</f>
        <v>TrendMart Nellore Mall Kiosk</v>
      </c>
      <c r="S1701" s="2">
        <f>_xlfn.XLOOKUP(Table2[[#This Row],[Store_ID]],Table6[Store_ID],Table6[Monthly Target],"Missing Target")</f>
        <v>1000000</v>
      </c>
      <c r="T1701" s="2" t="str">
        <f>_xlfn.XLOOKUP(Table2[[#This Row],[Store_ID]],Table6[Store_ID],Table6[Region],"Not Found")</f>
        <v>South Zone 3</v>
      </c>
      <c r="U1701" s="2" t="s">
        <v>62</v>
      </c>
      <c r="V1701" s="2" t="str">
        <f>_xlfn.XLOOKUP(Table2[[#This Row],[Employee_ID]],Table5[Employee_ID],Table5[Employee Name],"Not Found")</f>
        <v>Rahul Krishnan</v>
      </c>
      <c r="W1701" s="2">
        <v>2</v>
      </c>
      <c r="X1701" s="2">
        <v>999.95</v>
      </c>
      <c r="Y1701" s="2">
        <v>0</v>
      </c>
      <c r="Z1701" s="2">
        <v>0</v>
      </c>
      <c r="AA1701" s="2">
        <v>5</v>
      </c>
      <c r="AB1701" s="2">
        <v>100</v>
      </c>
      <c r="AC1701" s="2">
        <v>2099.9</v>
      </c>
      <c r="AD1701" s="2">
        <v>1391.34</v>
      </c>
      <c r="AE1701" s="2">
        <f t="shared" si="56"/>
        <v>608.56000000000017</v>
      </c>
      <c r="AF1701" s="2" t="s">
        <v>35</v>
      </c>
      <c r="AG1701" s="42">
        <f>IFERROR(Table2[[#This Row],[Profit]]/Table2[[#This Row],[Sales Amount]],0)</f>
        <v>0.2898042763941141</v>
      </c>
      <c r="AH1701" s="2" t="str">
        <f>TRIM(Table2[[#This Row],[Payment Modee]])</f>
        <v>Debit Card</v>
      </c>
      <c r="AI1701" s="2" t="s">
        <v>26</v>
      </c>
      <c r="AJ1701" s="2" t="s">
        <v>27</v>
      </c>
      <c r="AK1701" s="2" t="s">
        <v>2572</v>
      </c>
      <c r="AL1701" s="16" t="str">
        <f>IF(HOUR(Table2[[#This Row],[Order Time]])&lt;12,"Morning",IF(HOUR(Table2[[#This Row],[Order Time]])&lt;17,"Afternoon",IF(HOUR(Table2[[#This Row],[Order Time]])&lt;21,"Evening","Night")))</f>
        <v>Morning</v>
      </c>
      <c r="AM1701" s="16" t="s">
        <v>38</v>
      </c>
    </row>
    <row r="1702" spans="1:39" x14ac:dyDescent="0.25">
      <c r="A1702" s="13" t="s">
        <v>3516</v>
      </c>
      <c r="B1702" s="4">
        <v>45569</v>
      </c>
      <c r="C1702" s="2">
        <f>YEAR(Table2[[#This Row],[Invoice Date]])</f>
        <v>2024</v>
      </c>
      <c r="D1702" s="2" t="str">
        <f>TEXT(Table2[[#This Row],[Invoice Date]],"mmm")</f>
        <v>Oct</v>
      </c>
      <c r="E1702" s="2" t="str">
        <f>Table2[[#This Row],[Store_ID]]&amp;"-"&amp;Table2[[#This Row],[Year]]&amp;"-"&amp;Table2[[#This Row],[Month]]</f>
        <v>STR099-2024-Oct</v>
      </c>
      <c r="F1702" s="2" t="s">
        <v>3517</v>
      </c>
      <c r="G1702" s="2" t="str">
        <f>_xlfn.XLOOKUP(Table2[[#This Row],[Customer_ID]],Table3[Customer_ID],Table3[Customer Name],"Not Found")</f>
        <v>Jagan Raman</v>
      </c>
      <c r="H1702" s="2" t="str">
        <f>_xlfn.XLOOKUP(Table2[[#This Row],[Customer_ID]],Table3[Customer_ID],Table3[Gender],"Female")</f>
        <v>Male</v>
      </c>
      <c r="I1702" s="2" t="str">
        <f>_xlfn.XLOOKUP(Table2[[#This Row],[Customer_ID]],Table3[Customer_ID],Table3[City],"Missing Memebership")</f>
        <v>Khammam</v>
      </c>
      <c r="J1702" s="2" t="str">
        <f>_xlfn.XLOOKUP(Table2[[#This Row],[Customer_ID]],Table3[Customer_ID],Table3[State],"Karnataka")</f>
        <v>Telangana</v>
      </c>
      <c r="K1702" s="2" t="str">
        <f>_xlfn.XLOOKUP(Table2[[#This Row],[Customer_ID]],Table3[Customer_ID],Table3[Membership],"Regular")</f>
        <v>Silver</v>
      </c>
      <c r="L1702" s="2" t="s">
        <v>986</v>
      </c>
      <c r="M1702" s="2" t="str">
        <f>_xlfn.XLOOKUP(Table2[[#This Row],[Product_ID]],Table4[Product_ID],Table4[Product_Name],"Not Found")</f>
        <v>Ramraj Cotton A-Line Dress Brown</v>
      </c>
      <c r="N1702" s="2" t="str">
        <f>_xlfn.XLOOKUP(Table2[[#This Row],[Product_ID]],Table4[Product_ID],Table4[Category],"Not Found")</f>
        <v>Women Dresses</v>
      </c>
      <c r="O1702" s="2" t="str">
        <f>_xlfn.XLOOKUP(Table2[[#This Row],[Product_ID]],Table4[Product_ID],Table4[Subcategory],"Not Found")</f>
        <v>A-Line Dress</v>
      </c>
      <c r="P1702" s="2" t="str">
        <f>_xlfn.XLOOKUP(Table2[[#This Row],[Product_ID]],Table4[Product_ID],Table4[Brand],"Missing Brand")</f>
        <v>Ramraj Cotton</v>
      </c>
      <c r="Q1702" s="2" t="s">
        <v>175</v>
      </c>
      <c r="R1702" s="2" t="str">
        <f>_xlfn.XLOOKUP(Table2[[#This Row],[Store_ID]],Table6[Store_ID],Table6[Store Name],"Not Found")</f>
        <v>TrendMart Khammam Standard</v>
      </c>
      <c r="S1702" s="2">
        <f>_xlfn.XLOOKUP(Table2[[#This Row],[Store_ID]],Table6[Store_ID],Table6[Monthly Target],"Missing Target")</f>
        <v>1500000</v>
      </c>
      <c r="T1702" s="2" t="str">
        <f>_xlfn.XLOOKUP(Table2[[#This Row],[Store_ID]],Table6[Store_ID],Table6[Region],"Not Found")</f>
        <v>South Zone 2</v>
      </c>
      <c r="U1702" s="2" t="s">
        <v>435</v>
      </c>
      <c r="V1702" s="2" t="str">
        <f>_xlfn.XLOOKUP(Table2[[#This Row],[Employee_ID]],Table5[Employee_ID],Table5[Employee Name],"Not Found")</f>
        <v>Gopal Prasad</v>
      </c>
      <c r="W1702" s="2">
        <v>3</v>
      </c>
      <c r="X1702" s="2">
        <v>1129.77</v>
      </c>
      <c r="Y1702" s="2">
        <v>15</v>
      </c>
      <c r="Z1702" s="2">
        <v>508.4</v>
      </c>
      <c r="AA1702" s="2">
        <v>12</v>
      </c>
      <c r="AB1702" s="2">
        <v>345.71</v>
      </c>
      <c r="AC1702" s="2">
        <v>3226.62</v>
      </c>
      <c r="AD1702" s="2">
        <v>2308.89</v>
      </c>
      <c r="AE1702" s="2">
        <f t="shared" si="56"/>
        <v>572.02</v>
      </c>
      <c r="AF1702" s="2" t="s">
        <v>56</v>
      </c>
      <c r="AG1702" s="42">
        <f>IFERROR(Table2[[#This Row],[Profit]]/Table2[[#This Row],[Sales Amount]],0)</f>
        <v>0.17728148960832077</v>
      </c>
      <c r="AH1702" s="2" t="str">
        <f>TRIM(Table2[[#This Row],[Payment Modee]])</f>
        <v>Credit Card</v>
      </c>
      <c r="AI1702" s="2" t="s">
        <v>26</v>
      </c>
      <c r="AJ1702" s="2" t="s">
        <v>27</v>
      </c>
      <c r="AK1702" s="2" t="s">
        <v>563</v>
      </c>
      <c r="AL1702" s="16" t="str">
        <f>IF(HOUR(Table2[[#This Row],[Order Time]])&lt;12,"Morning",IF(HOUR(Table2[[#This Row],[Order Time]])&lt;17,"Afternoon",IF(HOUR(Table2[[#This Row],[Order Time]])&lt;21,"Evening","Night")))</f>
        <v>Evening</v>
      </c>
      <c r="AM1702" s="16" t="s">
        <v>29</v>
      </c>
    </row>
    <row r="1703" spans="1:39" x14ac:dyDescent="0.25">
      <c r="A1703" s="13" t="s">
        <v>3518</v>
      </c>
      <c r="B1703" s="4">
        <v>45732</v>
      </c>
      <c r="C1703" s="2">
        <f>YEAR(Table2[[#This Row],[Invoice Date]])</f>
        <v>2025</v>
      </c>
      <c r="D1703" s="2" t="str">
        <f>TEXT(Table2[[#This Row],[Invoice Date]],"mmm")</f>
        <v>Mar</v>
      </c>
      <c r="E1703" s="2" t="str">
        <f>Table2[[#This Row],[Store_ID]]&amp;"-"&amp;Table2[[#This Row],[Year]]&amp;"-"&amp;Table2[[#This Row],[Month]]</f>
        <v>STR075-2025-Mar</v>
      </c>
      <c r="F1703" s="2" t="s">
        <v>2195</v>
      </c>
      <c r="G1703" s="2" t="str">
        <f>_xlfn.XLOOKUP(Table2[[#This Row],[Customer_ID]],Table3[Customer_ID],Table3[Customer Name],"Not Found")</f>
        <v>Kiran Pillai</v>
      </c>
      <c r="H1703" s="2" t="str">
        <f>_xlfn.XLOOKUP(Table2[[#This Row],[Customer_ID]],Table3[Customer_ID],Table3[Gender],"Female")</f>
        <v>Male</v>
      </c>
      <c r="I1703" s="2" t="str">
        <f>_xlfn.XLOOKUP(Table2[[#This Row],[Customer_ID]],Table3[Customer_ID],Table3[City],"Missing Memebership")</f>
        <v>Guntur</v>
      </c>
      <c r="J1703" s="2" t="str">
        <f>_xlfn.XLOOKUP(Table2[[#This Row],[Customer_ID]],Table3[Customer_ID],Table3[State],"Karnataka")</f>
        <v>Andhra Pradesh</v>
      </c>
      <c r="K1703" s="2" t="str">
        <f>_xlfn.XLOOKUP(Table2[[#This Row],[Customer_ID]],Table3[Customer_ID],Table3[Membership],"Regular")</f>
        <v>Silver</v>
      </c>
      <c r="L1703" s="2" t="s">
        <v>1185</v>
      </c>
      <c r="M1703" s="2" t="str">
        <f>_xlfn.XLOOKUP(Table2[[#This Row],[Product_ID]],Table4[Product_ID],Table4[Product_Name],"Not Found")</f>
        <v>Metro Shoes Polo Purple</v>
      </c>
      <c r="N1703" s="2" t="str">
        <f>_xlfn.XLOOKUP(Table2[[#This Row],[Product_ID]],Table4[Product_ID],Table4[Category],"Not Found")</f>
        <v>Men T-Shirts</v>
      </c>
      <c r="O1703" s="2" t="str">
        <f>_xlfn.XLOOKUP(Table2[[#This Row],[Product_ID]],Table4[Product_ID],Table4[Subcategory],"Not Found")</f>
        <v>Polo</v>
      </c>
      <c r="P1703" s="2" t="str">
        <f>_xlfn.XLOOKUP(Table2[[#This Row],[Product_ID]],Table4[Product_ID],Table4[Brand],"Missing Brand")</f>
        <v>Metro Shoes</v>
      </c>
      <c r="Q1703" s="2" t="s">
        <v>164</v>
      </c>
      <c r="R1703" s="2" t="str">
        <f>_xlfn.XLOOKUP(Table2[[#This Row],[Store_ID]],Table6[Store_ID],Table6[Store Name],"Not Found")</f>
        <v>TrendMart Chennai Standard</v>
      </c>
      <c r="S1703" s="2">
        <f>_xlfn.XLOOKUP(Table2[[#This Row],[Store_ID]],Table6[Store_ID],Table6[Monthly Target],"Missing Target")</f>
        <v>1000000</v>
      </c>
      <c r="T1703" s="2" t="str">
        <f>_xlfn.XLOOKUP(Table2[[#This Row],[Store_ID]],Table6[Store_ID],Table6[Region],"Not Found")</f>
        <v>South Zone 1</v>
      </c>
      <c r="U1703" s="2" t="s">
        <v>187</v>
      </c>
      <c r="V1703" s="2" t="str">
        <f>_xlfn.XLOOKUP(Table2[[#This Row],[Employee_ID]],Table5[Employee_ID],Table5[Employee Name],"Not Found")</f>
        <v>Ganapathy Naidu</v>
      </c>
      <c r="W1703" s="2">
        <v>4</v>
      </c>
      <c r="X1703" s="2">
        <v>546.96</v>
      </c>
      <c r="Y1703" s="2">
        <v>15</v>
      </c>
      <c r="Z1703" s="2">
        <v>328.18</v>
      </c>
      <c r="AA1703" s="2">
        <v>5</v>
      </c>
      <c r="AB1703" s="2">
        <v>92.98</v>
      </c>
      <c r="AC1703" s="2">
        <v>1952.64</v>
      </c>
      <c r="AD1703" s="2">
        <v>1395</v>
      </c>
      <c r="AE1703" s="2">
        <f t="shared" si="56"/>
        <v>464.66000000000008</v>
      </c>
      <c r="AF1703" s="2" t="s">
        <v>25</v>
      </c>
      <c r="AG1703" s="42">
        <f>IFERROR(Table2[[#This Row],[Profit]]/Table2[[#This Row],[Sales Amount]],0)</f>
        <v>0.23796501147164867</v>
      </c>
      <c r="AH1703" s="2" t="str">
        <f>TRIM(Table2[[#This Row],[Payment Modee]])</f>
        <v>UPI</v>
      </c>
      <c r="AI1703" s="2" t="s">
        <v>26</v>
      </c>
      <c r="AJ1703" s="2" t="s">
        <v>27</v>
      </c>
      <c r="AK1703" s="2" t="s">
        <v>3159</v>
      </c>
      <c r="AL1703" s="16" t="str">
        <f>IF(HOUR(Table2[[#This Row],[Order Time]])&lt;12,"Morning",IF(HOUR(Table2[[#This Row],[Order Time]])&lt;17,"Afternoon",IF(HOUR(Table2[[#This Row],[Order Time]])&lt;21,"Evening","Night")))</f>
        <v>Afternoon</v>
      </c>
      <c r="AM1703" s="16" t="s">
        <v>38</v>
      </c>
    </row>
    <row r="1704" spans="1:39" x14ac:dyDescent="0.25">
      <c r="A1704" s="13" t="s">
        <v>3519</v>
      </c>
      <c r="B1704" s="4">
        <v>45716</v>
      </c>
      <c r="C1704" s="2">
        <f>YEAR(Table2[[#This Row],[Invoice Date]])</f>
        <v>2025</v>
      </c>
      <c r="D1704" s="2" t="str">
        <f>TEXT(Table2[[#This Row],[Invoice Date]],"mmm")</f>
        <v>Feb</v>
      </c>
      <c r="E1704" s="2" t="str">
        <f>Table2[[#This Row],[Store_ID]]&amp;"-"&amp;Table2[[#This Row],[Year]]&amp;"-"&amp;Table2[[#This Row],[Month]]</f>
        <v>STR003-2025-Feb</v>
      </c>
      <c r="F1704" s="2" t="s">
        <v>901</v>
      </c>
      <c r="G1704" s="2" t="str">
        <f>_xlfn.XLOOKUP(Table2[[#This Row],[Customer_ID]],Table3[Customer_ID],Table3[Customer Name],"Not Found")</f>
        <v>Jagan Balasubramaniam</v>
      </c>
      <c r="H1704" s="2" t="str">
        <f>_xlfn.XLOOKUP(Table2[[#This Row],[Customer_ID]],Table3[Customer_ID],Table3[Gender],"Female")</f>
        <v>Male</v>
      </c>
      <c r="I1704" s="2" t="str">
        <f>_xlfn.XLOOKUP(Table2[[#This Row],[Customer_ID]],Table3[Customer_ID],Table3[City],"Missing Memebership")</f>
        <v>Vellore</v>
      </c>
      <c r="J1704" s="2" t="str">
        <f>_xlfn.XLOOKUP(Table2[[#This Row],[Customer_ID]],Table3[Customer_ID],Table3[State],"Karnataka")</f>
        <v>Tamil Nadu</v>
      </c>
      <c r="K1704" s="2" t="str">
        <f>_xlfn.XLOOKUP(Table2[[#This Row],[Customer_ID]],Table3[Customer_ID],Table3[Membership],"Regular")</f>
        <v>Silver</v>
      </c>
      <c r="L1704" s="2" t="s">
        <v>3039</v>
      </c>
      <c r="M1704" s="2" t="str">
        <f>_xlfn.XLOOKUP(Table2[[#This Row],[Product_ID]],Table4[Product_ID],Table4[Product_Name],"Not Found")</f>
        <v>Wrangler Formal Trouser Wine</v>
      </c>
      <c r="N1704" s="2" t="str">
        <f>_xlfn.XLOOKUP(Table2[[#This Row],[Product_ID]],Table4[Product_ID],Table4[Category],"Not Found")</f>
        <v>Men Trousers</v>
      </c>
      <c r="O1704" s="2" t="str">
        <f>_xlfn.XLOOKUP(Table2[[#This Row],[Product_ID]],Table4[Product_ID],Table4[Subcategory],"Not Found")</f>
        <v>Formal Trouser</v>
      </c>
      <c r="P1704" s="2" t="str">
        <f>_xlfn.XLOOKUP(Table2[[#This Row],[Product_ID]],Table4[Product_ID],Table4[Brand],"Missing Brand")</f>
        <v>Wrangler</v>
      </c>
      <c r="Q1704" s="2" t="s">
        <v>959</v>
      </c>
      <c r="R1704" s="2" t="str">
        <f>_xlfn.XLOOKUP(Table2[[#This Row],[Store_ID]],Table6[Store_ID],Table6[Store Name],"Not Found")</f>
        <v>TrendMart Tumakuru High Street</v>
      </c>
      <c r="S1704" s="2">
        <f>_xlfn.XLOOKUP(Table2[[#This Row],[Store_ID]],Table6[Store_ID],Table6[Monthly Target],"Missing Target")</f>
        <v>2500000</v>
      </c>
      <c r="T1704" s="2" t="str">
        <f>_xlfn.XLOOKUP(Table2[[#This Row],[Store_ID]],Table6[Store_ID],Table6[Region],"Not Found")</f>
        <v>South Zone 2</v>
      </c>
      <c r="U1704" s="2" t="s">
        <v>192</v>
      </c>
      <c r="V1704" s="2" t="str">
        <f>_xlfn.XLOOKUP(Table2[[#This Row],[Employee_ID]],Table5[Employee_ID],Table5[Employee Name],"Not Found")</f>
        <v>Hari Nair</v>
      </c>
      <c r="W1704" s="2">
        <v>1</v>
      </c>
      <c r="X1704" s="2">
        <v>1178.58</v>
      </c>
      <c r="Y1704" s="2">
        <v>5</v>
      </c>
      <c r="Z1704" s="2">
        <v>58.93</v>
      </c>
      <c r="AA1704" s="2">
        <v>12</v>
      </c>
      <c r="AB1704" s="2">
        <v>134.36000000000001</v>
      </c>
      <c r="AC1704" s="2">
        <v>1254.01</v>
      </c>
      <c r="AD1704" s="2">
        <v>871.26</v>
      </c>
      <c r="AE1704" s="2">
        <f t="shared" si="56"/>
        <v>248.39</v>
      </c>
      <c r="AF1704" s="2" t="s">
        <v>136</v>
      </c>
      <c r="AG1704" s="42">
        <f>IFERROR(Table2[[#This Row],[Profit]]/Table2[[#This Row],[Sales Amount]],0)</f>
        <v>0.1980765703622778</v>
      </c>
      <c r="AH1704" s="2" t="str">
        <f>TRIM(Table2[[#This Row],[Payment Modee]])</f>
        <v>EMI</v>
      </c>
      <c r="AI1704" s="2" t="s">
        <v>36</v>
      </c>
      <c r="AJ1704" s="2" t="s">
        <v>27</v>
      </c>
      <c r="AK1704" s="2" t="s">
        <v>989</v>
      </c>
      <c r="AL1704" s="16" t="str">
        <f>IF(HOUR(Table2[[#This Row],[Order Time]])&lt;12,"Morning",IF(HOUR(Table2[[#This Row],[Order Time]])&lt;17,"Afternoon",IF(HOUR(Table2[[#This Row],[Order Time]])&lt;21,"Evening","Night")))</f>
        <v>Afternoon</v>
      </c>
      <c r="AM1704" s="16" t="s">
        <v>29</v>
      </c>
    </row>
    <row r="1705" spans="1:39" x14ac:dyDescent="0.25">
      <c r="A1705" s="13" t="s">
        <v>3520</v>
      </c>
      <c r="B1705" s="4">
        <v>45609</v>
      </c>
      <c r="C1705" s="2">
        <f>YEAR(Table2[[#This Row],[Invoice Date]])</f>
        <v>2024</v>
      </c>
      <c r="D1705" s="2" t="str">
        <f>TEXT(Table2[[#This Row],[Invoice Date]],"mmm")</f>
        <v>Nov</v>
      </c>
      <c r="E1705" s="2" t="str">
        <f>Table2[[#This Row],[Store_ID]]&amp;"-"&amp;Table2[[#This Row],[Year]]&amp;"-"&amp;Table2[[#This Row],[Month]]</f>
        <v>STR026-2024-Nov</v>
      </c>
      <c r="F1705" s="2" t="s">
        <v>1437</v>
      </c>
      <c r="G1705" s="2" t="str">
        <f>_xlfn.XLOOKUP(Table2[[#This Row],[Customer_ID]],Table3[Customer_ID],Table3[Customer Name],"Not Found")</f>
        <v>Devi Menon</v>
      </c>
      <c r="H1705" s="2" t="str">
        <f>_xlfn.XLOOKUP(Table2[[#This Row],[Customer_ID]],Table3[Customer_ID],Table3[Gender],"Female")</f>
        <v>Female</v>
      </c>
      <c r="I1705" s="2" t="str">
        <f>_xlfn.XLOOKUP(Table2[[#This Row],[Customer_ID]],Table3[Customer_ID],Table3[City],"Missing Memebership")</f>
        <v>Khammam</v>
      </c>
      <c r="J1705" s="2" t="str">
        <f>_xlfn.XLOOKUP(Table2[[#This Row],[Customer_ID]],Table3[Customer_ID],Table3[State],"Karnataka")</f>
        <v>Telangana</v>
      </c>
      <c r="K1705" s="2" t="str">
        <f>_xlfn.XLOOKUP(Table2[[#This Row],[Customer_ID]],Table3[Customer_ID],Table3[Membership],"Regular")</f>
        <v>Silver</v>
      </c>
      <c r="L1705" s="2" t="s">
        <v>556</v>
      </c>
      <c r="M1705" s="2" t="str">
        <f>_xlfn.XLOOKUP(Table2[[#This Row],[Product_ID]],Table4[Product_ID],Table4[Product_Name],"Not Found")</f>
        <v>Reebok Georgette Saree Charcoal</v>
      </c>
      <c r="N1705" s="2" t="str">
        <f>_xlfn.XLOOKUP(Table2[[#This Row],[Product_ID]],Table4[Product_ID],Table4[Category],"Not Found")</f>
        <v>Women Sarees</v>
      </c>
      <c r="O1705" s="2" t="str">
        <f>_xlfn.XLOOKUP(Table2[[#This Row],[Product_ID]],Table4[Product_ID],Table4[Subcategory],"Not Found")</f>
        <v>Georgette Saree</v>
      </c>
      <c r="P1705" s="2" t="str">
        <f>_xlfn.XLOOKUP(Table2[[#This Row],[Product_ID]],Table4[Product_ID],Table4[Brand],"Missing Brand")</f>
        <v>Reebok</v>
      </c>
      <c r="Q1705" s="2" t="s">
        <v>516</v>
      </c>
      <c r="R1705" s="2" t="str">
        <f>_xlfn.XLOOKUP(Table2[[#This Row],[Store_ID]],Table6[Store_ID],Table6[Store Name],"Not Found")</f>
        <v>TrendMart Guntur Standard</v>
      </c>
      <c r="S1705" s="2">
        <f>_xlfn.XLOOKUP(Table2[[#This Row],[Store_ID]],Table6[Store_ID],Table6[Monthly Target],"Missing Target")</f>
        <v>2500000</v>
      </c>
      <c r="T1705" s="2" t="str">
        <f>_xlfn.XLOOKUP(Table2[[#This Row],[Store_ID]],Table6[Store_ID],Table6[Region],"Not Found")</f>
        <v>South Zone 3</v>
      </c>
      <c r="U1705" s="2" t="s">
        <v>135</v>
      </c>
      <c r="V1705" s="2" t="str">
        <f>_xlfn.XLOOKUP(Table2[[#This Row],[Employee_ID]],Table5[Employee_ID],Table5[Employee Name],"Not Found")</f>
        <v>Yamini Pandian</v>
      </c>
      <c r="W1705" s="2">
        <v>2</v>
      </c>
      <c r="X1705" s="2">
        <v>2053.4</v>
      </c>
      <c r="Y1705" s="2">
        <v>20</v>
      </c>
      <c r="Z1705" s="2">
        <v>821.36</v>
      </c>
      <c r="AA1705" s="2">
        <v>12</v>
      </c>
      <c r="AB1705" s="2">
        <v>394.25</v>
      </c>
      <c r="AC1705" s="2">
        <v>3679.69</v>
      </c>
      <c r="AD1705" s="2">
        <v>2756.76</v>
      </c>
      <c r="AE1705" s="2">
        <f t="shared" si="56"/>
        <v>528.67999999999984</v>
      </c>
      <c r="AF1705" s="2" t="s">
        <v>35</v>
      </c>
      <c r="AG1705" s="42">
        <f>IFERROR(Table2[[#This Row],[Profit]]/Table2[[#This Row],[Sales Amount]],0)</f>
        <v>0.14367514654767108</v>
      </c>
      <c r="AH1705" s="2" t="str">
        <f>TRIM(Table2[[#This Row],[Payment Modee]])</f>
        <v>Debit Card</v>
      </c>
      <c r="AI1705" s="2" t="s">
        <v>36</v>
      </c>
      <c r="AJ1705" s="2" t="s">
        <v>27</v>
      </c>
      <c r="AK1705" s="2" t="s">
        <v>2266</v>
      </c>
      <c r="AL1705" s="16" t="str">
        <f>IF(HOUR(Table2[[#This Row],[Order Time]])&lt;12,"Morning",IF(HOUR(Table2[[#This Row],[Order Time]])&lt;17,"Afternoon",IF(HOUR(Table2[[#This Row],[Order Time]])&lt;21,"Evening","Night")))</f>
        <v>Evening</v>
      </c>
      <c r="AM1705" s="16" t="s">
        <v>29</v>
      </c>
    </row>
    <row r="1706" spans="1:39" x14ac:dyDescent="0.25">
      <c r="A1706" s="13" t="s">
        <v>3521</v>
      </c>
      <c r="B1706" s="4">
        <v>45615</v>
      </c>
      <c r="C1706" s="2">
        <f>YEAR(Table2[[#This Row],[Invoice Date]])</f>
        <v>2024</v>
      </c>
      <c r="D1706" s="2" t="str">
        <f>TEXT(Table2[[#This Row],[Invoice Date]],"mmm")</f>
        <v>Nov</v>
      </c>
      <c r="E1706" s="2" t="str">
        <f>Table2[[#This Row],[Store_ID]]&amp;"-"&amp;Table2[[#This Row],[Year]]&amp;"-"&amp;Table2[[#This Row],[Month]]</f>
        <v>STR057-2024-Nov</v>
      </c>
      <c r="F1706" s="2" t="s">
        <v>2621</v>
      </c>
      <c r="G1706" s="2" t="str">
        <f>_xlfn.XLOOKUP(Table2[[#This Row],[Customer_ID]],Table3[Customer_ID],Table3[Customer Name],"Not Found")</f>
        <v>Gayathri Murthy</v>
      </c>
      <c r="H1706" s="2" t="str">
        <f>_xlfn.XLOOKUP(Table2[[#This Row],[Customer_ID]],Table3[Customer_ID],Table3[Gender],"Female")</f>
        <v>Female</v>
      </c>
      <c r="I1706" s="2" t="str">
        <f>_xlfn.XLOOKUP(Table2[[#This Row],[Customer_ID]],Table3[Customer_ID],Table3[City],"Missing Memebership")</f>
        <v>Guntur</v>
      </c>
      <c r="J1706" s="2" t="str">
        <f>_xlfn.XLOOKUP(Table2[[#This Row],[Customer_ID]],Table3[Customer_ID],Table3[State],"Karnataka")</f>
        <v>Andhra Pradesh</v>
      </c>
      <c r="K1706" s="2" t="str">
        <f>_xlfn.XLOOKUP(Table2[[#This Row],[Customer_ID]],Table3[Customer_ID],Table3[Membership],"Regular")</f>
        <v>Regular</v>
      </c>
      <c r="L1706" s="2" t="s">
        <v>2280</v>
      </c>
      <c r="M1706" s="2" t="str">
        <f>_xlfn.XLOOKUP(Table2[[#This Row],[Product_ID]],Table4[Product_ID],Table4[Product_Name],"Not Found")</f>
        <v>Reebok Printed Kurti Green</v>
      </c>
      <c r="N1706" s="2" t="str">
        <f>_xlfn.XLOOKUP(Table2[[#This Row],[Product_ID]],Table4[Product_ID],Table4[Category],"Not Found")</f>
        <v>Women Kurtis</v>
      </c>
      <c r="O1706" s="2" t="str">
        <f>_xlfn.XLOOKUP(Table2[[#This Row],[Product_ID]],Table4[Product_ID],Table4[Subcategory],"Not Found")</f>
        <v>Printed Kurti</v>
      </c>
      <c r="P1706" s="2" t="str">
        <f>_xlfn.XLOOKUP(Table2[[#This Row],[Product_ID]],Table4[Product_ID],Table4[Brand],"Missing Brand")</f>
        <v>Reebok</v>
      </c>
      <c r="Q1706" s="2" t="s">
        <v>464</v>
      </c>
      <c r="R1706" s="2" t="str">
        <f>_xlfn.XLOOKUP(Table2[[#This Row],[Store_ID]],Table6[Store_ID],Table6[Store Name],"Not Found")</f>
        <v>TrendMart Vellore Standard</v>
      </c>
      <c r="S1706" s="2">
        <f>_xlfn.XLOOKUP(Table2[[#This Row],[Store_ID]],Table6[Store_ID],Table6[Monthly Target],"Missing Target")</f>
        <v>2500000</v>
      </c>
      <c r="T1706" s="2" t="str">
        <f>_xlfn.XLOOKUP(Table2[[#This Row],[Store_ID]],Table6[Store_ID],Table6[Region],"Not Found")</f>
        <v>South Zone 1</v>
      </c>
      <c r="U1706" s="2" t="s">
        <v>349</v>
      </c>
      <c r="V1706" s="2" t="str">
        <f>_xlfn.XLOOKUP(Table2[[#This Row],[Employee_ID]],Table5[Employee_ID],Table5[Employee Name],"Not Found")</f>
        <v>Chitra Bhat</v>
      </c>
      <c r="W1706" s="2">
        <v>1</v>
      </c>
      <c r="X1706" s="2">
        <v>1157.8699999999999</v>
      </c>
      <c r="Y1706" s="2">
        <v>30</v>
      </c>
      <c r="Z1706" s="2">
        <v>347.36</v>
      </c>
      <c r="AA1706" s="2">
        <v>12</v>
      </c>
      <c r="AB1706" s="2">
        <v>97.26</v>
      </c>
      <c r="AC1706" s="2">
        <v>907.77</v>
      </c>
      <c r="AD1706" s="2">
        <v>744</v>
      </c>
      <c r="AE1706" s="2">
        <f t="shared" si="56"/>
        <v>66.509999999999977</v>
      </c>
      <c r="AF1706" s="2" t="s">
        <v>69</v>
      </c>
      <c r="AG1706" s="42">
        <f>IFERROR(Table2[[#This Row],[Profit]]/Table2[[#This Row],[Sales Amount]],0)</f>
        <v>7.3267457615915896E-2</v>
      </c>
      <c r="AH1706" s="2" t="str">
        <f>TRIM(Table2[[#This Row],[Payment Modee]])</f>
        <v>Cash</v>
      </c>
      <c r="AI1706" s="2" t="s">
        <v>36</v>
      </c>
      <c r="AJ1706" s="2" t="s">
        <v>27</v>
      </c>
      <c r="AK1706" s="2" t="s">
        <v>1839</v>
      </c>
      <c r="AL1706" s="16" t="str">
        <f>IF(HOUR(Table2[[#This Row],[Order Time]])&lt;12,"Morning",IF(HOUR(Table2[[#This Row],[Order Time]])&lt;17,"Afternoon",IF(HOUR(Table2[[#This Row],[Order Time]])&lt;21,"Evening","Night")))</f>
        <v>Night</v>
      </c>
      <c r="AM1706" s="16" t="s">
        <v>29</v>
      </c>
    </row>
    <row r="1707" spans="1:39" x14ac:dyDescent="0.25">
      <c r="A1707" s="13" t="s">
        <v>3522</v>
      </c>
      <c r="B1707" s="4">
        <v>45436</v>
      </c>
      <c r="C1707" s="2">
        <f>YEAR(Table2[[#This Row],[Invoice Date]])</f>
        <v>2024</v>
      </c>
      <c r="D1707" s="2" t="str">
        <f>TEXT(Table2[[#This Row],[Invoice Date]],"mmm")</f>
        <v>May</v>
      </c>
      <c r="E1707" s="2" t="str">
        <f>Table2[[#This Row],[Store_ID]]&amp;"-"&amp;Table2[[#This Row],[Year]]&amp;"-"&amp;Table2[[#This Row],[Month]]</f>
        <v>STR106-2024-May</v>
      </c>
      <c r="F1707" s="2" t="s">
        <v>1161</v>
      </c>
      <c r="G1707" s="2" t="str">
        <f>_xlfn.XLOOKUP(Table2[[#This Row],[Customer_ID]],Table3[Customer_ID],Table3[Customer Name],"Not Found")</f>
        <v>Selvam Gounder</v>
      </c>
      <c r="H1707" s="2" t="str">
        <f>_xlfn.XLOOKUP(Table2[[#This Row],[Customer_ID]],Table3[Customer_ID],Table3[Gender],"Female")</f>
        <v>Male</v>
      </c>
      <c r="I1707" s="2" t="str">
        <f>_xlfn.XLOOKUP(Table2[[#This Row],[Customer_ID]],Table3[Customer_ID],Table3[City],"Missing Memebership")</f>
        <v>Mysuru</v>
      </c>
      <c r="J1707" s="2" t="str">
        <f>_xlfn.XLOOKUP(Table2[[#This Row],[Customer_ID]],Table3[Customer_ID],Table3[State],"Karnataka")</f>
        <v>Karnataka</v>
      </c>
      <c r="K1707" s="2" t="str">
        <f>_xlfn.XLOOKUP(Table2[[#This Row],[Customer_ID]],Table3[Customer_ID],Table3[Membership],"Regular")</f>
        <v>Regular</v>
      </c>
      <c r="L1707" s="2" t="s">
        <v>859</v>
      </c>
      <c r="M1707" s="2" t="str">
        <f>_xlfn.XLOOKUP(Table2[[#This Row],[Product_ID]],Table4[Product_ID],Table4[Product_Name],"Not Found")</f>
        <v>Blackberrys Cap Olive</v>
      </c>
      <c r="N1707" s="2" t="str">
        <f>_xlfn.XLOOKUP(Table2[[#This Row],[Product_ID]],Table4[Product_ID],Table4[Category],"Not Found")</f>
        <v>Accessories</v>
      </c>
      <c r="O1707" s="2" t="str">
        <f>_xlfn.XLOOKUP(Table2[[#This Row],[Product_ID]],Table4[Product_ID],Table4[Subcategory],"Not Found")</f>
        <v>Cap</v>
      </c>
      <c r="P1707" s="2" t="str">
        <f>_xlfn.XLOOKUP(Table2[[#This Row],[Product_ID]],Table4[Product_ID],Table4[Brand],"Missing Brand")</f>
        <v>Blackberrys</v>
      </c>
      <c r="Q1707" s="2" t="s">
        <v>1716</v>
      </c>
      <c r="R1707" s="2" t="str">
        <f>_xlfn.XLOOKUP(Table2[[#This Row],[Store_ID]],Table6[Store_ID],Table6[Store Name],"Not Found")</f>
        <v>TrendMart Vijayawada Outlet</v>
      </c>
      <c r="S1707" s="2">
        <f>_xlfn.XLOOKUP(Table2[[#This Row],[Store_ID]],Table6[Store_ID],Table6[Monthly Target],"Missing Target")</f>
        <v>2500000</v>
      </c>
      <c r="T1707" s="2" t="str">
        <f>_xlfn.XLOOKUP(Table2[[#This Row],[Store_ID]],Table6[Store_ID],Table6[Region],"Not Found")</f>
        <v>South Zone 3</v>
      </c>
      <c r="U1707" s="2" t="s">
        <v>55</v>
      </c>
      <c r="V1707" s="2" t="str">
        <f>_xlfn.XLOOKUP(Table2[[#This Row],[Employee_ID]],Table5[Employee_ID],Table5[Employee Name],"Not Found")</f>
        <v>Padma Gounder</v>
      </c>
      <c r="W1707" s="2">
        <v>1</v>
      </c>
      <c r="X1707" s="2">
        <v>532.41999999999996</v>
      </c>
      <c r="Y1707" s="2">
        <v>5</v>
      </c>
      <c r="Z1707" s="2">
        <v>26.62</v>
      </c>
      <c r="AA1707" s="2">
        <v>5</v>
      </c>
      <c r="AB1707" s="2">
        <v>25.29</v>
      </c>
      <c r="AC1707" s="2">
        <v>531.09</v>
      </c>
      <c r="AD1707" s="2">
        <v>303.61</v>
      </c>
      <c r="AE1707" s="2">
        <f t="shared" si="56"/>
        <v>202.19000000000003</v>
      </c>
      <c r="AF1707" s="2" t="s">
        <v>35</v>
      </c>
      <c r="AG1707" s="42">
        <f>IFERROR(Table2[[#This Row],[Profit]]/Table2[[#This Row],[Sales Amount]],0)</f>
        <v>0.38070760134817078</v>
      </c>
      <c r="AH1707" s="2" t="str">
        <f>TRIM(Table2[[#This Row],[Payment Modee]])</f>
        <v>Debit Card</v>
      </c>
      <c r="AI1707" s="2" t="s">
        <v>36</v>
      </c>
      <c r="AJ1707" s="2" t="s">
        <v>27</v>
      </c>
      <c r="AK1707" s="2" t="s">
        <v>2106</v>
      </c>
      <c r="AL1707" s="16" t="str">
        <f>IF(HOUR(Table2[[#This Row],[Order Time]])&lt;12,"Morning",IF(HOUR(Table2[[#This Row],[Order Time]])&lt;17,"Afternoon",IF(HOUR(Table2[[#This Row],[Order Time]])&lt;21,"Evening","Night")))</f>
        <v>Evening</v>
      </c>
      <c r="AM1707" s="16" t="s">
        <v>29</v>
      </c>
    </row>
    <row r="1708" spans="1:39" x14ac:dyDescent="0.25">
      <c r="A1708" s="13" t="s">
        <v>3523</v>
      </c>
      <c r="B1708" s="4">
        <v>45713</v>
      </c>
      <c r="C1708" s="2">
        <f>YEAR(Table2[[#This Row],[Invoice Date]])</f>
        <v>2025</v>
      </c>
      <c r="D1708" s="2" t="str">
        <f>TEXT(Table2[[#This Row],[Invoice Date]],"mmm")</f>
        <v>Feb</v>
      </c>
      <c r="E1708" s="2" t="str">
        <f>Table2[[#This Row],[Store_ID]]&amp;"-"&amp;Table2[[#This Row],[Year]]&amp;"-"&amp;Table2[[#This Row],[Month]]</f>
        <v>STR073-2025-Feb</v>
      </c>
      <c r="F1708" s="2" t="s">
        <v>1443</v>
      </c>
      <c r="G1708" s="2" t="str">
        <f>_xlfn.XLOOKUP(Table2[[#This Row],[Customer_ID]],Table3[Customer_ID],Table3[Customer Name],"Not Found")</f>
        <v>Uma Murthy</v>
      </c>
      <c r="H1708" s="2" t="str">
        <f>_xlfn.XLOOKUP(Table2[[#This Row],[Customer_ID]],Table3[Customer_ID],Table3[Gender],"Female")</f>
        <v>Female</v>
      </c>
      <c r="I1708" s="2" t="str">
        <f>_xlfn.XLOOKUP(Table2[[#This Row],[Customer_ID]],Table3[Customer_ID],Table3[City],"Missing Memebership")</f>
        <v>Tumakuru</v>
      </c>
      <c r="J1708" s="2" t="str">
        <f>_xlfn.XLOOKUP(Table2[[#This Row],[Customer_ID]],Table3[Customer_ID],Table3[State],"Karnataka")</f>
        <v>Karnataka</v>
      </c>
      <c r="K1708" s="2" t="str">
        <f>_xlfn.XLOOKUP(Table2[[#This Row],[Customer_ID]],Table3[Customer_ID],Table3[Membership],"Regular")</f>
        <v>Platinum</v>
      </c>
      <c r="L1708" s="2" t="s">
        <v>469</v>
      </c>
      <c r="M1708" s="2" t="str">
        <f>_xlfn.XLOOKUP(Table2[[#This Row],[Product_ID]],Table4[Product_ID],Table4[Product_Name],"Not Found")</f>
        <v>Ramraj Cotton Crop Top Pink</v>
      </c>
      <c r="N1708" s="2" t="str">
        <f>_xlfn.XLOOKUP(Table2[[#This Row],[Product_ID]],Table4[Product_ID],Table4[Category],"Not Found")</f>
        <v>Women Tops</v>
      </c>
      <c r="O1708" s="2" t="str">
        <f>_xlfn.XLOOKUP(Table2[[#This Row],[Product_ID]],Table4[Product_ID],Table4[Subcategory],"Not Found")</f>
        <v>Crop Top</v>
      </c>
      <c r="P1708" s="2" t="str">
        <f>_xlfn.XLOOKUP(Table2[[#This Row],[Product_ID]],Table4[Product_ID],Table4[Brand],"Missing Brand")</f>
        <v>Ramraj Cotton</v>
      </c>
      <c r="Q1708" s="2" t="s">
        <v>248</v>
      </c>
      <c r="R1708" s="2" t="str">
        <f>_xlfn.XLOOKUP(Table2[[#This Row],[Store_ID]],Table6[Store_ID],Table6[Store Name],"Not Found")</f>
        <v>TrendMart Thiruvananthapuram High Street</v>
      </c>
      <c r="S1708" s="2">
        <f>_xlfn.XLOOKUP(Table2[[#This Row],[Store_ID]],Table6[Store_ID],Table6[Monthly Target],"Missing Target")</f>
        <v>2500000</v>
      </c>
      <c r="T1708" s="2" t="str">
        <f>_xlfn.XLOOKUP(Table2[[#This Row],[Store_ID]],Table6[Store_ID],Table6[Region],"Not Found")</f>
        <v>South Zone 1</v>
      </c>
      <c r="U1708" s="2" t="s">
        <v>68</v>
      </c>
      <c r="V1708" s="2" t="str">
        <f>_xlfn.XLOOKUP(Table2[[#This Row],[Employee_ID]],Table5[Employee_ID],Table5[Employee Name],"Not Found")</f>
        <v>Praveen Gupta</v>
      </c>
      <c r="W1708" s="2">
        <v>3</v>
      </c>
      <c r="X1708" s="2">
        <v>860.91</v>
      </c>
      <c r="Y1708" s="2">
        <v>0</v>
      </c>
      <c r="Z1708" s="2">
        <v>0</v>
      </c>
      <c r="AA1708" s="2">
        <v>5</v>
      </c>
      <c r="AB1708" s="2">
        <v>129.13999999999999</v>
      </c>
      <c r="AC1708" s="2">
        <v>2711.87</v>
      </c>
      <c r="AD1708" s="2">
        <v>1889.16</v>
      </c>
      <c r="AE1708" s="2">
        <f t="shared" si="56"/>
        <v>693.56999999999982</v>
      </c>
      <c r="AF1708" s="2" t="s">
        <v>119</v>
      </c>
      <c r="AG1708" s="42">
        <f>IFERROR(Table2[[#This Row],[Profit]]/Table2[[#This Row],[Sales Amount]],0)</f>
        <v>0.25575341000859181</v>
      </c>
      <c r="AH1708" s="2" t="str">
        <f>TRIM(Table2[[#This Row],[Payment Modee]])</f>
        <v>Net Banking</v>
      </c>
      <c r="AI1708" s="2" t="s">
        <v>26</v>
      </c>
      <c r="AJ1708" s="2" t="s">
        <v>27</v>
      </c>
      <c r="AK1708" s="2" t="s">
        <v>1895</v>
      </c>
      <c r="AL1708" s="16" t="str">
        <f>IF(HOUR(Table2[[#This Row],[Order Time]])&lt;12,"Morning",IF(HOUR(Table2[[#This Row],[Order Time]])&lt;17,"Afternoon",IF(HOUR(Table2[[#This Row],[Order Time]])&lt;21,"Evening","Night")))</f>
        <v>Afternoon</v>
      </c>
      <c r="AM1708" s="16" t="s">
        <v>29</v>
      </c>
    </row>
    <row r="1709" spans="1:39" x14ac:dyDescent="0.25">
      <c r="A1709" s="13" t="s">
        <v>3524</v>
      </c>
      <c r="B1709" s="4">
        <v>45445</v>
      </c>
      <c r="C1709" s="2">
        <f>YEAR(Table2[[#This Row],[Invoice Date]])</f>
        <v>2024</v>
      </c>
      <c r="D1709" s="2" t="str">
        <f>TEXT(Table2[[#This Row],[Invoice Date]],"mmm")</f>
        <v>Jun</v>
      </c>
      <c r="E1709" s="2" t="str">
        <f>Table2[[#This Row],[Store_ID]]&amp;"-"&amp;Table2[[#This Row],[Year]]&amp;"-"&amp;Table2[[#This Row],[Month]]</f>
        <v>STR037-2024-Jun</v>
      </c>
      <c r="F1709" s="2" t="s">
        <v>2246</v>
      </c>
      <c r="G1709" s="2" t="str">
        <f>_xlfn.XLOOKUP(Table2[[#This Row],[Customer_ID]],Table3[Customer_ID],Table3[Customer Name],"Not Found")</f>
        <v>Uma Nair</v>
      </c>
      <c r="H1709" s="2" t="str">
        <f>_xlfn.XLOOKUP(Table2[[#This Row],[Customer_ID]],Table3[Customer_ID],Table3[Gender],"Female")</f>
        <v>Female</v>
      </c>
      <c r="I1709" s="2" t="str">
        <f>_xlfn.XLOOKUP(Table2[[#This Row],[Customer_ID]],Table3[Customer_ID],Table3[City],"Missing Memebership")</f>
        <v>Tiruchirappalli</v>
      </c>
      <c r="J1709" s="2" t="str">
        <f>_xlfn.XLOOKUP(Table2[[#This Row],[Customer_ID]],Table3[Customer_ID],Table3[State],"Karnataka")</f>
        <v>Tamil Nadu</v>
      </c>
      <c r="K1709" s="2" t="str">
        <f>_xlfn.XLOOKUP(Table2[[#This Row],[Customer_ID]],Table3[Customer_ID],Table3[Membership],"Regular")</f>
        <v>Silver</v>
      </c>
      <c r="L1709" s="2" t="s">
        <v>342</v>
      </c>
      <c r="M1709" s="2" t="str">
        <f>_xlfn.XLOOKUP(Table2[[#This Row],[Product_ID]],Table4[Product_ID],Table4[Product_Name],"Not Found")</f>
        <v>Bata Digital Watch White</v>
      </c>
      <c r="N1709" s="2" t="str">
        <f>_xlfn.XLOOKUP(Table2[[#This Row],[Product_ID]],Table4[Product_ID],Table4[Category],"Not Found")</f>
        <v>Watches</v>
      </c>
      <c r="O1709" s="2" t="str">
        <f>_xlfn.XLOOKUP(Table2[[#This Row],[Product_ID]],Table4[Product_ID],Table4[Subcategory],"Not Found")</f>
        <v>Digital Watch</v>
      </c>
      <c r="P1709" s="2" t="str">
        <f>_xlfn.XLOOKUP(Table2[[#This Row],[Product_ID]],Table4[Product_ID],Table4[Brand],"Missing Brand")</f>
        <v>Bata</v>
      </c>
      <c r="Q1709" s="2" t="s">
        <v>23</v>
      </c>
      <c r="R1709" s="2" t="str">
        <f>_xlfn.XLOOKUP(Table2[[#This Row],[Store_ID]],Table6[Store_ID],Table6[Store Name],"Not Found")</f>
        <v>TrendMart Vijayawada High Street</v>
      </c>
      <c r="S1709" s="2">
        <f>_xlfn.XLOOKUP(Table2[[#This Row],[Store_ID]],Table6[Store_ID],Table6[Monthly Target],"Missing Target")</f>
        <v>1000000</v>
      </c>
      <c r="T1709" s="2" t="str">
        <f>_xlfn.XLOOKUP(Table2[[#This Row],[Store_ID]],Table6[Store_ID],Table6[Region],"Not Found")</f>
        <v>South Zone 3</v>
      </c>
      <c r="U1709" s="2" t="s">
        <v>283</v>
      </c>
      <c r="V1709" s="2" t="str">
        <f>_xlfn.XLOOKUP(Table2[[#This Row],[Employee_ID]],Table5[Employee_ID],Table5[Employee Name],"Not Found")</f>
        <v>Priya Balasubramaniam</v>
      </c>
      <c r="W1709" s="2">
        <v>1</v>
      </c>
      <c r="X1709" s="2">
        <v>5735.55</v>
      </c>
      <c r="Y1709" s="2">
        <v>30</v>
      </c>
      <c r="Z1709" s="2">
        <v>1720.66</v>
      </c>
      <c r="AA1709" s="2">
        <v>12</v>
      </c>
      <c r="AB1709" s="2">
        <v>481.79</v>
      </c>
      <c r="AC1709" s="2">
        <v>4496.68</v>
      </c>
      <c r="AD1709" s="2">
        <v>3748.71</v>
      </c>
      <c r="AE1709" s="2">
        <f t="shared" si="56"/>
        <v>266.18000000000023</v>
      </c>
      <c r="AF1709" s="2" t="s">
        <v>56</v>
      </c>
      <c r="AG1709" s="42">
        <f>IFERROR(Table2[[#This Row],[Profit]]/Table2[[#This Row],[Sales Amount]],0)</f>
        <v>5.9194783707090616E-2</v>
      </c>
      <c r="AH1709" s="2" t="str">
        <f>TRIM(Table2[[#This Row],[Payment Modee]])</f>
        <v>Credit Card</v>
      </c>
      <c r="AI1709" s="2" t="s">
        <v>36</v>
      </c>
      <c r="AJ1709" s="2" t="s">
        <v>27</v>
      </c>
      <c r="AK1709" s="2" t="s">
        <v>1066</v>
      </c>
      <c r="AL1709" s="16" t="str">
        <f>IF(HOUR(Table2[[#This Row],[Order Time]])&lt;12,"Morning",IF(HOUR(Table2[[#This Row],[Order Time]])&lt;17,"Afternoon",IF(HOUR(Table2[[#This Row],[Order Time]])&lt;21,"Evening","Night")))</f>
        <v>Evening</v>
      </c>
      <c r="AM1709" s="16" t="s">
        <v>38</v>
      </c>
    </row>
    <row r="1710" spans="1:39" x14ac:dyDescent="0.25">
      <c r="A1710" s="13" t="s">
        <v>3525</v>
      </c>
      <c r="B1710" s="4">
        <v>45628</v>
      </c>
      <c r="C1710" s="2">
        <f>YEAR(Table2[[#This Row],[Invoice Date]])</f>
        <v>2024</v>
      </c>
      <c r="D1710" s="2" t="str">
        <f>TEXT(Table2[[#This Row],[Invoice Date]],"mmm")</f>
        <v>Dec</v>
      </c>
      <c r="E1710" s="2" t="str">
        <f>Table2[[#This Row],[Store_ID]]&amp;"-"&amp;Table2[[#This Row],[Year]]&amp;"-"&amp;Table2[[#This Row],[Month]]</f>
        <v>STR120-2024-Dec</v>
      </c>
      <c r="F1710" s="2" t="s">
        <v>2617</v>
      </c>
      <c r="G1710" s="2" t="str">
        <f>_xlfn.XLOOKUP(Table2[[#This Row],[Customer_ID]],Table3[Customer_ID],Table3[Customer Name],"Not Found")</f>
        <v>Rohit Pillai</v>
      </c>
      <c r="H1710" s="2" t="str">
        <f>_xlfn.XLOOKUP(Table2[[#This Row],[Customer_ID]],Table3[Customer_ID],Table3[Gender],"Female")</f>
        <v>Male</v>
      </c>
      <c r="I1710" s="2" t="str">
        <f>_xlfn.XLOOKUP(Table2[[#This Row],[Customer_ID]],Table3[Customer_ID],Table3[City],"Missing Memebership")</f>
        <v>Kurnool</v>
      </c>
      <c r="J1710" s="2" t="str">
        <f>_xlfn.XLOOKUP(Table2[[#This Row],[Customer_ID]],Table3[Customer_ID],Table3[State],"Karnataka")</f>
        <v>Andhra Pradesh</v>
      </c>
      <c r="K1710" s="2" t="str">
        <f>_xlfn.XLOOKUP(Table2[[#This Row],[Customer_ID]],Table3[Customer_ID],Table3[Membership],"Regular")</f>
        <v>Silver</v>
      </c>
      <c r="L1710" s="2" t="s">
        <v>754</v>
      </c>
      <c r="M1710" s="2" t="str">
        <f>_xlfn.XLOOKUP(Table2[[#This Row],[Product_ID]],Table4[Product_ID],Table4[Product_Name],"Not Found")</f>
        <v>Wrangler Ring White</v>
      </c>
      <c r="N1710" s="2" t="str">
        <f>_xlfn.XLOOKUP(Table2[[#This Row],[Product_ID]],Table4[Product_ID],Table4[Category],"Not Found")</f>
        <v>Jewellery</v>
      </c>
      <c r="O1710" s="2" t="str">
        <f>_xlfn.XLOOKUP(Table2[[#This Row],[Product_ID]],Table4[Product_ID],Table4[Subcategory],"Not Found")</f>
        <v>Ring</v>
      </c>
      <c r="P1710" s="2" t="str">
        <f>_xlfn.XLOOKUP(Table2[[#This Row],[Product_ID]],Table4[Product_ID],Table4[Brand],"Missing Brand")</f>
        <v>Wrangler</v>
      </c>
      <c r="Q1710" s="2" t="s">
        <v>999</v>
      </c>
      <c r="R1710" s="2" t="str">
        <f>_xlfn.XLOOKUP(Table2[[#This Row],[Store_ID]],Table6[Store_ID],Table6[Store Name],"Not Found")</f>
        <v>TrendMart Karimnagar Standard</v>
      </c>
      <c r="S1710" s="2">
        <f>_xlfn.XLOOKUP(Table2[[#This Row],[Store_ID]],Table6[Store_ID],Table6[Monthly Target],"Missing Target")</f>
        <v>1500000</v>
      </c>
      <c r="T1710" s="2" t="str">
        <f>_xlfn.XLOOKUP(Table2[[#This Row],[Store_ID]],Table6[Store_ID],Table6[Region],"Not Found")</f>
        <v>South Zone 2</v>
      </c>
      <c r="U1710" s="2" t="s">
        <v>81</v>
      </c>
      <c r="V1710" s="2" t="str">
        <f>_xlfn.XLOOKUP(Table2[[#This Row],[Employee_ID]],Table5[Employee_ID],Table5[Employee Name],"Not Found")</f>
        <v>Charulatha Kumar</v>
      </c>
      <c r="W1710" s="2">
        <v>3</v>
      </c>
      <c r="X1710" s="2">
        <v>3131.51</v>
      </c>
      <c r="Y1710" s="2">
        <v>5</v>
      </c>
      <c r="Z1710" s="2">
        <v>469.73</v>
      </c>
      <c r="AA1710" s="2">
        <v>3</v>
      </c>
      <c r="AB1710" s="2">
        <v>267.74</v>
      </c>
      <c r="AC1710" s="2">
        <v>9192.5400000000009</v>
      </c>
      <c r="AD1710" s="2">
        <v>5969.79</v>
      </c>
      <c r="AE1710" s="2">
        <f t="shared" si="56"/>
        <v>2955.0100000000011</v>
      </c>
      <c r="AF1710" s="2" t="s">
        <v>25</v>
      </c>
      <c r="AG1710" s="42">
        <f>IFERROR(Table2[[#This Row],[Profit]]/Table2[[#This Row],[Sales Amount]],0)</f>
        <v>0.32145739915192112</v>
      </c>
      <c r="AH1710" s="2" t="str">
        <f>TRIM(Table2[[#This Row],[Payment Modee]])</f>
        <v>UPI</v>
      </c>
      <c r="AI1710" s="2" t="s">
        <v>26</v>
      </c>
      <c r="AJ1710" s="2" t="s">
        <v>27</v>
      </c>
      <c r="AK1710" s="2" t="s">
        <v>3526</v>
      </c>
      <c r="AL1710" s="16" t="str">
        <f>IF(HOUR(Table2[[#This Row],[Order Time]])&lt;12,"Morning",IF(HOUR(Table2[[#This Row],[Order Time]])&lt;17,"Afternoon",IF(HOUR(Table2[[#This Row],[Order Time]])&lt;21,"Evening","Night")))</f>
        <v>Afternoon</v>
      </c>
      <c r="AM1710" s="16" t="s">
        <v>29</v>
      </c>
    </row>
    <row r="1711" spans="1:39" x14ac:dyDescent="0.25">
      <c r="A1711" s="13" t="s">
        <v>3527</v>
      </c>
      <c r="B1711" s="4">
        <v>45386</v>
      </c>
      <c r="C1711" s="2">
        <f>YEAR(Table2[[#This Row],[Invoice Date]])</f>
        <v>2024</v>
      </c>
      <c r="D1711" s="2" t="str">
        <f>TEXT(Table2[[#This Row],[Invoice Date]],"mmm")</f>
        <v>Apr</v>
      </c>
      <c r="E1711" s="2" t="str">
        <f>Table2[[#This Row],[Store_ID]]&amp;"-"&amp;Table2[[#This Row],[Year]]&amp;"-"&amp;Table2[[#This Row],[Month]]</f>
        <v>STR094-2024-Apr</v>
      </c>
      <c r="F1711" s="2" t="s">
        <v>3416</v>
      </c>
      <c r="G1711" s="2" t="str">
        <f>_xlfn.XLOOKUP(Table2[[#This Row],[Customer_ID]],Table3[Customer_ID],Table3[Customer Name],"Not Found")</f>
        <v>Chandra Shetty</v>
      </c>
      <c r="H1711" s="2" t="str">
        <f>_xlfn.XLOOKUP(Table2[[#This Row],[Customer_ID]],Table3[Customer_ID],Table3[Gender],"Female")</f>
        <v>Male</v>
      </c>
      <c r="I1711" s="2" t="str">
        <f>_xlfn.XLOOKUP(Table2[[#This Row],[Customer_ID]],Table3[Customer_ID],Table3[City],"Missing Memebership")</f>
        <v>Mangaluru</v>
      </c>
      <c r="J1711" s="2" t="str">
        <f>_xlfn.XLOOKUP(Table2[[#This Row],[Customer_ID]],Table3[Customer_ID],Table3[State],"Karnataka")</f>
        <v>Karnataka</v>
      </c>
      <c r="K1711" s="2" t="str">
        <f>_xlfn.XLOOKUP(Table2[[#This Row],[Customer_ID]],Table3[Customer_ID],Table3[Membership],"Regular")</f>
        <v>Regular</v>
      </c>
      <c r="L1711" s="2" t="s">
        <v>694</v>
      </c>
      <c r="M1711" s="2" t="str">
        <f>_xlfn.XLOOKUP(Table2[[#This Row],[Product_ID]],Table4[Product_ID],Table4[Product_Name],"Not Found")</f>
        <v>Indian Terrain Denim Shirt Wine</v>
      </c>
      <c r="N1711" s="2" t="str">
        <f>_xlfn.XLOOKUP(Table2[[#This Row],[Product_ID]],Table4[Product_ID],Table4[Category],"Not Found")</f>
        <v>Accessories</v>
      </c>
      <c r="O1711" s="2" t="str">
        <f>_xlfn.XLOOKUP(Table2[[#This Row],[Product_ID]],Table4[Product_ID],Table4[Subcategory],"Not Found")</f>
        <v>Tie</v>
      </c>
      <c r="P1711" s="2" t="str">
        <f>_xlfn.XLOOKUP(Table2[[#This Row],[Product_ID]],Table4[Product_ID],Table4[Brand],"Missing Brand")</f>
        <v>Being Human</v>
      </c>
      <c r="Q1711" s="2" t="s">
        <v>610</v>
      </c>
      <c r="R1711" s="2" t="str">
        <f>_xlfn.XLOOKUP(Table2[[#This Row],[Store_ID]],Table6[Store_ID],Table6[Store Name],"Not Found")</f>
        <v>TrendMart Kollam Flagship</v>
      </c>
      <c r="S1711" s="2">
        <f>_xlfn.XLOOKUP(Table2[[#This Row],[Store_ID]],Table6[Store_ID],Table6[Monthly Target],"Missing Target")</f>
        <v>1200000</v>
      </c>
      <c r="T1711" s="2" t="str">
        <f>_xlfn.XLOOKUP(Table2[[#This Row],[Store_ID]],Table6[Store_ID],Table6[Region],"Not Found")</f>
        <v>South Zone 1</v>
      </c>
      <c r="U1711" s="2" t="s">
        <v>349</v>
      </c>
      <c r="V1711" s="2" t="str">
        <f>_xlfn.XLOOKUP(Table2[[#This Row],[Employee_ID]],Table5[Employee_ID],Table5[Employee Name],"Not Found")</f>
        <v>Chitra Bhat</v>
      </c>
      <c r="W1711" s="2">
        <v>1</v>
      </c>
      <c r="X1711" s="2">
        <v>1080.51</v>
      </c>
      <c r="Y1711" s="2">
        <v>0</v>
      </c>
      <c r="Z1711" s="2">
        <v>0</v>
      </c>
      <c r="AA1711" s="2">
        <v>12</v>
      </c>
      <c r="AB1711" s="2">
        <v>129.66</v>
      </c>
      <c r="AC1711" s="2">
        <v>1210.17</v>
      </c>
      <c r="AD1711" s="2">
        <v>583.86</v>
      </c>
      <c r="AE1711" s="2">
        <f t="shared" si="56"/>
        <v>496.65000000000009</v>
      </c>
      <c r="AF1711" s="2" t="s">
        <v>56</v>
      </c>
      <c r="AG1711" s="42">
        <f>IFERROR(Table2[[#This Row],[Profit]]/Table2[[#This Row],[Sales Amount]],0)</f>
        <v>0.41039688638786292</v>
      </c>
      <c r="AH1711" s="2" t="str">
        <f>TRIM(Table2[[#This Row],[Payment Modee]])</f>
        <v>Credit Card</v>
      </c>
      <c r="AI1711" s="2" t="s">
        <v>36</v>
      </c>
      <c r="AJ1711" s="2" t="s">
        <v>27</v>
      </c>
      <c r="AK1711" s="2" t="s">
        <v>1607</v>
      </c>
      <c r="AL1711" s="16" t="str">
        <f>IF(HOUR(Table2[[#This Row],[Order Time]])&lt;12,"Morning",IF(HOUR(Table2[[#This Row],[Order Time]])&lt;17,"Afternoon",IF(HOUR(Table2[[#This Row],[Order Time]])&lt;21,"Evening","Night")))</f>
        <v>Morning</v>
      </c>
      <c r="AM1711" s="16" t="s">
        <v>29</v>
      </c>
    </row>
    <row r="1712" spans="1:39" x14ac:dyDescent="0.25">
      <c r="A1712" s="13" t="s">
        <v>3528</v>
      </c>
      <c r="B1712" s="4">
        <v>45615</v>
      </c>
      <c r="C1712" s="2">
        <f>YEAR(Table2[[#This Row],[Invoice Date]])</f>
        <v>2024</v>
      </c>
      <c r="D1712" s="2" t="str">
        <f>TEXT(Table2[[#This Row],[Invoice Date]],"mmm")</f>
        <v>Nov</v>
      </c>
      <c r="E1712" s="2" t="str">
        <f>Table2[[#This Row],[Store_ID]]&amp;"-"&amp;Table2[[#This Row],[Year]]&amp;"-"&amp;Table2[[#This Row],[Month]]</f>
        <v>STR060-2024-Nov</v>
      </c>
      <c r="F1712" s="2" t="s">
        <v>3529</v>
      </c>
      <c r="G1712" s="2" t="str">
        <f>_xlfn.XLOOKUP(Table2[[#This Row],[Customer_ID]],Table3[Customer_ID],Table3[Customer Name],"Not Found")</f>
        <v>Hari Iyengar</v>
      </c>
      <c r="H1712" s="2" t="str">
        <f>_xlfn.XLOOKUP(Table2[[#This Row],[Customer_ID]],Table3[Customer_ID],Table3[Gender],"Female")</f>
        <v>Male</v>
      </c>
      <c r="I1712" s="2" t="str">
        <f>_xlfn.XLOOKUP(Table2[[#This Row],[Customer_ID]],Table3[Customer_ID],Table3[City],"Missing Memebership")</f>
        <v>Warangal</v>
      </c>
      <c r="J1712" s="2" t="str">
        <f>_xlfn.XLOOKUP(Table2[[#This Row],[Customer_ID]],Table3[Customer_ID],Table3[State],"Karnataka")</f>
        <v>Telangana</v>
      </c>
      <c r="K1712" s="2" t="str">
        <f>_xlfn.XLOOKUP(Table2[[#This Row],[Customer_ID]],Table3[Customer_ID],Table3[Membership],"Regular")</f>
        <v>Silver</v>
      </c>
      <c r="L1712" s="2" t="s">
        <v>1025</v>
      </c>
      <c r="M1712" s="2" t="str">
        <f>_xlfn.XLOOKUP(Table2[[#This Row],[Product_ID]],Table4[Product_ID],Table4[Product_Name],"Not Found")</f>
        <v>Numero Uno Shorts Sky Blue</v>
      </c>
      <c r="N1712" s="2" t="str">
        <f>_xlfn.XLOOKUP(Table2[[#This Row],[Product_ID]],Table4[Product_ID],Table4[Category],"Not Found")</f>
        <v>Sportswear</v>
      </c>
      <c r="O1712" s="2" t="str">
        <f>_xlfn.XLOOKUP(Table2[[#This Row],[Product_ID]],Table4[Product_ID],Table4[Subcategory],"Not Found")</f>
        <v>Shorts</v>
      </c>
      <c r="P1712" s="2" t="str">
        <f>_xlfn.XLOOKUP(Table2[[#This Row],[Product_ID]],Table4[Product_ID],Table4[Brand],"Missing Brand")</f>
        <v>Numero Uno</v>
      </c>
      <c r="Q1712" s="2" t="s">
        <v>316</v>
      </c>
      <c r="R1712" s="2" t="str">
        <f>_xlfn.XLOOKUP(Table2[[#This Row],[Store_ID]],Table6[Store_ID],Table6[Store Name],"Not Found")</f>
        <v>TrendMart Tirunelveli Flagship</v>
      </c>
      <c r="S1712" s="2">
        <f>_xlfn.XLOOKUP(Table2[[#This Row],[Store_ID]],Table6[Store_ID],Table6[Monthly Target],"Missing Target")</f>
        <v>1000000</v>
      </c>
      <c r="T1712" s="2" t="str">
        <f>_xlfn.XLOOKUP(Table2[[#This Row],[Store_ID]],Table6[Store_ID],Table6[Region],"Not Found")</f>
        <v>South Zone 1</v>
      </c>
      <c r="U1712" s="2" t="s">
        <v>34</v>
      </c>
      <c r="V1712" s="2" t="str">
        <f>_xlfn.XLOOKUP(Table2[[#This Row],[Employee_ID]],Table5[Employee_ID],Table5[Employee Name],"Not Found")</f>
        <v>Deepthi Iyengar</v>
      </c>
      <c r="W1712" s="2">
        <v>1</v>
      </c>
      <c r="X1712" s="2">
        <v>545.03</v>
      </c>
      <c r="Y1712" s="2">
        <v>30</v>
      </c>
      <c r="Z1712" s="2">
        <v>163.51</v>
      </c>
      <c r="AA1712" s="2">
        <v>5</v>
      </c>
      <c r="AB1712" s="2">
        <v>19.079999999999998</v>
      </c>
      <c r="AC1712" s="2">
        <v>400.6</v>
      </c>
      <c r="AD1712" s="2">
        <v>410.37</v>
      </c>
      <c r="AE1712" s="2">
        <f t="shared" si="56"/>
        <v>-28.84999999999998</v>
      </c>
      <c r="AF1712" s="2" t="s">
        <v>69</v>
      </c>
      <c r="AG1712" s="42">
        <f>IFERROR(Table2[[#This Row],[Profit]]/Table2[[#This Row],[Sales Amount]],0)</f>
        <v>-7.2016974538192655E-2</v>
      </c>
      <c r="AH1712" s="2" t="str">
        <f>TRIM(Table2[[#This Row],[Payment Modee]])</f>
        <v>Cash</v>
      </c>
      <c r="AI1712" s="2" t="s">
        <v>36</v>
      </c>
      <c r="AJ1712" s="2" t="s">
        <v>27</v>
      </c>
      <c r="AK1712" s="2" t="s">
        <v>1798</v>
      </c>
      <c r="AL1712" s="16" t="str">
        <f>IF(HOUR(Table2[[#This Row],[Order Time]])&lt;12,"Morning",IF(HOUR(Table2[[#This Row],[Order Time]])&lt;17,"Afternoon",IF(HOUR(Table2[[#This Row],[Order Time]])&lt;21,"Evening","Night")))</f>
        <v>Morning</v>
      </c>
      <c r="AM1712" s="16" t="s">
        <v>29</v>
      </c>
    </row>
    <row r="1713" spans="1:39" x14ac:dyDescent="0.25">
      <c r="A1713" s="13" t="s">
        <v>3530</v>
      </c>
      <c r="B1713" s="4">
        <v>45708</v>
      </c>
      <c r="C1713" s="2">
        <f>YEAR(Table2[[#This Row],[Invoice Date]])</f>
        <v>2025</v>
      </c>
      <c r="D1713" s="2" t="str">
        <f>TEXT(Table2[[#This Row],[Invoice Date]],"mmm")</f>
        <v>Feb</v>
      </c>
      <c r="E1713" s="2" t="str">
        <f>Table2[[#This Row],[Store_ID]]&amp;"-"&amp;Table2[[#This Row],[Year]]&amp;"-"&amp;Table2[[#This Row],[Month]]</f>
        <v>STR067-2025-Feb</v>
      </c>
      <c r="F1713" s="2" t="s">
        <v>84</v>
      </c>
      <c r="G1713" s="2" t="str">
        <f>_xlfn.XLOOKUP(Table2[[#This Row],[Customer_ID]],Table3[Customer_ID],Table3[Customer Name],"Not Found")</f>
        <v>Nandini Gopalakrishnan</v>
      </c>
      <c r="H1713" s="2" t="str">
        <f>_xlfn.XLOOKUP(Table2[[#This Row],[Customer_ID]],Table3[Customer_ID],Table3[Gender],"Female")</f>
        <v>Female</v>
      </c>
      <c r="I1713" s="2" t="str">
        <f>_xlfn.XLOOKUP(Table2[[#This Row],[Customer_ID]],Table3[Customer_ID],Table3[City],"Missing Memebership")</f>
        <v>Vellore</v>
      </c>
      <c r="J1713" s="2" t="str">
        <f>_xlfn.XLOOKUP(Table2[[#This Row],[Customer_ID]],Table3[Customer_ID],Table3[State],"Karnataka")</f>
        <v>Tamil Nadu</v>
      </c>
      <c r="K1713" s="2" t="str">
        <f>_xlfn.XLOOKUP(Table2[[#This Row],[Customer_ID]],Table3[Customer_ID],Table3[Membership],"Regular")</f>
        <v>Regular</v>
      </c>
      <c r="L1713" s="2" t="s">
        <v>394</v>
      </c>
      <c r="M1713" s="2" t="str">
        <f>_xlfn.XLOOKUP(Table2[[#This Row],[Product_ID]],Table4[Product_ID],Table4[Product_Name],"Not Found")</f>
        <v>Liberty Sports T-Shirt Peach</v>
      </c>
      <c r="N1713" s="2" t="str">
        <f>_xlfn.XLOOKUP(Table2[[#This Row],[Product_ID]],Table4[Product_ID],Table4[Category],"Not Found")</f>
        <v>Sportswear</v>
      </c>
      <c r="O1713" s="2" t="str">
        <f>_xlfn.XLOOKUP(Table2[[#This Row],[Product_ID]],Table4[Product_ID],Table4[Subcategory],"Not Found")</f>
        <v>Sports T-Shirt</v>
      </c>
      <c r="P1713" s="2" t="str">
        <f>_xlfn.XLOOKUP(Table2[[#This Row],[Product_ID]],Table4[Product_ID],Table4[Brand],"Missing Brand")</f>
        <v>Liberty</v>
      </c>
      <c r="Q1713" s="2" t="s">
        <v>1174</v>
      </c>
      <c r="R1713" s="2" t="str">
        <f>_xlfn.XLOOKUP(Table2[[#This Row],[Store_ID]],Table6[Store_ID],Table6[Store Name],"Not Found")</f>
        <v>TrendMart Visakhapatnam Standard</v>
      </c>
      <c r="S1713" s="2">
        <f>_xlfn.XLOOKUP(Table2[[#This Row],[Store_ID]],Table6[Store_ID],Table6[Monthly Target],"Missing Target")</f>
        <v>2500000</v>
      </c>
      <c r="T1713" s="2" t="str">
        <f>_xlfn.XLOOKUP(Table2[[#This Row],[Store_ID]],Table6[Store_ID],Table6[Region],"Not Found")</f>
        <v>South Zone 3</v>
      </c>
      <c r="U1713" s="2" t="s">
        <v>147</v>
      </c>
      <c r="V1713" s="2" t="str">
        <f>_xlfn.XLOOKUP(Table2[[#This Row],[Employee_ID]],Table5[Employee_ID],Table5[Employee Name],"Not Found")</f>
        <v>Logesh Gopalakrishnan</v>
      </c>
      <c r="W1713" s="2">
        <v>1</v>
      </c>
      <c r="X1713" s="2">
        <v>1147.98</v>
      </c>
      <c r="Y1713" s="2">
        <v>25</v>
      </c>
      <c r="Z1713" s="2">
        <v>287</v>
      </c>
      <c r="AA1713" s="2">
        <v>12</v>
      </c>
      <c r="AB1713" s="2">
        <v>103.32</v>
      </c>
      <c r="AC1713" s="2">
        <v>964.3</v>
      </c>
      <c r="AD1713" s="2">
        <v>914.72</v>
      </c>
      <c r="AE1713" s="2">
        <f t="shared" si="56"/>
        <v>-53.740000000000066</v>
      </c>
      <c r="AF1713" s="2" t="s">
        <v>35</v>
      </c>
      <c r="AG1713" s="42">
        <f>IFERROR(Table2[[#This Row],[Profit]]/Table2[[#This Row],[Sales Amount]],0)</f>
        <v>-5.5729544747485295E-2</v>
      </c>
      <c r="AH1713" s="2" t="str">
        <f>TRIM(Table2[[#This Row],[Payment Modee]])</f>
        <v>Debit Card</v>
      </c>
      <c r="AI1713" s="2" t="s">
        <v>36</v>
      </c>
      <c r="AJ1713" s="2" t="s">
        <v>27</v>
      </c>
      <c r="AK1713" s="2" t="s">
        <v>440</v>
      </c>
      <c r="AL1713" s="16" t="str">
        <f>IF(HOUR(Table2[[#This Row],[Order Time]])&lt;12,"Morning",IF(HOUR(Table2[[#This Row],[Order Time]])&lt;17,"Afternoon",IF(HOUR(Table2[[#This Row],[Order Time]])&lt;21,"Evening","Night")))</f>
        <v>Afternoon</v>
      </c>
      <c r="AM1713" s="16" t="s">
        <v>29</v>
      </c>
    </row>
    <row r="1714" spans="1:39" x14ac:dyDescent="0.25">
      <c r="A1714" s="13" t="s">
        <v>3531</v>
      </c>
      <c r="B1714" s="4">
        <v>45743</v>
      </c>
      <c r="C1714" s="2">
        <f>YEAR(Table2[[#This Row],[Invoice Date]])</f>
        <v>2025</v>
      </c>
      <c r="D1714" s="2" t="str">
        <f>TEXT(Table2[[#This Row],[Invoice Date]],"mmm")</f>
        <v>Mar</v>
      </c>
      <c r="E1714" s="2" t="str">
        <f>Table2[[#This Row],[Store_ID]]&amp;"-"&amp;Table2[[#This Row],[Year]]&amp;"-"&amp;Table2[[#This Row],[Month]]</f>
        <v>STR035-2025-Mar</v>
      </c>
      <c r="F1714" s="2" t="s">
        <v>2615</v>
      </c>
      <c r="G1714" s="2" t="str">
        <f>_xlfn.XLOOKUP(Table2[[#This Row],[Customer_ID]],Table3[Customer_ID],Table3[Customer Name],"Not Found")</f>
        <v>Vinod Shetty</v>
      </c>
      <c r="H1714" s="2" t="str">
        <f>_xlfn.XLOOKUP(Table2[[#This Row],[Customer_ID]],Table3[Customer_ID],Table3[Gender],"Female")</f>
        <v>Male</v>
      </c>
      <c r="I1714" s="2" t="str">
        <f>_xlfn.XLOOKUP(Table2[[#This Row],[Customer_ID]],Table3[Customer_ID],Table3[City],"Missing Memebership")</f>
        <v>Thiruvananthapuram</v>
      </c>
      <c r="J1714" s="2" t="str">
        <f>_xlfn.XLOOKUP(Table2[[#This Row],[Customer_ID]],Table3[Customer_ID],Table3[State],"Karnataka")</f>
        <v>Kerala</v>
      </c>
      <c r="K1714" s="2" t="str">
        <f>_xlfn.XLOOKUP(Table2[[#This Row],[Customer_ID]],Table3[Customer_ID],Table3[Membership],"Regular")</f>
        <v>Regular</v>
      </c>
      <c r="L1714" s="2" t="s">
        <v>485</v>
      </c>
      <c r="M1714" s="2" t="str">
        <f>_xlfn.XLOOKUP(Table2[[#This Row],[Product_ID]],Table4[Product_ID],Table4[Product_Name],"Not Found")</f>
        <v>Van Heusen Formal Shirt Olive</v>
      </c>
      <c r="N1714" s="2" t="str">
        <f>_xlfn.XLOOKUP(Table2[[#This Row],[Product_ID]],Table4[Product_ID],Table4[Category],"Not Found")</f>
        <v>Men Shirts</v>
      </c>
      <c r="O1714" s="2" t="str">
        <f>_xlfn.XLOOKUP(Table2[[#This Row],[Product_ID]],Table4[Product_ID],Table4[Subcategory],"Not Found")</f>
        <v>Formal Shirt</v>
      </c>
      <c r="P1714" s="2" t="str">
        <f>_xlfn.XLOOKUP(Table2[[#This Row],[Product_ID]],Table4[Product_ID],Table4[Brand],"Missing Brand")</f>
        <v>Van Heusen</v>
      </c>
      <c r="Q1714" s="2" t="s">
        <v>1079</v>
      </c>
      <c r="R1714" s="2" t="str">
        <f>_xlfn.XLOOKUP(Table2[[#This Row],[Store_ID]],Table6[Store_ID],Table6[Store Name],"Not Found")</f>
        <v>TrendMart Vijayawada Mall Kiosk</v>
      </c>
      <c r="S1714" s="2">
        <f>_xlfn.XLOOKUP(Table2[[#This Row],[Store_ID]],Table6[Store_ID],Table6[Monthly Target],"Missing Target")</f>
        <v>1200000</v>
      </c>
      <c r="T1714" s="2" t="str">
        <f>_xlfn.XLOOKUP(Table2[[#This Row],[Store_ID]],Table6[Store_ID],Table6[Region],"Not Found")</f>
        <v>South Zone 3</v>
      </c>
      <c r="U1714" s="2" t="s">
        <v>220</v>
      </c>
      <c r="V1714" s="2" t="str">
        <f>_xlfn.XLOOKUP(Table2[[#This Row],[Employee_ID]],Table5[Employee_ID],Table5[Employee Name],"Not Found")</f>
        <v>Vasanthi Kamath</v>
      </c>
      <c r="W1714" s="2">
        <v>1</v>
      </c>
      <c r="X1714" s="2">
        <v>1001.74</v>
      </c>
      <c r="Y1714" s="2">
        <v>5</v>
      </c>
      <c r="Z1714" s="2">
        <v>50.09</v>
      </c>
      <c r="AA1714" s="2">
        <v>12</v>
      </c>
      <c r="AB1714" s="2">
        <v>114.2</v>
      </c>
      <c r="AC1714" s="2">
        <v>1065.8499999999999</v>
      </c>
      <c r="AD1714" s="2">
        <v>645.59</v>
      </c>
      <c r="AE1714" s="2">
        <f t="shared" si="56"/>
        <v>306.05999999999989</v>
      </c>
      <c r="AF1714" s="2" t="s">
        <v>69</v>
      </c>
      <c r="AG1714" s="42">
        <f>IFERROR(Table2[[#This Row],[Profit]]/Table2[[#This Row],[Sales Amount]],0)</f>
        <v>0.2871511000609841</v>
      </c>
      <c r="AH1714" s="2" t="str">
        <f>TRIM(Table2[[#This Row],[Payment Modee]])</f>
        <v>Cash</v>
      </c>
      <c r="AI1714" s="2" t="s">
        <v>26</v>
      </c>
      <c r="AJ1714" s="2" t="s">
        <v>27</v>
      </c>
      <c r="AK1714" s="2" t="s">
        <v>1240</v>
      </c>
      <c r="AL1714" s="16" t="str">
        <f>IF(HOUR(Table2[[#This Row],[Order Time]])&lt;12,"Morning",IF(HOUR(Table2[[#This Row],[Order Time]])&lt;17,"Afternoon",IF(HOUR(Table2[[#This Row],[Order Time]])&lt;21,"Evening","Night")))</f>
        <v>Night</v>
      </c>
      <c r="AM1714" s="16" t="s">
        <v>29</v>
      </c>
    </row>
    <row r="1715" spans="1:39" x14ac:dyDescent="0.25">
      <c r="A1715" s="13" t="s">
        <v>3532</v>
      </c>
      <c r="B1715" s="4">
        <v>45525</v>
      </c>
      <c r="C1715" s="2">
        <f>YEAR(Table2[[#This Row],[Invoice Date]])</f>
        <v>2024</v>
      </c>
      <c r="D1715" s="2" t="str">
        <f>TEXT(Table2[[#This Row],[Invoice Date]],"mmm")</f>
        <v>Aug</v>
      </c>
      <c r="E1715" s="2" t="str">
        <f>Table2[[#This Row],[Store_ID]]&amp;"-"&amp;Table2[[#This Row],[Year]]&amp;"-"&amp;Table2[[#This Row],[Month]]</f>
        <v>STR111-2024-Aug</v>
      </c>
      <c r="F1715" s="2" t="s">
        <v>1340</v>
      </c>
      <c r="G1715" s="2" t="str">
        <f>_xlfn.XLOOKUP(Table2[[#This Row],[Customer_ID]],Table3[Customer_ID],Table3[Customer Name],"Not Found")</f>
        <v>Lavanya Kumar</v>
      </c>
      <c r="H1715" s="2" t="str">
        <f>_xlfn.XLOOKUP(Table2[[#This Row],[Customer_ID]],Table3[Customer_ID],Table3[Gender],"Female")</f>
        <v>Female</v>
      </c>
      <c r="I1715" s="2" t="str">
        <f>_xlfn.XLOOKUP(Table2[[#This Row],[Customer_ID]],Table3[Customer_ID],Table3[City],"Missing Memebership")</f>
        <v>Salem</v>
      </c>
      <c r="J1715" s="2" t="str">
        <f>_xlfn.XLOOKUP(Table2[[#This Row],[Customer_ID]],Table3[Customer_ID],Table3[State],"Karnataka")</f>
        <v>Tamil Nadu</v>
      </c>
      <c r="K1715" s="2" t="str">
        <f>_xlfn.XLOOKUP(Table2[[#This Row],[Customer_ID]],Table3[Customer_ID],Table3[Membership],"Regular")</f>
        <v>Regular</v>
      </c>
      <c r="L1715" s="2" t="s">
        <v>1552</v>
      </c>
      <c r="M1715" s="2" t="str">
        <f>_xlfn.XLOOKUP(Table2[[#This Row],[Product_ID]],Table4[Product_ID],Table4[Product_Name],"Not Found")</f>
        <v>Aurelia Slim Fit Orange</v>
      </c>
      <c r="N1715" s="2" t="str">
        <f>_xlfn.XLOOKUP(Table2[[#This Row],[Product_ID]],Table4[Product_ID],Table4[Category],"Not Found")</f>
        <v>Men Jeans</v>
      </c>
      <c r="O1715" s="2" t="str">
        <f>_xlfn.XLOOKUP(Table2[[#This Row],[Product_ID]],Table4[Product_ID],Table4[Subcategory],"Not Found")</f>
        <v>Slim Fit</v>
      </c>
      <c r="P1715" s="2" t="str">
        <f>_xlfn.XLOOKUP(Table2[[#This Row],[Product_ID]],Table4[Product_ID],Table4[Brand],"Missing Brand")</f>
        <v>Aurelia</v>
      </c>
      <c r="Q1715" s="2" t="s">
        <v>180</v>
      </c>
      <c r="R1715" s="2" t="str">
        <f>_xlfn.XLOOKUP(Table2[[#This Row],[Store_ID]],Table6[Store_ID],Table6[Store Name],"Not Found")</f>
        <v>TrendMart Kurnool Outlet</v>
      </c>
      <c r="S1715" s="2">
        <f>_xlfn.XLOOKUP(Table2[[#This Row],[Store_ID]],Table6[Store_ID],Table6[Monthly Target],"Missing Target")</f>
        <v>2500000</v>
      </c>
      <c r="T1715" s="2" t="str">
        <f>_xlfn.XLOOKUP(Table2[[#This Row],[Store_ID]],Table6[Store_ID],Table6[Region],"Not Found")</f>
        <v>South Zone 3</v>
      </c>
      <c r="U1715" s="2" t="s">
        <v>92</v>
      </c>
      <c r="V1715" s="2" t="str">
        <f>_xlfn.XLOOKUP(Table2[[#This Row],[Employee_ID]],Table5[Employee_ID],Table5[Employee Name],"Not Found")</f>
        <v>Preethi Singh</v>
      </c>
      <c r="W1715" s="2">
        <v>2</v>
      </c>
      <c r="X1715" s="2">
        <v>829.32</v>
      </c>
      <c r="Y1715" s="2">
        <v>0</v>
      </c>
      <c r="Z1715" s="2">
        <v>0</v>
      </c>
      <c r="AA1715" s="2">
        <v>5</v>
      </c>
      <c r="AB1715" s="2">
        <v>82.93</v>
      </c>
      <c r="AC1715" s="2">
        <v>1741.57</v>
      </c>
      <c r="AD1715" s="2">
        <v>1322.68</v>
      </c>
      <c r="AE1715" s="2">
        <f t="shared" si="56"/>
        <v>335.95999999999987</v>
      </c>
      <c r="AF1715" s="2" t="s">
        <v>119</v>
      </c>
      <c r="AG1715" s="42">
        <f>IFERROR(Table2[[#This Row],[Profit]]/Table2[[#This Row],[Sales Amount]],0)</f>
        <v>0.19290640054663313</v>
      </c>
      <c r="AH1715" s="2" t="str">
        <f>TRIM(Table2[[#This Row],[Payment Modee]])</f>
        <v>Net Banking</v>
      </c>
      <c r="AI1715" s="2" t="s">
        <v>26</v>
      </c>
      <c r="AJ1715" s="2" t="s">
        <v>27</v>
      </c>
      <c r="AK1715" s="2" t="s">
        <v>709</v>
      </c>
      <c r="AL1715" s="16" t="str">
        <f>IF(HOUR(Table2[[#This Row],[Order Time]])&lt;12,"Morning",IF(HOUR(Table2[[#This Row],[Order Time]])&lt;17,"Afternoon",IF(HOUR(Table2[[#This Row],[Order Time]])&lt;21,"Evening","Night")))</f>
        <v>Evening</v>
      </c>
      <c r="AM1715" s="16" t="s">
        <v>29</v>
      </c>
    </row>
    <row r="1716" spans="1:39" x14ac:dyDescent="0.25">
      <c r="A1716" s="13" t="s">
        <v>3533</v>
      </c>
      <c r="B1716" s="4">
        <v>45482</v>
      </c>
      <c r="C1716" s="2">
        <f>YEAR(Table2[[#This Row],[Invoice Date]])</f>
        <v>2024</v>
      </c>
      <c r="D1716" s="2" t="str">
        <f>TEXT(Table2[[#This Row],[Invoice Date]],"mmm")</f>
        <v>Jul</v>
      </c>
      <c r="E1716" s="2" t="str">
        <f>Table2[[#This Row],[Store_ID]]&amp;"-"&amp;Table2[[#This Row],[Year]]&amp;"-"&amp;Table2[[#This Row],[Month]]</f>
        <v>STR072-2024-Jul</v>
      </c>
      <c r="F1716" s="2" t="s">
        <v>3534</v>
      </c>
      <c r="G1716" s="2" t="str">
        <f>_xlfn.XLOOKUP(Table2[[#This Row],[Customer_ID]],Table3[Customer_ID],Table3[Customer Name],"Not Found")</f>
        <v>Balaji Mishra</v>
      </c>
      <c r="H1716" s="2" t="str">
        <f>_xlfn.XLOOKUP(Table2[[#This Row],[Customer_ID]],Table3[Customer_ID],Table3[Gender],"Female")</f>
        <v>Male</v>
      </c>
      <c r="I1716" s="2" t="str">
        <f>_xlfn.XLOOKUP(Table2[[#This Row],[Customer_ID]],Table3[Customer_ID],Table3[City],"Missing Memebership")</f>
        <v>Bengaluru</v>
      </c>
      <c r="J1716" s="2" t="str">
        <f>_xlfn.XLOOKUP(Table2[[#This Row],[Customer_ID]],Table3[Customer_ID],Table3[State],"Karnataka")</f>
        <v>Karnataka</v>
      </c>
      <c r="K1716" s="2" t="str">
        <f>_xlfn.XLOOKUP(Table2[[#This Row],[Customer_ID]],Table3[Customer_ID],Table3[Membership],"Regular")</f>
        <v>Platinum</v>
      </c>
      <c r="L1716" s="2" t="s">
        <v>272</v>
      </c>
      <c r="M1716" s="2" t="str">
        <f>_xlfn.XLOOKUP(Table2[[#This Row],[Product_ID]],Table4[Product_ID],Table4[Product_Name],"Not Found")</f>
        <v>Blackberrys Jacket Red</v>
      </c>
      <c r="N1716" s="2" t="str">
        <f>_xlfn.XLOOKUP(Table2[[#This Row],[Product_ID]],Table4[Product_ID],Table4[Category],"Not Found")</f>
        <v>Winter Wear</v>
      </c>
      <c r="O1716" s="2" t="str">
        <f>_xlfn.XLOOKUP(Table2[[#This Row],[Product_ID]],Table4[Product_ID],Table4[Subcategory],"Not Found")</f>
        <v>Jacket</v>
      </c>
      <c r="P1716" s="2" t="str">
        <f>_xlfn.XLOOKUP(Table2[[#This Row],[Product_ID]],Table4[Product_ID],Table4[Brand],"Missing Brand")</f>
        <v>Blackberrys</v>
      </c>
      <c r="Q1716" s="2" t="s">
        <v>186</v>
      </c>
      <c r="R1716" s="2" t="str">
        <f>_xlfn.XLOOKUP(Table2[[#This Row],[Store_ID]],Table6[Store_ID],Table6[Store Name],"Not Found")</f>
        <v>TrendMart Visakhapatnam Standard</v>
      </c>
      <c r="S1716" s="2">
        <f>_xlfn.XLOOKUP(Table2[[#This Row],[Store_ID]],Table6[Store_ID],Table6[Monthly Target],"Missing Target")</f>
        <v>1500000</v>
      </c>
      <c r="T1716" s="2" t="str">
        <f>_xlfn.XLOOKUP(Table2[[#This Row],[Store_ID]],Table6[Store_ID],Table6[Region],"Not Found")</f>
        <v>South Zone 3</v>
      </c>
      <c r="U1716" s="2" t="s">
        <v>165</v>
      </c>
      <c r="V1716" s="2" t="str">
        <f>_xlfn.XLOOKUP(Table2[[#This Row],[Employee_ID]],Table5[Employee_ID],Table5[Employee Name],"Not Found")</f>
        <v>Vasanthi Gupta</v>
      </c>
      <c r="W1716" s="2">
        <v>1</v>
      </c>
      <c r="X1716" s="2">
        <v>1450.05</v>
      </c>
      <c r="Y1716" s="2">
        <v>0</v>
      </c>
      <c r="Z1716" s="2">
        <v>0</v>
      </c>
      <c r="AA1716" s="2">
        <v>12</v>
      </c>
      <c r="AB1716" s="2">
        <v>174.01</v>
      </c>
      <c r="AC1716" s="2">
        <v>1624.06</v>
      </c>
      <c r="AD1716" s="2">
        <v>1013.26</v>
      </c>
      <c r="AE1716" s="2">
        <f t="shared" si="56"/>
        <v>436.78999999999996</v>
      </c>
      <c r="AF1716" s="2" t="s">
        <v>35</v>
      </c>
      <c r="AG1716" s="42">
        <f>IFERROR(Table2[[#This Row],[Profit]]/Table2[[#This Row],[Sales Amount]],0)</f>
        <v>0.26894942305087249</v>
      </c>
      <c r="AH1716" s="2" t="str">
        <f>TRIM(Table2[[#This Row],[Payment Modee]])</f>
        <v>Debit Card</v>
      </c>
      <c r="AI1716" s="2" t="s">
        <v>36</v>
      </c>
      <c r="AJ1716" s="2" t="s">
        <v>27</v>
      </c>
      <c r="AK1716" s="2" t="s">
        <v>857</v>
      </c>
      <c r="AL1716" s="16" t="str">
        <f>IF(HOUR(Table2[[#This Row],[Order Time]])&lt;12,"Morning",IF(HOUR(Table2[[#This Row],[Order Time]])&lt;17,"Afternoon",IF(HOUR(Table2[[#This Row],[Order Time]])&lt;21,"Evening","Night")))</f>
        <v>Afternoon</v>
      </c>
      <c r="AM1716" s="16" t="s">
        <v>29</v>
      </c>
    </row>
    <row r="1717" spans="1:39" x14ac:dyDescent="0.25">
      <c r="A1717" s="13" t="s">
        <v>3535</v>
      </c>
      <c r="B1717" s="4">
        <v>45547</v>
      </c>
      <c r="C1717" s="2">
        <f>YEAR(Table2[[#This Row],[Invoice Date]])</f>
        <v>2024</v>
      </c>
      <c r="D1717" s="2" t="str">
        <f>TEXT(Table2[[#This Row],[Invoice Date]],"mmm")</f>
        <v>Sep</v>
      </c>
      <c r="E1717" s="2" t="str">
        <f>Table2[[#This Row],[Store_ID]]&amp;"-"&amp;Table2[[#This Row],[Year]]&amp;"-"&amp;Table2[[#This Row],[Month]]</f>
        <v>STR098-2024-Sep</v>
      </c>
      <c r="F1717" s="2" t="s">
        <v>251</v>
      </c>
      <c r="G1717" s="2" t="str">
        <f>_xlfn.XLOOKUP(Table2[[#This Row],[Customer_ID]],Table3[Customer_ID],Table3[Customer Name],"Not Found")</f>
        <v>Karthik Chetty</v>
      </c>
      <c r="H1717" s="2" t="str">
        <f>_xlfn.XLOOKUP(Table2[[#This Row],[Customer_ID]],Table3[Customer_ID],Table3[Gender],"Female")</f>
        <v>Male</v>
      </c>
      <c r="I1717" s="2" t="str">
        <f>_xlfn.XLOOKUP(Table2[[#This Row],[Customer_ID]],Table3[Customer_ID],Table3[City],"Missing Memebership")</f>
        <v>Nellore</v>
      </c>
      <c r="J1717" s="2" t="str">
        <f>_xlfn.XLOOKUP(Table2[[#This Row],[Customer_ID]],Table3[Customer_ID],Table3[State],"Karnataka")</f>
        <v>Andhra Pradesh</v>
      </c>
      <c r="K1717" s="2" t="str">
        <f>_xlfn.XLOOKUP(Table2[[#This Row],[Customer_ID]],Table3[Customer_ID],Table3[Membership],"Regular")</f>
        <v>Gold</v>
      </c>
      <c r="L1717" s="2" t="s">
        <v>287</v>
      </c>
      <c r="M1717" s="2" t="str">
        <f>_xlfn.XLOOKUP(Table2[[#This Row],[Product_ID]],Table4[Product_ID],Table4[Product_Name],"Not Found")</f>
        <v>Being Human Skinny Fit Charcoal</v>
      </c>
      <c r="N1717" s="2" t="str">
        <f>_xlfn.XLOOKUP(Table2[[#This Row],[Product_ID]],Table4[Product_ID],Table4[Category],"Not Found")</f>
        <v>Women Jeans</v>
      </c>
      <c r="O1717" s="2" t="str">
        <f>_xlfn.XLOOKUP(Table2[[#This Row],[Product_ID]],Table4[Product_ID],Table4[Subcategory],"Not Found")</f>
        <v>Skinny Fit</v>
      </c>
      <c r="P1717" s="2" t="str">
        <f>_xlfn.XLOOKUP(Table2[[#This Row],[Product_ID]],Table4[Product_ID],Table4[Brand],"Missing Brand")</f>
        <v>Being Human</v>
      </c>
      <c r="Q1717" s="2" t="s">
        <v>606</v>
      </c>
      <c r="R1717" s="2" t="str">
        <f>_xlfn.XLOOKUP(Table2[[#This Row],[Store_ID]],Table6[Store_ID],Table6[Store Name],"Not Found")</f>
        <v>TrendMart Guntur High Street</v>
      </c>
      <c r="S1717" s="2">
        <f>_xlfn.XLOOKUP(Table2[[#This Row],[Store_ID]],Table6[Store_ID],Table6[Monthly Target],"Missing Target")</f>
        <v>1200000</v>
      </c>
      <c r="T1717" s="2" t="str">
        <f>_xlfn.XLOOKUP(Table2[[#This Row],[Store_ID]],Table6[Store_ID],Table6[Region],"Not Found")</f>
        <v>South Zone 3</v>
      </c>
      <c r="U1717" s="2" t="s">
        <v>165</v>
      </c>
      <c r="V1717" s="2" t="str">
        <f>_xlfn.XLOOKUP(Table2[[#This Row],[Employee_ID]],Table5[Employee_ID],Table5[Employee Name],"Not Found")</f>
        <v>Vasanthi Gupta</v>
      </c>
      <c r="W1717" s="2">
        <v>2</v>
      </c>
      <c r="X1717" s="2">
        <v>1163.99</v>
      </c>
      <c r="Y1717" s="2">
        <v>15</v>
      </c>
      <c r="Z1717" s="2">
        <v>349.2</v>
      </c>
      <c r="AA1717" s="2">
        <v>12</v>
      </c>
      <c r="AB1717" s="2">
        <v>237.45</v>
      </c>
      <c r="AC1717" s="2">
        <v>2216.23</v>
      </c>
      <c r="AD1717" s="2">
        <v>1535.66</v>
      </c>
      <c r="AE1717" s="2">
        <f t="shared" si="56"/>
        <v>443.11999999999995</v>
      </c>
      <c r="AF1717" s="2" t="s">
        <v>56</v>
      </c>
      <c r="AG1717" s="42">
        <f>IFERROR(Table2[[#This Row],[Profit]]/Table2[[#This Row],[Sales Amount]],0)</f>
        <v>0.19994314669506322</v>
      </c>
      <c r="AH1717" s="2" t="str">
        <f>TRIM(Table2[[#This Row],[Payment Modee]])</f>
        <v>Credit Card</v>
      </c>
      <c r="AI1717" s="2" t="s">
        <v>26</v>
      </c>
      <c r="AJ1717" s="2" t="s">
        <v>27</v>
      </c>
      <c r="AK1717" s="2" t="s">
        <v>423</v>
      </c>
      <c r="AL1717" s="16" t="str">
        <f>IF(HOUR(Table2[[#This Row],[Order Time]])&lt;12,"Morning",IF(HOUR(Table2[[#This Row],[Order Time]])&lt;17,"Afternoon",IF(HOUR(Table2[[#This Row],[Order Time]])&lt;21,"Evening","Night")))</f>
        <v>Afternoon</v>
      </c>
      <c r="AM1717" s="16" t="s">
        <v>29</v>
      </c>
    </row>
    <row r="1718" spans="1:39" x14ac:dyDescent="0.25">
      <c r="A1718" s="13" t="s">
        <v>3536</v>
      </c>
      <c r="B1718" s="4">
        <v>45527</v>
      </c>
      <c r="C1718" s="2">
        <f>YEAR(Table2[[#This Row],[Invoice Date]])</f>
        <v>2024</v>
      </c>
      <c r="D1718" s="2" t="str">
        <f>TEXT(Table2[[#This Row],[Invoice Date]],"mmm")</f>
        <v>Aug</v>
      </c>
      <c r="E1718" s="2" t="str">
        <f>Table2[[#This Row],[Store_ID]]&amp;"-"&amp;Table2[[#This Row],[Year]]&amp;"-"&amp;Table2[[#This Row],[Month]]</f>
        <v>STR096-2024-Aug</v>
      </c>
      <c r="F1718" s="2" t="s">
        <v>1230</v>
      </c>
      <c r="G1718" s="2" t="str">
        <f>_xlfn.XLOOKUP(Table2[[#This Row],[Customer_ID]],Table3[Customer_ID],Table3[Customer Name],"Not Found")</f>
        <v>Rohit Iyengar</v>
      </c>
      <c r="H1718" s="2" t="str">
        <f>_xlfn.XLOOKUP(Table2[[#This Row],[Customer_ID]],Table3[Customer_ID],Table3[Gender],"Female")</f>
        <v>Male</v>
      </c>
      <c r="I1718" s="2" t="str">
        <f>_xlfn.XLOOKUP(Table2[[#This Row],[Customer_ID]],Table3[Customer_ID],Table3[City],"Missing Memebership")</f>
        <v>Shivamogga</v>
      </c>
      <c r="J1718" s="2" t="str">
        <f>_xlfn.XLOOKUP(Table2[[#This Row],[Customer_ID]],Table3[Customer_ID],Table3[State],"Karnataka")</f>
        <v>Karnataka</v>
      </c>
      <c r="K1718" s="2" t="str">
        <f>_xlfn.XLOOKUP(Table2[[#This Row],[Customer_ID]],Table3[Customer_ID],Table3[Membership],"Regular")</f>
        <v>Regular</v>
      </c>
      <c r="L1718" s="2" t="s">
        <v>1019</v>
      </c>
      <c r="M1718" s="2" t="str">
        <f>_xlfn.XLOOKUP(Table2[[#This Row],[Product_ID]],Table4[Product_ID],Table4[Product_Name],"Not Found")</f>
        <v>Libas Jacket Olive</v>
      </c>
      <c r="N1718" s="2" t="str">
        <f>_xlfn.XLOOKUP(Table2[[#This Row],[Product_ID]],Table4[Product_ID],Table4[Category],"Not Found")</f>
        <v>Winter Wear</v>
      </c>
      <c r="O1718" s="2" t="str">
        <f>_xlfn.XLOOKUP(Table2[[#This Row],[Product_ID]],Table4[Product_ID],Table4[Subcategory],"Not Found")</f>
        <v>Jacket</v>
      </c>
      <c r="P1718" s="2" t="str">
        <f>_xlfn.XLOOKUP(Table2[[#This Row],[Product_ID]],Table4[Product_ID],Table4[Brand],"Missing Brand")</f>
        <v>Libas</v>
      </c>
      <c r="Q1718" s="2" t="s">
        <v>375</v>
      </c>
      <c r="R1718" s="2" t="str">
        <f>_xlfn.XLOOKUP(Table2[[#This Row],[Store_ID]],Table6[Store_ID],Table6[Store Name],"Not Found")</f>
        <v>TrendMart Mangaluru Mall Kiosk</v>
      </c>
      <c r="S1718" s="2">
        <f>_xlfn.XLOOKUP(Table2[[#This Row],[Store_ID]],Table6[Store_ID],Table6[Monthly Target],"Missing Target")</f>
        <v>1500000</v>
      </c>
      <c r="T1718" s="2" t="str">
        <f>_xlfn.XLOOKUP(Table2[[#This Row],[Store_ID]],Table6[Store_ID],Table6[Region],"Not Found")</f>
        <v>South Zone 2</v>
      </c>
      <c r="U1718" s="2" t="s">
        <v>229</v>
      </c>
      <c r="V1718" s="2" t="str">
        <f>_xlfn.XLOOKUP(Table2[[#This Row],[Employee_ID]],Table5[Employee_ID],Table5[Employee Name],"Not Found")</f>
        <v>Yogesh Chettiar</v>
      </c>
      <c r="W1718" s="2">
        <v>3</v>
      </c>
      <c r="X1718" s="2">
        <v>1732.36</v>
      </c>
      <c r="Y1718" s="2">
        <v>10</v>
      </c>
      <c r="Z1718" s="2">
        <v>519.71</v>
      </c>
      <c r="AA1718" s="2">
        <v>12</v>
      </c>
      <c r="AB1718" s="2">
        <v>561.28</v>
      </c>
      <c r="AC1718" s="2">
        <v>5238.6499999999996</v>
      </c>
      <c r="AD1718" s="2">
        <v>3347.76</v>
      </c>
      <c r="AE1718" s="2">
        <f t="shared" si="56"/>
        <v>1329.6099999999994</v>
      </c>
      <c r="AF1718" s="2" t="s">
        <v>119</v>
      </c>
      <c r="AG1718" s="42">
        <f>IFERROR(Table2[[#This Row],[Profit]]/Table2[[#This Row],[Sales Amount]],0)</f>
        <v>0.25380775581495224</v>
      </c>
      <c r="AH1718" s="2" t="str">
        <f>TRIM(Table2[[#This Row],[Payment Modee]])</f>
        <v>Net Banking</v>
      </c>
      <c r="AI1718" s="2" t="s">
        <v>26</v>
      </c>
      <c r="AJ1718" s="2" t="s">
        <v>27</v>
      </c>
      <c r="AK1718" s="2" t="s">
        <v>3537</v>
      </c>
      <c r="AL1718" s="16" t="str">
        <f>IF(HOUR(Table2[[#This Row],[Order Time]])&lt;12,"Morning",IF(HOUR(Table2[[#This Row],[Order Time]])&lt;17,"Afternoon",IF(HOUR(Table2[[#This Row],[Order Time]])&lt;21,"Evening","Night")))</f>
        <v>Morning</v>
      </c>
      <c r="AM1718" s="16" t="s">
        <v>29</v>
      </c>
    </row>
    <row r="1719" spans="1:39" x14ac:dyDescent="0.25">
      <c r="A1719" s="13" t="s">
        <v>3538</v>
      </c>
      <c r="B1719" s="4">
        <v>45507</v>
      </c>
      <c r="C1719" s="2">
        <f>YEAR(Table2[[#This Row],[Invoice Date]])</f>
        <v>2024</v>
      </c>
      <c r="D1719" s="2" t="str">
        <f>TEXT(Table2[[#This Row],[Invoice Date]],"mmm")</f>
        <v>Aug</v>
      </c>
      <c r="E1719" s="2" t="str">
        <f>Table2[[#This Row],[Store_ID]]&amp;"-"&amp;Table2[[#This Row],[Year]]&amp;"-"&amp;Table2[[#This Row],[Month]]</f>
        <v>STR053-2024-Aug</v>
      </c>
      <c r="F1719" s="2" t="s">
        <v>1580</v>
      </c>
      <c r="G1719" s="2" t="str">
        <f>_xlfn.XLOOKUP(Table2[[#This Row],[Customer_ID]],Table3[Customer_ID],Table3[Customer Name],"Not Found")</f>
        <v>Sowmya Murthy</v>
      </c>
      <c r="H1719" s="2" t="str">
        <f>_xlfn.XLOOKUP(Table2[[#This Row],[Customer_ID]],Table3[Customer_ID],Table3[Gender],"Female")</f>
        <v>Female</v>
      </c>
      <c r="I1719" s="2" t="str">
        <f>_xlfn.XLOOKUP(Table2[[#This Row],[Customer_ID]],Table3[Customer_ID],Table3[City],"Missing Memebership")</f>
        <v>Thoothukudi</v>
      </c>
      <c r="J1719" s="2" t="str">
        <f>_xlfn.XLOOKUP(Table2[[#This Row],[Customer_ID]],Table3[Customer_ID],Table3[State],"Karnataka")</f>
        <v>Tamil Nadu</v>
      </c>
      <c r="K1719" s="2" t="str">
        <f>_xlfn.XLOOKUP(Table2[[#This Row],[Customer_ID]],Table3[Customer_ID],Table3[Membership],"Regular")</f>
        <v>Silver</v>
      </c>
      <c r="L1719" s="2" t="s">
        <v>1048</v>
      </c>
      <c r="M1719" s="2" t="str">
        <f>_xlfn.XLOOKUP(Table2[[#This Row],[Product_ID]],Table4[Product_ID],Table4[Product_Name],"Not Found")</f>
        <v>Allen Solly Kids Shorts Teal</v>
      </c>
      <c r="N1719" s="2" t="str">
        <f>_xlfn.XLOOKUP(Table2[[#This Row],[Product_ID]],Table4[Product_ID],Table4[Category],"Not Found")</f>
        <v>Kids Wear</v>
      </c>
      <c r="O1719" s="2" t="str">
        <f>_xlfn.XLOOKUP(Table2[[#This Row],[Product_ID]],Table4[Product_ID],Table4[Subcategory],"Not Found")</f>
        <v>Kids Shorts</v>
      </c>
      <c r="P1719" s="2" t="str">
        <f>_xlfn.XLOOKUP(Table2[[#This Row],[Product_ID]],Table4[Product_ID],Table4[Brand],"Missing Brand")</f>
        <v>Allen Solly</v>
      </c>
      <c r="Q1719" s="2" t="s">
        <v>426</v>
      </c>
      <c r="R1719" s="2" t="str">
        <f>_xlfn.XLOOKUP(Table2[[#This Row],[Store_ID]],Table6[Store_ID],Table6[Store Name],"Not Found")</f>
        <v>TrendMart Kochi Standard</v>
      </c>
      <c r="S1719" s="2">
        <f>_xlfn.XLOOKUP(Table2[[#This Row],[Store_ID]],Table6[Store_ID],Table6[Monthly Target],"Missing Target")</f>
        <v>1500000</v>
      </c>
      <c r="T1719" s="2" t="str">
        <f>_xlfn.XLOOKUP(Table2[[#This Row],[Store_ID]],Table6[Store_ID],Table6[Region],"Not Found")</f>
        <v>South Zone 1</v>
      </c>
      <c r="U1719" s="2" t="s">
        <v>349</v>
      </c>
      <c r="V1719" s="2" t="str">
        <f>_xlfn.XLOOKUP(Table2[[#This Row],[Employee_ID]],Table5[Employee_ID],Table5[Employee Name],"Not Found")</f>
        <v>Chitra Bhat</v>
      </c>
      <c r="W1719" s="2">
        <v>2</v>
      </c>
      <c r="X1719" s="2">
        <v>687.12</v>
      </c>
      <c r="Y1719" s="2">
        <v>25</v>
      </c>
      <c r="Z1719" s="2">
        <v>343.56</v>
      </c>
      <c r="AA1719" s="2">
        <v>5</v>
      </c>
      <c r="AB1719" s="2">
        <v>51.53</v>
      </c>
      <c r="AC1719" s="2">
        <v>1082.21</v>
      </c>
      <c r="AD1719" s="2">
        <v>1018.88</v>
      </c>
      <c r="AE1719" s="2">
        <f t="shared" si="56"/>
        <v>11.80000000000004</v>
      </c>
      <c r="AF1719" s="2" t="s">
        <v>69</v>
      </c>
      <c r="AG1719" s="42">
        <f>IFERROR(Table2[[#This Row],[Profit]]/Table2[[#This Row],[Sales Amount]],0)</f>
        <v>1.0903613901183726E-2</v>
      </c>
      <c r="AH1719" s="2" t="str">
        <f>TRIM(Table2[[#This Row],[Payment Modee]])</f>
        <v>Cash</v>
      </c>
      <c r="AI1719" s="2" t="s">
        <v>26</v>
      </c>
      <c r="AJ1719" s="2" t="s">
        <v>27</v>
      </c>
      <c r="AK1719" s="2" t="s">
        <v>1717</v>
      </c>
      <c r="AL1719" s="16" t="str">
        <f>IF(HOUR(Table2[[#This Row],[Order Time]])&lt;12,"Morning",IF(HOUR(Table2[[#This Row],[Order Time]])&lt;17,"Afternoon",IF(HOUR(Table2[[#This Row],[Order Time]])&lt;21,"Evening","Night")))</f>
        <v>Afternoon</v>
      </c>
      <c r="AM1719" s="16" t="s">
        <v>38</v>
      </c>
    </row>
    <row r="1720" spans="1:39" x14ac:dyDescent="0.25">
      <c r="A1720" s="13" t="s">
        <v>3539</v>
      </c>
      <c r="B1720" s="4">
        <v>45539</v>
      </c>
      <c r="C1720" s="2">
        <f>YEAR(Table2[[#This Row],[Invoice Date]])</f>
        <v>2024</v>
      </c>
      <c r="D1720" s="2" t="str">
        <f>TEXT(Table2[[#This Row],[Invoice Date]],"mmm")</f>
        <v>Sep</v>
      </c>
      <c r="E1720" s="2" t="str">
        <f>Table2[[#This Row],[Store_ID]]&amp;"-"&amp;Table2[[#This Row],[Year]]&amp;"-"&amp;Table2[[#This Row],[Month]]</f>
        <v>STR032-2024-Sep</v>
      </c>
      <c r="F1720" s="2" t="s">
        <v>2737</v>
      </c>
      <c r="G1720" s="2" t="str">
        <f>_xlfn.XLOOKUP(Table2[[#This Row],[Customer_ID]],Table3[Customer_ID],Table3[Customer Name],"Not Found")</f>
        <v>Devi Naidu</v>
      </c>
      <c r="H1720" s="2" t="str">
        <f>_xlfn.XLOOKUP(Table2[[#This Row],[Customer_ID]],Table3[Customer_ID],Table3[Gender],"Female")</f>
        <v>Female</v>
      </c>
      <c r="I1720" s="2" t="str">
        <f>_xlfn.XLOOKUP(Table2[[#This Row],[Customer_ID]],Table3[Customer_ID],Table3[City],"Missing Memebership")</f>
        <v>Dindigul</v>
      </c>
      <c r="J1720" s="2" t="str">
        <f>_xlfn.XLOOKUP(Table2[[#This Row],[Customer_ID]],Table3[Customer_ID],Table3[State],"Karnataka")</f>
        <v>Tamil Nadu</v>
      </c>
      <c r="K1720" s="2" t="str">
        <f>_xlfn.XLOOKUP(Table2[[#This Row],[Customer_ID]],Table3[Customer_ID],Table3[Membership],"Regular")</f>
        <v>Regular</v>
      </c>
      <c r="L1720" s="2" t="s">
        <v>356</v>
      </c>
      <c r="M1720" s="2" t="str">
        <f>_xlfn.XLOOKUP(Table2[[#This Row],[Product_ID]],Table4[Product_ID],Table4[Product_Name],"Not Found")</f>
        <v>Westside Cap Beige</v>
      </c>
      <c r="N1720" s="2" t="str">
        <f>_xlfn.XLOOKUP(Table2[[#This Row],[Product_ID]],Table4[Product_ID],Table4[Category],"Not Found")</f>
        <v>Women Kurtis</v>
      </c>
      <c r="O1720" s="2" t="str">
        <f>_xlfn.XLOOKUP(Table2[[#This Row],[Product_ID]],Table4[Product_ID],Table4[Subcategory],"Not Found")</f>
        <v>Anarkali Kurti</v>
      </c>
      <c r="P1720" s="2" t="str">
        <f>_xlfn.XLOOKUP(Table2[[#This Row],[Product_ID]],Table4[Product_ID],Table4[Brand],"Missing Brand")</f>
        <v>Libas</v>
      </c>
      <c r="Q1720" s="2" t="s">
        <v>413</v>
      </c>
      <c r="R1720" s="2" t="str">
        <f>_xlfn.XLOOKUP(Table2[[#This Row],[Store_ID]],Table6[Store_ID],Table6[Store Name],"Not Found")</f>
        <v>TrendMart Kochi Standard</v>
      </c>
      <c r="S1720" s="2">
        <f>_xlfn.XLOOKUP(Table2[[#This Row],[Store_ID]],Table6[Store_ID],Table6[Monthly Target],"Missing Target")</f>
        <v>2500000</v>
      </c>
      <c r="T1720" s="2" t="str">
        <f>_xlfn.XLOOKUP(Table2[[#This Row],[Store_ID]],Table6[Store_ID],Table6[Region],"Not Found")</f>
        <v>South Zone 1</v>
      </c>
      <c r="U1720" s="2" t="s">
        <v>229</v>
      </c>
      <c r="V1720" s="2" t="str">
        <f>_xlfn.XLOOKUP(Table2[[#This Row],[Employee_ID]],Table5[Employee_ID],Table5[Employee Name],"Not Found")</f>
        <v>Yogesh Chettiar</v>
      </c>
      <c r="W1720" s="2">
        <v>4</v>
      </c>
      <c r="X1720" s="2">
        <v>897.42</v>
      </c>
      <c r="Y1720" s="2">
        <v>0</v>
      </c>
      <c r="Z1720" s="2">
        <v>0</v>
      </c>
      <c r="AA1720" s="2">
        <v>5</v>
      </c>
      <c r="AB1720" s="2">
        <v>179.48</v>
      </c>
      <c r="AC1720" s="2">
        <v>3769.16</v>
      </c>
      <c r="AD1720" s="2">
        <v>2272.2399999999998</v>
      </c>
      <c r="AE1720" s="2">
        <f t="shared" si="56"/>
        <v>1317.44</v>
      </c>
      <c r="AF1720" s="2" t="s">
        <v>25</v>
      </c>
      <c r="AG1720" s="42">
        <f>IFERROR(Table2[[#This Row],[Profit]]/Table2[[#This Row],[Sales Amount]],0)</f>
        <v>0.34953146059068868</v>
      </c>
      <c r="AH1720" s="2" t="str">
        <f>TRIM(Table2[[#This Row],[Payment Modee]])</f>
        <v>UPI</v>
      </c>
      <c r="AI1720" s="2" t="s">
        <v>26</v>
      </c>
      <c r="AJ1720" s="2" t="s">
        <v>27</v>
      </c>
      <c r="AK1720" s="2" t="s">
        <v>2016</v>
      </c>
      <c r="AL1720" s="16" t="str">
        <f>IF(HOUR(Table2[[#This Row],[Order Time]])&lt;12,"Morning",IF(HOUR(Table2[[#This Row],[Order Time]])&lt;17,"Afternoon",IF(HOUR(Table2[[#This Row],[Order Time]])&lt;21,"Evening","Night")))</f>
        <v>Evening</v>
      </c>
      <c r="AM1720" s="16" t="s">
        <v>29</v>
      </c>
    </row>
    <row r="1721" spans="1:39" x14ac:dyDescent="0.25">
      <c r="A1721" s="13" t="s">
        <v>3540</v>
      </c>
      <c r="B1721" s="4">
        <v>45422</v>
      </c>
      <c r="C1721" s="2">
        <f>YEAR(Table2[[#This Row],[Invoice Date]])</f>
        <v>2024</v>
      </c>
      <c r="D1721" s="2" t="str">
        <f>TEXT(Table2[[#This Row],[Invoice Date]],"mmm")</f>
        <v>May</v>
      </c>
      <c r="E1721" s="2" t="str">
        <f>Table2[[#This Row],[Store_ID]]&amp;"-"&amp;Table2[[#This Row],[Year]]&amp;"-"&amp;Table2[[#This Row],[Month]]</f>
        <v>STR006-2024-May</v>
      </c>
      <c r="F1721" s="2" t="s">
        <v>2761</v>
      </c>
      <c r="G1721" s="2" t="str">
        <f>_xlfn.XLOOKUP(Table2[[#This Row],[Customer_ID]],Table3[Customer_ID],Table3[Customer Name],"Not Found")</f>
        <v>Sowmya Srinivasan</v>
      </c>
      <c r="H1721" s="2" t="str">
        <f>_xlfn.XLOOKUP(Table2[[#This Row],[Customer_ID]],Table3[Customer_ID],Table3[Gender],"Female")</f>
        <v>Female</v>
      </c>
      <c r="I1721" s="2" t="str">
        <f>_xlfn.XLOOKUP(Table2[[#This Row],[Customer_ID]],Table3[Customer_ID],Table3[City],"Missing Memebership")</f>
        <v>Nellore</v>
      </c>
      <c r="J1721" s="2" t="str">
        <f>_xlfn.XLOOKUP(Table2[[#This Row],[Customer_ID]],Table3[Customer_ID],Table3[State],"Karnataka")</f>
        <v>Andhra Pradesh</v>
      </c>
      <c r="K1721" s="2" t="str">
        <f>_xlfn.XLOOKUP(Table2[[#This Row],[Customer_ID]],Table3[Customer_ID],Table3[Membership],"Regular")</f>
        <v>Gold</v>
      </c>
      <c r="L1721" s="2" t="s">
        <v>2059</v>
      </c>
      <c r="M1721" s="2" t="str">
        <f>_xlfn.XLOOKUP(Table2[[#This Row],[Product_ID]],Table4[Product_ID],Table4[Product_Name],"Not Found")</f>
        <v>Titan Cargo Pink</v>
      </c>
      <c r="N1721" s="2" t="str">
        <f>_xlfn.XLOOKUP(Table2[[#This Row],[Product_ID]],Table4[Product_ID],Table4[Category],"Not Found")</f>
        <v>Men Trousers</v>
      </c>
      <c r="O1721" s="2" t="str">
        <f>_xlfn.XLOOKUP(Table2[[#This Row],[Product_ID]],Table4[Product_ID],Table4[Subcategory],"Not Found")</f>
        <v>Cargo</v>
      </c>
      <c r="P1721" s="2" t="str">
        <f>_xlfn.XLOOKUP(Table2[[#This Row],[Product_ID]],Table4[Product_ID],Table4[Brand],"Missing Brand")</f>
        <v>Titan</v>
      </c>
      <c r="Q1721" s="2" t="s">
        <v>720</v>
      </c>
      <c r="R1721" s="2" t="str">
        <f>_xlfn.XLOOKUP(Table2[[#This Row],[Store_ID]],Table6[Store_ID],Table6[Store Name],"Not Found")</f>
        <v>TrendMart Vellore Standard</v>
      </c>
      <c r="S1721" s="2">
        <f>_xlfn.XLOOKUP(Table2[[#This Row],[Store_ID]],Table6[Store_ID],Table6[Monthly Target],"Missing Target")</f>
        <v>2000000</v>
      </c>
      <c r="T1721" s="2" t="str">
        <f>_xlfn.XLOOKUP(Table2[[#This Row],[Store_ID]],Table6[Store_ID],Table6[Region],"Not Found")</f>
        <v>South Zone 1</v>
      </c>
      <c r="U1721" s="2" t="s">
        <v>504</v>
      </c>
      <c r="V1721" s="2" t="str">
        <f>_xlfn.XLOOKUP(Table2[[#This Row],[Employee_ID]],Table5[Employee_ID],Table5[Employee Name],"Not Found")</f>
        <v>Vikram Bhat</v>
      </c>
      <c r="W1721" s="2">
        <v>2</v>
      </c>
      <c r="X1721" s="2">
        <v>988.8</v>
      </c>
      <c r="Y1721" s="2">
        <v>0</v>
      </c>
      <c r="Z1721" s="2">
        <v>0</v>
      </c>
      <c r="AA1721" s="2">
        <v>5</v>
      </c>
      <c r="AB1721" s="2">
        <v>98.88</v>
      </c>
      <c r="AC1721" s="2">
        <v>2076.48</v>
      </c>
      <c r="AD1721" s="2">
        <v>1281.52</v>
      </c>
      <c r="AE1721" s="2">
        <f t="shared" si="56"/>
        <v>696.08</v>
      </c>
      <c r="AF1721" s="2" t="s">
        <v>25</v>
      </c>
      <c r="AG1721" s="42">
        <f>IFERROR(Table2[[#This Row],[Profit]]/Table2[[#This Row],[Sales Amount]],0)</f>
        <v>0.33522114347357068</v>
      </c>
      <c r="AH1721" s="2" t="str">
        <f>TRIM(Table2[[#This Row],[Payment Modee]])</f>
        <v>UPI</v>
      </c>
      <c r="AI1721" s="2" t="s">
        <v>26</v>
      </c>
      <c r="AJ1721" s="2" t="s">
        <v>27</v>
      </c>
      <c r="AK1721" s="2" t="s">
        <v>2488</v>
      </c>
      <c r="AL1721" s="16" t="str">
        <f>IF(HOUR(Table2[[#This Row],[Order Time]])&lt;12,"Morning",IF(HOUR(Table2[[#This Row],[Order Time]])&lt;17,"Afternoon",IF(HOUR(Table2[[#This Row],[Order Time]])&lt;21,"Evening","Night")))</f>
        <v>Afternoon</v>
      </c>
      <c r="AM1721" s="16" t="s">
        <v>29</v>
      </c>
    </row>
    <row r="1722" spans="1:39" x14ac:dyDescent="0.25">
      <c r="A1722" s="13" t="s">
        <v>3541</v>
      </c>
      <c r="B1722" s="4">
        <v>45595</v>
      </c>
      <c r="C1722" s="2">
        <f>YEAR(Table2[[#This Row],[Invoice Date]])</f>
        <v>2024</v>
      </c>
      <c r="D1722" s="2" t="str">
        <f>TEXT(Table2[[#This Row],[Invoice Date]],"mmm")</f>
        <v>Oct</v>
      </c>
      <c r="E1722" s="2" t="str">
        <f>Table2[[#This Row],[Store_ID]]&amp;"-"&amp;Table2[[#This Row],[Year]]&amp;"-"&amp;Table2[[#This Row],[Month]]</f>
        <v>STR113-2024-Oct</v>
      </c>
      <c r="F1722" s="2" t="s">
        <v>3542</v>
      </c>
      <c r="G1722" s="2" t="str">
        <f>_xlfn.XLOOKUP(Table2[[#This Row],[Customer_ID]],Table3[Customer_ID],Table3[Customer Name],"Not Found")</f>
        <v>Naresh Pillai</v>
      </c>
      <c r="H1722" s="2" t="str">
        <f>_xlfn.XLOOKUP(Table2[[#This Row],[Customer_ID]],Table3[Customer_ID],Table3[Gender],"Female")</f>
        <v>Male</v>
      </c>
      <c r="I1722" s="2" t="str">
        <f>_xlfn.XLOOKUP(Table2[[#This Row],[Customer_ID]],Table3[Customer_ID],Table3[City],"Missing Memebership")</f>
        <v>Kozhikode</v>
      </c>
      <c r="J1722" s="2" t="str">
        <f>_xlfn.XLOOKUP(Table2[[#This Row],[Customer_ID]],Table3[Customer_ID],Table3[State],"Karnataka")</f>
        <v>Kerala</v>
      </c>
      <c r="K1722" s="2" t="str">
        <f>_xlfn.XLOOKUP(Table2[[#This Row],[Customer_ID]],Table3[Customer_ID],Table3[Membership],"Regular")</f>
        <v>Gold</v>
      </c>
      <c r="L1722" s="2" t="s">
        <v>1070</v>
      </c>
      <c r="M1722" s="2" t="str">
        <f>_xlfn.XLOOKUP(Table2[[#This Row],[Product_ID]],Table4[Product_ID],Table4[Product_Name],"Not Found")</f>
        <v>Sparx Slippers Red</v>
      </c>
      <c r="N1722" s="2" t="str">
        <f>_xlfn.XLOOKUP(Table2[[#This Row],[Product_ID]],Table4[Product_ID],Table4[Category],"Not Found")</f>
        <v>Footwear</v>
      </c>
      <c r="O1722" s="2" t="str">
        <f>_xlfn.XLOOKUP(Table2[[#This Row],[Product_ID]],Table4[Product_ID],Table4[Subcategory],"Not Found")</f>
        <v>Slippers</v>
      </c>
      <c r="P1722" s="2" t="str">
        <f>_xlfn.XLOOKUP(Table2[[#This Row],[Product_ID]],Table4[Product_ID],Table4[Brand],"Missing Brand")</f>
        <v>Sparx</v>
      </c>
      <c r="Q1722" s="2" t="s">
        <v>503</v>
      </c>
      <c r="R1722" s="2" t="str">
        <f>_xlfn.XLOOKUP(Table2[[#This Row],[Store_ID]],Table6[Store_ID],Table6[Store Name],"Not Found")</f>
        <v>TrendMart Mangaluru High Street</v>
      </c>
      <c r="S1722" s="2">
        <f>_xlfn.XLOOKUP(Table2[[#This Row],[Store_ID]],Table6[Store_ID],Table6[Monthly Target],"Missing Target")</f>
        <v>2000000</v>
      </c>
      <c r="T1722" s="2" t="str">
        <f>_xlfn.XLOOKUP(Table2[[#This Row],[Store_ID]],Table6[Store_ID],Table6[Region],"Not Found")</f>
        <v>South Zone 2</v>
      </c>
      <c r="U1722" s="2" t="s">
        <v>268</v>
      </c>
      <c r="V1722" s="2" t="str">
        <f>_xlfn.XLOOKUP(Table2[[#This Row],[Employee_ID]],Table5[Employee_ID],Table5[Employee Name],"Not Found")</f>
        <v>Ganesh Iyengar</v>
      </c>
      <c r="W1722" s="2">
        <v>5</v>
      </c>
      <c r="X1722" s="2">
        <v>1706.59</v>
      </c>
      <c r="Y1722" s="2">
        <v>15</v>
      </c>
      <c r="Z1722" s="2">
        <v>1279.94</v>
      </c>
      <c r="AA1722" s="2">
        <v>12</v>
      </c>
      <c r="AB1722" s="2">
        <v>870.36</v>
      </c>
      <c r="AC1722" s="2">
        <v>8123.37</v>
      </c>
      <c r="AD1722" s="2">
        <v>5726.05</v>
      </c>
      <c r="AE1722" s="2">
        <f t="shared" si="56"/>
        <v>1526.9599999999996</v>
      </c>
      <c r="AF1722" s="2" t="s">
        <v>56</v>
      </c>
      <c r="AG1722" s="42">
        <f>IFERROR(Table2[[#This Row],[Profit]]/Table2[[#This Row],[Sales Amount]],0)</f>
        <v>0.18797124838582996</v>
      </c>
      <c r="AH1722" s="2" t="str">
        <f>TRIM(Table2[[#This Row],[Payment Modee]])</f>
        <v>Credit Card</v>
      </c>
      <c r="AI1722" s="2" t="s">
        <v>26</v>
      </c>
      <c r="AJ1722" s="2" t="s">
        <v>27</v>
      </c>
      <c r="AK1722" s="2" t="s">
        <v>125</v>
      </c>
      <c r="AL1722" s="16" t="str">
        <f>IF(HOUR(Table2[[#This Row],[Order Time]])&lt;12,"Morning",IF(HOUR(Table2[[#This Row],[Order Time]])&lt;17,"Afternoon",IF(HOUR(Table2[[#This Row],[Order Time]])&lt;21,"Evening","Night")))</f>
        <v>Evening</v>
      </c>
      <c r="AM1722" s="16" t="s">
        <v>29</v>
      </c>
    </row>
    <row r="1723" spans="1:39" x14ac:dyDescent="0.25">
      <c r="A1723" s="13" t="s">
        <v>3543</v>
      </c>
      <c r="B1723" s="4">
        <v>45614</v>
      </c>
      <c r="C1723" s="2">
        <f>YEAR(Table2[[#This Row],[Invoice Date]])</f>
        <v>2024</v>
      </c>
      <c r="D1723" s="2" t="str">
        <f>TEXT(Table2[[#This Row],[Invoice Date]],"mmm")</f>
        <v>Nov</v>
      </c>
      <c r="E1723" s="2" t="str">
        <f>Table2[[#This Row],[Store_ID]]&amp;"-"&amp;Table2[[#This Row],[Year]]&amp;"-"&amp;Table2[[#This Row],[Month]]</f>
        <v>STR020-2024-Nov</v>
      </c>
      <c r="F1723" s="2" t="s">
        <v>2582</v>
      </c>
      <c r="G1723" s="2" t="str">
        <f>_xlfn.XLOOKUP(Table2[[#This Row],[Customer_ID]],Table3[Customer_ID],Table3[Customer Name],"Not Found")</f>
        <v>Siddharth Pandian</v>
      </c>
      <c r="H1723" s="2" t="str">
        <f>_xlfn.XLOOKUP(Table2[[#This Row],[Customer_ID]],Table3[Customer_ID],Table3[Gender],"Female")</f>
        <v>Male</v>
      </c>
      <c r="I1723" s="2" t="str">
        <f>_xlfn.XLOOKUP(Table2[[#This Row],[Customer_ID]],Table3[Customer_ID],Table3[City],"Missing Memebership")</f>
        <v>Tirunelveli</v>
      </c>
      <c r="J1723" s="2" t="str">
        <f>_xlfn.XLOOKUP(Table2[[#This Row],[Customer_ID]],Table3[Customer_ID],Table3[State],"Karnataka")</f>
        <v>Tamil Nadu</v>
      </c>
      <c r="K1723" s="2" t="str">
        <f>_xlfn.XLOOKUP(Table2[[#This Row],[Customer_ID]],Table3[Customer_ID],Table3[Membership],"Regular")</f>
        <v>Gold</v>
      </c>
      <c r="L1723" s="2" t="s">
        <v>79</v>
      </c>
      <c r="M1723" s="2" t="str">
        <f>_xlfn.XLOOKUP(Table2[[#This Row],[Product_ID]],Table4[Product_ID],Table4[Product_Name],"Not Found")</f>
        <v>Arrow Sunglasses Red</v>
      </c>
      <c r="N1723" s="2" t="str">
        <f>_xlfn.XLOOKUP(Table2[[#This Row],[Product_ID]],Table4[Product_ID],Table4[Category],"Not Found")</f>
        <v>Accessories</v>
      </c>
      <c r="O1723" s="2" t="str">
        <f>_xlfn.XLOOKUP(Table2[[#This Row],[Product_ID]],Table4[Product_ID],Table4[Subcategory],"Not Found")</f>
        <v>Sunglasses</v>
      </c>
      <c r="P1723" s="2" t="str">
        <f>_xlfn.XLOOKUP(Table2[[#This Row],[Product_ID]],Table4[Product_ID],Table4[Brand],"Missing Brand")</f>
        <v>Arrow</v>
      </c>
      <c r="Q1723" s="2" t="s">
        <v>687</v>
      </c>
      <c r="R1723" s="2" t="str">
        <f>_xlfn.XLOOKUP(Table2[[#This Row],[Store_ID]],Table6[Store_ID],Table6[Store Name],"Not Found")</f>
        <v>TrendMart Guntur Standard</v>
      </c>
      <c r="S1723" s="2">
        <f>_xlfn.XLOOKUP(Table2[[#This Row],[Store_ID]],Table6[Store_ID],Table6[Monthly Target],"Missing Target")</f>
        <v>2000000</v>
      </c>
      <c r="T1723" s="2" t="str">
        <f>_xlfn.XLOOKUP(Table2[[#This Row],[Store_ID]],Table6[Store_ID],Table6[Region],"Not Found")</f>
        <v>South Zone 3</v>
      </c>
      <c r="U1723" s="2" t="s">
        <v>176</v>
      </c>
      <c r="V1723" s="2" t="str">
        <f>_xlfn.XLOOKUP(Table2[[#This Row],[Employee_ID]],Table5[Employee_ID],Table5[Employee Name],"Not Found")</f>
        <v>Malathi Varma</v>
      </c>
      <c r="W1723" s="2">
        <v>5</v>
      </c>
      <c r="X1723" s="2">
        <v>835.09</v>
      </c>
      <c r="Y1723" s="2">
        <v>0</v>
      </c>
      <c r="Z1723" s="2">
        <v>0</v>
      </c>
      <c r="AA1723" s="2">
        <v>5</v>
      </c>
      <c r="AB1723" s="2">
        <v>208.77</v>
      </c>
      <c r="AC1723" s="2">
        <v>4384.22</v>
      </c>
      <c r="AD1723" s="2">
        <v>2443</v>
      </c>
      <c r="AE1723" s="2">
        <f t="shared" si="56"/>
        <v>1732.4500000000003</v>
      </c>
      <c r="AF1723" s="2" t="s">
        <v>35</v>
      </c>
      <c r="AG1723" s="42">
        <f>IFERROR(Table2[[#This Row],[Profit]]/Table2[[#This Row],[Sales Amount]],0)</f>
        <v>0.39515580878696782</v>
      </c>
      <c r="AH1723" s="2" t="str">
        <f>TRIM(Table2[[#This Row],[Payment Modee]])</f>
        <v>Debit Card</v>
      </c>
      <c r="AI1723" s="2" t="s">
        <v>26</v>
      </c>
      <c r="AJ1723" s="2" t="s">
        <v>27</v>
      </c>
      <c r="AK1723" s="2" t="s">
        <v>577</v>
      </c>
      <c r="AL1723" s="16" t="str">
        <f>IF(HOUR(Table2[[#This Row],[Order Time]])&lt;12,"Morning",IF(HOUR(Table2[[#This Row],[Order Time]])&lt;17,"Afternoon",IF(HOUR(Table2[[#This Row],[Order Time]])&lt;21,"Evening","Night")))</f>
        <v>Afternoon</v>
      </c>
      <c r="AM1723" s="16" t="s">
        <v>29</v>
      </c>
    </row>
    <row r="1724" spans="1:39" x14ac:dyDescent="0.25">
      <c r="A1724" s="13" t="s">
        <v>3544</v>
      </c>
      <c r="B1724" s="4">
        <v>45615</v>
      </c>
      <c r="C1724" s="2">
        <f>YEAR(Table2[[#This Row],[Invoice Date]])</f>
        <v>2024</v>
      </c>
      <c r="D1724" s="2" t="str">
        <f>TEXT(Table2[[#This Row],[Invoice Date]],"mmm")</f>
        <v>Nov</v>
      </c>
      <c r="E1724" s="2" t="str">
        <f>Table2[[#This Row],[Store_ID]]&amp;"-"&amp;Table2[[#This Row],[Year]]&amp;"-"&amp;Table2[[#This Row],[Month]]</f>
        <v>STR015-2024-Nov</v>
      </c>
      <c r="F1724" s="2" t="s">
        <v>2927</v>
      </c>
      <c r="G1724" s="2" t="str">
        <f>_xlfn.XLOOKUP(Table2[[#This Row],[Customer_ID]],Table3[Customer_ID],Table3[Customer Name],"Not Found")</f>
        <v>Rani Nair</v>
      </c>
      <c r="H1724" s="2" t="str">
        <f>_xlfn.XLOOKUP(Table2[[#This Row],[Customer_ID]],Table3[Customer_ID],Table3[Gender],"Female")</f>
        <v>Female</v>
      </c>
      <c r="I1724" s="2" t="str">
        <f>_xlfn.XLOOKUP(Table2[[#This Row],[Customer_ID]],Table3[Customer_ID],Table3[City],"Missing Memebership")</f>
        <v>Thiruvananthapuram</v>
      </c>
      <c r="J1724" s="2" t="str">
        <f>_xlfn.XLOOKUP(Table2[[#This Row],[Customer_ID]],Table3[Customer_ID],Table3[State],"Karnataka")</f>
        <v>Kerala</v>
      </c>
      <c r="K1724" s="2" t="str">
        <f>_xlfn.XLOOKUP(Table2[[#This Row],[Customer_ID]],Table3[Customer_ID],Table3[Membership],"Regular")</f>
        <v>Gold</v>
      </c>
      <c r="L1724" s="2" t="s">
        <v>1796</v>
      </c>
      <c r="M1724" s="2" t="str">
        <f>_xlfn.XLOOKUP(Table2[[#This Row],[Product_ID]],Table4[Product_ID],Table4[Product_Name],"Not Found")</f>
        <v>Pantaloons Shorts Maroon</v>
      </c>
      <c r="N1724" s="2" t="str">
        <f>_xlfn.XLOOKUP(Table2[[#This Row],[Product_ID]],Table4[Product_ID],Table4[Category],"Not Found")</f>
        <v>Sportswear</v>
      </c>
      <c r="O1724" s="2" t="str">
        <f>_xlfn.XLOOKUP(Table2[[#This Row],[Product_ID]],Table4[Product_ID],Table4[Subcategory],"Not Found")</f>
        <v>Shorts</v>
      </c>
      <c r="P1724" s="2" t="str">
        <f>_xlfn.XLOOKUP(Table2[[#This Row],[Product_ID]],Table4[Product_ID],Table4[Brand],"Missing Brand")</f>
        <v>Pantaloons</v>
      </c>
      <c r="Q1724" s="2" t="s">
        <v>704</v>
      </c>
      <c r="R1724" s="2" t="str">
        <f>_xlfn.XLOOKUP(Table2[[#This Row],[Store_ID]],Table6[Store_ID],Table6[Store Name],"Not Found")</f>
        <v>TrendMart Madurai Mall Kiosk</v>
      </c>
      <c r="S1724" s="2">
        <f>_xlfn.XLOOKUP(Table2[[#This Row],[Store_ID]],Table6[Store_ID],Table6[Monthly Target],"Missing Target")</f>
        <v>800000</v>
      </c>
      <c r="T1724" s="2" t="str">
        <f>_xlfn.XLOOKUP(Table2[[#This Row],[Store_ID]],Table6[Store_ID],Table6[Region],"Not Found")</f>
        <v>South Zone 1</v>
      </c>
      <c r="U1724" s="2" t="s">
        <v>176</v>
      </c>
      <c r="V1724" s="2" t="str">
        <f>_xlfn.XLOOKUP(Table2[[#This Row],[Employee_ID]],Table5[Employee_ID],Table5[Employee Name],"Not Found")</f>
        <v>Malathi Varma</v>
      </c>
      <c r="W1724" s="2">
        <v>1</v>
      </c>
      <c r="X1724" s="2">
        <v>933.72</v>
      </c>
      <c r="Y1724" s="2">
        <v>25</v>
      </c>
      <c r="Z1724" s="2">
        <v>233.43</v>
      </c>
      <c r="AA1724" s="2">
        <v>5</v>
      </c>
      <c r="AB1724" s="2">
        <v>35.01</v>
      </c>
      <c r="AC1724" s="2">
        <v>735.3</v>
      </c>
      <c r="AD1724" s="2">
        <v>630.1</v>
      </c>
      <c r="AE1724" s="2">
        <f t="shared" si="56"/>
        <v>70.189999999999941</v>
      </c>
      <c r="AF1724" s="2" t="s">
        <v>25</v>
      </c>
      <c r="AG1724" s="42">
        <f>IFERROR(Table2[[#This Row],[Profit]]/Table2[[#This Row],[Sales Amount]],0)</f>
        <v>9.5457636338909219E-2</v>
      </c>
      <c r="AH1724" s="2" t="str">
        <f>TRIM(Table2[[#This Row],[Payment Modee]])</f>
        <v>UPI</v>
      </c>
      <c r="AI1724" s="2" t="s">
        <v>26</v>
      </c>
      <c r="AJ1724" s="2" t="s">
        <v>27</v>
      </c>
      <c r="AK1724" s="2" t="s">
        <v>3545</v>
      </c>
      <c r="AL1724" s="16" t="str">
        <f>IF(HOUR(Table2[[#This Row],[Order Time]])&lt;12,"Morning",IF(HOUR(Table2[[#This Row],[Order Time]])&lt;17,"Afternoon",IF(HOUR(Table2[[#This Row],[Order Time]])&lt;21,"Evening","Night")))</f>
        <v>Afternoon</v>
      </c>
      <c r="AM1724" s="16" t="s">
        <v>29</v>
      </c>
    </row>
    <row r="1725" spans="1:39" x14ac:dyDescent="0.25">
      <c r="A1725" s="13" t="s">
        <v>3546</v>
      </c>
      <c r="B1725" s="4">
        <v>45610</v>
      </c>
      <c r="C1725" s="2">
        <f>YEAR(Table2[[#This Row],[Invoice Date]])</f>
        <v>2024</v>
      </c>
      <c r="D1725" s="2" t="str">
        <f>TEXT(Table2[[#This Row],[Invoice Date]],"mmm")</f>
        <v>Nov</v>
      </c>
      <c r="E1725" s="2" t="str">
        <f>Table2[[#This Row],[Store_ID]]&amp;"-"&amp;Table2[[#This Row],[Year]]&amp;"-"&amp;Table2[[#This Row],[Month]]</f>
        <v>STR079-2024-Nov</v>
      </c>
      <c r="F1725" s="2" t="s">
        <v>1331</v>
      </c>
      <c r="G1725" s="2" t="str">
        <f>_xlfn.XLOOKUP(Table2[[#This Row],[Customer_ID]],Table3[Customer_ID],Table3[Customer Name],"Not Found")</f>
        <v>Ramesh Ramachandran</v>
      </c>
      <c r="H1725" s="2" t="str">
        <f>_xlfn.XLOOKUP(Table2[[#This Row],[Customer_ID]],Table3[Customer_ID],Table3[Gender],"Female")</f>
        <v>Male</v>
      </c>
      <c r="I1725" s="2" t="str">
        <f>_xlfn.XLOOKUP(Table2[[#This Row],[Customer_ID]],Table3[Customer_ID],Table3[City],"Missing Memebership")</f>
        <v>Mysuru</v>
      </c>
      <c r="J1725" s="2" t="str">
        <f>_xlfn.XLOOKUP(Table2[[#This Row],[Customer_ID]],Table3[Customer_ID],Table3[State],"Karnataka")</f>
        <v>Karnataka</v>
      </c>
      <c r="K1725" s="2" t="str">
        <f>_xlfn.XLOOKUP(Table2[[#This Row],[Customer_ID]],Table3[Customer_ID],Table3[Membership],"Regular")</f>
        <v>Silver</v>
      </c>
      <c r="L1725" s="2" t="s">
        <v>1941</v>
      </c>
      <c r="M1725" s="2" t="str">
        <f>_xlfn.XLOOKUP(Table2[[#This Row],[Product_ID]],Table4[Product_ID],Table4[Product_Name],"Not Found")</f>
        <v>Nike Sherwani Purple</v>
      </c>
      <c r="N1725" s="2" t="str">
        <f>_xlfn.XLOOKUP(Table2[[#This Row],[Product_ID]],Table4[Product_ID],Table4[Category],"Not Found")</f>
        <v>Men Ethnic</v>
      </c>
      <c r="O1725" s="2" t="str">
        <f>_xlfn.XLOOKUP(Table2[[#This Row],[Product_ID]],Table4[Product_ID],Table4[Subcategory],"Not Found")</f>
        <v>Sherwani</v>
      </c>
      <c r="P1725" s="2" t="str">
        <f>_xlfn.XLOOKUP(Table2[[#This Row],[Product_ID]],Table4[Product_ID],Table4[Brand],"Missing Brand")</f>
        <v>Nike</v>
      </c>
      <c r="Q1725" s="2" t="s">
        <v>641</v>
      </c>
      <c r="R1725" s="2" t="str">
        <f>_xlfn.XLOOKUP(Table2[[#This Row],[Store_ID]],Table6[Store_ID],Table6[Store Name],"Not Found")</f>
        <v>TrendMart Dindigul High Street</v>
      </c>
      <c r="S1725" s="2">
        <f>_xlfn.XLOOKUP(Table2[[#This Row],[Store_ID]],Table6[Store_ID],Table6[Monthly Target],"Missing Target")</f>
        <v>2500000</v>
      </c>
      <c r="T1725" s="2" t="str">
        <f>_xlfn.XLOOKUP(Table2[[#This Row],[Store_ID]],Table6[Store_ID],Table6[Region],"Not Found")</f>
        <v>South Zone 1</v>
      </c>
      <c r="U1725" s="2" t="s">
        <v>220</v>
      </c>
      <c r="V1725" s="2" t="str">
        <f>_xlfn.XLOOKUP(Table2[[#This Row],[Employee_ID]],Table5[Employee_ID],Table5[Employee Name],"Not Found")</f>
        <v>Vasanthi Kamath</v>
      </c>
      <c r="W1725" s="2">
        <v>1</v>
      </c>
      <c r="X1725" s="2">
        <v>2589.81</v>
      </c>
      <c r="Y1725" s="2">
        <v>10</v>
      </c>
      <c r="Z1725" s="2">
        <v>258.98</v>
      </c>
      <c r="AA1725" s="2">
        <v>12</v>
      </c>
      <c r="AB1725" s="2">
        <v>279.7</v>
      </c>
      <c r="AC1725" s="2">
        <v>2610.5300000000002</v>
      </c>
      <c r="AD1725" s="2">
        <v>1958.39</v>
      </c>
      <c r="AE1725" s="2">
        <f t="shared" si="56"/>
        <v>372.44000000000011</v>
      </c>
      <c r="AF1725" s="2" t="s">
        <v>69</v>
      </c>
      <c r="AG1725" s="42">
        <f>IFERROR(Table2[[#This Row],[Profit]]/Table2[[#This Row],[Sales Amount]],0)</f>
        <v>0.1426683470406393</v>
      </c>
      <c r="AH1725" s="2" t="str">
        <f>TRIM(Table2[[#This Row],[Payment Modee]])</f>
        <v>Cash</v>
      </c>
      <c r="AI1725" s="2" t="s">
        <v>36</v>
      </c>
      <c r="AJ1725" s="2" t="s">
        <v>27</v>
      </c>
      <c r="AK1725" s="2" t="s">
        <v>829</v>
      </c>
      <c r="AL1725" s="16" t="str">
        <f>IF(HOUR(Table2[[#This Row],[Order Time]])&lt;12,"Morning",IF(HOUR(Table2[[#This Row],[Order Time]])&lt;17,"Afternoon",IF(HOUR(Table2[[#This Row],[Order Time]])&lt;21,"Evening","Night")))</f>
        <v>Night</v>
      </c>
      <c r="AM1725" s="16" t="s">
        <v>29</v>
      </c>
    </row>
    <row r="1726" spans="1:39" x14ac:dyDescent="0.25">
      <c r="A1726" s="13" t="s">
        <v>3547</v>
      </c>
      <c r="B1726" s="4">
        <v>45556</v>
      </c>
      <c r="C1726" s="2">
        <f>YEAR(Table2[[#This Row],[Invoice Date]])</f>
        <v>2024</v>
      </c>
      <c r="D1726" s="2" t="str">
        <f>TEXT(Table2[[#This Row],[Invoice Date]],"mmm")</f>
        <v>Sep</v>
      </c>
      <c r="E1726" s="2" t="str">
        <f>Table2[[#This Row],[Store_ID]]&amp;"-"&amp;Table2[[#This Row],[Year]]&amp;"-"&amp;Table2[[#This Row],[Month]]</f>
        <v>STR100-2024-Sep</v>
      </c>
      <c r="F1726" s="2" t="s">
        <v>21</v>
      </c>
      <c r="G1726" s="2" t="str">
        <f>_xlfn.XLOOKUP(Table2[[#This Row],[Customer_ID]],Table3[Customer_ID],Table3[Customer Name],"Not Found")</f>
        <v>Dhruv Achari</v>
      </c>
      <c r="H1726" s="2" t="str">
        <f>_xlfn.XLOOKUP(Table2[[#This Row],[Customer_ID]],Table3[Customer_ID],Table3[Gender],"Female")</f>
        <v>Male</v>
      </c>
      <c r="I1726" s="2" t="str">
        <f>_xlfn.XLOOKUP(Table2[[#This Row],[Customer_ID]],Table3[Customer_ID],Table3[City],"Missing Memebership")</f>
        <v>Kollam</v>
      </c>
      <c r="J1726" s="2" t="str">
        <f>_xlfn.XLOOKUP(Table2[[#This Row],[Customer_ID]],Table3[Customer_ID],Table3[State],"Karnataka")</f>
        <v>Kerala</v>
      </c>
      <c r="K1726" s="2" t="str">
        <f>_xlfn.XLOOKUP(Table2[[#This Row],[Customer_ID]],Table3[Customer_ID],Table3[Membership],"Regular")</f>
        <v>Regular</v>
      </c>
      <c r="L1726" s="2" t="s">
        <v>416</v>
      </c>
      <c r="M1726" s="2" t="str">
        <f>_xlfn.XLOOKUP(Table2[[#This Row],[Product_ID]],Table4[Product_ID],Table4[Product_Name],"Not Found")</f>
        <v>GRT Jewellers Sling Bag Olive</v>
      </c>
      <c r="N1726" s="2" t="str">
        <f>_xlfn.XLOOKUP(Table2[[#This Row],[Product_ID]],Table4[Product_ID],Table4[Category],"Not Found")</f>
        <v>Handbags</v>
      </c>
      <c r="O1726" s="2" t="str">
        <f>_xlfn.XLOOKUP(Table2[[#This Row],[Product_ID]],Table4[Product_ID],Table4[Subcategory],"Not Found")</f>
        <v>Sling Bag</v>
      </c>
      <c r="P1726" s="2" t="str">
        <f>_xlfn.XLOOKUP(Table2[[#This Row],[Product_ID]],Table4[Product_ID],Table4[Brand],"Missing Brand")</f>
        <v>GRT Jewellers</v>
      </c>
      <c r="Q1726" s="2" t="s">
        <v>364</v>
      </c>
      <c r="R1726" s="2" t="str">
        <f>_xlfn.XLOOKUP(Table2[[#This Row],[Store_ID]],Table6[Store_ID],Table6[Store Name],"Not Found")</f>
        <v>TrendMart Hubballi Standard</v>
      </c>
      <c r="S1726" s="2">
        <f>_xlfn.XLOOKUP(Table2[[#This Row],[Store_ID]],Table6[Store_ID],Table6[Monthly Target],"Missing Target")</f>
        <v>2500000</v>
      </c>
      <c r="T1726" s="2" t="str">
        <f>_xlfn.XLOOKUP(Table2[[#This Row],[Store_ID]],Table6[Store_ID],Table6[Region],"Not Found")</f>
        <v>South Zone 2</v>
      </c>
      <c r="U1726" s="2" t="s">
        <v>55</v>
      </c>
      <c r="V1726" s="2" t="str">
        <f>_xlfn.XLOOKUP(Table2[[#This Row],[Employee_ID]],Table5[Employee_ID],Table5[Employee Name],"Not Found")</f>
        <v>Padma Gounder</v>
      </c>
      <c r="W1726" s="2">
        <v>1</v>
      </c>
      <c r="X1726" s="2">
        <v>3324.83</v>
      </c>
      <c r="Y1726" s="2">
        <v>0</v>
      </c>
      <c r="Z1726" s="2">
        <v>0</v>
      </c>
      <c r="AA1726" s="2">
        <v>12</v>
      </c>
      <c r="AB1726" s="2">
        <v>398.98</v>
      </c>
      <c r="AC1726" s="2">
        <v>3723.81</v>
      </c>
      <c r="AD1726" s="2">
        <v>2034.01</v>
      </c>
      <c r="AE1726" s="2">
        <f t="shared" si="56"/>
        <v>1290.82</v>
      </c>
      <c r="AF1726" s="2" t="s">
        <v>69</v>
      </c>
      <c r="AG1726" s="42">
        <f>IFERROR(Table2[[#This Row],[Profit]]/Table2[[#This Row],[Sales Amount]],0)</f>
        <v>0.34663959761641971</v>
      </c>
      <c r="AH1726" s="2" t="str">
        <f>TRIM(Table2[[#This Row],[Payment Modee]])</f>
        <v>Cash</v>
      </c>
      <c r="AI1726" s="2" t="s">
        <v>26</v>
      </c>
      <c r="AJ1726" s="2" t="s">
        <v>27</v>
      </c>
      <c r="AK1726" s="2" t="s">
        <v>2781</v>
      </c>
      <c r="AL1726" s="16" t="str">
        <f>IF(HOUR(Table2[[#This Row],[Order Time]])&lt;12,"Morning",IF(HOUR(Table2[[#This Row],[Order Time]])&lt;17,"Afternoon",IF(HOUR(Table2[[#This Row],[Order Time]])&lt;21,"Evening","Night")))</f>
        <v>Morning</v>
      </c>
      <c r="AM1726" s="16" t="s">
        <v>38</v>
      </c>
    </row>
    <row r="1727" spans="1:39" x14ac:dyDescent="0.25">
      <c r="A1727" s="13" t="s">
        <v>3548</v>
      </c>
      <c r="B1727" s="4">
        <v>45634</v>
      </c>
      <c r="C1727" s="2">
        <f>YEAR(Table2[[#This Row],[Invoice Date]])</f>
        <v>2024</v>
      </c>
      <c r="D1727" s="2" t="str">
        <f>TEXT(Table2[[#This Row],[Invoice Date]],"mmm")</f>
        <v>Dec</v>
      </c>
      <c r="E1727" s="2" t="str">
        <f>Table2[[#This Row],[Store_ID]]&amp;"-"&amp;Table2[[#This Row],[Year]]&amp;"-"&amp;Table2[[#This Row],[Month]]</f>
        <v>STR078-2024-Dec</v>
      </c>
      <c r="F1727" s="2" t="s">
        <v>346</v>
      </c>
      <c r="G1727" s="2" t="str">
        <f>_xlfn.XLOOKUP(Table2[[#This Row],[Customer_ID]],Table3[Customer_ID],Table3[Customer Name],"Not Found")</f>
        <v>Dhanya Naicker</v>
      </c>
      <c r="H1727" s="2" t="str">
        <f>_xlfn.XLOOKUP(Table2[[#This Row],[Customer_ID]],Table3[Customer_ID],Table3[Gender],"Female")</f>
        <v>Female</v>
      </c>
      <c r="I1727" s="2" t="str">
        <f>_xlfn.XLOOKUP(Table2[[#This Row],[Customer_ID]],Table3[Customer_ID],Table3[City],"Missing Memebership")</f>
        <v>Khammam</v>
      </c>
      <c r="J1727" s="2" t="str">
        <f>_xlfn.XLOOKUP(Table2[[#This Row],[Customer_ID]],Table3[Customer_ID],Table3[State],"Karnataka")</f>
        <v>Telangana</v>
      </c>
      <c r="K1727" s="2" t="str">
        <f>_xlfn.XLOOKUP(Table2[[#This Row],[Customer_ID]],Table3[Customer_ID],Table3[Membership],"Regular")</f>
        <v>Gold</v>
      </c>
      <c r="L1727" s="2" t="s">
        <v>629</v>
      </c>
      <c r="M1727" s="2" t="str">
        <f>_xlfn.XLOOKUP(Table2[[#This Row],[Product_ID]],Table4[Product_ID],Table4[Product_Name],"Not Found")</f>
        <v>Max Fashion Sherwani White</v>
      </c>
      <c r="N1727" s="2" t="str">
        <f>_xlfn.XLOOKUP(Table2[[#This Row],[Product_ID]],Table4[Product_ID],Table4[Category],"Not Found")</f>
        <v>Men Ethnic</v>
      </c>
      <c r="O1727" s="2" t="str">
        <f>_xlfn.XLOOKUP(Table2[[#This Row],[Product_ID]],Table4[Product_ID],Table4[Subcategory],"Not Found")</f>
        <v>Sherwani</v>
      </c>
      <c r="P1727" s="2" t="str">
        <f>_xlfn.XLOOKUP(Table2[[#This Row],[Product_ID]],Table4[Product_ID],Table4[Brand],"Missing Brand")</f>
        <v>Max Fashion</v>
      </c>
      <c r="Q1727" s="2" t="s">
        <v>48</v>
      </c>
      <c r="R1727" s="2" t="str">
        <f>_xlfn.XLOOKUP(Table2[[#This Row],[Store_ID]],Table6[Store_ID],Table6[Store Name],"Not Found")</f>
        <v>TrendMart Vellore Standard</v>
      </c>
      <c r="S1727" s="2">
        <f>_xlfn.XLOOKUP(Table2[[#This Row],[Store_ID]],Table6[Store_ID],Table6[Monthly Target],"Missing Target")</f>
        <v>1200000</v>
      </c>
      <c r="T1727" s="2" t="str">
        <f>_xlfn.XLOOKUP(Table2[[#This Row],[Store_ID]],Table6[Store_ID],Table6[Region],"Not Found")</f>
        <v>South Zone 1</v>
      </c>
      <c r="U1727" s="2" t="s">
        <v>417</v>
      </c>
      <c r="V1727" s="2" t="str">
        <f>_xlfn.XLOOKUP(Table2[[#This Row],[Employee_ID]],Table5[Employee_ID],Table5[Employee Name],"Not Found")</f>
        <v>Arjun Krishnan</v>
      </c>
      <c r="W1727" s="2">
        <v>4</v>
      </c>
      <c r="X1727" s="2">
        <v>2599.98</v>
      </c>
      <c r="Y1727" s="2">
        <v>5</v>
      </c>
      <c r="Z1727" s="2">
        <v>520</v>
      </c>
      <c r="AA1727" s="2">
        <v>12</v>
      </c>
      <c r="AB1727" s="2">
        <v>1185.5899999999999</v>
      </c>
      <c r="AC1727" s="2">
        <v>11065.51</v>
      </c>
      <c r="AD1727" s="2">
        <v>6205.68</v>
      </c>
      <c r="AE1727" s="2">
        <f t="shared" si="56"/>
        <v>3674.24</v>
      </c>
      <c r="AF1727" s="2" t="s">
        <v>35</v>
      </c>
      <c r="AG1727" s="42">
        <f>IFERROR(Table2[[#This Row],[Profit]]/Table2[[#This Row],[Sales Amount]],0)</f>
        <v>0.33204434318888149</v>
      </c>
      <c r="AH1727" s="2" t="str">
        <f>TRIM(Table2[[#This Row],[Payment Modee]])</f>
        <v>Debit Card</v>
      </c>
      <c r="AI1727" s="2" t="s">
        <v>36</v>
      </c>
      <c r="AJ1727" s="2" t="s">
        <v>27</v>
      </c>
      <c r="AK1727" s="2" t="s">
        <v>1317</v>
      </c>
      <c r="AL1727" s="16" t="str">
        <f>IF(HOUR(Table2[[#This Row],[Order Time]])&lt;12,"Morning",IF(HOUR(Table2[[#This Row],[Order Time]])&lt;17,"Afternoon",IF(HOUR(Table2[[#This Row],[Order Time]])&lt;21,"Evening","Night")))</f>
        <v>Afternoon</v>
      </c>
      <c r="AM1727" s="16" t="s">
        <v>38</v>
      </c>
    </row>
    <row r="1728" spans="1:39" x14ac:dyDescent="0.25">
      <c r="A1728" s="13" t="s">
        <v>3549</v>
      </c>
      <c r="B1728" s="4">
        <v>45398</v>
      </c>
      <c r="C1728" s="2">
        <f>YEAR(Table2[[#This Row],[Invoice Date]])</f>
        <v>2024</v>
      </c>
      <c r="D1728" s="2" t="str">
        <f>TEXT(Table2[[#This Row],[Invoice Date]],"mmm")</f>
        <v>Apr</v>
      </c>
      <c r="E1728" s="2" t="str">
        <f>Table2[[#This Row],[Store_ID]]&amp;"-"&amp;Table2[[#This Row],[Year]]&amp;"-"&amp;Table2[[#This Row],[Month]]</f>
        <v>STR045-2024-Apr</v>
      </c>
      <c r="F1728" s="2" t="s">
        <v>3550</v>
      </c>
      <c r="G1728" s="2" t="str">
        <f>_xlfn.XLOOKUP(Table2[[#This Row],[Customer_ID]],Table3[Customer_ID],Table3[Customer Name],"Not Found")</f>
        <v>Deepak Nair</v>
      </c>
      <c r="H1728" s="2" t="str">
        <f>_xlfn.XLOOKUP(Table2[[#This Row],[Customer_ID]],Table3[Customer_ID],Table3[Gender],"Female")</f>
        <v>Male</v>
      </c>
      <c r="I1728" s="2" t="str">
        <f>_xlfn.XLOOKUP(Table2[[#This Row],[Customer_ID]],Table3[Customer_ID],Table3[City],"Missing Memebership")</f>
        <v>Tirupati</v>
      </c>
      <c r="J1728" s="2" t="str">
        <f>_xlfn.XLOOKUP(Table2[[#This Row],[Customer_ID]],Table3[Customer_ID],Table3[State],"Karnataka")</f>
        <v>Andhra Pradesh</v>
      </c>
      <c r="K1728" s="2" t="str">
        <f>_xlfn.XLOOKUP(Table2[[#This Row],[Customer_ID]],Table3[Customer_ID],Table3[Membership],"Regular")</f>
        <v>Regular</v>
      </c>
      <c r="L1728" s="2" t="s">
        <v>1314</v>
      </c>
      <c r="M1728" s="2" t="str">
        <f>_xlfn.XLOOKUP(Table2[[#This Row],[Product_ID]],Table4[Product_ID],Table4[Product_Name],"Not Found")</f>
        <v>Flying Machine Skinny Fit Maroon</v>
      </c>
      <c r="N1728" s="2" t="str">
        <f>_xlfn.XLOOKUP(Table2[[#This Row],[Product_ID]],Table4[Product_ID],Table4[Category],"Not Found")</f>
        <v>Men Jeans</v>
      </c>
      <c r="O1728" s="2" t="str">
        <f>_xlfn.XLOOKUP(Table2[[#This Row],[Product_ID]],Table4[Product_ID],Table4[Subcategory],"Not Found")</f>
        <v>Skinny Fit</v>
      </c>
      <c r="P1728" s="2" t="str">
        <f>_xlfn.XLOOKUP(Table2[[#This Row],[Product_ID]],Table4[Product_ID],Table4[Brand],"Missing Brand")</f>
        <v>Flying Machine</v>
      </c>
      <c r="Q1728" s="2" t="s">
        <v>395</v>
      </c>
      <c r="R1728" s="2" t="str">
        <f>_xlfn.XLOOKUP(Table2[[#This Row],[Store_ID]],Table6[Store_ID],Table6[Store Name],"Not Found")</f>
        <v>TrendMart Khammam Standard</v>
      </c>
      <c r="S1728" s="2">
        <f>_xlfn.XLOOKUP(Table2[[#This Row],[Store_ID]],Table6[Store_ID],Table6[Monthly Target],"Missing Target")</f>
        <v>1500000</v>
      </c>
      <c r="T1728" s="2" t="str">
        <f>_xlfn.XLOOKUP(Table2[[#This Row],[Store_ID]],Table6[Store_ID],Table6[Region],"Not Found")</f>
        <v>South Zone 2</v>
      </c>
      <c r="U1728" s="2" t="s">
        <v>482</v>
      </c>
      <c r="V1728" s="2" t="str">
        <f>_xlfn.XLOOKUP(Table2[[#This Row],[Employee_ID]],Table5[Employee_ID],Table5[Employee Name],"Not Found")</f>
        <v>Swathi Achari</v>
      </c>
      <c r="W1728" s="2">
        <v>1</v>
      </c>
      <c r="X1728" s="2">
        <v>1250.52</v>
      </c>
      <c r="Y1728" s="2">
        <v>0</v>
      </c>
      <c r="Z1728" s="2">
        <v>0</v>
      </c>
      <c r="AA1728" s="2">
        <v>12</v>
      </c>
      <c r="AB1728" s="2">
        <v>150.06</v>
      </c>
      <c r="AC1728" s="2">
        <v>1400.58</v>
      </c>
      <c r="AD1728" s="2">
        <v>817.33</v>
      </c>
      <c r="AE1728" s="2">
        <f t="shared" si="56"/>
        <v>433.18999999999988</v>
      </c>
      <c r="AF1728" s="2" t="s">
        <v>136</v>
      </c>
      <c r="AG1728" s="42">
        <f>IFERROR(Table2[[#This Row],[Profit]]/Table2[[#This Row],[Sales Amount]],0)</f>
        <v>0.30929329277870588</v>
      </c>
      <c r="AH1728" s="2" t="str">
        <f>TRIM(Table2[[#This Row],[Payment Modee]])</f>
        <v>EMI</v>
      </c>
      <c r="AI1728" s="2" t="s">
        <v>36</v>
      </c>
      <c r="AJ1728" s="2" t="s">
        <v>27</v>
      </c>
      <c r="AK1728" s="2" t="s">
        <v>3551</v>
      </c>
      <c r="AL1728" s="16" t="str">
        <f>IF(HOUR(Table2[[#This Row],[Order Time]])&lt;12,"Morning",IF(HOUR(Table2[[#This Row],[Order Time]])&lt;17,"Afternoon",IF(HOUR(Table2[[#This Row],[Order Time]])&lt;21,"Evening","Night")))</f>
        <v>Morning</v>
      </c>
      <c r="AM1728" s="16" t="s">
        <v>29</v>
      </c>
    </row>
    <row r="1729" spans="1:39" x14ac:dyDescent="0.25">
      <c r="A1729" s="13" t="s">
        <v>3552</v>
      </c>
      <c r="B1729" s="4">
        <v>45679</v>
      </c>
      <c r="C1729" s="2">
        <f>YEAR(Table2[[#This Row],[Invoice Date]])</f>
        <v>2025</v>
      </c>
      <c r="D1729" s="2" t="str">
        <f>TEXT(Table2[[#This Row],[Invoice Date]],"mmm")</f>
        <v>Jan</v>
      </c>
      <c r="E1729" s="2" t="str">
        <f>Table2[[#This Row],[Store_ID]]&amp;"-"&amp;Table2[[#This Row],[Year]]&amp;"-"&amp;Table2[[#This Row],[Month]]</f>
        <v>STR078-2025-Jan</v>
      </c>
      <c r="F1729" s="2" t="s">
        <v>1427</v>
      </c>
      <c r="G1729" s="2" t="str">
        <f>_xlfn.XLOOKUP(Table2[[#This Row],[Customer_ID]],Table3[Customer_ID],Table3[Customer Name],"Not Found")</f>
        <v>Anand Subramaniam</v>
      </c>
      <c r="H1729" s="2" t="str">
        <f>_xlfn.XLOOKUP(Table2[[#This Row],[Customer_ID]],Table3[Customer_ID],Table3[Gender],"Female")</f>
        <v>Male</v>
      </c>
      <c r="I1729" s="2" t="str">
        <f>_xlfn.XLOOKUP(Table2[[#This Row],[Customer_ID]],Table3[Customer_ID],Table3[City],"Missing Memebership")</f>
        <v>Warangal</v>
      </c>
      <c r="J1729" s="2" t="str">
        <f>_xlfn.XLOOKUP(Table2[[#This Row],[Customer_ID]],Table3[Customer_ID],Table3[State],"Karnataka")</f>
        <v>Telangana</v>
      </c>
      <c r="K1729" s="2" t="str">
        <f>_xlfn.XLOOKUP(Table2[[#This Row],[Customer_ID]],Table3[Customer_ID],Table3[Membership],"Regular")</f>
        <v>Silver</v>
      </c>
      <c r="L1729" s="2" t="s">
        <v>954</v>
      </c>
      <c r="M1729" s="2" t="str">
        <f>_xlfn.XLOOKUP(Table2[[#This Row],[Product_ID]],Table4[Product_ID],Table4[Product_Name],"Not Found")</f>
        <v>Pepe Jeans Cap Pink</v>
      </c>
      <c r="N1729" s="2" t="str">
        <f>_xlfn.XLOOKUP(Table2[[#This Row],[Product_ID]],Table4[Product_ID],Table4[Category],"Not Found")</f>
        <v>Accessories</v>
      </c>
      <c r="O1729" s="2" t="str">
        <f>_xlfn.XLOOKUP(Table2[[#This Row],[Product_ID]],Table4[Product_ID],Table4[Subcategory],"Not Found")</f>
        <v>Cap</v>
      </c>
      <c r="P1729" s="2" t="str">
        <f>_xlfn.XLOOKUP(Table2[[#This Row],[Product_ID]],Table4[Product_ID],Table4[Brand],"Missing Brand")</f>
        <v>Pepe Jeans</v>
      </c>
      <c r="Q1729" s="2" t="s">
        <v>48</v>
      </c>
      <c r="R1729" s="2" t="str">
        <f>_xlfn.XLOOKUP(Table2[[#This Row],[Store_ID]],Table6[Store_ID],Table6[Store Name],"Not Found")</f>
        <v>TrendMart Vellore Standard</v>
      </c>
      <c r="S1729" s="2">
        <f>_xlfn.XLOOKUP(Table2[[#This Row],[Store_ID]],Table6[Store_ID],Table6[Monthly Target],"Missing Target")</f>
        <v>1200000</v>
      </c>
      <c r="T1729" s="2" t="str">
        <f>_xlfn.XLOOKUP(Table2[[#This Row],[Store_ID]],Table6[Store_ID],Table6[Region],"Not Found")</f>
        <v>South Zone 1</v>
      </c>
      <c r="U1729" s="2" t="s">
        <v>118</v>
      </c>
      <c r="V1729" s="2" t="str">
        <f>_xlfn.XLOOKUP(Table2[[#This Row],[Employee_ID]],Table5[Employee_ID],Table5[Employee Name],"Not Found")</f>
        <v>Deepak Kamath</v>
      </c>
      <c r="W1729" s="2">
        <v>2</v>
      </c>
      <c r="X1729" s="2">
        <v>965.31</v>
      </c>
      <c r="Y1729" s="2">
        <v>0</v>
      </c>
      <c r="Z1729" s="2">
        <v>0</v>
      </c>
      <c r="AA1729" s="2">
        <v>5</v>
      </c>
      <c r="AB1729" s="2">
        <v>96.53</v>
      </c>
      <c r="AC1729" s="2">
        <v>2027.15</v>
      </c>
      <c r="AD1729" s="2">
        <v>1153.94</v>
      </c>
      <c r="AE1729" s="2">
        <f t="shared" si="56"/>
        <v>776.68000000000006</v>
      </c>
      <c r="AF1729" s="2" t="s">
        <v>25</v>
      </c>
      <c r="AG1729" s="42">
        <f>IFERROR(Table2[[#This Row],[Profit]]/Table2[[#This Row],[Sales Amount]],0)</f>
        <v>0.38313888957403253</v>
      </c>
      <c r="AH1729" s="2" t="str">
        <f>TRIM(Table2[[#This Row],[Payment Modee]])</f>
        <v>UPI</v>
      </c>
      <c r="AI1729" s="2" t="s">
        <v>26</v>
      </c>
      <c r="AJ1729" s="2" t="s">
        <v>27</v>
      </c>
      <c r="AK1729" s="2" t="s">
        <v>808</v>
      </c>
      <c r="AL1729" s="16" t="str">
        <f>IF(HOUR(Table2[[#This Row],[Order Time]])&lt;12,"Morning",IF(HOUR(Table2[[#This Row],[Order Time]])&lt;17,"Afternoon",IF(HOUR(Table2[[#This Row],[Order Time]])&lt;21,"Evening","Night")))</f>
        <v>Evening</v>
      </c>
      <c r="AM1729" s="16" t="s">
        <v>29</v>
      </c>
    </row>
    <row r="1730" spans="1:39" x14ac:dyDescent="0.25">
      <c r="A1730" s="13" t="s">
        <v>3553</v>
      </c>
      <c r="B1730" s="4">
        <v>45735</v>
      </c>
      <c r="C1730" s="2">
        <f>YEAR(Table2[[#This Row],[Invoice Date]])</f>
        <v>2025</v>
      </c>
      <c r="D1730" s="2" t="str">
        <f>TEXT(Table2[[#This Row],[Invoice Date]],"mmm")</f>
        <v>Mar</v>
      </c>
      <c r="E1730" s="2" t="str">
        <f>Table2[[#This Row],[Store_ID]]&amp;"-"&amp;Table2[[#This Row],[Year]]&amp;"-"&amp;Table2[[#This Row],[Month]]</f>
        <v>STR052-2025-Mar</v>
      </c>
      <c r="F1730" s="2" t="s">
        <v>2480</v>
      </c>
      <c r="G1730" s="2" t="str">
        <f>_xlfn.XLOOKUP(Table2[[#This Row],[Customer_ID]],Table3[Customer_ID],Table3[Customer Name],"Not Found")</f>
        <v>Pandian Iyer</v>
      </c>
      <c r="H1730" s="2" t="str">
        <f>_xlfn.XLOOKUP(Table2[[#This Row],[Customer_ID]],Table3[Customer_ID],Table3[Gender],"Female")</f>
        <v>Male</v>
      </c>
      <c r="I1730" s="2" t="str">
        <f>_xlfn.XLOOKUP(Table2[[#This Row],[Customer_ID]],Table3[Customer_ID],Table3[City],"Missing Memebership")</f>
        <v>Vijayawada</v>
      </c>
      <c r="J1730" s="2" t="str">
        <f>_xlfn.XLOOKUP(Table2[[#This Row],[Customer_ID]],Table3[Customer_ID],Table3[State],"Karnataka")</f>
        <v>Andhra Pradesh</v>
      </c>
      <c r="K1730" s="2" t="str">
        <f>_xlfn.XLOOKUP(Table2[[#This Row],[Customer_ID]],Table3[Customer_ID],Table3[Membership],"Regular")</f>
        <v>Gold</v>
      </c>
      <c r="L1730" s="2" t="s">
        <v>9158</v>
      </c>
      <c r="M1730" s="2" t="str">
        <f>_xlfn.XLOOKUP(Table2[[#This Row],[Product_ID]],Table4[Product_ID],Table4[Product_Name],"Not Found")</f>
        <v>Not Found</v>
      </c>
      <c r="N1730" s="2" t="str">
        <f>_xlfn.XLOOKUP(Table2[[#This Row],[Product_ID]],Table4[Product_ID],Table4[Category],"Not Found")</f>
        <v>Not Found</v>
      </c>
      <c r="O1730" s="2" t="str">
        <f>_xlfn.XLOOKUP(Table2[[#This Row],[Product_ID]],Table4[Product_ID],Table4[Subcategory],"Not Found")</f>
        <v>Not Found</v>
      </c>
      <c r="P1730" s="2" t="str">
        <f>_xlfn.XLOOKUP(Table2[[#This Row],[Product_ID]],Table4[Product_ID],Table4[Brand],"Missing Brand")</f>
        <v>Missing Brand</v>
      </c>
      <c r="Q1730" s="2" t="s">
        <v>1413</v>
      </c>
      <c r="R1730" s="2" t="str">
        <f>_xlfn.XLOOKUP(Table2[[#This Row],[Store_ID]],Table6[Store_ID],Table6[Store Name],"Not Found")</f>
        <v>TrendMart Guntur High Street</v>
      </c>
      <c r="S1730" s="2">
        <f>_xlfn.XLOOKUP(Table2[[#This Row],[Store_ID]],Table6[Store_ID],Table6[Monthly Target],"Missing Target")</f>
        <v>800000</v>
      </c>
      <c r="T1730" s="2" t="str">
        <f>_xlfn.XLOOKUP(Table2[[#This Row],[Store_ID]],Table6[Store_ID],Table6[Region],"Not Found")</f>
        <v>South Zone 3</v>
      </c>
      <c r="U1730" s="2" t="s">
        <v>465</v>
      </c>
      <c r="V1730" s="2" t="str">
        <f>_xlfn.XLOOKUP(Table2[[#This Row],[Employee_ID]],Table5[Employee_ID],Table5[Employee Name],"Not Found")</f>
        <v>Vinod Hegde</v>
      </c>
      <c r="W1730" s="2">
        <v>3</v>
      </c>
      <c r="X1730" s="2">
        <v>1125.83</v>
      </c>
      <c r="Y1730" s="2">
        <v>0</v>
      </c>
      <c r="Z1730" s="2">
        <v>0</v>
      </c>
      <c r="AA1730" s="2">
        <v>12</v>
      </c>
      <c r="AB1730" s="2">
        <v>405.3</v>
      </c>
      <c r="AC1730" s="2">
        <v>3782.79</v>
      </c>
      <c r="AD1730" s="2">
        <v>2099.52</v>
      </c>
      <c r="AE1730" s="2">
        <f t="shared" si="56"/>
        <v>1277.97</v>
      </c>
      <c r="AF1730" s="2" t="s">
        <v>25</v>
      </c>
      <c r="AG1730" s="42">
        <f>IFERROR(Table2[[#This Row],[Profit]]/Table2[[#This Row],[Sales Amount]],0)</f>
        <v>0.33783794500884268</v>
      </c>
      <c r="AH1730" s="2" t="str">
        <f>TRIM(Table2[[#This Row],[Payment Modee]])</f>
        <v>UPI</v>
      </c>
      <c r="AI1730" s="2" t="s">
        <v>26</v>
      </c>
      <c r="AJ1730" s="2" t="s">
        <v>27</v>
      </c>
      <c r="AK1730" s="2" t="s">
        <v>3554</v>
      </c>
      <c r="AL1730" s="16" t="str">
        <f>IF(HOUR(Table2[[#This Row],[Order Time]])&lt;12,"Morning",IF(HOUR(Table2[[#This Row],[Order Time]])&lt;17,"Afternoon",IF(HOUR(Table2[[#This Row],[Order Time]])&lt;21,"Evening","Night")))</f>
        <v>Morning</v>
      </c>
      <c r="AM1730" s="16" t="s">
        <v>29</v>
      </c>
    </row>
    <row r="1731" spans="1:39" x14ac:dyDescent="0.25">
      <c r="A1731" s="13" t="s">
        <v>3555</v>
      </c>
      <c r="B1731" s="4">
        <v>45537</v>
      </c>
      <c r="C1731" s="2">
        <f>YEAR(Table2[[#This Row],[Invoice Date]])</f>
        <v>2024</v>
      </c>
      <c r="D1731" s="2" t="str">
        <f>TEXT(Table2[[#This Row],[Invoice Date]],"mmm")</f>
        <v>Sep</v>
      </c>
      <c r="E1731" s="2" t="str">
        <f>Table2[[#This Row],[Store_ID]]&amp;"-"&amp;Table2[[#This Row],[Year]]&amp;"-"&amp;Table2[[#This Row],[Month]]</f>
        <v>STR047-2024-Sep</v>
      </c>
      <c r="F1731" s="2" t="s">
        <v>1286</v>
      </c>
      <c r="G1731" s="2" t="str">
        <f>_xlfn.XLOOKUP(Table2[[#This Row],[Customer_ID]],Table3[Customer_ID],Table3[Customer Name],"Not Found")</f>
        <v>Chidambaram Rao</v>
      </c>
      <c r="H1731" s="2" t="str">
        <f>_xlfn.XLOOKUP(Table2[[#This Row],[Customer_ID]],Table3[Customer_ID],Table3[Gender],"Female")</f>
        <v>Male</v>
      </c>
      <c r="I1731" s="2" t="str">
        <f>_xlfn.XLOOKUP(Table2[[#This Row],[Customer_ID]],Table3[Customer_ID],Table3[City],"Missing Memebership")</f>
        <v>Bengaluru</v>
      </c>
      <c r="J1731" s="2" t="str">
        <f>_xlfn.XLOOKUP(Table2[[#This Row],[Customer_ID]],Table3[Customer_ID],Table3[State],"Karnataka")</f>
        <v>Karnataka</v>
      </c>
      <c r="K1731" s="2" t="str">
        <f>_xlfn.XLOOKUP(Table2[[#This Row],[Customer_ID]],Table3[Customer_ID],Table3[Membership],"Regular")</f>
        <v>Platinum</v>
      </c>
      <c r="L1731" s="2" t="s">
        <v>1540</v>
      </c>
      <c r="M1731" s="2" t="str">
        <f>_xlfn.XLOOKUP(Table2[[#This Row],[Product_ID]],Table4[Product_ID],Table4[Product_Name],"Not Found")</f>
        <v>Bata Braided Belt White</v>
      </c>
      <c r="N1731" s="2" t="str">
        <f>_xlfn.XLOOKUP(Table2[[#This Row],[Product_ID]],Table4[Product_ID],Table4[Category],"Not Found")</f>
        <v>Belts</v>
      </c>
      <c r="O1731" s="2" t="str">
        <f>_xlfn.XLOOKUP(Table2[[#This Row],[Product_ID]],Table4[Product_ID],Table4[Subcategory],"Not Found")</f>
        <v>Braided Belt</v>
      </c>
      <c r="P1731" s="2" t="str">
        <f>_xlfn.XLOOKUP(Table2[[#This Row],[Product_ID]],Table4[Product_ID],Table4[Brand],"Missing Brand")</f>
        <v>Bata</v>
      </c>
      <c r="Q1731" s="2" t="s">
        <v>107</v>
      </c>
      <c r="R1731" s="2" t="str">
        <f>_xlfn.XLOOKUP(Table2[[#This Row],[Store_ID]],Table6[Store_ID],Table6[Store Name],"Not Found")</f>
        <v>TrendMart Kurnool Standard</v>
      </c>
      <c r="S1731" s="2">
        <f>_xlfn.XLOOKUP(Table2[[#This Row],[Store_ID]],Table6[Store_ID],Table6[Monthly Target],"Missing Target")</f>
        <v>800000</v>
      </c>
      <c r="T1731" s="2" t="str">
        <f>_xlfn.XLOOKUP(Table2[[#This Row],[Store_ID]],Table6[Store_ID],Table6[Region],"Not Found")</f>
        <v>South Zone 3</v>
      </c>
      <c r="U1731" s="2" t="s">
        <v>417</v>
      </c>
      <c r="V1731" s="2" t="str">
        <f>_xlfn.XLOOKUP(Table2[[#This Row],[Employee_ID]],Table5[Employee_ID],Table5[Employee Name],"Not Found")</f>
        <v>Arjun Krishnan</v>
      </c>
      <c r="W1731" s="2">
        <v>1</v>
      </c>
      <c r="X1731" s="2">
        <v>1267.5</v>
      </c>
      <c r="Y1731" s="2">
        <v>0</v>
      </c>
      <c r="Z1731" s="2">
        <v>0</v>
      </c>
      <c r="AA1731" s="2">
        <v>12</v>
      </c>
      <c r="AB1731" s="2">
        <v>152.1</v>
      </c>
      <c r="AC1731" s="2">
        <v>1419.6</v>
      </c>
      <c r="AD1731" s="2">
        <v>879.48</v>
      </c>
      <c r="AE1731" s="2">
        <f t="shared" si="56"/>
        <v>388.01999999999987</v>
      </c>
      <c r="AF1731" s="2" t="s">
        <v>35</v>
      </c>
      <c r="AG1731" s="42">
        <f>IFERROR(Table2[[#This Row],[Profit]]/Table2[[#This Row],[Sales Amount]],0)</f>
        <v>0.27333051563820787</v>
      </c>
      <c r="AH1731" s="2" t="str">
        <f>TRIM(Table2[[#This Row],[Payment Modee]])</f>
        <v>Debit Card</v>
      </c>
      <c r="AI1731" s="2" t="s">
        <v>36</v>
      </c>
      <c r="AJ1731" s="2" t="s">
        <v>27</v>
      </c>
      <c r="AK1731" s="2" t="s">
        <v>1341</v>
      </c>
      <c r="AL1731" s="16" t="str">
        <f>IF(HOUR(Table2[[#This Row],[Order Time]])&lt;12,"Morning",IF(HOUR(Table2[[#This Row],[Order Time]])&lt;17,"Afternoon",IF(HOUR(Table2[[#This Row],[Order Time]])&lt;21,"Evening","Night")))</f>
        <v>Afternoon</v>
      </c>
      <c r="AM1731" s="16" t="s">
        <v>29</v>
      </c>
    </row>
    <row r="1732" spans="1:39" x14ac:dyDescent="0.25">
      <c r="A1732" s="13" t="s">
        <v>3556</v>
      </c>
      <c r="B1732" s="4">
        <v>45575</v>
      </c>
      <c r="C1732" s="2">
        <f>YEAR(Table2[[#This Row],[Invoice Date]])</f>
        <v>2024</v>
      </c>
      <c r="D1732" s="2" t="str">
        <f>TEXT(Table2[[#This Row],[Invoice Date]],"mmm")</f>
        <v>Oct</v>
      </c>
      <c r="E1732" s="2" t="str">
        <f>Table2[[#This Row],[Store_ID]]&amp;"-"&amp;Table2[[#This Row],[Year]]&amp;"-"&amp;Table2[[#This Row],[Month]]</f>
        <v>STR029-2024-Oct</v>
      </c>
      <c r="F1732" s="2" t="s">
        <v>420</v>
      </c>
      <c r="G1732" s="2" t="str">
        <f>_xlfn.XLOOKUP(Table2[[#This Row],[Customer_ID]],Table3[Customer_ID],Table3[Customer Name],"Not Found")</f>
        <v>Nandini Natarajan</v>
      </c>
      <c r="H1732" s="2" t="str">
        <f>_xlfn.XLOOKUP(Table2[[#This Row],[Customer_ID]],Table3[Customer_ID],Table3[Gender],"Female")</f>
        <v>Female</v>
      </c>
      <c r="I1732" s="2" t="str">
        <f>_xlfn.XLOOKUP(Table2[[#This Row],[Customer_ID]],Table3[Customer_ID],Table3[City],"Missing Memebership")</f>
        <v>Chennai</v>
      </c>
      <c r="J1732" s="2" t="str">
        <f>_xlfn.XLOOKUP(Table2[[#This Row],[Customer_ID]],Table3[Customer_ID],Table3[State],"Karnataka")</f>
        <v>Tamil Nadu</v>
      </c>
      <c r="K1732" s="2" t="str">
        <f>_xlfn.XLOOKUP(Table2[[#This Row],[Customer_ID]],Table3[Customer_ID],Table3[Membership],"Regular")</f>
        <v>Gold</v>
      </c>
      <c r="L1732" s="2" t="s">
        <v>566</v>
      </c>
      <c r="M1732" s="2" t="str">
        <f>_xlfn.XLOOKUP(Table2[[#This Row],[Product_ID]],Table4[Product_ID],Table4[Product_Name],"Not Found")</f>
        <v>Westside Cap Beige</v>
      </c>
      <c r="N1732" s="2" t="str">
        <f>_xlfn.XLOOKUP(Table2[[#This Row],[Product_ID]],Table4[Product_ID],Table4[Category],"Not Found")</f>
        <v>Accessories</v>
      </c>
      <c r="O1732" s="2" t="str">
        <f>_xlfn.XLOOKUP(Table2[[#This Row],[Product_ID]],Table4[Product_ID],Table4[Subcategory],"Not Found")</f>
        <v>Cap</v>
      </c>
      <c r="P1732" s="2" t="str">
        <f>_xlfn.XLOOKUP(Table2[[#This Row],[Product_ID]],Table4[Product_ID],Table4[Brand],"Missing Brand")</f>
        <v>Westside</v>
      </c>
      <c r="Q1732" s="2" t="s">
        <v>282</v>
      </c>
      <c r="R1732" s="2" t="str">
        <f>_xlfn.XLOOKUP(Table2[[#This Row],[Store_ID]],Table6[Store_ID],Table6[Store Name],"Not Found")</f>
        <v>TrendMart Davanagere High Street</v>
      </c>
      <c r="S1732" s="2">
        <f>_xlfn.XLOOKUP(Table2[[#This Row],[Store_ID]],Table6[Store_ID],Table6[Monthly Target],"Missing Target")</f>
        <v>800000</v>
      </c>
      <c r="T1732" s="2" t="str">
        <f>_xlfn.XLOOKUP(Table2[[#This Row],[Store_ID]],Table6[Store_ID],Table6[Region],"Not Found")</f>
        <v>South Zone 2</v>
      </c>
      <c r="U1732" s="2" t="s">
        <v>62</v>
      </c>
      <c r="V1732" s="2" t="str">
        <f>_xlfn.XLOOKUP(Table2[[#This Row],[Employee_ID]],Table5[Employee_ID],Table5[Employee Name],"Not Found")</f>
        <v>Rahul Krishnan</v>
      </c>
      <c r="W1732" s="2">
        <v>3</v>
      </c>
      <c r="X1732" s="2">
        <v>708.51</v>
      </c>
      <c r="Y1732" s="2">
        <v>30</v>
      </c>
      <c r="Z1732" s="2">
        <v>637.66</v>
      </c>
      <c r="AA1732" s="2">
        <v>5</v>
      </c>
      <c r="AB1732" s="2">
        <v>74.39</v>
      </c>
      <c r="AC1732" s="2">
        <v>1562.26</v>
      </c>
      <c r="AD1732" s="2">
        <v>1211.1300000000001</v>
      </c>
      <c r="AE1732" s="2">
        <f t="shared" si="56"/>
        <v>276.7399999999999</v>
      </c>
      <c r="AF1732" s="2" t="s">
        <v>69</v>
      </c>
      <c r="AG1732" s="42">
        <f>IFERROR(Table2[[#This Row],[Profit]]/Table2[[#This Row],[Sales Amount]],0)</f>
        <v>0.17714080882823596</v>
      </c>
      <c r="AH1732" s="2" t="str">
        <f>TRIM(Table2[[#This Row],[Payment Modee]])</f>
        <v>Cash</v>
      </c>
      <c r="AI1732" s="2" t="s">
        <v>36</v>
      </c>
      <c r="AJ1732" s="2" t="s">
        <v>27</v>
      </c>
      <c r="AK1732" s="2" t="s">
        <v>1154</v>
      </c>
      <c r="AL1732" s="16" t="str">
        <f>IF(HOUR(Table2[[#This Row],[Order Time]])&lt;12,"Morning",IF(HOUR(Table2[[#This Row],[Order Time]])&lt;17,"Afternoon",IF(HOUR(Table2[[#This Row],[Order Time]])&lt;21,"Evening","Night")))</f>
        <v>Evening</v>
      </c>
      <c r="AM1732" s="16" t="s">
        <v>29</v>
      </c>
    </row>
    <row r="1733" spans="1:39" x14ac:dyDescent="0.25">
      <c r="A1733" s="13" t="s">
        <v>3557</v>
      </c>
      <c r="B1733" s="4">
        <v>45475</v>
      </c>
      <c r="C1733" s="2">
        <f>YEAR(Table2[[#This Row],[Invoice Date]])</f>
        <v>2024</v>
      </c>
      <c r="D1733" s="2" t="str">
        <f>TEXT(Table2[[#This Row],[Invoice Date]],"mmm")</f>
        <v>Jul</v>
      </c>
      <c r="E1733" s="2" t="str">
        <f>Table2[[#This Row],[Store_ID]]&amp;"-"&amp;Table2[[#This Row],[Year]]&amp;"-"&amp;Table2[[#This Row],[Month]]</f>
        <v>STR010-2024-Jul</v>
      </c>
      <c r="F1733" s="2" t="s">
        <v>1181</v>
      </c>
      <c r="G1733" s="2" t="str">
        <f>_xlfn.XLOOKUP(Table2[[#This Row],[Customer_ID]],Table3[Customer_ID],Table3[Customer Name],"Not Found")</f>
        <v>Vani Prasad</v>
      </c>
      <c r="H1733" s="2" t="str">
        <f>_xlfn.XLOOKUP(Table2[[#This Row],[Customer_ID]],Table3[Customer_ID],Table3[Gender],"Female")</f>
        <v>Female</v>
      </c>
      <c r="I1733" s="2" t="str">
        <f>_xlfn.XLOOKUP(Table2[[#This Row],[Customer_ID]],Table3[Customer_ID],Table3[City],"Missing Memebership")</f>
        <v>Bengaluru</v>
      </c>
      <c r="J1733" s="2" t="str">
        <f>_xlfn.XLOOKUP(Table2[[#This Row],[Customer_ID]],Table3[Customer_ID],Table3[State],"Karnataka")</f>
        <v>Karnataka</v>
      </c>
      <c r="K1733" s="2" t="str">
        <f>_xlfn.XLOOKUP(Table2[[#This Row],[Customer_ID]],Table3[Customer_ID],Table3[Membership],"Regular")</f>
        <v>Silver</v>
      </c>
      <c r="L1733" s="2" t="s">
        <v>306</v>
      </c>
      <c r="M1733" s="2" t="str">
        <f>_xlfn.XLOOKUP(Table2[[#This Row],[Product_ID]],Table4[Product_ID],Table4[Product_Name],"Not Found")</f>
        <v>Raymond Slim Fit Beige</v>
      </c>
      <c r="N1733" s="2" t="str">
        <f>_xlfn.XLOOKUP(Table2[[#This Row],[Product_ID]],Table4[Product_ID],Table4[Category],"Not Found")</f>
        <v>Men Jeans</v>
      </c>
      <c r="O1733" s="2" t="str">
        <f>_xlfn.XLOOKUP(Table2[[#This Row],[Product_ID]],Table4[Product_ID],Table4[Subcategory],"Not Found")</f>
        <v>Slim Fit</v>
      </c>
      <c r="P1733" s="2" t="str">
        <f>_xlfn.XLOOKUP(Table2[[#This Row],[Product_ID]],Table4[Product_ID],Table4[Brand],"Missing Brand")</f>
        <v>Raymond</v>
      </c>
      <c r="Q1733" s="2" t="s">
        <v>818</v>
      </c>
      <c r="R1733" s="2" t="str">
        <f>_xlfn.XLOOKUP(Table2[[#This Row],[Store_ID]],Table6[Store_ID],Table6[Store Name],"Not Found")</f>
        <v>TrendMart Kochi Mall Kiosk</v>
      </c>
      <c r="S1733" s="2">
        <f>_xlfn.XLOOKUP(Table2[[#This Row],[Store_ID]],Table6[Store_ID],Table6[Monthly Target],"Missing Target")</f>
        <v>2500000</v>
      </c>
      <c r="T1733" s="2" t="str">
        <f>_xlfn.XLOOKUP(Table2[[#This Row],[Store_ID]],Table6[Store_ID],Table6[Region],"Not Found")</f>
        <v>South Zone 1</v>
      </c>
      <c r="U1733" s="2" t="s">
        <v>460</v>
      </c>
      <c r="V1733" s="2" t="str">
        <f>_xlfn.XLOOKUP(Table2[[#This Row],[Employee_ID]],Table5[Employee_ID],Table5[Employee Name],"Not Found")</f>
        <v>Pranav Reddy</v>
      </c>
      <c r="W1733" s="2">
        <v>3</v>
      </c>
      <c r="X1733" s="2">
        <v>1081.8599999999999</v>
      </c>
      <c r="Y1733" s="2">
        <v>5</v>
      </c>
      <c r="Z1733" s="2">
        <v>162.28</v>
      </c>
      <c r="AA1733" s="2">
        <v>12</v>
      </c>
      <c r="AB1733" s="2">
        <v>370</v>
      </c>
      <c r="AC1733" s="2">
        <v>3453.3</v>
      </c>
      <c r="AD1733" s="2">
        <v>2598.1799999999998</v>
      </c>
      <c r="AE1733" s="2">
        <f t="shared" si="56"/>
        <v>485.12000000000035</v>
      </c>
      <c r="AF1733" s="2" t="s">
        <v>35</v>
      </c>
      <c r="AG1733" s="42">
        <f>IFERROR(Table2[[#This Row],[Profit]]/Table2[[#This Row],[Sales Amount]],0)</f>
        <v>0.14048012046448333</v>
      </c>
      <c r="AH1733" s="2" t="str">
        <f>TRIM(Table2[[#This Row],[Payment Modee]])</f>
        <v>Debit Card</v>
      </c>
      <c r="AI1733" s="2" t="s">
        <v>36</v>
      </c>
      <c r="AJ1733" s="2" t="s">
        <v>27</v>
      </c>
      <c r="AK1733" s="2" t="s">
        <v>120</v>
      </c>
      <c r="AL1733" s="16" t="str">
        <f>IF(HOUR(Table2[[#This Row],[Order Time]])&lt;12,"Morning",IF(HOUR(Table2[[#This Row],[Order Time]])&lt;17,"Afternoon",IF(HOUR(Table2[[#This Row],[Order Time]])&lt;21,"Evening","Night")))</f>
        <v>Afternoon</v>
      </c>
      <c r="AM1733" s="16" t="s">
        <v>29</v>
      </c>
    </row>
    <row r="1734" spans="1:39" x14ac:dyDescent="0.25">
      <c r="A1734" s="13" t="s">
        <v>3558</v>
      </c>
      <c r="B1734" s="4">
        <v>45740</v>
      </c>
      <c r="C1734" s="2">
        <f>YEAR(Table2[[#This Row],[Invoice Date]])</f>
        <v>2025</v>
      </c>
      <c r="D1734" s="2" t="str">
        <f>TEXT(Table2[[#This Row],[Invoice Date]],"mmm")</f>
        <v>Mar</v>
      </c>
      <c r="E1734" s="2" t="str">
        <f>Table2[[#This Row],[Store_ID]]&amp;"-"&amp;Table2[[#This Row],[Year]]&amp;"-"&amp;Table2[[#This Row],[Month]]</f>
        <v>STR007-2025-Mar</v>
      </c>
      <c r="F1734" s="2" t="s">
        <v>872</v>
      </c>
      <c r="G1734" s="2" t="str">
        <f>_xlfn.XLOOKUP(Table2[[#This Row],[Customer_ID]],Table3[Customer_ID],Table3[Customer Name],"Not Found")</f>
        <v>Janani Murthy</v>
      </c>
      <c r="H1734" s="2" t="str">
        <f>_xlfn.XLOOKUP(Table2[[#This Row],[Customer_ID]],Table3[Customer_ID],Table3[Gender],"Female")</f>
        <v>Female</v>
      </c>
      <c r="I1734" s="2" t="str">
        <f>_xlfn.XLOOKUP(Table2[[#This Row],[Customer_ID]],Table3[Customer_ID],Table3[City],"Missing Memebership")</f>
        <v>Nizamabad</v>
      </c>
      <c r="J1734" s="2" t="str">
        <f>_xlfn.XLOOKUP(Table2[[#This Row],[Customer_ID]],Table3[Customer_ID],Table3[State],"Karnataka")</f>
        <v>Telangana</v>
      </c>
      <c r="K1734" s="2" t="str">
        <f>_xlfn.XLOOKUP(Table2[[#This Row],[Customer_ID]],Table3[Customer_ID],Table3[Membership],"Regular")</f>
        <v>Regular</v>
      </c>
      <c r="L1734" s="2" t="s">
        <v>1112</v>
      </c>
      <c r="M1734" s="2" t="str">
        <f>_xlfn.XLOOKUP(Table2[[#This Row],[Product_ID]],Table4[Product_ID],Table4[Product_Name],"Not Found")</f>
        <v>Fossil Digital Watch Maroon</v>
      </c>
      <c r="N1734" s="2" t="str">
        <f>_xlfn.XLOOKUP(Table2[[#This Row],[Product_ID]],Table4[Product_ID],Table4[Category],"Not Found")</f>
        <v>Watches</v>
      </c>
      <c r="O1734" s="2" t="str">
        <f>_xlfn.XLOOKUP(Table2[[#This Row],[Product_ID]],Table4[Product_ID],Table4[Subcategory],"Not Found")</f>
        <v>Digital Watch</v>
      </c>
      <c r="P1734" s="2" t="str">
        <f>_xlfn.XLOOKUP(Table2[[#This Row],[Product_ID]],Table4[Product_ID],Table4[Brand],"Missing Brand")</f>
        <v>Fossil</v>
      </c>
      <c r="Q1734" s="2" t="s">
        <v>307</v>
      </c>
      <c r="R1734" s="2" t="str">
        <f>_xlfn.XLOOKUP(Table2[[#This Row],[Store_ID]],Table6[Store_ID],Table6[Store Name],"Not Found")</f>
        <v>TrendMart Thoothukudi Mall Kiosk</v>
      </c>
      <c r="S1734" s="2">
        <f>_xlfn.XLOOKUP(Table2[[#This Row],[Store_ID]],Table6[Store_ID],Table6[Monthly Target],"Missing Target")</f>
        <v>1500000</v>
      </c>
      <c r="T1734" s="2" t="str">
        <f>_xlfn.XLOOKUP(Table2[[#This Row],[Store_ID]],Table6[Store_ID],Table6[Region],"Not Found")</f>
        <v>South Zone 1</v>
      </c>
      <c r="U1734" s="2" t="s">
        <v>192</v>
      </c>
      <c r="V1734" s="2" t="str">
        <f>_xlfn.XLOOKUP(Table2[[#This Row],[Employee_ID]],Table5[Employee_ID],Table5[Employee Name],"Not Found")</f>
        <v>Hari Nair</v>
      </c>
      <c r="W1734" s="2">
        <v>1</v>
      </c>
      <c r="X1734" s="2">
        <v>2899.8</v>
      </c>
      <c r="Y1734" s="2">
        <v>20</v>
      </c>
      <c r="Z1734" s="2">
        <v>579.96</v>
      </c>
      <c r="AA1734" s="2">
        <v>12</v>
      </c>
      <c r="AB1734" s="2">
        <v>278.38</v>
      </c>
      <c r="AC1734" s="2">
        <v>2598.2199999999998</v>
      </c>
      <c r="AD1734" s="2">
        <v>2039.7</v>
      </c>
      <c r="AE1734" s="2">
        <f t="shared" si="56"/>
        <v>280.13999999999976</v>
      </c>
      <c r="AF1734" s="2" t="s">
        <v>119</v>
      </c>
      <c r="AG1734" s="42">
        <f>IFERROR(Table2[[#This Row],[Profit]]/Table2[[#This Row],[Sales Amount]],0)</f>
        <v>0.10781996905573807</v>
      </c>
      <c r="AH1734" s="2" t="str">
        <f>TRIM(Table2[[#This Row],[Payment Modee]])</f>
        <v>Net Banking</v>
      </c>
      <c r="AI1734" s="2" t="s">
        <v>26</v>
      </c>
      <c r="AJ1734" s="2" t="s">
        <v>27</v>
      </c>
      <c r="AK1734" s="2" t="s">
        <v>819</v>
      </c>
      <c r="AL1734" s="16" t="str">
        <f>IF(HOUR(Table2[[#This Row],[Order Time]])&lt;12,"Morning",IF(HOUR(Table2[[#This Row],[Order Time]])&lt;17,"Afternoon",IF(HOUR(Table2[[#This Row],[Order Time]])&lt;21,"Evening","Night")))</f>
        <v>Evening</v>
      </c>
      <c r="AM1734" s="16" t="s">
        <v>29</v>
      </c>
    </row>
    <row r="1735" spans="1:39" x14ac:dyDescent="0.25">
      <c r="A1735" s="13" t="s">
        <v>3559</v>
      </c>
      <c r="B1735" s="4">
        <v>45602</v>
      </c>
      <c r="C1735" s="2">
        <f>YEAR(Table2[[#This Row],[Invoice Date]])</f>
        <v>2024</v>
      </c>
      <c r="D1735" s="2" t="str">
        <f>TEXT(Table2[[#This Row],[Invoice Date]],"mmm")</f>
        <v>Nov</v>
      </c>
      <c r="E1735" s="2" t="str">
        <f>Table2[[#This Row],[Store_ID]]&amp;"-"&amp;Table2[[#This Row],[Year]]&amp;"-"&amp;Table2[[#This Row],[Month]]</f>
        <v>STR035-2024-Nov</v>
      </c>
      <c r="F1735" s="2" t="s">
        <v>1161</v>
      </c>
      <c r="G1735" s="2" t="str">
        <f>_xlfn.XLOOKUP(Table2[[#This Row],[Customer_ID]],Table3[Customer_ID],Table3[Customer Name],"Not Found")</f>
        <v>Selvam Gounder</v>
      </c>
      <c r="H1735" s="2" t="str">
        <f>_xlfn.XLOOKUP(Table2[[#This Row],[Customer_ID]],Table3[Customer_ID],Table3[Gender],"Female")</f>
        <v>Male</v>
      </c>
      <c r="I1735" s="2" t="str">
        <f>_xlfn.XLOOKUP(Table2[[#This Row],[Customer_ID]],Table3[Customer_ID],Table3[City],"Missing Memebership")</f>
        <v>Mysuru</v>
      </c>
      <c r="J1735" s="2" t="str">
        <f>_xlfn.XLOOKUP(Table2[[#This Row],[Customer_ID]],Table3[Customer_ID],Table3[State],"Karnataka")</f>
        <v>Karnataka</v>
      </c>
      <c r="K1735" s="2" t="str">
        <f>_xlfn.XLOOKUP(Table2[[#This Row],[Customer_ID]],Table3[Customer_ID],Table3[Membership],"Regular")</f>
        <v>Regular</v>
      </c>
      <c r="L1735" s="2" t="s">
        <v>463</v>
      </c>
      <c r="M1735" s="2" t="str">
        <f>_xlfn.XLOOKUP(Table2[[#This Row],[Product_ID]],Table4[Product_ID],Table4[Product_Name],"Not Found")</f>
        <v>Blackberrys Formal Trouser Mustard</v>
      </c>
      <c r="N1735" s="2" t="str">
        <f>_xlfn.XLOOKUP(Table2[[#This Row],[Product_ID]],Table4[Product_ID],Table4[Category],"Not Found")</f>
        <v>Men Trousers</v>
      </c>
      <c r="O1735" s="2" t="str">
        <f>_xlfn.XLOOKUP(Table2[[#This Row],[Product_ID]],Table4[Product_ID],Table4[Subcategory],"Not Found")</f>
        <v>Formal Trouser</v>
      </c>
      <c r="P1735" s="2" t="str">
        <f>_xlfn.XLOOKUP(Table2[[#This Row],[Product_ID]],Table4[Product_ID],Table4[Brand],"Missing Brand")</f>
        <v>Missing Brand Name</v>
      </c>
      <c r="Q1735" s="2" t="s">
        <v>1079</v>
      </c>
      <c r="R1735" s="2" t="str">
        <f>_xlfn.XLOOKUP(Table2[[#This Row],[Store_ID]],Table6[Store_ID],Table6[Store Name],"Not Found")</f>
        <v>TrendMart Vijayawada Mall Kiosk</v>
      </c>
      <c r="S1735" s="2">
        <f>_xlfn.XLOOKUP(Table2[[#This Row],[Store_ID]],Table6[Store_ID],Table6[Monthly Target],"Missing Target")</f>
        <v>1200000</v>
      </c>
      <c r="T1735" s="2" t="str">
        <f>_xlfn.XLOOKUP(Table2[[#This Row],[Store_ID]],Table6[Store_ID],Table6[Region],"Not Found")</f>
        <v>South Zone 3</v>
      </c>
      <c r="U1735" s="2" t="s">
        <v>147</v>
      </c>
      <c r="V1735" s="2" t="str">
        <f>_xlfn.XLOOKUP(Table2[[#This Row],[Employee_ID]],Table5[Employee_ID],Table5[Employee Name],"Not Found")</f>
        <v>Logesh Gopalakrishnan</v>
      </c>
      <c r="W1735" s="2">
        <v>3</v>
      </c>
      <c r="X1735" s="2">
        <v>1217.78</v>
      </c>
      <c r="Y1735" s="2">
        <v>10</v>
      </c>
      <c r="Z1735" s="2">
        <v>365.33</v>
      </c>
      <c r="AA1735" s="2">
        <v>12</v>
      </c>
      <c r="AB1735" s="2">
        <v>394.56</v>
      </c>
      <c r="AC1735" s="2">
        <v>3682.57</v>
      </c>
      <c r="AD1735" s="2">
        <v>2620.29</v>
      </c>
      <c r="AE1735" s="2">
        <f t="shared" si="56"/>
        <v>667.72000000000025</v>
      </c>
      <c r="AF1735" s="2" t="s">
        <v>35</v>
      </c>
      <c r="AG1735" s="42">
        <f>IFERROR(Table2[[#This Row],[Profit]]/Table2[[#This Row],[Sales Amount]],0)</f>
        <v>0.18131902448561743</v>
      </c>
      <c r="AH1735" s="2" t="str">
        <f>TRIM(Table2[[#This Row],[Payment Modee]])</f>
        <v>Debit Card</v>
      </c>
      <c r="AI1735" s="2" t="s">
        <v>26</v>
      </c>
      <c r="AJ1735" s="2" t="s">
        <v>27</v>
      </c>
      <c r="AK1735" s="2" t="s">
        <v>1555</v>
      </c>
      <c r="AL1735" s="16" t="str">
        <f>IF(HOUR(Table2[[#This Row],[Order Time]])&lt;12,"Morning",IF(HOUR(Table2[[#This Row],[Order Time]])&lt;17,"Afternoon",IF(HOUR(Table2[[#This Row],[Order Time]])&lt;21,"Evening","Night")))</f>
        <v>Morning</v>
      </c>
      <c r="AM1735" s="16" t="s">
        <v>29</v>
      </c>
    </row>
    <row r="1736" spans="1:39" x14ac:dyDescent="0.25">
      <c r="A1736" s="13" t="s">
        <v>3560</v>
      </c>
      <c r="B1736" s="4">
        <v>45516</v>
      </c>
      <c r="C1736" s="2">
        <f>YEAR(Table2[[#This Row],[Invoice Date]])</f>
        <v>2024</v>
      </c>
      <c r="D1736" s="2" t="str">
        <f>TEXT(Table2[[#This Row],[Invoice Date]],"mmm")</f>
        <v>Aug</v>
      </c>
      <c r="E1736" s="2" t="str">
        <f>Table2[[#This Row],[Store_ID]]&amp;"-"&amp;Table2[[#This Row],[Year]]&amp;"-"&amp;Table2[[#This Row],[Month]]</f>
        <v>STR047-2024-Aug</v>
      </c>
      <c r="F1736" s="2" t="s">
        <v>2102</v>
      </c>
      <c r="G1736" s="2" t="str">
        <f>_xlfn.XLOOKUP(Table2[[#This Row],[Customer_ID]],Table3[Customer_ID],Table3[Customer Name],"Not Found")</f>
        <v>Siddharth Gounder</v>
      </c>
      <c r="H1736" s="2" t="str">
        <f>_xlfn.XLOOKUP(Table2[[#This Row],[Customer_ID]],Table3[Customer_ID],Table3[Gender],"Female")</f>
        <v>Male</v>
      </c>
      <c r="I1736" s="2" t="str">
        <f>_xlfn.XLOOKUP(Table2[[#This Row],[Customer_ID]],Table3[Customer_ID],Table3[City],"Missing Memebership")</f>
        <v>Khammam</v>
      </c>
      <c r="J1736" s="2" t="str">
        <f>_xlfn.XLOOKUP(Table2[[#This Row],[Customer_ID]],Table3[Customer_ID],Table3[State],"Karnataka")</f>
        <v>Telangana</v>
      </c>
      <c r="K1736" s="2" t="str">
        <f>_xlfn.XLOOKUP(Table2[[#This Row],[Customer_ID]],Table3[Customer_ID],Table3[Membership],"Regular")</f>
        <v>Silver</v>
      </c>
      <c r="L1736" s="2" t="s">
        <v>1402</v>
      </c>
      <c r="M1736" s="2" t="str">
        <f>_xlfn.XLOOKUP(Table2[[#This Row],[Product_ID]],Table4[Product_ID],Table4[Product_Name],"Not Found")</f>
        <v>Woodland Digital Watch Brown</v>
      </c>
      <c r="N1736" s="2" t="str">
        <f>_xlfn.XLOOKUP(Table2[[#This Row],[Product_ID]],Table4[Product_ID],Table4[Category],"Not Found")</f>
        <v>Watches</v>
      </c>
      <c r="O1736" s="2" t="str">
        <f>_xlfn.XLOOKUP(Table2[[#This Row],[Product_ID]],Table4[Product_ID],Table4[Subcategory],"Not Found")</f>
        <v>Digital Watch</v>
      </c>
      <c r="P1736" s="2" t="str">
        <f>_xlfn.XLOOKUP(Table2[[#This Row],[Product_ID]],Table4[Product_ID],Table4[Brand],"Missing Brand")</f>
        <v>Woodland</v>
      </c>
      <c r="Q1736" s="2" t="s">
        <v>107</v>
      </c>
      <c r="R1736" s="2" t="str">
        <f>_xlfn.XLOOKUP(Table2[[#This Row],[Store_ID]],Table6[Store_ID],Table6[Store Name],"Not Found")</f>
        <v>TrendMart Kurnool Standard</v>
      </c>
      <c r="S1736" s="2">
        <f>_xlfn.XLOOKUP(Table2[[#This Row],[Store_ID]],Table6[Store_ID],Table6[Monthly Target],"Missing Target")</f>
        <v>800000</v>
      </c>
      <c r="T1736" s="2" t="str">
        <f>_xlfn.XLOOKUP(Table2[[#This Row],[Store_ID]],Table6[Store_ID],Table6[Region],"Not Found")</f>
        <v>South Zone 3</v>
      </c>
      <c r="U1736" s="2" t="s">
        <v>165</v>
      </c>
      <c r="V1736" s="2" t="str">
        <f>_xlfn.XLOOKUP(Table2[[#This Row],[Employee_ID]],Table5[Employee_ID],Table5[Employee Name],"Not Found")</f>
        <v>Vasanthi Gupta</v>
      </c>
      <c r="W1736" s="2">
        <v>4</v>
      </c>
      <c r="X1736" s="2">
        <v>2326.29</v>
      </c>
      <c r="Y1736" s="2">
        <v>25</v>
      </c>
      <c r="Z1736" s="2">
        <v>2326.29</v>
      </c>
      <c r="AA1736" s="2">
        <v>12</v>
      </c>
      <c r="AB1736" s="2">
        <v>837.46</v>
      </c>
      <c r="AC1736" s="2">
        <v>7816.33</v>
      </c>
      <c r="AD1736" s="2">
        <v>7224.12</v>
      </c>
      <c r="AE1736" s="2">
        <f t="shared" si="56"/>
        <v>-245.25</v>
      </c>
      <c r="AF1736" s="2" t="s">
        <v>56</v>
      </c>
      <c r="AG1736" s="42">
        <f>IFERROR(Table2[[#This Row],[Profit]]/Table2[[#This Row],[Sales Amount]],0)</f>
        <v>-3.1376617926827555E-2</v>
      </c>
      <c r="AH1736" s="2" t="str">
        <f>TRIM(Table2[[#This Row],[Payment Modee]])</f>
        <v>Credit Card</v>
      </c>
      <c r="AI1736" s="2" t="s">
        <v>36</v>
      </c>
      <c r="AJ1736" s="2" t="s">
        <v>27</v>
      </c>
      <c r="AK1736" s="2" t="s">
        <v>1084</v>
      </c>
      <c r="AL1736" s="16" t="str">
        <f>IF(HOUR(Table2[[#This Row],[Order Time]])&lt;12,"Morning",IF(HOUR(Table2[[#This Row],[Order Time]])&lt;17,"Afternoon",IF(HOUR(Table2[[#This Row],[Order Time]])&lt;21,"Evening","Night")))</f>
        <v>Afternoon</v>
      </c>
      <c r="AM1736" s="16" t="s">
        <v>29</v>
      </c>
    </row>
    <row r="1737" spans="1:39" x14ac:dyDescent="0.25">
      <c r="A1737" s="13" t="s">
        <v>3561</v>
      </c>
      <c r="B1737" s="4">
        <v>45563</v>
      </c>
      <c r="C1737" s="2">
        <f>YEAR(Table2[[#This Row],[Invoice Date]])</f>
        <v>2024</v>
      </c>
      <c r="D1737" s="2" t="str">
        <f>TEXT(Table2[[#This Row],[Invoice Date]],"mmm")</f>
        <v>Sep</v>
      </c>
      <c r="E1737" s="2" t="str">
        <f>Table2[[#This Row],[Store_ID]]&amp;"-"&amp;Table2[[#This Row],[Year]]&amp;"-"&amp;Table2[[#This Row],[Month]]</f>
        <v>STR009-2024-Sep</v>
      </c>
      <c r="F1737" s="2" t="s">
        <v>271</v>
      </c>
      <c r="G1737" s="2" t="str">
        <f>_xlfn.XLOOKUP(Table2[[#This Row],[Customer_ID]],Table3[Customer_ID],Table3[Customer Name],"Not Found")</f>
        <v>Selvam Iyengar</v>
      </c>
      <c r="H1737" s="2" t="str">
        <f>_xlfn.XLOOKUP(Table2[[#This Row],[Customer_ID]],Table3[Customer_ID],Table3[Gender],"Female")</f>
        <v>Male</v>
      </c>
      <c r="I1737" s="2" t="str">
        <f>_xlfn.XLOOKUP(Table2[[#This Row],[Customer_ID]],Table3[Customer_ID],Table3[City],"Missing Memebership")</f>
        <v>Thiruvananthapuram</v>
      </c>
      <c r="J1737" s="2" t="str">
        <f>_xlfn.XLOOKUP(Table2[[#This Row],[Customer_ID]],Table3[Customer_ID],Table3[State],"Karnataka")</f>
        <v>Kerala</v>
      </c>
      <c r="K1737" s="2" t="str">
        <f>_xlfn.XLOOKUP(Table2[[#This Row],[Customer_ID]],Table3[Customer_ID],Table3[Membership],"Regular")</f>
        <v>Platinum</v>
      </c>
      <c r="L1737" s="2" t="s">
        <v>540</v>
      </c>
      <c r="M1737" s="2" t="str">
        <f>_xlfn.XLOOKUP(Table2[[#This Row],[Product_ID]],Table4[Product_ID],Table4[Product_Name],"Not Found")</f>
        <v>Indian Terrain A-Line Dress Navy Blue</v>
      </c>
      <c r="N1737" s="2" t="str">
        <f>_xlfn.XLOOKUP(Table2[[#This Row],[Product_ID]],Table4[Product_ID],Table4[Category],"Not Found")</f>
        <v>Women Dresses</v>
      </c>
      <c r="O1737" s="2" t="str">
        <f>_xlfn.XLOOKUP(Table2[[#This Row],[Product_ID]],Table4[Product_ID],Table4[Subcategory],"Not Found")</f>
        <v>A-Line Dress</v>
      </c>
      <c r="P1737" s="2" t="str">
        <f>_xlfn.XLOOKUP(Table2[[#This Row],[Product_ID]],Table4[Product_ID],Table4[Brand],"Missing Brand")</f>
        <v>Indian Terrain</v>
      </c>
      <c r="Q1737" s="2" t="s">
        <v>520</v>
      </c>
      <c r="R1737" s="2" t="str">
        <f>_xlfn.XLOOKUP(Table2[[#This Row],[Store_ID]],Table6[Store_ID],Table6[Store Name],"Not Found")</f>
        <v>TrendMart Thrissur High Street</v>
      </c>
      <c r="S1737" s="2">
        <f>_xlfn.XLOOKUP(Table2[[#This Row],[Store_ID]],Table6[Store_ID],Table6[Monthly Target],"Missing Target")</f>
        <v>2500000</v>
      </c>
      <c r="T1737" s="2" t="str">
        <f>_xlfn.XLOOKUP(Table2[[#This Row],[Store_ID]],Table6[Store_ID],Table6[Region],"Not Found")</f>
        <v>South Zone 1</v>
      </c>
      <c r="U1737" s="2" t="s">
        <v>62</v>
      </c>
      <c r="V1737" s="2" t="str">
        <f>_xlfn.XLOOKUP(Table2[[#This Row],[Employee_ID]],Table5[Employee_ID],Table5[Employee Name],"Not Found")</f>
        <v>Rahul Krishnan</v>
      </c>
      <c r="W1737" s="2">
        <v>1</v>
      </c>
      <c r="X1737" s="2">
        <v>1237.44</v>
      </c>
      <c r="Y1737" s="2">
        <v>15</v>
      </c>
      <c r="Z1737" s="2">
        <v>185.62</v>
      </c>
      <c r="AA1737" s="2">
        <v>12</v>
      </c>
      <c r="AB1737" s="2">
        <v>126.22</v>
      </c>
      <c r="AC1737" s="2">
        <v>1178.04</v>
      </c>
      <c r="AD1737" s="2">
        <v>865.42</v>
      </c>
      <c r="AE1737" s="2">
        <f t="shared" si="56"/>
        <v>186.4</v>
      </c>
      <c r="AF1737" s="2" t="s">
        <v>69</v>
      </c>
      <c r="AG1737" s="42">
        <f>IFERROR(Table2[[#This Row],[Profit]]/Table2[[#This Row],[Sales Amount]],0)</f>
        <v>0.15822892261722862</v>
      </c>
      <c r="AH1737" s="2" t="str">
        <f>TRIM(Table2[[#This Row],[Payment Modee]])</f>
        <v>Cash</v>
      </c>
      <c r="AI1737" s="2" t="s">
        <v>26</v>
      </c>
      <c r="AJ1737" s="2" t="s">
        <v>27</v>
      </c>
      <c r="AK1737" s="2" t="s">
        <v>705</v>
      </c>
      <c r="AL1737" s="16" t="str">
        <f>IF(HOUR(Table2[[#This Row],[Order Time]])&lt;12,"Morning",IF(HOUR(Table2[[#This Row],[Order Time]])&lt;17,"Afternoon",IF(HOUR(Table2[[#This Row],[Order Time]])&lt;21,"Evening","Night")))</f>
        <v>Afternoon</v>
      </c>
      <c r="AM1737" s="16" t="s">
        <v>38</v>
      </c>
    </row>
    <row r="1738" spans="1:39" x14ac:dyDescent="0.25">
      <c r="A1738" s="13" t="s">
        <v>3562</v>
      </c>
      <c r="B1738" s="4">
        <v>45608</v>
      </c>
      <c r="C1738" s="2">
        <f>YEAR(Table2[[#This Row],[Invoice Date]])</f>
        <v>2024</v>
      </c>
      <c r="D1738" s="2" t="str">
        <f>TEXT(Table2[[#This Row],[Invoice Date]],"mmm")</f>
        <v>Nov</v>
      </c>
      <c r="E1738" s="2" t="str">
        <f>Table2[[#This Row],[Store_ID]]&amp;"-"&amp;Table2[[#This Row],[Year]]&amp;"-"&amp;Table2[[#This Row],[Month]]</f>
        <v>STR035-2024-Nov</v>
      </c>
      <c r="F1738" s="2" t="s">
        <v>3563</v>
      </c>
      <c r="G1738" s="2" t="str">
        <f>_xlfn.XLOOKUP(Table2[[#This Row],[Customer_ID]],Table3[Customer_ID],Table3[Customer Name],"Not Found")</f>
        <v>Revathi Murthy</v>
      </c>
      <c r="H1738" s="2" t="str">
        <f>_xlfn.XLOOKUP(Table2[[#This Row],[Customer_ID]],Table3[Customer_ID],Table3[Gender],"Female")</f>
        <v>Female</v>
      </c>
      <c r="I1738" s="2" t="str">
        <f>_xlfn.XLOOKUP(Table2[[#This Row],[Customer_ID]],Table3[Customer_ID],Table3[City],"Missing Memebership")</f>
        <v>Vellore</v>
      </c>
      <c r="J1738" s="2" t="str">
        <f>_xlfn.XLOOKUP(Table2[[#This Row],[Customer_ID]],Table3[Customer_ID],Table3[State],"Karnataka")</f>
        <v>Tamil Nadu</v>
      </c>
      <c r="K1738" s="2" t="str">
        <f>_xlfn.XLOOKUP(Table2[[#This Row],[Customer_ID]],Table3[Customer_ID],Table3[Membership],"Regular")</f>
        <v>Regular</v>
      </c>
      <c r="L1738" s="2" t="s">
        <v>133</v>
      </c>
      <c r="M1738" s="2" t="str">
        <f>_xlfn.XLOOKUP(Table2[[#This Row],[Product_ID]],Table4[Product_ID],Table4[Product_Name],"Not Found")</f>
        <v>US Polo Assn Casual Top Sky Blue</v>
      </c>
      <c r="N1738" s="2" t="str">
        <f>_xlfn.XLOOKUP(Table2[[#This Row],[Product_ID]],Table4[Product_ID],Table4[Category],"Not Found")</f>
        <v>Women Tops</v>
      </c>
      <c r="O1738" s="2" t="str">
        <f>_xlfn.XLOOKUP(Table2[[#This Row],[Product_ID]],Table4[Product_ID],Table4[Subcategory],"Not Found")</f>
        <v>Casual Top</v>
      </c>
      <c r="P1738" s="2" t="str">
        <f>_xlfn.XLOOKUP(Table2[[#This Row],[Product_ID]],Table4[Product_ID],Table4[Brand],"Missing Brand")</f>
        <v>US Polo Assn</v>
      </c>
      <c r="Q1738" s="2" t="s">
        <v>1079</v>
      </c>
      <c r="R1738" s="2" t="str">
        <f>_xlfn.XLOOKUP(Table2[[#This Row],[Store_ID]],Table6[Store_ID],Table6[Store Name],"Not Found")</f>
        <v>TrendMart Vijayawada Mall Kiosk</v>
      </c>
      <c r="S1738" s="2">
        <f>_xlfn.XLOOKUP(Table2[[#This Row],[Store_ID]],Table6[Store_ID],Table6[Monthly Target],"Missing Target")</f>
        <v>1200000</v>
      </c>
      <c r="T1738" s="2" t="str">
        <f>_xlfn.XLOOKUP(Table2[[#This Row],[Store_ID]],Table6[Store_ID],Table6[Region],"Not Found")</f>
        <v>South Zone 3</v>
      </c>
      <c r="U1738" s="2" t="s">
        <v>465</v>
      </c>
      <c r="V1738" s="2" t="str">
        <f>_xlfn.XLOOKUP(Table2[[#This Row],[Employee_ID]],Table5[Employee_ID],Table5[Employee Name],"Not Found")</f>
        <v>Vinod Hegde</v>
      </c>
      <c r="W1738" s="2">
        <v>1</v>
      </c>
      <c r="X1738" s="2">
        <v>779.38</v>
      </c>
      <c r="Y1738" s="2">
        <v>0</v>
      </c>
      <c r="Z1738" s="2">
        <v>0</v>
      </c>
      <c r="AA1738" s="2">
        <v>5</v>
      </c>
      <c r="AB1738" s="2">
        <v>38.97</v>
      </c>
      <c r="AC1738" s="2">
        <v>818.35</v>
      </c>
      <c r="AD1738" s="2">
        <v>534.80999999999995</v>
      </c>
      <c r="AE1738" s="2">
        <f t="shared" si="56"/>
        <v>244.57000000000008</v>
      </c>
      <c r="AF1738" s="2" t="s">
        <v>56</v>
      </c>
      <c r="AG1738" s="42">
        <f>IFERROR(Table2[[#This Row],[Profit]]/Table2[[#This Row],[Sales Amount]],0)</f>
        <v>0.29885745707826733</v>
      </c>
      <c r="AH1738" s="2" t="str">
        <f>TRIM(Table2[[#This Row],[Payment Modee]])</f>
        <v>Credit Card</v>
      </c>
      <c r="AI1738" s="2" t="s">
        <v>26</v>
      </c>
      <c r="AJ1738" s="2" t="s">
        <v>27</v>
      </c>
      <c r="AK1738" s="2" t="s">
        <v>206</v>
      </c>
      <c r="AL1738" s="16" t="str">
        <f>IF(HOUR(Table2[[#This Row],[Order Time]])&lt;12,"Morning",IF(HOUR(Table2[[#This Row],[Order Time]])&lt;17,"Afternoon",IF(HOUR(Table2[[#This Row],[Order Time]])&lt;21,"Evening","Night")))</f>
        <v>Evening</v>
      </c>
      <c r="AM1738" s="16" t="s">
        <v>29</v>
      </c>
    </row>
    <row r="1739" spans="1:39" x14ac:dyDescent="0.25">
      <c r="A1739" s="13" t="s">
        <v>3564</v>
      </c>
      <c r="B1739" s="4">
        <v>45603</v>
      </c>
      <c r="C1739" s="2">
        <f>YEAR(Table2[[#This Row],[Invoice Date]])</f>
        <v>2024</v>
      </c>
      <c r="D1739" s="2" t="str">
        <f>TEXT(Table2[[#This Row],[Invoice Date]],"mmm")</f>
        <v>Nov</v>
      </c>
      <c r="E1739" s="2" t="str">
        <f>Table2[[#This Row],[Store_ID]]&amp;"-"&amp;Table2[[#This Row],[Year]]&amp;"-"&amp;Table2[[#This Row],[Month]]</f>
        <v>STR059-2024-Nov</v>
      </c>
      <c r="F1739" s="2" t="s">
        <v>458</v>
      </c>
      <c r="G1739" s="2" t="str">
        <f>_xlfn.XLOOKUP(Table2[[#This Row],[Customer_ID]],Table3[Customer_ID],Table3[Customer Name],"Not Found")</f>
        <v>Chitra Pillai</v>
      </c>
      <c r="H1739" s="2" t="str">
        <f>_xlfn.XLOOKUP(Table2[[#This Row],[Customer_ID]],Table3[Customer_ID],Table3[Gender],"Female")</f>
        <v>Female</v>
      </c>
      <c r="I1739" s="2" t="str">
        <f>_xlfn.XLOOKUP(Table2[[#This Row],[Customer_ID]],Table3[Customer_ID],Table3[City],"Missing Memebership")</f>
        <v>Madurai</v>
      </c>
      <c r="J1739" s="2" t="str">
        <f>_xlfn.XLOOKUP(Table2[[#This Row],[Customer_ID]],Table3[Customer_ID],Table3[State],"Karnataka")</f>
        <v>Tamil Nadu</v>
      </c>
      <c r="K1739" s="2" t="str">
        <f>_xlfn.XLOOKUP(Table2[[#This Row],[Customer_ID]],Table3[Customer_ID],Table3[Membership],"Regular")</f>
        <v>Regular</v>
      </c>
      <c r="L1739" s="2" t="s">
        <v>1019</v>
      </c>
      <c r="M1739" s="2" t="str">
        <f>_xlfn.XLOOKUP(Table2[[#This Row],[Product_ID]],Table4[Product_ID],Table4[Product_Name],"Not Found")</f>
        <v>Libas Jacket Olive</v>
      </c>
      <c r="N1739" s="2" t="str">
        <f>_xlfn.XLOOKUP(Table2[[#This Row],[Product_ID]],Table4[Product_ID],Table4[Category],"Not Found")</f>
        <v>Winter Wear</v>
      </c>
      <c r="O1739" s="2" t="str">
        <f>_xlfn.XLOOKUP(Table2[[#This Row],[Product_ID]],Table4[Product_ID],Table4[Subcategory],"Not Found")</f>
        <v>Jacket</v>
      </c>
      <c r="P1739" s="2" t="str">
        <f>_xlfn.XLOOKUP(Table2[[#This Row],[Product_ID]],Table4[Product_ID],Table4[Brand],"Missing Brand")</f>
        <v>Libas</v>
      </c>
      <c r="Q1739" s="2" t="s">
        <v>748</v>
      </c>
      <c r="R1739" s="2" t="str">
        <f>_xlfn.XLOOKUP(Table2[[#This Row],[Store_ID]],Table6[Store_ID],Table6[Store Name],"Not Found")</f>
        <v>TrendMart Bengaluru Mall Kiosk</v>
      </c>
      <c r="S1739" s="2">
        <f>_xlfn.XLOOKUP(Table2[[#This Row],[Store_ID]],Table6[Store_ID],Table6[Monthly Target],"Missing Target")</f>
        <v>1500000</v>
      </c>
      <c r="T1739" s="2" t="str">
        <f>_xlfn.XLOOKUP(Table2[[#This Row],[Store_ID]],Table6[Store_ID],Table6[Region],"Not Found")</f>
        <v>South Zone 2</v>
      </c>
      <c r="U1739" s="2" t="s">
        <v>504</v>
      </c>
      <c r="V1739" s="2" t="str">
        <f>_xlfn.XLOOKUP(Table2[[#This Row],[Employee_ID]],Table5[Employee_ID],Table5[Employee Name],"Not Found")</f>
        <v>Vikram Bhat</v>
      </c>
      <c r="W1739" s="2">
        <v>1</v>
      </c>
      <c r="X1739" s="2">
        <v>1605.99</v>
      </c>
      <c r="Y1739" s="2">
        <v>15</v>
      </c>
      <c r="Z1739" s="2">
        <v>240.9</v>
      </c>
      <c r="AA1739" s="2">
        <v>12</v>
      </c>
      <c r="AB1739" s="2">
        <v>163.81</v>
      </c>
      <c r="AC1739" s="2">
        <v>1528.9</v>
      </c>
      <c r="AD1739" s="2">
        <v>1115.92</v>
      </c>
      <c r="AE1739" s="2">
        <f t="shared" si="56"/>
        <v>249.17000000000002</v>
      </c>
      <c r="AF1739" s="2" t="s">
        <v>56</v>
      </c>
      <c r="AG1739" s="42">
        <f>IFERROR(Table2[[#This Row],[Profit]]/Table2[[#This Row],[Sales Amount]],0)</f>
        <v>0.16297337955392766</v>
      </c>
      <c r="AH1739" s="2" t="str">
        <f>TRIM(Table2[[#This Row],[Payment Modee]])</f>
        <v>Credit Card</v>
      </c>
      <c r="AI1739" s="2" t="s">
        <v>26</v>
      </c>
      <c r="AJ1739" s="2" t="s">
        <v>27</v>
      </c>
      <c r="AK1739" s="2" t="s">
        <v>1583</v>
      </c>
      <c r="AL1739" s="16" t="str">
        <f>IF(HOUR(Table2[[#This Row],[Order Time]])&lt;12,"Morning",IF(HOUR(Table2[[#This Row],[Order Time]])&lt;17,"Afternoon",IF(HOUR(Table2[[#This Row],[Order Time]])&lt;21,"Evening","Night")))</f>
        <v>Evening</v>
      </c>
      <c r="AM1739" s="16" t="s">
        <v>29</v>
      </c>
    </row>
    <row r="1740" spans="1:39" x14ac:dyDescent="0.25">
      <c r="A1740" s="13" t="s">
        <v>3565</v>
      </c>
      <c r="B1740" s="4">
        <v>45720</v>
      </c>
      <c r="C1740" s="2">
        <f>YEAR(Table2[[#This Row],[Invoice Date]])</f>
        <v>2025</v>
      </c>
      <c r="D1740" s="2" t="str">
        <f>TEXT(Table2[[#This Row],[Invoice Date]],"mmm")</f>
        <v>Mar</v>
      </c>
      <c r="E1740" s="2" t="str">
        <f>Table2[[#This Row],[Store_ID]]&amp;"-"&amp;Table2[[#This Row],[Year]]&amp;"-"&amp;Table2[[#This Row],[Month]]</f>
        <v>STR034-2025-Mar</v>
      </c>
      <c r="F1740" s="2" t="s">
        <v>429</v>
      </c>
      <c r="G1740" s="2" t="str">
        <f>_xlfn.XLOOKUP(Table2[[#This Row],[Customer_ID]],Table3[Customer_ID],Table3[Customer Name],"Not Found")</f>
        <v>Deepa Prasad</v>
      </c>
      <c r="H1740" s="2" t="str">
        <f>_xlfn.XLOOKUP(Table2[[#This Row],[Customer_ID]],Table3[Customer_ID],Table3[Gender],"Female")</f>
        <v>Female</v>
      </c>
      <c r="I1740" s="2" t="str">
        <f>_xlfn.XLOOKUP(Table2[[#This Row],[Customer_ID]],Table3[Customer_ID],Table3[City],"Missing Memebership")</f>
        <v>Chennai</v>
      </c>
      <c r="J1740" s="2" t="str">
        <f>_xlfn.XLOOKUP(Table2[[#This Row],[Customer_ID]],Table3[Customer_ID],Table3[State],"Karnataka")</f>
        <v>Tamil Nadu</v>
      </c>
      <c r="K1740" s="2" t="str">
        <f>_xlfn.XLOOKUP(Table2[[#This Row],[Customer_ID]],Table3[Customer_ID],Table3[Membership],"Regular")</f>
        <v>Platinum</v>
      </c>
      <c r="L1740" s="2" t="s">
        <v>708</v>
      </c>
      <c r="M1740" s="2" t="str">
        <f>_xlfn.XLOOKUP(Table2[[#This Row],[Product_ID]],Table4[Product_ID],Table4[Product_Name],"Not Found")</f>
        <v>Tanishq Sandals Pink</v>
      </c>
      <c r="N1740" s="2" t="str">
        <f>_xlfn.XLOOKUP(Table2[[#This Row],[Product_ID]],Table4[Product_ID],Table4[Category],"Not Found")</f>
        <v>Footwear</v>
      </c>
      <c r="O1740" s="2" t="str">
        <f>_xlfn.XLOOKUP(Table2[[#This Row],[Product_ID]],Table4[Product_ID],Table4[Subcategory],"Not Found")</f>
        <v>Sandals</v>
      </c>
      <c r="P1740" s="2" t="str">
        <f>_xlfn.XLOOKUP(Table2[[#This Row],[Product_ID]],Table4[Product_ID],Table4[Brand],"Missing Brand")</f>
        <v>Tanishq</v>
      </c>
      <c r="Q1740" s="2" t="s">
        <v>1572</v>
      </c>
      <c r="R1740" s="2" t="str">
        <f>_xlfn.XLOOKUP(Table2[[#This Row],[Store_ID]],Table6[Store_ID],Table6[Store Name],"Not Found")</f>
        <v>TrendMart Warangal Standard</v>
      </c>
      <c r="S1740" s="2">
        <f>_xlfn.XLOOKUP(Table2[[#This Row],[Store_ID]],Table6[Store_ID],Table6[Monthly Target],"Missing Target")</f>
        <v>1200000</v>
      </c>
      <c r="T1740" s="2" t="str">
        <f>_xlfn.XLOOKUP(Table2[[#This Row],[Store_ID]],Table6[Store_ID],Table6[Region],"Not Found")</f>
        <v>South Zone 2</v>
      </c>
      <c r="U1740" s="2" t="s">
        <v>81</v>
      </c>
      <c r="V1740" s="2" t="str">
        <f>_xlfn.XLOOKUP(Table2[[#This Row],[Employee_ID]],Table5[Employee_ID],Table5[Employee Name],"Not Found")</f>
        <v>Charulatha Kumar</v>
      </c>
      <c r="W1740" s="2">
        <v>1</v>
      </c>
      <c r="X1740" s="2">
        <v>1700.54</v>
      </c>
      <c r="Y1740" s="2">
        <v>10</v>
      </c>
      <c r="Z1740" s="2">
        <v>170.05</v>
      </c>
      <c r="AA1740" s="2">
        <v>12</v>
      </c>
      <c r="AB1740" s="2">
        <v>183.66</v>
      </c>
      <c r="AC1740" s="2">
        <v>1714.15</v>
      </c>
      <c r="AD1740" s="2">
        <v>1243.3599999999999</v>
      </c>
      <c r="AE1740" s="2">
        <f t="shared" si="56"/>
        <v>287.13000000000022</v>
      </c>
      <c r="AF1740" s="2" t="s">
        <v>25</v>
      </c>
      <c r="AG1740" s="42">
        <f>IFERROR(Table2[[#This Row],[Profit]]/Table2[[#This Row],[Sales Amount]],0)</f>
        <v>0.16750576087273589</v>
      </c>
      <c r="AH1740" s="2" t="str">
        <f>TRIM(Table2[[#This Row],[Payment Modee]])</f>
        <v>UPI</v>
      </c>
      <c r="AI1740" s="2" t="s">
        <v>36</v>
      </c>
      <c r="AJ1740" s="2" t="s">
        <v>27</v>
      </c>
      <c r="AK1740" s="2" t="s">
        <v>1249</v>
      </c>
      <c r="AL1740" s="16" t="str">
        <f>IF(HOUR(Table2[[#This Row],[Order Time]])&lt;12,"Morning",IF(HOUR(Table2[[#This Row],[Order Time]])&lt;17,"Afternoon",IF(HOUR(Table2[[#This Row],[Order Time]])&lt;21,"Evening","Night")))</f>
        <v>Evening</v>
      </c>
      <c r="AM1740" s="16" t="s">
        <v>29</v>
      </c>
    </row>
    <row r="1741" spans="1:39" x14ac:dyDescent="0.25">
      <c r="A1741" s="13" t="s">
        <v>3566</v>
      </c>
      <c r="B1741" s="4">
        <v>45592</v>
      </c>
      <c r="C1741" s="2">
        <f>YEAR(Table2[[#This Row],[Invoice Date]])</f>
        <v>2024</v>
      </c>
      <c r="D1741" s="2" t="str">
        <f>TEXT(Table2[[#This Row],[Invoice Date]],"mmm")</f>
        <v>Oct</v>
      </c>
      <c r="E1741" s="2" t="str">
        <f>Table2[[#This Row],[Store_ID]]&amp;"-"&amp;Table2[[#This Row],[Year]]&amp;"-"&amp;Table2[[#This Row],[Month]]</f>
        <v>STR064-2024-Oct</v>
      </c>
      <c r="F1741" s="2" t="s">
        <v>991</v>
      </c>
      <c r="G1741" s="2" t="str">
        <f>_xlfn.XLOOKUP(Table2[[#This Row],[Customer_ID]],Table3[Customer_ID],Table3[Customer Name],"Not Found")</f>
        <v>Devi Subramaniam</v>
      </c>
      <c r="H1741" s="2" t="str">
        <f>_xlfn.XLOOKUP(Table2[[#This Row],[Customer_ID]],Table3[Customer_ID],Table3[Gender],"Female")</f>
        <v>Female</v>
      </c>
      <c r="I1741" s="2" t="str">
        <f>_xlfn.XLOOKUP(Table2[[#This Row],[Customer_ID]],Table3[Customer_ID],Table3[City],"Missing Memebership")</f>
        <v>Kalaburagi</v>
      </c>
      <c r="J1741" s="2" t="str">
        <f>_xlfn.XLOOKUP(Table2[[#This Row],[Customer_ID]],Table3[Customer_ID],Table3[State],"Karnataka")</f>
        <v>Karnataka</v>
      </c>
      <c r="K1741" s="2" t="str">
        <f>_xlfn.XLOOKUP(Table2[[#This Row],[Customer_ID]],Table3[Customer_ID],Table3[Membership],"Regular")</f>
        <v>Gold</v>
      </c>
      <c r="L1741" s="2" t="s">
        <v>1582</v>
      </c>
      <c r="M1741" s="2" t="str">
        <f>_xlfn.XLOOKUP(Table2[[#This Row],[Product_ID]],Table4[Product_ID],Table4[Product_Name],"Not Found")</f>
        <v>Global Desi Skinny Fit Olive</v>
      </c>
      <c r="N1741" s="2" t="str">
        <f>_xlfn.XLOOKUP(Table2[[#This Row],[Product_ID]],Table4[Product_ID],Table4[Category],"Not Found")</f>
        <v>Women Jeans</v>
      </c>
      <c r="O1741" s="2" t="str">
        <f>_xlfn.XLOOKUP(Table2[[#This Row],[Product_ID]],Table4[Product_ID],Table4[Subcategory],"Not Found")</f>
        <v>Skinny Fit</v>
      </c>
      <c r="P1741" s="2" t="str">
        <f>_xlfn.XLOOKUP(Table2[[#This Row],[Product_ID]],Table4[Product_ID],Table4[Brand],"Missing Brand")</f>
        <v>Global Desi</v>
      </c>
      <c r="Q1741" s="2" t="s">
        <v>800</v>
      </c>
      <c r="R1741" s="2" t="str">
        <f>_xlfn.XLOOKUP(Table2[[#This Row],[Store_ID]],Table6[Store_ID],Table6[Store Name],"Not Found")</f>
        <v>TrendMart Karimnagar Standard</v>
      </c>
      <c r="S1741" s="2">
        <f>_xlfn.XLOOKUP(Table2[[#This Row],[Store_ID]],Table6[Store_ID],Table6[Monthly Target],"Missing Target")</f>
        <v>1200000</v>
      </c>
      <c r="T1741" s="2" t="str">
        <f>_xlfn.XLOOKUP(Table2[[#This Row],[Store_ID]],Table6[Store_ID],Table6[Region],"Not Found")</f>
        <v>South Zone 2</v>
      </c>
      <c r="U1741" s="2" t="s">
        <v>34</v>
      </c>
      <c r="V1741" s="2" t="str">
        <f>_xlfn.XLOOKUP(Table2[[#This Row],[Employee_ID]],Table5[Employee_ID],Table5[Employee Name],"Not Found")</f>
        <v>Deepthi Iyengar</v>
      </c>
      <c r="W1741" s="2">
        <v>2</v>
      </c>
      <c r="X1741" s="2">
        <v>1084.92</v>
      </c>
      <c r="Y1741" s="2">
        <v>15</v>
      </c>
      <c r="Z1741" s="2">
        <v>325.48</v>
      </c>
      <c r="AA1741" s="2">
        <v>12</v>
      </c>
      <c r="AB1741" s="2">
        <v>221.32</v>
      </c>
      <c r="AC1741" s="2">
        <v>2065.6799999999998</v>
      </c>
      <c r="AD1741" s="2">
        <v>1401.86</v>
      </c>
      <c r="AE1741" s="2">
        <f t="shared" si="56"/>
        <v>442.49999999999994</v>
      </c>
      <c r="AF1741" s="2" t="s">
        <v>35</v>
      </c>
      <c r="AG1741" s="42">
        <f>IFERROR(Table2[[#This Row],[Profit]]/Table2[[#This Row],[Sales Amount]],0)</f>
        <v>0.21421517369582896</v>
      </c>
      <c r="AH1741" s="2" t="str">
        <f>TRIM(Table2[[#This Row],[Payment Modee]])</f>
        <v>Debit Card</v>
      </c>
      <c r="AI1741" s="2" t="s">
        <v>36</v>
      </c>
      <c r="AJ1741" s="2" t="s">
        <v>27</v>
      </c>
      <c r="AK1741" s="2" t="s">
        <v>577</v>
      </c>
      <c r="AL1741" s="16" t="str">
        <f>IF(HOUR(Table2[[#This Row],[Order Time]])&lt;12,"Morning",IF(HOUR(Table2[[#This Row],[Order Time]])&lt;17,"Afternoon",IF(HOUR(Table2[[#This Row],[Order Time]])&lt;21,"Evening","Night")))</f>
        <v>Afternoon</v>
      </c>
      <c r="AM1741" s="16" t="s">
        <v>38</v>
      </c>
    </row>
    <row r="1742" spans="1:39" x14ac:dyDescent="0.25">
      <c r="A1742" s="13" t="s">
        <v>3567</v>
      </c>
      <c r="B1742" s="4">
        <v>45590</v>
      </c>
      <c r="C1742" s="2">
        <f>YEAR(Table2[[#This Row],[Invoice Date]])</f>
        <v>2024</v>
      </c>
      <c r="D1742" s="2" t="str">
        <f>TEXT(Table2[[#This Row],[Invoice Date]],"mmm")</f>
        <v>Oct</v>
      </c>
      <c r="E1742" s="2" t="str">
        <f>Table2[[#This Row],[Store_ID]]&amp;"-"&amp;Table2[[#This Row],[Year]]&amp;"-"&amp;Table2[[#This Row],[Month]]</f>
        <v>STR088-2024-Oct</v>
      </c>
      <c r="F1742" s="2" t="s">
        <v>1148</v>
      </c>
      <c r="G1742" s="2" t="str">
        <f>_xlfn.XLOOKUP(Table2[[#This Row],[Customer_ID]],Table3[Customer_ID],Table3[Customer Name],"Not Found")</f>
        <v>Rohit Kumar</v>
      </c>
      <c r="H1742" s="2" t="str">
        <f>_xlfn.XLOOKUP(Table2[[#This Row],[Customer_ID]],Table3[Customer_ID],Table3[Gender],"Female")</f>
        <v>Male</v>
      </c>
      <c r="I1742" s="2" t="str">
        <f>_xlfn.XLOOKUP(Table2[[#This Row],[Customer_ID]],Table3[Customer_ID],Table3[City],"Missing Memebership")</f>
        <v>Mysuru</v>
      </c>
      <c r="J1742" s="2" t="str">
        <f>_xlfn.XLOOKUP(Table2[[#This Row],[Customer_ID]],Table3[Customer_ID],Table3[State],"Karnataka")</f>
        <v>Karnataka</v>
      </c>
      <c r="K1742" s="2" t="str">
        <f>_xlfn.XLOOKUP(Table2[[#This Row],[Customer_ID]],Table3[Customer_ID],Table3[Membership],"Regular")</f>
        <v>Regular</v>
      </c>
      <c r="L1742" s="2" t="s">
        <v>133</v>
      </c>
      <c r="M1742" s="2" t="str">
        <f>_xlfn.XLOOKUP(Table2[[#This Row],[Product_ID]],Table4[Product_ID],Table4[Product_Name],"Not Found")</f>
        <v>US Polo Assn Casual Top Sky Blue</v>
      </c>
      <c r="N1742" s="2" t="str">
        <f>_xlfn.XLOOKUP(Table2[[#This Row],[Product_ID]],Table4[Product_ID],Table4[Category],"Not Found")</f>
        <v>Women Tops</v>
      </c>
      <c r="O1742" s="2" t="str">
        <f>_xlfn.XLOOKUP(Table2[[#This Row],[Product_ID]],Table4[Product_ID],Table4[Subcategory],"Not Found")</f>
        <v>Casual Top</v>
      </c>
      <c r="P1742" s="2" t="str">
        <f>_xlfn.XLOOKUP(Table2[[#This Row],[Product_ID]],Table4[Product_ID],Table4[Brand],"Missing Brand")</f>
        <v>US Polo Assn</v>
      </c>
      <c r="Q1742" s="2" t="s">
        <v>141</v>
      </c>
      <c r="R1742" s="2" t="str">
        <f>_xlfn.XLOOKUP(Table2[[#This Row],[Store_ID]],Table6[Store_ID],Table6[Store Name],"Not Found")</f>
        <v>TrendMart Warangal High Street</v>
      </c>
      <c r="S1742" s="2">
        <f>_xlfn.XLOOKUP(Table2[[#This Row],[Store_ID]],Table6[Store_ID],Table6[Monthly Target],"Missing Target")</f>
        <v>2000000</v>
      </c>
      <c r="T1742" s="2" t="str">
        <f>_xlfn.XLOOKUP(Table2[[#This Row],[Store_ID]],Table6[Store_ID],Table6[Region],"Not Found")</f>
        <v>South Zone 2</v>
      </c>
      <c r="U1742" s="2" t="s">
        <v>24</v>
      </c>
      <c r="V1742" s="2" t="str">
        <f>_xlfn.XLOOKUP(Table2[[#This Row],[Employee_ID]],Table5[Employee_ID],Table5[Employee Name],"Not Found")</f>
        <v>Manoj Ramachandran</v>
      </c>
      <c r="W1742" s="2">
        <v>4</v>
      </c>
      <c r="X1742" s="2">
        <v>795.6</v>
      </c>
      <c r="Y1742" s="2">
        <v>10</v>
      </c>
      <c r="Z1742" s="2">
        <v>318.24</v>
      </c>
      <c r="AA1742" s="2">
        <v>5</v>
      </c>
      <c r="AB1742" s="2">
        <v>143.21</v>
      </c>
      <c r="AC1742" s="2">
        <v>3007.37</v>
      </c>
      <c r="AD1742" s="2">
        <v>2139.2399999999998</v>
      </c>
      <c r="AE1742" s="2">
        <f t="shared" si="56"/>
        <v>724.92000000000007</v>
      </c>
      <c r="AF1742" s="2" t="s">
        <v>56</v>
      </c>
      <c r="AG1742" s="42">
        <f>IFERROR(Table2[[#This Row],[Profit]]/Table2[[#This Row],[Sales Amount]],0)</f>
        <v>0.24104782584118353</v>
      </c>
      <c r="AH1742" s="2" t="str">
        <f>TRIM(Table2[[#This Row],[Payment Modee]])</f>
        <v>Credit Card</v>
      </c>
      <c r="AI1742" s="2" t="s">
        <v>36</v>
      </c>
      <c r="AJ1742" s="2" t="s">
        <v>27</v>
      </c>
      <c r="AK1742" s="2" t="s">
        <v>489</v>
      </c>
      <c r="AL1742" s="16" t="str">
        <f>IF(HOUR(Table2[[#This Row],[Order Time]])&lt;12,"Morning",IF(HOUR(Table2[[#This Row],[Order Time]])&lt;17,"Afternoon",IF(HOUR(Table2[[#This Row],[Order Time]])&lt;21,"Evening","Night")))</f>
        <v>Evening</v>
      </c>
      <c r="AM1742" s="16" t="s">
        <v>29</v>
      </c>
    </row>
    <row r="1743" spans="1:39" x14ac:dyDescent="0.25">
      <c r="A1743" s="13" t="s">
        <v>3568</v>
      </c>
      <c r="B1743" s="4">
        <v>45489</v>
      </c>
      <c r="C1743" s="2">
        <f>YEAR(Table2[[#This Row],[Invoice Date]])</f>
        <v>2024</v>
      </c>
      <c r="D1743" s="2" t="str">
        <f>TEXT(Table2[[#This Row],[Invoice Date]],"mmm")</f>
        <v>Jul</v>
      </c>
      <c r="E1743" s="2" t="str">
        <f>Table2[[#This Row],[Store_ID]]&amp;"-"&amp;Table2[[#This Row],[Year]]&amp;"-"&amp;Table2[[#This Row],[Month]]</f>
        <v>STR083-2024-Jul</v>
      </c>
      <c r="F1743" s="2" t="s">
        <v>2499</v>
      </c>
      <c r="G1743" s="2" t="str">
        <f>_xlfn.XLOOKUP(Table2[[#This Row],[Customer_ID]],Table3[Customer_ID],Table3[Customer Name],"Not Found")</f>
        <v>Saranya Krishnan</v>
      </c>
      <c r="H1743" s="2" t="str">
        <f>_xlfn.XLOOKUP(Table2[[#This Row],[Customer_ID]],Table3[Customer_ID],Table3[Gender],"Female")</f>
        <v>Female</v>
      </c>
      <c r="I1743" s="2" t="str">
        <f>_xlfn.XLOOKUP(Table2[[#This Row],[Customer_ID]],Table3[Customer_ID],Table3[City],"Missing Memebership")</f>
        <v>Hyderabad</v>
      </c>
      <c r="J1743" s="2" t="str">
        <f>_xlfn.XLOOKUP(Table2[[#This Row],[Customer_ID]],Table3[Customer_ID],Table3[State],"Karnataka")</f>
        <v>Telangana</v>
      </c>
      <c r="K1743" s="2" t="str">
        <f>_xlfn.XLOOKUP(Table2[[#This Row],[Customer_ID]],Table3[Customer_ID],Table3[Membership],"Regular")</f>
        <v>Silver</v>
      </c>
      <c r="L1743" s="2" t="s">
        <v>262</v>
      </c>
      <c r="M1743" s="2" t="str">
        <f>_xlfn.XLOOKUP(Table2[[#This Row],[Product_ID]],Table4[Product_ID],Table4[Product_Name],"Not Found")</f>
        <v>Pothys Straight Fit Charcoal</v>
      </c>
      <c r="N1743" s="2" t="str">
        <f>_xlfn.XLOOKUP(Table2[[#This Row],[Product_ID]],Table4[Product_ID],Table4[Category],"Not Found")</f>
        <v>Women Jeans</v>
      </c>
      <c r="O1743" s="2" t="str">
        <f>_xlfn.XLOOKUP(Table2[[#This Row],[Product_ID]],Table4[Product_ID],Table4[Subcategory],"Not Found")</f>
        <v>Straight Fit</v>
      </c>
      <c r="P1743" s="2" t="str">
        <f>_xlfn.XLOOKUP(Table2[[#This Row],[Product_ID]],Table4[Product_ID],Table4[Brand],"Missing Brand")</f>
        <v>Pothys</v>
      </c>
      <c r="Q1743" s="2" t="s">
        <v>228</v>
      </c>
      <c r="R1743" s="2" t="str">
        <f>_xlfn.XLOOKUP(Table2[[#This Row],[Store_ID]],Table6[Store_ID],Table6[Store Name],"Not Found")</f>
        <v>TrendMart Tumakuru Outlet</v>
      </c>
      <c r="S1743" s="2">
        <f>_xlfn.XLOOKUP(Table2[[#This Row],[Store_ID]],Table6[Store_ID],Table6[Monthly Target],"Missing Target")</f>
        <v>1200000</v>
      </c>
      <c r="T1743" s="2" t="str">
        <f>_xlfn.XLOOKUP(Table2[[#This Row],[Store_ID]],Table6[Store_ID],Table6[Region],"Not Found")</f>
        <v>South Zone 2</v>
      </c>
      <c r="U1743" s="2" t="s">
        <v>43</v>
      </c>
      <c r="V1743" s="2" t="str">
        <f>_xlfn.XLOOKUP(Table2[[#This Row],[Employee_ID]],Table5[Employee_ID],Table5[Employee Name],"Not Found")</f>
        <v>Meena Krishnan</v>
      </c>
      <c r="W1743" s="2">
        <v>3</v>
      </c>
      <c r="X1743" s="2">
        <v>1423.47</v>
      </c>
      <c r="Y1743" s="2">
        <v>25</v>
      </c>
      <c r="Z1743" s="2">
        <v>1067.5999999999999</v>
      </c>
      <c r="AA1743" s="2">
        <v>12</v>
      </c>
      <c r="AB1743" s="2">
        <v>384.34</v>
      </c>
      <c r="AC1743" s="2">
        <v>3587.15</v>
      </c>
      <c r="AD1743" s="2">
        <v>3075.72</v>
      </c>
      <c r="AE1743" s="2">
        <f t="shared" si="56"/>
        <v>127.09000000000032</v>
      </c>
      <c r="AF1743" s="2" t="s">
        <v>69</v>
      </c>
      <c r="AG1743" s="42">
        <f>IFERROR(Table2[[#This Row],[Profit]]/Table2[[#This Row],[Sales Amount]],0)</f>
        <v>3.5429240483392195E-2</v>
      </c>
      <c r="AH1743" s="2" t="str">
        <f>TRIM(Table2[[#This Row],[Payment Modee]])</f>
        <v>Cash</v>
      </c>
      <c r="AI1743" s="2" t="s">
        <v>26</v>
      </c>
      <c r="AJ1743" s="2" t="s">
        <v>27</v>
      </c>
      <c r="AK1743" s="2" t="s">
        <v>2037</v>
      </c>
      <c r="AL1743" s="16" t="str">
        <f>IF(HOUR(Table2[[#This Row],[Order Time]])&lt;12,"Morning",IF(HOUR(Table2[[#This Row],[Order Time]])&lt;17,"Afternoon",IF(HOUR(Table2[[#This Row],[Order Time]])&lt;21,"Evening","Night")))</f>
        <v>Afternoon</v>
      </c>
      <c r="AM1743" s="16" t="s">
        <v>29</v>
      </c>
    </row>
    <row r="1744" spans="1:39" x14ac:dyDescent="0.25">
      <c r="A1744" s="13" t="s">
        <v>3569</v>
      </c>
      <c r="B1744" s="4">
        <v>45429</v>
      </c>
      <c r="C1744" s="2">
        <f>YEAR(Table2[[#This Row],[Invoice Date]])</f>
        <v>2024</v>
      </c>
      <c r="D1744" s="2" t="str">
        <f>TEXT(Table2[[#This Row],[Invoice Date]],"mmm")</f>
        <v>May</v>
      </c>
      <c r="E1744" s="2" t="str">
        <f>Table2[[#This Row],[Store_ID]]&amp;"-"&amp;Table2[[#This Row],[Year]]&amp;"-"&amp;Table2[[#This Row],[Month]]</f>
        <v>STR116-2024-May</v>
      </c>
      <c r="F1744" s="2" t="s">
        <v>2442</v>
      </c>
      <c r="G1744" s="2" t="str">
        <f>_xlfn.XLOOKUP(Table2[[#This Row],[Customer_ID]],Table3[Customer_ID],Table3[Customer Name],"Not Found")</f>
        <v>Eswar Achari</v>
      </c>
      <c r="H1744" s="2" t="str">
        <f>_xlfn.XLOOKUP(Table2[[#This Row],[Customer_ID]],Table3[Customer_ID],Table3[Gender],"Female")</f>
        <v>Male</v>
      </c>
      <c r="I1744" s="2" t="str">
        <f>_xlfn.XLOOKUP(Table2[[#This Row],[Customer_ID]],Table3[Customer_ID],Table3[City],"Missing Memebership")</f>
        <v>Salem</v>
      </c>
      <c r="J1744" s="2" t="str">
        <f>_xlfn.XLOOKUP(Table2[[#This Row],[Customer_ID]],Table3[Customer_ID],Table3[State],"Karnataka")</f>
        <v>Tamil Nadu</v>
      </c>
      <c r="K1744" s="2" t="str">
        <f>_xlfn.XLOOKUP(Table2[[#This Row],[Customer_ID]],Table3[Customer_ID],Table3[Membership],"Regular")</f>
        <v>Silver</v>
      </c>
      <c r="L1744" s="2" t="s">
        <v>416</v>
      </c>
      <c r="M1744" s="2" t="str">
        <f>_xlfn.XLOOKUP(Table2[[#This Row],[Product_ID]],Table4[Product_ID],Table4[Product_Name],"Not Found")</f>
        <v>GRT Jewellers Sling Bag Olive</v>
      </c>
      <c r="N1744" s="2" t="str">
        <f>_xlfn.XLOOKUP(Table2[[#This Row],[Product_ID]],Table4[Product_ID],Table4[Category],"Not Found")</f>
        <v>Handbags</v>
      </c>
      <c r="O1744" s="2" t="str">
        <f>_xlfn.XLOOKUP(Table2[[#This Row],[Product_ID]],Table4[Product_ID],Table4[Subcategory],"Not Found")</f>
        <v>Sling Bag</v>
      </c>
      <c r="P1744" s="2" t="str">
        <f>_xlfn.XLOOKUP(Table2[[#This Row],[Product_ID]],Table4[Product_ID],Table4[Brand],"Missing Brand")</f>
        <v>GRT Jewellers</v>
      </c>
      <c r="Q1744" s="2" t="s">
        <v>219</v>
      </c>
      <c r="R1744" s="2" t="str">
        <f>_xlfn.XLOOKUP(Table2[[#This Row],[Store_ID]],Table6[Store_ID],Table6[Store Name],"Not Found")</f>
        <v>TrendMart Madurai High Street</v>
      </c>
      <c r="S1744" s="2">
        <f>_xlfn.XLOOKUP(Table2[[#This Row],[Store_ID]],Table6[Store_ID],Table6[Monthly Target],"Missing Target")</f>
        <v>2000000</v>
      </c>
      <c r="T1744" s="2" t="str">
        <f>_xlfn.XLOOKUP(Table2[[#This Row],[Store_ID]],Table6[Store_ID],Table6[Region],"Not Found")</f>
        <v>South Zone 1</v>
      </c>
      <c r="U1744" s="2" t="s">
        <v>176</v>
      </c>
      <c r="V1744" s="2" t="str">
        <f>_xlfn.XLOOKUP(Table2[[#This Row],[Employee_ID]],Table5[Employee_ID],Table5[Employee Name],"Not Found")</f>
        <v>Malathi Varma</v>
      </c>
      <c r="W1744" s="2">
        <v>1</v>
      </c>
      <c r="X1744" s="2">
        <v>3001.97</v>
      </c>
      <c r="Y1744" s="2">
        <v>10</v>
      </c>
      <c r="Z1744" s="2">
        <v>300.2</v>
      </c>
      <c r="AA1744" s="2">
        <v>12</v>
      </c>
      <c r="AB1744" s="2">
        <v>324.20999999999998</v>
      </c>
      <c r="AC1744" s="2">
        <v>3025.98</v>
      </c>
      <c r="AD1744" s="2">
        <v>2034.01</v>
      </c>
      <c r="AE1744" s="2">
        <f t="shared" si="56"/>
        <v>667.76</v>
      </c>
      <c r="AF1744" s="2" t="s">
        <v>56</v>
      </c>
      <c r="AG1744" s="42">
        <f>IFERROR(Table2[[#This Row],[Profit]]/Table2[[#This Row],[Sales Amount]],0)</f>
        <v>0.22067561583354814</v>
      </c>
      <c r="AH1744" s="2" t="str">
        <f>TRIM(Table2[[#This Row],[Payment Modee]])</f>
        <v>Credit Card</v>
      </c>
      <c r="AI1744" s="2" t="s">
        <v>26</v>
      </c>
      <c r="AJ1744" s="2" t="s">
        <v>27</v>
      </c>
      <c r="AK1744" s="2" t="s">
        <v>2678</v>
      </c>
      <c r="AL1744" s="16" t="str">
        <f>IF(HOUR(Table2[[#This Row],[Order Time]])&lt;12,"Morning",IF(HOUR(Table2[[#This Row],[Order Time]])&lt;17,"Afternoon",IF(HOUR(Table2[[#This Row],[Order Time]])&lt;21,"Evening","Night")))</f>
        <v>Afternoon</v>
      </c>
      <c r="AM1744" s="16" t="s">
        <v>29</v>
      </c>
    </row>
    <row r="1745" spans="1:39" x14ac:dyDescent="0.25">
      <c r="A1745" s="14" t="s">
        <v>9192</v>
      </c>
      <c r="B1745" s="8">
        <v>45617</v>
      </c>
      <c r="C1745" s="7">
        <f>YEAR(Table2[[#This Row],[Invoice Date]])</f>
        <v>2024</v>
      </c>
      <c r="D1745" s="7" t="str">
        <f>TEXT(Table2[[#This Row],[Invoice Date]],"mmm")</f>
        <v>Nov</v>
      </c>
      <c r="E1745" s="7" t="str">
        <f>Table2[[#This Row],[Store_ID]]&amp;"-"&amp;Table2[[#This Row],[Year]]&amp;"-"&amp;Table2[[#This Row],[Month]]</f>
        <v>STR021-2024-Nov</v>
      </c>
      <c r="F1745" s="7" t="s">
        <v>433</v>
      </c>
      <c r="G1745" s="7" t="str">
        <f>_xlfn.XLOOKUP(Table2[[#This Row],[Customer_ID]],Table3[Customer_ID],Table3[Customer Name],"Not Found")</f>
        <v>Sunita Subramaniam</v>
      </c>
      <c r="H1745" s="7" t="str">
        <f>_xlfn.XLOOKUP(Table2[[#This Row],[Customer_ID]],Table3[Customer_ID],Table3[Gender],"Female")</f>
        <v>Female</v>
      </c>
      <c r="I1745" s="7" t="str">
        <f>_xlfn.XLOOKUP(Table2[[#This Row],[Customer_ID]],Table3[Customer_ID],Table3[City],"Missing Memebership")</f>
        <v>Khammam</v>
      </c>
      <c r="J1745" s="7" t="str">
        <f>_xlfn.XLOOKUP(Table2[[#This Row],[Customer_ID]],Table3[Customer_ID],Table3[State],"Karnataka")</f>
        <v>Telangana</v>
      </c>
      <c r="K1745" s="7" t="str">
        <f>_xlfn.XLOOKUP(Table2[[#This Row],[Customer_ID]],Table3[Customer_ID],Table3[Membership],"Regular")</f>
        <v>Regular</v>
      </c>
      <c r="L1745" s="7" t="s">
        <v>747</v>
      </c>
      <c r="M1745" s="7" t="str">
        <f>_xlfn.XLOOKUP(Table2[[#This Row],[Product_ID]],Table4[Product_ID],Table4[Product_Name],"Not Found")</f>
        <v>Sonata Girls Frock Cream</v>
      </c>
      <c r="N1745" s="7" t="str">
        <f>_xlfn.XLOOKUP(Table2[[#This Row],[Product_ID]],Table4[Product_ID],Table4[Category],"Not Found")</f>
        <v>Kids Wear</v>
      </c>
      <c r="O1745" s="7" t="str">
        <f>_xlfn.XLOOKUP(Table2[[#This Row],[Product_ID]],Table4[Product_ID],Table4[Subcategory],"Not Found")</f>
        <v>Girls Frock</v>
      </c>
      <c r="P1745" s="7" t="str">
        <f>_xlfn.XLOOKUP(Table2[[#This Row],[Product_ID]],Table4[Product_ID],Table4[Brand],"Missing Brand")</f>
        <v>Sonata</v>
      </c>
      <c r="Q1745" s="7" t="s">
        <v>80</v>
      </c>
      <c r="R1745" s="7" t="str">
        <f>_xlfn.XLOOKUP(Table2[[#This Row],[Store_ID]],Table6[Store_ID],Table6[Store Name],"Not Found")</f>
        <v>TrendMart Kozhikode Standard</v>
      </c>
      <c r="S1745" s="7">
        <f>_xlfn.XLOOKUP(Table2[[#This Row],[Store_ID]],Table6[Store_ID],Table6[Monthly Target],"Missing Target")</f>
        <v>2000000</v>
      </c>
      <c r="T1745" s="7" t="str">
        <f>_xlfn.XLOOKUP(Table2[[#This Row],[Store_ID]],Table6[Store_ID],Table6[Region],"Not Found")</f>
        <v>South Zone 1</v>
      </c>
      <c r="U1745" s="7" t="s">
        <v>321</v>
      </c>
      <c r="V1745" s="7" t="str">
        <f>_xlfn.XLOOKUP(Table2[[#This Row],[Employee_ID]],Table5[Employee_ID],Table5[Employee Name],"Not Found")</f>
        <v>Sunita Ramachandran</v>
      </c>
      <c r="W1745" s="7">
        <v>0</v>
      </c>
      <c r="X1745" s="7">
        <v>658.8</v>
      </c>
      <c r="Y1745" s="7">
        <v>5</v>
      </c>
      <c r="Z1745" s="7">
        <v>0</v>
      </c>
      <c r="AA1745" s="7">
        <v>5</v>
      </c>
      <c r="AB1745" s="7">
        <v>0</v>
      </c>
      <c r="AC1745" s="7">
        <v>0</v>
      </c>
      <c r="AD1745" s="7">
        <v>0</v>
      </c>
      <c r="AE1745" s="7">
        <v>0</v>
      </c>
      <c r="AF1745" s="2" t="s">
        <v>35</v>
      </c>
      <c r="AG1745" s="42">
        <f>IFERROR(Table2[[#This Row],[Profit]]/Table2[[#This Row],[Sales Amount]],0)</f>
        <v>0</v>
      </c>
      <c r="AH1745" s="2" t="str">
        <f>TRIM(Table2[[#This Row],[Payment Modee]])</f>
        <v>Debit Card</v>
      </c>
      <c r="AI1745" s="7" t="s">
        <v>26</v>
      </c>
      <c r="AJ1745" s="2" t="s">
        <v>197</v>
      </c>
      <c r="AK1745" s="7" t="s">
        <v>3163</v>
      </c>
      <c r="AL1745" s="17" t="str">
        <f>IF(HOUR(Table2[[#This Row],[Order Time]])&lt;12,"Morning",IF(HOUR(Table2[[#This Row],[Order Time]])&lt;17,"Afternoon",IF(HOUR(Table2[[#This Row],[Order Time]])&lt;21,"Evening","Night")))</f>
        <v>Afternoon</v>
      </c>
      <c r="AM1745" s="17" t="s">
        <v>29</v>
      </c>
    </row>
    <row r="1746" spans="1:39" x14ac:dyDescent="0.25">
      <c r="A1746" s="13" t="s">
        <v>3570</v>
      </c>
      <c r="B1746" s="4">
        <v>45546</v>
      </c>
      <c r="C1746" s="2">
        <f>YEAR(Table2[[#This Row],[Invoice Date]])</f>
        <v>2024</v>
      </c>
      <c r="D1746" s="2" t="str">
        <f>TEXT(Table2[[#This Row],[Invoice Date]],"mmm")</f>
        <v>Sep</v>
      </c>
      <c r="E1746" s="2" t="str">
        <f>Table2[[#This Row],[Store_ID]]&amp;"-"&amp;Table2[[#This Row],[Year]]&amp;"-"&amp;Table2[[#This Row],[Month]]</f>
        <v>STR055-2024-Sep</v>
      </c>
      <c r="F1746" s="2" t="s">
        <v>3571</v>
      </c>
      <c r="G1746" s="2" t="str">
        <f>_xlfn.XLOOKUP(Table2[[#This Row],[Customer_ID]],Table3[Customer_ID],Table3[Customer Name],"Not Found")</f>
        <v>Balaji Gowda</v>
      </c>
      <c r="H1746" s="2" t="str">
        <f>_xlfn.XLOOKUP(Table2[[#This Row],[Customer_ID]],Table3[Customer_ID],Table3[Gender],"Female")</f>
        <v>Male</v>
      </c>
      <c r="I1746" s="2" t="str">
        <f>_xlfn.XLOOKUP(Table2[[#This Row],[Customer_ID]],Table3[Customer_ID],Table3[City],"Missing Memebership")</f>
        <v>Tumakuru</v>
      </c>
      <c r="J1746" s="2" t="str">
        <f>_xlfn.XLOOKUP(Table2[[#This Row],[Customer_ID]],Table3[Customer_ID],Table3[State],"Karnataka")</f>
        <v>Karnataka</v>
      </c>
      <c r="K1746" s="2" t="str">
        <f>_xlfn.XLOOKUP(Table2[[#This Row],[Customer_ID]],Table3[Customer_ID],Table3[Membership],"Regular")</f>
        <v>Gold</v>
      </c>
      <c r="L1746" s="2" t="s">
        <v>566</v>
      </c>
      <c r="M1746" s="2" t="str">
        <f>_xlfn.XLOOKUP(Table2[[#This Row],[Product_ID]],Table4[Product_ID],Table4[Product_Name],"Not Found")</f>
        <v>Westside Cap Beige</v>
      </c>
      <c r="N1746" s="2" t="str">
        <f>_xlfn.XLOOKUP(Table2[[#This Row],[Product_ID]],Table4[Product_ID],Table4[Category],"Not Found")</f>
        <v>Accessories</v>
      </c>
      <c r="O1746" s="2" t="str">
        <f>_xlfn.XLOOKUP(Table2[[#This Row],[Product_ID]],Table4[Product_ID],Table4[Subcategory],"Not Found")</f>
        <v>Cap</v>
      </c>
      <c r="P1746" s="2" t="str">
        <f>_xlfn.XLOOKUP(Table2[[#This Row],[Product_ID]],Table4[Product_ID],Table4[Brand],"Missing Brand")</f>
        <v>Westside</v>
      </c>
      <c r="Q1746" s="2" t="s">
        <v>390</v>
      </c>
      <c r="R1746" s="2" t="str">
        <f>_xlfn.XLOOKUP(Table2[[#This Row],[Store_ID]],Table6[Store_ID],Table6[Store Name],"Not Found")</f>
        <v>TrendMart Nellore High Street</v>
      </c>
      <c r="S1746" s="2">
        <f>_xlfn.XLOOKUP(Table2[[#This Row],[Store_ID]],Table6[Store_ID],Table6[Monthly Target],"Missing Target")</f>
        <v>1500000</v>
      </c>
      <c r="T1746" s="2" t="str">
        <f>_xlfn.XLOOKUP(Table2[[#This Row],[Store_ID]],Table6[Store_ID],Table6[Region],"Not Found")</f>
        <v>South Zone 3</v>
      </c>
      <c r="U1746" s="2" t="s">
        <v>263</v>
      </c>
      <c r="V1746" s="2" t="str">
        <f>_xlfn.XLOOKUP(Table2[[#This Row],[Employee_ID]],Table5[Employee_ID],Table5[Employee Name],"Not Found")</f>
        <v>Sathish Sundaram</v>
      </c>
      <c r="W1746" s="2">
        <v>3</v>
      </c>
      <c r="X1746" s="2">
        <v>645.59</v>
      </c>
      <c r="Y1746" s="2">
        <v>0</v>
      </c>
      <c r="Z1746" s="2">
        <v>0</v>
      </c>
      <c r="AA1746" s="2">
        <v>5</v>
      </c>
      <c r="AB1746" s="2">
        <v>96.84</v>
      </c>
      <c r="AC1746" s="2">
        <v>2033.61</v>
      </c>
      <c r="AD1746" s="2">
        <v>1211.1300000000001</v>
      </c>
      <c r="AE1746" s="2">
        <f t="shared" ref="AE1746:AE1777" si="57">(AC1746-AD1746-AB1746)</f>
        <v>725.63999999999976</v>
      </c>
      <c r="AF1746" s="2" t="s">
        <v>56</v>
      </c>
      <c r="AG1746" s="42">
        <f>IFERROR(Table2[[#This Row],[Profit]]/Table2[[#This Row],[Sales Amount]],0)</f>
        <v>0.3568235797424284</v>
      </c>
      <c r="AH1746" s="2" t="str">
        <f>TRIM(Table2[[#This Row],[Payment Modee]])</f>
        <v>Credit Card</v>
      </c>
      <c r="AI1746" s="2" t="s">
        <v>36</v>
      </c>
      <c r="AJ1746" s="2" t="s">
        <v>27</v>
      </c>
      <c r="AK1746" s="2" t="s">
        <v>2306</v>
      </c>
      <c r="AL1746" s="16" t="str">
        <f>IF(HOUR(Table2[[#This Row],[Order Time]])&lt;12,"Morning",IF(HOUR(Table2[[#This Row],[Order Time]])&lt;17,"Afternoon",IF(HOUR(Table2[[#This Row],[Order Time]])&lt;21,"Evening","Night")))</f>
        <v>Morning</v>
      </c>
      <c r="AM1746" s="16" t="s">
        <v>29</v>
      </c>
    </row>
    <row r="1747" spans="1:39" x14ac:dyDescent="0.25">
      <c r="A1747" s="13" t="s">
        <v>3572</v>
      </c>
      <c r="B1747" s="4">
        <v>45561</v>
      </c>
      <c r="C1747" s="2">
        <f>YEAR(Table2[[#This Row],[Invoice Date]])</f>
        <v>2024</v>
      </c>
      <c r="D1747" s="2" t="str">
        <f>TEXT(Table2[[#This Row],[Invoice Date]],"mmm")</f>
        <v>Sep</v>
      </c>
      <c r="E1747" s="2" t="str">
        <f>Table2[[#This Row],[Store_ID]]&amp;"-"&amp;Table2[[#This Row],[Year]]&amp;"-"&amp;Table2[[#This Row],[Month]]</f>
        <v>STR085-2024-Sep</v>
      </c>
      <c r="F1747" s="2" t="s">
        <v>89</v>
      </c>
      <c r="G1747" s="2" t="str">
        <f>_xlfn.XLOOKUP(Table2[[#This Row],[Customer_ID]],Table3[Customer_ID],Table3[Customer Name],"Not Found")</f>
        <v>Tanvi Balasubramaniam</v>
      </c>
      <c r="H1747" s="2" t="str">
        <f>_xlfn.XLOOKUP(Table2[[#This Row],[Customer_ID]],Table3[Customer_ID],Table3[Gender],"Female")</f>
        <v>Female</v>
      </c>
      <c r="I1747" s="2" t="str">
        <f>_xlfn.XLOOKUP(Table2[[#This Row],[Customer_ID]],Table3[Customer_ID],Table3[City],"Missing Memebership")</f>
        <v>Kannur</v>
      </c>
      <c r="J1747" s="2" t="str">
        <f>_xlfn.XLOOKUP(Table2[[#This Row],[Customer_ID]],Table3[Customer_ID],Table3[State],"Karnataka")</f>
        <v>Kerala</v>
      </c>
      <c r="K1747" s="2" t="str">
        <f>_xlfn.XLOOKUP(Table2[[#This Row],[Customer_ID]],Table3[Customer_ID],Table3[Membership],"Regular")</f>
        <v>Silver</v>
      </c>
      <c r="L1747" s="2" t="s">
        <v>747</v>
      </c>
      <c r="M1747" s="2" t="str">
        <f>_xlfn.XLOOKUP(Table2[[#This Row],[Product_ID]],Table4[Product_ID],Table4[Product_Name],"Not Found")</f>
        <v>Sonata Girls Frock Cream</v>
      </c>
      <c r="N1747" s="2" t="str">
        <f>_xlfn.XLOOKUP(Table2[[#This Row],[Product_ID]],Table4[Product_ID],Table4[Category],"Not Found")</f>
        <v>Kids Wear</v>
      </c>
      <c r="O1747" s="2" t="str">
        <f>_xlfn.XLOOKUP(Table2[[#This Row],[Product_ID]],Table4[Product_ID],Table4[Subcategory],"Not Found")</f>
        <v>Girls Frock</v>
      </c>
      <c r="P1747" s="2" t="str">
        <f>_xlfn.XLOOKUP(Table2[[#This Row],[Product_ID]],Table4[Product_ID],Table4[Brand],"Missing Brand")</f>
        <v>Sonata</v>
      </c>
      <c r="Q1747" s="2" t="s">
        <v>86</v>
      </c>
      <c r="R1747" s="2" t="str">
        <f>_xlfn.XLOOKUP(Table2[[#This Row],[Store_ID]],Table6[Store_ID],Table6[Store Name],"Not Found")</f>
        <v>TrendMart Nizamabad Outlet</v>
      </c>
      <c r="S1747" s="2">
        <f>_xlfn.XLOOKUP(Table2[[#This Row],[Store_ID]],Table6[Store_ID],Table6[Monthly Target],"Missing Target")</f>
        <v>1500000</v>
      </c>
      <c r="T1747" s="2" t="str">
        <f>_xlfn.XLOOKUP(Table2[[#This Row],[Store_ID]],Table6[Store_ID],Table6[Region],"Not Found")</f>
        <v>South Zone 2</v>
      </c>
      <c r="U1747" s="2" t="s">
        <v>165</v>
      </c>
      <c r="V1747" s="2" t="str">
        <f>_xlfn.XLOOKUP(Table2[[#This Row],[Employee_ID]],Table5[Employee_ID],Table5[Employee Name],"Not Found")</f>
        <v>Vasanthi Gupta</v>
      </c>
      <c r="W1747" s="2">
        <v>1</v>
      </c>
      <c r="X1747" s="2">
        <v>662.31</v>
      </c>
      <c r="Y1747" s="2">
        <v>20</v>
      </c>
      <c r="Z1747" s="2">
        <v>132.46</v>
      </c>
      <c r="AA1747" s="2">
        <v>5</v>
      </c>
      <c r="AB1747" s="2">
        <v>26.49</v>
      </c>
      <c r="AC1747" s="2">
        <v>556.34</v>
      </c>
      <c r="AD1747" s="2">
        <v>525.45000000000005</v>
      </c>
      <c r="AE1747" s="2">
        <f t="shared" si="57"/>
        <v>4.3999999999999879</v>
      </c>
      <c r="AF1747" s="2" t="s">
        <v>35</v>
      </c>
      <c r="AG1747" s="42">
        <f>IFERROR(Table2[[#This Row],[Profit]]/Table2[[#This Row],[Sales Amount]],0)</f>
        <v>7.9088327281877768E-3</v>
      </c>
      <c r="AH1747" s="2" t="str">
        <f>TRIM(Table2[[#This Row],[Payment Modee]])</f>
        <v>Debit Card</v>
      </c>
      <c r="AI1747" s="2" t="s">
        <v>26</v>
      </c>
      <c r="AJ1747" s="2" t="s">
        <v>27</v>
      </c>
      <c r="AK1747" s="2" t="s">
        <v>63</v>
      </c>
      <c r="AL1747" s="16" t="str">
        <f>IF(HOUR(Table2[[#This Row],[Order Time]])&lt;12,"Morning",IF(HOUR(Table2[[#This Row],[Order Time]])&lt;17,"Afternoon",IF(HOUR(Table2[[#This Row],[Order Time]])&lt;21,"Evening","Night")))</f>
        <v>Morning</v>
      </c>
      <c r="AM1747" s="16" t="s">
        <v>29</v>
      </c>
    </row>
    <row r="1748" spans="1:39" x14ac:dyDescent="0.25">
      <c r="A1748" s="13" t="s">
        <v>3573</v>
      </c>
      <c r="B1748" s="4">
        <v>45601</v>
      </c>
      <c r="C1748" s="2">
        <f>YEAR(Table2[[#This Row],[Invoice Date]])</f>
        <v>2024</v>
      </c>
      <c r="D1748" s="2" t="str">
        <f>TEXT(Table2[[#This Row],[Invoice Date]],"mmm")</f>
        <v>Nov</v>
      </c>
      <c r="E1748" s="2" t="str">
        <f>Table2[[#This Row],[Store_ID]]&amp;"-"&amp;Table2[[#This Row],[Year]]&amp;"-"&amp;Table2[[#This Row],[Month]]</f>
        <v>STR108-2024-Nov</v>
      </c>
      <c r="F1748" s="2" t="s">
        <v>777</v>
      </c>
      <c r="G1748" s="2" t="str">
        <f>_xlfn.XLOOKUP(Table2[[#This Row],[Customer_ID]],Table3[Customer_ID],Table3[Customer Name],"Not Found")</f>
        <v>Usha Natarajan</v>
      </c>
      <c r="H1748" s="2" t="str">
        <f>_xlfn.XLOOKUP(Table2[[#This Row],[Customer_ID]],Table3[Customer_ID],Table3[Gender],"Female")</f>
        <v>Female</v>
      </c>
      <c r="I1748" s="2" t="str">
        <f>_xlfn.XLOOKUP(Table2[[#This Row],[Customer_ID]],Table3[Customer_ID],Table3[City],"Missing Memebership")</f>
        <v>Dindigul</v>
      </c>
      <c r="J1748" s="2" t="str">
        <f>_xlfn.XLOOKUP(Table2[[#This Row],[Customer_ID]],Table3[Customer_ID],Table3[State],"Karnataka")</f>
        <v>Tamil Nadu</v>
      </c>
      <c r="K1748" s="2" t="str">
        <f>_xlfn.XLOOKUP(Table2[[#This Row],[Customer_ID]],Table3[Customer_ID],Table3[Membership],"Regular")</f>
        <v>Regular</v>
      </c>
      <c r="L1748" s="2" t="s">
        <v>151</v>
      </c>
      <c r="M1748" s="2" t="str">
        <f>_xlfn.XLOOKUP(Table2[[#This Row],[Product_ID]],Table4[Product_ID],Table4[Product_Name],"Not Found")</f>
        <v>Allen Solly Tie Pink</v>
      </c>
      <c r="N1748" s="2" t="str">
        <f>_xlfn.XLOOKUP(Table2[[#This Row],[Product_ID]],Table4[Product_ID],Table4[Category],"Not Found")</f>
        <v>Accessories</v>
      </c>
      <c r="O1748" s="2" t="str">
        <f>_xlfn.XLOOKUP(Table2[[#This Row],[Product_ID]],Table4[Product_ID],Table4[Subcategory],"Not Found")</f>
        <v>Tie</v>
      </c>
      <c r="P1748" s="2" t="str">
        <f>_xlfn.XLOOKUP(Table2[[#This Row],[Product_ID]],Table4[Product_ID],Table4[Brand],"Missing Brand")</f>
        <v>Allen Solly</v>
      </c>
      <c r="Q1748" s="2" t="s">
        <v>236</v>
      </c>
      <c r="R1748" s="2" t="str">
        <f>_xlfn.XLOOKUP(Table2[[#This Row],[Store_ID]],Table6[Store_ID],Table6[Store Name],"Not Found")</f>
        <v>TrendMart Kozhikode High Street</v>
      </c>
      <c r="S1748" s="2">
        <f>_xlfn.XLOOKUP(Table2[[#This Row],[Store_ID]],Table6[Store_ID],Table6[Monthly Target],"Missing Target")</f>
        <v>2500000</v>
      </c>
      <c r="T1748" s="2" t="str">
        <f>_xlfn.XLOOKUP(Table2[[#This Row],[Store_ID]],Table6[Store_ID],Table6[Region],"Not Found")</f>
        <v>South Zone 1</v>
      </c>
      <c r="U1748" s="2" t="s">
        <v>504</v>
      </c>
      <c r="V1748" s="2" t="str">
        <f>_xlfn.XLOOKUP(Table2[[#This Row],[Employee_ID]],Table5[Employee_ID],Table5[Employee Name],"Not Found")</f>
        <v>Vikram Bhat</v>
      </c>
      <c r="W1748" s="2">
        <v>1</v>
      </c>
      <c r="X1748" s="2">
        <v>778.86</v>
      </c>
      <c r="Y1748" s="2">
        <v>10</v>
      </c>
      <c r="Z1748" s="2">
        <v>77.89</v>
      </c>
      <c r="AA1748" s="2">
        <v>5</v>
      </c>
      <c r="AB1748" s="2">
        <v>35.049999999999997</v>
      </c>
      <c r="AC1748" s="2">
        <v>736.02</v>
      </c>
      <c r="AD1748" s="2">
        <v>443.19</v>
      </c>
      <c r="AE1748" s="2">
        <f t="shared" si="57"/>
        <v>257.77999999999997</v>
      </c>
      <c r="AF1748" s="2" t="s">
        <v>25</v>
      </c>
      <c r="AG1748" s="42">
        <f>IFERROR(Table2[[#This Row],[Profit]]/Table2[[#This Row],[Sales Amount]],0)</f>
        <v>0.35023504796065319</v>
      </c>
      <c r="AH1748" s="2" t="str">
        <f>TRIM(Table2[[#This Row],[Payment Modee]])</f>
        <v>UPI</v>
      </c>
      <c r="AI1748" s="2" t="s">
        <v>26</v>
      </c>
      <c r="AJ1748" s="2" t="s">
        <v>27</v>
      </c>
      <c r="AK1748" s="2" t="s">
        <v>789</v>
      </c>
      <c r="AL1748" s="16" t="str">
        <f>IF(HOUR(Table2[[#This Row],[Order Time]])&lt;12,"Morning",IF(HOUR(Table2[[#This Row],[Order Time]])&lt;17,"Afternoon",IF(HOUR(Table2[[#This Row],[Order Time]])&lt;21,"Evening","Night")))</f>
        <v>Night</v>
      </c>
      <c r="AM1748" s="16" t="s">
        <v>29</v>
      </c>
    </row>
    <row r="1749" spans="1:39" x14ac:dyDescent="0.25">
      <c r="A1749" s="13" t="s">
        <v>3574</v>
      </c>
      <c r="B1749" s="4">
        <v>45582</v>
      </c>
      <c r="C1749" s="2">
        <f>YEAR(Table2[[#This Row],[Invoice Date]])</f>
        <v>2024</v>
      </c>
      <c r="D1749" s="2" t="str">
        <f>TEXT(Table2[[#This Row],[Invoice Date]],"mmm")</f>
        <v>Oct</v>
      </c>
      <c r="E1749" s="2" t="str">
        <f>Table2[[#This Row],[Store_ID]]&amp;"-"&amp;Table2[[#This Row],[Year]]&amp;"-"&amp;Table2[[#This Row],[Month]]</f>
        <v>STR067-2024-Oct</v>
      </c>
      <c r="F1749" s="2" t="s">
        <v>3575</v>
      </c>
      <c r="G1749" s="2" t="str">
        <f>_xlfn.XLOOKUP(Table2[[#This Row],[Customer_ID]],Table3[Customer_ID],Table3[Customer Name],"Not Found")</f>
        <v>Sathish Gounder</v>
      </c>
      <c r="H1749" s="2" t="str">
        <f>_xlfn.XLOOKUP(Table2[[#This Row],[Customer_ID]],Table3[Customer_ID],Table3[Gender],"Female")</f>
        <v>Male</v>
      </c>
      <c r="I1749" s="2" t="str">
        <f>_xlfn.XLOOKUP(Table2[[#This Row],[Customer_ID]],Table3[Customer_ID],Table3[City],"Missing Memebership")</f>
        <v>Belagavi</v>
      </c>
      <c r="J1749" s="2" t="str">
        <f>_xlfn.XLOOKUP(Table2[[#This Row],[Customer_ID]],Table3[Customer_ID],Table3[State],"Karnataka")</f>
        <v>Karnataka</v>
      </c>
      <c r="K1749" s="2" t="str">
        <f>_xlfn.XLOOKUP(Table2[[#This Row],[Customer_ID]],Table3[Customer_ID],Table3[Membership],"Regular")</f>
        <v>Silver</v>
      </c>
      <c r="L1749" s="2" t="s">
        <v>163</v>
      </c>
      <c r="M1749" s="2" t="str">
        <f>_xlfn.XLOOKUP(Table2[[#This Row],[Product_ID]],Table4[Product_ID],Table4[Product_Name],"Not Found")</f>
        <v>Westside Sling Bag Grey</v>
      </c>
      <c r="N1749" s="2" t="str">
        <f>_xlfn.XLOOKUP(Table2[[#This Row],[Product_ID]],Table4[Product_ID],Table4[Category],"Not Found")</f>
        <v>Handbags</v>
      </c>
      <c r="O1749" s="2" t="str">
        <f>_xlfn.XLOOKUP(Table2[[#This Row],[Product_ID]],Table4[Product_ID],Table4[Subcategory],"Not Found")</f>
        <v>Sling Bag</v>
      </c>
      <c r="P1749" s="2" t="str">
        <f>_xlfn.XLOOKUP(Table2[[#This Row],[Product_ID]],Table4[Product_ID],Table4[Brand],"Missing Brand")</f>
        <v>Westside</v>
      </c>
      <c r="Q1749" s="2" t="s">
        <v>1174</v>
      </c>
      <c r="R1749" s="2" t="str">
        <f>_xlfn.XLOOKUP(Table2[[#This Row],[Store_ID]],Table6[Store_ID],Table6[Store Name],"Not Found")</f>
        <v>TrendMart Visakhapatnam Standard</v>
      </c>
      <c r="S1749" s="2">
        <f>_xlfn.XLOOKUP(Table2[[#This Row],[Store_ID]],Table6[Store_ID],Table6[Monthly Target],"Missing Target")</f>
        <v>2500000</v>
      </c>
      <c r="T1749" s="2" t="str">
        <f>_xlfn.XLOOKUP(Table2[[#This Row],[Store_ID]],Table6[Store_ID],Table6[Region],"Not Found")</f>
        <v>South Zone 3</v>
      </c>
      <c r="U1749" s="2" t="s">
        <v>192</v>
      </c>
      <c r="V1749" s="2" t="str">
        <f>_xlfn.XLOOKUP(Table2[[#This Row],[Employee_ID]],Table5[Employee_ID],Table5[Employee Name],"Not Found")</f>
        <v>Hari Nair</v>
      </c>
      <c r="W1749" s="2">
        <v>4</v>
      </c>
      <c r="X1749" s="2">
        <v>3134.22</v>
      </c>
      <c r="Y1749" s="2">
        <v>0</v>
      </c>
      <c r="Z1749" s="2">
        <v>0</v>
      </c>
      <c r="AA1749" s="2">
        <v>12</v>
      </c>
      <c r="AB1749" s="2">
        <v>1504.43</v>
      </c>
      <c r="AC1749" s="2">
        <v>14041.31</v>
      </c>
      <c r="AD1749" s="2">
        <v>8277.32</v>
      </c>
      <c r="AE1749" s="2">
        <f t="shared" si="57"/>
        <v>4259.5599999999995</v>
      </c>
      <c r="AF1749" s="2" t="s">
        <v>56</v>
      </c>
      <c r="AG1749" s="42">
        <f>IFERROR(Table2[[#This Row],[Profit]]/Table2[[#This Row],[Sales Amount]],0)</f>
        <v>0.3033591595086213</v>
      </c>
      <c r="AH1749" s="2" t="str">
        <f>TRIM(Table2[[#This Row],[Payment Modee]])</f>
        <v>Credit Card</v>
      </c>
      <c r="AI1749" s="2" t="s">
        <v>26</v>
      </c>
      <c r="AJ1749" s="2" t="s">
        <v>27</v>
      </c>
      <c r="AK1749" s="2" t="s">
        <v>2078</v>
      </c>
      <c r="AL1749" s="16" t="str">
        <f>IF(HOUR(Table2[[#This Row],[Order Time]])&lt;12,"Morning",IF(HOUR(Table2[[#This Row],[Order Time]])&lt;17,"Afternoon",IF(HOUR(Table2[[#This Row],[Order Time]])&lt;21,"Evening","Night")))</f>
        <v>Afternoon</v>
      </c>
      <c r="AM1749" s="16" t="s">
        <v>29</v>
      </c>
    </row>
    <row r="1750" spans="1:39" x14ac:dyDescent="0.25">
      <c r="A1750" s="13" t="s">
        <v>3576</v>
      </c>
      <c r="B1750" s="4">
        <v>45453</v>
      </c>
      <c r="C1750" s="2">
        <f>YEAR(Table2[[#This Row],[Invoice Date]])</f>
        <v>2024</v>
      </c>
      <c r="D1750" s="2" t="str">
        <f>TEXT(Table2[[#This Row],[Invoice Date]],"mmm")</f>
        <v>Jun</v>
      </c>
      <c r="E1750" s="2" t="str">
        <f>Table2[[#This Row],[Store_ID]]&amp;"-"&amp;Table2[[#This Row],[Year]]&amp;"-"&amp;Table2[[#This Row],[Month]]</f>
        <v>STR117-2024-Jun</v>
      </c>
      <c r="F1750" s="2" t="s">
        <v>1217</v>
      </c>
      <c r="G1750" s="2" t="str">
        <f>_xlfn.XLOOKUP(Table2[[#This Row],[Customer_ID]],Table3[Customer_ID],Table3[Customer Name],"Not Found")</f>
        <v>Varsha Subramaniam</v>
      </c>
      <c r="H1750" s="2" t="str">
        <f>_xlfn.XLOOKUP(Table2[[#This Row],[Customer_ID]],Table3[Customer_ID],Table3[Gender],"Female")</f>
        <v>Female</v>
      </c>
      <c r="I1750" s="2" t="str">
        <f>_xlfn.XLOOKUP(Table2[[#This Row],[Customer_ID]],Table3[Customer_ID],Table3[City],"Missing Memebership")</f>
        <v>Vijayawada</v>
      </c>
      <c r="J1750" s="2" t="str">
        <f>_xlfn.XLOOKUP(Table2[[#This Row],[Customer_ID]],Table3[Customer_ID],Table3[State],"Karnataka")</f>
        <v>Andhra Pradesh</v>
      </c>
      <c r="K1750" s="2" t="str">
        <f>_xlfn.XLOOKUP(Table2[[#This Row],[Customer_ID]],Table3[Customer_ID],Table3[Membership],"Regular")</f>
        <v>Silver</v>
      </c>
      <c r="L1750" s="2" t="s">
        <v>281</v>
      </c>
      <c r="M1750" s="2" t="str">
        <f>_xlfn.XLOOKUP(Table2[[#This Row],[Product_ID]],Table4[Product_ID],Table4[Product_Name],"Not Found")</f>
        <v>Nalli Silks Round Neck White</v>
      </c>
      <c r="N1750" s="2" t="str">
        <f>_xlfn.XLOOKUP(Table2[[#This Row],[Product_ID]],Table4[Product_ID],Table4[Category],"Not Found")</f>
        <v>Men T-Shirts</v>
      </c>
      <c r="O1750" s="2" t="str">
        <f>_xlfn.XLOOKUP(Table2[[#This Row],[Product_ID]],Table4[Product_ID],Table4[Subcategory],"Not Found")</f>
        <v>Round Neck</v>
      </c>
      <c r="P1750" s="2" t="str">
        <f>_xlfn.XLOOKUP(Table2[[#This Row],[Product_ID]],Table4[Product_ID],Table4[Brand],"Missing Brand")</f>
        <v>Nalli Silks</v>
      </c>
      <c r="Q1750" s="2" t="s">
        <v>695</v>
      </c>
      <c r="R1750" s="2" t="str">
        <f>_xlfn.XLOOKUP(Table2[[#This Row],[Store_ID]],Table6[Store_ID],Table6[Store Name],"Not Found")</f>
        <v>TrendMart Tirunelveli Flagship</v>
      </c>
      <c r="S1750" s="2">
        <f>_xlfn.XLOOKUP(Table2[[#This Row],[Store_ID]],Table6[Store_ID],Table6[Monthly Target],"Missing Target")</f>
        <v>1500000</v>
      </c>
      <c r="T1750" s="2" t="str">
        <f>_xlfn.XLOOKUP(Table2[[#This Row],[Store_ID]],Table6[Store_ID],Table6[Region],"Not Found")</f>
        <v>South Zone 1</v>
      </c>
      <c r="U1750" s="2" t="s">
        <v>75</v>
      </c>
      <c r="V1750" s="2" t="str">
        <f>_xlfn.XLOOKUP(Table2[[#This Row],[Employee_ID]],Table5[Employee_ID],Table5[Employee Name],"Not Found")</f>
        <v>Chandran Krishnan</v>
      </c>
      <c r="W1750" s="2">
        <v>3</v>
      </c>
      <c r="X1750" s="2">
        <v>479.89</v>
      </c>
      <c r="Y1750" s="2">
        <v>0</v>
      </c>
      <c r="Z1750" s="2">
        <v>0</v>
      </c>
      <c r="AA1750" s="2">
        <v>5</v>
      </c>
      <c r="AB1750" s="2">
        <v>71.98</v>
      </c>
      <c r="AC1750" s="2">
        <v>1511.65</v>
      </c>
      <c r="AD1750" s="2">
        <v>885</v>
      </c>
      <c r="AE1750" s="2">
        <f t="shared" si="57"/>
        <v>554.67000000000007</v>
      </c>
      <c r="AF1750" s="2" t="s">
        <v>35</v>
      </c>
      <c r="AG1750" s="42">
        <f>IFERROR(Table2[[#This Row],[Profit]]/Table2[[#This Row],[Sales Amount]],0)</f>
        <v>0.36693017563589458</v>
      </c>
      <c r="AH1750" s="2" t="str">
        <f>TRIM(Table2[[#This Row],[Payment Modee]])</f>
        <v>Debit Card</v>
      </c>
      <c r="AI1750" s="2" t="s">
        <v>36</v>
      </c>
      <c r="AJ1750" s="2" t="s">
        <v>27</v>
      </c>
      <c r="AK1750" s="2" t="s">
        <v>1284</v>
      </c>
      <c r="AL1750" s="16" t="str">
        <f>IF(HOUR(Table2[[#This Row],[Order Time]])&lt;12,"Morning",IF(HOUR(Table2[[#This Row],[Order Time]])&lt;17,"Afternoon",IF(HOUR(Table2[[#This Row],[Order Time]])&lt;21,"Evening","Night")))</f>
        <v>Morning</v>
      </c>
      <c r="AM1750" s="16" t="s">
        <v>29</v>
      </c>
    </row>
    <row r="1751" spans="1:39" x14ac:dyDescent="0.25">
      <c r="A1751" s="13" t="s">
        <v>3577</v>
      </c>
      <c r="B1751" s="4">
        <v>45433</v>
      </c>
      <c r="C1751" s="2">
        <f>YEAR(Table2[[#This Row],[Invoice Date]])</f>
        <v>2024</v>
      </c>
      <c r="D1751" s="2" t="str">
        <f>TEXT(Table2[[#This Row],[Invoice Date]],"mmm")</f>
        <v>May</v>
      </c>
      <c r="E1751" s="2" t="str">
        <f>Table2[[#This Row],[Store_ID]]&amp;"-"&amp;Table2[[#This Row],[Year]]&amp;"-"&amp;Table2[[#This Row],[Month]]</f>
        <v>STR105-2024-May</v>
      </c>
      <c r="F1751" s="2" t="s">
        <v>1838</v>
      </c>
      <c r="G1751" s="2" t="str">
        <f>_xlfn.XLOOKUP(Table2[[#This Row],[Customer_ID]],Table3[Customer_ID],Table3[Customer Name],"Not Found")</f>
        <v>Ravi Menon</v>
      </c>
      <c r="H1751" s="2" t="str">
        <f>_xlfn.XLOOKUP(Table2[[#This Row],[Customer_ID]],Table3[Customer_ID],Table3[Gender],"Female")</f>
        <v>Male</v>
      </c>
      <c r="I1751" s="2" t="str">
        <f>_xlfn.XLOOKUP(Table2[[#This Row],[Customer_ID]],Table3[Customer_ID],Table3[City],"Missing Memebership")</f>
        <v>Bengaluru</v>
      </c>
      <c r="J1751" s="2" t="str">
        <f>_xlfn.XLOOKUP(Table2[[#This Row],[Customer_ID]],Table3[Customer_ID],Table3[State],"Karnataka")</f>
        <v>Karnataka</v>
      </c>
      <c r="K1751" s="2" t="str">
        <f>_xlfn.XLOOKUP(Table2[[#This Row],[Customer_ID]],Table3[Customer_ID],Table3[Membership],"Regular")</f>
        <v>Silver</v>
      </c>
      <c r="L1751" s="2" t="s">
        <v>79</v>
      </c>
      <c r="M1751" s="2" t="str">
        <f>_xlfn.XLOOKUP(Table2[[#This Row],[Product_ID]],Table4[Product_ID],Table4[Product_Name],"Not Found")</f>
        <v>Arrow Sunglasses Red</v>
      </c>
      <c r="N1751" s="2" t="str">
        <f>_xlfn.XLOOKUP(Table2[[#This Row],[Product_ID]],Table4[Product_ID],Table4[Category],"Not Found")</f>
        <v>Accessories</v>
      </c>
      <c r="O1751" s="2" t="str">
        <f>_xlfn.XLOOKUP(Table2[[#This Row],[Product_ID]],Table4[Product_ID],Table4[Subcategory],"Not Found")</f>
        <v>Sunglasses</v>
      </c>
      <c r="P1751" s="2" t="str">
        <f>_xlfn.XLOOKUP(Table2[[#This Row],[Product_ID]],Table4[Product_ID],Table4[Brand],"Missing Brand")</f>
        <v>Arrow</v>
      </c>
      <c r="Q1751" s="2" t="s">
        <v>893</v>
      </c>
      <c r="R1751" s="2" t="str">
        <f>_xlfn.XLOOKUP(Table2[[#This Row],[Store_ID]],Table6[Store_ID],Table6[Store Name],"Not Found")</f>
        <v>TrendMart Coimbatore Mall Kiosk</v>
      </c>
      <c r="S1751" s="2">
        <f>_xlfn.XLOOKUP(Table2[[#This Row],[Store_ID]],Table6[Store_ID],Table6[Monthly Target],"Missing Target")</f>
        <v>2500000</v>
      </c>
      <c r="T1751" s="2" t="str">
        <f>_xlfn.XLOOKUP(Table2[[#This Row],[Store_ID]],Table6[Store_ID],Table6[Region],"Not Found")</f>
        <v>South Zone 1</v>
      </c>
      <c r="U1751" s="2" t="s">
        <v>49</v>
      </c>
      <c r="V1751" s="2" t="str">
        <f>_xlfn.XLOOKUP(Table2[[#This Row],[Employee_ID]],Table5[Employee_ID],Table5[Employee Name],"Not Found")</f>
        <v>Jyothi Prasad</v>
      </c>
      <c r="W1751" s="2">
        <v>2</v>
      </c>
      <c r="X1751" s="2">
        <v>819.1</v>
      </c>
      <c r="Y1751" s="2">
        <v>15</v>
      </c>
      <c r="Z1751" s="2">
        <v>245.73</v>
      </c>
      <c r="AA1751" s="2">
        <v>5</v>
      </c>
      <c r="AB1751" s="2">
        <v>69.62</v>
      </c>
      <c r="AC1751" s="2">
        <v>1462.09</v>
      </c>
      <c r="AD1751" s="2">
        <v>977.2</v>
      </c>
      <c r="AE1751" s="2">
        <f t="shared" si="57"/>
        <v>415.26999999999987</v>
      </c>
      <c r="AF1751" s="2" t="s">
        <v>56</v>
      </c>
      <c r="AG1751" s="42">
        <f>IFERROR(Table2[[#This Row],[Profit]]/Table2[[#This Row],[Sales Amount]],0)</f>
        <v>0.28402492322634032</v>
      </c>
      <c r="AH1751" s="2" t="str">
        <f>TRIM(Table2[[#This Row],[Payment Modee]])</f>
        <v>Credit Card</v>
      </c>
      <c r="AI1751" s="2" t="s">
        <v>26</v>
      </c>
      <c r="AJ1751" s="2" t="s">
        <v>27</v>
      </c>
      <c r="AK1751" s="2" t="s">
        <v>2814</v>
      </c>
      <c r="AL1751" s="16" t="str">
        <f>IF(HOUR(Table2[[#This Row],[Order Time]])&lt;12,"Morning",IF(HOUR(Table2[[#This Row],[Order Time]])&lt;17,"Afternoon",IF(HOUR(Table2[[#This Row],[Order Time]])&lt;21,"Evening","Night")))</f>
        <v>Morning</v>
      </c>
      <c r="AM1751" s="16" t="s">
        <v>29</v>
      </c>
    </row>
    <row r="1752" spans="1:39" x14ac:dyDescent="0.25">
      <c r="A1752" s="13" t="s">
        <v>3578</v>
      </c>
      <c r="B1752" s="4">
        <v>45661</v>
      </c>
      <c r="C1752" s="2">
        <f>YEAR(Table2[[#This Row],[Invoice Date]])</f>
        <v>2025</v>
      </c>
      <c r="D1752" s="2" t="str">
        <f>TEXT(Table2[[#This Row],[Invoice Date]],"mmm")</f>
        <v>Jan</v>
      </c>
      <c r="E1752" s="2" t="str">
        <f>Table2[[#This Row],[Store_ID]]&amp;"-"&amp;Table2[[#This Row],[Year]]&amp;"-"&amp;Table2[[#This Row],[Month]]</f>
        <v>STR090-2025-Jan</v>
      </c>
      <c r="F1752" s="2" t="s">
        <v>1609</v>
      </c>
      <c r="G1752" s="2" t="str">
        <f>_xlfn.XLOOKUP(Table2[[#This Row],[Customer_ID]],Table3[Customer_ID],Table3[Customer Name],"Not Found")</f>
        <v>Suresh Gupta</v>
      </c>
      <c r="H1752" s="2" t="str">
        <f>_xlfn.XLOOKUP(Table2[[#This Row],[Customer_ID]],Table3[Customer_ID],Table3[Gender],"Female")</f>
        <v>Male</v>
      </c>
      <c r="I1752" s="2" t="str">
        <f>_xlfn.XLOOKUP(Table2[[#This Row],[Customer_ID]],Table3[Customer_ID],Table3[City],"Missing Memebership")</f>
        <v>Visakhapatnam</v>
      </c>
      <c r="J1752" s="2" t="str">
        <f>_xlfn.XLOOKUP(Table2[[#This Row],[Customer_ID]],Table3[Customer_ID],Table3[State],"Karnataka")</f>
        <v>Andhra Pradesh</v>
      </c>
      <c r="K1752" s="2" t="str">
        <f>_xlfn.XLOOKUP(Table2[[#This Row],[Customer_ID]],Table3[Customer_ID],Table3[Membership],"Regular")</f>
        <v>Regular</v>
      </c>
      <c r="L1752" s="2" t="s">
        <v>416</v>
      </c>
      <c r="M1752" s="2" t="str">
        <f>_xlfn.XLOOKUP(Table2[[#This Row],[Product_ID]],Table4[Product_ID],Table4[Product_Name],"Not Found")</f>
        <v>GRT Jewellers Sling Bag Olive</v>
      </c>
      <c r="N1752" s="2" t="str">
        <f>_xlfn.XLOOKUP(Table2[[#This Row],[Product_ID]],Table4[Product_ID],Table4[Category],"Not Found")</f>
        <v>Handbags</v>
      </c>
      <c r="O1752" s="2" t="str">
        <f>_xlfn.XLOOKUP(Table2[[#This Row],[Product_ID]],Table4[Product_ID],Table4[Subcategory],"Not Found")</f>
        <v>Sling Bag</v>
      </c>
      <c r="P1752" s="2" t="str">
        <f>_xlfn.XLOOKUP(Table2[[#This Row],[Product_ID]],Table4[Product_ID],Table4[Brand],"Missing Brand")</f>
        <v>GRT Jewellers</v>
      </c>
      <c r="Q1752" s="2" t="s">
        <v>273</v>
      </c>
      <c r="R1752" s="2" t="str">
        <f>_xlfn.XLOOKUP(Table2[[#This Row],[Store_ID]],Table6[Store_ID],Table6[Store Name],"Not Found")</f>
        <v>TrendMart Kannur Outlet</v>
      </c>
      <c r="S1752" s="2">
        <f>_xlfn.XLOOKUP(Table2[[#This Row],[Store_ID]],Table6[Store_ID],Table6[Monthly Target],"Missing Target")</f>
        <v>2500000</v>
      </c>
      <c r="T1752" s="2" t="str">
        <f>_xlfn.XLOOKUP(Table2[[#This Row],[Store_ID]],Table6[Store_ID],Table6[Region],"Not Found")</f>
        <v>South Zone 1</v>
      </c>
      <c r="U1752" s="2" t="s">
        <v>294</v>
      </c>
      <c r="V1752" s="2" t="str">
        <f>_xlfn.XLOOKUP(Table2[[#This Row],[Employee_ID]],Table5[Employee_ID],Table5[Employee Name],"Not Found")</f>
        <v>Chitra Chettiar</v>
      </c>
      <c r="W1752" s="2">
        <v>1</v>
      </c>
      <c r="X1752" s="2">
        <v>3343.25</v>
      </c>
      <c r="Y1752" s="2">
        <v>0</v>
      </c>
      <c r="Z1752" s="2">
        <v>0</v>
      </c>
      <c r="AA1752" s="2">
        <v>12</v>
      </c>
      <c r="AB1752" s="2">
        <v>401.19</v>
      </c>
      <c r="AC1752" s="2">
        <v>3744.44</v>
      </c>
      <c r="AD1752" s="2">
        <v>2034.01</v>
      </c>
      <c r="AE1752" s="2">
        <f t="shared" si="57"/>
        <v>1309.24</v>
      </c>
      <c r="AF1752" s="2" t="s">
        <v>119</v>
      </c>
      <c r="AG1752" s="42">
        <f>IFERROR(Table2[[#This Row],[Profit]]/Table2[[#This Row],[Sales Amount]],0)</f>
        <v>0.34964907970217174</v>
      </c>
      <c r="AH1752" s="2" t="str">
        <f>TRIM(Table2[[#This Row],[Payment Modee]])</f>
        <v>Net Banking</v>
      </c>
      <c r="AI1752" s="2" t="s">
        <v>36</v>
      </c>
      <c r="AJ1752" s="2" t="s">
        <v>27</v>
      </c>
      <c r="AK1752" s="2" t="s">
        <v>2895</v>
      </c>
      <c r="AL1752" s="16" t="str">
        <f>IF(HOUR(Table2[[#This Row],[Order Time]])&lt;12,"Morning",IF(HOUR(Table2[[#This Row],[Order Time]])&lt;17,"Afternoon",IF(HOUR(Table2[[#This Row],[Order Time]])&lt;21,"Evening","Night")))</f>
        <v>Morning</v>
      </c>
      <c r="AM1752" s="16" t="s">
        <v>38</v>
      </c>
    </row>
    <row r="1753" spans="1:39" x14ac:dyDescent="0.25">
      <c r="A1753" s="13" t="s">
        <v>3579</v>
      </c>
      <c r="B1753" s="4">
        <v>45682</v>
      </c>
      <c r="C1753" s="2">
        <f>YEAR(Table2[[#This Row],[Invoice Date]])</f>
        <v>2025</v>
      </c>
      <c r="D1753" s="2" t="str">
        <f>TEXT(Table2[[#This Row],[Invoice Date]],"mmm")</f>
        <v>Jan</v>
      </c>
      <c r="E1753" s="2" t="str">
        <f>Table2[[#This Row],[Store_ID]]&amp;"-"&amp;Table2[[#This Row],[Year]]&amp;"-"&amp;Table2[[#This Row],[Month]]</f>
        <v>STR046-2025-Jan</v>
      </c>
      <c r="F1753" s="2" t="s">
        <v>1163</v>
      </c>
      <c r="G1753" s="2" t="str">
        <f>_xlfn.XLOOKUP(Table2[[#This Row],[Customer_ID]],Table3[Customer_ID],Table3[Customer Name],"Not Found")</f>
        <v>Hariharan Iyer</v>
      </c>
      <c r="H1753" s="2" t="str">
        <f>_xlfn.XLOOKUP(Table2[[#This Row],[Customer_ID]],Table3[Customer_ID],Table3[Gender],"Female")</f>
        <v>Male</v>
      </c>
      <c r="I1753" s="2" t="str">
        <f>_xlfn.XLOOKUP(Table2[[#This Row],[Customer_ID]],Table3[Customer_ID],Table3[City],"Missing Memebership")</f>
        <v>Vijayawada</v>
      </c>
      <c r="J1753" s="2" t="str">
        <f>_xlfn.XLOOKUP(Table2[[#This Row],[Customer_ID]],Table3[Customer_ID],Table3[State],"Karnataka")</f>
        <v>Andhra Pradesh</v>
      </c>
      <c r="K1753" s="2" t="str">
        <f>_xlfn.XLOOKUP(Table2[[#This Row],[Customer_ID]],Table3[Customer_ID],Table3[Membership],"Regular")</f>
        <v>Silver</v>
      </c>
      <c r="L1753" s="2" t="s">
        <v>1149</v>
      </c>
      <c r="M1753" s="2" t="str">
        <f>_xlfn.XLOOKUP(Table2[[#This Row],[Product_ID]],Table4[Product_ID],Table4[Product_Name],"Not Found")</f>
        <v>Biba Skinny Fit Brown</v>
      </c>
      <c r="N1753" s="2" t="str">
        <f>_xlfn.XLOOKUP(Table2[[#This Row],[Product_ID]],Table4[Product_ID],Table4[Category],"Not Found")</f>
        <v>Women Jeans</v>
      </c>
      <c r="O1753" s="2" t="str">
        <f>_xlfn.XLOOKUP(Table2[[#This Row],[Product_ID]],Table4[Product_ID],Table4[Subcategory],"Not Found")</f>
        <v>Skinny Fit</v>
      </c>
      <c r="P1753" s="2" t="str">
        <f>_xlfn.XLOOKUP(Table2[[#This Row],[Product_ID]],Table4[Product_ID],Table4[Brand],"Missing Brand")</f>
        <v>Biba</v>
      </c>
      <c r="Q1753" s="2" t="s">
        <v>553</v>
      </c>
      <c r="R1753" s="2" t="str">
        <f>_xlfn.XLOOKUP(Table2[[#This Row],[Store_ID]],Table6[Store_ID],Table6[Store Name],"Not Found")</f>
        <v>TrendMart Hyderabad High Street</v>
      </c>
      <c r="S1753" s="2">
        <f>_xlfn.XLOOKUP(Table2[[#This Row],[Store_ID]],Table6[Store_ID],Table6[Monthly Target],"Missing Target")</f>
        <v>800000</v>
      </c>
      <c r="T1753" s="2" t="str">
        <f>_xlfn.XLOOKUP(Table2[[#This Row],[Store_ID]],Table6[Store_ID],Table6[Region],"Not Found")</f>
        <v>South Zone 2</v>
      </c>
      <c r="U1753" s="2" t="s">
        <v>102</v>
      </c>
      <c r="V1753" s="2" t="str">
        <f>_xlfn.XLOOKUP(Table2[[#This Row],[Employee_ID]],Table5[Employee_ID],Table5[Employee Name],"Not Found")</f>
        <v>Chandra Reddy</v>
      </c>
      <c r="W1753" s="2">
        <v>1</v>
      </c>
      <c r="X1753" s="2">
        <v>936.11</v>
      </c>
      <c r="Y1753" s="2">
        <v>25</v>
      </c>
      <c r="Z1753" s="2">
        <v>234.03</v>
      </c>
      <c r="AA1753" s="2">
        <v>5</v>
      </c>
      <c r="AB1753" s="2">
        <v>35.1</v>
      </c>
      <c r="AC1753" s="2">
        <v>737.18</v>
      </c>
      <c r="AD1753" s="2">
        <v>637.27</v>
      </c>
      <c r="AE1753" s="2">
        <f t="shared" si="57"/>
        <v>64.809999999999974</v>
      </c>
      <c r="AF1753" s="2" t="s">
        <v>25</v>
      </c>
      <c r="AG1753" s="42">
        <f>IFERROR(Table2[[#This Row],[Profit]]/Table2[[#This Row],[Sales Amount]],0)</f>
        <v>8.7916112754008485E-2</v>
      </c>
      <c r="AH1753" s="2" t="str">
        <f>TRIM(Table2[[#This Row],[Payment Modee]])</f>
        <v>UPI</v>
      </c>
      <c r="AI1753" s="2" t="s">
        <v>26</v>
      </c>
      <c r="AJ1753" s="2" t="s">
        <v>27</v>
      </c>
      <c r="AK1753" s="2" t="s">
        <v>1076</v>
      </c>
      <c r="AL1753" s="16" t="str">
        <f>IF(HOUR(Table2[[#This Row],[Order Time]])&lt;12,"Morning",IF(HOUR(Table2[[#This Row],[Order Time]])&lt;17,"Afternoon",IF(HOUR(Table2[[#This Row],[Order Time]])&lt;21,"Evening","Night")))</f>
        <v>Evening</v>
      </c>
      <c r="AM1753" s="16" t="s">
        <v>38</v>
      </c>
    </row>
    <row r="1754" spans="1:39" x14ac:dyDescent="0.25">
      <c r="A1754" s="13" t="s">
        <v>3580</v>
      </c>
      <c r="B1754" s="4">
        <v>45661</v>
      </c>
      <c r="C1754" s="2">
        <f>YEAR(Table2[[#This Row],[Invoice Date]])</f>
        <v>2025</v>
      </c>
      <c r="D1754" s="2" t="str">
        <f>TEXT(Table2[[#This Row],[Invoice Date]],"mmm")</f>
        <v>Jan</v>
      </c>
      <c r="E1754" s="2" t="str">
        <f>Table2[[#This Row],[Store_ID]]&amp;"-"&amp;Table2[[#This Row],[Year]]&amp;"-"&amp;Table2[[#This Row],[Month]]</f>
        <v>STR097-2025-Jan</v>
      </c>
      <c r="F1754" s="2" t="s">
        <v>1638</v>
      </c>
      <c r="G1754" s="2" t="str">
        <f>_xlfn.XLOOKUP(Table2[[#This Row],[Customer_ID]],Table3[Customer_ID],Table3[Customer Name],"Not Found")</f>
        <v>Deepak Ramachandran</v>
      </c>
      <c r="H1754" s="2" t="str">
        <f>_xlfn.XLOOKUP(Table2[[#This Row],[Customer_ID]],Table3[Customer_ID],Table3[Gender],"Female")</f>
        <v>Male</v>
      </c>
      <c r="I1754" s="2" t="str">
        <f>_xlfn.XLOOKUP(Table2[[#This Row],[Customer_ID]],Table3[Customer_ID],Table3[City],"Missing Memebership")</f>
        <v>Kollam</v>
      </c>
      <c r="J1754" s="2" t="str">
        <f>_xlfn.XLOOKUP(Table2[[#This Row],[Customer_ID]],Table3[Customer_ID],Table3[State],"Karnataka")</f>
        <v>Kerala</v>
      </c>
      <c r="K1754" s="2" t="str">
        <f>_xlfn.XLOOKUP(Table2[[#This Row],[Customer_ID]],Table3[Customer_ID],Table3[Membership],"Regular")</f>
        <v>Regular</v>
      </c>
      <c r="L1754" s="2" t="s">
        <v>964</v>
      </c>
      <c r="M1754" s="2" t="str">
        <f>_xlfn.XLOOKUP(Table2[[#This Row],[Product_ID]],Table4[Product_ID],Table4[Product_Name],"Not Found")</f>
        <v>W for Woman Cotton Saree Wine</v>
      </c>
      <c r="N1754" s="2" t="str">
        <f>_xlfn.XLOOKUP(Table2[[#This Row],[Product_ID]],Table4[Product_ID],Table4[Category],"Not Found")</f>
        <v>Women Sarees</v>
      </c>
      <c r="O1754" s="2" t="str">
        <f>_xlfn.XLOOKUP(Table2[[#This Row],[Product_ID]],Table4[Product_ID],Table4[Subcategory],"Not Found")</f>
        <v>Cotton Saree</v>
      </c>
      <c r="P1754" s="2" t="str">
        <f>_xlfn.XLOOKUP(Table2[[#This Row],[Product_ID]],Table4[Product_ID],Table4[Brand],"Missing Brand")</f>
        <v>W for Woman</v>
      </c>
      <c r="Q1754" s="2" t="s">
        <v>240</v>
      </c>
      <c r="R1754" s="2" t="str">
        <f>_xlfn.XLOOKUP(Table2[[#This Row],[Store_ID]],Table6[Store_ID],Table6[Store Name],"Not Found")</f>
        <v>TrendMart Thiruvananthapuram High Street</v>
      </c>
      <c r="S1754" s="2">
        <f>_xlfn.XLOOKUP(Table2[[#This Row],[Store_ID]],Table6[Store_ID],Table6[Monthly Target],"Missing Target")</f>
        <v>1500000</v>
      </c>
      <c r="T1754" s="2" t="str">
        <f>_xlfn.XLOOKUP(Table2[[#This Row],[Store_ID]],Table6[Store_ID],Table6[Region],"Not Found")</f>
        <v>South Zone 1</v>
      </c>
      <c r="U1754" s="2" t="s">
        <v>153</v>
      </c>
      <c r="V1754" s="2" t="str">
        <f>_xlfn.XLOOKUP(Table2[[#This Row],[Employee_ID]],Table5[Employee_ID],Table5[Employee Name],"Not Found")</f>
        <v>Rani Mishra</v>
      </c>
      <c r="W1754" s="2">
        <v>1</v>
      </c>
      <c r="X1754" s="2">
        <v>3168.05</v>
      </c>
      <c r="Y1754" s="2">
        <v>5</v>
      </c>
      <c r="Z1754" s="2">
        <v>158.4</v>
      </c>
      <c r="AA1754" s="2">
        <v>12</v>
      </c>
      <c r="AB1754" s="2">
        <v>361.16</v>
      </c>
      <c r="AC1754" s="2">
        <v>3370.81</v>
      </c>
      <c r="AD1754" s="2">
        <v>2340.46</v>
      </c>
      <c r="AE1754" s="2">
        <f t="shared" si="57"/>
        <v>669.18999999999983</v>
      </c>
      <c r="AF1754" s="2" t="s">
        <v>25</v>
      </c>
      <c r="AG1754" s="42">
        <f>IFERROR(Table2[[#This Row],[Profit]]/Table2[[#This Row],[Sales Amount]],0)</f>
        <v>0.19852498360928081</v>
      </c>
      <c r="AH1754" s="2" t="str">
        <f>TRIM(Table2[[#This Row],[Payment Modee]])</f>
        <v>UPI</v>
      </c>
      <c r="AI1754" s="2" t="s">
        <v>26</v>
      </c>
      <c r="AJ1754" s="2" t="s">
        <v>27</v>
      </c>
      <c r="AK1754" s="2" t="s">
        <v>456</v>
      </c>
      <c r="AL1754" s="16" t="str">
        <f>IF(HOUR(Table2[[#This Row],[Order Time]])&lt;12,"Morning",IF(HOUR(Table2[[#This Row],[Order Time]])&lt;17,"Afternoon",IF(HOUR(Table2[[#This Row],[Order Time]])&lt;21,"Evening","Night")))</f>
        <v>Afternoon</v>
      </c>
      <c r="AM1754" s="16" t="s">
        <v>38</v>
      </c>
    </row>
    <row r="1755" spans="1:39" x14ac:dyDescent="0.25">
      <c r="A1755" s="13" t="s">
        <v>3581</v>
      </c>
      <c r="B1755" s="4">
        <v>45735</v>
      </c>
      <c r="C1755" s="2">
        <f>YEAR(Table2[[#This Row],[Invoice Date]])</f>
        <v>2025</v>
      </c>
      <c r="D1755" s="2" t="str">
        <f>TEXT(Table2[[#This Row],[Invoice Date]],"mmm")</f>
        <v>Mar</v>
      </c>
      <c r="E1755" s="2" t="str">
        <f>Table2[[#This Row],[Store_ID]]&amp;"-"&amp;Table2[[#This Row],[Year]]&amp;"-"&amp;Table2[[#This Row],[Month]]</f>
        <v>STR053-2025-Mar</v>
      </c>
      <c r="F1755" s="2" t="s">
        <v>2821</v>
      </c>
      <c r="G1755" s="2" t="str">
        <f>_xlfn.XLOOKUP(Table2[[#This Row],[Customer_ID]],Table3[Customer_ID],Table3[Customer Name],"Not Found")</f>
        <v>Mahesh Ramachandran</v>
      </c>
      <c r="H1755" s="2" t="str">
        <f>_xlfn.XLOOKUP(Table2[[#This Row],[Customer_ID]],Table3[Customer_ID],Table3[Gender],"Female")</f>
        <v>Male</v>
      </c>
      <c r="I1755" s="2" t="str">
        <f>_xlfn.XLOOKUP(Table2[[#This Row],[Customer_ID]],Table3[Customer_ID],Table3[City],"Missing Memebership")</f>
        <v>Thoothukudi</v>
      </c>
      <c r="J1755" s="2" t="str">
        <f>_xlfn.XLOOKUP(Table2[[#This Row],[Customer_ID]],Table3[Customer_ID],Table3[State],"Karnataka")</f>
        <v>Tamil Nadu</v>
      </c>
      <c r="K1755" s="2" t="str">
        <f>_xlfn.XLOOKUP(Table2[[#This Row],[Customer_ID]],Table3[Customer_ID],Table3[Membership],"Regular")</f>
        <v>Silver</v>
      </c>
      <c r="L1755" s="2" t="s">
        <v>443</v>
      </c>
      <c r="M1755" s="2" t="str">
        <f>_xlfn.XLOOKUP(Table2[[#This Row],[Product_ID]],Table4[Product_ID],Table4[Product_Name],"Not Found")</f>
        <v>Aurelia Formal Top Olive</v>
      </c>
      <c r="N1755" s="2" t="str">
        <f>_xlfn.XLOOKUP(Table2[[#This Row],[Product_ID]],Table4[Product_ID],Table4[Category],"Not Found")</f>
        <v>Women Tops</v>
      </c>
      <c r="O1755" s="2" t="str">
        <f>_xlfn.XLOOKUP(Table2[[#This Row],[Product_ID]],Table4[Product_ID],Table4[Subcategory],"Not Found")</f>
        <v>Formal Top</v>
      </c>
      <c r="P1755" s="2" t="str">
        <f>_xlfn.XLOOKUP(Table2[[#This Row],[Product_ID]],Table4[Product_ID],Table4[Brand],"Missing Brand")</f>
        <v>Aurelia</v>
      </c>
      <c r="Q1755" s="2" t="s">
        <v>426</v>
      </c>
      <c r="R1755" s="2" t="str">
        <f>_xlfn.XLOOKUP(Table2[[#This Row],[Store_ID]],Table6[Store_ID],Table6[Store Name],"Not Found")</f>
        <v>TrendMart Kochi Standard</v>
      </c>
      <c r="S1755" s="2">
        <f>_xlfn.XLOOKUP(Table2[[#This Row],[Store_ID]],Table6[Store_ID],Table6[Monthly Target],"Missing Target")</f>
        <v>1500000</v>
      </c>
      <c r="T1755" s="2" t="str">
        <f>_xlfn.XLOOKUP(Table2[[#This Row],[Store_ID]],Table6[Store_ID],Table6[Region],"Not Found")</f>
        <v>South Zone 1</v>
      </c>
      <c r="U1755" s="2" t="s">
        <v>504</v>
      </c>
      <c r="V1755" s="2" t="str">
        <f>_xlfn.XLOOKUP(Table2[[#This Row],[Employee_ID]],Table5[Employee_ID],Table5[Employee Name],"Not Found")</f>
        <v>Vikram Bhat</v>
      </c>
      <c r="W1755" s="2">
        <v>2</v>
      </c>
      <c r="X1755" s="2">
        <v>672.6</v>
      </c>
      <c r="Y1755" s="2">
        <v>5</v>
      </c>
      <c r="Z1755" s="2">
        <v>67.260000000000005</v>
      </c>
      <c r="AA1755" s="2">
        <v>5</v>
      </c>
      <c r="AB1755" s="2">
        <v>63.9</v>
      </c>
      <c r="AC1755" s="2">
        <v>1341.84</v>
      </c>
      <c r="AD1755" s="2">
        <v>914.32</v>
      </c>
      <c r="AE1755" s="2">
        <f t="shared" si="57"/>
        <v>363.61999999999989</v>
      </c>
      <c r="AF1755" s="2" t="s">
        <v>69</v>
      </c>
      <c r="AG1755" s="42">
        <f>IFERROR(Table2[[#This Row],[Profit]]/Table2[[#This Row],[Sales Amount]],0)</f>
        <v>0.27098610862695993</v>
      </c>
      <c r="AH1755" s="2" t="str">
        <f>TRIM(Table2[[#This Row],[Payment Modee]])</f>
        <v>Cash</v>
      </c>
      <c r="AI1755" s="2" t="s">
        <v>26</v>
      </c>
      <c r="AJ1755" s="2" t="s">
        <v>27</v>
      </c>
      <c r="AK1755" s="2" t="s">
        <v>2875</v>
      </c>
      <c r="AL1755" s="16" t="str">
        <f>IF(HOUR(Table2[[#This Row],[Order Time]])&lt;12,"Morning",IF(HOUR(Table2[[#This Row],[Order Time]])&lt;17,"Afternoon",IF(HOUR(Table2[[#This Row],[Order Time]])&lt;21,"Evening","Night")))</f>
        <v>Afternoon</v>
      </c>
      <c r="AM1755" s="16" t="s">
        <v>29</v>
      </c>
    </row>
    <row r="1756" spans="1:39" x14ac:dyDescent="0.25">
      <c r="A1756" s="13" t="s">
        <v>3582</v>
      </c>
      <c r="B1756" s="4">
        <v>45546</v>
      </c>
      <c r="C1756" s="2">
        <f>YEAR(Table2[[#This Row],[Invoice Date]])</f>
        <v>2024</v>
      </c>
      <c r="D1756" s="2" t="str">
        <f>TEXT(Table2[[#This Row],[Invoice Date]],"mmm")</f>
        <v>Sep</v>
      </c>
      <c r="E1756" s="2" t="str">
        <f>Table2[[#This Row],[Store_ID]]&amp;"-"&amp;Table2[[#This Row],[Year]]&amp;"-"&amp;Table2[[#This Row],[Month]]</f>
        <v>STR020-2024-Sep</v>
      </c>
      <c r="F1756" s="2" t="s">
        <v>2264</v>
      </c>
      <c r="G1756" s="2" t="str">
        <f>_xlfn.XLOOKUP(Table2[[#This Row],[Customer_ID]],Table3[Customer_ID],Table3[Customer Name],"Not Found")</f>
        <v>Ramya Hegde</v>
      </c>
      <c r="H1756" s="2" t="str">
        <f>_xlfn.XLOOKUP(Table2[[#This Row],[Customer_ID]],Table3[Customer_ID],Table3[Gender],"Female")</f>
        <v>Female</v>
      </c>
      <c r="I1756" s="2" t="str">
        <f>_xlfn.XLOOKUP(Table2[[#This Row],[Customer_ID]],Table3[Customer_ID],Table3[City],"Missing Memebership")</f>
        <v>Visakhapatnam</v>
      </c>
      <c r="J1756" s="2" t="str">
        <f>_xlfn.XLOOKUP(Table2[[#This Row],[Customer_ID]],Table3[Customer_ID],Table3[State],"Karnataka")</f>
        <v>Andhra Pradesh</v>
      </c>
      <c r="K1756" s="2" t="str">
        <f>_xlfn.XLOOKUP(Table2[[#This Row],[Customer_ID]],Table3[Customer_ID],Table3[Membership],"Regular")</f>
        <v>Silver</v>
      </c>
      <c r="L1756" s="2" t="s">
        <v>347</v>
      </c>
      <c r="M1756" s="2" t="str">
        <f>_xlfn.XLOOKUP(Table2[[#This Row],[Product_ID]],Table4[Product_ID],Table4[Product_Name],"Not Found")</f>
        <v>Louis Philippe Formal Trouser Olive</v>
      </c>
      <c r="N1756" s="2" t="str">
        <f>_xlfn.XLOOKUP(Table2[[#This Row],[Product_ID]],Table4[Product_ID],Table4[Category],"Not Found")</f>
        <v>Men Trousers</v>
      </c>
      <c r="O1756" s="2" t="str">
        <f>_xlfn.XLOOKUP(Table2[[#This Row],[Product_ID]],Table4[Product_ID],Table4[Subcategory],"Not Found")</f>
        <v>Formal Trouser</v>
      </c>
      <c r="P1756" s="2" t="str">
        <f>_xlfn.XLOOKUP(Table2[[#This Row],[Product_ID]],Table4[Product_ID],Table4[Brand],"Missing Brand")</f>
        <v>Louis Philippe</v>
      </c>
      <c r="Q1756" s="2" t="s">
        <v>687</v>
      </c>
      <c r="R1756" s="2" t="str">
        <f>_xlfn.XLOOKUP(Table2[[#This Row],[Store_ID]],Table6[Store_ID],Table6[Store Name],"Not Found")</f>
        <v>TrendMart Guntur Standard</v>
      </c>
      <c r="S1756" s="2">
        <f>_xlfn.XLOOKUP(Table2[[#This Row],[Store_ID]],Table6[Store_ID],Table6[Monthly Target],"Missing Target")</f>
        <v>2000000</v>
      </c>
      <c r="T1756" s="2" t="str">
        <f>_xlfn.XLOOKUP(Table2[[#This Row],[Store_ID]],Table6[Store_ID],Table6[Region],"Not Found")</f>
        <v>South Zone 3</v>
      </c>
      <c r="U1756" s="2" t="s">
        <v>43</v>
      </c>
      <c r="V1756" s="2" t="str">
        <f>_xlfn.XLOOKUP(Table2[[#This Row],[Employee_ID]],Table5[Employee_ID],Table5[Employee Name],"Not Found")</f>
        <v>Meena Krishnan</v>
      </c>
      <c r="W1756" s="2">
        <v>3</v>
      </c>
      <c r="X1756" s="2">
        <v>1261.92</v>
      </c>
      <c r="Y1756" s="2">
        <v>15</v>
      </c>
      <c r="Z1756" s="2">
        <v>567.86</v>
      </c>
      <c r="AA1756" s="2">
        <v>12</v>
      </c>
      <c r="AB1756" s="2">
        <v>386.15</v>
      </c>
      <c r="AC1756" s="2">
        <v>3604.05</v>
      </c>
      <c r="AD1756" s="2">
        <v>2735.52</v>
      </c>
      <c r="AE1756" s="2">
        <f t="shared" si="57"/>
        <v>482.38000000000022</v>
      </c>
      <c r="AF1756" s="2" t="s">
        <v>56</v>
      </c>
      <c r="AG1756" s="42">
        <f>IFERROR(Table2[[#This Row],[Profit]]/Table2[[#This Row],[Sales Amount]],0)</f>
        <v>0.13384387009059259</v>
      </c>
      <c r="AH1756" s="2" t="str">
        <f>TRIM(Table2[[#This Row],[Payment Modee]])</f>
        <v>Credit Card</v>
      </c>
      <c r="AI1756" s="2" t="s">
        <v>26</v>
      </c>
      <c r="AJ1756" s="2" t="s">
        <v>27</v>
      </c>
      <c r="AK1756" s="2" t="s">
        <v>2236</v>
      </c>
      <c r="AL1756" s="16" t="str">
        <f>IF(HOUR(Table2[[#This Row],[Order Time]])&lt;12,"Morning",IF(HOUR(Table2[[#This Row],[Order Time]])&lt;17,"Afternoon",IF(HOUR(Table2[[#This Row],[Order Time]])&lt;21,"Evening","Night")))</f>
        <v>Evening</v>
      </c>
      <c r="AM1756" s="16" t="s">
        <v>29</v>
      </c>
    </row>
    <row r="1757" spans="1:39" x14ac:dyDescent="0.25">
      <c r="A1757" s="13" t="s">
        <v>3583</v>
      </c>
      <c r="B1757" s="4">
        <v>45577</v>
      </c>
      <c r="C1757" s="2">
        <f>YEAR(Table2[[#This Row],[Invoice Date]])</f>
        <v>2024</v>
      </c>
      <c r="D1757" s="2" t="str">
        <f>TEXT(Table2[[#This Row],[Invoice Date]],"mmm")</f>
        <v>Oct</v>
      </c>
      <c r="E1757" s="2" t="str">
        <f>Table2[[#This Row],[Store_ID]]&amp;"-"&amp;Table2[[#This Row],[Year]]&amp;"-"&amp;Table2[[#This Row],[Month]]</f>
        <v>STR036-2024-Oct</v>
      </c>
      <c r="F1757" s="2" t="s">
        <v>1224</v>
      </c>
      <c r="G1757" s="2" t="str">
        <f>_xlfn.XLOOKUP(Table2[[#This Row],[Customer_ID]],Table3[Customer_ID],Table3[Customer Name],"Not Found")</f>
        <v>Akhila Naicker</v>
      </c>
      <c r="H1757" s="2" t="str">
        <f>_xlfn.XLOOKUP(Table2[[#This Row],[Customer_ID]],Table3[Customer_ID],Table3[Gender],"Female")</f>
        <v>Female</v>
      </c>
      <c r="I1757" s="2" t="str">
        <f>_xlfn.XLOOKUP(Table2[[#This Row],[Customer_ID]],Table3[Customer_ID],Table3[City],"Missing Memebership")</f>
        <v>Nellore</v>
      </c>
      <c r="J1757" s="2" t="str">
        <f>_xlfn.XLOOKUP(Table2[[#This Row],[Customer_ID]],Table3[Customer_ID],Table3[State],"Karnataka")</f>
        <v>Andhra Pradesh</v>
      </c>
      <c r="K1757" s="2" t="str">
        <f>_xlfn.XLOOKUP(Table2[[#This Row],[Customer_ID]],Table3[Customer_ID],Table3[Membership],"Regular")</f>
        <v>Regular</v>
      </c>
      <c r="L1757" s="2" t="s">
        <v>743</v>
      </c>
      <c r="M1757" s="2" t="str">
        <f>_xlfn.XLOOKUP(Table2[[#This Row],[Product_ID]],Table4[Product_ID],Table4[Product_Name],"Not Found")</f>
        <v>W for Woman Necklace Beige</v>
      </c>
      <c r="N1757" s="2" t="str">
        <f>_xlfn.XLOOKUP(Table2[[#This Row],[Product_ID]],Table4[Product_ID],Table4[Category],"Not Found")</f>
        <v>Jewellery</v>
      </c>
      <c r="O1757" s="2" t="str">
        <f>_xlfn.XLOOKUP(Table2[[#This Row],[Product_ID]],Table4[Product_ID],Table4[Subcategory],"Not Found")</f>
        <v>Necklace</v>
      </c>
      <c r="P1757" s="2" t="str">
        <f>_xlfn.XLOOKUP(Table2[[#This Row],[Product_ID]],Table4[Product_ID],Table4[Brand],"Missing Brand")</f>
        <v>W for Woman</v>
      </c>
      <c r="Q1757" s="2" t="s">
        <v>634</v>
      </c>
      <c r="R1757" s="2" t="str">
        <f>_xlfn.XLOOKUP(Table2[[#This Row],[Store_ID]],Table6[Store_ID],Table6[Store Name],"Not Found")</f>
        <v>TrendMart Thiruvananthapuram Outlet</v>
      </c>
      <c r="S1757" s="2">
        <f>_xlfn.XLOOKUP(Table2[[#This Row],[Store_ID]],Table6[Store_ID],Table6[Monthly Target],"Missing Target")</f>
        <v>1000000</v>
      </c>
      <c r="T1757" s="2" t="str">
        <f>_xlfn.XLOOKUP(Table2[[#This Row],[Store_ID]],Table6[Store_ID],Table6[Region],"Not Found")</f>
        <v>South Zone 1</v>
      </c>
      <c r="U1757" s="2" t="s">
        <v>75</v>
      </c>
      <c r="V1757" s="2" t="str">
        <f>_xlfn.XLOOKUP(Table2[[#This Row],[Employee_ID]],Table5[Employee_ID],Table5[Employee Name],"Not Found")</f>
        <v>Chandran Krishnan</v>
      </c>
      <c r="W1757" s="2">
        <v>1</v>
      </c>
      <c r="X1757" s="2">
        <v>1279.68</v>
      </c>
      <c r="Y1757" s="2">
        <v>15</v>
      </c>
      <c r="Z1757" s="2">
        <v>191.95</v>
      </c>
      <c r="AA1757" s="2">
        <v>3</v>
      </c>
      <c r="AB1757" s="2">
        <v>32.630000000000003</v>
      </c>
      <c r="AC1757" s="2">
        <v>1120.3599999999999</v>
      </c>
      <c r="AD1757" s="2">
        <v>954.04</v>
      </c>
      <c r="AE1757" s="2">
        <f t="shared" si="57"/>
        <v>133.68999999999994</v>
      </c>
      <c r="AF1757" s="2" t="s">
        <v>56</v>
      </c>
      <c r="AG1757" s="42">
        <f>IFERROR(Table2[[#This Row],[Profit]]/Table2[[#This Row],[Sales Amount]],0)</f>
        <v>0.11932771609125634</v>
      </c>
      <c r="AH1757" s="2" t="str">
        <f>TRIM(Table2[[#This Row],[Payment Modee]])</f>
        <v>Credit Card</v>
      </c>
      <c r="AI1757" s="2" t="s">
        <v>36</v>
      </c>
      <c r="AJ1757" s="2" t="s">
        <v>27</v>
      </c>
      <c r="AK1757" s="2" t="s">
        <v>1264</v>
      </c>
      <c r="AL1757" s="16" t="str">
        <f>IF(HOUR(Table2[[#This Row],[Order Time]])&lt;12,"Morning",IF(HOUR(Table2[[#This Row],[Order Time]])&lt;17,"Afternoon",IF(HOUR(Table2[[#This Row],[Order Time]])&lt;21,"Evening","Night")))</f>
        <v>Evening</v>
      </c>
      <c r="AM1757" s="16" t="s">
        <v>38</v>
      </c>
    </row>
    <row r="1758" spans="1:39" x14ac:dyDescent="0.25">
      <c r="A1758" s="13" t="s">
        <v>3584</v>
      </c>
      <c r="B1758" s="4">
        <v>45581</v>
      </c>
      <c r="C1758" s="2">
        <f>YEAR(Table2[[#This Row],[Invoice Date]])</f>
        <v>2024</v>
      </c>
      <c r="D1758" s="2" t="str">
        <f>TEXT(Table2[[#This Row],[Invoice Date]],"mmm")</f>
        <v>Oct</v>
      </c>
      <c r="E1758" s="2" t="str">
        <f>Table2[[#This Row],[Store_ID]]&amp;"-"&amp;Table2[[#This Row],[Year]]&amp;"-"&amp;Table2[[#This Row],[Month]]</f>
        <v>STR001-2024-Oct</v>
      </c>
      <c r="F1758" s="2" t="s">
        <v>3585</v>
      </c>
      <c r="G1758" s="2" t="str">
        <f>_xlfn.XLOOKUP(Table2[[#This Row],[Customer_ID]],Table3[Customer_ID],Table3[Customer Name],"Not Found")</f>
        <v>Ashok Gounder</v>
      </c>
      <c r="H1758" s="2" t="str">
        <f>_xlfn.XLOOKUP(Table2[[#This Row],[Customer_ID]],Table3[Customer_ID],Table3[Gender],"Female")</f>
        <v>Male</v>
      </c>
      <c r="I1758" s="2" t="str">
        <f>_xlfn.XLOOKUP(Table2[[#This Row],[Customer_ID]],Table3[Customer_ID],Table3[City],"Missing Memebership")</f>
        <v>Karimnagar</v>
      </c>
      <c r="J1758" s="2" t="str">
        <f>_xlfn.XLOOKUP(Table2[[#This Row],[Customer_ID]],Table3[Customer_ID],Table3[State],"Karnataka")</f>
        <v>Telangana</v>
      </c>
      <c r="K1758" s="2" t="str">
        <f>_xlfn.XLOOKUP(Table2[[#This Row],[Customer_ID]],Table3[Customer_ID],Table3[Membership],"Regular")</f>
        <v>Silver</v>
      </c>
      <c r="L1758" s="2" t="s">
        <v>995</v>
      </c>
      <c r="M1758" s="2" t="str">
        <f>_xlfn.XLOOKUP(Table2[[#This Row],[Product_ID]],Table4[Product_ID],Table4[Product_Name],"Not Found")</f>
        <v>Nalli Silks Clutch Brown</v>
      </c>
      <c r="N1758" s="2" t="str">
        <f>_xlfn.XLOOKUP(Table2[[#This Row],[Product_ID]],Table4[Product_ID],Table4[Category],"Not Found")</f>
        <v>Handbags</v>
      </c>
      <c r="O1758" s="2" t="str">
        <f>_xlfn.XLOOKUP(Table2[[#This Row],[Product_ID]],Table4[Product_ID],Table4[Subcategory],"Not Found")</f>
        <v>Clutch</v>
      </c>
      <c r="P1758" s="2" t="str">
        <f>_xlfn.XLOOKUP(Table2[[#This Row],[Product_ID]],Table4[Product_ID],Table4[Brand],"Missing Brand")</f>
        <v>Nalli Silks</v>
      </c>
      <c r="Q1758" s="2" t="s">
        <v>409</v>
      </c>
      <c r="R1758" s="2" t="str">
        <f>_xlfn.XLOOKUP(Table2[[#This Row],[Store_ID]],Table6[Store_ID],Table6[Store Name],"Not Found")</f>
        <v>TrendMart Kollam Standard</v>
      </c>
      <c r="S1758" s="2">
        <f>_xlfn.XLOOKUP(Table2[[#This Row],[Store_ID]],Table6[Store_ID],Table6[Monthly Target],"Missing Target")</f>
        <v>2500000</v>
      </c>
      <c r="T1758" s="2" t="str">
        <f>_xlfn.XLOOKUP(Table2[[#This Row],[Store_ID]],Table6[Store_ID],Table6[Region],"Not Found")</f>
        <v>South Zone 1</v>
      </c>
      <c r="U1758" s="2" t="s">
        <v>417</v>
      </c>
      <c r="V1758" s="2" t="str">
        <f>_xlfn.XLOOKUP(Table2[[#This Row],[Employee_ID]],Table5[Employee_ID],Table5[Employee Name],"Not Found")</f>
        <v>Arjun Krishnan</v>
      </c>
      <c r="W1758" s="2">
        <v>1</v>
      </c>
      <c r="X1758" s="2">
        <v>3389.17</v>
      </c>
      <c r="Y1758" s="2">
        <v>5</v>
      </c>
      <c r="Z1758" s="2">
        <v>169.46</v>
      </c>
      <c r="AA1758" s="2">
        <v>12</v>
      </c>
      <c r="AB1758" s="2">
        <v>386.37</v>
      </c>
      <c r="AC1758" s="2">
        <v>3606.08</v>
      </c>
      <c r="AD1758" s="2">
        <v>2374.0300000000002</v>
      </c>
      <c r="AE1758" s="2">
        <f t="shared" si="57"/>
        <v>845.67999999999972</v>
      </c>
      <c r="AF1758" s="2" t="s">
        <v>56</v>
      </c>
      <c r="AG1758" s="42">
        <f>IFERROR(Table2[[#This Row],[Profit]]/Table2[[#This Row],[Sales Amount]],0)</f>
        <v>0.23451504126364356</v>
      </c>
      <c r="AH1758" s="2" t="str">
        <f>TRIM(Table2[[#This Row],[Payment Modee]])</f>
        <v>Credit Card</v>
      </c>
      <c r="AI1758" s="2" t="s">
        <v>36</v>
      </c>
      <c r="AJ1758" s="2" t="s">
        <v>27</v>
      </c>
      <c r="AK1758" s="2" t="s">
        <v>225</v>
      </c>
      <c r="AL1758" s="16" t="str">
        <f>IF(HOUR(Table2[[#This Row],[Order Time]])&lt;12,"Morning",IF(HOUR(Table2[[#This Row],[Order Time]])&lt;17,"Afternoon",IF(HOUR(Table2[[#This Row],[Order Time]])&lt;21,"Evening","Night")))</f>
        <v>Evening</v>
      </c>
      <c r="AM1758" s="16" t="s">
        <v>29</v>
      </c>
    </row>
    <row r="1759" spans="1:39" x14ac:dyDescent="0.25">
      <c r="A1759" s="13" t="s">
        <v>3586</v>
      </c>
      <c r="B1759" s="4">
        <v>45683</v>
      </c>
      <c r="C1759" s="2">
        <f>YEAR(Table2[[#This Row],[Invoice Date]])</f>
        <v>2025</v>
      </c>
      <c r="D1759" s="2" t="str">
        <f>TEXT(Table2[[#This Row],[Invoice Date]],"mmm")</f>
        <v>Jan</v>
      </c>
      <c r="E1759" s="2" t="str">
        <f>Table2[[#This Row],[Store_ID]]&amp;"-"&amp;Table2[[#This Row],[Year]]&amp;"-"&amp;Table2[[#This Row],[Month]]</f>
        <v>STR022-2025-Jan</v>
      </c>
      <c r="F1759" s="2" t="s">
        <v>3550</v>
      </c>
      <c r="G1759" s="2" t="str">
        <f>_xlfn.XLOOKUP(Table2[[#This Row],[Customer_ID]],Table3[Customer_ID],Table3[Customer Name],"Not Found")</f>
        <v>Deepak Nair</v>
      </c>
      <c r="H1759" s="2" t="str">
        <f>_xlfn.XLOOKUP(Table2[[#This Row],[Customer_ID]],Table3[Customer_ID],Table3[Gender],"Female")</f>
        <v>Male</v>
      </c>
      <c r="I1759" s="2" t="str">
        <f>_xlfn.XLOOKUP(Table2[[#This Row],[Customer_ID]],Table3[Customer_ID],Table3[City],"Missing Memebership")</f>
        <v>Tirupati</v>
      </c>
      <c r="J1759" s="2" t="str">
        <f>_xlfn.XLOOKUP(Table2[[#This Row],[Customer_ID]],Table3[Customer_ID],Table3[State],"Karnataka")</f>
        <v>Andhra Pradesh</v>
      </c>
      <c r="K1759" s="2" t="str">
        <f>_xlfn.XLOOKUP(Table2[[#This Row],[Customer_ID]],Table3[Customer_ID],Table3[Membership],"Regular")</f>
        <v>Regular</v>
      </c>
      <c r="L1759" s="2" t="s">
        <v>157</v>
      </c>
      <c r="M1759" s="2" t="str">
        <f>_xlfn.XLOOKUP(Table2[[#This Row],[Product_ID]],Table4[Product_ID],Table4[Product_Name],"Not Found")</f>
        <v>Indian Terrain Straight Kurti Grey</v>
      </c>
      <c r="N1759" s="2" t="str">
        <f>_xlfn.XLOOKUP(Table2[[#This Row],[Product_ID]],Table4[Product_ID],Table4[Category],"Not Found")</f>
        <v>Women Kurtis</v>
      </c>
      <c r="O1759" s="2" t="str">
        <f>_xlfn.XLOOKUP(Table2[[#This Row],[Product_ID]],Table4[Product_ID],Table4[Subcategory],"Not Found")</f>
        <v>Straight Kurti</v>
      </c>
      <c r="P1759" s="2" t="str">
        <f>_xlfn.XLOOKUP(Table2[[#This Row],[Product_ID]],Table4[Product_ID],Table4[Brand],"Missing Brand")</f>
        <v>Indian Terrain</v>
      </c>
      <c r="Q1759" s="2" t="s">
        <v>592</v>
      </c>
      <c r="R1759" s="2" t="str">
        <f>_xlfn.XLOOKUP(Table2[[#This Row],[Store_ID]],Table6[Store_ID],Table6[Store Name],"Not Found")</f>
        <v>TrendMart Shivamogga Outlet</v>
      </c>
      <c r="S1759" s="2">
        <f>_xlfn.XLOOKUP(Table2[[#This Row],[Store_ID]],Table6[Store_ID],Table6[Monthly Target],"Missing Target")</f>
        <v>800000</v>
      </c>
      <c r="T1759" s="2" t="str">
        <f>_xlfn.XLOOKUP(Table2[[#This Row],[Store_ID]],Table6[Store_ID],Table6[Region],"Not Found")</f>
        <v>South Zone 2</v>
      </c>
      <c r="U1759" s="2" t="s">
        <v>435</v>
      </c>
      <c r="V1759" s="2" t="str">
        <f>_xlfn.XLOOKUP(Table2[[#This Row],[Employee_ID]],Table5[Employee_ID],Table5[Employee Name],"Not Found")</f>
        <v>Gopal Prasad</v>
      </c>
      <c r="W1759" s="2">
        <v>3</v>
      </c>
      <c r="X1759" s="2">
        <v>1318.91</v>
      </c>
      <c r="Y1759" s="2">
        <v>0</v>
      </c>
      <c r="Z1759" s="2">
        <v>0</v>
      </c>
      <c r="AA1759" s="2">
        <v>12</v>
      </c>
      <c r="AB1759" s="2">
        <v>474.81</v>
      </c>
      <c r="AC1759" s="2">
        <v>4431.54</v>
      </c>
      <c r="AD1759" s="2">
        <v>2630.76</v>
      </c>
      <c r="AE1759" s="2">
        <f t="shared" si="57"/>
        <v>1325.9699999999998</v>
      </c>
      <c r="AF1759" s="2" t="s">
        <v>25</v>
      </c>
      <c r="AG1759" s="42">
        <f>IFERROR(Table2[[#This Row],[Profit]]/Table2[[#This Row],[Sales Amount]],0)</f>
        <v>0.29921201207706571</v>
      </c>
      <c r="AH1759" s="2" t="str">
        <f>TRIM(Table2[[#This Row],[Payment Modee]])</f>
        <v>UPI</v>
      </c>
      <c r="AI1759" s="2" t="s">
        <v>26</v>
      </c>
      <c r="AJ1759" s="2" t="s">
        <v>27</v>
      </c>
      <c r="AK1759" s="2" t="s">
        <v>855</v>
      </c>
      <c r="AL1759" s="16" t="str">
        <f>IF(HOUR(Table2[[#This Row],[Order Time]])&lt;12,"Morning",IF(HOUR(Table2[[#This Row],[Order Time]])&lt;17,"Afternoon",IF(HOUR(Table2[[#This Row],[Order Time]])&lt;21,"Evening","Night")))</f>
        <v>Evening</v>
      </c>
      <c r="AM1759" s="16" t="s">
        <v>38</v>
      </c>
    </row>
    <row r="1760" spans="1:39" x14ac:dyDescent="0.25">
      <c r="A1760" s="13" t="s">
        <v>3587</v>
      </c>
      <c r="B1760" s="4">
        <v>45626</v>
      </c>
      <c r="C1760" s="2">
        <f>YEAR(Table2[[#This Row],[Invoice Date]])</f>
        <v>2024</v>
      </c>
      <c r="D1760" s="2" t="str">
        <f>TEXT(Table2[[#This Row],[Invoice Date]],"mmm")</f>
        <v>Nov</v>
      </c>
      <c r="E1760" s="2" t="str">
        <f>Table2[[#This Row],[Store_ID]]&amp;"-"&amp;Table2[[#This Row],[Year]]&amp;"-"&amp;Table2[[#This Row],[Month]]</f>
        <v>STR101-2024-Nov</v>
      </c>
      <c r="F1760" s="2" t="s">
        <v>310</v>
      </c>
      <c r="G1760" s="2" t="str">
        <f>_xlfn.XLOOKUP(Table2[[#This Row],[Customer_ID]],Table3[Customer_ID],Table3[Customer Name],"Not Found")</f>
        <v>Vijay Singh</v>
      </c>
      <c r="H1760" s="2" t="str">
        <f>_xlfn.XLOOKUP(Table2[[#This Row],[Customer_ID]],Table3[Customer_ID],Table3[Gender],"Female")</f>
        <v>Male</v>
      </c>
      <c r="I1760" s="2" t="str">
        <f>_xlfn.XLOOKUP(Table2[[#This Row],[Customer_ID]],Table3[Customer_ID],Table3[City],"Missing Memebership")</f>
        <v>Nizamabad</v>
      </c>
      <c r="J1760" s="2" t="str">
        <f>_xlfn.XLOOKUP(Table2[[#This Row],[Customer_ID]],Table3[Customer_ID],Table3[State],"Karnataka")</f>
        <v>Telangana</v>
      </c>
      <c r="K1760" s="2" t="str">
        <f>_xlfn.XLOOKUP(Table2[[#This Row],[Customer_ID]],Table3[Customer_ID],Table3[Membership],"Regular")</f>
        <v>Gold</v>
      </c>
      <c r="L1760" s="2" t="s">
        <v>540</v>
      </c>
      <c r="M1760" s="2" t="str">
        <f>_xlfn.XLOOKUP(Table2[[#This Row],[Product_ID]],Table4[Product_ID],Table4[Product_Name],"Not Found")</f>
        <v>Indian Terrain A-Line Dress Navy Blue</v>
      </c>
      <c r="N1760" s="2" t="str">
        <f>_xlfn.XLOOKUP(Table2[[#This Row],[Product_ID]],Table4[Product_ID],Table4[Category],"Not Found")</f>
        <v>Women Dresses</v>
      </c>
      <c r="O1760" s="2" t="str">
        <f>_xlfn.XLOOKUP(Table2[[#This Row],[Product_ID]],Table4[Product_ID],Table4[Subcategory],"Not Found")</f>
        <v>A-Line Dress</v>
      </c>
      <c r="P1760" s="2" t="str">
        <f>_xlfn.XLOOKUP(Table2[[#This Row],[Product_ID]],Table4[Product_ID],Table4[Brand],"Missing Brand")</f>
        <v>Indian Terrain</v>
      </c>
      <c r="Q1760" s="2" t="s">
        <v>258</v>
      </c>
      <c r="R1760" s="2" t="str">
        <f>_xlfn.XLOOKUP(Table2[[#This Row],[Store_ID]],Table6[Store_ID],Table6[Store Name],"Not Found")</f>
        <v>TrendMart Thiruvananthapuram Standard</v>
      </c>
      <c r="S1760" s="2">
        <f>_xlfn.XLOOKUP(Table2[[#This Row],[Store_ID]],Table6[Store_ID],Table6[Monthly Target],"Missing Target")</f>
        <v>1200000</v>
      </c>
      <c r="T1760" s="2" t="str">
        <f>_xlfn.XLOOKUP(Table2[[#This Row],[Store_ID]],Table6[Store_ID],Table6[Region],"Not Found")</f>
        <v>South Zone 1</v>
      </c>
      <c r="U1760" s="2" t="s">
        <v>49</v>
      </c>
      <c r="V1760" s="2" t="str">
        <f>_xlfn.XLOOKUP(Table2[[#This Row],[Employee_ID]],Table5[Employee_ID],Table5[Employee Name],"Not Found")</f>
        <v>Jyothi Prasad</v>
      </c>
      <c r="W1760" s="2">
        <v>2</v>
      </c>
      <c r="X1760" s="2">
        <v>1211.32</v>
      </c>
      <c r="Y1760" s="2">
        <v>20</v>
      </c>
      <c r="Z1760" s="2">
        <v>484.53</v>
      </c>
      <c r="AA1760" s="2">
        <v>12</v>
      </c>
      <c r="AB1760" s="2">
        <v>232.57</v>
      </c>
      <c r="AC1760" s="2">
        <v>2170.6799999999998</v>
      </c>
      <c r="AD1760" s="2">
        <v>1730.84</v>
      </c>
      <c r="AE1760" s="2">
        <f t="shared" si="57"/>
        <v>207.26999999999992</v>
      </c>
      <c r="AF1760" s="2" t="s">
        <v>25</v>
      </c>
      <c r="AG1760" s="42">
        <f>IFERROR(Table2[[#This Row],[Profit]]/Table2[[#This Row],[Sales Amount]],0)</f>
        <v>9.5486207087180031E-2</v>
      </c>
      <c r="AH1760" s="2" t="str">
        <f>TRIM(Table2[[#This Row],[Payment Modee]])</f>
        <v>UPI</v>
      </c>
      <c r="AI1760" s="2" t="s">
        <v>26</v>
      </c>
      <c r="AJ1760" s="2" t="s">
        <v>27</v>
      </c>
      <c r="AK1760" s="2" t="s">
        <v>1583</v>
      </c>
      <c r="AL1760" s="16" t="str">
        <f>IF(HOUR(Table2[[#This Row],[Order Time]])&lt;12,"Morning",IF(HOUR(Table2[[#This Row],[Order Time]])&lt;17,"Afternoon",IF(HOUR(Table2[[#This Row],[Order Time]])&lt;21,"Evening","Night")))</f>
        <v>Evening</v>
      </c>
      <c r="AM1760" s="16" t="s">
        <v>38</v>
      </c>
    </row>
    <row r="1761" spans="1:39" x14ac:dyDescent="0.25">
      <c r="A1761" s="13" t="s">
        <v>3588</v>
      </c>
      <c r="B1761" s="4">
        <v>45718</v>
      </c>
      <c r="C1761" s="2">
        <f>YEAR(Table2[[#This Row],[Invoice Date]])</f>
        <v>2025</v>
      </c>
      <c r="D1761" s="2" t="str">
        <f>TEXT(Table2[[#This Row],[Invoice Date]],"mmm")</f>
        <v>Mar</v>
      </c>
      <c r="E1761" s="2" t="str">
        <f>Table2[[#This Row],[Store_ID]]&amp;"-"&amp;Table2[[#This Row],[Year]]&amp;"-"&amp;Table2[[#This Row],[Month]]</f>
        <v>STR037-2025-Mar</v>
      </c>
      <c r="F1761" s="2" t="s">
        <v>3589</v>
      </c>
      <c r="G1761" s="2" t="str">
        <f>_xlfn.XLOOKUP(Table2[[#This Row],[Customer_ID]],Table3[Customer_ID],Table3[Customer Name],"Not Found")</f>
        <v>Harini Krishnan</v>
      </c>
      <c r="H1761" s="2" t="str">
        <f>_xlfn.XLOOKUP(Table2[[#This Row],[Customer_ID]],Table3[Customer_ID],Table3[Gender],"Female")</f>
        <v>Female</v>
      </c>
      <c r="I1761" s="2" t="str">
        <f>_xlfn.XLOOKUP(Table2[[#This Row],[Customer_ID]],Table3[Customer_ID],Table3[City],"Missing Memebership")</f>
        <v>Khammam</v>
      </c>
      <c r="J1761" s="2" t="str">
        <f>_xlfn.XLOOKUP(Table2[[#This Row],[Customer_ID]],Table3[Customer_ID],Table3[State],"Karnataka")</f>
        <v>Telangana</v>
      </c>
      <c r="K1761" s="2" t="str">
        <f>_xlfn.XLOOKUP(Table2[[#This Row],[Customer_ID]],Table3[Customer_ID],Table3[Membership],"Regular")</f>
        <v>Silver</v>
      </c>
      <c r="L1761" s="2" t="s">
        <v>1796</v>
      </c>
      <c r="M1761" s="2" t="str">
        <f>_xlfn.XLOOKUP(Table2[[#This Row],[Product_ID]],Table4[Product_ID],Table4[Product_Name],"Not Found")</f>
        <v>Pantaloons Shorts Maroon</v>
      </c>
      <c r="N1761" s="2" t="str">
        <f>_xlfn.XLOOKUP(Table2[[#This Row],[Product_ID]],Table4[Product_ID],Table4[Category],"Not Found")</f>
        <v>Sportswear</v>
      </c>
      <c r="O1761" s="2" t="str">
        <f>_xlfn.XLOOKUP(Table2[[#This Row],[Product_ID]],Table4[Product_ID],Table4[Subcategory],"Not Found")</f>
        <v>Shorts</v>
      </c>
      <c r="P1761" s="2" t="str">
        <f>_xlfn.XLOOKUP(Table2[[#This Row],[Product_ID]],Table4[Product_ID],Table4[Brand],"Missing Brand")</f>
        <v>Pantaloons</v>
      </c>
      <c r="Q1761" s="2" t="s">
        <v>23</v>
      </c>
      <c r="R1761" s="2" t="str">
        <f>_xlfn.XLOOKUP(Table2[[#This Row],[Store_ID]],Table6[Store_ID],Table6[Store Name],"Not Found")</f>
        <v>TrendMart Vijayawada High Street</v>
      </c>
      <c r="S1761" s="2">
        <f>_xlfn.XLOOKUP(Table2[[#This Row],[Store_ID]],Table6[Store_ID],Table6[Monthly Target],"Missing Target")</f>
        <v>1000000</v>
      </c>
      <c r="T1761" s="2" t="str">
        <f>_xlfn.XLOOKUP(Table2[[#This Row],[Store_ID]],Table6[Store_ID],Table6[Region],"Not Found")</f>
        <v>South Zone 3</v>
      </c>
      <c r="U1761" s="2" t="s">
        <v>229</v>
      </c>
      <c r="V1761" s="2" t="str">
        <f>_xlfn.XLOOKUP(Table2[[#This Row],[Employee_ID]],Table5[Employee_ID],Table5[Employee Name],"Not Found")</f>
        <v>Yogesh Chettiar</v>
      </c>
      <c r="W1761" s="2">
        <v>4</v>
      </c>
      <c r="X1761" s="2">
        <v>1095.44</v>
      </c>
      <c r="Y1761" s="2">
        <v>30</v>
      </c>
      <c r="Z1761" s="2">
        <v>1314.53</v>
      </c>
      <c r="AA1761" s="2">
        <v>12</v>
      </c>
      <c r="AB1761" s="2">
        <v>368.07</v>
      </c>
      <c r="AC1761" s="2">
        <v>3435.3</v>
      </c>
      <c r="AD1761" s="2">
        <v>2520.4</v>
      </c>
      <c r="AE1761" s="2">
        <f t="shared" si="57"/>
        <v>546.83000000000015</v>
      </c>
      <c r="AF1761" s="2" t="s">
        <v>56</v>
      </c>
      <c r="AG1761" s="42">
        <f>IFERROR(Table2[[#This Row],[Profit]]/Table2[[#This Row],[Sales Amount]],0)</f>
        <v>0.15917969318545691</v>
      </c>
      <c r="AH1761" s="2" t="str">
        <f>TRIM(Table2[[#This Row],[Payment Modee]])</f>
        <v>Credit Card</v>
      </c>
      <c r="AI1761" s="2" t="s">
        <v>26</v>
      </c>
      <c r="AJ1761" s="2" t="s">
        <v>27</v>
      </c>
      <c r="AK1761" s="2" t="s">
        <v>2936</v>
      </c>
      <c r="AL1761" s="16" t="str">
        <f>IF(HOUR(Table2[[#This Row],[Order Time]])&lt;12,"Morning",IF(HOUR(Table2[[#This Row],[Order Time]])&lt;17,"Afternoon",IF(HOUR(Table2[[#This Row],[Order Time]])&lt;21,"Evening","Night")))</f>
        <v>Afternoon</v>
      </c>
      <c r="AM1761" s="16" t="s">
        <v>38</v>
      </c>
    </row>
    <row r="1762" spans="1:39" x14ac:dyDescent="0.25">
      <c r="A1762" s="13" t="s">
        <v>3590</v>
      </c>
      <c r="B1762" s="4">
        <v>45600</v>
      </c>
      <c r="C1762" s="2">
        <f>YEAR(Table2[[#This Row],[Invoice Date]])</f>
        <v>2024</v>
      </c>
      <c r="D1762" s="2" t="str">
        <f>TEXT(Table2[[#This Row],[Invoice Date]],"mmm")</f>
        <v>Nov</v>
      </c>
      <c r="E1762" s="2" t="str">
        <f>Table2[[#This Row],[Store_ID]]&amp;"-"&amp;Table2[[#This Row],[Year]]&amp;"-"&amp;Table2[[#This Row],[Month]]</f>
        <v>STR014-2024-Nov</v>
      </c>
      <c r="F1762" s="2" t="s">
        <v>2105</v>
      </c>
      <c r="G1762" s="2" t="str">
        <f>_xlfn.XLOOKUP(Table2[[#This Row],[Customer_ID]],Table3[Customer_ID],Table3[Customer Name],"Not Found")</f>
        <v>Siddharth Iyengar</v>
      </c>
      <c r="H1762" s="2" t="str">
        <f>_xlfn.XLOOKUP(Table2[[#This Row],[Customer_ID]],Table3[Customer_ID],Table3[Gender],"Female")</f>
        <v>Male</v>
      </c>
      <c r="I1762" s="2" t="str">
        <f>_xlfn.XLOOKUP(Table2[[#This Row],[Customer_ID]],Table3[Customer_ID],Table3[City],"Missing Memebership")</f>
        <v>Guntur</v>
      </c>
      <c r="J1762" s="2" t="str">
        <f>_xlfn.XLOOKUP(Table2[[#This Row],[Customer_ID]],Table3[Customer_ID],Table3[State],"Karnataka")</f>
        <v>Andhra Pradesh</v>
      </c>
      <c r="K1762" s="2" t="str">
        <f>_xlfn.XLOOKUP(Table2[[#This Row],[Customer_ID]],Table3[Customer_ID],Table3[Membership],"Regular")</f>
        <v>Gold</v>
      </c>
      <c r="L1762" s="2" t="s">
        <v>2290</v>
      </c>
      <c r="M1762" s="2" t="str">
        <f>_xlfn.XLOOKUP(Table2[[#This Row],[Product_ID]],Table4[Product_ID],Table4[Product_Name],"Not Found")</f>
        <v>Allen Solly Backpack Grey</v>
      </c>
      <c r="N1762" s="2" t="str">
        <f>_xlfn.XLOOKUP(Table2[[#This Row],[Product_ID]],Table4[Product_ID],Table4[Category],"Not Found")</f>
        <v>Handbags</v>
      </c>
      <c r="O1762" s="2" t="str">
        <f>_xlfn.XLOOKUP(Table2[[#This Row],[Product_ID]],Table4[Product_ID],Table4[Subcategory],"Not Found")</f>
        <v>Backpack</v>
      </c>
      <c r="P1762" s="2" t="str">
        <f>_xlfn.XLOOKUP(Table2[[#This Row],[Product_ID]],Table4[Product_ID],Table4[Brand],"Missing Brand")</f>
        <v>Allen Solly</v>
      </c>
      <c r="Q1762" s="2" t="s">
        <v>129</v>
      </c>
      <c r="R1762" s="2" t="str">
        <f>_xlfn.XLOOKUP(Table2[[#This Row],[Store_ID]],Table6[Store_ID],Table6[Store Name],"Not Found")</f>
        <v>TrendMart Tirupati Outlet</v>
      </c>
      <c r="S1762" s="2">
        <f>_xlfn.XLOOKUP(Table2[[#This Row],[Store_ID]],Table6[Store_ID],Table6[Monthly Target],"Missing Target")</f>
        <v>1000000</v>
      </c>
      <c r="T1762" s="2" t="str">
        <f>_xlfn.XLOOKUP(Table2[[#This Row],[Store_ID]],Table6[Store_ID],Table6[Region],"Not Found")</f>
        <v>South Zone 3</v>
      </c>
      <c r="U1762" s="2" t="s">
        <v>289</v>
      </c>
      <c r="V1762" s="2" t="str">
        <f>_xlfn.XLOOKUP(Table2[[#This Row],[Employee_ID]],Table5[Employee_ID],Table5[Employee Name],"Not Found")</f>
        <v>Anitha Ramachandran</v>
      </c>
      <c r="W1762" s="2">
        <v>2</v>
      </c>
      <c r="X1762" s="2">
        <v>1953.6</v>
      </c>
      <c r="Y1762" s="2">
        <v>5</v>
      </c>
      <c r="Z1762" s="2">
        <v>195.36</v>
      </c>
      <c r="AA1762" s="2">
        <v>12</v>
      </c>
      <c r="AB1762" s="2">
        <v>445.42</v>
      </c>
      <c r="AC1762" s="2">
        <v>4157.26</v>
      </c>
      <c r="AD1762" s="2">
        <v>2731.3</v>
      </c>
      <c r="AE1762" s="2">
        <f t="shared" si="57"/>
        <v>980.54</v>
      </c>
      <c r="AF1762" s="2" t="s">
        <v>119</v>
      </c>
      <c r="AG1762" s="42">
        <f>IFERROR(Table2[[#This Row],[Profit]]/Table2[[#This Row],[Sales Amount]],0)</f>
        <v>0.23586208223685792</v>
      </c>
      <c r="AH1762" s="2" t="str">
        <f>TRIM(Table2[[#This Row],[Payment Modee]])</f>
        <v>Net Banking</v>
      </c>
      <c r="AI1762" s="2" t="s">
        <v>26</v>
      </c>
      <c r="AJ1762" s="2" t="s">
        <v>27</v>
      </c>
      <c r="AK1762" s="2" t="s">
        <v>1388</v>
      </c>
      <c r="AL1762" s="16" t="str">
        <f>IF(HOUR(Table2[[#This Row],[Order Time]])&lt;12,"Morning",IF(HOUR(Table2[[#This Row],[Order Time]])&lt;17,"Afternoon",IF(HOUR(Table2[[#This Row],[Order Time]])&lt;21,"Evening","Night")))</f>
        <v>Afternoon</v>
      </c>
      <c r="AM1762" s="16" t="s">
        <v>29</v>
      </c>
    </row>
    <row r="1763" spans="1:39" x14ac:dyDescent="0.25">
      <c r="A1763" s="13" t="s">
        <v>3591</v>
      </c>
      <c r="B1763" s="4">
        <v>45652</v>
      </c>
      <c r="C1763" s="2">
        <f>YEAR(Table2[[#This Row],[Invoice Date]])</f>
        <v>2024</v>
      </c>
      <c r="D1763" s="2" t="str">
        <f>TEXT(Table2[[#This Row],[Invoice Date]],"mmm")</f>
        <v>Dec</v>
      </c>
      <c r="E1763" s="2" t="str">
        <f>Table2[[#This Row],[Store_ID]]&amp;"-"&amp;Table2[[#This Row],[Year]]&amp;"-"&amp;Table2[[#This Row],[Month]]</f>
        <v>STR091-2024-Dec</v>
      </c>
      <c r="F1763" s="2" t="s">
        <v>985</v>
      </c>
      <c r="G1763" s="2" t="str">
        <f>_xlfn.XLOOKUP(Table2[[#This Row],[Customer_ID]],Table3[Customer_ID],Table3[Customer Name],"Not Found")</f>
        <v>Pallavi Chandran</v>
      </c>
      <c r="H1763" s="2" t="str">
        <f>_xlfn.XLOOKUP(Table2[[#This Row],[Customer_ID]],Table3[Customer_ID],Table3[Gender],"Female")</f>
        <v>Female</v>
      </c>
      <c r="I1763" s="2" t="str">
        <f>_xlfn.XLOOKUP(Table2[[#This Row],[Customer_ID]],Table3[Customer_ID],Table3[City],"Missing Memebership")</f>
        <v>Tirupati</v>
      </c>
      <c r="J1763" s="2" t="str">
        <f>_xlfn.XLOOKUP(Table2[[#This Row],[Customer_ID]],Table3[Customer_ID],Table3[State],"Karnataka")</f>
        <v>Andhra Pradesh</v>
      </c>
      <c r="K1763" s="2" t="str">
        <f>_xlfn.XLOOKUP(Table2[[#This Row],[Customer_ID]],Table3[Customer_ID],Table3[Membership],"Regular")</f>
        <v>Silver</v>
      </c>
      <c r="L1763" s="2" t="s">
        <v>367</v>
      </c>
      <c r="M1763" s="2" t="str">
        <f>_xlfn.XLOOKUP(Table2[[#This Row],[Product_ID]],Table4[Product_ID],Table4[Product_Name],"Not Found")</f>
        <v>Jack &amp; Jones Maxi Dress Maroon</v>
      </c>
      <c r="N1763" s="2" t="str">
        <f>_xlfn.XLOOKUP(Table2[[#This Row],[Product_ID]],Table4[Product_ID],Table4[Category],"Not Found")</f>
        <v>Women Dresses</v>
      </c>
      <c r="O1763" s="2" t="str">
        <f>_xlfn.XLOOKUP(Table2[[#This Row],[Product_ID]],Table4[Product_ID],Table4[Subcategory],"Not Found")</f>
        <v>Maxi Dress</v>
      </c>
      <c r="P1763" s="2" t="str">
        <f>_xlfn.XLOOKUP(Table2[[#This Row],[Product_ID]],Table4[Product_ID],Table4[Brand],"Missing Brand")</f>
        <v>Jack &amp; Jones</v>
      </c>
      <c r="Q1763" s="2" t="s">
        <v>699</v>
      </c>
      <c r="R1763" s="2" t="str">
        <f>_xlfn.XLOOKUP(Table2[[#This Row],[Store_ID]],Table6[Store_ID],Table6[Store Name],"Not Found")</f>
        <v>TrendMart Nizamabad Standard</v>
      </c>
      <c r="S1763" s="2">
        <f>_xlfn.XLOOKUP(Table2[[#This Row],[Store_ID]],Table6[Store_ID],Table6[Monthly Target],"Missing Target")</f>
        <v>1500000</v>
      </c>
      <c r="T1763" s="2" t="str">
        <f>_xlfn.XLOOKUP(Table2[[#This Row],[Store_ID]],Table6[Store_ID],Table6[Region],"Not Found")</f>
        <v>South Zone 2</v>
      </c>
      <c r="U1763" s="2" t="s">
        <v>165</v>
      </c>
      <c r="V1763" s="2" t="str">
        <f>_xlfn.XLOOKUP(Table2[[#This Row],[Employee_ID]],Table5[Employee_ID],Table5[Employee Name],"Not Found")</f>
        <v>Vasanthi Gupta</v>
      </c>
      <c r="W1763" s="2">
        <v>3</v>
      </c>
      <c r="X1763" s="2">
        <v>861.45</v>
      </c>
      <c r="Y1763" s="2">
        <v>10</v>
      </c>
      <c r="Z1763" s="2">
        <v>258.44</v>
      </c>
      <c r="AA1763" s="2">
        <v>5</v>
      </c>
      <c r="AB1763" s="2">
        <v>116.3</v>
      </c>
      <c r="AC1763" s="2">
        <v>2442.21</v>
      </c>
      <c r="AD1763" s="2">
        <v>2094.2399999999998</v>
      </c>
      <c r="AE1763" s="2">
        <f t="shared" si="57"/>
        <v>231.67000000000024</v>
      </c>
      <c r="AF1763" s="2" t="s">
        <v>25</v>
      </c>
      <c r="AG1763" s="42">
        <f>IFERROR(Table2[[#This Row],[Profit]]/Table2[[#This Row],[Sales Amount]],0)</f>
        <v>9.4860802306108091E-2</v>
      </c>
      <c r="AH1763" s="2" t="str">
        <f>TRIM(Table2[[#This Row],[Payment Modee]])</f>
        <v>UPI</v>
      </c>
      <c r="AI1763" s="2" t="s">
        <v>26</v>
      </c>
      <c r="AJ1763" s="2" t="s">
        <v>27</v>
      </c>
      <c r="AK1763" s="2" t="s">
        <v>811</v>
      </c>
      <c r="AL1763" s="16" t="str">
        <f>IF(HOUR(Table2[[#This Row],[Order Time]])&lt;12,"Morning",IF(HOUR(Table2[[#This Row],[Order Time]])&lt;17,"Afternoon",IF(HOUR(Table2[[#This Row],[Order Time]])&lt;21,"Evening","Night")))</f>
        <v>Afternoon</v>
      </c>
      <c r="AM1763" s="16" t="s">
        <v>29</v>
      </c>
    </row>
    <row r="1764" spans="1:39" x14ac:dyDescent="0.25">
      <c r="A1764" s="13" t="s">
        <v>3592</v>
      </c>
      <c r="B1764" s="4">
        <v>45411</v>
      </c>
      <c r="C1764" s="2">
        <f>YEAR(Table2[[#This Row],[Invoice Date]])</f>
        <v>2024</v>
      </c>
      <c r="D1764" s="2" t="str">
        <f>TEXT(Table2[[#This Row],[Invoice Date]],"mmm")</f>
        <v>Apr</v>
      </c>
      <c r="E1764" s="2" t="str">
        <f>Table2[[#This Row],[Store_ID]]&amp;"-"&amp;Table2[[#This Row],[Year]]&amp;"-"&amp;Table2[[#This Row],[Month]]</f>
        <v>STR012-2024-Apr</v>
      </c>
      <c r="F1764" s="2" t="s">
        <v>420</v>
      </c>
      <c r="G1764" s="2" t="str">
        <f>_xlfn.XLOOKUP(Table2[[#This Row],[Customer_ID]],Table3[Customer_ID],Table3[Customer Name],"Not Found")</f>
        <v>Nandini Natarajan</v>
      </c>
      <c r="H1764" s="2" t="str">
        <f>_xlfn.XLOOKUP(Table2[[#This Row],[Customer_ID]],Table3[Customer_ID],Table3[Gender],"Female")</f>
        <v>Female</v>
      </c>
      <c r="I1764" s="2" t="str">
        <f>_xlfn.XLOOKUP(Table2[[#This Row],[Customer_ID]],Table3[Customer_ID],Table3[City],"Missing Memebership")</f>
        <v>Chennai</v>
      </c>
      <c r="J1764" s="2" t="str">
        <f>_xlfn.XLOOKUP(Table2[[#This Row],[Customer_ID]],Table3[Customer_ID],Table3[State],"Karnataka")</f>
        <v>Tamil Nadu</v>
      </c>
      <c r="K1764" s="2" t="str">
        <f>_xlfn.XLOOKUP(Table2[[#This Row],[Customer_ID]],Table3[Customer_ID],Table3[Membership],"Regular")</f>
        <v>Gold</v>
      </c>
      <c r="L1764" s="2" t="s">
        <v>1897</v>
      </c>
      <c r="M1764" s="2" t="str">
        <f>_xlfn.XLOOKUP(Table2[[#This Row],[Product_ID]],Table4[Product_ID],Table4[Product_Name],"Not Found")</f>
        <v>Fossil Hoodie Black</v>
      </c>
      <c r="N1764" s="2" t="str">
        <f>_xlfn.XLOOKUP(Table2[[#This Row],[Product_ID]],Table4[Product_ID],Table4[Category],"Not Found")</f>
        <v>Winter Wear</v>
      </c>
      <c r="O1764" s="2" t="str">
        <f>_xlfn.XLOOKUP(Table2[[#This Row],[Product_ID]],Table4[Product_ID],Table4[Subcategory],"Not Found")</f>
        <v>Hoodie</v>
      </c>
      <c r="P1764" s="2" t="str">
        <f>_xlfn.XLOOKUP(Table2[[#This Row],[Product_ID]],Table4[Product_ID],Table4[Brand],"Missing Brand")</f>
        <v>Fossil</v>
      </c>
      <c r="Q1764" s="2" t="s">
        <v>588</v>
      </c>
      <c r="R1764" s="2" t="str">
        <f>_xlfn.XLOOKUP(Table2[[#This Row],[Store_ID]],Table6[Store_ID],Table6[Store Name],"Not Found")</f>
        <v>TrendMart Vijayawada Mall Kiosk</v>
      </c>
      <c r="S1764" s="2">
        <f>_xlfn.XLOOKUP(Table2[[#This Row],[Store_ID]],Table6[Store_ID],Table6[Monthly Target],"Missing Target")</f>
        <v>2000000</v>
      </c>
      <c r="T1764" s="2" t="str">
        <f>_xlfn.XLOOKUP(Table2[[#This Row],[Store_ID]],Table6[Store_ID],Table6[Region],"Not Found")</f>
        <v>South Zone 3</v>
      </c>
      <c r="U1764" s="2" t="s">
        <v>49</v>
      </c>
      <c r="V1764" s="2" t="str">
        <f>_xlfn.XLOOKUP(Table2[[#This Row],[Employee_ID]],Table5[Employee_ID],Table5[Employee Name],"Not Found")</f>
        <v>Jyothi Prasad</v>
      </c>
      <c r="W1764" s="2">
        <v>3</v>
      </c>
      <c r="X1764" s="2">
        <v>1499.31</v>
      </c>
      <c r="Y1764" s="2">
        <v>10</v>
      </c>
      <c r="Z1764" s="2">
        <v>449.79</v>
      </c>
      <c r="AA1764" s="2">
        <v>12</v>
      </c>
      <c r="AB1764" s="2">
        <v>485.78</v>
      </c>
      <c r="AC1764" s="2">
        <v>4533.92</v>
      </c>
      <c r="AD1764" s="2">
        <v>3135.57</v>
      </c>
      <c r="AE1764" s="2">
        <f t="shared" si="57"/>
        <v>912.56999999999994</v>
      </c>
      <c r="AF1764" s="2" t="s">
        <v>25</v>
      </c>
      <c r="AG1764" s="42">
        <f>IFERROR(Table2[[#This Row],[Profit]]/Table2[[#This Row],[Sales Amount]],0)</f>
        <v>0.2012761583795038</v>
      </c>
      <c r="AH1764" s="2" t="str">
        <f>TRIM(Table2[[#This Row],[Payment Modee]])</f>
        <v>UPI</v>
      </c>
      <c r="AI1764" s="2" t="s">
        <v>26</v>
      </c>
      <c r="AJ1764" s="2" t="s">
        <v>27</v>
      </c>
      <c r="AK1764" s="2" t="s">
        <v>1792</v>
      </c>
      <c r="AL1764" s="16" t="str">
        <f>IF(HOUR(Table2[[#This Row],[Order Time]])&lt;12,"Morning",IF(HOUR(Table2[[#This Row],[Order Time]])&lt;17,"Afternoon",IF(HOUR(Table2[[#This Row],[Order Time]])&lt;21,"Evening","Night")))</f>
        <v>Evening</v>
      </c>
      <c r="AM1764" s="16" t="s">
        <v>29</v>
      </c>
    </row>
    <row r="1765" spans="1:39" x14ac:dyDescent="0.25">
      <c r="A1765" s="13" t="s">
        <v>3593</v>
      </c>
      <c r="B1765" s="4">
        <v>45721</v>
      </c>
      <c r="C1765" s="2">
        <f>YEAR(Table2[[#This Row],[Invoice Date]])</f>
        <v>2025</v>
      </c>
      <c r="D1765" s="2" t="str">
        <f>TEXT(Table2[[#This Row],[Invoice Date]],"mmm")</f>
        <v>Mar</v>
      </c>
      <c r="E1765" s="2" t="str">
        <f>Table2[[#This Row],[Store_ID]]&amp;"-"&amp;Table2[[#This Row],[Year]]&amp;"-"&amp;Table2[[#This Row],[Month]]</f>
        <v>STR030-2025-Mar</v>
      </c>
      <c r="F1765" s="2" t="s">
        <v>1041</v>
      </c>
      <c r="G1765" s="2" t="str">
        <f>_xlfn.XLOOKUP(Table2[[#This Row],[Customer_ID]],Table3[Customer_ID],Table3[Customer Name],"Not Found")</f>
        <v>Radha Chetty</v>
      </c>
      <c r="H1765" s="2" t="str">
        <f>_xlfn.XLOOKUP(Table2[[#This Row],[Customer_ID]],Table3[Customer_ID],Table3[Gender],"Female")</f>
        <v>Female</v>
      </c>
      <c r="I1765" s="2" t="str">
        <f>_xlfn.XLOOKUP(Table2[[#This Row],[Customer_ID]],Table3[Customer_ID],Table3[City],"Missing Memebership")</f>
        <v>Kollam</v>
      </c>
      <c r="J1765" s="2" t="str">
        <f>_xlfn.XLOOKUP(Table2[[#This Row],[Customer_ID]],Table3[Customer_ID],Table3[State],"Karnataka")</f>
        <v>Kerala</v>
      </c>
      <c r="K1765" s="2" t="str">
        <f>_xlfn.XLOOKUP(Table2[[#This Row],[Customer_ID]],Table3[Customer_ID],Table3[Membership],"Regular")</f>
        <v>Silver</v>
      </c>
      <c r="L1765" s="2" t="s">
        <v>1022</v>
      </c>
      <c r="M1765" s="2" t="str">
        <f>_xlfn.XLOOKUP(Table2[[#This Row],[Product_ID]],Table4[Product_ID],Table4[Product_Name],"Not Found")</f>
        <v>Sparx Georgette Saree Purple</v>
      </c>
      <c r="N1765" s="2" t="str">
        <f>_xlfn.XLOOKUP(Table2[[#This Row],[Product_ID]],Table4[Product_ID],Table4[Category],"Not Found")</f>
        <v>Women Sarees</v>
      </c>
      <c r="O1765" s="2" t="str">
        <f>_xlfn.XLOOKUP(Table2[[#This Row],[Product_ID]],Table4[Product_ID],Table4[Subcategory],"Not Found")</f>
        <v>Georgette Saree</v>
      </c>
      <c r="P1765" s="2" t="str">
        <f>_xlfn.XLOOKUP(Table2[[#This Row],[Product_ID]],Table4[Product_ID],Table4[Brand],"Missing Brand")</f>
        <v>Sparx</v>
      </c>
      <c r="Q1765" s="2" t="s">
        <v>1033</v>
      </c>
      <c r="R1765" s="2" t="str">
        <f>_xlfn.XLOOKUP(Table2[[#This Row],[Store_ID]],Table6[Store_ID],Table6[Store Name],"Not Found")</f>
        <v>TrendMart Kochi Standard</v>
      </c>
      <c r="S1765" s="2">
        <f>_xlfn.XLOOKUP(Table2[[#This Row],[Store_ID]],Table6[Store_ID],Table6[Monthly Target],"Missing Target")</f>
        <v>2000000</v>
      </c>
      <c r="T1765" s="2" t="str">
        <f>_xlfn.XLOOKUP(Table2[[#This Row],[Store_ID]],Table6[Store_ID],Table6[Region],"Not Found")</f>
        <v>South Zone 1</v>
      </c>
      <c r="U1765" s="2" t="s">
        <v>460</v>
      </c>
      <c r="V1765" s="2" t="str">
        <f>_xlfn.XLOOKUP(Table2[[#This Row],[Employee_ID]],Table5[Employee_ID],Table5[Employee Name],"Not Found")</f>
        <v>Pranav Reddy</v>
      </c>
      <c r="W1765" s="2">
        <v>1</v>
      </c>
      <c r="X1765" s="2">
        <v>3589.34</v>
      </c>
      <c r="Y1765" s="2">
        <v>5</v>
      </c>
      <c r="Z1765" s="2">
        <v>179.47</v>
      </c>
      <c r="AA1765" s="2">
        <v>12</v>
      </c>
      <c r="AB1765" s="2">
        <v>409.18</v>
      </c>
      <c r="AC1765" s="2">
        <v>3819.05</v>
      </c>
      <c r="AD1765" s="2">
        <v>2732.31</v>
      </c>
      <c r="AE1765" s="2">
        <f t="shared" si="57"/>
        <v>677.56000000000017</v>
      </c>
      <c r="AF1765" s="2" t="s">
        <v>56</v>
      </c>
      <c r="AG1765" s="42">
        <f>IFERROR(Table2[[#This Row],[Profit]]/Table2[[#This Row],[Sales Amount]],0)</f>
        <v>0.17741584949136568</v>
      </c>
      <c r="AH1765" s="2" t="str">
        <f>TRIM(Table2[[#This Row],[Payment Modee]])</f>
        <v>Credit Card</v>
      </c>
      <c r="AI1765" s="2" t="s">
        <v>26</v>
      </c>
      <c r="AJ1765" s="2" t="s">
        <v>27</v>
      </c>
      <c r="AK1765" s="2" t="s">
        <v>3154</v>
      </c>
      <c r="AL1765" s="16" t="str">
        <f>IF(HOUR(Table2[[#This Row],[Order Time]])&lt;12,"Morning",IF(HOUR(Table2[[#This Row],[Order Time]])&lt;17,"Afternoon",IF(HOUR(Table2[[#This Row],[Order Time]])&lt;21,"Evening","Night")))</f>
        <v>Night</v>
      </c>
      <c r="AM1765" s="16" t="s">
        <v>29</v>
      </c>
    </row>
    <row r="1766" spans="1:39" x14ac:dyDescent="0.25">
      <c r="A1766" s="13" t="s">
        <v>3594</v>
      </c>
      <c r="B1766" s="4">
        <v>45551</v>
      </c>
      <c r="C1766" s="2">
        <f>YEAR(Table2[[#This Row],[Invoice Date]])</f>
        <v>2024</v>
      </c>
      <c r="D1766" s="2" t="str">
        <f>TEXT(Table2[[#This Row],[Invoice Date]],"mmm")</f>
        <v>Sep</v>
      </c>
      <c r="E1766" s="2" t="str">
        <f>Table2[[#This Row],[Store_ID]]&amp;"-"&amp;Table2[[#This Row],[Year]]&amp;"-"&amp;Table2[[#This Row],[Month]]</f>
        <v>STR080-2024-Sep</v>
      </c>
      <c r="F1766" s="2" t="s">
        <v>1546</v>
      </c>
      <c r="G1766" s="2" t="str">
        <f>_xlfn.XLOOKUP(Table2[[#This Row],[Customer_ID]],Table3[Customer_ID],Table3[Customer Name],"Not Found")</f>
        <v>Hema Pandian</v>
      </c>
      <c r="H1766" s="2" t="str">
        <f>_xlfn.XLOOKUP(Table2[[#This Row],[Customer_ID]],Table3[Customer_ID],Table3[Gender],"Female")</f>
        <v>Female</v>
      </c>
      <c r="I1766" s="2" t="str">
        <f>_xlfn.XLOOKUP(Table2[[#This Row],[Customer_ID]],Table3[Customer_ID],Table3[City],"Missing Memebership")</f>
        <v>Hyderabad</v>
      </c>
      <c r="J1766" s="2" t="str">
        <f>_xlfn.XLOOKUP(Table2[[#This Row],[Customer_ID]],Table3[Customer_ID],Table3[State],"Karnataka")</f>
        <v>Telangana</v>
      </c>
      <c r="K1766" s="2" t="str">
        <f>_xlfn.XLOOKUP(Table2[[#This Row],[Customer_ID]],Table3[Customer_ID],Table3[Membership],"Regular")</f>
        <v>Regular</v>
      </c>
      <c r="L1766" s="2" t="s">
        <v>822</v>
      </c>
      <c r="M1766" s="2" t="str">
        <f>_xlfn.XLOOKUP(Table2[[#This Row],[Product_ID]],Table4[Product_ID],Table4[Product_Name],"Not Found")</f>
        <v>Jack &amp; Jones Georgette Saree Sky Blue</v>
      </c>
      <c r="N1766" s="2" t="str">
        <f>_xlfn.XLOOKUP(Table2[[#This Row],[Product_ID]],Table4[Product_ID],Table4[Category],"Not Found")</f>
        <v>Women Sarees</v>
      </c>
      <c r="O1766" s="2" t="str">
        <f>_xlfn.XLOOKUP(Table2[[#This Row],[Product_ID]],Table4[Product_ID],Table4[Subcategory],"Not Found")</f>
        <v>Georgette Saree</v>
      </c>
      <c r="P1766" s="2" t="str">
        <f>_xlfn.XLOOKUP(Table2[[#This Row],[Product_ID]],Table4[Product_ID],Table4[Brand],"Missing Brand")</f>
        <v>Jack &amp; Jones</v>
      </c>
      <c r="Q1766" s="2" t="s">
        <v>214</v>
      </c>
      <c r="R1766" s="2" t="str">
        <f>_xlfn.XLOOKUP(Table2[[#This Row],[Store_ID]],Table6[Store_ID],Table6[Store Name],"Not Found")</f>
        <v>TrendMart Kochi High Street</v>
      </c>
      <c r="S1766" s="2">
        <f>_xlfn.XLOOKUP(Table2[[#This Row],[Store_ID]],Table6[Store_ID],Table6[Monthly Target],"Missing Target")</f>
        <v>2000000</v>
      </c>
      <c r="T1766" s="2" t="str">
        <f>_xlfn.XLOOKUP(Table2[[#This Row],[Store_ID]],Table6[Store_ID],Table6[Region],"Not Found")</f>
        <v>South Zone 1</v>
      </c>
      <c r="U1766" s="2" t="s">
        <v>192</v>
      </c>
      <c r="V1766" s="2" t="str">
        <f>_xlfn.XLOOKUP(Table2[[#This Row],[Employee_ID]],Table5[Employee_ID],Table5[Employee Name],"Not Found")</f>
        <v>Hari Nair</v>
      </c>
      <c r="W1766" s="2">
        <v>2</v>
      </c>
      <c r="X1766" s="2">
        <v>1520.24</v>
      </c>
      <c r="Y1766" s="2">
        <v>0</v>
      </c>
      <c r="Z1766" s="2">
        <v>0</v>
      </c>
      <c r="AA1766" s="2">
        <v>12</v>
      </c>
      <c r="AB1766" s="2">
        <v>364.86</v>
      </c>
      <c r="AC1766" s="2">
        <v>3405.34</v>
      </c>
      <c r="AD1766" s="2">
        <v>2041.8</v>
      </c>
      <c r="AE1766" s="2">
        <f t="shared" si="57"/>
        <v>998.68000000000018</v>
      </c>
      <c r="AF1766" s="2" t="s">
        <v>35</v>
      </c>
      <c r="AG1766" s="42">
        <f>IFERROR(Table2[[#This Row],[Profit]]/Table2[[#This Row],[Sales Amount]],0)</f>
        <v>0.29326880722629756</v>
      </c>
      <c r="AH1766" s="2" t="str">
        <f>TRIM(Table2[[#This Row],[Payment Modee]])</f>
        <v>Debit Card</v>
      </c>
      <c r="AI1766" s="2" t="s">
        <v>36</v>
      </c>
      <c r="AJ1766" s="2" t="s">
        <v>27</v>
      </c>
      <c r="AK1766" s="2" t="s">
        <v>125</v>
      </c>
      <c r="AL1766" s="16" t="str">
        <f>IF(HOUR(Table2[[#This Row],[Order Time]])&lt;12,"Morning",IF(HOUR(Table2[[#This Row],[Order Time]])&lt;17,"Afternoon",IF(HOUR(Table2[[#This Row],[Order Time]])&lt;21,"Evening","Night")))</f>
        <v>Evening</v>
      </c>
      <c r="AM1766" s="16" t="s">
        <v>29</v>
      </c>
    </row>
    <row r="1767" spans="1:39" x14ac:dyDescent="0.25">
      <c r="A1767" s="13" t="s">
        <v>3595</v>
      </c>
      <c r="B1767" s="4">
        <v>45432</v>
      </c>
      <c r="C1767" s="2">
        <f>YEAR(Table2[[#This Row],[Invoice Date]])</f>
        <v>2024</v>
      </c>
      <c r="D1767" s="2" t="str">
        <f>TEXT(Table2[[#This Row],[Invoice Date]],"mmm")</f>
        <v>May</v>
      </c>
      <c r="E1767" s="2" t="str">
        <f>Table2[[#This Row],[Store_ID]]&amp;"-"&amp;Table2[[#This Row],[Year]]&amp;"-"&amp;Table2[[#This Row],[Month]]</f>
        <v>STR117-2024-May</v>
      </c>
      <c r="F1767" s="2" t="s">
        <v>212</v>
      </c>
      <c r="G1767" s="2" t="str">
        <f>_xlfn.XLOOKUP(Table2[[#This Row],[Customer_ID]],Table3[Customer_ID],Table3[Customer Name],"Not Found")</f>
        <v>Hemanth Pillai</v>
      </c>
      <c r="H1767" s="2" t="str">
        <f>_xlfn.XLOOKUP(Table2[[#This Row],[Customer_ID]],Table3[Customer_ID],Table3[Gender],"Female")</f>
        <v>Male</v>
      </c>
      <c r="I1767" s="2" t="str">
        <f>_xlfn.XLOOKUP(Table2[[#This Row],[Customer_ID]],Table3[Customer_ID],Table3[City],"Missing Memebership")</f>
        <v>Bengaluru</v>
      </c>
      <c r="J1767" s="2" t="str">
        <f>_xlfn.XLOOKUP(Table2[[#This Row],[Customer_ID]],Table3[Customer_ID],Table3[State],"Karnataka")</f>
        <v>Karnataka</v>
      </c>
      <c r="K1767" s="2" t="str">
        <f>_xlfn.XLOOKUP(Table2[[#This Row],[Customer_ID]],Table3[Customer_ID],Table3[Membership],"Regular")</f>
        <v>Platinum</v>
      </c>
      <c r="L1767" s="2" t="s">
        <v>917</v>
      </c>
      <c r="M1767" s="2" t="str">
        <f>_xlfn.XLOOKUP(Table2[[#This Row],[Product_ID]],Table4[Product_ID],Table4[Product_Name],"Not Found")</f>
        <v>Spykar Cotton Saree Black</v>
      </c>
      <c r="N1767" s="2" t="str">
        <f>_xlfn.XLOOKUP(Table2[[#This Row],[Product_ID]],Table4[Product_ID],Table4[Category],"Not Found")</f>
        <v>Women Sarees</v>
      </c>
      <c r="O1767" s="2" t="str">
        <f>_xlfn.XLOOKUP(Table2[[#This Row],[Product_ID]],Table4[Product_ID],Table4[Subcategory],"Not Found")</f>
        <v>Cotton Saree</v>
      </c>
      <c r="P1767" s="2" t="str">
        <f>_xlfn.XLOOKUP(Table2[[#This Row],[Product_ID]],Table4[Product_ID],Table4[Brand],"Missing Brand")</f>
        <v>Spykar</v>
      </c>
      <c r="Q1767" s="2" t="s">
        <v>695</v>
      </c>
      <c r="R1767" s="2" t="str">
        <f>_xlfn.XLOOKUP(Table2[[#This Row],[Store_ID]],Table6[Store_ID],Table6[Store Name],"Not Found")</f>
        <v>TrendMart Tirunelveli Flagship</v>
      </c>
      <c r="S1767" s="2">
        <f>_xlfn.XLOOKUP(Table2[[#This Row],[Store_ID]],Table6[Store_ID],Table6[Monthly Target],"Missing Target")</f>
        <v>1500000</v>
      </c>
      <c r="T1767" s="2" t="str">
        <f>_xlfn.XLOOKUP(Table2[[#This Row],[Store_ID]],Table6[Store_ID],Table6[Region],"Not Found")</f>
        <v>South Zone 1</v>
      </c>
      <c r="U1767" s="2" t="s">
        <v>181</v>
      </c>
      <c r="V1767" s="2" t="str">
        <f>_xlfn.XLOOKUP(Table2[[#This Row],[Employee_ID]],Table5[Employee_ID],Table5[Employee Name],"Not Found")</f>
        <v>Dhruv Mishra</v>
      </c>
      <c r="W1767" s="2">
        <v>1</v>
      </c>
      <c r="X1767" s="2">
        <v>1410.22</v>
      </c>
      <c r="Y1767" s="2">
        <v>0</v>
      </c>
      <c r="Z1767" s="2">
        <v>0</v>
      </c>
      <c r="AA1767" s="2">
        <v>12</v>
      </c>
      <c r="AB1767" s="2">
        <v>169.23</v>
      </c>
      <c r="AC1767" s="2">
        <v>1579.45</v>
      </c>
      <c r="AD1767" s="2">
        <v>962.17</v>
      </c>
      <c r="AE1767" s="2">
        <f t="shared" si="57"/>
        <v>448.05000000000007</v>
      </c>
      <c r="AF1767" s="2" t="s">
        <v>56</v>
      </c>
      <c r="AG1767" s="42">
        <f>IFERROR(Table2[[#This Row],[Profit]]/Table2[[#This Row],[Sales Amount]],0)</f>
        <v>0.28367469688815733</v>
      </c>
      <c r="AH1767" s="2" t="str">
        <f>TRIM(Table2[[#This Row],[Payment Modee]])</f>
        <v>Credit Card</v>
      </c>
      <c r="AI1767" s="2" t="s">
        <v>26</v>
      </c>
      <c r="AJ1767" s="2" t="s">
        <v>27</v>
      </c>
      <c r="AK1767" s="2" t="s">
        <v>1798</v>
      </c>
      <c r="AL1767" s="16" t="str">
        <f>IF(HOUR(Table2[[#This Row],[Order Time]])&lt;12,"Morning",IF(HOUR(Table2[[#This Row],[Order Time]])&lt;17,"Afternoon",IF(HOUR(Table2[[#This Row],[Order Time]])&lt;21,"Evening","Night")))</f>
        <v>Morning</v>
      </c>
      <c r="AM1767" s="16" t="s">
        <v>29</v>
      </c>
    </row>
    <row r="1768" spans="1:39" x14ac:dyDescent="0.25">
      <c r="A1768" s="13" t="s">
        <v>3596</v>
      </c>
      <c r="B1768" s="4">
        <v>45446</v>
      </c>
      <c r="C1768" s="2">
        <f>YEAR(Table2[[#This Row],[Invoice Date]])</f>
        <v>2024</v>
      </c>
      <c r="D1768" s="2" t="str">
        <f>TEXT(Table2[[#This Row],[Invoice Date]],"mmm")</f>
        <v>Jun</v>
      </c>
      <c r="E1768" s="2" t="str">
        <f>Table2[[#This Row],[Store_ID]]&amp;"-"&amp;Table2[[#This Row],[Year]]&amp;"-"&amp;Table2[[#This Row],[Month]]</f>
        <v>STR009-2024-Jun</v>
      </c>
      <c r="F1768" s="2" t="s">
        <v>2395</v>
      </c>
      <c r="G1768" s="2" t="str">
        <f>_xlfn.XLOOKUP(Table2[[#This Row],[Customer_ID]],Table3[Customer_ID],Table3[Customer Name],"Not Found")</f>
        <v>Gauri Varma</v>
      </c>
      <c r="H1768" s="2" t="str">
        <f>_xlfn.XLOOKUP(Table2[[#This Row],[Customer_ID]],Table3[Customer_ID],Table3[Gender],"Female")</f>
        <v>Female</v>
      </c>
      <c r="I1768" s="2" t="str">
        <f>_xlfn.XLOOKUP(Table2[[#This Row],[Customer_ID]],Table3[Customer_ID],Table3[City],"Missing Memebership")</f>
        <v>Tirupati</v>
      </c>
      <c r="J1768" s="2" t="str">
        <f>_xlfn.XLOOKUP(Table2[[#This Row],[Customer_ID]],Table3[Customer_ID],Table3[State],"Karnataka")</f>
        <v>Andhra Pradesh</v>
      </c>
      <c r="K1768" s="2" t="str">
        <f>_xlfn.XLOOKUP(Table2[[#This Row],[Customer_ID]],Table3[Customer_ID],Table3[Membership],"Regular")</f>
        <v>Silver</v>
      </c>
      <c r="L1768" s="2" t="s">
        <v>1600</v>
      </c>
      <c r="M1768" s="2" t="str">
        <f>_xlfn.XLOOKUP(Table2[[#This Row],[Product_ID]],Table4[Product_ID],Table4[Product_Name],"Not Found")</f>
        <v>Aurelia Girls Frock Maroon</v>
      </c>
      <c r="N1768" s="2" t="str">
        <f>_xlfn.XLOOKUP(Table2[[#This Row],[Product_ID]],Table4[Product_ID],Table4[Category],"Not Found")</f>
        <v>Kids Wear</v>
      </c>
      <c r="O1768" s="2" t="str">
        <f>_xlfn.XLOOKUP(Table2[[#This Row],[Product_ID]],Table4[Product_ID],Table4[Subcategory],"Not Found")</f>
        <v>Girls Frock</v>
      </c>
      <c r="P1768" s="2" t="str">
        <f>_xlfn.XLOOKUP(Table2[[#This Row],[Product_ID]],Table4[Product_ID],Table4[Brand],"Missing Brand")</f>
        <v>Aurelia</v>
      </c>
      <c r="Q1768" s="2" t="s">
        <v>520</v>
      </c>
      <c r="R1768" s="2" t="str">
        <f>_xlfn.XLOOKUP(Table2[[#This Row],[Store_ID]],Table6[Store_ID],Table6[Store Name],"Not Found")</f>
        <v>TrendMart Thrissur High Street</v>
      </c>
      <c r="S1768" s="2">
        <f>_xlfn.XLOOKUP(Table2[[#This Row],[Store_ID]],Table6[Store_ID],Table6[Monthly Target],"Missing Target")</f>
        <v>2500000</v>
      </c>
      <c r="T1768" s="2" t="str">
        <f>_xlfn.XLOOKUP(Table2[[#This Row],[Store_ID]],Table6[Store_ID],Table6[Region],"Not Found")</f>
        <v>South Zone 1</v>
      </c>
      <c r="U1768" s="2" t="s">
        <v>330</v>
      </c>
      <c r="V1768" s="2" t="str">
        <f>_xlfn.XLOOKUP(Table2[[#This Row],[Employee_ID]],Table5[Employee_ID],Table5[Employee Name],"Not Found")</f>
        <v>Malini Gowda</v>
      </c>
      <c r="W1768" s="2">
        <v>3</v>
      </c>
      <c r="X1768" s="2">
        <v>455.17</v>
      </c>
      <c r="Y1768" s="2">
        <v>15</v>
      </c>
      <c r="Z1768" s="2">
        <v>204.83</v>
      </c>
      <c r="AA1768" s="2">
        <v>5</v>
      </c>
      <c r="AB1768" s="2">
        <v>58.03</v>
      </c>
      <c r="AC1768" s="2">
        <v>1218.71</v>
      </c>
      <c r="AD1768" s="2">
        <v>982.08</v>
      </c>
      <c r="AE1768" s="2">
        <f t="shared" si="57"/>
        <v>178.6</v>
      </c>
      <c r="AF1768" s="2" t="s">
        <v>69</v>
      </c>
      <c r="AG1768" s="42">
        <f>IFERROR(Table2[[#This Row],[Profit]]/Table2[[#This Row],[Sales Amount]],0)</f>
        <v>0.14654839953721557</v>
      </c>
      <c r="AH1768" s="2" t="str">
        <f>TRIM(Table2[[#This Row],[Payment Modee]])</f>
        <v>Cash</v>
      </c>
      <c r="AI1768" s="2" t="s">
        <v>36</v>
      </c>
      <c r="AJ1768" s="2" t="s">
        <v>27</v>
      </c>
      <c r="AK1768" s="2" t="s">
        <v>663</v>
      </c>
      <c r="AL1768" s="16" t="str">
        <f>IF(HOUR(Table2[[#This Row],[Order Time]])&lt;12,"Morning",IF(HOUR(Table2[[#This Row],[Order Time]])&lt;17,"Afternoon",IF(HOUR(Table2[[#This Row],[Order Time]])&lt;21,"Evening","Night")))</f>
        <v>Afternoon</v>
      </c>
      <c r="AM1768" s="16" t="s">
        <v>29</v>
      </c>
    </row>
    <row r="1769" spans="1:39" x14ac:dyDescent="0.25">
      <c r="A1769" s="13" t="s">
        <v>3597</v>
      </c>
      <c r="B1769" s="4">
        <v>45556</v>
      </c>
      <c r="C1769" s="2">
        <f>YEAR(Table2[[#This Row],[Invoice Date]])</f>
        <v>2024</v>
      </c>
      <c r="D1769" s="2" t="str">
        <f>TEXT(Table2[[#This Row],[Invoice Date]],"mmm")</f>
        <v>Sep</v>
      </c>
      <c r="E1769" s="2" t="str">
        <f>Table2[[#This Row],[Store_ID]]&amp;"-"&amp;Table2[[#This Row],[Year]]&amp;"-"&amp;Table2[[#This Row],[Month]]</f>
        <v>STR089-2024-Sep</v>
      </c>
      <c r="F1769" s="2" t="s">
        <v>1263</v>
      </c>
      <c r="G1769" s="2" t="str">
        <f>_xlfn.XLOOKUP(Table2[[#This Row],[Customer_ID]],Table3[Customer_ID],Table3[Customer Name],"Not Found")</f>
        <v>Srinivas Chandran</v>
      </c>
      <c r="H1769" s="2" t="str">
        <f>_xlfn.XLOOKUP(Table2[[#This Row],[Customer_ID]],Table3[Customer_ID],Table3[Gender],"Female")</f>
        <v>Male</v>
      </c>
      <c r="I1769" s="2" t="str">
        <f>_xlfn.XLOOKUP(Table2[[#This Row],[Customer_ID]],Table3[Customer_ID],Table3[City],"Missing Memebership")</f>
        <v>Dindigul</v>
      </c>
      <c r="J1769" s="2" t="str">
        <f>_xlfn.XLOOKUP(Table2[[#This Row],[Customer_ID]],Table3[Customer_ID],Table3[State],"Karnataka")</f>
        <v>Tamil Nadu</v>
      </c>
      <c r="K1769" s="2" t="str">
        <f>_xlfn.XLOOKUP(Table2[[#This Row],[Customer_ID]],Table3[Customer_ID],Table3[Membership],"Regular")</f>
        <v>Regular</v>
      </c>
      <c r="L1769" s="2" t="s">
        <v>917</v>
      </c>
      <c r="M1769" s="2" t="str">
        <f>_xlfn.XLOOKUP(Table2[[#This Row],[Product_ID]],Table4[Product_ID],Table4[Product_Name],"Not Found")</f>
        <v>Spykar Cotton Saree Black</v>
      </c>
      <c r="N1769" s="2" t="str">
        <f>_xlfn.XLOOKUP(Table2[[#This Row],[Product_ID]],Table4[Product_ID],Table4[Category],"Not Found")</f>
        <v>Women Sarees</v>
      </c>
      <c r="O1769" s="2" t="str">
        <f>_xlfn.XLOOKUP(Table2[[#This Row],[Product_ID]],Table4[Product_ID],Table4[Subcategory],"Not Found")</f>
        <v>Cotton Saree</v>
      </c>
      <c r="P1769" s="2" t="str">
        <f>_xlfn.XLOOKUP(Table2[[#This Row],[Product_ID]],Table4[Product_ID],Table4[Brand],"Missing Brand")</f>
        <v>Spykar</v>
      </c>
      <c r="Q1769" s="2" t="s">
        <v>525</v>
      </c>
      <c r="R1769" s="2" t="str">
        <f>_xlfn.XLOOKUP(Table2[[#This Row],[Store_ID]],Table6[Store_ID],Table6[Store Name],"Not Found")</f>
        <v>TrendMart Kurnool Outlet</v>
      </c>
      <c r="S1769" s="2">
        <f>_xlfn.XLOOKUP(Table2[[#This Row],[Store_ID]],Table6[Store_ID],Table6[Monthly Target],"Missing Target")</f>
        <v>800000</v>
      </c>
      <c r="T1769" s="2" t="str">
        <f>_xlfn.XLOOKUP(Table2[[#This Row],[Store_ID]],Table6[Store_ID],Table6[Region],"Not Found")</f>
        <v>South Zone 3</v>
      </c>
      <c r="U1769" s="2" t="s">
        <v>187</v>
      </c>
      <c r="V1769" s="2" t="str">
        <f>_xlfn.XLOOKUP(Table2[[#This Row],[Employee_ID]],Table5[Employee_ID],Table5[Employee Name],"Not Found")</f>
        <v>Ganapathy Naidu</v>
      </c>
      <c r="W1769" s="2">
        <v>3</v>
      </c>
      <c r="X1769" s="2">
        <v>1320.11</v>
      </c>
      <c r="Y1769" s="2">
        <v>30</v>
      </c>
      <c r="Z1769" s="2">
        <v>1188.0999999999999</v>
      </c>
      <c r="AA1769" s="2">
        <v>12</v>
      </c>
      <c r="AB1769" s="2">
        <v>332.67</v>
      </c>
      <c r="AC1769" s="2">
        <v>3104.9</v>
      </c>
      <c r="AD1769" s="2">
        <v>2886.51</v>
      </c>
      <c r="AE1769" s="2">
        <f t="shared" si="57"/>
        <v>-114.28000000000014</v>
      </c>
      <c r="AF1769" s="2" t="s">
        <v>69</v>
      </c>
      <c r="AG1769" s="42">
        <f>IFERROR(Table2[[#This Row],[Profit]]/Table2[[#This Row],[Sales Amount]],0)</f>
        <v>-3.6806338368385504E-2</v>
      </c>
      <c r="AH1769" s="2" t="str">
        <f>TRIM(Table2[[#This Row],[Payment Modee]])</f>
        <v>Cash</v>
      </c>
      <c r="AI1769" s="2" t="s">
        <v>26</v>
      </c>
      <c r="AJ1769" s="2" t="s">
        <v>27</v>
      </c>
      <c r="AK1769" s="2" t="s">
        <v>2247</v>
      </c>
      <c r="AL1769" s="16" t="str">
        <f>IF(HOUR(Table2[[#This Row],[Order Time]])&lt;12,"Morning",IF(HOUR(Table2[[#This Row],[Order Time]])&lt;17,"Afternoon",IF(HOUR(Table2[[#This Row],[Order Time]])&lt;21,"Evening","Night")))</f>
        <v>Evening</v>
      </c>
      <c r="AM1769" s="16" t="s">
        <v>38</v>
      </c>
    </row>
    <row r="1770" spans="1:39" x14ac:dyDescent="0.25">
      <c r="A1770" s="13" t="s">
        <v>3598</v>
      </c>
      <c r="B1770" s="4">
        <v>45505</v>
      </c>
      <c r="C1770" s="2">
        <f>YEAR(Table2[[#This Row],[Invoice Date]])</f>
        <v>2024</v>
      </c>
      <c r="D1770" s="2" t="str">
        <f>TEXT(Table2[[#This Row],[Invoice Date]],"mmm")</f>
        <v>Aug</v>
      </c>
      <c r="E1770" s="2" t="str">
        <f>Table2[[#This Row],[Store_ID]]&amp;"-"&amp;Table2[[#This Row],[Year]]&amp;"-"&amp;Table2[[#This Row],[Month]]</f>
        <v>STR090-2024-Aug</v>
      </c>
      <c r="F1770" s="2" t="s">
        <v>768</v>
      </c>
      <c r="G1770" s="2" t="str">
        <f>_xlfn.XLOOKUP(Table2[[#This Row],[Customer_ID]],Table3[Customer_ID],Table3[Customer Name],"Not Found")</f>
        <v>Nisha Ramachandran</v>
      </c>
      <c r="H1770" s="2" t="str">
        <f>_xlfn.XLOOKUP(Table2[[#This Row],[Customer_ID]],Table3[Customer_ID],Table3[Gender],"Female")</f>
        <v>Female</v>
      </c>
      <c r="I1770" s="2" t="str">
        <f>_xlfn.XLOOKUP(Table2[[#This Row],[Customer_ID]],Table3[Customer_ID],Table3[City],"Missing Memebership")</f>
        <v>Khammam</v>
      </c>
      <c r="J1770" s="2" t="str">
        <f>_xlfn.XLOOKUP(Table2[[#This Row],[Customer_ID]],Table3[Customer_ID],Table3[State],"Karnataka")</f>
        <v>Telangana</v>
      </c>
      <c r="K1770" s="2" t="str">
        <f>_xlfn.XLOOKUP(Table2[[#This Row],[Customer_ID]],Table3[Customer_ID],Table3[Membership],"Regular")</f>
        <v>Silver</v>
      </c>
      <c r="L1770" s="2" t="s">
        <v>645</v>
      </c>
      <c r="M1770" s="2" t="str">
        <f>_xlfn.XLOOKUP(Table2[[#This Row],[Product_ID]],Table4[Product_ID],Table4[Product_Name],"Not Found")</f>
        <v>Peter England Crop Top Green</v>
      </c>
      <c r="N1770" s="2" t="str">
        <f>_xlfn.XLOOKUP(Table2[[#This Row],[Product_ID]],Table4[Product_ID],Table4[Category],"Not Found")</f>
        <v>Women Tops</v>
      </c>
      <c r="O1770" s="2" t="str">
        <f>_xlfn.XLOOKUP(Table2[[#This Row],[Product_ID]],Table4[Product_ID],Table4[Subcategory],"Not Found")</f>
        <v>Crop Top</v>
      </c>
      <c r="P1770" s="2" t="str">
        <f>_xlfn.XLOOKUP(Table2[[#This Row],[Product_ID]],Table4[Product_ID],Table4[Brand],"Missing Brand")</f>
        <v>Peter England</v>
      </c>
      <c r="Q1770" s="2" t="s">
        <v>273</v>
      </c>
      <c r="R1770" s="2" t="str">
        <f>_xlfn.XLOOKUP(Table2[[#This Row],[Store_ID]],Table6[Store_ID],Table6[Store Name],"Not Found")</f>
        <v>TrendMart Kannur Outlet</v>
      </c>
      <c r="S1770" s="2">
        <f>_xlfn.XLOOKUP(Table2[[#This Row],[Store_ID]],Table6[Store_ID],Table6[Monthly Target],"Missing Target")</f>
        <v>2500000</v>
      </c>
      <c r="T1770" s="2" t="str">
        <f>_xlfn.XLOOKUP(Table2[[#This Row],[Store_ID]],Table6[Store_ID],Table6[Region],"Not Found")</f>
        <v>South Zone 1</v>
      </c>
      <c r="U1770" s="2" t="s">
        <v>220</v>
      </c>
      <c r="V1770" s="2" t="str">
        <f>_xlfn.XLOOKUP(Table2[[#This Row],[Employee_ID]],Table5[Employee_ID],Table5[Employee Name],"Not Found")</f>
        <v>Vasanthi Kamath</v>
      </c>
      <c r="W1770" s="2">
        <v>1</v>
      </c>
      <c r="X1770" s="2">
        <v>731.57</v>
      </c>
      <c r="Y1770" s="2">
        <v>25</v>
      </c>
      <c r="Z1770" s="2">
        <v>182.89</v>
      </c>
      <c r="AA1770" s="2">
        <v>5</v>
      </c>
      <c r="AB1770" s="2">
        <v>27.43</v>
      </c>
      <c r="AC1770" s="2">
        <v>576.11</v>
      </c>
      <c r="AD1770" s="2">
        <v>522.38</v>
      </c>
      <c r="AE1770" s="2">
        <f t="shared" si="57"/>
        <v>26.300000000000018</v>
      </c>
      <c r="AF1770" s="2" t="s">
        <v>69</v>
      </c>
      <c r="AG1770" s="42">
        <f>IFERROR(Table2[[#This Row],[Profit]]/Table2[[#This Row],[Sales Amount]],0)</f>
        <v>4.5651004148513336E-2</v>
      </c>
      <c r="AH1770" s="2" t="str">
        <f>TRIM(Table2[[#This Row],[Payment Modee]])</f>
        <v>Cash</v>
      </c>
      <c r="AI1770" s="2" t="s">
        <v>26</v>
      </c>
      <c r="AJ1770" s="2" t="s">
        <v>27</v>
      </c>
      <c r="AK1770" s="2" t="s">
        <v>1573</v>
      </c>
      <c r="AL1770" s="16" t="str">
        <f>IF(HOUR(Table2[[#This Row],[Order Time]])&lt;12,"Morning",IF(HOUR(Table2[[#This Row],[Order Time]])&lt;17,"Afternoon",IF(HOUR(Table2[[#This Row],[Order Time]])&lt;21,"Evening","Night")))</f>
        <v>Evening</v>
      </c>
      <c r="AM1770" s="16" t="s">
        <v>29</v>
      </c>
    </row>
    <row r="1771" spans="1:39" x14ac:dyDescent="0.25">
      <c r="A1771" s="13" t="s">
        <v>3599</v>
      </c>
      <c r="B1771" s="4">
        <v>45578</v>
      </c>
      <c r="C1771" s="2">
        <f>YEAR(Table2[[#This Row],[Invoice Date]])</f>
        <v>2024</v>
      </c>
      <c r="D1771" s="2" t="str">
        <f>TEXT(Table2[[#This Row],[Invoice Date]],"mmm")</f>
        <v>Oct</v>
      </c>
      <c r="E1771" s="2" t="str">
        <f>Table2[[#This Row],[Store_ID]]&amp;"-"&amp;Table2[[#This Row],[Year]]&amp;"-"&amp;Table2[[#This Row],[Month]]</f>
        <v>STR098-2024-Oct</v>
      </c>
      <c r="F1771" s="2" t="s">
        <v>243</v>
      </c>
      <c r="G1771" s="2" t="str">
        <f>_xlfn.XLOOKUP(Table2[[#This Row],[Customer_ID]],Table3[Customer_ID],Table3[Customer Name],"Not Found")</f>
        <v>Ajay Chandran</v>
      </c>
      <c r="H1771" s="2" t="str">
        <f>_xlfn.XLOOKUP(Table2[[#This Row],[Customer_ID]],Table3[Customer_ID],Table3[Gender],"Female")</f>
        <v>Male</v>
      </c>
      <c r="I1771" s="2" t="str">
        <f>_xlfn.XLOOKUP(Table2[[#This Row],[Customer_ID]],Table3[Customer_ID],Table3[City],"Missing Memebership")</f>
        <v>Coimbatore</v>
      </c>
      <c r="J1771" s="2" t="str">
        <f>_xlfn.XLOOKUP(Table2[[#This Row],[Customer_ID]],Table3[Customer_ID],Table3[State],"Karnataka")</f>
        <v>Tamil Nadu</v>
      </c>
      <c r="K1771" s="2" t="str">
        <f>_xlfn.XLOOKUP(Table2[[#This Row],[Customer_ID]],Table3[Customer_ID],Table3[Membership],"Regular")</f>
        <v>Regular</v>
      </c>
      <c r="L1771" s="2" t="s">
        <v>205</v>
      </c>
      <c r="M1771" s="2" t="str">
        <f>_xlfn.XLOOKUP(Table2[[#This Row],[Product_ID]],Table4[Product_ID],Table4[Product_Name],"Not Found")</f>
        <v>Pepe Jeans Smart Watch Orange</v>
      </c>
      <c r="N1771" s="2" t="str">
        <f>_xlfn.XLOOKUP(Table2[[#This Row],[Product_ID]],Table4[Product_ID],Table4[Category],"Not Found")</f>
        <v>Watches</v>
      </c>
      <c r="O1771" s="2" t="str">
        <f>_xlfn.XLOOKUP(Table2[[#This Row],[Product_ID]],Table4[Product_ID],Table4[Subcategory],"Not Found")</f>
        <v>Smart Watch</v>
      </c>
      <c r="P1771" s="2" t="str">
        <f>_xlfn.XLOOKUP(Table2[[#This Row],[Product_ID]],Table4[Product_ID],Table4[Brand],"Missing Brand")</f>
        <v>Pepe Jeans</v>
      </c>
      <c r="Q1771" s="2" t="s">
        <v>606</v>
      </c>
      <c r="R1771" s="2" t="str">
        <f>_xlfn.XLOOKUP(Table2[[#This Row],[Store_ID]],Table6[Store_ID],Table6[Store Name],"Not Found")</f>
        <v>TrendMart Guntur High Street</v>
      </c>
      <c r="S1771" s="2">
        <f>_xlfn.XLOOKUP(Table2[[#This Row],[Store_ID]],Table6[Store_ID],Table6[Monthly Target],"Missing Target")</f>
        <v>1200000</v>
      </c>
      <c r="T1771" s="2" t="str">
        <f>_xlfn.XLOOKUP(Table2[[#This Row],[Store_ID]],Table6[Store_ID],Table6[Region],"Not Found")</f>
        <v>South Zone 3</v>
      </c>
      <c r="U1771" s="2" t="s">
        <v>192</v>
      </c>
      <c r="V1771" s="2" t="str">
        <f>_xlfn.XLOOKUP(Table2[[#This Row],[Employee_ID]],Table5[Employee_ID],Table5[Employee Name],"Not Found")</f>
        <v>Hari Nair</v>
      </c>
      <c r="W1771" s="2">
        <v>1</v>
      </c>
      <c r="X1771" s="2">
        <v>3553.87</v>
      </c>
      <c r="Y1771" s="2">
        <v>0</v>
      </c>
      <c r="Z1771" s="2">
        <v>0</v>
      </c>
      <c r="AA1771" s="2">
        <v>12</v>
      </c>
      <c r="AB1771" s="2">
        <v>426.46</v>
      </c>
      <c r="AC1771" s="2">
        <v>3980.33</v>
      </c>
      <c r="AD1771" s="2">
        <v>2433.3200000000002</v>
      </c>
      <c r="AE1771" s="2">
        <f t="shared" si="57"/>
        <v>1120.5499999999997</v>
      </c>
      <c r="AF1771" s="2" t="s">
        <v>35</v>
      </c>
      <c r="AG1771" s="42">
        <f>IFERROR(Table2[[#This Row],[Profit]]/Table2[[#This Row],[Sales Amount]],0)</f>
        <v>0.28152188386390065</v>
      </c>
      <c r="AH1771" s="2" t="str">
        <f>TRIM(Table2[[#This Row],[Payment Modee]])</f>
        <v>Debit Card</v>
      </c>
      <c r="AI1771" s="2" t="s">
        <v>26</v>
      </c>
      <c r="AJ1771" s="2" t="s">
        <v>27</v>
      </c>
      <c r="AK1771" s="2" t="s">
        <v>607</v>
      </c>
      <c r="AL1771" s="16" t="str">
        <f>IF(HOUR(Table2[[#This Row],[Order Time]])&lt;12,"Morning",IF(HOUR(Table2[[#This Row],[Order Time]])&lt;17,"Afternoon",IF(HOUR(Table2[[#This Row],[Order Time]])&lt;21,"Evening","Night")))</f>
        <v>Afternoon</v>
      </c>
      <c r="AM1771" s="16" t="s">
        <v>38</v>
      </c>
    </row>
    <row r="1772" spans="1:39" x14ac:dyDescent="0.25">
      <c r="A1772" s="13" t="s">
        <v>3600</v>
      </c>
      <c r="B1772" s="4">
        <v>45716</v>
      </c>
      <c r="C1772" s="2">
        <f>YEAR(Table2[[#This Row],[Invoice Date]])</f>
        <v>2025</v>
      </c>
      <c r="D1772" s="2" t="str">
        <f>TEXT(Table2[[#This Row],[Invoice Date]],"mmm")</f>
        <v>Feb</v>
      </c>
      <c r="E1772" s="2" t="str">
        <f>Table2[[#This Row],[Store_ID]]&amp;"-"&amp;Table2[[#This Row],[Year]]&amp;"-"&amp;Table2[[#This Row],[Month]]</f>
        <v>STR103-2025-Feb</v>
      </c>
      <c r="F1772" s="2" t="s">
        <v>1758</v>
      </c>
      <c r="G1772" s="2" t="str">
        <f>_xlfn.XLOOKUP(Table2[[#This Row],[Customer_ID]],Table3[Customer_ID],Table3[Customer Name],"Not Found")</f>
        <v>Devraj Iyengar</v>
      </c>
      <c r="H1772" s="2" t="str">
        <f>_xlfn.XLOOKUP(Table2[[#This Row],[Customer_ID]],Table3[Customer_ID],Table3[Gender],"Female")</f>
        <v>Male</v>
      </c>
      <c r="I1772" s="2" t="str">
        <f>_xlfn.XLOOKUP(Table2[[#This Row],[Customer_ID]],Table3[Customer_ID],Table3[City],"Missing Memebership")</f>
        <v>Davanagere</v>
      </c>
      <c r="J1772" s="2" t="str">
        <f>_xlfn.XLOOKUP(Table2[[#This Row],[Customer_ID]],Table3[Customer_ID],Table3[State],"Karnataka")</f>
        <v>Karnataka</v>
      </c>
      <c r="K1772" s="2" t="str">
        <f>_xlfn.XLOOKUP(Table2[[#This Row],[Customer_ID]],Table3[Customer_ID],Table3[Membership],"Regular")</f>
        <v>Gold</v>
      </c>
      <c r="L1772" s="2" t="s">
        <v>498</v>
      </c>
      <c r="M1772" s="2" t="str">
        <f>_xlfn.XLOOKUP(Table2[[#This Row],[Product_ID]],Table4[Product_ID],Table4[Product_Name],"Not Found")</f>
        <v>Killer Jeans Round Neck Green</v>
      </c>
      <c r="N1772" s="2" t="str">
        <f>_xlfn.XLOOKUP(Table2[[#This Row],[Product_ID]],Table4[Product_ID],Table4[Category],"Not Found")</f>
        <v>Men T-Shirts</v>
      </c>
      <c r="O1772" s="2" t="str">
        <f>_xlfn.XLOOKUP(Table2[[#This Row],[Product_ID]],Table4[Product_ID],Table4[Subcategory],"Not Found")</f>
        <v>Round Neck</v>
      </c>
      <c r="P1772" s="2" t="str">
        <f>_xlfn.XLOOKUP(Table2[[#This Row],[Product_ID]],Table4[Product_ID],Table4[Brand],"Missing Brand")</f>
        <v>Killer Jeans</v>
      </c>
      <c r="Q1772" s="2" t="s">
        <v>253</v>
      </c>
      <c r="R1772" s="2" t="str">
        <f>_xlfn.XLOOKUP(Table2[[#This Row],[Store_ID]],Table6[Store_ID],Table6[Store Name],"Not Found")</f>
        <v>TrendMart Alappuzha Outlet</v>
      </c>
      <c r="S1772" s="2">
        <f>_xlfn.XLOOKUP(Table2[[#This Row],[Store_ID]],Table6[Store_ID],Table6[Monthly Target],"Missing Target")</f>
        <v>2500000</v>
      </c>
      <c r="T1772" s="2" t="str">
        <f>_xlfn.XLOOKUP(Table2[[#This Row],[Store_ID]],Table6[Store_ID],Table6[Region],"Not Found")</f>
        <v>South Zone 1</v>
      </c>
      <c r="U1772" s="2" t="s">
        <v>153</v>
      </c>
      <c r="V1772" s="2" t="str">
        <f>_xlfn.XLOOKUP(Table2[[#This Row],[Employee_ID]],Table5[Employee_ID],Table5[Employee Name],"Not Found")</f>
        <v>Rani Mishra</v>
      </c>
      <c r="W1772" s="2">
        <v>3</v>
      </c>
      <c r="X1772" s="2">
        <v>632.63</v>
      </c>
      <c r="Y1772" s="2">
        <v>10</v>
      </c>
      <c r="Z1772" s="2">
        <v>189.79</v>
      </c>
      <c r="AA1772" s="2">
        <v>5</v>
      </c>
      <c r="AB1772" s="2">
        <v>85.41</v>
      </c>
      <c r="AC1772" s="2">
        <v>1793.51</v>
      </c>
      <c r="AD1772" s="2">
        <v>1107</v>
      </c>
      <c r="AE1772" s="2">
        <f t="shared" si="57"/>
        <v>601.1</v>
      </c>
      <c r="AF1772" s="2" t="s">
        <v>56</v>
      </c>
      <c r="AG1772" s="42">
        <f>IFERROR(Table2[[#This Row],[Profit]]/Table2[[#This Row],[Sales Amount]],0)</f>
        <v>0.33515285668883921</v>
      </c>
      <c r="AH1772" s="2" t="str">
        <f>TRIM(Table2[[#This Row],[Payment Modee]])</f>
        <v>Credit Card</v>
      </c>
      <c r="AI1772" s="2" t="s">
        <v>36</v>
      </c>
      <c r="AJ1772" s="2" t="s">
        <v>27</v>
      </c>
      <c r="AK1772" s="2" t="s">
        <v>705</v>
      </c>
      <c r="AL1772" s="16" t="str">
        <f>IF(HOUR(Table2[[#This Row],[Order Time]])&lt;12,"Morning",IF(HOUR(Table2[[#This Row],[Order Time]])&lt;17,"Afternoon",IF(HOUR(Table2[[#This Row],[Order Time]])&lt;21,"Evening","Night")))</f>
        <v>Afternoon</v>
      </c>
      <c r="AM1772" s="16" t="s">
        <v>29</v>
      </c>
    </row>
    <row r="1773" spans="1:39" x14ac:dyDescent="0.25">
      <c r="A1773" s="13" t="s">
        <v>3601</v>
      </c>
      <c r="B1773" s="4">
        <v>45443</v>
      </c>
      <c r="C1773" s="2">
        <f>YEAR(Table2[[#This Row],[Invoice Date]])</f>
        <v>2024</v>
      </c>
      <c r="D1773" s="2" t="str">
        <f>TEXT(Table2[[#This Row],[Invoice Date]],"mmm")</f>
        <v>May</v>
      </c>
      <c r="E1773" s="2" t="str">
        <f>Table2[[#This Row],[Store_ID]]&amp;"-"&amp;Table2[[#This Row],[Year]]&amp;"-"&amp;Table2[[#This Row],[Month]]</f>
        <v>STR105-2024-May</v>
      </c>
      <c r="F1773" s="2" t="s">
        <v>511</v>
      </c>
      <c r="G1773" s="2" t="str">
        <f>_xlfn.XLOOKUP(Table2[[#This Row],[Customer_ID]],Table3[Customer_ID],Table3[Customer Name],"Not Found")</f>
        <v>Pranav Rao</v>
      </c>
      <c r="H1773" s="2" t="str">
        <f>_xlfn.XLOOKUP(Table2[[#This Row],[Customer_ID]],Table3[Customer_ID],Table3[Gender],"Female")</f>
        <v>Male</v>
      </c>
      <c r="I1773" s="2" t="str">
        <f>_xlfn.XLOOKUP(Table2[[#This Row],[Customer_ID]],Table3[Customer_ID],Table3[City],"Missing Memebership")</f>
        <v>Warangal</v>
      </c>
      <c r="J1773" s="2" t="str">
        <f>_xlfn.XLOOKUP(Table2[[#This Row],[Customer_ID]],Table3[Customer_ID],Table3[State],"Karnataka")</f>
        <v>Telangana</v>
      </c>
      <c r="K1773" s="2" t="str">
        <f>_xlfn.XLOOKUP(Table2[[#This Row],[Customer_ID]],Table3[Customer_ID],Table3[Membership],"Regular")</f>
        <v>Silver</v>
      </c>
      <c r="L1773" s="2" t="s">
        <v>971</v>
      </c>
      <c r="M1773" s="2" t="str">
        <f>_xlfn.XLOOKUP(Table2[[#This Row],[Product_ID]],Table4[Product_ID],Table4[Product_Name],"Not Found")</f>
        <v>Max Fashion Jacket Wine</v>
      </c>
      <c r="N1773" s="2" t="str">
        <f>_xlfn.XLOOKUP(Table2[[#This Row],[Product_ID]],Table4[Product_ID],Table4[Category],"Not Found")</f>
        <v>Winter Wear</v>
      </c>
      <c r="O1773" s="2" t="str">
        <f>_xlfn.XLOOKUP(Table2[[#This Row],[Product_ID]],Table4[Product_ID],Table4[Subcategory],"Not Found")</f>
        <v>Jacket</v>
      </c>
      <c r="P1773" s="2" t="str">
        <f>_xlfn.XLOOKUP(Table2[[#This Row],[Product_ID]],Table4[Product_ID],Table4[Brand],"Missing Brand")</f>
        <v>Max Fashion</v>
      </c>
      <c r="Q1773" s="2" t="s">
        <v>893</v>
      </c>
      <c r="R1773" s="2" t="str">
        <f>_xlfn.XLOOKUP(Table2[[#This Row],[Store_ID]],Table6[Store_ID],Table6[Store Name],"Not Found")</f>
        <v>TrendMart Coimbatore Mall Kiosk</v>
      </c>
      <c r="S1773" s="2">
        <f>_xlfn.XLOOKUP(Table2[[#This Row],[Store_ID]],Table6[Store_ID],Table6[Monthly Target],"Missing Target")</f>
        <v>2500000</v>
      </c>
      <c r="T1773" s="2" t="str">
        <f>_xlfn.XLOOKUP(Table2[[#This Row],[Store_ID]],Table6[Store_ID],Table6[Region],"Not Found")</f>
        <v>South Zone 1</v>
      </c>
      <c r="U1773" s="2" t="s">
        <v>349</v>
      </c>
      <c r="V1773" s="2" t="str">
        <f>_xlfn.XLOOKUP(Table2[[#This Row],[Employee_ID]],Table5[Employee_ID],Table5[Employee Name],"Not Found")</f>
        <v>Chitra Bhat</v>
      </c>
      <c r="W1773" s="2">
        <v>2</v>
      </c>
      <c r="X1773" s="2">
        <v>1363.93</v>
      </c>
      <c r="Y1773" s="2">
        <v>30</v>
      </c>
      <c r="Z1773" s="2">
        <v>818.36</v>
      </c>
      <c r="AA1773" s="2">
        <v>12</v>
      </c>
      <c r="AB1773" s="2">
        <v>229.14</v>
      </c>
      <c r="AC1773" s="2">
        <v>2138.64</v>
      </c>
      <c r="AD1773" s="2">
        <v>1828.7</v>
      </c>
      <c r="AE1773" s="2">
        <f t="shared" si="57"/>
        <v>80.799999999999841</v>
      </c>
      <c r="AF1773" s="2" t="s">
        <v>25</v>
      </c>
      <c r="AG1773" s="42">
        <f>IFERROR(Table2[[#This Row],[Profit]]/Table2[[#This Row],[Sales Amount]],0)</f>
        <v>3.7781019713462691E-2</v>
      </c>
      <c r="AH1773" s="2" t="str">
        <f>TRIM(Table2[[#This Row],[Payment Modee]])</f>
        <v>UPI</v>
      </c>
      <c r="AI1773" s="2" t="s">
        <v>26</v>
      </c>
      <c r="AJ1773" s="2" t="s">
        <v>27</v>
      </c>
      <c r="AK1773" s="2" t="s">
        <v>2703</v>
      </c>
      <c r="AL1773" s="16" t="str">
        <f>IF(HOUR(Table2[[#This Row],[Order Time]])&lt;12,"Morning",IF(HOUR(Table2[[#This Row],[Order Time]])&lt;17,"Afternoon",IF(HOUR(Table2[[#This Row],[Order Time]])&lt;21,"Evening","Night")))</f>
        <v>Afternoon</v>
      </c>
      <c r="AM1773" s="16" t="s">
        <v>29</v>
      </c>
    </row>
    <row r="1774" spans="1:39" x14ac:dyDescent="0.25">
      <c r="A1774" s="13" t="s">
        <v>3602</v>
      </c>
      <c r="B1774" s="4">
        <v>45587</v>
      </c>
      <c r="C1774" s="2">
        <f>YEAR(Table2[[#This Row],[Invoice Date]])</f>
        <v>2024</v>
      </c>
      <c r="D1774" s="2" t="str">
        <f>TEXT(Table2[[#This Row],[Invoice Date]],"mmm")</f>
        <v>Oct</v>
      </c>
      <c r="E1774" s="2" t="str">
        <f>Table2[[#This Row],[Store_ID]]&amp;"-"&amp;Table2[[#This Row],[Year]]&amp;"-"&amp;Table2[[#This Row],[Month]]</f>
        <v>STR106-2024-Oct</v>
      </c>
      <c r="F1774" s="2" t="s">
        <v>1595</v>
      </c>
      <c r="G1774" s="2" t="str">
        <f>_xlfn.XLOOKUP(Table2[[#This Row],[Customer_ID]],Table3[Customer_ID],Table3[Customer Name],"Not Found")</f>
        <v>Sangeeta Chandran</v>
      </c>
      <c r="H1774" s="2" t="str">
        <f>_xlfn.XLOOKUP(Table2[[#This Row],[Customer_ID]],Table3[Customer_ID],Table3[Gender],"Female")</f>
        <v>Female</v>
      </c>
      <c r="I1774" s="2" t="str">
        <f>_xlfn.XLOOKUP(Table2[[#This Row],[Customer_ID]],Table3[Customer_ID],Table3[City],"Missing Memebership")</f>
        <v>Erode</v>
      </c>
      <c r="J1774" s="2" t="str">
        <f>_xlfn.XLOOKUP(Table2[[#This Row],[Customer_ID]],Table3[Customer_ID],Table3[State],"Karnataka")</f>
        <v>Tamil Nadu</v>
      </c>
      <c r="K1774" s="2" t="str">
        <f>_xlfn.XLOOKUP(Table2[[#This Row],[Customer_ID]],Table3[Customer_ID],Table3[Membership],"Regular")</f>
        <v>Silver</v>
      </c>
      <c r="L1774" s="2" t="s">
        <v>224</v>
      </c>
      <c r="M1774" s="2" t="str">
        <f>_xlfn.XLOOKUP(Table2[[#This Row],[Product_ID]],Table4[Product_ID],Table4[Product_Name],"Not Found")</f>
        <v>Allen Solly Printed Kurti Mustard</v>
      </c>
      <c r="N1774" s="2" t="str">
        <f>_xlfn.XLOOKUP(Table2[[#This Row],[Product_ID]],Table4[Product_ID],Table4[Category],"Not Found")</f>
        <v>Women Kurtis</v>
      </c>
      <c r="O1774" s="2" t="str">
        <f>_xlfn.XLOOKUP(Table2[[#This Row],[Product_ID]],Table4[Product_ID],Table4[Subcategory],"Not Found")</f>
        <v>Printed Kurti</v>
      </c>
      <c r="P1774" s="2" t="str">
        <f>_xlfn.XLOOKUP(Table2[[#This Row],[Product_ID]],Table4[Product_ID],Table4[Brand],"Missing Brand")</f>
        <v>Allen Solly</v>
      </c>
      <c r="Q1774" s="2" t="s">
        <v>1716</v>
      </c>
      <c r="R1774" s="2" t="str">
        <f>_xlfn.XLOOKUP(Table2[[#This Row],[Store_ID]],Table6[Store_ID],Table6[Store Name],"Not Found")</f>
        <v>TrendMart Vijayawada Outlet</v>
      </c>
      <c r="S1774" s="2">
        <f>_xlfn.XLOOKUP(Table2[[#This Row],[Store_ID]],Table6[Store_ID],Table6[Monthly Target],"Missing Target")</f>
        <v>2500000</v>
      </c>
      <c r="T1774" s="2" t="str">
        <f>_xlfn.XLOOKUP(Table2[[#This Row],[Store_ID]],Table6[Store_ID],Table6[Region],"Not Found")</f>
        <v>South Zone 3</v>
      </c>
      <c r="U1774" s="2" t="s">
        <v>68</v>
      </c>
      <c r="V1774" s="2" t="str">
        <f>_xlfn.XLOOKUP(Table2[[#This Row],[Employee_ID]],Table5[Employee_ID],Table5[Employee Name],"Not Found")</f>
        <v>Praveen Gupta</v>
      </c>
      <c r="W1774" s="2">
        <v>2</v>
      </c>
      <c r="X1774" s="2">
        <v>891.72</v>
      </c>
      <c r="Y1774" s="2">
        <v>5</v>
      </c>
      <c r="Z1774" s="2">
        <v>89.17</v>
      </c>
      <c r="AA1774" s="2">
        <v>5</v>
      </c>
      <c r="AB1774" s="2">
        <v>84.71</v>
      </c>
      <c r="AC1774" s="2">
        <v>1778.98</v>
      </c>
      <c r="AD1774" s="2">
        <v>1137.06</v>
      </c>
      <c r="AE1774" s="2">
        <f t="shared" si="57"/>
        <v>557.21</v>
      </c>
      <c r="AF1774" s="2" t="s">
        <v>119</v>
      </c>
      <c r="AG1774" s="42">
        <f>IFERROR(Table2[[#This Row],[Profit]]/Table2[[#This Row],[Sales Amount]],0)</f>
        <v>0.3132188107792106</v>
      </c>
      <c r="AH1774" s="2" t="str">
        <f>TRIM(Table2[[#This Row],[Payment Modee]])</f>
        <v>Net Banking</v>
      </c>
      <c r="AI1774" s="2" t="s">
        <v>26</v>
      </c>
      <c r="AJ1774" s="2" t="s">
        <v>27</v>
      </c>
      <c r="AK1774" s="2" t="s">
        <v>3239</v>
      </c>
      <c r="AL1774" s="16" t="str">
        <f>IF(HOUR(Table2[[#This Row],[Order Time]])&lt;12,"Morning",IF(HOUR(Table2[[#This Row],[Order Time]])&lt;17,"Afternoon",IF(HOUR(Table2[[#This Row],[Order Time]])&lt;21,"Evening","Night")))</f>
        <v>Evening</v>
      </c>
      <c r="AM1774" s="16" t="s">
        <v>29</v>
      </c>
    </row>
    <row r="1775" spans="1:39" x14ac:dyDescent="0.25">
      <c r="A1775" s="13" t="s">
        <v>3603</v>
      </c>
      <c r="B1775" s="4">
        <v>45584</v>
      </c>
      <c r="C1775" s="2">
        <f>YEAR(Table2[[#This Row],[Invoice Date]])</f>
        <v>2024</v>
      </c>
      <c r="D1775" s="2" t="str">
        <f>TEXT(Table2[[#This Row],[Invoice Date]],"mmm")</f>
        <v>Oct</v>
      </c>
      <c r="E1775" s="2" t="str">
        <f>Table2[[#This Row],[Store_ID]]&amp;"-"&amp;Table2[[#This Row],[Year]]&amp;"-"&amp;Table2[[#This Row],[Month]]</f>
        <v>STR042-2024-Oct</v>
      </c>
      <c r="F1775" s="2" t="s">
        <v>1334</v>
      </c>
      <c r="G1775" s="2" t="str">
        <f>_xlfn.XLOOKUP(Table2[[#This Row],[Customer_ID]],Table3[Customer_ID],Table3[Customer Name],"Not Found")</f>
        <v>Anil Mudaliar</v>
      </c>
      <c r="H1775" s="2" t="str">
        <f>_xlfn.XLOOKUP(Table2[[#This Row],[Customer_ID]],Table3[Customer_ID],Table3[Gender],"Female")</f>
        <v>Male</v>
      </c>
      <c r="I1775" s="2" t="str">
        <f>_xlfn.XLOOKUP(Table2[[#This Row],[Customer_ID]],Table3[Customer_ID],Table3[City],"Missing Memebership")</f>
        <v>Vijayawada</v>
      </c>
      <c r="J1775" s="2" t="str">
        <f>_xlfn.XLOOKUP(Table2[[#This Row],[Customer_ID]],Table3[Customer_ID],Table3[State],"Karnataka")</f>
        <v>Andhra Pradesh</v>
      </c>
      <c r="K1775" s="2" t="str">
        <f>_xlfn.XLOOKUP(Table2[[#This Row],[Customer_ID]],Table3[Customer_ID],Table3[Membership],"Regular")</f>
        <v>Platinum</v>
      </c>
      <c r="L1775" s="2" t="s">
        <v>1214</v>
      </c>
      <c r="M1775" s="2" t="str">
        <f>_xlfn.XLOOKUP(Table2[[#This Row],[Product_ID]],Table4[Product_ID],Table4[Product_Name],"Not Found")</f>
        <v>Nalli Silks Dhoti Orange</v>
      </c>
      <c r="N1775" s="2" t="str">
        <f>_xlfn.XLOOKUP(Table2[[#This Row],[Product_ID]],Table4[Product_ID],Table4[Category],"Not Found")</f>
        <v>Men Ethnic</v>
      </c>
      <c r="O1775" s="2" t="str">
        <f>_xlfn.XLOOKUP(Table2[[#This Row],[Product_ID]],Table4[Product_ID],Table4[Subcategory],"Not Found")</f>
        <v>Dhoti</v>
      </c>
      <c r="P1775" s="2" t="str">
        <f>_xlfn.XLOOKUP(Table2[[#This Row],[Product_ID]],Table4[Product_ID],Table4[Brand],"Missing Brand")</f>
        <v>Nalli Silks</v>
      </c>
      <c r="Q1775" s="2" t="s">
        <v>1218</v>
      </c>
      <c r="R1775" s="2" t="str">
        <f>_xlfn.XLOOKUP(Table2[[#This Row],[Store_ID]],Table6[Store_ID],Table6[Store Name],"Not Found")</f>
        <v>TrendMart Thrissur Standard</v>
      </c>
      <c r="S1775" s="2">
        <f>_xlfn.XLOOKUP(Table2[[#This Row],[Store_ID]],Table6[Store_ID],Table6[Monthly Target],"Missing Target")</f>
        <v>800000</v>
      </c>
      <c r="T1775" s="2" t="str">
        <f>_xlfn.XLOOKUP(Table2[[#This Row],[Store_ID]],Table6[Store_ID],Table6[Region],"Not Found")</f>
        <v>South Zone 1</v>
      </c>
      <c r="U1775" s="2" t="s">
        <v>124</v>
      </c>
      <c r="V1775" s="2" t="str">
        <f>_xlfn.XLOOKUP(Table2[[#This Row],[Employee_ID]],Table5[Employee_ID],Table5[Employee Name],"Not Found")</f>
        <v>Girish Sundaram</v>
      </c>
      <c r="W1775" s="2">
        <v>4</v>
      </c>
      <c r="X1775" s="2">
        <v>2526.0100000000002</v>
      </c>
      <c r="Y1775" s="2">
        <v>0</v>
      </c>
      <c r="Z1775" s="2">
        <v>0</v>
      </c>
      <c r="AA1775" s="2">
        <v>12</v>
      </c>
      <c r="AB1775" s="2">
        <v>1212.48</v>
      </c>
      <c r="AC1775" s="2">
        <v>11316.52</v>
      </c>
      <c r="AD1775" s="2">
        <v>6918.88</v>
      </c>
      <c r="AE1775" s="2">
        <f t="shared" si="57"/>
        <v>3185.1600000000003</v>
      </c>
      <c r="AF1775" s="2" t="s">
        <v>56</v>
      </c>
      <c r="AG1775" s="42">
        <f>IFERROR(Table2[[#This Row],[Profit]]/Table2[[#This Row],[Sales Amount]],0)</f>
        <v>0.2814610852099409</v>
      </c>
      <c r="AH1775" s="2" t="str">
        <f>TRIM(Table2[[#This Row],[Payment Modee]])</f>
        <v>Credit Card</v>
      </c>
      <c r="AI1775" s="2" t="s">
        <v>36</v>
      </c>
      <c r="AJ1775" s="2" t="s">
        <v>27</v>
      </c>
      <c r="AK1775" s="2" t="s">
        <v>724</v>
      </c>
      <c r="AL1775" s="16" t="str">
        <f>IF(HOUR(Table2[[#This Row],[Order Time]])&lt;12,"Morning",IF(HOUR(Table2[[#This Row],[Order Time]])&lt;17,"Afternoon",IF(HOUR(Table2[[#This Row],[Order Time]])&lt;21,"Evening","Night")))</f>
        <v>Evening</v>
      </c>
      <c r="AM1775" s="16" t="s">
        <v>38</v>
      </c>
    </row>
    <row r="1776" spans="1:39" x14ac:dyDescent="0.25">
      <c r="A1776" s="13" t="s">
        <v>3604</v>
      </c>
      <c r="B1776" s="4">
        <v>45439</v>
      </c>
      <c r="C1776" s="2">
        <f>YEAR(Table2[[#This Row],[Invoice Date]])</f>
        <v>2024</v>
      </c>
      <c r="D1776" s="2" t="str">
        <f>TEXT(Table2[[#This Row],[Invoice Date]],"mmm")</f>
        <v>May</v>
      </c>
      <c r="E1776" s="2" t="str">
        <f>Table2[[#This Row],[Store_ID]]&amp;"-"&amp;Table2[[#This Row],[Year]]&amp;"-"&amp;Table2[[#This Row],[Month]]</f>
        <v>STR034-2024-May</v>
      </c>
      <c r="F1776" s="2" t="s">
        <v>1732</v>
      </c>
      <c r="G1776" s="2" t="str">
        <f>_xlfn.XLOOKUP(Table2[[#This Row],[Customer_ID]],Table3[Customer_ID],Table3[Customer Name],"Not Found")</f>
        <v>Deepa Chettiar</v>
      </c>
      <c r="H1776" s="2" t="str">
        <f>_xlfn.XLOOKUP(Table2[[#This Row],[Customer_ID]],Table3[Customer_ID],Table3[Gender],"Female")</f>
        <v>Female</v>
      </c>
      <c r="I1776" s="2" t="str">
        <f>_xlfn.XLOOKUP(Table2[[#This Row],[Customer_ID]],Table3[Customer_ID],Table3[City],"Missing Memebership")</f>
        <v>Hubballi</v>
      </c>
      <c r="J1776" s="2" t="str">
        <f>_xlfn.XLOOKUP(Table2[[#This Row],[Customer_ID]],Table3[Customer_ID],Table3[State],"Karnataka")</f>
        <v>Karnataka</v>
      </c>
      <c r="K1776" s="2" t="str">
        <f>_xlfn.XLOOKUP(Table2[[#This Row],[Customer_ID]],Table3[Customer_ID],Table3[Membership],"Regular")</f>
        <v>Silver</v>
      </c>
      <c r="L1776" s="2" t="s">
        <v>584</v>
      </c>
      <c r="M1776" s="2" t="str">
        <f>_xlfn.XLOOKUP(Table2[[#This Row],[Product_ID]],Table4[Product_ID],Table4[Product_Name],"Not Found")</f>
        <v>Nalli Silks Casual Top Charcoal</v>
      </c>
      <c r="N1776" s="2" t="str">
        <f>_xlfn.XLOOKUP(Table2[[#This Row],[Product_ID]],Table4[Product_ID],Table4[Category],"Not Found")</f>
        <v>Women Tops</v>
      </c>
      <c r="O1776" s="2" t="str">
        <f>_xlfn.XLOOKUP(Table2[[#This Row],[Product_ID]],Table4[Product_ID],Table4[Subcategory],"Not Found")</f>
        <v>Casual Top</v>
      </c>
      <c r="P1776" s="2" t="str">
        <f>_xlfn.XLOOKUP(Table2[[#This Row],[Product_ID]],Table4[Product_ID],Table4[Brand],"Missing Brand")</f>
        <v>Nalli Silks</v>
      </c>
      <c r="Q1776" s="2" t="s">
        <v>1572</v>
      </c>
      <c r="R1776" s="2" t="str">
        <f>_xlfn.XLOOKUP(Table2[[#This Row],[Store_ID]],Table6[Store_ID],Table6[Store Name],"Not Found")</f>
        <v>TrendMart Warangal Standard</v>
      </c>
      <c r="S1776" s="2">
        <f>_xlfn.XLOOKUP(Table2[[#This Row],[Store_ID]],Table6[Store_ID],Table6[Monthly Target],"Missing Target")</f>
        <v>1200000</v>
      </c>
      <c r="T1776" s="2" t="str">
        <f>_xlfn.XLOOKUP(Table2[[#This Row],[Store_ID]],Table6[Store_ID],Table6[Region],"Not Found")</f>
        <v>South Zone 2</v>
      </c>
      <c r="U1776" s="2" t="s">
        <v>75</v>
      </c>
      <c r="V1776" s="2" t="str">
        <f>_xlfn.XLOOKUP(Table2[[#This Row],[Employee_ID]],Table5[Employee_ID],Table5[Employee Name],"Not Found")</f>
        <v>Chandran Krishnan</v>
      </c>
      <c r="W1776" s="2">
        <v>1</v>
      </c>
      <c r="X1776" s="2">
        <v>1028.71</v>
      </c>
      <c r="Y1776" s="2">
        <v>30</v>
      </c>
      <c r="Z1776" s="2">
        <v>308.61</v>
      </c>
      <c r="AA1776" s="2">
        <v>12</v>
      </c>
      <c r="AB1776" s="2">
        <v>86.41</v>
      </c>
      <c r="AC1776" s="2">
        <v>806.51</v>
      </c>
      <c r="AD1776" s="2">
        <v>699.84</v>
      </c>
      <c r="AE1776" s="2">
        <f t="shared" si="57"/>
        <v>20.259999999999962</v>
      </c>
      <c r="AF1776" s="2" t="s">
        <v>35</v>
      </c>
      <c r="AG1776" s="42">
        <f>IFERROR(Table2[[#This Row],[Profit]]/Table2[[#This Row],[Sales Amount]],0)</f>
        <v>2.5120581269916013E-2</v>
      </c>
      <c r="AH1776" s="2" t="str">
        <f>TRIM(Table2[[#This Row],[Payment Modee]])</f>
        <v>Debit Card</v>
      </c>
      <c r="AI1776" s="2" t="s">
        <v>26</v>
      </c>
      <c r="AJ1776" s="2" t="s">
        <v>27</v>
      </c>
      <c r="AK1776" s="2" t="s">
        <v>2607</v>
      </c>
      <c r="AL1776" s="16" t="str">
        <f>IF(HOUR(Table2[[#This Row],[Order Time]])&lt;12,"Morning",IF(HOUR(Table2[[#This Row],[Order Time]])&lt;17,"Afternoon",IF(HOUR(Table2[[#This Row],[Order Time]])&lt;21,"Evening","Night")))</f>
        <v>Night</v>
      </c>
      <c r="AM1776" s="16" t="s">
        <v>29</v>
      </c>
    </row>
    <row r="1777" spans="1:39" x14ac:dyDescent="0.25">
      <c r="A1777" s="13" t="s">
        <v>3605</v>
      </c>
      <c r="B1777" s="4">
        <v>45664</v>
      </c>
      <c r="C1777" s="2">
        <f>YEAR(Table2[[#This Row],[Invoice Date]])</f>
        <v>2025</v>
      </c>
      <c r="D1777" s="2" t="str">
        <f>TEXT(Table2[[#This Row],[Invoice Date]],"mmm")</f>
        <v>Jan</v>
      </c>
      <c r="E1777" s="2" t="str">
        <f>Table2[[#This Row],[Store_ID]]&amp;"-"&amp;Table2[[#This Row],[Year]]&amp;"-"&amp;Table2[[#This Row],[Month]]</f>
        <v>STR101-2025-Jan</v>
      </c>
      <c r="F1777" s="2" t="s">
        <v>1355</v>
      </c>
      <c r="G1777" s="2" t="str">
        <f>_xlfn.XLOOKUP(Table2[[#This Row],[Customer_ID]],Table3[Customer_ID],Table3[Customer Name],"Not Found")</f>
        <v>Anusuya Mudaliar</v>
      </c>
      <c r="H1777" s="2" t="str">
        <f>_xlfn.XLOOKUP(Table2[[#This Row],[Customer_ID]],Table3[Customer_ID],Table3[Gender],"Female")</f>
        <v>Female</v>
      </c>
      <c r="I1777" s="2" t="str">
        <f>_xlfn.XLOOKUP(Table2[[#This Row],[Customer_ID]],Table3[Customer_ID],Table3[City],"Missing Memebership")</f>
        <v>Kurnool</v>
      </c>
      <c r="J1777" s="2" t="str">
        <f>_xlfn.XLOOKUP(Table2[[#This Row],[Customer_ID]],Table3[Customer_ID],Table3[State],"Karnataka")</f>
        <v>Andhra Pradesh</v>
      </c>
      <c r="K1777" s="2" t="str">
        <f>_xlfn.XLOOKUP(Table2[[#This Row],[Customer_ID]],Table3[Customer_ID],Table3[Membership],"Regular")</f>
        <v>Silver</v>
      </c>
      <c r="L1777" s="2" t="s">
        <v>1929</v>
      </c>
      <c r="M1777" s="2" t="str">
        <f>_xlfn.XLOOKUP(Table2[[#This Row],[Product_ID]],Table4[Product_ID],Table4[Product_Name],"Not Found")</f>
        <v>Arrow Georgette Saree Charcoal</v>
      </c>
      <c r="N1777" s="2" t="str">
        <f>_xlfn.XLOOKUP(Table2[[#This Row],[Product_ID]],Table4[Product_ID],Table4[Category],"Not Found")</f>
        <v>Women Sarees</v>
      </c>
      <c r="O1777" s="2" t="str">
        <f>_xlfn.XLOOKUP(Table2[[#This Row],[Product_ID]],Table4[Product_ID],Table4[Subcategory],"Not Found")</f>
        <v>Georgette Saree</v>
      </c>
      <c r="P1777" s="2" t="str">
        <f>_xlfn.XLOOKUP(Table2[[#This Row],[Product_ID]],Table4[Product_ID],Table4[Brand],"Missing Brand")</f>
        <v>Arrow</v>
      </c>
      <c r="Q1777" s="2" t="s">
        <v>258</v>
      </c>
      <c r="R1777" s="2" t="str">
        <f>_xlfn.XLOOKUP(Table2[[#This Row],[Store_ID]],Table6[Store_ID],Table6[Store Name],"Not Found")</f>
        <v>TrendMart Thiruvananthapuram Standard</v>
      </c>
      <c r="S1777" s="2">
        <f>_xlfn.XLOOKUP(Table2[[#This Row],[Store_ID]],Table6[Store_ID],Table6[Monthly Target],"Missing Target")</f>
        <v>1200000</v>
      </c>
      <c r="T1777" s="2" t="str">
        <f>_xlfn.XLOOKUP(Table2[[#This Row],[Store_ID]],Table6[Store_ID],Table6[Region],"Not Found")</f>
        <v>South Zone 1</v>
      </c>
      <c r="U1777" s="2" t="s">
        <v>417</v>
      </c>
      <c r="V1777" s="2" t="str">
        <f>_xlfn.XLOOKUP(Table2[[#This Row],[Employee_ID]],Table5[Employee_ID],Table5[Employee Name],"Not Found")</f>
        <v>Arjun Krishnan</v>
      </c>
      <c r="W1777" s="2">
        <v>3</v>
      </c>
      <c r="X1777" s="2">
        <v>2968.86</v>
      </c>
      <c r="Y1777" s="2">
        <v>15</v>
      </c>
      <c r="Z1777" s="2">
        <v>1335.99</v>
      </c>
      <c r="AA1777" s="2">
        <v>12</v>
      </c>
      <c r="AB1777" s="2">
        <v>908.47</v>
      </c>
      <c r="AC1777" s="2">
        <v>8479.06</v>
      </c>
      <c r="AD1777" s="2">
        <v>6236.76</v>
      </c>
      <c r="AE1777" s="2">
        <f t="shared" si="57"/>
        <v>1333.8299999999992</v>
      </c>
      <c r="AF1777" s="2" t="s">
        <v>69</v>
      </c>
      <c r="AG1777" s="42">
        <f>IFERROR(Table2[[#This Row],[Profit]]/Table2[[#This Row],[Sales Amount]],0)</f>
        <v>0.15730871110712735</v>
      </c>
      <c r="AH1777" s="2" t="str">
        <f>TRIM(Table2[[#This Row],[Payment Modee]])</f>
        <v>Cash</v>
      </c>
      <c r="AI1777" s="2" t="s">
        <v>26</v>
      </c>
      <c r="AJ1777" s="2" t="s">
        <v>27</v>
      </c>
      <c r="AK1777" s="2" t="s">
        <v>1603</v>
      </c>
      <c r="AL1777" s="16" t="str">
        <f>IF(HOUR(Table2[[#This Row],[Order Time]])&lt;12,"Morning",IF(HOUR(Table2[[#This Row],[Order Time]])&lt;17,"Afternoon",IF(HOUR(Table2[[#This Row],[Order Time]])&lt;21,"Evening","Night")))</f>
        <v>Evening</v>
      </c>
      <c r="AM1777" s="16" t="s">
        <v>29</v>
      </c>
    </row>
    <row r="1778" spans="1:39" x14ac:dyDescent="0.25">
      <c r="A1778" s="13" t="s">
        <v>3606</v>
      </c>
      <c r="B1778" s="4">
        <v>45464</v>
      </c>
      <c r="C1778" s="2">
        <f>YEAR(Table2[[#This Row],[Invoice Date]])</f>
        <v>2024</v>
      </c>
      <c r="D1778" s="2" t="str">
        <f>TEXT(Table2[[#This Row],[Invoice Date]],"mmm")</f>
        <v>Jun</v>
      </c>
      <c r="E1778" s="2" t="str">
        <f>Table2[[#This Row],[Store_ID]]&amp;"-"&amp;Table2[[#This Row],[Year]]&amp;"-"&amp;Table2[[#This Row],[Month]]</f>
        <v>STR059-2024-Jun</v>
      </c>
      <c r="F1778" s="2" t="s">
        <v>998</v>
      </c>
      <c r="G1778" s="2" t="str">
        <f>_xlfn.XLOOKUP(Table2[[#This Row],[Customer_ID]],Table3[Customer_ID],Table3[Customer Name],"Not Found")</f>
        <v>Ramesh Subramaniam</v>
      </c>
      <c r="H1778" s="2" t="str">
        <f>_xlfn.XLOOKUP(Table2[[#This Row],[Customer_ID]],Table3[Customer_ID],Table3[Gender],"Female")</f>
        <v>Male</v>
      </c>
      <c r="I1778" s="2" t="str">
        <f>_xlfn.XLOOKUP(Table2[[#This Row],[Customer_ID]],Table3[Customer_ID],Table3[City],"Missing Memebership")</f>
        <v>Karimnagar</v>
      </c>
      <c r="J1778" s="2" t="str">
        <f>_xlfn.XLOOKUP(Table2[[#This Row],[Customer_ID]],Table3[Customer_ID],Table3[State],"Karnataka")</f>
        <v>Telangana</v>
      </c>
      <c r="K1778" s="2" t="str">
        <f>_xlfn.XLOOKUP(Table2[[#This Row],[Customer_ID]],Table3[Customer_ID],Table3[Membership],"Regular")</f>
        <v>Silver</v>
      </c>
      <c r="L1778" s="2" t="s">
        <v>932</v>
      </c>
      <c r="M1778" s="2" t="str">
        <f>_xlfn.XLOOKUP(Table2[[#This Row],[Product_ID]],Table4[Product_ID],Table4[Product_Name],"Not Found")</f>
        <v>Blackberrys Joggers Beige</v>
      </c>
      <c r="N1778" s="2" t="str">
        <f>_xlfn.XLOOKUP(Table2[[#This Row],[Product_ID]],Table4[Product_ID],Table4[Category],"Not Found")</f>
        <v>Sportswear</v>
      </c>
      <c r="O1778" s="2" t="str">
        <f>_xlfn.XLOOKUP(Table2[[#This Row],[Product_ID]],Table4[Product_ID],Table4[Subcategory],"Not Found")</f>
        <v>Joggers</v>
      </c>
      <c r="P1778" s="2" t="str">
        <f>_xlfn.XLOOKUP(Table2[[#This Row],[Product_ID]],Table4[Product_ID],Table4[Brand],"Missing Brand")</f>
        <v>Blackberrys</v>
      </c>
      <c r="Q1778" s="2" t="s">
        <v>748</v>
      </c>
      <c r="R1778" s="2" t="str">
        <f>_xlfn.XLOOKUP(Table2[[#This Row],[Store_ID]],Table6[Store_ID],Table6[Store Name],"Not Found")</f>
        <v>TrendMart Bengaluru Mall Kiosk</v>
      </c>
      <c r="S1778" s="2">
        <f>_xlfn.XLOOKUP(Table2[[#This Row],[Store_ID]],Table6[Store_ID],Table6[Monthly Target],"Missing Target")</f>
        <v>1500000</v>
      </c>
      <c r="T1778" s="2" t="str">
        <f>_xlfn.XLOOKUP(Table2[[#This Row],[Store_ID]],Table6[Store_ID],Table6[Region],"Not Found")</f>
        <v>South Zone 2</v>
      </c>
      <c r="U1778" s="2" t="s">
        <v>321</v>
      </c>
      <c r="V1778" s="2" t="str">
        <f>_xlfn.XLOOKUP(Table2[[#This Row],[Employee_ID]],Table5[Employee_ID],Table5[Employee Name],"Not Found")</f>
        <v>Sunita Ramachandran</v>
      </c>
      <c r="W1778" s="2">
        <v>1</v>
      </c>
      <c r="X1778" s="2">
        <v>1095.29</v>
      </c>
      <c r="Y1778" s="2">
        <v>10</v>
      </c>
      <c r="Z1778" s="2">
        <v>109.53</v>
      </c>
      <c r="AA1778" s="2">
        <v>12</v>
      </c>
      <c r="AB1778" s="2">
        <v>118.29</v>
      </c>
      <c r="AC1778" s="2">
        <v>1104.05</v>
      </c>
      <c r="AD1778" s="2">
        <v>735.85</v>
      </c>
      <c r="AE1778" s="2">
        <f t="shared" ref="AE1778:AE1809" si="58">(AC1778-AD1778-AB1778)</f>
        <v>249.90999999999991</v>
      </c>
      <c r="AF1778" s="2" t="s">
        <v>25</v>
      </c>
      <c r="AG1778" s="42">
        <f>IFERROR(Table2[[#This Row],[Profit]]/Table2[[#This Row],[Sales Amount]],0)</f>
        <v>0.22635750192473159</v>
      </c>
      <c r="AH1778" s="2" t="str">
        <f>TRIM(Table2[[#This Row],[Payment Modee]])</f>
        <v>UPI</v>
      </c>
      <c r="AI1778" s="2" t="s">
        <v>26</v>
      </c>
      <c r="AJ1778" s="2" t="s">
        <v>27</v>
      </c>
      <c r="AK1778" s="2" t="s">
        <v>2840</v>
      </c>
      <c r="AL1778" s="16" t="str">
        <f>IF(HOUR(Table2[[#This Row],[Order Time]])&lt;12,"Morning",IF(HOUR(Table2[[#This Row],[Order Time]])&lt;17,"Afternoon",IF(HOUR(Table2[[#This Row],[Order Time]])&lt;21,"Evening","Night")))</f>
        <v>Evening</v>
      </c>
      <c r="AM1778" s="16" t="s">
        <v>29</v>
      </c>
    </row>
    <row r="1779" spans="1:39" x14ac:dyDescent="0.25">
      <c r="A1779" s="13" t="s">
        <v>3607</v>
      </c>
      <c r="B1779" s="4">
        <v>45447</v>
      </c>
      <c r="C1779" s="2">
        <f>YEAR(Table2[[#This Row],[Invoice Date]])</f>
        <v>2024</v>
      </c>
      <c r="D1779" s="2" t="str">
        <f>TEXT(Table2[[#This Row],[Invoice Date]],"mmm")</f>
        <v>Jun</v>
      </c>
      <c r="E1779" s="2" t="str">
        <f>Table2[[#This Row],[Store_ID]]&amp;"-"&amp;Table2[[#This Row],[Year]]&amp;"-"&amp;Table2[[#This Row],[Month]]</f>
        <v>STR015-2024-Jun</v>
      </c>
      <c r="F1779" s="2" t="s">
        <v>3571</v>
      </c>
      <c r="G1779" s="2" t="str">
        <f>_xlfn.XLOOKUP(Table2[[#This Row],[Customer_ID]],Table3[Customer_ID],Table3[Customer Name],"Not Found")</f>
        <v>Balaji Gowda</v>
      </c>
      <c r="H1779" s="2" t="str">
        <f>_xlfn.XLOOKUP(Table2[[#This Row],[Customer_ID]],Table3[Customer_ID],Table3[Gender],"Female")</f>
        <v>Male</v>
      </c>
      <c r="I1779" s="2" t="str">
        <f>_xlfn.XLOOKUP(Table2[[#This Row],[Customer_ID]],Table3[Customer_ID],Table3[City],"Missing Memebership")</f>
        <v>Tumakuru</v>
      </c>
      <c r="J1779" s="2" t="str">
        <f>_xlfn.XLOOKUP(Table2[[#This Row],[Customer_ID]],Table3[Customer_ID],Table3[State],"Karnataka")</f>
        <v>Karnataka</v>
      </c>
      <c r="K1779" s="2" t="str">
        <f>_xlfn.XLOOKUP(Table2[[#This Row],[Customer_ID]],Table3[Customer_ID],Table3[Membership],"Regular")</f>
        <v>Gold</v>
      </c>
      <c r="L1779" s="2" t="s">
        <v>1052</v>
      </c>
      <c r="M1779" s="2" t="str">
        <f>_xlfn.XLOOKUP(Table2[[#This Row],[Product_ID]],Table4[Product_ID],Table4[Product_Name],"Not Found")</f>
        <v>Skechers Skinny Fit Grey</v>
      </c>
      <c r="N1779" s="2" t="str">
        <f>_xlfn.XLOOKUP(Table2[[#This Row],[Product_ID]],Table4[Product_ID],Table4[Category],"Not Found")</f>
        <v>Men Jeans</v>
      </c>
      <c r="O1779" s="2" t="str">
        <f>_xlfn.XLOOKUP(Table2[[#This Row],[Product_ID]],Table4[Product_ID],Table4[Subcategory],"Not Found")</f>
        <v>Skinny Fit</v>
      </c>
      <c r="P1779" s="2" t="str">
        <f>_xlfn.XLOOKUP(Table2[[#This Row],[Product_ID]],Table4[Product_ID],Table4[Brand],"Missing Brand")</f>
        <v>Skechers</v>
      </c>
      <c r="Q1779" s="2" t="s">
        <v>704</v>
      </c>
      <c r="R1779" s="2" t="str">
        <f>_xlfn.XLOOKUP(Table2[[#This Row],[Store_ID]],Table6[Store_ID],Table6[Store Name],"Not Found")</f>
        <v>TrendMart Madurai Mall Kiosk</v>
      </c>
      <c r="S1779" s="2">
        <f>_xlfn.XLOOKUP(Table2[[#This Row],[Store_ID]],Table6[Store_ID],Table6[Monthly Target],"Missing Target")</f>
        <v>800000</v>
      </c>
      <c r="T1779" s="2" t="str">
        <f>_xlfn.XLOOKUP(Table2[[#This Row],[Store_ID]],Table6[Store_ID],Table6[Region],"Not Found")</f>
        <v>South Zone 1</v>
      </c>
      <c r="U1779" s="2" t="s">
        <v>55</v>
      </c>
      <c r="V1779" s="2" t="str">
        <f>_xlfn.XLOOKUP(Table2[[#This Row],[Employee_ID]],Table5[Employee_ID],Table5[Employee Name],"Not Found")</f>
        <v>Padma Gounder</v>
      </c>
      <c r="W1779" s="2">
        <v>1</v>
      </c>
      <c r="X1779" s="2">
        <v>1412.28</v>
      </c>
      <c r="Y1779" s="2">
        <v>10</v>
      </c>
      <c r="Z1779" s="2">
        <v>141.22999999999999</v>
      </c>
      <c r="AA1779" s="2">
        <v>12</v>
      </c>
      <c r="AB1779" s="2">
        <v>152.53</v>
      </c>
      <c r="AC1779" s="2">
        <v>1423.58</v>
      </c>
      <c r="AD1779" s="2">
        <v>975.36</v>
      </c>
      <c r="AE1779" s="2">
        <f t="shared" si="58"/>
        <v>295.68999999999994</v>
      </c>
      <c r="AF1779" s="2" t="s">
        <v>25</v>
      </c>
      <c r="AG1779" s="42">
        <f>IFERROR(Table2[[#This Row],[Profit]]/Table2[[#This Row],[Sales Amount]],0)</f>
        <v>0.20770873431770603</v>
      </c>
      <c r="AH1779" s="2" t="str">
        <f>TRIM(Table2[[#This Row],[Payment Modee]])</f>
        <v>UPI</v>
      </c>
      <c r="AI1779" s="2" t="s">
        <v>26</v>
      </c>
      <c r="AJ1779" s="2" t="s">
        <v>27</v>
      </c>
      <c r="AK1779" s="2" t="s">
        <v>879</v>
      </c>
      <c r="AL1779" s="16" t="str">
        <f>IF(HOUR(Table2[[#This Row],[Order Time]])&lt;12,"Morning",IF(HOUR(Table2[[#This Row],[Order Time]])&lt;17,"Afternoon",IF(HOUR(Table2[[#This Row],[Order Time]])&lt;21,"Evening","Night")))</f>
        <v>Morning</v>
      </c>
      <c r="AM1779" s="16" t="s">
        <v>29</v>
      </c>
    </row>
    <row r="1780" spans="1:39" x14ac:dyDescent="0.25">
      <c r="A1780" s="13" t="s">
        <v>3608</v>
      </c>
      <c r="B1780" s="4">
        <v>45545</v>
      </c>
      <c r="C1780" s="2">
        <f>YEAR(Table2[[#This Row],[Invoice Date]])</f>
        <v>2024</v>
      </c>
      <c r="D1780" s="2" t="str">
        <f>TEXT(Table2[[#This Row],[Invoice Date]],"mmm")</f>
        <v>Sep</v>
      </c>
      <c r="E1780" s="2" t="str">
        <f>Table2[[#This Row],[Store_ID]]&amp;"-"&amp;Table2[[#This Row],[Year]]&amp;"-"&amp;Table2[[#This Row],[Month]]</f>
        <v>STR055-2024-Sep</v>
      </c>
      <c r="F1780" s="2" t="s">
        <v>2551</v>
      </c>
      <c r="G1780" s="2" t="str">
        <f>_xlfn.XLOOKUP(Table2[[#This Row],[Customer_ID]],Table3[Customer_ID],Table3[Customer Name],"Not Found")</f>
        <v>Rohit Gupta</v>
      </c>
      <c r="H1780" s="2" t="str">
        <f>_xlfn.XLOOKUP(Table2[[#This Row],[Customer_ID]],Table3[Customer_ID],Table3[Gender],"Female")</f>
        <v>Male</v>
      </c>
      <c r="I1780" s="2" t="str">
        <f>_xlfn.XLOOKUP(Table2[[#This Row],[Customer_ID]],Table3[Customer_ID],Table3[City],"Missing Memebership")</f>
        <v>Hubballi</v>
      </c>
      <c r="J1780" s="2" t="str">
        <f>_xlfn.XLOOKUP(Table2[[#This Row],[Customer_ID]],Table3[Customer_ID],Table3[State],"Karnataka")</f>
        <v>Karnataka</v>
      </c>
      <c r="K1780" s="2" t="str">
        <f>_xlfn.XLOOKUP(Table2[[#This Row],[Customer_ID]],Table3[Customer_ID],Table3[Membership],"Regular")</f>
        <v>Regular</v>
      </c>
      <c r="L1780" s="2" t="s">
        <v>1863</v>
      </c>
      <c r="M1780" s="2" t="str">
        <f>_xlfn.XLOOKUP(Table2[[#This Row],[Product_ID]],Table4[Product_ID],Table4[Product_Name],"Not Found")</f>
        <v>Spykar Straight Fit White</v>
      </c>
      <c r="N1780" s="2" t="str">
        <f>_xlfn.XLOOKUP(Table2[[#This Row],[Product_ID]],Table4[Product_ID],Table4[Category],"Not Found")</f>
        <v>Women Jeans</v>
      </c>
      <c r="O1780" s="2" t="str">
        <f>_xlfn.XLOOKUP(Table2[[#This Row],[Product_ID]],Table4[Product_ID],Table4[Subcategory],"Not Found")</f>
        <v>Straight Fit</v>
      </c>
      <c r="P1780" s="2" t="str">
        <f>_xlfn.XLOOKUP(Table2[[#This Row],[Product_ID]],Table4[Product_ID],Table4[Brand],"Missing Brand")</f>
        <v>Spykar</v>
      </c>
      <c r="Q1780" s="2" t="s">
        <v>390</v>
      </c>
      <c r="R1780" s="2" t="str">
        <f>_xlfn.XLOOKUP(Table2[[#This Row],[Store_ID]],Table6[Store_ID],Table6[Store Name],"Not Found")</f>
        <v>TrendMart Nellore High Street</v>
      </c>
      <c r="S1780" s="2">
        <f>_xlfn.XLOOKUP(Table2[[#This Row],[Store_ID]],Table6[Store_ID],Table6[Monthly Target],"Missing Target")</f>
        <v>1500000</v>
      </c>
      <c r="T1780" s="2" t="str">
        <f>_xlfn.XLOOKUP(Table2[[#This Row],[Store_ID]],Table6[Store_ID],Table6[Region],"Not Found")</f>
        <v>South Zone 3</v>
      </c>
      <c r="U1780" s="2" t="s">
        <v>229</v>
      </c>
      <c r="V1780" s="2" t="str">
        <f>_xlfn.XLOOKUP(Table2[[#This Row],[Employee_ID]],Table5[Employee_ID],Table5[Employee Name],"Not Found")</f>
        <v>Yogesh Chettiar</v>
      </c>
      <c r="W1780" s="2">
        <v>3</v>
      </c>
      <c r="X1780" s="2">
        <v>1066.29</v>
      </c>
      <c r="Y1780" s="2">
        <v>10</v>
      </c>
      <c r="Z1780" s="2">
        <v>319.89</v>
      </c>
      <c r="AA1780" s="2">
        <v>12</v>
      </c>
      <c r="AB1780" s="2">
        <v>345.48</v>
      </c>
      <c r="AC1780" s="2">
        <v>3224.46</v>
      </c>
      <c r="AD1780" s="2">
        <v>2167.1999999999998</v>
      </c>
      <c r="AE1780" s="2">
        <f t="shared" si="58"/>
        <v>711.7800000000002</v>
      </c>
      <c r="AF1780" s="2" t="s">
        <v>35</v>
      </c>
      <c r="AG1780" s="42">
        <f>IFERROR(Table2[[#This Row],[Profit]]/Table2[[#This Row],[Sales Amount]],0)</f>
        <v>0.22074393851993829</v>
      </c>
      <c r="AH1780" s="2" t="str">
        <f>TRIM(Table2[[#This Row],[Payment Modee]])</f>
        <v>Debit Card</v>
      </c>
      <c r="AI1780" s="2" t="s">
        <v>36</v>
      </c>
      <c r="AJ1780" s="2" t="s">
        <v>27</v>
      </c>
      <c r="AK1780" s="2" t="s">
        <v>3609</v>
      </c>
      <c r="AL1780" s="16" t="str">
        <f>IF(HOUR(Table2[[#This Row],[Order Time]])&lt;12,"Morning",IF(HOUR(Table2[[#This Row],[Order Time]])&lt;17,"Afternoon",IF(HOUR(Table2[[#This Row],[Order Time]])&lt;21,"Evening","Night")))</f>
        <v>Evening</v>
      </c>
      <c r="AM1780" s="16" t="s">
        <v>29</v>
      </c>
    </row>
    <row r="1781" spans="1:39" x14ac:dyDescent="0.25">
      <c r="A1781" s="13" t="s">
        <v>3610</v>
      </c>
      <c r="B1781" s="4">
        <v>45700</v>
      </c>
      <c r="C1781" s="2">
        <f>YEAR(Table2[[#This Row],[Invoice Date]])</f>
        <v>2025</v>
      </c>
      <c r="D1781" s="2" t="str">
        <f>TEXT(Table2[[#This Row],[Invoice Date]],"mmm")</f>
        <v>Feb</v>
      </c>
      <c r="E1781" s="2" t="str">
        <f>Table2[[#This Row],[Store_ID]]&amp;"-"&amp;Table2[[#This Row],[Year]]&amp;"-"&amp;Table2[[#This Row],[Month]]</f>
        <v>STR053-2025-Feb</v>
      </c>
      <c r="F1781" s="2" t="s">
        <v>3251</v>
      </c>
      <c r="G1781" s="2" t="str">
        <f>_xlfn.XLOOKUP(Table2[[#This Row],[Customer_ID]],Table3[Customer_ID],Table3[Customer Name],"Not Found")</f>
        <v>Uday Naicker</v>
      </c>
      <c r="H1781" s="2" t="str">
        <f>_xlfn.XLOOKUP(Table2[[#This Row],[Customer_ID]],Table3[Customer_ID],Table3[Gender],"Female")</f>
        <v>Male</v>
      </c>
      <c r="I1781" s="2" t="str">
        <f>_xlfn.XLOOKUP(Table2[[#This Row],[Customer_ID]],Table3[Customer_ID],Table3[City],"Missing Memebership")</f>
        <v>Shivamogga</v>
      </c>
      <c r="J1781" s="2" t="str">
        <f>_xlfn.XLOOKUP(Table2[[#This Row],[Customer_ID]],Table3[Customer_ID],Table3[State],"Karnataka")</f>
        <v>Karnataka</v>
      </c>
      <c r="K1781" s="2" t="str">
        <f>_xlfn.XLOOKUP(Table2[[#This Row],[Customer_ID]],Table3[Customer_ID],Table3[Membership],"Regular")</f>
        <v>Silver</v>
      </c>
      <c r="L1781" s="2" t="s">
        <v>145</v>
      </c>
      <c r="M1781" s="2" t="str">
        <f>_xlfn.XLOOKUP(Table2[[#This Row],[Product_ID]],Table4[Product_ID],Table4[Product_Name],"Not Found")</f>
        <v>Woodland Straight Kurti White</v>
      </c>
      <c r="N1781" s="2" t="str">
        <f>_xlfn.XLOOKUP(Table2[[#This Row],[Product_ID]],Table4[Product_ID],Table4[Category],"Not Found")</f>
        <v>Women Kurtis</v>
      </c>
      <c r="O1781" s="2" t="str">
        <f>_xlfn.XLOOKUP(Table2[[#This Row],[Product_ID]],Table4[Product_ID],Table4[Subcategory],"Not Found")</f>
        <v>Straight Kurti</v>
      </c>
      <c r="P1781" s="2" t="str">
        <f>_xlfn.XLOOKUP(Table2[[#This Row],[Product_ID]],Table4[Product_ID],Table4[Brand],"Missing Brand")</f>
        <v>Woodland</v>
      </c>
      <c r="Q1781" s="2" t="s">
        <v>426</v>
      </c>
      <c r="R1781" s="2" t="str">
        <f>_xlfn.XLOOKUP(Table2[[#This Row],[Store_ID]],Table6[Store_ID],Table6[Store Name],"Not Found")</f>
        <v>TrendMart Kochi Standard</v>
      </c>
      <c r="S1781" s="2">
        <f>_xlfn.XLOOKUP(Table2[[#This Row],[Store_ID]],Table6[Store_ID],Table6[Monthly Target],"Missing Target")</f>
        <v>1500000</v>
      </c>
      <c r="T1781" s="2" t="str">
        <f>_xlfn.XLOOKUP(Table2[[#This Row],[Store_ID]],Table6[Store_ID],Table6[Region],"Not Found")</f>
        <v>South Zone 1</v>
      </c>
      <c r="U1781" s="2" t="s">
        <v>417</v>
      </c>
      <c r="V1781" s="2" t="str">
        <f>_xlfn.XLOOKUP(Table2[[#This Row],[Employee_ID]],Table5[Employee_ID],Table5[Employee Name],"Not Found")</f>
        <v>Arjun Krishnan</v>
      </c>
      <c r="W1781" s="2">
        <v>1</v>
      </c>
      <c r="X1781" s="2">
        <v>1238.6500000000001</v>
      </c>
      <c r="Y1781" s="2">
        <v>10</v>
      </c>
      <c r="Z1781" s="2">
        <v>123.86</v>
      </c>
      <c r="AA1781" s="2">
        <v>12</v>
      </c>
      <c r="AB1781" s="2">
        <v>133.77000000000001</v>
      </c>
      <c r="AC1781" s="2">
        <v>1248.56</v>
      </c>
      <c r="AD1781" s="2">
        <v>844.65</v>
      </c>
      <c r="AE1781" s="2">
        <f t="shared" si="58"/>
        <v>270.14</v>
      </c>
      <c r="AF1781" s="2" t="s">
        <v>25</v>
      </c>
      <c r="AG1781" s="42">
        <f>IFERROR(Table2[[#This Row],[Profit]]/Table2[[#This Row],[Sales Amount]],0)</f>
        <v>0.21636124815787788</v>
      </c>
      <c r="AH1781" s="2" t="str">
        <f>TRIM(Table2[[#This Row],[Payment Modee]])</f>
        <v>UPI</v>
      </c>
      <c r="AI1781" s="2" t="s">
        <v>36</v>
      </c>
      <c r="AJ1781" s="2" t="s">
        <v>27</v>
      </c>
      <c r="AK1781" s="2" t="s">
        <v>1555</v>
      </c>
      <c r="AL1781" s="16" t="str">
        <f>IF(HOUR(Table2[[#This Row],[Order Time]])&lt;12,"Morning",IF(HOUR(Table2[[#This Row],[Order Time]])&lt;17,"Afternoon",IF(HOUR(Table2[[#This Row],[Order Time]])&lt;21,"Evening","Night")))</f>
        <v>Morning</v>
      </c>
      <c r="AM1781" s="16" t="s">
        <v>29</v>
      </c>
    </row>
    <row r="1782" spans="1:39" x14ac:dyDescent="0.25">
      <c r="A1782" s="13" t="s">
        <v>3611</v>
      </c>
      <c r="B1782" s="4">
        <v>45464</v>
      </c>
      <c r="C1782" s="2">
        <f>YEAR(Table2[[#This Row],[Invoice Date]])</f>
        <v>2024</v>
      </c>
      <c r="D1782" s="2" t="str">
        <f>TEXT(Table2[[#This Row],[Invoice Date]],"mmm")</f>
        <v>Jun</v>
      </c>
      <c r="E1782" s="2" t="str">
        <f>Table2[[#This Row],[Store_ID]]&amp;"-"&amp;Table2[[#This Row],[Year]]&amp;"-"&amp;Table2[[#This Row],[Month]]</f>
        <v>STR080-2024-Jun</v>
      </c>
      <c r="F1782" s="2" t="s">
        <v>875</v>
      </c>
      <c r="G1782" s="2" t="str">
        <f>_xlfn.XLOOKUP(Table2[[#This Row],[Customer_ID]],Table3[Customer_ID],Table3[Customer Name],"Not Found")</f>
        <v>Balaji Nair</v>
      </c>
      <c r="H1782" s="2" t="str">
        <f>_xlfn.XLOOKUP(Table2[[#This Row],[Customer_ID]],Table3[Customer_ID],Table3[Gender],"Female")</f>
        <v>Male</v>
      </c>
      <c r="I1782" s="2" t="str">
        <f>_xlfn.XLOOKUP(Table2[[#This Row],[Customer_ID]],Table3[Customer_ID],Table3[City],"Missing Memebership")</f>
        <v>Vijayawada</v>
      </c>
      <c r="J1782" s="2" t="str">
        <f>_xlfn.XLOOKUP(Table2[[#This Row],[Customer_ID]],Table3[Customer_ID],Table3[State],"Karnataka")</f>
        <v>Andhra Pradesh</v>
      </c>
      <c r="K1782" s="2" t="str">
        <f>_xlfn.XLOOKUP(Table2[[#This Row],[Customer_ID]],Table3[Customer_ID],Table3[Membership],"Regular")</f>
        <v>Gold</v>
      </c>
      <c r="L1782" s="2" t="s">
        <v>1700</v>
      </c>
      <c r="M1782" s="2" t="str">
        <f>_xlfn.XLOOKUP(Table2[[#This Row],[Product_ID]],Table4[Product_ID],Table4[Product_Name],"Not Found")</f>
        <v>Mufti Slim Fit Maroon</v>
      </c>
      <c r="N1782" s="2" t="str">
        <f>_xlfn.XLOOKUP(Table2[[#This Row],[Product_ID]],Table4[Product_ID],Table4[Category],"Not Found")</f>
        <v>Men Jeans</v>
      </c>
      <c r="O1782" s="2" t="str">
        <f>_xlfn.XLOOKUP(Table2[[#This Row],[Product_ID]],Table4[Product_ID],Table4[Subcategory],"Not Found")</f>
        <v>Slim Fit</v>
      </c>
      <c r="P1782" s="2" t="str">
        <f>_xlfn.XLOOKUP(Table2[[#This Row],[Product_ID]],Table4[Product_ID],Table4[Brand],"Missing Brand")</f>
        <v>Mufti</v>
      </c>
      <c r="Q1782" s="2" t="s">
        <v>214</v>
      </c>
      <c r="R1782" s="2" t="str">
        <f>_xlfn.XLOOKUP(Table2[[#This Row],[Store_ID]],Table6[Store_ID],Table6[Store Name],"Not Found")</f>
        <v>TrendMart Kochi High Street</v>
      </c>
      <c r="S1782" s="2">
        <f>_xlfn.XLOOKUP(Table2[[#This Row],[Store_ID]],Table6[Store_ID],Table6[Monthly Target],"Missing Target")</f>
        <v>2000000</v>
      </c>
      <c r="T1782" s="2" t="str">
        <f>_xlfn.XLOOKUP(Table2[[#This Row],[Store_ID]],Table6[Store_ID],Table6[Region],"Not Found")</f>
        <v>South Zone 1</v>
      </c>
      <c r="U1782" s="2" t="s">
        <v>417</v>
      </c>
      <c r="V1782" s="2" t="str">
        <f>_xlfn.XLOOKUP(Table2[[#This Row],[Employee_ID]],Table5[Employee_ID],Table5[Employee Name],"Not Found")</f>
        <v>Arjun Krishnan</v>
      </c>
      <c r="W1782" s="2">
        <v>2</v>
      </c>
      <c r="X1782" s="2">
        <v>1023.18</v>
      </c>
      <c r="Y1782" s="2">
        <v>25</v>
      </c>
      <c r="Z1782" s="2">
        <v>511.59</v>
      </c>
      <c r="AA1782" s="2">
        <v>12</v>
      </c>
      <c r="AB1782" s="2">
        <v>184.17</v>
      </c>
      <c r="AC1782" s="2">
        <v>1718.94</v>
      </c>
      <c r="AD1782" s="2">
        <v>1513.18</v>
      </c>
      <c r="AE1782" s="2">
        <f t="shared" si="58"/>
        <v>21.590000000000003</v>
      </c>
      <c r="AF1782" s="2" t="s">
        <v>35</v>
      </c>
      <c r="AG1782" s="42">
        <f>IFERROR(Table2[[#This Row],[Profit]]/Table2[[#This Row],[Sales Amount]],0)</f>
        <v>1.2560066087239813E-2</v>
      </c>
      <c r="AH1782" s="2" t="str">
        <f>TRIM(Table2[[#This Row],[Payment Modee]])</f>
        <v>Debit Card</v>
      </c>
      <c r="AI1782" s="2" t="s">
        <v>26</v>
      </c>
      <c r="AJ1782" s="2" t="s">
        <v>27</v>
      </c>
      <c r="AK1782" s="2" t="s">
        <v>37</v>
      </c>
      <c r="AL1782" s="16" t="str">
        <f>IF(HOUR(Table2[[#This Row],[Order Time]])&lt;12,"Morning",IF(HOUR(Table2[[#This Row],[Order Time]])&lt;17,"Afternoon",IF(HOUR(Table2[[#This Row],[Order Time]])&lt;21,"Evening","Night")))</f>
        <v>Afternoon</v>
      </c>
      <c r="AM1782" s="16" t="s">
        <v>29</v>
      </c>
    </row>
    <row r="1783" spans="1:39" x14ac:dyDescent="0.25">
      <c r="A1783" s="13" t="s">
        <v>3612</v>
      </c>
      <c r="B1783" s="4">
        <v>45628</v>
      </c>
      <c r="C1783" s="2">
        <f>YEAR(Table2[[#This Row],[Invoice Date]])</f>
        <v>2024</v>
      </c>
      <c r="D1783" s="2" t="str">
        <f>TEXT(Table2[[#This Row],[Invoice Date]],"mmm")</f>
        <v>Dec</v>
      </c>
      <c r="E1783" s="2" t="str">
        <f>Table2[[#This Row],[Store_ID]]&amp;"-"&amp;Table2[[#This Row],[Year]]&amp;"-"&amp;Table2[[#This Row],[Month]]</f>
        <v>STR100-2024-Dec</v>
      </c>
      <c r="F1783" s="2" t="s">
        <v>3317</v>
      </c>
      <c r="G1783" s="2" t="str">
        <f>_xlfn.XLOOKUP(Table2[[#This Row],[Customer_ID]],Table3[Customer_ID],Table3[Customer Name],"Not Found")</f>
        <v>Malathi Naicker</v>
      </c>
      <c r="H1783" s="2" t="str">
        <f>_xlfn.XLOOKUP(Table2[[#This Row],[Customer_ID]],Table3[Customer_ID],Table3[Gender],"Female")</f>
        <v>Female</v>
      </c>
      <c r="I1783" s="2" t="str">
        <f>_xlfn.XLOOKUP(Table2[[#This Row],[Customer_ID]],Table3[Customer_ID],Table3[City],"Missing Memebership")</f>
        <v>Nellore</v>
      </c>
      <c r="J1783" s="2" t="str">
        <f>_xlfn.XLOOKUP(Table2[[#This Row],[Customer_ID]],Table3[Customer_ID],Table3[State],"Karnataka")</f>
        <v>Andhra Pradesh</v>
      </c>
      <c r="K1783" s="2" t="str">
        <f>_xlfn.XLOOKUP(Table2[[#This Row],[Customer_ID]],Table3[Customer_ID],Table3[Membership],"Regular")</f>
        <v>Platinum</v>
      </c>
      <c r="L1783" s="2" t="s">
        <v>367</v>
      </c>
      <c r="M1783" s="2" t="str">
        <f>_xlfn.XLOOKUP(Table2[[#This Row],[Product_ID]],Table4[Product_ID],Table4[Product_Name],"Not Found")</f>
        <v>Jack &amp; Jones Maxi Dress Maroon</v>
      </c>
      <c r="N1783" s="2" t="str">
        <f>_xlfn.XLOOKUP(Table2[[#This Row],[Product_ID]],Table4[Product_ID],Table4[Category],"Not Found")</f>
        <v>Women Dresses</v>
      </c>
      <c r="O1783" s="2" t="str">
        <f>_xlfn.XLOOKUP(Table2[[#This Row],[Product_ID]],Table4[Product_ID],Table4[Subcategory],"Not Found")</f>
        <v>Maxi Dress</v>
      </c>
      <c r="P1783" s="2" t="str">
        <f>_xlfn.XLOOKUP(Table2[[#This Row],[Product_ID]],Table4[Product_ID],Table4[Brand],"Missing Brand")</f>
        <v>Jack &amp; Jones</v>
      </c>
      <c r="Q1783" s="2" t="s">
        <v>364</v>
      </c>
      <c r="R1783" s="2" t="str">
        <f>_xlfn.XLOOKUP(Table2[[#This Row],[Store_ID]],Table6[Store_ID],Table6[Store Name],"Not Found")</f>
        <v>TrendMart Hubballi Standard</v>
      </c>
      <c r="S1783" s="2">
        <f>_xlfn.XLOOKUP(Table2[[#This Row],[Store_ID]],Table6[Store_ID],Table6[Monthly Target],"Missing Target")</f>
        <v>2500000</v>
      </c>
      <c r="T1783" s="2" t="str">
        <f>_xlfn.XLOOKUP(Table2[[#This Row],[Store_ID]],Table6[Store_ID],Table6[Region],"Not Found")</f>
        <v>South Zone 2</v>
      </c>
      <c r="U1783" s="2" t="s">
        <v>92</v>
      </c>
      <c r="V1783" s="2" t="str">
        <f>_xlfn.XLOOKUP(Table2[[#This Row],[Employee_ID]],Table5[Employee_ID],Table5[Employee Name],"Not Found")</f>
        <v>Preethi Singh</v>
      </c>
      <c r="W1783" s="2">
        <v>4</v>
      </c>
      <c r="X1783" s="2">
        <v>859.28</v>
      </c>
      <c r="Y1783" s="2">
        <v>5</v>
      </c>
      <c r="Z1783" s="2">
        <v>171.86</v>
      </c>
      <c r="AA1783" s="2">
        <v>5</v>
      </c>
      <c r="AB1783" s="2">
        <v>163.26</v>
      </c>
      <c r="AC1783" s="2">
        <v>3428.52</v>
      </c>
      <c r="AD1783" s="2">
        <v>2792.32</v>
      </c>
      <c r="AE1783" s="2">
        <f t="shared" si="58"/>
        <v>472.93999999999983</v>
      </c>
      <c r="AF1783" s="2" t="s">
        <v>35</v>
      </c>
      <c r="AG1783" s="42">
        <f>IFERROR(Table2[[#This Row],[Profit]]/Table2[[#This Row],[Sales Amount]],0)</f>
        <v>0.13794290247687044</v>
      </c>
      <c r="AH1783" s="2" t="str">
        <f>TRIM(Table2[[#This Row],[Payment Modee]])</f>
        <v>Debit Card</v>
      </c>
      <c r="AI1783" s="2" t="s">
        <v>26</v>
      </c>
      <c r="AJ1783" s="2" t="s">
        <v>27</v>
      </c>
      <c r="AK1783" s="2" t="s">
        <v>1196</v>
      </c>
      <c r="AL1783" s="16" t="str">
        <f>IF(HOUR(Table2[[#This Row],[Order Time]])&lt;12,"Morning",IF(HOUR(Table2[[#This Row],[Order Time]])&lt;17,"Afternoon",IF(HOUR(Table2[[#This Row],[Order Time]])&lt;21,"Evening","Night")))</f>
        <v>Night</v>
      </c>
      <c r="AM1783" s="16" t="s">
        <v>29</v>
      </c>
    </row>
    <row r="1784" spans="1:39" x14ac:dyDescent="0.25">
      <c r="A1784" s="13" t="s">
        <v>3613</v>
      </c>
      <c r="B1784" s="4">
        <v>45574</v>
      </c>
      <c r="C1784" s="2">
        <f>YEAR(Table2[[#This Row],[Invoice Date]])</f>
        <v>2024</v>
      </c>
      <c r="D1784" s="2" t="str">
        <f>TEXT(Table2[[#This Row],[Invoice Date]],"mmm")</f>
        <v>Oct</v>
      </c>
      <c r="E1784" s="2" t="str">
        <f>Table2[[#This Row],[Store_ID]]&amp;"-"&amp;Table2[[#This Row],[Year]]&amp;"-"&amp;Table2[[#This Row],[Month]]</f>
        <v>STR012-2024-Oct</v>
      </c>
      <c r="F1784" s="2" t="s">
        <v>1234</v>
      </c>
      <c r="G1784" s="2" t="str">
        <f>_xlfn.XLOOKUP(Table2[[#This Row],[Customer_ID]],Table3[Customer_ID],Table3[Customer Name],"Not Found")</f>
        <v>Ramya Iyer</v>
      </c>
      <c r="H1784" s="2" t="str">
        <f>_xlfn.XLOOKUP(Table2[[#This Row],[Customer_ID]],Table3[Customer_ID],Table3[Gender],"Female")</f>
        <v>Female</v>
      </c>
      <c r="I1784" s="2" t="str">
        <f>_xlfn.XLOOKUP(Table2[[#This Row],[Customer_ID]],Table3[Customer_ID],Table3[City],"Missing Memebership")</f>
        <v>Belagavi</v>
      </c>
      <c r="J1784" s="2" t="str">
        <f>_xlfn.XLOOKUP(Table2[[#This Row],[Customer_ID]],Table3[Customer_ID],Table3[State],"Karnataka")</f>
        <v>Karnataka</v>
      </c>
      <c r="K1784" s="2" t="str">
        <f>_xlfn.XLOOKUP(Table2[[#This Row],[Customer_ID]],Table3[Customer_ID],Table3[Membership],"Regular")</f>
        <v>Silver</v>
      </c>
      <c r="L1784" s="2" t="s">
        <v>645</v>
      </c>
      <c r="M1784" s="2" t="str">
        <f>_xlfn.XLOOKUP(Table2[[#This Row],[Product_ID]],Table4[Product_ID],Table4[Product_Name],"Not Found")</f>
        <v>Peter England Crop Top Green</v>
      </c>
      <c r="N1784" s="2" t="str">
        <f>_xlfn.XLOOKUP(Table2[[#This Row],[Product_ID]],Table4[Product_ID],Table4[Category],"Not Found")</f>
        <v>Women Tops</v>
      </c>
      <c r="O1784" s="2" t="str">
        <f>_xlfn.XLOOKUP(Table2[[#This Row],[Product_ID]],Table4[Product_ID],Table4[Subcategory],"Not Found")</f>
        <v>Crop Top</v>
      </c>
      <c r="P1784" s="2" t="str">
        <f>_xlfn.XLOOKUP(Table2[[#This Row],[Product_ID]],Table4[Product_ID],Table4[Brand],"Missing Brand")</f>
        <v>Peter England</v>
      </c>
      <c r="Q1784" s="2" t="s">
        <v>588</v>
      </c>
      <c r="R1784" s="2" t="str">
        <f>_xlfn.XLOOKUP(Table2[[#This Row],[Store_ID]],Table6[Store_ID],Table6[Store Name],"Not Found")</f>
        <v>TrendMart Vijayawada Mall Kiosk</v>
      </c>
      <c r="S1784" s="2">
        <f>_xlfn.XLOOKUP(Table2[[#This Row],[Store_ID]],Table6[Store_ID],Table6[Monthly Target],"Missing Target")</f>
        <v>2000000</v>
      </c>
      <c r="T1784" s="2" t="str">
        <f>_xlfn.XLOOKUP(Table2[[#This Row],[Store_ID]],Table6[Store_ID],Table6[Region],"Not Found")</f>
        <v>South Zone 3</v>
      </c>
      <c r="U1784" s="2" t="s">
        <v>113</v>
      </c>
      <c r="V1784" s="2" t="str">
        <f>_xlfn.XLOOKUP(Table2[[#This Row],[Employee_ID]],Table5[Employee_ID],Table5[Employee Name],"Not Found")</f>
        <v>Eswar Prasad</v>
      </c>
      <c r="W1784" s="2">
        <v>2</v>
      </c>
      <c r="X1784" s="2">
        <v>725.87</v>
      </c>
      <c r="Y1784" s="2">
        <v>30</v>
      </c>
      <c r="Z1784" s="2">
        <v>435.52</v>
      </c>
      <c r="AA1784" s="2">
        <v>5</v>
      </c>
      <c r="AB1784" s="2">
        <v>50.81</v>
      </c>
      <c r="AC1784" s="2">
        <v>1067.03</v>
      </c>
      <c r="AD1784" s="2">
        <v>1044.76</v>
      </c>
      <c r="AE1784" s="2">
        <f t="shared" si="58"/>
        <v>-28.54000000000002</v>
      </c>
      <c r="AF1784" s="2" t="s">
        <v>69</v>
      </c>
      <c r="AG1784" s="42">
        <f>IFERROR(Table2[[#This Row],[Profit]]/Table2[[#This Row],[Sales Amount]],0)</f>
        <v>-2.6747139255691051E-2</v>
      </c>
      <c r="AH1784" s="2" t="str">
        <f>TRIM(Table2[[#This Row],[Payment Modee]])</f>
        <v>Cash</v>
      </c>
      <c r="AI1784" s="2" t="s">
        <v>36</v>
      </c>
      <c r="AJ1784" s="2" t="s">
        <v>27</v>
      </c>
      <c r="AK1784" s="2" t="s">
        <v>1458</v>
      </c>
      <c r="AL1784" s="16" t="str">
        <f>IF(HOUR(Table2[[#This Row],[Order Time]])&lt;12,"Morning",IF(HOUR(Table2[[#This Row],[Order Time]])&lt;17,"Afternoon",IF(HOUR(Table2[[#This Row],[Order Time]])&lt;21,"Evening","Night")))</f>
        <v>Afternoon</v>
      </c>
      <c r="AM1784" s="16" t="s">
        <v>29</v>
      </c>
    </row>
    <row r="1785" spans="1:39" x14ac:dyDescent="0.25">
      <c r="A1785" s="13" t="s">
        <v>3614</v>
      </c>
      <c r="B1785" s="4">
        <v>45429</v>
      </c>
      <c r="C1785" s="2">
        <f>YEAR(Table2[[#This Row],[Invoice Date]])</f>
        <v>2024</v>
      </c>
      <c r="D1785" s="2" t="str">
        <f>TEXT(Table2[[#This Row],[Invoice Date]],"mmm")</f>
        <v>May</v>
      </c>
      <c r="E1785" s="2" t="str">
        <f>Table2[[#This Row],[Store_ID]]&amp;"-"&amp;Table2[[#This Row],[Year]]&amp;"-"&amp;Table2[[#This Row],[Month]]</f>
        <v>STR002-2024-May</v>
      </c>
      <c r="F1785" s="2" t="s">
        <v>2697</v>
      </c>
      <c r="G1785" s="2" t="str">
        <f>_xlfn.XLOOKUP(Table2[[#This Row],[Customer_ID]],Table3[Customer_ID],Table3[Customer Name],"Not Found")</f>
        <v>Haritha Chandran</v>
      </c>
      <c r="H1785" s="2" t="str">
        <f>_xlfn.XLOOKUP(Table2[[#This Row],[Customer_ID]],Table3[Customer_ID],Table3[Gender],"Female")</f>
        <v>Female</v>
      </c>
      <c r="I1785" s="2" t="str">
        <f>_xlfn.XLOOKUP(Table2[[#This Row],[Customer_ID]],Table3[Customer_ID],Table3[City],"Missing Memebership")</f>
        <v>Chennai</v>
      </c>
      <c r="J1785" s="2" t="str">
        <f>_xlfn.XLOOKUP(Table2[[#This Row],[Customer_ID]],Table3[Customer_ID],Table3[State],"Karnataka")</f>
        <v>Tamil Nadu</v>
      </c>
      <c r="K1785" s="2" t="str">
        <f>_xlfn.XLOOKUP(Table2[[#This Row],[Customer_ID]],Table3[Customer_ID],Table3[Membership],"Regular")</f>
        <v>Gold</v>
      </c>
      <c r="L1785" s="2" t="s">
        <v>1025</v>
      </c>
      <c r="M1785" s="2" t="str">
        <f>_xlfn.XLOOKUP(Table2[[#This Row],[Product_ID]],Table4[Product_ID],Table4[Product_Name],"Not Found")</f>
        <v>Numero Uno Shorts Sky Blue</v>
      </c>
      <c r="N1785" s="2" t="str">
        <f>_xlfn.XLOOKUP(Table2[[#This Row],[Product_ID]],Table4[Product_ID],Table4[Category],"Not Found")</f>
        <v>Sportswear</v>
      </c>
      <c r="O1785" s="2" t="str">
        <f>_xlfn.XLOOKUP(Table2[[#This Row],[Product_ID]],Table4[Product_ID],Table4[Subcategory],"Not Found")</f>
        <v>Shorts</v>
      </c>
      <c r="P1785" s="2" t="str">
        <f>_xlfn.XLOOKUP(Table2[[#This Row],[Product_ID]],Table4[Product_ID],Table4[Brand],"Missing Brand")</f>
        <v>Numero Uno</v>
      </c>
      <c r="Q1785" s="2" t="s">
        <v>658</v>
      </c>
      <c r="R1785" s="2" t="str">
        <f>_xlfn.XLOOKUP(Table2[[#This Row],[Store_ID]],Table6[Store_ID],Table6[Store Name],"Not Found")</f>
        <v>TrendMart Thrissur Standard</v>
      </c>
      <c r="S1785" s="2">
        <f>_xlfn.XLOOKUP(Table2[[#This Row],[Store_ID]],Table6[Store_ID],Table6[Monthly Target],"Missing Target")</f>
        <v>1000000</v>
      </c>
      <c r="T1785" s="2" t="str">
        <f>_xlfn.XLOOKUP(Table2[[#This Row],[Store_ID]],Table6[Store_ID],Table6[Region],"Not Found")</f>
        <v>South Zone 1</v>
      </c>
      <c r="U1785" s="2" t="s">
        <v>460</v>
      </c>
      <c r="V1785" s="2" t="str">
        <f>_xlfn.XLOOKUP(Table2[[#This Row],[Employee_ID]],Table5[Employee_ID],Table5[Employee Name],"Not Found")</f>
        <v>Pranav Reddy</v>
      </c>
      <c r="W1785" s="2">
        <v>2</v>
      </c>
      <c r="X1785" s="2">
        <v>530.29999999999995</v>
      </c>
      <c r="Y1785" s="2">
        <v>0</v>
      </c>
      <c r="Z1785" s="2">
        <v>0</v>
      </c>
      <c r="AA1785" s="2">
        <v>5</v>
      </c>
      <c r="AB1785" s="2">
        <v>53.03</v>
      </c>
      <c r="AC1785" s="2">
        <v>1113.6300000000001</v>
      </c>
      <c r="AD1785" s="2">
        <v>820.74</v>
      </c>
      <c r="AE1785" s="2">
        <f t="shared" si="58"/>
        <v>239.8600000000001</v>
      </c>
      <c r="AF1785" s="2" t="s">
        <v>35</v>
      </c>
      <c r="AG1785" s="42">
        <f>IFERROR(Table2[[#This Row],[Profit]]/Table2[[#This Row],[Sales Amount]],0)</f>
        <v>0.21538572057146455</v>
      </c>
      <c r="AH1785" s="2" t="str">
        <f>TRIM(Table2[[#This Row],[Payment Modee]])</f>
        <v>Debit Card</v>
      </c>
      <c r="AI1785" s="2" t="s">
        <v>26</v>
      </c>
      <c r="AJ1785" s="2" t="s">
        <v>27</v>
      </c>
      <c r="AK1785" s="2" t="s">
        <v>120</v>
      </c>
      <c r="AL1785" s="16" t="str">
        <f>IF(HOUR(Table2[[#This Row],[Order Time]])&lt;12,"Morning",IF(HOUR(Table2[[#This Row],[Order Time]])&lt;17,"Afternoon",IF(HOUR(Table2[[#This Row],[Order Time]])&lt;21,"Evening","Night")))</f>
        <v>Afternoon</v>
      </c>
      <c r="AM1785" s="16" t="s">
        <v>29</v>
      </c>
    </row>
    <row r="1786" spans="1:39" x14ac:dyDescent="0.25">
      <c r="A1786" s="13" t="s">
        <v>3615</v>
      </c>
      <c r="B1786" s="4">
        <v>45547</v>
      </c>
      <c r="C1786" s="2">
        <f>YEAR(Table2[[#This Row],[Invoice Date]])</f>
        <v>2024</v>
      </c>
      <c r="D1786" s="2" t="str">
        <f>TEXT(Table2[[#This Row],[Invoice Date]],"mmm")</f>
        <v>Sep</v>
      </c>
      <c r="E1786" s="2" t="str">
        <f>Table2[[#This Row],[Store_ID]]&amp;"-"&amp;Table2[[#This Row],[Year]]&amp;"-"&amp;Table2[[#This Row],[Month]]</f>
        <v>STR088-2024-Sep</v>
      </c>
      <c r="F1786" s="2" t="s">
        <v>1501</v>
      </c>
      <c r="G1786" s="2" t="str">
        <f>_xlfn.XLOOKUP(Table2[[#This Row],[Customer_ID]],Table3[Customer_ID],Table3[Customer Name],"Not Found")</f>
        <v>Chandran Sharma</v>
      </c>
      <c r="H1786" s="2" t="str">
        <f>_xlfn.XLOOKUP(Table2[[#This Row],[Customer_ID]],Table3[Customer_ID],Table3[Gender],"Female")</f>
        <v>Male</v>
      </c>
      <c r="I1786" s="2" t="str">
        <f>_xlfn.XLOOKUP(Table2[[#This Row],[Customer_ID]],Table3[Customer_ID],Table3[City],"Missing Memebership")</f>
        <v>Tumakuru</v>
      </c>
      <c r="J1786" s="2" t="str">
        <f>_xlfn.XLOOKUP(Table2[[#This Row],[Customer_ID]],Table3[Customer_ID],Table3[State],"Karnataka")</f>
        <v>Karnataka</v>
      </c>
      <c r="K1786" s="2" t="str">
        <f>_xlfn.XLOOKUP(Table2[[#This Row],[Customer_ID]],Table3[Customer_ID],Table3[Membership],"Regular")</f>
        <v>Gold</v>
      </c>
      <c r="L1786" s="2" t="s">
        <v>1927</v>
      </c>
      <c r="M1786" s="2" t="str">
        <f>_xlfn.XLOOKUP(Table2[[#This Row],[Product_ID]],Table4[Product_ID],Table4[Product_Name],"Not Found")</f>
        <v>Skechers Nehru Jacket Peach</v>
      </c>
      <c r="N1786" s="2" t="str">
        <f>_xlfn.XLOOKUP(Table2[[#This Row],[Product_ID]],Table4[Product_ID],Table4[Category],"Not Found")</f>
        <v>Men Ethnic</v>
      </c>
      <c r="O1786" s="2" t="str">
        <f>_xlfn.XLOOKUP(Table2[[#This Row],[Product_ID]],Table4[Product_ID],Table4[Subcategory],"Not Found")</f>
        <v>Nehru Jacket</v>
      </c>
      <c r="P1786" s="2" t="str">
        <f>_xlfn.XLOOKUP(Table2[[#This Row],[Product_ID]],Table4[Product_ID],Table4[Brand],"Missing Brand")</f>
        <v>Skechers</v>
      </c>
      <c r="Q1786" s="2" t="s">
        <v>141</v>
      </c>
      <c r="R1786" s="2" t="str">
        <f>_xlfn.XLOOKUP(Table2[[#This Row],[Store_ID]],Table6[Store_ID],Table6[Store Name],"Not Found")</f>
        <v>TrendMart Warangal High Street</v>
      </c>
      <c r="S1786" s="2">
        <f>_xlfn.XLOOKUP(Table2[[#This Row],[Store_ID]],Table6[Store_ID],Table6[Monthly Target],"Missing Target")</f>
        <v>2000000</v>
      </c>
      <c r="T1786" s="2" t="str">
        <f>_xlfn.XLOOKUP(Table2[[#This Row],[Store_ID]],Table6[Store_ID],Table6[Region],"Not Found")</f>
        <v>South Zone 2</v>
      </c>
      <c r="U1786" s="2" t="s">
        <v>170</v>
      </c>
      <c r="V1786" s="2" t="str">
        <f>_xlfn.XLOOKUP(Table2[[#This Row],[Employee_ID]],Table5[Employee_ID],Table5[Employee Name],"Not Found")</f>
        <v>Ishwarya Shetty</v>
      </c>
      <c r="W1786" s="2">
        <v>2</v>
      </c>
      <c r="X1786" s="2">
        <v>1843.32</v>
      </c>
      <c r="Y1786" s="2">
        <v>10</v>
      </c>
      <c r="Z1786" s="2">
        <v>368.66</v>
      </c>
      <c r="AA1786" s="2">
        <v>12</v>
      </c>
      <c r="AB1786" s="2">
        <v>398.16</v>
      </c>
      <c r="AC1786" s="2">
        <v>3716.14</v>
      </c>
      <c r="AD1786" s="2">
        <v>2410.2800000000002</v>
      </c>
      <c r="AE1786" s="2">
        <f t="shared" si="58"/>
        <v>907.69999999999959</v>
      </c>
      <c r="AF1786" s="2" t="s">
        <v>119</v>
      </c>
      <c r="AG1786" s="42">
        <f>IFERROR(Table2[[#This Row],[Profit]]/Table2[[#This Row],[Sales Amount]],0)</f>
        <v>0.24425882770832089</v>
      </c>
      <c r="AH1786" s="2" t="str">
        <f>TRIM(Table2[[#This Row],[Payment Modee]])</f>
        <v>Net Banking</v>
      </c>
      <c r="AI1786" s="2" t="s">
        <v>26</v>
      </c>
      <c r="AJ1786" s="2" t="s">
        <v>27</v>
      </c>
      <c r="AK1786" s="2" t="s">
        <v>1000</v>
      </c>
      <c r="AL1786" s="16" t="str">
        <f>IF(HOUR(Table2[[#This Row],[Order Time]])&lt;12,"Morning",IF(HOUR(Table2[[#This Row],[Order Time]])&lt;17,"Afternoon",IF(HOUR(Table2[[#This Row],[Order Time]])&lt;21,"Evening","Night")))</f>
        <v>Afternoon</v>
      </c>
      <c r="AM1786" s="16" t="s">
        <v>29</v>
      </c>
    </row>
    <row r="1787" spans="1:39" x14ac:dyDescent="0.25">
      <c r="A1787" s="13" t="s">
        <v>3616</v>
      </c>
      <c r="B1787" s="4">
        <v>45444</v>
      </c>
      <c r="C1787" s="2">
        <f>YEAR(Table2[[#This Row],[Invoice Date]])</f>
        <v>2024</v>
      </c>
      <c r="D1787" s="2" t="str">
        <f>TEXT(Table2[[#This Row],[Invoice Date]],"mmm")</f>
        <v>Jun</v>
      </c>
      <c r="E1787" s="2" t="str">
        <f>Table2[[#This Row],[Store_ID]]&amp;"-"&amp;Table2[[#This Row],[Year]]&amp;"-"&amp;Table2[[#This Row],[Month]]</f>
        <v>STR081-2024-Jun</v>
      </c>
      <c r="F1787" s="2" t="s">
        <v>1198</v>
      </c>
      <c r="G1787" s="2" t="str">
        <f>_xlfn.XLOOKUP(Table2[[#This Row],[Customer_ID]],Table3[Customer_ID],Table3[Customer Name],"Not Found")</f>
        <v>Latha Iyer</v>
      </c>
      <c r="H1787" s="2" t="str">
        <f>_xlfn.XLOOKUP(Table2[[#This Row],[Customer_ID]],Table3[Customer_ID],Table3[Gender],"Female")</f>
        <v>Female</v>
      </c>
      <c r="I1787" s="2" t="str">
        <f>_xlfn.XLOOKUP(Table2[[#This Row],[Customer_ID]],Table3[Customer_ID],Table3[City],"Missing Memebership")</f>
        <v>Thrissur</v>
      </c>
      <c r="J1787" s="2" t="str">
        <f>_xlfn.XLOOKUP(Table2[[#This Row],[Customer_ID]],Table3[Customer_ID],Table3[State],"Karnataka")</f>
        <v>Kerala</v>
      </c>
      <c r="K1787" s="2" t="str">
        <f>_xlfn.XLOOKUP(Table2[[#This Row],[Customer_ID]],Table3[Customer_ID],Table3[Membership],"Regular")</f>
        <v>Gold</v>
      </c>
      <c r="L1787" s="2" t="s">
        <v>353</v>
      </c>
      <c r="M1787" s="2" t="str">
        <f>_xlfn.XLOOKUP(Table2[[#This Row],[Product_ID]],Table4[Product_ID],Table4[Product_Name],"Not Found")</f>
        <v>Fabindia Straight Kurti Olive</v>
      </c>
      <c r="N1787" s="2" t="str">
        <f>_xlfn.XLOOKUP(Table2[[#This Row],[Product_ID]],Table4[Product_ID],Table4[Category],"Not Found")</f>
        <v>Women Kurtis</v>
      </c>
      <c r="O1787" s="2" t="str">
        <f>_xlfn.XLOOKUP(Table2[[#This Row],[Product_ID]],Table4[Product_ID],Table4[Subcategory],"Not Found")</f>
        <v>Straight Kurti</v>
      </c>
      <c r="P1787" s="2" t="str">
        <f>_xlfn.XLOOKUP(Table2[[#This Row],[Product_ID]],Table4[Product_ID],Table4[Brand],"Missing Brand")</f>
        <v>Fabindia</v>
      </c>
      <c r="Q1787" s="2" t="s">
        <v>1055</v>
      </c>
      <c r="R1787" s="2" t="str">
        <f>_xlfn.XLOOKUP(Table2[[#This Row],[Store_ID]],Table6[Store_ID],Table6[Store Name],"Not Found")</f>
        <v>TrendMart Alappuzha Outlet</v>
      </c>
      <c r="S1787" s="2">
        <f>_xlfn.XLOOKUP(Table2[[#This Row],[Store_ID]],Table6[Store_ID],Table6[Monthly Target],"Missing Target")</f>
        <v>2500000</v>
      </c>
      <c r="T1787" s="2" t="str">
        <f>_xlfn.XLOOKUP(Table2[[#This Row],[Store_ID]],Table6[Store_ID],Table6[Region],"Not Found")</f>
        <v>South Zone 1</v>
      </c>
      <c r="U1787" s="2" t="s">
        <v>62</v>
      </c>
      <c r="V1787" s="2" t="str">
        <f>_xlfn.XLOOKUP(Table2[[#This Row],[Employee_ID]],Table5[Employee_ID],Table5[Employee Name],"Not Found")</f>
        <v>Rahul Krishnan</v>
      </c>
      <c r="W1787" s="2">
        <v>2</v>
      </c>
      <c r="X1787" s="2">
        <v>817.27</v>
      </c>
      <c r="Y1787" s="2">
        <v>10</v>
      </c>
      <c r="Z1787" s="2">
        <v>163.44999999999999</v>
      </c>
      <c r="AA1787" s="2">
        <v>5</v>
      </c>
      <c r="AB1787" s="2">
        <v>73.55</v>
      </c>
      <c r="AC1787" s="2">
        <v>1544.64</v>
      </c>
      <c r="AD1787" s="2">
        <v>1142.18</v>
      </c>
      <c r="AE1787" s="2">
        <f t="shared" si="58"/>
        <v>328.91</v>
      </c>
      <c r="AF1787" s="2" t="s">
        <v>69</v>
      </c>
      <c r="AG1787" s="42">
        <f>IFERROR(Table2[[#This Row],[Profit]]/Table2[[#This Row],[Sales Amount]],0)</f>
        <v>0.21293634762792624</v>
      </c>
      <c r="AH1787" s="2" t="str">
        <f>TRIM(Table2[[#This Row],[Payment Modee]])</f>
        <v>Cash</v>
      </c>
      <c r="AI1787" s="2" t="s">
        <v>26</v>
      </c>
      <c r="AJ1787" s="2" t="s">
        <v>27</v>
      </c>
      <c r="AK1787" s="2" t="s">
        <v>3617</v>
      </c>
      <c r="AL1787" s="16" t="str">
        <f>IF(HOUR(Table2[[#This Row],[Order Time]])&lt;12,"Morning",IF(HOUR(Table2[[#This Row],[Order Time]])&lt;17,"Afternoon",IF(HOUR(Table2[[#This Row],[Order Time]])&lt;21,"Evening","Night")))</f>
        <v>Night</v>
      </c>
      <c r="AM1787" s="16" t="s">
        <v>38</v>
      </c>
    </row>
    <row r="1788" spans="1:39" x14ac:dyDescent="0.25">
      <c r="A1788" s="13" t="s">
        <v>3618</v>
      </c>
      <c r="B1788" s="4">
        <v>45705</v>
      </c>
      <c r="C1788" s="2">
        <f>YEAR(Table2[[#This Row],[Invoice Date]])</f>
        <v>2025</v>
      </c>
      <c r="D1788" s="2" t="str">
        <f>TEXT(Table2[[#This Row],[Invoice Date]],"mmm")</f>
        <v>Feb</v>
      </c>
      <c r="E1788" s="2" t="str">
        <f>Table2[[#This Row],[Store_ID]]&amp;"-"&amp;Table2[[#This Row],[Year]]&amp;"-"&amp;Table2[[#This Row],[Month]]</f>
        <v>STR022-2025-Feb</v>
      </c>
      <c r="F1788" s="2" t="s">
        <v>310</v>
      </c>
      <c r="G1788" s="2" t="str">
        <f>_xlfn.XLOOKUP(Table2[[#This Row],[Customer_ID]],Table3[Customer_ID],Table3[Customer Name],"Not Found")</f>
        <v>Vijay Singh</v>
      </c>
      <c r="H1788" s="2" t="str">
        <f>_xlfn.XLOOKUP(Table2[[#This Row],[Customer_ID]],Table3[Customer_ID],Table3[Gender],"Female")</f>
        <v>Male</v>
      </c>
      <c r="I1788" s="2" t="str">
        <f>_xlfn.XLOOKUP(Table2[[#This Row],[Customer_ID]],Table3[Customer_ID],Table3[City],"Missing Memebership")</f>
        <v>Nizamabad</v>
      </c>
      <c r="J1788" s="2" t="str">
        <f>_xlfn.XLOOKUP(Table2[[#This Row],[Customer_ID]],Table3[Customer_ID],Table3[State],"Karnataka")</f>
        <v>Telangana</v>
      </c>
      <c r="K1788" s="2" t="str">
        <f>_xlfn.XLOOKUP(Table2[[#This Row],[Customer_ID]],Table3[Customer_ID],Table3[Membership],"Regular")</f>
        <v>Gold</v>
      </c>
      <c r="L1788" s="2" t="s">
        <v>379</v>
      </c>
      <c r="M1788" s="2" t="str">
        <f>_xlfn.XLOOKUP(Table2[[#This Row],[Product_ID]],Table4[Product_ID],Table4[Product_Name],"Not Found")</f>
        <v>Reebok Bodycon Dress Navy Blue</v>
      </c>
      <c r="N1788" s="2" t="str">
        <f>_xlfn.XLOOKUP(Table2[[#This Row],[Product_ID]],Table4[Product_ID],Table4[Category],"Not Found")</f>
        <v>Women Dresses</v>
      </c>
      <c r="O1788" s="2" t="str">
        <f>_xlfn.XLOOKUP(Table2[[#This Row],[Product_ID]],Table4[Product_ID],Table4[Subcategory],"Not Found")</f>
        <v>Bodycon Dress</v>
      </c>
      <c r="P1788" s="2" t="str">
        <f>_xlfn.XLOOKUP(Table2[[#This Row],[Product_ID]],Table4[Product_ID],Table4[Brand],"Missing Brand")</f>
        <v>Reebok</v>
      </c>
      <c r="Q1788" s="2" t="s">
        <v>592</v>
      </c>
      <c r="R1788" s="2" t="str">
        <f>_xlfn.XLOOKUP(Table2[[#This Row],[Store_ID]],Table6[Store_ID],Table6[Store Name],"Not Found")</f>
        <v>TrendMart Shivamogga Outlet</v>
      </c>
      <c r="S1788" s="2">
        <f>_xlfn.XLOOKUP(Table2[[#This Row],[Store_ID]],Table6[Store_ID],Table6[Monthly Target],"Missing Target")</f>
        <v>800000</v>
      </c>
      <c r="T1788" s="2" t="str">
        <f>_xlfn.XLOOKUP(Table2[[#This Row],[Store_ID]],Table6[Store_ID],Table6[Region],"Not Found")</f>
        <v>South Zone 2</v>
      </c>
      <c r="U1788" s="2" t="s">
        <v>283</v>
      </c>
      <c r="V1788" s="2" t="str">
        <f>_xlfn.XLOOKUP(Table2[[#This Row],[Employee_ID]],Table5[Employee_ID],Table5[Employee Name],"Not Found")</f>
        <v>Priya Balasubramaniam</v>
      </c>
      <c r="W1788" s="2">
        <v>2</v>
      </c>
      <c r="X1788" s="2">
        <v>1707.39</v>
      </c>
      <c r="Y1788" s="2">
        <v>25</v>
      </c>
      <c r="Z1788" s="2">
        <v>853.7</v>
      </c>
      <c r="AA1788" s="2">
        <v>12</v>
      </c>
      <c r="AB1788" s="2">
        <v>307.33</v>
      </c>
      <c r="AC1788" s="2">
        <v>2868.41</v>
      </c>
      <c r="AD1788" s="2">
        <v>2281.8000000000002</v>
      </c>
      <c r="AE1788" s="2">
        <f t="shared" si="58"/>
        <v>279.27999999999969</v>
      </c>
      <c r="AF1788" s="2" t="s">
        <v>56</v>
      </c>
      <c r="AG1788" s="42">
        <f>IFERROR(Table2[[#This Row],[Profit]]/Table2[[#This Row],[Sales Amount]],0)</f>
        <v>9.7364044888980206E-2</v>
      </c>
      <c r="AH1788" s="2" t="str">
        <f>TRIM(Table2[[#This Row],[Payment Modee]])</f>
        <v>Credit Card</v>
      </c>
      <c r="AI1788" s="2" t="s">
        <v>26</v>
      </c>
      <c r="AJ1788" s="2" t="s">
        <v>27</v>
      </c>
      <c r="AK1788" s="2" t="s">
        <v>2155</v>
      </c>
      <c r="AL1788" s="16" t="str">
        <f>IF(HOUR(Table2[[#This Row],[Order Time]])&lt;12,"Morning",IF(HOUR(Table2[[#This Row],[Order Time]])&lt;17,"Afternoon",IF(HOUR(Table2[[#This Row],[Order Time]])&lt;21,"Evening","Night")))</f>
        <v>Evening</v>
      </c>
      <c r="AM1788" s="16" t="s">
        <v>29</v>
      </c>
    </row>
    <row r="1789" spans="1:39" x14ac:dyDescent="0.25">
      <c r="A1789" s="13" t="s">
        <v>3619</v>
      </c>
      <c r="B1789" s="4">
        <v>45703</v>
      </c>
      <c r="C1789" s="2">
        <f>YEAR(Table2[[#This Row],[Invoice Date]])</f>
        <v>2025</v>
      </c>
      <c r="D1789" s="2" t="str">
        <f>TEXT(Table2[[#This Row],[Invoice Date]],"mmm")</f>
        <v>Feb</v>
      </c>
      <c r="E1789" s="2" t="str">
        <f>Table2[[#This Row],[Store_ID]]&amp;"-"&amp;Table2[[#This Row],[Year]]&amp;"-"&amp;Table2[[#This Row],[Month]]</f>
        <v>STR055-2025-Feb</v>
      </c>
      <c r="F1789" s="2" t="s">
        <v>810</v>
      </c>
      <c r="G1789" s="2" t="str">
        <f>_xlfn.XLOOKUP(Table2[[#This Row],[Customer_ID]],Table3[Customer_ID],Table3[Customer Name],"Not Found")</f>
        <v>Bhagya Chetty</v>
      </c>
      <c r="H1789" s="2" t="str">
        <f>_xlfn.XLOOKUP(Table2[[#This Row],[Customer_ID]],Table3[Customer_ID],Table3[Gender],"Female")</f>
        <v>Female</v>
      </c>
      <c r="I1789" s="2" t="str">
        <f>_xlfn.XLOOKUP(Table2[[#This Row],[Customer_ID]],Table3[Customer_ID],Table3[City],"Missing Memebership")</f>
        <v>Davanagere</v>
      </c>
      <c r="J1789" s="2" t="str">
        <f>_xlfn.XLOOKUP(Table2[[#This Row],[Customer_ID]],Table3[Customer_ID],Table3[State],"Karnataka")</f>
        <v>Karnataka</v>
      </c>
      <c r="K1789" s="2" t="str">
        <f>_xlfn.XLOOKUP(Table2[[#This Row],[Customer_ID]],Table3[Customer_ID],Table3[Membership],"Regular")</f>
        <v>Regular</v>
      </c>
      <c r="L1789" s="2" t="s">
        <v>782</v>
      </c>
      <c r="M1789" s="2" t="str">
        <f>_xlfn.XLOOKUP(Table2[[#This Row],[Product_ID]],Table4[Product_ID],Table4[Product_Name],"Not Found")</f>
        <v>Blackberrys Kurta Teal</v>
      </c>
      <c r="N1789" s="2" t="str">
        <f>_xlfn.XLOOKUP(Table2[[#This Row],[Product_ID]],Table4[Product_ID],Table4[Category],"Not Found")</f>
        <v>Men Ethnic</v>
      </c>
      <c r="O1789" s="2" t="str">
        <f>_xlfn.XLOOKUP(Table2[[#This Row],[Product_ID]],Table4[Product_ID],Table4[Subcategory],"Not Found")</f>
        <v>Kurta</v>
      </c>
      <c r="P1789" s="2" t="str">
        <f>_xlfn.XLOOKUP(Table2[[#This Row],[Product_ID]],Table4[Product_ID],Table4[Brand],"Missing Brand")</f>
        <v>Blackberrys</v>
      </c>
      <c r="Q1789" s="2" t="s">
        <v>390</v>
      </c>
      <c r="R1789" s="2" t="str">
        <f>_xlfn.XLOOKUP(Table2[[#This Row],[Store_ID]],Table6[Store_ID],Table6[Store Name],"Not Found")</f>
        <v>TrendMart Nellore High Street</v>
      </c>
      <c r="S1789" s="2">
        <f>_xlfn.XLOOKUP(Table2[[#This Row],[Store_ID]],Table6[Store_ID],Table6[Monthly Target],"Missing Target")</f>
        <v>1500000</v>
      </c>
      <c r="T1789" s="2" t="str">
        <f>_xlfn.XLOOKUP(Table2[[#This Row],[Store_ID]],Table6[Store_ID],Table6[Region],"Not Found")</f>
        <v>South Zone 3</v>
      </c>
      <c r="U1789" s="2" t="s">
        <v>153</v>
      </c>
      <c r="V1789" s="2" t="str">
        <f>_xlfn.XLOOKUP(Table2[[#This Row],[Employee_ID]],Table5[Employee_ID],Table5[Employee Name],"Not Found")</f>
        <v>Rani Mishra</v>
      </c>
      <c r="W1789" s="2">
        <v>4</v>
      </c>
      <c r="X1789" s="2">
        <v>2838.5</v>
      </c>
      <c r="Y1789" s="2">
        <v>15</v>
      </c>
      <c r="Z1789" s="2">
        <v>1703.1</v>
      </c>
      <c r="AA1789" s="2">
        <v>12</v>
      </c>
      <c r="AB1789" s="2">
        <v>1158.1099999999999</v>
      </c>
      <c r="AC1789" s="2">
        <v>10809.01</v>
      </c>
      <c r="AD1789" s="2">
        <v>6971.56</v>
      </c>
      <c r="AE1789" s="2">
        <f t="shared" si="58"/>
        <v>2679.34</v>
      </c>
      <c r="AF1789" s="2" t="s">
        <v>56</v>
      </c>
      <c r="AG1789" s="42">
        <f>IFERROR(Table2[[#This Row],[Profit]]/Table2[[#This Row],[Sales Amount]],0)</f>
        <v>0.24788024065108646</v>
      </c>
      <c r="AH1789" s="2" t="str">
        <f>TRIM(Table2[[#This Row],[Payment Modee]])</f>
        <v>Credit Card</v>
      </c>
      <c r="AI1789" s="2" t="s">
        <v>36</v>
      </c>
      <c r="AJ1789" s="2" t="s">
        <v>27</v>
      </c>
      <c r="AK1789" s="2" t="s">
        <v>1541</v>
      </c>
      <c r="AL1789" s="16" t="str">
        <f>IF(HOUR(Table2[[#This Row],[Order Time]])&lt;12,"Morning",IF(HOUR(Table2[[#This Row],[Order Time]])&lt;17,"Afternoon",IF(HOUR(Table2[[#This Row],[Order Time]])&lt;21,"Evening","Night")))</f>
        <v>Night</v>
      </c>
      <c r="AM1789" s="16" t="s">
        <v>38</v>
      </c>
    </row>
    <row r="1790" spans="1:39" x14ac:dyDescent="0.25">
      <c r="A1790" s="13" t="s">
        <v>3620</v>
      </c>
      <c r="B1790" s="4">
        <v>45730</v>
      </c>
      <c r="C1790" s="2">
        <f>YEAR(Table2[[#This Row],[Invoice Date]])</f>
        <v>2025</v>
      </c>
      <c r="D1790" s="2" t="str">
        <f>TEXT(Table2[[#This Row],[Invoice Date]],"mmm")</f>
        <v>Mar</v>
      </c>
      <c r="E1790" s="2" t="str">
        <f>Table2[[#This Row],[Store_ID]]&amp;"-"&amp;Table2[[#This Row],[Year]]&amp;"-"&amp;Table2[[#This Row],[Month]]</f>
        <v>STR026-2025-Mar</v>
      </c>
      <c r="F1790" s="2" t="s">
        <v>3534</v>
      </c>
      <c r="G1790" s="2" t="str">
        <f>_xlfn.XLOOKUP(Table2[[#This Row],[Customer_ID]],Table3[Customer_ID],Table3[Customer Name],"Not Found")</f>
        <v>Balaji Mishra</v>
      </c>
      <c r="H1790" s="2" t="str">
        <f>_xlfn.XLOOKUP(Table2[[#This Row],[Customer_ID]],Table3[Customer_ID],Table3[Gender],"Female")</f>
        <v>Male</v>
      </c>
      <c r="I1790" s="2" t="str">
        <f>_xlfn.XLOOKUP(Table2[[#This Row],[Customer_ID]],Table3[Customer_ID],Table3[City],"Missing Memebership")</f>
        <v>Bengaluru</v>
      </c>
      <c r="J1790" s="2" t="str">
        <f>_xlfn.XLOOKUP(Table2[[#This Row],[Customer_ID]],Table3[Customer_ID],Table3[State],"Karnataka")</f>
        <v>Karnataka</v>
      </c>
      <c r="K1790" s="2" t="str">
        <f>_xlfn.XLOOKUP(Table2[[#This Row],[Customer_ID]],Table3[Customer_ID],Table3[Membership],"Regular")</f>
        <v>Platinum</v>
      </c>
      <c r="L1790" s="2" t="s">
        <v>367</v>
      </c>
      <c r="M1790" s="2" t="str">
        <f>_xlfn.XLOOKUP(Table2[[#This Row],[Product_ID]],Table4[Product_ID],Table4[Product_Name],"Not Found")</f>
        <v>Jack &amp; Jones Maxi Dress Maroon</v>
      </c>
      <c r="N1790" s="2" t="str">
        <f>_xlfn.XLOOKUP(Table2[[#This Row],[Product_ID]],Table4[Product_ID],Table4[Category],"Not Found")</f>
        <v>Women Dresses</v>
      </c>
      <c r="O1790" s="2" t="str">
        <f>_xlfn.XLOOKUP(Table2[[#This Row],[Product_ID]],Table4[Product_ID],Table4[Subcategory],"Not Found")</f>
        <v>Maxi Dress</v>
      </c>
      <c r="P1790" s="2" t="str">
        <f>_xlfn.XLOOKUP(Table2[[#This Row],[Product_ID]],Table4[Product_ID],Table4[Brand],"Missing Brand")</f>
        <v>Jack &amp; Jones</v>
      </c>
      <c r="Q1790" s="2" t="s">
        <v>516</v>
      </c>
      <c r="R1790" s="2" t="str">
        <f>_xlfn.XLOOKUP(Table2[[#This Row],[Store_ID]],Table6[Store_ID],Table6[Store Name],"Not Found")</f>
        <v>TrendMart Guntur Standard</v>
      </c>
      <c r="S1790" s="2">
        <f>_xlfn.XLOOKUP(Table2[[#This Row],[Store_ID]],Table6[Store_ID],Table6[Monthly Target],"Missing Target")</f>
        <v>2500000</v>
      </c>
      <c r="T1790" s="2" t="str">
        <f>_xlfn.XLOOKUP(Table2[[#This Row],[Store_ID]],Table6[Store_ID],Table6[Region],"Not Found")</f>
        <v>South Zone 3</v>
      </c>
      <c r="U1790" s="2" t="s">
        <v>135</v>
      </c>
      <c r="V1790" s="2" t="str">
        <f>_xlfn.XLOOKUP(Table2[[#This Row],[Employee_ID]],Table5[Employee_ID],Table5[Employee Name],"Not Found")</f>
        <v>Yamini Pandian</v>
      </c>
      <c r="W1790" s="2">
        <v>3</v>
      </c>
      <c r="X1790" s="2">
        <v>894.41</v>
      </c>
      <c r="Y1790" s="2">
        <v>10</v>
      </c>
      <c r="Z1790" s="2">
        <v>268.32</v>
      </c>
      <c r="AA1790" s="2">
        <v>5</v>
      </c>
      <c r="AB1790" s="2">
        <v>120.75</v>
      </c>
      <c r="AC1790" s="2">
        <v>2535.66</v>
      </c>
      <c r="AD1790" s="2">
        <v>2094.2399999999998</v>
      </c>
      <c r="AE1790" s="2">
        <f t="shared" si="58"/>
        <v>320.67000000000007</v>
      </c>
      <c r="AF1790" s="2" t="s">
        <v>69</v>
      </c>
      <c r="AG1790" s="42">
        <f>IFERROR(Table2[[#This Row],[Profit]]/Table2[[#This Row],[Sales Amount]],0)</f>
        <v>0.12646411585149434</v>
      </c>
      <c r="AH1790" s="2" t="str">
        <f>TRIM(Table2[[#This Row],[Payment Modee]])</f>
        <v>Cash</v>
      </c>
      <c r="AI1790" s="2" t="s">
        <v>36</v>
      </c>
      <c r="AJ1790" s="2" t="s">
        <v>27</v>
      </c>
      <c r="AK1790" s="2" t="s">
        <v>2072</v>
      </c>
      <c r="AL1790" s="16" t="str">
        <f>IF(HOUR(Table2[[#This Row],[Order Time]])&lt;12,"Morning",IF(HOUR(Table2[[#This Row],[Order Time]])&lt;17,"Afternoon",IF(HOUR(Table2[[#This Row],[Order Time]])&lt;21,"Evening","Night")))</f>
        <v>Morning</v>
      </c>
      <c r="AM1790" s="16" t="s">
        <v>29</v>
      </c>
    </row>
    <row r="1791" spans="1:39" x14ac:dyDescent="0.25">
      <c r="A1791" s="13" t="s">
        <v>3621</v>
      </c>
      <c r="B1791" s="4">
        <v>45492</v>
      </c>
      <c r="C1791" s="2">
        <f>YEAR(Table2[[#This Row],[Invoice Date]])</f>
        <v>2024</v>
      </c>
      <c r="D1791" s="2" t="str">
        <f>TEXT(Table2[[#This Row],[Invoice Date]],"mmm")</f>
        <v>Jul</v>
      </c>
      <c r="E1791" s="2" t="str">
        <f>Table2[[#This Row],[Store_ID]]&amp;"-"&amp;Table2[[#This Row],[Year]]&amp;"-"&amp;Table2[[#This Row],[Month]]</f>
        <v>STR070-2024-Jul</v>
      </c>
      <c r="F1791" s="2" t="s">
        <v>429</v>
      </c>
      <c r="G1791" s="2" t="str">
        <f>_xlfn.XLOOKUP(Table2[[#This Row],[Customer_ID]],Table3[Customer_ID],Table3[Customer Name],"Not Found")</f>
        <v>Deepa Prasad</v>
      </c>
      <c r="H1791" s="2" t="str">
        <f>_xlfn.XLOOKUP(Table2[[#This Row],[Customer_ID]],Table3[Customer_ID],Table3[Gender],"Female")</f>
        <v>Female</v>
      </c>
      <c r="I1791" s="2" t="str">
        <f>_xlfn.XLOOKUP(Table2[[#This Row],[Customer_ID]],Table3[Customer_ID],Table3[City],"Missing Memebership")</f>
        <v>Chennai</v>
      </c>
      <c r="J1791" s="2" t="str">
        <f>_xlfn.XLOOKUP(Table2[[#This Row],[Customer_ID]],Table3[Customer_ID],Table3[State],"Karnataka")</f>
        <v>Tamil Nadu</v>
      </c>
      <c r="K1791" s="2" t="str">
        <f>_xlfn.XLOOKUP(Table2[[#This Row],[Customer_ID]],Table3[Customer_ID],Table3[Membership],"Regular")</f>
        <v>Platinum</v>
      </c>
      <c r="L1791" s="2" t="s">
        <v>1205</v>
      </c>
      <c r="M1791" s="2" t="str">
        <f>_xlfn.XLOOKUP(Table2[[#This Row],[Product_ID]],Table4[Product_ID],Table4[Product_Name],"Not Found")</f>
        <v>Louis Philippe Anarkali Kurti Black</v>
      </c>
      <c r="N1791" s="2" t="str">
        <f>_xlfn.XLOOKUP(Table2[[#This Row],[Product_ID]],Table4[Product_ID],Table4[Category],"Not Found")</f>
        <v>Women Kurtis</v>
      </c>
      <c r="O1791" s="2" t="str">
        <f>_xlfn.XLOOKUP(Table2[[#This Row],[Product_ID]],Table4[Product_ID],Table4[Subcategory],"Not Found")</f>
        <v>Anarkali Kurti</v>
      </c>
      <c r="P1791" s="2" t="str">
        <f>_xlfn.XLOOKUP(Table2[[#This Row],[Product_ID]],Table4[Product_ID],Table4[Brand],"Missing Brand")</f>
        <v>Louis Philippe</v>
      </c>
      <c r="Q1791" s="2" t="s">
        <v>1319</v>
      </c>
      <c r="R1791" s="2" t="str">
        <f>_xlfn.XLOOKUP(Table2[[#This Row],[Store_ID]],Table6[Store_ID],Table6[Store Name],"Not Found")</f>
        <v>TrendMart Alappuzha Mall Kiosk</v>
      </c>
      <c r="S1791" s="2">
        <f>_xlfn.XLOOKUP(Table2[[#This Row],[Store_ID]],Table6[Store_ID],Table6[Monthly Target],"Missing Target")</f>
        <v>1000000</v>
      </c>
      <c r="T1791" s="2" t="str">
        <f>_xlfn.XLOOKUP(Table2[[#This Row],[Store_ID]],Table6[Store_ID],Table6[Region],"Not Found")</f>
        <v>South Zone 1</v>
      </c>
      <c r="U1791" s="2" t="s">
        <v>465</v>
      </c>
      <c r="V1791" s="2" t="str">
        <f>_xlfn.XLOOKUP(Table2[[#This Row],[Employee_ID]],Table5[Employee_ID],Table5[Employee Name],"Not Found")</f>
        <v>Vinod Hegde</v>
      </c>
      <c r="W1791" s="2">
        <v>3</v>
      </c>
      <c r="X1791" s="2">
        <v>942.62</v>
      </c>
      <c r="Y1791" s="2">
        <v>30</v>
      </c>
      <c r="Z1791" s="2">
        <v>848.36</v>
      </c>
      <c r="AA1791" s="2">
        <v>5</v>
      </c>
      <c r="AB1791" s="2">
        <v>98.97</v>
      </c>
      <c r="AC1791" s="2">
        <v>2078.4699999999998</v>
      </c>
      <c r="AD1791" s="2">
        <v>2301.33</v>
      </c>
      <c r="AE1791" s="2">
        <f t="shared" si="58"/>
        <v>-321.83000000000015</v>
      </c>
      <c r="AF1791" s="2" t="s">
        <v>25</v>
      </c>
      <c r="AG1791" s="42">
        <f>IFERROR(Table2[[#This Row],[Profit]]/Table2[[#This Row],[Sales Amount]],0)</f>
        <v>-0.15483985816490023</v>
      </c>
      <c r="AH1791" s="2" t="str">
        <f>TRIM(Table2[[#This Row],[Payment Modee]])</f>
        <v>UPI</v>
      </c>
      <c r="AI1791" s="2" t="s">
        <v>26</v>
      </c>
      <c r="AJ1791" s="2" t="s">
        <v>27</v>
      </c>
      <c r="AK1791" s="2" t="s">
        <v>1353</v>
      </c>
      <c r="AL1791" s="16" t="str">
        <f>IF(HOUR(Table2[[#This Row],[Order Time]])&lt;12,"Morning",IF(HOUR(Table2[[#This Row],[Order Time]])&lt;17,"Afternoon",IF(HOUR(Table2[[#This Row],[Order Time]])&lt;21,"Evening","Night")))</f>
        <v>Evening</v>
      </c>
      <c r="AM1791" s="16" t="s">
        <v>29</v>
      </c>
    </row>
    <row r="1792" spans="1:39" x14ac:dyDescent="0.25">
      <c r="A1792" s="13" t="s">
        <v>3622</v>
      </c>
      <c r="B1792" s="4">
        <v>45613</v>
      </c>
      <c r="C1792" s="2">
        <f>YEAR(Table2[[#This Row],[Invoice Date]])</f>
        <v>2024</v>
      </c>
      <c r="D1792" s="2" t="str">
        <f>TEXT(Table2[[#This Row],[Invoice Date]],"mmm")</f>
        <v>Nov</v>
      </c>
      <c r="E1792" s="2" t="str">
        <f>Table2[[#This Row],[Store_ID]]&amp;"-"&amp;Table2[[#This Row],[Year]]&amp;"-"&amp;Table2[[#This Row],[Month]]</f>
        <v>STR081-2024-Nov</v>
      </c>
      <c r="F1792" s="2" t="s">
        <v>1722</v>
      </c>
      <c r="G1792" s="2" t="str">
        <f>_xlfn.XLOOKUP(Table2[[#This Row],[Customer_ID]],Table3[Customer_ID],Table3[Customer Name],"Not Found")</f>
        <v>Malini Raman</v>
      </c>
      <c r="H1792" s="2" t="str">
        <f>_xlfn.XLOOKUP(Table2[[#This Row],[Customer_ID]],Table3[Customer_ID],Table3[Gender],"Female")</f>
        <v>Female</v>
      </c>
      <c r="I1792" s="2" t="str">
        <f>_xlfn.XLOOKUP(Table2[[#This Row],[Customer_ID]],Table3[Customer_ID],Table3[City],"Missing Memebership")</f>
        <v>Kalaburagi</v>
      </c>
      <c r="J1792" s="2" t="str">
        <f>_xlfn.XLOOKUP(Table2[[#This Row],[Customer_ID]],Table3[Customer_ID],Table3[State],"Karnataka")</f>
        <v>Karnataka</v>
      </c>
      <c r="K1792" s="2" t="str">
        <f>_xlfn.XLOOKUP(Table2[[#This Row],[Customer_ID]],Table3[Customer_ID],Table3[Membership],"Regular")</f>
        <v>Gold</v>
      </c>
      <c r="L1792" s="2" t="s">
        <v>1117</v>
      </c>
      <c r="M1792" s="2" t="str">
        <f>_xlfn.XLOOKUP(Table2[[#This Row],[Product_ID]],Table4[Product_ID],Table4[Product_Name],"Not Found")</f>
        <v>Killer Jeans Skinny Fit Orange</v>
      </c>
      <c r="N1792" s="2" t="str">
        <f>_xlfn.XLOOKUP(Table2[[#This Row],[Product_ID]],Table4[Product_ID],Table4[Category],"Not Found")</f>
        <v>Men Jeans</v>
      </c>
      <c r="O1792" s="2" t="str">
        <f>_xlfn.XLOOKUP(Table2[[#This Row],[Product_ID]],Table4[Product_ID],Table4[Subcategory],"Not Found")</f>
        <v>Skinny Fit</v>
      </c>
      <c r="P1792" s="2" t="str">
        <f>_xlfn.XLOOKUP(Table2[[#This Row],[Product_ID]],Table4[Product_ID],Table4[Brand],"Missing Brand")</f>
        <v>Killer Jeans</v>
      </c>
      <c r="Q1792" s="2" t="s">
        <v>1055</v>
      </c>
      <c r="R1792" s="2" t="str">
        <f>_xlfn.XLOOKUP(Table2[[#This Row],[Store_ID]],Table6[Store_ID],Table6[Store Name],"Not Found")</f>
        <v>TrendMart Alappuzha Outlet</v>
      </c>
      <c r="S1792" s="2">
        <f>_xlfn.XLOOKUP(Table2[[#This Row],[Store_ID]],Table6[Store_ID],Table6[Monthly Target],"Missing Target")</f>
        <v>2500000</v>
      </c>
      <c r="T1792" s="2" t="str">
        <f>_xlfn.XLOOKUP(Table2[[#This Row],[Store_ID]],Table6[Store_ID],Table6[Region],"Not Found")</f>
        <v>South Zone 1</v>
      </c>
      <c r="U1792" s="2" t="s">
        <v>142</v>
      </c>
      <c r="V1792" s="2" t="str">
        <f>_xlfn.XLOOKUP(Table2[[#This Row],[Employee_ID]],Table5[Employee_ID],Table5[Employee Name],"Not Found")</f>
        <v>Anusuya Subramaniam</v>
      </c>
      <c r="W1792" s="2">
        <v>3</v>
      </c>
      <c r="X1792" s="2">
        <v>1709.44</v>
      </c>
      <c r="Y1792" s="2">
        <v>10</v>
      </c>
      <c r="Z1792" s="2">
        <v>512.83000000000004</v>
      </c>
      <c r="AA1792" s="2">
        <v>12</v>
      </c>
      <c r="AB1792" s="2">
        <v>553.86</v>
      </c>
      <c r="AC1792" s="2">
        <v>5169.3500000000004</v>
      </c>
      <c r="AD1792" s="2">
        <v>3582.42</v>
      </c>
      <c r="AE1792" s="2">
        <f t="shared" si="58"/>
        <v>1033.0700000000002</v>
      </c>
      <c r="AF1792" s="2" t="s">
        <v>56</v>
      </c>
      <c r="AG1792" s="42">
        <f>IFERROR(Table2[[#This Row],[Profit]]/Table2[[#This Row],[Sales Amount]],0)</f>
        <v>0.19984524166481279</v>
      </c>
      <c r="AH1792" s="2" t="str">
        <f>TRIM(Table2[[#This Row],[Payment Modee]])</f>
        <v>Credit Card</v>
      </c>
      <c r="AI1792" s="2" t="s">
        <v>26</v>
      </c>
      <c r="AJ1792" s="2" t="s">
        <v>27</v>
      </c>
      <c r="AK1792" s="2" t="s">
        <v>3623</v>
      </c>
      <c r="AL1792" s="16" t="str">
        <f>IF(HOUR(Table2[[#This Row],[Order Time]])&lt;12,"Morning",IF(HOUR(Table2[[#This Row],[Order Time]])&lt;17,"Afternoon",IF(HOUR(Table2[[#This Row],[Order Time]])&lt;21,"Evening","Night")))</f>
        <v>Evening</v>
      </c>
      <c r="AM1792" s="16" t="s">
        <v>38</v>
      </c>
    </row>
    <row r="1793" spans="1:39" x14ac:dyDescent="0.25">
      <c r="A1793" s="13" t="s">
        <v>3624</v>
      </c>
      <c r="B1793" s="4">
        <v>45569</v>
      </c>
      <c r="C1793" s="2">
        <f>YEAR(Table2[[#This Row],[Invoice Date]])</f>
        <v>2024</v>
      </c>
      <c r="D1793" s="2" t="str">
        <f>TEXT(Table2[[#This Row],[Invoice Date]],"mmm")</f>
        <v>Oct</v>
      </c>
      <c r="E1793" s="2" t="str">
        <f>Table2[[#This Row],[Store_ID]]&amp;"-"&amp;Table2[[#This Row],[Year]]&amp;"-"&amp;Table2[[#This Row],[Month]]</f>
        <v>STR056-2024-Oct</v>
      </c>
      <c r="F1793" s="2" t="s">
        <v>2749</v>
      </c>
      <c r="G1793" s="2" t="str">
        <f>_xlfn.XLOOKUP(Table2[[#This Row],[Customer_ID]],Table3[Customer_ID],Table3[Customer Name],"Not Found")</f>
        <v>Devraj Reddy</v>
      </c>
      <c r="H1793" s="2" t="str">
        <f>_xlfn.XLOOKUP(Table2[[#This Row],[Customer_ID]],Table3[Customer_ID],Table3[Gender],"Female")</f>
        <v>Male</v>
      </c>
      <c r="I1793" s="2" t="str">
        <f>_xlfn.XLOOKUP(Table2[[#This Row],[Customer_ID]],Table3[Customer_ID],Table3[City],"Missing Memebership")</f>
        <v>Madurai</v>
      </c>
      <c r="J1793" s="2" t="str">
        <f>_xlfn.XLOOKUP(Table2[[#This Row],[Customer_ID]],Table3[Customer_ID],Table3[State],"Karnataka")</f>
        <v>Tamil Nadu</v>
      </c>
      <c r="K1793" s="2" t="str">
        <f>_xlfn.XLOOKUP(Table2[[#This Row],[Customer_ID]],Table3[Customer_ID],Table3[Membership],"Regular")</f>
        <v>Platinum</v>
      </c>
      <c r="L1793" s="2" t="s">
        <v>828</v>
      </c>
      <c r="M1793" s="2" t="str">
        <f>_xlfn.XLOOKUP(Table2[[#This Row],[Product_ID]],Table4[Product_ID],Table4[Product_Name],"Not Found")</f>
        <v>Skechers Formal Shirt Brown</v>
      </c>
      <c r="N1793" s="2" t="str">
        <f>_xlfn.XLOOKUP(Table2[[#This Row],[Product_ID]],Table4[Product_ID],Table4[Category],"Not Found")</f>
        <v>Men Shirts</v>
      </c>
      <c r="O1793" s="2" t="str">
        <f>_xlfn.XLOOKUP(Table2[[#This Row],[Product_ID]],Table4[Product_ID],Table4[Subcategory],"Not Found")</f>
        <v>Formal Shirt</v>
      </c>
      <c r="P1793" s="2" t="str">
        <f>_xlfn.XLOOKUP(Table2[[#This Row],[Product_ID]],Table4[Product_ID],Table4[Brand],"Missing Brand")</f>
        <v>Skechers</v>
      </c>
      <c r="Q1793" s="2" t="s">
        <v>474</v>
      </c>
      <c r="R1793" s="2" t="str">
        <f>_xlfn.XLOOKUP(Table2[[#This Row],[Store_ID]],Table6[Store_ID],Table6[Store Name],"Not Found")</f>
        <v>TrendMart Nizamabad Standard</v>
      </c>
      <c r="S1793" s="2">
        <f>_xlfn.XLOOKUP(Table2[[#This Row],[Store_ID]],Table6[Store_ID],Table6[Monthly Target],"Missing Target")</f>
        <v>1200000</v>
      </c>
      <c r="T1793" s="2" t="str">
        <f>_xlfn.XLOOKUP(Table2[[#This Row],[Store_ID]],Table6[Store_ID],Table6[Region],"Not Found")</f>
        <v>South Zone 2</v>
      </c>
      <c r="U1793" s="2" t="s">
        <v>460</v>
      </c>
      <c r="V1793" s="2" t="str">
        <f>_xlfn.XLOOKUP(Table2[[#This Row],[Employee_ID]],Table5[Employee_ID],Table5[Employee Name],"Not Found")</f>
        <v>Pranav Reddy</v>
      </c>
      <c r="W1793" s="2">
        <v>1</v>
      </c>
      <c r="X1793" s="2">
        <v>1266.1300000000001</v>
      </c>
      <c r="Y1793" s="2">
        <v>0</v>
      </c>
      <c r="Z1793" s="2">
        <v>0</v>
      </c>
      <c r="AA1793" s="2">
        <v>12</v>
      </c>
      <c r="AB1793" s="2">
        <v>151.94</v>
      </c>
      <c r="AC1793" s="2">
        <v>1418.07</v>
      </c>
      <c r="AD1793" s="2">
        <v>861.8</v>
      </c>
      <c r="AE1793" s="2">
        <f t="shared" si="58"/>
        <v>404.33</v>
      </c>
      <c r="AF1793" s="2" t="s">
        <v>69</v>
      </c>
      <c r="AG1793" s="42">
        <f>IFERROR(Table2[[#This Row],[Profit]]/Table2[[#This Row],[Sales Amount]],0)</f>
        <v>0.28512696834429896</v>
      </c>
      <c r="AH1793" s="2" t="str">
        <f>TRIM(Table2[[#This Row],[Payment Modee]])</f>
        <v>Cash</v>
      </c>
      <c r="AI1793" s="2" t="s">
        <v>26</v>
      </c>
      <c r="AJ1793" s="2" t="s">
        <v>27</v>
      </c>
      <c r="AK1793" s="2" t="s">
        <v>3625</v>
      </c>
      <c r="AL1793" s="16" t="str">
        <f>IF(HOUR(Table2[[#This Row],[Order Time]])&lt;12,"Morning",IF(HOUR(Table2[[#This Row],[Order Time]])&lt;17,"Afternoon",IF(HOUR(Table2[[#This Row],[Order Time]])&lt;21,"Evening","Night")))</f>
        <v>Evening</v>
      </c>
      <c r="AM1793" s="16" t="s">
        <v>29</v>
      </c>
    </row>
    <row r="1794" spans="1:39" x14ac:dyDescent="0.25">
      <c r="A1794" s="13" t="s">
        <v>3626</v>
      </c>
      <c r="B1794" s="4">
        <v>45631</v>
      </c>
      <c r="C1794" s="2">
        <f>YEAR(Table2[[#This Row],[Invoice Date]])</f>
        <v>2024</v>
      </c>
      <c r="D1794" s="2" t="str">
        <f>TEXT(Table2[[#This Row],[Invoice Date]],"mmm")</f>
        <v>Dec</v>
      </c>
      <c r="E1794" s="2" t="str">
        <f>Table2[[#This Row],[Store_ID]]&amp;"-"&amp;Table2[[#This Row],[Year]]&amp;"-"&amp;Table2[[#This Row],[Month]]</f>
        <v>STR041-2024-Dec</v>
      </c>
      <c r="F1794" s="2" t="s">
        <v>872</v>
      </c>
      <c r="G1794" s="2" t="str">
        <f>_xlfn.XLOOKUP(Table2[[#This Row],[Customer_ID]],Table3[Customer_ID],Table3[Customer Name],"Not Found")</f>
        <v>Janani Murthy</v>
      </c>
      <c r="H1794" s="2" t="str">
        <f>_xlfn.XLOOKUP(Table2[[#This Row],[Customer_ID]],Table3[Customer_ID],Table3[Gender],"Female")</f>
        <v>Female</v>
      </c>
      <c r="I1794" s="2" t="str">
        <f>_xlfn.XLOOKUP(Table2[[#This Row],[Customer_ID]],Table3[Customer_ID],Table3[City],"Missing Memebership")</f>
        <v>Nizamabad</v>
      </c>
      <c r="J1794" s="2" t="str">
        <f>_xlfn.XLOOKUP(Table2[[#This Row],[Customer_ID]],Table3[Customer_ID],Table3[State],"Karnataka")</f>
        <v>Telangana</v>
      </c>
      <c r="K1794" s="2" t="str">
        <f>_xlfn.XLOOKUP(Table2[[#This Row],[Customer_ID]],Table3[Customer_ID],Table3[Membership],"Regular")</f>
        <v>Regular</v>
      </c>
      <c r="L1794" s="2" t="s">
        <v>556</v>
      </c>
      <c r="M1794" s="2" t="str">
        <f>_xlfn.XLOOKUP(Table2[[#This Row],[Product_ID]],Table4[Product_ID],Table4[Product_Name],"Not Found")</f>
        <v>Reebok Georgette Saree Charcoal</v>
      </c>
      <c r="N1794" s="2" t="str">
        <f>_xlfn.XLOOKUP(Table2[[#This Row],[Product_ID]],Table4[Product_ID],Table4[Category],"Not Found")</f>
        <v>Women Sarees</v>
      </c>
      <c r="O1794" s="2" t="str">
        <f>_xlfn.XLOOKUP(Table2[[#This Row],[Product_ID]],Table4[Product_ID],Table4[Subcategory],"Not Found")</f>
        <v>Georgette Saree</v>
      </c>
      <c r="P1794" s="2" t="str">
        <f>_xlfn.XLOOKUP(Table2[[#This Row],[Product_ID]],Table4[Product_ID],Table4[Brand],"Missing Brand")</f>
        <v>Reebok</v>
      </c>
      <c r="Q1794" s="2" t="s">
        <v>493</v>
      </c>
      <c r="R1794" s="2" t="str">
        <f>_xlfn.XLOOKUP(Table2[[#This Row],[Store_ID]],Table6[Store_ID],Table6[Store Name],"Not Found")</f>
        <v>TrendMart Thiruvananthapuram Standard</v>
      </c>
      <c r="S1794" s="2">
        <f>_xlfn.XLOOKUP(Table2[[#This Row],[Store_ID]],Table6[Store_ID],Table6[Monthly Target],"Missing Target")</f>
        <v>2500000</v>
      </c>
      <c r="T1794" s="2" t="str">
        <f>_xlfn.XLOOKUP(Table2[[#This Row],[Store_ID]],Table6[Store_ID],Table6[Region],"Not Found")</f>
        <v>South Zone 1</v>
      </c>
      <c r="U1794" s="2" t="s">
        <v>170</v>
      </c>
      <c r="V1794" s="2" t="str">
        <f>_xlfn.XLOOKUP(Table2[[#This Row],[Employee_ID]],Table5[Employee_ID],Table5[Employee Name],"Not Found")</f>
        <v>Ishwarya Shetty</v>
      </c>
      <c r="W1794" s="2">
        <v>2</v>
      </c>
      <c r="X1794" s="2">
        <v>1923.64</v>
      </c>
      <c r="Y1794" s="2">
        <v>20</v>
      </c>
      <c r="Z1794" s="2">
        <v>769.46</v>
      </c>
      <c r="AA1794" s="2">
        <v>12</v>
      </c>
      <c r="AB1794" s="2">
        <v>369.34</v>
      </c>
      <c r="AC1794" s="2">
        <v>3447.16</v>
      </c>
      <c r="AD1794" s="2">
        <v>2756.76</v>
      </c>
      <c r="AE1794" s="2">
        <f t="shared" si="58"/>
        <v>321.05999999999966</v>
      </c>
      <c r="AF1794" s="2" t="s">
        <v>56</v>
      </c>
      <c r="AG1794" s="42">
        <f>IFERROR(Table2[[#This Row],[Profit]]/Table2[[#This Row],[Sales Amount]],0)</f>
        <v>9.3137539307719883E-2</v>
      </c>
      <c r="AH1794" s="2" t="str">
        <f>TRIM(Table2[[#This Row],[Payment Modee]])</f>
        <v>Credit Card</v>
      </c>
      <c r="AI1794" s="2" t="s">
        <v>26</v>
      </c>
      <c r="AJ1794" s="2" t="s">
        <v>27</v>
      </c>
      <c r="AK1794" s="2" t="s">
        <v>3314</v>
      </c>
      <c r="AL1794" s="16" t="str">
        <f>IF(HOUR(Table2[[#This Row],[Order Time]])&lt;12,"Morning",IF(HOUR(Table2[[#This Row],[Order Time]])&lt;17,"Afternoon",IF(HOUR(Table2[[#This Row],[Order Time]])&lt;21,"Evening","Night")))</f>
        <v>Night</v>
      </c>
      <c r="AM1794" s="16" t="s">
        <v>29</v>
      </c>
    </row>
    <row r="1795" spans="1:39" x14ac:dyDescent="0.25">
      <c r="A1795" s="13" t="s">
        <v>3627</v>
      </c>
      <c r="B1795" s="4">
        <v>45568</v>
      </c>
      <c r="C1795" s="2">
        <f>YEAR(Table2[[#This Row],[Invoice Date]])</f>
        <v>2024</v>
      </c>
      <c r="D1795" s="2" t="str">
        <f>TEXT(Table2[[#This Row],[Invoice Date]],"mmm")</f>
        <v>Oct</v>
      </c>
      <c r="E1795" s="2" t="str">
        <f>Table2[[#This Row],[Store_ID]]&amp;"-"&amp;Table2[[#This Row],[Year]]&amp;"-"&amp;Table2[[#This Row],[Month]]</f>
        <v>STR056-2024-Oct</v>
      </c>
      <c r="F1795" s="2" t="s">
        <v>3461</v>
      </c>
      <c r="G1795" s="2" t="str">
        <f>_xlfn.XLOOKUP(Table2[[#This Row],[Customer_ID]],Table3[Customer_ID],Table3[Customer Name],"Not Found")</f>
        <v>Vasanthi Iyengar</v>
      </c>
      <c r="H1795" s="2" t="str">
        <f>_xlfn.XLOOKUP(Table2[[#This Row],[Customer_ID]],Table3[Customer_ID],Table3[Gender],"Female")</f>
        <v>Female</v>
      </c>
      <c r="I1795" s="2" t="str">
        <f>_xlfn.XLOOKUP(Table2[[#This Row],[Customer_ID]],Table3[Customer_ID],Table3[City],"Missing Memebership")</f>
        <v>Thoothukudi</v>
      </c>
      <c r="J1795" s="2" t="str">
        <f>_xlfn.XLOOKUP(Table2[[#This Row],[Customer_ID]],Table3[Customer_ID],Table3[State],"Karnataka")</f>
        <v>Tamil Nadu</v>
      </c>
      <c r="K1795" s="2" t="str">
        <f>_xlfn.XLOOKUP(Table2[[#This Row],[Customer_ID]],Table3[Customer_ID],Table3[Membership],"Regular")</f>
        <v>Regular</v>
      </c>
      <c r="L1795" s="2" t="s">
        <v>1455</v>
      </c>
      <c r="M1795" s="2" t="str">
        <f>_xlfn.XLOOKUP(Table2[[#This Row],[Product_ID]],Table4[Product_ID],Table4[Product_Name],"Not Found")</f>
        <v>W for Woman Clutch Sky Blue</v>
      </c>
      <c r="N1795" s="2" t="str">
        <f>_xlfn.XLOOKUP(Table2[[#This Row],[Product_ID]],Table4[Product_ID],Table4[Category],"Not Found")</f>
        <v>Handbags</v>
      </c>
      <c r="O1795" s="2" t="str">
        <f>_xlfn.XLOOKUP(Table2[[#This Row],[Product_ID]],Table4[Product_ID],Table4[Subcategory],"Not Found")</f>
        <v>Clutch</v>
      </c>
      <c r="P1795" s="2" t="str">
        <f>_xlfn.XLOOKUP(Table2[[#This Row],[Product_ID]],Table4[Product_ID],Table4[Brand],"Missing Brand")</f>
        <v>W for Woman</v>
      </c>
      <c r="Q1795" s="2" t="s">
        <v>474</v>
      </c>
      <c r="R1795" s="2" t="str">
        <f>_xlfn.XLOOKUP(Table2[[#This Row],[Store_ID]],Table6[Store_ID],Table6[Store Name],"Not Found")</f>
        <v>TrendMart Nizamabad Standard</v>
      </c>
      <c r="S1795" s="2">
        <f>_xlfn.XLOOKUP(Table2[[#This Row],[Store_ID]],Table6[Store_ID],Table6[Monthly Target],"Missing Target")</f>
        <v>1200000</v>
      </c>
      <c r="T1795" s="2" t="str">
        <f>_xlfn.XLOOKUP(Table2[[#This Row],[Store_ID]],Table6[Store_ID],Table6[Region],"Not Found")</f>
        <v>South Zone 2</v>
      </c>
      <c r="U1795" s="2" t="s">
        <v>283</v>
      </c>
      <c r="V1795" s="2" t="str">
        <f>_xlfn.XLOOKUP(Table2[[#This Row],[Employee_ID]],Table5[Employee_ID],Table5[Employee Name],"Not Found")</f>
        <v>Priya Balasubramaniam</v>
      </c>
      <c r="W1795" s="2">
        <v>1</v>
      </c>
      <c r="X1795" s="2">
        <v>880.87</v>
      </c>
      <c r="Y1795" s="2">
        <v>25</v>
      </c>
      <c r="Z1795" s="2">
        <v>220.22</v>
      </c>
      <c r="AA1795" s="2">
        <v>5</v>
      </c>
      <c r="AB1795" s="2">
        <v>33.03</v>
      </c>
      <c r="AC1795" s="2">
        <v>693.68</v>
      </c>
      <c r="AD1795" s="2">
        <v>695.67</v>
      </c>
      <c r="AE1795" s="2">
        <f t="shared" si="58"/>
        <v>-35.02000000000001</v>
      </c>
      <c r="AF1795" s="2" t="s">
        <v>69</v>
      </c>
      <c r="AG1795" s="42">
        <f>IFERROR(Table2[[#This Row],[Profit]]/Table2[[#This Row],[Sales Amount]],0)</f>
        <v>-5.0484373198016394E-2</v>
      </c>
      <c r="AH1795" s="2" t="str">
        <f>TRIM(Table2[[#This Row],[Payment Modee]])</f>
        <v>Cash</v>
      </c>
      <c r="AI1795" s="2" t="s">
        <v>26</v>
      </c>
      <c r="AJ1795" s="2" t="s">
        <v>27</v>
      </c>
      <c r="AK1795" s="2" t="s">
        <v>1969</v>
      </c>
      <c r="AL1795" s="16" t="str">
        <f>IF(HOUR(Table2[[#This Row],[Order Time]])&lt;12,"Morning",IF(HOUR(Table2[[#This Row],[Order Time]])&lt;17,"Afternoon",IF(HOUR(Table2[[#This Row],[Order Time]])&lt;21,"Evening","Night")))</f>
        <v>Afternoon</v>
      </c>
      <c r="AM1795" s="16" t="s">
        <v>29</v>
      </c>
    </row>
    <row r="1796" spans="1:39" x14ac:dyDescent="0.25">
      <c r="A1796" s="13" t="s">
        <v>3628</v>
      </c>
      <c r="B1796" s="4">
        <v>45512</v>
      </c>
      <c r="C1796" s="2">
        <f>YEAR(Table2[[#This Row],[Invoice Date]])</f>
        <v>2024</v>
      </c>
      <c r="D1796" s="2" t="str">
        <f>TEXT(Table2[[#This Row],[Invoice Date]],"mmm")</f>
        <v>Aug</v>
      </c>
      <c r="E1796" s="2" t="str">
        <f>Table2[[#This Row],[Store_ID]]&amp;"-"&amp;Table2[[#This Row],[Year]]&amp;"-"&amp;Table2[[#This Row],[Month]]</f>
        <v>STR012-2024-Aug</v>
      </c>
      <c r="F1796" s="2" t="s">
        <v>3629</v>
      </c>
      <c r="G1796" s="2" t="str">
        <f>_xlfn.XLOOKUP(Table2[[#This Row],[Customer_ID]],Table3[Customer_ID],Table3[Customer Name],"Not Found")</f>
        <v>Meena Gopalakrishnan</v>
      </c>
      <c r="H1796" s="2" t="str">
        <f>_xlfn.XLOOKUP(Table2[[#This Row],[Customer_ID]],Table3[Customer_ID],Table3[Gender],"Female")</f>
        <v>Female</v>
      </c>
      <c r="I1796" s="2" t="str">
        <f>_xlfn.XLOOKUP(Table2[[#This Row],[Customer_ID]],Table3[Customer_ID],Table3[City],"Missing Memebership")</f>
        <v>Vijayawada</v>
      </c>
      <c r="J1796" s="2" t="str">
        <f>_xlfn.XLOOKUP(Table2[[#This Row],[Customer_ID]],Table3[Customer_ID],Table3[State],"Karnataka")</f>
        <v>Andhra Pradesh</v>
      </c>
      <c r="K1796" s="2" t="str">
        <f>_xlfn.XLOOKUP(Table2[[#This Row],[Customer_ID]],Table3[Customer_ID],Table3[Membership],"Regular")</f>
        <v>Gold</v>
      </c>
      <c r="L1796" s="2" t="s">
        <v>367</v>
      </c>
      <c r="M1796" s="2" t="str">
        <f>_xlfn.XLOOKUP(Table2[[#This Row],[Product_ID]],Table4[Product_ID],Table4[Product_Name],"Not Found")</f>
        <v>Jack &amp; Jones Maxi Dress Maroon</v>
      </c>
      <c r="N1796" s="2" t="str">
        <f>_xlfn.XLOOKUP(Table2[[#This Row],[Product_ID]],Table4[Product_ID],Table4[Category],"Not Found")</f>
        <v>Women Dresses</v>
      </c>
      <c r="O1796" s="2" t="str">
        <f>_xlfn.XLOOKUP(Table2[[#This Row],[Product_ID]],Table4[Product_ID],Table4[Subcategory],"Not Found")</f>
        <v>Maxi Dress</v>
      </c>
      <c r="P1796" s="2" t="str">
        <f>_xlfn.XLOOKUP(Table2[[#This Row],[Product_ID]],Table4[Product_ID],Table4[Brand],"Missing Brand")</f>
        <v>Jack &amp; Jones</v>
      </c>
      <c r="Q1796" s="2" t="s">
        <v>588</v>
      </c>
      <c r="R1796" s="2" t="str">
        <f>_xlfn.XLOOKUP(Table2[[#This Row],[Store_ID]],Table6[Store_ID],Table6[Store Name],"Not Found")</f>
        <v>TrendMart Vijayawada Mall Kiosk</v>
      </c>
      <c r="S1796" s="2">
        <f>_xlfn.XLOOKUP(Table2[[#This Row],[Store_ID]],Table6[Store_ID],Table6[Monthly Target],"Missing Target")</f>
        <v>2000000</v>
      </c>
      <c r="T1796" s="2" t="str">
        <f>_xlfn.XLOOKUP(Table2[[#This Row],[Store_ID]],Table6[Store_ID],Table6[Region],"Not Found")</f>
        <v>South Zone 3</v>
      </c>
      <c r="U1796" s="2" t="s">
        <v>187</v>
      </c>
      <c r="V1796" s="2" t="str">
        <f>_xlfn.XLOOKUP(Table2[[#This Row],[Employee_ID]],Table5[Employee_ID],Table5[Employee Name],"Not Found")</f>
        <v>Ganapathy Naidu</v>
      </c>
      <c r="W1796" s="2">
        <v>3</v>
      </c>
      <c r="X1796" s="2">
        <v>878.67</v>
      </c>
      <c r="Y1796" s="2">
        <v>15</v>
      </c>
      <c r="Z1796" s="2">
        <v>395.4</v>
      </c>
      <c r="AA1796" s="2">
        <v>5</v>
      </c>
      <c r="AB1796" s="2">
        <v>112.03</v>
      </c>
      <c r="AC1796" s="2">
        <v>2352.64</v>
      </c>
      <c r="AD1796" s="2">
        <v>2094.2399999999998</v>
      </c>
      <c r="AE1796" s="2">
        <f t="shared" si="58"/>
        <v>146.37000000000009</v>
      </c>
      <c r="AF1796" s="2" t="s">
        <v>25</v>
      </c>
      <c r="AG1796" s="42">
        <f>IFERROR(Table2[[#This Row],[Profit]]/Table2[[#This Row],[Sales Amount]],0)</f>
        <v>6.22152135473341E-2</v>
      </c>
      <c r="AH1796" s="2" t="str">
        <f>TRIM(Table2[[#This Row],[Payment Modee]])</f>
        <v>UPI</v>
      </c>
      <c r="AI1796" s="2" t="s">
        <v>36</v>
      </c>
      <c r="AJ1796" s="2" t="s">
        <v>27</v>
      </c>
      <c r="AK1796" s="2" t="s">
        <v>2848</v>
      </c>
      <c r="AL1796" s="16" t="str">
        <f>IF(HOUR(Table2[[#This Row],[Order Time]])&lt;12,"Morning",IF(HOUR(Table2[[#This Row],[Order Time]])&lt;17,"Afternoon",IF(HOUR(Table2[[#This Row],[Order Time]])&lt;21,"Evening","Night")))</f>
        <v>Morning</v>
      </c>
      <c r="AM1796" s="16" t="s">
        <v>29</v>
      </c>
    </row>
    <row r="1797" spans="1:39" x14ac:dyDescent="0.25">
      <c r="A1797" s="13" t="s">
        <v>3630</v>
      </c>
      <c r="B1797" s="4">
        <v>45423</v>
      </c>
      <c r="C1797" s="2">
        <f>YEAR(Table2[[#This Row],[Invoice Date]])</f>
        <v>2024</v>
      </c>
      <c r="D1797" s="2" t="str">
        <f>TEXT(Table2[[#This Row],[Invoice Date]],"mmm")</f>
        <v>May</v>
      </c>
      <c r="E1797" s="2" t="str">
        <f>Table2[[#This Row],[Store_ID]]&amp;"-"&amp;Table2[[#This Row],[Year]]&amp;"-"&amp;Table2[[#This Row],[Month]]</f>
        <v>STR065-2024-May</v>
      </c>
      <c r="F1797" s="2" t="s">
        <v>3498</v>
      </c>
      <c r="G1797" s="2" t="str">
        <f>_xlfn.XLOOKUP(Table2[[#This Row],[Customer_ID]],Table3[Customer_ID],Table3[Customer Name],"Not Found")</f>
        <v>Revathi Yadav</v>
      </c>
      <c r="H1797" s="2" t="str">
        <f>_xlfn.XLOOKUP(Table2[[#This Row],[Customer_ID]],Table3[Customer_ID],Table3[Gender],"Female")</f>
        <v>Female</v>
      </c>
      <c r="I1797" s="2" t="str">
        <f>_xlfn.XLOOKUP(Table2[[#This Row],[Customer_ID]],Table3[Customer_ID],Table3[City],"Missing Memebership")</f>
        <v>Visakhapatnam</v>
      </c>
      <c r="J1797" s="2" t="str">
        <f>_xlfn.XLOOKUP(Table2[[#This Row],[Customer_ID]],Table3[Customer_ID],Table3[State],"Karnataka")</f>
        <v>Andhra Pradesh</v>
      </c>
      <c r="K1797" s="2" t="str">
        <f>_xlfn.XLOOKUP(Table2[[#This Row],[Customer_ID]],Table3[Customer_ID],Table3[Membership],"Regular")</f>
        <v>Platinum</v>
      </c>
      <c r="L1797" s="2" t="s">
        <v>1640</v>
      </c>
      <c r="M1797" s="2" t="str">
        <f>_xlfn.XLOOKUP(Table2[[#This Row],[Product_ID]],Table4[Product_ID],Table4[Product_Name],"Not Found")</f>
        <v>Pantaloons Track Suit Brown</v>
      </c>
      <c r="N1797" s="2" t="str">
        <f>_xlfn.XLOOKUP(Table2[[#This Row],[Product_ID]],Table4[Product_ID],Table4[Category],"Not Found")</f>
        <v>Sportswear</v>
      </c>
      <c r="O1797" s="2" t="str">
        <f>_xlfn.XLOOKUP(Table2[[#This Row],[Product_ID]],Table4[Product_ID],Table4[Subcategory],"Not Found")</f>
        <v>Track Suit</v>
      </c>
      <c r="P1797" s="2" t="str">
        <f>_xlfn.XLOOKUP(Table2[[#This Row],[Product_ID]],Table4[Product_ID],Table4[Brand],"Missing Brand")</f>
        <v>Pantaloons</v>
      </c>
      <c r="Q1797" s="2" t="s">
        <v>1020</v>
      </c>
      <c r="R1797" s="2" t="str">
        <f>_xlfn.XLOOKUP(Table2[[#This Row],[Store_ID]],Table6[Store_ID],Table6[Store Name],"Not Found")</f>
        <v>TrendMart Guntur Flagship</v>
      </c>
      <c r="S1797" s="2">
        <f>_xlfn.XLOOKUP(Table2[[#This Row],[Store_ID]],Table6[Store_ID],Table6[Monthly Target],"Missing Target")</f>
        <v>1200000</v>
      </c>
      <c r="T1797" s="2" t="str">
        <f>_xlfn.XLOOKUP(Table2[[#This Row],[Store_ID]],Table6[Store_ID],Table6[Region],"Not Found")</f>
        <v>South Zone 3</v>
      </c>
      <c r="U1797" s="2" t="s">
        <v>400</v>
      </c>
      <c r="V1797" s="2" t="str">
        <f>_xlfn.XLOOKUP(Table2[[#This Row],[Employee_ID]],Table5[Employee_ID],Table5[Employee Name],"Not Found")</f>
        <v>Anil Reddy</v>
      </c>
      <c r="W1797" s="2">
        <v>1</v>
      </c>
      <c r="X1797" s="2">
        <v>1372.62</v>
      </c>
      <c r="Y1797" s="2">
        <v>10</v>
      </c>
      <c r="Z1797" s="2">
        <v>137.26</v>
      </c>
      <c r="AA1797" s="2">
        <v>12</v>
      </c>
      <c r="AB1797" s="2">
        <v>148.24</v>
      </c>
      <c r="AC1797" s="2">
        <v>1383.6</v>
      </c>
      <c r="AD1797" s="2">
        <v>893.89</v>
      </c>
      <c r="AE1797" s="2">
        <f t="shared" si="58"/>
        <v>341.46999999999991</v>
      </c>
      <c r="AF1797" s="2" t="s">
        <v>56</v>
      </c>
      <c r="AG1797" s="42">
        <f>IFERROR(Table2[[#This Row],[Profit]]/Table2[[#This Row],[Sales Amount]],0)</f>
        <v>0.24679820757444343</v>
      </c>
      <c r="AH1797" s="2" t="str">
        <f>TRIM(Table2[[#This Row],[Payment Modee]])</f>
        <v>Credit Card</v>
      </c>
      <c r="AI1797" s="2" t="s">
        <v>36</v>
      </c>
      <c r="AJ1797" s="2" t="s">
        <v>27</v>
      </c>
      <c r="AK1797" s="2" t="s">
        <v>177</v>
      </c>
      <c r="AL1797" s="16" t="str">
        <f>IF(HOUR(Table2[[#This Row],[Order Time]])&lt;12,"Morning",IF(HOUR(Table2[[#This Row],[Order Time]])&lt;17,"Afternoon",IF(HOUR(Table2[[#This Row],[Order Time]])&lt;21,"Evening","Night")))</f>
        <v>Night</v>
      </c>
      <c r="AM1797" s="16" t="s">
        <v>38</v>
      </c>
    </row>
    <row r="1798" spans="1:39" x14ac:dyDescent="0.25">
      <c r="A1798" s="13" t="s">
        <v>3631</v>
      </c>
      <c r="B1798" s="4">
        <v>45593</v>
      </c>
      <c r="C1798" s="2">
        <f>YEAR(Table2[[#This Row],[Invoice Date]])</f>
        <v>2024</v>
      </c>
      <c r="D1798" s="2" t="str">
        <f>TEXT(Table2[[#This Row],[Invoice Date]],"mmm")</f>
        <v>Oct</v>
      </c>
      <c r="E1798" s="2" t="str">
        <f>Table2[[#This Row],[Store_ID]]&amp;"-"&amp;Table2[[#This Row],[Year]]&amp;"-"&amp;Table2[[#This Row],[Month]]</f>
        <v>STR037-2024-Oct</v>
      </c>
      <c r="F1798" s="2" t="s">
        <v>2352</v>
      </c>
      <c r="G1798" s="2" t="str">
        <f>_xlfn.XLOOKUP(Table2[[#This Row],[Customer_ID]],Table3[Customer_ID],Table3[Customer Name],"Not Found")</f>
        <v>Deepthi Shetty</v>
      </c>
      <c r="H1798" s="2" t="str">
        <f>_xlfn.XLOOKUP(Table2[[#This Row],[Customer_ID]],Table3[Customer_ID],Table3[Gender],"Female")</f>
        <v>Female</v>
      </c>
      <c r="I1798" s="2" t="str">
        <f>_xlfn.XLOOKUP(Table2[[#This Row],[Customer_ID]],Table3[Customer_ID],Table3[City],"Missing Memebership")</f>
        <v>Vellore</v>
      </c>
      <c r="J1798" s="2" t="str">
        <f>_xlfn.XLOOKUP(Table2[[#This Row],[Customer_ID]],Table3[Customer_ID],Table3[State],"Karnataka")</f>
        <v>Tamil Nadu</v>
      </c>
      <c r="K1798" s="2" t="str">
        <f>_xlfn.XLOOKUP(Table2[[#This Row],[Customer_ID]],Table3[Customer_ID],Table3[Membership],"Regular")</f>
        <v>Regular</v>
      </c>
      <c r="L1798" s="2" t="s">
        <v>209</v>
      </c>
      <c r="M1798" s="2" t="str">
        <f>_xlfn.XLOOKUP(Table2[[#This Row],[Product_ID]],Table4[Product_ID],Table4[Product_Name],"Not Found")</f>
        <v>Nalli Silks Jeggings Wine</v>
      </c>
      <c r="N1798" s="2" t="str">
        <f>_xlfn.XLOOKUP(Table2[[#This Row],[Product_ID]],Table4[Product_ID],Table4[Category],"Not Found")</f>
        <v>Women Jeans</v>
      </c>
      <c r="O1798" s="2" t="str">
        <f>_xlfn.XLOOKUP(Table2[[#This Row],[Product_ID]],Table4[Product_ID],Table4[Subcategory],"Not Found")</f>
        <v>Jeggings</v>
      </c>
      <c r="P1798" s="2" t="str">
        <f>_xlfn.XLOOKUP(Table2[[#This Row],[Product_ID]],Table4[Product_ID],Table4[Brand],"Missing Brand")</f>
        <v>Nalli Silks</v>
      </c>
      <c r="Q1798" s="2" t="s">
        <v>23</v>
      </c>
      <c r="R1798" s="2" t="str">
        <f>_xlfn.XLOOKUP(Table2[[#This Row],[Store_ID]],Table6[Store_ID],Table6[Store Name],"Not Found")</f>
        <v>TrendMart Vijayawada High Street</v>
      </c>
      <c r="S1798" s="2">
        <f>_xlfn.XLOOKUP(Table2[[#This Row],[Store_ID]],Table6[Store_ID],Table6[Monthly Target],"Missing Target")</f>
        <v>1000000</v>
      </c>
      <c r="T1798" s="2" t="str">
        <f>_xlfn.XLOOKUP(Table2[[#This Row],[Store_ID]],Table6[Store_ID],Table6[Region],"Not Found")</f>
        <v>South Zone 3</v>
      </c>
      <c r="U1798" s="2" t="s">
        <v>153</v>
      </c>
      <c r="V1798" s="2" t="str">
        <f>_xlfn.XLOOKUP(Table2[[#This Row],[Employee_ID]],Table5[Employee_ID],Table5[Employee Name],"Not Found")</f>
        <v>Rani Mishra</v>
      </c>
      <c r="W1798" s="2">
        <v>1</v>
      </c>
      <c r="X1798" s="2">
        <v>1116.78</v>
      </c>
      <c r="Y1798" s="2">
        <v>10</v>
      </c>
      <c r="Z1798" s="2">
        <v>111.68</v>
      </c>
      <c r="AA1798" s="2">
        <v>12</v>
      </c>
      <c r="AB1798" s="2">
        <v>120.61</v>
      </c>
      <c r="AC1798" s="2">
        <v>1125.71</v>
      </c>
      <c r="AD1798" s="2">
        <v>759</v>
      </c>
      <c r="AE1798" s="2">
        <f t="shared" si="58"/>
        <v>246.10000000000002</v>
      </c>
      <c r="AF1798" s="2" t="s">
        <v>35</v>
      </c>
      <c r="AG1798" s="42">
        <f>IFERROR(Table2[[#This Row],[Profit]]/Table2[[#This Row],[Sales Amount]],0)</f>
        <v>0.21861758356948061</v>
      </c>
      <c r="AH1798" s="2" t="str">
        <f>TRIM(Table2[[#This Row],[Payment Modee]])</f>
        <v>Debit Card</v>
      </c>
      <c r="AI1798" s="2" t="s">
        <v>26</v>
      </c>
      <c r="AJ1798" s="2" t="s">
        <v>27</v>
      </c>
      <c r="AK1798" s="2" t="s">
        <v>335</v>
      </c>
      <c r="AL1798" s="16" t="str">
        <f>IF(HOUR(Table2[[#This Row],[Order Time]])&lt;12,"Morning",IF(HOUR(Table2[[#This Row],[Order Time]])&lt;17,"Afternoon",IF(HOUR(Table2[[#This Row],[Order Time]])&lt;21,"Evening","Night")))</f>
        <v>Evening</v>
      </c>
      <c r="AM1798" s="16" t="s">
        <v>29</v>
      </c>
    </row>
    <row r="1799" spans="1:39" x14ac:dyDescent="0.25">
      <c r="A1799" s="13" t="s">
        <v>3632</v>
      </c>
      <c r="B1799" s="4">
        <v>45571</v>
      </c>
      <c r="C1799" s="2">
        <f>YEAR(Table2[[#This Row],[Invoice Date]])</f>
        <v>2024</v>
      </c>
      <c r="D1799" s="2" t="str">
        <f>TEXT(Table2[[#This Row],[Invoice Date]],"mmm")</f>
        <v>Oct</v>
      </c>
      <c r="E1799" s="2" t="str">
        <f>Table2[[#This Row],[Store_ID]]&amp;"-"&amp;Table2[[#This Row],[Year]]&amp;"-"&amp;Table2[[#This Row],[Month]]</f>
        <v>STR062-2024-Oct</v>
      </c>
      <c r="F1799" s="2" t="s">
        <v>1161</v>
      </c>
      <c r="G1799" s="2" t="str">
        <f>_xlfn.XLOOKUP(Table2[[#This Row],[Customer_ID]],Table3[Customer_ID],Table3[Customer Name],"Not Found")</f>
        <v>Selvam Gounder</v>
      </c>
      <c r="H1799" s="2" t="str">
        <f>_xlfn.XLOOKUP(Table2[[#This Row],[Customer_ID]],Table3[Customer_ID],Table3[Gender],"Female")</f>
        <v>Male</v>
      </c>
      <c r="I1799" s="2" t="str">
        <f>_xlfn.XLOOKUP(Table2[[#This Row],[Customer_ID]],Table3[Customer_ID],Table3[City],"Missing Memebership")</f>
        <v>Mysuru</v>
      </c>
      <c r="J1799" s="2" t="str">
        <f>_xlfn.XLOOKUP(Table2[[#This Row],[Customer_ID]],Table3[Customer_ID],Table3[State],"Karnataka")</f>
        <v>Karnataka</v>
      </c>
      <c r="K1799" s="2" t="str">
        <f>_xlfn.XLOOKUP(Table2[[#This Row],[Customer_ID]],Table3[Customer_ID],Table3[Membership],"Regular")</f>
        <v>Regular</v>
      </c>
      <c r="L1799" s="2" t="s">
        <v>96</v>
      </c>
      <c r="M1799" s="2" t="str">
        <f>_xlfn.XLOOKUP(Table2[[#This Row],[Product_ID]],Table4[Product_ID],Table4[Product_Name],"Not Found")</f>
        <v>Metro Shoes Regular Fit Charcoal</v>
      </c>
      <c r="N1799" s="2" t="str">
        <f>_xlfn.XLOOKUP(Table2[[#This Row],[Product_ID]],Table4[Product_ID],Table4[Category],"Not Found")</f>
        <v>Men Jeans</v>
      </c>
      <c r="O1799" s="2" t="str">
        <f>_xlfn.XLOOKUP(Table2[[#This Row],[Product_ID]],Table4[Product_ID],Table4[Subcategory],"Not Found")</f>
        <v>Regular Fit</v>
      </c>
      <c r="P1799" s="2" t="str">
        <f>_xlfn.XLOOKUP(Table2[[#This Row],[Product_ID]],Table4[Product_ID],Table4[Brand],"Missing Brand")</f>
        <v>Metro Shoes</v>
      </c>
      <c r="Q1799" s="2" t="s">
        <v>67</v>
      </c>
      <c r="R1799" s="2" t="str">
        <f>_xlfn.XLOOKUP(Table2[[#This Row],[Store_ID]],Table6[Store_ID],Table6[Store Name],"Not Found")</f>
        <v>TrendMart Vijayawada Standard</v>
      </c>
      <c r="S1799" s="2">
        <f>_xlfn.XLOOKUP(Table2[[#This Row],[Store_ID]],Table6[Store_ID],Table6[Monthly Target],"Missing Target")</f>
        <v>1000000</v>
      </c>
      <c r="T1799" s="2" t="str">
        <f>_xlfn.XLOOKUP(Table2[[#This Row],[Store_ID]],Table6[Store_ID],Table6[Region],"Not Found")</f>
        <v>South Zone 3</v>
      </c>
      <c r="U1799" s="2" t="s">
        <v>417</v>
      </c>
      <c r="V1799" s="2" t="str">
        <f>_xlfn.XLOOKUP(Table2[[#This Row],[Employee_ID]],Table5[Employee_ID],Table5[Employee Name],"Not Found")</f>
        <v>Arjun Krishnan</v>
      </c>
      <c r="W1799" s="2">
        <v>1</v>
      </c>
      <c r="X1799" s="2">
        <v>1168.74</v>
      </c>
      <c r="Y1799" s="2">
        <v>0</v>
      </c>
      <c r="Z1799" s="2">
        <v>0</v>
      </c>
      <c r="AA1799" s="2">
        <v>12</v>
      </c>
      <c r="AB1799" s="2">
        <v>140.25</v>
      </c>
      <c r="AC1799" s="2">
        <v>1308.99</v>
      </c>
      <c r="AD1799" s="2">
        <v>828.44</v>
      </c>
      <c r="AE1799" s="2">
        <f t="shared" si="58"/>
        <v>340.29999999999995</v>
      </c>
      <c r="AF1799" s="2" t="s">
        <v>56</v>
      </c>
      <c r="AG1799" s="42">
        <f>IFERROR(Table2[[#This Row],[Profit]]/Table2[[#This Row],[Sales Amount]],0)</f>
        <v>0.25997142835315773</v>
      </c>
      <c r="AH1799" s="2" t="str">
        <f>TRIM(Table2[[#This Row],[Payment Modee]])</f>
        <v>Credit Card</v>
      </c>
      <c r="AI1799" s="2" t="s">
        <v>36</v>
      </c>
      <c r="AJ1799" s="2" t="s">
        <v>27</v>
      </c>
      <c r="AK1799" s="2" t="s">
        <v>772</v>
      </c>
      <c r="AL1799" s="16" t="str">
        <f>IF(HOUR(Table2[[#This Row],[Order Time]])&lt;12,"Morning",IF(HOUR(Table2[[#This Row],[Order Time]])&lt;17,"Afternoon",IF(HOUR(Table2[[#This Row],[Order Time]])&lt;21,"Evening","Night")))</f>
        <v>Morning</v>
      </c>
      <c r="AM1799" s="16" t="s">
        <v>38</v>
      </c>
    </row>
    <row r="1800" spans="1:39" x14ac:dyDescent="0.25">
      <c r="A1800" s="13" t="s">
        <v>3633</v>
      </c>
      <c r="B1800" s="4">
        <v>45608</v>
      </c>
      <c r="C1800" s="2">
        <f>YEAR(Table2[[#This Row],[Invoice Date]])</f>
        <v>2024</v>
      </c>
      <c r="D1800" s="2" t="str">
        <f>TEXT(Table2[[#This Row],[Invoice Date]],"mmm")</f>
        <v>Nov</v>
      </c>
      <c r="E1800" s="2" t="str">
        <f>Table2[[#This Row],[Store_ID]]&amp;"-"&amp;Table2[[#This Row],[Year]]&amp;"-"&amp;Table2[[#This Row],[Month]]</f>
        <v>STR083-2024-Nov</v>
      </c>
      <c r="F1800" s="2" t="s">
        <v>1273</v>
      </c>
      <c r="G1800" s="2" t="str">
        <f>_xlfn.XLOOKUP(Table2[[#This Row],[Customer_ID]],Table3[Customer_ID],Table3[Customer Name],"Not Found")</f>
        <v>Anjali Bhat</v>
      </c>
      <c r="H1800" s="2" t="str">
        <f>_xlfn.XLOOKUP(Table2[[#This Row],[Customer_ID]],Table3[Customer_ID],Table3[Gender],"Female")</f>
        <v>Female</v>
      </c>
      <c r="I1800" s="2" t="str">
        <f>_xlfn.XLOOKUP(Table2[[#This Row],[Customer_ID]],Table3[Customer_ID],Table3[City],"Missing Memebership")</f>
        <v>Alappuzha</v>
      </c>
      <c r="J1800" s="2" t="str">
        <f>_xlfn.XLOOKUP(Table2[[#This Row],[Customer_ID]],Table3[Customer_ID],Table3[State],"Karnataka")</f>
        <v>Kerala</v>
      </c>
      <c r="K1800" s="2" t="str">
        <f>_xlfn.XLOOKUP(Table2[[#This Row],[Customer_ID]],Table3[Customer_ID],Table3[Membership],"Regular")</f>
        <v>Silver</v>
      </c>
      <c r="L1800" s="2" t="s">
        <v>1640</v>
      </c>
      <c r="M1800" s="2" t="str">
        <f>_xlfn.XLOOKUP(Table2[[#This Row],[Product_ID]],Table4[Product_ID],Table4[Product_Name],"Not Found")</f>
        <v>Pantaloons Track Suit Brown</v>
      </c>
      <c r="N1800" s="2" t="str">
        <f>_xlfn.XLOOKUP(Table2[[#This Row],[Product_ID]],Table4[Product_ID],Table4[Category],"Not Found")</f>
        <v>Sportswear</v>
      </c>
      <c r="O1800" s="2" t="str">
        <f>_xlfn.XLOOKUP(Table2[[#This Row],[Product_ID]],Table4[Product_ID],Table4[Subcategory],"Not Found")</f>
        <v>Track Suit</v>
      </c>
      <c r="P1800" s="2" t="str">
        <f>_xlfn.XLOOKUP(Table2[[#This Row],[Product_ID]],Table4[Product_ID],Table4[Brand],"Missing Brand")</f>
        <v>Pantaloons</v>
      </c>
      <c r="Q1800" s="2" t="s">
        <v>228</v>
      </c>
      <c r="R1800" s="2" t="str">
        <f>_xlfn.XLOOKUP(Table2[[#This Row],[Store_ID]],Table6[Store_ID],Table6[Store Name],"Not Found")</f>
        <v>TrendMart Tumakuru Outlet</v>
      </c>
      <c r="S1800" s="2">
        <f>_xlfn.XLOOKUP(Table2[[#This Row],[Store_ID]],Table6[Store_ID],Table6[Monthly Target],"Missing Target")</f>
        <v>1200000</v>
      </c>
      <c r="T1800" s="2" t="str">
        <f>_xlfn.XLOOKUP(Table2[[#This Row],[Store_ID]],Table6[Store_ID],Table6[Region],"Not Found")</f>
        <v>South Zone 2</v>
      </c>
      <c r="U1800" s="2" t="s">
        <v>153</v>
      </c>
      <c r="V1800" s="2" t="str">
        <f>_xlfn.XLOOKUP(Table2[[#This Row],[Employee_ID]],Table5[Employee_ID],Table5[Employee Name],"Not Found")</f>
        <v>Rani Mishra</v>
      </c>
      <c r="W1800" s="2">
        <v>1</v>
      </c>
      <c r="X1800" s="2">
        <v>1360.92</v>
      </c>
      <c r="Y1800" s="2">
        <v>25</v>
      </c>
      <c r="Z1800" s="2">
        <v>340.23</v>
      </c>
      <c r="AA1800" s="2">
        <v>12</v>
      </c>
      <c r="AB1800" s="2">
        <v>122.48</v>
      </c>
      <c r="AC1800" s="2">
        <v>1143.17</v>
      </c>
      <c r="AD1800" s="2">
        <v>893.89</v>
      </c>
      <c r="AE1800" s="2">
        <f t="shared" si="58"/>
        <v>126.80000000000008</v>
      </c>
      <c r="AF1800" s="2" t="s">
        <v>25</v>
      </c>
      <c r="AG1800" s="42">
        <f>IFERROR(Table2[[#This Row],[Profit]]/Table2[[#This Row],[Sales Amount]],0)</f>
        <v>0.11091963574971359</v>
      </c>
      <c r="AH1800" s="2" t="str">
        <f>TRIM(Table2[[#This Row],[Payment Modee]])</f>
        <v>UPI</v>
      </c>
      <c r="AI1800" s="2" t="s">
        <v>26</v>
      </c>
      <c r="AJ1800" s="2" t="s">
        <v>27</v>
      </c>
      <c r="AK1800" s="2" t="s">
        <v>1530</v>
      </c>
      <c r="AL1800" s="16" t="str">
        <f>IF(HOUR(Table2[[#This Row],[Order Time]])&lt;12,"Morning",IF(HOUR(Table2[[#This Row],[Order Time]])&lt;17,"Afternoon",IF(HOUR(Table2[[#This Row],[Order Time]])&lt;21,"Evening","Night")))</f>
        <v>Evening</v>
      </c>
      <c r="AM1800" s="16" t="s">
        <v>29</v>
      </c>
    </row>
    <row r="1801" spans="1:39" x14ac:dyDescent="0.25">
      <c r="A1801" s="13" t="s">
        <v>3634</v>
      </c>
      <c r="B1801" s="4">
        <v>45423</v>
      </c>
      <c r="C1801" s="2">
        <f>YEAR(Table2[[#This Row],[Invoice Date]])</f>
        <v>2024</v>
      </c>
      <c r="D1801" s="2" t="str">
        <f>TEXT(Table2[[#This Row],[Invoice Date]],"mmm")</f>
        <v>May</v>
      </c>
      <c r="E1801" s="2" t="str">
        <f>Table2[[#This Row],[Store_ID]]&amp;"-"&amp;Table2[[#This Row],[Year]]&amp;"-"&amp;Table2[[#This Row],[Month]]</f>
        <v>STR111-2024-May</v>
      </c>
      <c r="F1801" s="2" t="s">
        <v>1044</v>
      </c>
      <c r="G1801" s="2" t="str">
        <f>_xlfn.XLOOKUP(Table2[[#This Row],[Customer_ID]],Table3[Customer_ID],Table3[Customer Name],"Not Found")</f>
        <v>Rahul Nair</v>
      </c>
      <c r="H1801" s="2" t="str">
        <f>_xlfn.XLOOKUP(Table2[[#This Row],[Customer_ID]],Table3[Customer_ID],Table3[Gender],"Female")</f>
        <v>Male</v>
      </c>
      <c r="I1801" s="2" t="str">
        <f>_xlfn.XLOOKUP(Table2[[#This Row],[Customer_ID]],Table3[Customer_ID],Table3[City],"Missing Memebership")</f>
        <v>Khammam</v>
      </c>
      <c r="J1801" s="2" t="str">
        <f>_xlfn.XLOOKUP(Table2[[#This Row],[Customer_ID]],Table3[Customer_ID],Table3[State],"Karnataka")</f>
        <v>Telangana</v>
      </c>
      <c r="K1801" s="2" t="str">
        <f>_xlfn.XLOOKUP(Table2[[#This Row],[Customer_ID]],Table3[Customer_ID],Table3[Membership],"Regular")</f>
        <v>Silver</v>
      </c>
      <c r="L1801" s="2" t="s">
        <v>1070</v>
      </c>
      <c r="M1801" s="2" t="str">
        <f>_xlfn.XLOOKUP(Table2[[#This Row],[Product_ID]],Table4[Product_ID],Table4[Product_Name],"Not Found")</f>
        <v>Sparx Slippers Red</v>
      </c>
      <c r="N1801" s="2" t="str">
        <f>_xlfn.XLOOKUP(Table2[[#This Row],[Product_ID]],Table4[Product_ID],Table4[Category],"Not Found")</f>
        <v>Footwear</v>
      </c>
      <c r="O1801" s="2" t="str">
        <f>_xlfn.XLOOKUP(Table2[[#This Row],[Product_ID]],Table4[Product_ID],Table4[Subcategory],"Not Found")</f>
        <v>Slippers</v>
      </c>
      <c r="P1801" s="2" t="str">
        <f>_xlfn.XLOOKUP(Table2[[#This Row],[Product_ID]],Table4[Product_ID],Table4[Brand],"Missing Brand")</f>
        <v>Sparx</v>
      </c>
      <c r="Q1801" s="2" t="s">
        <v>180</v>
      </c>
      <c r="R1801" s="2" t="str">
        <f>_xlfn.XLOOKUP(Table2[[#This Row],[Store_ID]],Table6[Store_ID],Table6[Store Name],"Not Found")</f>
        <v>TrendMart Kurnool Outlet</v>
      </c>
      <c r="S1801" s="2">
        <f>_xlfn.XLOOKUP(Table2[[#This Row],[Store_ID]],Table6[Store_ID],Table6[Monthly Target],"Missing Target")</f>
        <v>2500000</v>
      </c>
      <c r="T1801" s="2" t="str">
        <f>_xlfn.XLOOKUP(Table2[[#This Row],[Store_ID]],Table6[Store_ID],Table6[Region],"Not Found")</f>
        <v>South Zone 3</v>
      </c>
      <c r="U1801" s="2" t="s">
        <v>283</v>
      </c>
      <c r="V1801" s="2" t="str">
        <f>_xlfn.XLOOKUP(Table2[[#This Row],[Employee_ID]],Table5[Employee_ID],Table5[Employee Name],"Not Found")</f>
        <v>Priya Balasubramaniam</v>
      </c>
      <c r="W1801" s="2">
        <v>3</v>
      </c>
      <c r="X1801" s="2">
        <v>1731.62</v>
      </c>
      <c r="Y1801" s="2">
        <v>15</v>
      </c>
      <c r="Z1801" s="2">
        <v>779.23</v>
      </c>
      <c r="AA1801" s="2">
        <v>12</v>
      </c>
      <c r="AB1801" s="2">
        <v>529.88</v>
      </c>
      <c r="AC1801" s="2">
        <v>4945.51</v>
      </c>
      <c r="AD1801" s="2">
        <v>3435.63</v>
      </c>
      <c r="AE1801" s="2">
        <f t="shared" si="58"/>
        <v>980.00000000000011</v>
      </c>
      <c r="AF1801" s="2" t="s">
        <v>69</v>
      </c>
      <c r="AG1801" s="42">
        <f>IFERROR(Table2[[#This Row],[Profit]]/Table2[[#This Row],[Sales Amount]],0)</f>
        <v>0.19815954269630434</v>
      </c>
      <c r="AH1801" s="2" t="str">
        <f>TRIM(Table2[[#This Row],[Payment Modee]])</f>
        <v>Cash</v>
      </c>
      <c r="AI1801" s="2" t="s">
        <v>26</v>
      </c>
      <c r="AJ1801" s="2" t="s">
        <v>27</v>
      </c>
      <c r="AK1801" s="2" t="s">
        <v>2412</v>
      </c>
      <c r="AL1801" s="16" t="str">
        <f>IF(HOUR(Table2[[#This Row],[Order Time]])&lt;12,"Morning",IF(HOUR(Table2[[#This Row],[Order Time]])&lt;17,"Afternoon",IF(HOUR(Table2[[#This Row],[Order Time]])&lt;21,"Evening","Night")))</f>
        <v>Afternoon</v>
      </c>
      <c r="AM1801" s="16" t="s">
        <v>38</v>
      </c>
    </row>
    <row r="1802" spans="1:39" x14ac:dyDescent="0.25">
      <c r="A1802" s="13" t="s">
        <v>3635</v>
      </c>
      <c r="B1802" s="4">
        <v>45736</v>
      </c>
      <c r="C1802" s="2">
        <f>YEAR(Table2[[#This Row],[Invoice Date]])</f>
        <v>2025</v>
      </c>
      <c r="D1802" s="2" t="str">
        <f>TEXT(Table2[[#This Row],[Invoice Date]],"mmm")</f>
        <v>Mar</v>
      </c>
      <c r="E1802" s="2" t="str">
        <f>Table2[[#This Row],[Store_ID]]&amp;"-"&amp;Table2[[#This Row],[Year]]&amp;"-"&amp;Table2[[#This Row],[Month]]</f>
        <v>STR051-2025-Mar</v>
      </c>
      <c r="F1802" s="2" t="s">
        <v>3563</v>
      </c>
      <c r="G1802" s="2" t="str">
        <f>_xlfn.XLOOKUP(Table2[[#This Row],[Customer_ID]],Table3[Customer_ID],Table3[Customer Name],"Not Found")</f>
        <v>Revathi Murthy</v>
      </c>
      <c r="H1802" s="2" t="str">
        <f>_xlfn.XLOOKUP(Table2[[#This Row],[Customer_ID]],Table3[Customer_ID],Table3[Gender],"Female")</f>
        <v>Female</v>
      </c>
      <c r="I1802" s="2" t="str">
        <f>_xlfn.XLOOKUP(Table2[[#This Row],[Customer_ID]],Table3[Customer_ID],Table3[City],"Missing Memebership")</f>
        <v>Vellore</v>
      </c>
      <c r="J1802" s="2" t="str">
        <f>_xlfn.XLOOKUP(Table2[[#This Row],[Customer_ID]],Table3[Customer_ID],Table3[State],"Karnataka")</f>
        <v>Tamil Nadu</v>
      </c>
      <c r="K1802" s="2" t="str">
        <f>_xlfn.XLOOKUP(Table2[[#This Row],[Customer_ID]],Table3[Customer_ID],Table3[Membership],"Regular")</f>
        <v>Regular</v>
      </c>
      <c r="L1802" s="2" t="s">
        <v>605</v>
      </c>
      <c r="M1802" s="2" t="str">
        <f>_xlfn.XLOOKUP(Table2[[#This Row],[Product_ID]],Table4[Product_ID],Table4[Product_Name],"Not Found")</f>
        <v>Pantaloons Shirt Dress Grey</v>
      </c>
      <c r="N1802" s="2" t="str">
        <f>_xlfn.XLOOKUP(Table2[[#This Row],[Product_ID]],Table4[Product_ID],Table4[Category],"Not Found")</f>
        <v>Women Dresses</v>
      </c>
      <c r="O1802" s="2" t="str">
        <f>_xlfn.XLOOKUP(Table2[[#This Row],[Product_ID]],Table4[Product_ID],Table4[Subcategory],"Not Found")</f>
        <v>Shirt Dress</v>
      </c>
      <c r="P1802" s="2" t="str">
        <f>_xlfn.XLOOKUP(Table2[[#This Row],[Product_ID]],Table4[Product_ID],Table4[Brand],"Missing Brand")</f>
        <v>Pantaloons</v>
      </c>
      <c r="Q1802" s="2" t="s">
        <v>312</v>
      </c>
      <c r="R1802" s="2" t="str">
        <f>_xlfn.XLOOKUP(Table2[[#This Row],[Store_ID]],Table6[Store_ID],Table6[Store Name],"Not Found")</f>
        <v>TrendMart Kozhikode Outlet</v>
      </c>
      <c r="S1802" s="2">
        <f>_xlfn.XLOOKUP(Table2[[#This Row],[Store_ID]],Table6[Store_ID],Table6[Monthly Target],"Missing Target")</f>
        <v>2000000</v>
      </c>
      <c r="T1802" s="2" t="str">
        <f>_xlfn.XLOOKUP(Table2[[#This Row],[Store_ID]],Table6[Store_ID],Table6[Region],"Not Found")</f>
        <v>South Zone 1</v>
      </c>
      <c r="U1802" s="2" t="s">
        <v>118</v>
      </c>
      <c r="V1802" s="2" t="str">
        <f>_xlfn.XLOOKUP(Table2[[#This Row],[Employee_ID]],Table5[Employee_ID],Table5[Employee Name],"Not Found")</f>
        <v>Deepak Kamath</v>
      </c>
      <c r="W1802" s="2">
        <v>3</v>
      </c>
      <c r="X1802" s="2">
        <v>1754.37</v>
      </c>
      <c r="Y1802" s="2">
        <v>0</v>
      </c>
      <c r="Z1802" s="2">
        <v>0</v>
      </c>
      <c r="AA1802" s="2">
        <v>12</v>
      </c>
      <c r="AB1802" s="2">
        <v>631.57000000000005</v>
      </c>
      <c r="AC1802" s="2">
        <v>5894.68</v>
      </c>
      <c r="AD1802" s="2">
        <v>3399.81</v>
      </c>
      <c r="AE1802" s="2">
        <f t="shared" si="58"/>
        <v>1863.3000000000002</v>
      </c>
      <c r="AF1802" s="2" t="s">
        <v>136</v>
      </c>
      <c r="AG1802" s="42">
        <f>IFERROR(Table2[[#This Row],[Profit]]/Table2[[#This Row],[Sales Amount]],0)</f>
        <v>0.31609858380777245</v>
      </c>
      <c r="AH1802" s="2" t="str">
        <f>TRIM(Table2[[#This Row],[Payment Modee]])</f>
        <v>EMI</v>
      </c>
      <c r="AI1802" s="2" t="s">
        <v>26</v>
      </c>
      <c r="AJ1802" s="2" t="s">
        <v>27</v>
      </c>
      <c r="AK1802" s="2" t="s">
        <v>221</v>
      </c>
      <c r="AL1802" s="16" t="str">
        <f>IF(HOUR(Table2[[#This Row],[Order Time]])&lt;12,"Morning",IF(HOUR(Table2[[#This Row],[Order Time]])&lt;17,"Afternoon",IF(HOUR(Table2[[#This Row],[Order Time]])&lt;21,"Evening","Night")))</f>
        <v>Afternoon</v>
      </c>
      <c r="AM1802" s="16" t="s">
        <v>29</v>
      </c>
    </row>
    <row r="1803" spans="1:39" x14ac:dyDescent="0.25">
      <c r="A1803" s="13" t="s">
        <v>3636</v>
      </c>
      <c r="B1803" s="4">
        <v>45557</v>
      </c>
      <c r="C1803" s="2">
        <f>YEAR(Table2[[#This Row],[Invoice Date]])</f>
        <v>2024</v>
      </c>
      <c r="D1803" s="2" t="str">
        <f>TEXT(Table2[[#This Row],[Invoice Date]],"mmm")</f>
        <v>Sep</v>
      </c>
      <c r="E1803" s="2" t="str">
        <f>Table2[[#This Row],[Store_ID]]&amp;"-"&amp;Table2[[#This Row],[Year]]&amp;"-"&amp;Table2[[#This Row],[Month]]</f>
        <v>STR104-2024-Sep</v>
      </c>
      <c r="F1803" s="2" t="s">
        <v>204</v>
      </c>
      <c r="G1803" s="2" t="str">
        <f>_xlfn.XLOOKUP(Table2[[#This Row],[Customer_ID]],Table3[Customer_ID],Table3[Customer Name],"Not Found")</f>
        <v>Sunita Rao</v>
      </c>
      <c r="H1803" s="2" t="str">
        <f>_xlfn.XLOOKUP(Table2[[#This Row],[Customer_ID]],Table3[Customer_ID],Table3[Gender],"Female")</f>
        <v>Female</v>
      </c>
      <c r="I1803" s="2" t="str">
        <f>_xlfn.XLOOKUP(Table2[[#This Row],[Customer_ID]],Table3[Customer_ID],Table3[City],"Missing Memebership")</f>
        <v>Kannur</v>
      </c>
      <c r="J1803" s="2" t="str">
        <f>_xlfn.XLOOKUP(Table2[[#This Row],[Customer_ID]],Table3[Customer_ID],Table3[State],"Karnataka")</f>
        <v>Kerala</v>
      </c>
      <c r="K1803" s="2" t="str">
        <f>_xlfn.XLOOKUP(Table2[[#This Row],[Customer_ID]],Table3[Customer_ID],Table3[Membership],"Regular")</f>
        <v>Regular</v>
      </c>
      <c r="L1803" s="2" t="s">
        <v>1460</v>
      </c>
      <c r="M1803" s="2" t="str">
        <f>_xlfn.XLOOKUP(Table2[[#This Row],[Product_ID]],Table4[Product_ID],Table4[Product_Name],"Not Found")</f>
        <v>Liberty Anarkali Kurti Purple</v>
      </c>
      <c r="N1803" s="2" t="str">
        <f>_xlfn.XLOOKUP(Table2[[#This Row],[Product_ID]],Table4[Product_ID],Table4[Category],"Not Found")</f>
        <v>Women Kurtis</v>
      </c>
      <c r="O1803" s="2" t="str">
        <f>_xlfn.XLOOKUP(Table2[[#This Row],[Product_ID]],Table4[Product_ID],Table4[Subcategory],"Not Found")</f>
        <v>Anarkali Kurti</v>
      </c>
      <c r="P1803" s="2" t="str">
        <f>_xlfn.XLOOKUP(Table2[[#This Row],[Product_ID]],Table4[Product_ID],Table4[Brand],"Missing Brand")</f>
        <v>Liberty</v>
      </c>
      <c r="Q1803" s="2" t="s">
        <v>399</v>
      </c>
      <c r="R1803" s="2" t="str">
        <f>_xlfn.XLOOKUP(Table2[[#This Row],[Store_ID]],Table6[Store_ID],Table6[Store Name],"Not Found")</f>
        <v>TrendMart Kochi High Street</v>
      </c>
      <c r="S1803" s="2">
        <f>_xlfn.XLOOKUP(Table2[[#This Row],[Store_ID]],Table6[Store_ID],Table6[Monthly Target],"Missing Target")</f>
        <v>1200000</v>
      </c>
      <c r="T1803" s="2" t="str">
        <f>_xlfn.XLOOKUP(Table2[[#This Row],[Store_ID]],Table6[Store_ID],Table6[Region],"Not Found")</f>
        <v>South Zone 1</v>
      </c>
      <c r="U1803" s="2" t="s">
        <v>435</v>
      </c>
      <c r="V1803" s="2" t="str">
        <f>_xlfn.XLOOKUP(Table2[[#This Row],[Employee_ID]],Table5[Employee_ID],Table5[Employee Name],"Not Found")</f>
        <v>Gopal Prasad</v>
      </c>
      <c r="W1803" s="2">
        <v>2</v>
      </c>
      <c r="X1803" s="2">
        <v>1288.79</v>
      </c>
      <c r="Y1803" s="2">
        <v>0</v>
      </c>
      <c r="Z1803" s="2">
        <v>0</v>
      </c>
      <c r="AA1803" s="2">
        <v>12</v>
      </c>
      <c r="AB1803" s="2">
        <v>309.31</v>
      </c>
      <c r="AC1803" s="2">
        <v>2886.89</v>
      </c>
      <c r="AD1803" s="2">
        <v>1617.98</v>
      </c>
      <c r="AE1803" s="2">
        <f t="shared" si="58"/>
        <v>959.59999999999991</v>
      </c>
      <c r="AF1803" s="2" t="s">
        <v>25</v>
      </c>
      <c r="AG1803" s="42">
        <f>IFERROR(Table2[[#This Row],[Profit]]/Table2[[#This Row],[Sales Amount]],0)</f>
        <v>0.33239922546408068</v>
      </c>
      <c r="AH1803" s="2" t="str">
        <f>TRIM(Table2[[#This Row],[Payment Modee]])</f>
        <v>UPI</v>
      </c>
      <c r="AI1803" s="2" t="s">
        <v>26</v>
      </c>
      <c r="AJ1803" s="2" t="s">
        <v>27</v>
      </c>
      <c r="AK1803" s="2" t="s">
        <v>3080</v>
      </c>
      <c r="AL1803" s="16" t="str">
        <f>IF(HOUR(Table2[[#This Row],[Order Time]])&lt;12,"Morning",IF(HOUR(Table2[[#This Row],[Order Time]])&lt;17,"Afternoon",IF(HOUR(Table2[[#This Row],[Order Time]])&lt;21,"Evening","Night")))</f>
        <v>Morning</v>
      </c>
      <c r="AM1803" s="16" t="s">
        <v>38</v>
      </c>
    </row>
    <row r="1804" spans="1:39" x14ac:dyDescent="0.25">
      <c r="A1804" s="13" t="s">
        <v>3637</v>
      </c>
      <c r="B1804" s="4">
        <v>45626</v>
      </c>
      <c r="C1804" s="2">
        <f>YEAR(Table2[[#This Row],[Invoice Date]])</f>
        <v>2024</v>
      </c>
      <c r="D1804" s="2" t="str">
        <f>TEXT(Table2[[#This Row],[Invoice Date]],"mmm")</f>
        <v>Nov</v>
      </c>
      <c r="E1804" s="2" t="str">
        <f>Table2[[#This Row],[Store_ID]]&amp;"-"&amp;Table2[[#This Row],[Year]]&amp;"-"&amp;Table2[[#This Row],[Month]]</f>
        <v>STR089-2024-Nov</v>
      </c>
      <c r="F1804" s="2" t="s">
        <v>934</v>
      </c>
      <c r="G1804" s="2" t="str">
        <f>_xlfn.XLOOKUP(Table2[[#This Row],[Customer_ID]],Table3[Customer_ID],Table3[Customer Name],"Not Found")</f>
        <v>Uday Mudaliar</v>
      </c>
      <c r="H1804" s="2" t="str">
        <f>_xlfn.XLOOKUP(Table2[[#This Row],[Customer_ID]],Table3[Customer_ID],Table3[Gender],"Female")</f>
        <v>Male</v>
      </c>
      <c r="I1804" s="2" t="str">
        <f>_xlfn.XLOOKUP(Table2[[#This Row],[Customer_ID]],Table3[Customer_ID],Table3[City],"Missing Memebership")</f>
        <v>Salem</v>
      </c>
      <c r="J1804" s="2" t="str">
        <f>_xlfn.XLOOKUP(Table2[[#This Row],[Customer_ID]],Table3[Customer_ID],Table3[State],"Karnataka")</f>
        <v>Tamil Nadu</v>
      </c>
      <c r="K1804" s="2" t="str">
        <f>_xlfn.XLOOKUP(Table2[[#This Row],[Customer_ID]],Table3[Customer_ID],Table3[Membership],"Regular")</f>
        <v>Silver</v>
      </c>
      <c r="L1804" s="2" t="s">
        <v>1048</v>
      </c>
      <c r="M1804" s="2" t="str">
        <f>_xlfn.XLOOKUP(Table2[[#This Row],[Product_ID]],Table4[Product_ID],Table4[Product_Name],"Not Found")</f>
        <v>Allen Solly Kids Shorts Teal</v>
      </c>
      <c r="N1804" s="2" t="str">
        <f>_xlfn.XLOOKUP(Table2[[#This Row],[Product_ID]],Table4[Product_ID],Table4[Category],"Not Found")</f>
        <v>Kids Wear</v>
      </c>
      <c r="O1804" s="2" t="str">
        <f>_xlfn.XLOOKUP(Table2[[#This Row],[Product_ID]],Table4[Product_ID],Table4[Subcategory],"Not Found")</f>
        <v>Kids Shorts</v>
      </c>
      <c r="P1804" s="2" t="str">
        <f>_xlfn.XLOOKUP(Table2[[#This Row],[Product_ID]],Table4[Product_ID],Table4[Brand],"Missing Brand")</f>
        <v>Allen Solly</v>
      </c>
      <c r="Q1804" s="2" t="s">
        <v>525</v>
      </c>
      <c r="R1804" s="2" t="str">
        <f>_xlfn.XLOOKUP(Table2[[#This Row],[Store_ID]],Table6[Store_ID],Table6[Store Name],"Not Found")</f>
        <v>TrendMart Kurnool Outlet</v>
      </c>
      <c r="S1804" s="2">
        <f>_xlfn.XLOOKUP(Table2[[#This Row],[Store_ID]],Table6[Store_ID],Table6[Monthly Target],"Missing Target")</f>
        <v>800000</v>
      </c>
      <c r="T1804" s="2" t="str">
        <f>_xlfn.XLOOKUP(Table2[[#This Row],[Store_ID]],Table6[Store_ID],Table6[Region],"Not Found")</f>
        <v>South Zone 3</v>
      </c>
      <c r="U1804" s="2" t="s">
        <v>417</v>
      </c>
      <c r="V1804" s="2" t="str">
        <f>_xlfn.XLOOKUP(Table2[[#This Row],[Employee_ID]],Table5[Employee_ID],Table5[Employee Name],"Not Found")</f>
        <v>Arjun Krishnan</v>
      </c>
      <c r="W1804" s="2">
        <v>1</v>
      </c>
      <c r="X1804" s="2">
        <v>741.02</v>
      </c>
      <c r="Y1804" s="2">
        <v>10</v>
      </c>
      <c r="Z1804" s="2">
        <v>74.099999999999994</v>
      </c>
      <c r="AA1804" s="2">
        <v>5</v>
      </c>
      <c r="AB1804" s="2">
        <v>33.35</v>
      </c>
      <c r="AC1804" s="2">
        <v>700.27</v>
      </c>
      <c r="AD1804" s="2">
        <v>509.44</v>
      </c>
      <c r="AE1804" s="2">
        <f t="shared" si="58"/>
        <v>157.47999999999999</v>
      </c>
      <c r="AF1804" s="2" t="s">
        <v>25</v>
      </c>
      <c r="AG1804" s="42">
        <f>IFERROR(Table2[[#This Row],[Profit]]/Table2[[#This Row],[Sales Amount]],0)</f>
        <v>0.22488468733488512</v>
      </c>
      <c r="AH1804" s="2" t="str">
        <f>TRIM(Table2[[#This Row],[Payment Modee]])</f>
        <v>UPI</v>
      </c>
      <c r="AI1804" s="2" t="s">
        <v>26</v>
      </c>
      <c r="AJ1804" s="2" t="s">
        <v>27</v>
      </c>
      <c r="AK1804" s="2" t="s">
        <v>3638</v>
      </c>
      <c r="AL1804" s="16" t="str">
        <f>IF(HOUR(Table2[[#This Row],[Order Time]])&lt;12,"Morning",IF(HOUR(Table2[[#This Row],[Order Time]])&lt;17,"Afternoon",IF(HOUR(Table2[[#This Row],[Order Time]])&lt;21,"Evening","Night")))</f>
        <v>Morning</v>
      </c>
      <c r="AM1804" s="16" t="s">
        <v>38</v>
      </c>
    </row>
    <row r="1805" spans="1:39" x14ac:dyDescent="0.25">
      <c r="A1805" s="13" t="s">
        <v>3639</v>
      </c>
      <c r="B1805" s="4">
        <v>45395</v>
      </c>
      <c r="C1805" s="2">
        <f>YEAR(Table2[[#This Row],[Invoice Date]])</f>
        <v>2024</v>
      </c>
      <c r="D1805" s="2" t="str">
        <f>TEXT(Table2[[#This Row],[Invoice Date]],"mmm")</f>
        <v>Apr</v>
      </c>
      <c r="E1805" s="2" t="str">
        <f>Table2[[#This Row],[Store_ID]]&amp;"-"&amp;Table2[[#This Row],[Year]]&amp;"-"&amp;Table2[[#This Row],[Month]]</f>
        <v>STR012-2024-Apr</v>
      </c>
      <c r="F1805" s="2" t="s">
        <v>2717</v>
      </c>
      <c r="G1805" s="2" t="str">
        <f>_xlfn.XLOOKUP(Table2[[#This Row],[Customer_ID]],Table3[Customer_ID],Table3[Customer Name],"Not Found")</f>
        <v>Naresh Iyer</v>
      </c>
      <c r="H1805" s="2" t="str">
        <f>_xlfn.XLOOKUP(Table2[[#This Row],[Customer_ID]],Table3[Customer_ID],Table3[Gender],"Female")</f>
        <v>Male</v>
      </c>
      <c r="I1805" s="2" t="str">
        <f>_xlfn.XLOOKUP(Table2[[#This Row],[Customer_ID]],Table3[Customer_ID],Table3[City],"Missing Memebership")</f>
        <v>Dindigul</v>
      </c>
      <c r="J1805" s="2" t="str">
        <f>_xlfn.XLOOKUP(Table2[[#This Row],[Customer_ID]],Table3[Customer_ID],Table3[State],"Karnataka")</f>
        <v>Tamil Nadu</v>
      </c>
      <c r="K1805" s="2" t="str">
        <f>_xlfn.XLOOKUP(Table2[[#This Row],[Customer_ID]],Table3[Customer_ID],Table3[Membership],"Regular")</f>
        <v>Regular</v>
      </c>
      <c r="L1805" s="2" t="s">
        <v>404</v>
      </c>
      <c r="M1805" s="2" t="str">
        <f>_xlfn.XLOOKUP(Table2[[#This Row],[Product_ID]],Table4[Product_ID],Table4[Product_Name],"Not Found")</f>
        <v>Nike Bifold Wallet Navy Blue</v>
      </c>
      <c r="N1805" s="2" t="str">
        <f>_xlfn.XLOOKUP(Table2[[#This Row],[Product_ID]],Table4[Product_ID],Table4[Category],"Not Found")</f>
        <v>Wallets</v>
      </c>
      <c r="O1805" s="2" t="str">
        <f>_xlfn.XLOOKUP(Table2[[#This Row],[Product_ID]],Table4[Product_ID],Table4[Subcategory],"Not Found")</f>
        <v>Bifold Wallet</v>
      </c>
      <c r="P1805" s="2" t="str">
        <f>_xlfn.XLOOKUP(Table2[[#This Row],[Product_ID]],Table4[Product_ID],Table4[Brand],"Missing Brand")</f>
        <v>Nike</v>
      </c>
      <c r="Q1805" s="2" t="s">
        <v>588</v>
      </c>
      <c r="R1805" s="2" t="str">
        <f>_xlfn.XLOOKUP(Table2[[#This Row],[Store_ID]],Table6[Store_ID],Table6[Store Name],"Not Found")</f>
        <v>TrendMart Vijayawada Mall Kiosk</v>
      </c>
      <c r="S1805" s="2">
        <f>_xlfn.XLOOKUP(Table2[[#This Row],[Store_ID]],Table6[Store_ID],Table6[Monthly Target],"Missing Target")</f>
        <v>2000000</v>
      </c>
      <c r="T1805" s="2" t="str">
        <f>_xlfn.XLOOKUP(Table2[[#This Row],[Store_ID]],Table6[Store_ID],Table6[Region],"Not Found")</f>
        <v>South Zone 3</v>
      </c>
      <c r="U1805" s="2" t="s">
        <v>102</v>
      </c>
      <c r="V1805" s="2" t="str">
        <f>_xlfn.XLOOKUP(Table2[[#This Row],[Employee_ID]],Table5[Employee_ID],Table5[Employee Name],"Not Found")</f>
        <v>Chandra Reddy</v>
      </c>
      <c r="W1805" s="2">
        <v>3</v>
      </c>
      <c r="X1805" s="2">
        <v>1435.23</v>
      </c>
      <c r="Y1805" s="2">
        <v>25</v>
      </c>
      <c r="Z1805" s="2">
        <v>1076.42</v>
      </c>
      <c r="AA1805" s="2">
        <v>12</v>
      </c>
      <c r="AB1805" s="2">
        <v>387.51</v>
      </c>
      <c r="AC1805" s="2">
        <v>3616.78</v>
      </c>
      <c r="AD1805" s="2">
        <v>2709.9</v>
      </c>
      <c r="AE1805" s="2">
        <f t="shared" si="58"/>
        <v>519.37000000000012</v>
      </c>
      <c r="AF1805" s="2" t="s">
        <v>69</v>
      </c>
      <c r="AG1805" s="42">
        <f>IFERROR(Table2[[#This Row],[Profit]]/Table2[[#This Row],[Sales Amount]],0)</f>
        <v>0.14360010838370044</v>
      </c>
      <c r="AH1805" s="2" t="str">
        <f>TRIM(Table2[[#This Row],[Payment Modee]])</f>
        <v>Cash</v>
      </c>
      <c r="AI1805" s="2" t="s">
        <v>26</v>
      </c>
      <c r="AJ1805" s="2" t="s">
        <v>27</v>
      </c>
      <c r="AK1805" s="2" t="s">
        <v>717</v>
      </c>
      <c r="AL1805" s="16" t="str">
        <f>IF(HOUR(Table2[[#This Row],[Order Time]])&lt;12,"Morning",IF(HOUR(Table2[[#This Row],[Order Time]])&lt;17,"Afternoon",IF(HOUR(Table2[[#This Row],[Order Time]])&lt;21,"Evening","Night")))</f>
        <v>Afternoon</v>
      </c>
      <c r="AM1805" s="16" t="s">
        <v>38</v>
      </c>
    </row>
    <row r="1806" spans="1:39" x14ac:dyDescent="0.25">
      <c r="A1806" s="13" t="s">
        <v>3640</v>
      </c>
      <c r="B1806" s="4">
        <v>45620</v>
      </c>
      <c r="C1806" s="2">
        <f>YEAR(Table2[[#This Row],[Invoice Date]])</f>
        <v>2024</v>
      </c>
      <c r="D1806" s="2" t="str">
        <f>TEXT(Table2[[#This Row],[Invoice Date]],"mmm")</f>
        <v>Nov</v>
      </c>
      <c r="E1806" s="2" t="str">
        <f>Table2[[#This Row],[Store_ID]]&amp;"-"&amp;Table2[[#This Row],[Year]]&amp;"-"&amp;Table2[[#This Row],[Month]]</f>
        <v>STR084-2024-Nov</v>
      </c>
      <c r="F1806" s="2" t="s">
        <v>899</v>
      </c>
      <c r="G1806" s="2" t="str">
        <f>_xlfn.XLOOKUP(Table2[[#This Row],[Customer_ID]],Table3[Customer_ID],Table3[Customer Name],"Not Found")</f>
        <v>Bhavani Sundaram</v>
      </c>
      <c r="H1806" s="2" t="str">
        <f>_xlfn.XLOOKUP(Table2[[#This Row],[Customer_ID]],Table3[Customer_ID],Table3[Gender],"Female")</f>
        <v>Female</v>
      </c>
      <c r="I1806" s="2" t="str">
        <f>_xlfn.XLOOKUP(Table2[[#This Row],[Customer_ID]],Table3[Customer_ID],Table3[City],"Missing Memebership")</f>
        <v>Mangaluru</v>
      </c>
      <c r="J1806" s="2" t="str">
        <f>_xlfn.XLOOKUP(Table2[[#This Row],[Customer_ID]],Table3[Customer_ID],Table3[State],"Karnataka")</f>
        <v>Karnataka</v>
      </c>
      <c r="K1806" s="2" t="str">
        <f>_xlfn.XLOOKUP(Table2[[#This Row],[Customer_ID]],Table3[Customer_ID],Table3[Membership],"Regular")</f>
        <v>Regular</v>
      </c>
      <c r="L1806" s="2" t="s">
        <v>803</v>
      </c>
      <c r="M1806" s="2" t="str">
        <f>_xlfn.XLOOKUP(Table2[[#This Row],[Product_ID]],Table4[Product_ID],Table4[Product_Name],"Not Found")</f>
        <v>GRT Jewellers Sports T-Shirt Cream</v>
      </c>
      <c r="N1806" s="2" t="str">
        <f>_xlfn.XLOOKUP(Table2[[#This Row],[Product_ID]],Table4[Product_ID],Table4[Category],"Not Found")</f>
        <v>Sportswear</v>
      </c>
      <c r="O1806" s="2" t="str">
        <f>_xlfn.XLOOKUP(Table2[[#This Row],[Product_ID]],Table4[Product_ID],Table4[Subcategory],"Not Found")</f>
        <v>Sports T-Shirt</v>
      </c>
      <c r="P1806" s="2" t="str">
        <f>_xlfn.XLOOKUP(Table2[[#This Row],[Product_ID]],Table4[Product_ID],Table4[Brand],"Missing Brand")</f>
        <v>GRT Jewellers</v>
      </c>
      <c r="Q1806" s="2" t="s">
        <v>74</v>
      </c>
      <c r="R1806" s="2" t="str">
        <f>_xlfn.XLOOKUP(Table2[[#This Row],[Store_ID]],Table6[Store_ID],Table6[Store Name],"Not Found")</f>
        <v>TrendMart Tirupati High Street</v>
      </c>
      <c r="S1806" s="2">
        <f>_xlfn.XLOOKUP(Table2[[#This Row],[Store_ID]],Table6[Store_ID],Table6[Monthly Target],"Missing Target")</f>
        <v>2000000</v>
      </c>
      <c r="T1806" s="2" t="str">
        <f>_xlfn.XLOOKUP(Table2[[#This Row],[Store_ID]],Table6[Store_ID],Table6[Region],"Not Found")</f>
        <v>South Zone 3</v>
      </c>
      <c r="U1806" s="2" t="s">
        <v>321</v>
      </c>
      <c r="V1806" s="2" t="str">
        <f>_xlfn.XLOOKUP(Table2[[#This Row],[Employee_ID]],Table5[Employee_ID],Table5[Employee Name],"Not Found")</f>
        <v>Sunita Ramachandran</v>
      </c>
      <c r="W1806" s="2">
        <v>2</v>
      </c>
      <c r="X1806" s="2">
        <v>1514.03</v>
      </c>
      <c r="Y1806" s="2">
        <v>10</v>
      </c>
      <c r="Z1806" s="2">
        <v>302.81</v>
      </c>
      <c r="AA1806" s="2">
        <v>12</v>
      </c>
      <c r="AB1806" s="2">
        <v>327.02999999999997</v>
      </c>
      <c r="AC1806" s="2">
        <v>3052.28</v>
      </c>
      <c r="AD1806" s="2">
        <v>2158.94</v>
      </c>
      <c r="AE1806" s="2">
        <f t="shared" si="58"/>
        <v>566.31000000000017</v>
      </c>
      <c r="AF1806" s="2" t="s">
        <v>119</v>
      </c>
      <c r="AG1806" s="42">
        <f>IFERROR(Table2[[#This Row],[Profit]]/Table2[[#This Row],[Sales Amount]],0)</f>
        <v>0.18553671353873175</v>
      </c>
      <c r="AH1806" s="2" t="str">
        <f>TRIM(Table2[[#This Row],[Payment Modee]])</f>
        <v>Net Banking</v>
      </c>
      <c r="AI1806" s="2" t="s">
        <v>26</v>
      </c>
      <c r="AJ1806" s="2" t="s">
        <v>27</v>
      </c>
      <c r="AK1806" s="2" t="s">
        <v>744</v>
      </c>
      <c r="AL1806" s="16" t="str">
        <f>IF(HOUR(Table2[[#This Row],[Order Time]])&lt;12,"Morning",IF(HOUR(Table2[[#This Row],[Order Time]])&lt;17,"Afternoon",IF(HOUR(Table2[[#This Row],[Order Time]])&lt;21,"Evening","Night")))</f>
        <v>Evening</v>
      </c>
      <c r="AM1806" s="16" t="s">
        <v>38</v>
      </c>
    </row>
    <row r="1807" spans="1:39" x14ac:dyDescent="0.25">
      <c r="A1807" s="13" t="s">
        <v>3641</v>
      </c>
      <c r="B1807" s="4">
        <v>45595</v>
      </c>
      <c r="C1807" s="2">
        <f>YEAR(Table2[[#This Row],[Invoice Date]])</f>
        <v>2024</v>
      </c>
      <c r="D1807" s="2" t="str">
        <f>TEXT(Table2[[#This Row],[Invoice Date]],"mmm")</f>
        <v>Oct</v>
      </c>
      <c r="E1807" s="2" t="str">
        <f>Table2[[#This Row],[Store_ID]]&amp;"-"&amp;Table2[[#This Row],[Year]]&amp;"-"&amp;Table2[[#This Row],[Month]]</f>
        <v>STR069-2024-Oct</v>
      </c>
      <c r="F1807" s="2" t="s">
        <v>1346</v>
      </c>
      <c r="G1807" s="2" t="str">
        <f>_xlfn.XLOOKUP(Table2[[#This Row],[Customer_ID]],Table3[Customer_ID],Table3[Customer Name],"Not Found")</f>
        <v>Nandini Iyer</v>
      </c>
      <c r="H1807" s="2" t="str">
        <f>_xlfn.XLOOKUP(Table2[[#This Row],[Customer_ID]],Table3[Customer_ID],Table3[Gender],"Female")</f>
        <v>Female</v>
      </c>
      <c r="I1807" s="2" t="str">
        <f>_xlfn.XLOOKUP(Table2[[#This Row],[Customer_ID]],Table3[Customer_ID],Table3[City],"Missing Memebership")</f>
        <v>Thrissur</v>
      </c>
      <c r="J1807" s="2" t="str">
        <f>_xlfn.XLOOKUP(Table2[[#This Row],[Customer_ID]],Table3[Customer_ID],Table3[State],"Karnataka")</f>
        <v>Kerala</v>
      </c>
      <c r="K1807" s="2" t="str">
        <f>_xlfn.XLOOKUP(Table2[[#This Row],[Customer_ID]],Table3[Customer_ID],Table3[Membership],"Regular")</f>
        <v>Silver</v>
      </c>
      <c r="L1807" s="2" t="s">
        <v>1578</v>
      </c>
      <c r="M1807" s="2" t="str">
        <f>_xlfn.XLOOKUP(Table2[[#This Row],[Product_ID]],Table4[Product_ID],Table4[Product_Name],"Not Found")</f>
        <v>Kalyan Silks Sunglasses Black</v>
      </c>
      <c r="N1807" s="2" t="str">
        <f>_xlfn.XLOOKUP(Table2[[#This Row],[Product_ID]],Table4[Product_ID],Table4[Category],"Not Found")</f>
        <v>Accessories</v>
      </c>
      <c r="O1807" s="2" t="str">
        <f>_xlfn.XLOOKUP(Table2[[#This Row],[Product_ID]],Table4[Product_ID],Table4[Subcategory],"Not Found")</f>
        <v>Sunglasses</v>
      </c>
      <c r="P1807" s="2" t="str">
        <f>_xlfn.XLOOKUP(Table2[[#This Row],[Product_ID]],Table4[Product_ID],Table4[Brand],"Missing Brand")</f>
        <v>Missing Brand Name</v>
      </c>
      <c r="Q1807" s="2" t="s">
        <v>1403</v>
      </c>
      <c r="R1807" s="2" t="str">
        <f>_xlfn.XLOOKUP(Table2[[#This Row],[Store_ID]],Table6[Store_ID],Table6[Store Name],"Not Found")</f>
        <v>TrendMart Erode Mall Kiosk</v>
      </c>
      <c r="S1807" s="2">
        <f>_xlfn.XLOOKUP(Table2[[#This Row],[Store_ID]],Table6[Store_ID],Table6[Monthly Target],"Missing Target")</f>
        <v>1200000</v>
      </c>
      <c r="T1807" s="2" t="str">
        <f>_xlfn.XLOOKUP(Table2[[#This Row],[Store_ID]],Table6[Store_ID],Table6[Region],"Not Found")</f>
        <v>South Zone 1</v>
      </c>
      <c r="U1807" s="2" t="s">
        <v>124</v>
      </c>
      <c r="V1807" s="2" t="str">
        <f>_xlfn.XLOOKUP(Table2[[#This Row],[Employee_ID]],Table5[Employee_ID],Table5[Employee Name],"Not Found")</f>
        <v>Girish Sundaram</v>
      </c>
      <c r="W1807" s="2">
        <v>2</v>
      </c>
      <c r="X1807" s="2">
        <v>839.91</v>
      </c>
      <c r="Y1807" s="2">
        <v>10</v>
      </c>
      <c r="Z1807" s="2">
        <v>167.98</v>
      </c>
      <c r="AA1807" s="2">
        <v>5</v>
      </c>
      <c r="AB1807" s="2">
        <v>75.59</v>
      </c>
      <c r="AC1807" s="2">
        <v>1587.43</v>
      </c>
      <c r="AD1807" s="2">
        <v>962.6</v>
      </c>
      <c r="AE1807" s="2">
        <f t="shared" si="58"/>
        <v>549.24</v>
      </c>
      <c r="AF1807" s="2" t="s">
        <v>119</v>
      </c>
      <c r="AG1807" s="42">
        <f>IFERROR(Table2[[#This Row],[Profit]]/Table2[[#This Row],[Sales Amount]],0)</f>
        <v>0.34599320914937981</v>
      </c>
      <c r="AH1807" s="2" t="str">
        <f>TRIM(Table2[[#This Row],[Payment Modee]])</f>
        <v>Net Banking</v>
      </c>
      <c r="AI1807" s="2" t="s">
        <v>26</v>
      </c>
      <c r="AJ1807" s="2" t="s">
        <v>27</v>
      </c>
      <c r="AK1807" s="2" t="s">
        <v>444</v>
      </c>
      <c r="AL1807" s="16" t="str">
        <f>IF(HOUR(Table2[[#This Row],[Order Time]])&lt;12,"Morning",IF(HOUR(Table2[[#This Row],[Order Time]])&lt;17,"Afternoon",IF(HOUR(Table2[[#This Row],[Order Time]])&lt;21,"Evening","Night")))</f>
        <v>Evening</v>
      </c>
      <c r="AM1807" s="16" t="s">
        <v>29</v>
      </c>
    </row>
    <row r="1808" spans="1:39" x14ac:dyDescent="0.25">
      <c r="A1808" s="13" t="s">
        <v>3642</v>
      </c>
      <c r="B1808" s="4">
        <v>45563</v>
      </c>
      <c r="C1808" s="2">
        <f>YEAR(Table2[[#This Row],[Invoice Date]])</f>
        <v>2024</v>
      </c>
      <c r="D1808" s="2" t="str">
        <f>TEXT(Table2[[#This Row],[Invoice Date]],"mmm")</f>
        <v>Sep</v>
      </c>
      <c r="E1808" s="2" t="str">
        <f>Table2[[#This Row],[Store_ID]]&amp;"-"&amp;Table2[[#This Row],[Year]]&amp;"-"&amp;Table2[[#This Row],[Month]]</f>
        <v>STR063-2024-Sep</v>
      </c>
      <c r="F1808" s="2" t="s">
        <v>2044</v>
      </c>
      <c r="G1808" s="2" t="str">
        <f>_xlfn.XLOOKUP(Table2[[#This Row],[Customer_ID]],Table3[Customer_ID],Table3[Customer Name],"Not Found")</f>
        <v>Vidya Chettiar</v>
      </c>
      <c r="H1808" s="2" t="str">
        <f>_xlfn.XLOOKUP(Table2[[#This Row],[Customer_ID]],Table3[Customer_ID],Table3[Gender],"Female")</f>
        <v>Female</v>
      </c>
      <c r="I1808" s="2" t="str">
        <f>_xlfn.XLOOKUP(Table2[[#This Row],[Customer_ID]],Table3[Customer_ID],Table3[City],"Missing Memebership")</f>
        <v>Shivamogga</v>
      </c>
      <c r="J1808" s="2" t="str">
        <f>_xlfn.XLOOKUP(Table2[[#This Row],[Customer_ID]],Table3[Customer_ID],Table3[State],"Karnataka")</f>
        <v>Karnataka</v>
      </c>
      <c r="K1808" s="2" t="str">
        <f>_xlfn.XLOOKUP(Table2[[#This Row],[Customer_ID]],Table3[Customer_ID],Table3[Membership],"Regular")</f>
        <v>Silver</v>
      </c>
      <c r="L1808" s="2" t="s">
        <v>174</v>
      </c>
      <c r="M1808" s="2" t="str">
        <f>_xlfn.XLOOKUP(Table2[[#This Row],[Product_ID]],Table4[Product_ID],Table4[Product_Name],"Not Found")</f>
        <v>Nike Earrings Teal</v>
      </c>
      <c r="N1808" s="2" t="str">
        <f>_xlfn.XLOOKUP(Table2[[#This Row],[Product_ID]],Table4[Product_ID],Table4[Category],"Not Found")</f>
        <v>Jewellery</v>
      </c>
      <c r="O1808" s="2" t="str">
        <f>_xlfn.XLOOKUP(Table2[[#This Row],[Product_ID]],Table4[Product_ID],Table4[Subcategory],"Not Found")</f>
        <v>Earrings</v>
      </c>
      <c r="P1808" s="2" t="str">
        <f>_xlfn.XLOOKUP(Table2[[#This Row],[Product_ID]],Table4[Product_ID],Table4[Brand],"Missing Brand")</f>
        <v>Nike</v>
      </c>
      <c r="Q1808" s="2" t="s">
        <v>567</v>
      </c>
      <c r="R1808" s="2" t="str">
        <f>_xlfn.XLOOKUP(Table2[[#This Row],[Store_ID]],Table6[Store_ID],Table6[Store Name],"Not Found")</f>
        <v>TrendMart Shivamogga Mall Kiosk</v>
      </c>
      <c r="S1808" s="2">
        <f>_xlfn.XLOOKUP(Table2[[#This Row],[Store_ID]],Table6[Store_ID],Table6[Monthly Target],"Missing Target")</f>
        <v>1200000</v>
      </c>
      <c r="T1808" s="2" t="str">
        <f>_xlfn.XLOOKUP(Table2[[#This Row],[Store_ID]],Table6[Store_ID],Table6[Region],"Not Found")</f>
        <v>South Zone 2</v>
      </c>
      <c r="U1808" s="2" t="s">
        <v>124</v>
      </c>
      <c r="V1808" s="2" t="str">
        <f>_xlfn.XLOOKUP(Table2[[#This Row],[Employee_ID]],Table5[Employee_ID],Table5[Employee Name],"Not Found")</f>
        <v>Girish Sundaram</v>
      </c>
      <c r="W1808" s="2">
        <v>4</v>
      </c>
      <c r="X1808" s="2">
        <v>6762.89</v>
      </c>
      <c r="Y1808" s="2">
        <v>15</v>
      </c>
      <c r="Z1808" s="2">
        <v>4057.73</v>
      </c>
      <c r="AA1808" s="2">
        <v>3</v>
      </c>
      <c r="AB1808" s="2">
        <v>689.81</v>
      </c>
      <c r="AC1808" s="2">
        <v>23683.64</v>
      </c>
      <c r="AD1808" s="2">
        <v>18860.400000000001</v>
      </c>
      <c r="AE1808" s="2">
        <f t="shared" si="58"/>
        <v>4133.4299999999985</v>
      </c>
      <c r="AF1808" s="2" t="s">
        <v>56</v>
      </c>
      <c r="AG1808" s="42">
        <f>IFERROR(Table2[[#This Row],[Profit]]/Table2[[#This Row],[Sales Amount]],0)</f>
        <v>0.17452680415679342</v>
      </c>
      <c r="AH1808" s="2" t="str">
        <f>TRIM(Table2[[#This Row],[Payment Modee]])</f>
        <v>Credit Card</v>
      </c>
      <c r="AI1808" s="2" t="s">
        <v>36</v>
      </c>
      <c r="AJ1808" s="2" t="s">
        <v>27</v>
      </c>
      <c r="AK1808" s="2" t="s">
        <v>2514</v>
      </c>
      <c r="AL1808" s="16" t="str">
        <f>IF(HOUR(Table2[[#This Row],[Order Time]])&lt;12,"Morning",IF(HOUR(Table2[[#This Row],[Order Time]])&lt;17,"Afternoon",IF(HOUR(Table2[[#This Row],[Order Time]])&lt;21,"Evening","Night")))</f>
        <v>Morning</v>
      </c>
      <c r="AM1808" s="16" t="s">
        <v>38</v>
      </c>
    </row>
    <row r="1809" spans="1:39" x14ac:dyDescent="0.25">
      <c r="A1809" s="13" t="s">
        <v>3643</v>
      </c>
      <c r="B1809" s="4">
        <v>45416</v>
      </c>
      <c r="C1809" s="2">
        <f>YEAR(Table2[[#This Row],[Invoice Date]])</f>
        <v>2024</v>
      </c>
      <c r="D1809" s="2" t="str">
        <f>TEXT(Table2[[#This Row],[Invoice Date]],"mmm")</f>
        <v>May</v>
      </c>
      <c r="E1809" s="2" t="str">
        <f>Table2[[#This Row],[Store_ID]]&amp;"-"&amp;Table2[[#This Row],[Year]]&amp;"-"&amp;Table2[[#This Row],[Month]]</f>
        <v>STR054-2024-May</v>
      </c>
      <c r="F1809" s="2" t="s">
        <v>1163</v>
      </c>
      <c r="G1809" s="2" t="str">
        <f>_xlfn.XLOOKUP(Table2[[#This Row],[Customer_ID]],Table3[Customer_ID],Table3[Customer Name],"Not Found")</f>
        <v>Hariharan Iyer</v>
      </c>
      <c r="H1809" s="2" t="str">
        <f>_xlfn.XLOOKUP(Table2[[#This Row],[Customer_ID]],Table3[Customer_ID],Table3[Gender],"Female")</f>
        <v>Male</v>
      </c>
      <c r="I1809" s="2" t="str">
        <f>_xlfn.XLOOKUP(Table2[[#This Row],[Customer_ID]],Table3[Customer_ID],Table3[City],"Missing Memebership")</f>
        <v>Vijayawada</v>
      </c>
      <c r="J1809" s="2" t="str">
        <f>_xlfn.XLOOKUP(Table2[[#This Row],[Customer_ID]],Table3[Customer_ID],Table3[State],"Karnataka")</f>
        <v>Andhra Pradesh</v>
      </c>
      <c r="K1809" s="2" t="str">
        <f>_xlfn.XLOOKUP(Table2[[#This Row],[Customer_ID]],Table3[Customer_ID],Table3[Membership],"Regular")</f>
        <v>Silver</v>
      </c>
      <c r="L1809" s="2" t="s">
        <v>536</v>
      </c>
      <c r="M1809" s="2" t="str">
        <f>_xlfn.XLOOKUP(Table2[[#This Row],[Product_ID]],Table4[Product_ID],Table4[Product_Name],"Not Found")</f>
        <v>Mufti Sweater Peach</v>
      </c>
      <c r="N1809" s="2" t="str">
        <f>_xlfn.XLOOKUP(Table2[[#This Row],[Product_ID]],Table4[Product_ID],Table4[Category],"Not Found")</f>
        <v>Winter Wear</v>
      </c>
      <c r="O1809" s="2" t="str">
        <f>_xlfn.XLOOKUP(Table2[[#This Row],[Product_ID]],Table4[Product_ID],Table4[Subcategory],"Not Found")</f>
        <v>Sweater</v>
      </c>
      <c r="P1809" s="2" t="str">
        <f>_xlfn.XLOOKUP(Table2[[#This Row],[Product_ID]],Table4[Product_ID],Table4[Brand],"Missing Brand")</f>
        <v>Mufti</v>
      </c>
      <c r="Q1809" s="2" t="s">
        <v>712</v>
      </c>
      <c r="R1809" s="2" t="str">
        <f>_xlfn.XLOOKUP(Table2[[#This Row],[Store_ID]],Table6[Store_ID],Table6[Store Name],"Not Found")</f>
        <v>TrendMart Thoothukudi Mall Kiosk</v>
      </c>
      <c r="S1809" s="2">
        <f>_xlfn.XLOOKUP(Table2[[#This Row],[Store_ID]],Table6[Store_ID],Table6[Monthly Target],"Missing Target")</f>
        <v>2000000</v>
      </c>
      <c r="T1809" s="2" t="str">
        <f>_xlfn.XLOOKUP(Table2[[#This Row],[Store_ID]],Table6[Store_ID],Table6[Region],"Not Found")</f>
        <v>South Zone 1</v>
      </c>
      <c r="U1809" s="2" t="s">
        <v>321</v>
      </c>
      <c r="V1809" s="2" t="str">
        <f>_xlfn.XLOOKUP(Table2[[#This Row],[Employee_ID]],Table5[Employee_ID],Table5[Employee Name],"Not Found")</f>
        <v>Sunita Ramachandran</v>
      </c>
      <c r="W1809" s="2">
        <v>1</v>
      </c>
      <c r="X1809" s="2">
        <v>2092.54</v>
      </c>
      <c r="Y1809" s="2">
        <v>10</v>
      </c>
      <c r="Z1809" s="2">
        <v>209.25</v>
      </c>
      <c r="AA1809" s="2">
        <v>12</v>
      </c>
      <c r="AB1809" s="2">
        <v>225.99</v>
      </c>
      <c r="AC1809" s="2">
        <v>2109.2800000000002</v>
      </c>
      <c r="AD1809" s="2">
        <v>1409.12</v>
      </c>
      <c r="AE1809" s="2">
        <f t="shared" si="58"/>
        <v>474.1700000000003</v>
      </c>
      <c r="AF1809" s="2" t="s">
        <v>69</v>
      </c>
      <c r="AG1809" s="42">
        <f>IFERROR(Table2[[#This Row],[Profit]]/Table2[[#This Row],[Sales Amount]],0)</f>
        <v>0.2248018281119625</v>
      </c>
      <c r="AH1809" s="2" t="str">
        <f>TRIM(Table2[[#This Row],[Payment Modee]])</f>
        <v>Cash</v>
      </c>
      <c r="AI1809" s="2" t="s">
        <v>26</v>
      </c>
      <c r="AJ1809" s="2" t="s">
        <v>27</v>
      </c>
      <c r="AK1809" s="2" t="s">
        <v>3644</v>
      </c>
      <c r="AL1809" s="16" t="str">
        <f>IF(HOUR(Table2[[#This Row],[Order Time]])&lt;12,"Morning",IF(HOUR(Table2[[#This Row],[Order Time]])&lt;17,"Afternoon",IF(HOUR(Table2[[#This Row],[Order Time]])&lt;21,"Evening","Night")))</f>
        <v>Morning</v>
      </c>
      <c r="AM1809" s="16" t="s">
        <v>38</v>
      </c>
    </row>
    <row r="1810" spans="1:39" x14ac:dyDescent="0.25">
      <c r="A1810" s="13" t="s">
        <v>3645</v>
      </c>
      <c r="B1810" s="4">
        <v>45615</v>
      </c>
      <c r="C1810" s="2">
        <f>YEAR(Table2[[#This Row],[Invoice Date]])</f>
        <v>2024</v>
      </c>
      <c r="D1810" s="2" t="str">
        <f>TEXT(Table2[[#This Row],[Invoice Date]],"mmm")</f>
        <v>Nov</v>
      </c>
      <c r="E1810" s="2" t="str">
        <f>Table2[[#This Row],[Store_ID]]&amp;"-"&amp;Table2[[#This Row],[Year]]&amp;"-"&amp;Table2[[#This Row],[Month]]</f>
        <v>STR033-2024-Nov</v>
      </c>
      <c r="F1810" s="2" t="s">
        <v>2255</v>
      </c>
      <c r="G1810" s="2" t="str">
        <f>_xlfn.XLOOKUP(Table2[[#This Row],[Customer_ID]],Table3[Customer_ID],Table3[Customer Name],"Not Found")</f>
        <v>Jyothi Sundaram</v>
      </c>
      <c r="H1810" s="2" t="str">
        <f>_xlfn.XLOOKUP(Table2[[#This Row],[Customer_ID]],Table3[Customer_ID],Table3[Gender],"Female")</f>
        <v>Female</v>
      </c>
      <c r="I1810" s="2" t="str">
        <f>_xlfn.XLOOKUP(Table2[[#This Row],[Customer_ID]],Table3[Customer_ID],Table3[City],"Missing Memebership")</f>
        <v>Mysuru</v>
      </c>
      <c r="J1810" s="2" t="str">
        <f>_xlfn.XLOOKUP(Table2[[#This Row],[Customer_ID]],Table3[Customer_ID],Table3[State],"Karnataka")</f>
        <v>Karnataka</v>
      </c>
      <c r="K1810" s="2" t="str">
        <f>_xlfn.XLOOKUP(Table2[[#This Row],[Customer_ID]],Table3[Customer_ID],Table3[Membership],"Regular")</f>
        <v>Gold</v>
      </c>
      <c r="L1810" s="2" t="s">
        <v>1109</v>
      </c>
      <c r="M1810" s="2" t="str">
        <f>_xlfn.XLOOKUP(Table2[[#This Row],[Product_ID]],Table4[Product_ID],Table4[Product_Name],"Not Found")</f>
        <v>Biba Formal Shoes Brown</v>
      </c>
      <c r="N1810" s="2" t="str">
        <f>_xlfn.XLOOKUP(Table2[[#This Row],[Product_ID]],Table4[Product_ID],Table4[Category],"Not Found")</f>
        <v>Footwear</v>
      </c>
      <c r="O1810" s="2" t="str">
        <f>_xlfn.XLOOKUP(Table2[[#This Row],[Product_ID]],Table4[Product_ID],Table4[Subcategory],"Not Found")</f>
        <v>Formal Shoes</v>
      </c>
      <c r="P1810" s="2" t="str">
        <f>_xlfn.XLOOKUP(Table2[[#This Row],[Product_ID]],Table4[Product_ID],Table4[Brand],"Missing Brand")</f>
        <v>Biba</v>
      </c>
      <c r="Q1810" s="2" t="s">
        <v>1482</v>
      </c>
      <c r="R1810" s="2" t="str">
        <f>_xlfn.XLOOKUP(Table2[[#This Row],[Store_ID]],Table6[Store_ID],Table6[Store Name],"Not Found")</f>
        <v>TrendMart Guntur Standard</v>
      </c>
      <c r="S1810" s="2">
        <f>_xlfn.XLOOKUP(Table2[[#This Row],[Store_ID]],Table6[Store_ID],Table6[Monthly Target],"Missing Target")</f>
        <v>2500000</v>
      </c>
      <c r="T1810" s="2" t="str">
        <f>_xlfn.XLOOKUP(Table2[[#This Row],[Store_ID]],Table6[Store_ID],Table6[Region],"Not Found")</f>
        <v>South Zone 3</v>
      </c>
      <c r="U1810" s="2" t="s">
        <v>24</v>
      </c>
      <c r="V1810" s="2" t="str">
        <f>_xlfn.XLOOKUP(Table2[[#This Row],[Employee_ID]],Table5[Employee_ID],Table5[Employee Name],"Not Found")</f>
        <v>Manoj Ramachandran</v>
      </c>
      <c r="W1810" s="2">
        <v>2</v>
      </c>
      <c r="X1810" s="2">
        <v>2173.27</v>
      </c>
      <c r="Y1810" s="2">
        <v>25</v>
      </c>
      <c r="Z1810" s="2">
        <v>1086.6300000000001</v>
      </c>
      <c r="AA1810" s="2">
        <v>12</v>
      </c>
      <c r="AB1810" s="2">
        <v>391.19</v>
      </c>
      <c r="AC1810" s="2">
        <v>3651.1</v>
      </c>
      <c r="AD1810" s="2">
        <v>2864.02</v>
      </c>
      <c r="AE1810" s="2">
        <f t="shared" ref="AE1810:AE1818" si="59">(AC1810-AD1810-AB1810)</f>
        <v>395.88999999999993</v>
      </c>
      <c r="AF1810" s="2" t="s">
        <v>119</v>
      </c>
      <c r="AG1810" s="42">
        <f>IFERROR(Table2[[#This Row],[Profit]]/Table2[[#This Row],[Sales Amount]],0)</f>
        <v>0.10843033606310426</v>
      </c>
      <c r="AH1810" s="2" t="str">
        <f>TRIM(Table2[[#This Row],[Payment Modee]])</f>
        <v>Net Banking</v>
      </c>
      <c r="AI1810" s="2" t="s">
        <v>36</v>
      </c>
      <c r="AJ1810" s="2" t="s">
        <v>27</v>
      </c>
      <c r="AK1810" s="2" t="s">
        <v>193</v>
      </c>
      <c r="AL1810" s="16" t="str">
        <f>IF(HOUR(Table2[[#This Row],[Order Time]])&lt;12,"Morning",IF(HOUR(Table2[[#This Row],[Order Time]])&lt;17,"Afternoon",IF(HOUR(Table2[[#This Row],[Order Time]])&lt;21,"Evening","Night")))</f>
        <v>Afternoon</v>
      </c>
      <c r="AM1810" s="16" t="s">
        <v>29</v>
      </c>
    </row>
    <row r="1811" spans="1:39" x14ac:dyDescent="0.25">
      <c r="A1811" s="13" t="s">
        <v>3646</v>
      </c>
      <c r="B1811" s="4">
        <v>45578</v>
      </c>
      <c r="C1811" s="2">
        <f>YEAR(Table2[[#This Row],[Invoice Date]])</f>
        <v>2024</v>
      </c>
      <c r="D1811" s="2" t="str">
        <f>TEXT(Table2[[#This Row],[Invoice Date]],"mmm")</f>
        <v>Oct</v>
      </c>
      <c r="E1811" s="2" t="str">
        <f>Table2[[#This Row],[Store_ID]]&amp;"-"&amp;Table2[[#This Row],[Year]]&amp;"-"&amp;Table2[[#This Row],[Month]]</f>
        <v>STR050-2024-Oct</v>
      </c>
      <c r="F1811" s="2" t="s">
        <v>677</v>
      </c>
      <c r="G1811" s="2" t="str">
        <f>_xlfn.XLOOKUP(Table2[[#This Row],[Customer_ID]],Table3[Customer_ID],Table3[Customer Name],"Not Found")</f>
        <v>Ramesh Singh</v>
      </c>
      <c r="H1811" s="2" t="str">
        <f>_xlfn.XLOOKUP(Table2[[#This Row],[Customer_ID]],Table3[Customer_ID],Table3[Gender],"Female")</f>
        <v>Male</v>
      </c>
      <c r="I1811" s="2" t="str">
        <f>_xlfn.XLOOKUP(Table2[[#This Row],[Customer_ID]],Table3[Customer_ID],Table3[City],"Missing Memebership")</f>
        <v>Visakhapatnam</v>
      </c>
      <c r="J1811" s="2" t="str">
        <f>_xlfn.XLOOKUP(Table2[[#This Row],[Customer_ID]],Table3[Customer_ID],Table3[State],"Karnataka")</f>
        <v>Andhra Pradesh</v>
      </c>
      <c r="K1811" s="2" t="str">
        <f>_xlfn.XLOOKUP(Table2[[#This Row],[Customer_ID]],Table3[Customer_ID],Table3[Membership],"Regular")</f>
        <v>Silver</v>
      </c>
      <c r="L1811" s="2" t="s">
        <v>394</v>
      </c>
      <c r="M1811" s="2" t="str">
        <f>_xlfn.XLOOKUP(Table2[[#This Row],[Product_ID]],Table4[Product_ID],Table4[Product_Name],"Not Found")</f>
        <v>Liberty Sports T-Shirt Peach</v>
      </c>
      <c r="N1811" s="2" t="str">
        <f>_xlfn.XLOOKUP(Table2[[#This Row],[Product_ID]],Table4[Product_ID],Table4[Category],"Not Found")</f>
        <v>Sportswear</v>
      </c>
      <c r="O1811" s="2" t="str">
        <f>_xlfn.XLOOKUP(Table2[[#This Row],[Product_ID]],Table4[Product_ID],Table4[Subcategory],"Not Found")</f>
        <v>Sports T-Shirt</v>
      </c>
      <c r="P1811" s="2" t="str">
        <f>_xlfn.XLOOKUP(Table2[[#This Row],[Product_ID]],Table4[Product_ID],Table4[Brand],"Missing Brand")</f>
        <v>Liberty</v>
      </c>
      <c r="Q1811" s="2" t="s">
        <v>422</v>
      </c>
      <c r="R1811" s="2" t="str">
        <f>_xlfn.XLOOKUP(Table2[[#This Row],[Store_ID]],Table6[Store_ID],Table6[Store Name],"Not Found")</f>
        <v>TrendMart Thrissur High Street</v>
      </c>
      <c r="S1811" s="2">
        <f>_xlfn.XLOOKUP(Table2[[#This Row],[Store_ID]],Table6[Store_ID],Table6[Monthly Target],"Missing Target")</f>
        <v>2000000</v>
      </c>
      <c r="T1811" s="2" t="str">
        <f>_xlfn.XLOOKUP(Table2[[#This Row],[Store_ID]],Table6[Store_ID],Table6[Region],"Not Found")</f>
        <v>South Zone 1</v>
      </c>
      <c r="U1811" s="2" t="s">
        <v>294</v>
      </c>
      <c r="V1811" s="2" t="str">
        <f>_xlfn.XLOOKUP(Table2[[#This Row],[Employee_ID]],Table5[Employee_ID],Table5[Employee Name],"Not Found")</f>
        <v>Chitra Chettiar</v>
      </c>
      <c r="W1811" s="2">
        <v>4</v>
      </c>
      <c r="X1811" s="2">
        <v>1276.31</v>
      </c>
      <c r="Y1811" s="2">
        <v>10</v>
      </c>
      <c r="Z1811" s="2">
        <v>510.52</v>
      </c>
      <c r="AA1811" s="2">
        <v>12</v>
      </c>
      <c r="AB1811" s="2">
        <v>551.37</v>
      </c>
      <c r="AC1811" s="2">
        <v>5146.09</v>
      </c>
      <c r="AD1811" s="2">
        <v>3658.88</v>
      </c>
      <c r="AE1811" s="2">
        <f t="shared" si="59"/>
        <v>935.84</v>
      </c>
      <c r="AF1811" s="2" t="s">
        <v>69</v>
      </c>
      <c r="AG1811" s="42">
        <f>IFERROR(Table2[[#This Row],[Profit]]/Table2[[#This Row],[Sales Amount]],0)</f>
        <v>0.18185457308364214</v>
      </c>
      <c r="AH1811" s="2" t="str">
        <f>TRIM(Table2[[#This Row],[Payment Modee]])</f>
        <v>Cash</v>
      </c>
      <c r="AI1811" s="2" t="s">
        <v>26</v>
      </c>
      <c r="AJ1811" s="2" t="s">
        <v>27</v>
      </c>
      <c r="AK1811" s="2" t="s">
        <v>1136</v>
      </c>
      <c r="AL1811" s="16" t="str">
        <f>IF(HOUR(Table2[[#This Row],[Order Time]])&lt;12,"Morning",IF(HOUR(Table2[[#This Row],[Order Time]])&lt;17,"Afternoon",IF(HOUR(Table2[[#This Row],[Order Time]])&lt;21,"Evening","Night")))</f>
        <v>Morning</v>
      </c>
      <c r="AM1811" s="16" t="s">
        <v>38</v>
      </c>
    </row>
    <row r="1812" spans="1:39" s="12" customFormat="1" x14ac:dyDescent="0.25">
      <c r="A1812" s="15" t="s">
        <v>3647</v>
      </c>
      <c r="B1812" s="11">
        <v>45720</v>
      </c>
      <c r="C1812" s="10">
        <f>YEAR(Table2[[#This Row],[Invoice Date]])</f>
        <v>2025</v>
      </c>
      <c r="D1812" s="10" t="str">
        <f>TEXT(Table2[[#This Row],[Invoice Date]],"mmm")</f>
        <v>Mar</v>
      </c>
      <c r="E1812" s="10" t="str">
        <f>Table2[[#This Row],[Store_ID]]&amp;"-"&amp;Table2[[#This Row],[Year]]&amp;"-"&amp;Table2[[#This Row],[Month]]</f>
        <v>STR076-2025-Mar</v>
      </c>
      <c r="F1812" s="10" t="s">
        <v>1106</v>
      </c>
      <c r="G1812" s="10" t="str">
        <f>_xlfn.XLOOKUP(Table2[[#This Row],[Customer_ID]],Table3[Customer_ID],Table3[Customer Name],"Not Found")</f>
        <v>Kannan Yadav</v>
      </c>
      <c r="H1812" s="10" t="str">
        <f>_xlfn.XLOOKUP(Table2[[#This Row],[Customer_ID]],Table3[Customer_ID],Table3[Gender],"Female")</f>
        <v>Male</v>
      </c>
      <c r="I1812" s="10" t="str">
        <f>_xlfn.XLOOKUP(Table2[[#This Row],[Customer_ID]],Table3[Customer_ID],Table3[City],"Missing Memebership")</f>
        <v>Mysuru</v>
      </c>
      <c r="J1812" s="10" t="str">
        <f>_xlfn.XLOOKUP(Table2[[#This Row],[Customer_ID]],Table3[Customer_ID],Table3[State],"Karnataka")</f>
        <v>Karnataka</v>
      </c>
      <c r="K1812" s="10" t="str">
        <f>_xlfn.XLOOKUP(Table2[[#This Row],[Customer_ID]],Table3[Customer_ID],Table3[Membership],"Regular")</f>
        <v>Silver</v>
      </c>
      <c r="L1812" s="10" t="s">
        <v>455</v>
      </c>
      <c r="M1812" s="10" t="str">
        <f>_xlfn.XLOOKUP(Table2[[#This Row],[Product_ID]],Table4[Product_ID],Table4[Product_Name],"Not Found")</f>
        <v>Fastrack Nehru Jacket Black</v>
      </c>
      <c r="N1812" s="10" t="str">
        <f>_xlfn.XLOOKUP(Table2[[#This Row],[Product_ID]],Table4[Product_ID],Table4[Category],"Not Found")</f>
        <v>Men Ethnic</v>
      </c>
      <c r="O1812" s="10" t="str">
        <f>_xlfn.XLOOKUP(Table2[[#This Row],[Product_ID]],Table4[Product_ID],Table4[Subcategory],"Not Found")</f>
        <v>Nehru Jacket</v>
      </c>
      <c r="P1812" s="10" t="str">
        <f>_xlfn.XLOOKUP(Table2[[#This Row],[Product_ID]],Table4[Product_ID],Table4[Brand],"Missing Brand")</f>
        <v>Fastrack</v>
      </c>
      <c r="Q1812" s="10" t="s">
        <v>1063</v>
      </c>
      <c r="R1812" s="10" t="str">
        <f>_xlfn.XLOOKUP(Table2[[#This Row],[Store_ID]],Table6[Store_ID],Table6[Store Name],"Not Found")</f>
        <v>TrendMart Chennai Standard</v>
      </c>
      <c r="S1812" s="10">
        <f>_xlfn.XLOOKUP(Table2[[#This Row],[Store_ID]],Table6[Store_ID],Table6[Monthly Target],"Missing Target")</f>
        <v>1500000</v>
      </c>
      <c r="T1812" s="10" t="str">
        <f>_xlfn.XLOOKUP(Table2[[#This Row],[Store_ID]],Table6[Store_ID],Table6[Region],"Not Found")</f>
        <v>South Zone 1</v>
      </c>
      <c r="U1812" s="10" t="s">
        <v>181</v>
      </c>
      <c r="V1812" s="10" t="str">
        <f>_xlfn.XLOOKUP(Table2[[#This Row],[Employee_ID]],Table5[Employee_ID],Table5[Employee Name],"Not Found")</f>
        <v>Dhruv Mishra</v>
      </c>
      <c r="W1812" s="10">
        <f>IFERROR(ROUND((Z1812/(Y1812/100)/X1812),0),0)</f>
        <v>3</v>
      </c>
      <c r="X1812" s="10">
        <v>2322.8000000000002</v>
      </c>
      <c r="Y1812" s="10">
        <v>15</v>
      </c>
      <c r="Z1812" s="10">
        <v>1045.26</v>
      </c>
      <c r="AA1812" s="10">
        <v>12</v>
      </c>
      <c r="AB1812" s="10">
        <v>710.78</v>
      </c>
      <c r="AC1812" s="10">
        <v>6633.92</v>
      </c>
      <c r="AD1812" s="10">
        <v>4782</v>
      </c>
      <c r="AE1812" s="10">
        <f t="shared" si="59"/>
        <v>1141.1400000000001</v>
      </c>
      <c r="AF1812" s="10" t="s">
        <v>136</v>
      </c>
      <c r="AG1812" s="44">
        <f>IFERROR(Table2[[#This Row],[Profit]]/Table2[[#This Row],[Sales Amount]],0)</f>
        <v>0.17201594230861997</v>
      </c>
      <c r="AH1812" s="10" t="str">
        <f>TRIM(Table2[[#This Row],[Payment Modee]])</f>
        <v>EMI</v>
      </c>
      <c r="AI1812" s="10" t="s">
        <v>36</v>
      </c>
      <c r="AJ1812" s="10" t="s">
        <v>27</v>
      </c>
      <c r="AK1812" s="10" t="s">
        <v>2377</v>
      </c>
      <c r="AL1812" s="18" t="str">
        <f>IF(HOUR(Table2[[#This Row],[Order Time]])&lt;12,"Morning",IF(HOUR(Table2[[#This Row],[Order Time]])&lt;17,"Afternoon",IF(HOUR(Table2[[#This Row],[Order Time]])&lt;21,"Evening","Night")))</f>
        <v>Afternoon</v>
      </c>
      <c r="AM1812" s="18" t="s">
        <v>29</v>
      </c>
    </row>
    <row r="1813" spans="1:39" x14ac:dyDescent="0.25">
      <c r="A1813" s="13" t="s">
        <v>3648</v>
      </c>
      <c r="B1813" s="4">
        <v>45399</v>
      </c>
      <c r="C1813" s="2">
        <f>YEAR(Table2[[#This Row],[Invoice Date]])</f>
        <v>2024</v>
      </c>
      <c r="D1813" s="2" t="str">
        <f>TEXT(Table2[[#This Row],[Invoice Date]],"mmm")</f>
        <v>Apr</v>
      </c>
      <c r="E1813" s="2" t="str">
        <f>Table2[[#This Row],[Store_ID]]&amp;"-"&amp;Table2[[#This Row],[Year]]&amp;"-"&amp;Table2[[#This Row],[Month]]</f>
        <v>STR006-2024-Apr</v>
      </c>
      <c r="F1813" s="2" t="s">
        <v>1134</v>
      </c>
      <c r="G1813" s="2" t="str">
        <f>_xlfn.XLOOKUP(Table2[[#This Row],[Customer_ID]],Table3[Customer_ID],Table3[Customer Name],"Not Found")</f>
        <v>Arun Pillai</v>
      </c>
      <c r="H1813" s="2" t="str">
        <f>_xlfn.XLOOKUP(Table2[[#This Row],[Customer_ID]],Table3[Customer_ID],Table3[Gender],"Female")</f>
        <v>Male</v>
      </c>
      <c r="I1813" s="2" t="str">
        <f>_xlfn.XLOOKUP(Table2[[#This Row],[Customer_ID]],Table3[Customer_ID],Table3[City],"Missing Memebership")</f>
        <v>Coimbatore</v>
      </c>
      <c r="J1813" s="2" t="str">
        <f>_xlfn.XLOOKUP(Table2[[#This Row],[Customer_ID]],Table3[Customer_ID],Table3[State],"Karnataka")</f>
        <v>Tamil Nadu</v>
      </c>
      <c r="K1813" s="2" t="str">
        <f>_xlfn.XLOOKUP(Table2[[#This Row],[Customer_ID]],Table3[Customer_ID],Table3[Membership],"Regular")</f>
        <v>Silver</v>
      </c>
      <c r="L1813" s="2" t="s">
        <v>262</v>
      </c>
      <c r="M1813" s="2" t="str">
        <f>_xlfn.XLOOKUP(Table2[[#This Row],[Product_ID]],Table4[Product_ID],Table4[Product_Name],"Not Found")</f>
        <v>Pothys Straight Fit Charcoal</v>
      </c>
      <c r="N1813" s="2" t="str">
        <f>_xlfn.XLOOKUP(Table2[[#This Row],[Product_ID]],Table4[Product_ID],Table4[Category],"Not Found")</f>
        <v>Women Jeans</v>
      </c>
      <c r="O1813" s="2" t="str">
        <f>_xlfn.XLOOKUP(Table2[[#This Row],[Product_ID]],Table4[Product_ID],Table4[Subcategory],"Not Found")</f>
        <v>Straight Fit</v>
      </c>
      <c r="P1813" s="2" t="str">
        <f>_xlfn.XLOOKUP(Table2[[#This Row],[Product_ID]],Table4[Product_ID],Table4[Brand],"Missing Brand")</f>
        <v>Pothys</v>
      </c>
      <c r="Q1813" s="2" t="s">
        <v>720</v>
      </c>
      <c r="R1813" s="2" t="str">
        <f>_xlfn.XLOOKUP(Table2[[#This Row],[Store_ID]],Table6[Store_ID],Table6[Store Name],"Not Found")</f>
        <v>TrendMart Vellore Standard</v>
      </c>
      <c r="S1813" s="2">
        <f>_xlfn.XLOOKUP(Table2[[#This Row],[Store_ID]],Table6[Store_ID],Table6[Monthly Target],"Missing Target")</f>
        <v>2000000</v>
      </c>
      <c r="T1813" s="2" t="str">
        <f>_xlfn.XLOOKUP(Table2[[#This Row],[Store_ID]],Table6[Store_ID],Table6[Region],"Not Found")</f>
        <v>South Zone 1</v>
      </c>
      <c r="U1813" s="2" t="s">
        <v>263</v>
      </c>
      <c r="V1813" s="2" t="str">
        <f>_xlfn.XLOOKUP(Table2[[#This Row],[Employee_ID]],Table5[Employee_ID],Table5[Employee Name],"Not Found")</f>
        <v>Sathish Sundaram</v>
      </c>
      <c r="W1813" s="2">
        <v>4</v>
      </c>
      <c r="X1813" s="2">
        <v>1343.49</v>
      </c>
      <c r="Y1813" s="2">
        <v>25</v>
      </c>
      <c r="Z1813" s="2">
        <v>1343.49</v>
      </c>
      <c r="AA1813" s="2">
        <v>12</v>
      </c>
      <c r="AB1813" s="2">
        <v>483.66</v>
      </c>
      <c r="AC1813" s="2">
        <v>4514.13</v>
      </c>
      <c r="AD1813" s="2">
        <v>4100.96</v>
      </c>
      <c r="AE1813" s="2">
        <f t="shared" si="59"/>
        <v>-70.489999999999952</v>
      </c>
      <c r="AF1813" s="2" t="s">
        <v>69</v>
      </c>
      <c r="AG1813" s="42">
        <f>IFERROR(Table2[[#This Row],[Profit]]/Table2[[#This Row],[Sales Amount]],0)</f>
        <v>-1.5615412050605532E-2</v>
      </c>
      <c r="AH1813" s="2" t="str">
        <f>TRIM(Table2[[#This Row],[Payment Modee]])</f>
        <v>Cash</v>
      </c>
      <c r="AI1813" s="2" t="s">
        <v>36</v>
      </c>
      <c r="AJ1813" s="2" t="s">
        <v>27</v>
      </c>
      <c r="AK1813" s="2" t="s">
        <v>1786</v>
      </c>
      <c r="AL1813" s="16" t="str">
        <f>IF(HOUR(Table2[[#This Row],[Order Time]])&lt;12,"Morning",IF(HOUR(Table2[[#This Row],[Order Time]])&lt;17,"Afternoon",IF(HOUR(Table2[[#This Row],[Order Time]])&lt;21,"Evening","Night")))</f>
        <v>Afternoon</v>
      </c>
      <c r="AM1813" s="16" t="s">
        <v>29</v>
      </c>
    </row>
    <row r="1814" spans="1:39" x14ac:dyDescent="0.25">
      <c r="A1814" s="13" t="s">
        <v>3649</v>
      </c>
      <c r="B1814" s="4">
        <v>45650</v>
      </c>
      <c r="C1814" s="2">
        <f>YEAR(Table2[[#This Row],[Invoice Date]])</f>
        <v>2024</v>
      </c>
      <c r="D1814" s="2" t="str">
        <f>TEXT(Table2[[#This Row],[Invoice Date]],"mmm")</f>
        <v>Dec</v>
      </c>
      <c r="E1814" s="2" t="str">
        <f>Table2[[#This Row],[Store_ID]]&amp;"-"&amp;Table2[[#This Row],[Year]]&amp;"-"&amp;Table2[[#This Row],[Month]]</f>
        <v>STR076-2024-Dec</v>
      </c>
      <c r="F1814" s="2" t="s">
        <v>531</v>
      </c>
      <c r="G1814" s="2" t="str">
        <f>_xlfn.XLOOKUP(Table2[[#This Row],[Customer_ID]],Table3[Customer_ID],Table3[Customer Name],"Not Found")</f>
        <v>Deepthi Shetty</v>
      </c>
      <c r="H1814" s="2" t="str">
        <f>_xlfn.XLOOKUP(Table2[[#This Row],[Customer_ID]],Table3[Customer_ID],Table3[Gender],"Female")</f>
        <v>Female</v>
      </c>
      <c r="I1814" s="2" t="str">
        <f>_xlfn.XLOOKUP(Table2[[#This Row],[Customer_ID]],Table3[Customer_ID],Table3[City],"Missing Memebership")</f>
        <v>Karimnagar</v>
      </c>
      <c r="J1814" s="2" t="str">
        <f>_xlfn.XLOOKUP(Table2[[#This Row],[Customer_ID]],Table3[Customer_ID],Table3[State],"Karnataka")</f>
        <v>Telangana</v>
      </c>
      <c r="K1814" s="2" t="str">
        <f>_xlfn.XLOOKUP(Table2[[#This Row],[Customer_ID]],Table3[Customer_ID],Table3[Membership],"Regular")</f>
        <v>Regular</v>
      </c>
      <c r="L1814" s="2" t="s">
        <v>1359</v>
      </c>
      <c r="M1814" s="2" t="str">
        <f>_xlfn.XLOOKUP(Table2[[#This Row],[Product_ID]],Table4[Product_ID],Table4[Product_Name],"Not Found")</f>
        <v>Killer Jeans Round Neck Charcoal</v>
      </c>
      <c r="N1814" s="2" t="str">
        <f>_xlfn.XLOOKUP(Table2[[#This Row],[Product_ID]],Table4[Product_ID],Table4[Category],"Not Found")</f>
        <v>Men T-Shirts</v>
      </c>
      <c r="O1814" s="2" t="str">
        <f>_xlfn.XLOOKUP(Table2[[#This Row],[Product_ID]],Table4[Product_ID],Table4[Subcategory],"Not Found")</f>
        <v>Round Neck</v>
      </c>
      <c r="P1814" s="2" t="str">
        <f>_xlfn.XLOOKUP(Table2[[#This Row],[Product_ID]],Table4[Product_ID],Table4[Brand],"Missing Brand")</f>
        <v>Killer Jeans</v>
      </c>
      <c r="Q1814" s="2" t="s">
        <v>1063</v>
      </c>
      <c r="R1814" s="2" t="str">
        <f>_xlfn.XLOOKUP(Table2[[#This Row],[Store_ID]],Table6[Store_ID],Table6[Store Name],"Not Found")</f>
        <v>TrendMart Chennai Standard</v>
      </c>
      <c r="S1814" s="2">
        <f>_xlfn.XLOOKUP(Table2[[#This Row],[Store_ID]],Table6[Store_ID],Table6[Monthly Target],"Missing Target")</f>
        <v>1500000</v>
      </c>
      <c r="T1814" s="2" t="str">
        <f>_xlfn.XLOOKUP(Table2[[#This Row],[Store_ID]],Table6[Store_ID],Table6[Region],"Not Found")</f>
        <v>South Zone 1</v>
      </c>
      <c r="U1814" s="2" t="s">
        <v>165</v>
      </c>
      <c r="V1814" s="2" t="str">
        <f>_xlfn.XLOOKUP(Table2[[#This Row],[Employee_ID]],Table5[Employee_ID],Table5[Employee Name],"Not Found")</f>
        <v>Vasanthi Gupta</v>
      </c>
      <c r="W1814" s="2">
        <v>3</v>
      </c>
      <c r="X1814" s="2">
        <v>757.38</v>
      </c>
      <c r="Y1814" s="2">
        <v>30</v>
      </c>
      <c r="Z1814" s="2">
        <v>681.64</v>
      </c>
      <c r="AA1814" s="2">
        <v>5</v>
      </c>
      <c r="AB1814" s="2">
        <v>79.53</v>
      </c>
      <c r="AC1814" s="2">
        <v>1670.03</v>
      </c>
      <c r="AD1814" s="2">
        <v>1284.48</v>
      </c>
      <c r="AE1814" s="2">
        <f t="shared" si="59"/>
        <v>306.02</v>
      </c>
      <c r="AF1814" s="2" t="s">
        <v>69</v>
      </c>
      <c r="AG1814" s="42">
        <f>IFERROR(Table2[[#This Row],[Profit]]/Table2[[#This Row],[Sales Amount]],0)</f>
        <v>0.18324221720567893</v>
      </c>
      <c r="AH1814" s="2" t="str">
        <f>TRIM(Table2[[#This Row],[Payment Modee]])</f>
        <v>Cash</v>
      </c>
      <c r="AI1814" s="2" t="s">
        <v>26</v>
      </c>
      <c r="AJ1814" s="2" t="s">
        <v>27</v>
      </c>
      <c r="AK1814" s="2" t="s">
        <v>303</v>
      </c>
      <c r="AL1814" s="16" t="str">
        <f>IF(HOUR(Table2[[#This Row],[Order Time]])&lt;12,"Morning",IF(HOUR(Table2[[#This Row],[Order Time]])&lt;17,"Afternoon",IF(HOUR(Table2[[#This Row],[Order Time]])&lt;21,"Evening","Night")))</f>
        <v>Afternoon</v>
      </c>
      <c r="AM1814" s="16" t="s">
        <v>29</v>
      </c>
    </row>
    <row r="1815" spans="1:39" x14ac:dyDescent="0.25">
      <c r="A1815" s="13" t="s">
        <v>3650</v>
      </c>
      <c r="B1815" s="4">
        <v>45652</v>
      </c>
      <c r="C1815" s="2">
        <f>YEAR(Table2[[#This Row],[Invoice Date]])</f>
        <v>2024</v>
      </c>
      <c r="D1815" s="2" t="str">
        <f>TEXT(Table2[[#This Row],[Invoice Date]],"mmm")</f>
        <v>Dec</v>
      </c>
      <c r="E1815" s="2" t="str">
        <f>Table2[[#This Row],[Store_ID]]&amp;"-"&amp;Table2[[#This Row],[Year]]&amp;"-"&amp;Table2[[#This Row],[Month]]</f>
        <v>STR018-2024-Dec</v>
      </c>
      <c r="F1815" s="2" t="s">
        <v>363</v>
      </c>
      <c r="G1815" s="2" t="str">
        <f>_xlfn.XLOOKUP(Table2[[#This Row],[Customer_ID]],Table3[Customer_ID],Table3[Customer Name],"Not Found")</f>
        <v>Pandian Venkatesan</v>
      </c>
      <c r="H1815" s="2" t="str">
        <f>_xlfn.XLOOKUP(Table2[[#This Row],[Customer_ID]],Table3[Customer_ID],Table3[Gender],"Female")</f>
        <v>Male</v>
      </c>
      <c r="I1815" s="2" t="str">
        <f>_xlfn.XLOOKUP(Table2[[#This Row],[Customer_ID]],Table3[Customer_ID],Table3[City],"Missing Memebership")</f>
        <v>Kalaburagi</v>
      </c>
      <c r="J1815" s="2" t="str">
        <f>_xlfn.XLOOKUP(Table2[[#This Row],[Customer_ID]],Table3[Customer_ID],Table3[State],"Karnataka")</f>
        <v>Karnataka</v>
      </c>
      <c r="K1815" s="2" t="str">
        <f>_xlfn.XLOOKUP(Table2[[#This Row],[Customer_ID]],Table3[Customer_ID],Table3[Membership],"Regular")</f>
        <v>Silver</v>
      </c>
      <c r="L1815" s="2" t="s">
        <v>690</v>
      </c>
      <c r="M1815" s="2" t="str">
        <f>_xlfn.XLOOKUP(Table2[[#This Row],[Product_ID]],Table4[Product_ID],Table4[Product_Name],"Not Found")</f>
        <v>Being Human Girls Frock Teal</v>
      </c>
      <c r="N1815" s="2" t="str">
        <f>_xlfn.XLOOKUP(Table2[[#This Row],[Product_ID]],Table4[Product_ID],Table4[Category],"Not Found")</f>
        <v>Kids Wear</v>
      </c>
      <c r="O1815" s="2" t="str">
        <f>_xlfn.XLOOKUP(Table2[[#This Row],[Product_ID]],Table4[Product_ID],Table4[Subcategory],"Not Found")</f>
        <v>Girls Frock</v>
      </c>
      <c r="P1815" s="2" t="str">
        <f>_xlfn.XLOOKUP(Table2[[#This Row],[Product_ID]],Table4[Product_ID],Table4[Brand],"Missing Brand")</f>
        <v>Being Human</v>
      </c>
      <c r="Q1815" s="2" t="s">
        <v>348</v>
      </c>
      <c r="R1815" s="2" t="str">
        <f>_xlfn.XLOOKUP(Table2[[#This Row],[Store_ID]],Table6[Store_ID],Table6[Store Name],"Not Found")</f>
        <v>TrendMart Visakhapatnam High Street</v>
      </c>
      <c r="S1815" s="2">
        <f>_xlfn.XLOOKUP(Table2[[#This Row],[Store_ID]],Table6[Store_ID],Table6[Monthly Target],"Missing Target")</f>
        <v>2000000</v>
      </c>
      <c r="T1815" s="2" t="str">
        <f>_xlfn.XLOOKUP(Table2[[#This Row],[Store_ID]],Table6[Store_ID],Table6[Region],"Not Found")</f>
        <v>South Zone 3</v>
      </c>
      <c r="U1815" s="2" t="s">
        <v>170</v>
      </c>
      <c r="V1815" s="2" t="str">
        <f>_xlfn.XLOOKUP(Table2[[#This Row],[Employee_ID]],Table5[Employee_ID],Table5[Employee Name],"Not Found")</f>
        <v>Ishwarya Shetty</v>
      </c>
      <c r="W1815" s="2">
        <v>1</v>
      </c>
      <c r="X1815" s="2">
        <v>594.57000000000005</v>
      </c>
      <c r="Y1815" s="2">
        <v>0</v>
      </c>
      <c r="Z1815" s="2">
        <v>0</v>
      </c>
      <c r="AA1815" s="2">
        <v>5</v>
      </c>
      <c r="AB1815" s="2">
        <v>29.73</v>
      </c>
      <c r="AC1815" s="2">
        <v>624.29999999999995</v>
      </c>
      <c r="AD1815" s="2">
        <v>424.76</v>
      </c>
      <c r="AE1815" s="2">
        <f t="shared" si="59"/>
        <v>169.80999999999997</v>
      </c>
      <c r="AF1815" s="2" t="s">
        <v>69</v>
      </c>
      <c r="AG1815" s="42">
        <f>IFERROR(Table2[[#This Row],[Profit]]/Table2[[#This Row],[Sales Amount]],0)</f>
        <v>0.27200064071760371</v>
      </c>
      <c r="AH1815" s="2" t="str">
        <f>TRIM(Table2[[#This Row],[Payment Modee]])</f>
        <v>Cash</v>
      </c>
      <c r="AI1815" s="2" t="s">
        <v>26</v>
      </c>
      <c r="AJ1815" s="2" t="s">
        <v>27</v>
      </c>
      <c r="AK1815" s="2" t="s">
        <v>1016</v>
      </c>
      <c r="AL1815" s="16" t="str">
        <f>IF(HOUR(Table2[[#This Row],[Order Time]])&lt;12,"Morning",IF(HOUR(Table2[[#This Row],[Order Time]])&lt;17,"Afternoon",IF(HOUR(Table2[[#This Row],[Order Time]])&lt;21,"Evening","Night")))</f>
        <v>Afternoon</v>
      </c>
      <c r="AM1815" s="16" t="s">
        <v>29</v>
      </c>
    </row>
    <row r="1816" spans="1:39" x14ac:dyDescent="0.25">
      <c r="A1816" s="13" t="s">
        <v>3651</v>
      </c>
      <c r="B1816" s="4">
        <v>45423</v>
      </c>
      <c r="C1816" s="2">
        <f>YEAR(Table2[[#This Row],[Invoice Date]])</f>
        <v>2024</v>
      </c>
      <c r="D1816" s="2" t="str">
        <f>TEXT(Table2[[#This Row],[Invoice Date]],"mmm")</f>
        <v>May</v>
      </c>
      <c r="E1816" s="2" t="str">
        <f>Table2[[#This Row],[Store_ID]]&amp;"-"&amp;Table2[[#This Row],[Year]]&amp;"-"&amp;Table2[[#This Row],[Month]]</f>
        <v>STR119-2024-May</v>
      </c>
      <c r="F1816" s="2" t="s">
        <v>2734</v>
      </c>
      <c r="G1816" s="2" t="str">
        <f>_xlfn.XLOOKUP(Table2[[#This Row],[Customer_ID]],Table3[Customer_ID],Table3[Customer Name],"Not Found")</f>
        <v>Malathi Achari</v>
      </c>
      <c r="H1816" s="2" t="str">
        <f>_xlfn.XLOOKUP(Table2[[#This Row],[Customer_ID]],Table3[Customer_ID],Table3[Gender],"Female")</f>
        <v>Female</v>
      </c>
      <c r="I1816" s="2" t="str">
        <f>_xlfn.XLOOKUP(Table2[[#This Row],[Customer_ID]],Table3[Customer_ID],Table3[City],"Missing Memebership")</f>
        <v>Bengaluru</v>
      </c>
      <c r="J1816" s="2" t="str">
        <f>_xlfn.XLOOKUP(Table2[[#This Row],[Customer_ID]],Table3[Customer_ID],Table3[State],"Karnataka")</f>
        <v>Karnataka</v>
      </c>
      <c r="K1816" s="2" t="str">
        <f>_xlfn.XLOOKUP(Table2[[#This Row],[Customer_ID]],Table3[Customer_ID],Table3[Membership],"Regular")</f>
        <v>Regular</v>
      </c>
      <c r="L1816" s="2" t="s">
        <v>1430</v>
      </c>
      <c r="M1816" s="2" t="str">
        <f>_xlfn.XLOOKUP(Table2[[#This Row],[Product_ID]],Table4[Product_ID],Table4[Product_Name],"Not Found")</f>
        <v>Reebok Leather Wallet Navy Blue</v>
      </c>
      <c r="N1816" s="2" t="str">
        <f>_xlfn.XLOOKUP(Table2[[#This Row],[Product_ID]],Table4[Product_ID],Table4[Category],"Not Found")</f>
        <v>Wallets</v>
      </c>
      <c r="O1816" s="2" t="str">
        <f>_xlfn.XLOOKUP(Table2[[#This Row],[Product_ID]],Table4[Product_ID],Table4[Subcategory],"Not Found")</f>
        <v>Leather Wallet</v>
      </c>
      <c r="P1816" s="2" t="str">
        <f>_xlfn.XLOOKUP(Table2[[#This Row],[Product_ID]],Table4[Product_ID],Table4[Brand],"Missing Brand")</f>
        <v>Reebok</v>
      </c>
      <c r="Q1816" s="2" t="s">
        <v>796</v>
      </c>
      <c r="R1816" s="2" t="str">
        <f>_xlfn.XLOOKUP(Table2[[#This Row],[Store_ID]],Table6[Store_ID],Table6[Store Name],"Not Found")</f>
        <v>TrendMart Vijayawada Standard</v>
      </c>
      <c r="S1816" s="2">
        <f>_xlfn.XLOOKUP(Table2[[#This Row],[Store_ID]],Table6[Store_ID],Table6[Monthly Target],"Missing Target")</f>
        <v>1000000</v>
      </c>
      <c r="T1816" s="2" t="str">
        <f>_xlfn.XLOOKUP(Table2[[#This Row],[Store_ID]],Table6[Store_ID],Table6[Region],"Not Found")</f>
        <v>South Zone 3</v>
      </c>
      <c r="U1816" s="2" t="s">
        <v>349</v>
      </c>
      <c r="V1816" s="2" t="str">
        <f>_xlfn.XLOOKUP(Table2[[#This Row],[Employee_ID]],Table5[Employee_ID],Table5[Employee Name],"Not Found")</f>
        <v>Chitra Bhat</v>
      </c>
      <c r="W1816" s="2">
        <v>1</v>
      </c>
      <c r="X1816" s="2">
        <v>1188.67</v>
      </c>
      <c r="Y1816" s="2">
        <v>5</v>
      </c>
      <c r="Z1816" s="2">
        <v>59.43</v>
      </c>
      <c r="AA1816" s="2">
        <v>12</v>
      </c>
      <c r="AB1816" s="2">
        <v>135.51</v>
      </c>
      <c r="AC1816" s="2">
        <v>1264.75</v>
      </c>
      <c r="AD1816" s="2">
        <v>917.44</v>
      </c>
      <c r="AE1816" s="2">
        <f t="shared" si="59"/>
        <v>211.79999999999995</v>
      </c>
      <c r="AF1816" s="2" t="s">
        <v>25</v>
      </c>
      <c r="AG1816" s="42">
        <f>IFERROR(Table2[[#This Row],[Profit]]/Table2[[#This Row],[Sales Amount]],0)</f>
        <v>0.16746392567701124</v>
      </c>
      <c r="AH1816" s="2" t="str">
        <f>TRIM(Table2[[#This Row],[Payment Modee]])</f>
        <v>UPI</v>
      </c>
      <c r="AI1816" s="2" t="s">
        <v>36</v>
      </c>
      <c r="AJ1816" s="2" t="s">
        <v>27</v>
      </c>
      <c r="AK1816" s="2" t="s">
        <v>1916</v>
      </c>
      <c r="AL1816" s="16" t="str">
        <f>IF(HOUR(Table2[[#This Row],[Order Time]])&lt;12,"Morning",IF(HOUR(Table2[[#This Row],[Order Time]])&lt;17,"Afternoon",IF(HOUR(Table2[[#This Row],[Order Time]])&lt;21,"Evening","Night")))</f>
        <v>Night</v>
      </c>
      <c r="AM1816" s="16" t="s">
        <v>38</v>
      </c>
    </row>
    <row r="1817" spans="1:39" x14ac:dyDescent="0.25">
      <c r="A1817" s="13" t="s">
        <v>3652</v>
      </c>
      <c r="B1817" s="4">
        <v>45538</v>
      </c>
      <c r="C1817" s="2">
        <f>YEAR(Table2[[#This Row],[Invoice Date]])</f>
        <v>2024</v>
      </c>
      <c r="D1817" s="2" t="str">
        <f>TEXT(Table2[[#This Row],[Invoice Date]],"mmm")</f>
        <v>Sep</v>
      </c>
      <c r="E1817" s="2" t="str">
        <f>Table2[[#This Row],[Store_ID]]&amp;"-"&amp;Table2[[#This Row],[Year]]&amp;"-"&amp;Table2[[#This Row],[Month]]</f>
        <v>STR039-2024-Sep</v>
      </c>
      <c r="F1817" s="2" t="s">
        <v>1401</v>
      </c>
      <c r="G1817" s="2" t="str">
        <f>_xlfn.XLOOKUP(Table2[[#This Row],[Customer_ID]],Table3[Customer_ID],Table3[Customer Name],"Not Found")</f>
        <v>Bala Mishra</v>
      </c>
      <c r="H1817" s="2" t="str">
        <f>_xlfn.XLOOKUP(Table2[[#This Row],[Customer_ID]],Table3[Customer_ID],Table3[Gender],"Female")</f>
        <v>Male</v>
      </c>
      <c r="I1817" s="2" t="str">
        <f>_xlfn.XLOOKUP(Table2[[#This Row],[Customer_ID]],Table3[Customer_ID],Table3[City],"Missing Memebership")</f>
        <v>Warangal</v>
      </c>
      <c r="J1817" s="2" t="str">
        <f>_xlfn.XLOOKUP(Table2[[#This Row],[Customer_ID]],Table3[Customer_ID],Table3[State],"Karnataka")</f>
        <v>Telangana</v>
      </c>
      <c r="K1817" s="2" t="str">
        <f>_xlfn.XLOOKUP(Table2[[#This Row],[Customer_ID]],Table3[Customer_ID],Table3[Membership],"Regular")</f>
        <v>Gold</v>
      </c>
      <c r="L1817" s="2" t="s">
        <v>817</v>
      </c>
      <c r="M1817" s="2" t="str">
        <f>_xlfn.XLOOKUP(Table2[[#This Row],[Product_ID]],Table4[Product_ID],Table4[Product_Name],"Not Found")</f>
        <v>Fabindia Shirt Dress Navy Blue</v>
      </c>
      <c r="N1817" s="2" t="str">
        <f>_xlfn.XLOOKUP(Table2[[#This Row],[Product_ID]],Table4[Product_ID],Table4[Category],"Not Found")</f>
        <v>Women Dresses</v>
      </c>
      <c r="O1817" s="2" t="str">
        <f>_xlfn.XLOOKUP(Table2[[#This Row],[Product_ID]],Table4[Product_ID],Table4[Subcategory],"Not Found")</f>
        <v>Shirt Dress</v>
      </c>
      <c r="P1817" s="2" t="str">
        <f>_xlfn.XLOOKUP(Table2[[#This Row],[Product_ID]],Table4[Product_ID],Table4[Brand],"Missing Brand")</f>
        <v>Fabindia</v>
      </c>
      <c r="Q1817" s="2" t="s">
        <v>825</v>
      </c>
      <c r="R1817" s="2" t="str">
        <f>_xlfn.XLOOKUP(Table2[[#This Row],[Store_ID]],Table6[Store_ID],Table6[Store Name],"Not Found")</f>
        <v>TrendMart Bengaluru High Street</v>
      </c>
      <c r="S1817" s="2">
        <f>_xlfn.XLOOKUP(Table2[[#This Row],[Store_ID]],Table6[Store_ID],Table6[Monthly Target],"Missing Target")</f>
        <v>1500000</v>
      </c>
      <c r="T1817" s="2" t="str">
        <f>_xlfn.XLOOKUP(Table2[[#This Row],[Store_ID]],Table6[Store_ID],Table6[Region],"Not Found")</f>
        <v>South Zone 2</v>
      </c>
      <c r="U1817" s="2" t="s">
        <v>147</v>
      </c>
      <c r="V1817" s="2" t="str">
        <f>_xlfn.XLOOKUP(Table2[[#This Row],[Employee_ID]],Table5[Employee_ID],Table5[Employee Name],"Not Found")</f>
        <v>Logesh Gopalakrishnan</v>
      </c>
      <c r="W1817" s="2">
        <v>2</v>
      </c>
      <c r="X1817" s="2">
        <v>1137.27</v>
      </c>
      <c r="Y1817" s="2">
        <v>25</v>
      </c>
      <c r="Z1817" s="2">
        <v>568.63</v>
      </c>
      <c r="AA1817" s="2">
        <v>12</v>
      </c>
      <c r="AB1817" s="2">
        <v>204.71</v>
      </c>
      <c r="AC1817" s="2">
        <v>1910.62</v>
      </c>
      <c r="AD1817" s="2">
        <v>1621.24</v>
      </c>
      <c r="AE1817" s="2">
        <f t="shared" si="59"/>
        <v>84.669999999999874</v>
      </c>
      <c r="AF1817" s="2" t="s">
        <v>119</v>
      </c>
      <c r="AG1817" s="42">
        <f>IFERROR(Table2[[#This Row],[Profit]]/Table2[[#This Row],[Sales Amount]],0)</f>
        <v>4.4315457809506797E-2</v>
      </c>
      <c r="AH1817" s="2" t="str">
        <f>TRIM(Table2[[#This Row],[Payment Modee]])</f>
        <v>Net Banking</v>
      </c>
      <c r="AI1817" s="2" t="s">
        <v>36</v>
      </c>
      <c r="AJ1817" s="2" t="s">
        <v>27</v>
      </c>
      <c r="AK1817" s="2" t="s">
        <v>241</v>
      </c>
      <c r="AL1817" s="16" t="str">
        <f>IF(HOUR(Table2[[#This Row],[Order Time]])&lt;12,"Morning",IF(HOUR(Table2[[#This Row],[Order Time]])&lt;17,"Afternoon",IF(HOUR(Table2[[#This Row],[Order Time]])&lt;21,"Evening","Night")))</f>
        <v>Night</v>
      </c>
      <c r="AM1817" s="16" t="s">
        <v>29</v>
      </c>
    </row>
    <row r="1818" spans="1:39" x14ac:dyDescent="0.25">
      <c r="A1818" s="13" t="s">
        <v>3653</v>
      </c>
      <c r="B1818" s="4">
        <v>45552</v>
      </c>
      <c r="C1818" s="2">
        <f>YEAR(Table2[[#This Row],[Invoice Date]])</f>
        <v>2024</v>
      </c>
      <c r="D1818" s="2" t="str">
        <f>TEXT(Table2[[#This Row],[Invoice Date]],"mmm")</f>
        <v>Sep</v>
      </c>
      <c r="E1818" s="2" t="str">
        <f>Table2[[#This Row],[Store_ID]]&amp;"-"&amp;Table2[[#This Row],[Year]]&amp;"-"&amp;Table2[[#This Row],[Month]]</f>
        <v>STR062-2024-Sep</v>
      </c>
      <c r="F1818" s="2" t="s">
        <v>1630</v>
      </c>
      <c r="G1818" s="2" t="str">
        <f>_xlfn.XLOOKUP(Table2[[#This Row],[Customer_ID]],Table3[Customer_ID],Table3[Customer Name],"Not Found")</f>
        <v>Thiru Iyer</v>
      </c>
      <c r="H1818" s="2" t="str">
        <f>_xlfn.XLOOKUP(Table2[[#This Row],[Customer_ID]],Table3[Customer_ID],Table3[Gender],"Female")</f>
        <v>Male</v>
      </c>
      <c r="I1818" s="2" t="str">
        <f>_xlfn.XLOOKUP(Table2[[#This Row],[Customer_ID]],Table3[Customer_ID],Table3[City],"Missing Memebership")</f>
        <v>Mangaluru</v>
      </c>
      <c r="J1818" s="2" t="str">
        <f>_xlfn.XLOOKUP(Table2[[#This Row],[Customer_ID]],Table3[Customer_ID],Table3[State],"Karnataka")</f>
        <v>Karnataka</v>
      </c>
      <c r="K1818" s="2" t="str">
        <f>_xlfn.XLOOKUP(Table2[[#This Row],[Customer_ID]],Table3[Customer_ID],Table3[Membership],"Regular")</f>
        <v>Silver</v>
      </c>
      <c r="L1818" s="2" t="s">
        <v>995</v>
      </c>
      <c r="M1818" s="2" t="str">
        <f>_xlfn.XLOOKUP(Table2[[#This Row],[Product_ID]],Table4[Product_ID],Table4[Product_Name],"Not Found")</f>
        <v>Nalli Silks Clutch Brown</v>
      </c>
      <c r="N1818" s="2" t="str">
        <f>_xlfn.XLOOKUP(Table2[[#This Row],[Product_ID]],Table4[Product_ID],Table4[Category],"Not Found")</f>
        <v>Handbags</v>
      </c>
      <c r="O1818" s="2" t="str">
        <f>_xlfn.XLOOKUP(Table2[[#This Row],[Product_ID]],Table4[Product_ID],Table4[Subcategory],"Not Found")</f>
        <v>Clutch</v>
      </c>
      <c r="P1818" s="2" t="str">
        <f>_xlfn.XLOOKUP(Table2[[#This Row],[Product_ID]],Table4[Product_ID],Table4[Brand],"Missing Brand")</f>
        <v>Nalli Silks</v>
      </c>
      <c r="Q1818" s="2" t="s">
        <v>67</v>
      </c>
      <c r="R1818" s="2" t="str">
        <f>_xlfn.XLOOKUP(Table2[[#This Row],[Store_ID]],Table6[Store_ID],Table6[Store Name],"Not Found")</f>
        <v>TrendMart Vijayawada Standard</v>
      </c>
      <c r="S1818" s="2">
        <f>_xlfn.XLOOKUP(Table2[[#This Row],[Store_ID]],Table6[Store_ID],Table6[Monthly Target],"Missing Target")</f>
        <v>1000000</v>
      </c>
      <c r="T1818" s="2" t="str">
        <f>_xlfn.XLOOKUP(Table2[[#This Row],[Store_ID]],Table6[Store_ID],Table6[Region],"Not Found")</f>
        <v>South Zone 3</v>
      </c>
      <c r="U1818" s="2" t="s">
        <v>62</v>
      </c>
      <c r="V1818" s="2" t="str">
        <f>_xlfn.XLOOKUP(Table2[[#This Row],[Employee_ID]],Table5[Employee_ID],Table5[Employee Name],"Not Found")</f>
        <v>Rahul Krishnan</v>
      </c>
      <c r="W1818" s="2">
        <v>2</v>
      </c>
      <c r="X1818" s="2">
        <v>3520.77</v>
      </c>
      <c r="Y1818" s="2">
        <v>25</v>
      </c>
      <c r="Z1818" s="2">
        <v>1760.38</v>
      </c>
      <c r="AA1818" s="2">
        <v>12</v>
      </c>
      <c r="AB1818" s="2">
        <v>633.74</v>
      </c>
      <c r="AC1818" s="2">
        <v>5914.9</v>
      </c>
      <c r="AD1818" s="2">
        <v>4748.0600000000004</v>
      </c>
      <c r="AE1818" s="2">
        <f t="shared" si="59"/>
        <v>533.09999999999923</v>
      </c>
      <c r="AF1818" s="2" t="s">
        <v>119</v>
      </c>
      <c r="AG1818" s="42">
        <f>IFERROR(Table2[[#This Row],[Profit]]/Table2[[#This Row],[Sales Amount]],0)</f>
        <v>9.0128320005409934E-2</v>
      </c>
      <c r="AH1818" s="2" t="str">
        <f>TRIM(Table2[[#This Row],[Payment Modee]])</f>
        <v>Net Banking</v>
      </c>
      <c r="AI1818" s="2" t="s">
        <v>36</v>
      </c>
      <c r="AJ1818" s="2" t="s">
        <v>27</v>
      </c>
      <c r="AK1818" s="2" t="s">
        <v>2198</v>
      </c>
      <c r="AL1818" s="16" t="str">
        <f>IF(HOUR(Table2[[#This Row],[Order Time]])&lt;12,"Morning",IF(HOUR(Table2[[#This Row],[Order Time]])&lt;17,"Afternoon",IF(HOUR(Table2[[#This Row],[Order Time]])&lt;21,"Evening","Night")))</f>
        <v>Evening</v>
      </c>
      <c r="AM1818" s="16" t="s">
        <v>29</v>
      </c>
    </row>
    <row r="1819" spans="1:39" x14ac:dyDescent="0.25">
      <c r="A1819" s="14" t="s">
        <v>9193</v>
      </c>
      <c r="B1819" s="8">
        <v>45709</v>
      </c>
      <c r="C1819" s="7">
        <f>YEAR(Table2[[#This Row],[Invoice Date]])</f>
        <v>2025</v>
      </c>
      <c r="D1819" s="7" t="str">
        <f>TEXT(Table2[[#This Row],[Invoice Date]],"mmm")</f>
        <v>Feb</v>
      </c>
      <c r="E1819" s="7" t="str">
        <f>Table2[[#This Row],[Store_ID]]&amp;"-"&amp;Table2[[#This Row],[Year]]&amp;"-"&amp;Table2[[#This Row],[Month]]</f>
        <v>STR087-2025-Feb</v>
      </c>
      <c r="F1819" s="7" t="s">
        <v>3654</v>
      </c>
      <c r="G1819" s="7" t="str">
        <f>_xlfn.XLOOKUP(Table2[[#This Row],[Customer_ID]],Table3[Customer_ID],Table3[Customer Name],"Not Found")</f>
        <v>Thiru Reddy</v>
      </c>
      <c r="H1819" s="7" t="str">
        <f>_xlfn.XLOOKUP(Table2[[#This Row],[Customer_ID]],Table3[Customer_ID],Table3[Gender],"Female")</f>
        <v>Male</v>
      </c>
      <c r="I1819" s="7" t="str">
        <f>_xlfn.XLOOKUP(Table2[[#This Row],[Customer_ID]],Table3[Customer_ID],Table3[City],"Missing Memebership")</f>
        <v>Guntur</v>
      </c>
      <c r="J1819" s="7" t="str">
        <f>_xlfn.XLOOKUP(Table2[[#This Row],[Customer_ID]],Table3[Customer_ID],Table3[State],"Karnataka")</f>
        <v>Andhra Pradesh</v>
      </c>
      <c r="K1819" s="7" t="str">
        <f>_xlfn.XLOOKUP(Table2[[#This Row],[Customer_ID]],Table3[Customer_ID],Table3[Membership],"Regular")</f>
        <v>Gold</v>
      </c>
      <c r="L1819" s="7" t="s">
        <v>566</v>
      </c>
      <c r="M1819" s="7" t="str">
        <f>_xlfn.XLOOKUP(Table2[[#This Row],[Product_ID]],Table4[Product_ID],Table4[Product_Name],"Not Found")</f>
        <v>Westside Cap Beige</v>
      </c>
      <c r="N1819" s="7" t="str">
        <f>_xlfn.XLOOKUP(Table2[[#This Row],[Product_ID]],Table4[Product_ID],Table4[Category],"Not Found")</f>
        <v>Accessories</v>
      </c>
      <c r="O1819" s="7" t="str">
        <f>_xlfn.XLOOKUP(Table2[[#This Row],[Product_ID]],Table4[Product_ID],Table4[Subcategory],"Not Found")</f>
        <v>Cap</v>
      </c>
      <c r="P1819" s="7" t="str">
        <f>_xlfn.XLOOKUP(Table2[[#This Row],[Product_ID]],Table4[Product_ID],Table4[Brand],"Missing Brand")</f>
        <v>Westside</v>
      </c>
      <c r="Q1819" s="7" t="s">
        <v>343</v>
      </c>
      <c r="R1819" s="7" t="str">
        <f>_xlfn.XLOOKUP(Table2[[#This Row],[Store_ID]],Table6[Store_ID],Table6[Store Name],"Not Found")</f>
        <v>TrendMart Salem Outlet</v>
      </c>
      <c r="S1819" s="7">
        <f>_xlfn.XLOOKUP(Table2[[#This Row],[Store_ID]],Table6[Store_ID],Table6[Monthly Target],"Missing Target")</f>
        <v>2000000</v>
      </c>
      <c r="T1819" s="7" t="str">
        <f>_xlfn.XLOOKUP(Table2[[#This Row],[Store_ID]],Table6[Store_ID],Table6[Region],"Not Found")</f>
        <v>South Zone 1</v>
      </c>
      <c r="U1819" s="7" t="s">
        <v>349</v>
      </c>
      <c r="V1819" s="7" t="str">
        <f>_xlfn.XLOOKUP(Table2[[#This Row],[Employee_ID]],Table5[Employee_ID],Table5[Employee Name],"Not Found")</f>
        <v>Chitra Bhat</v>
      </c>
      <c r="W1819" s="7">
        <v>0</v>
      </c>
      <c r="X1819" s="7">
        <v>685.88</v>
      </c>
      <c r="Y1819" s="7">
        <v>5</v>
      </c>
      <c r="Z1819" s="7">
        <v>0</v>
      </c>
      <c r="AA1819" s="7">
        <v>5</v>
      </c>
      <c r="AB1819" s="7">
        <v>0</v>
      </c>
      <c r="AC1819" s="7">
        <v>0</v>
      </c>
      <c r="AD1819" s="7">
        <v>0</v>
      </c>
      <c r="AE1819" s="7">
        <v>0</v>
      </c>
      <c r="AF1819" s="7" t="s">
        <v>25</v>
      </c>
      <c r="AG1819" s="43">
        <f>IFERROR(Table2[[#This Row],[Profit]]/Table2[[#This Row],[Sales Amount]],0)</f>
        <v>0</v>
      </c>
      <c r="AH1819" s="7" t="str">
        <f>TRIM(Table2[[#This Row],[Payment Modee]])</f>
        <v>UPI</v>
      </c>
      <c r="AI1819" s="7" t="s">
        <v>26</v>
      </c>
      <c r="AJ1819" s="7" t="s">
        <v>27</v>
      </c>
      <c r="AK1819" s="7" t="s">
        <v>1527</v>
      </c>
      <c r="AL1819" s="17" t="str">
        <f>IF(HOUR(Table2[[#This Row],[Order Time]])&lt;12,"Morning",IF(HOUR(Table2[[#This Row],[Order Time]])&lt;17,"Afternoon",IF(HOUR(Table2[[#This Row],[Order Time]])&lt;21,"Evening","Night")))</f>
        <v>Afternoon</v>
      </c>
      <c r="AM1819" s="17" t="s">
        <v>29</v>
      </c>
    </row>
    <row r="1820" spans="1:39" x14ac:dyDescent="0.25">
      <c r="A1820" s="13" t="s">
        <v>3655</v>
      </c>
      <c r="B1820" s="4">
        <v>45484</v>
      </c>
      <c r="C1820" s="2">
        <f>YEAR(Table2[[#This Row],[Invoice Date]])</f>
        <v>2024</v>
      </c>
      <c r="D1820" s="2" t="str">
        <f>TEXT(Table2[[#This Row],[Invoice Date]],"mmm")</f>
        <v>Jul</v>
      </c>
      <c r="E1820" s="2" t="str">
        <f>Table2[[#This Row],[Store_ID]]&amp;"-"&amp;Table2[[#This Row],[Year]]&amp;"-"&amp;Table2[[#This Row],[Month]]</f>
        <v>STR001-2024-Jul</v>
      </c>
      <c r="F1820" s="2" t="s">
        <v>3055</v>
      </c>
      <c r="G1820" s="2" t="str">
        <f>_xlfn.XLOOKUP(Table2[[#This Row],[Customer_ID]],Table3[Customer_ID],Table3[Customer Name],"Not Found")</f>
        <v>Muthu Iyengar</v>
      </c>
      <c r="H1820" s="2" t="str">
        <f>_xlfn.XLOOKUP(Table2[[#This Row],[Customer_ID]],Table3[Customer_ID],Table3[Gender],"Female")</f>
        <v>Male</v>
      </c>
      <c r="I1820" s="2" t="str">
        <f>_xlfn.XLOOKUP(Table2[[#This Row],[Customer_ID]],Table3[Customer_ID],Table3[City],"Missing Memebership")</f>
        <v>Bengaluru</v>
      </c>
      <c r="J1820" s="2" t="str">
        <f>_xlfn.XLOOKUP(Table2[[#This Row],[Customer_ID]],Table3[Customer_ID],Table3[State],"Karnataka")</f>
        <v>Karnataka</v>
      </c>
      <c r="K1820" s="2" t="str">
        <f>_xlfn.XLOOKUP(Table2[[#This Row],[Customer_ID]],Table3[Customer_ID],Table3[Membership],"Regular")</f>
        <v>Silver</v>
      </c>
      <c r="L1820" s="2" t="s">
        <v>408</v>
      </c>
      <c r="M1820" s="2" t="str">
        <f>_xlfn.XLOOKUP(Table2[[#This Row],[Product_ID]],Table4[Product_ID],Table4[Product_Name],"Not Found")</f>
        <v>Indian Terrain Formal Top Maroon</v>
      </c>
      <c r="N1820" s="2" t="str">
        <f>_xlfn.XLOOKUP(Table2[[#This Row],[Product_ID]],Table4[Product_ID],Table4[Category],"Not Found")</f>
        <v>Women Tops</v>
      </c>
      <c r="O1820" s="2" t="str">
        <f>_xlfn.XLOOKUP(Table2[[#This Row],[Product_ID]],Table4[Product_ID],Table4[Subcategory],"Not Found")</f>
        <v>Formal Top</v>
      </c>
      <c r="P1820" s="2" t="str">
        <f>_xlfn.XLOOKUP(Table2[[#This Row],[Product_ID]],Table4[Product_ID],Table4[Brand],"Missing Brand")</f>
        <v>Indian Terrain</v>
      </c>
      <c r="Q1820" s="2" t="s">
        <v>409</v>
      </c>
      <c r="R1820" s="2" t="str">
        <f>_xlfn.XLOOKUP(Table2[[#This Row],[Store_ID]],Table6[Store_ID],Table6[Store Name],"Not Found")</f>
        <v>TrendMart Kollam Standard</v>
      </c>
      <c r="S1820" s="2">
        <f>_xlfn.XLOOKUP(Table2[[#This Row],[Store_ID]],Table6[Store_ID],Table6[Monthly Target],"Missing Target")</f>
        <v>2500000</v>
      </c>
      <c r="T1820" s="2" t="str">
        <f>_xlfn.XLOOKUP(Table2[[#This Row],[Store_ID]],Table6[Store_ID],Table6[Region],"Not Found")</f>
        <v>South Zone 1</v>
      </c>
      <c r="U1820" s="2" t="s">
        <v>192</v>
      </c>
      <c r="V1820" s="2" t="str">
        <f>_xlfn.XLOOKUP(Table2[[#This Row],[Employee_ID]],Table5[Employee_ID],Table5[Employee Name],"Not Found")</f>
        <v>Hari Nair</v>
      </c>
      <c r="W1820" s="2">
        <v>2</v>
      </c>
      <c r="X1820" s="2">
        <v>732.69</v>
      </c>
      <c r="Y1820" s="2">
        <v>0</v>
      </c>
      <c r="Z1820" s="2">
        <v>0</v>
      </c>
      <c r="AA1820" s="2">
        <v>5</v>
      </c>
      <c r="AB1820" s="2">
        <v>73.27</v>
      </c>
      <c r="AC1820" s="2">
        <v>1538.65</v>
      </c>
      <c r="AD1820" s="2">
        <v>1095.3399999999999</v>
      </c>
      <c r="AE1820" s="2">
        <f>(AC1820-AD1820-AB1820)</f>
        <v>370.04000000000019</v>
      </c>
      <c r="AF1820" s="2" t="s">
        <v>69</v>
      </c>
      <c r="AG1820" s="42">
        <f>IFERROR(Table2[[#This Row],[Profit]]/Table2[[#This Row],[Sales Amount]],0)</f>
        <v>0.24049653917395131</v>
      </c>
      <c r="AH1820" s="2" t="str">
        <f>TRIM(Table2[[#This Row],[Payment Modee]])</f>
        <v>Cash</v>
      </c>
      <c r="AI1820" s="2" t="s">
        <v>26</v>
      </c>
      <c r="AJ1820" s="2" t="s">
        <v>27</v>
      </c>
      <c r="AK1820" s="2" t="s">
        <v>3398</v>
      </c>
      <c r="AL1820" s="16" t="str">
        <f>IF(HOUR(Table2[[#This Row],[Order Time]])&lt;12,"Morning",IF(HOUR(Table2[[#This Row],[Order Time]])&lt;17,"Afternoon",IF(HOUR(Table2[[#This Row],[Order Time]])&lt;21,"Evening","Night")))</f>
        <v>Afternoon</v>
      </c>
      <c r="AM1820" s="16" t="s">
        <v>29</v>
      </c>
    </row>
    <row r="1821" spans="1:39" x14ac:dyDescent="0.25">
      <c r="A1821" s="13" t="s">
        <v>3656</v>
      </c>
      <c r="B1821" s="4">
        <v>45523</v>
      </c>
      <c r="C1821" s="2">
        <f>YEAR(Table2[[#This Row],[Invoice Date]])</f>
        <v>2024</v>
      </c>
      <c r="D1821" s="2" t="str">
        <f>TEXT(Table2[[#This Row],[Invoice Date]],"mmm")</f>
        <v>Aug</v>
      </c>
      <c r="E1821" s="2" t="str">
        <f>Table2[[#This Row],[Store_ID]]&amp;"-"&amp;Table2[[#This Row],[Year]]&amp;"-"&amp;Table2[[#This Row],[Month]]</f>
        <v>STR066-2024-Aug</v>
      </c>
      <c r="F1821" s="2" t="s">
        <v>3589</v>
      </c>
      <c r="G1821" s="2" t="str">
        <f>_xlfn.XLOOKUP(Table2[[#This Row],[Customer_ID]],Table3[Customer_ID],Table3[Customer Name],"Not Found")</f>
        <v>Harini Krishnan</v>
      </c>
      <c r="H1821" s="2" t="str">
        <f>_xlfn.XLOOKUP(Table2[[#This Row],[Customer_ID]],Table3[Customer_ID],Table3[Gender],"Female")</f>
        <v>Female</v>
      </c>
      <c r="I1821" s="2" t="str">
        <f>_xlfn.XLOOKUP(Table2[[#This Row],[Customer_ID]],Table3[Customer_ID],Table3[City],"Missing Memebership")</f>
        <v>Khammam</v>
      </c>
      <c r="J1821" s="2" t="str">
        <f>_xlfn.XLOOKUP(Table2[[#This Row],[Customer_ID]],Table3[Customer_ID],Table3[State],"Karnataka")</f>
        <v>Telangana</v>
      </c>
      <c r="K1821" s="2" t="str">
        <f>_xlfn.XLOOKUP(Table2[[#This Row],[Customer_ID]],Table3[Customer_ID],Table3[Membership],"Regular")</f>
        <v>Silver</v>
      </c>
      <c r="L1821" s="2" t="s">
        <v>1481</v>
      </c>
      <c r="M1821" s="2" t="str">
        <f>_xlfn.XLOOKUP(Table2[[#This Row],[Product_ID]],Table4[Product_ID],Table4[Product_Name],"Not Found")</f>
        <v>Peter England Girls Frock Black</v>
      </c>
      <c r="N1821" s="2" t="str">
        <f>_xlfn.XLOOKUP(Table2[[#This Row],[Product_ID]],Table4[Product_ID],Table4[Category],"Not Found")</f>
        <v>Kids Wear</v>
      </c>
      <c r="O1821" s="2" t="str">
        <f>_xlfn.XLOOKUP(Table2[[#This Row],[Product_ID]],Table4[Product_ID],Table4[Subcategory],"Not Found")</f>
        <v>Girls Frock</v>
      </c>
      <c r="P1821" s="2" t="str">
        <f>_xlfn.XLOOKUP(Table2[[#This Row],[Product_ID]],Table4[Product_ID],Table4[Brand],"Missing Brand")</f>
        <v>Peter England</v>
      </c>
      <c r="Q1821" s="2" t="s">
        <v>302</v>
      </c>
      <c r="R1821" s="2" t="str">
        <f>_xlfn.XLOOKUP(Table2[[#This Row],[Store_ID]],Table6[Store_ID],Table6[Store Name],"Not Found")</f>
        <v>TrendMart Dindigul Standard</v>
      </c>
      <c r="S1821" s="2">
        <f>_xlfn.XLOOKUP(Table2[[#This Row],[Store_ID]],Table6[Store_ID],Table6[Monthly Target],"Missing Target")</f>
        <v>2500000</v>
      </c>
      <c r="T1821" s="2" t="str">
        <f>_xlfn.XLOOKUP(Table2[[#This Row],[Store_ID]],Table6[Store_ID],Table6[Region],"Not Found")</f>
        <v>South Zone 1</v>
      </c>
      <c r="U1821" s="2" t="s">
        <v>181</v>
      </c>
      <c r="V1821" s="2" t="str">
        <f>_xlfn.XLOOKUP(Table2[[#This Row],[Employee_ID]],Table5[Employee_ID],Table5[Employee Name],"Not Found")</f>
        <v>Dhruv Mishra</v>
      </c>
      <c r="W1821" s="2">
        <v>2</v>
      </c>
      <c r="X1821" s="2">
        <v>496.47</v>
      </c>
      <c r="Y1821" s="2">
        <v>10</v>
      </c>
      <c r="Z1821" s="2">
        <v>99.29</v>
      </c>
      <c r="AA1821" s="2">
        <v>5</v>
      </c>
      <c r="AB1821" s="2">
        <v>44.68</v>
      </c>
      <c r="AC1821" s="2">
        <v>938.33</v>
      </c>
      <c r="AD1821" s="2">
        <v>674.18</v>
      </c>
      <c r="AE1821" s="2">
        <f>(AC1821-AD1821-AB1821)</f>
        <v>219.47000000000008</v>
      </c>
      <c r="AF1821" s="2" t="s">
        <v>25</v>
      </c>
      <c r="AG1821" s="42">
        <f>IFERROR(Table2[[#This Row],[Profit]]/Table2[[#This Row],[Sales Amount]],0)</f>
        <v>0.23389425894941021</v>
      </c>
      <c r="AH1821" s="2" t="str">
        <f>TRIM(Table2[[#This Row],[Payment Modee]])</f>
        <v>UPI</v>
      </c>
      <c r="AI1821" s="2" t="s">
        <v>26</v>
      </c>
      <c r="AJ1821" s="2" t="s">
        <v>27</v>
      </c>
      <c r="AK1821" s="2" t="s">
        <v>3056</v>
      </c>
      <c r="AL1821" s="16" t="str">
        <f>IF(HOUR(Table2[[#This Row],[Order Time]])&lt;12,"Morning",IF(HOUR(Table2[[#This Row],[Order Time]])&lt;17,"Afternoon",IF(HOUR(Table2[[#This Row],[Order Time]])&lt;21,"Evening","Night")))</f>
        <v>Afternoon</v>
      </c>
      <c r="AM1821" s="16" t="s">
        <v>29</v>
      </c>
    </row>
    <row r="1822" spans="1:39" x14ac:dyDescent="0.25">
      <c r="A1822" s="13" t="s">
        <v>3657</v>
      </c>
      <c r="B1822" s="4">
        <v>45571</v>
      </c>
      <c r="C1822" s="2">
        <f>YEAR(Table2[[#This Row],[Invoice Date]])</f>
        <v>2024</v>
      </c>
      <c r="D1822" s="2" t="str">
        <f>TEXT(Table2[[#This Row],[Invoice Date]],"mmm")</f>
        <v>Oct</v>
      </c>
      <c r="E1822" s="2" t="str">
        <f>Table2[[#This Row],[Store_ID]]&amp;"-"&amp;Table2[[#This Row],[Year]]&amp;"-"&amp;Table2[[#This Row],[Month]]</f>
        <v>STR057-2024-Oct</v>
      </c>
      <c r="F1822" s="2" t="s">
        <v>1251</v>
      </c>
      <c r="G1822" s="2" t="str">
        <f>_xlfn.XLOOKUP(Table2[[#This Row],[Customer_ID]],Table3[Customer_ID],Table3[Customer Name],"Not Found")</f>
        <v>Deepika Naicker</v>
      </c>
      <c r="H1822" s="2" t="str">
        <f>_xlfn.XLOOKUP(Table2[[#This Row],[Customer_ID]],Table3[Customer_ID],Table3[Gender],"Female")</f>
        <v>Female</v>
      </c>
      <c r="I1822" s="2" t="str">
        <f>_xlfn.XLOOKUP(Table2[[#This Row],[Customer_ID]],Table3[Customer_ID],Table3[City],"Missing Memebership")</f>
        <v>Thrissur</v>
      </c>
      <c r="J1822" s="2" t="str">
        <f>_xlfn.XLOOKUP(Table2[[#This Row],[Customer_ID]],Table3[Customer_ID],Table3[State],"Karnataka")</f>
        <v>Kerala</v>
      </c>
      <c r="K1822" s="2" t="str">
        <f>_xlfn.XLOOKUP(Table2[[#This Row],[Customer_ID]],Table3[Customer_ID],Table3[Membership],"Regular")</f>
        <v>Gold</v>
      </c>
      <c r="L1822" s="2" t="s">
        <v>927</v>
      </c>
      <c r="M1822" s="2" t="str">
        <f>_xlfn.XLOOKUP(Table2[[#This Row],[Product_ID]],Table4[Product_ID],Table4[Product_Name],"Not Found")</f>
        <v>Skechers Casual Belt Sky Blue</v>
      </c>
      <c r="N1822" s="2" t="str">
        <f>_xlfn.XLOOKUP(Table2[[#This Row],[Product_ID]],Table4[Product_ID],Table4[Category],"Not Found")</f>
        <v>Belts</v>
      </c>
      <c r="O1822" s="2" t="str">
        <f>_xlfn.XLOOKUP(Table2[[#This Row],[Product_ID]],Table4[Product_ID],Table4[Subcategory],"Not Found")</f>
        <v>Casual Belt</v>
      </c>
      <c r="P1822" s="2" t="str">
        <f>_xlfn.XLOOKUP(Table2[[#This Row],[Product_ID]],Table4[Product_ID],Table4[Brand],"Missing Brand")</f>
        <v>Skechers</v>
      </c>
      <c r="Q1822" s="2" t="s">
        <v>464</v>
      </c>
      <c r="R1822" s="2" t="str">
        <f>_xlfn.XLOOKUP(Table2[[#This Row],[Store_ID]],Table6[Store_ID],Table6[Store Name],"Not Found")</f>
        <v>TrendMart Vellore Standard</v>
      </c>
      <c r="S1822" s="2">
        <f>_xlfn.XLOOKUP(Table2[[#This Row],[Store_ID]],Table6[Store_ID],Table6[Monthly Target],"Missing Target")</f>
        <v>2500000</v>
      </c>
      <c r="T1822" s="2" t="str">
        <f>_xlfn.XLOOKUP(Table2[[#This Row],[Store_ID]],Table6[Store_ID],Table6[Region],"Not Found")</f>
        <v>South Zone 1</v>
      </c>
      <c r="U1822" s="2" t="s">
        <v>55</v>
      </c>
      <c r="V1822" s="2" t="str">
        <f>_xlfn.XLOOKUP(Table2[[#This Row],[Employee_ID]],Table5[Employee_ID],Table5[Employee Name],"Not Found")</f>
        <v>Padma Gounder</v>
      </c>
      <c r="W1822" s="2">
        <v>2</v>
      </c>
      <c r="X1822" s="2">
        <v>961.1</v>
      </c>
      <c r="Y1822" s="2">
        <v>30</v>
      </c>
      <c r="Z1822" s="2">
        <v>576.66</v>
      </c>
      <c r="AA1822" s="2">
        <v>5</v>
      </c>
      <c r="AB1822" s="2">
        <v>67.28</v>
      </c>
      <c r="AC1822" s="2">
        <v>1412.82</v>
      </c>
      <c r="AD1822" s="2">
        <v>1180.04</v>
      </c>
      <c r="AE1822" s="2">
        <f>(AC1822-AD1822-AB1822)</f>
        <v>165.49999999999997</v>
      </c>
      <c r="AF1822" s="2" t="s">
        <v>69</v>
      </c>
      <c r="AG1822" s="42">
        <f>IFERROR(Table2[[#This Row],[Profit]]/Table2[[#This Row],[Sales Amount]],0)</f>
        <v>0.11714160331818631</v>
      </c>
      <c r="AH1822" s="2" t="str">
        <f>TRIM(Table2[[#This Row],[Payment Modee]])</f>
        <v>Cash</v>
      </c>
      <c r="AI1822" s="2" t="s">
        <v>26</v>
      </c>
      <c r="AJ1822" s="2" t="s">
        <v>27</v>
      </c>
      <c r="AK1822" s="2" t="s">
        <v>1469</v>
      </c>
      <c r="AL1822" s="16" t="str">
        <f>IF(HOUR(Table2[[#This Row],[Order Time]])&lt;12,"Morning",IF(HOUR(Table2[[#This Row],[Order Time]])&lt;17,"Afternoon",IF(HOUR(Table2[[#This Row],[Order Time]])&lt;21,"Evening","Night")))</f>
        <v>Afternoon</v>
      </c>
      <c r="AM1822" s="16" t="s">
        <v>38</v>
      </c>
    </row>
    <row r="1823" spans="1:39" x14ac:dyDescent="0.25">
      <c r="A1823" s="13" t="s">
        <v>3658</v>
      </c>
      <c r="B1823" s="4">
        <v>45699</v>
      </c>
      <c r="C1823" s="2">
        <f>YEAR(Table2[[#This Row],[Invoice Date]])</f>
        <v>2025</v>
      </c>
      <c r="D1823" s="2" t="str">
        <f>TEXT(Table2[[#This Row],[Invoice Date]],"mmm")</f>
        <v>Feb</v>
      </c>
      <c r="E1823" s="2" t="str">
        <f>Table2[[#This Row],[Store_ID]]&amp;"-"&amp;Table2[[#This Row],[Year]]&amp;"-"&amp;Table2[[#This Row],[Month]]</f>
        <v>STR115-2025-Feb</v>
      </c>
      <c r="F1823" s="2" t="s">
        <v>2767</v>
      </c>
      <c r="G1823" s="2" t="str">
        <f>_xlfn.XLOOKUP(Table2[[#This Row],[Customer_ID]],Table3[Customer_ID],Table3[Customer Name],"Not Found")</f>
        <v>Deepak Achari</v>
      </c>
      <c r="H1823" s="2" t="str">
        <f>_xlfn.XLOOKUP(Table2[[#This Row],[Customer_ID]],Table3[Customer_ID],Table3[Gender],"Female")</f>
        <v>Male</v>
      </c>
      <c r="I1823" s="2" t="str">
        <f>_xlfn.XLOOKUP(Table2[[#This Row],[Customer_ID]],Table3[Customer_ID],Table3[City],"Missing Memebership")</f>
        <v>Nizamabad</v>
      </c>
      <c r="J1823" s="2" t="str">
        <f>_xlfn.XLOOKUP(Table2[[#This Row],[Customer_ID]],Table3[Customer_ID],Table3[State],"Karnataka")</f>
        <v>Telangana</v>
      </c>
      <c r="K1823" s="2" t="str">
        <f>_xlfn.XLOOKUP(Table2[[#This Row],[Customer_ID]],Table3[Customer_ID],Table3[Membership],"Regular")</f>
        <v>Regular</v>
      </c>
      <c r="L1823" s="2" t="s">
        <v>374</v>
      </c>
      <c r="M1823" s="2" t="str">
        <f>_xlfn.XLOOKUP(Table2[[#This Row],[Product_ID]],Table4[Product_ID],Table4[Product_Name],"Not Found")</f>
        <v>Woodland Bootcut Peach</v>
      </c>
      <c r="N1823" s="2" t="str">
        <f>_xlfn.XLOOKUP(Table2[[#This Row],[Product_ID]],Table4[Product_ID],Table4[Category],"Not Found")</f>
        <v>Women Jeans</v>
      </c>
      <c r="O1823" s="2" t="str">
        <f>_xlfn.XLOOKUP(Table2[[#This Row],[Product_ID]],Table4[Product_ID],Table4[Subcategory],"Not Found")</f>
        <v>Bootcut</v>
      </c>
      <c r="P1823" s="2" t="str">
        <f>_xlfn.XLOOKUP(Table2[[#This Row],[Product_ID]],Table4[Product_ID],Table4[Brand],"Missing Brand")</f>
        <v>Woodland</v>
      </c>
      <c r="Q1823" s="2" t="s">
        <v>329</v>
      </c>
      <c r="R1823" s="2" t="str">
        <f>_xlfn.XLOOKUP(Table2[[#This Row],[Store_ID]],Table6[Store_ID],Table6[Store Name],"Not Found")</f>
        <v>TrendMart Bengaluru Standard</v>
      </c>
      <c r="S1823" s="2">
        <f>_xlfn.XLOOKUP(Table2[[#This Row],[Store_ID]],Table6[Store_ID],Table6[Monthly Target],"Missing Target")</f>
        <v>1500000</v>
      </c>
      <c r="T1823" s="2" t="str">
        <f>_xlfn.XLOOKUP(Table2[[#This Row],[Store_ID]],Table6[Store_ID],Table6[Region],"Not Found")</f>
        <v>South Zone 2</v>
      </c>
      <c r="U1823" s="2" t="s">
        <v>124</v>
      </c>
      <c r="V1823" s="2" t="str">
        <f>_xlfn.XLOOKUP(Table2[[#This Row],[Employee_ID]],Table5[Employee_ID],Table5[Employee Name],"Not Found")</f>
        <v>Girish Sundaram</v>
      </c>
      <c r="W1823" s="2">
        <v>1</v>
      </c>
      <c r="X1823" s="2">
        <v>1461.57</v>
      </c>
      <c r="Y1823" s="2">
        <v>5</v>
      </c>
      <c r="Z1823" s="2">
        <v>73.08</v>
      </c>
      <c r="AA1823" s="2">
        <v>12</v>
      </c>
      <c r="AB1823" s="2">
        <v>166.62</v>
      </c>
      <c r="AC1823" s="2">
        <v>1555.11</v>
      </c>
      <c r="AD1823" s="2">
        <v>1048.71</v>
      </c>
      <c r="AE1823" s="2">
        <f>(AC1823-AD1823-AB1823)</f>
        <v>339.77999999999986</v>
      </c>
      <c r="AF1823" s="2" t="s">
        <v>25</v>
      </c>
      <c r="AG1823" s="42">
        <f>IFERROR(Table2[[#This Row],[Profit]]/Table2[[#This Row],[Sales Amount]],0)</f>
        <v>0.21849258251827838</v>
      </c>
      <c r="AH1823" s="2" t="str">
        <f>TRIM(Table2[[#This Row],[Payment Modee]])</f>
        <v>UPI</v>
      </c>
      <c r="AI1823" s="2" t="s">
        <v>36</v>
      </c>
      <c r="AJ1823" s="2" t="s">
        <v>27</v>
      </c>
      <c r="AK1823" s="2" t="s">
        <v>2095</v>
      </c>
      <c r="AL1823" s="16" t="str">
        <f>IF(HOUR(Table2[[#This Row],[Order Time]])&lt;12,"Morning",IF(HOUR(Table2[[#This Row],[Order Time]])&lt;17,"Afternoon",IF(HOUR(Table2[[#This Row],[Order Time]])&lt;21,"Evening","Night")))</f>
        <v>Evening</v>
      </c>
      <c r="AM1823" s="16" t="s">
        <v>29</v>
      </c>
    </row>
    <row r="1824" spans="1:39" x14ac:dyDescent="0.25">
      <c r="A1824" s="13" t="s">
        <v>3659</v>
      </c>
      <c r="B1824" s="4">
        <v>45418</v>
      </c>
      <c r="C1824" s="2">
        <f>YEAR(Table2[[#This Row],[Invoice Date]])</f>
        <v>2024</v>
      </c>
      <c r="D1824" s="2" t="str">
        <f>TEXT(Table2[[#This Row],[Invoice Date]],"mmm")</f>
        <v>May</v>
      </c>
      <c r="E1824" s="2" t="str">
        <f>Table2[[#This Row],[Store_ID]]&amp;"-"&amp;Table2[[#This Row],[Year]]&amp;"-"&amp;Table2[[#This Row],[Month]]</f>
        <v>STR097-2024-May</v>
      </c>
      <c r="F1824" s="2" t="s">
        <v>2586</v>
      </c>
      <c r="G1824" s="2" t="str">
        <f>_xlfn.XLOOKUP(Table2[[#This Row],[Customer_ID]],Table3[Customer_ID],Table3[Customer Name],"Not Found")</f>
        <v>Usha Yadav</v>
      </c>
      <c r="H1824" s="2" t="str">
        <f>_xlfn.XLOOKUP(Table2[[#This Row],[Customer_ID]],Table3[Customer_ID],Table3[Gender],"Female")</f>
        <v>Female</v>
      </c>
      <c r="I1824" s="2" t="str">
        <f>_xlfn.XLOOKUP(Table2[[#This Row],[Customer_ID]],Table3[Customer_ID],Table3[City],"Missing Memebership")</f>
        <v>Tirunelveli</v>
      </c>
      <c r="J1824" s="2" t="str">
        <f>_xlfn.XLOOKUP(Table2[[#This Row],[Customer_ID]],Table3[Customer_ID],Table3[State],"Karnataka")</f>
        <v>Tamil Nadu</v>
      </c>
      <c r="K1824" s="2" t="str">
        <f>_xlfn.XLOOKUP(Table2[[#This Row],[Customer_ID]],Table3[Customer_ID],Table3[Membership],"Regular")</f>
        <v>Platinum</v>
      </c>
      <c r="L1824" s="2" t="s">
        <v>1929</v>
      </c>
      <c r="M1824" s="2" t="str">
        <f>_xlfn.XLOOKUP(Table2[[#This Row],[Product_ID]],Table4[Product_ID],Table4[Product_Name],"Not Found")</f>
        <v>Arrow Georgette Saree Charcoal</v>
      </c>
      <c r="N1824" s="2" t="str">
        <f>_xlfn.XLOOKUP(Table2[[#This Row],[Product_ID]],Table4[Product_ID],Table4[Category],"Not Found")</f>
        <v>Women Sarees</v>
      </c>
      <c r="O1824" s="2" t="str">
        <f>_xlfn.XLOOKUP(Table2[[#This Row],[Product_ID]],Table4[Product_ID],Table4[Subcategory],"Not Found")</f>
        <v>Georgette Saree</v>
      </c>
      <c r="P1824" s="2" t="str">
        <f>_xlfn.XLOOKUP(Table2[[#This Row],[Product_ID]],Table4[Product_ID],Table4[Brand],"Missing Brand")</f>
        <v>Arrow</v>
      </c>
      <c r="Q1824" s="2" t="s">
        <v>240</v>
      </c>
      <c r="R1824" s="2" t="str">
        <f>_xlfn.XLOOKUP(Table2[[#This Row],[Store_ID]],Table6[Store_ID],Table6[Store Name],"Not Found")</f>
        <v>TrendMart Thiruvananthapuram High Street</v>
      </c>
      <c r="S1824" s="2">
        <f>_xlfn.XLOOKUP(Table2[[#This Row],[Store_ID]],Table6[Store_ID],Table6[Monthly Target],"Missing Target")</f>
        <v>1500000</v>
      </c>
      <c r="T1824" s="2" t="str">
        <f>_xlfn.XLOOKUP(Table2[[#This Row],[Store_ID]],Table6[Store_ID],Table6[Region],"Not Found")</f>
        <v>South Zone 1</v>
      </c>
      <c r="U1824" s="2" t="s">
        <v>81</v>
      </c>
      <c r="V1824" s="2" t="str">
        <f>_xlfn.XLOOKUP(Table2[[#This Row],[Employee_ID]],Table5[Employee_ID],Table5[Employee Name],"Not Found")</f>
        <v>Charulatha Kumar</v>
      </c>
      <c r="W1824" s="2">
        <v>3</v>
      </c>
      <c r="X1824" s="2">
        <v>2939.76</v>
      </c>
      <c r="Y1824" s="2">
        <v>15</v>
      </c>
      <c r="Z1824" s="2">
        <v>1322.89</v>
      </c>
      <c r="AA1824" s="2">
        <v>12</v>
      </c>
      <c r="AB1824" s="2">
        <v>899.57</v>
      </c>
      <c r="AC1824" s="2">
        <v>8395.9599999999991</v>
      </c>
      <c r="AD1824" s="2">
        <v>6236.76</v>
      </c>
      <c r="AE1824" s="2">
        <f>(AC1824-AD1824-AB1824)</f>
        <v>1259.6299999999987</v>
      </c>
      <c r="AF1824" s="2" t="s">
        <v>25</v>
      </c>
      <c r="AG1824" s="42">
        <f>IFERROR(Table2[[#This Row],[Profit]]/Table2[[#This Row],[Sales Amount]],0)</f>
        <v>0.15002810875706873</v>
      </c>
      <c r="AH1824" s="2" t="str">
        <f>TRIM(Table2[[#This Row],[Payment Modee]])</f>
        <v>UPI</v>
      </c>
      <c r="AI1824" s="2" t="s">
        <v>26</v>
      </c>
      <c r="AJ1824" s="2" t="s">
        <v>27</v>
      </c>
      <c r="AK1824" s="2" t="s">
        <v>1544</v>
      </c>
      <c r="AL1824" s="16" t="str">
        <f>IF(HOUR(Table2[[#This Row],[Order Time]])&lt;12,"Morning",IF(HOUR(Table2[[#This Row],[Order Time]])&lt;17,"Afternoon",IF(HOUR(Table2[[#This Row],[Order Time]])&lt;21,"Evening","Night")))</f>
        <v>Evening</v>
      </c>
      <c r="AM1824" s="16" t="s">
        <v>29</v>
      </c>
    </row>
    <row r="1825" spans="1:39" x14ac:dyDescent="0.25">
      <c r="A1825" s="14" t="s">
        <v>9194</v>
      </c>
      <c r="B1825" s="8">
        <v>45492</v>
      </c>
      <c r="C1825" s="7">
        <f>YEAR(Table2[[#This Row],[Invoice Date]])</f>
        <v>2024</v>
      </c>
      <c r="D1825" s="7" t="str">
        <f>TEXT(Table2[[#This Row],[Invoice Date]],"mmm")</f>
        <v>Jul</v>
      </c>
      <c r="E1825" s="7" t="str">
        <f>Table2[[#This Row],[Store_ID]]&amp;"-"&amp;Table2[[#This Row],[Year]]&amp;"-"&amp;Table2[[#This Row],[Month]]</f>
        <v>STR018-2024-Jul</v>
      </c>
      <c r="F1825" s="7" t="s">
        <v>2308</v>
      </c>
      <c r="G1825" s="7" t="str">
        <f>_xlfn.XLOOKUP(Table2[[#This Row],[Customer_ID]],Table3[Customer_ID],Table3[Customer Name],"Not Found")</f>
        <v>Saranya Prasad</v>
      </c>
      <c r="H1825" s="7" t="str">
        <f>_xlfn.XLOOKUP(Table2[[#This Row],[Customer_ID]],Table3[Customer_ID],Table3[Gender],"Female")</f>
        <v>Female</v>
      </c>
      <c r="I1825" s="7" t="str">
        <f>_xlfn.XLOOKUP(Table2[[#This Row],[Customer_ID]],Table3[Customer_ID],Table3[City],"Missing Memebership")</f>
        <v>Alappuzha</v>
      </c>
      <c r="J1825" s="7" t="str">
        <f>_xlfn.XLOOKUP(Table2[[#This Row],[Customer_ID]],Table3[Customer_ID],Table3[State],"Karnataka")</f>
        <v>Kerala</v>
      </c>
      <c r="K1825" s="7" t="str">
        <f>_xlfn.XLOOKUP(Table2[[#This Row],[Customer_ID]],Table3[Customer_ID],Table3[Membership],"Regular")</f>
        <v>GOLD</v>
      </c>
      <c r="L1825" s="7" t="s">
        <v>1283</v>
      </c>
      <c r="M1825" s="7" t="str">
        <f>_xlfn.XLOOKUP(Table2[[#This Row],[Product_ID]],Table4[Product_ID],Table4[Product_Name],"Not Found")</f>
        <v>Metro Shoes Digital Watch Beige</v>
      </c>
      <c r="N1825" s="7" t="str">
        <f>_xlfn.XLOOKUP(Table2[[#This Row],[Product_ID]],Table4[Product_ID],Table4[Category],"Not Found")</f>
        <v>Watches</v>
      </c>
      <c r="O1825" s="7" t="str">
        <f>_xlfn.XLOOKUP(Table2[[#This Row],[Product_ID]],Table4[Product_ID],Table4[Subcategory],"Not Found")</f>
        <v>Digital Watch</v>
      </c>
      <c r="P1825" s="7" t="str">
        <f>_xlfn.XLOOKUP(Table2[[#This Row],[Product_ID]],Table4[Product_ID],Table4[Brand],"Missing Brand")</f>
        <v>Metro Shoes</v>
      </c>
      <c r="Q1825" s="7" t="s">
        <v>348</v>
      </c>
      <c r="R1825" s="7" t="str">
        <f>_xlfn.XLOOKUP(Table2[[#This Row],[Store_ID]],Table6[Store_ID],Table6[Store Name],"Not Found")</f>
        <v>TrendMart Visakhapatnam High Street</v>
      </c>
      <c r="S1825" s="7">
        <f>_xlfn.XLOOKUP(Table2[[#This Row],[Store_ID]],Table6[Store_ID],Table6[Monthly Target],"Missing Target")</f>
        <v>2000000</v>
      </c>
      <c r="T1825" s="7" t="str">
        <f>_xlfn.XLOOKUP(Table2[[#This Row],[Store_ID]],Table6[Store_ID],Table6[Region],"Not Found")</f>
        <v>South Zone 3</v>
      </c>
      <c r="U1825" s="7" t="s">
        <v>349</v>
      </c>
      <c r="V1825" s="7" t="str">
        <f>_xlfn.XLOOKUP(Table2[[#This Row],[Employee_ID]],Table5[Employee_ID],Table5[Employee Name],"Not Found")</f>
        <v>Chitra Bhat</v>
      </c>
      <c r="W1825" s="7">
        <v>0</v>
      </c>
      <c r="X1825" s="7">
        <v>5962.87</v>
      </c>
      <c r="Y1825" s="7">
        <v>30</v>
      </c>
      <c r="Z1825" s="7">
        <v>0</v>
      </c>
      <c r="AA1825" s="7">
        <v>12</v>
      </c>
      <c r="AB1825" s="7">
        <v>0</v>
      </c>
      <c r="AC1825" s="7">
        <v>0</v>
      </c>
      <c r="AD1825" s="7">
        <v>0</v>
      </c>
      <c r="AE1825" s="7">
        <v>0</v>
      </c>
      <c r="AF1825" s="2" t="s">
        <v>56</v>
      </c>
      <c r="AG1825" s="42">
        <f>IFERROR(Table2[[#This Row],[Profit]]/Table2[[#This Row],[Sales Amount]],0)</f>
        <v>0</v>
      </c>
      <c r="AH1825" s="2" t="str">
        <f>TRIM(Table2[[#This Row],[Payment Modee]])</f>
        <v>Credit Card</v>
      </c>
      <c r="AI1825" s="7" t="s">
        <v>36</v>
      </c>
      <c r="AJ1825" s="7" t="s">
        <v>27</v>
      </c>
      <c r="AK1825" s="7" t="s">
        <v>2236</v>
      </c>
      <c r="AL1825" s="17" t="str">
        <f>IF(HOUR(Table2[[#This Row],[Order Time]])&lt;12,"Morning",IF(HOUR(Table2[[#This Row],[Order Time]])&lt;17,"Afternoon",IF(HOUR(Table2[[#This Row],[Order Time]])&lt;21,"Evening","Night")))</f>
        <v>Evening</v>
      </c>
      <c r="AM1825" s="17" t="s">
        <v>29</v>
      </c>
    </row>
    <row r="1826" spans="1:39" x14ac:dyDescent="0.25">
      <c r="A1826" s="13" t="s">
        <v>3660</v>
      </c>
      <c r="B1826" s="4">
        <v>45384</v>
      </c>
      <c r="C1826" s="2">
        <f>YEAR(Table2[[#This Row],[Invoice Date]])</f>
        <v>2024</v>
      </c>
      <c r="D1826" s="2" t="str">
        <f>TEXT(Table2[[#This Row],[Invoice Date]],"mmm")</f>
        <v>Apr</v>
      </c>
      <c r="E1826" s="2" t="str">
        <f>Table2[[#This Row],[Store_ID]]&amp;"-"&amp;Table2[[#This Row],[Year]]&amp;"-"&amp;Table2[[#This Row],[Month]]</f>
        <v>STR064-2024-Apr</v>
      </c>
      <c r="F1826" s="2" t="s">
        <v>3661</v>
      </c>
      <c r="G1826" s="2" t="str">
        <f>_xlfn.XLOOKUP(Table2[[#This Row],[Customer_ID]],Table3[Customer_ID],Table3[Customer Name],"Not Found")</f>
        <v>Pooja Hegde</v>
      </c>
      <c r="H1826" s="2" t="str">
        <f>_xlfn.XLOOKUP(Table2[[#This Row],[Customer_ID]],Table3[Customer_ID],Table3[Gender],"Female")</f>
        <v>Female</v>
      </c>
      <c r="I1826" s="2" t="str">
        <f>_xlfn.XLOOKUP(Table2[[#This Row],[Customer_ID]],Table3[Customer_ID],Table3[City],"Missing Memebership")</f>
        <v>Kollam</v>
      </c>
      <c r="J1826" s="2" t="str">
        <f>_xlfn.XLOOKUP(Table2[[#This Row],[Customer_ID]],Table3[Customer_ID],Table3[State],"Karnataka")</f>
        <v>Kerala</v>
      </c>
      <c r="K1826" s="2" t="str">
        <f>_xlfn.XLOOKUP(Table2[[#This Row],[Customer_ID]],Table3[Customer_ID],Table3[Membership],"Regular")</f>
        <v>Regular</v>
      </c>
      <c r="L1826" s="2" t="s">
        <v>556</v>
      </c>
      <c r="M1826" s="2" t="str">
        <f>_xlfn.XLOOKUP(Table2[[#This Row],[Product_ID]],Table4[Product_ID],Table4[Product_Name],"Not Found")</f>
        <v>Reebok Georgette Saree Charcoal</v>
      </c>
      <c r="N1826" s="2" t="str">
        <f>_xlfn.XLOOKUP(Table2[[#This Row],[Product_ID]],Table4[Product_ID],Table4[Category],"Not Found")</f>
        <v>Women Sarees</v>
      </c>
      <c r="O1826" s="2" t="str">
        <f>_xlfn.XLOOKUP(Table2[[#This Row],[Product_ID]],Table4[Product_ID],Table4[Subcategory],"Not Found")</f>
        <v>Georgette Saree</v>
      </c>
      <c r="P1826" s="2" t="str">
        <f>_xlfn.XLOOKUP(Table2[[#This Row],[Product_ID]],Table4[Product_ID],Table4[Brand],"Missing Brand")</f>
        <v>Reebok</v>
      </c>
      <c r="Q1826" s="2" t="s">
        <v>800</v>
      </c>
      <c r="R1826" s="2" t="str">
        <f>_xlfn.XLOOKUP(Table2[[#This Row],[Store_ID]],Table6[Store_ID],Table6[Store Name],"Not Found")</f>
        <v>TrendMart Karimnagar Standard</v>
      </c>
      <c r="S1826" s="2">
        <f>_xlfn.XLOOKUP(Table2[[#This Row],[Store_ID]],Table6[Store_ID],Table6[Monthly Target],"Missing Target")</f>
        <v>1200000</v>
      </c>
      <c r="T1826" s="2" t="str">
        <f>_xlfn.XLOOKUP(Table2[[#This Row],[Store_ID]],Table6[Store_ID],Table6[Region],"Not Found")</f>
        <v>South Zone 2</v>
      </c>
      <c r="U1826" s="2" t="s">
        <v>102</v>
      </c>
      <c r="V1826" s="2" t="str">
        <f>_xlfn.XLOOKUP(Table2[[#This Row],[Employee_ID]],Table5[Employee_ID],Table5[Employee Name],"Not Found")</f>
        <v>Chandra Reddy</v>
      </c>
      <c r="W1826" s="2">
        <v>1</v>
      </c>
      <c r="X1826" s="2">
        <v>1901.56</v>
      </c>
      <c r="Y1826" s="2">
        <v>10</v>
      </c>
      <c r="Z1826" s="2">
        <v>190.16</v>
      </c>
      <c r="AA1826" s="2">
        <v>12</v>
      </c>
      <c r="AB1826" s="2">
        <v>205.37</v>
      </c>
      <c r="AC1826" s="2">
        <v>1916.77</v>
      </c>
      <c r="AD1826" s="2">
        <v>1378.38</v>
      </c>
      <c r="AE1826" s="2">
        <f t="shared" ref="AE1826:AE1839" si="60">(AC1826-AD1826-AB1826)</f>
        <v>333.01999999999987</v>
      </c>
      <c r="AF1826" s="2" t="s">
        <v>35</v>
      </c>
      <c r="AG1826" s="42">
        <f>IFERROR(Table2[[#This Row],[Profit]]/Table2[[#This Row],[Sales Amount]],0)</f>
        <v>0.17374019835452342</v>
      </c>
      <c r="AH1826" s="2" t="str">
        <f>TRIM(Table2[[#This Row],[Payment Modee]])</f>
        <v>Debit Card</v>
      </c>
      <c r="AI1826" s="2" t="s">
        <v>26</v>
      </c>
      <c r="AJ1826" s="2" t="s">
        <v>27</v>
      </c>
      <c r="AK1826" s="2" t="s">
        <v>1049</v>
      </c>
      <c r="AL1826" s="16" t="str">
        <f>IF(HOUR(Table2[[#This Row],[Order Time]])&lt;12,"Morning",IF(HOUR(Table2[[#This Row],[Order Time]])&lt;17,"Afternoon",IF(HOUR(Table2[[#This Row],[Order Time]])&lt;21,"Evening","Night")))</f>
        <v>Evening</v>
      </c>
      <c r="AM1826" s="16" t="s">
        <v>29</v>
      </c>
    </row>
    <row r="1827" spans="1:39" x14ac:dyDescent="0.25">
      <c r="A1827" s="13" t="s">
        <v>3662</v>
      </c>
      <c r="B1827" s="4">
        <v>45621</v>
      </c>
      <c r="C1827" s="2">
        <f>YEAR(Table2[[#This Row],[Invoice Date]])</f>
        <v>2024</v>
      </c>
      <c r="D1827" s="2" t="str">
        <f>TEXT(Table2[[#This Row],[Invoice Date]],"mmm")</f>
        <v>Nov</v>
      </c>
      <c r="E1827" s="2" t="str">
        <f>Table2[[#This Row],[Store_ID]]&amp;"-"&amp;Table2[[#This Row],[Year]]&amp;"-"&amp;Table2[[#This Row],[Month]]</f>
        <v>STR061-2024-Nov</v>
      </c>
      <c r="F1827" s="2" t="s">
        <v>2094</v>
      </c>
      <c r="G1827" s="2" t="str">
        <f>_xlfn.XLOOKUP(Table2[[#This Row],[Customer_ID]],Table3[Customer_ID],Table3[Customer Name],"Not Found")</f>
        <v>Thiru Gowda</v>
      </c>
      <c r="H1827" s="2" t="str">
        <f>_xlfn.XLOOKUP(Table2[[#This Row],[Customer_ID]],Table3[Customer_ID],Table3[Gender],"Female")</f>
        <v>Male</v>
      </c>
      <c r="I1827" s="2" t="str">
        <f>_xlfn.XLOOKUP(Table2[[#This Row],[Customer_ID]],Table3[Customer_ID],Table3[City],"Missing Memebership")</f>
        <v>Shivamogga</v>
      </c>
      <c r="J1827" s="2" t="str">
        <f>_xlfn.XLOOKUP(Table2[[#This Row],[Customer_ID]],Table3[Customer_ID],Table3[State],"Karnataka")</f>
        <v>Karnataka</v>
      </c>
      <c r="K1827" s="2" t="str">
        <f>_xlfn.XLOOKUP(Table2[[#This Row],[Customer_ID]],Table3[Customer_ID],Table3[Membership],"Regular")</f>
        <v>Silver</v>
      </c>
      <c r="L1827" s="2" t="s">
        <v>1048</v>
      </c>
      <c r="M1827" s="2" t="str">
        <f>_xlfn.XLOOKUP(Table2[[#This Row],[Product_ID]],Table4[Product_ID],Table4[Product_Name],"Not Found")</f>
        <v>Allen Solly Kids Shorts Teal</v>
      </c>
      <c r="N1827" s="2" t="str">
        <f>_xlfn.XLOOKUP(Table2[[#This Row],[Product_ID]],Table4[Product_ID],Table4[Category],"Not Found")</f>
        <v>Kids Wear</v>
      </c>
      <c r="O1827" s="2" t="str">
        <f>_xlfn.XLOOKUP(Table2[[#This Row],[Product_ID]],Table4[Product_ID],Table4[Subcategory],"Not Found")</f>
        <v>Kids Shorts</v>
      </c>
      <c r="P1827" s="2" t="str">
        <f>_xlfn.XLOOKUP(Table2[[#This Row],[Product_ID]],Table4[Product_ID],Table4[Brand],"Missing Brand")</f>
        <v>Allen Solly</v>
      </c>
      <c r="Q1827" s="2" t="s">
        <v>572</v>
      </c>
      <c r="R1827" s="2" t="str">
        <f>_xlfn.XLOOKUP(Table2[[#This Row],[Store_ID]],Table6[Store_ID],Table6[Store Name],"Not Found")</f>
        <v>TrendMart Hubballi Standard</v>
      </c>
      <c r="S1827" s="2">
        <f>_xlfn.XLOOKUP(Table2[[#This Row],[Store_ID]],Table6[Store_ID],Table6[Monthly Target],"Missing Target")</f>
        <v>1500000</v>
      </c>
      <c r="T1827" s="2" t="str">
        <f>_xlfn.XLOOKUP(Table2[[#This Row],[Store_ID]],Table6[Store_ID],Table6[Region],"Not Found")</f>
        <v>South Zone 2</v>
      </c>
      <c r="U1827" s="2" t="s">
        <v>43</v>
      </c>
      <c r="V1827" s="2" t="str">
        <f>_xlfn.XLOOKUP(Table2[[#This Row],[Employee_ID]],Table5[Employee_ID],Table5[Employee Name],"Not Found")</f>
        <v>Meena Krishnan</v>
      </c>
      <c r="W1827" s="2">
        <v>1</v>
      </c>
      <c r="X1827" s="2">
        <v>635.83000000000004</v>
      </c>
      <c r="Y1827" s="2">
        <v>30</v>
      </c>
      <c r="Z1827" s="2">
        <v>190.75</v>
      </c>
      <c r="AA1827" s="2">
        <v>5</v>
      </c>
      <c r="AB1827" s="2">
        <v>22.25</v>
      </c>
      <c r="AC1827" s="2">
        <v>467.33</v>
      </c>
      <c r="AD1827" s="2">
        <v>509.44</v>
      </c>
      <c r="AE1827" s="2">
        <f t="shared" si="60"/>
        <v>-64.360000000000014</v>
      </c>
      <c r="AF1827" s="2" t="s">
        <v>35</v>
      </c>
      <c r="AG1827" s="42">
        <f>IFERROR(Table2[[#This Row],[Profit]]/Table2[[#This Row],[Sales Amount]],0)</f>
        <v>-0.1377185286628293</v>
      </c>
      <c r="AH1827" s="2" t="str">
        <f>TRIM(Table2[[#This Row],[Payment Modee]])</f>
        <v>Debit Card</v>
      </c>
      <c r="AI1827" s="2" t="s">
        <v>36</v>
      </c>
      <c r="AJ1827" s="2" t="s">
        <v>27</v>
      </c>
      <c r="AK1827" s="2" t="s">
        <v>391</v>
      </c>
      <c r="AL1827" s="16" t="str">
        <f>IF(HOUR(Table2[[#This Row],[Order Time]])&lt;12,"Morning",IF(HOUR(Table2[[#This Row],[Order Time]])&lt;17,"Afternoon",IF(HOUR(Table2[[#This Row],[Order Time]])&lt;21,"Evening","Night")))</f>
        <v>Afternoon</v>
      </c>
      <c r="AM1827" s="16" t="s">
        <v>29</v>
      </c>
    </row>
    <row r="1828" spans="1:39" x14ac:dyDescent="0.25">
      <c r="A1828" s="13" t="s">
        <v>3663</v>
      </c>
      <c r="B1828" s="4">
        <v>45577</v>
      </c>
      <c r="C1828" s="2">
        <f>YEAR(Table2[[#This Row],[Invoice Date]])</f>
        <v>2024</v>
      </c>
      <c r="D1828" s="2" t="str">
        <f>TEXT(Table2[[#This Row],[Invoice Date]],"mmm")</f>
        <v>Oct</v>
      </c>
      <c r="E1828" s="2" t="str">
        <f>Table2[[#This Row],[Store_ID]]&amp;"-"&amp;Table2[[#This Row],[Year]]&amp;"-"&amp;Table2[[#This Row],[Month]]</f>
        <v>STR105-2024-Oct</v>
      </c>
      <c r="F1828" s="2" t="s">
        <v>2541</v>
      </c>
      <c r="G1828" s="2" t="str">
        <f>_xlfn.XLOOKUP(Table2[[#This Row],[Customer_ID]],Table3[Customer_ID],Table3[Customer Name],"Not Found")</f>
        <v>Mahesh Varma</v>
      </c>
      <c r="H1828" s="2" t="str">
        <f>_xlfn.XLOOKUP(Table2[[#This Row],[Customer_ID]],Table3[Customer_ID],Table3[Gender],"Female")</f>
        <v>Male</v>
      </c>
      <c r="I1828" s="2" t="str">
        <f>_xlfn.XLOOKUP(Table2[[#This Row],[Customer_ID]],Table3[Customer_ID],Table3[City],"Missing Memebership")</f>
        <v>Tirupati</v>
      </c>
      <c r="J1828" s="2" t="str">
        <f>_xlfn.XLOOKUP(Table2[[#This Row],[Customer_ID]],Table3[Customer_ID],Table3[State],"Karnataka")</f>
        <v>Andhra Pradesh</v>
      </c>
      <c r="K1828" s="2" t="str">
        <f>_xlfn.XLOOKUP(Table2[[#This Row],[Customer_ID]],Table3[Customer_ID],Table3[Membership],"Regular")</f>
        <v>Silver</v>
      </c>
      <c r="L1828" s="2" t="s">
        <v>669</v>
      </c>
      <c r="M1828" s="2" t="str">
        <f>_xlfn.XLOOKUP(Table2[[#This Row],[Product_ID]],Table4[Product_ID],Table4[Product_Name],"Not Found")</f>
        <v>Mufti Chronograph Grey</v>
      </c>
      <c r="N1828" s="2" t="str">
        <f>_xlfn.XLOOKUP(Table2[[#This Row],[Product_ID]],Table4[Product_ID],Table4[Category],"Not Found")</f>
        <v>Watches</v>
      </c>
      <c r="O1828" s="2" t="str">
        <f>_xlfn.XLOOKUP(Table2[[#This Row],[Product_ID]],Table4[Product_ID],Table4[Subcategory],"Not Found")</f>
        <v>Chronograph</v>
      </c>
      <c r="P1828" s="2" t="str">
        <f>_xlfn.XLOOKUP(Table2[[#This Row],[Product_ID]],Table4[Product_ID],Table4[Brand],"Missing Brand")</f>
        <v>Mufti</v>
      </c>
      <c r="Q1828" s="2" t="s">
        <v>893</v>
      </c>
      <c r="R1828" s="2" t="str">
        <f>_xlfn.XLOOKUP(Table2[[#This Row],[Store_ID]],Table6[Store_ID],Table6[Store Name],"Not Found")</f>
        <v>TrendMart Coimbatore Mall Kiosk</v>
      </c>
      <c r="S1828" s="2">
        <f>_xlfn.XLOOKUP(Table2[[#This Row],[Store_ID]],Table6[Store_ID],Table6[Monthly Target],"Missing Target")</f>
        <v>2500000</v>
      </c>
      <c r="T1828" s="2" t="str">
        <f>_xlfn.XLOOKUP(Table2[[#This Row],[Store_ID]],Table6[Store_ID],Table6[Region],"Not Found")</f>
        <v>South Zone 1</v>
      </c>
      <c r="U1828" s="2" t="s">
        <v>482</v>
      </c>
      <c r="V1828" s="2" t="str">
        <f>_xlfn.XLOOKUP(Table2[[#This Row],[Employee_ID]],Table5[Employee_ID],Table5[Employee Name],"Not Found")</f>
        <v>Swathi Achari</v>
      </c>
      <c r="W1828" s="2">
        <v>4</v>
      </c>
      <c r="X1828" s="2">
        <v>4174.7</v>
      </c>
      <c r="Y1828" s="2">
        <v>5</v>
      </c>
      <c r="Z1828" s="2">
        <v>834.94</v>
      </c>
      <c r="AA1828" s="2">
        <v>12</v>
      </c>
      <c r="AB1828" s="2">
        <v>1903.66</v>
      </c>
      <c r="AC1828" s="2">
        <v>17767.52</v>
      </c>
      <c r="AD1828" s="2">
        <v>11334.44</v>
      </c>
      <c r="AE1828" s="2">
        <f t="shared" si="60"/>
        <v>4529.42</v>
      </c>
      <c r="AF1828" s="2" t="s">
        <v>69</v>
      </c>
      <c r="AG1828" s="42">
        <f>IFERROR(Table2[[#This Row],[Profit]]/Table2[[#This Row],[Sales Amount]],0)</f>
        <v>0.25492696786045549</v>
      </c>
      <c r="AH1828" s="2" t="str">
        <f>TRIM(Table2[[#This Row],[Payment Modee]])</f>
        <v>Cash</v>
      </c>
      <c r="AI1828" s="2" t="s">
        <v>36</v>
      </c>
      <c r="AJ1828" s="2" t="s">
        <v>27</v>
      </c>
      <c r="AK1828" s="2" t="s">
        <v>2365</v>
      </c>
      <c r="AL1828" s="16" t="str">
        <f>IF(HOUR(Table2[[#This Row],[Order Time]])&lt;12,"Morning",IF(HOUR(Table2[[#This Row],[Order Time]])&lt;17,"Afternoon",IF(HOUR(Table2[[#This Row],[Order Time]])&lt;21,"Evening","Night")))</f>
        <v>Evening</v>
      </c>
      <c r="AM1828" s="16" t="s">
        <v>38</v>
      </c>
    </row>
    <row r="1829" spans="1:39" x14ac:dyDescent="0.25">
      <c r="A1829" s="13" t="s">
        <v>3664</v>
      </c>
      <c r="B1829" s="4">
        <v>45604</v>
      </c>
      <c r="C1829" s="2">
        <f>YEAR(Table2[[#This Row],[Invoice Date]])</f>
        <v>2024</v>
      </c>
      <c r="D1829" s="2" t="str">
        <f>TEXT(Table2[[#This Row],[Invoice Date]],"mmm")</f>
        <v>Nov</v>
      </c>
      <c r="E1829" s="2" t="str">
        <f>Table2[[#This Row],[Store_ID]]&amp;"-"&amp;Table2[[#This Row],[Year]]&amp;"-"&amp;Table2[[#This Row],[Month]]</f>
        <v>STR076-2024-Nov</v>
      </c>
      <c r="F1829" s="2" t="s">
        <v>1421</v>
      </c>
      <c r="G1829" s="2" t="str">
        <f>_xlfn.XLOOKUP(Table2[[#This Row],[Customer_ID]],Table3[Customer_ID],Table3[Customer Name],"Not Found")</f>
        <v>Hemanth Pillai</v>
      </c>
      <c r="H1829" s="2" t="str">
        <f>_xlfn.XLOOKUP(Table2[[#This Row],[Customer_ID]],Table3[Customer_ID],Table3[Gender],"Female")</f>
        <v>Male</v>
      </c>
      <c r="I1829" s="2" t="str">
        <f>_xlfn.XLOOKUP(Table2[[#This Row],[Customer_ID]],Table3[Customer_ID],Table3[City],"Missing Memebership")</f>
        <v>Dindigul</v>
      </c>
      <c r="J1829" s="2" t="str">
        <f>_xlfn.XLOOKUP(Table2[[#This Row],[Customer_ID]],Table3[Customer_ID],Table3[State],"Karnataka")</f>
        <v>Tamil Nadu</v>
      </c>
      <c r="K1829" s="2" t="str">
        <f>_xlfn.XLOOKUP(Table2[[#This Row],[Customer_ID]],Table3[Customer_ID],Table3[Membership],"Regular")</f>
        <v>Regular</v>
      </c>
      <c r="L1829" s="2" t="s">
        <v>778</v>
      </c>
      <c r="M1829" s="2" t="str">
        <f>_xlfn.XLOOKUP(Table2[[#This Row],[Product_ID]],Table4[Product_ID],Table4[Product_Name],"Not Found")</f>
        <v>Aurelia Earrings Sky Blue</v>
      </c>
      <c r="N1829" s="2" t="str">
        <f>_xlfn.XLOOKUP(Table2[[#This Row],[Product_ID]],Table4[Product_ID],Table4[Category],"Not Found")</f>
        <v>Jewellery</v>
      </c>
      <c r="O1829" s="2" t="str">
        <f>_xlfn.XLOOKUP(Table2[[#This Row],[Product_ID]],Table4[Product_ID],Table4[Subcategory],"Not Found")</f>
        <v>Earrings</v>
      </c>
      <c r="P1829" s="2" t="str">
        <f>_xlfn.XLOOKUP(Table2[[#This Row],[Product_ID]],Table4[Product_ID],Table4[Brand],"Missing Brand")</f>
        <v>Aurelia</v>
      </c>
      <c r="Q1829" s="2" t="s">
        <v>1063</v>
      </c>
      <c r="R1829" s="2" t="str">
        <f>_xlfn.XLOOKUP(Table2[[#This Row],[Store_ID]],Table6[Store_ID],Table6[Store Name],"Not Found")</f>
        <v>TrendMart Chennai Standard</v>
      </c>
      <c r="S1829" s="2">
        <f>_xlfn.XLOOKUP(Table2[[#This Row],[Store_ID]],Table6[Store_ID],Table6[Monthly Target],"Missing Target")</f>
        <v>1500000</v>
      </c>
      <c r="T1829" s="2" t="str">
        <f>_xlfn.XLOOKUP(Table2[[#This Row],[Store_ID]],Table6[Store_ID],Table6[Region],"Not Found")</f>
        <v>South Zone 1</v>
      </c>
      <c r="U1829" s="2" t="s">
        <v>92</v>
      </c>
      <c r="V1829" s="2" t="str">
        <f>_xlfn.XLOOKUP(Table2[[#This Row],[Employee_ID]],Table5[Employee_ID],Table5[Employee Name],"Not Found")</f>
        <v>Preethi Singh</v>
      </c>
      <c r="W1829" s="2">
        <v>1</v>
      </c>
      <c r="X1829" s="2">
        <v>6305.1</v>
      </c>
      <c r="Y1829" s="2">
        <v>30</v>
      </c>
      <c r="Z1829" s="2">
        <v>1891.53</v>
      </c>
      <c r="AA1829" s="2">
        <v>3</v>
      </c>
      <c r="AB1829" s="2">
        <v>132.41</v>
      </c>
      <c r="AC1829" s="2">
        <v>4545.9799999999996</v>
      </c>
      <c r="AD1829" s="2">
        <v>4762.76</v>
      </c>
      <c r="AE1829" s="2">
        <f t="shared" si="60"/>
        <v>-349.19000000000062</v>
      </c>
      <c r="AF1829" s="2" t="s">
        <v>35</v>
      </c>
      <c r="AG1829" s="42">
        <f>IFERROR(Table2[[#This Row],[Profit]]/Table2[[#This Row],[Sales Amount]],0)</f>
        <v>-7.6812920426398854E-2</v>
      </c>
      <c r="AH1829" s="2" t="str">
        <f>TRIM(Table2[[#This Row],[Payment Modee]])</f>
        <v>Debit Card</v>
      </c>
      <c r="AI1829" s="2" t="s">
        <v>36</v>
      </c>
      <c r="AJ1829" s="2" t="s">
        <v>27</v>
      </c>
      <c r="AK1829" s="2" t="s">
        <v>1474</v>
      </c>
      <c r="AL1829" s="16" t="str">
        <f>IF(HOUR(Table2[[#This Row],[Order Time]])&lt;12,"Morning",IF(HOUR(Table2[[#This Row],[Order Time]])&lt;17,"Afternoon",IF(HOUR(Table2[[#This Row],[Order Time]])&lt;21,"Evening","Night")))</f>
        <v>Afternoon</v>
      </c>
      <c r="AM1829" s="16" t="s">
        <v>29</v>
      </c>
    </row>
    <row r="1830" spans="1:39" x14ac:dyDescent="0.25">
      <c r="A1830" s="13" t="s">
        <v>3665</v>
      </c>
      <c r="B1830" s="4">
        <v>45746</v>
      </c>
      <c r="C1830" s="2">
        <f>YEAR(Table2[[#This Row],[Invoice Date]])</f>
        <v>2025</v>
      </c>
      <c r="D1830" s="2" t="str">
        <f>TEXT(Table2[[#This Row],[Invoice Date]],"mmm")</f>
        <v>Mar</v>
      </c>
      <c r="E1830" s="2" t="str">
        <f>Table2[[#This Row],[Store_ID]]&amp;"-"&amp;Table2[[#This Row],[Year]]&amp;"-"&amp;Table2[[#This Row],[Month]]</f>
        <v>STR065-2025-Mar</v>
      </c>
      <c r="F1830" s="2" t="s">
        <v>3575</v>
      </c>
      <c r="G1830" s="2" t="str">
        <f>_xlfn.XLOOKUP(Table2[[#This Row],[Customer_ID]],Table3[Customer_ID],Table3[Customer Name],"Not Found")</f>
        <v>Sathish Gounder</v>
      </c>
      <c r="H1830" s="2" t="str">
        <f>_xlfn.XLOOKUP(Table2[[#This Row],[Customer_ID]],Table3[Customer_ID],Table3[Gender],"Female")</f>
        <v>Male</v>
      </c>
      <c r="I1830" s="2" t="str">
        <f>_xlfn.XLOOKUP(Table2[[#This Row],[Customer_ID]],Table3[Customer_ID],Table3[City],"Missing Memebership")</f>
        <v>Belagavi</v>
      </c>
      <c r="J1830" s="2" t="str">
        <f>_xlfn.XLOOKUP(Table2[[#This Row],[Customer_ID]],Table3[Customer_ID],Table3[State],"Karnataka")</f>
        <v>Karnataka</v>
      </c>
      <c r="K1830" s="2" t="str">
        <f>_xlfn.XLOOKUP(Table2[[#This Row],[Customer_ID]],Table3[Customer_ID],Table3[Membership],"Regular")</f>
        <v>Silver</v>
      </c>
      <c r="L1830" s="2" t="s">
        <v>992</v>
      </c>
      <c r="M1830" s="2" t="str">
        <f>_xlfn.XLOOKUP(Table2[[#This Row],[Product_ID]],Table4[Product_ID],Table4[Product_Name],"Not Found")</f>
        <v>Woodland Boys Shirt White</v>
      </c>
      <c r="N1830" s="2" t="str">
        <f>_xlfn.XLOOKUP(Table2[[#This Row],[Product_ID]],Table4[Product_ID],Table4[Category],"Not Found")</f>
        <v>Kids Wear</v>
      </c>
      <c r="O1830" s="2" t="str">
        <f>_xlfn.XLOOKUP(Table2[[#This Row],[Product_ID]],Table4[Product_ID],Table4[Subcategory],"Not Found")</f>
        <v>Boys Shirt</v>
      </c>
      <c r="P1830" s="2" t="str">
        <f>_xlfn.XLOOKUP(Table2[[#This Row],[Product_ID]],Table4[Product_ID],Table4[Brand],"Missing Brand")</f>
        <v>Woodland</v>
      </c>
      <c r="Q1830" s="2" t="s">
        <v>1020</v>
      </c>
      <c r="R1830" s="2" t="str">
        <f>_xlfn.XLOOKUP(Table2[[#This Row],[Store_ID]],Table6[Store_ID],Table6[Store Name],"Not Found")</f>
        <v>TrendMart Guntur Flagship</v>
      </c>
      <c r="S1830" s="2">
        <f>_xlfn.XLOOKUP(Table2[[#This Row],[Store_ID]],Table6[Store_ID],Table6[Monthly Target],"Missing Target")</f>
        <v>1200000</v>
      </c>
      <c r="T1830" s="2" t="str">
        <f>_xlfn.XLOOKUP(Table2[[#This Row],[Store_ID]],Table6[Store_ID],Table6[Region],"Not Found")</f>
        <v>South Zone 3</v>
      </c>
      <c r="U1830" s="2" t="s">
        <v>142</v>
      </c>
      <c r="V1830" s="2" t="str">
        <f>_xlfn.XLOOKUP(Table2[[#This Row],[Employee_ID]],Table5[Employee_ID],Table5[Employee Name],"Not Found")</f>
        <v>Anusuya Subramaniam</v>
      </c>
      <c r="W1830" s="2">
        <v>2</v>
      </c>
      <c r="X1830" s="2">
        <v>839.37</v>
      </c>
      <c r="Y1830" s="2">
        <v>0</v>
      </c>
      <c r="Z1830" s="2">
        <v>0</v>
      </c>
      <c r="AA1830" s="2">
        <v>5</v>
      </c>
      <c r="AB1830" s="2">
        <v>83.94</v>
      </c>
      <c r="AC1830" s="2">
        <v>1762.68</v>
      </c>
      <c r="AD1830" s="2">
        <v>1130.9000000000001</v>
      </c>
      <c r="AE1830" s="2">
        <f t="shared" si="60"/>
        <v>547.83999999999992</v>
      </c>
      <c r="AF1830" s="2" t="s">
        <v>69</v>
      </c>
      <c r="AG1830" s="42">
        <f>IFERROR(Table2[[#This Row],[Profit]]/Table2[[#This Row],[Sales Amount]],0)</f>
        <v>0.31079946445185735</v>
      </c>
      <c r="AH1830" s="2" t="str">
        <f>TRIM(Table2[[#This Row],[Payment Modee]])</f>
        <v>Cash</v>
      </c>
      <c r="AI1830" s="2" t="s">
        <v>26</v>
      </c>
      <c r="AJ1830" s="2" t="s">
        <v>27</v>
      </c>
      <c r="AK1830" s="2" t="s">
        <v>2178</v>
      </c>
      <c r="AL1830" s="16" t="str">
        <f>IF(HOUR(Table2[[#This Row],[Order Time]])&lt;12,"Morning",IF(HOUR(Table2[[#This Row],[Order Time]])&lt;17,"Afternoon",IF(HOUR(Table2[[#This Row],[Order Time]])&lt;21,"Evening","Night")))</f>
        <v>Evening</v>
      </c>
      <c r="AM1830" s="16" t="s">
        <v>38</v>
      </c>
    </row>
    <row r="1831" spans="1:39" x14ac:dyDescent="0.25">
      <c r="A1831" s="13" t="s">
        <v>3666</v>
      </c>
      <c r="B1831" s="4">
        <v>45560</v>
      </c>
      <c r="C1831" s="2">
        <f>YEAR(Table2[[#This Row],[Invoice Date]])</f>
        <v>2024</v>
      </c>
      <c r="D1831" s="2" t="str">
        <f>TEXT(Table2[[#This Row],[Invoice Date]],"mmm")</f>
        <v>Sep</v>
      </c>
      <c r="E1831" s="2" t="str">
        <f>Table2[[#This Row],[Store_ID]]&amp;"-"&amp;Table2[[#This Row],[Year]]&amp;"-"&amp;Table2[[#This Row],[Month]]</f>
        <v>STR086-2024-Sep</v>
      </c>
      <c r="F1831" s="2" t="s">
        <v>2682</v>
      </c>
      <c r="G1831" s="2" t="str">
        <f>_xlfn.XLOOKUP(Table2[[#This Row],[Customer_ID]],Table3[Customer_ID],Table3[Customer Name],"Not Found")</f>
        <v>Sanjay Gopalakrishnan</v>
      </c>
      <c r="H1831" s="2" t="str">
        <f>_xlfn.XLOOKUP(Table2[[#This Row],[Customer_ID]],Table3[Customer_ID],Table3[Gender],"Female")</f>
        <v>Male</v>
      </c>
      <c r="I1831" s="2" t="str">
        <f>_xlfn.XLOOKUP(Table2[[#This Row],[Customer_ID]],Table3[Customer_ID],Table3[City],"Missing Memebership")</f>
        <v>Guntur</v>
      </c>
      <c r="J1831" s="2" t="str">
        <f>_xlfn.XLOOKUP(Table2[[#This Row],[Customer_ID]],Table3[Customer_ID],Table3[State],"Karnataka")</f>
        <v>Andhra Pradesh</v>
      </c>
      <c r="K1831" s="2" t="str">
        <f>_xlfn.XLOOKUP(Table2[[#This Row],[Customer_ID]],Table3[Customer_ID],Table3[Membership],"Regular")</f>
        <v>Regular</v>
      </c>
      <c r="L1831" s="2" t="s">
        <v>540</v>
      </c>
      <c r="M1831" s="2" t="str">
        <f>_xlfn.XLOOKUP(Table2[[#This Row],[Product_ID]],Table4[Product_ID],Table4[Product_Name],"Not Found")</f>
        <v>Indian Terrain A-Line Dress Navy Blue</v>
      </c>
      <c r="N1831" s="2" t="str">
        <f>_xlfn.XLOOKUP(Table2[[#This Row],[Product_ID]],Table4[Product_ID],Table4[Category],"Not Found")</f>
        <v>Women Dresses</v>
      </c>
      <c r="O1831" s="2" t="str">
        <f>_xlfn.XLOOKUP(Table2[[#This Row],[Product_ID]],Table4[Product_ID],Table4[Subcategory],"Not Found")</f>
        <v>A-Line Dress</v>
      </c>
      <c r="P1831" s="2" t="str">
        <f>_xlfn.XLOOKUP(Table2[[#This Row],[Product_ID]],Table4[Product_ID],Table4[Brand],"Missing Brand")</f>
        <v>Indian Terrain</v>
      </c>
      <c r="Q1831" s="2" t="s">
        <v>804</v>
      </c>
      <c r="R1831" s="2" t="str">
        <f>_xlfn.XLOOKUP(Table2[[#This Row],[Store_ID]],Table6[Store_ID],Table6[Store Name],"Not Found")</f>
        <v>TrendMart Thiruvananthapuram Outlet</v>
      </c>
      <c r="S1831" s="2">
        <f>_xlfn.XLOOKUP(Table2[[#This Row],[Store_ID]],Table6[Store_ID],Table6[Monthly Target],"Missing Target")</f>
        <v>800000</v>
      </c>
      <c r="T1831" s="2" t="str">
        <f>_xlfn.XLOOKUP(Table2[[#This Row],[Store_ID]],Table6[Store_ID],Table6[Region],"Not Found")</f>
        <v>South Zone 1</v>
      </c>
      <c r="U1831" s="2" t="s">
        <v>417</v>
      </c>
      <c r="V1831" s="2" t="str">
        <f>_xlfn.XLOOKUP(Table2[[#This Row],[Employee_ID]],Table5[Employee_ID],Table5[Employee Name],"Not Found")</f>
        <v>Arjun Krishnan</v>
      </c>
      <c r="W1831" s="2">
        <v>4</v>
      </c>
      <c r="X1831" s="2">
        <v>1115.06</v>
      </c>
      <c r="Y1831" s="2">
        <v>0</v>
      </c>
      <c r="Z1831" s="2">
        <v>0</v>
      </c>
      <c r="AA1831" s="2">
        <v>12</v>
      </c>
      <c r="AB1831" s="2">
        <v>535.23</v>
      </c>
      <c r="AC1831" s="2">
        <v>4995.47</v>
      </c>
      <c r="AD1831" s="2">
        <v>3461.68</v>
      </c>
      <c r="AE1831" s="2">
        <f t="shared" si="60"/>
        <v>998.5600000000004</v>
      </c>
      <c r="AF1831" s="2" t="s">
        <v>56</v>
      </c>
      <c r="AG1831" s="42">
        <f>IFERROR(Table2[[#This Row],[Profit]]/Table2[[#This Row],[Sales Amount]],0)</f>
        <v>0.19989310315145528</v>
      </c>
      <c r="AH1831" s="2" t="str">
        <f>TRIM(Table2[[#This Row],[Payment Modee]])</f>
        <v>Credit Card</v>
      </c>
      <c r="AI1831" s="2" t="s">
        <v>26</v>
      </c>
      <c r="AJ1831" s="2" t="s">
        <v>27</v>
      </c>
      <c r="AK1831" s="2" t="s">
        <v>2824</v>
      </c>
      <c r="AL1831" s="16" t="str">
        <f>IF(HOUR(Table2[[#This Row],[Order Time]])&lt;12,"Morning",IF(HOUR(Table2[[#This Row],[Order Time]])&lt;17,"Afternoon",IF(HOUR(Table2[[#This Row],[Order Time]])&lt;21,"Evening","Night")))</f>
        <v>Afternoon</v>
      </c>
      <c r="AM1831" s="16" t="s">
        <v>29</v>
      </c>
    </row>
    <row r="1832" spans="1:39" x14ac:dyDescent="0.25">
      <c r="A1832" s="13" t="s">
        <v>3667</v>
      </c>
      <c r="B1832" s="4">
        <v>45735</v>
      </c>
      <c r="C1832" s="2">
        <f>YEAR(Table2[[#This Row],[Invoice Date]])</f>
        <v>2025</v>
      </c>
      <c r="D1832" s="2" t="str">
        <f>TEXT(Table2[[#This Row],[Invoice Date]],"mmm")</f>
        <v>Mar</v>
      </c>
      <c r="E1832" s="2" t="str">
        <f>Table2[[#This Row],[Store_ID]]&amp;"-"&amp;Table2[[#This Row],[Year]]&amp;"-"&amp;Table2[[#This Row],[Month]]</f>
        <v>STR027-2025-Mar</v>
      </c>
      <c r="F1832" s="2" t="s">
        <v>3445</v>
      </c>
      <c r="G1832" s="2" t="str">
        <f>_xlfn.XLOOKUP(Table2[[#This Row],[Customer_ID]],Table3[Customer_ID],Table3[Customer Name],"Not Found")</f>
        <v>Logesh Reddy</v>
      </c>
      <c r="H1832" s="2" t="str">
        <f>_xlfn.XLOOKUP(Table2[[#This Row],[Customer_ID]],Table3[Customer_ID],Table3[Gender],"Female")</f>
        <v>Male</v>
      </c>
      <c r="I1832" s="2" t="str">
        <f>_xlfn.XLOOKUP(Table2[[#This Row],[Customer_ID]],Table3[Customer_ID],Table3[City],"Missing Memebership")</f>
        <v>Warangal</v>
      </c>
      <c r="J1832" s="2" t="str">
        <f>_xlfn.XLOOKUP(Table2[[#This Row],[Customer_ID]],Table3[Customer_ID],Table3[State],"Karnataka")</f>
        <v>Telangana</v>
      </c>
      <c r="K1832" s="2" t="str">
        <f>_xlfn.XLOOKUP(Table2[[#This Row],[Customer_ID]],Table3[Customer_ID],Table3[Membership],"Regular")</f>
        <v>Gold</v>
      </c>
      <c r="L1832" s="2" t="s">
        <v>979</v>
      </c>
      <c r="M1832" s="2" t="str">
        <f>_xlfn.XLOOKUP(Table2[[#This Row],[Product_ID]],Table4[Product_ID],Table4[Product_Name],"Not Found")</f>
        <v>Metro Shoes Straight Kurti Green</v>
      </c>
      <c r="N1832" s="2" t="str">
        <f>_xlfn.XLOOKUP(Table2[[#This Row],[Product_ID]],Table4[Product_ID],Table4[Category],"Not Found")</f>
        <v>Women Kurtis</v>
      </c>
      <c r="O1832" s="2" t="str">
        <f>_xlfn.XLOOKUP(Table2[[#This Row],[Product_ID]],Table4[Product_ID],Table4[Subcategory],"Not Found")</f>
        <v>Straight Kurti</v>
      </c>
      <c r="P1832" s="2" t="str">
        <f>_xlfn.XLOOKUP(Table2[[#This Row],[Product_ID]],Table4[Product_ID],Table4[Brand],"Missing Brand")</f>
        <v>Metro Shoes</v>
      </c>
      <c r="Q1832" s="2" t="s">
        <v>965</v>
      </c>
      <c r="R1832" s="2" t="str">
        <f>_xlfn.XLOOKUP(Table2[[#This Row],[Store_ID]],Table6[Store_ID],Table6[Store Name],"Not Found")</f>
        <v>TrendMart Hyderabad Standard</v>
      </c>
      <c r="S1832" s="2">
        <f>_xlfn.XLOOKUP(Table2[[#This Row],[Store_ID]],Table6[Store_ID],Table6[Monthly Target],"Missing Target")</f>
        <v>1500000</v>
      </c>
      <c r="T1832" s="2" t="str">
        <f>_xlfn.XLOOKUP(Table2[[#This Row],[Store_ID]],Table6[Store_ID],Table6[Region],"Not Found")</f>
        <v>South Zone 2</v>
      </c>
      <c r="U1832" s="2" t="s">
        <v>118</v>
      </c>
      <c r="V1832" s="2" t="str">
        <f>_xlfn.XLOOKUP(Table2[[#This Row],[Employee_ID]],Table5[Employee_ID],Table5[Employee Name],"Not Found")</f>
        <v>Deepak Kamath</v>
      </c>
      <c r="W1832" s="2">
        <v>2</v>
      </c>
      <c r="X1832" s="2">
        <v>899.87</v>
      </c>
      <c r="Y1832" s="2">
        <v>5</v>
      </c>
      <c r="Z1832" s="2">
        <v>89.99</v>
      </c>
      <c r="AA1832" s="2">
        <v>5</v>
      </c>
      <c r="AB1832" s="2">
        <v>85.49</v>
      </c>
      <c r="AC1832" s="2">
        <v>1795.24</v>
      </c>
      <c r="AD1832" s="2">
        <v>1198.56</v>
      </c>
      <c r="AE1832" s="2">
        <f t="shared" si="60"/>
        <v>511.19000000000005</v>
      </c>
      <c r="AF1832" s="2" t="s">
        <v>25</v>
      </c>
      <c r="AG1832" s="42">
        <f>IFERROR(Table2[[#This Row],[Profit]]/Table2[[#This Row],[Sales Amount]],0)</f>
        <v>0.28474744323878703</v>
      </c>
      <c r="AH1832" s="2" t="str">
        <f>TRIM(Table2[[#This Row],[Payment Modee]])</f>
        <v>UPI</v>
      </c>
      <c r="AI1832" s="2" t="s">
        <v>26</v>
      </c>
      <c r="AJ1832" s="2" t="s">
        <v>27</v>
      </c>
      <c r="AK1832" s="2" t="s">
        <v>2777</v>
      </c>
      <c r="AL1832" s="16" t="str">
        <f>IF(HOUR(Table2[[#This Row],[Order Time]])&lt;12,"Morning",IF(HOUR(Table2[[#This Row],[Order Time]])&lt;17,"Afternoon",IF(HOUR(Table2[[#This Row],[Order Time]])&lt;21,"Evening","Night")))</f>
        <v>Afternoon</v>
      </c>
      <c r="AM1832" s="16" t="s">
        <v>29</v>
      </c>
    </row>
    <row r="1833" spans="1:39" x14ac:dyDescent="0.25">
      <c r="A1833" s="13" t="s">
        <v>3668</v>
      </c>
      <c r="B1833" s="4">
        <v>45739</v>
      </c>
      <c r="C1833" s="2">
        <f>YEAR(Table2[[#This Row],[Invoice Date]])</f>
        <v>2025</v>
      </c>
      <c r="D1833" s="2" t="str">
        <f>TEXT(Table2[[#This Row],[Invoice Date]],"mmm")</f>
        <v>Mar</v>
      </c>
      <c r="E1833" s="2" t="str">
        <f>Table2[[#This Row],[Store_ID]]&amp;"-"&amp;Table2[[#This Row],[Year]]&amp;"-"&amp;Table2[[#This Row],[Month]]</f>
        <v>STR064-2025-Mar</v>
      </c>
      <c r="F1833" s="2" t="s">
        <v>3151</v>
      </c>
      <c r="G1833" s="2" t="str">
        <f>_xlfn.XLOOKUP(Table2[[#This Row],[Customer_ID]],Table3[Customer_ID],Table3[Customer Name],"Not Found")</f>
        <v>Bhavani Sharma</v>
      </c>
      <c r="H1833" s="2" t="str">
        <f>_xlfn.XLOOKUP(Table2[[#This Row],[Customer_ID]],Table3[Customer_ID],Table3[Gender],"Female")</f>
        <v>Female</v>
      </c>
      <c r="I1833" s="2" t="str">
        <f>_xlfn.XLOOKUP(Table2[[#This Row],[Customer_ID]],Table3[Customer_ID],Table3[City],"Missing Memebership")</f>
        <v>Nellore</v>
      </c>
      <c r="J1833" s="2" t="str">
        <f>_xlfn.XLOOKUP(Table2[[#This Row],[Customer_ID]],Table3[Customer_ID],Table3[State],"Karnataka")</f>
        <v>Andhra Pradesh</v>
      </c>
      <c r="K1833" s="2" t="str">
        <f>_xlfn.XLOOKUP(Table2[[#This Row],[Customer_ID]],Table3[Customer_ID],Table3[Membership],"Regular")</f>
        <v>Gold</v>
      </c>
      <c r="L1833" s="2" t="s">
        <v>782</v>
      </c>
      <c r="M1833" s="2" t="str">
        <f>_xlfn.XLOOKUP(Table2[[#This Row],[Product_ID]],Table4[Product_ID],Table4[Product_Name],"Not Found")</f>
        <v>Blackberrys Kurta Teal</v>
      </c>
      <c r="N1833" s="2" t="str">
        <f>_xlfn.XLOOKUP(Table2[[#This Row],[Product_ID]],Table4[Product_ID],Table4[Category],"Not Found")</f>
        <v>Men Ethnic</v>
      </c>
      <c r="O1833" s="2" t="str">
        <f>_xlfn.XLOOKUP(Table2[[#This Row],[Product_ID]],Table4[Product_ID],Table4[Subcategory],"Not Found")</f>
        <v>Kurta</v>
      </c>
      <c r="P1833" s="2" t="str">
        <f>_xlfn.XLOOKUP(Table2[[#This Row],[Product_ID]],Table4[Product_ID],Table4[Brand],"Missing Brand")</f>
        <v>Blackberrys</v>
      </c>
      <c r="Q1833" s="2" t="s">
        <v>800</v>
      </c>
      <c r="R1833" s="2" t="str">
        <f>_xlfn.XLOOKUP(Table2[[#This Row],[Store_ID]],Table6[Store_ID],Table6[Store Name],"Not Found")</f>
        <v>TrendMart Karimnagar Standard</v>
      </c>
      <c r="S1833" s="2">
        <f>_xlfn.XLOOKUP(Table2[[#This Row],[Store_ID]],Table6[Store_ID],Table6[Monthly Target],"Missing Target")</f>
        <v>1200000</v>
      </c>
      <c r="T1833" s="2" t="str">
        <f>_xlfn.XLOOKUP(Table2[[#This Row],[Store_ID]],Table6[Store_ID],Table6[Region],"Not Found")</f>
        <v>South Zone 2</v>
      </c>
      <c r="U1833" s="2" t="s">
        <v>176</v>
      </c>
      <c r="V1833" s="2" t="str">
        <f>_xlfn.XLOOKUP(Table2[[#This Row],[Employee_ID]],Table5[Employee_ID],Table5[Employee Name],"Not Found")</f>
        <v>Malathi Varma</v>
      </c>
      <c r="W1833" s="2">
        <v>3</v>
      </c>
      <c r="X1833" s="2">
        <v>2816.04</v>
      </c>
      <c r="Y1833" s="2">
        <v>0</v>
      </c>
      <c r="Z1833" s="2">
        <v>0</v>
      </c>
      <c r="AA1833" s="2">
        <v>12</v>
      </c>
      <c r="AB1833" s="2">
        <v>1013.77</v>
      </c>
      <c r="AC1833" s="2">
        <v>9461.89</v>
      </c>
      <c r="AD1833" s="2">
        <v>5228.67</v>
      </c>
      <c r="AE1833" s="2">
        <f t="shared" si="60"/>
        <v>3219.4499999999994</v>
      </c>
      <c r="AF1833" s="2" t="s">
        <v>25</v>
      </c>
      <c r="AG1833" s="42">
        <f>IFERROR(Table2[[#This Row],[Profit]]/Table2[[#This Row],[Sales Amount]],0)</f>
        <v>0.34025443119714976</v>
      </c>
      <c r="AH1833" s="2" t="str">
        <f>TRIM(Table2[[#This Row],[Payment Modee]])</f>
        <v>UPI</v>
      </c>
      <c r="AI1833" s="2" t="s">
        <v>36</v>
      </c>
      <c r="AJ1833" s="2" t="s">
        <v>27</v>
      </c>
      <c r="AK1833" s="2" t="s">
        <v>581</v>
      </c>
      <c r="AL1833" s="16" t="str">
        <f>IF(HOUR(Table2[[#This Row],[Order Time]])&lt;12,"Morning",IF(HOUR(Table2[[#This Row],[Order Time]])&lt;17,"Afternoon",IF(HOUR(Table2[[#This Row],[Order Time]])&lt;21,"Evening","Night")))</f>
        <v>Morning</v>
      </c>
      <c r="AM1833" s="16" t="s">
        <v>38</v>
      </c>
    </row>
    <row r="1834" spans="1:39" x14ac:dyDescent="0.25">
      <c r="A1834" s="13" t="s">
        <v>3669</v>
      </c>
      <c r="B1834" s="4">
        <v>45520</v>
      </c>
      <c r="C1834" s="2">
        <f>YEAR(Table2[[#This Row],[Invoice Date]])</f>
        <v>2024</v>
      </c>
      <c r="D1834" s="2" t="str">
        <f>TEXT(Table2[[#This Row],[Invoice Date]],"mmm")</f>
        <v>Aug</v>
      </c>
      <c r="E1834" s="2" t="str">
        <f>Table2[[#This Row],[Store_ID]]&amp;"-"&amp;Table2[[#This Row],[Year]]&amp;"-"&amp;Table2[[#This Row],[Month]]</f>
        <v>STR067-2024-Aug</v>
      </c>
      <c r="F1834" s="2" t="s">
        <v>698</v>
      </c>
      <c r="G1834" s="2" t="str">
        <f>_xlfn.XLOOKUP(Table2[[#This Row],[Customer_ID]],Table3[Customer_ID],Table3[Customer Name],"Not Found")</f>
        <v>Deepthi Gupta</v>
      </c>
      <c r="H1834" s="2" t="str">
        <f>_xlfn.XLOOKUP(Table2[[#This Row],[Customer_ID]],Table3[Customer_ID],Table3[Gender],"Female")</f>
        <v>Female</v>
      </c>
      <c r="I1834" s="2" t="str">
        <f>_xlfn.XLOOKUP(Table2[[#This Row],[Customer_ID]],Table3[Customer_ID],Table3[City],"Missing Memebership")</f>
        <v>Kozhikode</v>
      </c>
      <c r="J1834" s="2" t="str">
        <f>_xlfn.XLOOKUP(Table2[[#This Row],[Customer_ID]],Table3[Customer_ID],Table3[State],"Karnataka")</f>
        <v>Kerala</v>
      </c>
      <c r="K1834" s="2" t="str">
        <f>_xlfn.XLOOKUP(Table2[[#This Row],[Customer_ID]],Table3[Customer_ID],Table3[Membership],"Regular")</f>
        <v>Regular</v>
      </c>
      <c r="L1834" s="2" t="s">
        <v>645</v>
      </c>
      <c r="M1834" s="2" t="str">
        <f>_xlfn.XLOOKUP(Table2[[#This Row],[Product_ID]],Table4[Product_ID],Table4[Product_Name],"Not Found")</f>
        <v>Peter England Crop Top Green</v>
      </c>
      <c r="N1834" s="2" t="str">
        <f>_xlfn.XLOOKUP(Table2[[#This Row],[Product_ID]],Table4[Product_ID],Table4[Category],"Not Found")</f>
        <v>Women Tops</v>
      </c>
      <c r="O1834" s="2" t="str">
        <f>_xlfn.XLOOKUP(Table2[[#This Row],[Product_ID]],Table4[Product_ID],Table4[Subcategory],"Not Found")</f>
        <v>Crop Top</v>
      </c>
      <c r="P1834" s="2" t="str">
        <f>_xlfn.XLOOKUP(Table2[[#This Row],[Product_ID]],Table4[Product_ID],Table4[Brand],"Missing Brand")</f>
        <v>Peter England</v>
      </c>
      <c r="Q1834" s="2" t="s">
        <v>1174</v>
      </c>
      <c r="R1834" s="2" t="str">
        <f>_xlfn.XLOOKUP(Table2[[#This Row],[Store_ID]],Table6[Store_ID],Table6[Store Name],"Not Found")</f>
        <v>TrendMart Visakhapatnam Standard</v>
      </c>
      <c r="S1834" s="2">
        <f>_xlfn.XLOOKUP(Table2[[#This Row],[Store_ID]],Table6[Store_ID],Table6[Monthly Target],"Missing Target")</f>
        <v>2500000</v>
      </c>
      <c r="T1834" s="2" t="str">
        <f>_xlfn.XLOOKUP(Table2[[#This Row],[Store_ID]],Table6[Store_ID],Table6[Region],"Not Found")</f>
        <v>South Zone 3</v>
      </c>
      <c r="U1834" s="2" t="s">
        <v>142</v>
      </c>
      <c r="V1834" s="2" t="str">
        <f>_xlfn.XLOOKUP(Table2[[#This Row],[Employee_ID]],Table5[Employee_ID],Table5[Employee Name],"Not Found")</f>
        <v>Anusuya Subramaniam</v>
      </c>
      <c r="W1834" s="2">
        <v>2</v>
      </c>
      <c r="X1834" s="2">
        <v>761.96</v>
      </c>
      <c r="Y1834" s="2">
        <v>30</v>
      </c>
      <c r="Z1834" s="2">
        <v>457.18</v>
      </c>
      <c r="AA1834" s="2">
        <v>5</v>
      </c>
      <c r="AB1834" s="2">
        <v>53.34</v>
      </c>
      <c r="AC1834" s="2">
        <v>1120.08</v>
      </c>
      <c r="AD1834" s="2">
        <v>1044.76</v>
      </c>
      <c r="AE1834" s="2">
        <f t="shared" si="60"/>
        <v>21.979999999999933</v>
      </c>
      <c r="AF1834" s="2" t="s">
        <v>119</v>
      </c>
      <c r="AG1834" s="42">
        <f>IFERROR(Table2[[#This Row],[Profit]]/Table2[[#This Row],[Sales Amount]],0)</f>
        <v>1.9623598314406056E-2</v>
      </c>
      <c r="AH1834" s="2" t="str">
        <f>TRIM(Table2[[#This Row],[Payment Modee]])</f>
        <v>Net Banking</v>
      </c>
      <c r="AI1834" s="2" t="s">
        <v>36</v>
      </c>
      <c r="AJ1834" s="2" t="s">
        <v>197</v>
      </c>
      <c r="AK1834" s="2" t="s">
        <v>427</v>
      </c>
      <c r="AL1834" s="16" t="str">
        <f>IF(HOUR(Table2[[#This Row],[Order Time]])&lt;12,"Morning",IF(HOUR(Table2[[#This Row],[Order Time]])&lt;17,"Afternoon",IF(HOUR(Table2[[#This Row],[Order Time]])&lt;21,"Evening","Night")))</f>
        <v>Afternoon</v>
      </c>
      <c r="AM1834" s="16" t="s">
        <v>29</v>
      </c>
    </row>
    <row r="1835" spans="1:39" x14ac:dyDescent="0.25">
      <c r="A1835" s="13" t="s">
        <v>3670</v>
      </c>
      <c r="B1835" s="4">
        <v>45623</v>
      </c>
      <c r="C1835" s="2">
        <f>YEAR(Table2[[#This Row],[Invoice Date]])</f>
        <v>2024</v>
      </c>
      <c r="D1835" s="2" t="str">
        <f>TEXT(Table2[[#This Row],[Invoice Date]],"mmm")</f>
        <v>Nov</v>
      </c>
      <c r="E1835" s="2" t="str">
        <f>Table2[[#This Row],[Store_ID]]&amp;"-"&amp;Table2[[#This Row],[Year]]&amp;"-"&amp;Table2[[#This Row],[Month]]</f>
        <v>STR093-2024-Nov</v>
      </c>
      <c r="F1835" s="2" t="s">
        <v>3119</v>
      </c>
      <c r="G1835" s="2" t="str">
        <f>_xlfn.XLOOKUP(Table2[[#This Row],[Customer_ID]],Table3[Customer_ID],Table3[Customer Name],"Not Found")</f>
        <v>Jaya Mishra</v>
      </c>
      <c r="H1835" s="2" t="str">
        <f>_xlfn.XLOOKUP(Table2[[#This Row],[Customer_ID]],Table3[Customer_ID],Table3[Gender],"Female")</f>
        <v>Female</v>
      </c>
      <c r="I1835" s="2" t="str">
        <f>_xlfn.XLOOKUP(Table2[[#This Row],[Customer_ID]],Table3[Customer_ID],Table3[City],"Missing Memebership")</f>
        <v>Hyderabad</v>
      </c>
      <c r="J1835" s="2" t="str">
        <f>_xlfn.XLOOKUP(Table2[[#This Row],[Customer_ID]],Table3[Customer_ID],Table3[State],"Karnataka")</f>
        <v>Telangana</v>
      </c>
      <c r="K1835" s="2" t="str">
        <f>_xlfn.XLOOKUP(Table2[[#This Row],[Customer_ID]],Table3[Customer_ID],Table3[Membership],"Regular")</f>
        <v>Silver</v>
      </c>
      <c r="L1835" s="2" t="s">
        <v>992</v>
      </c>
      <c r="M1835" s="2" t="str">
        <f>_xlfn.XLOOKUP(Table2[[#This Row],[Product_ID]],Table4[Product_ID],Table4[Product_Name],"Not Found")</f>
        <v>Woodland Boys Shirt White</v>
      </c>
      <c r="N1835" s="2" t="str">
        <f>_xlfn.XLOOKUP(Table2[[#This Row],[Product_ID]],Table4[Product_ID],Table4[Category],"Not Found")</f>
        <v>Kids Wear</v>
      </c>
      <c r="O1835" s="2" t="str">
        <f>_xlfn.XLOOKUP(Table2[[#This Row],[Product_ID]],Table4[Product_ID],Table4[Subcategory],"Not Found")</f>
        <v>Boys Shirt</v>
      </c>
      <c r="P1835" s="2" t="str">
        <f>_xlfn.XLOOKUP(Table2[[#This Row],[Product_ID]],Table4[Product_ID],Table4[Brand],"Missing Brand")</f>
        <v>Woodland</v>
      </c>
      <c r="Q1835" s="2" t="s">
        <v>357</v>
      </c>
      <c r="R1835" s="2" t="str">
        <f>_xlfn.XLOOKUP(Table2[[#This Row],[Store_ID]],Table6[Store_ID],Table6[Store Name],"Not Found")</f>
        <v>TrendMart Thiruvananthapuram High Street</v>
      </c>
      <c r="S1835" s="2">
        <f>_xlfn.XLOOKUP(Table2[[#This Row],[Store_ID]],Table6[Store_ID],Table6[Monthly Target],"Missing Target")</f>
        <v>1000000</v>
      </c>
      <c r="T1835" s="2" t="str">
        <f>_xlfn.XLOOKUP(Table2[[#This Row],[Store_ID]],Table6[Store_ID],Table6[Region],"Not Found")</f>
        <v>South Zone 1</v>
      </c>
      <c r="U1835" s="2" t="s">
        <v>124</v>
      </c>
      <c r="V1835" s="2" t="str">
        <f>_xlfn.XLOOKUP(Table2[[#This Row],[Employee_ID]],Table5[Employee_ID],Table5[Employee Name],"Not Found")</f>
        <v>Girish Sundaram</v>
      </c>
      <c r="W1835" s="2">
        <v>3</v>
      </c>
      <c r="X1835" s="2">
        <v>830.76</v>
      </c>
      <c r="Y1835" s="2">
        <v>30</v>
      </c>
      <c r="Z1835" s="2">
        <v>747.68</v>
      </c>
      <c r="AA1835" s="2">
        <v>5</v>
      </c>
      <c r="AB1835" s="2">
        <v>87.23</v>
      </c>
      <c r="AC1835" s="2">
        <v>1831.83</v>
      </c>
      <c r="AD1835" s="2">
        <v>1696.35</v>
      </c>
      <c r="AE1835" s="2">
        <f t="shared" si="60"/>
        <v>48.250000000000014</v>
      </c>
      <c r="AF1835" s="2" t="s">
        <v>25</v>
      </c>
      <c r="AG1835" s="42">
        <f>IFERROR(Table2[[#This Row],[Profit]]/Table2[[#This Row],[Sales Amount]],0)</f>
        <v>2.6339780438141103E-2</v>
      </c>
      <c r="AH1835" s="2" t="str">
        <f>TRIM(Table2[[#This Row],[Payment Modee]])</f>
        <v>UPI</v>
      </c>
      <c r="AI1835" s="2" t="s">
        <v>26</v>
      </c>
      <c r="AJ1835" s="2" t="s">
        <v>27</v>
      </c>
      <c r="AK1835" s="2" t="s">
        <v>3355</v>
      </c>
      <c r="AL1835" s="16" t="str">
        <f>IF(HOUR(Table2[[#This Row],[Order Time]])&lt;12,"Morning",IF(HOUR(Table2[[#This Row],[Order Time]])&lt;17,"Afternoon",IF(HOUR(Table2[[#This Row],[Order Time]])&lt;21,"Evening","Night")))</f>
        <v>Night</v>
      </c>
      <c r="AM1835" s="16" t="s">
        <v>29</v>
      </c>
    </row>
    <row r="1836" spans="1:39" x14ac:dyDescent="0.25">
      <c r="A1836" s="13" t="s">
        <v>3671</v>
      </c>
      <c r="B1836" s="4">
        <v>45605</v>
      </c>
      <c r="C1836" s="2">
        <f>YEAR(Table2[[#This Row],[Invoice Date]])</f>
        <v>2024</v>
      </c>
      <c r="D1836" s="2" t="str">
        <f>TEXT(Table2[[#This Row],[Invoice Date]],"mmm")</f>
        <v>Nov</v>
      </c>
      <c r="E1836" s="2" t="str">
        <f>Table2[[#This Row],[Store_ID]]&amp;"-"&amp;Table2[[#This Row],[Year]]&amp;"-"&amp;Table2[[#This Row],[Month]]</f>
        <v>STR002-2024-Nov</v>
      </c>
      <c r="F1836" s="2" t="s">
        <v>1748</v>
      </c>
      <c r="G1836" s="2" t="str">
        <f>_xlfn.XLOOKUP(Table2[[#This Row],[Customer_ID]],Table3[Customer_ID],Table3[Customer Name],"Not Found")</f>
        <v>Gayathri Prasad</v>
      </c>
      <c r="H1836" s="2" t="str">
        <f>_xlfn.XLOOKUP(Table2[[#This Row],[Customer_ID]],Table3[Customer_ID],Table3[Gender],"Female")</f>
        <v>Female</v>
      </c>
      <c r="I1836" s="2" t="str">
        <f>_xlfn.XLOOKUP(Table2[[#This Row],[Customer_ID]],Table3[Customer_ID],Table3[City],"Missing Memebership")</f>
        <v>Kochi</v>
      </c>
      <c r="J1836" s="2" t="str">
        <f>_xlfn.XLOOKUP(Table2[[#This Row],[Customer_ID]],Table3[Customer_ID],Table3[State],"Karnataka")</f>
        <v>Kerala</v>
      </c>
      <c r="K1836" s="2" t="str">
        <f>_xlfn.XLOOKUP(Table2[[#This Row],[Customer_ID]],Table3[Customer_ID],Table3[Membership],"Regular")</f>
        <v>Regular</v>
      </c>
      <c r="L1836" s="2" t="s">
        <v>2633</v>
      </c>
      <c r="M1836" s="2" t="str">
        <f>_xlfn.XLOOKUP(Table2[[#This Row],[Product_ID]],Table4[Product_ID],Table4[Product_Name],"Not Found")</f>
        <v>AND Leather Belt Red</v>
      </c>
      <c r="N1836" s="2" t="str">
        <f>_xlfn.XLOOKUP(Table2[[#This Row],[Product_ID]],Table4[Product_ID],Table4[Category],"Not Found")</f>
        <v>Belts</v>
      </c>
      <c r="O1836" s="2" t="str">
        <f>_xlfn.XLOOKUP(Table2[[#This Row],[Product_ID]],Table4[Product_ID],Table4[Subcategory],"Not Found")</f>
        <v>Leather Belt</v>
      </c>
      <c r="P1836" s="2" t="str">
        <f>_xlfn.XLOOKUP(Table2[[#This Row],[Product_ID]],Table4[Product_ID],Table4[Brand],"Missing Brand")</f>
        <v>AND</v>
      </c>
      <c r="Q1836" s="2" t="s">
        <v>658</v>
      </c>
      <c r="R1836" s="2" t="str">
        <f>_xlfn.XLOOKUP(Table2[[#This Row],[Store_ID]],Table6[Store_ID],Table6[Store Name],"Not Found")</f>
        <v>TrendMart Thrissur Standard</v>
      </c>
      <c r="S1836" s="2">
        <f>_xlfn.XLOOKUP(Table2[[#This Row],[Store_ID]],Table6[Store_ID],Table6[Monthly Target],"Missing Target")</f>
        <v>1000000</v>
      </c>
      <c r="T1836" s="2" t="str">
        <f>_xlfn.XLOOKUP(Table2[[#This Row],[Store_ID]],Table6[Store_ID],Table6[Region],"Not Found")</f>
        <v>South Zone 1</v>
      </c>
      <c r="U1836" s="2" t="s">
        <v>102</v>
      </c>
      <c r="V1836" s="2" t="str">
        <f>_xlfn.XLOOKUP(Table2[[#This Row],[Employee_ID]],Table5[Employee_ID],Table5[Employee Name],"Not Found")</f>
        <v>Chandra Reddy</v>
      </c>
      <c r="W1836" s="2">
        <v>1</v>
      </c>
      <c r="X1836" s="2">
        <v>470.62</v>
      </c>
      <c r="Y1836" s="2">
        <v>10</v>
      </c>
      <c r="Z1836" s="2">
        <v>47.06</v>
      </c>
      <c r="AA1836" s="2">
        <v>5</v>
      </c>
      <c r="AB1836" s="2">
        <v>21.18</v>
      </c>
      <c r="AC1836" s="2">
        <v>444.74</v>
      </c>
      <c r="AD1836" s="2">
        <v>319.07</v>
      </c>
      <c r="AE1836" s="2">
        <f t="shared" si="60"/>
        <v>104.49000000000001</v>
      </c>
      <c r="AF1836" s="2" t="s">
        <v>25</v>
      </c>
      <c r="AG1836" s="42">
        <f>IFERROR(Table2[[#This Row],[Profit]]/Table2[[#This Row],[Sales Amount]],0)</f>
        <v>0.23494626073661018</v>
      </c>
      <c r="AH1836" s="2" t="str">
        <f>TRIM(Table2[[#This Row],[Payment Modee]])</f>
        <v>UPI</v>
      </c>
      <c r="AI1836" s="2" t="s">
        <v>36</v>
      </c>
      <c r="AJ1836" s="2" t="s">
        <v>27</v>
      </c>
      <c r="AK1836" s="2" t="s">
        <v>1960</v>
      </c>
      <c r="AL1836" s="16" t="str">
        <f>IF(HOUR(Table2[[#This Row],[Order Time]])&lt;12,"Morning",IF(HOUR(Table2[[#This Row],[Order Time]])&lt;17,"Afternoon",IF(HOUR(Table2[[#This Row],[Order Time]])&lt;21,"Evening","Night")))</f>
        <v>Afternoon</v>
      </c>
      <c r="AM1836" s="16" t="s">
        <v>38</v>
      </c>
    </row>
    <row r="1837" spans="1:39" x14ac:dyDescent="0.25">
      <c r="A1837" s="13" t="s">
        <v>3672</v>
      </c>
      <c r="B1837" s="4">
        <v>45499</v>
      </c>
      <c r="C1837" s="2">
        <f>YEAR(Table2[[#This Row],[Invoice Date]])</f>
        <v>2024</v>
      </c>
      <c r="D1837" s="2" t="str">
        <f>TEXT(Table2[[#This Row],[Invoice Date]],"mmm")</f>
        <v>Jul</v>
      </c>
      <c r="E1837" s="2" t="str">
        <f>Table2[[#This Row],[Store_ID]]&amp;"-"&amp;Table2[[#This Row],[Year]]&amp;"-"&amp;Table2[[#This Row],[Month]]</f>
        <v>STR075-2024-Jul</v>
      </c>
      <c r="F1837" s="2" t="s">
        <v>346</v>
      </c>
      <c r="G1837" s="2" t="str">
        <f>_xlfn.XLOOKUP(Table2[[#This Row],[Customer_ID]],Table3[Customer_ID],Table3[Customer Name],"Not Found")</f>
        <v>Dhanya Naicker</v>
      </c>
      <c r="H1837" s="2" t="str">
        <f>_xlfn.XLOOKUP(Table2[[#This Row],[Customer_ID]],Table3[Customer_ID],Table3[Gender],"Female")</f>
        <v>Female</v>
      </c>
      <c r="I1837" s="2" t="str">
        <f>_xlfn.XLOOKUP(Table2[[#This Row],[Customer_ID]],Table3[Customer_ID],Table3[City],"Missing Memebership")</f>
        <v>Khammam</v>
      </c>
      <c r="J1837" s="2" t="str">
        <f>_xlfn.XLOOKUP(Table2[[#This Row],[Customer_ID]],Table3[Customer_ID],Table3[State],"Karnataka")</f>
        <v>Telangana</v>
      </c>
      <c r="K1837" s="2" t="str">
        <f>_xlfn.XLOOKUP(Table2[[#This Row],[Customer_ID]],Table3[Customer_ID],Table3[Membership],"Regular")</f>
        <v>Gold</v>
      </c>
      <c r="L1837" s="2" t="s">
        <v>515</v>
      </c>
      <c r="M1837" s="2" t="str">
        <f>_xlfn.XLOOKUP(Table2[[#This Row],[Product_ID]],Table4[Product_ID],Table4[Product_Name],"Not Found")</f>
        <v>Global Desi Earrings Green</v>
      </c>
      <c r="N1837" s="2" t="str">
        <f>_xlfn.XLOOKUP(Table2[[#This Row],[Product_ID]],Table4[Product_ID],Table4[Category],"Not Found")</f>
        <v>Jewellery</v>
      </c>
      <c r="O1837" s="2" t="str">
        <f>_xlfn.XLOOKUP(Table2[[#This Row],[Product_ID]],Table4[Product_ID],Table4[Subcategory],"Not Found")</f>
        <v>Earrings</v>
      </c>
      <c r="P1837" s="2" t="str">
        <f>_xlfn.XLOOKUP(Table2[[#This Row],[Product_ID]],Table4[Product_ID],Table4[Brand],"Missing Brand")</f>
        <v>Global Desi</v>
      </c>
      <c r="Q1837" s="2" t="s">
        <v>164</v>
      </c>
      <c r="R1837" s="2" t="str">
        <f>_xlfn.XLOOKUP(Table2[[#This Row],[Store_ID]],Table6[Store_ID],Table6[Store Name],"Not Found")</f>
        <v>TrendMart Chennai Standard</v>
      </c>
      <c r="S1837" s="2">
        <f>_xlfn.XLOOKUP(Table2[[#This Row],[Store_ID]],Table6[Store_ID],Table6[Monthly Target],"Missing Target")</f>
        <v>1000000</v>
      </c>
      <c r="T1837" s="2" t="str">
        <f>_xlfn.XLOOKUP(Table2[[#This Row],[Store_ID]],Table6[Store_ID],Table6[Region],"Not Found")</f>
        <v>South Zone 1</v>
      </c>
      <c r="U1837" s="2" t="s">
        <v>465</v>
      </c>
      <c r="V1837" s="2" t="str">
        <f>_xlfn.XLOOKUP(Table2[[#This Row],[Employee_ID]],Table5[Employee_ID],Table5[Employee Name],"Not Found")</f>
        <v>Vinod Hegde</v>
      </c>
      <c r="W1837" s="2">
        <v>3</v>
      </c>
      <c r="X1837" s="2">
        <v>6736.69</v>
      </c>
      <c r="Y1837" s="2">
        <v>25</v>
      </c>
      <c r="Z1837" s="2">
        <v>5052.5200000000004</v>
      </c>
      <c r="AA1837" s="2">
        <v>3</v>
      </c>
      <c r="AB1837" s="2">
        <v>454.73</v>
      </c>
      <c r="AC1837" s="2">
        <v>15612.28</v>
      </c>
      <c r="AD1837" s="2">
        <v>14601.63</v>
      </c>
      <c r="AE1837" s="2">
        <f t="shared" si="60"/>
        <v>555.92000000000144</v>
      </c>
      <c r="AF1837" s="2" t="s">
        <v>56</v>
      </c>
      <c r="AG1837" s="42">
        <f>IFERROR(Table2[[#This Row],[Profit]]/Table2[[#This Row],[Sales Amount]],0)</f>
        <v>3.5607867652898965E-2</v>
      </c>
      <c r="AH1837" s="2" t="str">
        <f>TRIM(Table2[[#This Row],[Payment Modee]])</f>
        <v>Credit Card</v>
      </c>
      <c r="AI1837" s="2" t="s">
        <v>26</v>
      </c>
      <c r="AJ1837" s="2" t="s">
        <v>27</v>
      </c>
      <c r="AK1837" s="2" t="s">
        <v>1624</v>
      </c>
      <c r="AL1837" s="16" t="str">
        <f>IF(HOUR(Table2[[#This Row],[Order Time]])&lt;12,"Morning",IF(HOUR(Table2[[#This Row],[Order Time]])&lt;17,"Afternoon",IF(HOUR(Table2[[#This Row],[Order Time]])&lt;21,"Evening","Night")))</f>
        <v>Afternoon</v>
      </c>
      <c r="AM1837" s="16" t="s">
        <v>29</v>
      </c>
    </row>
    <row r="1838" spans="1:39" x14ac:dyDescent="0.25">
      <c r="A1838" s="13" t="s">
        <v>3673</v>
      </c>
      <c r="B1838" s="4">
        <v>45701</v>
      </c>
      <c r="C1838" s="2">
        <f>YEAR(Table2[[#This Row],[Invoice Date]])</f>
        <v>2025</v>
      </c>
      <c r="D1838" s="2" t="str">
        <f>TEXT(Table2[[#This Row],[Invoice Date]],"mmm")</f>
        <v>Feb</v>
      </c>
      <c r="E1838" s="2" t="str">
        <f>Table2[[#This Row],[Store_ID]]&amp;"-"&amp;Table2[[#This Row],[Year]]&amp;"-"&amp;Table2[[#This Row],[Month]]</f>
        <v>STR029-2025-Feb</v>
      </c>
      <c r="F1838" s="2" t="s">
        <v>1065</v>
      </c>
      <c r="G1838" s="2" t="str">
        <f>_xlfn.XLOOKUP(Table2[[#This Row],[Customer_ID]],Table3[Customer_ID],Table3[Customer Name],"Not Found")</f>
        <v>Selvam Reddy</v>
      </c>
      <c r="H1838" s="2" t="str">
        <f>_xlfn.XLOOKUP(Table2[[#This Row],[Customer_ID]],Table3[Customer_ID],Table3[Gender],"Female")</f>
        <v>Male</v>
      </c>
      <c r="I1838" s="2" t="str">
        <f>_xlfn.XLOOKUP(Table2[[#This Row],[Customer_ID]],Table3[Customer_ID],Table3[City],"Missing Memebership")</f>
        <v>Dindigul</v>
      </c>
      <c r="J1838" s="2" t="str">
        <f>_xlfn.XLOOKUP(Table2[[#This Row],[Customer_ID]],Table3[Customer_ID],Table3[State],"Karnataka")</f>
        <v>Tamil Nadu</v>
      </c>
      <c r="K1838" s="2" t="str">
        <f>_xlfn.XLOOKUP(Table2[[#This Row],[Customer_ID]],Table3[Customer_ID],Table3[Membership],"Regular")</f>
        <v>Regular</v>
      </c>
      <c r="L1838" s="2" t="s">
        <v>703</v>
      </c>
      <c r="M1838" s="2" t="str">
        <f>_xlfn.XLOOKUP(Table2[[#This Row],[Product_ID]],Table4[Product_ID],Table4[Product_Name],"Not Found")</f>
        <v>Woodland Polo Purple</v>
      </c>
      <c r="N1838" s="2" t="str">
        <f>_xlfn.XLOOKUP(Table2[[#This Row],[Product_ID]],Table4[Product_ID],Table4[Category],"Not Found")</f>
        <v>Men T-Shirts</v>
      </c>
      <c r="O1838" s="2" t="str">
        <f>_xlfn.XLOOKUP(Table2[[#This Row],[Product_ID]],Table4[Product_ID],Table4[Subcategory],"Not Found")</f>
        <v>Polo</v>
      </c>
      <c r="P1838" s="2" t="str">
        <f>_xlfn.XLOOKUP(Table2[[#This Row],[Product_ID]],Table4[Product_ID],Table4[Brand],"Missing Brand")</f>
        <v>Woodland</v>
      </c>
      <c r="Q1838" s="2" t="s">
        <v>282</v>
      </c>
      <c r="R1838" s="2" t="str">
        <f>_xlfn.XLOOKUP(Table2[[#This Row],[Store_ID]],Table6[Store_ID],Table6[Store Name],"Not Found")</f>
        <v>TrendMart Davanagere High Street</v>
      </c>
      <c r="S1838" s="2">
        <f>_xlfn.XLOOKUP(Table2[[#This Row],[Store_ID]],Table6[Store_ID],Table6[Monthly Target],"Missing Target")</f>
        <v>800000</v>
      </c>
      <c r="T1838" s="2" t="str">
        <f>_xlfn.XLOOKUP(Table2[[#This Row],[Store_ID]],Table6[Store_ID],Table6[Region],"Not Found")</f>
        <v>South Zone 2</v>
      </c>
      <c r="U1838" s="2" t="s">
        <v>417</v>
      </c>
      <c r="V1838" s="2" t="str">
        <f>_xlfn.XLOOKUP(Table2[[#This Row],[Employee_ID]],Table5[Employee_ID],Table5[Employee Name],"Not Found")</f>
        <v>Arjun Krishnan</v>
      </c>
      <c r="W1838" s="2">
        <v>1</v>
      </c>
      <c r="X1838" s="2">
        <v>597.85</v>
      </c>
      <c r="Y1838" s="2">
        <v>25</v>
      </c>
      <c r="Z1838" s="2">
        <v>149.46</v>
      </c>
      <c r="AA1838" s="2">
        <v>5</v>
      </c>
      <c r="AB1838" s="2">
        <v>22.42</v>
      </c>
      <c r="AC1838" s="2">
        <v>470.81</v>
      </c>
      <c r="AD1838" s="2">
        <v>364.61</v>
      </c>
      <c r="AE1838" s="2">
        <f t="shared" si="60"/>
        <v>83.779999999999987</v>
      </c>
      <c r="AF1838" s="2" t="s">
        <v>56</v>
      </c>
      <c r="AG1838" s="42">
        <f>IFERROR(Table2[[#This Row],[Profit]]/Table2[[#This Row],[Sales Amount]],0)</f>
        <v>0.17794864170259761</v>
      </c>
      <c r="AH1838" s="2" t="str">
        <f>TRIM(Table2[[#This Row],[Payment Modee]])</f>
        <v>Credit Card</v>
      </c>
      <c r="AI1838" s="2" t="s">
        <v>26</v>
      </c>
      <c r="AJ1838" s="2" t="s">
        <v>27</v>
      </c>
      <c r="AK1838" s="2" t="s">
        <v>1076</v>
      </c>
      <c r="AL1838" s="16" t="str">
        <f>IF(HOUR(Table2[[#This Row],[Order Time]])&lt;12,"Morning",IF(HOUR(Table2[[#This Row],[Order Time]])&lt;17,"Afternoon",IF(HOUR(Table2[[#This Row],[Order Time]])&lt;21,"Evening","Night")))</f>
        <v>Evening</v>
      </c>
      <c r="AM1838" s="16" t="s">
        <v>29</v>
      </c>
    </row>
    <row r="1839" spans="1:39" x14ac:dyDescent="0.25">
      <c r="A1839" s="13" t="s">
        <v>3674</v>
      </c>
      <c r="B1839" s="4">
        <v>45708</v>
      </c>
      <c r="C1839" s="2">
        <f>YEAR(Table2[[#This Row],[Invoice Date]])</f>
        <v>2025</v>
      </c>
      <c r="D1839" s="2" t="str">
        <f>TEXT(Table2[[#This Row],[Invoice Date]],"mmm")</f>
        <v>Feb</v>
      </c>
      <c r="E1839" s="2" t="str">
        <f>Table2[[#This Row],[Store_ID]]&amp;"-"&amp;Table2[[#This Row],[Year]]&amp;"-"&amp;Table2[[#This Row],[Month]]</f>
        <v>STR068-2025-Feb</v>
      </c>
      <c r="F1839" s="2" t="s">
        <v>40</v>
      </c>
      <c r="G1839" s="2" t="str">
        <f>_xlfn.XLOOKUP(Table2[[#This Row],[Customer_ID]],Table3[Customer_ID],Table3[Customer Name],"Not Found")</f>
        <v>Deepthi Sundaram</v>
      </c>
      <c r="H1839" s="2" t="str">
        <f>_xlfn.XLOOKUP(Table2[[#This Row],[Customer_ID]],Table3[Customer_ID],Table3[Gender],"Female")</f>
        <v>Female</v>
      </c>
      <c r="I1839" s="2" t="str">
        <f>_xlfn.XLOOKUP(Table2[[#This Row],[Customer_ID]],Table3[Customer_ID],Table3[City],"Missing Memebership")</f>
        <v>Nellore</v>
      </c>
      <c r="J1839" s="2" t="str">
        <f>_xlfn.XLOOKUP(Table2[[#This Row],[Customer_ID]],Table3[Customer_ID],Table3[State],"Karnataka")</f>
        <v>Andhra Pradesh</v>
      </c>
      <c r="K1839" s="2" t="str">
        <f>_xlfn.XLOOKUP(Table2[[#This Row],[Customer_ID]],Table3[Customer_ID],Table3[Membership],"Regular")</f>
        <v>Silver</v>
      </c>
      <c r="L1839" s="2" t="s">
        <v>640</v>
      </c>
      <c r="M1839" s="2" t="str">
        <f>_xlfn.XLOOKUP(Table2[[#This Row],[Product_ID]],Table4[Product_ID],Table4[Product_Name],"Not Found")</f>
        <v>Numero Uno Leather Wallet Wine</v>
      </c>
      <c r="N1839" s="2" t="str">
        <f>_xlfn.XLOOKUP(Table2[[#This Row],[Product_ID]],Table4[Product_ID],Table4[Category],"Not Found")</f>
        <v>Wallets</v>
      </c>
      <c r="O1839" s="2" t="str">
        <f>_xlfn.XLOOKUP(Table2[[#This Row],[Product_ID]],Table4[Product_ID],Table4[Subcategory],"Not Found")</f>
        <v>Leather Wallet</v>
      </c>
      <c r="P1839" s="2" t="str">
        <f>_xlfn.XLOOKUP(Table2[[#This Row],[Product_ID]],Table4[Product_ID],Table4[Brand],"Missing Brand")</f>
        <v>Numero Uno</v>
      </c>
      <c r="Q1839" s="2" t="s">
        <v>97</v>
      </c>
      <c r="R1839" s="2" t="str">
        <f>_xlfn.XLOOKUP(Table2[[#This Row],[Store_ID]],Table6[Store_ID],Table6[Store Name],"Not Found")</f>
        <v>TrendMart Madurai Mall Kiosk</v>
      </c>
      <c r="S1839" s="2">
        <f>_xlfn.XLOOKUP(Table2[[#This Row],[Store_ID]],Table6[Store_ID],Table6[Monthly Target],"Missing Target")</f>
        <v>2000000</v>
      </c>
      <c r="T1839" s="2" t="str">
        <f>_xlfn.XLOOKUP(Table2[[#This Row],[Store_ID]],Table6[Store_ID],Table6[Region],"Not Found")</f>
        <v>South Zone 1</v>
      </c>
      <c r="U1839" s="2" t="s">
        <v>118</v>
      </c>
      <c r="V1839" s="2" t="str">
        <f>_xlfn.XLOOKUP(Table2[[#This Row],[Employee_ID]],Table5[Employee_ID],Table5[Employee Name],"Not Found")</f>
        <v>Deepak Kamath</v>
      </c>
      <c r="W1839" s="2">
        <v>1</v>
      </c>
      <c r="X1839" s="2">
        <v>1350.54</v>
      </c>
      <c r="Y1839" s="2">
        <v>15</v>
      </c>
      <c r="Z1839" s="2">
        <v>202.58</v>
      </c>
      <c r="AA1839" s="2">
        <v>12</v>
      </c>
      <c r="AB1839" s="2">
        <v>137.76</v>
      </c>
      <c r="AC1839" s="2">
        <v>1285.72</v>
      </c>
      <c r="AD1839" s="2">
        <v>939.13</v>
      </c>
      <c r="AE1839" s="2">
        <f t="shared" si="60"/>
        <v>208.83000000000004</v>
      </c>
      <c r="AF1839" s="2" t="s">
        <v>35</v>
      </c>
      <c r="AG1839" s="42">
        <f>IFERROR(Table2[[#This Row],[Profit]]/Table2[[#This Row],[Sales Amount]],0)</f>
        <v>0.16242261145506023</v>
      </c>
      <c r="AH1839" s="2" t="str">
        <f>TRIM(Table2[[#This Row],[Payment Modee]])</f>
        <v>Debit Card</v>
      </c>
      <c r="AI1839" s="2" t="s">
        <v>36</v>
      </c>
      <c r="AJ1839" s="2" t="s">
        <v>27</v>
      </c>
      <c r="AK1839" s="2" t="s">
        <v>2365</v>
      </c>
      <c r="AL1839" s="16" t="str">
        <f>IF(HOUR(Table2[[#This Row],[Order Time]])&lt;12,"Morning",IF(HOUR(Table2[[#This Row],[Order Time]])&lt;17,"Afternoon",IF(HOUR(Table2[[#This Row],[Order Time]])&lt;21,"Evening","Night")))</f>
        <v>Evening</v>
      </c>
      <c r="AM1839" s="16" t="s">
        <v>29</v>
      </c>
    </row>
    <row r="1840" spans="1:39" x14ac:dyDescent="0.25">
      <c r="A1840" s="14" t="s">
        <v>9195</v>
      </c>
      <c r="B1840" s="8">
        <v>45426</v>
      </c>
      <c r="C1840" s="7">
        <f>YEAR(Table2[[#This Row],[Invoice Date]])</f>
        <v>2024</v>
      </c>
      <c r="D1840" s="7" t="str">
        <f>TEXT(Table2[[#This Row],[Invoice Date]],"mmm")</f>
        <v>May</v>
      </c>
      <c r="E1840" s="7" t="str">
        <f>Table2[[#This Row],[Store_ID]]&amp;"-"&amp;Table2[[#This Row],[Year]]&amp;"-"&amp;Table2[[#This Row],[Month]]</f>
        <v>STR115-2024-May</v>
      </c>
      <c r="F1840" s="7" t="s">
        <v>3675</v>
      </c>
      <c r="G1840" s="7" t="str">
        <f>_xlfn.XLOOKUP(Table2[[#This Row],[Customer_ID]],Table3[Customer_ID],Table3[Customer Name],"Not Found")</f>
        <v>Deepthi Reddy</v>
      </c>
      <c r="H1840" s="7" t="str">
        <f>_xlfn.XLOOKUP(Table2[[#This Row],[Customer_ID]],Table3[Customer_ID],Table3[Gender],"Female")</f>
        <v>Female</v>
      </c>
      <c r="I1840" s="7" t="str">
        <f>_xlfn.XLOOKUP(Table2[[#This Row],[Customer_ID]],Table3[Customer_ID],Table3[City],"Missing Memebership")</f>
        <v>Thiruvananthapuram</v>
      </c>
      <c r="J1840" s="7" t="str">
        <f>_xlfn.XLOOKUP(Table2[[#This Row],[Customer_ID]],Table3[Customer_ID],Table3[State],"Karnataka")</f>
        <v>Kerala</v>
      </c>
      <c r="K1840" s="7" t="str">
        <f>_xlfn.XLOOKUP(Table2[[#This Row],[Customer_ID]],Table3[Customer_ID],Table3[Membership],"Regular")</f>
        <v>Regular</v>
      </c>
      <c r="L1840" s="7" t="s">
        <v>311</v>
      </c>
      <c r="M1840" s="7" t="str">
        <f>_xlfn.XLOOKUP(Table2[[#This Row],[Product_ID]],Table4[Product_ID],Table4[Product_Name],"Not Found")</f>
        <v>Raymond Leather Belt White</v>
      </c>
      <c r="N1840" s="7" t="str">
        <f>_xlfn.XLOOKUP(Table2[[#This Row],[Product_ID]],Table4[Product_ID],Table4[Category],"Not Found")</f>
        <v>Belts</v>
      </c>
      <c r="O1840" s="7" t="str">
        <f>_xlfn.XLOOKUP(Table2[[#This Row],[Product_ID]],Table4[Product_ID],Table4[Subcategory],"Not Found")</f>
        <v>Leather Belt</v>
      </c>
      <c r="P1840" s="7" t="str">
        <f>_xlfn.XLOOKUP(Table2[[#This Row],[Product_ID]],Table4[Product_ID],Table4[Brand],"Missing Brand")</f>
        <v>Raymond</v>
      </c>
      <c r="Q1840" s="7" t="s">
        <v>329</v>
      </c>
      <c r="R1840" s="7" t="str">
        <f>_xlfn.XLOOKUP(Table2[[#This Row],[Store_ID]],Table6[Store_ID],Table6[Store Name],"Not Found")</f>
        <v>TrendMart Bengaluru Standard</v>
      </c>
      <c r="S1840" s="7">
        <f>_xlfn.XLOOKUP(Table2[[#This Row],[Store_ID]],Table6[Store_ID],Table6[Monthly Target],"Missing Target")</f>
        <v>1500000</v>
      </c>
      <c r="T1840" s="7" t="str">
        <f>_xlfn.XLOOKUP(Table2[[#This Row],[Store_ID]],Table6[Store_ID],Table6[Region],"Not Found")</f>
        <v>South Zone 2</v>
      </c>
      <c r="U1840" s="7" t="s">
        <v>417</v>
      </c>
      <c r="V1840" s="7" t="str">
        <f>_xlfn.XLOOKUP(Table2[[#This Row],[Employee_ID]],Table5[Employee_ID],Table5[Employee Name],"Not Found")</f>
        <v>Arjun Krishnan</v>
      </c>
      <c r="W1840" s="7">
        <v>0</v>
      </c>
      <c r="X1840" s="7">
        <v>322.99</v>
      </c>
      <c r="Y1840" s="7">
        <v>0</v>
      </c>
      <c r="Z1840" s="7">
        <v>0</v>
      </c>
      <c r="AA1840" s="7">
        <v>5</v>
      </c>
      <c r="AB1840" s="7">
        <v>0</v>
      </c>
      <c r="AC1840" s="7">
        <v>0</v>
      </c>
      <c r="AD1840" s="7">
        <v>0</v>
      </c>
      <c r="AE1840" s="7">
        <v>0</v>
      </c>
      <c r="AF1840" s="2" t="s">
        <v>25</v>
      </c>
      <c r="AG1840" s="42">
        <f>IFERROR(Table2[[#This Row],[Profit]]/Table2[[#This Row],[Sales Amount]],0)</f>
        <v>0</v>
      </c>
      <c r="AH1840" s="2" t="str">
        <f>TRIM(Table2[[#This Row],[Payment Modee]])</f>
        <v>UPI</v>
      </c>
      <c r="AI1840" s="7" t="s">
        <v>26</v>
      </c>
      <c r="AJ1840" s="7" t="s">
        <v>27</v>
      </c>
      <c r="AK1840" s="7" t="s">
        <v>1232</v>
      </c>
      <c r="AL1840" s="17" t="str">
        <f>IF(HOUR(Table2[[#This Row],[Order Time]])&lt;12,"Morning",IF(HOUR(Table2[[#This Row],[Order Time]])&lt;17,"Afternoon",IF(HOUR(Table2[[#This Row],[Order Time]])&lt;21,"Evening","Night")))</f>
        <v>Evening</v>
      </c>
      <c r="AM1840" s="17" t="s">
        <v>29</v>
      </c>
    </row>
    <row r="1841" spans="1:39" x14ac:dyDescent="0.25">
      <c r="A1841" s="13" t="s">
        <v>3676</v>
      </c>
      <c r="B1841" s="4">
        <v>45521</v>
      </c>
      <c r="C1841" s="2">
        <f>YEAR(Table2[[#This Row],[Invoice Date]])</f>
        <v>2024</v>
      </c>
      <c r="D1841" s="2" t="str">
        <f>TEXT(Table2[[#This Row],[Invoice Date]],"mmm")</f>
        <v>Aug</v>
      </c>
      <c r="E1841" s="2" t="str">
        <f>Table2[[#This Row],[Store_ID]]&amp;"-"&amp;Table2[[#This Row],[Year]]&amp;"-"&amp;Table2[[#This Row],[Month]]</f>
        <v>STR105-2024-Aug</v>
      </c>
      <c r="F1841" s="2" t="s">
        <v>1989</v>
      </c>
      <c r="G1841" s="2" t="str">
        <f>_xlfn.XLOOKUP(Table2[[#This Row],[Customer_ID]],Table3[Customer_ID],Table3[Customer Name],"Not Found")</f>
        <v>Vasanthi Prasad</v>
      </c>
      <c r="H1841" s="2" t="str">
        <f>_xlfn.XLOOKUP(Table2[[#This Row],[Customer_ID]],Table3[Customer_ID],Table3[Gender],"Female")</f>
        <v>Female</v>
      </c>
      <c r="I1841" s="2" t="str">
        <f>_xlfn.XLOOKUP(Table2[[#This Row],[Customer_ID]],Table3[Customer_ID],Table3[City],"Missing Memebership")</f>
        <v>Kochi</v>
      </c>
      <c r="J1841" s="2" t="str">
        <f>_xlfn.XLOOKUP(Table2[[#This Row],[Customer_ID]],Table3[Customer_ID],Table3[State],"Karnataka")</f>
        <v>Kerala</v>
      </c>
      <c r="K1841" s="2" t="str">
        <f>_xlfn.XLOOKUP(Table2[[#This Row],[Customer_ID]],Table3[Customer_ID],Table3[Membership],"Regular")</f>
        <v>Gold</v>
      </c>
      <c r="L1841" s="2" t="s">
        <v>1507</v>
      </c>
      <c r="M1841" s="2" t="str">
        <f>_xlfn.XLOOKUP(Table2[[#This Row],[Product_ID]],Table4[Product_ID],Table4[Product_Name],"Not Found")</f>
        <v>Max Fashion Georgette Saree Brown</v>
      </c>
      <c r="N1841" s="2" t="str">
        <f>_xlfn.XLOOKUP(Table2[[#This Row],[Product_ID]],Table4[Product_ID],Table4[Category],"Not Found")</f>
        <v>Women Sarees</v>
      </c>
      <c r="O1841" s="2" t="str">
        <f>_xlfn.XLOOKUP(Table2[[#This Row],[Product_ID]],Table4[Product_ID],Table4[Subcategory],"Not Found")</f>
        <v>Georgette Saree</v>
      </c>
      <c r="P1841" s="2" t="str">
        <f>_xlfn.XLOOKUP(Table2[[#This Row],[Product_ID]],Table4[Product_ID],Table4[Brand],"Missing Brand")</f>
        <v>Max Fashion</v>
      </c>
      <c r="Q1841" s="2" t="s">
        <v>893</v>
      </c>
      <c r="R1841" s="2" t="str">
        <f>_xlfn.XLOOKUP(Table2[[#This Row],[Store_ID]],Table6[Store_ID],Table6[Store Name],"Not Found")</f>
        <v>TrendMart Coimbatore Mall Kiosk</v>
      </c>
      <c r="S1841" s="2">
        <f>_xlfn.XLOOKUP(Table2[[#This Row],[Store_ID]],Table6[Store_ID],Table6[Monthly Target],"Missing Target")</f>
        <v>2500000</v>
      </c>
      <c r="T1841" s="2" t="str">
        <f>_xlfn.XLOOKUP(Table2[[#This Row],[Store_ID]],Table6[Store_ID],Table6[Region],"Not Found")</f>
        <v>South Zone 1</v>
      </c>
      <c r="U1841" s="2" t="s">
        <v>289</v>
      </c>
      <c r="V1841" s="2" t="str">
        <f>_xlfn.XLOOKUP(Table2[[#This Row],[Employee_ID]],Table5[Employee_ID],Table5[Employee Name],"Not Found")</f>
        <v>Anitha Ramachandran</v>
      </c>
      <c r="W1841" s="2">
        <v>4</v>
      </c>
      <c r="X1841" s="2">
        <v>4935.79</v>
      </c>
      <c r="Y1841" s="2">
        <v>20</v>
      </c>
      <c r="Z1841" s="2">
        <v>3948.63</v>
      </c>
      <c r="AA1841" s="2">
        <v>12</v>
      </c>
      <c r="AB1841" s="2">
        <v>1895.34</v>
      </c>
      <c r="AC1841" s="2">
        <v>17689.87</v>
      </c>
      <c r="AD1841" s="2">
        <v>12092.52</v>
      </c>
      <c r="AE1841" s="2">
        <f t="shared" ref="AE1841:AE1872" si="61">(AC1841-AD1841-AB1841)</f>
        <v>3702.0099999999984</v>
      </c>
      <c r="AF1841" s="2" t="s">
        <v>56</v>
      </c>
      <c r="AG1841" s="42">
        <f>IFERROR(Table2[[#This Row],[Profit]]/Table2[[#This Row],[Sales Amount]],0)</f>
        <v>0.20927287764127145</v>
      </c>
      <c r="AH1841" s="2" t="str">
        <f>TRIM(Table2[[#This Row],[Payment Modee]])</f>
        <v>Credit Card</v>
      </c>
      <c r="AI1841" s="2" t="s">
        <v>36</v>
      </c>
      <c r="AJ1841" s="2" t="s">
        <v>27</v>
      </c>
      <c r="AK1841" s="2" t="s">
        <v>3012</v>
      </c>
      <c r="AL1841" s="16" t="str">
        <f>IF(HOUR(Table2[[#This Row],[Order Time]])&lt;12,"Morning",IF(HOUR(Table2[[#This Row],[Order Time]])&lt;17,"Afternoon",IF(HOUR(Table2[[#This Row],[Order Time]])&lt;21,"Evening","Night")))</f>
        <v>Afternoon</v>
      </c>
      <c r="AM1841" s="16" t="s">
        <v>38</v>
      </c>
    </row>
    <row r="1842" spans="1:39" x14ac:dyDescent="0.25">
      <c r="A1842" s="13" t="s">
        <v>3677</v>
      </c>
      <c r="B1842" s="4">
        <v>45736</v>
      </c>
      <c r="C1842" s="2">
        <f>YEAR(Table2[[#This Row],[Invoice Date]])</f>
        <v>2025</v>
      </c>
      <c r="D1842" s="2" t="str">
        <f>TEXT(Table2[[#This Row],[Invoice Date]],"mmm")</f>
        <v>Mar</v>
      </c>
      <c r="E1842" s="2" t="str">
        <f>Table2[[#This Row],[Store_ID]]&amp;"-"&amp;Table2[[#This Row],[Year]]&amp;"-"&amp;Table2[[#This Row],[Month]]</f>
        <v>STR097-2025-Mar</v>
      </c>
      <c r="F1842" s="2" t="s">
        <v>2335</v>
      </c>
      <c r="G1842" s="2" t="str">
        <f>_xlfn.XLOOKUP(Table2[[#This Row],[Customer_ID]],Table3[Customer_ID],Table3[Customer Name],"Not Found")</f>
        <v>Anand Balasubramaniam</v>
      </c>
      <c r="H1842" s="2" t="str">
        <f>_xlfn.XLOOKUP(Table2[[#This Row],[Customer_ID]],Table3[Customer_ID],Table3[Gender],"Female")</f>
        <v>Male</v>
      </c>
      <c r="I1842" s="2" t="str">
        <f>_xlfn.XLOOKUP(Table2[[#This Row],[Customer_ID]],Table3[Customer_ID],Table3[City],"Missing Memebership")</f>
        <v>Vijayawada</v>
      </c>
      <c r="J1842" s="2" t="str">
        <f>_xlfn.XLOOKUP(Table2[[#This Row],[Customer_ID]],Table3[Customer_ID],Table3[State],"Karnataka")</f>
        <v>Andhra Pradesh</v>
      </c>
      <c r="K1842" s="2" t="str">
        <f>_xlfn.XLOOKUP(Table2[[#This Row],[Customer_ID]],Table3[Customer_ID],Table3[Membership],"Regular")</f>
        <v>Silver</v>
      </c>
      <c r="L1842" s="2" t="s">
        <v>694</v>
      </c>
      <c r="M1842" s="2" t="str">
        <f>_xlfn.XLOOKUP(Table2[[#This Row],[Product_ID]],Table4[Product_ID],Table4[Product_Name],"Not Found")</f>
        <v>Indian Terrain Denim Shirt Wine</v>
      </c>
      <c r="N1842" s="2" t="str">
        <f>_xlfn.XLOOKUP(Table2[[#This Row],[Product_ID]],Table4[Product_ID],Table4[Category],"Not Found")</f>
        <v>Accessories</v>
      </c>
      <c r="O1842" s="2" t="str">
        <f>_xlfn.XLOOKUP(Table2[[#This Row],[Product_ID]],Table4[Product_ID],Table4[Subcategory],"Not Found")</f>
        <v>Tie</v>
      </c>
      <c r="P1842" s="2" t="str">
        <f>_xlfn.XLOOKUP(Table2[[#This Row],[Product_ID]],Table4[Product_ID],Table4[Brand],"Missing Brand")</f>
        <v>Being Human</v>
      </c>
      <c r="Q1842" s="2" t="s">
        <v>240</v>
      </c>
      <c r="R1842" s="2" t="str">
        <f>_xlfn.XLOOKUP(Table2[[#This Row],[Store_ID]],Table6[Store_ID],Table6[Store Name],"Not Found")</f>
        <v>TrendMart Thiruvananthapuram High Street</v>
      </c>
      <c r="S1842" s="2">
        <f>_xlfn.XLOOKUP(Table2[[#This Row],[Store_ID]],Table6[Store_ID],Table6[Monthly Target],"Missing Target")</f>
        <v>1500000</v>
      </c>
      <c r="T1842" s="2" t="str">
        <f>_xlfn.XLOOKUP(Table2[[#This Row],[Store_ID]],Table6[Store_ID],Table6[Region],"Not Found")</f>
        <v>South Zone 1</v>
      </c>
      <c r="U1842" s="2" t="s">
        <v>268</v>
      </c>
      <c r="V1842" s="2" t="str">
        <f>_xlfn.XLOOKUP(Table2[[#This Row],[Employee_ID]],Table5[Employee_ID],Table5[Employee Name],"Not Found")</f>
        <v>Ganesh Iyengar</v>
      </c>
      <c r="W1842" s="2">
        <v>3</v>
      </c>
      <c r="X1842" s="2">
        <v>1078.3900000000001</v>
      </c>
      <c r="Y1842" s="2">
        <v>20</v>
      </c>
      <c r="Z1842" s="2">
        <v>647.03</v>
      </c>
      <c r="AA1842" s="2">
        <v>12</v>
      </c>
      <c r="AB1842" s="2">
        <v>310.58</v>
      </c>
      <c r="AC1842" s="2">
        <v>2898.72</v>
      </c>
      <c r="AD1842" s="2">
        <v>1751.58</v>
      </c>
      <c r="AE1842" s="2">
        <f t="shared" si="61"/>
        <v>836.56</v>
      </c>
      <c r="AF1842" s="2" t="s">
        <v>35</v>
      </c>
      <c r="AG1842" s="42">
        <f>IFERROR(Table2[[#This Row],[Profit]]/Table2[[#This Row],[Sales Amount]],0)</f>
        <v>0.28859634597339517</v>
      </c>
      <c r="AH1842" s="2" t="str">
        <f>TRIM(Table2[[#This Row],[Payment Modee]])</f>
        <v>Debit Card</v>
      </c>
      <c r="AI1842" s="2" t="s">
        <v>26</v>
      </c>
      <c r="AJ1842" s="2" t="s">
        <v>27</v>
      </c>
      <c r="AK1842" s="2" t="s">
        <v>3644</v>
      </c>
      <c r="AL1842" s="16" t="str">
        <f>IF(HOUR(Table2[[#This Row],[Order Time]])&lt;12,"Morning",IF(HOUR(Table2[[#This Row],[Order Time]])&lt;17,"Afternoon",IF(HOUR(Table2[[#This Row],[Order Time]])&lt;21,"Evening","Night")))</f>
        <v>Morning</v>
      </c>
      <c r="AM1842" s="16" t="s">
        <v>29</v>
      </c>
    </row>
    <row r="1843" spans="1:39" x14ac:dyDescent="0.25">
      <c r="A1843" s="13" t="s">
        <v>3678</v>
      </c>
      <c r="B1843" s="4">
        <v>45523</v>
      </c>
      <c r="C1843" s="2">
        <f>YEAR(Table2[[#This Row],[Invoice Date]])</f>
        <v>2024</v>
      </c>
      <c r="D1843" s="2" t="str">
        <f>TEXT(Table2[[#This Row],[Invoice Date]],"mmm")</f>
        <v>Aug</v>
      </c>
      <c r="E1843" s="2" t="str">
        <f>Table2[[#This Row],[Store_ID]]&amp;"-"&amp;Table2[[#This Row],[Year]]&amp;"-"&amp;Table2[[#This Row],[Month]]</f>
        <v>STR043-2024-Aug</v>
      </c>
      <c r="F1843" s="2" t="s">
        <v>3679</v>
      </c>
      <c r="G1843" s="2" t="str">
        <f>_xlfn.XLOOKUP(Table2[[#This Row],[Customer_ID]],Table3[Customer_ID],Table3[Customer Name],"Not Found")</f>
        <v>Nandini Gupta</v>
      </c>
      <c r="H1843" s="2" t="str">
        <f>_xlfn.XLOOKUP(Table2[[#This Row],[Customer_ID]],Table3[Customer_ID],Table3[Gender],"Female")</f>
        <v>Female</v>
      </c>
      <c r="I1843" s="2" t="str">
        <f>_xlfn.XLOOKUP(Table2[[#This Row],[Customer_ID]],Table3[Customer_ID],Table3[City],"Missing Memebership")</f>
        <v>Guntur</v>
      </c>
      <c r="J1843" s="2" t="str">
        <f>_xlfn.XLOOKUP(Table2[[#This Row],[Customer_ID]],Table3[Customer_ID],Table3[State],"Karnataka")</f>
        <v>Andhra Pradesh</v>
      </c>
      <c r="K1843" s="2" t="str">
        <f>_xlfn.XLOOKUP(Table2[[#This Row],[Customer_ID]],Table3[Customer_ID],Table3[Membership],"Regular")</f>
        <v>Silver</v>
      </c>
      <c r="L1843" s="2" t="s">
        <v>795</v>
      </c>
      <c r="M1843" s="2" t="str">
        <f>_xlfn.XLOOKUP(Table2[[#This Row],[Product_ID]],Table4[Product_ID],Table4[Product_Name],"Not Found")</f>
        <v>Global Desi Card Holder Navy Blue</v>
      </c>
      <c r="N1843" s="2" t="str">
        <f>_xlfn.XLOOKUP(Table2[[#This Row],[Product_ID]],Table4[Product_ID],Table4[Category],"Not Found")</f>
        <v>Wallets</v>
      </c>
      <c r="O1843" s="2" t="str">
        <f>_xlfn.XLOOKUP(Table2[[#This Row],[Product_ID]],Table4[Product_ID],Table4[Subcategory],"Not Found")</f>
        <v>Card Holder</v>
      </c>
      <c r="P1843" s="2" t="str">
        <f>_xlfn.XLOOKUP(Table2[[#This Row],[Product_ID]],Table4[Product_ID],Table4[Brand],"Missing Brand")</f>
        <v>Global Desi</v>
      </c>
      <c r="Q1843" s="2" t="s">
        <v>908</v>
      </c>
      <c r="R1843" s="2" t="str">
        <f>_xlfn.XLOOKUP(Table2[[#This Row],[Store_ID]],Table6[Store_ID],Table6[Store Name],"Not Found")</f>
        <v>TrendMart Mangaluru Standard</v>
      </c>
      <c r="S1843" s="2">
        <f>_xlfn.XLOOKUP(Table2[[#This Row],[Store_ID]],Table6[Store_ID],Table6[Monthly Target],"Missing Target")</f>
        <v>1500000</v>
      </c>
      <c r="T1843" s="2" t="str">
        <f>_xlfn.XLOOKUP(Table2[[#This Row],[Store_ID]],Table6[Store_ID],Table6[Region],"Not Found")</f>
        <v>South Zone 2</v>
      </c>
      <c r="U1843" s="2" t="s">
        <v>153</v>
      </c>
      <c r="V1843" s="2" t="str">
        <f>_xlfn.XLOOKUP(Table2[[#This Row],[Employee_ID]],Table5[Employee_ID],Table5[Employee Name],"Not Found")</f>
        <v>Rani Mishra</v>
      </c>
      <c r="W1843" s="2">
        <v>2</v>
      </c>
      <c r="X1843" s="2">
        <v>571.97</v>
      </c>
      <c r="Y1843" s="2">
        <v>0</v>
      </c>
      <c r="Z1843" s="2">
        <v>0</v>
      </c>
      <c r="AA1843" s="2">
        <v>5</v>
      </c>
      <c r="AB1843" s="2">
        <v>57.2</v>
      </c>
      <c r="AC1843" s="2">
        <v>1201.1400000000001</v>
      </c>
      <c r="AD1843" s="2">
        <v>742.24</v>
      </c>
      <c r="AE1843" s="2">
        <f t="shared" si="61"/>
        <v>401.7000000000001</v>
      </c>
      <c r="AF1843" s="2" t="s">
        <v>119</v>
      </c>
      <c r="AG1843" s="42">
        <f>IFERROR(Table2[[#This Row],[Profit]]/Table2[[#This Row],[Sales Amount]],0)</f>
        <v>0.33443228932514119</v>
      </c>
      <c r="AH1843" s="2" t="str">
        <f>TRIM(Table2[[#This Row],[Payment Modee]])</f>
        <v>Net Banking</v>
      </c>
      <c r="AI1843" s="2" t="s">
        <v>26</v>
      </c>
      <c r="AJ1843" s="2" t="s">
        <v>27</v>
      </c>
      <c r="AK1843" s="2" t="s">
        <v>1252</v>
      </c>
      <c r="AL1843" s="16" t="str">
        <f>IF(HOUR(Table2[[#This Row],[Order Time]])&lt;12,"Morning",IF(HOUR(Table2[[#This Row],[Order Time]])&lt;17,"Afternoon",IF(HOUR(Table2[[#This Row],[Order Time]])&lt;21,"Evening","Night")))</f>
        <v>Afternoon</v>
      </c>
      <c r="AM1843" s="16" t="s">
        <v>29</v>
      </c>
    </row>
    <row r="1844" spans="1:39" x14ac:dyDescent="0.25">
      <c r="A1844" s="13" t="s">
        <v>3680</v>
      </c>
      <c r="B1844" s="4">
        <v>45599</v>
      </c>
      <c r="C1844" s="2">
        <f>YEAR(Table2[[#This Row],[Invoice Date]])</f>
        <v>2024</v>
      </c>
      <c r="D1844" s="2" t="str">
        <f>TEXT(Table2[[#This Row],[Invoice Date]],"mmm")</f>
        <v>Nov</v>
      </c>
      <c r="E1844" s="2" t="str">
        <f>Table2[[#This Row],[Store_ID]]&amp;"-"&amp;Table2[[#This Row],[Year]]&amp;"-"&amp;Table2[[#This Row],[Month]]</f>
        <v>STR005-2024-Nov</v>
      </c>
      <c r="F1844" s="2" t="s">
        <v>507</v>
      </c>
      <c r="G1844" s="2" t="str">
        <f>_xlfn.XLOOKUP(Table2[[#This Row],[Customer_ID]],Table3[Customer_ID],Table3[Customer Name],"Not Found")</f>
        <v>Nandakumar Rao</v>
      </c>
      <c r="H1844" s="2" t="str">
        <f>_xlfn.XLOOKUP(Table2[[#This Row],[Customer_ID]],Table3[Customer_ID],Table3[Gender],"Female")</f>
        <v>Male</v>
      </c>
      <c r="I1844" s="2" t="str">
        <f>_xlfn.XLOOKUP(Table2[[#This Row],[Customer_ID]],Table3[Customer_ID],Table3[City],"Missing Memebership")</f>
        <v>Erode</v>
      </c>
      <c r="J1844" s="2" t="str">
        <f>_xlfn.XLOOKUP(Table2[[#This Row],[Customer_ID]],Table3[Customer_ID],Table3[State],"Karnataka")</f>
        <v>Tamil Nadu</v>
      </c>
      <c r="K1844" s="2" t="str">
        <f>_xlfn.XLOOKUP(Table2[[#This Row],[Customer_ID]],Table3[Customer_ID],Table3[Membership],"Regular")</f>
        <v>Gold</v>
      </c>
      <c r="L1844" s="2" t="s">
        <v>1863</v>
      </c>
      <c r="M1844" s="2" t="str">
        <f>_xlfn.XLOOKUP(Table2[[#This Row],[Product_ID]],Table4[Product_ID],Table4[Product_Name],"Not Found")</f>
        <v>Spykar Straight Fit White</v>
      </c>
      <c r="N1844" s="2" t="str">
        <f>_xlfn.XLOOKUP(Table2[[#This Row],[Product_ID]],Table4[Product_ID],Table4[Category],"Not Found")</f>
        <v>Women Jeans</v>
      </c>
      <c r="O1844" s="2" t="str">
        <f>_xlfn.XLOOKUP(Table2[[#This Row],[Product_ID]],Table4[Product_ID],Table4[Subcategory],"Not Found")</f>
        <v>Straight Fit</v>
      </c>
      <c r="P1844" s="2" t="str">
        <f>_xlfn.XLOOKUP(Table2[[#This Row],[Product_ID]],Table4[Product_ID],Table4[Brand],"Missing Brand")</f>
        <v>Spykar</v>
      </c>
      <c r="Q1844" s="2" t="s">
        <v>152</v>
      </c>
      <c r="R1844" s="2" t="str">
        <f>_xlfn.XLOOKUP(Table2[[#This Row],[Store_ID]],Table6[Store_ID],Table6[Store Name],"Not Found")</f>
        <v>TrendMart Kochi High Street</v>
      </c>
      <c r="S1844" s="2">
        <f>_xlfn.XLOOKUP(Table2[[#This Row],[Store_ID]],Table6[Store_ID],Table6[Monthly Target],"Missing Target")</f>
        <v>2000000</v>
      </c>
      <c r="T1844" s="2" t="str">
        <f>_xlfn.XLOOKUP(Table2[[#This Row],[Store_ID]],Table6[Store_ID],Table6[Region],"Not Found")</f>
        <v>South Zone 1</v>
      </c>
      <c r="U1844" s="2" t="s">
        <v>75</v>
      </c>
      <c r="V1844" s="2" t="str">
        <f>_xlfn.XLOOKUP(Table2[[#This Row],[Employee_ID]],Table5[Employee_ID],Table5[Employee Name],"Not Found")</f>
        <v>Chandran Krishnan</v>
      </c>
      <c r="W1844" s="2">
        <v>1</v>
      </c>
      <c r="X1844" s="2">
        <v>1125.2</v>
      </c>
      <c r="Y1844" s="2">
        <v>20</v>
      </c>
      <c r="Z1844" s="2">
        <v>225.04</v>
      </c>
      <c r="AA1844" s="2">
        <v>12</v>
      </c>
      <c r="AB1844" s="2">
        <v>108.02</v>
      </c>
      <c r="AC1844" s="2">
        <v>1008.18</v>
      </c>
      <c r="AD1844" s="2">
        <v>722.4</v>
      </c>
      <c r="AE1844" s="2">
        <f t="shared" si="61"/>
        <v>177.76</v>
      </c>
      <c r="AF1844" s="2" t="s">
        <v>25</v>
      </c>
      <c r="AG1844" s="42">
        <f>IFERROR(Table2[[#This Row],[Profit]]/Table2[[#This Row],[Sales Amount]],0)</f>
        <v>0.17631772104187743</v>
      </c>
      <c r="AH1844" s="2" t="str">
        <f>TRIM(Table2[[#This Row],[Payment Modee]])</f>
        <v>UPI</v>
      </c>
      <c r="AI1844" s="2" t="s">
        <v>26</v>
      </c>
      <c r="AJ1844" s="2" t="s">
        <v>27</v>
      </c>
      <c r="AK1844" s="2" t="s">
        <v>1125</v>
      </c>
      <c r="AL1844" s="16" t="str">
        <f>IF(HOUR(Table2[[#This Row],[Order Time]])&lt;12,"Morning",IF(HOUR(Table2[[#This Row],[Order Time]])&lt;17,"Afternoon",IF(HOUR(Table2[[#This Row],[Order Time]])&lt;21,"Evening","Night")))</f>
        <v>Evening</v>
      </c>
      <c r="AM1844" s="16" t="s">
        <v>38</v>
      </c>
    </row>
    <row r="1845" spans="1:39" x14ac:dyDescent="0.25">
      <c r="A1845" s="13" t="s">
        <v>3681</v>
      </c>
      <c r="B1845" s="4">
        <v>45522</v>
      </c>
      <c r="C1845" s="2">
        <f>YEAR(Table2[[#This Row],[Invoice Date]])</f>
        <v>2024</v>
      </c>
      <c r="D1845" s="2" t="str">
        <f>TEXT(Table2[[#This Row],[Invoice Date]],"mmm")</f>
        <v>Aug</v>
      </c>
      <c r="E1845" s="2" t="str">
        <f>Table2[[#This Row],[Store_ID]]&amp;"-"&amp;Table2[[#This Row],[Year]]&amp;"-"&amp;Table2[[#This Row],[Month]]</f>
        <v>STR073-2024-Aug</v>
      </c>
      <c r="F1845" s="2" t="s">
        <v>3682</v>
      </c>
      <c r="G1845" s="2" t="str">
        <f>_xlfn.XLOOKUP(Table2[[#This Row],[Customer_ID]],Table3[Customer_ID],Table3[Customer Name],"Not Found")</f>
        <v>Kavya Srinivasan</v>
      </c>
      <c r="H1845" s="2" t="str">
        <f>_xlfn.XLOOKUP(Table2[[#This Row],[Customer_ID]],Table3[Customer_ID],Table3[Gender],"Female")</f>
        <v>Female</v>
      </c>
      <c r="I1845" s="2" t="str">
        <f>_xlfn.XLOOKUP(Table2[[#This Row],[Customer_ID]],Table3[Customer_ID],Table3[City],"Missing Memebership")</f>
        <v>Vijayawada</v>
      </c>
      <c r="J1845" s="2" t="str">
        <f>_xlfn.XLOOKUP(Table2[[#This Row],[Customer_ID]],Table3[Customer_ID],Table3[State],"Karnataka")</f>
        <v>Andhra Pradesh</v>
      </c>
      <c r="K1845" s="2" t="str">
        <f>_xlfn.XLOOKUP(Table2[[#This Row],[Customer_ID]],Table3[Customer_ID],Table3[Membership],"Regular")</f>
        <v>Silver</v>
      </c>
      <c r="L1845" s="2" t="s">
        <v>174</v>
      </c>
      <c r="M1845" s="2" t="str">
        <f>_xlfn.XLOOKUP(Table2[[#This Row],[Product_ID]],Table4[Product_ID],Table4[Product_Name],"Not Found")</f>
        <v>Nike Earrings Teal</v>
      </c>
      <c r="N1845" s="2" t="str">
        <f>_xlfn.XLOOKUP(Table2[[#This Row],[Product_ID]],Table4[Product_ID],Table4[Category],"Not Found")</f>
        <v>Jewellery</v>
      </c>
      <c r="O1845" s="2" t="str">
        <f>_xlfn.XLOOKUP(Table2[[#This Row],[Product_ID]],Table4[Product_ID],Table4[Subcategory],"Not Found")</f>
        <v>Earrings</v>
      </c>
      <c r="P1845" s="2" t="str">
        <f>_xlfn.XLOOKUP(Table2[[#This Row],[Product_ID]],Table4[Product_ID],Table4[Brand],"Missing Brand")</f>
        <v>Nike</v>
      </c>
      <c r="Q1845" s="2" t="s">
        <v>248</v>
      </c>
      <c r="R1845" s="2" t="str">
        <f>_xlfn.XLOOKUP(Table2[[#This Row],[Store_ID]],Table6[Store_ID],Table6[Store Name],"Not Found")</f>
        <v>TrendMart Thiruvananthapuram High Street</v>
      </c>
      <c r="S1845" s="2">
        <f>_xlfn.XLOOKUP(Table2[[#This Row],[Store_ID]],Table6[Store_ID],Table6[Monthly Target],"Missing Target")</f>
        <v>2500000</v>
      </c>
      <c r="T1845" s="2" t="str">
        <f>_xlfn.XLOOKUP(Table2[[#This Row],[Store_ID]],Table6[Store_ID],Table6[Region],"Not Found")</f>
        <v>South Zone 1</v>
      </c>
      <c r="U1845" s="2" t="s">
        <v>159</v>
      </c>
      <c r="V1845" s="2" t="str">
        <f>_xlfn.XLOOKUP(Table2[[#This Row],[Employee_ID]],Table5[Employee_ID],Table5[Employee Name],"Not Found")</f>
        <v>Venkat Sharma</v>
      </c>
      <c r="W1845" s="2">
        <v>2</v>
      </c>
      <c r="X1845" s="2">
        <v>6899.66</v>
      </c>
      <c r="Y1845" s="2">
        <v>10</v>
      </c>
      <c r="Z1845" s="2">
        <v>1379.93</v>
      </c>
      <c r="AA1845" s="2">
        <v>3</v>
      </c>
      <c r="AB1845" s="2">
        <v>372.58</v>
      </c>
      <c r="AC1845" s="2">
        <v>12791.97</v>
      </c>
      <c r="AD1845" s="2">
        <v>9430.2000000000007</v>
      </c>
      <c r="AE1845" s="2">
        <f t="shared" si="61"/>
        <v>2989.1899999999987</v>
      </c>
      <c r="AF1845" s="2" t="s">
        <v>25</v>
      </c>
      <c r="AG1845" s="42">
        <f>IFERROR(Table2[[#This Row],[Profit]]/Table2[[#This Row],[Sales Amount]],0)</f>
        <v>0.23367706459599255</v>
      </c>
      <c r="AH1845" s="2" t="str">
        <f>TRIM(Table2[[#This Row],[Payment Modee]])</f>
        <v>UPI</v>
      </c>
      <c r="AI1845" s="2" t="s">
        <v>36</v>
      </c>
      <c r="AJ1845" s="2" t="s">
        <v>27</v>
      </c>
      <c r="AK1845" s="2" t="s">
        <v>3179</v>
      </c>
      <c r="AL1845" s="16" t="str">
        <f>IF(HOUR(Table2[[#This Row],[Order Time]])&lt;12,"Morning",IF(HOUR(Table2[[#This Row],[Order Time]])&lt;17,"Afternoon",IF(HOUR(Table2[[#This Row],[Order Time]])&lt;21,"Evening","Night")))</f>
        <v>Evening</v>
      </c>
      <c r="AM1845" s="16" t="s">
        <v>38</v>
      </c>
    </row>
    <row r="1846" spans="1:39" x14ac:dyDescent="0.25">
      <c r="A1846" s="13" t="s">
        <v>3683</v>
      </c>
      <c r="B1846" s="4">
        <v>45429</v>
      </c>
      <c r="C1846" s="2">
        <f>YEAR(Table2[[#This Row],[Invoice Date]])</f>
        <v>2024</v>
      </c>
      <c r="D1846" s="2" t="str">
        <f>TEXT(Table2[[#This Row],[Invoice Date]],"mmm")</f>
        <v>May</v>
      </c>
      <c r="E1846" s="2" t="str">
        <f>Table2[[#This Row],[Store_ID]]&amp;"-"&amp;Table2[[#This Row],[Year]]&amp;"-"&amp;Table2[[#This Row],[Month]]</f>
        <v>STR113-2024-May</v>
      </c>
      <c r="F1846" s="2" t="s">
        <v>843</v>
      </c>
      <c r="G1846" s="2" t="str">
        <f>_xlfn.XLOOKUP(Table2[[#This Row],[Customer_ID]],Table3[Customer_ID],Table3[Customer Name],"Not Found")</f>
        <v>Ashok Chandran</v>
      </c>
      <c r="H1846" s="2" t="str">
        <f>_xlfn.XLOOKUP(Table2[[#This Row],[Customer_ID]],Table3[Customer_ID],Table3[Gender],"Female")</f>
        <v>Male</v>
      </c>
      <c r="I1846" s="2" t="str">
        <f>_xlfn.XLOOKUP(Table2[[#This Row],[Customer_ID]],Table3[Customer_ID],Table3[City],"Missing Memebership")</f>
        <v>Bengaluru</v>
      </c>
      <c r="J1846" s="2" t="str">
        <f>_xlfn.XLOOKUP(Table2[[#This Row],[Customer_ID]],Table3[Customer_ID],Table3[State],"Karnataka")</f>
        <v>Karnataka</v>
      </c>
      <c r="K1846" s="2" t="str">
        <f>_xlfn.XLOOKUP(Table2[[#This Row],[Customer_ID]],Table3[Customer_ID],Table3[Membership],"Regular")</f>
        <v>Regular</v>
      </c>
      <c r="L1846" s="2" t="s">
        <v>1411</v>
      </c>
      <c r="M1846" s="2" t="str">
        <f>_xlfn.XLOOKUP(Table2[[#This Row],[Product_ID]],Table4[Product_ID],Table4[Product_Name],"Not Found")</f>
        <v>Pepe Jeans Silk Saree Navy Blue</v>
      </c>
      <c r="N1846" s="2" t="str">
        <f>_xlfn.XLOOKUP(Table2[[#This Row],[Product_ID]],Table4[Product_ID],Table4[Category],"Not Found")</f>
        <v>Women Sarees</v>
      </c>
      <c r="O1846" s="2" t="str">
        <f>_xlfn.XLOOKUP(Table2[[#This Row],[Product_ID]],Table4[Product_ID],Table4[Subcategory],"Not Found")</f>
        <v>Silk Saree</v>
      </c>
      <c r="P1846" s="2" t="str">
        <f>_xlfn.XLOOKUP(Table2[[#This Row],[Product_ID]],Table4[Product_ID],Table4[Brand],"Missing Brand")</f>
        <v>Pepe Jeans</v>
      </c>
      <c r="Q1846" s="2" t="s">
        <v>503</v>
      </c>
      <c r="R1846" s="2" t="str">
        <f>_xlfn.XLOOKUP(Table2[[#This Row],[Store_ID]],Table6[Store_ID],Table6[Store Name],"Not Found")</f>
        <v>TrendMart Mangaluru High Street</v>
      </c>
      <c r="S1846" s="2">
        <f>_xlfn.XLOOKUP(Table2[[#This Row],[Store_ID]],Table6[Store_ID],Table6[Monthly Target],"Missing Target")</f>
        <v>2000000</v>
      </c>
      <c r="T1846" s="2" t="str">
        <f>_xlfn.XLOOKUP(Table2[[#This Row],[Store_ID]],Table6[Store_ID],Table6[Region],"Not Found")</f>
        <v>South Zone 2</v>
      </c>
      <c r="U1846" s="2" t="s">
        <v>159</v>
      </c>
      <c r="V1846" s="2" t="str">
        <f>_xlfn.XLOOKUP(Table2[[#This Row],[Employee_ID]],Table5[Employee_ID],Table5[Employee Name],"Not Found")</f>
        <v>Venkat Sharma</v>
      </c>
      <c r="W1846" s="2">
        <v>2</v>
      </c>
      <c r="X1846" s="2">
        <v>4296.97</v>
      </c>
      <c r="Y1846" s="2">
        <v>0</v>
      </c>
      <c r="Z1846" s="2">
        <v>0</v>
      </c>
      <c r="AA1846" s="2">
        <v>12</v>
      </c>
      <c r="AB1846" s="2">
        <v>1031.27</v>
      </c>
      <c r="AC1846" s="2">
        <v>9625.2099999999991</v>
      </c>
      <c r="AD1846" s="2">
        <v>6473.14</v>
      </c>
      <c r="AE1846" s="2">
        <f t="shared" si="61"/>
        <v>2120.7999999999988</v>
      </c>
      <c r="AF1846" s="2" t="s">
        <v>136</v>
      </c>
      <c r="AG1846" s="42">
        <f>IFERROR(Table2[[#This Row],[Profit]]/Table2[[#This Row],[Sales Amount]],0)</f>
        <v>0.22033804976722576</v>
      </c>
      <c r="AH1846" s="2" t="str">
        <f>TRIM(Table2[[#This Row],[Payment Modee]])</f>
        <v>EMI</v>
      </c>
      <c r="AI1846" s="2" t="s">
        <v>36</v>
      </c>
      <c r="AJ1846" s="2" t="s">
        <v>27</v>
      </c>
      <c r="AK1846" s="2" t="s">
        <v>554</v>
      </c>
      <c r="AL1846" s="16" t="str">
        <f>IF(HOUR(Table2[[#This Row],[Order Time]])&lt;12,"Morning",IF(HOUR(Table2[[#This Row],[Order Time]])&lt;17,"Afternoon",IF(HOUR(Table2[[#This Row],[Order Time]])&lt;21,"Evening","Night")))</f>
        <v>Afternoon</v>
      </c>
      <c r="AM1846" s="16" t="s">
        <v>29</v>
      </c>
    </row>
    <row r="1847" spans="1:39" x14ac:dyDescent="0.25">
      <c r="A1847" s="13" t="s">
        <v>3684</v>
      </c>
      <c r="B1847" s="4">
        <v>45576</v>
      </c>
      <c r="C1847" s="2">
        <f>YEAR(Table2[[#This Row],[Invoice Date]])</f>
        <v>2024</v>
      </c>
      <c r="D1847" s="2" t="str">
        <f>TEXT(Table2[[#This Row],[Invoice Date]],"mmm")</f>
        <v>Oct</v>
      </c>
      <c r="E1847" s="2" t="str">
        <f>Table2[[#This Row],[Store_ID]]&amp;"-"&amp;Table2[[#This Row],[Year]]&amp;"-"&amp;Table2[[#This Row],[Month]]</f>
        <v>STR117-2024-Oct</v>
      </c>
      <c r="F1847" s="2" t="s">
        <v>2395</v>
      </c>
      <c r="G1847" s="2" t="str">
        <f>_xlfn.XLOOKUP(Table2[[#This Row],[Customer_ID]],Table3[Customer_ID],Table3[Customer Name],"Not Found")</f>
        <v>Gauri Varma</v>
      </c>
      <c r="H1847" s="2" t="str">
        <f>_xlfn.XLOOKUP(Table2[[#This Row],[Customer_ID]],Table3[Customer_ID],Table3[Gender],"Female")</f>
        <v>Female</v>
      </c>
      <c r="I1847" s="2" t="str">
        <f>_xlfn.XLOOKUP(Table2[[#This Row],[Customer_ID]],Table3[Customer_ID],Table3[City],"Missing Memebership")</f>
        <v>Tirupati</v>
      </c>
      <c r="J1847" s="2" t="str">
        <f>_xlfn.XLOOKUP(Table2[[#This Row],[Customer_ID]],Table3[Customer_ID],Table3[State],"Karnataka")</f>
        <v>Andhra Pradesh</v>
      </c>
      <c r="K1847" s="2" t="str">
        <f>_xlfn.XLOOKUP(Table2[[#This Row],[Customer_ID]],Table3[Customer_ID],Table3[Membership],"Regular")</f>
        <v>Silver</v>
      </c>
      <c r="L1847" s="2" t="s">
        <v>2438</v>
      </c>
      <c r="M1847" s="2" t="str">
        <f>_xlfn.XLOOKUP(Table2[[#This Row],[Product_ID]],Table4[Product_ID],Table4[Product_Name],"Not Found")</f>
        <v>Reebok Smart Watch Beige</v>
      </c>
      <c r="N1847" s="2" t="str">
        <f>_xlfn.XLOOKUP(Table2[[#This Row],[Product_ID]],Table4[Product_ID],Table4[Category],"Not Found")</f>
        <v>Watches</v>
      </c>
      <c r="O1847" s="2" t="str">
        <f>_xlfn.XLOOKUP(Table2[[#This Row],[Product_ID]],Table4[Product_ID],Table4[Subcategory],"Not Found")</f>
        <v>Smart Watch</v>
      </c>
      <c r="P1847" s="2" t="str">
        <f>_xlfn.XLOOKUP(Table2[[#This Row],[Product_ID]],Table4[Product_ID],Table4[Brand],"Missing Brand")</f>
        <v>Reebok</v>
      </c>
      <c r="Q1847" s="2" t="s">
        <v>695</v>
      </c>
      <c r="R1847" s="2" t="str">
        <f>_xlfn.XLOOKUP(Table2[[#This Row],[Store_ID]],Table6[Store_ID],Table6[Store Name],"Not Found")</f>
        <v>TrendMart Tirunelveli Flagship</v>
      </c>
      <c r="S1847" s="2">
        <f>_xlfn.XLOOKUP(Table2[[#This Row],[Store_ID]],Table6[Store_ID],Table6[Monthly Target],"Missing Target")</f>
        <v>1500000</v>
      </c>
      <c r="T1847" s="2" t="str">
        <f>_xlfn.XLOOKUP(Table2[[#This Row],[Store_ID]],Table6[Store_ID],Table6[Region],"Not Found")</f>
        <v>South Zone 1</v>
      </c>
      <c r="U1847" s="2" t="s">
        <v>81</v>
      </c>
      <c r="V1847" s="2" t="str">
        <f>_xlfn.XLOOKUP(Table2[[#This Row],[Employee_ID]],Table5[Employee_ID],Table5[Employee Name],"Not Found")</f>
        <v>Charulatha Kumar</v>
      </c>
      <c r="W1847" s="2">
        <v>1</v>
      </c>
      <c r="X1847" s="2">
        <v>3811.98</v>
      </c>
      <c r="Y1847" s="2">
        <v>20</v>
      </c>
      <c r="Z1847" s="2">
        <v>762.4</v>
      </c>
      <c r="AA1847" s="2">
        <v>12</v>
      </c>
      <c r="AB1847" s="2">
        <v>365.95</v>
      </c>
      <c r="AC1847" s="2">
        <v>3415.53</v>
      </c>
      <c r="AD1847" s="2">
        <v>2630.84</v>
      </c>
      <c r="AE1847" s="2">
        <f t="shared" si="61"/>
        <v>418.74000000000007</v>
      </c>
      <c r="AF1847" s="2" t="s">
        <v>69</v>
      </c>
      <c r="AG1847" s="42">
        <f>IFERROR(Table2[[#This Row],[Profit]]/Table2[[#This Row],[Sales Amount]],0)</f>
        <v>0.12259883531984789</v>
      </c>
      <c r="AH1847" s="2" t="str">
        <f>TRIM(Table2[[#This Row],[Payment Modee]])</f>
        <v>Cash</v>
      </c>
      <c r="AI1847" s="2" t="s">
        <v>26</v>
      </c>
      <c r="AJ1847" s="2" t="s">
        <v>27</v>
      </c>
      <c r="AK1847" s="2" t="s">
        <v>1720</v>
      </c>
      <c r="AL1847" s="16" t="str">
        <f>IF(HOUR(Table2[[#This Row],[Order Time]])&lt;12,"Morning",IF(HOUR(Table2[[#This Row],[Order Time]])&lt;17,"Afternoon",IF(HOUR(Table2[[#This Row],[Order Time]])&lt;21,"Evening","Night")))</f>
        <v>Morning</v>
      </c>
      <c r="AM1847" s="16" t="s">
        <v>29</v>
      </c>
    </row>
    <row r="1848" spans="1:39" x14ac:dyDescent="0.25">
      <c r="A1848" s="13" t="s">
        <v>3685</v>
      </c>
      <c r="B1848" s="4">
        <v>45709</v>
      </c>
      <c r="C1848" s="2">
        <f>YEAR(Table2[[#This Row],[Invoice Date]])</f>
        <v>2025</v>
      </c>
      <c r="D1848" s="2" t="str">
        <f>TEXT(Table2[[#This Row],[Invoice Date]],"mmm")</f>
        <v>Feb</v>
      </c>
      <c r="E1848" s="2" t="str">
        <f>Table2[[#This Row],[Store_ID]]&amp;"-"&amp;Table2[[#This Row],[Year]]&amp;"-"&amp;Table2[[#This Row],[Month]]</f>
        <v>STR062-2025-Feb</v>
      </c>
      <c r="F1848" s="2" t="s">
        <v>3425</v>
      </c>
      <c r="G1848" s="2" t="str">
        <f>_xlfn.XLOOKUP(Table2[[#This Row],[Customer_ID]],Table3[Customer_ID],Table3[Customer Name],"Not Found")</f>
        <v>Hariharan Mishra</v>
      </c>
      <c r="H1848" s="2" t="str">
        <f>_xlfn.XLOOKUP(Table2[[#This Row],[Customer_ID]],Table3[Customer_ID],Table3[Gender],"Female")</f>
        <v>Male</v>
      </c>
      <c r="I1848" s="2" t="str">
        <f>_xlfn.XLOOKUP(Table2[[#This Row],[Customer_ID]],Table3[Customer_ID],Table3[City],"Missing Memebership")</f>
        <v>Thrissur</v>
      </c>
      <c r="J1848" s="2" t="str">
        <f>_xlfn.XLOOKUP(Table2[[#This Row],[Customer_ID]],Table3[Customer_ID],Table3[State],"Karnataka")</f>
        <v>Kerala</v>
      </c>
      <c r="K1848" s="2" t="str">
        <f>_xlfn.XLOOKUP(Table2[[#This Row],[Customer_ID]],Table3[Customer_ID],Table3[Membership],"Regular")</f>
        <v>Silver</v>
      </c>
      <c r="L1848" s="2" t="s">
        <v>703</v>
      </c>
      <c r="M1848" s="2" t="str">
        <f>_xlfn.XLOOKUP(Table2[[#This Row],[Product_ID]],Table4[Product_ID],Table4[Product_Name],"Not Found")</f>
        <v>Woodland Polo Purple</v>
      </c>
      <c r="N1848" s="2" t="str">
        <f>_xlfn.XLOOKUP(Table2[[#This Row],[Product_ID]],Table4[Product_ID],Table4[Category],"Not Found")</f>
        <v>Men T-Shirts</v>
      </c>
      <c r="O1848" s="2" t="str">
        <f>_xlfn.XLOOKUP(Table2[[#This Row],[Product_ID]],Table4[Product_ID],Table4[Subcategory],"Not Found")</f>
        <v>Polo</v>
      </c>
      <c r="P1848" s="2" t="str">
        <f>_xlfn.XLOOKUP(Table2[[#This Row],[Product_ID]],Table4[Product_ID],Table4[Brand],"Missing Brand")</f>
        <v>Woodland</v>
      </c>
      <c r="Q1848" s="2" t="s">
        <v>67</v>
      </c>
      <c r="R1848" s="2" t="str">
        <f>_xlfn.XLOOKUP(Table2[[#This Row],[Store_ID]],Table6[Store_ID],Table6[Store Name],"Not Found")</f>
        <v>TrendMart Vijayawada Standard</v>
      </c>
      <c r="S1848" s="2">
        <f>_xlfn.XLOOKUP(Table2[[#This Row],[Store_ID]],Table6[Store_ID],Table6[Monthly Target],"Missing Target")</f>
        <v>1000000</v>
      </c>
      <c r="T1848" s="2" t="str">
        <f>_xlfn.XLOOKUP(Table2[[#This Row],[Store_ID]],Table6[Store_ID],Table6[Region],"Not Found")</f>
        <v>South Zone 3</v>
      </c>
      <c r="U1848" s="2" t="s">
        <v>417</v>
      </c>
      <c r="V1848" s="2" t="str">
        <f>_xlfn.XLOOKUP(Table2[[#This Row],[Employee_ID]],Table5[Employee_ID],Table5[Employee Name],"Not Found")</f>
        <v>Arjun Krishnan</v>
      </c>
      <c r="W1848" s="2">
        <v>3</v>
      </c>
      <c r="X1848" s="2">
        <v>590.98</v>
      </c>
      <c r="Y1848" s="2">
        <v>5</v>
      </c>
      <c r="Z1848" s="2">
        <v>88.65</v>
      </c>
      <c r="AA1848" s="2">
        <v>5</v>
      </c>
      <c r="AB1848" s="2">
        <v>84.21</v>
      </c>
      <c r="AC1848" s="2">
        <v>1768.5</v>
      </c>
      <c r="AD1848" s="2">
        <v>1093.83</v>
      </c>
      <c r="AE1848" s="2">
        <f t="shared" si="61"/>
        <v>590.46</v>
      </c>
      <c r="AF1848" s="2" t="s">
        <v>69</v>
      </c>
      <c r="AG1848" s="42">
        <f>IFERROR(Table2[[#This Row],[Profit]]/Table2[[#This Row],[Sales Amount]],0)</f>
        <v>0.33387616624257849</v>
      </c>
      <c r="AH1848" s="2" t="str">
        <f>TRIM(Table2[[#This Row],[Payment Modee]])</f>
        <v>Cash</v>
      </c>
      <c r="AI1848" s="2" t="s">
        <v>36</v>
      </c>
      <c r="AJ1848" s="2" t="s">
        <v>27</v>
      </c>
      <c r="AK1848" s="2" t="s">
        <v>1192</v>
      </c>
      <c r="AL1848" s="16" t="str">
        <f>IF(HOUR(Table2[[#This Row],[Order Time]])&lt;12,"Morning",IF(HOUR(Table2[[#This Row],[Order Time]])&lt;17,"Afternoon",IF(HOUR(Table2[[#This Row],[Order Time]])&lt;21,"Evening","Night")))</f>
        <v>Night</v>
      </c>
      <c r="AM1848" s="16" t="s">
        <v>29</v>
      </c>
    </row>
    <row r="1849" spans="1:39" x14ac:dyDescent="0.25">
      <c r="A1849" s="13" t="s">
        <v>3686</v>
      </c>
      <c r="B1849" s="4">
        <v>45536</v>
      </c>
      <c r="C1849" s="2">
        <f>YEAR(Table2[[#This Row],[Invoice Date]])</f>
        <v>2024</v>
      </c>
      <c r="D1849" s="2" t="str">
        <f>TEXT(Table2[[#This Row],[Invoice Date]],"mmm")</f>
        <v>Sep</v>
      </c>
      <c r="E1849" s="2" t="str">
        <f>Table2[[#This Row],[Store_ID]]&amp;"-"&amp;Table2[[#This Row],[Year]]&amp;"-"&amp;Table2[[#This Row],[Month]]</f>
        <v>STR048-2024-Sep</v>
      </c>
      <c r="F1849" s="2" t="s">
        <v>3416</v>
      </c>
      <c r="G1849" s="2" t="str">
        <f>_xlfn.XLOOKUP(Table2[[#This Row],[Customer_ID]],Table3[Customer_ID],Table3[Customer Name],"Not Found")</f>
        <v>Chandra Shetty</v>
      </c>
      <c r="H1849" s="2" t="str">
        <f>_xlfn.XLOOKUP(Table2[[#This Row],[Customer_ID]],Table3[Customer_ID],Table3[Gender],"Female")</f>
        <v>Male</v>
      </c>
      <c r="I1849" s="2" t="str">
        <f>_xlfn.XLOOKUP(Table2[[#This Row],[Customer_ID]],Table3[Customer_ID],Table3[City],"Missing Memebership")</f>
        <v>Mangaluru</v>
      </c>
      <c r="J1849" s="2" t="str">
        <f>_xlfn.XLOOKUP(Table2[[#This Row],[Customer_ID]],Table3[Customer_ID],Table3[State],"Karnataka")</f>
        <v>Karnataka</v>
      </c>
      <c r="K1849" s="2" t="str">
        <f>_xlfn.XLOOKUP(Table2[[#This Row],[Customer_ID]],Table3[Customer_ID],Table3[Membership],"Regular")</f>
        <v>Regular</v>
      </c>
      <c r="L1849" s="2" t="s">
        <v>252</v>
      </c>
      <c r="M1849" s="2" t="str">
        <f>_xlfn.XLOOKUP(Table2[[#This Row],[Product_ID]],Table4[Product_ID],Table4[Product_Name],"Not Found")</f>
        <v>Aurelia Necklace Grey</v>
      </c>
      <c r="N1849" s="2" t="str">
        <f>_xlfn.XLOOKUP(Table2[[#This Row],[Product_ID]],Table4[Product_ID],Table4[Category],"Not Found")</f>
        <v>Jewellery</v>
      </c>
      <c r="O1849" s="2" t="str">
        <f>_xlfn.XLOOKUP(Table2[[#This Row],[Product_ID]],Table4[Product_ID],Table4[Subcategory],"Not Found")</f>
        <v>Necklace</v>
      </c>
      <c r="P1849" s="2" t="str">
        <f>_xlfn.XLOOKUP(Table2[[#This Row],[Product_ID]],Table4[Product_ID],Table4[Brand],"Missing Brand")</f>
        <v>Aurelia</v>
      </c>
      <c r="Q1849" s="2" t="s">
        <v>1853</v>
      </c>
      <c r="R1849" s="2" t="str">
        <f>_xlfn.XLOOKUP(Table2[[#This Row],[Store_ID]],Table6[Store_ID],Table6[Store Name],"Not Found")</f>
        <v>TrendMart Guntur High Street</v>
      </c>
      <c r="S1849" s="2">
        <f>_xlfn.XLOOKUP(Table2[[#This Row],[Store_ID]],Table6[Store_ID],Table6[Monthly Target],"Missing Target")</f>
        <v>1200000</v>
      </c>
      <c r="T1849" s="2" t="str">
        <f>_xlfn.XLOOKUP(Table2[[#This Row],[Store_ID]],Table6[Store_ID],Table6[Region],"Not Found")</f>
        <v>South Zone 3</v>
      </c>
      <c r="U1849" s="2" t="s">
        <v>81</v>
      </c>
      <c r="V1849" s="2" t="str">
        <f>_xlfn.XLOOKUP(Table2[[#This Row],[Employee_ID]],Table5[Employee_ID],Table5[Employee Name],"Not Found")</f>
        <v>Charulatha Kumar</v>
      </c>
      <c r="W1849" s="2">
        <v>1</v>
      </c>
      <c r="X1849" s="2">
        <v>844.4</v>
      </c>
      <c r="Y1849" s="2">
        <v>10</v>
      </c>
      <c r="Z1849" s="2">
        <v>84.44</v>
      </c>
      <c r="AA1849" s="2">
        <v>3</v>
      </c>
      <c r="AB1849" s="2">
        <v>22.8</v>
      </c>
      <c r="AC1849" s="2">
        <v>782.76</v>
      </c>
      <c r="AD1849" s="2">
        <v>556.99</v>
      </c>
      <c r="AE1849" s="2">
        <f t="shared" si="61"/>
        <v>202.96999999999997</v>
      </c>
      <c r="AF1849" s="2" t="s">
        <v>56</v>
      </c>
      <c r="AG1849" s="42">
        <f>IFERROR(Table2[[#This Row],[Profit]]/Table2[[#This Row],[Sales Amount]],0)</f>
        <v>0.25930042414022175</v>
      </c>
      <c r="AH1849" s="2" t="str">
        <f>TRIM(Table2[[#This Row],[Payment Modee]])</f>
        <v>Credit Card</v>
      </c>
      <c r="AI1849" s="2" t="s">
        <v>26</v>
      </c>
      <c r="AJ1849" s="2" t="s">
        <v>27</v>
      </c>
      <c r="AK1849" s="2" t="s">
        <v>1219</v>
      </c>
      <c r="AL1849" s="16" t="str">
        <f>IF(HOUR(Table2[[#This Row],[Order Time]])&lt;12,"Morning",IF(HOUR(Table2[[#This Row],[Order Time]])&lt;17,"Afternoon",IF(HOUR(Table2[[#This Row],[Order Time]])&lt;21,"Evening","Night")))</f>
        <v>Afternoon</v>
      </c>
      <c r="AM1849" s="16" t="s">
        <v>38</v>
      </c>
    </row>
    <row r="1850" spans="1:39" x14ac:dyDescent="0.25">
      <c r="A1850" s="13" t="s">
        <v>3687</v>
      </c>
      <c r="B1850" s="4">
        <v>45562</v>
      </c>
      <c r="C1850" s="2">
        <f>YEAR(Table2[[#This Row],[Invoice Date]])</f>
        <v>2024</v>
      </c>
      <c r="D1850" s="2" t="str">
        <f>TEXT(Table2[[#This Row],[Invoice Date]],"mmm")</f>
        <v>Sep</v>
      </c>
      <c r="E1850" s="2" t="str">
        <f>Table2[[#This Row],[Store_ID]]&amp;"-"&amp;Table2[[#This Row],[Year]]&amp;"-"&amp;Table2[[#This Row],[Month]]</f>
        <v>STR119-2024-Sep</v>
      </c>
      <c r="F1850" s="2" t="s">
        <v>3688</v>
      </c>
      <c r="G1850" s="2" t="str">
        <f>_xlfn.XLOOKUP(Table2[[#This Row],[Customer_ID]],Table3[Customer_ID],Table3[Customer Name],"Not Found")</f>
        <v>Revathi Iyengar</v>
      </c>
      <c r="H1850" s="2" t="str">
        <f>_xlfn.XLOOKUP(Table2[[#This Row],[Customer_ID]],Table3[Customer_ID],Table3[Gender],"Female")</f>
        <v>Female</v>
      </c>
      <c r="I1850" s="2" t="str">
        <f>_xlfn.XLOOKUP(Table2[[#This Row],[Customer_ID]],Table3[Customer_ID],Table3[City],"Missing Memebership")</f>
        <v>Nellore</v>
      </c>
      <c r="J1850" s="2" t="str">
        <f>_xlfn.XLOOKUP(Table2[[#This Row],[Customer_ID]],Table3[Customer_ID],Table3[State],"Karnataka")</f>
        <v>Andhra Pradesh</v>
      </c>
      <c r="K1850" s="2" t="str">
        <f>_xlfn.XLOOKUP(Table2[[#This Row],[Customer_ID]],Table3[Customer_ID],Table3[Membership],"Regular")</f>
        <v>Regular</v>
      </c>
      <c r="L1850" s="2" t="s">
        <v>252</v>
      </c>
      <c r="M1850" s="2" t="str">
        <f>_xlfn.XLOOKUP(Table2[[#This Row],[Product_ID]],Table4[Product_ID],Table4[Product_Name],"Not Found")</f>
        <v>Aurelia Necklace Grey</v>
      </c>
      <c r="N1850" s="2" t="str">
        <f>_xlfn.XLOOKUP(Table2[[#This Row],[Product_ID]],Table4[Product_ID],Table4[Category],"Not Found")</f>
        <v>Jewellery</v>
      </c>
      <c r="O1850" s="2" t="str">
        <f>_xlfn.XLOOKUP(Table2[[#This Row],[Product_ID]],Table4[Product_ID],Table4[Subcategory],"Not Found")</f>
        <v>Necklace</v>
      </c>
      <c r="P1850" s="2" t="str">
        <f>_xlfn.XLOOKUP(Table2[[#This Row],[Product_ID]],Table4[Product_ID],Table4[Brand],"Missing Brand")</f>
        <v>Aurelia</v>
      </c>
      <c r="Q1850" s="2" t="s">
        <v>796</v>
      </c>
      <c r="R1850" s="2" t="str">
        <f>_xlfn.XLOOKUP(Table2[[#This Row],[Store_ID]],Table6[Store_ID],Table6[Store Name],"Not Found")</f>
        <v>TrendMart Vijayawada Standard</v>
      </c>
      <c r="S1850" s="2">
        <f>_xlfn.XLOOKUP(Table2[[#This Row],[Store_ID]],Table6[Store_ID],Table6[Monthly Target],"Missing Target")</f>
        <v>1000000</v>
      </c>
      <c r="T1850" s="2" t="str">
        <f>_xlfn.XLOOKUP(Table2[[#This Row],[Store_ID]],Table6[Store_ID],Table6[Region],"Not Found")</f>
        <v>South Zone 3</v>
      </c>
      <c r="U1850" s="2" t="s">
        <v>68</v>
      </c>
      <c r="V1850" s="2" t="str">
        <f>_xlfn.XLOOKUP(Table2[[#This Row],[Employee_ID]],Table5[Employee_ID],Table5[Employee Name],"Not Found")</f>
        <v>Praveen Gupta</v>
      </c>
      <c r="W1850" s="2">
        <v>2</v>
      </c>
      <c r="X1850" s="2">
        <v>744.53</v>
      </c>
      <c r="Y1850" s="2">
        <v>25</v>
      </c>
      <c r="Z1850" s="2">
        <v>372.26</v>
      </c>
      <c r="AA1850" s="2">
        <v>3</v>
      </c>
      <c r="AB1850" s="2">
        <v>33.5</v>
      </c>
      <c r="AC1850" s="2">
        <v>1150.3</v>
      </c>
      <c r="AD1850" s="2">
        <v>1113.98</v>
      </c>
      <c r="AE1850" s="2">
        <f t="shared" si="61"/>
        <v>2.8199999999999363</v>
      </c>
      <c r="AF1850" s="2" t="s">
        <v>69</v>
      </c>
      <c r="AG1850" s="42">
        <f>IFERROR(Table2[[#This Row],[Profit]]/Table2[[#This Row],[Sales Amount]],0)</f>
        <v>2.4515343823349879E-3</v>
      </c>
      <c r="AH1850" s="2" t="str">
        <f>TRIM(Table2[[#This Row],[Payment Modee]])</f>
        <v>Cash</v>
      </c>
      <c r="AI1850" s="2" t="s">
        <v>26</v>
      </c>
      <c r="AJ1850" s="2" t="s">
        <v>27</v>
      </c>
      <c r="AK1850" s="2" t="s">
        <v>2791</v>
      </c>
      <c r="AL1850" s="16" t="str">
        <f>IF(HOUR(Table2[[#This Row],[Order Time]])&lt;12,"Morning",IF(HOUR(Table2[[#This Row],[Order Time]])&lt;17,"Afternoon",IF(HOUR(Table2[[#This Row],[Order Time]])&lt;21,"Evening","Night")))</f>
        <v>Evening</v>
      </c>
      <c r="AM1850" s="16" t="s">
        <v>29</v>
      </c>
    </row>
    <row r="1851" spans="1:39" x14ac:dyDescent="0.25">
      <c r="A1851" s="13" t="s">
        <v>3689</v>
      </c>
      <c r="B1851" s="4">
        <v>45588</v>
      </c>
      <c r="C1851" s="2">
        <f>YEAR(Table2[[#This Row],[Invoice Date]])</f>
        <v>2024</v>
      </c>
      <c r="D1851" s="2" t="str">
        <f>TEXT(Table2[[#This Row],[Invoice Date]],"mmm")</f>
        <v>Oct</v>
      </c>
      <c r="E1851" s="2" t="str">
        <f>Table2[[#This Row],[Store_ID]]&amp;"-"&amp;Table2[[#This Row],[Year]]&amp;"-"&amp;Table2[[#This Row],[Month]]</f>
        <v>STR033-2024-Oct</v>
      </c>
      <c r="F1851" s="2" t="s">
        <v>2803</v>
      </c>
      <c r="G1851" s="2" t="str">
        <f>_xlfn.XLOOKUP(Table2[[#This Row],[Customer_ID]],Table3[Customer_ID],Table3[Customer Name],"Not Found")</f>
        <v>Balaji Reddy</v>
      </c>
      <c r="H1851" s="2" t="str">
        <f>_xlfn.XLOOKUP(Table2[[#This Row],[Customer_ID]],Table3[Customer_ID],Table3[Gender],"Female")</f>
        <v>Male</v>
      </c>
      <c r="I1851" s="2" t="str">
        <f>_xlfn.XLOOKUP(Table2[[#This Row],[Customer_ID]],Table3[Customer_ID],Table3[City],"Missing Memebership")</f>
        <v>Nizamabad</v>
      </c>
      <c r="J1851" s="2" t="str">
        <f>_xlfn.XLOOKUP(Table2[[#This Row],[Customer_ID]],Table3[Customer_ID],Table3[State],"Karnataka")</f>
        <v>Telangana</v>
      </c>
      <c r="K1851" s="2" t="str">
        <f>_xlfn.XLOOKUP(Table2[[#This Row],[Customer_ID]],Table3[Customer_ID],Table3[Membership],"Regular")</f>
        <v>Regular</v>
      </c>
      <c r="L1851" s="2" t="s">
        <v>690</v>
      </c>
      <c r="M1851" s="2" t="str">
        <f>_xlfn.XLOOKUP(Table2[[#This Row],[Product_ID]],Table4[Product_ID],Table4[Product_Name],"Not Found")</f>
        <v>Being Human Girls Frock Teal</v>
      </c>
      <c r="N1851" s="2" t="str">
        <f>_xlfn.XLOOKUP(Table2[[#This Row],[Product_ID]],Table4[Product_ID],Table4[Category],"Not Found")</f>
        <v>Kids Wear</v>
      </c>
      <c r="O1851" s="2" t="str">
        <f>_xlfn.XLOOKUP(Table2[[#This Row],[Product_ID]],Table4[Product_ID],Table4[Subcategory],"Not Found")</f>
        <v>Girls Frock</v>
      </c>
      <c r="P1851" s="2" t="str">
        <f>_xlfn.XLOOKUP(Table2[[#This Row],[Product_ID]],Table4[Product_ID],Table4[Brand],"Missing Brand")</f>
        <v>Being Human</v>
      </c>
      <c r="Q1851" s="2" t="s">
        <v>1482</v>
      </c>
      <c r="R1851" s="2" t="str">
        <f>_xlfn.XLOOKUP(Table2[[#This Row],[Store_ID]],Table6[Store_ID],Table6[Store Name],"Not Found")</f>
        <v>TrendMart Guntur Standard</v>
      </c>
      <c r="S1851" s="2">
        <f>_xlfn.XLOOKUP(Table2[[#This Row],[Store_ID]],Table6[Store_ID],Table6[Monthly Target],"Missing Target")</f>
        <v>2500000</v>
      </c>
      <c r="T1851" s="2" t="str">
        <f>_xlfn.XLOOKUP(Table2[[#This Row],[Store_ID]],Table6[Store_ID],Table6[Region],"Not Found")</f>
        <v>South Zone 3</v>
      </c>
      <c r="U1851" s="2" t="s">
        <v>159</v>
      </c>
      <c r="V1851" s="2" t="str">
        <f>_xlfn.XLOOKUP(Table2[[#This Row],[Employee_ID]],Table5[Employee_ID],Table5[Employee Name],"Not Found")</f>
        <v>Venkat Sharma</v>
      </c>
      <c r="W1851" s="2">
        <v>1</v>
      </c>
      <c r="X1851" s="2">
        <v>635.46</v>
      </c>
      <c r="Y1851" s="2">
        <v>10</v>
      </c>
      <c r="Z1851" s="2">
        <v>63.55</v>
      </c>
      <c r="AA1851" s="2">
        <v>5</v>
      </c>
      <c r="AB1851" s="2">
        <v>28.6</v>
      </c>
      <c r="AC1851" s="2">
        <v>600.51</v>
      </c>
      <c r="AD1851" s="2">
        <v>424.76</v>
      </c>
      <c r="AE1851" s="2">
        <f t="shared" si="61"/>
        <v>147.15</v>
      </c>
      <c r="AF1851" s="2" t="s">
        <v>69</v>
      </c>
      <c r="AG1851" s="42">
        <f>IFERROR(Table2[[#This Row],[Profit]]/Table2[[#This Row],[Sales Amount]],0)</f>
        <v>0.24504171454263876</v>
      </c>
      <c r="AH1851" s="2" t="str">
        <f>TRIM(Table2[[#This Row],[Payment Modee]])</f>
        <v>Cash</v>
      </c>
      <c r="AI1851" s="2" t="s">
        <v>36</v>
      </c>
      <c r="AJ1851" s="2" t="s">
        <v>27</v>
      </c>
      <c r="AK1851" s="2" t="s">
        <v>2469</v>
      </c>
      <c r="AL1851" s="16" t="str">
        <f>IF(HOUR(Table2[[#This Row],[Order Time]])&lt;12,"Morning",IF(HOUR(Table2[[#This Row],[Order Time]])&lt;17,"Afternoon",IF(HOUR(Table2[[#This Row],[Order Time]])&lt;21,"Evening","Night")))</f>
        <v>Night</v>
      </c>
      <c r="AM1851" s="16" t="s">
        <v>29</v>
      </c>
    </row>
    <row r="1852" spans="1:39" x14ac:dyDescent="0.25">
      <c r="A1852" s="13" t="s">
        <v>3690</v>
      </c>
      <c r="B1852" s="4">
        <v>45595</v>
      </c>
      <c r="C1852" s="2">
        <f>YEAR(Table2[[#This Row],[Invoice Date]])</f>
        <v>2024</v>
      </c>
      <c r="D1852" s="2" t="str">
        <f>TEXT(Table2[[#This Row],[Invoice Date]],"mmm")</f>
        <v>Oct</v>
      </c>
      <c r="E1852" s="2" t="str">
        <f>Table2[[#This Row],[Store_ID]]&amp;"-"&amp;Table2[[#This Row],[Year]]&amp;"-"&amp;Table2[[#This Row],[Month]]</f>
        <v>STR015-2024-Oct</v>
      </c>
      <c r="F1852" s="2" t="s">
        <v>2675</v>
      </c>
      <c r="G1852" s="2" t="str">
        <f>_xlfn.XLOOKUP(Table2[[#This Row],[Customer_ID]],Table3[Customer_ID],Table3[Customer Name],"Not Found")</f>
        <v>Jagan Iyer</v>
      </c>
      <c r="H1852" s="2" t="str">
        <f>_xlfn.XLOOKUP(Table2[[#This Row],[Customer_ID]],Table3[Customer_ID],Table3[Gender],"Female")</f>
        <v>Male</v>
      </c>
      <c r="I1852" s="2" t="str">
        <f>_xlfn.XLOOKUP(Table2[[#This Row],[Customer_ID]],Table3[Customer_ID],Table3[City],"Missing Memebership")</f>
        <v>Vellore</v>
      </c>
      <c r="J1852" s="2" t="str">
        <f>_xlfn.XLOOKUP(Table2[[#This Row],[Customer_ID]],Table3[Customer_ID],Table3[State],"Karnataka")</f>
        <v>Tamil Nadu</v>
      </c>
      <c r="K1852" s="2" t="str">
        <f>_xlfn.XLOOKUP(Table2[[#This Row],[Customer_ID]],Table3[Customer_ID],Table3[Membership],"Regular")</f>
        <v>Gold</v>
      </c>
      <c r="L1852" s="2" t="s">
        <v>1097</v>
      </c>
      <c r="M1852" s="2" t="str">
        <f>_xlfn.XLOOKUP(Table2[[#This Row],[Product_ID]],Table4[Product_ID],Table4[Product_Name],"Not Found")</f>
        <v>Pepe Jeans Scarf Cream</v>
      </c>
      <c r="N1852" s="2" t="str">
        <f>_xlfn.XLOOKUP(Table2[[#This Row],[Product_ID]],Table4[Product_ID],Table4[Category],"Not Found")</f>
        <v>Accessories</v>
      </c>
      <c r="O1852" s="2" t="str">
        <f>_xlfn.XLOOKUP(Table2[[#This Row],[Product_ID]],Table4[Product_ID],Table4[Subcategory],"Not Found")</f>
        <v>Scarf</v>
      </c>
      <c r="P1852" s="2" t="str">
        <f>_xlfn.XLOOKUP(Table2[[#This Row],[Product_ID]],Table4[Product_ID],Table4[Brand],"Missing Brand")</f>
        <v>Pepe Jeans</v>
      </c>
      <c r="Q1852" s="2" t="s">
        <v>704</v>
      </c>
      <c r="R1852" s="2" t="str">
        <f>_xlfn.XLOOKUP(Table2[[#This Row],[Store_ID]],Table6[Store_ID],Table6[Store Name],"Not Found")</f>
        <v>TrendMart Madurai Mall Kiosk</v>
      </c>
      <c r="S1852" s="2">
        <f>_xlfn.XLOOKUP(Table2[[#This Row],[Store_ID]],Table6[Store_ID],Table6[Monthly Target],"Missing Target")</f>
        <v>800000</v>
      </c>
      <c r="T1852" s="2" t="str">
        <f>_xlfn.XLOOKUP(Table2[[#This Row],[Store_ID]],Table6[Store_ID],Table6[Region],"Not Found")</f>
        <v>South Zone 1</v>
      </c>
      <c r="U1852" s="2" t="s">
        <v>153</v>
      </c>
      <c r="V1852" s="2" t="str">
        <f>_xlfn.XLOOKUP(Table2[[#This Row],[Employee_ID]],Table5[Employee_ID],Table5[Employee Name],"Not Found")</f>
        <v>Rani Mishra</v>
      </c>
      <c r="W1852" s="2">
        <v>1</v>
      </c>
      <c r="X1852" s="2">
        <v>772.95</v>
      </c>
      <c r="Y1852" s="2">
        <v>10</v>
      </c>
      <c r="Z1852" s="2">
        <v>77.3</v>
      </c>
      <c r="AA1852" s="2">
        <v>5</v>
      </c>
      <c r="AB1852" s="2">
        <v>34.78</v>
      </c>
      <c r="AC1852" s="2">
        <v>730.43</v>
      </c>
      <c r="AD1852" s="2">
        <v>414.5</v>
      </c>
      <c r="AE1852" s="2">
        <f t="shared" si="61"/>
        <v>281.14999999999998</v>
      </c>
      <c r="AF1852" s="2" t="s">
        <v>25</v>
      </c>
      <c r="AG1852" s="42">
        <f>IFERROR(Table2[[#This Row],[Profit]]/Table2[[#This Row],[Sales Amount]],0)</f>
        <v>0.38491025834097725</v>
      </c>
      <c r="AH1852" s="2" t="str">
        <f>TRIM(Table2[[#This Row],[Payment Modee]])</f>
        <v>UPI</v>
      </c>
      <c r="AI1852" s="2" t="s">
        <v>36</v>
      </c>
      <c r="AJ1852" s="2" t="s">
        <v>27</v>
      </c>
      <c r="AK1852" s="2" t="s">
        <v>2041</v>
      </c>
      <c r="AL1852" s="16" t="str">
        <f>IF(HOUR(Table2[[#This Row],[Order Time]])&lt;12,"Morning",IF(HOUR(Table2[[#This Row],[Order Time]])&lt;17,"Afternoon",IF(HOUR(Table2[[#This Row],[Order Time]])&lt;21,"Evening","Night")))</f>
        <v>Afternoon</v>
      </c>
      <c r="AM1852" s="16" t="s">
        <v>29</v>
      </c>
    </row>
    <row r="1853" spans="1:39" x14ac:dyDescent="0.25">
      <c r="A1853" s="13" t="s">
        <v>3691</v>
      </c>
      <c r="B1853" s="4">
        <v>45433</v>
      </c>
      <c r="C1853" s="2">
        <f>YEAR(Table2[[#This Row],[Invoice Date]])</f>
        <v>2024</v>
      </c>
      <c r="D1853" s="2" t="str">
        <f>TEXT(Table2[[#This Row],[Invoice Date]],"mmm")</f>
        <v>May</v>
      </c>
      <c r="E1853" s="2" t="str">
        <f>Table2[[#This Row],[Store_ID]]&amp;"-"&amp;Table2[[#This Row],[Year]]&amp;"-"&amp;Table2[[#This Row],[Month]]</f>
        <v>STR092-2024-May</v>
      </c>
      <c r="F1853" s="2" t="s">
        <v>2331</v>
      </c>
      <c r="G1853" s="2" t="str">
        <f>_xlfn.XLOOKUP(Table2[[#This Row],[Customer_ID]],Table3[Customer_ID],Table3[Customer Name],"Not Found")</f>
        <v>Jaya Naicker</v>
      </c>
      <c r="H1853" s="2" t="str">
        <f>_xlfn.XLOOKUP(Table2[[#This Row],[Customer_ID]],Table3[Customer_ID],Table3[Gender],"Female")</f>
        <v>Female</v>
      </c>
      <c r="I1853" s="2" t="str">
        <f>_xlfn.XLOOKUP(Table2[[#This Row],[Customer_ID]],Table3[Customer_ID],Table3[City],"Missing Memebership")</f>
        <v>Vellore</v>
      </c>
      <c r="J1853" s="2" t="str">
        <f>_xlfn.XLOOKUP(Table2[[#This Row],[Customer_ID]],Table3[Customer_ID],Table3[State],"Karnataka")</f>
        <v>Tamil Nadu</v>
      </c>
      <c r="K1853" s="2" t="str">
        <f>_xlfn.XLOOKUP(Table2[[#This Row],[Customer_ID]],Table3[Customer_ID],Table3[Membership],"Regular")</f>
        <v>Regular</v>
      </c>
      <c r="L1853" s="2" t="s">
        <v>1428</v>
      </c>
      <c r="M1853" s="2" t="str">
        <f>_xlfn.XLOOKUP(Table2[[#This Row],[Product_ID]],Table4[Product_ID],Table4[Product_Name],"Not Found")</f>
        <v>Fabindia Slim Fit Peach</v>
      </c>
      <c r="N1853" s="2" t="str">
        <f>_xlfn.XLOOKUP(Table2[[#This Row],[Product_ID]],Table4[Product_ID],Table4[Category],"Not Found")</f>
        <v>Men Jeans</v>
      </c>
      <c r="O1853" s="2" t="str">
        <f>_xlfn.XLOOKUP(Table2[[#This Row],[Product_ID]],Table4[Product_ID],Table4[Subcategory],"Not Found")</f>
        <v>Slim Fit</v>
      </c>
      <c r="P1853" s="2" t="str">
        <f>_xlfn.XLOOKUP(Table2[[#This Row],[Product_ID]],Table4[Product_ID],Table4[Brand],"Missing Brand")</f>
        <v>Fabindia</v>
      </c>
      <c r="Q1853" s="2" t="s">
        <v>245</v>
      </c>
      <c r="R1853" s="2" t="str">
        <f>_xlfn.XLOOKUP(Table2[[#This Row],[Store_ID]],Table6[Store_ID],Table6[Store Name],"Not Found")</f>
        <v>TrendMart Kochi Standard</v>
      </c>
      <c r="S1853" s="2">
        <f>_xlfn.XLOOKUP(Table2[[#This Row],[Store_ID]],Table6[Store_ID],Table6[Monthly Target],"Missing Target")</f>
        <v>1500000</v>
      </c>
      <c r="T1853" s="2" t="str">
        <f>_xlfn.XLOOKUP(Table2[[#This Row],[Store_ID]],Table6[Store_ID],Table6[Region],"Not Found")</f>
        <v>South Zone 1</v>
      </c>
      <c r="U1853" s="2" t="s">
        <v>349</v>
      </c>
      <c r="V1853" s="2" t="str">
        <f>_xlfn.XLOOKUP(Table2[[#This Row],[Employee_ID]],Table5[Employee_ID],Table5[Employee Name],"Not Found")</f>
        <v>Chitra Bhat</v>
      </c>
      <c r="W1853" s="2">
        <v>4</v>
      </c>
      <c r="X1853" s="2">
        <v>1139.31</v>
      </c>
      <c r="Y1853" s="2">
        <v>30</v>
      </c>
      <c r="Z1853" s="2">
        <v>1367.17</v>
      </c>
      <c r="AA1853" s="2">
        <v>12</v>
      </c>
      <c r="AB1853" s="2">
        <v>382.81</v>
      </c>
      <c r="AC1853" s="2">
        <v>3572.88</v>
      </c>
      <c r="AD1853" s="2">
        <v>3663.48</v>
      </c>
      <c r="AE1853" s="2">
        <f t="shared" si="61"/>
        <v>-473.40999999999991</v>
      </c>
      <c r="AF1853" s="2" t="s">
        <v>35</v>
      </c>
      <c r="AG1853" s="42">
        <f>IFERROR(Table2[[#This Row],[Profit]]/Table2[[#This Row],[Sales Amount]],0)</f>
        <v>-0.13250095161326433</v>
      </c>
      <c r="AH1853" s="2" t="str">
        <f>TRIM(Table2[[#This Row],[Payment Modee]])</f>
        <v>Debit Card</v>
      </c>
      <c r="AI1853" s="2" t="s">
        <v>36</v>
      </c>
      <c r="AJ1853" s="2" t="s">
        <v>27</v>
      </c>
      <c r="AK1853" s="2" t="s">
        <v>849</v>
      </c>
      <c r="AL1853" s="16" t="str">
        <f>IF(HOUR(Table2[[#This Row],[Order Time]])&lt;12,"Morning",IF(HOUR(Table2[[#This Row],[Order Time]])&lt;17,"Afternoon",IF(HOUR(Table2[[#This Row],[Order Time]])&lt;21,"Evening","Night")))</f>
        <v>Afternoon</v>
      </c>
      <c r="AM1853" s="16" t="s">
        <v>29</v>
      </c>
    </row>
    <row r="1854" spans="1:39" x14ac:dyDescent="0.25">
      <c r="A1854" s="13" t="s">
        <v>3692</v>
      </c>
      <c r="B1854" s="4">
        <v>45724</v>
      </c>
      <c r="C1854" s="2">
        <f>YEAR(Table2[[#This Row],[Invoice Date]])</f>
        <v>2025</v>
      </c>
      <c r="D1854" s="2" t="str">
        <f>TEXT(Table2[[#This Row],[Invoice Date]],"mmm")</f>
        <v>Mar</v>
      </c>
      <c r="E1854" s="2" t="str">
        <f>Table2[[#This Row],[Store_ID]]&amp;"-"&amp;Table2[[#This Row],[Year]]&amp;"-"&amp;Table2[[#This Row],[Month]]</f>
        <v>STR059-2025-Mar</v>
      </c>
      <c r="F1854" s="2" t="s">
        <v>2427</v>
      </c>
      <c r="G1854" s="2" t="str">
        <f>_xlfn.XLOOKUP(Table2[[#This Row],[Customer_ID]],Table3[Customer_ID],Table3[Customer Name],"Not Found")</f>
        <v>Chandra Iyer</v>
      </c>
      <c r="H1854" s="2" t="str">
        <f>_xlfn.XLOOKUP(Table2[[#This Row],[Customer_ID]],Table3[Customer_ID],Table3[Gender],"Female")</f>
        <v>Male</v>
      </c>
      <c r="I1854" s="2" t="str">
        <f>_xlfn.XLOOKUP(Table2[[#This Row],[Customer_ID]],Table3[Customer_ID],Table3[City],"Missing Memebership")</f>
        <v>Tirunelveli</v>
      </c>
      <c r="J1854" s="2" t="str">
        <f>_xlfn.XLOOKUP(Table2[[#This Row],[Customer_ID]],Table3[Customer_ID],Table3[State],"Karnataka")</f>
        <v>Tamil Nadu</v>
      </c>
      <c r="K1854" s="2" t="str">
        <f>_xlfn.XLOOKUP(Table2[[#This Row],[Customer_ID]],Table3[Customer_ID],Table3[Membership],"Regular")</f>
        <v>Silver</v>
      </c>
      <c r="L1854" s="2" t="s">
        <v>145</v>
      </c>
      <c r="M1854" s="2" t="str">
        <f>_xlfn.XLOOKUP(Table2[[#This Row],[Product_ID]],Table4[Product_ID],Table4[Product_Name],"Not Found")</f>
        <v>Woodland Straight Kurti White</v>
      </c>
      <c r="N1854" s="2" t="str">
        <f>_xlfn.XLOOKUP(Table2[[#This Row],[Product_ID]],Table4[Product_ID],Table4[Category],"Not Found")</f>
        <v>Women Kurtis</v>
      </c>
      <c r="O1854" s="2" t="str">
        <f>_xlfn.XLOOKUP(Table2[[#This Row],[Product_ID]],Table4[Product_ID],Table4[Subcategory],"Not Found")</f>
        <v>Straight Kurti</v>
      </c>
      <c r="P1854" s="2" t="str">
        <f>_xlfn.XLOOKUP(Table2[[#This Row],[Product_ID]],Table4[Product_ID],Table4[Brand],"Missing Brand")</f>
        <v>Woodland</v>
      </c>
      <c r="Q1854" s="2" t="s">
        <v>748</v>
      </c>
      <c r="R1854" s="2" t="str">
        <f>_xlfn.XLOOKUP(Table2[[#This Row],[Store_ID]],Table6[Store_ID],Table6[Store Name],"Not Found")</f>
        <v>TrendMart Bengaluru Mall Kiosk</v>
      </c>
      <c r="S1854" s="2">
        <f>_xlfn.XLOOKUP(Table2[[#This Row],[Store_ID]],Table6[Store_ID],Table6[Monthly Target],"Missing Target")</f>
        <v>1500000</v>
      </c>
      <c r="T1854" s="2" t="str">
        <f>_xlfn.XLOOKUP(Table2[[#This Row],[Store_ID]],Table6[Store_ID],Table6[Region],"Not Found")</f>
        <v>South Zone 2</v>
      </c>
      <c r="U1854" s="2" t="s">
        <v>81</v>
      </c>
      <c r="V1854" s="2" t="str">
        <f>_xlfn.XLOOKUP(Table2[[#This Row],[Employee_ID]],Table5[Employee_ID],Table5[Employee Name],"Not Found")</f>
        <v>Charulatha Kumar</v>
      </c>
      <c r="W1854" s="2">
        <v>1</v>
      </c>
      <c r="X1854" s="2">
        <v>1386.52</v>
      </c>
      <c r="Y1854" s="2">
        <v>5</v>
      </c>
      <c r="Z1854" s="2">
        <v>69.33</v>
      </c>
      <c r="AA1854" s="2">
        <v>12</v>
      </c>
      <c r="AB1854" s="2">
        <v>158.06</v>
      </c>
      <c r="AC1854" s="2">
        <v>1475.25</v>
      </c>
      <c r="AD1854" s="2">
        <v>844.65</v>
      </c>
      <c r="AE1854" s="2">
        <f t="shared" si="61"/>
        <v>472.54</v>
      </c>
      <c r="AF1854" s="2" t="s">
        <v>56</v>
      </c>
      <c r="AG1854" s="42">
        <f>IFERROR(Table2[[#This Row],[Profit]]/Table2[[#This Row],[Sales Amount]],0)</f>
        <v>0.32031181155736316</v>
      </c>
      <c r="AH1854" s="2" t="str">
        <f>TRIM(Table2[[#This Row],[Payment Modee]])</f>
        <v>Credit Card</v>
      </c>
      <c r="AI1854" s="2" t="s">
        <v>26</v>
      </c>
      <c r="AJ1854" s="2" t="s">
        <v>27</v>
      </c>
      <c r="AK1854" s="2" t="s">
        <v>259</v>
      </c>
      <c r="AL1854" s="16" t="str">
        <f>IF(HOUR(Table2[[#This Row],[Order Time]])&lt;12,"Morning",IF(HOUR(Table2[[#This Row],[Order Time]])&lt;17,"Afternoon",IF(HOUR(Table2[[#This Row],[Order Time]])&lt;21,"Evening","Night")))</f>
        <v>Afternoon</v>
      </c>
      <c r="AM1854" s="16" t="s">
        <v>38</v>
      </c>
    </row>
    <row r="1855" spans="1:39" x14ac:dyDescent="0.25">
      <c r="A1855" s="13" t="s">
        <v>3693</v>
      </c>
      <c r="B1855" s="4">
        <v>45535</v>
      </c>
      <c r="C1855" s="2">
        <f>YEAR(Table2[[#This Row],[Invoice Date]])</f>
        <v>2024</v>
      </c>
      <c r="D1855" s="2" t="str">
        <f>TEXT(Table2[[#This Row],[Invoice Date]],"mmm")</f>
        <v>Aug</v>
      </c>
      <c r="E1855" s="2" t="str">
        <f>Table2[[#This Row],[Store_ID]]&amp;"-"&amp;Table2[[#This Row],[Year]]&amp;"-"&amp;Table2[[#This Row],[Month]]</f>
        <v>STR064-2024-Aug</v>
      </c>
      <c r="F1855" s="2" t="s">
        <v>2863</v>
      </c>
      <c r="G1855" s="2" t="str">
        <f>_xlfn.XLOOKUP(Table2[[#This Row],[Customer_ID]],Table3[Customer_ID],Table3[Customer Name],"Not Found")</f>
        <v>Chandra Prasad</v>
      </c>
      <c r="H1855" s="2" t="str">
        <f>_xlfn.XLOOKUP(Table2[[#This Row],[Customer_ID]],Table3[Customer_ID],Table3[Gender],"Female")</f>
        <v>Male</v>
      </c>
      <c r="I1855" s="2" t="str">
        <f>_xlfn.XLOOKUP(Table2[[#This Row],[Customer_ID]],Table3[Customer_ID],Table3[City],"Missing Memebership")</f>
        <v>Kozhikode</v>
      </c>
      <c r="J1855" s="2" t="str">
        <f>_xlfn.XLOOKUP(Table2[[#This Row],[Customer_ID]],Table3[Customer_ID],Table3[State],"Karnataka")</f>
        <v>Kerala</v>
      </c>
      <c r="K1855" s="2" t="str">
        <f>_xlfn.XLOOKUP(Table2[[#This Row],[Customer_ID]],Table3[Customer_ID],Table3[Membership],"Regular")</f>
        <v>Silver</v>
      </c>
      <c r="L1855" s="2" t="s">
        <v>459</v>
      </c>
      <c r="M1855" s="2" t="str">
        <f>_xlfn.XLOOKUP(Table2[[#This Row],[Product_ID]],Table4[Product_ID],Table4[Product_Name],"Not Found")</f>
        <v>Sonata Straight Fit Cream</v>
      </c>
      <c r="N1855" s="2" t="str">
        <f>_xlfn.XLOOKUP(Table2[[#This Row],[Product_ID]],Table4[Product_ID],Table4[Category],"Not Found")</f>
        <v>Women Jeans</v>
      </c>
      <c r="O1855" s="2" t="str">
        <f>_xlfn.XLOOKUP(Table2[[#This Row],[Product_ID]],Table4[Product_ID],Table4[Subcategory],"Not Found")</f>
        <v>Straight Fit</v>
      </c>
      <c r="P1855" s="2" t="str">
        <f>_xlfn.XLOOKUP(Table2[[#This Row],[Product_ID]],Table4[Product_ID],Table4[Brand],"Missing Brand")</f>
        <v>Sonata</v>
      </c>
      <c r="Q1855" s="2" t="s">
        <v>800</v>
      </c>
      <c r="R1855" s="2" t="str">
        <f>_xlfn.XLOOKUP(Table2[[#This Row],[Store_ID]],Table6[Store_ID],Table6[Store Name],"Not Found")</f>
        <v>TrendMart Karimnagar Standard</v>
      </c>
      <c r="S1855" s="2">
        <f>_xlfn.XLOOKUP(Table2[[#This Row],[Store_ID]],Table6[Store_ID],Table6[Monthly Target],"Missing Target")</f>
        <v>1200000</v>
      </c>
      <c r="T1855" s="2" t="str">
        <f>_xlfn.XLOOKUP(Table2[[#This Row],[Store_ID]],Table6[Store_ID],Table6[Region],"Not Found")</f>
        <v>South Zone 2</v>
      </c>
      <c r="U1855" s="2" t="s">
        <v>220</v>
      </c>
      <c r="V1855" s="2" t="str">
        <f>_xlfn.XLOOKUP(Table2[[#This Row],[Employee_ID]],Table5[Employee_ID],Table5[Employee Name],"Not Found")</f>
        <v>Vasanthi Kamath</v>
      </c>
      <c r="W1855" s="2">
        <v>1</v>
      </c>
      <c r="X1855" s="2">
        <v>1087.1199999999999</v>
      </c>
      <c r="Y1855" s="2">
        <v>15</v>
      </c>
      <c r="Z1855" s="2">
        <v>163.07</v>
      </c>
      <c r="AA1855" s="2">
        <v>12</v>
      </c>
      <c r="AB1855" s="2">
        <v>110.89</v>
      </c>
      <c r="AC1855" s="2">
        <v>1034.94</v>
      </c>
      <c r="AD1855" s="2">
        <v>720.53</v>
      </c>
      <c r="AE1855" s="2">
        <f t="shared" si="61"/>
        <v>203.5200000000001</v>
      </c>
      <c r="AF1855" s="2" t="s">
        <v>69</v>
      </c>
      <c r="AG1855" s="42">
        <f>IFERROR(Table2[[#This Row],[Profit]]/Table2[[#This Row],[Sales Amount]],0)</f>
        <v>0.19664908110615117</v>
      </c>
      <c r="AH1855" s="2" t="str">
        <f>TRIM(Table2[[#This Row],[Payment Modee]])</f>
        <v>Cash</v>
      </c>
      <c r="AI1855" s="2" t="s">
        <v>26</v>
      </c>
      <c r="AJ1855" s="2" t="s">
        <v>27</v>
      </c>
      <c r="AK1855" s="2" t="s">
        <v>1465</v>
      </c>
      <c r="AL1855" s="16" t="str">
        <f>IF(HOUR(Table2[[#This Row],[Order Time]])&lt;12,"Morning",IF(HOUR(Table2[[#This Row],[Order Time]])&lt;17,"Afternoon",IF(HOUR(Table2[[#This Row],[Order Time]])&lt;21,"Evening","Night")))</f>
        <v>Afternoon</v>
      </c>
      <c r="AM1855" s="16" t="s">
        <v>38</v>
      </c>
    </row>
    <row r="1856" spans="1:39" x14ac:dyDescent="0.25">
      <c r="A1856" s="13" t="s">
        <v>3694</v>
      </c>
      <c r="B1856" s="4">
        <v>45644</v>
      </c>
      <c r="C1856" s="2">
        <f>YEAR(Table2[[#This Row],[Invoice Date]])</f>
        <v>2024</v>
      </c>
      <c r="D1856" s="2" t="str">
        <f>TEXT(Table2[[#This Row],[Invoice Date]],"mmm")</f>
        <v>Dec</v>
      </c>
      <c r="E1856" s="2" t="str">
        <f>Table2[[#This Row],[Store_ID]]&amp;"-"&amp;Table2[[#This Row],[Year]]&amp;"-"&amp;Table2[[#This Row],[Month]]</f>
        <v>STR110-2024-Dec</v>
      </c>
      <c r="F1856" s="2" t="s">
        <v>2847</v>
      </c>
      <c r="G1856" s="2" t="str">
        <f>_xlfn.XLOOKUP(Table2[[#This Row],[Customer_ID]],Table3[Customer_ID],Table3[Customer Name],"Not Found")</f>
        <v>Jaya Gopalakrishnan</v>
      </c>
      <c r="H1856" s="2" t="str">
        <f>_xlfn.XLOOKUP(Table2[[#This Row],[Customer_ID]],Table3[Customer_ID],Table3[Gender],"Female")</f>
        <v>Female</v>
      </c>
      <c r="I1856" s="2" t="str">
        <f>_xlfn.XLOOKUP(Table2[[#This Row],[Customer_ID]],Table3[Customer_ID],Table3[City],"Missing Memebership")</f>
        <v>Tiruchirappalli</v>
      </c>
      <c r="J1856" s="2" t="str">
        <f>_xlfn.XLOOKUP(Table2[[#This Row],[Customer_ID]],Table3[Customer_ID],Table3[State],"Karnataka")</f>
        <v>Tamil Nadu</v>
      </c>
      <c r="K1856" s="2" t="str">
        <f>_xlfn.XLOOKUP(Table2[[#This Row],[Customer_ID]],Table3[Customer_ID],Table3[Membership],"Regular")</f>
        <v>Gold</v>
      </c>
      <c r="L1856" s="2" t="s">
        <v>584</v>
      </c>
      <c r="M1856" s="2" t="str">
        <f>_xlfn.XLOOKUP(Table2[[#This Row],[Product_ID]],Table4[Product_ID],Table4[Product_Name],"Not Found")</f>
        <v>Nalli Silks Casual Top Charcoal</v>
      </c>
      <c r="N1856" s="2" t="str">
        <f>_xlfn.XLOOKUP(Table2[[#This Row],[Product_ID]],Table4[Product_ID],Table4[Category],"Not Found")</f>
        <v>Women Tops</v>
      </c>
      <c r="O1856" s="2" t="str">
        <f>_xlfn.XLOOKUP(Table2[[#This Row],[Product_ID]],Table4[Product_ID],Table4[Subcategory],"Not Found")</f>
        <v>Casual Top</v>
      </c>
      <c r="P1856" s="2" t="str">
        <f>_xlfn.XLOOKUP(Table2[[#This Row],[Product_ID]],Table4[Product_ID],Table4[Brand],"Missing Brand")</f>
        <v>Nalli Silks</v>
      </c>
      <c r="Q1856" s="2" t="s">
        <v>146</v>
      </c>
      <c r="R1856" s="2" t="str">
        <f>_xlfn.XLOOKUP(Table2[[#This Row],[Store_ID]],Table6[Store_ID],Table6[Store Name],"Not Found")</f>
        <v>TrendMart Thoothukudi Outlet</v>
      </c>
      <c r="S1856" s="2">
        <f>_xlfn.XLOOKUP(Table2[[#This Row],[Store_ID]],Table6[Store_ID],Table6[Monthly Target],"Missing Target")</f>
        <v>1000000</v>
      </c>
      <c r="T1856" s="2" t="str">
        <f>_xlfn.XLOOKUP(Table2[[#This Row],[Store_ID]],Table6[Store_ID],Table6[Region],"Not Found")</f>
        <v>South Zone 1</v>
      </c>
      <c r="U1856" s="2" t="s">
        <v>102</v>
      </c>
      <c r="V1856" s="2" t="str">
        <f>_xlfn.XLOOKUP(Table2[[#This Row],[Employee_ID]],Table5[Employee_ID],Table5[Employee Name],"Not Found")</f>
        <v>Chandra Reddy</v>
      </c>
      <c r="W1856" s="2">
        <v>3</v>
      </c>
      <c r="X1856" s="2">
        <v>1049.1600000000001</v>
      </c>
      <c r="Y1856" s="2">
        <v>15</v>
      </c>
      <c r="Z1856" s="2">
        <v>472.12</v>
      </c>
      <c r="AA1856" s="2">
        <v>12</v>
      </c>
      <c r="AB1856" s="2">
        <v>321.04000000000002</v>
      </c>
      <c r="AC1856" s="2">
        <v>2996.4</v>
      </c>
      <c r="AD1856" s="2">
        <v>2099.52</v>
      </c>
      <c r="AE1856" s="2">
        <f t="shared" si="61"/>
        <v>575.84000000000015</v>
      </c>
      <c r="AF1856" s="2" t="s">
        <v>119</v>
      </c>
      <c r="AG1856" s="42">
        <f>IFERROR(Table2[[#This Row],[Profit]]/Table2[[#This Row],[Sales Amount]],0)</f>
        <v>0.19217727940194904</v>
      </c>
      <c r="AH1856" s="2" t="str">
        <f>TRIM(Table2[[#This Row],[Payment Modee]])</f>
        <v>Net Banking</v>
      </c>
      <c r="AI1856" s="2" t="s">
        <v>26</v>
      </c>
      <c r="AJ1856" s="2" t="s">
        <v>27</v>
      </c>
      <c r="AK1856" s="2" t="s">
        <v>2969</v>
      </c>
      <c r="AL1856" s="16" t="str">
        <f>IF(HOUR(Table2[[#This Row],[Order Time]])&lt;12,"Morning",IF(HOUR(Table2[[#This Row],[Order Time]])&lt;17,"Afternoon",IF(HOUR(Table2[[#This Row],[Order Time]])&lt;21,"Evening","Night")))</f>
        <v>Evening</v>
      </c>
      <c r="AM1856" s="16" t="s">
        <v>29</v>
      </c>
    </row>
    <row r="1857" spans="1:39" x14ac:dyDescent="0.25">
      <c r="A1857" s="13" t="s">
        <v>3695</v>
      </c>
      <c r="B1857" s="4">
        <v>45596</v>
      </c>
      <c r="C1857" s="2">
        <f>YEAR(Table2[[#This Row],[Invoice Date]])</f>
        <v>2024</v>
      </c>
      <c r="D1857" s="2" t="str">
        <f>TEXT(Table2[[#This Row],[Invoice Date]],"mmm")</f>
        <v>Oct</v>
      </c>
      <c r="E1857" s="2" t="str">
        <f>Table2[[#This Row],[Store_ID]]&amp;"-"&amp;Table2[[#This Row],[Year]]&amp;"-"&amp;Table2[[#This Row],[Month]]</f>
        <v>STR111-2024-Oct</v>
      </c>
      <c r="F1857" s="2" t="s">
        <v>3696</v>
      </c>
      <c r="G1857" s="2" t="str">
        <f>_xlfn.XLOOKUP(Table2[[#This Row],[Customer_ID]],Table3[Customer_ID],Table3[Customer Name],"Not Found")</f>
        <v>Padma Gopalakrishnan</v>
      </c>
      <c r="H1857" s="2" t="str">
        <f>_xlfn.XLOOKUP(Table2[[#This Row],[Customer_ID]],Table3[Customer_ID],Table3[Gender],"Female")</f>
        <v>Female</v>
      </c>
      <c r="I1857" s="2" t="str">
        <f>_xlfn.XLOOKUP(Table2[[#This Row],[Customer_ID]],Table3[Customer_ID],Table3[City],"Missing Memebership")</f>
        <v>Tumakuru</v>
      </c>
      <c r="J1857" s="2" t="str">
        <f>_xlfn.XLOOKUP(Table2[[#This Row],[Customer_ID]],Table3[Customer_ID],Table3[State],"Karnataka")</f>
        <v>Karnataka</v>
      </c>
      <c r="K1857" s="2" t="str">
        <f>_xlfn.XLOOKUP(Table2[[#This Row],[Customer_ID]],Table3[Customer_ID],Table3[Membership],"Regular")</f>
        <v>Regular</v>
      </c>
      <c r="L1857" s="2" t="s">
        <v>859</v>
      </c>
      <c r="M1857" s="2" t="str">
        <f>_xlfn.XLOOKUP(Table2[[#This Row],[Product_ID]],Table4[Product_ID],Table4[Product_Name],"Not Found")</f>
        <v>Blackberrys Cap Olive</v>
      </c>
      <c r="N1857" s="2" t="str">
        <f>_xlfn.XLOOKUP(Table2[[#This Row],[Product_ID]],Table4[Product_ID],Table4[Category],"Not Found")</f>
        <v>Accessories</v>
      </c>
      <c r="O1857" s="2" t="str">
        <f>_xlfn.XLOOKUP(Table2[[#This Row],[Product_ID]],Table4[Product_ID],Table4[Subcategory],"Not Found")</f>
        <v>Cap</v>
      </c>
      <c r="P1857" s="2" t="str">
        <f>_xlfn.XLOOKUP(Table2[[#This Row],[Product_ID]],Table4[Product_ID],Table4[Brand],"Missing Brand")</f>
        <v>Blackberrys</v>
      </c>
      <c r="Q1857" s="2" t="s">
        <v>180</v>
      </c>
      <c r="R1857" s="2" t="str">
        <f>_xlfn.XLOOKUP(Table2[[#This Row],[Store_ID]],Table6[Store_ID],Table6[Store Name],"Not Found")</f>
        <v>TrendMart Kurnool Outlet</v>
      </c>
      <c r="S1857" s="2">
        <f>_xlfn.XLOOKUP(Table2[[#This Row],[Store_ID]],Table6[Store_ID],Table6[Monthly Target],"Missing Target")</f>
        <v>2500000</v>
      </c>
      <c r="T1857" s="2" t="str">
        <f>_xlfn.XLOOKUP(Table2[[#This Row],[Store_ID]],Table6[Store_ID],Table6[Region],"Not Found")</f>
        <v>South Zone 3</v>
      </c>
      <c r="U1857" s="2" t="s">
        <v>43</v>
      </c>
      <c r="V1857" s="2" t="str">
        <f>_xlfn.XLOOKUP(Table2[[#This Row],[Employee_ID]],Table5[Employee_ID],Table5[Employee Name],"Not Found")</f>
        <v>Meena Krishnan</v>
      </c>
      <c r="W1857" s="2">
        <v>3</v>
      </c>
      <c r="X1857" s="2">
        <v>575.1</v>
      </c>
      <c r="Y1857" s="2">
        <v>0</v>
      </c>
      <c r="Z1857" s="2">
        <v>0</v>
      </c>
      <c r="AA1857" s="2">
        <v>5</v>
      </c>
      <c r="AB1857" s="2">
        <v>86.27</v>
      </c>
      <c r="AC1857" s="2">
        <v>1811.57</v>
      </c>
      <c r="AD1857" s="2">
        <v>910.83</v>
      </c>
      <c r="AE1857" s="2">
        <f t="shared" si="61"/>
        <v>814.46999999999991</v>
      </c>
      <c r="AF1857" s="2" t="s">
        <v>69</v>
      </c>
      <c r="AG1857" s="42">
        <f>IFERROR(Table2[[#This Row],[Profit]]/Table2[[#This Row],[Sales Amount]],0)</f>
        <v>0.44959344656844613</v>
      </c>
      <c r="AH1857" s="2" t="str">
        <f>TRIM(Table2[[#This Row],[Payment Modee]])</f>
        <v>Cash</v>
      </c>
      <c r="AI1857" s="2" t="s">
        <v>36</v>
      </c>
      <c r="AJ1857" s="2" t="s">
        <v>27</v>
      </c>
      <c r="AK1857" s="2" t="s">
        <v>483</v>
      </c>
      <c r="AL1857" s="16" t="str">
        <f>IF(HOUR(Table2[[#This Row],[Order Time]])&lt;12,"Morning",IF(HOUR(Table2[[#This Row],[Order Time]])&lt;17,"Afternoon",IF(HOUR(Table2[[#This Row],[Order Time]])&lt;21,"Evening","Night")))</f>
        <v>Evening</v>
      </c>
      <c r="AM1857" s="16" t="s">
        <v>29</v>
      </c>
    </row>
    <row r="1858" spans="1:39" x14ac:dyDescent="0.25">
      <c r="A1858" s="13" t="s">
        <v>3697</v>
      </c>
      <c r="B1858" s="4">
        <v>45725</v>
      </c>
      <c r="C1858" s="2">
        <f>YEAR(Table2[[#This Row],[Invoice Date]])</f>
        <v>2025</v>
      </c>
      <c r="D1858" s="2" t="str">
        <f>TEXT(Table2[[#This Row],[Invoice Date]],"mmm")</f>
        <v>Mar</v>
      </c>
      <c r="E1858" s="2" t="str">
        <f>Table2[[#This Row],[Store_ID]]&amp;"-"&amp;Table2[[#This Row],[Year]]&amp;"-"&amp;Table2[[#This Row],[Month]]</f>
        <v>STR072-2025-Mar</v>
      </c>
      <c r="F1858" s="2" t="s">
        <v>173</v>
      </c>
      <c r="G1858" s="2" t="str">
        <f>_xlfn.XLOOKUP(Table2[[#This Row],[Customer_ID]],Table3[Customer_ID],Table3[Customer Name],"Not Found")</f>
        <v>Vijay Kamath</v>
      </c>
      <c r="H1858" s="2" t="str">
        <f>_xlfn.XLOOKUP(Table2[[#This Row],[Customer_ID]],Table3[Customer_ID],Table3[Gender],"Female")</f>
        <v>Male</v>
      </c>
      <c r="I1858" s="2" t="str">
        <f>_xlfn.XLOOKUP(Table2[[#This Row],[Customer_ID]],Table3[Customer_ID],Table3[City],"Missing Memebership")</f>
        <v>Hyderabad</v>
      </c>
      <c r="J1858" s="2" t="str">
        <f>_xlfn.XLOOKUP(Table2[[#This Row],[Customer_ID]],Table3[Customer_ID],Table3[State],"Karnataka")</f>
        <v>Telangana</v>
      </c>
      <c r="K1858" s="2" t="str">
        <f>_xlfn.XLOOKUP(Table2[[#This Row],[Customer_ID]],Table3[Customer_ID],Table3[Membership],"Regular")</f>
        <v>Silver</v>
      </c>
      <c r="L1858" s="2" t="s">
        <v>656</v>
      </c>
      <c r="M1858" s="2" t="str">
        <f>_xlfn.XLOOKUP(Table2[[#This Row],[Product_ID]],Table4[Product_ID],Table4[Product_Name],"Not Found")</f>
        <v>Skechers Round Neck Red</v>
      </c>
      <c r="N1858" s="2" t="str">
        <f>_xlfn.XLOOKUP(Table2[[#This Row],[Product_ID]],Table4[Product_ID],Table4[Category],"Not Found")</f>
        <v>Men T-Shirts</v>
      </c>
      <c r="O1858" s="2" t="str">
        <f>_xlfn.XLOOKUP(Table2[[#This Row],[Product_ID]],Table4[Product_ID],Table4[Subcategory],"Not Found")</f>
        <v>Round Neck</v>
      </c>
      <c r="P1858" s="2" t="str">
        <f>_xlfn.XLOOKUP(Table2[[#This Row],[Product_ID]],Table4[Product_ID],Table4[Brand],"Missing Brand")</f>
        <v>Skechers</v>
      </c>
      <c r="Q1858" s="2" t="s">
        <v>186</v>
      </c>
      <c r="R1858" s="2" t="str">
        <f>_xlfn.XLOOKUP(Table2[[#This Row],[Store_ID]],Table6[Store_ID],Table6[Store Name],"Not Found")</f>
        <v>TrendMart Visakhapatnam Standard</v>
      </c>
      <c r="S1858" s="2">
        <f>_xlfn.XLOOKUP(Table2[[#This Row],[Store_ID]],Table6[Store_ID],Table6[Monthly Target],"Missing Target")</f>
        <v>1500000</v>
      </c>
      <c r="T1858" s="2" t="str">
        <f>_xlfn.XLOOKUP(Table2[[#This Row],[Store_ID]],Table6[Store_ID],Table6[Region],"Not Found")</f>
        <v>South Zone 3</v>
      </c>
      <c r="U1858" s="2" t="s">
        <v>330</v>
      </c>
      <c r="V1858" s="2" t="str">
        <f>_xlfn.XLOOKUP(Table2[[#This Row],[Employee_ID]],Table5[Employee_ID],Table5[Employee Name],"Not Found")</f>
        <v>Malini Gowda</v>
      </c>
      <c r="W1858" s="2">
        <v>1</v>
      </c>
      <c r="X1858" s="2">
        <v>445.06</v>
      </c>
      <c r="Y1858" s="2">
        <v>15</v>
      </c>
      <c r="Z1858" s="2">
        <v>66.760000000000005</v>
      </c>
      <c r="AA1858" s="2">
        <v>5</v>
      </c>
      <c r="AB1858" s="2">
        <v>18.91</v>
      </c>
      <c r="AC1858" s="2">
        <v>397.21</v>
      </c>
      <c r="AD1858" s="2">
        <v>262.06</v>
      </c>
      <c r="AE1858" s="2">
        <f t="shared" si="61"/>
        <v>116.23999999999998</v>
      </c>
      <c r="AF1858" s="2" t="s">
        <v>56</v>
      </c>
      <c r="AG1858" s="42">
        <f>IFERROR(Table2[[#This Row],[Profit]]/Table2[[#This Row],[Sales Amount]],0)</f>
        <v>0.29264117217592706</v>
      </c>
      <c r="AH1858" s="2" t="str">
        <f>TRIM(Table2[[#This Row],[Payment Modee]])</f>
        <v>Credit Card</v>
      </c>
      <c r="AI1858" s="2" t="s">
        <v>26</v>
      </c>
      <c r="AJ1858" s="2" t="s">
        <v>27</v>
      </c>
      <c r="AK1858" s="2" t="s">
        <v>779</v>
      </c>
      <c r="AL1858" s="16" t="str">
        <f>IF(HOUR(Table2[[#This Row],[Order Time]])&lt;12,"Morning",IF(HOUR(Table2[[#This Row],[Order Time]])&lt;17,"Afternoon",IF(HOUR(Table2[[#This Row],[Order Time]])&lt;21,"Evening","Night")))</f>
        <v>Afternoon</v>
      </c>
      <c r="AM1858" s="16" t="s">
        <v>38</v>
      </c>
    </row>
    <row r="1859" spans="1:39" x14ac:dyDescent="0.25">
      <c r="A1859" s="13" t="s">
        <v>3698</v>
      </c>
      <c r="B1859" s="4">
        <v>45575</v>
      </c>
      <c r="C1859" s="2">
        <f>YEAR(Table2[[#This Row],[Invoice Date]])</f>
        <v>2024</v>
      </c>
      <c r="D1859" s="2" t="str">
        <f>TEXT(Table2[[#This Row],[Invoice Date]],"mmm")</f>
        <v>Oct</v>
      </c>
      <c r="E1859" s="2" t="str">
        <f>Table2[[#This Row],[Store_ID]]&amp;"-"&amp;Table2[[#This Row],[Year]]&amp;"-"&amp;Table2[[#This Row],[Month]]</f>
        <v>STR093-2024-Oct</v>
      </c>
      <c r="F1859" s="2" t="s">
        <v>3699</v>
      </c>
      <c r="G1859" s="2" t="str">
        <f>_xlfn.XLOOKUP(Table2[[#This Row],[Customer_ID]],Table3[Customer_ID],Table3[Customer Name],"Not Found")</f>
        <v>Rajesh Chandran</v>
      </c>
      <c r="H1859" s="2" t="str">
        <f>_xlfn.XLOOKUP(Table2[[#This Row],[Customer_ID]],Table3[Customer_ID],Table3[Gender],"Female")</f>
        <v>Male</v>
      </c>
      <c r="I1859" s="2" t="str">
        <f>_xlfn.XLOOKUP(Table2[[#This Row],[Customer_ID]],Table3[Customer_ID],Table3[City],"Missing Memebership")</f>
        <v>Hyderabad</v>
      </c>
      <c r="J1859" s="2" t="str">
        <f>_xlfn.XLOOKUP(Table2[[#This Row],[Customer_ID]],Table3[Customer_ID],Table3[State],"Karnataka")</f>
        <v>Telangana</v>
      </c>
      <c r="K1859" s="2" t="str">
        <f>_xlfn.XLOOKUP(Table2[[#This Row],[Customer_ID]],Table3[Customer_ID],Table3[Membership],"Regular")</f>
        <v>Silver</v>
      </c>
      <c r="L1859" s="2" t="s">
        <v>1022</v>
      </c>
      <c r="M1859" s="2" t="str">
        <f>_xlfn.XLOOKUP(Table2[[#This Row],[Product_ID]],Table4[Product_ID],Table4[Product_Name],"Not Found")</f>
        <v>Sparx Georgette Saree Purple</v>
      </c>
      <c r="N1859" s="2" t="str">
        <f>_xlfn.XLOOKUP(Table2[[#This Row],[Product_ID]],Table4[Product_ID],Table4[Category],"Not Found")</f>
        <v>Women Sarees</v>
      </c>
      <c r="O1859" s="2" t="str">
        <f>_xlfn.XLOOKUP(Table2[[#This Row],[Product_ID]],Table4[Product_ID],Table4[Subcategory],"Not Found")</f>
        <v>Georgette Saree</v>
      </c>
      <c r="P1859" s="2" t="str">
        <f>_xlfn.XLOOKUP(Table2[[#This Row],[Product_ID]],Table4[Product_ID],Table4[Brand],"Missing Brand")</f>
        <v>Sparx</v>
      </c>
      <c r="Q1859" s="2" t="s">
        <v>357</v>
      </c>
      <c r="R1859" s="2" t="str">
        <f>_xlfn.XLOOKUP(Table2[[#This Row],[Store_ID]],Table6[Store_ID],Table6[Store Name],"Not Found")</f>
        <v>TrendMart Thiruvananthapuram High Street</v>
      </c>
      <c r="S1859" s="2">
        <f>_xlfn.XLOOKUP(Table2[[#This Row],[Store_ID]],Table6[Store_ID],Table6[Monthly Target],"Missing Target")</f>
        <v>1000000</v>
      </c>
      <c r="T1859" s="2" t="str">
        <f>_xlfn.XLOOKUP(Table2[[#This Row],[Store_ID]],Table6[Store_ID],Table6[Region],"Not Found")</f>
        <v>South Zone 1</v>
      </c>
      <c r="U1859" s="2" t="s">
        <v>147</v>
      </c>
      <c r="V1859" s="2" t="str">
        <f>_xlfn.XLOOKUP(Table2[[#This Row],[Employee_ID]],Table5[Employee_ID],Table5[Employee Name],"Not Found")</f>
        <v>Logesh Gopalakrishnan</v>
      </c>
      <c r="W1859" s="2">
        <v>4</v>
      </c>
      <c r="X1859" s="2">
        <v>3483.66</v>
      </c>
      <c r="Y1859" s="2">
        <v>25</v>
      </c>
      <c r="Z1859" s="2">
        <v>3483.66</v>
      </c>
      <c r="AA1859" s="2">
        <v>12</v>
      </c>
      <c r="AB1859" s="2">
        <v>1254.1199999999999</v>
      </c>
      <c r="AC1859" s="2">
        <v>11705.1</v>
      </c>
      <c r="AD1859" s="2">
        <v>10929.24</v>
      </c>
      <c r="AE1859" s="2">
        <f t="shared" si="61"/>
        <v>-478.25999999999931</v>
      </c>
      <c r="AF1859" s="2" t="s">
        <v>56</v>
      </c>
      <c r="AG1859" s="42">
        <f>IFERROR(Table2[[#This Row],[Profit]]/Table2[[#This Row],[Sales Amount]],0)</f>
        <v>-4.0859112694466453E-2</v>
      </c>
      <c r="AH1859" s="2" t="str">
        <f>TRIM(Table2[[#This Row],[Payment Modee]])</f>
        <v>Credit Card</v>
      </c>
      <c r="AI1859" s="2" t="s">
        <v>26</v>
      </c>
      <c r="AJ1859" s="2" t="s">
        <v>27</v>
      </c>
      <c r="AK1859" s="2" t="s">
        <v>2080</v>
      </c>
      <c r="AL1859" s="16" t="str">
        <f>IF(HOUR(Table2[[#This Row],[Order Time]])&lt;12,"Morning",IF(HOUR(Table2[[#This Row],[Order Time]])&lt;17,"Afternoon",IF(HOUR(Table2[[#This Row],[Order Time]])&lt;21,"Evening","Night")))</f>
        <v>Evening</v>
      </c>
      <c r="AM1859" s="16" t="s">
        <v>29</v>
      </c>
    </row>
    <row r="1860" spans="1:39" x14ac:dyDescent="0.25">
      <c r="A1860" s="13" t="s">
        <v>3700</v>
      </c>
      <c r="B1860" s="4">
        <v>45571</v>
      </c>
      <c r="C1860" s="2">
        <f>YEAR(Table2[[#This Row],[Invoice Date]])</f>
        <v>2024</v>
      </c>
      <c r="D1860" s="2" t="str">
        <f>TEXT(Table2[[#This Row],[Invoice Date]],"mmm")</f>
        <v>Oct</v>
      </c>
      <c r="E1860" s="2" t="str">
        <f>Table2[[#This Row],[Store_ID]]&amp;"-"&amp;Table2[[#This Row],[Year]]&amp;"-"&amp;Table2[[#This Row],[Month]]</f>
        <v>STR108-2024-Oct</v>
      </c>
      <c r="F1860" s="2" t="s">
        <v>2797</v>
      </c>
      <c r="G1860" s="2" t="str">
        <f>_xlfn.XLOOKUP(Table2[[#This Row],[Customer_ID]],Table3[Customer_ID],Table3[Customer Name],"Not Found")</f>
        <v>Elango Reddy</v>
      </c>
      <c r="H1860" s="2" t="str">
        <f>_xlfn.XLOOKUP(Table2[[#This Row],[Customer_ID]],Table3[Customer_ID],Table3[Gender],"Female")</f>
        <v>Male</v>
      </c>
      <c r="I1860" s="2" t="str">
        <f>_xlfn.XLOOKUP(Table2[[#This Row],[Customer_ID]],Table3[Customer_ID],Table3[City],"Missing Memebership")</f>
        <v>Visakhapatnam</v>
      </c>
      <c r="J1860" s="2" t="str">
        <f>_xlfn.XLOOKUP(Table2[[#This Row],[Customer_ID]],Table3[Customer_ID],Table3[State],"Karnataka")</f>
        <v>Andhra Pradesh</v>
      </c>
      <c r="K1860" s="2" t="str">
        <f>_xlfn.XLOOKUP(Table2[[#This Row],[Customer_ID]],Table3[Customer_ID],Table3[Membership],"Regular")</f>
        <v>Regular</v>
      </c>
      <c r="L1860" s="2" t="s">
        <v>356</v>
      </c>
      <c r="M1860" s="2" t="str">
        <f>_xlfn.XLOOKUP(Table2[[#This Row],[Product_ID]],Table4[Product_ID],Table4[Product_Name],"Not Found")</f>
        <v>Westside Cap Beige</v>
      </c>
      <c r="N1860" s="2" t="str">
        <f>_xlfn.XLOOKUP(Table2[[#This Row],[Product_ID]],Table4[Product_ID],Table4[Category],"Not Found")</f>
        <v>Women Kurtis</v>
      </c>
      <c r="O1860" s="2" t="str">
        <f>_xlfn.XLOOKUP(Table2[[#This Row],[Product_ID]],Table4[Product_ID],Table4[Subcategory],"Not Found")</f>
        <v>Anarkali Kurti</v>
      </c>
      <c r="P1860" s="2" t="str">
        <f>_xlfn.XLOOKUP(Table2[[#This Row],[Product_ID]],Table4[Product_ID],Table4[Brand],"Missing Brand")</f>
        <v>Libas</v>
      </c>
      <c r="Q1860" s="2" t="s">
        <v>236</v>
      </c>
      <c r="R1860" s="2" t="str">
        <f>_xlfn.XLOOKUP(Table2[[#This Row],[Store_ID]],Table6[Store_ID],Table6[Store Name],"Not Found")</f>
        <v>TrendMart Kozhikode High Street</v>
      </c>
      <c r="S1860" s="2">
        <f>_xlfn.XLOOKUP(Table2[[#This Row],[Store_ID]],Table6[Store_ID],Table6[Monthly Target],"Missing Target")</f>
        <v>2500000</v>
      </c>
      <c r="T1860" s="2" t="str">
        <f>_xlfn.XLOOKUP(Table2[[#This Row],[Store_ID]],Table6[Store_ID],Table6[Region],"Not Found")</f>
        <v>South Zone 1</v>
      </c>
      <c r="U1860" s="2" t="s">
        <v>153</v>
      </c>
      <c r="V1860" s="2" t="str">
        <f>_xlfn.XLOOKUP(Table2[[#This Row],[Employee_ID]],Table5[Employee_ID],Table5[Employee Name],"Not Found")</f>
        <v>Rani Mishra</v>
      </c>
      <c r="W1860" s="2">
        <v>1</v>
      </c>
      <c r="X1860" s="2">
        <v>950.78</v>
      </c>
      <c r="Y1860" s="2">
        <v>30</v>
      </c>
      <c r="Z1860" s="2">
        <v>285.23</v>
      </c>
      <c r="AA1860" s="2">
        <v>5</v>
      </c>
      <c r="AB1860" s="2">
        <v>33.28</v>
      </c>
      <c r="AC1860" s="2">
        <v>698.83</v>
      </c>
      <c r="AD1860" s="2">
        <v>568.05999999999995</v>
      </c>
      <c r="AE1860" s="2">
        <f t="shared" si="61"/>
        <v>97.490000000000094</v>
      </c>
      <c r="AF1860" s="2" t="s">
        <v>35</v>
      </c>
      <c r="AG1860" s="42">
        <f>IFERROR(Table2[[#This Row],[Profit]]/Table2[[#This Row],[Sales Amount]],0)</f>
        <v>0.13950460054662805</v>
      </c>
      <c r="AH1860" s="2" t="str">
        <f>TRIM(Table2[[#This Row],[Payment Modee]])</f>
        <v>Debit Card</v>
      </c>
      <c r="AI1860" s="2" t="s">
        <v>26</v>
      </c>
      <c r="AJ1860" s="2" t="s">
        <v>27</v>
      </c>
      <c r="AK1860" s="2" t="s">
        <v>1277</v>
      </c>
      <c r="AL1860" s="16" t="str">
        <f>IF(HOUR(Table2[[#This Row],[Order Time]])&lt;12,"Morning",IF(HOUR(Table2[[#This Row],[Order Time]])&lt;17,"Afternoon",IF(HOUR(Table2[[#This Row],[Order Time]])&lt;21,"Evening","Night")))</f>
        <v>Morning</v>
      </c>
      <c r="AM1860" s="16" t="s">
        <v>38</v>
      </c>
    </row>
    <row r="1861" spans="1:39" x14ac:dyDescent="0.25">
      <c r="A1861" s="13" t="s">
        <v>3701</v>
      </c>
      <c r="B1861" s="4">
        <v>45425</v>
      </c>
      <c r="C1861" s="2">
        <f>YEAR(Table2[[#This Row],[Invoice Date]])</f>
        <v>2024</v>
      </c>
      <c r="D1861" s="2" t="str">
        <f>TEXT(Table2[[#This Row],[Invoice Date]],"mmm")</f>
        <v>May</v>
      </c>
      <c r="E1861" s="2" t="str">
        <f>Table2[[#This Row],[Store_ID]]&amp;"-"&amp;Table2[[#This Row],[Year]]&amp;"-"&amp;Table2[[#This Row],[Month]]</f>
        <v>STR027-2024-May</v>
      </c>
      <c r="F1861" s="2" t="s">
        <v>2442</v>
      </c>
      <c r="G1861" s="2" t="str">
        <f>_xlfn.XLOOKUP(Table2[[#This Row],[Customer_ID]],Table3[Customer_ID],Table3[Customer Name],"Not Found")</f>
        <v>Eswar Achari</v>
      </c>
      <c r="H1861" s="2" t="str">
        <f>_xlfn.XLOOKUP(Table2[[#This Row],[Customer_ID]],Table3[Customer_ID],Table3[Gender],"Female")</f>
        <v>Male</v>
      </c>
      <c r="I1861" s="2" t="str">
        <f>_xlfn.XLOOKUP(Table2[[#This Row],[Customer_ID]],Table3[Customer_ID],Table3[City],"Missing Memebership")</f>
        <v>Salem</v>
      </c>
      <c r="J1861" s="2" t="str">
        <f>_xlfn.XLOOKUP(Table2[[#This Row],[Customer_ID]],Table3[Customer_ID],Table3[State],"Karnataka")</f>
        <v>Tamil Nadu</v>
      </c>
      <c r="K1861" s="2" t="str">
        <f>_xlfn.XLOOKUP(Table2[[#This Row],[Customer_ID]],Table3[Customer_ID],Table3[Membership],"Regular")</f>
        <v>Silver</v>
      </c>
      <c r="L1861" s="2" t="s">
        <v>1582</v>
      </c>
      <c r="M1861" s="2" t="str">
        <f>_xlfn.XLOOKUP(Table2[[#This Row],[Product_ID]],Table4[Product_ID],Table4[Product_Name],"Not Found")</f>
        <v>Global Desi Skinny Fit Olive</v>
      </c>
      <c r="N1861" s="2" t="str">
        <f>_xlfn.XLOOKUP(Table2[[#This Row],[Product_ID]],Table4[Product_ID],Table4[Category],"Not Found")</f>
        <v>Women Jeans</v>
      </c>
      <c r="O1861" s="2" t="str">
        <f>_xlfn.XLOOKUP(Table2[[#This Row],[Product_ID]],Table4[Product_ID],Table4[Subcategory],"Not Found")</f>
        <v>Skinny Fit</v>
      </c>
      <c r="P1861" s="2" t="str">
        <f>_xlfn.XLOOKUP(Table2[[#This Row],[Product_ID]],Table4[Product_ID],Table4[Brand],"Missing Brand")</f>
        <v>Global Desi</v>
      </c>
      <c r="Q1861" s="2" t="s">
        <v>965</v>
      </c>
      <c r="R1861" s="2" t="str">
        <f>_xlfn.XLOOKUP(Table2[[#This Row],[Store_ID]],Table6[Store_ID],Table6[Store Name],"Not Found")</f>
        <v>TrendMart Hyderabad Standard</v>
      </c>
      <c r="S1861" s="2">
        <f>_xlfn.XLOOKUP(Table2[[#This Row],[Store_ID]],Table6[Store_ID],Table6[Monthly Target],"Missing Target")</f>
        <v>1500000</v>
      </c>
      <c r="T1861" s="2" t="str">
        <f>_xlfn.XLOOKUP(Table2[[#This Row],[Store_ID]],Table6[Store_ID],Table6[Region],"Not Found")</f>
        <v>South Zone 2</v>
      </c>
      <c r="U1861" s="2" t="s">
        <v>465</v>
      </c>
      <c r="V1861" s="2" t="str">
        <f>_xlfn.XLOOKUP(Table2[[#This Row],[Employee_ID]],Table5[Employee_ID],Table5[Employee Name],"Not Found")</f>
        <v>Vinod Hegde</v>
      </c>
      <c r="W1861" s="2">
        <v>2</v>
      </c>
      <c r="X1861" s="2">
        <v>987.81</v>
      </c>
      <c r="Y1861" s="2">
        <v>10</v>
      </c>
      <c r="Z1861" s="2">
        <v>197.56</v>
      </c>
      <c r="AA1861" s="2">
        <v>5</v>
      </c>
      <c r="AB1861" s="2">
        <v>88.9</v>
      </c>
      <c r="AC1861" s="2">
        <v>1866.96</v>
      </c>
      <c r="AD1861" s="2">
        <v>1401.86</v>
      </c>
      <c r="AE1861" s="2">
        <f t="shared" si="61"/>
        <v>376.20000000000016</v>
      </c>
      <c r="AF1861" s="2" t="s">
        <v>25</v>
      </c>
      <c r="AG1861" s="42">
        <f>IFERROR(Table2[[#This Row],[Profit]]/Table2[[#This Row],[Sales Amount]],0)</f>
        <v>0.2015040493636715</v>
      </c>
      <c r="AH1861" s="2" t="str">
        <f>TRIM(Table2[[#This Row],[Payment Modee]])</f>
        <v>UPI</v>
      </c>
      <c r="AI1861" s="2" t="s">
        <v>36</v>
      </c>
      <c r="AJ1861" s="2" t="s">
        <v>27</v>
      </c>
      <c r="AK1861" s="2" t="s">
        <v>873</v>
      </c>
      <c r="AL1861" s="16" t="str">
        <f>IF(HOUR(Table2[[#This Row],[Order Time]])&lt;12,"Morning",IF(HOUR(Table2[[#This Row],[Order Time]])&lt;17,"Afternoon",IF(HOUR(Table2[[#This Row],[Order Time]])&lt;21,"Evening","Night")))</f>
        <v>Evening</v>
      </c>
      <c r="AM1861" s="16" t="s">
        <v>29</v>
      </c>
    </row>
    <row r="1862" spans="1:39" x14ac:dyDescent="0.25">
      <c r="A1862" s="13" t="s">
        <v>3702</v>
      </c>
      <c r="B1862" s="4">
        <v>45728</v>
      </c>
      <c r="C1862" s="2">
        <f>YEAR(Table2[[#This Row],[Invoice Date]])</f>
        <v>2025</v>
      </c>
      <c r="D1862" s="2" t="str">
        <f>TEXT(Table2[[#This Row],[Invoice Date]],"mmm")</f>
        <v>Mar</v>
      </c>
      <c r="E1862" s="2" t="str">
        <f>Table2[[#This Row],[Store_ID]]&amp;"-"&amp;Table2[[#This Row],[Year]]&amp;"-"&amp;Table2[[#This Row],[Month]]</f>
        <v>STR021-2025-Mar</v>
      </c>
      <c r="F1862" s="2" t="s">
        <v>3181</v>
      </c>
      <c r="G1862" s="2" t="str">
        <f>_xlfn.XLOOKUP(Table2[[#This Row],[Customer_ID]],Table3[Customer_ID],Table3[Customer Name],"Not Found")</f>
        <v>Indira Raman</v>
      </c>
      <c r="H1862" s="2" t="str">
        <f>_xlfn.XLOOKUP(Table2[[#This Row],[Customer_ID]],Table3[Customer_ID],Table3[Gender],"Female")</f>
        <v>Female</v>
      </c>
      <c r="I1862" s="2" t="str">
        <f>_xlfn.XLOOKUP(Table2[[#This Row],[Customer_ID]],Table3[Customer_ID],Table3[City],"Missing Memebership")</f>
        <v>Kochi</v>
      </c>
      <c r="J1862" s="2" t="str">
        <f>_xlfn.XLOOKUP(Table2[[#This Row],[Customer_ID]],Table3[Customer_ID],Table3[State],"Karnataka")</f>
        <v>Kerala</v>
      </c>
      <c r="K1862" s="2" t="str">
        <f>_xlfn.XLOOKUP(Table2[[#This Row],[Customer_ID]],Table3[Customer_ID],Table3[Membership],"Regular")</f>
        <v>Silver</v>
      </c>
      <c r="L1862" s="2" t="s">
        <v>196</v>
      </c>
      <c r="M1862" s="2" t="str">
        <f>_xlfn.XLOOKUP(Table2[[#This Row],[Product_ID]],Table4[Product_ID],Table4[Product_Name],"Not Found")</f>
        <v>Wrangler Backpack Brown</v>
      </c>
      <c r="N1862" s="2" t="str">
        <f>_xlfn.XLOOKUP(Table2[[#This Row],[Product_ID]],Table4[Product_ID],Table4[Category],"Not Found")</f>
        <v>Handbags</v>
      </c>
      <c r="O1862" s="2" t="str">
        <f>_xlfn.XLOOKUP(Table2[[#This Row],[Product_ID]],Table4[Product_ID],Table4[Subcategory],"Not Found")</f>
        <v>Backpack</v>
      </c>
      <c r="P1862" s="2" t="str">
        <f>_xlfn.XLOOKUP(Table2[[#This Row],[Product_ID]],Table4[Product_ID],Table4[Brand],"Missing Brand")</f>
        <v>Wrangler</v>
      </c>
      <c r="Q1862" s="2" t="s">
        <v>80</v>
      </c>
      <c r="R1862" s="2" t="str">
        <f>_xlfn.XLOOKUP(Table2[[#This Row],[Store_ID]],Table6[Store_ID],Table6[Store Name],"Not Found")</f>
        <v>TrendMart Kozhikode Standard</v>
      </c>
      <c r="S1862" s="2">
        <f>_xlfn.XLOOKUP(Table2[[#This Row],[Store_ID]],Table6[Store_ID],Table6[Monthly Target],"Missing Target")</f>
        <v>2000000</v>
      </c>
      <c r="T1862" s="2" t="str">
        <f>_xlfn.XLOOKUP(Table2[[#This Row],[Store_ID]],Table6[Store_ID],Table6[Region],"Not Found")</f>
        <v>South Zone 1</v>
      </c>
      <c r="U1862" s="2" t="s">
        <v>417</v>
      </c>
      <c r="V1862" s="2" t="str">
        <f>_xlfn.XLOOKUP(Table2[[#This Row],[Employee_ID]],Table5[Employee_ID],Table5[Employee Name],"Not Found")</f>
        <v>Arjun Krishnan</v>
      </c>
      <c r="W1862" s="2">
        <v>1</v>
      </c>
      <c r="X1862" s="2">
        <v>1186.1400000000001</v>
      </c>
      <c r="Y1862" s="2">
        <v>10</v>
      </c>
      <c r="Z1862" s="2">
        <v>118.61</v>
      </c>
      <c r="AA1862" s="2">
        <v>12</v>
      </c>
      <c r="AB1862" s="2">
        <v>128.1</v>
      </c>
      <c r="AC1862" s="2">
        <v>1195.6300000000001</v>
      </c>
      <c r="AD1862" s="2">
        <v>865.92</v>
      </c>
      <c r="AE1862" s="2">
        <f t="shared" si="61"/>
        <v>201.61000000000016</v>
      </c>
      <c r="AF1862" s="2" t="s">
        <v>35</v>
      </c>
      <c r="AG1862" s="42">
        <f>IFERROR(Table2[[#This Row],[Profit]]/Table2[[#This Row],[Sales Amount]],0)</f>
        <v>0.16862239990632566</v>
      </c>
      <c r="AH1862" s="2" t="str">
        <f>TRIM(Table2[[#This Row],[Payment Modee]])</f>
        <v>Debit Card</v>
      </c>
      <c r="AI1862" s="2" t="s">
        <v>26</v>
      </c>
      <c r="AJ1862" s="2" t="s">
        <v>27</v>
      </c>
      <c r="AK1862" s="2" t="s">
        <v>2504</v>
      </c>
      <c r="AL1862" s="16" t="str">
        <f>IF(HOUR(Table2[[#This Row],[Order Time]])&lt;12,"Morning",IF(HOUR(Table2[[#This Row],[Order Time]])&lt;17,"Afternoon",IF(HOUR(Table2[[#This Row],[Order Time]])&lt;21,"Evening","Night")))</f>
        <v>Afternoon</v>
      </c>
      <c r="AM1862" s="16" t="s">
        <v>29</v>
      </c>
    </row>
    <row r="1863" spans="1:39" x14ac:dyDescent="0.25">
      <c r="A1863" s="13" t="s">
        <v>3703</v>
      </c>
      <c r="B1863" s="4">
        <v>45630</v>
      </c>
      <c r="C1863" s="2">
        <f>YEAR(Table2[[#This Row],[Invoice Date]])</f>
        <v>2024</v>
      </c>
      <c r="D1863" s="2" t="str">
        <f>TEXT(Table2[[#This Row],[Invoice Date]],"mmm")</f>
        <v>Dec</v>
      </c>
      <c r="E1863" s="2" t="str">
        <f>Table2[[#This Row],[Store_ID]]&amp;"-"&amp;Table2[[#This Row],[Year]]&amp;"-"&amp;Table2[[#This Row],[Month]]</f>
        <v>STR117-2024-Dec</v>
      </c>
      <c r="F1863" s="2" t="s">
        <v>1313</v>
      </c>
      <c r="G1863" s="2" t="str">
        <f>_xlfn.XLOOKUP(Table2[[#This Row],[Customer_ID]],Table3[Customer_ID],Table3[Customer Name],"Not Found")</f>
        <v>Indira Krishnan</v>
      </c>
      <c r="H1863" s="2" t="str">
        <f>_xlfn.XLOOKUP(Table2[[#This Row],[Customer_ID]],Table3[Customer_ID],Table3[Gender],"Female")</f>
        <v>Female</v>
      </c>
      <c r="I1863" s="2" t="str">
        <f>_xlfn.XLOOKUP(Table2[[#This Row],[Customer_ID]],Table3[Customer_ID],Table3[City],"Missing Memebership")</f>
        <v>Belagavi</v>
      </c>
      <c r="J1863" s="2" t="str">
        <f>_xlfn.XLOOKUP(Table2[[#This Row],[Customer_ID]],Table3[Customer_ID],Table3[State],"Karnataka")</f>
        <v>Karnataka</v>
      </c>
      <c r="K1863" s="2" t="str">
        <f>_xlfn.XLOOKUP(Table2[[#This Row],[Customer_ID]],Table3[Customer_ID],Table3[Membership],"Regular")</f>
        <v>Regular</v>
      </c>
      <c r="L1863" s="2" t="s">
        <v>128</v>
      </c>
      <c r="M1863" s="2" t="str">
        <f>_xlfn.XLOOKUP(Table2[[#This Row],[Product_ID]],Table4[Product_ID],Table4[Product_Name],"Not Found")</f>
        <v>Tanishq A-Line Dress Green</v>
      </c>
      <c r="N1863" s="2" t="str">
        <f>_xlfn.XLOOKUP(Table2[[#This Row],[Product_ID]],Table4[Product_ID],Table4[Category],"Not Found")</f>
        <v>Women Dresses</v>
      </c>
      <c r="O1863" s="2" t="str">
        <f>_xlfn.XLOOKUP(Table2[[#This Row],[Product_ID]],Table4[Product_ID],Table4[Subcategory],"Not Found")</f>
        <v>A-Line Dress</v>
      </c>
      <c r="P1863" s="2" t="str">
        <f>_xlfn.XLOOKUP(Table2[[#This Row],[Product_ID]],Table4[Product_ID],Table4[Brand],"Missing Brand")</f>
        <v>Tanishq</v>
      </c>
      <c r="Q1863" s="2" t="s">
        <v>695</v>
      </c>
      <c r="R1863" s="2" t="str">
        <f>_xlfn.XLOOKUP(Table2[[#This Row],[Store_ID]],Table6[Store_ID],Table6[Store Name],"Not Found")</f>
        <v>TrendMart Tirunelveli Flagship</v>
      </c>
      <c r="S1863" s="2">
        <f>_xlfn.XLOOKUP(Table2[[#This Row],[Store_ID]],Table6[Store_ID],Table6[Monthly Target],"Missing Target")</f>
        <v>1500000</v>
      </c>
      <c r="T1863" s="2" t="str">
        <f>_xlfn.XLOOKUP(Table2[[#This Row],[Store_ID]],Table6[Store_ID],Table6[Region],"Not Found")</f>
        <v>South Zone 1</v>
      </c>
      <c r="U1863" s="2" t="s">
        <v>289</v>
      </c>
      <c r="V1863" s="2" t="str">
        <f>_xlfn.XLOOKUP(Table2[[#This Row],[Employee_ID]],Table5[Employee_ID],Table5[Employee Name],"Not Found")</f>
        <v>Anitha Ramachandran</v>
      </c>
      <c r="W1863" s="2">
        <v>1</v>
      </c>
      <c r="X1863" s="2">
        <v>1293.99</v>
      </c>
      <c r="Y1863" s="2">
        <v>30</v>
      </c>
      <c r="Z1863" s="2">
        <v>388.2</v>
      </c>
      <c r="AA1863" s="2">
        <v>12</v>
      </c>
      <c r="AB1863" s="2">
        <v>108.69</v>
      </c>
      <c r="AC1863" s="2">
        <v>1014.48</v>
      </c>
      <c r="AD1863" s="2">
        <v>865.48</v>
      </c>
      <c r="AE1863" s="2">
        <f t="shared" si="61"/>
        <v>40.31</v>
      </c>
      <c r="AF1863" s="2" t="s">
        <v>25</v>
      </c>
      <c r="AG1863" s="42">
        <f>IFERROR(Table2[[#This Row],[Profit]]/Table2[[#This Row],[Sales Amount]],0)</f>
        <v>3.9734642378361329E-2</v>
      </c>
      <c r="AH1863" s="2" t="str">
        <f>TRIM(Table2[[#This Row],[Payment Modee]])</f>
        <v>UPI</v>
      </c>
      <c r="AI1863" s="2" t="s">
        <v>36</v>
      </c>
      <c r="AJ1863" s="2" t="s">
        <v>27</v>
      </c>
      <c r="AK1863" s="2" t="s">
        <v>3483</v>
      </c>
      <c r="AL1863" s="16" t="str">
        <f>IF(HOUR(Table2[[#This Row],[Order Time]])&lt;12,"Morning",IF(HOUR(Table2[[#This Row],[Order Time]])&lt;17,"Afternoon",IF(HOUR(Table2[[#This Row],[Order Time]])&lt;21,"Evening","Night")))</f>
        <v>Afternoon</v>
      </c>
      <c r="AM1863" s="16" t="s">
        <v>29</v>
      </c>
    </row>
    <row r="1864" spans="1:39" x14ac:dyDescent="0.25">
      <c r="A1864" s="13" t="s">
        <v>3704</v>
      </c>
      <c r="B1864" s="4">
        <v>45466</v>
      </c>
      <c r="C1864" s="2">
        <f>YEAR(Table2[[#This Row],[Invoice Date]])</f>
        <v>2024</v>
      </c>
      <c r="D1864" s="2" t="str">
        <f>TEXT(Table2[[#This Row],[Invoice Date]],"mmm")</f>
        <v>Jun</v>
      </c>
      <c r="E1864" s="2" t="str">
        <f>Table2[[#This Row],[Store_ID]]&amp;"-"&amp;Table2[[#This Row],[Year]]&amp;"-"&amp;Table2[[#This Row],[Month]]</f>
        <v>STR037-2024-Jun</v>
      </c>
      <c r="F1864" s="2" t="s">
        <v>920</v>
      </c>
      <c r="G1864" s="2" t="str">
        <f>_xlfn.XLOOKUP(Table2[[#This Row],[Customer_ID]],Table3[Customer_ID],Table3[Customer Name],"Not Found")</f>
        <v>Akhila Kamath</v>
      </c>
      <c r="H1864" s="2" t="str">
        <f>_xlfn.XLOOKUP(Table2[[#This Row],[Customer_ID]],Table3[Customer_ID],Table3[Gender],"Female")</f>
        <v>Female</v>
      </c>
      <c r="I1864" s="2" t="str">
        <f>_xlfn.XLOOKUP(Table2[[#This Row],[Customer_ID]],Table3[Customer_ID],Table3[City],"Missing Memebership")</f>
        <v>Thiruvananthapuram</v>
      </c>
      <c r="J1864" s="2" t="str">
        <f>_xlfn.XLOOKUP(Table2[[#This Row],[Customer_ID]],Table3[Customer_ID],Table3[State],"Karnataka")</f>
        <v>Kerala</v>
      </c>
      <c r="K1864" s="2" t="str">
        <f>_xlfn.XLOOKUP(Table2[[#This Row],[Customer_ID]],Table3[Customer_ID],Table3[Membership],"Regular")</f>
        <v>Gold</v>
      </c>
      <c r="L1864" s="2" t="s">
        <v>1025</v>
      </c>
      <c r="M1864" s="2" t="str">
        <f>_xlfn.XLOOKUP(Table2[[#This Row],[Product_ID]],Table4[Product_ID],Table4[Product_Name],"Not Found")</f>
        <v>Numero Uno Shorts Sky Blue</v>
      </c>
      <c r="N1864" s="2" t="str">
        <f>_xlfn.XLOOKUP(Table2[[#This Row],[Product_ID]],Table4[Product_ID],Table4[Category],"Not Found")</f>
        <v>Sportswear</v>
      </c>
      <c r="O1864" s="2" t="str">
        <f>_xlfn.XLOOKUP(Table2[[#This Row],[Product_ID]],Table4[Product_ID],Table4[Subcategory],"Not Found")</f>
        <v>Shorts</v>
      </c>
      <c r="P1864" s="2" t="str">
        <f>_xlfn.XLOOKUP(Table2[[#This Row],[Product_ID]],Table4[Product_ID],Table4[Brand],"Missing Brand")</f>
        <v>Numero Uno</v>
      </c>
      <c r="Q1864" s="2" t="s">
        <v>23</v>
      </c>
      <c r="R1864" s="2" t="str">
        <f>_xlfn.XLOOKUP(Table2[[#This Row],[Store_ID]],Table6[Store_ID],Table6[Store Name],"Not Found")</f>
        <v>TrendMart Vijayawada High Street</v>
      </c>
      <c r="S1864" s="2">
        <f>_xlfn.XLOOKUP(Table2[[#This Row],[Store_ID]],Table6[Store_ID],Table6[Monthly Target],"Missing Target")</f>
        <v>1000000</v>
      </c>
      <c r="T1864" s="2" t="str">
        <f>_xlfn.XLOOKUP(Table2[[#This Row],[Store_ID]],Table6[Store_ID],Table6[Region],"Not Found")</f>
        <v>South Zone 3</v>
      </c>
      <c r="U1864" s="2" t="s">
        <v>181</v>
      </c>
      <c r="V1864" s="2" t="str">
        <f>_xlfn.XLOOKUP(Table2[[#This Row],[Employee_ID]],Table5[Employee_ID],Table5[Employee Name],"Not Found")</f>
        <v>Dhruv Mishra</v>
      </c>
      <c r="W1864" s="2">
        <v>2</v>
      </c>
      <c r="X1864" s="2">
        <v>556.88</v>
      </c>
      <c r="Y1864" s="2">
        <v>25</v>
      </c>
      <c r="Z1864" s="2">
        <v>278.44</v>
      </c>
      <c r="AA1864" s="2">
        <v>5</v>
      </c>
      <c r="AB1864" s="2">
        <v>41.77</v>
      </c>
      <c r="AC1864" s="2">
        <v>877.09</v>
      </c>
      <c r="AD1864" s="2">
        <v>820.74</v>
      </c>
      <c r="AE1864" s="2">
        <f t="shared" si="61"/>
        <v>14.58000000000002</v>
      </c>
      <c r="AF1864" s="2" t="s">
        <v>56</v>
      </c>
      <c r="AG1864" s="42">
        <f>IFERROR(Table2[[#This Row],[Profit]]/Table2[[#This Row],[Sales Amount]],0)</f>
        <v>1.6623151557992929E-2</v>
      </c>
      <c r="AH1864" s="2" t="str">
        <f>TRIM(Table2[[#This Row],[Payment Modee]])</f>
        <v>Credit Card</v>
      </c>
      <c r="AI1864" s="2" t="s">
        <v>36</v>
      </c>
      <c r="AJ1864" s="2" t="s">
        <v>27</v>
      </c>
      <c r="AK1864" s="2" t="s">
        <v>1494</v>
      </c>
      <c r="AL1864" s="16" t="str">
        <f>IF(HOUR(Table2[[#This Row],[Order Time]])&lt;12,"Morning",IF(HOUR(Table2[[#This Row],[Order Time]])&lt;17,"Afternoon",IF(HOUR(Table2[[#This Row],[Order Time]])&lt;21,"Evening","Night")))</f>
        <v>Morning</v>
      </c>
      <c r="AM1864" s="16" t="s">
        <v>38</v>
      </c>
    </row>
    <row r="1865" spans="1:39" x14ac:dyDescent="0.25">
      <c r="A1865" s="13" t="s">
        <v>3705</v>
      </c>
      <c r="B1865" s="4">
        <v>45550</v>
      </c>
      <c r="C1865" s="2">
        <f>YEAR(Table2[[#This Row],[Invoice Date]])</f>
        <v>2024</v>
      </c>
      <c r="D1865" s="2" t="str">
        <f>TEXT(Table2[[#This Row],[Invoice Date]],"mmm")</f>
        <v>Sep</v>
      </c>
      <c r="E1865" s="2" t="str">
        <f>Table2[[#This Row],[Store_ID]]&amp;"-"&amp;Table2[[#This Row],[Year]]&amp;"-"&amp;Table2[[#This Row],[Month]]</f>
        <v>STR015-2024-Sep</v>
      </c>
      <c r="F1865" s="2" t="s">
        <v>2709</v>
      </c>
      <c r="G1865" s="2" t="str">
        <f>_xlfn.XLOOKUP(Table2[[#This Row],[Customer_ID]],Table3[Customer_ID],Table3[Customer Name],"Not Found")</f>
        <v>Gayathri Chettiar</v>
      </c>
      <c r="H1865" s="2" t="str">
        <f>_xlfn.XLOOKUP(Table2[[#This Row],[Customer_ID]],Table3[Customer_ID],Table3[Gender],"Female")</f>
        <v>Female</v>
      </c>
      <c r="I1865" s="2" t="str">
        <f>_xlfn.XLOOKUP(Table2[[#This Row],[Customer_ID]],Table3[Customer_ID],Table3[City],"Missing Memebership")</f>
        <v>Hubballi</v>
      </c>
      <c r="J1865" s="2" t="str">
        <f>_xlfn.XLOOKUP(Table2[[#This Row],[Customer_ID]],Table3[Customer_ID],Table3[State],"Karnataka")</f>
        <v>Karnataka</v>
      </c>
      <c r="K1865" s="2" t="str">
        <f>_xlfn.XLOOKUP(Table2[[#This Row],[Customer_ID]],Table3[Customer_ID],Table3[Membership],"Regular")</f>
        <v>Silver</v>
      </c>
      <c r="L1865" s="2" t="s">
        <v>262</v>
      </c>
      <c r="M1865" s="2" t="str">
        <f>_xlfn.XLOOKUP(Table2[[#This Row],[Product_ID]],Table4[Product_ID],Table4[Product_Name],"Not Found")</f>
        <v>Pothys Straight Fit Charcoal</v>
      </c>
      <c r="N1865" s="2" t="str">
        <f>_xlfn.XLOOKUP(Table2[[#This Row],[Product_ID]],Table4[Product_ID],Table4[Category],"Not Found")</f>
        <v>Women Jeans</v>
      </c>
      <c r="O1865" s="2" t="str">
        <f>_xlfn.XLOOKUP(Table2[[#This Row],[Product_ID]],Table4[Product_ID],Table4[Subcategory],"Not Found")</f>
        <v>Straight Fit</v>
      </c>
      <c r="P1865" s="2" t="str">
        <f>_xlfn.XLOOKUP(Table2[[#This Row],[Product_ID]],Table4[Product_ID],Table4[Brand],"Missing Brand")</f>
        <v>Pothys</v>
      </c>
      <c r="Q1865" s="2" t="s">
        <v>704</v>
      </c>
      <c r="R1865" s="2" t="str">
        <f>_xlfn.XLOOKUP(Table2[[#This Row],[Store_ID]],Table6[Store_ID],Table6[Store Name],"Not Found")</f>
        <v>TrendMart Madurai Mall Kiosk</v>
      </c>
      <c r="S1865" s="2">
        <f>_xlfn.XLOOKUP(Table2[[#This Row],[Store_ID]],Table6[Store_ID],Table6[Monthly Target],"Missing Target")</f>
        <v>800000</v>
      </c>
      <c r="T1865" s="2" t="str">
        <f>_xlfn.XLOOKUP(Table2[[#This Row],[Store_ID]],Table6[Store_ID],Table6[Region],"Not Found")</f>
        <v>South Zone 1</v>
      </c>
      <c r="U1865" s="2" t="s">
        <v>165</v>
      </c>
      <c r="V1865" s="2" t="str">
        <f>_xlfn.XLOOKUP(Table2[[#This Row],[Employee_ID]],Table5[Employee_ID],Table5[Employee Name],"Not Found")</f>
        <v>Vasanthi Gupta</v>
      </c>
      <c r="W1865" s="2">
        <v>1</v>
      </c>
      <c r="X1865" s="2">
        <v>1358.51</v>
      </c>
      <c r="Y1865" s="2">
        <v>0</v>
      </c>
      <c r="Z1865" s="2">
        <v>0</v>
      </c>
      <c r="AA1865" s="2">
        <v>12</v>
      </c>
      <c r="AB1865" s="2">
        <v>163.02000000000001</v>
      </c>
      <c r="AC1865" s="2">
        <v>1521.53</v>
      </c>
      <c r="AD1865" s="2">
        <v>1025.24</v>
      </c>
      <c r="AE1865" s="2">
        <f t="shared" si="61"/>
        <v>333.27</v>
      </c>
      <c r="AF1865" s="2" t="s">
        <v>35</v>
      </c>
      <c r="AG1865" s="42">
        <f>IFERROR(Table2[[#This Row],[Profit]]/Table2[[#This Row],[Sales Amount]],0)</f>
        <v>0.2190361018185642</v>
      </c>
      <c r="AH1865" s="2" t="str">
        <f>TRIM(Table2[[#This Row],[Payment Modee]])</f>
        <v>Debit Card</v>
      </c>
      <c r="AI1865" s="2" t="s">
        <v>26</v>
      </c>
      <c r="AJ1865" s="2" t="s">
        <v>27</v>
      </c>
      <c r="AK1865" s="2" t="s">
        <v>549</v>
      </c>
      <c r="AL1865" s="16" t="str">
        <f>IF(HOUR(Table2[[#This Row],[Order Time]])&lt;12,"Morning",IF(HOUR(Table2[[#This Row],[Order Time]])&lt;17,"Afternoon",IF(HOUR(Table2[[#This Row],[Order Time]])&lt;21,"Evening","Night")))</f>
        <v>Afternoon</v>
      </c>
      <c r="AM1865" s="16" t="s">
        <v>38</v>
      </c>
    </row>
    <row r="1866" spans="1:39" x14ac:dyDescent="0.25">
      <c r="A1866" s="13" t="s">
        <v>3706</v>
      </c>
      <c r="B1866" s="4">
        <v>45721</v>
      </c>
      <c r="C1866" s="2">
        <f>YEAR(Table2[[#This Row],[Invoice Date]])</f>
        <v>2025</v>
      </c>
      <c r="D1866" s="2" t="str">
        <f>TEXT(Table2[[#This Row],[Invoice Date]],"mmm")</f>
        <v>Mar</v>
      </c>
      <c r="E1866" s="2" t="str">
        <f>Table2[[#This Row],[Store_ID]]&amp;"-"&amp;Table2[[#This Row],[Year]]&amp;"-"&amp;Table2[[#This Row],[Month]]</f>
        <v>STR116-2025-Mar</v>
      </c>
      <c r="F1866" s="2" t="s">
        <v>3030</v>
      </c>
      <c r="G1866" s="2" t="str">
        <f>_xlfn.XLOOKUP(Table2[[#This Row],[Customer_ID]],Table3[Customer_ID],Table3[Customer Name],"Not Found")</f>
        <v>Vani Chetty</v>
      </c>
      <c r="H1866" s="2" t="str">
        <f>_xlfn.XLOOKUP(Table2[[#This Row],[Customer_ID]],Table3[Customer_ID],Table3[Gender],"Female")</f>
        <v>Female</v>
      </c>
      <c r="I1866" s="2" t="str">
        <f>_xlfn.XLOOKUP(Table2[[#This Row],[Customer_ID]],Table3[Customer_ID],Table3[City],"Missing Memebership")</f>
        <v>Madurai</v>
      </c>
      <c r="J1866" s="2" t="str">
        <f>_xlfn.XLOOKUP(Table2[[#This Row],[Customer_ID]],Table3[Customer_ID],Table3[State],"Karnataka")</f>
        <v>Tamil Nadu</v>
      </c>
      <c r="K1866" s="2" t="str">
        <f>_xlfn.XLOOKUP(Table2[[#This Row],[Customer_ID]],Table3[Customer_ID],Table3[Membership],"Regular")</f>
        <v>Silver</v>
      </c>
      <c r="L1866" s="2" t="s">
        <v>662</v>
      </c>
      <c r="M1866" s="2" t="str">
        <f>_xlfn.XLOOKUP(Table2[[#This Row],[Product_ID]],Table4[Product_ID],Table4[Product_Name],"Not Found")</f>
        <v>Bata Cotton Saree Mustard</v>
      </c>
      <c r="N1866" s="2" t="str">
        <f>_xlfn.XLOOKUP(Table2[[#This Row],[Product_ID]],Table4[Product_ID],Table4[Category],"Not Found")</f>
        <v>Women Sarees</v>
      </c>
      <c r="O1866" s="2" t="str">
        <f>_xlfn.XLOOKUP(Table2[[#This Row],[Product_ID]],Table4[Product_ID],Table4[Subcategory],"Not Found")</f>
        <v>Cotton Saree</v>
      </c>
      <c r="P1866" s="2" t="str">
        <f>_xlfn.XLOOKUP(Table2[[#This Row],[Product_ID]],Table4[Product_ID],Table4[Brand],"Missing Brand")</f>
        <v>Bata</v>
      </c>
      <c r="Q1866" s="2" t="s">
        <v>219</v>
      </c>
      <c r="R1866" s="2" t="str">
        <f>_xlfn.XLOOKUP(Table2[[#This Row],[Store_ID]],Table6[Store_ID],Table6[Store Name],"Not Found")</f>
        <v>TrendMart Madurai High Street</v>
      </c>
      <c r="S1866" s="2">
        <f>_xlfn.XLOOKUP(Table2[[#This Row],[Store_ID]],Table6[Store_ID],Table6[Monthly Target],"Missing Target")</f>
        <v>2000000</v>
      </c>
      <c r="T1866" s="2" t="str">
        <f>_xlfn.XLOOKUP(Table2[[#This Row],[Store_ID]],Table6[Store_ID],Table6[Region],"Not Found")</f>
        <v>South Zone 1</v>
      </c>
      <c r="U1866" s="2" t="s">
        <v>435</v>
      </c>
      <c r="V1866" s="2" t="str">
        <f>_xlfn.XLOOKUP(Table2[[#This Row],[Employee_ID]],Table5[Employee_ID],Table5[Employee Name],"Not Found")</f>
        <v>Gopal Prasad</v>
      </c>
      <c r="W1866" s="2">
        <v>1</v>
      </c>
      <c r="X1866" s="2">
        <v>3412.08</v>
      </c>
      <c r="Y1866" s="2">
        <v>20</v>
      </c>
      <c r="Z1866" s="2">
        <v>682.42</v>
      </c>
      <c r="AA1866" s="2">
        <v>12</v>
      </c>
      <c r="AB1866" s="2">
        <v>327.56</v>
      </c>
      <c r="AC1866" s="2">
        <v>3057.22</v>
      </c>
      <c r="AD1866" s="2">
        <v>2710.05</v>
      </c>
      <c r="AE1866" s="2">
        <f t="shared" si="61"/>
        <v>19.609999999999616</v>
      </c>
      <c r="AF1866" s="2" t="s">
        <v>69</v>
      </c>
      <c r="AG1866" s="42">
        <f>IFERROR(Table2[[#This Row],[Profit]]/Table2[[#This Row],[Sales Amount]],0)</f>
        <v>6.4143241245313114E-3</v>
      </c>
      <c r="AH1866" s="2" t="str">
        <f>TRIM(Table2[[#This Row],[Payment Modee]])</f>
        <v>Cash</v>
      </c>
      <c r="AI1866" s="2" t="s">
        <v>26</v>
      </c>
      <c r="AJ1866" s="2" t="s">
        <v>27</v>
      </c>
      <c r="AK1866" s="2" t="s">
        <v>1110</v>
      </c>
      <c r="AL1866" s="16" t="str">
        <f>IF(HOUR(Table2[[#This Row],[Order Time]])&lt;12,"Morning",IF(HOUR(Table2[[#This Row],[Order Time]])&lt;17,"Afternoon",IF(HOUR(Table2[[#This Row],[Order Time]])&lt;21,"Evening","Night")))</f>
        <v>Evening</v>
      </c>
      <c r="AM1866" s="16" t="s">
        <v>29</v>
      </c>
    </row>
    <row r="1867" spans="1:39" x14ac:dyDescent="0.25">
      <c r="A1867" s="13" t="s">
        <v>3707</v>
      </c>
      <c r="B1867" s="4">
        <v>45609</v>
      </c>
      <c r="C1867" s="2">
        <f>YEAR(Table2[[#This Row],[Invoice Date]])</f>
        <v>2024</v>
      </c>
      <c r="D1867" s="2" t="str">
        <f>TEXT(Table2[[#This Row],[Invoice Date]],"mmm")</f>
        <v>Nov</v>
      </c>
      <c r="E1867" s="2" t="str">
        <f>Table2[[#This Row],[Store_ID]]&amp;"-"&amp;Table2[[#This Row],[Year]]&amp;"-"&amp;Table2[[#This Row],[Month]]</f>
        <v>STR040-2024-Nov</v>
      </c>
      <c r="F1867" s="2" t="s">
        <v>3025</v>
      </c>
      <c r="G1867" s="2" t="str">
        <f>_xlfn.XLOOKUP(Table2[[#This Row],[Customer_ID]],Table3[Customer_ID],Table3[Customer Name],"Not Found")</f>
        <v>Sunita Subramaniam</v>
      </c>
      <c r="H1867" s="2" t="str">
        <f>_xlfn.XLOOKUP(Table2[[#This Row],[Customer_ID]],Table3[Customer_ID],Table3[Gender],"Female")</f>
        <v>Female</v>
      </c>
      <c r="I1867" s="2" t="str">
        <f>_xlfn.XLOOKUP(Table2[[#This Row],[Customer_ID]],Table3[Customer_ID],Table3[City],"Missing Memebership")</f>
        <v>Kollam</v>
      </c>
      <c r="J1867" s="2" t="str">
        <f>_xlfn.XLOOKUP(Table2[[#This Row],[Customer_ID]],Table3[Customer_ID],Table3[State],"Karnataka")</f>
        <v>Kerala</v>
      </c>
      <c r="K1867" s="2" t="str">
        <f>_xlfn.XLOOKUP(Table2[[#This Row],[Customer_ID]],Table3[Customer_ID],Table3[Membership],"Regular")</f>
        <v>Platinum</v>
      </c>
      <c r="L1867" s="2" t="s">
        <v>946</v>
      </c>
      <c r="M1867" s="2" t="str">
        <f>_xlfn.XLOOKUP(Table2[[#This Row],[Product_ID]],Table4[Product_ID],Table4[Product_Name],"Not Found")</f>
        <v>Nalli Silks Card Holder Beige</v>
      </c>
      <c r="N1867" s="2" t="str">
        <f>_xlfn.XLOOKUP(Table2[[#This Row],[Product_ID]],Table4[Product_ID],Table4[Category],"Not Found")</f>
        <v>Wallets</v>
      </c>
      <c r="O1867" s="2" t="str">
        <f>_xlfn.XLOOKUP(Table2[[#This Row],[Product_ID]],Table4[Product_ID],Table4[Subcategory],"Not Found")</f>
        <v>Card Holder</v>
      </c>
      <c r="P1867" s="2" t="str">
        <f>_xlfn.XLOOKUP(Table2[[#This Row],[Product_ID]],Table4[Product_ID],Table4[Brand],"Missing Brand")</f>
        <v>Nalli Silks</v>
      </c>
      <c r="Q1867" s="2" t="s">
        <v>123</v>
      </c>
      <c r="R1867" s="2" t="str">
        <f>_xlfn.XLOOKUP(Table2[[#This Row],[Store_ID]],Table6[Store_ID],Table6[Store Name],"Not Found")</f>
        <v>TrendMart Nizamabad Mall Kiosk</v>
      </c>
      <c r="S1867" s="2">
        <f>_xlfn.XLOOKUP(Table2[[#This Row],[Store_ID]],Table6[Store_ID],Table6[Monthly Target],"Missing Target")</f>
        <v>1200000</v>
      </c>
      <c r="T1867" s="2" t="str">
        <f>_xlfn.XLOOKUP(Table2[[#This Row],[Store_ID]],Table6[Store_ID],Table6[Region],"Not Found")</f>
        <v>South Zone 2</v>
      </c>
      <c r="U1867" s="2" t="s">
        <v>349</v>
      </c>
      <c r="V1867" s="2" t="str">
        <f>_xlfn.XLOOKUP(Table2[[#This Row],[Employee_ID]],Table5[Employee_ID],Table5[Employee Name],"Not Found")</f>
        <v>Chitra Bhat</v>
      </c>
      <c r="W1867" s="2">
        <v>1</v>
      </c>
      <c r="X1867" s="2">
        <v>1525.26</v>
      </c>
      <c r="Y1867" s="2">
        <v>5</v>
      </c>
      <c r="Z1867" s="2">
        <v>76.260000000000005</v>
      </c>
      <c r="AA1867" s="2">
        <v>12</v>
      </c>
      <c r="AB1867" s="2">
        <v>173.88</v>
      </c>
      <c r="AC1867" s="2">
        <v>1622.88</v>
      </c>
      <c r="AD1867" s="2">
        <v>1116.33</v>
      </c>
      <c r="AE1867" s="2">
        <f t="shared" si="61"/>
        <v>332.67000000000019</v>
      </c>
      <c r="AF1867" s="2" t="s">
        <v>25</v>
      </c>
      <c r="AG1867" s="42">
        <f>IFERROR(Table2[[#This Row],[Profit]]/Table2[[#This Row],[Sales Amount]],0)</f>
        <v>0.20498742975451059</v>
      </c>
      <c r="AH1867" s="2" t="str">
        <f>TRIM(Table2[[#This Row],[Payment Modee]])</f>
        <v>UPI</v>
      </c>
      <c r="AI1867" s="2" t="s">
        <v>36</v>
      </c>
      <c r="AJ1867" s="2" t="s">
        <v>27</v>
      </c>
      <c r="AK1867" s="2" t="s">
        <v>2401</v>
      </c>
      <c r="AL1867" s="16" t="str">
        <f>IF(HOUR(Table2[[#This Row],[Order Time]])&lt;12,"Morning",IF(HOUR(Table2[[#This Row],[Order Time]])&lt;17,"Afternoon",IF(HOUR(Table2[[#This Row],[Order Time]])&lt;21,"Evening","Night")))</f>
        <v>Afternoon</v>
      </c>
      <c r="AM1867" s="16" t="s">
        <v>29</v>
      </c>
    </row>
    <row r="1868" spans="1:39" x14ac:dyDescent="0.25">
      <c r="A1868" s="13" t="s">
        <v>3708</v>
      </c>
      <c r="B1868" s="4">
        <v>45557</v>
      </c>
      <c r="C1868" s="2">
        <f>YEAR(Table2[[#This Row],[Invoice Date]])</f>
        <v>2024</v>
      </c>
      <c r="D1868" s="2" t="str">
        <f>TEXT(Table2[[#This Row],[Invoice Date]],"mmm")</f>
        <v>Sep</v>
      </c>
      <c r="E1868" s="2" t="str">
        <f>Table2[[#This Row],[Store_ID]]&amp;"-"&amp;Table2[[#This Row],[Year]]&amp;"-"&amp;Table2[[#This Row],[Month]]</f>
        <v>STR043-2024-Sep</v>
      </c>
      <c r="F1868" s="2" t="s">
        <v>1350</v>
      </c>
      <c r="G1868" s="2" t="str">
        <f>_xlfn.XLOOKUP(Table2[[#This Row],[Customer_ID]],Table3[Customer_ID],Table3[Customer Name],"Not Found")</f>
        <v>Dhruv Natarajan</v>
      </c>
      <c r="H1868" s="2" t="str">
        <f>_xlfn.XLOOKUP(Table2[[#This Row],[Customer_ID]],Table3[Customer_ID],Table3[Gender],"Female")</f>
        <v>Male</v>
      </c>
      <c r="I1868" s="2" t="str">
        <f>_xlfn.XLOOKUP(Table2[[#This Row],[Customer_ID]],Table3[Customer_ID],Table3[City],"Missing Memebership")</f>
        <v>Nellore</v>
      </c>
      <c r="J1868" s="2" t="str">
        <f>_xlfn.XLOOKUP(Table2[[#This Row],[Customer_ID]],Table3[Customer_ID],Table3[State],"Karnataka")</f>
        <v>Andhra Pradesh</v>
      </c>
      <c r="K1868" s="2" t="str">
        <f>_xlfn.XLOOKUP(Table2[[#This Row],[Customer_ID]],Table3[Customer_ID],Table3[Membership],"Regular")</f>
        <v>Platinum</v>
      </c>
      <c r="L1868" s="2" t="s">
        <v>532</v>
      </c>
      <c r="M1868" s="2" t="str">
        <f>_xlfn.XLOOKUP(Table2[[#This Row],[Product_ID]],Table4[Product_ID],Table4[Product_Name],"Not Found")</f>
        <v>Fabindia Shorts Cream</v>
      </c>
      <c r="N1868" s="2" t="str">
        <f>_xlfn.XLOOKUP(Table2[[#This Row],[Product_ID]],Table4[Product_ID],Table4[Category],"Not Found")</f>
        <v>Sportswear</v>
      </c>
      <c r="O1868" s="2" t="str">
        <f>_xlfn.XLOOKUP(Table2[[#This Row],[Product_ID]],Table4[Product_ID],Table4[Subcategory],"Not Found")</f>
        <v>Shorts</v>
      </c>
      <c r="P1868" s="2" t="str">
        <f>_xlfn.XLOOKUP(Table2[[#This Row],[Product_ID]],Table4[Product_ID],Table4[Brand],"Missing Brand")</f>
        <v>Fabindia</v>
      </c>
      <c r="Q1868" s="2" t="s">
        <v>908</v>
      </c>
      <c r="R1868" s="2" t="str">
        <f>_xlfn.XLOOKUP(Table2[[#This Row],[Store_ID]],Table6[Store_ID],Table6[Store Name],"Not Found")</f>
        <v>TrendMart Mangaluru Standard</v>
      </c>
      <c r="S1868" s="2">
        <f>_xlfn.XLOOKUP(Table2[[#This Row],[Store_ID]],Table6[Store_ID],Table6[Monthly Target],"Missing Target")</f>
        <v>1500000</v>
      </c>
      <c r="T1868" s="2" t="str">
        <f>_xlfn.XLOOKUP(Table2[[#This Row],[Store_ID]],Table6[Store_ID],Table6[Region],"Not Found")</f>
        <v>South Zone 2</v>
      </c>
      <c r="U1868" s="2" t="s">
        <v>400</v>
      </c>
      <c r="V1868" s="2" t="str">
        <f>_xlfn.XLOOKUP(Table2[[#This Row],[Employee_ID]],Table5[Employee_ID],Table5[Employee Name],"Not Found")</f>
        <v>Anil Reddy</v>
      </c>
      <c r="W1868" s="2">
        <v>3</v>
      </c>
      <c r="X1868" s="2">
        <v>852.21</v>
      </c>
      <c r="Y1868" s="2">
        <v>0</v>
      </c>
      <c r="Z1868" s="2">
        <v>0</v>
      </c>
      <c r="AA1868" s="2">
        <v>5</v>
      </c>
      <c r="AB1868" s="2">
        <v>127.83</v>
      </c>
      <c r="AC1868" s="2">
        <v>2684.46</v>
      </c>
      <c r="AD1868" s="2">
        <v>1536.33</v>
      </c>
      <c r="AE1868" s="2">
        <f t="shared" si="61"/>
        <v>1020.3000000000001</v>
      </c>
      <c r="AF1868" s="2" t="s">
        <v>35</v>
      </c>
      <c r="AG1868" s="42">
        <f>IFERROR(Table2[[#This Row],[Profit]]/Table2[[#This Row],[Sales Amount]],0)</f>
        <v>0.38007643995440427</v>
      </c>
      <c r="AH1868" s="2" t="str">
        <f>TRIM(Table2[[#This Row],[Payment Modee]])</f>
        <v>Debit Card</v>
      </c>
      <c r="AI1868" s="2" t="s">
        <v>26</v>
      </c>
      <c r="AJ1868" s="2" t="s">
        <v>27</v>
      </c>
      <c r="AK1868" s="2" t="s">
        <v>317</v>
      </c>
      <c r="AL1868" s="16" t="str">
        <f>IF(HOUR(Table2[[#This Row],[Order Time]])&lt;12,"Morning",IF(HOUR(Table2[[#This Row],[Order Time]])&lt;17,"Afternoon",IF(HOUR(Table2[[#This Row],[Order Time]])&lt;21,"Evening","Night")))</f>
        <v>Afternoon</v>
      </c>
      <c r="AM1868" s="16" t="s">
        <v>38</v>
      </c>
    </row>
    <row r="1869" spans="1:39" x14ac:dyDescent="0.25">
      <c r="A1869" s="13" t="s">
        <v>3709</v>
      </c>
      <c r="B1869" s="4">
        <v>45566</v>
      </c>
      <c r="C1869" s="2">
        <f>YEAR(Table2[[#This Row],[Invoice Date]])</f>
        <v>2024</v>
      </c>
      <c r="D1869" s="2" t="str">
        <f>TEXT(Table2[[#This Row],[Invoice Date]],"mmm")</f>
        <v>Oct</v>
      </c>
      <c r="E1869" s="2" t="str">
        <f>Table2[[#This Row],[Store_ID]]&amp;"-"&amp;Table2[[#This Row],[Year]]&amp;"-"&amp;Table2[[#This Row],[Month]]</f>
        <v>STR077-2024-Oct</v>
      </c>
      <c r="F1869" s="2" t="s">
        <v>212</v>
      </c>
      <c r="G1869" s="2" t="str">
        <f>_xlfn.XLOOKUP(Table2[[#This Row],[Customer_ID]],Table3[Customer_ID],Table3[Customer Name],"Not Found")</f>
        <v>Hemanth Pillai</v>
      </c>
      <c r="H1869" s="2" t="str">
        <f>_xlfn.XLOOKUP(Table2[[#This Row],[Customer_ID]],Table3[Customer_ID],Table3[Gender],"Female")</f>
        <v>Male</v>
      </c>
      <c r="I1869" s="2" t="str">
        <f>_xlfn.XLOOKUP(Table2[[#This Row],[Customer_ID]],Table3[Customer_ID],Table3[City],"Missing Memebership")</f>
        <v>Bengaluru</v>
      </c>
      <c r="J1869" s="2" t="str">
        <f>_xlfn.XLOOKUP(Table2[[#This Row],[Customer_ID]],Table3[Customer_ID],Table3[State],"Karnataka")</f>
        <v>Karnataka</v>
      </c>
      <c r="K1869" s="2" t="str">
        <f>_xlfn.XLOOKUP(Table2[[#This Row],[Customer_ID]],Table3[Customer_ID],Table3[Membership],"Regular")</f>
        <v>Platinum</v>
      </c>
      <c r="L1869" s="2" t="s">
        <v>584</v>
      </c>
      <c r="M1869" s="2" t="str">
        <f>_xlfn.XLOOKUP(Table2[[#This Row],[Product_ID]],Table4[Product_ID],Table4[Product_Name],"Not Found")</f>
        <v>Nalli Silks Casual Top Charcoal</v>
      </c>
      <c r="N1869" s="2" t="str">
        <f>_xlfn.XLOOKUP(Table2[[#This Row],[Product_ID]],Table4[Product_ID],Table4[Category],"Not Found")</f>
        <v>Women Tops</v>
      </c>
      <c r="O1869" s="2" t="str">
        <f>_xlfn.XLOOKUP(Table2[[#This Row],[Product_ID]],Table4[Product_ID],Table4[Subcategory],"Not Found")</f>
        <v>Casual Top</v>
      </c>
      <c r="P1869" s="2" t="str">
        <f>_xlfn.XLOOKUP(Table2[[#This Row],[Product_ID]],Table4[Product_ID],Table4[Brand],"Missing Brand")</f>
        <v>Nalli Silks</v>
      </c>
      <c r="Q1869" s="2" t="s">
        <v>557</v>
      </c>
      <c r="R1869" s="2" t="str">
        <f>_xlfn.XLOOKUP(Table2[[#This Row],[Store_ID]],Table6[Store_ID],Table6[Store Name],"Not Found")</f>
        <v>TrendMart Hyderabad Mall Kiosk</v>
      </c>
      <c r="S1869" s="2">
        <f>_xlfn.XLOOKUP(Table2[[#This Row],[Store_ID]],Table6[Store_ID],Table6[Monthly Target],"Missing Target")</f>
        <v>2500000</v>
      </c>
      <c r="T1869" s="2" t="str">
        <f>_xlfn.XLOOKUP(Table2[[#This Row],[Store_ID]],Table6[Store_ID],Table6[Region],"Not Found")</f>
        <v>South Zone 2</v>
      </c>
      <c r="U1869" s="2" t="s">
        <v>181</v>
      </c>
      <c r="V1869" s="2" t="str">
        <f>_xlfn.XLOOKUP(Table2[[#This Row],[Employee_ID]],Table5[Employee_ID],Table5[Employee Name],"Not Found")</f>
        <v>Dhruv Mishra</v>
      </c>
      <c r="W1869" s="2">
        <v>1</v>
      </c>
      <c r="X1869" s="2">
        <v>1122.8499999999999</v>
      </c>
      <c r="Y1869" s="2">
        <v>15</v>
      </c>
      <c r="Z1869" s="2">
        <v>168.43</v>
      </c>
      <c r="AA1869" s="2">
        <v>12</v>
      </c>
      <c r="AB1869" s="2">
        <v>114.53</v>
      </c>
      <c r="AC1869" s="2">
        <v>1068.95</v>
      </c>
      <c r="AD1869" s="2">
        <v>699.84</v>
      </c>
      <c r="AE1869" s="2">
        <f t="shared" si="61"/>
        <v>254.58</v>
      </c>
      <c r="AF1869" s="2" t="s">
        <v>56</v>
      </c>
      <c r="AG1869" s="42">
        <f>IFERROR(Table2[[#This Row],[Profit]]/Table2[[#This Row],[Sales Amount]],0)</f>
        <v>0.23815894101688573</v>
      </c>
      <c r="AH1869" s="2" t="str">
        <f>TRIM(Table2[[#This Row],[Payment Modee]])</f>
        <v>Credit Card</v>
      </c>
      <c r="AI1869" s="2" t="s">
        <v>36</v>
      </c>
      <c r="AJ1869" s="2" t="s">
        <v>27</v>
      </c>
      <c r="AK1869" s="2" t="s">
        <v>2775</v>
      </c>
      <c r="AL1869" s="16" t="str">
        <f>IF(HOUR(Table2[[#This Row],[Order Time]])&lt;12,"Morning",IF(HOUR(Table2[[#This Row],[Order Time]])&lt;17,"Afternoon",IF(HOUR(Table2[[#This Row],[Order Time]])&lt;21,"Evening","Night")))</f>
        <v>Night</v>
      </c>
      <c r="AM1869" s="16" t="s">
        <v>29</v>
      </c>
    </row>
    <row r="1870" spans="1:39" x14ac:dyDescent="0.25">
      <c r="A1870" s="13" t="s">
        <v>3710</v>
      </c>
      <c r="B1870" s="4">
        <v>45572</v>
      </c>
      <c r="C1870" s="2">
        <f>YEAR(Table2[[#This Row],[Invoice Date]])</f>
        <v>2024</v>
      </c>
      <c r="D1870" s="2" t="str">
        <f>TEXT(Table2[[#This Row],[Invoice Date]],"mmm")</f>
        <v>Oct</v>
      </c>
      <c r="E1870" s="2" t="str">
        <f>Table2[[#This Row],[Store_ID]]&amp;"-"&amp;Table2[[#This Row],[Year]]&amp;"-"&amp;Table2[[#This Row],[Month]]</f>
        <v>STR005-2024-Oct</v>
      </c>
      <c r="F1870" s="2" t="s">
        <v>2143</v>
      </c>
      <c r="G1870" s="2" t="str">
        <f>_xlfn.XLOOKUP(Table2[[#This Row],[Customer_ID]],Table3[Customer_ID],Table3[Customer Name],"Not Found")</f>
        <v>Deepika Shetty</v>
      </c>
      <c r="H1870" s="2" t="str">
        <f>_xlfn.XLOOKUP(Table2[[#This Row],[Customer_ID]],Table3[Customer_ID],Table3[Gender],"Female")</f>
        <v>Female</v>
      </c>
      <c r="I1870" s="2" t="str">
        <f>_xlfn.XLOOKUP(Table2[[#This Row],[Customer_ID]],Table3[Customer_ID],Table3[City],"Missing Memebership")</f>
        <v>Kurnool</v>
      </c>
      <c r="J1870" s="2" t="str">
        <f>_xlfn.XLOOKUP(Table2[[#This Row],[Customer_ID]],Table3[Customer_ID],Table3[State],"Karnataka")</f>
        <v>Andhra Pradesh</v>
      </c>
      <c r="K1870" s="2" t="str">
        <f>_xlfn.XLOOKUP(Table2[[#This Row],[Customer_ID]],Table3[Customer_ID],Table3[Membership],"Regular")</f>
        <v>Regular</v>
      </c>
      <c r="L1870" s="2" t="s">
        <v>927</v>
      </c>
      <c r="M1870" s="2" t="str">
        <f>_xlfn.XLOOKUP(Table2[[#This Row],[Product_ID]],Table4[Product_ID],Table4[Product_Name],"Not Found")</f>
        <v>Skechers Casual Belt Sky Blue</v>
      </c>
      <c r="N1870" s="2" t="str">
        <f>_xlfn.XLOOKUP(Table2[[#This Row],[Product_ID]],Table4[Product_ID],Table4[Category],"Not Found")</f>
        <v>Belts</v>
      </c>
      <c r="O1870" s="2" t="str">
        <f>_xlfn.XLOOKUP(Table2[[#This Row],[Product_ID]],Table4[Product_ID],Table4[Subcategory],"Not Found")</f>
        <v>Casual Belt</v>
      </c>
      <c r="P1870" s="2" t="str">
        <f>_xlfn.XLOOKUP(Table2[[#This Row],[Product_ID]],Table4[Product_ID],Table4[Brand],"Missing Brand")</f>
        <v>Skechers</v>
      </c>
      <c r="Q1870" s="2" t="s">
        <v>152</v>
      </c>
      <c r="R1870" s="2" t="str">
        <f>_xlfn.XLOOKUP(Table2[[#This Row],[Store_ID]],Table6[Store_ID],Table6[Store Name],"Not Found")</f>
        <v>TrendMart Kochi High Street</v>
      </c>
      <c r="S1870" s="2">
        <f>_xlfn.XLOOKUP(Table2[[#This Row],[Store_ID]],Table6[Store_ID],Table6[Monthly Target],"Missing Target")</f>
        <v>2000000</v>
      </c>
      <c r="T1870" s="2" t="str">
        <f>_xlfn.XLOOKUP(Table2[[#This Row],[Store_ID]],Table6[Store_ID],Table6[Region],"Not Found")</f>
        <v>South Zone 1</v>
      </c>
      <c r="U1870" s="2" t="s">
        <v>263</v>
      </c>
      <c r="V1870" s="2" t="str">
        <f>_xlfn.XLOOKUP(Table2[[#This Row],[Employee_ID]],Table5[Employee_ID],Table5[Employee Name],"Not Found")</f>
        <v>Sathish Sundaram</v>
      </c>
      <c r="W1870" s="2">
        <v>1</v>
      </c>
      <c r="X1870" s="2">
        <v>869.69</v>
      </c>
      <c r="Y1870" s="2">
        <v>0</v>
      </c>
      <c r="Z1870" s="2">
        <v>0</v>
      </c>
      <c r="AA1870" s="2">
        <v>5</v>
      </c>
      <c r="AB1870" s="2">
        <v>43.48</v>
      </c>
      <c r="AC1870" s="2">
        <v>913.17</v>
      </c>
      <c r="AD1870" s="2">
        <v>590.02</v>
      </c>
      <c r="AE1870" s="2">
        <f t="shared" si="61"/>
        <v>279.66999999999996</v>
      </c>
      <c r="AF1870" s="2" t="s">
        <v>25</v>
      </c>
      <c r="AG1870" s="42">
        <f>IFERROR(Table2[[#This Row],[Profit]]/Table2[[#This Row],[Sales Amount]],0)</f>
        <v>0.30626279882168705</v>
      </c>
      <c r="AH1870" s="2" t="str">
        <f>TRIM(Table2[[#This Row],[Payment Modee]])</f>
        <v>UPI</v>
      </c>
      <c r="AI1870" s="2" t="s">
        <v>26</v>
      </c>
      <c r="AJ1870" s="2" t="s">
        <v>27</v>
      </c>
      <c r="AK1870" s="2" t="s">
        <v>28</v>
      </c>
      <c r="AL1870" s="16" t="str">
        <f>IF(HOUR(Table2[[#This Row],[Order Time]])&lt;12,"Morning",IF(HOUR(Table2[[#This Row],[Order Time]])&lt;17,"Afternoon",IF(HOUR(Table2[[#This Row],[Order Time]])&lt;21,"Evening","Night")))</f>
        <v>Evening</v>
      </c>
      <c r="AM1870" s="16" t="s">
        <v>29</v>
      </c>
    </row>
    <row r="1871" spans="1:39" x14ac:dyDescent="0.25">
      <c r="A1871" s="13" t="s">
        <v>3711</v>
      </c>
      <c r="B1871" s="4">
        <v>45594</v>
      </c>
      <c r="C1871" s="2">
        <f>YEAR(Table2[[#This Row],[Invoice Date]])</f>
        <v>2024</v>
      </c>
      <c r="D1871" s="2" t="str">
        <f>TEXT(Table2[[#This Row],[Invoice Date]],"mmm")</f>
        <v>Oct</v>
      </c>
      <c r="E1871" s="2" t="str">
        <f>Table2[[#This Row],[Store_ID]]&amp;"-"&amp;Table2[[#This Row],[Year]]&amp;"-"&amp;Table2[[#This Row],[Month]]</f>
        <v>STR018-2024-Oct</v>
      </c>
      <c r="F1871" s="2" t="s">
        <v>2947</v>
      </c>
      <c r="G1871" s="2" t="str">
        <f>_xlfn.XLOOKUP(Table2[[#This Row],[Customer_ID]],Table3[Customer_ID],Table3[Customer Name],"Not Found")</f>
        <v>Manoj Raman</v>
      </c>
      <c r="H1871" s="2" t="str">
        <f>_xlfn.XLOOKUP(Table2[[#This Row],[Customer_ID]],Table3[Customer_ID],Table3[Gender],"Female")</f>
        <v>Male</v>
      </c>
      <c r="I1871" s="2" t="str">
        <f>_xlfn.XLOOKUP(Table2[[#This Row],[Customer_ID]],Table3[Customer_ID],Table3[City],"Missing Memebership")</f>
        <v>Visakhapatnam</v>
      </c>
      <c r="J1871" s="2" t="str">
        <f>_xlfn.XLOOKUP(Table2[[#This Row],[Customer_ID]],Table3[Customer_ID],Table3[State],"Karnataka")</f>
        <v>Andhra Pradesh</v>
      </c>
      <c r="K1871" s="2" t="str">
        <f>_xlfn.XLOOKUP(Table2[[#This Row],[Customer_ID]],Table3[Customer_ID],Table3[Membership],"Regular")</f>
        <v>Regular</v>
      </c>
      <c r="L1871" s="2" t="s">
        <v>1189</v>
      </c>
      <c r="M1871" s="2" t="str">
        <f>_xlfn.XLOOKUP(Table2[[#This Row],[Product_ID]],Table4[Product_ID],Table4[Product_Name],"Not Found")</f>
        <v>Tanishq Sling Bag Pink</v>
      </c>
      <c r="N1871" s="2" t="str">
        <f>_xlfn.XLOOKUP(Table2[[#This Row],[Product_ID]],Table4[Product_ID],Table4[Category],"Not Found")</f>
        <v>Handbags</v>
      </c>
      <c r="O1871" s="2" t="str">
        <f>_xlfn.XLOOKUP(Table2[[#This Row],[Product_ID]],Table4[Product_ID],Table4[Subcategory],"Not Found")</f>
        <v>Sling Bag</v>
      </c>
      <c r="P1871" s="2" t="str">
        <f>_xlfn.XLOOKUP(Table2[[#This Row],[Product_ID]],Table4[Product_ID],Table4[Brand],"Missing Brand")</f>
        <v>Tanishq</v>
      </c>
      <c r="Q1871" s="2" t="s">
        <v>348</v>
      </c>
      <c r="R1871" s="2" t="str">
        <f>_xlfn.XLOOKUP(Table2[[#This Row],[Store_ID]],Table6[Store_ID],Table6[Store Name],"Not Found")</f>
        <v>TrendMart Visakhapatnam High Street</v>
      </c>
      <c r="S1871" s="2">
        <f>_xlfn.XLOOKUP(Table2[[#This Row],[Store_ID]],Table6[Store_ID],Table6[Monthly Target],"Missing Target")</f>
        <v>2000000</v>
      </c>
      <c r="T1871" s="2" t="str">
        <f>_xlfn.XLOOKUP(Table2[[#This Row],[Store_ID]],Table6[Store_ID],Table6[Region],"Not Found")</f>
        <v>South Zone 3</v>
      </c>
      <c r="U1871" s="2" t="s">
        <v>289</v>
      </c>
      <c r="V1871" s="2" t="str">
        <f>_xlfn.XLOOKUP(Table2[[#This Row],[Employee_ID]],Table5[Employee_ID],Table5[Employee Name],"Not Found")</f>
        <v>Anitha Ramachandran</v>
      </c>
      <c r="W1871" s="2">
        <v>2</v>
      </c>
      <c r="X1871" s="2">
        <v>942.14</v>
      </c>
      <c r="Y1871" s="2">
        <v>0</v>
      </c>
      <c r="Z1871" s="2">
        <v>0</v>
      </c>
      <c r="AA1871" s="2">
        <v>5</v>
      </c>
      <c r="AB1871" s="2">
        <v>94.21</v>
      </c>
      <c r="AC1871" s="2">
        <v>1978.49</v>
      </c>
      <c r="AD1871" s="2">
        <v>1342.38</v>
      </c>
      <c r="AE1871" s="2">
        <f t="shared" si="61"/>
        <v>541.89999999999986</v>
      </c>
      <c r="AF1871" s="2" t="s">
        <v>25</v>
      </c>
      <c r="AG1871" s="42">
        <f>IFERROR(Table2[[#This Row],[Profit]]/Table2[[#This Row],[Sales Amount]],0)</f>
        <v>0.27389574877810846</v>
      </c>
      <c r="AH1871" s="2" t="str">
        <f>TRIM(Table2[[#This Row],[Payment Modee]])</f>
        <v>UPI</v>
      </c>
      <c r="AI1871" s="2" t="s">
        <v>26</v>
      </c>
      <c r="AJ1871" s="2" t="s">
        <v>27</v>
      </c>
      <c r="AK1871" s="2" t="s">
        <v>1692</v>
      </c>
      <c r="AL1871" s="16" t="str">
        <f>IF(HOUR(Table2[[#This Row],[Order Time]])&lt;12,"Morning",IF(HOUR(Table2[[#This Row],[Order Time]])&lt;17,"Afternoon",IF(HOUR(Table2[[#This Row],[Order Time]])&lt;21,"Evening","Night")))</f>
        <v>Evening</v>
      </c>
      <c r="AM1871" s="16" t="s">
        <v>29</v>
      </c>
    </row>
    <row r="1872" spans="1:39" x14ac:dyDescent="0.25">
      <c r="A1872" s="13" t="s">
        <v>3712</v>
      </c>
      <c r="B1872" s="4">
        <v>45534</v>
      </c>
      <c r="C1872" s="2">
        <f>YEAR(Table2[[#This Row],[Invoice Date]])</f>
        <v>2024</v>
      </c>
      <c r="D1872" s="2" t="str">
        <f>TEXT(Table2[[#This Row],[Invoice Date]],"mmm")</f>
        <v>Aug</v>
      </c>
      <c r="E1872" s="2" t="str">
        <f>Table2[[#This Row],[Store_ID]]&amp;"-"&amp;Table2[[#This Row],[Year]]&amp;"-"&amp;Table2[[#This Row],[Month]]</f>
        <v>STR003-2024-Aug</v>
      </c>
      <c r="F1872" s="2" t="s">
        <v>2604</v>
      </c>
      <c r="G1872" s="2" t="str">
        <f>_xlfn.XLOOKUP(Table2[[#This Row],[Customer_ID]],Table3[Customer_ID],Table3[Customer Name],"Not Found")</f>
        <v>Pallavi Yadav</v>
      </c>
      <c r="H1872" s="2" t="str">
        <f>_xlfn.XLOOKUP(Table2[[#This Row],[Customer_ID]],Table3[Customer_ID],Table3[Gender],"Female")</f>
        <v>Female</v>
      </c>
      <c r="I1872" s="2" t="str">
        <f>_xlfn.XLOOKUP(Table2[[#This Row],[Customer_ID]],Table3[Customer_ID],Table3[City],"Missing Memebership")</f>
        <v>Nizamabad</v>
      </c>
      <c r="J1872" s="2" t="str">
        <f>_xlfn.XLOOKUP(Table2[[#This Row],[Customer_ID]],Table3[Customer_ID],Table3[State],"Karnataka")</f>
        <v>Telangana</v>
      </c>
      <c r="K1872" s="2" t="str">
        <f>_xlfn.XLOOKUP(Table2[[#This Row],[Customer_ID]],Table3[Customer_ID],Table3[Membership],"Regular")</f>
        <v>Gold</v>
      </c>
      <c r="L1872" s="2" t="s">
        <v>53</v>
      </c>
      <c r="M1872" s="2" t="str">
        <f>_xlfn.XLOOKUP(Table2[[#This Row],[Product_ID]],Table4[Product_ID],Table4[Product_Name],"Not Found")</f>
        <v>Reebok Printed Kurti Wine</v>
      </c>
      <c r="N1872" s="2" t="str">
        <f>_xlfn.XLOOKUP(Table2[[#This Row],[Product_ID]],Table4[Product_ID],Table4[Category],"Not Found")</f>
        <v>Women Kurtis</v>
      </c>
      <c r="O1872" s="2" t="str">
        <f>_xlfn.XLOOKUP(Table2[[#This Row],[Product_ID]],Table4[Product_ID],Table4[Subcategory],"Not Found")</f>
        <v>Printed Kurti</v>
      </c>
      <c r="P1872" s="2" t="str">
        <f>_xlfn.XLOOKUP(Table2[[#This Row],[Product_ID]],Table4[Product_ID],Table4[Brand],"Missing Brand")</f>
        <v>Reebok</v>
      </c>
      <c r="Q1872" s="2" t="s">
        <v>959</v>
      </c>
      <c r="R1872" s="2" t="str">
        <f>_xlfn.XLOOKUP(Table2[[#This Row],[Store_ID]],Table6[Store_ID],Table6[Store Name],"Not Found")</f>
        <v>TrendMart Tumakuru High Street</v>
      </c>
      <c r="S1872" s="2">
        <f>_xlfn.XLOOKUP(Table2[[#This Row],[Store_ID]],Table6[Store_ID],Table6[Monthly Target],"Missing Target")</f>
        <v>2500000</v>
      </c>
      <c r="T1872" s="2" t="str">
        <f>_xlfn.XLOOKUP(Table2[[#This Row],[Store_ID]],Table6[Store_ID],Table6[Region],"Not Found")</f>
        <v>South Zone 2</v>
      </c>
      <c r="U1872" s="2" t="s">
        <v>417</v>
      </c>
      <c r="V1872" s="2" t="str">
        <f>_xlfn.XLOOKUP(Table2[[#This Row],[Employee_ID]],Table5[Employee_ID],Table5[Employee Name],"Not Found")</f>
        <v>Arjun Krishnan</v>
      </c>
      <c r="W1872" s="2">
        <v>2</v>
      </c>
      <c r="X1872" s="2">
        <v>845.03</v>
      </c>
      <c r="Y1872" s="2">
        <v>0</v>
      </c>
      <c r="Z1872" s="2">
        <v>0</v>
      </c>
      <c r="AA1872" s="2">
        <v>5</v>
      </c>
      <c r="AB1872" s="2">
        <v>84.5</v>
      </c>
      <c r="AC1872" s="2">
        <v>1774.56</v>
      </c>
      <c r="AD1872" s="2">
        <v>1079.52</v>
      </c>
      <c r="AE1872" s="2">
        <f t="shared" si="61"/>
        <v>610.54</v>
      </c>
      <c r="AF1872" s="2" t="s">
        <v>69</v>
      </c>
      <c r="AG1872" s="42">
        <f>IFERROR(Table2[[#This Row],[Profit]]/Table2[[#This Row],[Sales Amount]],0)</f>
        <v>0.34405148318456408</v>
      </c>
      <c r="AH1872" s="2" t="str">
        <f>TRIM(Table2[[#This Row],[Payment Modee]])</f>
        <v>Cash</v>
      </c>
      <c r="AI1872" s="2" t="s">
        <v>26</v>
      </c>
      <c r="AJ1872" s="2" t="s">
        <v>27</v>
      </c>
      <c r="AK1872" s="2" t="s">
        <v>3195</v>
      </c>
      <c r="AL1872" s="16" t="str">
        <f>IF(HOUR(Table2[[#This Row],[Order Time]])&lt;12,"Morning",IF(HOUR(Table2[[#This Row],[Order Time]])&lt;17,"Afternoon",IF(HOUR(Table2[[#This Row],[Order Time]])&lt;21,"Evening","Night")))</f>
        <v>Evening</v>
      </c>
      <c r="AM1872" s="16" t="s">
        <v>29</v>
      </c>
    </row>
    <row r="1873" spans="1:39" x14ac:dyDescent="0.25">
      <c r="A1873" s="13" t="s">
        <v>3713</v>
      </c>
      <c r="B1873" s="4">
        <v>45572</v>
      </c>
      <c r="C1873" s="2">
        <f>YEAR(Table2[[#This Row],[Invoice Date]])</f>
        <v>2024</v>
      </c>
      <c r="D1873" s="2" t="str">
        <f>TEXT(Table2[[#This Row],[Invoice Date]],"mmm")</f>
        <v>Oct</v>
      </c>
      <c r="E1873" s="2" t="str">
        <f>Table2[[#This Row],[Store_ID]]&amp;"-"&amp;Table2[[#This Row],[Year]]&amp;"-"&amp;Table2[[#This Row],[Month]]</f>
        <v>STR046-2024-Oct</v>
      </c>
      <c r="F1873" s="2" t="s">
        <v>3714</v>
      </c>
      <c r="G1873" s="2" t="str">
        <f>_xlfn.XLOOKUP(Table2[[#This Row],[Customer_ID]],Table3[Customer_ID],Table3[Customer Name],"Not Found")</f>
        <v>Tara Srinivasan</v>
      </c>
      <c r="H1873" s="2" t="str">
        <f>_xlfn.XLOOKUP(Table2[[#This Row],[Customer_ID]],Table3[Customer_ID],Table3[Gender],"Female")</f>
        <v>Female</v>
      </c>
      <c r="I1873" s="2" t="str">
        <f>_xlfn.XLOOKUP(Table2[[#This Row],[Customer_ID]],Table3[Customer_ID],Table3[City],"Missing Memebership")</f>
        <v>Belagavi</v>
      </c>
      <c r="J1873" s="2" t="str">
        <f>_xlfn.XLOOKUP(Table2[[#This Row],[Customer_ID]],Table3[Customer_ID],Table3[State],"Karnataka")</f>
        <v>Karnataka</v>
      </c>
      <c r="K1873" s="2" t="str">
        <f>_xlfn.XLOOKUP(Table2[[#This Row],[Customer_ID]],Table3[Customer_ID],Table3[Membership],"Regular")</f>
        <v>Gold</v>
      </c>
      <c r="L1873" s="2" t="s">
        <v>455</v>
      </c>
      <c r="M1873" s="2" t="str">
        <f>_xlfn.XLOOKUP(Table2[[#This Row],[Product_ID]],Table4[Product_ID],Table4[Product_Name],"Not Found")</f>
        <v>Fastrack Nehru Jacket Black</v>
      </c>
      <c r="N1873" s="2" t="str">
        <f>_xlfn.XLOOKUP(Table2[[#This Row],[Product_ID]],Table4[Product_ID],Table4[Category],"Not Found")</f>
        <v>Men Ethnic</v>
      </c>
      <c r="O1873" s="2" t="str">
        <f>_xlfn.XLOOKUP(Table2[[#This Row],[Product_ID]],Table4[Product_ID],Table4[Subcategory],"Not Found")</f>
        <v>Nehru Jacket</v>
      </c>
      <c r="P1873" s="2" t="str">
        <f>_xlfn.XLOOKUP(Table2[[#This Row],[Product_ID]],Table4[Product_ID],Table4[Brand],"Missing Brand")</f>
        <v>Fastrack</v>
      </c>
      <c r="Q1873" s="2" t="s">
        <v>553</v>
      </c>
      <c r="R1873" s="2" t="str">
        <f>_xlfn.XLOOKUP(Table2[[#This Row],[Store_ID]],Table6[Store_ID],Table6[Store Name],"Not Found")</f>
        <v>TrendMart Hyderabad High Street</v>
      </c>
      <c r="S1873" s="2">
        <f>_xlfn.XLOOKUP(Table2[[#This Row],[Store_ID]],Table6[Store_ID],Table6[Monthly Target],"Missing Target")</f>
        <v>800000</v>
      </c>
      <c r="T1873" s="2" t="str">
        <f>_xlfn.XLOOKUP(Table2[[#This Row],[Store_ID]],Table6[Store_ID],Table6[Region],"Not Found")</f>
        <v>South Zone 2</v>
      </c>
      <c r="U1873" s="2" t="s">
        <v>187</v>
      </c>
      <c r="V1873" s="2" t="str">
        <f>_xlfn.XLOOKUP(Table2[[#This Row],[Employee_ID]],Table5[Employee_ID],Table5[Employee Name],"Not Found")</f>
        <v>Ganapathy Naidu</v>
      </c>
      <c r="W1873" s="2">
        <v>1</v>
      </c>
      <c r="X1873" s="2">
        <v>2380.37</v>
      </c>
      <c r="Y1873" s="2">
        <v>10</v>
      </c>
      <c r="Z1873" s="2">
        <v>238.04</v>
      </c>
      <c r="AA1873" s="2">
        <v>12</v>
      </c>
      <c r="AB1873" s="2">
        <v>257.08</v>
      </c>
      <c r="AC1873" s="2">
        <v>2399.41</v>
      </c>
      <c r="AD1873" s="2">
        <v>1594</v>
      </c>
      <c r="AE1873" s="2">
        <f t="shared" ref="AE1873:AE1901" si="62">(AC1873-AD1873-AB1873)</f>
        <v>548.32999999999993</v>
      </c>
      <c r="AF1873" s="2" t="s">
        <v>69</v>
      </c>
      <c r="AG1873" s="42">
        <f>IFERROR(Table2[[#This Row],[Profit]]/Table2[[#This Row],[Sales Amount]],0)</f>
        <v>0.22852701289066893</v>
      </c>
      <c r="AH1873" s="2" t="str">
        <f>TRIM(Table2[[#This Row],[Payment Modee]])</f>
        <v>Cash</v>
      </c>
      <c r="AI1873" s="2" t="s">
        <v>26</v>
      </c>
      <c r="AJ1873" s="2" t="s">
        <v>27</v>
      </c>
      <c r="AK1873" s="2" t="s">
        <v>2401</v>
      </c>
      <c r="AL1873" s="16" t="str">
        <f>IF(HOUR(Table2[[#This Row],[Order Time]])&lt;12,"Morning",IF(HOUR(Table2[[#This Row],[Order Time]])&lt;17,"Afternoon",IF(HOUR(Table2[[#This Row],[Order Time]])&lt;21,"Evening","Night")))</f>
        <v>Afternoon</v>
      </c>
      <c r="AM1873" s="16" t="s">
        <v>29</v>
      </c>
    </row>
    <row r="1874" spans="1:39" x14ac:dyDescent="0.25">
      <c r="A1874" s="13" t="s">
        <v>3715</v>
      </c>
      <c r="B1874" s="4">
        <v>45409</v>
      </c>
      <c r="C1874" s="2">
        <f>YEAR(Table2[[#This Row],[Invoice Date]])</f>
        <v>2024</v>
      </c>
      <c r="D1874" s="2" t="str">
        <f>TEXT(Table2[[#This Row],[Invoice Date]],"mmm")</f>
        <v>Apr</v>
      </c>
      <c r="E1874" s="2" t="str">
        <f>Table2[[#This Row],[Store_ID]]&amp;"-"&amp;Table2[[#This Row],[Year]]&amp;"-"&amp;Table2[[#This Row],[Month]]</f>
        <v>STR041-2024-Apr</v>
      </c>
      <c r="F1874" s="2" t="s">
        <v>2260</v>
      </c>
      <c r="G1874" s="2" t="str">
        <f>_xlfn.XLOOKUP(Table2[[#This Row],[Customer_ID]],Table3[Customer_ID],Table3[Customer Name],"Not Found")</f>
        <v>Saranya Rao</v>
      </c>
      <c r="H1874" s="2" t="str">
        <f>_xlfn.XLOOKUP(Table2[[#This Row],[Customer_ID]],Table3[Customer_ID],Table3[Gender],"Female")</f>
        <v>Female</v>
      </c>
      <c r="I1874" s="2" t="str">
        <f>_xlfn.XLOOKUP(Table2[[#This Row],[Customer_ID]],Table3[Customer_ID],Table3[City],"Missing Memebership")</f>
        <v>Thoothukudi</v>
      </c>
      <c r="J1874" s="2" t="str">
        <f>_xlfn.XLOOKUP(Table2[[#This Row],[Customer_ID]],Table3[Customer_ID],Table3[State],"Karnataka")</f>
        <v>Tamil Nadu</v>
      </c>
      <c r="K1874" s="2" t="str">
        <f>_xlfn.XLOOKUP(Table2[[#This Row],[Customer_ID]],Table3[Customer_ID],Table3[Membership],"Regular")</f>
        <v>Regular</v>
      </c>
      <c r="L1874" s="2" t="s">
        <v>640</v>
      </c>
      <c r="M1874" s="2" t="str">
        <f>_xlfn.XLOOKUP(Table2[[#This Row],[Product_ID]],Table4[Product_ID],Table4[Product_Name],"Not Found")</f>
        <v>Numero Uno Leather Wallet Wine</v>
      </c>
      <c r="N1874" s="2" t="str">
        <f>_xlfn.XLOOKUP(Table2[[#This Row],[Product_ID]],Table4[Product_ID],Table4[Category],"Not Found")</f>
        <v>Wallets</v>
      </c>
      <c r="O1874" s="2" t="str">
        <f>_xlfn.XLOOKUP(Table2[[#This Row],[Product_ID]],Table4[Product_ID],Table4[Subcategory],"Not Found")</f>
        <v>Leather Wallet</v>
      </c>
      <c r="P1874" s="2" t="str">
        <f>_xlfn.XLOOKUP(Table2[[#This Row],[Product_ID]],Table4[Product_ID],Table4[Brand],"Missing Brand")</f>
        <v>Numero Uno</v>
      </c>
      <c r="Q1874" s="2" t="s">
        <v>493</v>
      </c>
      <c r="R1874" s="2" t="str">
        <f>_xlfn.XLOOKUP(Table2[[#This Row],[Store_ID]],Table6[Store_ID],Table6[Store Name],"Not Found")</f>
        <v>TrendMart Thiruvananthapuram Standard</v>
      </c>
      <c r="S1874" s="2">
        <f>_xlfn.XLOOKUP(Table2[[#This Row],[Store_ID]],Table6[Store_ID],Table6[Monthly Target],"Missing Target")</f>
        <v>2500000</v>
      </c>
      <c r="T1874" s="2" t="str">
        <f>_xlfn.XLOOKUP(Table2[[#This Row],[Store_ID]],Table6[Store_ID],Table6[Region],"Not Found")</f>
        <v>South Zone 1</v>
      </c>
      <c r="U1874" s="2" t="s">
        <v>417</v>
      </c>
      <c r="V1874" s="2" t="str">
        <f>_xlfn.XLOOKUP(Table2[[#This Row],[Employee_ID]],Table5[Employee_ID],Table5[Employee Name],"Not Found")</f>
        <v>Arjun Krishnan</v>
      </c>
      <c r="W1874" s="2">
        <v>1</v>
      </c>
      <c r="X1874" s="2">
        <v>1357.89</v>
      </c>
      <c r="Y1874" s="2">
        <v>5</v>
      </c>
      <c r="Z1874" s="2">
        <v>67.89</v>
      </c>
      <c r="AA1874" s="2">
        <v>12</v>
      </c>
      <c r="AB1874" s="2">
        <v>154.80000000000001</v>
      </c>
      <c r="AC1874" s="2">
        <v>1444.8</v>
      </c>
      <c r="AD1874" s="2">
        <v>939.13</v>
      </c>
      <c r="AE1874" s="2">
        <f t="shared" si="62"/>
        <v>350.86999999999995</v>
      </c>
      <c r="AF1874" s="2" t="s">
        <v>56</v>
      </c>
      <c r="AG1874" s="42">
        <f>IFERROR(Table2[[#This Row],[Profit]]/Table2[[#This Row],[Sales Amount]],0)</f>
        <v>0.24285022148394239</v>
      </c>
      <c r="AH1874" s="2" t="str">
        <f>TRIM(Table2[[#This Row],[Payment Modee]])</f>
        <v>Credit Card</v>
      </c>
      <c r="AI1874" s="2" t="s">
        <v>36</v>
      </c>
      <c r="AJ1874" s="2" t="s">
        <v>27</v>
      </c>
      <c r="AK1874" s="2" t="s">
        <v>3113</v>
      </c>
      <c r="AL1874" s="16" t="str">
        <f>IF(HOUR(Table2[[#This Row],[Order Time]])&lt;12,"Morning",IF(HOUR(Table2[[#This Row],[Order Time]])&lt;17,"Afternoon",IF(HOUR(Table2[[#This Row],[Order Time]])&lt;21,"Evening","Night")))</f>
        <v>Evening</v>
      </c>
      <c r="AM1874" s="16" t="s">
        <v>38</v>
      </c>
    </row>
    <row r="1875" spans="1:39" x14ac:dyDescent="0.25">
      <c r="A1875" s="13" t="s">
        <v>3716</v>
      </c>
      <c r="B1875" s="4">
        <v>45567</v>
      </c>
      <c r="C1875" s="2">
        <f>YEAR(Table2[[#This Row],[Invoice Date]])</f>
        <v>2024</v>
      </c>
      <c r="D1875" s="2" t="str">
        <f>TEXT(Table2[[#This Row],[Invoice Date]],"mmm")</f>
        <v>Oct</v>
      </c>
      <c r="E1875" s="2" t="str">
        <f>Table2[[#This Row],[Store_ID]]&amp;"-"&amp;Table2[[#This Row],[Year]]&amp;"-"&amp;Table2[[#This Row],[Month]]</f>
        <v>STR116-2024-Oct</v>
      </c>
      <c r="F1875" s="2" t="s">
        <v>1691</v>
      </c>
      <c r="G1875" s="2" t="str">
        <f>_xlfn.XLOOKUP(Table2[[#This Row],[Customer_ID]],Table3[Customer_ID],Table3[Customer Name],"Not Found")</f>
        <v>Kavitha Sharma</v>
      </c>
      <c r="H1875" s="2" t="str">
        <f>_xlfn.XLOOKUP(Table2[[#This Row],[Customer_ID]],Table3[Customer_ID],Table3[Gender],"Female")</f>
        <v>Female</v>
      </c>
      <c r="I1875" s="2" t="str">
        <f>_xlfn.XLOOKUP(Table2[[#This Row],[Customer_ID]],Table3[Customer_ID],Table3[City],"Missing Memebership")</f>
        <v>Hyderabad</v>
      </c>
      <c r="J1875" s="2" t="str">
        <f>_xlfn.XLOOKUP(Table2[[#This Row],[Customer_ID]],Table3[Customer_ID],Table3[State],"Karnataka")</f>
        <v>Telangana</v>
      </c>
      <c r="K1875" s="2" t="str">
        <f>_xlfn.XLOOKUP(Table2[[#This Row],[Customer_ID]],Table3[Customer_ID],Table3[Membership],"Regular")</f>
        <v>Platinum</v>
      </c>
      <c r="L1875" s="2" t="s">
        <v>416</v>
      </c>
      <c r="M1875" s="2" t="str">
        <f>_xlfn.XLOOKUP(Table2[[#This Row],[Product_ID]],Table4[Product_ID],Table4[Product_Name],"Not Found")</f>
        <v>GRT Jewellers Sling Bag Olive</v>
      </c>
      <c r="N1875" s="2" t="str">
        <f>_xlfn.XLOOKUP(Table2[[#This Row],[Product_ID]],Table4[Product_ID],Table4[Category],"Not Found")</f>
        <v>Handbags</v>
      </c>
      <c r="O1875" s="2" t="str">
        <f>_xlfn.XLOOKUP(Table2[[#This Row],[Product_ID]],Table4[Product_ID],Table4[Subcategory],"Not Found")</f>
        <v>Sling Bag</v>
      </c>
      <c r="P1875" s="2" t="str">
        <f>_xlfn.XLOOKUP(Table2[[#This Row],[Product_ID]],Table4[Product_ID],Table4[Brand],"Missing Brand")</f>
        <v>GRT Jewellers</v>
      </c>
      <c r="Q1875" s="2" t="s">
        <v>219</v>
      </c>
      <c r="R1875" s="2" t="str">
        <f>_xlfn.XLOOKUP(Table2[[#This Row],[Store_ID]],Table6[Store_ID],Table6[Store Name],"Not Found")</f>
        <v>TrendMart Madurai High Street</v>
      </c>
      <c r="S1875" s="2">
        <f>_xlfn.XLOOKUP(Table2[[#This Row],[Store_ID]],Table6[Store_ID],Table6[Monthly Target],"Missing Target")</f>
        <v>2000000</v>
      </c>
      <c r="T1875" s="2" t="str">
        <f>_xlfn.XLOOKUP(Table2[[#This Row],[Store_ID]],Table6[Store_ID],Table6[Region],"Not Found")</f>
        <v>South Zone 1</v>
      </c>
      <c r="U1875" s="2" t="s">
        <v>400</v>
      </c>
      <c r="V1875" s="2" t="str">
        <f>_xlfn.XLOOKUP(Table2[[#This Row],[Employee_ID]],Table5[Employee_ID],Table5[Employee Name],"Not Found")</f>
        <v>Anil Reddy</v>
      </c>
      <c r="W1875" s="2">
        <v>3</v>
      </c>
      <c r="X1875" s="2">
        <v>3157.98</v>
      </c>
      <c r="Y1875" s="2">
        <v>0</v>
      </c>
      <c r="Z1875" s="2">
        <v>0</v>
      </c>
      <c r="AA1875" s="2">
        <v>12</v>
      </c>
      <c r="AB1875" s="2">
        <v>1136.8699999999999</v>
      </c>
      <c r="AC1875" s="2">
        <v>10610.81</v>
      </c>
      <c r="AD1875" s="2">
        <v>6102.03</v>
      </c>
      <c r="AE1875" s="2">
        <f t="shared" si="62"/>
        <v>3371.91</v>
      </c>
      <c r="AF1875" s="2" t="s">
        <v>56</v>
      </c>
      <c r="AG1875" s="42">
        <f>IFERROR(Table2[[#This Row],[Profit]]/Table2[[#This Row],[Sales Amount]],0)</f>
        <v>0.31778064068624357</v>
      </c>
      <c r="AH1875" s="2" t="str">
        <f>TRIM(Table2[[#This Row],[Payment Modee]])</f>
        <v>Credit Card</v>
      </c>
      <c r="AI1875" s="2" t="s">
        <v>36</v>
      </c>
      <c r="AJ1875" s="2" t="s">
        <v>27</v>
      </c>
      <c r="AK1875" s="2" t="s">
        <v>171</v>
      </c>
      <c r="AL1875" s="16" t="str">
        <f>IF(HOUR(Table2[[#This Row],[Order Time]])&lt;12,"Morning",IF(HOUR(Table2[[#This Row],[Order Time]])&lt;17,"Afternoon",IF(HOUR(Table2[[#This Row],[Order Time]])&lt;21,"Evening","Night")))</f>
        <v>Evening</v>
      </c>
      <c r="AM1875" s="16" t="s">
        <v>29</v>
      </c>
    </row>
    <row r="1876" spans="1:39" x14ac:dyDescent="0.25">
      <c r="A1876" s="13" t="s">
        <v>3717</v>
      </c>
      <c r="B1876" s="4">
        <v>45414</v>
      </c>
      <c r="C1876" s="2">
        <f>YEAR(Table2[[#This Row],[Invoice Date]])</f>
        <v>2024</v>
      </c>
      <c r="D1876" s="2" t="str">
        <f>TEXT(Table2[[#This Row],[Invoice Date]],"mmm")</f>
        <v>May</v>
      </c>
      <c r="E1876" s="2" t="str">
        <f>Table2[[#This Row],[Store_ID]]&amp;"-"&amp;Table2[[#This Row],[Year]]&amp;"-"&amp;Table2[[#This Row],[Month]]</f>
        <v>STR074-2024-May</v>
      </c>
      <c r="F1876" s="2" t="s">
        <v>333</v>
      </c>
      <c r="G1876" s="2" t="str">
        <f>_xlfn.XLOOKUP(Table2[[#This Row],[Customer_ID]],Table3[Customer_ID],Table3[Customer Name],"Not Found")</f>
        <v>Hariharan Menon</v>
      </c>
      <c r="H1876" s="2" t="str">
        <f>_xlfn.XLOOKUP(Table2[[#This Row],[Customer_ID]],Table3[Customer_ID],Table3[Gender],"Female")</f>
        <v>Male</v>
      </c>
      <c r="I1876" s="2" t="str">
        <f>_xlfn.XLOOKUP(Table2[[#This Row],[Customer_ID]],Table3[Customer_ID],Table3[City],"Missing Memebership")</f>
        <v>Hubballi</v>
      </c>
      <c r="J1876" s="2" t="str">
        <f>_xlfn.XLOOKUP(Table2[[#This Row],[Customer_ID]],Table3[Customer_ID],Table3[State],"Karnataka")</f>
        <v>Karnataka</v>
      </c>
      <c r="K1876" s="2" t="str">
        <f>_xlfn.XLOOKUP(Table2[[#This Row],[Customer_ID]],Table3[Customer_ID],Table3[Membership],"Regular")</f>
        <v>Platinum</v>
      </c>
      <c r="L1876" s="2" t="s">
        <v>473</v>
      </c>
      <c r="M1876" s="2" t="str">
        <f>_xlfn.XLOOKUP(Table2[[#This Row],[Product_ID]],Table4[Product_ID],Table4[Product_Name],"Not Found")</f>
        <v>Tanishq Sling Bag Mustard</v>
      </c>
      <c r="N1876" s="2" t="str">
        <f>_xlfn.XLOOKUP(Table2[[#This Row],[Product_ID]],Table4[Product_ID],Table4[Category],"Not Found")</f>
        <v>Handbags</v>
      </c>
      <c r="O1876" s="2" t="str">
        <f>_xlfn.XLOOKUP(Table2[[#This Row],[Product_ID]],Table4[Product_ID],Table4[Subcategory],"Not Found")</f>
        <v>Sling Bag</v>
      </c>
      <c r="P1876" s="2" t="str">
        <f>_xlfn.XLOOKUP(Table2[[#This Row],[Product_ID]],Table4[Product_ID],Table4[Brand],"Missing Brand")</f>
        <v>Tanishq</v>
      </c>
      <c r="Q1876" s="2" t="s">
        <v>61</v>
      </c>
      <c r="R1876" s="2" t="str">
        <f>_xlfn.XLOOKUP(Table2[[#This Row],[Store_ID]],Table6[Store_ID],Table6[Store Name],"Not Found")</f>
        <v>TrendMart Kurnool High Street</v>
      </c>
      <c r="S1876" s="2">
        <f>_xlfn.XLOOKUP(Table2[[#This Row],[Store_ID]],Table6[Store_ID],Table6[Monthly Target],"Missing Target")</f>
        <v>1200000</v>
      </c>
      <c r="T1876" s="2" t="str">
        <f>_xlfn.XLOOKUP(Table2[[#This Row],[Store_ID]],Table6[Store_ID],Table6[Region],"Not Found")</f>
        <v>South Zone 3</v>
      </c>
      <c r="U1876" s="2" t="s">
        <v>330</v>
      </c>
      <c r="V1876" s="2" t="str">
        <f>_xlfn.XLOOKUP(Table2[[#This Row],[Employee_ID]],Table5[Employee_ID],Table5[Employee Name],"Not Found")</f>
        <v>Malini Gowda</v>
      </c>
      <c r="W1876" s="2">
        <v>1</v>
      </c>
      <c r="X1876" s="2">
        <v>3050.11</v>
      </c>
      <c r="Y1876" s="2">
        <v>0</v>
      </c>
      <c r="Z1876" s="2">
        <v>0</v>
      </c>
      <c r="AA1876" s="2">
        <v>12</v>
      </c>
      <c r="AB1876" s="2">
        <v>366.01</v>
      </c>
      <c r="AC1876" s="2">
        <v>3416.12</v>
      </c>
      <c r="AD1876" s="2">
        <v>2135.85</v>
      </c>
      <c r="AE1876" s="2">
        <f t="shared" si="62"/>
        <v>914.26</v>
      </c>
      <c r="AF1876" s="2" t="s">
        <v>25</v>
      </c>
      <c r="AG1876" s="42">
        <f>IFERROR(Table2[[#This Row],[Profit]]/Table2[[#This Row],[Sales Amount]],0)</f>
        <v>0.26763111366111264</v>
      </c>
      <c r="AH1876" s="2" t="str">
        <f>TRIM(Table2[[#This Row],[Payment Modee]])</f>
        <v>UPI</v>
      </c>
      <c r="AI1876" s="2" t="s">
        <v>26</v>
      </c>
      <c r="AJ1876" s="2" t="s">
        <v>27</v>
      </c>
      <c r="AK1876" s="2" t="s">
        <v>188</v>
      </c>
      <c r="AL1876" s="16" t="str">
        <f>IF(HOUR(Table2[[#This Row],[Order Time]])&lt;12,"Morning",IF(HOUR(Table2[[#This Row],[Order Time]])&lt;17,"Afternoon",IF(HOUR(Table2[[#This Row],[Order Time]])&lt;21,"Evening","Night")))</f>
        <v>Evening</v>
      </c>
      <c r="AM1876" s="16" t="s">
        <v>29</v>
      </c>
    </row>
    <row r="1877" spans="1:39" x14ac:dyDescent="0.25">
      <c r="A1877" s="13" t="s">
        <v>3718</v>
      </c>
      <c r="B1877" s="4">
        <v>45701</v>
      </c>
      <c r="C1877" s="2">
        <f>YEAR(Table2[[#This Row],[Invoice Date]])</f>
        <v>2025</v>
      </c>
      <c r="D1877" s="2" t="str">
        <f>TEXT(Table2[[#This Row],[Invoice Date]],"mmm")</f>
        <v>Feb</v>
      </c>
      <c r="E1877" s="2" t="str">
        <f>Table2[[#This Row],[Store_ID]]&amp;"-"&amp;Table2[[#This Row],[Year]]&amp;"-"&amp;Table2[[#This Row],[Month]]</f>
        <v>STR103-2025-Feb</v>
      </c>
      <c r="F1877" s="2" t="s">
        <v>547</v>
      </c>
      <c r="G1877" s="2" t="str">
        <f>_xlfn.XLOOKUP(Table2[[#This Row],[Customer_ID]],Table3[Customer_ID],Table3[Customer Name],"Not Found")</f>
        <v>Manikandan Naidu</v>
      </c>
      <c r="H1877" s="2" t="str">
        <f>_xlfn.XLOOKUP(Table2[[#This Row],[Customer_ID]],Table3[Customer_ID],Table3[Gender],"Female")</f>
        <v>Male</v>
      </c>
      <c r="I1877" s="2" t="str">
        <f>_xlfn.XLOOKUP(Table2[[#This Row],[Customer_ID]],Table3[Customer_ID],Table3[City],"Missing Memebership")</f>
        <v>Warangal</v>
      </c>
      <c r="J1877" s="2" t="str">
        <f>_xlfn.XLOOKUP(Table2[[#This Row],[Customer_ID]],Table3[Customer_ID],Table3[State],"Karnataka")</f>
        <v>Telangana</v>
      </c>
      <c r="K1877" s="2" t="str">
        <f>_xlfn.XLOOKUP(Table2[[#This Row],[Customer_ID]],Table3[Customer_ID],Table3[Membership],"Regular")</f>
        <v>Silver</v>
      </c>
      <c r="L1877" s="2" t="s">
        <v>859</v>
      </c>
      <c r="M1877" s="2" t="str">
        <f>_xlfn.XLOOKUP(Table2[[#This Row],[Product_ID]],Table4[Product_ID],Table4[Product_Name],"Not Found")</f>
        <v>Blackberrys Cap Olive</v>
      </c>
      <c r="N1877" s="2" t="str">
        <f>_xlfn.XLOOKUP(Table2[[#This Row],[Product_ID]],Table4[Product_ID],Table4[Category],"Not Found")</f>
        <v>Accessories</v>
      </c>
      <c r="O1877" s="2" t="str">
        <f>_xlfn.XLOOKUP(Table2[[#This Row],[Product_ID]],Table4[Product_ID],Table4[Subcategory],"Not Found")</f>
        <v>Cap</v>
      </c>
      <c r="P1877" s="2" t="str">
        <f>_xlfn.XLOOKUP(Table2[[#This Row],[Product_ID]],Table4[Product_ID],Table4[Brand],"Missing Brand")</f>
        <v>Blackberrys</v>
      </c>
      <c r="Q1877" s="2" t="s">
        <v>253</v>
      </c>
      <c r="R1877" s="2" t="str">
        <f>_xlfn.XLOOKUP(Table2[[#This Row],[Store_ID]],Table6[Store_ID],Table6[Store Name],"Not Found")</f>
        <v>TrendMart Alappuzha Outlet</v>
      </c>
      <c r="S1877" s="2">
        <f>_xlfn.XLOOKUP(Table2[[#This Row],[Store_ID]],Table6[Store_ID],Table6[Monthly Target],"Missing Target")</f>
        <v>2500000</v>
      </c>
      <c r="T1877" s="2" t="str">
        <f>_xlfn.XLOOKUP(Table2[[#This Row],[Store_ID]],Table6[Store_ID],Table6[Region],"Not Found")</f>
        <v>South Zone 1</v>
      </c>
      <c r="U1877" s="2" t="s">
        <v>153</v>
      </c>
      <c r="V1877" s="2" t="str">
        <f>_xlfn.XLOOKUP(Table2[[#This Row],[Employee_ID]],Table5[Employee_ID],Table5[Employee Name],"Not Found")</f>
        <v>Rani Mishra</v>
      </c>
      <c r="W1877" s="2">
        <v>1</v>
      </c>
      <c r="X1877" s="2">
        <v>541.48</v>
      </c>
      <c r="Y1877" s="2">
        <v>0</v>
      </c>
      <c r="Z1877" s="2">
        <v>0</v>
      </c>
      <c r="AA1877" s="2">
        <v>5</v>
      </c>
      <c r="AB1877" s="2">
        <v>27.07</v>
      </c>
      <c r="AC1877" s="2">
        <v>568.54999999999995</v>
      </c>
      <c r="AD1877" s="2">
        <v>303.61</v>
      </c>
      <c r="AE1877" s="2">
        <f t="shared" si="62"/>
        <v>237.86999999999995</v>
      </c>
      <c r="AF1877" s="2" t="s">
        <v>56</v>
      </c>
      <c r="AG1877" s="42">
        <f>IFERROR(Table2[[#This Row],[Profit]]/Table2[[#This Row],[Sales Amount]],0)</f>
        <v>0.41838008970187313</v>
      </c>
      <c r="AH1877" s="2" t="str">
        <f>TRIM(Table2[[#This Row],[Payment Modee]])</f>
        <v>Credit Card</v>
      </c>
      <c r="AI1877" s="2" t="s">
        <v>26</v>
      </c>
      <c r="AJ1877" s="2" t="s">
        <v>27</v>
      </c>
      <c r="AK1877" s="2" t="s">
        <v>1624</v>
      </c>
      <c r="AL1877" s="16" t="str">
        <f>IF(HOUR(Table2[[#This Row],[Order Time]])&lt;12,"Morning",IF(HOUR(Table2[[#This Row],[Order Time]])&lt;17,"Afternoon",IF(HOUR(Table2[[#This Row],[Order Time]])&lt;21,"Evening","Night")))</f>
        <v>Afternoon</v>
      </c>
      <c r="AM1877" s="16" t="s">
        <v>29</v>
      </c>
    </row>
    <row r="1878" spans="1:39" x14ac:dyDescent="0.25">
      <c r="A1878" s="13" t="s">
        <v>3719</v>
      </c>
      <c r="B1878" s="4">
        <v>45500</v>
      </c>
      <c r="C1878" s="2">
        <f>YEAR(Table2[[#This Row],[Invoice Date]])</f>
        <v>2024</v>
      </c>
      <c r="D1878" s="2" t="str">
        <f>TEXT(Table2[[#This Row],[Invoice Date]],"mmm")</f>
        <v>Jul</v>
      </c>
      <c r="E1878" s="2" t="str">
        <f>Table2[[#This Row],[Store_ID]]&amp;"-"&amp;Table2[[#This Row],[Year]]&amp;"-"&amp;Table2[[#This Row],[Month]]</f>
        <v>STR065-2024-Jul</v>
      </c>
      <c r="F1878" s="2" t="s">
        <v>378</v>
      </c>
      <c r="G1878" s="2" t="str">
        <f>_xlfn.XLOOKUP(Table2[[#This Row],[Customer_ID]],Table3[Customer_ID],Table3[Customer Name],"Not Found")</f>
        <v>Jyothi Achari</v>
      </c>
      <c r="H1878" s="2" t="str">
        <f>_xlfn.XLOOKUP(Table2[[#This Row],[Customer_ID]],Table3[Customer_ID],Table3[Gender],"Female")</f>
        <v>Female</v>
      </c>
      <c r="I1878" s="2" t="str">
        <f>_xlfn.XLOOKUP(Table2[[#This Row],[Customer_ID]],Table3[Customer_ID],Table3[City],"Missing Memebership")</f>
        <v>Tiruchirappalli</v>
      </c>
      <c r="J1878" s="2" t="str">
        <f>_xlfn.XLOOKUP(Table2[[#This Row],[Customer_ID]],Table3[Customer_ID],Table3[State],"Karnataka")</f>
        <v>Tamil Nadu</v>
      </c>
      <c r="K1878" s="2" t="str">
        <f>_xlfn.XLOOKUP(Table2[[#This Row],[Customer_ID]],Table3[Customer_ID],Table3[Membership],"Regular")</f>
        <v>Regular</v>
      </c>
      <c r="L1878" s="2" t="s">
        <v>1185</v>
      </c>
      <c r="M1878" s="2" t="str">
        <f>_xlfn.XLOOKUP(Table2[[#This Row],[Product_ID]],Table4[Product_ID],Table4[Product_Name],"Not Found")</f>
        <v>Metro Shoes Polo Purple</v>
      </c>
      <c r="N1878" s="2" t="str">
        <f>_xlfn.XLOOKUP(Table2[[#This Row],[Product_ID]],Table4[Product_ID],Table4[Category],"Not Found")</f>
        <v>Men T-Shirts</v>
      </c>
      <c r="O1878" s="2" t="str">
        <f>_xlfn.XLOOKUP(Table2[[#This Row],[Product_ID]],Table4[Product_ID],Table4[Subcategory],"Not Found")</f>
        <v>Polo</v>
      </c>
      <c r="P1878" s="2" t="str">
        <f>_xlfn.XLOOKUP(Table2[[#This Row],[Product_ID]],Table4[Product_ID],Table4[Brand],"Missing Brand")</f>
        <v>Metro Shoes</v>
      </c>
      <c r="Q1878" s="2" t="s">
        <v>1020</v>
      </c>
      <c r="R1878" s="2" t="str">
        <f>_xlfn.XLOOKUP(Table2[[#This Row],[Store_ID]],Table6[Store_ID],Table6[Store Name],"Not Found")</f>
        <v>TrendMart Guntur Flagship</v>
      </c>
      <c r="S1878" s="2">
        <f>_xlfn.XLOOKUP(Table2[[#This Row],[Store_ID]],Table6[Store_ID],Table6[Monthly Target],"Missing Target")</f>
        <v>1200000</v>
      </c>
      <c r="T1878" s="2" t="str">
        <f>_xlfn.XLOOKUP(Table2[[#This Row],[Store_ID]],Table6[Store_ID],Table6[Region],"Not Found")</f>
        <v>South Zone 3</v>
      </c>
      <c r="U1878" s="2" t="s">
        <v>263</v>
      </c>
      <c r="V1878" s="2" t="str">
        <f>_xlfn.XLOOKUP(Table2[[#This Row],[Employee_ID]],Table5[Employee_ID],Table5[Employee Name],"Not Found")</f>
        <v>Sathish Sundaram</v>
      </c>
      <c r="W1878" s="2">
        <v>3</v>
      </c>
      <c r="X1878" s="2">
        <v>540.58000000000004</v>
      </c>
      <c r="Y1878" s="2">
        <v>25</v>
      </c>
      <c r="Z1878" s="2">
        <v>405.44</v>
      </c>
      <c r="AA1878" s="2">
        <v>5</v>
      </c>
      <c r="AB1878" s="2">
        <v>60.81</v>
      </c>
      <c r="AC1878" s="2">
        <v>1277.1099999999999</v>
      </c>
      <c r="AD1878" s="2">
        <v>1046.25</v>
      </c>
      <c r="AE1878" s="2">
        <f t="shared" si="62"/>
        <v>170.0499999999999</v>
      </c>
      <c r="AF1878" s="2" t="s">
        <v>35</v>
      </c>
      <c r="AG1878" s="42">
        <f>IFERROR(Table2[[#This Row],[Profit]]/Table2[[#This Row],[Sales Amount]],0)</f>
        <v>0.13315219519070395</v>
      </c>
      <c r="AH1878" s="2" t="str">
        <f>TRIM(Table2[[#This Row],[Payment Modee]])</f>
        <v>Debit Card</v>
      </c>
      <c r="AI1878" s="2" t="s">
        <v>26</v>
      </c>
      <c r="AJ1878" s="2" t="s">
        <v>27</v>
      </c>
      <c r="AK1878" s="2" t="s">
        <v>3168</v>
      </c>
      <c r="AL1878" s="16" t="str">
        <f>IF(HOUR(Table2[[#This Row],[Order Time]])&lt;12,"Morning",IF(HOUR(Table2[[#This Row],[Order Time]])&lt;17,"Afternoon",IF(HOUR(Table2[[#This Row],[Order Time]])&lt;21,"Evening","Night")))</f>
        <v>Evening</v>
      </c>
      <c r="AM1878" s="16" t="s">
        <v>38</v>
      </c>
    </row>
    <row r="1879" spans="1:39" x14ac:dyDescent="0.25">
      <c r="A1879" s="13" t="s">
        <v>3720</v>
      </c>
      <c r="B1879" s="4">
        <v>45726</v>
      </c>
      <c r="C1879" s="2">
        <f>YEAR(Table2[[#This Row],[Invoice Date]])</f>
        <v>2025</v>
      </c>
      <c r="D1879" s="2" t="str">
        <f>TEXT(Table2[[#This Row],[Invoice Date]],"mmm")</f>
        <v>Mar</v>
      </c>
      <c r="E1879" s="2" t="str">
        <f>Table2[[#This Row],[Store_ID]]&amp;"-"&amp;Table2[[#This Row],[Year]]&amp;"-"&amp;Table2[[#This Row],[Month]]</f>
        <v>STR020-2025-Mar</v>
      </c>
      <c r="F1879" s="2" t="s">
        <v>3550</v>
      </c>
      <c r="G1879" s="2" t="str">
        <f>_xlfn.XLOOKUP(Table2[[#This Row],[Customer_ID]],Table3[Customer_ID],Table3[Customer Name],"Not Found")</f>
        <v>Deepak Nair</v>
      </c>
      <c r="H1879" s="2" t="str">
        <f>_xlfn.XLOOKUP(Table2[[#This Row],[Customer_ID]],Table3[Customer_ID],Table3[Gender],"Female")</f>
        <v>Male</v>
      </c>
      <c r="I1879" s="2" t="str">
        <f>_xlfn.XLOOKUP(Table2[[#This Row],[Customer_ID]],Table3[Customer_ID],Table3[City],"Missing Memebership")</f>
        <v>Tirupati</v>
      </c>
      <c r="J1879" s="2" t="str">
        <f>_xlfn.XLOOKUP(Table2[[#This Row],[Customer_ID]],Table3[Customer_ID],Table3[State],"Karnataka")</f>
        <v>Andhra Pradesh</v>
      </c>
      <c r="K1879" s="2" t="str">
        <f>_xlfn.XLOOKUP(Table2[[#This Row],[Customer_ID]],Table3[Customer_ID],Table3[Membership],"Regular")</f>
        <v>Regular</v>
      </c>
      <c r="L1879" s="2" t="s">
        <v>1347</v>
      </c>
      <c r="M1879" s="2" t="str">
        <f>_xlfn.XLOOKUP(Table2[[#This Row],[Product_ID]],Table4[Product_ID],Table4[Product_Name],"Not Found")</f>
        <v>Skechers Leather Wallet Brown</v>
      </c>
      <c r="N1879" s="2" t="str">
        <f>_xlfn.XLOOKUP(Table2[[#This Row],[Product_ID]],Table4[Product_ID],Table4[Category],"Not Found")</f>
        <v>Wallets</v>
      </c>
      <c r="O1879" s="2" t="str">
        <f>_xlfn.XLOOKUP(Table2[[#This Row],[Product_ID]],Table4[Product_ID],Table4[Subcategory],"Not Found")</f>
        <v>Leather Wallet</v>
      </c>
      <c r="P1879" s="2" t="str">
        <f>_xlfn.XLOOKUP(Table2[[#This Row],[Product_ID]],Table4[Product_ID],Table4[Brand],"Missing Brand")</f>
        <v>Skechers</v>
      </c>
      <c r="Q1879" s="2" t="s">
        <v>687</v>
      </c>
      <c r="R1879" s="2" t="str">
        <f>_xlfn.XLOOKUP(Table2[[#This Row],[Store_ID]],Table6[Store_ID],Table6[Store Name],"Not Found")</f>
        <v>TrendMart Guntur Standard</v>
      </c>
      <c r="S1879" s="2">
        <f>_xlfn.XLOOKUP(Table2[[#This Row],[Store_ID]],Table6[Store_ID],Table6[Monthly Target],"Missing Target")</f>
        <v>2000000</v>
      </c>
      <c r="T1879" s="2" t="str">
        <f>_xlfn.XLOOKUP(Table2[[#This Row],[Store_ID]],Table6[Store_ID],Table6[Region],"Not Found")</f>
        <v>South Zone 3</v>
      </c>
      <c r="U1879" s="2" t="s">
        <v>417</v>
      </c>
      <c r="V1879" s="2" t="str">
        <f>_xlfn.XLOOKUP(Table2[[#This Row],[Employee_ID]],Table5[Employee_ID],Table5[Employee Name],"Not Found")</f>
        <v>Arjun Krishnan</v>
      </c>
      <c r="W1879" s="2">
        <v>2</v>
      </c>
      <c r="X1879" s="2">
        <v>725.39</v>
      </c>
      <c r="Y1879" s="2">
        <v>5</v>
      </c>
      <c r="Z1879" s="2">
        <v>72.540000000000006</v>
      </c>
      <c r="AA1879" s="2">
        <v>5</v>
      </c>
      <c r="AB1879" s="2">
        <v>68.91</v>
      </c>
      <c r="AC1879" s="2">
        <v>1447.15</v>
      </c>
      <c r="AD1879" s="2">
        <v>1140.3599999999999</v>
      </c>
      <c r="AE1879" s="2">
        <f t="shared" si="62"/>
        <v>237.88000000000019</v>
      </c>
      <c r="AF1879" s="2" t="s">
        <v>56</v>
      </c>
      <c r="AG1879" s="42">
        <f>IFERROR(Table2[[#This Row],[Profit]]/Table2[[#This Row],[Sales Amount]],0)</f>
        <v>0.16437826071934505</v>
      </c>
      <c r="AH1879" s="2" t="str">
        <f>TRIM(Table2[[#This Row],[Payment Modee]])</f>
        <v>Credit Card</v>
      </c>
      <c r="AI1879" s="2" t="s">
        <v>26</v>
      </c>
      <c r="AJ1879" s="2" t="s">
        <v>27</v>
      </c>
      <c r="AK1879" s="2" t="s">
        <v>1165</v>
      </c>
      <c r="AL1879" s="16" t="str">
        <f>IF(HOUR(Table2[[#This Row],[Order Time]])&lt;12,"Morning",IF(HOUR(Table2[[#This Row],[Order Time]])&lt;17,"Afternoon",IF(HOUR(Table2[[#This Row],[Order Time]])&lt;21,"Evening","Night")))</f>
        <v>Evening</v>
      </c>
      <c r="AM1879" s="16" t="s">
        <v>29</v>
      </c>
    </row>
    <row r="1880" spans="1:39" x14ac:dyDescent="0.25">
      <c r="A1880" s="13" t="s">
        <v>3721</v>
      </c>
      <c r="B1880" s="4">
        <v>45510</v>
      </c>
      <c r="C1880" s="2">
        <f>YEAR(Table2[[#This Row],[Invoice Date]])</f>
        <v>2024</v>
      </c>
      <c r="D1880" s="2" t="str">
        <f>TEXT(Table2[[#This Row],[Invoice Date]],"mmm")</f>
        <v>Aug</v>
      </c>
      <c r="E1880" s="2" t="str">
        <f>Table2[[#This Row],[Store_ID]]&amp;"-"&amp;Table2[[#This Row],[Year]]&amp;"-"&amp;Table2[[#This Row],[Month]]</f>
        <v>STR107-2024-Aug</v>
      </c>
      <c r="F1880" s="2" t="s">
        <v>2160</v>
      </c>
      <c r="G1880" s="2" t="str">
        <f>_xlfn.XLOOKUP(Table2[[#This Row],[Customer_ID]],Table3[Customer_ID],Table3[Customer Name],"Not Found")</f>
        <v>Bharathi Singh</v>
      </c>
      <c r="H1880" s="2" t="str">
        <f>_xlfn.XLOOKUP(Table2[[#This Row],[Customer_ID]],Table3[Customer_ID],Table3[Gender],"Female")</f>
        <v>Female</v>
      </c>
      <c r="I1880" s="2" t="str">
        <f>_xlfn.XLOOKUP(Table2[[#This Row],[Customer_ID]],Table3[Customer_ID],Table3[City],"Missing Memebership")</f>
        <v>Vellore</v>
      </c>
      <c r="J1880" s="2" t="str">
        <f>_xlfn.XLOOKUP(Table2[[#This Row],[Customer_ID]],Table3[Customer_ID],Table3[State],"Karnataka")</f>
        <v>Tamil Nadu</v>
      </c>
      <c r="K1880" s="2" t="str">
        <f>_xlfn.XLOOKUP(Table2[[#This Row],[Customer_ID]],Table3[Customer_ID],Table3[Membership],"Regular")</f>
        <v>Platinum</v>
      </c>
      <c r="L1880" s="2" t="s">
        <v>1811</v>
      </c>
      <c r="M1880" s="2" t="str">
        <f>_xlfn.XLOOKUP(Table2[[#This Row],[Product_ID]],Table4[Product_ID],Table4[Product_Name],"Not Found")</f>
        <v>Metro Shoes Tie Orange</v>
      </c>
      <c r="N1880" s="2" t="str">
        <f>_xlfn.XLOOKUP(Table2[[#This Row],[Product_ID]],Table4[Product_ID],Table4[Category],"Not Found")</f>
        <v>Accessories</v>
      </c>
      <c r="O1880" s="2" t="str">
        <f>_xlfn.XLOOKUP(Table2[[#This Row],[Product_ID]],Table4[Product_ID],Table4[Subcategory],"Not Found")</f>
        <v>Tie</v>
      </c>
      <c r="P1880" s="2" t="str">
        <f>_xlfn.XLOOKUP(Table2[[#This Row],[Product_ID]],Table4[Product_ID],Table4[Brand],"Missing Brand")</f>
        <v>Metro Shoes</v>
      </c>
      <c r="Q1880" s="2" t="s">
        <v>914</v>
      </c>
      <c r="R1880" s="2" t="str">
        <f>_xlfn.XLOOKUP(Table2[[#This Row],[Store_ID]],Table6[Store_ID],Table6[Store Name],"Not Found")</f>
        <v>TrendMart Kochi High Street</v>
      </c>
      <c r="S1880" s="2">
        <f>_xlfn.XLOOKUP(Table2[[#This Row],[Store_ID]],Table6[Store_ID],Table6[Monthly Target],"Missing Target")</f>
        <v>1500000</v>
      </c>
      <c r="T1880" s="2" t="str">
        <f>_xlfn.XLOOKUP(Table2[[#This Row],[Store_ID]],Table6[Store_ID],Table6[Region],"Not Found")</f>
        <v>South Zone 1</v>
      </c>
      <c r="U1880" s="2" t="s">
        <v>153</v>
      </c>
      <c r="V1880" s="2" t="str">
        <f>_xlfn.XLOOKUP(Table2[[#This Row],[Employee_ID]],Table5[Employee_ID],Table5[Employee Name],"Not Found")</f>
        <v>Rani Mishra</v>
      </c>
      <c r="W1880" s="2">
        <v>1</v>
      </c>
      <c r="X1880" s="2">
        <v>889.27</v>
      </c>
      <c r="Y1880" s="2">
        <v>25</v>
      </c>
      <c r="Z1880" s="2">
        <v>222.32</v>
      </c>
      <c r="AA1880" s="2">
        <v>5</v>
      </c>
      <c r="AB1880" s="2">
        <v>33.35</v>
      </c>
      <c r="AC1880" s="2">
        <v>700.3</v>
      </c>
      <c r="AD1880" s="2">
        <v>535.47</v>
      </c>
      <c r="AE1880" s="2">
        <f t="shared" si="62"/>
        <v>131.47999999999993</v>
      </c>
      <c r="AF1880" s="2" t="s">
        <v>25</v>
      </c>
      <c r="AG1880" s="42">
        <f>IFERROR(Table2[[#This Row],[Profit]]/Table2[[#This Row],[Sales Amount]],0)</f>
        <v>0.18774810795373403</v>
      </c>
      <c r="AH1880" s="2" t="str">
        <f>TRIM(Table2[[#This Row],[Payment Modee]])</f>
        <v>UPI</v>
      </c>
      <c r="AI1880" s="2" t="s">
        <v>26</v>
      </c>
      <c r="AJ1880" s="2" t="s">
        <v>27</v>
      </c>
      <c r="AK1880" s="2" t="s">
        <v>1110</v>
      </c>
      <c r="AL1880" s="16" t="str">
        <f>IF(HOUR(Table2[[#This Row],[Order Time]])&lt;12,"Morning",IF(HOUR(Table2[[#This Row],[Order Time]])&lt;17,"Afternoon",IF(HOUR(Table2[[#This Row],[Order Time]])&lt;21,"Evening","Night")))</f>
        <v>Evening</v>
      </c>
      <c r="AM1880" s="16" t="s">
        <v>29</v>
      </c>
    </row>
    <row r="1881" spans="1:39" x14ac:dyDescent="0.25">
      <c r="A1881" s="13" t="s">
        <v>3722</v>
      </c>
      <c r="B1881" s="4">
        <v>45629</v>
      </c>
      <c r="C1881" s="2">
        <f>YEAR(Table2[[#This Row],[Invoice Date]])</f>
        <v>2024</v>
      </c>
      <c r="D1881" s="2" t="str">
        <f>TEXT(Table2[[#This Row],[Invoice Date]],"mmm")</f>
        <v>Dec</v>
      </c>
      <c r="E1881" s="2" t="str">
        <f>Table2[[#This Row],[Store_ID]]&amp;"-"&amp;Table2[[#This Row],[Year]]&amp;"-"&amp;Table2[[#This Row],[Month]]</f>
        <v>STR078-2024-Dec</v>
      </c>
      <c r="F1881" s="2" t="s">
        <v>341</v>
      </c>
      <c r="G1881" s="2" t="str">
        <f>_xlfn.XLOOKUP(Table2[[#This Row],[Customer_ID]],Table3[Customer_ID],Table3[Customer Name],"Not Found")</f>
        <v>Pallavi Natarajan</v>
      </c>
      <c r="H1881" s="2" t="str">
        <f>_xlfn.XLOOKUP(Table2[[#This Row],[Customer_ID]],Table3[Customer_ID],Table3[Gender],"Female")</f>
        <v>Female</v>
      </c>
      <c r="I1881" s="2" t="str">
        <f>_xlfn.XLOOKUP(Table2[[#This Row],[Customer_ID]],Table3[Customer_ID],Table3[City],"Missing Memebership")</f>
        <v>Tirupati</v>
      </c>
      <c r="J1881" s="2" t="str">
        <f>_xlfn.XLOOKUP(Table2[[#This Row],[Customer_ID]],Table3[Customer_ID],Table3[State],"Karnataka")</f>
        <v>Andhra Pradesh</v>
      </c>
      <c r="K1881" s="2" t="str">
        <f>_xlfn.XLOOKUP(Table2[[#This Row],[Customer_ID]],Table3[Customer_ID],Table3[Membership],"Regular")</f>
        <v>Silver</v>
      </c>
      <c r="L1881" s="2" t="s">
        <v>1048</v>
      </c>
      <c r="M1881" s="2" t="str">
        <f>_xlfn.XLOOKUP(Table2[[#This Row],[Product_ID]],Table4[Product_ID],Table4[Product_Name],"Not Found")</f>
        <v>Allen Solly Kids Shorts Teal</v>
      </c>
      <c r="N1881" s="2" t="str">
        <f>_xlfn.XLOOKUP(Table2[[#This Row],[Product_ID]],Table4[Product_ID],Table4[Category],"Not Found")</f>
        <v>Kids Wear</v>
      </c>
      <c r="O1881" s="2" t="str">
        <f>_xlfn.XLOOKUP(Table2[[#This Row],[Product_ID]],Table4[Product_ID],Table4[Subcategory],"Not Found")</f>
        <v>Kids Shorts</v>
      </c>
      <c r="P1881" s="2" t="str">
        <f>_xlfn.XLOOKUP(Table2[[#This Row],[Product_ID]],Table4[Product_ID],Table4[Brand],"Missing Brand")</f>
        <v>Allen Solly</v>
      </c>
      <c r="Q1881" s="2" t="s">
        <v>48</v>
      </c>
      <c r="R1881" s="2" t="str">
        <f>_xlfn.XLOOKUP(Table2[[#This Row],[Store_ID]],Table6[Store_ID],Table6[Store Name],"Not Found")</f>
        <v>TrendMart Vellore Standard</v>
      </c>
      <c r="S1881" s="2">
        <f>_xlfn.XLOOKUP(Table2[[#This Row],[Store_ID]],Table6[Store_ID],Table6[Monthly Target],"Missing Target")</f>
        <v>1200000</v>
      </c>
      <c r="T1881" s="2" t="str">
        <f>_xlfn.XLOOKUP(Table2[[#This Row],[Store_ID]],Table6[Store_ID],Table6[Region],"Not Found")</f>
        <v>South Zone 1</v>
      </c>
      <c r="U1881" s="2" t="s">
        <v>43</v>
      </c>
      <c r="V1881" s="2" t="str">
        <f>_xlfn.XLOOKUP(Table2[[#This Row],[Employee_ID]],Table5[Employee_ID],Table5[Employee Name],"Not Found")</f>
        <v>Meena Krishnan</v>
      </c>
      <c r="W1881" s="2">
        <v>3</v>
      </c>
      <c r="X1881" s="2">
        <v>638.83000000000004</v>
      </c>
      <c r="Y1881" s="2">
        <v>10</v>
      </c>
      <c r="Z1881" s="2">
        <v>191.65</v>
      </c>
      <c r="AA1881" s="2">
        <v>5</v>
      </c>
      <c r="AB1881" s="2">
        <v>86.24</v>
      </c>
      <c r="AC1881" s="2">
        <v>1811.08</v>
      </c>
      <c r="AD1881" s="2">
        <v>1528.32</v>
      </c>
      <c r="AE1881" s="2">
        <f t="shared" si="62"/>
        <v>196.51999999999998</v>
      </c>
      <c r="AF1881" s="2" t="s">
        <v>25</v>
      </c>
      <c r="AG1881" s="42">
        <f>IFERROR(Table2[[#This Row],[Profit]]/Table2[[#This Row],[Sales Amount]],0)</f>
        <v>0.10850983943282461</v>
      </c>
      <c r="AH1881" s="2" t="str">
        <f>TRIM(Table2[[#This Row],[Payment Modee]])</f>
        <v>UPI</v>
      </c>
      <c r="AI1881" s="2" t="s">
        <v>36</v>
      </c>
      <c r="AJ1881" s="2" t="s">
        <v>27</v>
      </c>
      <c r="AK1881" s="2" t="s">
        <v>387</v>
      </c>
      <c r="AL1881" s="16" t="str">
        <f>IF(HOUR(Table2[[#This Row],[Order Time]])&lt;12,"Morning",IF(HOUR(Table2[[#This Row],[Order Time]])&lt;17,"Afternoon",IF(HOUR(Table2[[#This Row],[Order Time]])&lt;21,"Evening","Night")))</f>
        <v>Night</v>
      </c>
      <c r="AM1881" s="16" t="s">
        <v>29</v>
      </c>
    </row>
    <row r="1882" spans="1:39" x14ac:dyDescent="0.25">
      <c r="A1882" s="13" t="s">
        <v>3723</v>
      </c>
      <c r="B1882" s="4">
        <v>45636</v>
      </c>
      <c r="C1882" s="2">
        <f>YEAR(Table2[[#This Row],[Invoice Date]])</f>
        <v>2024</v>
      </c>
      <c r="D1882" s="2" t="str">
        <f>TEXT(Table2[[#This Row],[Invoice Date]],"mmm")</f>
        <v>Dec</v>
      </c>
      <c r="E1882" s="2" t="str">
        <f>Table2[[#This Row],[Store_ID]]&amp;"-"&amp;Table2[[#This Row],[Year]]&amp;"-"&amp;Table2[[#This Row],[Month]]</f>
        <v>STR068-2024-Dec</v>
      </c>
      <c r="F1882" s="2" t="s">
        <v>2005</v>
      </c>
      <c r="G1882" s="2" t="str">
        <f>_xlfn.XLOOKUP(Table2[[#This Row],[Customer_ID]],Table3[Customer_ID],Table3[Customer Name],"Not Found")</f>
        <v>Rahul Prasad</v>
      </c>
      <c r="H1882" s="2" t="str">
        <f>_xlfn.XLOOKUP(Table2[[#This Row],[Customer_ID]],Table3[Customer_ID],Table3[Gender],"Female")</f>
        <v>Male</v>
      </c>
      <c r="I1882" s="2" t="str">
        <f>_xlfn.XLOOKUP(Table2[[#This Row],[Customer_ID]],Table3[Customer_ID],Table3[City],"Missing Memebership")</f>
        <v>Tiruchirappalli</v>
      </c>
      <c r="J1882" s="2" t="str">
        <f>_xlfn.XLOOKUP(Table2[[#This Row],[Customer_ID]],Table3[Customer_ID],Table3[State],"Karnataka")</f>
        <v>Tamil Nadu</v>
      </c>
      <c r="K1882" s="2" t="str">
        <f>_xlfn.XLOOKUP(Table2[[#This Row],[Customer_ID]],Table3[Customer_ID],Table3[Membership],"Regular")</f>
        <v>Gold</v>
      </c>
      <c r="L1882" s="2" t="s">
        <v>1650</v>
      </c>
      <c r="M1882" s="2" t="str">
        <f>_xlfn.XLOOKUP(Table2[[#This Row],[Product_ID]],Table4[Product_ID],Table4[Product_Name],"Not Found")</f>
        <v>Bata Hoodie Grey</v>
      </c>
      <c r="N1882" s="2" t="str">
        <f>_xlfn.XLOOKUP(Table2[[#This Row],[Product_ID]],Table4[Product_ID],Table4[Category],"Not Found")</f>
        <v>Winter Wear</v>
      </c>
      <c r="O1882" s="2" t="str">
        <f>_xlfn.XLOOKUP(Table2[[#This Row],[Product_ID]],Table4[Product_ID],Table4[Subcategory],"Not Found")</f>
        <v>Hoodie</v>
      </c>
      <c r="P1882" s="2" t="str">
        <f>_xlfn.XLOOKUP(Table2[[#This Row],[Product_ID]],Table4[Product_ID],Table4[Brand],"Missing Brand")</f>
        <v>Bata</v>
      </c>
      <c r="Q1882" s="2" t="s">
        <v>97</v>
      </c>
      <c r="R1882" s="2" t="str">
        <f>_xlfn.XLOOKUP(Table2[[#This Row],[Store_ID]],Table6[Store_ID],Table6[Store Name],"Not Found")</f>
        <v>TrendMart Madurai Mall Kiosk</v>
      </c>
      <c r="S1882" s="2">
        <f>_xlfn.XLOOKUP(Table2[[#This Row],[Store_ID]],Table6[Store_ID],Table6[Monthly Target],"Missing Target")</f>
        <v>2000000</v>
      </c>
      <c r="T1882" s="2" t="str">
        <f>_xlfn.XLOOKUP(Table2[[#This Row],[Store_ID]],Table6[Store_ID],Table6[Region],"Not Found")</f>
        <v>South Zone 1</v>
      </c>
      <c r="U1882" s="2" t="s">
        <v>24</v>
      </c>
      <c r="V1882" s="2" t="str">
        <f>_xlfn.XLOOKUP(Table2[[#This Row],[Employee_ID]],Table5[Employee_ID],Table5[Employee Name],"Not Found")</f>
        <v>Manoj Ramachandran</v>
      </c>
      <c r="W1882" s="2">
        <v>2</v>
      </c>
      <c r="X1882" s="2">
        <v>2797.21</v>
      </c>
      <c r="Y1882" s="2">
        <v>10</v>
      </c>
      <c r="Z1882" s="2">
        <v>559.44000000000005</v>
      </c>
      <c r="AA1882" s="2">
        <v>12</v>
      </c>
      <c r="AB1882" s="2">
        <v>604.20000000000005</v>
      </c>
      <c r="AC1882" s="2">
        <v>5639.18</v>
      </c>
      <c r="AD1882" s="2">
        <v>3881.58</v>
      </c>
      <c r="AE1882" s="2">
        <f t="shared" si="62"/>
        <v>1153.4000000000003</v>
      </c>
      <c r="AF1882" s="2" t="s">
        <v>69</v>
      </c>
      <c r="AG1882" s="42">
        <f>IFERROR(Table2[[#This Row],[Profit]]/Table2[[#This Row],[Sales Amount]],0)</f>
        <v>0.20453328320784231</v>
      </c>
      <c r="AH1882" s="2" t="str">
        <f>TRIM(Table2[[#This Row],[Payment Modee]])</f>
        <v>Cash</v>
      </c>
      <c r="AI1882" s="2" t="s">
        <v>26</v>
      </c>
      <c r="AJ1882" s="2" t="s">
        <v>27</v>
      </c>
      <c r="AK1882" s="2" t="s">
        <v>1505</v>
      </c>
      <c r="AL1882" s="16" t="str">
        <f>IF(HOUR(Table2[[#This Row],[Order Time]])&lt;12,"Morning",IF(HOUR(Table2[[#This Row],[Order Time]])&lt;17,"Afternoon",IF(HOUR(Table2[[#This Row],[Order Time]])&lt;21,"Evening","Night")))</f>
        <v>Afternoon</v>
      </c>
      <c r="AM1882" s="16" t="s">
        <v>29</v>
      </c>
    </row>
    <row r="1883" spans="1:39" x14ac:dyDescent="0.25">
      <c r="A1883" s="13" t="s">
        <v>3724</v>
      </c>
      <c r="B1883" s="4">
        <v>45463</v>
      </c>
      <c r="C1883" s="2">
        <f>YEAR(Table2[[#This Row],[Invoice Date]])</f>
        <v>2024</v>
      </c>
      <c r="D1883" s="2" t="str">
        <f>TEXT(Table2[[#This Row],[Invoice Date]],"mmm")</f>
        <v>Jun</v>
      </c>
      <c r="E1883" s="2" t="str">
        <f>Table2[[#This Row],[Store_ID]]&amp;"-"&amp;Table2[[#This Row],[Year]]&amp;"-"&amp;Table2[[#This Row],[Month]]</f>
        <v>STR112-2024-Jun</v>
      </c>
      <c r="F1883" s="2" t="s">
        <v>1392</v>
      </c>
      <c r="G1883" s="2" t="str">
        <f>_xlfn.XLOOKUP(Table2[[#This Row],[Customer_ID]],Table3[Customer_ID],Table3[Customer Name],"Not Found")</f>
        <v>Akhila Sundaram</v>
      </c>
      <c r="H1883" s="2" t="str">
        <f>_xlfn.XLOOKUP(Table2[[#This Row],[Customer_ID]],Table3[Customer_ID],Table3[Gender],"Female")</f>
        <v>Female</v>
      </c>
      <c r="I1883" s="2" t="str">
        <f>_xlfn.XLOOKUP(Table2[[#This Row],[Customer_ID]],Table3[Customer_ID],Table3[City],"Missing Memebership")</f>
        <v>Thiruvananthapuram</v>
      </c>
      <c r="J1883" s="2" t="str">
        <f>_xlfn.XLOOKUP(Table2[[#This Row],[Customer_ID]],Table3[Customer_ID],Table3[State],"Karnataka")</f>
        <v>Kerala</v>
      </c>
      <c r="K1883" s="2" t="str">
        <f>_xlfn.XLOOKUP(Table2[[#This Row],[Customer_ID]],Table3[Customer_ID],Table3[Membership],"Regular")</f>
        <v>Regular</v>
      </c>
      <c r="L1883" s="2" t="s">
        <v>1112</v>
      </c>
      <c r="M1883" s="2" t="str">
        <f>_xlfn.XLOOKUP(Table2[[#This Row],[Product_ID]],Table4[Product_ID],Table4[Product_Name],"Not Found")</f>
        <v>Fossil Digital Watch Maroon</v>
      </c>
      <c r="N1883" s="2" t="str">
        <f>_xlfn.XLOOKUP(Table2[[#This Row],[Product_ID]],Table4[Product_ID],Table4[Category],"Not Found")</f>
        <v>Watches</v>
      </c>
      <c r="O1883" s="2" t="str">
        <f>_xlfn.XLOOKUP(Table2[[#This Row],[Product_ID]],Table4[Product_ID],Table4[Subcategory],"Not Found")</f>
        <v>Digital Watch</v>
      </c>
      <c r="P1883" s="2" t="str">
        <f>_xlfn.XLOOKUP(Table2[[#This Row],[Product_ID]],Table4[Product_ID],Table4[Brand],"Missing Brand")</f>
        <v>Fossil</v>
      </c>
      <c r="Q1883" s="2" t="s">
        <v>202</v>
      </c>
      <c r="R1883" s="2" t="str">
        <f>_xlfn.XLOOKUP(Table2[[#This Row],[Store_ID]],Table6[Store_ID],Table6[Store Name],"Not Found")</f>
        <v>TrendMart Guntur Outlet</v>
      </c>
      <c r="S1883" s="2">
        <f>_xlfn.XLOOKUP(Table2[[#This Row],[Store_ID]],Table6[Store_ID],Table6[Monthly Target],"Missing Target")</f>
        <v>1500000</v>
      </c>
      <c r="T1883" s="2" t="str">
        <f>_xlfn.XLOOKUP(Table2[[#This Row],[Store_ID]],Table6[Store_ID],Table6[Region],"Not Found")</f>
        <v>South Zone 3</v>
      </c>
      <c r="U1883" s="2" t="s">
        <v>504</v>
      </c>
      <c r="V1883" s="2" t="str">
        <f>_xlfn.XLOOKUP(Table2[[#This Row],[Employee_ID]],Table5[Employee_ID],Table5[Employee Name],"Not Found")</f>
        <v>Vikram Bhat</v>
      </c>
      <c r="W1883" s="2">
        <v>2</v>
      </c>
      <c r="X1883" s="2">
        <v>2873.93</v>
      </c>
      <c r="Y1883" s="2">
        <v>10</v>
      </c>
      <c r="Z1883" s="2">
        <v>574.79</v>
      </c>
      <c r="AA1883" s="2">
        <v>12</v>
      </c>
      <c r="AB1883" s="2">
        <v>620.77</v>
      </c>
      <c r="AC1883" s="2">
        <v>5793.84</v>
      </c>
      <c r="AD1883" s="2">
        <v>4079.4</v>
      </c>
      <c r="AE1883" s="2">
        <f t="shared" si="62"/>
        <v>1093.67</v>
      </c>
      <c r="AF1883" s="2" t="s">
        <v>56</v>
      </c>
      <c r="AG1883" s="42">
        <f>IFERROR(Table2[[#This Row],[Profit]]/Table2[[#This Row],[Sales Amount]],0)</f>
        <v>0.18876427378042887</v>
      </c>
      <c r="AH1883" s="2" t="str">
        <f>TRIM(Table2[[#This Row],[Payment Modee]])</f>
        <v>Credit Card</v>
      </c>
      <c r="AI1883" s="2" t="s">
        <v>26</v>
      </c>
      <c r="AJ1883" s="2" t="s">
        <v>27</v>
      </c>
      <c r="AK1883" s="2" t="s">
        <v>3165</v>
      </c>
      <c r="AL1883" s="16" t="str">
        <f>IF(HOUR(Table2[[#This Row],[Order Time]])&lt;12,"Morning",IF(HOUR(Table2[[#This Row],[Order Time]])&lt;17,"Afternoon",IF(HOUR(Table2[[#This Row],[Order Time]])&lt;21,"Evening","Night")))</f>
        <v>Morning</v>
      </c>
      <c r="AM1883" s="16" t="s">
        <v>29</v>
      </c>
    </row>
    <row r="1884" spans="1:39" x14ac:dyDescent="0.25">
      <c r="A1884" s="13" t="s">
        <v>3725</v>
      </c>
      <c r="B1884" s="4">
        <v>45584</v>
      </c>
      <c r="C1884" s="2">
        <f>YEAR(Table2[[#This Row],[Invoice Date]])</f>
        <v>2024</v>
      </c>
      <c r="D1884" s="2" t="str">
        <f>TEXT(Table2[[#This Row],[Invoice Date]],"mmm")</f>
        <v>Oct</v>
      </c>
      <c r="E1884" s="2" t="str">
        <f>Table2[[#This Row],[Store_ID]]&amp;"-"&amp;Table2[[#This Row],[Year]]&amp;"-"&amp;Table2[[#This Row],[Month]]</f>
        <v>STR117-2024-Oct</v>
      </c>
      <c r="F1884" s="2" t="s">
        <v>1248</v>
      </c>
      <c r="G1884" s="2" t="str">
        <f>_xlfn.XLOOKUP(Table2[[#This Row],[Customer_ID]],Table3[Customer_ID],Table3[Customer Name],"Not Found")</f>
        <v>Rohit Srinivasan</v>
      </c>
      <c r="H1884" s="2" t="str">
        <f>_xlfn.XLOOKUP(Table2[[#This Row],[Customer_ID]],Table3[Customer_ID],Table3[Gender],"Female")</f>
        <v>Male</v>
      </c>
      <c r="I1884" s="2" t="str">
        <f>_xlfn.XLOOKUP(Table2[[#This Row],[Customer_ID]],Table3[Customer_ID],Table3[City],"Missing Memebership")</f>
        <v>Vijayawada</v>
      </c>
      <c r="J1884" s="2" t="str">
        <f>_xlfn.XLOOKUP(Table2[[#This Row],[Customer_ID]],Table3[Customer_ID],Table3[State],"Karnataka")</f>
        <v>Andhra Pradesh</v>
      </c>
      <c r="K1884" s="2" t="str">
        <f>_xlfn.XLOOKUP(Table2[[#This Row],[Customer_ID]],Table3[Customer_ID],Table3[Membership],"Regular")</f>
        <v>Silver</v>
      </c>
      <c r="L1884" s="2" t="s">
        <v>473</v>
      </c>
      <c r="M1884" s="2" t="str">
        <f>_xlfn.XLOOKUP(Table2[[#This Row],[Product_ID]],Table4[Product_ID],Table4[Product_Name],"Not Found")</f>
        <v>Tanishq Sling Bag Mustard</v>
      </c>
      <c r="N1884" s="2" t="str">
        <f>_xlfn.XLOOKUP(Table2[[#This Row],[Product_ID]],Table4[Product_ID],Table4[Category],"Not Found")</f>
        <v>Handbags</v>
      </c>
      <c r="O1884" s="2" t="str">
        <f>_xlfn.XLOOKUP(Table2[[#This Row],[Product_ID]],Table4[Product_ID],Table4[Subcategory],"Not Found")</f>
        <v>Sling Bag</v>
      </c>
      <c r="P1884" s="2" t="str">
        <f>_xlfn.XLOOKUP(Table2[[#This Row],[Product_ID]],Table4[Product_ID],Table4[Brand],"Missing Brand")</f>
        <v>Tanishq</v>
      </c>
      <c r="Q1884" s="2" t="s">
        <v>695</v>
      </c>
      <c r="R1884" s="2" t="str">
        <f>_xlfn.XLOOKUP(Table2[[#This Row],[Store_ID]],Table6[Store_ID],Table6[Store Name],"Not Found")</f>
        <v>TrendMart Tirunelveli Flagship</v>
      </c>
      <c r="S1884" s="2">
        <f>_xlfn.XLOOKUP(Table2[[#This Row],[Store_ID]],Table6[Store_ID],Table6[Monthly Target],"Missing Target")</f>
        <v>1500000</v>
      </c>
      <c r="T1884" s="2" t="str">
        <f>_xlfn.XLOOKUP(Table2[[#This Row],[Store_ID]],Table6[Store_ID],Table6[Region],"Not Found")</f>
        <v>South Zone 1</v>
      </c>
      <c r="U1884" s="2" t="s">
        <v>321</v>
      </c>
      <c r="V1884" s="2" t="str">
        <f>_xlfn.XLOOKUP(Table2[[#This Row],[Employee_ID]],Table5[Employee_ID],Table5[Employee Name],"Not Found")</f>
        <v>Sunita Ramachandran</v>
      </c>
      <c r="W1884" s="2">
        <v>2</v>
      </c>
      <c r="X1884" s="2">
        <v>3463.81</v>
      </c>
      <c r="Y1884" s="2">
        <v>0</v>
      </c>
      <c r="Z1884" s="2">
        <v>0</v>
      </c>
      <c r="AA1884" s="2">
        <v>12</v>
      </c>
      <c r="AB1884" s="2">
        <v>831.31</v>
      </c>
      <c r="AC1884" s="2">
        <v>7758.93</v>
      </c>
      <c r="AD1884" s="2">
        <v>4271.7</v>
      </c>
      <c r="AE1884" s="2">
        <f t="shared" si="62"/>
        <v>2655.9200000000005</v>
      </c>
      <c r="AF1884" s="2" t="s">
        <v>69</v>
      </c>
      <c r="AG1884" s="42">
        <f>IFERROR(Table2[[#This Row],[Profit]]/Table2[[#This Row],[Sales Amount]],0)</f>
        <v>0.34230493122118649</v>
      </c>
      <c r="AH1884" s="2" t="str">
        <f>TRIM(Table2[[#This Row],[Payment Modee]])</f>
        <v>Cash</v>
      </c>
      <c r="AI1884" s="2" t="s">
        <v>36</v>
      </c>
      <c r="AJ1884" s="2" t="s">
        <v>27</v>
      </c>
      <c r="AK1884" s="2" t="s">
        <v>3300</v>
      </c>
      <c r="AL1884" s="16" t="str">
        <f>IF(HOUR(Table2[[#This Row],[Order Time]])&lt;12,"Morning",IF(HOUR(Table2[[#This Row],[Order Time]])&lt;17,"Afternoon",IF(HOUR(Table2[[#This Row],[Order Time]])&lt;21,"Evening","Night")))</f>
        <v>Morning</v>
      </c>
      <c r="AM1884" s="16" t="s">
        <v>38</v>
      </c>
    </row>
    <row r="1885" spans="1:39" x14ac:dyDescent="0.25">
      <c r="A1885" s="13" t="s">
        <v>3726</v>
      </c>
      <c r="B1885" s="4">
        <v>45632</v>
      </c>
      <c r="C1885" s="2">
        <f>YEAR(Table2[[#This Row],[Invoice Date]])</f>
        <v>2024</v>
      </c>
      <c r="D1885" s="2" t="str">
        <f>TEXT(Table2[[#This Row],[Invoice Date]],"mmm")</f>
        <v>Dec</v>
      </c>
      <c r="E1885" s="2" t="str">
        <f>Table2[[#This Row],[Store_ID]]&amp;"-"&amp;Table2[[#This Row],[Year]]&amp;"-"&amp;Table2[[#This Row],[Month]]</f>
        <v>STR070-2024-Dec</v>
      </c>
      <c r="F1885" s="2" t="s">
        <v>1691</v>
      </c>
      <c r="G1885" s="2" t="str">
        <f>_xlfn.XLOOKUP(Table2[[#This Row],[Customer_ID]],Table3[Customer_ID],Table3[Customer Name],"Not Found")</f>
        <v>Kavitha Sharma</v>
      </c>
      <c r="H1885" s="2" t="str">
        <f>_xlfn.XLOOKUP(Table2[[#This Row],[Customer_ID]],Table3[Customer_ID],Table3[Gender],"Female")</f>
        <v>Female</v>
      </c>
      <c r="I1885" s="2" t="str">
        <f>_xlfn.XLOOKUP(Table2[[#This Row],[Customer_ID]],Table3[Customer_ID],Table3[City],"Missing Memebership")</f>
        <v>Hyderabad</v>
      </c>
      <c r="J1885" s="2" t="str">
        <f>_xlfn.XLOOKUP(Table2[[#This Row],[Customer_ID]],Table3[Customer_ID],Table3[State],"Karnataka")</f>
        <v>Telangana</v>
      </c>
      <c r="K1885" s="2" t="str">
        <f>_xlfn.XLOOKUP(Table2[[#This Row],[Customer_ID]],Table3[Customer_ID],Table3[Membership],"Regular")</f>
        <v>Platinum</v>
      </c>
      <c r="L1885" s="2" t="s">
        <v>935</v>
      </c>
      <c r="M1885" s="2" t="str">
        <f>_xlfn.XLOOKUP(Table2[[#This Row],[Product_ID]],Table4[Product_ID],Table4[Product_Name],"Not Found")</f>
        <v>Mufti Round Neck Olive</v>
      </c>
      <c r="N1885" s="2" t="str">
        <f>_xlfn.XLOOKUP(Table2[[#This Row],[Product_ID]],Table4[Product_ID],Table4[Category],"Not Found")</f>
        <v>Men T-Shirts</v>
      </c>
      <c r="O1885" s="2" t="str">
        <f>_xlfn.XLOOKUP(Table2[[#This Row],[Product_ID]],Table4[Product_ID],Table4[Subcategory],"Not Found")</f>
        <v>Round Neck</v>
      </c>
      <c r="P1885" s="2" t="str">
        <f>_xlfn.XLOOKUP(Table2[[#This Row],[Product_ID]],Table4[Product_ID],Table4[Brand],"Missing Brand")</f>
        <v>Mufti</v>
      </c>
      <c r="Q1885" s="2" t="s">
        <v>1319</v>
      </c>
      <c r="R1885" s="2" t="str">
        <f>_xlfn.XLOOKUP(Table2[[#This Row],[Store_ID]],Table6[Store_ID],Table6[Store Name],"Not Found")</f>
        <v>TrendMart Alappuzha Mall Kiosk</v>
      </c>
      <c r="S1885" s="2">
        <f>_xlfn.XLOOKUP(Table2[[#This Row],[Store_ID]],Table6[Store_ID],Table6[Monthly Target],"Missing Target")</f>
        <v>1000000</v>
      </c>
      <c r="T1885" s="2" t="str">
        <f>_xlfn.XLOOKUP(Table2[[#This Row],[Store_ID]],Table6[Store_ID],Table6[Region],"Not Found")</f>
        <v>South Zone 1</v>
      </c>
      <c r="U1885" s="2" t="s">
        <v>321</v>
      </c>
      <c r="V1885" s="2" t="str">
        <f>_xlfn.XLOOKUP(Table2[[#This Row],[Employee_ID]],Table5[Employee_ID],Table5[Employee Name],"Not Found")</f>
        <v>Sunita Ramachandran</v>
      </c>
      <c r="W1885" s="2">
        <v>5</v>
      </c>
      <c r="X1885" s="2">
        <v>552.69000000000005</v>
      </c>
      <c r="Y1885" s="2">
        <v>20</v>
      </c>
      <c r="Z1885" s="2">
        <v>552.69000000000005</v>
      </c>
      <c r="AA1885" s="2">
        <v>5</v>
      </c>
      <c r="AB1885" s="2">
        <v>110.54</v>
      </c>
      <c r="AC1885" s="2">
        <v>2321.3000000000002</v>
      </c>
      <c r="AD1885" s="2">
        <v>1675.75</v>
      </c>
      <c r="AE1885" s="2">
        <f t="shared" si="62"/>
        <v>535.01000000000022</v>
      </c>
      <c r="AF1885" s="2" t="s">
        <v>35</v>
      </c>
      <c r="AG1885" s="42">
        <f>IFERROR(Table2[[#This Row],[Profit]]/Table2[[#This Row],[Sales Amount]],0)</f>
        <v>0.23047861112307766</v>
      </c>
      <c r="AH1885" s="2" t="str">
        <f>TRIM(Table2[[#This Row],[Payment Modee]])</f>
        <v>Debit Card</v>
      </c>
      <c r="AI1885" s="2" t="s">
        <v>26</v>
      </c>
      <c r="AJ1885" s="2" t="s">
        <v>27</v>
      </c>
      <c r="AK1885" s="2" t="s">
        <v>1388</v>
      </c>
      <c r="AL1885" s="16" t="str">
        <f>IF(HOUR(Table2[[#This Row],[Order Time]])&lt;12,"Morning",IF(HOUR(Table2[[#This Row],[Order Time]])&lt;17,"Afternoon",IF(HOUR(Table2[[#This Row],[Order Time]])&lt;21,"Evening","Night")))</f>
        <v>Afternoon</v>
      </c>
      <c r="AM1885" s="16" t="s">
        <v>29</v>
      </c>
    </row>
    <row r="1886" spans="1:39" x14ac:dyDescent="0.25">
      <c r="A1886" s="13" t="s">
        <v>3727</v>
      </c>
      <c r="B1886" s="4">
        <v>45692</v>
      </c>
      <c r="C1886" s="2">
        <f>YEAR(Table2[[#This Row],[Invoice Date]])</f>
        <v>2025</v>
      </c>
      <c r="D1886" s="2" t="str">
        <f>TEXT(Table2[[#This Row],[Invoice Date]],"mmm")</f>
        <v>Feb</v>
      </c>
      <c r="E1886" s="2" t="str">
        <f>Table2[[#This Row],[Store_ID]]&amp;"-"&amp;Table2[[#This Row],[Year]]&amp;"-"&amp;Table2[[#This Row],[Month]]</f>
        <v>STR099-2025-Feb</v>
      </c>
      <c r="F1886" s="2" t="s">
        <v>3470</v>
      </c>
      <c r="G1886" s="2" t="str">
        <f>_xlfn.XLOOKUP(Table2[[#This Row],[Customer_ID]],Table3[Customer_ID],Table3[Customer Name],"Not Found")</f>
        <v>Ravi Krishnan</v>
      </c>
      <c r="H1886" s="2" t="str">
        <f>_xlfn.XLOOKUP(Table2[[#This Row],[Customer_ID]],Table3[Customer_ID],Table3[Gender],"Female")</f>
        <v>Male</v>
      </c>
      <c r="I1886" s="2" t="str">
        <f>_xlfn.XLOOKUP(Table2[[#This Row],[Customer_ID]],Table3[Customer_ID],Table3[City],"Missing Memebership")</f>
        <v>Kozhikode</v>
      </c>
      <c r="J1886" s="2" t="str">
        <f>_xlfn.XLOOKUP(Table2[[#This Row],[Customer_ID]],Table3[Customer_ID],Table3[State],"Karnataka")</f>
        <v>Kerala</v>
      </c>
      <c r="K1886" s="2" t="str">
        <f>_xlfn.XLOOKUP(Table2[[#This Row],[Customer_ID]],Table3[Customer_ID],Table3[Membership],"Regular")</f>
        <v>Platinum</v>
      </c>
      <c r="L1886" s="2" t="s">
        <v>884</v>
      </c>
      <c r="M1886" s="2" t="str">
        <f>_xlfn.XLOOKUP(Table2[[#This Row],[Product_ID]],Table4[Product_ID],Table4[Product_Name],"Not Found")</f>
        <v>Louis Philippe Slim Fit Cream</v>
      </c>
      <c r="N1886" s="2" t="str">
        <f>_xlfn.XLOOKUP(Table2[[#This Row],[Product_ID]],Table4[Product_ID],Table4[Category],"Not Found")</f>
        <v>Men Jeans</v>
      </c>
      <c r="O1886" s="2" t="str">
        <f>_xlfn.XLOOKUP(Table2[[#This Row],[Product_ID]],Table4[Product_ID],Table4[Subcategory],"Not Found")</f>
        <v>Slim Fit</v>
      </c>
      <c r="P1886" s="2" t="str">
        <f>_xlfn.XLOOKUP(Table2[[#This Row],[Product_ID]],Table4[Product_ID],Table4[Brand],"Missing Brand")</f>
        <v>Louis Philippe</v>
      </c>
      <c r="Q1886" s="2" t="s">
        <v>175</v>
      </c>
      <c r="R1886" s="2" t="str">
        <f>_xlfn.XLOOKUP(Table2[[#This Row],[Store_ID]],Table6[Store_ID],Table6[Store Name],"Not Found")</f>
        <v>TrendMart Khammam Standard</v>
      </c>
      <c r="S1886" s="2">
        <f>_xlfn.XLOOKUP(Table2[[#This Row],[Store_ID]],Table6[Store_ID],Table6[Monthly Target],"Missing Target")</f>
        <v>1500000</v>
      </c>
      <c r="T1886" s="2" t="str">
        <f>_xlfn.XLOOKUP(Table2[[#This Row],[Store_ID]],Table6[Store_ID],Table6[Region],"Not Found")</f>
        <v>South Zone 2</v>
      </c>
      <c r="U1886" s="2" t="s">
        <v>460</v>
      </c>
      <c r="V1886" s="2" t="str">
        <f>_xlfn.XLOOKUP(Table2[[#This Row],[Employee_ID]],Table5[Employee_ID],Table5[Employee Name],"Not Found")</f>
        <v>Pranav Reddy</v>
      </c>
      <c r="W1886" s="2">
        <v>2</v>
      </c>
      <c r="X1886" s="2">
        <v>1042.55</v>
      </c>
      <c r="Y1886" s="2">
        <v>0</v>
      </c>
      <c r="Z1886" s="2">
        <v>0</v>
      </c>
      <c r="AA1886" s="2">
        <v>12</v>
      </c>
      <c r="AB1886" s="2">
        <v>250.21</v>
      </c>
      <c r="AC1886" s="2">
        <v>2335.31</v>
      </c>
      <c r="AD1886" s="2">
        <v>1442.58</v>
      </c>
      <c r="AE1886" s="2">
        <f t="shared" si="62"/>
        <v>642.52</v>
      </c>
      <c r="AF1886" s="2" t="s">
        <v>56</v>
      </c>
      <c r="AG1886" s="42">
        <f>IFERROR(Table2[[#This Row],[Profit]]/Table2[[#This Row],[Sales Amount]],0)</f>
        <v>0.27513263763697327</v>
      </c>
      <c r="AH1886" s="2" t="str">
        <f>TRIM(Table2[[#This Row],[Payment Modee]])</f>
        <v>Credit Card</v>
      </c>
      <c r="AI1886" s="2" t="s">
        <v>36</v>
      </c>
      <c r="AJ1886" s="2" t="s">
        <v>27</v>
      </c>
      <c r="AK1886" s="2" t="s">
        <v>2311</v>
      </c>
      <c r="AL1886" s="16" t="str">
        <f>IF(HOUR(Table2[[#This Row],[Order Time]])&lt;12,"Morning",IF(HOUR(Table2[[#This Row],[Order Time]])&lt;17,"Afternoon",IF(HOUR(Table2[[#This Row],[Order Time]])&lt;21,"Evening","Night")))</f>
        <v>Evening</v>
      </c>
      <c r="AM1886" s="16" t="s">
        <v>29</v>
      </c>
    </row>
    <row r="1887" spans="1:39" x14ac:dyDescent="0.25">
      <c r="A1887" s="13" t="s">
        <v>3728</v>
      </c>
      <c r="B1887" s="4">
        <v>45393</v>
      </c>
      <c r="C1887" s="2">
        <f>YEAR(Table2[[#This Row],[Invoice Date]])</f>
        <v>2024</v>
      </c>
      <c r="D1887" s="2" t="str">
        <f>TEXT(Table2[[#This Row],[Invoice Date]],"mmm")</f>
        <v>Apr</v>
      </c>
      <c r="E1887" s="2" t="str">
        <f>Table2[[#This Row],[Store_ID]]&amp;"-"&amp;Table2[[#This Row],[Year]]&amp;"-"&amp;Table2[[#This Row],[Month]]</f>
        <v>STR104-2024-Apr</v>
      </c>
      <c r="F1887" s="2" t="s">
        <v>2793</v>
      </c>
      <c r="G1887" s="2" t="str">
        <f>_xlfn.XLOOKUP(Table2[[#This Row],[Customer_ID]],Table3[Customer_ID],Table3[Customer Name],"Not Found")</f>
        <v>Chandra Rao</v>
      </c>
      <c r="H1887" s="2" t="str">
        <f>_xlfn.XLOOKUP(Table2[[#This Row],[Customer_ID]],Table3[Customer_ID],Table3[Gender],"Female")</f>
        <v>Male</v>
      </c>
      <c r="I1887" s="2" t="str">
        <f>_xlfn.XLOOKUP(Table2[[#This Row],[Customer_ID]],Table3[Customer_ID],Table3[City],"Missing Memebership")</f>
        <v>Shivamogga</v>
      </c>
      <c r="J1887" s="2" t="str">
        <f>_xlfn.XLOOKUP(Table2[[#This Row],[Customer_ID]],Table3[Customer_ID],Table3[State],"Karnataka")</f>
        <v>Karnataka</v>
      </c>
      <c r="K1887" s="2" t="str">
        <f>_xlfn.XLOOKUP(Table2[[#This Row],[Customer_ID]],Table3[Customer_ID],Table3[Membership],"Regular")</f>
        <v>Silver</v>
      </c>
      <c r="L1887" s="2" t="s">
        <v>747</v>
      </c>
      <c r="M1887" s="2" t="str">
        <f>_xlfn.XLOOKUP(Table2[[#This Row],[Product_ID]],Table4[Product_ID],Table4[Product_Name],"Not Found")</f>
        <v>Sonata Girls Frock Cream</v>
      </c>
      <c r="N1887" s="2" t="str">
        <f>_xlfn.XLOOKUP(Table2[[#This Row],[Product_ID]],Table4[Product_ID],Table4[Category],"Not Found")</f>
        <v>Kids Wear</v>
      </c>
      <c r="O1887" s="2" t="str">
        <f>_xlfn.XLOOKUP(Table2[[#This Row],[Product_ID]],Table4[Product_ID],Table4[Subcategory],"Not Found")</f>
        <v>Girls Frock</v>
      </c>
      <c r="P1887" s="2" t="str">
        <f>_xlfn.XLOOKUP(Table2[[#This Row],[Product_ID]],Table4[Product_ID],Table4[Brand],"Missing Brand")</f>
        <v>Sonata</v>
      </c>
      <c r="Q1887" s="2" t="s">
        <v>399</v>
      </c>
      <c r="R1887" s="2" t="str">
        <f>_xlfn.XLOOKUP(Table2[[#This Row],[Store_ID]],Table6[Store_ID],Table6[Store Name],"Not Found")</f>
        <v>TrendMart Kochi High Street</v>
      </c>
      <c r="S1887" s="2">
        <f>_xlfn.XLOOKUP(Table2[[#This Row],[Store_ID]],Table6[Store_ID],Table6[Monthly Target],"Missing Target")</f>
        <v>1200000</v>
      </c>
      <c r="T1887" s="2" t="str">
        <f>_xlfn.XLOOKUP(Table2[[#This Row],[Store_ID]],Table6[Store_ID],Table6[Region],"Not Found")</f>
        <v>South Zone 1</v>
      </c>
      <c r="U1887" s="2" t="s">
        <v>68</v>
      </c>
      <c r="V1887" s="2" t="str">
        <f>_xlfn.XLOOKUP(Table2[[#This Row],[Employee_ID]],Table5[Employee_ID],Table5[Employee Name],"Not Found")</f>
        <v>Praveen Gupta</v>
      </c>
      <c r="W1887" s="2">
        <v>2</v>
      </c>
      <c r="X1887" s="2">
        <v>713.44</v>
      </c>
      <c r="Y1887" s="2">
        <v>0</v>
      </c>
      <c r="Z1887" s="2">
        <v>0</v>
      </c>
      <c r="AA1887" s="2">
        <v>5</v>
      </c>
      <c r="AB1887" s="2">
        <v>71.34</v>
      </c>
      <c r="AC1887" s="2">
        <v>1498.22</v>
      </c>
      <c r="AD1887" s="2">
        <v>1050.9000000000001</v>
      </c>
      <c r="AE1887" s="2">
        <f t="shared" si="62"/>
        <v>375.9799999999999</v>
      </c>
      <c r="AF1887" s="2" t="s">
        <v>25</v>
      </c>
      <c r="AG1887" s="42">
        <f>IFERROR(Table2[[#This Row],[Profit]]/Table2[[#This Row],[Sales Amount]],0)</f>
        <v>0.25095112867269154</v>
      </c>
      <c r="AH1887" s="2" t="str">
        <f>TRIM(Table2[[#This Row],[Payment Modee]])</f>
        <v>UPI</v>
      </c>
      <c r="AI1887" s="2" t="s">
        <v>26</v>
      </c>
      <c r="AJ1887" s="2" t="s">
        <v>27</v>
      </c>
      <c r="AK1887" s="2" t="s">
        <v>2526</v>
      </c>
      <c r="AL1887" s="16" t="str">
        <f>IF(HOUR(Table2[[#This Row],[Order Time]])&lt;12,"Morning",IF(HOUR(Table2[[#This Row],[Order Time]])&lt;17,"Afternoon",IF(HOUR(Table2[[#This Row],[Order Time]])&lt;21,"Evening","Night")))</f>
        <v>Evening</v>
      </c>
      <c r="AM1887" s="16" t="s">
        <v>29</v>
      </c>
    </row>
    <row r="1888" spans="1:39" x14ac:dyDescent="0.25">
      <c r="A1888" s="13" t="s">
        <v>3729</v>
      </c>
      <c r="B1888" s="4">
        <v>45545</v>
      </c>
      <c r="C1888" s="2">
        <f>YEAR(Table2[[#This Row],[Invoice Date]])</f>
        <v>2024</v>
      </c>
      <c r="D1888" s="2" t="str">
        <f>TEXT(Table2[[#This Row],[Invoice Date]],"mmm")</f>
        <v>Sep</v>
      </c>
      <c r="E1888" s="2" t="str">
        <f>Table2[[#This Row],[Store_ID]]&amp;"-"&amp;Table2[[#This Row],[Year]]&amp;"-"&amp;Table2[[#This Row],[Month]]</f>
        <v>STR048-2024-Sep</v>
      </c>
      <c r="F1888" s="2" t="s">
        <v>1614</v>
      </c>
      <c r="G1888" s="2" t="str">
        <f>_xlfn.XLOOKUP(Table2[[#This Row],[Customer_ID]],Table3[Customer_ID],Table3[Customer Name],"Not Found")</f>
        <v>Baskar Sundaram</v>
      </c>
      <c r="H1888" s="2" t="str">
        <f>_xlfn.XLOOKUP(Table2[[#This Row],[Customer_ID]],Table3[Customer_ID],Table3[Gender],"Female")</f>
        <v>Male</v>
      </c>
      <c r="I1888" s="2" t="str">
        <f>_xlfn.XLOOKUP(Table2[[#This Row],[Customer_ID]],Table3[Customer_ID],Table3[City],"Missing Memebership")</f>
        <v>Coimbatore</v>
      </c>
      <c r="J1888" s="2" t="str">
        <f>_xlfn.XLOOKUP(Table2[[#This Row],[Customer_ID]],Table3[Customer_ID],Table3[State],"Karnataka")</f>
        <v>Tamil Nadu</v>
      </c>
      <c r="K1888" s="2" t="str">
        <f>_xlfn.XLOOKUP(Table2[[#This Row],[Customer_ID]],Table3[Customer_ID],Table3[Membership],"Regular")</f>
        <v>Regular</v>
      </c>
      <c r="L1888" s="2" t="s">
        <v>404</v>
      </c>
      <c r="M1888" s="2" t="str">
        <f>_xlfn.XLOOKUP(Table2[[#This Row],[Product_ID]],Table4[Product_ID],Table4[Product_Name],"Not Found")</f>
        <v>Nike Bifold Wallet Navy Blue</v>
      </c>
      <c r="N1888" s="2" t="str">
        <f>_xlfn.XLOOKUP(Table2[[#This Row],[Product_ID]],Table4[Product_ID],Table4[Category],"Not Found")</f>
        <v>Wallets</v>
      </c>
      <c r="O1888" s="2" t="str">
        <f>_xlfn.XLOOKUP(Table2[[#This Row],[Product_ID]],Table4[Product_ID],Table4[Subcategory],"Not Found")</f>
        <v>Bifold Wallet</v>
      </c>
      <c r="P1888" s="2" t="str">
        <f>_xlfn.XLOOKUP(Table2[[#This Row],[Product_ID]],Table4[Product_ID],Table4[Brand],"Missing Brand")</f>
        <v>Nike</v>
      </c>
      <c r="Q1888" s="2" t="s">
        <v>1853</v>
      </c>
      <c r="R1888" s="2" t="str">
        <f>_xlfn.XLOOKUP(Table2[[#This Row],[Store_ID]],Table6[Store_ID],Table6[Store Name],"Not Found")</f>
        <v>TrendMart Guntur High Street</v>
      </c>
      <c r="S1888" s="2">
        <f>_xlfn.XLOOKUP(Table2[[#This Row],[Store_ID]],Table6[Store_ID],Table6[Monthly Target],"Missing Target")</f>
        <v>1200000</v>
      </c>
      <c r="T1888" s="2" t="str">
        <f>_xlfn.XLOOKUP(Table2[[#This Row],[Store_ID]],Table6[Store_ID],Table6[Region],"Not Found")</f>
        <v>South Zone 3</v>
      </c>
      <c r="U1888" s="2" t="s">
        <v>102</v>
      </c>
      <c r="V1888" s="2" t="str">
        <f>_xlfn.XLOOKUP(Table2[[#This Row],[Employee_ID]],Table5[Employee_ID],Table5[Employee Name],"Not Found")</f>
        <v>Chandra Reddy</v>
      </c>
      <c r="W1888" s="2">
        <v>2</v>
      </c>
      <c r="X1888" s="2">
        <v>1327.32</v>
      </c>
      <c r="Y1888" s="2">
        <v>10</v>
      </c>
      <c r="Z1888" s="2">
        <v>265.45999999999998</v>
      </c>
      <c r="AA1888" s="2">
        <v>12</v>
      </c>
      <c r="AB1888" s="2">
        <v>286.7</v>
      </c>
      <c r="AC1888" s="2">
        <v>2675.88</v>
      </c>
      <c r="AD1888" s="2">
        <v>1806.6</v>
      </c>
      <c r="AE1888" s="2">
        <f t="shared" si="62"/>
        <v>582.58000000000015</v>
      </c>
      <c r="AF1888" s="2" t="s">
        <v>69</v>
      </c>
      <c r="AG1888" s="42">
        <f>IFERROR(Table2[[#This Row],[Profit]]/Table2[[#This Row],[Sales Amount]],0)</f>
        <v>0.21771529366040335</v>
      </c>
      <c r="AH1888" s="2" t="str">
        <f>TRIM(Table2[[#This Row],[Payment Modee]])</f>
        <v>Cash</v>
      </c>
      <c r="AI1888" s="2" t="s">
        <v>36</v>
      </c>
      <c r="AJ1888" s="2" t="s">
        <v>27</v>
      </c>
      <c r="AK1888" s="2" t="s">
        <v>3355</v>
      </c>
      <c r="AL1888" s="16" t="str">
        <f>IF(HOUR(Table2[[#This Row],[Order Time]])&lt;12,"Morning",IF(HOUR(Table2[[#This Row],[Order Time]])&lt;17,"Afternoon",IF(HOUR(Table2[[#This Row],[Order Time]])&lt;21,"Evening","Night")))</f>
        <v>Night</v>
      </c>
      <c r="AM1888" s="16" t="s">
        <v>29</v>
      </c>
    </row>
    <row r="1889" spans="1:39" x14ac:dyDescent="0.25">
      <c r="A1889" s="13" t="s">
        <v>3730</v>
      </c>
      <c r="B1889" s="4">
        <v>45441</v>
      </c>
      <c r="C1889" s="2">
        <f>YEAR(Table2[[#This Row],[Invoice Date]])</f>
        <v>2024</v>
      </c>
      <c r="D1889" s="2" t="str">
        <f>TEXT(Table2[[#This Row],[Invoice Date]],"mmm")</f>
        <v>May</v>
      </c>
      <c r="E1889" s="2" t="str">
        <f>Table2[[#This Row],[Store_ID]]&amp;"-"&amp;Table2[[#This Row],[Year]]&amp;"-"&amp;Table2[[#This Row],[Month]]</f>
        <v>STR055-2024-May</v>
      </c>
      <c r="F1889" s="2" t="s">
        <v>1496</v>
      </c>
      <c r="G1889" s="2" t="str">
        <f>_xlfn.XLOOKUP(Table2[[#This Row],[Customer_ID]],Table3[Customer_ID],Table3[Customer Name],"Not Found")</f>
        <v>Praveen Kamath</v>
      </c>
      <c r="H1889" s="2" t="str">
        <f>_xlfn.XLOOKUP(Table2[[#This Row],[Customer_ID]],Table3[Customer_ID],Table3[Gender],"Female")</f>
        <v>Male</v>
      </c>
      <c r="I1889" s="2" t="str">
        <f>_xlfn.XLOOKUP(Table2[[#This Row],[Customer_ID]],Table3[Customer_ID],Table3[City],"Missing Memebership")</f>
        <v>Kozhikode</v>
      </c>
      <c r="J1889" s="2" t="str">
        <f>_xlfn.XLOOKUP(Table2[[#This Row],[Customer_ID]],Table3[Customer_ID],Table3[State],"Karnataka")</f>
        <v>Kerala</v>
      </c>
      <c r="K1889" s="2" t="str">
        <f>_xlfn.XLOOKUP(Table2[[#This Row],[Customer_ID]],Table3[Customer_ID],Table3[Membership],"Regular")</f>
        <v>Gold</v>
      </c>
      <c r="L1889" s="2" t="s">
        <v>964</v>
      </c>
      <c r="M1889" s="2" t="str">
        <f>_xlfn.XLOOKUP(Table2[[#This Row],[Product_ID]],Table4[Product_ID],Table4[Product_Name],"Not Found")</f>
        <v>W for Woman Cotton Saree Wine</v>
      </c>
      <c r="N1889" s="2" t="str">
        <f>_xlfn.XLOOKUP(Table2[[#This Row],[Product_ID]],Table4[Product_ID],Table4[Category],"Not Found")</f>
        <v>Women Sarees</v>
      </c>
      <c r="O1889" s="2" t="str">
        <f>_xlfn.XLOOKUP(Table2[[#This Row],[Product_ID]],Table4[Product_ID],Table4[Subcategory],"Not Found")</f>
        <v>Cotton Saree</v>
      </c>
      <c r="P1889" s="2" t="str">
        <f>_xlfn.XLOOKUP(Table2[[#This Row],[Product_ID]],Table4[Product_ID],Table4[Brand],"Missing Brand")</f>
        <v>W for Woman</v>
      </c>
      <c r="Q1889" s="2" t="s">
        <v>390</v>
      </c>
      <c r="R1889" s="2" t="str">
        <f>_xlfn.XLOOKUP(Table2[[#This Row],[Store_ID]],Table6[Store_ID],Table6[Store Name],"Not Found")</f>
        <v>TrendMart Nellore High Street</v>
      </c>
      <c r="S1889" s="2">
        <f>_xlfn.XLOOKUP(Table2[[#This Row],[Store_ID]],Table6[Store_ID],Table6[Monthly Target],"Missing Target")</f>
        <v>1500000</v>
      </c>
      <c r="T1889" s="2" t="str">
        <f>_xlfn.XLOOKUP(Table2[[#This Row],[Store_ID]],Table6[Store_ID],Table6[Region],"Not Found")</f>
        <v>South Zone 3</v>
      </c>
      <c r="U1889" s="2" t="s">
        <v>435</v>
      </c>
      <c r="V1889" s="2" t="str">
        <f>_xlfn.XLOOKUP(Table2[[#This Row],[Employee_ID]],Table5[Employee_ID],Table5[Employee Name],"Not Found")</f>
        <v>Gopal Prasad</v>
      </c>
      <c r="W1889" s="2">
        <v>2</v>
      </c>
      <c r="X1889" s="2">
        <v>3057.28</v>
      </c>
      <c r="Y1889" s="2">
        <v>5</v>
      </c>
      <c r="Z1889" s="2">
        <v>305.73</v>
      </c>
      <c r="AA1889" s="2">
        <v>12</v>
      </c>
      <c r="AB1889" s="2">
        <v>697.06</v>
      </c>
      <c r="AC1889" s="2">
        <v>6505.89</v>
      </c>
      <c r="AD1889" s="2">
        <v>4680.92</v>
      </c>
      <c r="AE1889" s="2">
        <f t="shared" si="62"/>
        <v>1127.9100000000003</v>
      </c>
      <c r="AF1889" s="2" t="s">
        <v>56</v>
      </c>
      <c r="AG1889" s="42">
        <f>IFERROR(Table2[[#This Row],[Profit]]/Table2[[#This Row],[Sales Amount]],0)</f>
        <v>0.17336751774161571</v>
      </c>
      <c r="AH1889" s="2" t="str">
        <f>TRIM(Table2[[#This Row],[Payment Modee]])</f>
        <v>Credit Card</v>
      </c>
      <c r="AI1889" s="2" t="s">
        <v>26</v>
      </c>
      <c r="AJ1889" s="2" t="s">
        <v>27</v>
      </c>
      <c r="AK1889" s="2" t="s">
        <v>819</v>
      </c>
      <c r="AL1889" s="16" t="str">
        <f>IF(HOUR(Table2[[#This Row],[Order Time]])&lt;12,"Morning",IF(HOUR(Table2[[#This Row],[Order Time]])&lt;17,"Afternoon",IF(HOUR(Table2[[#This Row],[Order Time]])&lt;21,"Evening","Night")))</f>
        <v>Evening</v>
      </c>
      <c r="AM1889" s="16" t="s">
        <v>29</v>
      </c>
    </row>
    <row r="1890" spans="1:39" x14ac:dyDescent="0.25">
      <c r="A1890" s="13" t="s">
        <v>3731</v>
      </c>
      <c r="B1890" s="4">
        <v>45602</v>
      </c>
      <c r="C1890" s="2">
        <f>YEAR(Table2[[#This Row],[Invoice Date]])</f>
        <v>2024</v>
      </c>
      <c r="D1890" s="2" t="str">
        <f>TEXT(Table2[[#This Row],[Invoice Date]],"mmm")</f>
        <v>Nov</v>
      </c>
      <c r="E1890" s="2" t="str">
        <f>Table2[[#This Row],[Store_ID]]&amp;"-"&amp;Table2[[#This Row],[Year]]&amp;"-"&amp;Table2[[#This Row],[Month]]</f>
        <v>STR040-2024-Nov</v>
      </c>
      <c r="F1890" s="2" t="s">
        <v>2372</v>
      </c>
      <c r="G1890" s="2" t="str">
        <f>_xlfn.XLOOKUP(Table2[[#This Row],[Customer_ID]],Table3[Customer_ID],Table3[Customer Name],"Not Found")</f>
        <v>Kiran Kamath</v>
      </c>
      <c r="H1890" s="2" t="str">
        <f>_xlfn.XLOOKUP(Table2[[#This Row],[Customer_ID]],Table3[Customer_ID],Table3[Gender],"Female")</f>
        <v>Male</v>
      </c>
      <c r="I1890" s="2" t="str">
        <f>_xlfn.XLOOKUP(Table2[[#This Row],[Customer_ID]],Table3[Customer_ID],Table3[City],"Missing Memebership")</f>
        <v>Madurai</v>
      </c>
      <c r="J1890" s="2" t="str">
        <f>_xlfn.XLOOKUP(Table2[[#This Row],[Customer_ID]],Table3[Customer_ID],Table3[State],"Karnataka")</f>
        <v>Tamil Nadu</v>
      </c>
      <c r="K1890" s="2" t="str">
        <f>_xlfn.XLOOKUP(Table2[[#This Row],[Customer_ID]],Table3[Customer_ID],Table3[Membership],"Regular")</f>
        <v>Gold</v>
      </c>
      <c r="L1890" s="2" t="s">
        <v>140</v>
      </c>
      <c r="M1890" s="2" t="str">
        <f>_xlfn.XLOOKUP(Table2[[#This Row],[Product_ID]],Table4[Product_ID],Table4[Product_Name],"Not Found")</f>
        <v>Indian Terrain Denim Shirt Wine</v>
      </c>
      <c r="N1890" s="2" t="str">
        <f>_xlfn.XLOOKUP(Table2[[#This Row],[Product_ID]],Table4[Product_ID],Table4[Category],"Not Found")</f>
        <v>Men Shirts</v>
      </c>
      <c r="O1890" s="2" t="str">
        <f>_xlfn.XLOOKUP(Table2[[#This Row],[Product_ID]],Table4[Product_ID],Table4[Subcategory],"Not Found")</f>
        <v>Denim Shirt</v>
      </c>
      <c r="P1890" s="2" t="str">
        <f>_xlfn.XLOOKUP(Table2[[#This Row],[Product_ID]],Table4[Product_ID],Table4[Brand],"Missing Brand")</f>
        <v>Indian Terrain</v>
      </c>
      <c r="Q1890" s="2" t="s">
        <v>123</v>
      </c>
      <c r="R1890" s="2" t="str">
        <f>_xlfn.XLOOKUP(Table2[[#This Row],[Store_ID]],Table6[Store_ID],Table6[Store Name],"Not Found")</f>
        <v>TrendMart Nizamabad Mall Kiosk</v>
      </c>
      <c r="S1890" s="2">
        <f>_xlfn.XLOOKUP(Table2[[#This Row],[Store_ID]],Table6[Store_ID],Table6[Monthly Target],"Missing Target")</f>
        <v>1200000</v>
      </c>
      <c r="T1890" s="2" t="str">
        <f>_xlfn.XLOOKUP(Table2[[#This Row],[Store_ID]],Table6[Store_ID],Table6[Region],"Not Found")</f>
        <v>South Zone 2</v>
      </c>
      <c r="U1890" s="2" t="s">
        <v>92</v>
      </c>
      <c r="V1890" s="2" t="str">
        <f>_xlfn.XLOOKUP(Table2[[#This Row],[Employee_ID]],Table5[Employee_ID],Table5[Employee Name],"Not Found")</f>
        <v>Preethi Singh</v>
      </c>
      <c r="W1890" s="2">
        <v>3</v>
      </c>
      <c r="X1890" s="2">
        <v>956.48</v>
      </c>
      <c r="Y1890" s="2">
        <v>30</v>
      </c>
      <c r="Z1890" s="2">
        <v>860.83</v>
      </c>
      <c r="AA1890" s="2">
        <v>5</v>
      </c>
      <c r="AB1890" s="2">
        <v>100.43</v>
      </c>
      <c r="AC1890" s="2">
        <v>2109.04</v>
      </c>
      <c r="AD1890" s="2">
        <v>2163.66</v>
      </c>
      <c r="AE1890" s="2">
        <f t="shared" si="62"/>
        <v>-155.0499999999999</v>
      </c>
      <c r="AF1890" s="2" t="s">
        <v>69</v>
      </c>
      <c r="AG1890" s="42">
        <f>IFERROR(Table2[[#This Row],[Profit]]/Table2[[#This Row],[Sales Amount]],0)</f>
        <v>-7.35168607518112E-2</v>
      </c>
      <c r="AH1890" s="2" t="str">
        <f>TRIM(Table2[[#This Row],[Payment Modee]])</f>
        <v>Cash</v>
      </c>
      <c r="AI1890" s="2" t="s">
        <v>26</v>
      </c>
      <c r="AJ1890" s="2" t="s">
        <v>27</v>
      </c>
      <c r="AK1890" s="2" t="s">
        <v>3732</v>
      </c>
      <c r="AL1890" s="16" t="str">
        <f>IF(HOUR(Table2[[#This Row],[Order Time]])&lt;12,"Morning",IF(HOUR(Table2[[#This Row],[Order Time]])&lt;17,"Afternoon",IF(HOUR(Table2[[#This Row],[Order Time]])&lt;21,"Evening","Night")))</f>
        <v>Morning</v>
      </c>
      <c r="AM1890" s="16" t="s">
        <v>29</v>
      </c>
    </row>
    <row r="1891" spans="1:39" x14ac:dyDescent="0.25">
      <c r="A1891" s="13" t="s">
        <v>3733</v>
      </c>
      <c r="B1891" s="4">
        <v>45405</v>
      </c>
      <c r="C1891" s="2">
        <f>YEAR(Table2[[#This Row],[Invoice Date]])</f>
        <v>2024</v>
      </c>
      <c r="D1891" s="2" t="str">
        <f>TEXT(Table2[[#This Row],[Invoice Date]],"mmm")</f>
        <v>Apr</v>
      </c>
      <c r="E1891" s="2" t="str">
        <f>Table2[[#This Row],[Store_ID]]&amp;"-"&amp;Table2[[#This Row],[Year]]&amp;"-"&amp;Table2[[#This Row],[Month]]</f>
        <v>STR069-2024-Apr</v>
      </c>
      <c r="F1891" s="2" t="s">
        <v>200</v>
      </c>
      <c r="G1891" s="2" t="str">
        <f>_xlfn.XLOOKUP(Table2[[#This Row],[Customer_ID]],Table3[Customer_ID],Table3[Customer Name],"Not Found")</f>
        <v>Vinod Naidu</v>
      </c>
      <c r="H1891" s="2" t="str">
        <f>_xlfn.XLOOKUP(Table2[[#This Row],[Customer_ID]],Table3[Customer_ID],Table3[Gender],"Female")</f>
        <v>Male</v>
      </c>
      <c r="I1891" s="2" t="str">
        <f>_xlfn.XLOOKUP(Table2[[#This Row],[Customer_ID]],Table3[Customer_ID],Table3[City],"Missing Memebership")</f>
        <v>Alappuzha</v>
      </c>
      <c r="J1891" s="2" t="str">
        <f>_xlfn.XLOOKUP(Table2[[#This Row],[Customer_ID]],Table3[Customer_ID],Table3[State],"Karnataka")</f>
        <v>Kerala</v>
      </c>
      <c r="K1891" s="2" t="str">
        <f>_xlfn.XLOOKUP(Table2[[#This Row],[Customer_ID]],Table3[Customer_ID],Table3[Membership],"Regular")</f>
        <v>Regular</v>
      </c>
      <c r="L1891" s="2" t="s">
        <v>443</v>
      </c>
      <c r="M1891" s="2" t="str">
        <f>_xlfn.XLOOKUP(Table2[[#This Row],[Product_ID]],Table4[Product_ID],Table4[Product_Name],"Not Found")</f>
        <v>Aurelia Formal Top Olive</v>
      </c>
      <c r="N1891" s="2" t="str">
        <f>_xlfn.XLOOKUP(Table2[[#This Row],[Product_ID]],Table4[Product_ID],Table4[Category],"Not Found")</f>
        <v>Women Tops</v>
      </c>
      <c r="O1891" s="2" t="str">
        <f>_xlfn.XLOOKUP(Table2[[#This Row],[Product_ID]],Table4[Product_ID],Table4[Subcategory],"Not Found")</f>
        <v>Formal Top</v>
      </c>
      <c r="P1891" s="2" t="str">
        <f>_xlfn.XLOOKUP(Table2[[#This Row],[Product_ID]],Table4[Product_ID],Table4[Brand],"Missing Brand")</f>
        <v>Aurelia</v>
      </c>
      <c r="Q1891" s="2" t="s">
        <v>1403</v>
      </c>
      <c r="R1891" s="2" t="str">
        <f>_xlfn.XLOOKUP(Table2[[#This Row],[Store_ID]],Table6[Store_ID],Table6[Store Name],"Not Found")</f>
        <v>TrendMart Erode Mall Kiosk</v>
      </c>
      <c r="S1891" s="2">
        <f>_xlfn.XLOOKUP(Table2[[#This Row],[Store_ID]],Table6[Store_ID],Table6[Monthly Target],"Missing Target")</f>
        <v>1200000</v>
      </c>
      <c r="T1891" s="2" t="str">
        <f>_xlfn.XLOOKUP(Table2[[#This Row],[Store_ID]],Table6[Store_ID],Table6[Region],"Not Found")</f>
        <v>South Zone 1</v>
      </c>
      <c r="U1891" s="2" t="s">
        <v>43</v>
      </c>
      <c r="V1891" s="2" t="str">
        <f>_xlfn.XLOOKUP(Table2[[#This Row],[Employee_ID]],Table5[Employee_ID],Table5[Employee Name],"Not Found")</f>
        <v>Meena Krishnan</v>
      </c>
      <c r="W1891" s="2">
        <v>4</v>
      </c>
      <c r="X1891" s="2">
        <v>675.99</v>
      </c>
      <c r="Y1891" s="2">
        <v>0</v>
      </c>
      <c r="Z1891" s="2">
        <v>0</v>
      </c>
      <c r="AA1891" s="2">
        <v>5</v>
      </c>
      <c r="AB1891" s="2">
        <v>135.19999999999999</v>
      </c>
      <c r="AC1891" s="2">
        <v>2839.16</v>
      </c>
      <c r="AD1891" s="2">
        <v>1828.64</v>
      </c>
      <c r="AE1891" s="2">
        <f t="shared" si="62"/>
        <v>875.31999999999971</v>
      </c>
      <c r="AF1891" s="2" t="s">
        <v>136</v>
      </c>
      <c r="AG1891" s="42">
        <f>IFERROR(Table2[[#This Row],[Profit]]/Table2[[#This Row],[Sales Amount]],0)</f>
        <v>0.30830245565589814</v>
      </c>
      <c r="AH1891" s="2" t="str">
        <f>TRIM(Table2[[#This Row],[Payment Modee]])</f>
        <v>EMI</v>
      </c>
      <c r="AI1891" s="2" t="s">
        <v>26</v>
      </c>
      <c r="AJ1891" s="2" t="s">
        <v>27</v>
      </c>
      <c r="AK1891" s="2" t="s">
        <v>3494</v>
      </c>
      <c r="AL1891" s="16" t="str">
        <f>IF(HOUR(Table2[[#This Row],[Order Time]])&lt;12,"Morning",IF(HOUR(Table2[[#This Row],[Order Time]])&lt;17,"Afternoon",IF(HOUR(Table2[[#This Row],[Order Time]])&lt;21,"Evening","Night")))</f>
        <v>Afternoon</v>
      </c>
      <c r="AM1891" s="16" t="s">
        <v>29</v>
      </c>
    </row>
    <row r="1892" spans="1:39" x14ac:dyDescent="0.25">
      <c r="A1892" s="13" t="s">
        <v>3734</v>
      </c>
      <c r="B1892" s="4">
        <v>45703</v>
      </c>
      <c r="C1892" s="2">
        <f>YEAR(Table2[[#This Row],[Invoice Date]])</f>
        <v>2025</v>
      </c>
      <c r="D1892" s="2" t="str">
        <f>TEXT(Table2[[#This Row],[Invoice Date]],"mmm")</f>
        <v>Feb</v>
      </c>
      <c r="E1892" s="2" t="str">
        <f>Table2[[#This Row],[Store_ID]]&amp;"-"&amp;Table2[[#This Row],[Year]]&amp;"-"&amp;Table2[[#This Row],[Month]]</f>
        <v>STR010-2025-Feb</v>
      </c>
      <c r="F1892" s="2" t="s">
        <v>686</v>
      </c>
      <c r="G1892" s="2" t="str">
        <f>_xlfn.XLOOKUP(Table2[[#This Row],[Customer_ID]],Table3[Customer_ID],Table3[Customer Name],"Not Found")</f>
        <v>Dinesh Chandran</v>
      </c>
      <c r="H1892" s="2" t="str">
        <f>_xlfn.XLOOKUP(Table2[[#This Row],[Customer_ID]],Table3[Customer_ID],Table3[Gender],"Female")</f>
        <v>Male</v>
      </c>
      <c r="I1892" s="2" t="str">
        <f>_xlfn.XLOOKUP(Table2[[#This Row],[Customer_ID]],Table3[Customer_ID],Table3[City],"Missing Memebership")</f>
        <v>Nizamabad</v>
      </c>
      <c r="J1892" s="2" t="str">
        <f>_xlfn.XLOOKUP(Table2[[#This Row],[Customer_ID]],Table3[Customer_ID],Table3[State],"Karnataka")</f>
        <v>Telangana</v>
      </c>
      <c r="K1892" s="2" t="str">
        <f>_xlfn.XLOOKUP(Table2[[#This Row],[Customer_ID]],Table3[Customer_ID],Table3[Membership],"Regular")</f>
        <v>Platinum</v>
      </c>
      <c r="L1892" s="2" t="s">
        <v>1117</v>
      </c>
      <c r="M1892" s="2" t="str">
        <f>_xlfn.XLOOKUP(Table2[[#This Row],[Product_ID]],Table4[Product_ID],Table4[Product_Name],"Not Found")</f>
        <v>Killer Jeans Skinny Fit Orange</v>
      </c>
      <c r="N1892" s="2" t="str">
        <f>_xlfn.XLOOKUP(Table2[[#This Row],[Product_ID]],Table4[Product_ID],Table4[Category],"Not Found")</f>
        <v>Men Jeans</v>
      </c>
      <c r="O1892" s="2" t="str">
        <f>_xlfn.XLOOKUP(Table2[[#This Row],[Product_ID]],Table4[Product_ID],Table4[Subcategory],"Not Found")</f>
        <v>Skinny Fit</v>
      </c>
      <c r="P1892" s="2" t="str">
        <f>_xlfn.XLOOKUP(Table2[[#This Row],[Product_ID]],Table4[Product_ID],Table4[Brand],"Missing Brand")</f>
        <v>Killer Jeans</v>
      </c>
      <c r="Q1892" s="2" t="s">
        <v>818</v>
      </c>
      <c r="R1892" s="2" t="str">
        <f>_xlfn.XLOOKUP(Table2[[#This Row],[Store_ID]],Table6[Store_ID],Table6[Store Name],"Not Found")</f>
        <v>TrendMart Kochi Mall Kiosk</v>
      </c>
      <c r="S1892" s="2">
        <f>_xlfn.XLOOKUP(Table2[[#This Row],[Store_ID]],Table6[Store_ID],Table6[Monthly Target],"Missing Target")</f>
        <v>2500000</v>
      </c>
      <c r="T1892" s="2" t="str">
        <f>_xlfn.XLOOKUP(Table2[[#This Row],[Store_ID]],Table6[Store_ID],Table6[Region],"Not Found")</f>
        <v>South Zone 1</v>
      </c>
      <c r="U1892" s="2" t="s">
        <v>81</v>
      </c>
      <c r="V1892" s="2" t="str">
        <f>_xlfn.XLOOKUP(Table2[[#This Row],[Employee_ID]],Table5[Employee_ID],Table5[Employee Name],"Not Found")</f>
        <v>Charulatha Kumar</v>
      </c>
      <c r="W1892" s="2">
        <v>1</v>
      </c>
      <c r="X1892" s="2">
        <v>1582.14</v>
      </c>
      <c r="Y1892" s="2">
        <v>0</v>
      </c>
      <c r="Z1892" s="2">
        <v>0</v>
      </c>
      <c r="AA1892" s="2">
        <v>12</v>
      </c>
      <c r="AB1892" s="2">
        <v>189.86</v>
      </c>
      <c r="AC1892" s="2">
        <v>1772</v>
      </c>
      <c r="AD1892" s="2">
        <v>1194.1400000000001</v>
      </c>
      <c r="AE1892" s="2">
        <f t="shared" si="62"/>
        <v>387.99999999999989</v>
      </c>
      <c r="AF1892" s="2" t="s">
        <v>56</v>
      </c>
      <c r="AG1892" s="42">
        <f>IFERROR(Table2[[#This Row],[Profit]]/Table2[[#This Row],[Sales Amount]],0)</f>
        <v>0.21896162528216698</v>
      </c>
      <c r="AH1892" s="2" t="str">
        <f>TRIM(Table2[[#This Row],[Payment Modee]])</f>
        <v>Credit Card</v>
      </c>
      <c r="AI1892" s="2" t="s">
        <v>26</v>
      </c>
      <c r="AJ1892" s="2" t="s">
        <v>27</v>
      </c>
      <c r="AK1892" s="2" t="s">
        <v>1805</v>
      </c>
      <c r="AL1892" s="16" t="str">
        <f>IF(HOUR(Table2[[#This Row],[Order Time]])&lt;12,"Morning",IF(HOUR(Table2[[#This Row],[Order Time]])&lt;17,"Afternoon",IF(HOUR(Table2[[#This Row],[Order Time]])&lt;21,"Evening","Night")))</f>
        <v>Evening</v>
      </c>
      <c r="AM1892" s="16" t="s">
        <v>38</v>
      </c>
    </row>
    <row r="1893" spans="1:39" x14ac:dyDescent="0.25">
      <c r="A1893" s="13" t="s">
        <v>3735</v>
      </c>
      <c r="B1893" s="4">
        <v>45473</v>
      </c>
      <c r="C1893" s="2">
        <f>YEAR(Table2[[#This Row],[Invoice Date]])</f>
        <v>2024</v>
      </c>
      <c r="D1893" s="2" t="str">
        <f>TEXT(Table2[[#This Row],[Invoice Date]],"mmm")</f>
        <v>Jun</v>
      </c>
      <c r="E1893" s="2" t="str">
        <f>Table2[[#This Row],[Store_ID]]&amp;"-"&amp;Table2[[#This Row],[Year]]&amp;"-"&amp;Table2[[#This Row],[Month]]</f>
        <v>STR021-2024-Jun</v>
      </c>
      <c r="F1893" s="2" t="s">
        <v>1904</v>
      </c>
      <c r="G1893" s="2" t="str">
        <f>_xlfn.XLOOKUP(Table2[[#This Row],[Customer_ID]],Table3[Customer_ID],Table3[Customer Name],"Not Found")</f>
        <v>Gauri Sundaram</v>
      </c>
      <c r="H1893" s="2" t="str">
        <f>_xlfn.XLOOKUP(Table2[[#This Row],[Customer_ID]],Table3[Customer_ID],Table3[Gender],"Female")</f>
        <v>Female</v>
      </c>
      <c r="I1893" s="2" t="str">
        <f>_xlfn.XLOOKUP(Table2[[#This Row],[Customer_ID]],Table3[Customer_ID],Table3[City],"Missing Memebership")</f>
        <v>Hyderabad</v>
      </c>
      <c r="J1893" s="2" t="str">
        <f>_xlfn.XLOOKUP(Table2[[#This Row],[Customer_ID]],Table3[Customer_ID],Table3[State],"Karnataka")</f>
        <v>Telangana</v>
      </c>
      <c r="K1893" s="2" t="str">
        <f>_xlfn.XLOOKUP(Table2[[#This Row],[Customer_ID]],Table3[Customer_ID],Table3[Membership],"Regular")</f>
        <v>Gold</v>
      </c>
      <c r="L1893" s="2" t="s">
        <v>1002</v>
      </c>
      <c r="M1893" s="2" t="str">
        <f>_xlfn.XLOOKUP(Table2[[#This Row],[Product_ID]],Table4[Product_ID],Table4[Product_Name],"Not Found")</f>
        <v>Raymond Sherwani Olive</v>
      </c>
      <c r="N1893" s="2" t="str">
        <f>_xlfn.XLOOKUP(Table2[[#This Row],[Product_ID]],Table4[Product_ID],Table4[Category],"Not Found")</f>
        <v>Men Ethnic</v>
      </c>
      <c r="O1893" s="2" t="str">
        <f>_xlfn.XLOOKUP(Table2[[#This Row],[Product_ID]],Table4[Product_ID],Table4[Subcategory],"Not Found")</f>
        <v>Sherwani</v>
      </c>
      <c r="P1893" s="2" t="str">
        <f>_xlfn.XLOOKUP(Table2[[#This Row],[Product_ID]],Table4[Product_ID],Table4[Brand],"Missing Brand")</f>
        <v>Raymond</v>
      </c>
      <c r="Q1893" s="2" t="s">
        <v>80</v>
      </c>
      <c r="R1893" s="2" t="str">
        <f>_xlfn.XLOOKUP(Table2[[#This Row],[Store_ID]],Table6[Store_ID],Table6[Store Name],"Not Found")</f>
        <v>TrendMart Kozhikode Standard</v>
      </c>
      <c r="S1893" s="2">
        <f>_xlfn.XLOOKUP(Table2[[#This Row],[Store_ID]],Table6[Store_ID],Table6[Monthly Target],"Missing Target")</f>
        <v>2000000</v>
      </c>
      <c r="T1893" s="2" t="str">
        <f>_xlfn.XLOOKUP(Table2[[#This Row],[Store_ID]],Table6[Store_ID],Table6[Region],"Not Found")</f>
        <v>South Zone 1</v>
      </c>
      <c r="U1893" s="2" t="s">
        <v>187</v>
      </c>
      <c r="V1893" s="2" t="str">
        <f>_xlfn.XLOOKUP(Table2[[#This Row],[Employee_ID]],Table5[Employee_ID],Table5[Employee Name],"Not Found")</f>
        <v>Ganapathy Naidu</v>
      </c>
      <c r="W1893" s="2">
        <v>4</v>
      </c>
      <c r="X1893" s="2">
        <v>2278.1999999999998</v>
      </c>
      <c r="Y1893" s="2">
        <v>20</v>
      </c>
      <c r="Z1893" s="2">
        <v>1822.56</v>
      </c>
      <c r="AA1893" s="2">
        <v>12</v>
      </c>
      <c r="AB1893" s="2">
        <v>874.83</v>
      </c>
      <c r="AC1893" s="2">
        <v>8165.07</v>
      </c>
      <c r="AD1893" s="2">
        <v>6707.68</v>
      </c>
      <c r="AE1893" s="2">
        <f t="shared" si="62"/>
        <v>582.55999999999938</v>
      </c>
      <c r="AF1893" s="2" t="s">
        <v>69</v>
      </c>
      <c r="AG1893" s="42">
        <f>IFERROR(Table2[[#This Row],[Profit]]/Table2[[#This Row],[Sales Amount]],0)</f>
        <v>7.1347826779194712E-2</v>
      </c>
      <c r="AH1893" s="2" t="str">
        <f>TRIM(Table2[[#This Row],[Payment Modee]])</f>
        <v>Cash</v>
      </c>
      <c r="AI1893" s="2" t="s">
        <v>26</v>
      </c>
      <c r="AJ1893" s="2" t="s">
        <v>27</v>
      </c>
      <c r="AK1893" s="2" t="s">
        <v>844</v>
      </c>
      <c r="AL1893" s="16" t="str">
        <f>IF(HOUR(Table2[[#This Row],[Order Time]])&lt;12,"Morning",IF(HOUR(Table2[[#This Row],[Order Time]])&lt;17,"Afternoon",IF(HOUR(Table2[[#This Row],[Order Time]])&lt;21,"Evening","Night")))</f>
        <v>Evening</v>
      </c>
      <c r="AM1893" s="16" t="s">
        <v>38</v>
      </c>
    </row>
    <row r="1894" spans="1:39" x14ac:dyDescent="0.25">
      <c r="A1894" s="13" t="s">
        <v>3736</v>
      </c>
      <c r="B1894" s="4">
        <v>45666</v>
      </c>
      <c r="C1894" s="2">
        <f>YEAR(Table2[[#This Row],[Invoice Date]])</f>
        <v>2025</v>
      </c>
      <c r="D1894" s="2" t="str">
        <f>TEXT(Table2[[#This Row],[Invoice Date]],"mmm")</f>
        <v>Jan</v>
      </c>
      <c r="E1894" s="2" t="str">
        <f>Table2[[#This Row],[Store_ID]]&amp;"-"&amp;Table2[[#This Row],[Year]]&amp;"-"&amp;Table2[[#This Row],[Month]]</f>
        <v>STR008-2025-Jan</v>
      </c>
      <c r="F1894" s="2" t="s">
        <v>2118</v>
      </c>
      <c r="G1894" s="2" t="str">
        <f>_xlfn.XLOOKUP(Table2[[#This Row],[Customer_ID]],Table3[Customer_ID],Table3[Customer Name],"Not Found")</f>
        <v>Karunakaran Nair</v>
      </c>
      <c r="H1894" s="2" t="str">
        <f>_xlfn.XLOOKUP(Table2[[#This Row],[Customer_ID]],Table3[Customer_ID],Table3[Gender],"Female")</f>
        <v>Male</v>
      </c>
      <c r="I1894" s="2" t="str">
        <f>_xlfn.XLOOKUP(Table2[[#This Row],[Customer_ID]],Table3[Customer_ID],Table3[City],"Missing Memebership")</f>
        <v>Nellore</v>
      </c>
      <c r="J1894" s="2" t="str">
        <f>_xlfn.XLOOKUP(Table2[[#This Row],[Customer_ID]],Table3[Customer_ID],Table3[State],"Karnataka")</f>
        <v>Andhra Pradesh</v>
      </c>
      <c r="K1894" s="2" t="str">
        <f>_xlfn.XLOOKUP(Table2[[#This Row],[Customer_ID]],Table3[Customer_ID],Table3[Membership],"Regular")</f>
        <v>Regular</v>
      </c>
      <c r="L1894" s="2" t="s">
        <v>935</v>
      </c>
      <c r="M1894" s="2" t="str">
        <f>_xlfn.XLOOKUP(Table2[[#This Row],[Product_ID]],Table4[Product_ID],Table4[Product_Name],"Not Found")</f>
        <v>Mufti Round Neck Olive</v>
      </c>
      <c r="N1894" s="2" t="str">
        <f>_xlfn.XLOOKUP(Table2[[#This Row],[Product_ID]],Table4[Product_ID],Table4[Category],"Not Found")</f>
        <v>Men T-Shirts</v>
      </c>
      <c r="O1894" s="2" t="str">
        <f>_xlfn.XLOOKUP(Table2[[#This Row],[Product_ID]],Table4[Product_ID],Table4[Subcategory],"Not Found")</f>
        <v>Round Neck</v>
      </c>
      <c r="P1894" s="2" t="str">
        <f>_xlfn.XLOOKUP(Table2[[#This Row],[Product_ID]],Table4[Product_ID],Table4[Brand],"Missing Brand")</f>
        <v>Mufti</v>
      </c>
      <c r="Q1894" s="2" t="s">
        <v>499</v>
      </c>
      <c r="R1894" s="2" t="str">
        <f>_xlfn.XLOOKUP(Table2[[#This Row],[Store_ID]],Table6[Store_ID],Table6[Store Name],"Not Found")</f>
        <v>TrendMart Kochi Mall Kiosk</v>
      </c>
      <c r="S1894" s="2">
        <f>_xlfn.XLOOKUP(Table2[[#This Row],[Store_ID]],Table6[Store_ID],Table6[Monthly Target],"Missing Target")</f>
        <v>1500000</v>
      </c>
      <c r="T1894" s="2" t="str">
        <f>_xlfn.XLOOKUP(Table2[[#This Row],[Store_ID]],Table6[Store_ID],Table6[Region],"Not Found")</f>
        <v>South Zone 1</v>
      </c>
      <c r="U1894" s="2" t="s">
        <v>147</v>
      </c>
      <c r="V1894" s="2" t="str">
        <f>_xlfn.XLOOKUP(Table2[[#This Row],[Employee_ID]],Table5[Employee_ID],Table5[Employee Name],"Not Found")</f>
        <v>Logesh Gopalakrishnan</v>
      </c>
      <c r="W1894" s="2">
        <v>4</v>
      </c>
      <c r="X1894" s="2">
        <v>562.72</v>
      </c>
      <c r="Y1894" s="2">
        <v>0</v>
      </c>
      <c r="Z1894" s="2">
        <v>0</v>
      </c>
      <c r="AA1894" s="2">
        <v>5</v>
      </c>
      <c r="AB1894" s="2">
        <v>112.54</v>
      </c>
      <c r="AC1894" s="2">
        <v>2363.42</v>
      </c>
      <c r="AD1894" s="2">
        <v>1340.6</v>
      </c>
      <c r="AE1894" s="2">
        <f t="shared" si="62"/>
        <v>910.2800000000002</v>
      </c>
      <c r="AF1894" s="2" t="s">
        <v>69</v>
      </c>
      <c r="AG1894" s="42">
        <f>IFERROR(Table2[[#This Row],[Profit]]/Table2[[#This Row],[Sales Amount]],0)</f>
        <v>0.38515371791725556</v>
      </c>
      <c r="AH1894" s="2" t="str">
        <f>TRIM(Table2[[#This Row],[Payment Modee]])</f>
        <v>Cash</v>
      </c>
      <c r="AI1894" s="2" t="s">
        <v>36</v>
      </c>
      <c r="AJ1894" s="2" t="s">
        <v>27</v>
      </c>
      <c r="AK1894" s="2" t="s">
        <v>335</v>
      </c>
      <c r="AL1894" s="16" t="str">
        <f>IF(HOUR(Table2[[#This Row],[Order Time]])&lt;12,"Morning",IF(HOUR(Table2[[#This Row],[Order Time]])&lt;17,"Afternoon",IF(HOUR(Table2[[#This Row],[Order Time]])&lt;21,"Evening","Night")))</f>
        <v>Evening</v>
      </c>
      <c r="AM1894" s="16" t="s">
        <v>29</v>
      </c>
    </row>
    <row r="1895" spans="1:39" x14ac:dyDescent="0.25">
      <c r="A1895" s="13" t="s">
        <v>3737</v>
      </c>
      <c r="B1895" s="4">
        <v>45740</v>
      </c>
      <c r="C1895" s="2">
        <f>YEAR(Table2[[#This Row],[Invoice Date]])</f>
        <v>2025</v>
      </c>
      <c r="D1895" s="2" t="str">
        <f>TEXT(Table2[[#This Row],[Invoice Date]],"mmm")</f>
        <v>Mar</v>
      </c>
      <c r="E1895" s="2" t="str">
        <f>Table2[[#This Row],[Store_ID]]&amp;"-"&amp;Table2[[#This Row],[Year]]&amp;"-"&amp;Table2[[#This Row],[Month]]</f>
        <v>STR010-2025-Mar</v>
      </c>
      <c r="F1895" s="2" t="s">
        <v>651</v>
      </c>
      <c r="G1895" s="2" t="str">
        <f>_xlfn.XLOOKUP(Table2[[#This Row],[Customer_ID]],Table3[Customer_ID],Table3[Customer Name],"Not Found")</f>
        <v>Hemanth Iyer</v>
      </c>
      <c r="H1895" s="2" t="str">
        <f>_xlfn.XLOOKUP(Table2[[#This Row],[Customer_ID]],Table3[Customer_ID],Table3[Gender],"Female")</f>
        <v>Male</v>
      </c>
      <c r="I1895" s="2" t="str">
        <f>_xlfn.XLOOKUP(Table2[[#This Row],[Customer_ID]],Table3[Customer_ID],Table3[City],"Missing Memebership")</f>
        <v>Tumakuru</v>
      </c>
      <c r="J1895" s="2" t="str">
        <f>_xlfn.XLOOKUP(Table2[[#This Row],[Customer_ID]],Table3[Customer_ID],Table3[State],"Karnataka")</f>
        <v>Karnataka</v>
      </c>
      <c r="K1895" s="2" t="str">
        <f>_xlfn.XLOOKUP(Table2[[#This Row],[Customer_ID]],Table3[Customer_ID],Table3[Membership],"Regular")</f>
        <v>Regular</v>
      </c>
      <c r="L1895" s="2" t="s">
        <v>151</v>
      </c>
      <c r="M1895" s="2" t="str">
        <f>_xlfn.XLOOKUP(Table2[[#This Row],[Product_ID]],Table4[Product_ID],Table4[Product_Name],"Not Found")</f>
        <v>Allen Solly Tie Pink</v>
      </c>
      <c r="N1895" s="2" t="str">
        <f>_xlfn.XLOOKUP(Table2[[#This Row],[Product_ID]],Table4[Product_ID],Table4[Category],"Not Found")</f>
        <v>Accessories</v>
      </c>
      <c r="O1895" s="2" t="str">
        <f>_xlfn.XLOOKUP(Table2[[#This Row],[Product_ID]],Table4[Product_ID],Table4[Subcategory],"Not Found")</f>
        <v>Tie</v>
      </c>
      <c r="P1895" s="2" t="str">
        <f>_xlfn.XLOOKUP(Table2[[#This Row],[Product_ID]],Table4[Product_ID],Table4[Brand],"Missing Brand")</f>
        <v>Allen Solly</v>
      </c>
      <c r="Q1895" s="2" t="s">
        <v>818</v>
      </c>
      <c r="R1895" s="2" t="str">
        <f>_xlfn.XLOOKUP(Table2[[#This Row],[Store_ID]],Table6[Store_ID],Table6[Store Name],"Not Found")</f>
        <v>TrendMart Kochi Mall Kiosk</v>
      </c>
      <c r="S1895" s="2">
        <f>_xlfn.XLOOKUP(Table2[[#This Row],[Store_ID]],Table6[Store_ID],Table6[Monthly Target],"Missing Target")</f>
        <v>2500000</v>
      </c>
      <c r="T1895" s="2" t="str">
        <f>_xlfn.XLOOKUP(Table2[[#This Row],[Store_ID]],Table6[Store_ID],Table6[Region],"Not Found")</f>
        <v>South Zone 1</v>
      </c>
      <c r="U1895" s="2" t="s">
        <v>62</v>
      </c>
      <c r="V1895" s="2" t="str">
        <f>_xlfn.XLOOKUP(Table2[[#This Row],[Employee_ID]],Table5[Employee_ID],Table5[Employee Name],"Not Found")</f>
        <v>Rahul Krishnan</v>
      </c>
      <c r="W1895" s="2">
        <v>2</v>
      </c>
      <c r="X1895" s="2">
        <v>744.24</v>
      </c>
      <c r="Y1895" s="2">
        <v>10</v>
      </c>
      <c r="Z1895" s="2">
        <v>148.85</v>
      </c>
      <c r="AA1895" s="2">
        <v>5</v>
      </c>
      <c r="AB1895" s="2">
        <v>66.98</v>
      </c>
      <c r="AC1895" s="2">
        <v>1406.61</v>
      </c>
      <c r="AD1895" s="2">
        <v>886.38</v>
      </c>
      <c r="AE1895" s="2">
        <f t="shared" si="62"/>
        <v>453.24999999999989</v>
      </c>
      <c r="AF1895" s="2" t="s">
        <v>56</v>
      </c>
      <c r="AG1895" s="42">
        <f>IFERROR(Table2[[#This Row],[Profit]]/Table2[[#This Row],[Sales Amount]],0)</f>
        <v>0.32222862058424151</v>
      </c>
      <c r="AH1895" s="2" t="str">
        <f>TRIM(Table2[[#This Row],[Payment Modee]])</f>
        <v>Credit Card</v>
      </c>
      <c r="AI1895" s="2" t="s">
        <v>26</v>
      </c>
      <c r="AJ1895" s="2" t="s">
        <v>27</v>
      </c>
      <c r="AK1895" s="2" t="s">
        <v>1569</v>
      </c>
      <c r="AL1895" s="16" t="str">
        <f>IF(HOUR(Table2[[#This Row],[Order Time]])&lt;12,"Morning",IF(HOUR(Table2[[#This Row],[Order Time]])&lt;17,"Afternoon",IF(HOUR(Table2[[#This Row],[Order Time]])&lt;21,"Evening","Night")))</f>
        <v>Afternoon</v>
      </c>
      <c r="AM1895" s="16" t="s">
        <v>29</v>
      </c>
    </row>
    <row r="1896" spans="1:39" x14ac:dyDescent="0.25">
      <c r="A1896" s="13" t="s">
        <v>3738</v>
      </c>
      <c r="B1896" s="4">
        <v>45553</v>
      </c>
      <c r="C1896" s="2">
        <f>YEAR(Table2[[#This Row],[Invoice Date]])</f>
        <v>2024</v>
      </c>
      <c r="D1896" s="2" t="str">
        <f>TEXT(Table2[[#This Row],[Invoice Date]],"mmm")</f>
        <v>Sep</v>
      </c>
      <c r="E1896" s="2" t="str">
        <f>Table2[[#This Row],[Store_ID]]&amp;"-"&amp;Table2[[#This Row],[Year]]&amp;"-"&amp;Table2[[#This Row],[Month]]</f>
        <v>STR047-2024-Sep</v>
      </c>
      <c r="F1896" s="2" t="s">
        <v>2395</v>
      </c>
      <c r="G1896" s="2" t="str">
        <f>_xlfn.XLOOKUP(Table2[[#This Row],[Customer_ID]],Table3[Customer_ID],Table3[Customer Name],"Not Found")</f>
        <v>Gauri Varma</v>
      </c>
      <c r="H1896" s="2" t="str">
        <f>_xlfn.XLOOKUP(Table2[[#This Row],[Customer_ID]],Table3[Customer_ID],Table3[Gender],"Female")</f>
        <v>Female</v>
      </c>
      <c r="I1896" s="2" t="str">
        <f>_xlfn.XLOOKUP(Table2[[#This Row],[Customer_ID]],Table3[Customer_ID],Table3[City],"Missing Memebership")</f>
        <v>Tirupati</v>
      </c>
      <c r="J1896" s="2" t="str">
        <f>_xlfn.XLOOKUP(Table2[[#This Row],[Customer_ID]],Table3[Customer_ID],Table3[State],"Karnataka")</f>
        <v>Andhra Pradesh</v>
      </c>
      <c r="K1896" s="2" t="str">
        <f>_xlfn.XLOOKUP(Table2[[#This Row],[Customer_ID]],Table3[Customer_ID],Table3[Membership],"Regular")</f>
        <v>Silver</v>
      </c>
      <c r="L1896" s="2" t="s">
        <v>209</v>
      </c>
      <c r="M1896" s="2" t="str">
        <f>_xlfn.XLOOKUP(Table2[[#This Row],[Product_ID]],Table4[Product_ID],Table4[Product_Name],"Not Found")</f>
        <v>Nalli Silks Jeggings Wine</v>
      </c>
      <c r="N1896" s="2" t="str">
        <f>_xlfn.XLOOKUP(Table2[[#This Row],[Product_ID]],Table4[Product_ID],Table4[Category],"Not Found")</f>
        <v>Women Jeans</v>
      </c>
      <c r="O1896" s="2" t="str">
        <f>_xlfn.XLOOKUP(Table2[[#This Row],[Product_ID]],Table4[Product_ID],Table4[Subcategory],"Not Found")</f>
        <v>Jeggings</v>
      </c>
      <c r="P1896" s="2" t="str">
        <f>_xlfn.XLOOKUP(Table2[[#This Row],[Product_ID]],Table4[Product_ID],Table4[Brand],"Missing Brand")</f>
        <v>Nalli Silks</v>
      </c>
      <c r="Q1896" s="2" t="s">
        <v>107</v>
      </c>
      <c r="R1896" s="2" t="str">
        <f>_xlfn.XLOOKUP(Table2[[#This Row],[Store_ID]],Table6[Store_ID],Table6[Store Name],"Not Found")</f>
        <v>TrendMart Kurnool Standard</v>
      </c>
      <c r="S1896" s="2">
        <f>_xlfn.XLOOKUP(Table2[[#This Row],[Store_ID]],Table6[Store_ID],Table6[Monthly Target],"Missing Target")</f>
        <v>800000</v>
      </c>
      <c r="T1896" s="2" t="str">
        <f>_xlfn.XLOOKUP(Table2[[#This Row],[Store_ID]],Table6[Store_ID],Table6[Region],"Not Found")</f>
        <v>South Zone 3</v>
      </c>
      <c r="U1896" s="2" t="s">
        <v>400</v>
      </c>
      <c r="V1896" s="2" t="str">
        <f>_xlfn.XLOOKUP(Table2[[#This Row],[Employee_ID]],Table5[Employee_ID],Table5[Employee Name],"Not Found")</f>
        <v>Anil Reddy</v>
      </c>
      <c r="W1896" s="2">
        <v>3</v>
      </c>
      <c r="X1896" s="2">
        <v>1148.4000000000001</v>
      </c>
      <c r="Y1896" s="2">
        <v>10</v>
      </c>
      <c r="Z1896" s="2">
        <v>344.52</v>
      </c>
      <c r="AA1896" s="2">
        <v>12</v>
      </c>
      <c r="AB1896" s="2">
        <v>372.08</v>
      </c>
      <c r="AC1896" s="2">
        <v>3472.76</v>
      </c>
      <c r="AD1896" s="2">
        <v>2277</v>
      </c>
      <c r="AE1896" s="2">
        <f t="shared" si="62"/>
        <v>823.68000000000029</v>
      </c>
      <c r="AF1896" s="2" t="s">
        <v>25</v>
      </c>
      <c r="AG1896" s="42">
        <f>IFERROR(Table2[[#This Row],[Profit]]/Table2[[#This Row],[Sales Amount]],0)</f>
        <v>0.23718310508068519</v>
      </c>
      <c r="AH1896" s="2" t="str">
        <f>TRIM(Table2[[#This Row],[Payment Modee]])</f>
        <v>UPI</v>
      </c>
      <c r="AI1896" s="2" t="s">
        <v>36</v>
      </c>
      <c r="AJ1896" s="2" t="s">
        <v>27</v>
      </c>
      <c r="AK1896" s="2" t="s">
        <v>1113</v>
      </c>
      <c r="AL1896" s="16" t="str">
        <f>IF(HOUR(Table2[[#This Row],[Order Time]])&lt;12,"Morning",IF(HOUR(Table2[[#This Row],[Order Time]])&lt;17,"Afternoon",IF(HOUR(Table2[[#This Row],[Order Time]])&lt;21,"Evening","Night")))</f>
        <v>Afternoon</v>
      </c>
      <c r="AM1896" s="16" t="s">
        <v>29</v>
      </c>
    </row>
    <row r="1897" spans="1:39" x14ac:dyDescent="0.25">
      <c r="A1897" s="13" t="s">
        <v>3739</v>
      </c>
      <c r="B1897" s="4">
        <v>45484</v>
      </c>
      <c r="C1897" s="2">
        <f>YEAR(Table2[[#This Row],[Invoice Date]])</f>
        <v>2024</v>
      </c>
      <c r="D1897" s="2" t="str">
        <f>TEXT(Table2[[#This Row],[Invoice Date]],"mmm")</f>
        <v>Jul</v>
      </c>
      <c r="E1897" s="2" t="str">
        <f>Table2[[#This Row],[Store_ID]]&amp;"-"&amp;Table2[[#This Row],[Year]]&amp;"-"&amp;Table2[[#This Row],[Month]]</f>
        <v>STR105-2024-Jul</v>
      </c>
      <c r="F1897" s="2" t="s">
        <v>1270</v>
      </c>
      <c r="G1897" s="2" t="str">
        <f>_xlfn.XLOOKUP(Table2[[#This Row],[Customer_ID]],Table3[Customer_ID],Table3[Customer Name],"Not Found")</f>
        <v>Padma Gopalakrishnan</v>
      </c>
      <c r="H1897" s="2" t="str">
        <f>_xlfn.XLOOKUP(Table2[[#This Row],[Customer_ID]],Table3[Customer_ID],Table3[Gender],"Female")</f>
        <v>Female</v>
      </c>
      <c r="I1897" s="2" t="str">
        <f>_xlfn.XLOOKUP(Table2[[#This Row],[Customer_ID]],Table3[Customer_ID],Table3[City],"Missing Memebership")</f>
        <v>Chennai</v>
      </c>
      <c r="J1897" s="2" t="str">
        <f>_xlfn.XLOOKUP(Table2[[#This Row],[Customer_ID]],Table3[Customer_ID],Table3[State],"Karnataka")</f>
        <v>Tamil Nadu</v>
      </c>
      <c r="K1897" s="2" t="str">
        <f>_xlfn.XLOOKUP(Table2[[#This Row],[Customer_ID]],Table3[Customer_ID],Table3[Membership],"Regular")</f>
        <v>Silver</v>
      </c>
      <c r="L1897" s="2" t="s">
        <v>703</v>
      </c>
      <c r="M1897" s="2" t="str">
        <f>_xlfn.XLOOKUP(Table2[[#This Row],[Product_ID]],Table4[Product_ID],Table4[Product_Name],"Not Found")</f>
        <v>Woodland Polo Purple</v>
      </c>
      <c r="N1897" s="2" t="str">
        <f>_xlfn.XLOOKUP(Table2[[#This Row],[Product_ID]],Table4[Product_ID],Table4[Category],"Not Found")</f>
        <v>Men T-Shirts</v>
      </c>
      <c r="O1897" s="2" t="str">
        <f>_xlfn.XLOOKUP(Table2[[#This Row],[Product_ID]],Table4[Product_ID],Table4[Subcategory],"Not Found")</f>
        <v>Polo</v>
      </c>
      <c r="P1897" s="2" t="str">
        <f>_xlfn.XLOOKUP(Table2[[#This Row],[Product_ID]],Table4[Product_ID],Table4[Brand],"Missing Brand")</f>
        <v>Woodland</v>
      </c>
      <c r="Q1897" s="2" t="s">
        <v>893</v>
      </c>
      <c r="R1897" s="2" t="str">
        <f>_xlfn.XLOOKUP(Table2[[#This Row],[Store_ID]],Table6[Store_ID],Table6[Store Name],"Not Found")</f>
        <v>TrendMart Coimbatore Mall Kiosk</v>
      </c>
      <c r="S1897" s="2">
        <f>_xlfn.XLOOKUP(Table2[[#This Row],[Store_ID]],Table6[Store_ID],Table6[Monthly Target],"Missing Target")</f>
        <v>2500000</v>
      </c>
      <c r="T1897" s="2" t="str">
        <f>_xlfn.XLOOKUP(Table2[[#This Row],[Store_ID]],Table6[Store_ID],Table6[Region],"Not Found")</f>
        <v>South Zone 1</v>
      </c>
      <c r="U1897" s="2" t="s">
        <v>153</v>
      </c>
      <c r="V1897" s="2" t="str">
        <f>_xlfn.XLOOKUP(Table2[[#This Row],[Employee_ID]],Table5[Employee_ID],Table5[Employee Name],"Not Found")</f>
        <v>Rani Mishra</v>
      </c>
      <c r="W1897" s="2">
        <v>2</v>
      </c>
      <c r="X1897" s="2">
        <v>591.51</v>
      </c>
      <c r="Y1897" s="2">
        <v>0</v>
      </c>
      <c r="Z1897" s="2">
        <v>0</v>
      </c>
      <c r="AA1897" s="2">
        <v>5</v>
      </c>
      <c r="AB1897" s="2">
        <v>59.15</v>
      </c>
      <c r="AC1897" s="2">
        <v>1242.17</v>
      </c>
      <c r="AD1897" s="2">
        <v>729.22</v>
      </c>
      <c r="AE1897" s="2">
        <f t="shared" si="62"/>
        <v>453.80000000000007</v>
      </c>
      <c r="AF1897" s="2" t="s">
        <v>25</v>
      </c>
      <c r="AG1897" s="42">
        <f>IFERROR(Table2[[#This Row],[Profit]]/Table2[[#This Row],[Sales Amount]],0)</f>
        <v>0.36532841720537451</v>
      </c>
      <c r="AH1897" s="2" t="str">
        <f>TRIM(Table2[[#This Row],[Payment Modee]])</f>
        <v>UPI</v>
      </c>
      <c r="AI1897" s="2" t="s">
        <v>26</v>
      </c>
      <c r="AJ1897" s="2" t="s">
        <v>27</v>
      </c>
      <c r="AK1897" s="2" t="s">
        <v>2026</v>
      </c>
      <c r="AL1897" s="16" t="str">
        <f>IF(HOUR(Table2[[#This Row],[Order Time]])&lt;12,"Morning",IF(HOUR(Table2[[#This Row],[Order Time]])&lt;17,"Afternoon",IF(HOUR(Table2[[#This Row],[Order Time]])&lt;21,"Evening","Night")))</f>
        <v>Morning</v>
      </c>
      <c r="AM1897" s="16" t="s">
        <v>29</v>
      </c>
    </row>
    <row r="1898" spans="1:39" x14ac:dyDescent="0.25">
      <c r="A1898" s="13" t="s">
        <v>3740</v>
      </c>
      <c r="B1898" s="4">
        <v>45494</v>
      </c>
      <c r="C1898" s="2">
        <f>YEAR(Table2[[#This Row],[Invoice Date]])</f>
        <v>2024</v>
      </c>
      <c r="D1898" s="2" t="str">
        <f>TEXT(Table2[[#This Row],[Invoice Date]],"mmm")</f>
        <v>Jul</v>
      </c>
      <c r="E1898" s="2" t="str">
        <f>Table2[[#This Row],[Store_ID]]&amp;"-"&amp;Table2[[#This Row],[Year]]&amp;"-"&amp;Table2[[#This Row],[Month]]</f>
        <v>STR015-2024-Jul</v>
      </c>
      <c r="F1898" s="2" t="s">
        <v>1520</v>
      </c>
      <c r="G1898" s="2" t="str">
        <f>_xlfn.XLOOKUP(Table2[[#This Row],[Customer_ID]],Table3[Customer_ID],Table3[Customer Name],"Not Found")</f>
        <v>Kavya Murthy</v>
      </c>
      <c r="H1898" s="2" t="str">
        <f>_xlfn.XLOOKUP(Table2[[#This Row],[Customer_ID]],Table3[Customer_ID],Table3[Gender],"Female")</f>
        <v>Female</v>
      </c>
      <c r="I1898" s="2" t="str">
        <f>_xlfn.XLOOKUP(Table2[[#This Row],[Customer_ID]],Table3[Customer_ID],Table3[City],"Missing Memebership")</f>
        <v>Davanagere</v>
      </c>
      <c r="J1898" s="2" t="str">
        <f>_xlfn.XLOOKUP(Table2[[#This Row],[Customer_ID]],Table3[Customer_ID],Table3[State],"Karnataka")</f>
        <v>Karnataka</v>
      </c>
      <c r="K1898" s="2" t="str">
        <f>_xlfn.XLOOKUP(Table2[[#This Row],[Customer_ID]],Table3[Customer_ID],Table3[Membership],"Regular")</f>
        <v>Gold</v>
      </c>
      <c r="L1898" s="2" t="s">
        <v>382</v>
      </c>
      <c r="M1898" s="2" t="str">
        <f>_xlfn.XLOOKUP(Table2[[#This Row],[Product_ID]],Table4[Product_ID],Table4[Product_Name],"Not Found")</f>
        <v>Nike Casual Belt Olive</v>
      </c>
      <c r="N1898" s="2" t="str">
        <f>_xlfn.XLOOKUP(Table2[[#This Row],[Product_ID]],Table4[Product_ID],Table4[Category],"Not Found")</f>
        <v>Belts</v>
      </c>
      <c r="O1898" s="2" t="str">
        <f>_xlfn.XLOOKUP(Table2[[#This Row],[Product_ID]],Table4[Product_ID],Table4[Subcategory],"Not Found")</f>
        <v>Casual Belt</v>
      </c>
      <c r="P1898" s="2" t="str">
        <f>_xlfn.XLOOKUP(Table2[[#This Row],[Product_ID]],Table4[Product_ID],Table4[Brand],"Missing Brand")</f>
        <v>Nike</v>
      </c>
      <c r="Q1898" s="2" t="s">
        <v>704</v>
      </c>
      <c r="R1898" s="2" t="str">
        <f>_xlfn.XLOOKUP(Table2[[#This Row],[Store_ID]],Table6[Store_ID],Table6[Store Name],"Not Found")</f>
        <v>TrendMart Madurai Mall Kiosk</v>
      </c>
      <c r="S1898" s="2">
        <f>_xlfn.XLOOKUP(Table2[[#This Row],[Store_ID]],Table6[Store_ID],Table6[Monthly Target],"Missing Target")</f>
        <v>800000</v>
      </c>
      <c r="T1898" s="2" t="str">
        <f>_xlfn.XLOOKUP(Table2[[#This Row],[Store_ID]],Table6[Store_ID],Table6[Region],"Not Found")</f>
        <v>South Zone 1</v>
      </c>
      <c r="U1898" s="2" t="s">
        <v>321</v>
      </c>
      <c r="V1898" s="2" t="str">
        <f>_xlfn.XLOOKUP(Table2[[#This Row],[Employee_ID]],Table5[Employee_ID],Table5[Employee Name],"Not Found")</f>
        <v>Sunita Ramachandran</v>
      </c>
      <c r="W1898" s="2">
        <v>1</v>
      </c>
      <c r="X1898" s="2">
        <v>451.16</v>
      </c>
      <c r="Y1898" s="2">
        <v>0</v>
      </c>
      <c r="Z1898" s="2">
        <v>0</v>
      </c>
      <c r="AA1898" s="2">
        <v>5</v>
      </c>
      <c r="AB1898" s="2">
        <v>22.56</v>
      </c>
      <c r="AC1898" s="2">
        <v>473.72</v>
      </c>
      <c r="AD1898" s="2">
        <v>315.13</v>
      </c>
      <c r="AE1898" s="2">
        <f t="shared" si="62"/>
        <v>136.03000000000003</v>
      </c>
      <c r="AF1898" s="2" t="s">
        <v>56</v>
      </c>
      <c r="AG1898" s="42">
        <f>IFERROR(Table2[[#This Row],[Profit]]/Table2[[#This Row],[Sales Amount]],0)</f>
        <v>0.28715274845900535</v>
      </c>
      <c r="AH1898" s="2" t="str">
        <f>TRIM(Table2[[#This Row],[Payment Modee]])</f>
        <v>Credit Card</v>
      </c>
      <c r="AI1898" s="2" t="s">
        <v>26</v>
      </c>
      <c r="AJ1898" s="2" t="s">
        <v>27</v>
      </c>
      <c r="AK1898" s="2" t="s">
        <v>2794</v>
      </c>
      <c r="AL1898" s="16" t="str">
        <f>IF(HOUR(Table2[[#This Row],[Order Time]])&lt;12,"Morning",IF(HOUR(Table2[[#This Row],[Order Time]])&lt;17,"Afternoon",IF(HOUR(Table2[[#This Row],[Order Time]])&lt;21,"Evening","Night")))</f>
        <v>Evening</v>
      </c>
      <c r="AM1898" s="16" t="s">
        <v>38</v>
      </c>
    </row>
    <row r="1899" spans="1:39" x14ac:dyDescent="0.25">
      <c r="A1899" s="13" t="s">
        <v>3741</v>
      </c>
      <c r="B1899" s="4">
        <v>45479</v>
      </c>
      <c r="C1899" s="2">
        <f>YEAR(Table2[[#This Row],[Invoice Date]])</f>
        <v>2024</v>
      </c>
      <c r="D1899" s="2" t="str">
        <f>TEXT(Table2[[#This Row],[Invoice Date]],"mmm")</f>
        <v>Jul</v>
      </c>
      <c r="E1899" s="2" t="str">
        <f>Table2[[#This Row],[Store_ID]]&amp;"-"&amp;Table2[[#This Row],[Year]]&amp;"-"&amp;Table2[[#This Row],[Month]]</f>
        <v>STR094-2024-Jul</v>
      </c>
      <c r="F1899" s="2" t="s">
        <v>1989</v>
      </c>
      <c r="G1899" s="2" t="str">
        <f>_xlfn.XLOOKUP(Table2[[#This Row],[Customer_ID]],Table3[Customer_ID],Table3[Customer Name],"Not Found")</f>
        <v>Vasanthi Prasad</v>
      </c>
      <c r="H1899" s="2" t="str">
        <f>_xlfn.XLOOKUP(Table2[[#This Row],[Customer_ID]],Table3[Customer_ID],Table3[Gender],"Female")</f>
        <v>Female</v>
      </c>
      <c r="I1899" s="2" t="str">
        <f>_xlfn.XLOOKUP(Table2[[#This Row],[Customer_ID]],Table3[Customer_ID],Table3[City],"Missing Memebership")</f>
        <v>Kochi</v>
      </c>
      <c r="J1899" s="2" t="str">
        <f>_xlfn.XLOOKUP(Table2[[#This Row],[Customer_ID]],Table3[Customer_ID],Table3[State],"Karnataka")</f>
        <v>Kerala</v>
      </c>
      <c r="K1899" s="2" t="str">
        <f>_xlfn.XLOOKUP(Table2[[#This Row],[Customer_ID]],Table3[Customer_ID],Table3[Membership],"Regular")</f>
        <v>Gold</v>
      </c>
      <c r="L1899" s="2" t="s">
        <v>657</v>
      </c>
      <c r="M1899" s="2" t="str">
        <f>_xlfn.XLOOKUP(Table2[[#This Row],[Product_ID]],Table4[Product_ID],Table4[Product_Name],"Not Found")</f>
        <v>Allen Solly Sports T-Shirt Cream</v>
      </c>
      <c r="N1899" s="2" t="str">
        <f>_xlfn.XLOOKUP(Table2[[#This Row],[Product_ID]],Table4[Product_ID],Table4[Category],"Not Found")</f>
        <v>Sportswear</v>
      </c>
      <c r="O1899" s="2" t="str">
        <f>_xlfn.XLOOKUP(Table2[[#This Row],[Product_ID]],Table4[Product_ID],Table4[Subcategory],"Not Found")</f>
        <v>Sports T-Shirt</v>
      </c>
      <c r="P1899" s="2" t="str">
        <f>_xlfn.XLOOKUP(Table2[[#This Row],[Product_ID]],Table4[Product_ID],Table4[Brand],"Missing Brand")</f>
        <v>Allen Solly</v>
      </c>
      <c r="Q1899" s="2" t="s">
        <v>610</v>
      </c>
      <c r="R1899" s="2" t="str">
        <f>_xlfn.XLOOKUP(Table2[[#This Row],[Store_ID]],Table6[Store_ID],Table6[Store Name],"Not Found")</f>
        <v>TrendMart Kollam Flagship</v>
      </c>
      <c r="S1899" s="2">
        <f>_xlfn.XLOOKUP(Table2[[#This Row],[Store_ID]],Table6[Store_ID],Table6[Monthly Target],"Missing Target")</f>
        <v>1200000</v>
      </c>
      <c r="T1899" s="2" t="str">
        <f>_xlfn.XLOOKUP(Table2[[#This Row],[Store_ID]],Table6[Store_ID],Table6[Region],"Not Found")</f>
        <v>South Zone 1</v>
      </c>
      <c r="U1899" s="2" t="s">
        <v>263</v>
      </c>
      <c r="V1899" s="2" t="str">
        <f>_xlfn.XLOOKUP(Table2[[#This Row],[Employee_ID]],Table5[Employee_ID],Table5[Employee Name],"Not Found")</f>
        <v>Sathish Sundaram</v>
      </c>
      <c r="W1899" s="2">
        <v>2</v>
      </c>
      <c r="X1899" s="2">
        <v>1553.85</v>
      </c>
      <c r="Y1899" s="2">
        <v>10</v>
      </c>
      <c r="Z1899" s="2">
        <v>310.77</v>
      </c>
      <c r="AA1899" s="2">
        <v>12</v>
      </c>
      <c r="AB1899" s="2">
        <v>335.63</v>
      </c>
      <c r="AC1899" s="2">
        <v>3132.56</v>
      </c>
      <c r="AD1899" s="2">
        <v>2230.38</v>
      </c>
      <c r="AE1899" s="2">
        <f t="shared" si="62"/>
        <v>566.54999999999984</v>
      </c>
      <c r="AF1899" s="2" t="s">
        <v>25</v>
      </c>
      <c r="AG1899" s="42">
        <f>IFERROR(Table2[[#This Row],[Profit]]/Table2[[#This Row],[Sales Amount]],0)</f>
        <v>0.180858467196159</v>
      </c>
      <c r="AH1899" s="2" t="str">
        <f>TRIM(Table2[[#This Row],[Payment Modee]])</f>
        <v>UPI</v>
      </c>
      <c r="AI1899" s="2" t="s">
        <v>26</v>
      </c>
      <c r="AJ1899" s="2" t="s">
        <v>27</v>
      </c>
      <c r="AK1899" s="2" t="s">
        <v>1186</v>
      </c>
      <c r="AL1899" s="16" t="str">
        <f>IF(HOUR(Table2[[#This Row],[Order Time]])&lt;12,"Morning",IF(HOUR(Table2[[#This Row],[Order Time]])&lt;17,"Afternoon",IF(HOUR(Table2[[#This Row],[Order Time]])&lt;21,"Evening","Night")))</f>
        <v>Night</v>
      </c>
      <c r="AM1899" s="16" t="s">
        <v>38</v>
      </c>
    </row>
    <row r="1900" spans="1:39" x14ac:dyDescent="0.25">
      <c r="A1900" s="13" t="s">
        <v>3742</v>
      </c>
      <c r="B1900" s="4">
        <v>45524</v>
      </c>
      <c r="C1900" s="2">
        <f>YEAR(Table2[[#This Row],[Invoice Date]])</f>
        <v>2024</v>
      </c>
      <c r="D1900" s="2" t="str">
        <f>TEXT(Table2[[#This Row],[Invoice Date]],"mmm")</f>
        <v>Aug</v>
      </c>
      <c r="E1900" s="2" t="str">
        <f>Table2[[#This Row],[Store_ID]]&amp;"-"&amp;Table2[[#This Row],[Year]]&amp;"-"&amp;Table2[[#This Row],[Month]]</f>
        <v>STR031-2024-Aug</v>
      </c>
      <c r="F1900" s="2" t="s">
        <v>352</v>
      </c>
      <c r="G1900" s="2" t="str">
        <f>_xlfn.XLOOKUP(Table2[[#This Row],[Customer_ID]],Table3[Customer_ID],Table3[Customer Name],"Not Found")</f>
        <v>Tejaswini Murthy</v>
      </c>
      <c r="H1900" s="2" t="str">
        <f>_xlfn.XLOOKUP(Table2[[#This Row],[Customer_ID]],Table3[Customer_ID],Table3[Gender],"Female")</f>
        <v>Female</v>
      </c>
      <c r="I1900" s="2" t="str">
        <f>_xlfn.XLOOKUP(Table2[[#This Row],[Customer_ID]],Table3[Customer_ID],Table3[City],"Missing Memebership")</f>
        <v>Guntur</v>
      </c>
      <c r="J1900" s="2" t="str">
        <f>_xlfn.XLOOKUP(Table2[[#This Row],[Customer_ID]],Table3[Customer_ID],Table3[State],"Karnataka")</f>
        <v>Andhra Pradesh</v>
      </c>
      <c r="K1900" s="2" t="str">
        <f>_xlfn.XLOOKUP(Table2[[#This Row],[Customer_ID]],Table3[Customer_ID],Table3[Membership],"Regular")</f>
        <v>Regular</v>
      </c>
      <c r="L1900" s="2" t="s">
        <v>90</v>
      </c>
      <c r="M1900" s="2" t="str">
        <f>_xlfn.XLOOKUP(Table2[[#This Row],[Product_ID]],Table4[Product_ID],Table4[Product_Name],"Not Found")</f>
        <v>Nike Shirt Dress Peach</v>
      </c>
      <c r="N1900" s="2" t="str">
        <f>_xlfn.XLOOKUP(Table2[[#This Row],[Product_ID]],Table4[Product_ID],Table4[Category],"Not Found")</f>
        <v>Women Dresses</v>
      </c>
      <c r="O1900" s="2" t="str">
        <f>_xlfn.XLOOKUP(Table2[[#This Row],[Product_ID]],Table4[Product_ID],Table4[Subcategory],"Not Found")</f>
        <v>Shirt Dress</v>
      </c>
      <c r="P1900" s="2" t="str">
        <f>_xlfn.XLOOKUP(Table2[[#This Row],[Product_ID]],Table4[Product_ID],Table4[Brand],"Missing Brand")</f>
        <v>Nike</v>
      </c>
      <c r="Q1900" s="2" t="s">
        <v>1351</v>
      </c>
      <c r="R1900" s="2" t="str">
        <f>_xlfn.XLOOKUP(Table2[[#This Row],[Store_ID]],Table6[Store_ID],Table6[Store Name],"Not Found")</f>
        <v>TrendMart Kozhikode Mall Kiosk</v>
      </c>
      <c r="S1900" s="2">
        <f>_xlfn.XLOOKUP(Table2[[#This Row],[Store_ID]],Table6[Store_ID],Table6[Monthly Target],"Missing Target")</f>
        <v>2000000</v>
      </c>
      <c r="T1900" s="2" t="str">
        <f>_xlfn.XLOOKUP(Table2[[#This Row],[Store_ID]],Table6[Store_ID],Table6[Region],"Not Found")</f>
        <v>South Zone 1</v>
      </c>
      <c r="U1900" s="2" t="s">
        <v>113</v>
      </c>
      <c r="V1900" s="2" t="str">
        <f>_xlfn.XLOOKUP(Table2[[#This Row],[Employee_ID]],Table5[Employee_ID],Table5[Employee Name],"Not Found")</f>
        <v>Eswar Prasad</v>
      </c>
      <c r="W1900" s="2">
        <v>2</v>
      </c>
      <c r="X1900" s="2">
        <v>1746.73</v>
      </c>
      <c r="Y1900" s="2">
        <v>10</v>
      </c>
      <c r="Z1900" s="2">
        <v>349.35</v>
      </c>
      <c r="AA1900" s="2">
        <v>12</v>
      </c>
      <c r="AB1900" s="2">
        <v>377.29</v>
      </c>
      <c r="AC1900" s="2">
        <v>3521.4</v>
      </c>
      <c r="AD1900" s="2">
        <v>2799.7</v>
      </c>
      <c r="AE1900" s="2">
        <f t="shared" si="62"/>
        <v>344.41000000000025</v>
      </c>
      <c r="AF1900" s="2" t="s">
        <v>69</v>
      </c>
      <c r="AG1900" s="42">
        <f>IFERROR(Table2[[#This Row],[Profit]]/Table2[[#This Row],[Sales Amount]],0)</f>
        <v>9.78048503436134E-2</v>
      </c>
      <c r="AH1900" s="2" t="str">
        <f>TRIM(Table2[[#This Row],[Payment Modee]])</f>
        <v>Cash</v>
      </c>
      <c r="AI1900" s="2" t="s">
        <v>36</v>
      </c>
      <c r="AJ1900" s="2" t="s">
        <v>27</v>
      </c>
      <c r="AK1900" s="2" t="s">
        <v>371</v>
      </c>
      <c r="AL1900" s="16" t="str">
        <f>IF(HOUR(Table2[[#This Row],[Order Time]])&lt;12,"Morning",IF(HOUR(Table2[[#This Row],[Order Time]])&lt;17,"Afternoon",IF(HOUR(Table2[[#This Row],[Order Time]])&lt;21,"Evening","Night")))</f>
        <v>Evening</v>
      </c>
      <c r="AM1900" s="16" t="s">
        <v>29</v>
      </c>
    </row>
    <row r="1901" spans="1:39" x14ac:dyDescent="0.25">
      <c r="A1901" s="13" t="s">
        <v>3743</v>
      </c>
      <c r="B1901" s="4">
        <v>45624</v>
      </c>
      <c r="C1901" s="2">
        <f>YEAR(Table2[[#This Row],[Invoice Date]])</f>
        <v>2024</v>
      </c>
      <c r="D1901" s="2" t="str">
        <f>TEXT(Table2[[#This Row],[Invoice Date]],"mmm")</f>
        <v>Nov</v>
      </c>
      <c r="E1901" s="2" t="str">
        <f>Table2[[#This Row],[Store_ID]]&amp;"-"&amp;Table2[[#This Row],[Year]]&amp;"-"&amp;Table2[[#This Row],[Month]]</f>
        <v>STR096-2024-Nov</v>
      </c>
      <c r="F1901" s="2" t="s">
        <v>1643</v>
      </c>
      <c r="G1901" s="2" t="str">
        <f>_xlfn.XLOOKUP(Table2[[#This Row],[Customer_ID]],Table3[Customer_ID],Table3[Customer Name],"Not Found")</f>
        <v>Sunita Naicker</v>
      </c>
      <c r="H1901" s="2" t="str">
        <f>_xlfn.XLOOKUP(Table2[[#This Row],[Customer_ID]],Table3[Customer_ID],Table3[Gender],"Female")</f>
        <v>Female</v>
      </c>
      <c r="I1901" s="2" t="str">
        <f>_xlfn.XLOOKUP(Table2[[#This Row],[Customer_ID]],Table3[Customer_ID],Table3[City],"Missing Memebership")</f>
        <v>Khammam</v>
      </c>
      <c r="J1901" s="2" t="str">
        <f>_xlfn.XLOOKUP(Table2[[#This Row],[Customer_ID]],Table3[Customer_ID],Table3[State],"Karnataka")</f>
        <v>Telangana</v>
      </c>
      <c r="K1901" s="2" t="str">
        <f>_xlfn.XLOOKUP(Table2[[#This Row],[Customer_ID]],Table3[Customer_ID],Table3[Membership],"Regular")</f>
        <v>Silver</v>
      </c>
      <c r="L1901" s="2" t="s">
        <v>1600</v>
      </c>
      <c r="M1901" s="2" t="str">
        <f>_xlfn.XLOOKUP(Table2[[#This Row],[Product_ID]],Table4[Product_ID],Table4[Product_Name],"Not Found")</f>
        <v>Aurelia Girls Frock Maroon</v>
      </c>
      <c r="N1901" s="2" t="str">
        <f>_xlfn.XLOOKUP(Table2[[#This Row],[Product_ID]],Table4[Product_ID],Table4[Category],"Not Found")</f>
        <v>Kids Wear</v>
      </c>
      <c r="O1901" s="2" t="str">
        <f>_xlfn.XLOOKUP(Table2[[#This Row],[Product_ID]],Table4[Product_ID],Table4[Subcategory],"Not Found")</f>
        <v>Girls Frock</v>
      </c>
      <c r="P1901" s="2" t="str">
        <f>_xlfn.XLOOKUP(Table2[[#This Row],[Product_ID]],Table4[Product_ID],Table4[Brand],"Missing Brand")</f>
        <v>Aurelia</v>
      </c>
      <c r="Q1901" s="2" t="s">
        <v>375</v>
      </c>
      <c r="R1901" s="2" t="str">
        <f>_xlfn.XLOOKUP(Table2[[#This Row],[Store_ID]],Table6[Store_ID],Table6[Store Name],"Not Found")</f>
        <v>TrendMart Mangaluru Mall Kiosk</v>
      </c>
      <c r="S1901" s="2">
        <f>_xlfn.XLOOKUP(Table2[[#This Row],[Store_ID]],Table6[Store_ID],Table6[Monthly Target],"Missing Target")</f>
        <v>1500000</v>
      </c>
      <c r="T1901" s="2" t="str">
        <f>_xlfn.XLOOKUP(Table2[[#This Row],[Store_ID]],Table6[Store_ID],Table6[Region],"Not Found")</f>
        <v>South Zone 2</v>
      </c>
      <c r="U1901" s="2" t="s">
        <v>153</v>
      </c>
      <c r="V1901" s="2" t="str">
        <f>_xlfn.XLOOKUP(Table2[[#This Row],[Employee_ID]],Table5[Employee_ID],Table5[Employee Name],"Not Found")</f>
        <v>Rani Mishra</v>
      </c>
      <c r="W1901" s="2">
        <v>1</v>
      </c>
      <c r="X1901" s="2">
        <v>438.85</v>
      </c>
      <c r="Y1901" s="2">
        <v>0</v>
      </c>
      <c r="Z1901" s="2">
        <v>0</v>
      </c>
      <c r="AA1901" s="2">
        <v>5</v>
      </c>
      <c r="AB1901" s="2">
        <v>21.94</v>
      </c>
      <c r="AC1901" s="2">
        <v>460.79</v>
      </c>
      <c r="AD1901" s="2">
        <v>327.36</v>
      </c>
      <c r="AE1901" s="2">
        <f t="shared" si="62"/>
        <v>111.49000000000001</v>
      </c>
      <c r="AF1901" s="2" t="s">
        <v>56</v>
      </c>
      <c r="AG1901" s="42">
        <f>IFERROR(Table2[[#This Row],[Profit]]/Table2[[#This Row],[Sales Amount]],0)</f>
        <v>0.24195403546083899</v>
      </c>
      <c r="AH1901" s="2" t="str">
        <f>TRIM(Table2[[#This Row],[Payment Modee]])</f>
        <v>Credit Card</v>
      </c>
      <c r="AI1901" s="2" t="s">
        <v>26</v>
      </c>
      <c r="AJ1901" s="2" t="s">
        <v>27</v>
      </c>
      <c r="AK1901" s="2" t="s">
        <v>1769</v>
      </c>
      <c r="AL1901" s="16" t="str">
        <f>IF(HOUR(Table2[[#This Row],[Order Time]])&lt;12,"Morning",IF(HOUR(Table2[[#This Row],[Order Time]])&lt;17,"Afternoon",IF(HOUR(Table2[[#This Row],[Order Time]])&lt;21,"Evening","Night")))</f>
        <v>Afternoon</v>
      </c>
      <c r="AM1901" s="16" t="s">
        <v>29</v>
      </c>
    </row>
    <row r="1902" spans="1:39" x14ac:dyDescent="0.25">
      <c r="A1902" s="14" t="s">
        <v>9196</v>
      </c>
      <c r="B1902" s="8">
        <v>45729</v>
      </c>
      <c r="C1902" s="7">
        <f>YEAR(Table2[[#This Row],[Invoice Date]])</f>
        <v>2025</v>
      </c>
      <c r="D1902" s="7" t="str">
        <f>TEXT(Table2[[#This Row],[Invoice Date]],"mmm")</f>
        <v>Mar</v>
      </c>
      <c r="E1902" s="7" t="str">
        <f>Table2[[#This Row],[Store_ID]]&amp;"-"&amp;Table2[[#This Row],[Year]]&amp;"-"&amp;Table2[[#This Row],[Month]]</f>
        <v>STR094-2025-Mar</v>
      </c>
      <c r="F1902" s="7" t="s">
        <v>2249</v>
      </c>
      <c r="G1902" s="7" t="str">
        <f>_xlfn.XLOOKUP(Table2[[#This Row],[Customer_ID]],Table3[Customer_ID],Table3[Customer Name],"Not Found")</f>
        <v>Lokesh Naicker</v>
      </c>
      <c r="H1902" s="7" t="str">
        <f>_xlfn.XLOOKUP(Table2[[#This Row],[Customer_ID]],Table3[Customer_ID],Table3[Gender],"Female")</f>
        <v>Male</v>
      </c>
      <c r="I1902" s="7" t="str">
        <f>_xlfn.XLOOKUP(Table2[[#This Row],[Customer_ID]],Table3[Customer_ID],Table3[City],"Missing Memebership")</f>
        <v>Hyderabad</v>
      </c>
      <c r="J1902" s="7" t="str">
        <f>_xlfn.XLOOKUP(Table2[[#This Row],[Customer_ID]],Table3[Customer_ID],Table3[State],"Karnataka")</f>
        <v>Telangana</v>
      </c>
      <c r="K1902" s="7" t="str">
        <f>_xlfn.XLOOKUP(Table2[[#This Row],[Customer_ID]],Table3[Customer_ID],Table3[Membership],"Regular")</f>
        <v>Regular</v>
      </c>
      <c r="L1902" s="7" t="s">
        <v>227</v>
      </c>
      <c r="M1902" s="7" t="str">
        <f>_xlfn.XLOOKUP(Table2[[#This Row],[Product_ID]],Table4[Product_ID],Table4[Product_Name],"Not Found")</f>
        <v>Pepe Jeans Digital Watch Charcoal</v>
      </c>
      <c r="N1902" s="7" t="str">
        <f>_xlfn.XLOOKUP(Table2[[#This Row],[Product_ID]],Table4[Product_ID],Table4[Category],"Not Found")</f>
        <v>Watches</v>
      </c>
      <c r="O1902" s="7" t="str">
        <f>_xlfn.XLOOKUP(Table2[[#This Row],[Product_ID]],Table4[Product_ID],Table4[Subcategory],"Not Found")</f>
        <v>Digital Watch</v>
      </c>
      <c r="P1902" s="7" t="str">
        <f>_xlfn.XLOOKUP(Table2[[#This Row],[Product_ID]],Table4[Product_ID],Table4[Brand],"Missing Brand")</f>
        <v>Pepe Jeans</v>
      </c>
      <c r="Q1902" s="7" t="s">
        <v>610</v>
      </c>
      <c r="R1902" s="7" t="str">
        <f>_xlfn.XLOOKUP(Table2[[#This Row],[Store_ID]],Table6[Store_ID],Table6[Store Name],"Not Found")</f>
        <v>TrendMart Kollam Flagship</v>
      </c>
      <c r="S1902" s="7">
        <f>_xlfn.XLOOKUP(Table2[[#This Row],[Store_ID]],Table6[Store_ID],Table6[Monthly Target],"Missing Target")</f>
        <v>1200000</v>
      </c>
      <c r="T1902" s="7" t="str">
        <f>_xlfn.XLOOKUP(Table2[[#This Row],[Store_ID]],Table6[Store_ID],Table6[Region],"Not Found")</f>
        <v>South Zone 1</v>
      </c>
      <c r="U1902" s="7" t="s">
        <v>176</v>
      </c>
      <c r="V1902" s="7" t="str">
        <f>_xlfn.XLOOKUP(Table2[[#This Row],[Employee_ID]],Table5[Employee_ID],Table5[Employee Name],"Not Found")</f>
        <v>Malathi Varma</v>
      </c>
      <c r="W1902" s="7">
        <v>0</v>
      </c>
      <c r="X1902" s="7">
        <v>4867.74</v>
      </c>
      <c r="Y1902" s="7">
        <v>0</v>
      </c>
      <c r="Z1902" s="7">
        <v>0</v>
      </c>
      <c r="AA1902" s="7">
        <v>12</v>
      </c>
      <c r="AB1902" s="7">
        <v>0</v>
      </c>
      <c r="AC1902" s="7">
        <v>0</v>
      </c>
      <c r="AD1902" s="7">
        <v>0</v>
      </c>
      <c r="AE1902" s="7">
        <v>0</v>
      </c>
      <c r="AF1902" s="7" t="s">
        <v>25</v>
      </c>
      <c r="AG1902" s="43">
        <f>IFERROR(Table2[[#This Row],[Profit]]/Table2[[#This Row],[Sales Amount]],0)</f>
        <v>0</v>
      </c>
      <c r="AH1902" s="7" t="str">
        <f>TRIM(Table2[[#This Row],[Payment Modee]])</f>
        <v>UPI</v>
      </c>
      <c r="AI1902" s="7" t="s">
        <v>26</v>
      </c>
      <c r="AJ1902" s="7" t="s">
        <v>27</v>
      </c>
      <c r="AK1902" s="7" t="s">
        <v>198</v>
      </c>
      <c r="AL1902" s="17" t="str">
        <f>IF(HOUR(Table2[[#This Row],[Order Time]])&lt;12,"Morning",IF(HOUR(Table2[[#This Row],[Order Time]])&lt;17,"Afternoon",IF(HOUR(Table2[[#This Row],[Order Time]])&lt;21,"Evening","Night")))</f>
        <v>Evening</v>
      </c>
      <c r="AM1902" s="17" t="s">
        <v>29</v>
      </c>
    </row>
    <row r="1903" spans="1:39" x14ac:dyDescent="0.25">
      <c r="A1903" s="13" t="s">
        <v>3744</v>
      </c>
      <c r="B1903" s="4">
        <v>45543</v>
      </c>
      <c r="C1903" s="2">
        <f>YEAR(Table2[[#This Row],[Invoice Date]])</f>
        <v>2024</v>
      </c>
      <c r="D1903" s="2" t="str">
        <f>TEXT(Table2[[#This Row],[Invoice Date]],"mmm")</f>
        <v>Sep</v>
      </c>
      <c r="E1903" s="2" t="str">
        <f>Table2[[#This Row],[Store_ID]]&amp;"-"&amp;Table2[[#This Row],[Year]]&amp;"-"&amp;Table2[[#This Row],[Month]]</f>
        <v>STR039-2024-Sep</v>
      </c>
      <c r="F1903" s="2" t="s">
        <v>1614</v>
      </c>
      <c r="G1903" s="2" t="str">
        <f>_xlfn.XLOOKUP(Table2[[#This Row],[Customer_ID]],Table3[Customer_ID],Table3[Customer Name],"Not Found")</f>
        <v>Baskar Sundaram</v>
      </c>
      <c r="H1903" s="2" t="str">
        <f>_xlfn.XLOOKUP(Table2[[#This Row],[Customer_ID]],Table3[Customer_ID],Table3[Gender],"Female")</f>
        <v>Male</v>
      </c>
      <c r="I1903" s="2" t="str">
        <f>_xlfn.XLOOKUP(Table2[[#This Row],[Customer_ID]],Table3[Customer_ID],Table3[City],"Missing Memebership")</f>
        <v>Coimbatore</v>
      </c>
      <c r="J1903" s="2" t="str">
        <f>_xlfn.XLOOKUP(Table2[[#This Row],[Customer_ID]],Table3[Customer_ID],Table3[State],"Karnataka")</f>
        <v>Tamil Nadu</v>
      </c>
      <c r="K1903" s="2" t="str">
        <f>_xlfn.XLOOKUP(Table2[[#This Row],[Customer_ID]],Table3[Customer_ID],Table3[Membership],"Regular")</f>
        <v>Regular</v>
      </c>
      <c r="L1903" s="2" t="s">
        <v>1078</v>
      </c>
      <c r="M1903" s="2" t="str">
        <f>_xlfn.XLOOKUP(Table2[[#This Row],[Product_ID]],Table4[Product_ID],Table4[Product_Name],"Not Found")</f>
        <v>Levi's Card Holder White</v>
      </c>
      <c r="N1903" s="2" t="str">
        <f>_xlfn.XLOOKUP(Table2[[#This Row],[Product_ID]],Table4[Product_ID],Table4[Category],"Not Found")</f>
        <v>Wallets</v>
      </c>
      <c r="O1903" s="2" t="str">
        <f>_xlfn.XLOOKUP(Table2[[#This Row],[Product_ID]],Table4[Product_ID],Table4[Subcategory],"Not Found")</f>
        <v>Card Holder</v>
      </c>
      <c r="P1903" s="2" t="str">
        <f>_xlfn.XLOOKUP(Table2[[#This Row],[Product_ID]],Table4[Product_ID],Table4[Brand],"Missing Brand")</f>
        <v>Levi's</v>
      </c>
      <c r="Q1903" s="2" t="s">
        <v>825</v>
      </c>
      <c r="R1903" s="2" t="str">
        <f>_xlfn.XLOOKUP(Table2[[#This Row],[Store_ID]],Table6[Store_ID],Table6[Store Name],"Not Found")</f>
        <v>TrendMart Bengaluru High Street</v>
      </c>
      <c r="S1903" s="2">
        <f>_xlfn.XLOOKUP(Table2[[#This Row],[Store_ID]],Table6[Store_ID],Table6[Monthly Target],"Missing Target")</f>
        <v>1500000</v>
      </c>
      <c r="T1903" s="2" t="str">
        <f>_xlfn.XLOOKUP(Table2[[#This Row],[Store_ID]],Table6[Store_ID],Table6[Region],"Not Found")</f>
        <v>South Zone 2</v>
      </c>
      <c r="U1903" s="2" t="s">
        <v>417</v>
      </c>
      <c r="V1903" s="2" t="str">
        <f>_xlfn.XLOOKUP(Table2[[#This Row],[Employee_ID]],Table5[Employee_ID],Table5[Employee Name],"Not Found")</f>
        <v>Arjun Krishnan</v>
      </c>
      <c r="W1903" s="2">
        <v>1</v>
      </c>
      <c r="X1903" s="2">
        <v>1117.3599999999999</v>
      </c>
      <c r="Y1903" s="2">
        <v>0</v>
      </c>
      <c r="Z1903" s="2">
        <v>0</v>
      </c>
      <c r="AA1903" s="2">
        <v>12</v>
      </c>
      <c r="AB1903" s="2">
        <v>134.08000000000001</v>
      </c>
      <c r="AC1903" s="2">
        <v>1251.44</v>
      </c>
      <c r="AD1903" s="2">
        <v>815.45</v>
      </c>
      <c r="AE1903" s="2">
        <f t="shared" ref="AE1903:AE1935" si="63">(AC1903-AD1903-AB1903)</f>
        <v>301.90999999999997</v>
      </c>
      <c r="AF1903" s="2" t="s">
        <v>56</v>
      </c>
      <c r="AG1903" s="42">
        <f>IFERROR(Table2[[#This Row],[Profit]]/Table2[[#This Row],[Sales Amount]],0)</f>
        <v>0.241250079907946</v>
      </c>
      <c r="AH1903" s="2" t="str">
        <f>TRIM(Table2[[#This Row],[Payment Modee]])</f>
        <v>Credit Card</v>
      </c>
      <c r="AI1903" s="2" t="s">
        <v>36</v>
      </c>
      <c r="AJ1903" s="2" t="s">
        <v>27</v>
      </c>
      <c r="AK1903" s="2" t="s">
        <v>2777</v>
      </c>
      <c r="AL1903" s="16" t="str">
        <f>IF(HOUR(Table2[[#This Row],[Order Time]])&lt;12,"Morning",IF(HOUR(Table2[[#This Row],[Order Time]])&lt;17,"Afternoon",IF(HOUR(Table2[[#This Row],[Order Time]])&lt;21,"Evening","Night")))</f>
        <v>Afternoon</v>
      </c>
      <c r="AM1903" s="16" t="s">
        <v>38</v>
      </c>
    </row>
    <row r="1904" spans="1:39" x14ac:dyDescent="0.25">
      <c r="A1904" s="13" t="s">
        <v>3745</v>
      </c>
      <c r="B1904" s="4">
        <v>45583</v>
      </c>
      <c r="C1904" s="2">
        <f>YEAR(Table2[[#This Row],[Invoice Date]])</f>
        <v>2024</v>
      </c>
      <c r="D1904" s="2" t="str">
        <f>TEXT(Table2[[#This Row],[Invoice Date]],"mmm")</f>
        <v>Oct</v>
      </c>
      <c r="E1904" s="2" t="str">
        <f>Table2[[#This Row],[Store_ID]]&amp;"-"&amp;Table2[[#This Row],[Year]]&amp;"-"&amp;Table2[[#This Row],[Month]]</f>
        <v>STR057-2024-Oct</v>
      </c>
      <c r="F1904" s="2" t="s">
        <v>2604</v>
      </c>
      <c r="G1904" s="2" t="str">
        <f>_xlfn.XLOOKUP(Table2[[#This Row],[Customer_ID]],Table3[Customer_ID],Table3[Customer Name],"Not Found")</f>
        <v>Pallavi Yadav</v>
      </c>
      <c r="H1904" s="2" t="str">
        <f>_xlfn.XLOOKUP(Table2[[#This Row],[Customer_ID]],Table3[Customer_ID],Table3[Gender],"Female")</f>
        <v>Female</v>
      </c>
      <c r="I1904" s="2" t="str">
        <f>_xlfn.XLOOKUP(Table2[[#This Row],[Customer_ID]],Table3[Customer_ID],Table3[City],"Missing Memebership")</f>
        <v>Nizamabad</v>
      </c>
      <c r="J1904" s="2" t="str">
        <f>_xlfn.XLOOKUP(Table2[[#This Row],[Customer_ID]],Table3[Customer_ID],Table3[State],"Karnataka")</f>
        <v>Telangana</v>
      </c>
      <c r="K1904" s="2" t="str">
        <f>_xlfn.XLOOKUP(Table2[[#This Row],[Customer_ID]],Table3[Customer_ID],Table3[Membership],"Regular")</f>
        <v>Gold</v>
      </c>
      <c r="L1904" s="2" t="s">
        <v>822</v>
      </c>
      <c r="M1904" s="2" t="str">
        <f>_xlfn.XLOOKUP(Table2[[#This Row],[Product_ID]],Table4[Product_ID],Table4[Product_Name],"Not Found")</f>
        <v>Jack &amp; Jones Georgette Saree Sky Blue</v>
      </c>
      <c r="N1904" s="2" t="str">
        <f>_xlfn.XLOOKUP(Table2[[#This Row],[Product_ID]],Table4[Product_ID],Table4[Category],"Not Found")</f>
        <v>Women Sarees</v>
      </c>
      <c r="O1904" s="2" t="str">
        <f>_xlfn.XLOOKUP(Table2[[#This Row],[Product_ID]],Table4[Product_ID],Table4[Subcategory],"Not Found")</f>
        <v>Georgette Saree</v>
      </c>
      <c r="P1904" s="2" t="str">
        <f>_xlfn.XLOOKUP(Table2[[#This Row],[Product_ID]],Table4[Product_ID],Table4[Brand],"Missing Brand")</f>
        <v>Jack &amp; Jones</v>
      </c>
      <c r="Q1904" s="2" t="s">
        <v>464</v>
      </c>
      <c r="R1904" s="2" t="str">
        <f>_xlfn.XLOOKUP(Table2[[#This Row],[Store_ID]],Table6[Store_ID],Table6[Store Name],"Not Found")</f>
        <v>TrendMart Vellore Standard</v>
      </c>
      <c r="S1904" s="2">
        <f>_xlfn.XLOOKUP(Table2[[#This Row],[Store_ID]],Table6[Store_ID],Table6[Monthly Target],"Missing Target")</f>
        <v>2500000</v>
      </c>
      <c r="T1904" s="2" t="str">
        <f>_xlfn.XLOOKUP(Table2[[#This Row],[Store_ID]],Table6[Store_ID],Table6[Region],"Not Found")</f>
        <v>South Zone 1</v>
      </c>
      <c r="U1904" s="2" t="s">
        <v>34</v>
      </c>
      <c r="V1904" s="2" t="str">
        <f>_xlfn.XLOOKUP(Table2[[#This Row],[Employee_ID]],Table5[Employee_ID],Table5[Employee Name],"Not Found")</f>
        <v>Deepthi Iyengar</v>
      </c>
      <c r="W1904" s="2">
        <v>2</v>
      </c>
      <c r="X1904" s="2">
        <v>1477.47</v>
      </c>
      <c r="Y1904" s="2">
        <v>10</v>
      </c>
      <c r="Z1904" s="2">
        <v>295.49</v>
      </c>
      <c r="AA1904" s="2">
        <v>12</v>
      </c>
      <c r="AB1904" s="2">
        <v>319.13</v>
      </c>
      <c r="AC1904" s="2">
        <v>2978.58</v>
      </c>
      <c r="AD1904" s="2">
        <v>2041.8</v>
      </c>
      <c r="AE1904" s="2">
        <f t="shared" si="63"/>
        <v>617.65</v>
      </c>
      <c r="AF1904" s="2" t="s">
        <v>25</v>
      </c>
      <c r="AG1904" s="42">
        <f>IFERROR(Table2[[#This Row],[Profit]]/Table2[[#This Row],[Sales Amount]],0)</f>
        <v>0.20736391166260432</v>
      </c>
      <c r="AH1904" s="2" t="str">
        <f>TRIM(Table2[[#This Row],[Payment Modee]])</f>
        <v>UPI</v>
      </c>
      <c r="AI1904" s="2" t="s">
        <v>26</v>
      </c>
      <c r="AJ1904" s="2" t="s">
        <v>27</v>
      </c>
      <c r="AK1904" s="2" t="s">
        <v>2072</v>
      </c>
      <c r="AL1904" s="16" t="str">
        <f>IF(HOUR(Table2[[#This Row],[Order Time]])&lt;12,"Morning",IF(HOUR(Table2[[#This Row],[Order Time]])&lt;17,"Afternoon",IF(HOUR(Table2[[#This Row],[Order Time]])&lt;21,"Evening","Night")))</f>
        <v>Morning</v>
      </c>
      <c r="AM1904" s="16" t="s">
        <v>29</v>
      </c>
    </row>
    <row r="1905" spans="1:39" x14ac:dyDescent="0.25">
      <c r="A1905" s="13" t="s">
        <v>3746</v>
      </c>
      <c r="B1905" s="4">
        <v>45481</v>
      </c>
      <c r="C1905" s="2">
        <f>YEAR(Table2[[#This Row],[Invoice Date]])</f>
        <v>2024</v>
      </c>
      <c r="D1905" s="2" t="str">
        <f>TEXT(Table2[[#This Row],[Invoice Date]],"mmm")</f>
        <v>Jul</v>
      </c>
      <c r="E1905" s="2" t="str">
        <f>Table2[[#This Row],[Store_ID]]&amp;"-"&amp;Table2[[#This Row],[Year]]&amp;"-"&amp;Table2[[#This Row],[Month]]</f>
        <v>STR115-2024-Jul</v>
      </c>
      <c r="F1905" s="2" t="s">
        <v>433</v>
      </c>
      <c r="G1905" s="2" t="str">
        <f>_xlfn.XLOOKUP(Table2[[#This Row],[Customer_ID]],Table3[Customer_ID],Table3[Customer Name],"Not Found")</f>
        <v>Sunita Subramaniam</v>
      </c>
      <c r="H1905" s="2" t="str">
        <f>_xlfn.XLOOKUP(Table2[[#This Row],[Customer_ID]],Table3[Customer_ID],Table3[Gender],"Female")</f>
        <v>Female</v>
      </c>
      <c r="I1905" s="2" t="str">
        <f>_xlfn.XLOOKUP(Table2[[#This Row],[Customer_ID]],Table3[Customer_ID],Table3[City],"Missing Memebership")</f>
        <v>Khammam</v>
      </c>
      <c r="J1905" s="2" t="str">
        <f>_xlfn.XLOOKUP(Table2[[#This Row],[Customer_ID]],Table3[Customer_ID],Table3[State],"Karnataka")</f>
        <v>Telangana</v>
      </c>
      <c r="K1905" s="2" t="str">
        <f>_xlfn.XLOOKUP(Table2[[#This Row],[Customer_ID]],Table3[Customer_ID],Table3[Membership],"Regular")</f>
        <v>Regular</v>
      </c>
      <c r="L1905" s="2" t="s">
        <v>629</v>
      </c>
      <c r="M1905" s="2" t="str">
        <f>_xlfn.XLOOKUP(Table2[[#This Row],[Product_ID]],Table4[Product_ID],Table4[Product_Name],"Not Found")</f>
        <v>Max Fashion Sherwani White</v>
      </c>
      <c r="N1905" s="2" t="str">
        <f>_xlfn.XLOOKUP(Table2[[#This Row],[Product_ID]],Table4[Product_ID],Table4[Category],"Not Found")</f>
        <v>Men Ethnic</v>
      </c>
      <c r="O1905" s="2" t="str">
        <f>_xlfn.XLOOKUP(Table2[[#This Row],[Product_ID]],Table4[Product_ID],Table4[Subcategory],"Not Found")</f>
        <v>Sherwani</v>
      </c>
      <c r="P1905" s="2" t="str">
        <f>_xlfn.XLOOKUP(Table2[[#This Row],[Product_ID]],Table4[Product_ID],Table4[Brand],"Missing Brand")</f>
        <v>Max Fashion</v>
      </c>
      <c r="Q1905" s="2" t="s">
        <v>329</v>
      </c>
      <c r="R1905" s="2" t="str">
        <f>_xlfn.XLOOKUP(Table2[[#This Row],[Store_ID]],Table6[Store_ID],Table6[Store Name],"Not Found")</f>
        <v>TrendMart Bengaluru Standard</v>
      </c>
      <c r="S1905" s="2">
        <f>_xlfn.XLOOKUP(Table2[[#This Row],[Store_ID]],Table6[Store_ID],Table6[Monthly Target],"Missing Target")</f>
        <v>1500000</v>
      </c>
      <c r="T1905" s="2" t="str">
        <f>_xlfn.XLOOKUP(Table2[[#This Row],[Store_ID]],Table6[Store_ID],Table6[Region],"Not Found")</f>
        <v>South Zone 2</v>
      </c>
      <c r="U1905" s="2" t="s">
        <v>460</v>
      </c>
      <c r="V1905" s="2" t="str">
        <f>_xlfn.XLOOKUP(Table2[[#This Row],[Employee_ID]],Table5[Employee_ID],Table5[Employee Name],"Not Found")</f>
        <v>Pranav Reddy</v>
      </c>
      <c r="W1905" s="2">
        <v>2</v>
      </c>
      <c r="X1905" s="2">
        <v>2275.5100000000002</v>
      </c>
      <c r="Y1905" s="2">
        <v>0</v>
      </c>
      <c r="Z1905" s="2">
        <v>0</v>
      </c>
      <c r="AA1905" s="2">
        <v>12</v>
      </c>
      <c r="AB1905" s="2">
        <v>546.12</v>
      </c>
      <c r="AC1905" s="2">
        <v>5097.1400000000003</v>
      </c>
      <c r="AD1905" s="2">
        <v>3102.84</v>
      </c>
      <c r="AE1905" s="2">
        <f t="shared" si="63"/>
        <v>1448.1800000000003</v>
      </c>
      <c r="AF1905" s="2" t="s">
        <v>25</v>
      </c>
      <c r="AG1905" s="42">
        <f>IFERROR(Table2[[#This Row],[Profit]]/Table2[[#This Row],[Sales Amount]],0)</f>
        <v>0.28411619064808896</v>
      </c>
      <c r="AH1905" s="2" t="str">
        <f>TRIM(Table2[[#This Row],[Payment Modee]])</f>
        <v>UPI</v>
      </c>
      <c r="AI1905" s="2" t="s">
        <v>36</v>
      </c>
      <c r="AJ1905" s="2" t="s">
        <v>27</v>
      </c>
      <c r="AK1905" s="2" t="s">
        <v>691</v>
      </c>
      <c r="AL1905" s="16" t="str">
        <f>IF(HOUR(Table2[[#This Row],[Order Time]])&lt;12,"Morning",IF(HOUR(Table2[[#This Row],[Order Time]])&lt;17,"Afternoon",IF(HOUR(Table2[[#This Row],[Order Time]])&lt;21,"Evening","Night")))</f>
        <v>Morning</v>
      </c>
      <c r="AM1905" s="16" t="s">
        <v>29</v>
      </c>
    </row>
    <row r="1906" spans="1:39" x14ac:dyDescent="0.25">
      <c r="A1906" s="13" t="s">
        <v>3747</v>
      </c>
      <c r="B1906" s="4">
        <v>45426</v>
      </c>
      <c r="C1906" s="2">
        <f>YEAR(Table2[[#This Row],[Invoice Date]])</f>
        <v>2024</v>
      </c>
      <c r="D1906" s="2" t="str">
        <f>TEXT(Table2[[#This Row],[Invoice Date]],"mmm")</f>
        <v>May</v>
      </c>
      <c r="E1906" s="2" t="str">
        <f>Table2[[#This Row],[Store_ID]]&amp;"-"&amp;Table2[[#This Row],[Year]]&amp;"-"&amp;Table2[[#This Row],[Month]]</f>
        <v>STR096-2024-May</v>
      </c>
      <c r="F1906" s="2" t="s">
        <v>3748</v>
      </c>
      <c r="G1906" s="2" t="str">
        <f>_xlfn.XLOOKUP(Table2[[#This Row],[Customer_ID]],Table3[Customer_ID],Table3[Customer Name],"Not Found")</f>
        <v>Rohit Rao</v>
      </c>
      <c r="H1906" s="2" t="str">
        <f>_xlfn.XLOOKUP(Table2[[#This Row],[Customer_ID]],Table3[Customer_ID],Table3[Gender],"Female")</f>
        <v>Male</v>
      </c>
      <c r="I1906" s="2" t="str">
        <f>_xlfn.XLOOKUP(Table2[[#This Row],[Customer_ID]],Table3[Customer_ID],Table3[City],"Missing Memebership")</f>
        <v>Tirunelveli</v>
      </c>
      <c r="J1906" s="2" t="str">
        <f>_xlfn.XLOOKUP(Table2[[#This Row],[Customer_ID]],Table3[Customer_ID],Table3[State],"Karnataka")</f>
        <v>Tamil Nadu</v>
      </c>
      <c r="K1906" s="2" t="str">
        <f>_xlfn.XLOOKUP(Table2[[#This Row],[Customer_ID]],Table3[Customer_ID],Table3[Membership],"Regular")</f>
        <v>Regular</v>
      </c>
      <c r="L1906" s="2" t="s">
        <v>1481</v>
      </c>
      <c r="M1906" s="2" t="str">
        <f>_xlfn.XLOOKUP(Table2[[#This Row],[Product_ID]],Table4[Product_ID],Table4[Product_Name],"Not Found")</f>
        <v>Peter England Girls Frock Black</v>
      </c>
      <c r="N1906" s="2" t="str">
        <f>_xlfn.XLOOKUP(Table2[[#This Row],[Product_ID]],Table4[Product_ID],Table4[Category],"Not Found")</f>
        <v>Kids Wear</v>
      </c>
      <c r="O1906" s="2" t="str">
        <f>_xlfn.XLOOKUP(Table2[[#This Row],[Product_ID]],Table4[Product_ID],Table4[Subcategory],"Not Found")</f>
        <v>Girls Frock</v>
      </c>
      <c r="P1906" s="2" t="str">
        <f>_xlfn.XLOOKUP(Table2[[#This Row],[Product_ID]],Table4[Product_ID],Table4[Brand],"Missing Brand")</f>
        <v>Peter England</v>
      </c>
      <c r="Q1906" s="2" t="s">
        <v>375</v>
      </c>
      <c r="R1906" s="2" t="str">
        <f>_xlfn.XLOOKUP(Table2[[#This Row],[Store_ID]],Table6[Store_ID],Table6[Store Name],"Not Found")</f>
        <v>TrendMart Mangaluru Mall Kiosk</v>
      </c>
      <c r="S1906" s="2">
        <f>_xlfn.XLOOKUP(Table2[[#This Row],[Store_ID]],Table6[Store_ID],Table6[Monthly Target],"Missing Target")</f>
        <v>1500000</v>
      </c>
      <c r="T1906" s="2" t="str">
        <f>_xlfn.XLOOKUP(Table2[[#This Row],[Store_ID]],Table6[Store_ID],Table6[Region],"Not Found")</f>
        <v>South Zone 2</v>
      </c>
      <c r="U1906" s="2" t="s">
        <v>142</v>
      </c>
      <c r="V1906" s="2" t="str">
        <f>_xlfn.XLOOKUP(Table2[[#This Row],[Employee_ID]],Table5[Employee_ID],Table5[Employee Name],"Not Found")</f>
        <v>Anusuya Subramaniam</v>
      </c>
      <c r="W1906" s="2">
        <v>1</v>
      </c>
      <c r="X1906" s="2">
        <v>487.19</v>
      </c>
      <c r="Y1906" s="2">
        <v>0</v>
      </c>
      <c r="Z1906" s="2">
        <v>0</v>
      </c>
      <c r="AA1906" s="2">
        <v>5</v>
      </c>
      <c r="AB1906" s="2">
        <v>24.36</v>
      </c>
      <c r="AC1906" s="2">
        <v>511.55</v>
      </c>
      <c r="AD1906" s="2">
        <v>337.09</v>
      </c>
      <c r="AE1906" s="2">
        <f t="shared" si="63"/>
        <v>150.10000000000002</v>
      </c>
      <c r="AF1906" s="2" t="s">
        <v>69</v>
      </c>
      <c r="AG1906" s="42">
        <f>IFERROR(Table2[[#This Row],[Profit]]/Table2[[#This Row],[Sales Amount]],0)</f>
        <v>0.29342195288828077</v>
      </c>
      <c r="AH1906" s="2" t="str">
        <f>TRIM(Table2[[#This Row],[Payment Modee]])</f>
        <v>Cash</v>
      </c>
      <c r="AI1906" s="2" t="s">
        <v>26</v>
      </c>
      <c r="AJ1906" s="2" t="s">
        <v>27</v>
      </c>
      <c r="AK1906" s="2" t="s">
        <v>876</v>
      </c>
      <c r="AL1906" s="16" t="str">
        <f>IF(HOUR(Table2[[#This Row],[Order Time]])&lt;12,"Morning",IF(HOUR(Table2[[#This Row],[Order Time]])&lt;17,"Afternoon",IF(HOUR(Table2[[#This Row],[Order Time]])&lt;21,"Evening","Night")))</f>
        <v>Morning</v>
      </c>
      <c r="AM1906" s="16" t="s">
        <v>29</v>
      </c>
    </row>
    <row r="1907" spans="1:39" x14ac:dyDescent="0.25">
      <c r="A1907" s="13" t="s">
        <v>3749</v>
      </c>
      <c r="B1907" s="4">
        <v>45572</v>
      </c>
      <c r="C1907" s="2">
        <f>YEAR(Table2[[#This Row],[Invoice Date]])</f>
        <v>2024</v>
      </c>
      <c r="D1907" s="2" t="str">
        <f>TEXT(Table2[[#This Row],[Invoice Date]],"mmm")</f>
        <v>Oct</v>
      </c>
      <c r="E1907" s="2" t="str">
        <f>Table2[[#This Row],[Store_ID]]&amp;"-"&amp;Table2[[#This Row],[Year]]&amp;"-"&amp;Table2[[#This Row],[Month]]</f>
        <v>STR069-2024-Oct</v>
      </c>
      <c r="F1907" s="2" t="s">
        <v>2586</v>
      </c>
      <c r="G1907" s="2" t="str">
        <f>_xlfn.XLOOKUP(Table2[[#This Row],[Customer_ID]],Table3[Customer_ID],Table3[Customer Name],"Not Found")</f>
        <v>Usha Yadav</v>
      </c>
      <c r="H1907" s="2" t="str">
        <f>_xlfn.XLOOKUP(Table2[[#This Row],[Customer_ID]],Table3[Customer_ID],Table3[Gender],"Female")</f>
        <v>Female</v>
      </c>
      <c r="I1907" s="2" t="str">
        <f>_xlfn.XLOOKUP(Table2[[#This Row],[Customer_ID]],Table3[Customer_ID],Table3[City],"Missing Memebership")</f>
        <v>Tirunelveli</v>
      </c>
      <c r="J1907" s="2" t="str">
        <f>_xlfn.XLOOKUP(Table2[[#This Row],[Customer_ID]],Table3[Customer_ID],Table3[State],"Karnataka")</f>
        <v>Tamil Nadu</v>
      </c>
      <c r="K1907" s="2" t="str">
        <f>_xlfn.XLOOKUP(Table2[[#This Row],[Customer_ID]],Table3[Customer_ID],Table3[Membership],"Regular")</f>
        <v>Platinum</v>
      </c>
      <c r="L1907" s="2" t="s">
        <v>690</v>
      </c>
      <c r="M1907" s="2" t="str">
        <f>_xlfn.XLOOKUP(Table2[[#This Row],[Product_ID]],Table4[Product_ID],Table4[Product_Name],"Not Found")</f>
        <v>Being Human Girls Frock Teal</v>
      </c>
      <c r="N1907" s="2" t="str">
        <f>_xlfn.XLOOKUP(Table2[[#This Row],[Product_ID]],Table4[Product_ID],Table4[Category],"Not Found")</f>
        <v>Kids Wear</v>
      </c>
      <c r="O1907" s="2" t="str">
        <f>_xlfn.XLOOKUP(Table2[[#This Row],[Product_ID]],Table4[Product_ID],Table4[Subcategory],"Not Found")</f>
        <v>Girls Frock</v>
      </c>
      <c r="P1907" s="2" t="str">
        <f>_xlfn.XLOOKUP(Table2[[#This Row],[Product_ID]],Table4[Product_ID],Table4[Brand],"Missing Brand")</f>
        <v>Being Human</v>
      </c>
      <c r="Q1907" s="2" t="s">
        <v>1403</v>
      </c>
      <c r="R1907" s="2" t="str">
        <f>_xlfn.XLOOKUP(Table2[[#This Row],[Store_ID]],Table6[Store_ID],Table6[Store Name],"Not Found")</f>
        <v>TrendMart Erode Mall Kiosk</v>
      </c>
      <c r="S1907" s="2">
        <f>_xlfn.XLOOKUP(Table2[[#This Row],[Store_ID]],Table6[Store_ID],Table6[Monthly Target],"Missing Target")</f>
        <v>1200000</v>
      </c>
      <c r="T1907" s="2" t="str">
        <f>_xlfn.XLOOKUP(Table2[[#This Row],[Store_ID]],Table6[Store_ID],Table6[Region],"Not Found")</f>
        <v>South Zone 1</v>
      </c>
      <c r="U1907" s="2" t="s">
        <v>34</v>
      </c>
      <c r="V1907" s="2" t="str">
        <f>_xlfn.XLOOKUP(Table2[[#This Row],[Employee_ID]],Table5[Employee_ID],Table5[Employee Name],"Not Found")</f>
        <v>Deepthi Iyengar</v>
      </c>
      <c r="W1907" s="2">
        <v>2</v>
      </c>
      <c r="X1907" s="2">
        <v>634.09</v>
      </c>
      <c r="Y1907" s="2">
        <v>10</v>
      </c>
      <c r="Z1907" s="2">
        <v>126.82</v>
      </c>
      <c r="AA1907" s="2">
        <v>5</v>
      </c>
      <c r="AB1907" s="2">
        <v>57.07</v>
      </c>
      <c r="AC1907" s="2">
        <v>1198.43</v>
      </c>
      <c r="AD1907" s="2">
        <v>849.52</v>
      </c>
      <c r="AE1907" s="2">
        <f t="shared" si="63"/>
        <v>291.84000000000009</v>
      </c>
      <c r="AF1907" s="2" t="s">
        <v>25</v>
      </c>
      <c r="AG1907" s="42">
        <f>IFERROR(Table2[[#This Row],[Profit]]/Table2[[#This Row],[Sales Amount]],0)</f>
        <v>0.24351860350625407</v>
      </c>
      <c r="AH1907" s="2" t="str">
        <f>TRIM(Table2[[#This Row],[Payment Modee]])</f>
        <v>UPI</v>
      </c>
      <c r="AI1907" s="2" t="s">
        <v>26</v>
      </c>
      <c r="AJ1907" s="2" t="s">
        <v>27</v>
      </c>
      <c r="AK1907" s="2" t="s">
        <v>2238</v>
      </c>
      <c r="AL1907" s="16" t="str">
        <f>IF(HOUR(Table2[[#This Row],[Order Time]])&lt;12,"Morning",IF(HOUR(Table2[[#This Row],[Order Time]])&lt;17,"Afternoon",IF(HOUR(Table2[[#This Row],[Order Time]])&lt;21,"Evening","Night")))</f>
        <v>Afternoon</v>
      </c>
      <c r="AM1907" s="16" t="s">
        <v>29</v>
      </c>
    </row>
    <row r="1908" spans="1:39" x14ac:dyDescent="0.25">
      <c r="A1908" s="13" t="s">
        <v>3750</v>
      </c>
      <c r="B1908" s="4">
        <v>45549</v>
      </c>
      <c r="C1908" s="2">
        <f>YEAR(Table2[[#This Row],[Invoice Date]])</f>
        <v>2024</v>
      </c>
      <c r="D1908" s="2" t="str">
        <f>TEXT(Table2[[#This Row],[Invoice Date]],"mmm")</f>
        <v>Sep</v>
      </c>
      <c r="E1908" s="2" t="str">
        <f>Table2[[#This Row],[Store_ID]]&amp;"-"&amp;Table2[[#This Row],[Year]]&amp;"-"&amp;Table2[[#This Row],[Month]]</f>
        <v>STR090-2024-Sep</v>
      </c>
      <c r="F1908" s="2" t="s">
        <v>2392</v>
      </c>
      <c r="G1908" s="2" t="str">
        <f>_xlfn.XLOOKUP(Table2[[#This Row],[Customer_ID]],Table3[Customer_ID],Table3[Customer Name],"Not Found")</f>
        <v>Manikandan Shetty</v>
      </c>
      <c r="H1908" s="2" t="str">
        <f>_xlfn.XLOOKUP(Table2[[#This Row],[Customer_ID]],Table3[Customer_ID],Table3[Gender],"Female")</f>
        <v>Male</v>
      </c>
      <c r="I1908" s="2" t="str">
        <f>_xlfn.XLOOKUP(Table2[[#This Row],[Customer_ID]],Table3[Customer_ID],Table3[City],"Missing Memebership")</f>
        <v>Karimnagar</v>
      </c>
      <c r="J1908" s="2" t="str">
        <f>_xlfn.XLOOKUP(Table2[[#This Row],[Customer_ID]],Table3[Customer_ID],Table3[State],"Karnataka")</f>
        <v>Telangana</v>
      </c>
      <c r="K1908" s="2" t="str">
        <f>_xlfn.XLOOKUP(Table2[[#This Row],[Customer_ID]],Table3[Customer_ID],Table3[Membership],"Regular")</f>
        <v>Silver</v>
      </c>
      <c r="L1908" s="2" t="s">
        <v>803</v>
      </c>
      <c r="M1908" s="2" t="str">
        <f>_xlfn.XLOOKUP(Table2[[#This Row],[Product_ID]],Table4[Product_ID],Table4[Product_Name],"Not Found")</f>
        <v>GRT Jewellers Sports T-Shirt Cream</v>
      </c>
      <c r="N1908" s="2" t="str">
        <f>_xlfn.XLOOKUP(Table2[[#This Row],[Product_ID]],Table4[Product_ID],Table4[Category],"Not Found")</f>
        <v>Sportswear</v>
      </c>
      <c r="O1908" s="2" t="str">
        <f>_xlfn.XLOOKUP(Table2[[#This Row],[Product_ID]],Table4[Product_ID],Table4[Subcategory],"Not Found")</f>
        <v>Sports T-Shirt</v>
      </c>
      <c r="P1908" s="2" t="str">
        <f>_xlfn.XLOOKUP(Table2[[#This Row],[Product_ID]],Table4[Product_ID],Table4[Brand],"Missing Brand")</f>
        <v>GRT Jewellers</v>
      </c>
      <c r="Q1908" s="2" t="s">
        <v>273</v>
      </c>
      <c r="R1908" s="2" t="str">
        <f>_xlfn.XLOOKUP(Table2[[#This Row],[Store_ID]],Table6[Store_ID],Table6[Store Name],"Not Found")</f>
        <v>TrendMart Kannur Outlet</v>
      </c>
      <c r="S1908" s="2">
        <f>_xlfn.XLOOKUP(Table2[[#This Row],[Store_ID]],Table6[Store_ID],Table6[Monthly Target],"Missing Target")</f>
        <v>2500000</v>
      </c>
      <c r="T1908" s="2" t="str">
        <f>_xlfn.XLOOKUP(Table2[[#This Row],[Store_ID]],Table6[Store_ID],Table6[Region],"Not Found")</f>
        <v>South Zone 1</v>
      </c>
      <c r="U1908" s="2" t="s">
        <v>289</v>
      </c>
      <c r="V1908" s="2" t="str">
        <f>_xlfn.XLOOKUP(Table2[[#This Row],[Employee_ID]],Table5[Employee_ID],Table5[Employee Name],"Not Found")</f>
        <v>Anitha Ramachandran</v>
      </c>
      <c r="W1908" s="2">
        <v>2</v>
      </c>
      <c r="X1908" s="2">
        <v>1429.49</v>
      </c>
      <c r="Y1908" s="2">
        <v>5</v>
      </c>
      <c r="Z1908" s="2">
        <v>142.94999999999999</v>
      </c>
      <c r="AA1908" s="2">
        <v>12</v>
      </c>
      <c r="AB1908" s="2">
        <v>325.92</v>
      </c>
      <c r="AC1908" s="2">
        <v>3041.95</v>
      </c>
      <c r="AD1908" s="2">
        <v>2158.94</v>
      </c>
      <c r="AE1908" s="2">
        <f t="shared" si="63"/>
        <v>557.08999999999969</v>
      </c>
      <c r="AF1908" s="2" t="s">
        <v>35</v>
      </c>
      <c r="AG1908" s="42">
        <f>IFERROR(Table2[[#This Row],[Profit]]/Table2[[#This Row],[Sales Amount]],0)</f>
        <v>0.1831358174854944</v>
      </c>
      <c r="AH1908" s="2" t="str">
        <f>TRIM(Table2[[#This Row],[Payment Modee]])</f>
        <v>Debit Card</v>
      </c>
      <c r="AI1908" s="2" t="s">
        <v>26</v>
      </c>
      <c r="AJ1908" s="2" t="s">
        <v>27</v>
      </c>
      <c r="AK1908" s="2" t="s">
        <v>727</v>
      </c>
      <c r="AL1908" s="16" t="str">
        <f>IF(HOUR(Table2[[#This Row],[Order Time]])&lt;12,"Morning",IF(HOUR(Table2[[#This Row],[Order Time]])&lt;17,"Afternoon",IF(HOUR(Table2[[#This Row],[Order Time]])&lt;21,"Evening","Night")))</f>
        <v>Afternoon</v>
      </c>
      <c r="AM1908" s="16" t="s">
        <v>38</v>
      </c>
    </row>
    <row r="1909" spans="1:39" x14ac:dyDescent="0.25">
      <c r="A1909" s="13" t="s">
        <v>3751</v>
      </c>
      <c r="B1909" s="4">
        <v>45623</v>
      </c>
      <c r="C1909" s="2">
        <f>YEAR(Table2[[#This Row],[Invoice Date]])</f>
        <v>2024</v>
      </c>
      <c r="D1909" s="2" t="str">
        <f>TEXT(Table2[[#This Row],[Invoice Date]],"mmm")</f>
        <v>Nov</v>
      </c>
      <c r="E1909" s="2" t="str">
        <f>Table2[[#This Row],[Store_ID]]&amp;"-"&amp;Table2[[#This Row],[Year]]&amp;"-"&amp;Table2[[#This Row],[Month]]</f>
        <v>STR032-2024-Nov</v>
      </c>
      <c r="F1909" s="2" t="s">
        <v>1779</v>
      </c>
      <c r="G1909" s="2" t="str">
        <f>_xlfn.XLOOKUP(Table2[[#This Row],[Customer_ID]],Table3[Customer_ID],Table3[Customer Name],"Not Found")</f>
        <v>Vidya Murthy</v>
      </c>
      <c r="H1909" s="2" t="str">
        <f>_xlfn.XLOOKUP(Table2[[#This Row],[Customer_ID]],Table3[Customer_ID],Table3[Gender],"Female")</f>
        <v>Female</v>
      </c>
      <c r="I1909" s="2" t="str">
        <f>_xlfn.XLOOKUP(Table2[[#This Row],[Customer_ID]],Table3[Customer_ID],Table3[City],"Missing Memebership")</f>
        <v>Kozhikode</v>
      </c>
      <c r="J1909" s="2" t="str">
        <f>_xlfn.XLOOKUP(Table2[[#This Row],[Customer_ID]],Table3[Customer_ID],Table3[State],"Karnataka")</f>
        <v>Kerala</v>
      </c>
      <c r="K1909" s="2" t="str">
        <f>_xlfn.XLOOKUP(Table2[[#This Row],[Customer_ID]],Table3[Customer_ID],Table3[Membership],"Regular")</f>
        <v>Regular</v>
      </c>
      <c r="L1909" s="2" t="s">
        <v>645</v>
      </c>
      <c r="M1909" s="2" t="str">
        <f>_xlfn.XLOOKUP(Table2[[#This Row],[Product_ID]],Table4[Product_ID],Table4[Product_Name],"Not Found")</f>
        <v>Peter England Crop Top Green</v>
      </c>
      <c r="N1909" s="2" t="str">
        <f>_xlfn.XLOOKUP(Table2[[#This Row],[Product_ID]],Table4[Product_ID],Table4[Category],"Not Found")</f>
        <v>Women Tops</v>
      </c>
      <c r="O1909" s="2" t="str">
        <f>_xlfn.XLOOKUP(Table2[[#This Row],[Product_ID]],Table4[Product_ID],Table4[Subcategory],"Not Found")</f>
        <v>Crop Top</v>
      </c>
      <c r="P1909" s="2" t="str">
        <f>_xlfn.XLOOKUP(Table2[[#This Row],[Product_ID]],Table4[Product_ID],Table4[Brand],"Missing Brand")</f>
        <v>Peter England</v>
      </c>
      <c r="Q1909" s="2" t="s">
        <v>413</v>
      </c>
      <c r="R1909" s="2" t="str">
        <f>_xlfn.XLOOKUP(Table2[[#This Row],[Store_ID]],Table6[Store_ID],Table6[Store Name],"Not Found")</f>
        <v>TrendMart Kochi Standard</v>
      </c>
      <c r="S1909" s="2">
        <f>_xlfn.XLOOKUP(Table2[[#This Row],[Store_ID]],Table6[Store_ID],Table6[Monthly Target],"Missing Target")</f>
        <v>2500000</v>
      </c>
      <c r="T1909" s="2" t="str">
        <f>_xlfn.XLOOKUP(Table2[[#This Row],[Store_ID]],Table6[Store_ID],Table6[Region],"Not Found")</f>
        <v>South Zone 1</v>
      </c>
      <c r="U1909" s="2" t="s">
        <v>34</v>
      </c>
      <c r="V1909" s="2" t="str">
        <f>_xlfn.XLOOKUP(Table2[[#This Row],[Employee_ID]],Table5[Employee_ID],Table5[Employee Name],"Not Found")</f>
        <v>Deepthi Iyengar</v>
      </c>
      <c r="W1909" s="2">
        <v>1</v>
      </c>
      <c r="X1909" s="2">
        <v>774.19</v>
      </c>
      <c r="Y1909" s="2">
        <v>30</v>
      </c>
      <c r="Z1909" s="2">
        <v>232.26</v>
      </c>
      <c r="AA1909" s="2">
        <v>5</v>
      </c>
      <c r="AB1909" s="2">
        <v>27.1</v>
      </c>
      <c r="AC1909" s="2">
        <v>569.03</v>
      </c>
      <c r="AD1909" s="2">
        <v>522.38</v>
      </c>
      <c r="AE1909" s="2">
        <f t="shared" si="63"/>
        <v>19.549999999999976</v>
      </c>
      <c r="AF1909" s="2" t="s">
        <v>25</v>
      </c>
      <c r="AG1909" s="42">
        <f>IFERROR(Table2[[#This Row],[Profit]]/Table2[[#This Row],[Sales Amount]],0)</f>
        <v>3.4356712299878703E-2</v>
      </c>
      <c r="AH1909" s="2" t="str">
        <f>TRIM(Table2[[#This Row],[Payment Modee]])</f>
        <v>UPI</v>
      </c>
      <c r="AI1909" s="2" t="s">
        <v>36</v>
      </c>
      <c r="AJ1909" s="2" t="s">
        <v>27</v>
      </c>
      <c r="AK1909" s="2" t="s">
        <v>1003</v>
      </c>
      <c r="AL1909" s="16" t="str">
        <f>IF(HOUR(Table2[[#This Row],[Order Time]])&lt;12,"Morning",IF(HOUR(Table2[[#This Row],[Order Time]])&lt;17,"Afternoon",IF(HOUR(Table2[[#This Row],[Order Time]])&lt;21,"Evening","Night")))</f>
        <v>Afternoon</v>
      </c>
      <c r="AM1909" s="16" t="s">
        <v>29</v>
      </c>
    </row>
    <row r="1910" spans="1:39" x14ac:dyDescent="0.25">
      <c r="A1910" s="13" t="s">
        <v>3752</v>
      </c>
      <c r="B1910" s="4">
        <v>45566</v>
      </c>
      <c r="C1910" s="2">
        <f>YEAR(Table2[[#This Row],[Invoice Date]])</f>
        <v>2024</v>
      </c>
      <c r="D1910" s="2" t="str">
        <f>TEXT(Table2[[#This Row],[Invoice Date]],"mmm")</f>
        <v>Oct</v>
      </c>
      <c r="E1910" s="2" t="str">
        <f>Table2[[#This Row],[Store_ID]]&amp;"-"&amp;Table2[[#This Row],[Year]]&amp;"-"&amp;Table2[[#This Row],[Month]]</f>
        <v>STR035-2024-Oct</v>
      </c>
      <c r="F1910" s="2" t="s">
        <v>2615</v>
      </c>
      <c r="G1910" s="2" t="str">
        <f>_xlfn.XLOOKUP(Table2[[#This Row],[Customer_ID]],Table3[Customer_ID],Table3[Customer Name],"Not Found")</f>
        <v>Vinod Shetty</v>
      </c>
      <c r="H1910" s="2" t="str">
        <f>_xlfn.XLOOKUP(Table2[[#This Row],[Customer_ID]],Table3[Customer_ID],Table3[Gender],"Female")</f>
        <v>Male</v>
      </c>
      <c r="I1910" s="2" t="str">
        <f>_xlfn.XLOOKUP(Table2[[#This Row],[Customer_ID]],Table3[Customer_ID],Table3[City],"Missing Memebership")</f>
        <v>Thiruvananthapuram</v>
      </c>
      <c r="J1910" s="2" t="str">
        <f>_xlfn.XLOOKUP(Table2[[#This Row],[Customer_ID]],Table3[Customer_ID],Table3[State],"Karnataka")</f>
        <v>Kerala</v>
      </c>
      <c r="K1910" s="2" t="str">
        <f>_xlfn.XLOOKUP(Table2[[#This Row],[Customer_ID]],Table3[Customer_ID],Table3[Membership],"Regular")</f>
        <v>Regular</v>
      </c>
      <c r="L1910" s="2" t="s">
        <v>1395</v>
      </c>
      <c r="M1910" s="2" t="str">
        <f>_xlfn.XLOOKUP(Table2[[#This Row],[Product_ID]],Table4[Product_ID],Table4[Product_Name],"Not Found")</f>
        <v>Westside Bodycon Dress Green</v>
      </c>
      <c r="N1910" s="2" t="str">
        <f>_xlfn.XLOOKUP(Table2[[#This Row],[Product_ID]],Table4[Product_ID],Table4[Category],"Not Found")</f>
        <v>Women Dresses</v>
      </c>
      <c r="O1910" s="2" t="str">
        <f>_xlfn.XLOOKUP(Table2[[#This Row],[Product_ID]],Table4[Product_ID],Table4[Subcategory],"Not Found")</f>
        <v>Bodycon Dress</v>
      </c>
      <c r="P1910" s="2" t="str">
        <f>_xlfn.XLOOKUP(Table2[[#This Row],[Product_ID]],Table4[Product_ID],Table4[Brand],"Missing Brand")</f>
        <v>Westside</v>
      </c>
      <c r="Q1910" s="2" t="s">
        <v>1079</v>
      </c>
      <c r="R1910" s="2" t="str">
        <f>_xlfn.XLOOKUP(Table2[[#This Row],[Store_ID]],Table6[Store_ID],Table6[Store Name],"Not Found")</f>
        <v>TrendMart Vijayawada Mall Kiosk</v>
      </c>
      <c r="S1910" s="2">
        <f>_xlfn.XLOOKUP(Table2[[#This Row],[Store_ID]],Table6[Store_ID],Table6[Monthly Target],"Missing Target")</f>
        <v>1200000</v>
      </c>
      <c r="T1910" s="2" t="str">
        <f>_xlfn.XLOOKUP(Table2[[#This Row],[Store_ID]],Table6[Store_ID],Table6[Region],"Not Found")</f>
        <v>South Zone 3</v>
      </c>
      <c r="U1910" s="2" t="s">
        <v>75</v>
      </c>
      <c r="V1910" s="2" t="str">
        <f>_xlfn.XLOOKUP(Table2[[#This Row],[Employee_ID]],Table5[Employee_ID],Table5[Employee Name],"Not Found")</f>
        <v>Chandran Krishnan</v>
      </c>
      <c r="W1910" s="2">
        <v>1</v>
      </c>
      <c r="X1910" s="2">
        <v>1593.41</v>
      </c>
      <c r="Y1910" s="2">
        <v>5</v>
      </c>
      <c r="Z1910" s="2">
        <v>79.67</v>
      </c>
      <c r="AA1910" s="2">
        <v>12</v>
      </c>
      <c r="AB1910" s="2">
        <v>181.65</v>
      </c>
      <c r="AC1910" s="2">
        <v>1695.39</v>
      </c>
      <c r="AD1910" s="2">
        <v>1144.5899999999999</v>
      </c>
      <c r="AE1910" s="2">
        <f t="shared" si="63"/>
        <v>369.1500000000002</v>
      </c>
      <c r="AF1910" s="2" t="s">
        <v>25</v>
      </c>
      <c r="AG1910" s="42">
        <f>IFERROR(Table2[[#This Row],[Profit]]/Table2[[#This Row],[Sales Amount]],0)</f>
        <v>0.21773751172296651</v>
      </c>
      <c r="AH1910" s="2" t="str">
        <f>TRIM(Table2[[#This Row],[Payment Modee]])</f>
        <v>UPI</v>
      </c>
      <c r="AI1910" s="2" t="s">
        <v>36</v>
      </c>
      <c r="AJ1910" s="2" t="s">
        <v>27</v>
      </c>
      <c r="AK1910" s="2" t="s">
        <v>808</v>
      </c>
      <c r="AL1910" s="16" t="str">
        <f>IF(HOUR(Table2[[#This Row],[Order Time]])&lt;12,"Morning",IF(HOUR(Table2[[#This Row],[Order Time]])&lt;17,"Afternoon",IF(HOUR(Table2[[#This Row],[Order Time]])&lt;21,"Evening","Night")))</f>
        <v>Evening</v>
      </c>
      <c r="AM1910" s="16" t="s">
        <v>29</v>
      </c>
    </row>
    <row r="1911" spans="1:39" x14ac:dyDescent="0.25">
      <c r="A1911" s="13" t="s">
        <v>3753</v>
      </c>
      <c r="B1911" s="4">
        <v>45745</v>
      </c>
      <c r="C1911" s="2">
        <f>YEAR(Table2[[#This Row],[Invoice Date]])</f>
        <v>2025</v>
      </c>
      <c r="D1911" s="2" t="str">
        <f>TEXT(Table2[[#This Row],[Invoice Date]],"mmm")</f>
        <v>Mar</v>
      </c>
      <c r="E1911" s="2" t="str">
        <f>Table2[[#This Row],[Store_ID]]&amp;"-"&amp;Table2[[#This Row],[Year]]&amp;"-"&amp;Table2[[#This Row],[Month]]</f>
        <v>STR060-2025-Mar</v>
      </c>
      <c r="F1911" s="2" t="s">
        <v>110</v>
      </c>
      <c r="G1911" s="2" t="str">
        <f>_xlfn.XLOOKUP(Table2[[#This Row],[Customer_ID]],Table3[Customer_ID],Table3[Customer Name],"Not Found")</f>
        <v>Janani Sharma</v>
      </c>
      <c r="H1911" s="2" t="str">
        <f>_xlfn.XLOOKUP(Table2[[#This Row],[Customer_ID]],Table3[Customer_ID],Table3[Gender],"Female")</f>
        <v>Female</v>
      </c>
      <c r="I1911" s="2" t="str">
        <f>_xlfn.XLOOKUP(Table2[[#This Row],[Customer_ID]],Table3[Customer_ID],Table3[City],"Missing Memebership")</f>
        <v>Salem</v>
      </c>
      <c r="J1911" s="2" t="str">
        <f>_xlfn.XLOOKUP(Table2[[#This Row],[Customer_ID]],Table3[Customer_ID],Table3[State],"Karnataka")</f>
        <v>Tamil Nadu</v>
      </c>
      <c r="K1911" s="2" t="str">
        <f>_xlfn.XLOOKUP(Table2[[#This Row],[Customer_ID]],Table3[Customer_ID],Table3[Membership],"Regular")</f>
        <v>Silver</v>
      </c>
      <c r="L1911" s="2" t="s">
        <v>1117</v>
      </c>
      <c r="M1911" s="2" t="str">
        <f>_xlfn.XLOOKUP(Table2[[#This Row],[Product_ID]],Table4[Product_ID],Table4[Product_Name],"Not Found")</f>
        <v>Killer Jeans Skinny Fit Orange</v>
      </c>
      <c r="N1911" s="2" t="str">
        <f>_xlfn.XLOOKUP(Table2[[#This Row],[Product_ID]],Table4[Product_ID],Table4[Category],"Not Found")</f>
        <v>Men Jeans</v>
      </c>
      <c r="O1911" s="2" t="str">
        <f>_xlfn.XLOOKUP(Table2[[#This Row],[Product_ID]],Table4[Product_ID],Table4[Subcategory],"Not Found")</f>
        <v>Skinny Fit</v>
      </c>
      <c r="P1911" s="2" t="str">
        <f>_xlfn.XLOOKUP(Table2[[#This Row],[Product_ID]],Table4[Product_ID],Table4[Brand],"Missing Brand")</f>
        <v>Killer Jeans</v>
      </c>
      <c r="Q1911" s="2" t="s">
        <v>316</v>
      </c>
      <c r="R1911" s="2" t="str">
        <f>_xlfn.XLOOKUP(Table2[[#This Row],[Store_ID]],Table6[Store_ID],Table6[Store Name],"Not Found")</f>
        <v>TrendMart Tirunelveli Flagship</v>
      </c>
      <c r="S1911" s="2">
        <f>_xlfn.XLOOKUP(Table2[[#This Row],[Store_ID]],Table6[Store_ID],Table6[Monthly Target],"Missing Target")</f>
        <v>1000000</v>
      </c>
      <c r="T1911" s="2" t="str">
        <f>_xlfn.XLOOKUP(Table2[[#This Row],[Store_ID]],Table6[Store_ID],Table6[Region],"Not Found")</f>
        <v>South Zone 1</v>
      </c>
      <c r="U1911" s="2" t="s">
        <v>417</v>
      </c>
      <c r="V1911" s="2" t="str">
        <f>_xlfn.XLOOKUP(Table2[[#This Row],[Employee_ID]],Table5[Employee_ID],Table5[Employee Name],"Not Found")</f>
        <v>Arjun Krishnan</v>
      </c>
      <c r="W1911" s="2">
        <v>1</v>
      </c>
      <c r="X1911" s="2">
        <v>1551.05</v>
      </c>
      <c r="Y1911" s="2">
        <v>0</v>
      </c>
      <c r="Z1911" s="2">
        <v>0</v>
      </c>
      <c r="AA1911" s="2">
        <v>12</v>
      </c>
      <c r="AB1911" s="2">
        <v>186.13</v>
      </c>
      <c r="AC1911" s="2">
        <v>1737.18</v>
      </c>
      <c r="AD1911" s="2">
        <v>1194.1400000000001</v>
      </c>
      <c r="AE1911" s="2">
        <f t="shared" si="63"/>
        <v>356.90999999999997</v>
      </c>
      <c r="AF1911" s="2" t="s">
        <v>119</v>
      </c>
      <c r="AG1911" s="42">
        <f>IFERROR(Table2[[#This Row],[Profit]]/Table2[[#This Row],[Sales Amount]],0)</f>
        <v>0.20545366628674055</v>
      </c>
      <c r="AH1911" s="2" t="str">
        <f>TRIM(Table2[[#This Row],[Payment Modee]])</f>
        <v>Net Banking</v>
      </c>
      <c r="AI1911" s="2" t="s">
        <v>26</v>
      </c>
      <c r="AJ1911" s="2" t="s">
        <v>27</v>
      </c>
      <c r="AK1911" s="2" t="s">
        <v>1458</v>
      </c>
      <c r="AL1911" s="16" t="str">
        <f>IF(HOUR(Table2[[#This Row],[Order Time]])&lt;12,"Morning",IF(HOUR(Table2[[#This Row],[Order Time]])&lt;17,"Afternoon",IF(HOUR(Table2[[#This Row],[Order Time]])&lt;21,"Evening","Night")))</f>
        <v>Afternoon</v>
      </c>
      <c r="AM1911" s="16" t="s">
        <v>38</v>
      </c>
    </row>
    <row r="1912" spans="1:39" x14ac:dyDescent="0.25">
      <c r="A1912" s="13" t="s">
        <v>3754</v>
      </c>
      <c r="B1912" s="4">
        <v>45603</v>
      </c>
      <c r="C1912" s="2">
        <f>YEAR(Table2[[#This Row],[Invoice Date]])</f>
        <v>2024</v>
      </c>
      <c r="D1912" s="2" t="str">
        <f>TEXT(Table2[[#This Row],[Invoice Date]],"mmm")</f>
        <v>Nov</v>
      </c>
      <c r="E1912" s="2" t="str">
        <f>Table2[[#This Row],[Store_ID]]&amp;"-"&amp;Table2[[#This Row],[Year]]&amp;"-"&amp;Table2[[#This Row],[Month]]</f>
        <v>STR056-2024-Nov</v>
      </c>
      <c r="F1912" s="2" t="s">
        <v>3550</v>
      </c>
      <c r="G1912" s="2" t="str">
        <f>_xlfn.XLOOKUP(Table2[[#This Row],[Customer_ID]],Table3[Customer_ID],Table3[Customer Name],"Not Found")</f>
        <v>Deepak Nair</v>
      </c>
      <c r="H1912" s="2" t="str">
        <f>_xlfn.XLOOKUP(Table2[[#This Row],[Customer_ID]],Table3[Customer_ID],Table3[Gender],"Female")</f>
        <v>Male</v>
      </c>
      <c r="I1912" s="2" t="str">
        <f>_xlfn.XLOOKUP(Table2[[#This Row],[Customer_ID]],Table3[Customer_ID],Table3[City],"Missing Memebership")</f>
        <v>Tirupati</v>
      </c>
      <c r="J1912" s="2" t="str">
        <f>_xlfn.XLOOKUP(Table2[[#This Row],[Customer_ID]],Table3[Customer_ID],Table3[State],"Karnataka")</f>
        <v>Andhra Pradesh</v>
      </c>
      <c r="K1912" s="2" t="str">
        <f>_xlfn.XLOOKUP(Table2[[#This Row],[Customer_ID]],Table3[Customer_ID],Table3[Membership],"Regular")</f>
        <v>Regular</v>
      </c>
      <c r="L1912" s="2" t="s">
        <v>90</v>
      </c>
      <c r="M1912" s="2" t="str">
        <f>_xlfn.XLOOKUP(Table2[[#This Row],[Product_ID]],Table4[Product_ID],Table4[Product_Name],"Not Found")</f>
        <v>Nike Shirt Dress Peach</v>
      </c>
      <c r="N1912" s="2" t="str">
        <f>_xlfn.XLOOKUP(Table2[[#This Row],[Product_ID]],Table4[Product_ID],Table4[Category],"Not Found")</f>
        <v>Women Dresses</v>
      </c>
      <c r="O1912" s="2" t="str">
        <f>_xlfn.XLOOKUP(Table2[[#This Row],[Product_ID]],Table4[Product_ID],Table4[Subcategory],"Not Found")</f>
        <v>Shirt Dress</v>
      </c>
      <c r="P1912" s="2" t="str">
        <f>_xlfn.XLOOKUP(Table2[[#This Row],[Product_ID]],Table4[Product_ID],Table4[Brand],"Missing Brand")</f>
        <v>Nike</v>
      </c>
      <c r="Q1912" s="2" t="s">
        <v>474</v>
      </c>
      <c r="R1912" s="2" t="str">
        <f>_xlfn.XLOOKUP(Table2[[#This Row],[Store_ID]],Table6[Store_ID],Table6[Store Name],"Not Found")</f>
        <v>TrendMart Nizamabad Standard</v>
      </c>
      <c r="S1912" s="2">
        <f>_xlfn.XLOOKUP(Table2[[#This Row],[Store_ID]],Table6[Store_ID],Table6[Monthly Target],"Missing Target")</f>
        <v>1200000</v>
      </c>
      <c r="T1912" s="2" t="str">
        <f>_xlfn.XLOOKUP(Table2[[#This Row],[Store_ID]],Table6[Store_ID],Table6[Region],"Not Found")</f>
        <v>South Zone 2</v>
      </c>
      <c r="U1912" s="2" t="s">
        <v>504</v>
      </c>
      <c r="V1912" s="2" t="str">
        <f>_xlfn.XLOOKUP(Table2[[#This Row],[Employee_ID]],Table5[Employee_ID],Table5[Employee Name],"Not Found")</f>
        <v>Vikram Bhat</v>
      </c>
      <c r="W1912" s="2">
        <v>3</v>
      </c>
      <c r="X1912" s="2">
        <v>1700.04</v>
      </c>
      <c r="Y1912" s="2">
        <v>10</v>
      </c>
      <c r="Z1912" s="2">
        <v>510.01</v>
      </c>
      <c r="AA1912" s="2">
        <v>12</v>
      </c>
      <c r="AB1912" s="2">
        <v>550.80999999999995</v>
      </c>
      <c r="AC1912" s="2">
        <v>5140.92</v>
      </c>
      <c r="AD1912" s="2">
        <v>4199.55</v>
      </c>
      <c r="AE1912" s="2">
        <f t="shared" si="63"/>
        <v>390.55999999999995</v>
      </c>
      <c r="AF1912" s="2" t="s">
        <v>56</v>
      </c>
      <c r="AG1912" s="42">
        <f>IFERROR(Table2[[#This Row],[Profit]]/Table2[[#This Row],[Sales Amount]],0)</f>
        <v>7.5970837904499572E-2</v>
      </c>
      <c r="AH1912" s="2" t="str">
        <f>TRIM(Table2[[#This Row],[Payment Modee]])</f>
        <v>Credit Card</v>
      </c>
      <c r="AI1912" s="2" t="s">
        <v>26</v>
      </c>
      <c r="AJ1912" s="2" t="s">
        <v>27</v>
      </c>
      <c r="AK1912" s="2" t="s">
        <v>3755</v>
      </c>
      <c r="AL1912" s="16" t="str">
        <f>IF(HOUR(Table2[[#This Row],[Order Time]])&lt;12,"Morning",IF(HOUR(Table2[[#This Row],[Order Time]])&lt;17,"Afternoon",IF(HOUR(Table2[[#This Row],[Order Time]])&lt;21,"Evening","Night")))</f>
        <v>Afternoon</v>
      </c>
      <c r="AM1912" s="16" t="s">
        <v>29</v>
      </c>
    </row>
    <row r="1913" spans="1:39" x14ac:dyDescent="0.25">
      <c r="A1913" s="13" t="s">
        <v>3756</v>
      </c>
      <c r="B1913" s="4">
        <v>45596</v>
      </c>
      <c r="C1913" s="2">
        <f>YEAR(Table2[[#This Row],[Invoice Date]])</f>
        <v>2024</v>
      </c>
      <c r="D1913" s="2" t="str">
        <f>TEXT(Table2[[#This Row],[Invoice Date]],"mmm")</f>
        <v>Oct</v>
      </c>
      <c r="E1913" s="2" t="str">
        <f>Table2[[#This Row],[Store_ID]]&amp;"-"&amp;Table2[[#This Row],[Year]]&amp;"-"&amp;Table2[[#This Row],[Month]]</f>
        <v>STR079-2024-Oct</v>
      </c>
      <c r="F1913" s="2" t="s">
        <v>1146</v>
      </c>
      <c r="G1913" s="2" t="str">
        <f>_xlfn.XLOOKUP(Table2[[#This Row],[Customer_ID]],Table3[Customer_ID],Table3[Customer Name],"Not Found")</f>
        <v>Jyothi Sundaram</v>
      </c>
      <c r="H1913" s="2" t="str">
        <f>_xlfn.XLOOKUP(Table2[[#This Row],[Customer_ID]],Table3[Customer_ID],Table3[Gender],"Female")</f>
        <v>Female</v>
      </c>
      <c r="I1913" s="2" t="str">
        <f>_xlfn.XLOOKUP(Table2[[#This Row],[Customer_ID]],Table3[Customer_ID],Table3[City],"Missing Memebership")</f>
        <v>Kochi</v>
      </c>
      <c r="J1913" s="2" t="str">
        <f>_xlfn.XLOOKUP(Table2[[#This Row],[Customer_ID]],Table3[Customer_ID],Table3[State],"Karnataka")</f>
        <v>Kerala</v>
      </c>
      <c r="K1913" s="2" t="str">
        <f>_xlfn.XLOOKUP(Table2[[#This Row],[Customer_ID]],Table3[Customer_ID],Table3[Membership],"Regular")</f>
        <v>Gold</v>
      </c>
      <c r="L1913" s="2" t="s">
        <v>169</v>
      </c>
      <c r="M1913" s="2" t="str">
        <f>_xlfn.XLOOKUP(Table2[[#This Row],[Product_ID]],Table4[Product_ID],Table4[Product_Name],"Not Found")</f>
        <v>Global Desi Kids Shorts Charcoal</v>
      </c>
      <c r="N1913" s="2" t="str">
        <f>_xlfn.XLOOKUP(Table2[[#This Row],[Product_ID]],Table4[Product_ID],Table4[Category],"Not Found")</f>
        <v>Kids Wear</v>
      </c>
      <c r="O1913" s="2" t="str">
        <f>_xlfn.XLOOKUP(Table2[[#This Row],[Product_ID]],Table4[Product_ID],Table4[Subcategory],"Not Found")</f>
        <v>Kids Shorts</v>
      </c>
      <c r="P1913" s="2" t="str">
        <f>_xlfn.XLOOKUP(Table2[[#This Row],[Product_ID]],Table4[Product_ID],Table4[Brand],"Missing Brand")</f>
        <v>Global Desi</v>
      </c>
      <c r="Q1913" s="2" t="s">
        <v>641</v>
      </c>
      <c r="R1913" s="2" t="str">
        <f>_xlfn.XLOOKUP(Table2[[#This Row],[Store_ID]],Table6[Store_ID],Table6[Store Name],"Not Found")</f>
        <v>TrendMart Dindigul High Street</v>
      </c>
      <c r="S1913" s="2">
        <f>_xlfn.XLOOKUP(Table2[[#This Row],[Store_ID]],Table6[Store_ID],Table6[Monthly Target],"Missing Target")</f>
        <v>2500000</v>
      </c>
      <c r="T1913" s="2" t="str">
        <f>_xlfn.XLOOKUP(Table2[[#This Row],[Store_ID]],Table6[Store_ID],Table6[Region],"Not Found")</f>
        <v>South Zone 1</v>
      </c>
      <c r="U1913" s="2" t="s">
        <v>24</v>
      </c>
      <c r="V1913" s="2" t="str">
        <f>_xlfn.XLOOKUP(Table2[[#This Row],[Employee_ID]],Table5[Employee_ID],Table5[Employee Name],"Not Found")</f>
        <v>Manoj Ramachandran</v>
      </c>
      <c r="W1913" s="2">
        <v>2</v>
      </c>
      <c r="X1913" s="2">
        <v>735.78</v>
      </c>
      <c r="Y1913" s="2">
        <v>30</v>
      </c>
      <c r="Z1913" s="2">
        <v>441.47</v>
      </c>
      <c r="AA1913" s="2">
        <v>5</v>
      </c>
      <c r="AB1913" s="2">
        <v>51.5</v>
      </c>
      <c r="AC1913" s="2">
        <v>1081.5899999999999</v>
      </c>
      <c r="AD1913" s="2">
        <v>998.62</v>
      </c>
      <c r="AE1913" s="2">
        <f t="shared" si="63"/>
        <v>31.469999999999914</v>
      </c>
      <c r="AF1913" s="2" t="s">
        <v>25</v>
      </c>
      <c r="AG1913" s="42">
        <f>IFERROR(Table2[[#This Row],[Profit]]/Table2[[#This Row],[Sales Amount]],0)</f>
        <v>2.909605303303462E-2</v>
      </c>
      <c r="AH1913" s="2" t="str">
        <f>TRIM(Table2[[#This Row],[Payment Modee]])</f>
        <v>UPI</v>
      </c>
      <c r="AI1913" s="2" t="s">
        <v>26</v>
      </c>
      <c r="AJ1913" s="2" t="s">
        <v>27</v>
      </c>
      <c r="AK1913" s="2" t="s">
        <v>993</v>
      </c>
      <c r="AL1913" s="16" t="str">
        <f>IF(HOUR(Table2[[#This Row],[Order Time]])&lt;12,"Morning",IF(HOUR(Table2[[#This Row],[Order Time]])&lt;17,"Afternoon",IF(HOUR(Table2[[#This Row],[Order Time]])&lt;21,"Evening","Night")))</f>
        <v>Morning</v>
      </c>
      <c r="AM1913" s="16" t="s">
        <v>29</v>
      </c>
    </row>
    <row r="1914" spans="1:39" x14ac:dyDescent="0.25">
      <c r="A1914" s="13" t="s">
        <v>3757</v>
      </c>
      <c r="B1914" s="4">
        <v>45459</v>
      </c>
      <c r="C1914" s="2">
        <f>YEAR(Table2[[#This Row],[Invoice Date]])</f>
        <v>2024</v>
      </c>
      <c r="D1914" s="2" t="str">
        <f>TEXT(Table2[[#This Row],[Invoice Date]],"mmm")</f>
        <v>Jun</v>
      </c>
      <c r="E1914" s="2" t="str">
        <f>Table2[[#This Row],[Store_ID]]&amp;"-"&amp;Table2[[#This Row],[Year]]&amp;"-"&amp;Table2[[#This Row],[Month]]</f>
        <v>STR012-2024-Jun</v>
      </c>
      <c r="F1914" s="2" t="s">
        <v>535</v>
      </c>
      <c r="G1914" s="2" t="str">
        <f>_xlfn.XLOOKUP(Table2[[#This Row],[Customer_ID]],Table3[Customer_ID],Table3[Customer Name],"Not Found")</f>
        <v>Deepak Iyengar</v>
      </c>
      <c r="H1914" s="2" t="str">
        <f>_xlfn.XLOOKUP(Table2[[#This Row],[Customer_ID]],Table3[Customer_ID],Table3[Gender],"Female")</f>
        <v>Male</v>
      </c>
      <c r="I1914" s="2" t="str">
        <f>_xlfn.XLOOKUP(Table2[[#This Row],[Customer_ID]],Table3[Customer_ID],Table3[City],"Missing Memebership")</f>
        <v>Thrissur</v>
      </c>
      <c r="J1914" s="2" t="str">
        <f>_xlfn.XLOOKUP(Table2[[#This Row],[Customer_ID]],Table3[Customer_ID],Table3[State],"Karnataka")</f>
        <v>Kerala</v>
      </c>
      <c r="K1914" s="2" t="str">
        <f>_xlfn.XLOOKUP(Table2[[#This Row],[Customer_ID]],Table3[Customer_ID],Table3[Membership],"Regular")</f>
        <v>Silver</v>
      </c>
      <c r="L1914" s="2" t="s">
        <v>85</v>
      </c>
      <c r="M1914" s="2" t="str">
        <f>_xlfn.XLOOKUP(Table2[[#This Row],[Product_ID]],Table4[Product_ID],Table4[Product_Name],"Not Found")</f>
        <v>Sonata Bootcut Navy Blue</v>
      </c>
      <c r="N1914" s="2" t="str">
        <f>_xlfn.XLOOKUP(Table2[[#This Row],[Product_ID]],Table4[Product_ID],Table4[Category],"Not Found")</f>
        <v>Women Jeans</v>
      </c>
      <c r="O1914" s="2" t="str">
        <f>_xlfn.XLOOKUP(Table2[[#This Row],[Product_ID]],Table4[Product_ID],Table4[Subcategory],"Not Found")</f>
        <v>Bootcut</v>
      </c>
      <c r="P1914" s="2" t="str">
        <f>_xlfn.XLOOKUP(Table2[[#This Row],[Product_ID]],Table4[Product_ID],Table4[Brand],"Missing Brand")</f>
        <v>Sonata</v>
      </c>
      <c r="Q1914" s="2" t="s">
        <v>588</v>
      </c>
      <c r="R1914" s="2" t="str">
        <f>_xlfn.XLOOKUP(Table2[[#This Row],[Store_ID]],Table6[Store_ID],Table6[Store Name],"Not Found")</f>
        <v>TrendMart Vijayawada Mall Kiosk</v>
      </c>
      <c r="S1914" s="2">
        <f>_xlfn.XLOOKUP(Table2[[#This Row],[Store_ID]],Table6[Store_ID],Table6[Monthly Target],"Missing Target")</f>
        <v>2000000</v>
      </c>
      <c r="T1914" s="2" t="str">
        <f>_xlfn.XLOOKUP(Table2[[#This Row],[Store_ID]],Table6[Store_ID],Table6[Region],"Not Found")</f>
        <v>South Zone 3</v>
      </c>
      <c r="U1914" s="2" t="s">
        <v>289</v>
      </c>
      <c r="V1914" s="2" t="str">
        <f>_xlfn.XLOOKUP(Table2[[#This Row],[Employee_ID]],Table5[Employee_ID],Table5[Employee Name],"Not Found")</f>
        <v>Anitha Ramachandran</v>
      </c>
      <c r="W1914" s="2">
        <v>1</v>
      </c>
      <c r="X1914" s="2">
        <v>1160.55</v>
      </c>
      <c r="Y1914" s="2">
        <v>0</v>
      </c>
      <c r="Z1914" s="2">
        <v>0</v>
      </c>
      <c r="AA1914" s="2">
        <v>12</v>
      </c>
      <c r="AB1914" s="2">
        <v>139.27000000000001</v>
      </c>
      <c r="AC1914" s="2">
        <v>1299.82</v>
      </c>
      <c r="AD1914" s="2">
        <v>692.53</v>
      </c>
      <c r="AE1914" s="2">
        <f t="shared" si="63"/>
        <v>468.02</v>
      </c>
      <c r="AF1914" s="2" t="s">
        <v>35</v>
      </c>
      <c r="AG1914" s="42">
        <f>IFERROR(Table2[[#This Row],[Profit]]/Table2[[#This Row],[Sales Amount]],0)</f>
        <v>0.36006523980243421</v>
      </c>
      <c r="AH1914" s="2" t="str">
        <f>TRIM(Table2[[#This Row],[Payment Modee]])</f>
        <v>Debit Card</v>
      </c>
      <c r="AI1914" s="2" t="s">
        <v>26</v>
      </c>
      <c r="AJ1914" s="2" t="s">
        <v>27</v>
      </c>
      <c r="AK1914" s="2" t="s">
        <v>769</v>
      </c>
      <c r="AL1914" s="16" t="str">
        <f>IF(HOUR(Table2[[#This Row],[Order Time]])&lt;12,"Morning",IF(HOUR(Table2[[#This Row],[Order Time]])&lt;17,"Afternoon",IF(HOUR(Table2[[#This Row],[Order Time]])&lt;21,"Evening","Night")))</f>
        <v>Afternoon</v>
      </c>
      <c r="AM1914" s="16" t="s">
        <v>38</v>
      </c>
    </row>
    <row r="1915" spans="1:39" x14ac:dyDescent="0.25">
      <c r="A1915" s="13" t="s">
        <v>3758</v>
      </c>
      <c r="B1915" s="4">
        <v>45624</v>
      </c>
      <c r="C1915" s="2">
        <f>YEAR(Table2[[#This Row],[Invoice Date]])</f>
        <v>2024</v>
      </c>
      <c r="D1915" s="2" t="str">
        <f>TEXT(Table2[[#This Row],[Invoice Date]],"mmm")</f>
        <v>Nov</v>
      </c>
      <c r="E1915" s="2" t="str">
        <f>Table2[[#This Row],[Store_ID]]&amp;"-"&amp;Table2[[#This Row],[Year]]&amp;"-"&amp;Table2[[#This Row],[Month]]</f>
        <v>STR043-2024-Nov</v>
      </c>
      <c r="F1915" s="2" t="s">
        <v>3207</v>
      </c>
      <c r="G1915" s="2" t="str">
        <f>_xlfn.XLOOKUP(Table2[[#This Row],[Customer_ID]],Table3[Customer_ID],Table3[Customer Name],"Not Found")</f>
        <v>Mahesh Menon</v>
      </c>
      <c r="H1915" s="2" t="str">
        <f>_xlfn.XLOOKUP(Table2[[#This Row],[Customer_ID]],Table3[Customer_ID],Table3[Gender],"Female")</f>
        <v>Male</v>
      </c>
      <c r="I1915" s="2" t="str">
        <f>_xlfn.XLOOKUP(Table2[[#This Row],[Customer_ID]],Table3[Customer_ID],Table3[City],"Missing Memebership")</f>
        <v>Coimbatore</v>
      </c>
      <c r="J1915" s="2" t="str">
        <f>_xlfn.XLOOKUP(Table2[[#This Row],[Customer_ID]],Table3[Customer_ID],Table3[State],"Karnataka")</f>
        <v>Tamil Nadu</v>
      </c>
      <c r="K1915" s="2" t="str">
        <f>_xlfn.XLOOKUP(Table2[[#This Row],[Customer_ID]],Table3[Customer_ID],Table3[Membership],"Regular")</f>
        <v>Regular</v>
      </c>
      <c r="L1915" s="2" t="s">
        <v>1819</v>
      </c>
      <c r="M1915" s="2" t="str">
        <f>_xlfn.XLOOKUP(Table2[[#This Row],[Product_ID]],Table4[Product_ID],Table4[Product_Name],"Not Found")</f>
        <v>Skechers Skinny Fit Peach</v>
      </c>
      <c r="N1915" s="2" t="str">
        <f>_xlfn.XLOOKUP(Table2[[#This Row],[Product_ID]],Table4[Product_ID],Table4[Category],"Not Found")</f>
        <v>Men Jeans</v>
      </c>
      <c r="O1915" s="2" t="str">
        <f>_xlfn.XLOOKUP(Table2[[#This Row],[Product_ID]],Table4[Product_ID],Table4[Subcategory],"Not Found")</f>
        <v>Skinny Fit</v>
      </c>
      <c r="P1915" s="2" t="str">
        <f>_xlfn.XLOOKUP(Table2[[#This Row],[Product_ID]],Table4[Product_ID],Table4[Brand],"Missing Brand")</f>
        <v>Skechers</v>
      </c>
      <c r="Q1915" s="2" t="s">
        <v>908</v>
      </c>
      <c r="R1915" s="2" t="str">
        <f>_xlfn.XLOOKUP(Table2[[#This Row],[Store_ID]],Table6[Store_ID],Table6[Store Name],"Not Found")</f>
        <v>TrendMart Mangaluru Standard</v>
      </c>
      <c r="S1915" s="2">
        <f>_xlfn.XLOOKUP(Table2[[#This Row],[Store_ID]],Table6[Store_ID],Table6[Monthly Target],"Missing Target")</f>
        <v>1500000</v>
      </c>
      <c r="T1915" s="2" t="str">
        <f>_xlfn.XLOOKUP(Table2[[#This Row],[Store_ID]],Table6[Store_ID],Table6[Region],"Not Found")</f>
        <v>South Zone 2</v>
      </c>
      <c r="U1915" s="2" t="s">
        <v>460</v>
      </c>
      <c r="V1915" s="2" t="str">
        <f>_xlfn.XLOOKUP(Table2[[#This Row],[Employee_ID]],Table5[Employee_ID],Table5[Employee Name],"Not Found")</f>
        <v>Pranav Reddy</v>
      </c>
      <c r="W1915" s="2">
        <v>3</v>
      </c>
      <c r="X1915" s="2">
        <v>884.24</v>
      </c>
      <c r="Y1915" s="2">
        <v>30</v>
      </c>
      <c r="Z1915" s="2">
        <v>795.82</v>
      </c>
      <c r="AA1915" s="2">
        <v>5</v>
      </c>
      <c r="AB1915" s="2">
        <v>92.84</v>
      </c>
      <c r="AC1915" s="2">
        <v>1949.74</v>
      </c>
      <c r="AD1915" s="2">
        <v>1974.57</v>
      </c>
      <c r="AE1915" s="2">
        <f t="shared" si="63"/>
        <v>-117.66999999999993</v>
      </c>
      <c r="AF1915" s="2" t="s">
        <v>56</v>
      </c>
      <c r="AG1915" s="42">
        <f>IFERROR(Table2[[#This Row],[Profit]]/Table2[[#This Row],[Sales Amount]],0)</f>
        <v>-6.0351636628473503E-2</v>
      </c>
      <c r="AH1915" s="2" t="str">
        <f>TRIM(Table2[[#This Row],[Payment Modee]])</f>
        <v>Credit Card</v>
      </c>
      <c r="AI1915" s="2" t="s">
        <v>36</v>
      </c>
      <c r="AJ1915" s="2" t="s">
        <v>27</v>
      </c>
      <c r="AK1915" s="2" t="s">
        <v>1541</v>
      </c>
      <c r="AL1915" s="16" t="str">
        <f>IF(HOUR(Table2[[#This Row],[Order Time]])&lt;12,"Morning",IF(HOUR(Table2[[#This Row],[Order Time]])&lt;17,"Afternoon",IF(HOUR(Table2[[#This Row],[Order Time]])&lt;21,"Evening","Night")))</f>
        <v>Night</v>
      </c>
      <c r="AM1915" s="16" t="s">
        <v>29</v>
      </c>
    </row>
    <row r="1916" spans="1:39" x14ac:dyDescent="0.25">
      <c r="A1916" s="13" t="s">
        <v>3759</v>
      </c>
      <c r="B1916" s="4">
        <v>45643</v>
      </c>
      <c r="C1916" s="2">
        <f>YEAR(Table2[[#This Row],[Invoice Date]])</f>
        <v>2024</v>
      </c>
      <c r="D1916" s="2" t="str">
        <f>TEXT(Table2[[#This Row],[Invoice Date]],"mmm")</f>
        <v>Dec</v>
      </c>
      <c r="E1916" s="2" t="str">
        <f>Table2[[#This Row],[Store_ID]]&amp;"-"&amp;Table2[[#This Row],[Year]]&amp;"-"&amp;Table2[[#This Row],[Month]]</f>
        <v>STR068-2024-Dec</v>
      </c>
      <c r="F1916" s="2" t="s">
        <v>824</v>
      </c>
      <c r="G1916" s="2" t="str">
        <f>_xlfn.XLOOKUP(Table2[[#This Row],[Customer_ID]],Table3[Customer_ID],Table3[Customer Name],"Not Found")</f>
        <v>Anusuya Nair</v>
      </c>
      <c r="H1916" s="2" t="str">
        <f>_xlfn.XLOOKUP(Table2[[#This Row],[Customer_ID]],Table3[Customer_ID],Table3[Gender],"Female")</f>
        <v>Female</v>
      </c>
      <c r="I1916" s="2" t="str">
        <f>_xlfn.XLOOKUP(Table2[[#This Row],[Customer_ID]],Table3[Customer_ID],Table3[City],"Missing Memebership")</f>
        <v>Vellore</v>
      </c>
      <c r="J1916" s="2" t="str">
        <f>_xlfn.XLOOKUP(Table2[[#This Row],[Customer_ID]],Table3[Customer_ID],Table3[State],"Karnataka")</f>
        <v>Tamil Nadu</v>
      </c>
      <c r="K1916" s="2" t="str">
        <f>_xlfn.XLOOKUP(Table2[[#This Row],[Customer_ID]],Table3[Customer_ID],Table3[Membership],"Regular")</f>
        <v>Silver</v>
      </c>
      <c r="L1916" s="2" t="s">
        <v>1301</v>
      </c>
      <c r="M1916" s="2" t="str">
        <f>_xlfn.XLOOKUP(Table2[[#This Row],[Product_ID]],Table4[Product_ID],Table4[Product_Name],"Not Found")</f>
        <v>Pantaloons Braided Belt Brown</v>
      </c>
      <c r="N1916" s="2" t="str">
        <f>_xlfn.XLOOKUP(Table2[[#This Row],[Product_ID]],Table4[Product_ID],Table4[Category],"Not Found")</f>
        <v>Belts</v>
      </c>
      <c r="O1916" s="2" t="str">
        <f>_xlfn.XLOOKUP(Table2[[#This Row],[Product_ID]],Table4[Product_ID],Table4[Subcategory],"Not Found")</f>
        <v>Braided Belt</v>
      </c>
      <c r="P1916" s="2" t="str">
        <f>_xlfn.XLOOKUP(Table2[[#This Row],[Product_ID]],Table4[Product_ID],Table4[Brand],"Missing Brand")</f>
        <v>Pantaloons</v>
      </c>
      <c r="Q1916" s="2" t="s">
        <v>97</v>
      </c>
      <c r="R1916" s="2" t="str">
        <f>_xlfn.XLOOKUP(Table2[[#This Row],[Store_ID]],Table6[Store_ID],Table6[Store Name],"Not Found")</f>
        <v>TrendMart Madurai Mall Kiosk</v>
      </c>
      <c r="S1916" s="2">
        <f>_xlfn.XLOOKUP(Table2[[#This Row],[Store_ID]],Table6[Store_ID],Table6[Monthly Target],"Missing Target")</f>
        <v>2000000</v>
      </c>
      <c r="T1916" s="2" t="str">
        <f>_xlfn.XLOOKUP(Table2[[#This Row],[Store_ID]],Table6[Store_ID],Table6[Region],"Not Found")</f>
        <v>South Zone 1</v>
      </c>
      <c r="U1916" s="2" t="s">
        <v>504</v>
      </c>
      <c r="V1916" s="2" t="str">
        <f>_xlfn.XLOOKUP(Table2[[#This Row],[Employee_ID]],Table5[Employee_ID],Table5[Employee Name],"Not Found")</f>
        <v>Vikram Bhat</v>
      </c>
      <c r="W1916" s="2">
        <v>1</v>
      </c>
      <c r="X1916" s="2">
        <v>1137.79</v>
      </c>
      <c r="Y1916" s="2">
        <v>0</v>
      </c>
      <c r="Z1916" s="2">
        <v>0</v>
      </c>
      <c r="AA1916" s="2">
        <v>12</v>
      </c>
      <c r="AB1916" s="2">
        <v>136.53</v>
      </c>
      <c r="AC1916" s="2">
        <v>1274.32</v>
      </c>
      <c r="AD1916" s="2">
        <v>765.23</v>
      </c>
      <c r="AE1916" s="2">
        <f t="shared" si="63"/>
        <v>372.55999999999995</v>
      </c>
      <c r="AF1916" s="2" t="s">
        <v>119</v>
      </c>
      <c r="AG1916" s="42">
        <f>IFERROR(Table2[[#This Row],[Profit]]/Table2[[#This Row],[Sales Amount]],0)</f>
        <v>0.29235984682026489</v>
      </c>
      <c r="AH1916" s="2" t="str">
        <f>TRIM(Table2[[#This Row],[Payment Modee]])</f>
        <v>Net Banking</v>
      </c>
      <c r="AI1916" s="2" t="s">
        <v>26</v>
      </c>
      <c r="AJ1916" s="2" t="s">
        <v>27</v>
      </c>
      <c r="AK1916" s="2" t="s">
        <v>2781</v>
      </c>
      <c r="AL1916" s="16" t="str">
        <f>IF(HOUR(Table2[[#This Row],[Order Time]])&lt;12,"Morning",IF(HOUR(Table2[[#This Row],[Order Time]])&lt;17,"Afternoon",IF(HOUR(Table2[[#This Row],[Order Time]])&lt;21,"Evening","Night")))</f>
        <v>Morning</v>
      </c>
      <c r="AM1916" s="16" t="s">
        <v>29</v>
      </c>
    </row>
    <row r="1917" spans="1:39" x14ac:dyDescent="0.25">
      <c r="A1917" s="13" t="s">
        <v>3760</v>
      </c>
      <c r="B1917" s="4">
        <v>45585</v>
      </c>
      <c r="C1917" s="2">
        <f>YEAR(Table2[[#This Row],[Invoice Date]])</f>
        <v>2024</v>
      </c>
      <c r="D1917" s="2" t="str">
        <f>TEXT(Table2[[#This Row],[Invoice Date]],"mmm")</f>
        <v>Oct</v>
      </c>
      <c r="E1917" s="2" t="str">
        <f>Table2[[#This Row],[Store_ID]]&amp;"-"&amp;Table2[[#This Row],[Year]]&amp;"-"&amp;Table2[[#This Row],[Month]]</f>
        <v>STR064-2024-Oct</v>
      </c>
      <c r="F1917" s="2" t="s">
        <v>31</v>
      </c>
      <c r="G1917" s="2" t="str">
        <f>_xlfn.XLOOKUP(Table2[[#This Row],[Customer_ID]],Table3[Customer_ID],Table3[Customer Name],"Not Found")</f>
        <v>Ashok Menon</v>
      </c>
      <c r="H1917" s="2" t="str">
        <f>_xlfn.XLOOKUP(Table2[[#This Row],[Customer_ID]],Table3[Customer_ID],Table3[Gender],"Female")</f>
        <v>Male</v>
      </c>
      <c r="I1917" s="2" t="str">
        <f>_xlfn.XLOOKUP(Table2[[#This Row],[Customer_ID]],Table3[Customer_ID],Table3[City],"Missing Memebership")</f>
        <v>Tumakuru</v>
      </c>
      <c r="J1917" s="2" t="str">
        <f>_xlfn.XLOOKUP(Table2[[#This Row],[Customer_ID]],Table3[Customer_ID],Table3[State],"Karnataka")</f>
        <v>Karnataka</v>
      </c>
      <c r="K1917" s="2" t="str">
        <f>_xlfn.XLOOKUP(Table2[[#This Row],[Customer_ID]],Table3[Customer_ID],Table3[Membership],"Regular")</f>
        <v>Regular</v>
      </c>
      <c r="L1917" s="2" t="s">
        <v>247</v>
      </c>
      <c r="M1917" s="2" t="str">
        <f>_xlfn.XLOOKUP(Table2[[#This Row],[Product_ID]],Table4[Product_ID],Table4[Product_Name],"Not Found")</f>
        <v>Pepe Jeans Chinos Pink</v>
      </c>
      <c r="N1917" s="2" t="str">
        <f>_xlfn.XLOOKUP(Table2[[#This Row],[Product_ID]],Table4[Product_ID],Table4[Category],"Not Found")</f>
        <v>Men Trousers</v>
      </c>
      <c r="O1917" s="2" t="str">
        <f>_xlfn.XLOOKUP(Table2[[#This Row],[Product_ID]],Table4[Product_ID],Table4[Subcategory],"Not Found")</f>
        <v>Chinos</v>
      </c>
      <c r="P1917" s="2" t="str">
        <f>_xlfn.XLOOKUP(Table2[[#This Row],[Product_ID]],Table4[Product_ID],Table4[Brand],"Missing Brand")</f>
        <v>Pepe Jeans</v>
      </c>
      <c r="Q1917" s="2" t="s">
        <v>800</v>
      </c>
      <c r="R1917" s="2" t="str">
        <f>_xlfn.XLOOKUP(Table2[[#This Row],[Store_ID]],Table6[Store_ID],Table6[Store Name],"Not Found")</f>
        <v>TrendMart Karimnagar Standard</v>
      </c>
      <c r="S1917" s="2">
        <f>_xlfn.XLOOKUP(Table2[[#This Row],[Store_ID]],Table6[Store_ID],Table6[Monthly Target],"Missing Target")</f>
        <v>1200000</v>
      </c>
      <c r="T1917" s="2" t="str">
        <f>_xlfn.XLOOKUP(Table2[[#This Row],[Store_ID]],Table6[Store_ID],Table6[Region],"Not Found")</f>
        <v>South Zone 2</v>
      </c>
      <c r="U1917" s="2" t="s">
        <v>417</v>
      </c>
      <c r="V1917" s="2" t="str">
        <f>_xlfn.XLOOKUP(Table2[[#This Row],[Employee_ID]],Table5[Employee_ID],Table5[Employee Name],"Not Found")</f>
        <v>Arjun Krishnan</v>
      </c>
      <c r="W1917" s="2">
        <v>1</v>
      </c>
      <c r="X1917" s="2">
        <v>1359.06</v>
      </c>
      <c r="Y1917" s="2">
        <v>20</v>
      </c>
      <c r="Z1917" s="2">
        <v>271.81</v>
      </c>
      <c r="AA1917" s="2">
        <v>12</v>
      </c>
      <c r="AB1917" s="2">
        <v>130.47</v>
      </c>
      <c r="AC1917" s="2">
        <v>1217.72</v>
      </c>
      <c r="AD1917" s="2">
        <v>887.02</v>
      </c>
      <c r="AE1917" s="2">
        <f t="shared" si="63"/>
        <v>200.23000000000005</v>
      </c>
      <c r="AF1917" s="2" t="s">
        <v>69</v>
      </c>
      <c r="AG1917" s="42">
        <f>IFERROR(Table2[[#This Row],[Profit]]/Table2[[#This Row],[Sales Amount]],0)</f>
        <v>0.16443024669053644</v>
      </c>
      <c r="AH1917" s="2" t="str">
        <f>TRIM(Table2[[#This Row],[Payment Modee]])</f>
        <v>Cash</v>
      </c>
      <c r="AI1917" s="2" t="s">
        <v>26</v>
      </c>
      <c r="AJ1917" s="2" t="s">
        <v>27</v>
      </c>
      <c r="AK1917" s="2" t="s">
        <v>1626</v>
      </c>
      <c r="AL1917" s="16" t="str">
        <f>IF(HOUR(Table2[[#This Row],[Order Time]])&lt;12,"Morning",IF(HOUR(Table2[[#This Row],[Order Time]])&lt;17,"Afternoon",IF(HOUR(Table2[[#This Row],[Order Time]])&lt;21,"Evening","Night")))</f>
        <v>Night</v>
      </c>
      <c r="AM1917" s="16" t="s">
        <v>38</v>
      </c>
    </row>
    <row r="1918" spans="1:39" x14ac:dyDescent="0.25">
      <c r="A1918" s="13" t="s">
        <v>3761</v>
      </c>
      <c r="B1918" s="4">
        <v>45497</v>
      </c>
      <c r="C1918" s="2">
        <f>YEAR(Table2[[#This Row],[Invoice Date]])</f>
        <v>2024</v>
      </c>
      <c r="D1918" s="2" t="str">
        <f>TEXT(Table2[[#This Row],[Invoice Date]],"mmm")</f>
        <v>Jul</v>
      </c>
      <c r="E1918" s="2" t="str">
        <f>Table2[[#This Row],[Store_ID]]&amp;"-"&amp;Table2[[#This Row],[Year]]&amp;"-"&amp;Table2[[#This Row],[Month]]</f>
        <v>STR088-2024-Jul</v>
      </c>
      <c r="F1918" s="2" t="s">
        <v>3675</v>
      </c>
      <c r="G1918" s="2" t="str">
        <f>_xlfn.XLOOKUP(Table2[[#This Row],[Customer_ID]],Table3[Customer_ID],Table3[Customer Name],"Not Found")</f>
        <v>Deepthi Reddy</v>
      </c>
      <c r="H1918" s="2" t="str">
        <f>_xlfn.XLOOKUP(Table2[[#This Row],[Customer_ID]],Table3[Customer_ID],Table3[Gender],"Female")</f>
        <v>Female</v>
      </c>
      <c r="I1918" s="2" t="str">
        <f>_xlfn.XLOOKUP(Table2[[#This Row],[Customer_ID]],Table3[Customer_ID],Table3[City],"Missing Memebership")</f>
        <v>Thiruvananthapuram</v>
      </c>
      <c r="J1918" s="2" t="str">
        <f>_xlfn.XLOOKUP(Table2[[#This Row],[Customer_ID]],Table3[Customer_ID],Table3[State],"Karnataka")</f>
        <v>Kerala</v>
      </c>
      <c r="K1918" s="2" t="str">
        <f>_xlfn.XLOOKUP(Table2[[#This Row],[Customer_ID]],Table3[Customer_ID],Table3[Membership],"Regular")</f>
        <v>Regular</v>
      </c>
      <c r="L1918" s="2" t="s">
        <v>971</v>
      </c>
      <c r="M1918" s="2" t="str">
        <f>_xlfn.XLOOKUP(Table2[[#This Row],[Product_ID]],Table4[Product_ID],Table4[Product_Name],"Not Found")</f>
        <v>Max Fashion Jacket Wine</v>
      </c>
      <c r="N1918" s="2" t="str">
        <f>_xlfn.XLOOKUP(Table2[[#This Row],[Product_ID]],Table4[Product_ID],Table4[Category],"Not Found")</f>
        <v>Winter Wear</v>
      </c>
      <c r="O1918" s="2" t="str">
        <f>_xlfn.XLOOKUP(Table2[[#This Row],[Product_ID]],Table4[Product_ID],Table4[Subcategory],"Not Found")</f>
        <v>Jacket</v>
      </c>
      <c r="P1918" s="2" t="str">
        <f>_xlfn.XLOOKUP(Table2[[#This Row],[Product_ID]],Table4[Product_ID],Table4[Brand],"Missing Brand")</f>
        <v>Max Fashion</v>
      </c>
      <c r="Q1918" s="2" t="s">
        <v>141</v>
      </c>
      <c r="R1918" s="2" t="str">
        <f>_xlfn.XLOOKUP(Table2[[#This Row],[Store_ID]],Table6[Store_ID],Table6[Store Name],"Not Found")</f>
        <v>TrendMart Warangal High Street</v>
      </c>
      <c r="S1918" s="2">
        <f>_xlfn.XLOOKUP(Table2[[#This Row],[Store_ID]],Table6[Store_ID],Table6[Monthly Target],"Missing Target")</f>
        <v>2000000</v>
      </c>
      <c r="T1918" s="2" t="str">
        <f>_xlfn.XLOOKUP(Table2[[#This Row],[Store_ID]],Table6[Store_ID],Table6[Region],"Not Found")</f>
        <v>South Zone 2</v>
      </c>
      <c r="U1918" s="2" t="s">
        <v>465</v>
      </c>
      <c r="V1918" s="2" t="str">
        <f>_xlfn.XLOOKUP(Table2[[#This Row],[Employee_ID]],Table5[Employee_ID],Table5[Employee Name],"Not Found")</f>
        <v>Vinod Hegde</v>
      </c>
      <c r="W1918" s="2">
        <v>1</v>
      </c>
      <c r="X1918" s="2">
        <v>1341.23</v>
      </c>
      <c r="Y1918" s="2">
        <v>5</v>
      </c>
      <c r="Z1918" s="2">
        <v>67.06</v>
      </c>
      <c r="AA1918" s="2">
        <v>12</v>
      </c>
      <c r="AB1918" s="2">
        <v>152.9</v>
      </c>
      <c r="AC1918" s="2">
        <v>1427.07</v>
      </c>
      <c r="AD1918" s="2">
        <v>914.35</v>
      </c>
      <c r="AE1918" s="2">
        <f t="shared" si="63"/>
        <v>359.81999999999994</v>
      </c>
      <c r="AF1918" s="2" t="s">
        <v>119</v>
      </c>
      <c r="AG1918" s="42">
        <f>IFERROR(Table2[[#This Row],[Profit]]/Table2[[#This Row],[Sales Amount]],0)</f>
        <v>0.25213899808698942</v>
      </c>
      <c r="AH1918" s="2" t="str">
        <f>TRIM(Table2[[#This Row],[Payment Modee]])</f>
        <v>Net Banking</v>
      </c>
      <c r="AI1918" s="2" t="s">
        <v>26</v>
      </c>
      <c r="AJ1918" s="2" t="s">
        <v>27</v>
      </c>
      <c r="AK1918" s="2" t="s">
        <v>1407</v>
      </c>
      <c r="AL1918" s="16" t="str">
        <f>IF(HOUR(Table2[[#This Row],[Order Time]])&lt;12,"Morning",IF(HOUR(Table2[[#This Row],[Order Time]])&lt;17,"Afternoon",IF(HOUR(Table2[[#This Row],[Order Time]])&lt;21,"Evening","Night")))</f>
        <v>Evening</v>
      </c>
      <c r="AM1918" s="16" t="s">
        <v>29</v>
      </c>
    </row>
    <row r="1919" spans="1:39" x14ac:dyDescent="0.25">
      <c r="A1919" s="13" t="s">
        <v>3762</v>
      </c>
      <c r="B1919" s="4">
        <v>45623</v>
      </c>
      <c r="C1919" s="2">
        <f>YEAR(Table2[[#This Row],[Invoice Date]])</f>
        <v>2024</v>
      </c>
      <c r="D1919" s="2" t="str">
        <f>TEXT(Table2[[#This Row],[Invoice Date]],"mmm")</f>
        <v>Nov</v>
      </c>
      <c r="E1919" s="2" t="str">
        <f>Table2[[#This Row],[Store_ID]]&amp;"-"&amp;Table2[[#This Row],[Year]]&amp;"-"&amp;Table2[[#This Row],[Month]]</f>
        <v>STR083-2024-Nov</v>
      </c>
      <c r="F1919" s="2" t="s">
        <v>40</v>
      </c>
      <c r="G1919" s="2" t="str">
        <f>_xlfn.XLOOKUP(Table2[[#This Row],[Customer_ID]],Table3[Customer_ID],Table3[Customer Name],"Not Found")</f>
        <v>Deepthi Sundaram</v>
      </c>
      <c r="H1919" s="2" t="str">
        <f>_xlfn.XLOOKUP(Table2[[#This Row],[Customer_ID]],Table3[Customer_ID],Table3[Gender],"Female")</f>
        <v>Female</v>
      </c>
      <c r="I1919" s="2" t="str">
        <f>_xlfn.XLOOKUP(Table2[[#This Row],[Customer_ID]],Table3[Customer_ID],Table3[City],"Missing Memebership")</f>
        <v>Nellore</v>
      </c>
      <c r="J1919" s="2" t="str">
        <f>_xlfn.XLOOKUP(Table2[[#This Row],[Customer_ID]],Table3[Customer_ID],Table3[State],"Karnataka")</f>
        <v>Andhra Pradesh</v>
      </c>
      <c r="K1919" s="2" t="str">
        <f>_xlfn.XLOOKUP(Table2[[#This Row],[Customer_ID]],Table3[Customer_ID],Table3[Membership],"Regular")</f>
        <v>Silver</v>
      </c>
      <c r="L1919" s="2" t="s">
        <v>382</v>
      </c>
      <c r="M1919" s="2" t="str">
        <f>_xlfn.XLOOKUP(Table2[[#This Row],[Product_ID]],Table4[Product_ID],Table4[Product_Name],"Not Found")</f>
        <v>Nike Casual Belt Olive</v>
      </c>
      <c r="N1919" s="2" t="str">
        <f>_xlfn.XLOOKUP(Table2[[#This Row],[Product_ID]],Table4[Product_ID],Table4[Category],"Not Found")</f>
        <v>Belts</v>
      </c>
      <c r="O1919" s="2" t="str">
        <f>_xlfn.XLOOKUP(Table2[[#This Row],[Product_ID]],Table4[Product_ID],Table4[Subcategory],"Not Found")</f>
        <v>Casual Belt</v>
      </c>
      <c r="P1919" s="2" t="str">
        <f>_xlfn.XLOOKUP(Table2[[#This Row],[Product_ID]],Table4[Product_ID],Table4[Brand],"Missing Brand")</f>
        <v>Nike</v>
      </c>
      <c r="Q1919" s="2" t="s">
        <v>228</v>
      </c>
      <c r="R1919" s="2" t="str">
        <f>_xlfn.XLOOKUP(Table2[[#This Row],[Store_ID]],Table6[Store_ID],Table6[Store Name],"Not Found")</f>
        <v>TrendMart Tumakuru Outlet</v>
      </c>
      <c r="S1919" s="2">
        <f>_xlfn.XLOOKUP(Table2[[#This Row],[Store_ID]],Table6[Store_ID],Table6[Monthly Target],"Missing Target")</f>
        <v>1200000</v>
      </c>
      <c r="T1919" s="2" t="str">
        <f>_xlfn.XLOOKUP(Table2[[#This Row],[Store_ID]],Table6[Store_ID],Table6[Region],"Not Found")</f>
        <v>South Zone 2</v>
      </c>
      <c r="U1919" s="2" t="s">
        <v>142</v>
      </c>
      <c r="V1919" s="2" t="str">
        <f>_xlfn.XLOOKUP(Table2[[#This Row],[Employee_ID]],Table5[Employee_ID],Table5[Employee Name],"Not Found")</f>
        <v>Anusuya Subramaniam</v>
      </c>
      <c r="W1919" s="2">
        <v>1</v>
      </c>
      <c r="X1919" s="2">
        <v>445.61</v>
      </c>
      <c r="Y1919" s="2">
        <v>5</v>
      </c>
      <c r="Z1919" s="2">
        <v>22.28</v>
      </c>
      <c r="AA1919" s="2">
        <v>5</v>
      </c>
      <c r="AB1919" s="2">
        <v>21.17</v>
      </c>
      <c r="AC1919" s="2">
        <v>444.5</v>
      </c>
      <c r="AD1919" s="2">
        <v>315.13</v>
      </c>
      <c r="AE1919" s="2">
        <f t="shared" si="63"/>
        <v>108.2</v>
      </c>
      <c r="AF1919" s="2" t="s">
        <v>56</v>
      </c>
      <c r="AG1919" s="42">
        <f>IFERROR(Table2[[#This Row],[Profit]]/Table2[[#This Row],[Sales Amount]],0)</f>
        <v>0.24341957255343083</v>
      </c>
      <c r="AH1919" s="2" t="str">
        <f>TRIM(Table2[[#This Row],[Payment Modee]])</f>
        <v>Credit Card</v>
      </c>
      <c r="AI1919" s="2" t="s">
        <v>36</v>
      </c>
      <c r="AJ1919" s="2" t="s">
        <v>27</v>
      </c>
      <c r="AK1919" s="2" t="s">
        <v>2777</v>
      </c>
      <c r="AL1919" s="16" t="str">
        <f>IF(HOUR(Table2[[#This Row],[Order Time]])&lt;12,"Morning",IF(HOUR(Table2[[#This Row],[Order Time]])&lt;17,"Afternoon",IF(HOUR(Table2[[#This Row],[Order Time]])&lt;21,"Evening","Night")))</f>
        <v>Afternoon</v>
      </c>
      <c r="AM1919" s="16" t="s">
        <v>29</v>
      </c>
    </row>
    <row r="1920" spans="1:39" x14ac:dyDescent="0.25">
      <c r="A1920" s="13" t="s">
        <v>3763</v>
      </c>
      <c r="B1920" s="4">
        <v>45573</v>
      </c>
      <c r="C1920" s="2">
        <f>YEAR(Table2[[#This Row],[Invoice Date]])</f>
        <v>2024</v>
      </c>
      <c r="D1920" s="2" t="str">
        <f>TEXT(Table2[[#This Row],[Invoice Date]],"mmm")</f>
        <v>Oct</v>
      </c>
      <c r="E1920" s="2" t="str">
        <f>Table2[[#This Row],[Store_ID]]&amp;"-"&amp;Table2[[#This Row],[Year]]&amp;"-"&amp;Table2[[#This Row],[Month]]</f>
        <v>STR013-2024-Oct</v>
      </c>
      <c r="F1920" s="2" t="s">
        <v>821</v>
      </c>
      <c r="G1920" s="2" t="str">
        <f>_xlfn.XLOOKUP(Table2[[#This Row],[Customer_ID]],Table3[Customer_ID],Table3[Customer Name],"Not Found")</f>
        <v>Dhanya Gupta</v>
      </c>
      <c r="H1920" s="2" t="str">
        <f>_xlfn.XLOOKUP(Table2[[#This Row],[Customer_ID]],Table3[Customer_ID],Table3[Gender],"Female")</f>
        <v>Female</v>
      </c>
      <c r="I1920" s="2" t="str">
        <f>_xlfn.XLOOKUP(Table2[[#This Row],[Customer_ID]],Table3[Customer_ID],Table3[City],"Missing Memebership")</f>
        <v>Vijayawada</v>
      </c>
      <c r="J1920" s="2" t="str">
        <f>_xlfn.XLOOKUP(Table2[[#This Row],[Customer_ID]],Table3[Customer_ID],Table3[State],"Karnataka")</f>
        <v>Andhra Pradesh</v>
      </c>
      <c r="K1920" s="2" t="str">
        <f>_xlfn.XLOOKUP(Table2[[#This Row],[Customer_ID]],Table3[Customer_ID],Table3[Membership],"Regular")</f>
        <v>Silver</v>
      </c>
      <c r="L1920" s="2" t="s">
        <v>751</v>
      </c>
      <c r="M1920" s="2" t="str">
        <f>_xlfn.XLOOKUP(Table2[[#This Row],[Product_ID]],Table4[Product_ID],Table4[Product_Name],"Not Found")</f>
        <v>Spykar Bootcut Charcoal</v>
      </c>
      <c r="N1920" s="2" t="str">
        <f>_xlfn.XLOOKUP(Table2[[#This Row],[Product_ID]],Table4[Product_ID],Table4[Category],"Not Found")</f>
        <v>Women Jeans</v>
      </c>
      <c r="O1920" s="2" t="str">
        <f>_xlfn.XLOOKUP(Table2[[#This Row],[Product_ID]],Table4[Product_ID],Table4[Subcategory],"Not Found")</f>
        <v>Bootcut</v>
      </c>
      <c r="P1920" s="2" t="str">
        <f>_xlfn.XLOOKUP(Table2[[#This Row],[Product_ID]],Table4[Product_ID],Table4[Brand],"Missing Brand")</f>
        <v>Spykar</v>
      </c>
      <c r="Q1920" s="2" t="s">
        <v>616</v>
      </c>
      <c r="R1920" s="2" t="str">
        <f>_xlfn.XLOOKUP(Table2[[#This Row],[Store_ID]],Table6[Store_ID],Table6[Store Name],"Not Found")</f>
        <v>TrendMart Nizamabad Standard</v>
      </c>
      <c r="S1920" s="2">
        <f>_xlfn.XLOOKUP(Table2[[#This Row],[Store_ID]],Table6[Store_ID],Table6[Monthly Target],"Missing Target")</f>
        <v>2500000</v>
      </c>
      <c r="T1920" s="2" t="str">
        <f>_xlfn.XLOOKUP(Table2[[#This Row],[Store_ID]],Table6[Store_ID],Table6[Region],"Not Found")</f>
        <v>South Zone 2</v>
      </c>
      <c r="U1920" s="2" t="s">
        <v>283</v>
      </c>
      <c r="V1920" s="2" t="str">
        <f>_xlfn.XLOOKUP(Table2[[#This Row],[Employee_ID]],Table5[Employee_ID],Table5[Employee Name],"Not Found")</f>
        <v>Priya Balasubramaniam</v>
      </c>
      <c r="W1920" s="2">
        <v>4</v>
      </c>
      <c r="X1920" s="2">
        <v>1721.67</v>
      </c>
      <c r="Y1920" s="2">
        <v>25</v>
      </c>
      <c r="Z1920" s="2">
        <v>1721.67</v>
      </c>
      <c r="AA1920" s="2">
        <v>12</v>
      </c>
      <c r="AB1920" s="2">
        <v>619.79999999999995</v>
      </c>
      <c r="AC1920" s="2">
        <v>5784.81</v>
      </c>
      <c r="AD1920" s="2">
        <v>4559.24</v>
      </c>
      <c r="AE1920" s="2">
        <f t="shared" si="63"/>
        <v>605.77000000000066</v>
      </c>
      <c r="AF1920" s="2" t="s">
        <v>69</v>
      </c>
      <c r="AG1920" s="42">
        <f>IFERROR(Table2[[#This Row],[Profit]]/Table2[[#This Row],[Sales Amount]],0)</f>
        <v>0.1047173545890013</v>
      </c>
      <c r="AH1920" s="2" t="str">
        <f>TRIM(Table2[[#This Row],[Payment Modee]])</f>
        <v>Cash</v>
      </c>
      <c r="AI1920" s="2" t="s">
        <v>26</v>
      </c>
      <c r="AJ1920" s="2" t="s">
        <v>27</v>
      </c>
      <c r="AK1920" s="2" t="s">
        <v>3042</v>
      </c>
      <c r="AL1920" s="16" t="str">
        <f>IF(HOUR(Table2[[#This Row],[Order Time]])&lt;12,"Morning",IF(HOUR(Table2[[#This Row],[Order Time]])&lt;17,"Afternoon",IF(HOUR(Table2[[#This Row],[Order Time]])&lt;21,"Evening","Night")))</f>
        <v>Afternoon</v>
      </c>
      <c r="AM1920" s="16" t="s">
        <v>29</v>
      </c>
    </row>
    <row r="1921" spans="1:39" x14ac:dyDescent="0.25">
      <c r="A1921" s="13" t="s">
        <v>3764</v>
      </c>
      <c r="B1921" s="4">
        <v>45571</v>
      </c>
      <c r="C1921" s="2">
        <f>YEAR(Table2[[#This Row],[Invoice Date]])</f>
        <v>2024</v>
      </c>
      <c r="D1921" s="2" t="str">
        <f>TEXT(Table2[[#This Row],[Invoice Date]],"mmm")</f>
        <v>Oct</v>
      </c>
      <c r="E1921" s="2" t="str">
        <f>Table2[[#This Row],[Store_ID]]&amp;"-"&amp;Table2[[#This Row],[Year]]&amp;"-"&amp;Table2[[#This Row],[Month]]</f>
        <v>STR114-2024-Oct</v>
      </c>
      <c r="F1921" s="2" t="s">
        <v>2576</v>
      </c>
      <c r="G1921" s="2" t="str">
        <f>_xlfn.XLOOKUP(Table2[[#This Row],[Customer_ID]],Table3[Customer_ID],Table3[Customer Name],"Not Found")</f>
        <v>Logesh Srinivasan</v>
      </c>
      <c r="H1921" s="2" t="str">
        <f>_xlfn.XLOOKUP(Table2[[#This Row],[Customer_ID]],Table3[Customer_ID],Table3[Gender],"Female")</f>
        <v>Male</v>
      </c>
      <c r="I1921" s="2" t="str">
        <f>_xlfn.XLOOKUP(Table2[[#This Row],[Customer_ID]],Table3[Customer_ID],Table3[City],"Missing Memebership")</f>
        <v>Chennai</v>
      </c>
      <c r="J1921" s="2" t="str">
        <f>_xlfn.XLOOKUP(Table2[[#This Row],[Customer_ID]],Table3[Customer_ID],Table3[State],"Karnataka")</f>
        <v>Tamil Nadu</v>
      </c>
      <c r="K1921" s="2" t="str">
        <f>_xlfn.XLOOKUP(Table2[[#This Row],[Customer_ID]],Table3[Customer_ID],Table3[Membership],"Regular")</f>
        <v>Regular</v>
      </c>
      <c r="L1921" s="2" t="s">
        <v>1671</v>
      </c>
      <c r="M1921" s="2" t="str">
        <f>_xlfn.XLOOKUP(Table2[[#This Row],[Product_ID]],Table4[Product_ID],Table4[Product_Name],"Not Found")</f>
        <v>Flying Machine Necklace Sky Blue</v>
      </c>
      <c r="N1921" s="2" t="str">
        <f>_xlfn.XLOOKUP(Table2[[#This Row],[Product_ID]],Table4[Product_ID],Table4[Category],"Not Found")</f>
        <v>Jewellery</v>
      </c>
      <c r="O1921" s="2" t="str">
        <f>_xlfn.XLOOKUP(Table2[[#This Row],[Product_ID]],Table4[Product_ID],Table4[Subcategory],"Not Found")</f>
        <v>Necklace</v>
      </c>
      <c r="P1921" s="2" t="str">
        <f>_xlfn.XLOOKUP(Table2[[#This Row],[Product_ID]],Table4[Product_ID],Table4[Brand],"Missing Brand")</f>
        <v>Flying Machine</v>
      </c>
      <c r="Q1921" s="2" t="s">
        <v>807</v>
      </c>
      <c r="R1921" s="2" t="str">
        <f>_xlfn.XLOOKUP(Table2[[#This Row],[Store_ID]],Table6[Store_ID],Table6[Store Name],"Not Found")</f>
        <v>TrendMart Thiruvananthapuram High Street</v>
      </c>
      <c r="S1921" s="2">
        <f>_xlfn.XLOOKUP(Table2[[#This Row],[Store_ID]],Table6[Store_ID],Table6[Monthly Target],"Missing Target")</f>
        <v>2000000</v>
      </c>
      <c r="T1921" s="2" t="str">
        <f>_xlfn.XLOOKUP(Table2[[#This Row],[Store_ID]],Table6[Store_ID],Table6[Region],"Not Found")</f>
        <v>South Zone 1</v>
      </c>
      <c r="U1921" s="2" t="s">
        <v>283</v>
      </c>
      <c r="V1921" s="2" t="str">
        <f>_xlfn.XLOOKUP(Table2[[#This Row],[Employee_ID]],Table5[Employee_ID],Table5[Employee Name],"Not Found")</f>
        <v>Priya Balasubramaniam</v>
      </c>
      <c r="W1921" s="2">
        <v>2</v>
      </c>
      <c r="X1921" s="2">
        <v>1320.59</v>
      </c>
      <c r="Y1921" s="2">
        <v>5</v>
      </c>
      <c r="Z1921" s="2">
        <v>132.06</v>
      </c>
      <c r="AA1921" s="2">
        <v>3</v>
      </c>
      <c r="AB1921" s="2">
        <v>75.27</v>
      </c>
      <c r="AC1921" s="2">
        <v>2584.39</v>
      </c>
      <c r="AD1921" s="2">
        <v>1820.92</v>
      </c>
      <c r="AE1921" s="2">
        <f t="shared" si="63"/>
        <v>688.19999999999982</v>
      </c>
      <c r="AF1921" s="2" t="s">
        <v>25</v>
      </c>
      <c r="AG1921" s="42">
        <f>IFERROR(Table2[[#This Row],[Profit]]/Table2[[#This Row],[Sales Amount]],0)</f>
        <v>0.26629107835891636</v>
      </c>
      <c r="AH1921" s="2" t="str">
        <f>TRIM(Table2[[#This Row],[Payment Modee]])</f>
        <v>UPI</v>
      </c>
      <c r="AI1921" s="2" t="s">
        <v>36</v>
      </c>
      <c r="AJ1921" s="2" t="s">
        <v>27</v>
      </c>
      <c r="AK1921" s="2" t="s">
        <v>2460</v>
      </c>
      <c r="AL1921" s="16" t="str">
        <f>IF(HOUR(Table2[[#This Row],[Order Time]])&lt;12,"Morning",IF(HOUR(Table2[[#This Row],[Order Time]])&lt;17,"Afternoon",IF(HOUR(Table2[[#This Row],[Order Time]])&lt;21,"Evening","Night")))</f>
        <v>Afternoon</v>
      </c>
      <c r="AM1921" s="16" t="s">
        <v>38</v>
      </c>
    </row>
    <row r="1922" spans="1:39" x14ac:dyDescent="0.25">
      <c r="A1922" s="13" t="s">
        <v>3765</v>
      </c>
      <c r="B1922" s="4">
        <v>45482</v>
      </c>
      <c r="C1922" s="2">
        <f>YEAR(Table2[[#This Row],[Invoice Date]])</f>
        <v>2024</v>
      </c>
      <c r="D1922" s="2" t="str">
        <f>TEXT(Table2[[#This Row],[Invoice Date]],"mmm")</f>
        <v>Jul</v>
      </c>
      <c r="E1922" s="2" t="str">
        <f>Table2[[#This Row],[Store_ID]]&amp;"-"&amp;Table2[[#This Row],[Year]]&amp;"-"&amp;Table2[[#This Row],[Month]]</f>
        <v>STR025-2024-Jul</v>
      </c>
      <c r="F1922" s="2" t="s">
        <v>2414</v>
      </c>
      <c r="G1922" s="2" t="str">
        <f>_xlfn.XLOOKUP(Table2[[#This Row],[Customer_ID]],Table3[Customer_ID],Table3[Customer Name],"Not Found")</f>
        <v>Janani Achari</v>
      </c>
      <c r="H1922" s="2" t="str">
        <f>_xlfn.XLOOKUP(Table2[[#This Row],[Customer_ID]],Table3[Customer_ID],Table3[Gender],"Female")</f>
        <v>Female</v>
      </c>
      <c r="I1922" s="2" t="str">
        <f>_xlfn.XLOOKUP(Table2[[#This Row],[Customer_ID]],Table3[Customer_ID],Table3[City],"Missing Memebership")</f>
        <v>Erode</v>
      </c>
      <c r="J1922" s="2" t="str">
        <f>_xlfn.XLOOKUP(Table2[[#This Row],[Customer_ID]],Table3[Customer_ID],Table3[State],"Karnataka")</f>
        <v>Tamil Nadu</v>
      </c>
      <c r="K1922" s="2" t="str">
        <f>_xlfn.XLOOKUP(Table2[[#This Row],[Customer_ID]],Table3[Customer_ID],Table3[Membership],"Regular")</f>
        <v>Regular</v>
      </c>
      <c r="L1922" s="2" t="s">
        <v>540</v>
      </c>
      <c r="M1922" s="2" t="str">
        <f>_xlfn.XLOOKUP(Table2[[#This Row],[Product_ID]],Table4[Product_ID],Table4[Product_Name],"Not Found")</f>
        <v>Indian Terrain A-Line Dress Navy Blue</v>
      </c>
      <c r="N1922" s="2" t="str">
        <f>_xlfn.XLOOKUP(Table2[[#This Row],[Product_ID]],Table4[Product_ID],Table4[Category],"Not Found")</f>
        <v>Women Dresses</v>
      </c>
      <c r="O1922" s="2" t="str">
        <f>_xlfn.XLOOKUP(Table2[[#This Row],[Product_ID]],Table4[Product_ID],Table4[Subcategory],"Not Found")</f>
        <v>A-Line Dress</v>
      </c>
      <c r="P1922" s="2" t="str">
        <f>_xlfn.XLOOKUP(Table2[[#This Row],[Product_ID]],Table4[Product_ID],Table4[Brand],"Missing Brand")</f>
        <v>Indian Terrain</v>
      </c>
      <c r="Q1922" s="2" t="s">
        <v>1335</v>
      </c>
      <c r="R1922" s="2" t="str">
        <f>_xlfn.XLOOKUP(Table2[[#This Row],[Store_ID]],Table6[Store_ID],Table6[Store Name],"Not Found")</f>
        <v>TrendMart Vellore High Street</v>
      </c>
      <c r="S1922" s="2">
        <f>_xlfn.XLOOKUP(Table2[[#This Row],[Store_ID]],Table6[Store_ID],Table6[Monthly Target],"Missing Target")</f>
        <v>1500000</v>
      </c>
      <c r="T1922" s="2" t="str">
        <f>_xlfn.XLOOKUP(Table2[[#This Row],[Store_ID]],Table6[Store_ID],Table6[Region],"Not Found")</f>
        <v>South Zone 1</v>
      </c>
      <c r="U1922" s="2" t="s">
        <v>142</v>
      </c>
      <c r="V1922" s="2" t="str">
        <f>_xlfn.XLOOKUP(Table2[[#This Row],[Employee_ID]],Table5[Employee_ID],Table5[Employee Name],"Not Found")</f>
        <v>Anusuya Subramaniam</v>
      </c>
      <c r="W1922" s="2">
        <v>1</v>
      </c>
      <c r="X1922" s="2">
        <v>1201.79</v>
      </c>
      <c r="Y1922" s="2">
        <v>0</v>
      </c>
      <c r="Z1922" s="2">
        <v>0</v>
      </c>
      <c r="AA1922" s="2">
        <v>12</v>
      </c>
      <c r="AB1922" s="2">
        <v>144.21</v>
      </c>
      <c r="AC1922" s="2">
        <v>1346</v>
      </c>
      <c r="AD1922" s="2">
        <v>865.42</v>
      </c>
      <c r="AE1922" s="2">
        <f t="shared" si="63"/>
        <v>336.37</v>
      </c>
      <c r="AF1922" s="2" t="s">
        <v>25</v>
      </c>
      <c r="AG1922" s="42">
        <f>IFERROR(Table2[[#This Row],[Profit]]/Table2[[#This Row],[Sales Amount]],0)</f>
        <v>0.2499034175334324</v>
      </c>
      <c r="AH1922" s="2" t="str">
        <f>TRIM(Table2[[#This Row],[Payment Modee]])</f>
        <v>UPI</v>
      </c>
      <c r="AI1922" s="2" t="s">
        <v>36</v>
      </c>
      <c r="AJ1922" s="2" t="s">
        <v>27</v>
      </c>
      <c r="AK1922" s="2" t="s">
        <v>3766</v>
      </c>
      <c r="AL1922" s="16" t="str">
        <f>IF(HOUR(Table2[[#This Row],[Order Time]])&lt;12,"Morning",IF(HOUR(Table2[[#This Row],[Order Time]])&lt;17,"Afternoon",IF(HOUR(Table2[[#This Row],[Order Time]])&lt;21,"Evening","Night")))</f>
        <v>Evening</v>
      </c>
      <c r="AM1922" s="16" t="s">
        <v>29</v>
      </c>
    </row>
    <row r="1923" spans="1:39" x14ac:dyDescent="0.25">
      <c r="A1923" s="13" t="s">
        <v>3767</v>
      </c>
      <c r="B1923" s="4">
        <v>45586</v>
      </c>
      <c r="C1923" s="2">
        <f>YEAR(Table2[[#This Row],[Invoice Date]])</f>
        <v>2024</v>
      </c>
      <c r="D1923" s="2" t="str">
        <f>TEXT(Table2[[#This Row],[Invoice Date]],"mmm")</f>
        <v>Oct</v>
      </c>
      <c r="E1923" s="2" t="str">
        <f>Table2[[#This Row],[Store_ID]]&amp;"-"&amp;Table2[[#This Row],[Year]]&amp;"-"&amp;Table2[[#This Row],[Month]]</f>
        <v>STR006-2024-Oct</v>
      </c>
      <c r="F1923" s="2" t="s">
        <v>1239</v>
      </c>
      <c r="G1923" s="2" t="str">
        <f>_xlfn.XLOOKUP(Table2[[#This Row],[Customer_ID]],Table3[Customer_ID],Table3[Customer Name],"Not Found")</f>
        <v>Bhavani Gopalakrishnan</v>
      </c>
      <c r="H1923" s="2" t="str">
        <f>_xlfn.XLOOKUP(Table2[[#This Row],[Customer_ID]],Table3[Customer_ID],Table3[Gender],"Female")</f>
        <v>Female</v>
      </c>
      <c r="I1923" s="2" t="str">
        <f>_xlfn.XLOOKUP(Table2[[#This Row],[Customer_ID]],Table3[Customer_ID],Table3[City],"Missing Memebership")</f>
        <v>Kurnool</v>
      </c>
      <c r="J1923" s="2" t="str">
        <f>_xlfn.XLOOKUP(Table2[[#This Row],[Customer_ID]],Table3[Customer_ID],Table3[State],"Karnataka")</f>
        <v>Andhra Pradesh</v>
      </c>
      <c r="K1923" s="2" t="str">
        <f>_xlfn.XLOOKUP(Table2[[#This Row],[Customer_ID]],Table3[Customer_ID],Table3[Membership],"Regular")</f>
        <v>Regular</v>
      </c>
      <c r="L1923" s="2" t="s">
        <v>1090</v>
      </c>
      <c r="M1923" s="2" t="str">
        <f>_xlfn.XLOOKUP(Table2[[#This Row],[Product_ID]],Table4[Product_ID],Table4[Product_Name],"Not Found")</f>
        <v>Van Heusen Jeggings Charcoal</v>
      </c>
      <c r="N1923" s="2" t="str">
        <f>_xlfn.XLOOKUP(Table2[[#This Row],[Product_ID]],Table4[Product_ID],Table4[Category],"Not Found")</f>
        <v>Women Jeans</v>
      </c>
      <c r="O1923" s="2" t="str">
        <f>_xlfn.XLOOKUP(Table2[[#This Row],[Product_ID]],Table4[Product_ID],Table4[Subcategory],"Not Found")</f>
        <v>Jeggings</v>
      </c>
      <c r="P1923" s="2" t="str">
        <f>_xlfn.XLOOKUP(Table2[[#This Row],[Product_ID]],Table4[Product_ID],Table4[Brand],"Missing Brand")</f>
        <v>Van Heusen</v>
      </c>
      <c r="Q1923" s="2" t="s">
        <v>720</v>
      </c>
      <c r="R1923" s="2" t="str">
        <f>_xlfn.XLOOKUP(Table2[[#This Row],[Store_ID]],Table6[Store_ID],Table6[Store Name],"Not Found")</f>
        <v>TrendMart Vellore Standard</v>
      </c>
      <c r="S1923" s="2">
        <f>_xlfn.XLOOKUP(Table2[[#This Row],[Store_ID]],Table6[Store_ID],Table6[Monthly Target],"Missing Target")</f>
        <v>2000000</v>
      </c>
      <c r="T1923" s="2" t="str">
        <f>_xlfn.XLOOKUP(Table2[[#This Row],[Store_ID]],Table6[Store_ID],Table6[Region],"Not Found")</f>
        <v>South Zone 1</v>
      </c>
      <c r="U1923" s="2" t="s">
        <v>68</v>
      </c>
      <c r="V1923" s="2" t="str">
        <f>_xlfn.XLOOKUP(Table2[[#This Row],[Employee_ID]],Table5[Employee_ID],Table5[Employee Name],"Not Found")</f>
        <v>Praveen Gupta</v>
      </c>
      <c r="W1923" s="2">
        <v>1</v>
      </c>
      <c r="X1923" s="2">
        <v>1004.7</v>
      </c>
      <c r="Y1923" s="2">
        <v>0</v>
      </c>
      <c r="Z1923" s="2">
        <v>0</v>
      </c>
      <c r="AA1923" s="2">
        <v>12</v>
      </c>
      <c r="AB1923" s="2">
        <v>120.56</v>
      </c>
      <c r="AC1923" s="2">
        <v>1125.26</v>
      </c>
      <c r="AD1923" s="2">
        <v>828.52</v>
      </c>
      <c r="AE1923" s="2">
        <f t="shared" si="63"/>
        <v>176.18</v>
      </c>
      <c r="AF1923" s="2" t="s">
        <v>35</v>
      </c>
      <c r="AG1923" s="42">
        <f>IFERROR(Table2[[#This Row],[Profit]]/Table2[[#This Row],[Sales Amount]],0)</f>
        <v>0.15656825977996197</v>
      </c>
      <c r="AH1923" s="2" t="str">
        <f>TRIM(Table2[[#This Row],[Payment Modee]])</f>
        <v>Debit Card</v>
      </c>
      <c r="AI1923" s="2" t="s">
        <v>26</v>
      </c>
      <c r="AJ1923" s="2" t="s">
        <v>27</v>
      </c>
      <c r="AK1923" s="2" t="s">
        <v>2016</v>
      </c>
      <c r="AL1923" s="16" t="str">
        <f>IF(HOUR(Table2[[#This Row],[Order Time]])&lt;12,"Morning",IF(HOUR(Table2[[#This Row],[Order Time]])&lt;17,"Afternoon",IF(HOUR(Table2[[#This Row],[Order Time]])&lt;21,"Evening","Night")))</f>
        <v>Evening</v>
      </c>
      <c r="AM1923" s="16" t="s">
        <v>29</v>
      </c>
    </row>
    <row r="1924" spans="1:39" x14ac:dyDescent="0.25">
      <c r="A1924" s="13" t="s">
        <v>3768</v>
      </c>
      <c r="B1924" s="4">
        <v>45745</v>
      </c>
      <c r="C1924" s="2">
        <f>YEAR(Table2[[#This Row],[Invoice Date]])</f>
        <v>2025</v>
      </c>
      <c r="D1924" s="2" t="str">
        <f>TEXT(Table2[[#This Row],[Invoice Date]],"mmm")</f>
        <v>Mar</v>
      </c>
      <c r="E1924" s="2" t="str">
        <f>Table2[[#This Row],[Store_ID]]&amp;"-"&amp;Table2[[#This Row],[Year]]&amp;"-"&amp;Table2[[#This Row],[Month]]</f>
        <v>STR119-2025-Mar</v>
      </c>
      <c r="F1924" s="2" t="s">
        <v>3769</v>
      </c>
      <c r="G1924" s="2" t="str">
        <f>_xlfn.XLOOKUP(Table2[[#This Row],[Customer_ID]],Table3[Customer_ID],Table3[Customer Name],"Not Found")</f>
        <v>Jagan Gopalakrishnan</v>
      </c>
      <c r="H1924" s="2" t="str">
        <f>_xlfn.XLOOKUP(Table2[[#This Row],[Customer_ID]],Table3[Customer_ID],Table3[Gender],"Female")</f>
        <v>Male</v>
      </c>
      <c r="I1924" s="2" t="str">
        <f>_xlfn.XLOOKUP(Table2[[#This Row],[Customer_ID]],Table3[Customer_ID],Table3[City],"Missing Memebership")</f>
        <v>Bengaluru</v>
      </c>
      <c r="J1924" s="2" t="str">
        <f>_xlfn.XLOOKUP(Table2[[#This Row],[Customer_ID]],Table3[Customer_ID],Table3[State],"Karnataka")</f>
        <v>Karnataka</v>
      </c>
      <c r="K1924" s="2" t="str">
        <f>_xlfn.XLOOKUP(Table2[[#This Row],[Customer_ID]],Table3[Customer_ID],Table3[Membership],"Regular")</f>
        <v>Silver</v>
      </c>
      <c r="L1924" s="2" t="s">
        <v>1796</v>
      </c>
      <c r="M1924" s="2" t="str">
        <f>_xlfn.XLOOKUP(Table2[[#This Row],[Product_ID]],Table4[Product_ID],Table4[Product_Name],"Not Found")</f>
        <v>Pantaloons Shorts Maroon</v>
      </c>
      <c r="N1924" s="2" t="str">
        <f>_xlfn.XLOOKUP(Table2[[#This Row],[Product_ID]],Table4[Product_ID],Table4[Category],"Not Found")</f>
        <v>Sportswear</v>
      </c>
      <c r="O1924" s="2" t="str">
        <f>_xlfn.XLOOKUP(Table2[[#This Row],[Product_ID]],Table4[Product_ID],Table4[Subcategory],"Not Found")</f>
        <v>Shorts</v>
      </c>
      <c r="P1924" s="2" t="str">
        <f>_xlfn.XLOOKUP(Table2[[#This Row],[Product_ID]],Table4[Product_ID],Table4[Brand],"Missing Brand")</f>
        <v>Pantaloons</v>
      </c>
      <c r="Q1924" s="2" t="s">
        <v>796</v>
      </c>
      <c r="R1924" s="2" t="str">
        <f>_xlfn.XLOOKUP(Table2[[#This Row],[Store_ID]],Table6[Store_ID],Table6[Store Name],"Not Found")</f>
        <v>TrendMart Vijayawada Standard</v>
      </c>
      <c r="S1924" s="2">
        <f>_xlfn.XLOOKUP(Table2[[#This Row],[Store_ID]],Table6[Store_ID],Table6[Monthly Target],"Missing Target")</f>
        <v>1000000</v>
      </c>
      <c r="T1924" s="2" t="str">
        <f>_xlfn.XLOOKUP(Table2[[#This Row],[Store_ID]],Table6[Store_ID],Table6[Region],"Not Found")</f>
        <v>South Zone 3</v>
      </c>
      <c r="U1924" s="2" t="s">
        <v>24</v>
      </c>
      <c r="V1924" s="2" t="str">
        <f>_xlfn.XLOOKUP(Table2[[#This Row],[Employee_ID]],Table5[Employee_ID],Table5[Employee Name],"Not Found")</f>
        <v>Manoj Ramachandran</v>
      </c>
      <c r="W1924" s="2">
        <v>1</v>
      </c>
      <c r="X1924" s="2">
        <v>1039.69</v>
      </c>
      <c r="Y1924" s="2">
        <v>0</v>
      </c>
      <c r="Z1924" s="2">
        <v>0</v>
      </c>
      <c r="AA1924" s="2">
        <v>12</v>
      </c>
      <c r="AB1924" s="2">
        <v>124.76</v>
      </c>
      <c r="AC1924" s="2">
        <v>1164.45</v>
      </c>
      <c r="AD1924" s="2">
        <v>630.1</v>
      </c>
      <c r="AE1924" s="2">
        <f t="shared" si="63"/>
        <v>409.59000000000003</v>
      </c>
      <c r="AF1924" s="2" t="s">
        <v>119</v>
      </c>
      <c r="AG1924" s="42">
        <f>IFERROR(Table2[[#This Row],[Profit]]/Table2[[#This Row],[Sales Amount]],0)</f>
        <v>0.35174545922967926</v>
      </c>
      <c r="AH1924" s="2" t="str">
        <f>TRIM(Table2[[#This Row],[Payment Modee]])</f>
        <v>Net Banking</v>
      </c>
      <c r="AI1924" s="2" t="s">
        <v>26</v>
      </c>
      <c r="AJ1924" s="2" t="s">
        <v>27</v>
      </c>
      <c r="AK1924" s="2" t="s">
        <v>2597</v>
      </c>
      <c r="AL1924" s="16" t="str">
        <f>IF(HOUR(Table2[[#This Row],[Order Time]])&lt;12,"Morning",IF(HOUR(Table2[[#This Row],[Order Time]])&lt;17,"Afternoon",IF(HOUR(Table2[[#This Row],[Order Time]])&lt;21,"Evening","Night")))</f>
        <v>Evening</v>
      </c>
      <c r="AM1924" s="16" t="s">
        <v>38</v>
      </c>
    </row>
    <row r="1925" spans="1:39" x14ac:dyDescent="0.25">
      <c r="A1925" s="13" t="s">
        <v>3770</v>
      </c>
      <c r="B1925" s="4">
        <v>45576</v>
      </c>
      <c r="C1925" s="2">
        <f>YEAR(Table2[[#This Row],[Invoice Date]])</f>
        <v>2024</v>
      </c>
      <c r="D1925" s="2" t="str">
        <f>TEXT(Table2[[#This Row],[Invoice Date]],"mmm")</f>
        <v>Oct</v>
      </c>
      <c r="E1925" s="2" t="str">
        <f>Table2[[#This Row],[Store_ID]]&amp;"-"&amp;Table2[[#This Row],[Year]]&amp;"-"&amp;Table2[[#This Row],[Month]]</f>
        <v>STR054-2024-Oct</v>
      </c>
      <c r="F1925" s="2" t="s">
        <v>1224</v>
      </c>
      <c r="G1925" s="2" t="str">
        <f>_xlfn.XLOOKUP(Table2[[#This Row],[Customer_ID]],Table3[Customer_ID],Table3[Customer Name],"Not Found")</f>
        <v>Akhila Naicker</v>
      </c>
      <c r="H1925" s="2" t="str">
        <f>_xlfn.XLOOKUP(Table2[[#This Row],[Customer_ID]],Table3[Customer_ID],Table3[Gender],"Female")</f>
        <v>Female</v>
      </c>
      <c r="I1925" s="2" t="str">
        <f>_xlfn.XLOOKUP(Table2[[#This Row],[Customer_ID]],Table3[Customer_ID],Table3[City],"Missing Memebership")</f>
        <v>Nellore</v>
      </c>
      <c r="J1925" s="2" t="str">
        <f>_xlfn.XLOOKUP(Table2[[#This Row],[Customer_ID]],Table3[Customer_ID],Table3[State],"Karnataka")</f>
        <v>Andhra Pradesh</v>
      </c>
      <c r="K1925" s="2" t="str">
        <f>_xlfn.XLOOKUP(Table2[[#This Row],[Customer_ID]],Table3[Customer_ID],Table3[Membership],"Regular")</f>
        <v>Regular</v>
      </c>
      <c r="L1925" s="2" t="s">
        <v>838</v>
      </c>
      <c r="M1925" s="2" t="str">
        <f>_xlfn.XLOOKUP(Table2[[#This Row],[Product_ID]],Table4[Product_ID],Table4[Product_Name],"Not Found")</f>
        <v>Sonata A-Line Kurti Sky Blue</v>
      </c>
      <c r="N1925" s="2" t="str">
        <f>_xlfn.XLOOKUP(Table2[[#This Row],[Product_ID]],Table4[Product_ID],Table4[Category],"Not Found")</f>
        <v>Women Kurtis</v>
      </c>
      <c r="O1925" s="2" t="str">
        <f>_xlfn.XLOOKUP(Table2[[#This Row],[Product_ID]],Table4[Product_ID],Table4[Subcategory],"Not Found")</f>
        <v>A-Line Kurti</v>
      </c>
      <c r="P1925" s="2" t="str">
        <f>_xlfn.XLOOKUP(Table2[[#This Row],[Product_ID]],Table4[Product_ID],Table4[Brand],"Missing Brand")</f>
        <v>Sonata</v>
      </c>
      <c r="Q1925" s="2" t="s">
        <v>712</v>
      </c>
      <c r="R1925" s="2" t="str">
        <f>_xlfn.XLOOKUP(Table2[[#This Row],[Store_ID]],Table6[Store_ID],Table6[Store Name],"Not Found")</f>
        <v>TrendMart Thoothukudi Mall Kiosk</v>
      </c>
      <c r="S1925" s="2">
        <f>_xlfn.XLOOKUP(Table2[[#This Row],[Store_ID]],Table6[Store_ID],Table6[Monthly Target],"Missing Target")</f>
        <v>2000000</v>
      </c>
      <c r="T1925" s="2" t="str">
        <f>_xlfn.XLOOKUP(Table2[[#This Row],[Store_ID]],Table6[Store_ID],Table6[Region],"Not Found")</f>
        <v>South Zone 1</v>
      </c>
      <c r="U1925" s="2" t="s">
        <v>92</v>
      </c>
      <c r="V1925" s="2" t="str">
        <f>_xlfn.XLOOKUP(Table2[[#This Row],[Employee_ID]],Table5[Employee_ID],Table5[Employee Name],"Not Found")</f>
        <v>Preethi Singh</v>
      </c>
      <c r="W1925" s="2">
        <v>2</v>
      </c>
      <c r="X1925" s="2">
        <v>729.12</v>
      </c>
      <c r="Y1925" s="2">
        <v>0</v>
      </c>
      <c r="Z1925" s="2">
        <v>0</v>
      </c>
      <c r="AA1925" s="2">
        <v>5</v>
      </c>
      <c r="AB1925" s="2">
        <v>72.91</v>
      </c>
      <c r="AC1925" s="2">
        <v>1531.15</v>
      </c>
      <c r="AD1925" s="2">
        <v>1138.7</v>
      </c>
      <c r="AE1925" s="2">
        <f t="shared" si="63"/>
        <v>319.54000000000008</v>
      </c>
      <c r="AF1925" s="2" t="s">
        <v>69</v>
      </c>
      <c r="AG1925" s="42">
        <f>IFERROR(Table2[[#This Row],[Profit]]/Table2[[#This Row],[Sales Amount]],0)</f>
        <v>0.20869281259184277</v>
      </c>
      <c r="AH1925" s="2" t="str">
        <f>TRIM(Table2[[#This Row],[Payment Modee]])</f>
        <v>Cash</v>
      </c>
      <c r="AI1925" s="2" t="s">
        <v>36</v>
      </c>
      <c r="AJ1925" s="2" t="s">
        <v>27</v>
      </c>
      <c r="AK1925" s="2" t="s">
        <v>1589</v>
      </c>
      <c r="AL1925" s="16" t="str">
        <f>IF(HOUR(Table2[[#This Row],[Order Time]])&lt;12,"Morning",IF(HOUR(Table2[[#This Row],[Order Time]])&lt;17,"Afternoon",IF(HOUR(Table2[[#This Row],[Order Time]])&lt;21,"Evening","Night")))</f>
        <v>Evening</v>
      </c>
      <c r="AM1925" s="16" t="s">
        <v>29</v>
      </c>
    </row>
    <row r="1926" spans="1:39" x14ac:dyDescent="0.25">
      <c r="A1926" s="13" t="s">
        <v>3771</v>
      </c>
      <c r="B1926" s="4">
        <v>45438</v>
      </c>
      <c r="C1926" s="2">
        <f>YEAR(Table2[[#This Row],[Invoice Date]])</f>
        <v>2024</v>
      </c>
      <c r="D1926" s="2" t="str">
        <f>TEXT(Table2[[#This Row],[Invoice Date]],"mmm")</f>
        <v>May</v>
      </c>
      <c r="E1926" s="2" t="str">
        <f>Table2[[#This Row],[Store_ID]]&amp;"-"&amp;Table2[[#This Row],[Year]]&amp;"-"&amp;Table2[[#This Row],[Month]]</f>
        <v>STR118-2024-May</v>
      </c>
      <c r="F1926" s="2" t="s">
        <v>3052</v>
      </c>
      <c r="G1926" s="2" t="str">
        <f>_xlfn.XLOOKUP(Table2[[#This Row],[Customer_ID]],Table3[Customer_ID],Table3[Customer Name],"Not Found")</f>
        <v>Lavanya Shetty</v>
      </c>
      <c r="H1926" s="2" t="str">
        <f>_xlfn.XLOOKUP(Table2[[#This Row],[Customer_ID]],Table3[Customer_ID],Table3[Gender],"Female")</f>
        <v>Female</v>
      </c>
      <c r="I1926" s="2" t="str">
        <f>_xlfn.XLOOKUP(Table2[[#This Row],[Customer_ID]],Table3[Customer_ID],Table3[City],"Missing Memebership")</f>
        <v>Alappuzha</v>
      </c>
      <c r="J1926" s="2" t="str">
        <f>_xlfn.XLOOKUP(Table2[[#This Row],[Customer_ID]],Table3[Customer_ID],Table3[State],"Karnataka")</f>
        <v>Kerala</v>
      </c>
      <c r="K1926" s="2" t="str">
        <f>_xlfn.XLOOKUP(Table2[[#This Row],[Customer_ID]],Table3[Customer_ID],Table3[Membership],"Regular")</f>
        <v>Regular</v>
      </c>
      <c r="L1926" s="2" t="s">
        <v>1441</v>
      </c>
      <c r="M1926" s="2" t="str">
        <f>_xlfn.XLOOKUP(Table2[[#This Row],[Product_ID]],Table4[Product_ID],Table4[Product_Name],"Not Found")</f>
        <v>Pothys Slippers Green</v>
      </c>
      <c r="N1926" s="2" t="str">
        <f>_xlfn.XLOOKUP(Table2[[#This Row],[Product_ID]],Table4[Product_ID],Table4[Category],"Not Found")</f>
        <v>Footwear</v>
      </c>
      <c r="O1926" s="2" t="str">
        <f>_xlfn.XLOOKUP(Table2[[#This Row],[Product_ID]],Table4[Product_ID],Table4[Subcategory],"Not Found")</f>
        <v>Slippers</v>
      </c>
      <c r="P1926" s="2" t="str">
        <f>_xlfn.XLOOKUP(Table2[[#This Row],[Product_ID]],Table4[Product_ID],Table4[Brand],"Missing Brand")</f>
        <v>Pothys</v>
      </c>
      <c r="Q1926" s="2" t="s">
        <v>630</v>
      </c>
      <c r="R1926" s="2" t="str">
        <f>_xlfn.XLOOKUP(Table2[[#This Row],[Store_ID]],Table6[Store_ID],Table6[Store Name],"Not Found")</f>
        <v>TrendMart Nellore Mall Kiosk</v>
      </c>
      <c r="S1926" s="2">
        <f>_xlfn.XLOOKUP(Table2[[#This Row],[Store_ID]],Table6[Store_ID],Table6[Monthly Target],"Missing Target")</f>
        <v>1000000</v>
      </c>
      <c r="T1926" s="2" t="str">
        <f>_xlfn.XLOOKUP(Table2[[#This Row],[Store_ID]],Table6[Store_ID],Table6[Region],"Not Found")</f>
        <v>South Zone 3</v>
      </c>
      <c r="U1926" s="2" t="s">
        <v>263</v>
      </c>
      <c r="V1926" s="2" t="str">
        <f>_xlfn.XLOOKUP(Table2[[#This Row],[Employee_ID]],Table5[Employee_ID],Table5[Employee Name],"Not Found")</f>
        <v>Sathish Sundaram</v>
      </c>
      <c r="W1926" s="2">
        <v>1</v>
      </c>
      <c r="X1926" s="2">
        <v>2674.75</v>
      </c>
      <c r="Y1926" s="2">
        <v>15</v>
      </c>
      <c r="Z1926" s="2">
        <v>401.21</v>
      </c>
      <c r="AA1926" s="2">
        <v>12</v>
      </c>
      <c r="AB1926" s="2">
        <v>272.82</v>
      </c>
      <c r="AC1926" s="2">
        <v>2546.36</v>
      </c>
      <c r="AD1926" s="2">
        <v>1862.35</v>
      </c>
      <c r="AE1926" s="2">
        <f t="shared" si="63"/>
        <v>411.19000000000023</v>
      </c>
      <c r="AF1926" s="2" t="s">
        <v>56</v>
      </c>
      <c r="AG1926" s="42">
        <f>IFERROR(Table2[[#This Row],[Profit]]/Table2[[#This Row],[Sales Amount]],0)</f>
        <v>0.16148148729951783</v>
      </c>
      <c r="AH1926" s="2" t="str">
        <f>TRIM(Table2[[#This Row],[Payment Modee]])</f>
        <v>Credit Card</v>
      </c>
      <c r="AI1926" s="2" t="s">
        <v>26</v>
      </c>
      <c r="AJ1926" s="2" t="s">
        <v>27</v>
      </c>
      <c r="AK1926" s="2" t="s">
        <v>1280</v>
      </c>
      <c r="AL1926" s="16" t="str">
        <f>IF(HOUR(Table2[[#This Row],[Order Time]])&lt;12,"Morning",IF(HOUR(Table2[[#This Row],[Order Time]])&lt;17,"Afternoon",IF(HOUR(Table2[[#This Row],[Order Time]])&lt;21,"Evening","Night")))</f>
        <v>Evening</v>
      </c>
      <c r="AM1926" s="16" t="s">
        <v>38</v>
      </c>
    </row>
    <row r="1927" spans="1:39" x14ac:dyDescent="0.25">
      <c r="A1927" s="13" t="s">
        <v>3772</v>
      </c>
      <c r="B1927" s="4">
        <v>45429</v>
      </c>
      <c r="C1927" s="2">
        <f>YEAR(Table2[[#This Row],[Invoice Date]])</f>
        <v>2024</v>
      </c>
      <c r="D1927" s="2" t="str">
        <f>TEXT(Table2[[#This Row],[Invoice Date]],"mmm")</f>
        <v>May</v>
      </c>
      <c r="E1927" s="2" t="str">
        <f>Table2[[#This Row],[Store_ID]]&amp;"-"&amp;Table2[[#This Row],[Year]]&amp;"-"&amp;Table2[[#This Row],[Month]]</f>
        <v>STR086-2024-May</v>
      </c>
      <c r="F1927" s="2" t="s">
        <v>2251</v>
      </c>
      <c r="G1927" s="2" t="str">
        <f>_xlfn.XLOOKUP(Table2[[#This Row],[Customer_ID]],Table3[Customer_ID],Table3[Customer Name],"Not Found")</f>
        <v>Gopal Mudaliar</v>
      </c>
      <c r="H1927" s="2" t="str">
        <f>_xlfn.XLOOKUP(Table2[[#This Row],[Customer_ID]],Table3[Customer_ID],Table3[Gender],"Female")</f>
        <v>Male</v>
      </c>
      <c r="I1927" s="2" t="str">
        <f>_xlfn.XLOOKUP(Table2[[#This Row],[Customer_ID]],Table3[Customer_ID],Table3[City],"Missing Memebership")</f>
        <v>Khammam</v>
      </c>
      <c r="J1927" s="2" t="str">
        <f>_xlfn.XLOOKUP(Table2[[#This Row],[Customer_ID]],Table3[Customer_ID],Table3[State],"Karnataka")</f>
        <v>Telangana</v>
      </c>
      <c r="K1927" s="2" t="str">
        <f>_xlfn.XLOOKUP(Table2[[#This Row],[Customer_ID]],Table3[Customer_ID],Table3[Membership],"Regular")</f>
        <v>Silver</v>
      </c>
      <c r="L1927" s="2" t="s">
        <v>584</v>
      </c>
      <c r="M1927" s="2" t="str">
        <f>_xlfn.XLOOKUP(Table2[[#This Row],[Product_ID]],Table4[Product_ID],Table4[Product_Name],"Not Found")</f>
        <v>Nalli Silks Casual Top Charcoal</v>
      </c>
      <c r="N1927" s="2" t="str">
        <f>_xlfn.XLOOKUP(Table2[[#This Row],[Product_ID]],Table4[Product_ID],Table4[Category],"Not Found")</f>
        <v>Women Tops</v>
      </c>
      <c r="O1927" s="2" t="str">
        <f>_xlfn.XLOOKUP(Table2[[#This Row],[Product_ID]],Table4[Product_ID],Table4[Subcategory],"Not Found")</f>
        <v>Casual Top</v>
      </c>
      <c r="P1927" s="2" t="str">
        <f>_xlfn.XLOOKUP(Table2[[#This Row],[Product_ID]],Table4[Product_ID],Table4[Brand],"Missing Brand")</f>
        <v>Nalli Silks</v>
      </c>
      <c r="Q1927" s="2" t="s">
        <v>804</v>
      </c>
      <c r="R1927" s="2" t="str">
        <f>_xlfn.XLOOKUP(Table2[[#This Row],[Store_ID]],Table6[Store_ID],Table6[Store Name],"Not Found")</f>
        <v>TrendMart Thiruvananthapuram Outlet</v>
      </c>
      <c r="S1927" s="2">
        <f>_xlfn.XLOOKUP(Table2[[#This Row],[Store_ID]],Table6[Store_ID],Table6[Monthly Target],"Missing Target")</f>
        <v>800000</v>
      </c>
      <c r="T1927" s="2" t="str">
        <f>_xlfn.XLOOKUP(Table2[[#This Row],[Store_ID]],Table6[Store_ID],Table6[Region],"Not Found")</f>
        <v>South Zone 1</v>
      </c>
      <c r="U1927" s="2" t="s">
        <v>118</v>
      </c>
      <c r="V1927" s="2" t="str">
        <f>_xlfn.XLOOKUP(Table2[[#This Row],[Employee_ID]],Table5[Employee_ID],Table5[Employee Name],"Not Found")</f>
        <v>Deepak Kamath</v>
      </c>
      <c r="W1927" s="2">
        <v>1</v>
      </c>
      <c r="X1927" s="2">
        <v>1051.54</v>
      </c>
      <c r="Y1927" s="2">
        <v>5</v>
      </c>
      <c r="Z1927" s="2">
        <v>52.58</v>
      </c>
      <c r="AA1927" s="2">
        <v>12</v>
      </c>
      <c r="AB1927" s="2">
        <v>119.88</v>
      </c>
      <c r="AC1927" s="2">
        <v>1118.8399999999999</v>
      </c>
      <c r="AD1927" s="2">
        <v>699.84</v>
      </c>
      <c r="AE1927" s="2">
        <f t="shared" si="63"/>
        <v>299.11999999999989</v>
      </c>
      <c r="AF1927" s="2" t="s">
        <v>25</v>
      </c>
      <c r="AG1927" s="42">
        <f>IFERROR(Table2[[#This Row],[Profit]]/Table2[[#This Row],[Sales Amount]],0)</f>
        <v>0.26734832505094552</v>
      </c>
      <c r="AH1927" s="2" t="str">
        <f>TRIM(Table2[[#This Row],[Payment Modee]])</f>
        <v>UPI</v>
      </c>
      <c r="AI1927" s="2" t="s">
        <v>36</v>
      </c>
      <c r="AJ1927" s="2" t="s">
        <v>27</v>
      </c>
      <c r="AK1927" s="2" t="s">
        <v>3773</v>
      </c>
      <c r="AL1927" s="16" t="str">
        <f>IF(HOUR(Table2[[#This Row],[Order Time]])&lt;12,"Morning",IF(HOUR(Table2[[#This Row],[Order Time]])&lt;17,"Afternoon",IF(HOUR(Table2[[#This Row],[Order Time]])&lt;21,"Evening","Night")))</f>
        <v>Afternoon</v>
      </c>
      <c r="AM1927" s="16" t="s">
        <v>29</v>
      </c>
    </row>
    <row r="1928" spans="1:39" x14ac:dyDescent="0.25">
      <c r="A1928" s="13" t="s">
        <v>3774</v>
      </c>
      <c r="B1928" s="4">
        <v>45601</v>
      </c>
      <c r="C1928" s="2">
        <f>YEAR(Table2[[#This Row],[Invoice Date]])</f>
        <v>2024</v>
      </c>
      <c r="D1928" s="2" t="str">
        <f>TEXT(Table2[[#This Row],[Invoice Date]],"mmm")</f>
        <v>Nov</v>
      </c>
      <c r="E1928" s="2" t="str">
        <f>Table2[[#This Row],[Store_ID]]&amp;"-"&amp;Table2[[#This Row],[Year]]&amp;"-"&amp;Table2[[#This Row],[Month]]</f>
        <v>STR064-2024-Nov</v>
      </c>
      <c r="F1928" s="2" t="s">
        <v>472</v>
      </c>
      <c r="G1928" s="2" t="str">
        <f>_xlfn.XLOOKUP(Table2[[#This Row],[Customer_ID]],Table3[Customer_ID],Table3[Customer Name],"Not Found")</f>
        <v>Srinivas Iyer</v>
      </c>
      <c r="H1928" s="2" t="str">
        <f>_xlfn.XLOOKUP(Table2[[#This Row],[Customer_ID]],Table3[Customer_ID],Table3[Gender],"Female")</f>
        <v>Male</v>
      </c>
      <c r="I1928" s="2" t="str">
        <f>_xlfn.XLOOKUP(Table2[[#This Row],[Customer_ID]],Table3[Customer_ID],Table3[City],"Missing Memebership")</f>
        <v>Guntur</v>
      </c>
      <c r="J1928" s="2" t="str">
        <f>_xlfn.XLOOKUP(Table2[[#This Row],[Customer_ID]],Table3[Customer_ID],Table3[State],"Karnataka")</f>
        <v>Andhra Pradesh</v>
      </c>
      <c r="K1928" s="2" t="str">
        <f>_xlfn.XLOOKUP(Table2[[#This Row],[Customer_ID]],Table3[Customer_ID],Table3[Membership],"Regular")</f>
        <v>Gold</v>
      </c>
      <c r="L1928" s="2" t="s">
        <v>1301</v>
      </c>
      <c r="M1928" s="2" t="str">
        <f>_xlfn.XLOOKUP(Table2[[#This Row],[Product_ID]],Table4[Product_ID],Table4[Product_Name],"Not Found")</f>
        <v>Pantaloons Braided Belt Brown</v>
      </c>
      <c r="N1928" s="2" t="str">
        <f>_xlfn.XLOOKUP(Table2[[#This Row],[Product_ID]],Table4[Product_ID],Table4[Category],"Not Found")</f>
        <v>Belts</v>
      </c>
      <c r="O1928" s="2" t="str">
        <f>_xlfn.XLOOKUP(Table2[[#This Row],[Product_ID]],Table4[Product_ID],Table4[Subcategory],"Not Found")</f>
        <v>Braided Belt</v>
      </c>
      <c r="P1928" s="2" t="str">
        <f>_xlfn.XLOOKUP(Table2[[#This Row],[Product_ID]],Table4[Product_ID],Table4[Brand],"Missing Brand")</f>
        <v>Pantaloons</v>
      </c>
      <c r="Q1928" s="2" t="s">
        <v>800</v>
      </c>
      <c r="R1928" s="2" t="str">
        <f>_xlfn.XLOOKUP(Table2[[#This Row],[Store_ID]],Table6[Store_ID],Table6[Store Name],"Not Found")</f>
        <v>TrendMart Karimnagar Standard</v>
      </c>
      <c r="S1928" s="2">
        <f>_xlfn.XLOOKUP(Table2[[#This Row],[Store_ID]],Table6[Store_ID],Table6[Monthly Target],"Missing Target")</f>
        <v>1200000</v>
      </c>
      <c r="T1928" s="2" t="str">
        <f>_xlfn.XLOOKUP(Table2[[#This Row],[Store_ID]],Table6[Store_ID],Table6[Region],"Not Found")</f>
        <v>South Zone 2</v>
      </c>
      <c r="U1928" s="2" t="s">
        <v>153</v>
      </c>
      <c r="V1928" s="2" t="str">
        <f>_xlfn.XLOOKUP(Table2[[#This Row],[Employee_ID]],Table5[Employee_ID],Table5[Employee Name],"Not Found")</f>
        <v>Rani Mishra</v>
      </c>
      <c r="W1928" s="2">
        <v>2</v>
      </c>
      <c r="X1928" s="2">
        <v>1129.3699999999999</v>
      </c>
      <c r="Y1928" s="2">
        <v>0</v>
      </c>
      <c r="Z1928" s="2">
        <v>0</v>
      </c>
      <c r="AA1928" s="2">
        <v>12</v>
      </c>
      <c r="AB1928" s="2">
        <v>271.05</v>
      </c>
      <c r="AC1928" s="2">
        <v>2529.79</v>
      </c>
      <c r="AD1928" s="2">
        <v>1530.46</v>
      </c>
      <c r="AE1928" s="2">
        <f t="shared" si="63"/>
        <v>728.28</v>
      </c>
      <c r="AF1928" s="2" t="s">
        <v>56</v>
      </c>
      <c r="AG1928" s="42">
        <f>IFERROR(Table2[[#This Row],[Profit]]/Table2[[#This Row],[Sales Amount]],0)</f>
        <v>0.28788160282078751</v>
      </c>
      <c r="AH1928" s="2" t="str">
        <f>TRIM(Table2[[#This Row],[Payment Modee]])</f>
        <v>Credit Card</v>
      </c>
      <c r="AI1928" s="2" t="s">
        <v>26</v>
      </c>
      <c r="AJ1928" s="2" t="s">
        <v>27</v>
      </c>
      <c r="AK1928" s="2" t="s">
        <v>2146</v>
      </c>
      <c r="AL1928" s="16" t="str">
        <f>IF(HOUR(Table2[[#This Row],[Order Time]])&lt;12,"Morning",IF(HOUR(Table2[[#This Row],[Order Time]])&lt;17,"Afternoon",IF(HOUR(Table2[[#This Row],[Order Time]])&lt;21,"Evening","Night")))</f>
        <v>Afternoon</v>
      </c>
      <c r="AM1928" s="16" t="s">
        <v>29</v>
      </c>
    </row>
    <row r="1929" spans="1:39" x14ac:dyDescent="0.25">
      <c r="A1929" s="13" t="s">
        <v>3775</v>
      </c>
      <c r="B1929" s="4">
        <v>45635</v>
      </c>
      <c r="C1929" s="2">
        <f>YEAR(Table2[[#This Row],[Invoice Date]])</f>
        <v>2024</v>
      </c>
      <c r="D1929" s="2" t="str">
        <f>TEXT(Table2[[#This Row],[Invoice Date]],"mmm")</f>
        <v>Dec</v>
      </c>
      <c r="E1929" s="2" t="str">
        <f>Table2[[#This Row],[Store_ID]]&amp;"-"&amp;Table2[[#This Row],[Year]]&amp;"-"&amp;Table2[[#This Row],[Month]]</f>
        <v>STR082-2024-Dec</v>
      </c>
      <c r="F1929" s="2" t="s">
        <v>1224</v>
      </c>
      <c r="G1929" s="2" t="str">
        <f>_xlfn.XLOOKUP(Table2[[#This Row],[Customer_ID]],Table3[Customer_ID],Table3[Customer Name],"Not Found")</f>
        <v>Akhila Naicker</v>
      </c>
      <c r="H1929" s="2" t="str">
        <f>_xlfn.XLOOKUP(Table2[[#This Row],[Customer_ID]],Table3[Customer_ID],Table3[Gender],"Female")</f>
        <v>Female</v>
      </c>
      <c r="I1929" s="2" t="str">
        <f>_xlfn.XLOOKUP(Table2[[#This Row],[Customer_ID]],Table3[Customer_ID],Table3[City],"Missing Memebership")</f>
        <v>Nellore</v>
      </c>
      <c r="J1929" s="2" t="str">
        <f>_xlfn.XLOOKUP(Table2[[#This Row],[Customer_ID]],Table3[Customer_ID],Table3[State],"Karnataka")</f>
        <v>Andhra Pradesh</v>
      </c>
      <c r="K1929" s="2" t="str">
        <f>_xlfn.XLOOKUP(Table2[[#This Row],[Customer_ID]],Table3[Customer_ID],Table3[Membership],"Regular")</f>
        <v>Regular</v>
      </c>
      <c r="L1929" s="2" t="s">
        <v>1117</v>
      </c>
      <c r="M1929" s="2" t="str">
        <f>_xlfn.XLOOKUP(Table2[[#This Row],[Product_ID]],Table4[Product_ID],Table4[Product_Name],"Not Found")</f>
        <v>Killer Jeans Skinny Fit Orange</v>
      </c>
      <c r="N1929" s="2" t="str">
        <f>_xlfn.XLOOKUP(Table2[[#This Row],[Product_ID]],Table4[Product_ID],Table4[Category],"Not Found")</f>
        <v>Men Jeans</v>
      </c>
      <c r="O1929" s="2" t="str">
        <f>_xlfn.XLOOKUP(Table2[[#This Row],[Product_ID]],Table4[Product_ID],Table4[Subcategory],"Not Found")</f>
        <v>Skinny Fit</v>
      </c>
      <c r="P1929" s="2" t="str">
        <f>_xlfn.XLOOKUP(Table2[[#This Row],[Product_ID]],Table4[Product_ID],Table4[Brand],"Missing Brand")</f>
        <v>Killer Jeans</v>
      </c>
      <c r="Q1929" s="2" t="s">
        <v>405</v>
      </c>
      <c r="R1929" s="2" t="str">
        <f>_xlfn.XLOOKUP(Table2[[#This Row],[Store_ID]],Table6[Store_ID],Table6[Store Name],"Not Found")</f>
        <v>TrendMart Tirupati Standard</v>
      </c>
      <c r="S1929" s="2">
        <f>_xlfn.XLOOKUP(Table2[[#This Row],[Store_ID]],Table6[Store_ID],Table6[Monthly Target],"Missing Target")</f>
        <v>1000000</v>
      </c>
      <c r="T1929" s="2" t="str">
        <f>_xlfn.XLOOKUP(Table2[[#This Row],[Store_ID]],Table6[Store_ID],Table6[Region],"Not Found")</f>
        <v>South Zone 3</v>
      </c>
      <c r="U1929" s="2" t="s">
        <v>321</v>
      </c>
      <c r="V1929" s="2" t="str">
        <f>_xlfn.XLOOKUP(Table2[[#This Row],[Employee_ID]],Table5[Employee_ID],Table5[Employee Name],"Not Found")</f>
        <v>Sunita Ramachandran</v>
      </c>
      <c r="W1929" s="2">
        <v>3</v>
      </c>
      <c r="X1929" s="2">
        <v>1617.03</v>
      </c>
      <c r="Y1929" s="2">
        <v>0</v>
      </c>
      <c r="Z1929" s="2">
        <v>0</v>
      </c>
      <c r="AA1929" s="2">
        <v>12</v>
      </c>
      <c r="AB1929" s="2">
        <v>582.13</v>
      </c>
      <c r="AC1929" s="2">
        <v>5433.22</v>
      </c>
      <c r="AD1929" s="2">
        <v>3582.42</v>
      </c>
      <c r="AE1929" s="2">
        <f t="shared" si="63"/>
        <v>1268.67</v>
      </c>
      <c r="AF1929" s="2" t="s">
        <v>56</v>
      </c>
      <c r="AG1929" s="42">
        <f>IFERROR(Table2[[#This Row],[Profit]]/Table2[[#This Row],[Sales Amount]],0)</f>
        <v>0.2335024166148251</v>
      </c>
      <c r="AH1929" s="2" t="str">
        <f>TRIM(Table2[[#This Row],[Payment Modee]])</f>
        <v>Credit Card</v>
      </c>
      <c r="AI1929" s="2" t="s">
        <v>26</v>
      </c>
      <c r="AJ1929" s="2" t="s">
        <v>27</v>
      </c>
      <c r="AK1929" s="2" t="s">
        <v>3071</v>
      </c>
      <c r="AL1929" s="16" t="str">
        <f>IF(HOUR(Table2[[#This Row],[Order Time]])&lt;12,"Morning",IF(HOUR(Table2[[#This Row],[Order Time]])&lt;17,"Afternoon",IF(HOUR(Table2[[#This Row],[Order Time]])&lt;21,"Evening","Night")))</f>
        <v>Evening</v>
      </c>
      <c r="AM1929" s="16" t="s">
        <v>29</v>
      </c>
    </row>
    <row r="1930" spans="1:39" x14ac:dyDescent="0.25">
      <c r="A1930" s="13" t="s">
        <v>3776</v>
      </c>
      <c r="B1930" s="4">
        <v>45416</v>
      </c>
      <c r="C1930" s="2">
        <f>YEAR(Table2[[#This Row],[Invoice Date]])</f>
        <v>2024</v>
      </c>
      <c r="D1930" s="2" t="str">
        <f>TEXT(Table2[[#This Row],[Invoice Date]],"mmm")</f>
        <v>May</v>
      </c>
      <c r="E1930" s="2" t="str">
        <f>Table2[[#This Row],[Store_ID]]&amp;"-"&amp;Table2[[#This Row],[Year]]&amp;"-"&amp;Table2[[#This Row],[Month]]</f>
        <v>STR114-2024-May</v>
      </c>
      <c r="F1930" s="2" t="s">
        <v>1575</v>
      </c>
      <c r="G1930" s="2" t="str">
        <f>_xlfn.XLOOKUP(Table2[[#This Row],[Customer_ID]],Table3[Customer_ID],Table3[Customer Name],"Not Found")</f>
        <v>Kiran Sharma</v>
      </c>
      <c r="H1930" s="2" t="str">
        <f>_xlfn.XLOOKUP(Table2[[#This Row],[Customer_ID]],Table3[Customer_ID],Table3[Gender],"Female")</f>
        <v>Male</v>
      </c>
      <c r="I1930" s="2" t="str">
        <f>_xlfn.XLOOKUP(Table2[[#This Row],[Customer_ID]],Table3[Customer_ID],Table3[City],"Missing Memebership")</f>
        <v>Kollam</v>
      </c>
      <c r="J1930" s="2" t="str">
        <f>_xlfn.XLOOKUP(Table2[[#This Row],[Customer_ID]],Table3[Customer_ID],Table3[State],"Karnataka")</f>
        <v>Kerala</v>
      </c>
      <c r="K1930" s="2" t="str">
        <f>_xlfn.XLOOKUP(Table2[[#This Row],[Customer_ID]],Table3[Customer_ID],Table3[Membership],"Regular")</f>
        <v>Silver</v>
      </c>
      <c r="L1930" s="2" t="s">
        <v>301</v>
      </c>
      <c r="M1930" s="2" t="str">
        <f>_xlfn.XLOOKUP(Table2[[#This Row],[Product_ID]],Table4[Product_ID],Table4[Product_Name],"Not Found")</f>
        <v>Killer Jeans Skinny Fit Mustard</v>
      </c>
      <c r="N1930" s="2" t="str">
        <f>_xlfn.XLOOKUP(Table2[[#This Row],[Product_ID]],Table4[Product_ID],Table4[Category],"Not Found")</f>
        <v>Women Jeans</v>
      </c>
      <c r="O1930" s="2" t="str">
        <f>_xlfn.XLOOKUP(Table2[[#This Row],[Product_ID]],Table4[Product_ID],Table4[Subcategory],"Not Found")</f>
        <v>Skinny Fit</v>
      </c>
      <c r="P1930" s="2" t="str">
        <f>_xlfn.XLOOKUP(Table2[[#This Row],[Product_ID]],Table4[Product_ID],Table4[Brand],"Missing Brand")</f>
        <v>Killer Jeans</v>
      </c>
      <c r="Q1930" s="2" t="s">
        <v>807</v>
      </c>
      <c r="R1930" s="2" t="str">
        <f>_xlfn.XLOOKUP(Table2[[#This Row],[Store_ID]],Table6[Store_ID],Table6[Store Name],"Not Found")</f>
        <v>TrendMart Thiruvananthapuram High Street</v>
      </c>
      <c r="S1930" s="2">
        <f>_xlfn.XLOOKUP(Table2[[#This Row],[Store_ID]],Table6[Store_ID],Table6[Monthly Target],"Missing Target")</f>
        <v>2000000</v>
      </c>
      <c r="T1930" s="2" t="str">
        <f>_xlfn.XLOOKUP(Table2[[#This Row],[Store_ID]],Table6[Store_ID],Table6[Region],"Not Found")</f>
        <v>South Zone 1</v>
      </c>
      <c r="U1930" s="2" t="s">
        <v>49</v>
      </c>
      <c r="V1930" s="2" t="str">
        <f>_xlfn.XLOOKUP(Table2[[#This Row],[Employee_ID]],Table5[Employee_ID],Table5[Employee Name],"Not Found")</f>
        <v>Jyothi Prasad</v>
      </c>
      <c r="W1930" s="2">
        <v>1</v>
      </c>
      <c r="X1930" s="2">
        <v>1582.5</v>
      </c>
      <c r="Y1930" s="2">
        <v>10</v>
      </c>
      <c r="Z1930" s="2">
        <v>158.25</v>
      </c>
      <c r="AA1930" s="2">
        <v>12</v>
      </c>
      <c r="AB1930" s="2">
        <v>170.91</v>
      </c>
      <c r="AC1930" s="2">
        <v>1595.16</v>
      </c>
      <c r="AD1930" s="2">
        <v>1047.48</v>
      </c>
      <c r="AE1930" s="2">
        <f t="shared" si="63"/>
        <v>376.7700000000001</v>
      </c>
      <c r="AF1930" s="2" t="s">
        <v>35</v>
      </c>
      <c r="AG1930" s="42">
        <f>IFERROR(Table2[[#This Row],[Profit]]/Table2[[#This Row],[Sales Amount]],0)</f>
        <v>0.23619574211991279</v>
      </c>
      <c r="AH1930" s="2" t="str">
        <f>TRIM(Table2[[#This Row],[Payment Modee]])</f>
        <v>Debit Card</v>
      </c>
      <c r="AI1930" s="2" t="s">
        <v>26</v>
      </c>
      <c r="AJ1930" s="2" t="s">
        <v>27</v>
      </c>
      <c r="AK1930" s="2" t="s">
        <v>2565</v>
      </c>
      <c r="AL1930" s="16" t="str">
        <f>IF(HOUR(Table2[[#This Row],[Order Time]])&lt;12,"Morning",IF(HOUR(Table2[[#This Row],[Order Time]])&lt;17,"Afternoon",IF(HOUR(Table2[[#This Row],[Order Time]])&lt;21,"Evening","Night")))</f>
        <v>Evening</v>
      </c>
      <c r="AM1930" s="16" t="s">
        <v>38</v>
      </c>
    </row>
    <row r="1931" spans="1:39" x14ac:dyDescent="0.25">
      <c r="A1931" s="13" t="s">
        <v>3777</v>
      </c>
      <c r="B1931" s="4">
        <v>45566</v>
      </c>
      <c r="C1931" s="2">
        <f>YEAR(Table2[[#This Row],[Invoice Date]])</f>
        <v>2024</v>
      </c>
      <c r="D1931" s="2" t="str">
        <f>TEXT(Table2[[#This Row],[Invoice Date]],"mmm")</f>
        <v>Oct</v>
      </c>
      <c r="E1931" s="2" t="str">
        <f>Table2[[#This Row],[Store_ID]]&amp;"-"&amp;Table2[[#This Row],[Year]]&amp;"-"&amp;Table2[[#This Row],[Month]]</f>
        <v>STR014-2024-Oct</v>
      </c>
      <c r="F1931" s="2" t="s">
        <v>3213</v>
      </c>
      <c r="G1931" s="2" t="str">
        <f>_xlfn.XLOOKUP(Table2[[#This Row],[Customer_ID]],Table3[Customer_ID],Table3[Customer Name],"Not Found")</f>
        <v>Harini Raman</v>
      </c>
      <c r="H1931" s="2" t="str">
        <f>_xlfn.XLOOKUP(Table2[[#This Row],[Customer_ID]],Table3[Customer_ID],Table3[Gender],"Female")</f>
        <v>Female</v>
      </c>
      <c r="I1931" s="2" t="str">
        <f>_xlfn.XLOOKUP(Table2[[#This Row],[Customer_ID]],Table3[Customer_ID],Table3[City],"Missing Memebership")</f>
        <v>Karimnagar</v>
      </c>
      <c r="J1931" s="2" t="str">
        <f>_xlfn.XLOOKUP(Table2[[#This Row],[Customer_ID]],Table3[Customer_ID],Table3[State],"Karnataka")</f>
        <v>Telangana</v>
      </c>
      <c r="K1931" s="2" t="str">
        <f>_xlfn.XLOOKUP(Table2[[#This Row],[Customer_ID]],Table3[Customer_ID],Table3[Membership],"Regular")</f>
        <v>Gold</v>
      </c>
      <c r="L1931" s="2" t="s">
        <v>979</v>
      </c>
      <c r="M1931" s="2" t="str">
        <f>_xlfn.XLOOKUP(Table2[[#This Row],[Product_ID]],Table4[Product_ID],Table4[Product_Name],"Not Found")</f>
        <v>Metro Shoes Straight Kurti Green</v>
      </c>
      <c r="N1931" s="2" t="str">
        <f>_xlfn.XLOOKUP(Table2[[#This Row],[Product_ID]],Table4[Product_ID],Table4[Category],"Not Found")</f>
        <v>Women Kurtis</v>
      </c>
      <c r="O1931" s="2" t="str">
        <f>_xlfn.XLOOKUP(Table2[[#This Row],[Product_ID]],Table4[Product_ID],Table4[Subcategory],"Not Found")</f>
        <v>Straight Kurti</v>
      </c>
      <c r="P1931" s="2" t="str">
        <f>_xlfn.XLOOKUP(Table2[[#This Row],[Product_ID]],Table4[Product_ID],Table4[Brand],"Missing Brand")</f>
        <v>Metro Shoes</v>
      </c>
      <c r="Q1931" s="2" t="s">
        <v>129</v>
      </c>
      <c r="R1931" s="2" t="str">
        <f>_xlfn.XLOOKUP(Table2[[#This Row],[Store_ID]],Table6[Store_ID],Table6[Store Name],"Not Found")</f>
        <v>TrendMart Tirupati Outlet</v>
      </c>
      <c r="S1931" s="2">
        <f>_xlfn.XLOOKUP(Table2[[#This Row],[Store_ID]],Table6[Store_ID],Table6[Monthly Target],"Missing Target")</f>
        <v>1000000</v>
      </c>
      <c r="T1931" s="2" t="str">
        <f>_xlfn.XLOOKUP(Table2[[#This Row],[Store_ID]],Table6[Store_ID],Table6[Region],"Not Found")</f>
        <v>South Zone 3</v>
      </c>
      <c r="U1931" s="2" t="s">
        <v>283</v>
      </c>
      <c r="V1931" s="2" t="str">
        <f>_xlfn.XLOOKUP(Table2[[#This Row],[Employee_ID]],Table5[Employee_ID],Table5[Employee Name],"Not Found")</f>
        <v>Priya Balasubramaniam</v>
      </c>
      <c r="W1931" s="2">
        <v>1</v>
      </c>
      <c r="X1931" s="2">
        <v>870.49</v>
      </c>
      <c r="Y1931" s="2">
        <v>20</v>
      </c>
      <c r="Z1931" s="2">
        <v>174.1</v>
      </c>
      <c r="AA1931" s="2">
        <v>5</v>
      </c>
      <c r="AB1931" s="2">
        <v>34.82</v>
      </c>
      <c r="AC1931" s="2">
        <v>731.21</v>
      </c>
      <c r="AD1931" s="2">
        <v>599.28</v>
      </c>
      <c r="AE1931" s="2">
        <f t="shared" si="63"/>
        <v>97.11000000000007</v>
      </c>
      <c r="AF1931" s="2" t="s">
        <v>56</v>
      </c>
      <c r="AG1931" s="42">
        <f>IFERROR(Table2[[#This Row],[Profit]]/Table2[[#This Row],[Sales Amount]],0)</f>
        <v>0.13280726467088808</v>
      </c>
      <c r="AH1931" s="2" t="str">
        <f>TRIM(Table2[[#This Row],[Payment Modee]])</f>
        <v>Credit Card</v>
      </c>
      <c r="AI1931" s="2" t="s">
        <v>26</v>
      </c>
      <c r="AJ1931" s="2" t="s">
        <v>27</v>
      </c>
      <c r="AK1931" s="2" t="s">
        <v>1801</v>
      </c>
      <c r="AL1931" s="16" t="str">
        <f>IF(HOUR(Table2[[#This Row],[Order Time]])&lt;12,"Morning",IF(HOUR(Table2[[#This Row],[Order Time]])&lt;17,"Afternoon",IF(HOUR(Table2[[#This Row],[Order Time]])&lt;21,"Evening","Night")))</f>
        <v>Morning</v>
      </c>
      <c r="AM1931" s="16" t="s">
        <v>29</v>
      </c>
    </row>
    <row r="1932" spans="1:39" x14ac:dyDescent="0.25">
      <c r="A1932" s="13" t="s">
        <v>3778</v>
      </c>
      <c r="B1932" s="4">
        <v>45554</v>
      </c>
      <c r="C1932" s="2">
        <f>YEAR(Table2[[#This Row],[Invoice Date]])</f>
        <v>2024</v>
      </c>
      <c r="D1932" s="2" t="str">
        <f>TEXT(Table2[[#This Row],[Invoice Date]],"mmm")</f>
        <v>Sep</v>
      </c>
      <c r="E1932" s="2" t="str">
        <f>Table2[[#This Row],[Store_ID]]&amp;"-"&amp;Table2[[#This Row],[Year]]&amp;"-"&amp;Table2[[#This Row],[Month]]</f>
        <v>STR062-2024-Sep</v>
      </c>
      <c r="F1932" s="2" t="s">
        <v>2324</v>
      </c>
      <c r="G1932" s="2" t="str">
        <f>_xlfn.XLOOKUP(Table2[[#This Row],[Customer_ID]],Table3[Customer_ID],Table3[Customer Name],"Not Found")</f>
        <v>Feroz Iyer</v>
      </c>
      <c r="H1932" s="2" t="str">
        <f>_xlfn.XLOOKUP(Table2[[#This Row],[Customer_ID]],Table3[Customer_ID],Table3[Gender],"Female")</f>
        <v>Male</v>
      </c>
      <c r="I1932" s="2" t="str">
        <f>_xlfn.XLOOKUP(Table2[[#This Row],[Customer_ID]],Table3[Customer_ID],Table3[City],"Missing Memebership")</f>
        <v>Guntur</v>
      </c>
      <c r="J1932" s="2" t="str">
        <f>_xlfn.XLOOKUP(Table2[[#This Row],[Customer_ID]],Table3[Customer_ID],Table3[State],"Karnataka")</f>
        <v>Andhra Pradesh</v>
      </c>
      <c r="K1932" s="2" t="str">
        <f>_xlfn.XLOOKUP(Table2[[#This Row],[Customer_ID]],Table3[Customer_ID],Table3[Membership],"Regular")</f>
        <v>Gold</v>
      </c>
      <c r="L1932" s="2" t="s">
        <v>374</v>
      </c>
      <c r="M1932" s="2" t="str">
        <f>_xlfn.XLOOKUP(Table2[[#This Row],[Product_ID]],Table4[Product_ID],Table4[Product_Name],"Not Found")</f>
        <v>Woodland Bootcut Peach</v>
      </c>
      <c r="N1932" s="2" t="str">
        <f>_xlfn.XLOOKUP(Table2[[#This Row],[Product_ID]],Table4[Product_ID],Table4[Category],"Not Found")</f>
        <v>Women Jeans</v>
      </c>
      <c r="O1932" s="2" t="str">
        <f>_xlfn.XLOOKUP(Table2[[#This Row],[Product_ID]],Table4[Product_ID],Table4[Subcategory],"Not Found")</f>
        <v>Bootcut</v>
      </c>
      <c r="P1932" s="2" t="str">
        <f>_xlfn.XLOOKUP(Table2[[#This Row],[Product_ID]],Table4[Product_ID],Table4[Brand],"Missing Brand")</f>
        <v>Woodland</v>
      </c>
      <c r="Q1932" s="2" t="s">
        <v>67</v>
      </c>
      <c r="R1932" s="2" t="str">
        <f>_xlfn.XLOOKUP(Table2[[#This Row],[Store_ID]],Table6[Store_ID],Table6[Store Name],"Not Found")</f>
        <v>TrendMart Vijayawada Standard</v>
      </c>
      <c r="S1932" s="2">
        <f>_xlfn.XLOOKUP(Table2[[#This Row],[Store_ID]],Table6[Store_ID],Table6[Monthly Target],"Missing Target")</f>
        <v>1000000</v>
      </c>
      <c r="T1932" s="2" t="str">
        <f>_xlfn.XLOOKUP(Table2[[#This Row],[Store_ID]],Table6[Store_ID],Table6[Region],"Not Found")</f>
        <v>South Zone 3</v>
      </c>
      <c r="U1932" s="2" t="s">
        <v>330</v>
      </c>
      <c r="V1932" s="2" t="str">
        <f>_xlfn.XLOOKUP(Table2[[#This Row],[Employee_ID]],Table5[Employee_ID],Table5[Employee Name],"Not Found")</f>
        <v>Malini Gowda</v>
      </c>
      <c r="W1932" s="2">
        <v>3</v>
      </c>
      <c r="X1932" s="2">
        <v>1468.21</v>
      </c>
      <c r="Y1932" s="2">
        <v>10</v>
      </c>
      <c r="Z1932" s="2">
        <v>440.46</v>
      </c>
      <c r="AA1932" s="2">
        <v>12</v>
      </c>
      <c r="AB1932" s="2">
        <v>475.7</v>
      </c>
      <c r="AC1932" s="2">
        <v>4439.87</v>
      </c>
      <c r="AD1932" s="2">
        <v>3146.13</v>
      </c>
      <c r="AE1932" s="2">
        <f t="shared" si="63"/>
        <v>818.03999999999974</v>
      </c>
      <c r="AF1932" s="2" t="s">
        <v>35</v>
      </c>
      <c r="AG1932" s="42">
        <f>IFERROR(Table2[[#This Row],[Profit]]/Table2[[#This Row],[Sales Amount]],0)</f>
        <v>0.18424863791056939</v>
      </c>
      <c r="AH1932" s="2" t="str">
        <f>TRIM(Table2[[#This Row],[Payment Modee]])</f>
        <v>Debit Card</v>
      </c>
      <c r="AI1932" s="2" t="s">
        <v>26</v>
      </c>
      <c r="AJ1932" s="2" t="s">
        <v>27</v>
      </c>
      <c r="AK1932" s="2" t="s">
        <v>210</v>
      </c>
      <c r="AL1932" s="16" t="str">
        <f>IF(HOUR(Table2[[#This Row],[Order Time]])&lt;12,"Morning",IF(HOUR(Table2[[#This Row],[Order Time]])&lt;17,"Afternoon",IF(HOUR(Table2[[#This Row],[Order Time]])&lt;21,"Evening","Night")))</f>
        <v>Afternoon</v>
      </c>
      <c r="AM1932" s="16" t="s">
        <v>29</v>
      </c>
    </row>
    <row r="1933" spans="1:39" x14ac:dyDescent="0.25">
      <c r="A1933" s="13" t="s">
        <v>3779</v>
      </c>
      <c r="B1933" s="4">
        <v>45537</v>
      </c>
      <c r="C1933" s="2">
        <f>YEAR(Table2[[#This Row],[Invoice Date]])</f>
        <v>2024</v>
      </c>
      <c r="D1933" s="2" t="str">
        <f>TEXT(Table2[[#This Row],[Invoice Date]],"mmm")</f>
        <v>Sep</v>
      </c>
      <c r="E1933" s="2" t="str">
        <f>Table2[[#This Row],[Store_ID]]&amp;"-"&amp;Table2[[#This Row],[Year]]&amp;"-"&amp;Table2[[#This Row],[Month]]</f>
        <v>STR092-2024-Sep</v>
      </c>
      <c r="F1933" s="2" t="s">
        <v>1323</v>
      </c>
      <c r="G1933" s="2" t="str">
        <f>_xlfn.XLOOKUP(Table2[[#This Row],[Customer_ID]],Table3[Customer_ID],Table3[Customer Name],"Not Found")</f>
        <v>Siddharth Subramaniam</v>
      </c>
      <c r="H1933" s="2" t="str">
        <f>_xlfn.XLOOKUP(Table2[[#This Row],[Customer_ID]],Table3[Customer_ID],Table3[Gender],"Female")</f>
        <v>Male</v>
      </c>
      <c r="I1933" s="2" t="str">
        <f>_xlfn.XLOOKUP(Table2[[#This Row],[Customer_ID]],Table3[Customer_ID],Table3[City],"Missing Memebership")</f>
        <v>Hyderabad</v>
      </c>
      <c r="J1933" s="2" t="str">
        <f>_xlfn.XLOOKUP(Table2[[#This Row],[Customer_ID]],Table3[Customer_ID],Table3[State],"Karnataka")</f>
        <v>Telangana</v>
      </c>
      <c r="K1933" s="2" t="str">
        <f>_xlfn.XLOOKUP(Table2[[#This Row],[Customer_ID]],Table3[Customer_ID],Table3[Membership],"Regular")</f>
        <v>Regular</v>
      </c>
      <c r="L1933" s="2" t="s">
        <v>2641</v>
      </c>
      <c r="M1933" s="2" t="str">
        <f>_xlfn.XLOOKUP(Table2[[#This Row],[Product_ID]],Table4[Product_ID],Table4[Product_Name],"Not Found")</f>
        <v>Libas Polo Peach</v>
      </c>
      <c r="N1933" s="2" t="str">
        <f>_xlfn.XLOOKUP(Table2[[#This Row],[Product_ID]],Table4[Product_ID],Table4[Category],"Not Found")</f>
        <v>Men T-Shirts</v>
      </c>
      <c r="O1933" s="2" t="str">
        <f>_xlfn.XLOOKUP(Table2[[#This Row],[Product_ID]],Table4[Product_ID],Table4[Subcategory],"Not Found")</f>
        <v>Polo</v>
      </c>
      <c r="P1933" s="2" t="str">
        <f>_xlfn.XLOOKUP(Table2[[#This Row],[Product_ID]],Table4[Product_ID],Table4[Brand],"Missing Brand")</f>
        <v>Libas</v>
      </c>
      <c r="Q1933" s="2" t="s">
        <v>245</v>
      </c>
      <c r="R1933" s="2" t="str">
        <f>_xlfn.XLOOKUP(Table2[[#This Row],[Store_ID]],Table6[Store_ID],Table6[Store Name],"Not Found")</f>
        <v>TrendMart Kochi Standard</v>
      </c>
      <c r="S1933" s="2">
        <f>_xlfn.XLOOKUP(Table2[[#This Row],[Store_ID]],Table6[Store_ID],Table6[Monthly Target],"Missing Target")</f>
        <v>1500000</v>
      </c>
      <c r="T1933" s="2" t="str">
        <f>_xlfn.XLOOKUP(Table2[[#This Row],[Store_ID]],Table6[Store_ID],Table6[Region],"Not Found")</f>
        <v>South Zone 1</v>
      </c>
      <c r="U1933" s="2" t="s">
        <v>417</v>
      </c>
      <c r="V1933" s="2" t="str">
        <f>_xlfn.XLOOKUP(Table2[[#This Row],[Employee_ID]],Table5[Employee_ID],Table5[Employee Name],"Not Found")</f>
        <v>Arjun Krishnan</v>
      </c>
      <c r="W1933" s="2">
        <v>1</v>
      </c>
      <c r="X1933" s="2">
        <v>661.34</v>
      </c>
      <c r="Y1933" s="2">
        <v>30</v>
      </c>
      <c r="Z1933" s="2">
        <v>198.4</v>
      </c>
      <c r="AA1933" s="2">
        <v>5</v>
      </c>
      <c r="AB1933" s="2">
        <v>23.15</v>
      </c>
      <c r="AC1933" s="2">
        <v>486.09</v>
      </c>
      <c r="AD1933" s="2">
        <v>403.9</v>
      </c>
      <c r="AE1933" s="2">
        <f t="shared" si="63"/>
        <v>59.04</v>
      </c>
      <c r="AF1933" s="2" t="s">
        <v>25</v>
      </c>
      <c r="AG1933" s="42">
        <f>IFERROR(Table2[[#This Row],[Profit]]/Table2[[#This Row],[Sales Amount]],0)</f>
        <v>0.12145898907609702</v>
      </c>
      <c r="AH1933" s="2" t="str">
        <f>TRIM(Table2[[#This Row],[Payment Modee]])</f>
        <v>UPI</v>
      </c>
      <c r="AI1933" s="2" t="s">
        <v>36</v>
      </c>
      <c r="AJ1933" s="2" t="s">
        <v>27</v>
      </c>
      <c r="AK1933" s="2" t="s">
        <v>3012</v>
      </c>
      <c r="AL1933" s="16" t="str">
        <f>IF(HOUR(Table2[[#This Row],[Order Time]])&lt;12,"Morning",IF(HOUR(Table2[[#This Row],[Order Time]])&lt;17,"Afternoon",IF(HOUR(Table2[[#This Row],[Order Time]])&lt;21,"Evening","Night")))</f>
        <v>Afternoon</v>
      </c>
      <c r="AM1933" s="16" t="s">
        <v>29</v>
      </c>
    </row>
    <row r="1934" spans="1:39" x14ac:dyDescent="0.25">
      <c r="A1934" s="13" t="s">
        <v>3780</v>
      </c>
      <c r="B1934" s="4">
        <v>45619</v>
      </c>
      <c r="C1934" s="2">
        <f>YEAR(Table2[[#This Row],[Invoice Date]])</f>
        <v>2024</v>
      </c>
      <c r="D1934" s="2" t="str">
        <f>TEXT(Table2[[#This Row],[Invoice Date]],"mmm")</f>
        <v>Nov</v>
      </c>
      <c r="E1934" s="2" t="str">
        <f>Table2[[#This Row],[Store_ID]]&amp;"-"&amp;Table2[[#This Row],[Year]]&amp;"-"&amp;Table2[[#This Row],[Month]]</f>
        <v>STR107-2024-Nov</v>
      </c>
      <c r="F1934" s="2" t="s">
        <v>1276</v>
      </c>
      <c r="G1934" s="2" t="str">
        <f>_xlfn.XLOOKUP(Table2[[#This Row],[Customer_ID]],Table3[Customer_ID],Table3[Customer Name],"Not Found")</f>
        <v>Ganapathy Hegde</v>
      </c>
      <c r="H1934" s="2" t="str">
        <f>_xlfn.XLOOKUP(Table2[[#This Row],[Customer_ID]],Table3[Customer_ID],Table3[Gender],"Female")</f>
        <v>Male</v>
      </c>
      <c r="I1934" s="2" t="str">
        <f>_xlfn.XLOOKUP(Table2[[#This Row],[Customer_ID]],Table3[Customer_ID],Table3[City],"Missing Memebership")</f>
        <v>Tiruchirappalli</v>
      </c>
      <c r="J1934" s="2" t="str">
        <f>_xlfn.XLOOKUP(Table2[[#This Row],[Customer_ID]],Table3[Customer_ID],Table3[State],"Karnataka")</f>
        <v>Tamil Nadu</v>
      </c>
      <c r="K1934" s="2" t="str">
        <f>_xlfn.XLOOKUP(Table2[[#This Row],[Customer_ID]],Table3[Customer_ID],Table3[Membership],"Regular")</f>
        <v>Silver</v>
      </c>
      <c r="L1934" s="2" t="s">
        <v>430</v>
      </c>
      <c r="M1934" s="2" t="str">
        <f>_xlfn.XLOOKUP(Table2[[#This Row],[Product_ID]],Table4[Product_ID],Table4[Product_Name],"Not Found")</f>
        <v>US Polo Assn Bootcut Black</v>
      </c>
      <c r="N1934" s="2" t="str">
        <f>_xlfn.XLOOKUP(Table2[[#This Row],[Product_ID]],Table4[Product_ID],Table4[Category],"Not Found")</f>
        <v>Women Jeans</v>
      </c>
      <c r="O1934" s="2" t="str">
        <f>_xlfn.XLOOKUP(Table2[[#This Row],[Product_ID]],Table4[Product_ID],Table4[Subcategory],"Not Found")</f>
        <v>Bootcut</v>
      </c>
      <c r="P1934" s="2" t="str">
        <f>_xlfn.XLOOKUP(Table2[[#This Row],[Product_ID]],Table4[Product_ID],Table4[Brand],"Missing Brand")</f>
        <v>US Polo Assn</v>
      </c>
      <c r="Q1934" s="2" t="s">
        <v>914</v>
      </c>
      <c r="R1934" s="2" t="str">
        <f>_xlfn.XLOOKUP(Table2[[#This Row],[Store_ID]],Table6[Store_ID],Table6[Store Name],"Not Found")</f>
        <v>TrendMart Kochi High Street</v>
      </c>
      <c r="S1934" s="2">
        <f>_xlfn.XLOOKUP(Table2[[#This Row],[Store_ID]],Table6[Store_ID],Table6[Monthly Target],"Missing Target")</f>
        <v>1500000</v>
      </c>
      <c r="T1934" s="2" t="str">
        <f>_xlfn.XLOOKUP(Table2[[#This Row],[Store_ID]],Table6[Store_ID],Table6[Region],"Not Found")</f>
        <v>South Zone 1</v>
      </c>
      <c r="U1934" s="2" t="s">
        <v>181</v>
      </c>
      <c r="V1934" s="2" t="str">
        <f>_xlfn.XLOOKUP(Table2[[#This Row],[Employee_ID]],Table5[Employee_ID],Table5[Employee Name],"Not Found")</f>
        <v>Dhruv Mishra</v>
      </c>
      <c r="W1934" s="2">
        <v>1</v>
      </c>
      <c r="X1934" s="2">
        <v>1474.45</v>
      </c>
      <c r="Y1934" s="2">
        <v>10</v>
      </c>
      <c r="Z1934" s="2">
        <v>147.44</v>
      </c>
      <c r="AA1934" s="2">
        <v>12</v>
      </c>
      <c r="AB1934" s="2">
        <v>159.24</v>
      </c>
      <c r="AC1934" s="2">
        <v>1486.25</v>
      </c>
      <c r="AD1934" s="2">
        <v>834.96</v>
      </c>
      <c r="AE1934" s="2">
        <f t="shared" si="63"/>
        <v>492.04999999999995</v>
      </c>
      <c r="AF1934" s="2" t="s">
        <v>25</v>
      </c>
      <c r="AG1934" s="42">
        <f>IFERROR(Table2[[#This Row],[Profit]]/Table2[[#This Row],[Sales Amount]],0)</f>
        <v>0.33106812447434814</v>
      </c>
      <c r="AH1934" s="2" t="str">
        <f>TRIM(Table2[[#This Row],[Payment Modee]])</f>
        <v>UPI</v>
      </c>
      <c r="AI1934" s="2" t="s">
        <v>26</v>
      </c>
      <c r="AJ1934" s="2" t="s">
        <v>27</v>
      </c>
      <c r="AK1934" s="2" t="s">
        <v>2247</v>
      </c>
      <c r="AL1934" s="16" t="str">
        <f>IF(HOUR(Table2[[#This Row],[Order Time]])&lt;12,"Morning",IF(HOUR(Table2[[#This Row],[Order Time]])&lt;17,"Afternoon",IF(HOUR(Table2[[#This Row],[Order Time]])&lt;21,"Evening","Night")))</f>
        <v>Evening</v>
      </c>
      <c r="AM1934" s="16" t="s">
        <v>38</v>
      </c>
    </row>
    <row r="1935" spans="1:39" x14ac:dyDescent="0.25">
      <c r="A1935" s="13" t="s">
        <v>3781</v>
      </c>
      <c r="B1935" s="4">
        <v>45645</v>
      </c>
      <c r="C1935" s="2">
        <f>YEAR(Table2[[#This Row],[Invoice Date]])</f>
        <v>2024</v>
      </c>
      <c r="D1935" s="2" t="str">
        <f>TEXT(Table2[[#This Row],[Invoice Date]],"mmm")</f>
        <v>Dec</v>
      </c>
      <c r="E1935" s="2" t="str">
        <f>Table2[[#This Row],[Store_ID]]&amp;"-"&amp;Table2[[#This Row],[Year]]&amp;"-"&amp;Table2[[#This Row],[Month]]</f>
        <v>STR091-2024-Dec</v>
      </c>
      <c r="F1935" s="2" t="s">
        <v>1217</v>
      </c>
      <c r="G1935" s="2" t="str">
        <f>_xlfn.XLOOKUP(Table2[[#This Row],[Customer_ID]],Table3[Customer_ID],Table3[Customer Name],"Not Found")</f>
        <v>Varsha Subramaniam</v>
      </c>
      <c r="H1935" s="2" t="str">
        <f>_xlfn.XLOOKUP(Table2[[#This Row],[Customer_ID]],Table3[Customer_ID],Table3[Gender],"Female")</f>
        <v>Female</v>
      </c>
      <c r="I1935" s="2" t="str">
        <f>_xlfn.XLOOKUP(Table2[[#This Row],[Customer_ID]],Table3[Customer_ID],Table3[City],"Missing Memebership")</f>
        <v>Vijayawada</v>
      </c>
      <c r="J1935" s="2" t="str">
        <f>_xlfn.XLOOKUP(Table2[[#This Row],[Customer_ID]],Table3[Customer_ID],Table3[State],"Karnataka")</f>
        <v>Andhra Pradesh</v>
      </c>
      <c r="K1935" s="2" t="str">
        <f>_xlfn.XLOOKUP(Table2[[#This Row],[Customer_ID]],Table3[Customer_ID],Table3[Membership],"Regular")</f>
        <v>Silver</v>
      </c>
      <c r="L1935" s="2" t="s">
        <v>556</v>
      </c>
      <c r="M1935" s="2" t="str">
        <f>_xlfn.XLOOKUP(Table2[[#This Row],[Product_ID]],Table4[Product_ID],Table4[Product_Name],"Not Found")</f>
        <v>Reebok Georgette Saree Charcoal</v>
      </c>
      <c r="N1935" s="2" t="str">
        <f>_xlfn.XLOOKUP(Table2[[#This Row],[Product_ID]],Table4[Product_ID],Table4[Category],"Not Found")</f>
        <v>Women Sarees</v>
      </c>
      <c r="O1935" s="2" t="str">
        <f>_xlfn.XLOOKUP(Table2[[#This Row],[Product_ID]],Table4[Product_ID],Table4[Subcategory],"Not Found")</f>
        <v>Georgette Saree</v>
      </c>
      <c r="P1935" s="2" t="str">
        <f>_xlfn.XLOOKUP(Table2[[#This Row],[Product_ID]],Table4[Product_ID],Table4[Brand],"Missing Brand")</f>
        <v>Reebok</v>
      </c>
      <c r="Q1935" s="2" t="s">
        <v>699</v>
      </c>
      <c r="R1935" s="2" t="str">
        <f>_xlfn.XLOOKUP(Table2[[#This Row],[Store_ID]],Table6[Store_ID],Table6[Store Name],"Not Found")</f>
        <v>TrendMart Nizamabad Standard</v>
      </c>
      <c r="S1935" s="2">
        <f>_xlfn.XLOOKUP(Table2[[#This Row],[Store_ID]],Table6[Store_ID],Table6[Monthly Target],"Missing Target")</f>
        <v>1500000</v>
      </c>
      <c r="T1935" s="2" t="str">
        <f>_xlfn.XLOOKUP(Table2[[#This Row],[Store_ID]],Table6[Store_ID],Table6[Region],"Not Found")</f>
        <v>South Zone 2</v>
      </c>
      <c r="U1935" s="2" t="s">
        <v>92</v>
      </c>
      <c r="V1935" s="2" t="str">
        <f>_xlfn.XLOOKUP(Table2[[#This Row],[Employee_ID]],Table5[Employee_ID],Table5[Employee Name],"Not Found")</f>
        <v>Preethi Singh</v>
      </c>
      <c r="W1935" s="2">
        <v>2</v>
      </c>
      <c r="X1935" s="2">
        <v>1968.49</v>
      </c>
      <c r="Y1935" s="2">
        <v>10</v>
      </c>
      <c r="Z1935" s="2">
        <v>393.7</v>
      </c>
      <c r="AA1935" s="2">
        <v>12</v>
      </c>
      <c r="AB1935" s="2">
        <v>425.19</v>
      </c>
      <c r="AC1935" s="2">
        <v>3968.47</v>
      </c>
      <c r="AD1935" s="2">
        <v>2756.76</v>
      </c>
      <c r="AE1935" s="2">
        <f t="shared" si="63"/>
        <v>786.51999999999953</v>
      </c>
      <c r="AF1935" s="2" t="s">
        <v>25</v>
      </c>
      <c r="AG1935" s="42">
        <f>IFERROR(Table2[[#This Row],[Profit]]/Table2[[#This Row],[Sales Amount]],0)</f>
        <v>0.19819225041388736</v>
      </c>
      <c r="AH1935" s="2" t="str">
        <f>TRIM(Table2[[#This Row],[Payment Modee]])</f>
        <v>UPI</v>
      </c>
      <c r="AI1935" s="2" t="s">
        <v>36</v>
      </c>
      <c r="AJ1935" s="2" t="s">
        <v>27</v>
      </c>
      <c r="AK1935" s="2" t="s">
        <v>2186</v>
      </c>
      <c r="AL1935" s="16" t="str">
        <f>IF(HOUR(Table2[[#This Row],[Order Time]])&lt;12,"Morning",IF(HOUR(Table2[[#This Row],[Order Time]])&lt;17,"Afternoon",IF(HOUR(Table2[[#This Row],[Order Time]])&lt;21,"Evening","Night")))</f>
        <v>Morning</v>
      </c>
      <c r="AM1935" s="16" t="s">
        <v>29</v>
      </c>
    </row>
    <row r="1936" spans="1:39" x14ac:dyDescent="0.25">
      <c r="A1936" s="14" t="s">
        <v>9197</v>
      </c>
      <c r="B1936" s="8">
        <v>45526</v>
      </c>
      <c r="C1936" s="7">
        <f>YEAR(Table2[[#This Row],[Invoice Date]])</f>
        <v>2024</v>
      </c>
      <c r="D1936" s="7" t="str">
        <f>TEXT(Table2[[#This Row],[Invoice Date]],"mmm")</f>
        <v>Aug</v>
      </c>
      <c r="E1936" s="7" t="str">
        <f>Table2[[#This Row],[Store_ID]]&amp;"-"&amp;Table2[[#This Row],[Year]]&amp;"-"&amp;Table2[[#This Row],[Month]]</f>
        <v>STR054-2024-Aug</v>
      </c>
      <c r="F1936" s="7" t="s">
        <v>333</v>
      </c>
      <c r="G1936" s="7" t="str">
        <f>_xlfn.XLOOKUP(Table2[[#This Row],[Customer_ID]],Table3[Customer_ID],Table3[Customer Name],"Not Found")</f>
        <v>Hariharan Menon</v>
      </c>
      <c r="H1936" s="7" t="str">
        <f>_xlfn.XLOOKUP(Table2[[#This Row],[Customer_ID]],Table3[Customer_ID],Table3[Gender],"Female")</f>
        <v>Male</v>
      </c>
      <c r="I1936" s="7" t="str">
        <f>_xlfn.XLOOKUP(Table2[[#This Row],[Customer_ID]],Table3[Customer_ID],Table3[City],"Missing Memebership")</f>
        <v>Hubballi</v>
      </c>
      <c r="J1936" s="7" t="str">
        <f>_xlfn.XLOOKUP(Table2[[#This Row],[Customer_ID]],Table3[Customer_ID],Table3[State],"Karnataka")</f>
        <v>Karnataka</v>
      </c>
      <c r="K1936" s="7" t="str">
        <f>_xlfn.XLOOKUP(Table2[[#This Row],[Customer_ID]],Table3[Customer_ID],Table3[Membership],"Regular")</f>
        <v>Platinum</v>
      </c>
      <c r="L1936" s="7" t="s">
        <v>1048</v>
      </c>
      <c r="M1936" s="7" t="str">
        <f>_xlfn.XLOOKUP(Table2[[#This Row],[Product_ID]],Table4[Product_ID],Table4[Product_Name],"Not Found")</f>
        <v>Allen Solly Kids Shorts Teal</v>
      </c>
      <c r="N1936" s="7" t="str">
        <f>_xlfn.XLOOKUP(Table2[[#This Row],[Product_ID]],Table4[Product_ID],Table4[Category],"Not Found")</f>
        <v>Kids Wear</v>
      </c>
      <c r="O1936" s="7" t="str">
        <f>_xlfn.XLOOKUP(Table2[[#This Row],[Product_ID]],Table4[Product_ID],Table4[Subcategory],"Not Found")</f>
        <v>Kids Shorts</v>
      </c>
      <c r="P1936" s="7" t="str">
        <f>_xlfn.XLOOKUP(Table2[[#This Row],[Product_ID]],Table4[Product_ID],Table4[Brand],"Missing Brand")</f>
        <v>Allen Solly</v>
      </c>
      <c r="Q1936" s="7" t="s">
        <v>712</v>
      </c>
      <c r="R1936" s="7" t="str">
        <f>_xlfn.XLOOKUP(Table2[[#This Row],[Store_ID]],Table6[Store_ID],Table6[Store Name],"Not Found")</f>
        <v>TrendMart Thoothukudi Mall Kiosk</v>
      </c>
      <c r="S1936" s="7">
        <f>_xlfn.XLOOKUP(Table2[[#This Row],[Store_ID]],Table6[Store_ID],Table6[Monthly Target],"Missing Target")</f>
        <v>2000000</v>
      </c>
      <c r="T1936" s="7" t="str">
        <f>_xlfn.XLOOKUP(Table2[[#This Row],[Store_ID]],Table6[Store_ID],Table6[Region],"Not Found")</f>
        <v>South Zone 1</v>
      </c>
      <c r="U1936" s="7" t="s">
        <v>49</v>
      </c>
      <c r="V1936" s="7" t="str">
        <f>_xlfn.XLOOKUP(Table2[[#This Row],[Employee_ID]],Table5[Employee_ID],Table5[Employee Name],"Not Found")</f>
        <v>Jyothi Prasad</v>
      </c>
      <c r="W1936" s="7">
        <v>0</v>
      </c>
      <c r="X1936" s="7">
        <v>611.83000000000004</v>
      </c>
      <c r="Y1936" s="7">
        <v>0</v>
      </c>
      <c r="Z1936" s="7">
        <v>0</v>
      </c>
      <c r="AA1936" s="7">
        <v>5</v>
      </c>
      <c r="AB1936" s="7">
        <v>0</v>
      </c>
      <c r="AC1936" s="7">
        <v>0</v>
      </c>
      <c r="AD1936" s="7">
        <v>0</v>
      </c>
      <c r="AE1936" s="7">
        <v>0</v>
      </c>
      <c r="AF1936" s="2" t="s">
        <v>25</v>
      </c>
      <c r="AG1936" s="42">
        <f>IFERROR(Table2[[#This Row],[Profit]]/Table2[[#This Row],[Sales Amount]],0)</f>
        <v>0</v>
      </c>
      <c r="AH1936" s="2" t="str">
        <f>TRIM(Table2[[#This Row],[Payment Modee]])</f>
        <v>UPI</v>
      </c>
      <c r="AI1936" s="7" t="s">
        <v>26</v>
      </c>
      <c r="AJ1936" s="7" t="s">
        <v>27</v>
      </c>
      <c r="AK1936" s="7" t="s">
        <v>819</v>
      </c>
      <c r="AL1936" s="17" t="str">
        <f>IF(HOUR(Table2[[#This Row],[Order Time]])&lt;12,"Morning",IF(HOUR(Table2[[#This Row],[Order Time]])&lt;17,"Afternoon",IF(HOUR(Table2[[#This Row],[Order Time]])&lt;21,"Evening","Night")))</f>
        <v>Evening</v>
      </c>
      <c r="AM1936" s="17" t="s">
        <v>29</v>
      </c>
    </row>
    <row r="1937" spans="1:39" x14ac:dyDescent="0.25">
      <c r="A1937" s="13" t="s">
        <v>3782</v>
      </c>
      <c r="B1937" s="4">
        <v>45561</v>
      </c>
      <c r="C1937" s="2">
        <f>YEAR(Table2[[#This Row],[Invoice Date]])</f>
        <v>2024</v>
      </c>
      <c r="D1937" s="2" t="str">
        <f>TEXT(Table2[[#This Row],[Invoice Date]],"mmm")</f>
        <v>Sep</v>
      </c>
      <c r="E1937" s="2" t="str">
        <f>Table2[[#This Row],[Store_ID]]&amp;"-"&amp;Table2[[#This Row],[Year]]&amp;"-"&amp;Table2[[#This Row],[Month]]</f>
        <v>STR077-2024-Sep</v>
      </c>
      <c r="F1937" s="2" t="s">
        <v>2997</v>
      </c>
      <c r="G1937" s="2" t="str">
        <f>_xlfn.XLOOKUP(Table2[[#This Row],[Customer_ID]],Table3[Customer_ID],Table3[Customer Name],"Not Found")</f>
        <v>Gokul Chetty</v>
      </c>
      <c r="H1937" s="2" t="str">
        <f>_xlfn.XLOOKUP(Table2[[#This Row],[Customer_ID]],Table3[Customer_ID],Table3[Gender],"Female")</f>
        <v>Male</v>
      </c>
      <c r="I1937" s="2" t="str">
        <f>_xlfn.XLOOKUP(Table2[[#This Row],[Customer_ID]],Table3[Customer_ID],Table3[City],"Missing Memebership")</f>
        <v>Mangaluru</v>
      </c>
      <c r="J1937" s="2" t="str">
        <f>_xlfn.XLOOKUP(Table2[[#This Row],[Customer_ID]],Table3[Customer_ID],Table3[State],"Karnataka")</f>
        <v>Karnataka</v>
      </c>
      <c r="K1937" s="2" t="str">
        <f>_xlfn.XLOOKUP(Table2[[#This Row],[Customer_ID]],Table3[Customer_ID],Table3[Membership],"Regular")</f>
        <v>Silver</v>
      </c>
      <c r="L1937" s="2" t="s">
        <v>962</v>
      </c>
      <c r="M1937" s="2" t="str">
        <f>_xlfn.XLOOKUP(Table2[[#This Row],[Product_ID]],Table4[Product_ID],Table4[Product_Name],"Not Found")</f>
        <v>Max Fashion Formal Shoes Orange</v>
      </c>
      <c r="N1937" s="2" t="str">
        <f>_xlfn.XLOOKUP(Table2[[#This Row],[Product_ID]],Table4[Product_ID],Table4[Category],"Not Found")</f>
        <v>Footwear</v>
      </c>
      <c r="O1937" s="2" t="str">
        <f>_xlfn.XLOOKUP(Table2[[#This Row],[Product_ID]],Table4[Product_ID],Table4[Subcategory],"Not Found")</f>
        <v>Formal Shoes</v>
      </c>
      <c r="P1937" s="2" t="str">
        <f>_xlfn.XLOOKUP(Table2[[#This Row],[Product_ID]],Table4[Product_ID],Table4[Brand],"Missing Brand")</f>
        <v>Max Fashion</v>
      </c>
      <c r="Q1937" s="2" t="s">
        <v>557</v>
      </c>
      <c r="R1937" s="2" t="str">
        <f>_xlfn.XLOOKUP(Table2[[#This Row],[Store_ID]],Table6[Store_ID],Table6[Store Name],"Not Found")</f>
        <v>TrendMart Hyderabad Mall Kiosk</v>
      </c>
      <c r="S1937" s="2">
        <f>_xlfn.XLOOKUP(Table2[[#This Row],[Store_ID]],Table6[Store_ID],Table6[Monthly Target],"Missing Target")</f>
        <v>2500000</v>
      </c>
      <c r="T1937" s="2" t="str">
        <f>_xlfn.XLOOKUP(Table2[[#This Row],[Store_ID]],Table6[Store_ID],Table6[Region],"Not Found")</f>
        <v>South Zone 2</v>
      </c>
      <c r="U1937" s="2" t="s">
        <v>417</v>
      </c>
      <c r="V1937" s="2" t="str">
        <f>_xlfn.XLOOKUP(Table2[[#This Row],[Employee_ID]],Table5[Employee_ID],Table5[Employee Name],"Not Found")</f>
        <v>Arjun Krishnan</v>
      </c>
      <c r="W1937" s="2">
        <v>2</v>
      </c>
      <c r="X1937" s="2">
        <v>2109.69</v>
      </c>
      <c r="Y1937" s="2">
        <v>30</v>
      </c>
      <c r="Z1937" s="2">
        <v>1265.81</v>
      </c>
      <c r="AA1937" s="2">
        <v>12</v>
      </c>
      <c r="AB1937" s="2">
        <v>354.43</v>
      </c>
      <c r="AC1937" s="2">
        <v>3308</v>
      </c>
      <c r="AD1937" s="2">
        <v>3084.46</v>
      </c>
      <c r="AE1937" s="2">
        <f t="shared" ref="AE1937:AE1968" si="64">(AC1937-AD1937-AB1937)</f>
        <v>-130.89000000000004</v>
      </c>
      <c r="AF1937" s="2" t="s">
        <v>25</v>
      </c>
      <c r="AG1937" s="42">
        <f>IFERROR(Table2[[#This Row],[Profit]]/Table2[[#This Row],[Sales Amount]],0)</f>
        <v>-3.9567714631197112E-2</v>
      </c>
      <c r="AH1937" s="2" t="str">
        <f>TRIM(Table2[[#This Row],[Payment Modee]])</f>
        <v>UPI</v>
      </c>
      <c r="AI1937" s="2" t="s">
        <v>36</v>
      </c>
      <c r="AJ1937" s="2" t="s">
        <v>27</v>
      </c>
      <c r="AK1937" s="2" t="s">
        <v>2897</v>
      </c>
      <c r="AL1937" s="16" t="str">
        <f>IF(HOUR(Table2[[#This Row],[Order Time]])&lt;12,"Morning",IF(HOUR(Table2[[#This Row],[Order Time]])&lt;17,"Afternoon",IF(HOUR(Table2[[#This Row],[Order Time]])&lt;21,"Evening","Night")))</f>
        <v>Morning</v>
      </c>
      <c r="AM1937" s="16" t="s">
        <v>29</v>
      </c>
    </row>
    <row r="1938" spans="1:39" x14ac:dyDescent="0.25">
      <c r="A1938" s="13" t="s">
        <v>3783</v>
      </c>
      <c r="B1938" s="4">
        <v>45548</v>
      </c>
      <c r="C1938" s="2">
        <f>YEAR(Table2[[#This Row],[Invoice Date]])</f>
        <v>2024</v>
      </c>
      <c r="D1938" s="2" t="str">
        <f>TEXT(Table2[[#This Row],[Invoice Date]],"mmm")</f>
        <v>Sep</v>
      </c>
      <c r="E1938" s="2" t="str">
        <f>Table2[[#This Row],[Store_ID]]&amp;"-"&amp;Table2[[#This Row],[Year]]&amp;"-"&amp;Table2[[#This Row],[Month]]</f>
        <v>STR108-2024-Sep</v>
      </c>
      <c r="F1938" s="2" t="s">
        <v>1073</v>
      </c>
      <c r="G1938" s="2" t="str">
        <f>_xlfn.XLOOKUP(Table2[[#This Row],[Customer_ID]],Table3[Customer_ID],Table3[Customer Name],"Not Found")</f>
        <v>Tejaswini Kamath</v>
      </c>
      <c r="H1938" s="2" t="str">
        <f>_xlfn.XLOOKUP(Table2[[#This Row],[Customer_ID]],Table3[Customer_ID],Table3[Gender],"Female")</f>
        <v>Female</v>
      </c>
      <c r="I1938" s="2" t="str">
        <f>_xlfn.XLOOKUP(Table2[[#This Row],[Customer_ID]],Table3[Customer_ID],Table3[City],"Missing Memebership")</f>
        <v>Thrissur</v>
      </c>
      <c r="J1938" s="2" t="str">
        <f>_xlfn.XLOOKUP(Table2[[#This Row],[Customer_ID]],Table3[Customer_ID],Table3[State],"Karnataka")</f>
        <v>Kerala</v>
      </c>
      <c r="K1938" s="2" t="str">
        <f>_xlfn.XLOOKUP(Table2[[#This Row],[Customer_ID]],Table3[Customer_ID],Table3[Membership],"Regular")</f>
        <v>Gold</v>
      </c>
      <c r="L1938" s="2" t="s">
        <v>1559</v>
      </c>
      <c r="M1938" s="2" t="str">
        <f>_xlfn.XLOOKUP(Table2[[#This Row],[Product_ID]],Table4[Product_ID],Table4[Product_Name],"Not Found")</f>
        <v>Liberty A-Line Kurti Navy Blue</v>
      </c>
      <c r="N1938" s="2" t="str">
        <f>_xlfn.XLOOKUP(Table2[[#This Row],[Product_ID]],Table4[Product_ID],Table4[Category],"Not Found")</f>
        <v>Women Kurtis</v>
      </c>
      <c r="O1938" s="2" t="str">
        <f>_xlfn.XLOOKUP(Table2[[#This Row],[Product_ID]],Table4[Product_ID],Table4[Subcategory],"Not Found")</f>
        <v>A-Line Kurti</v>
      </c>
      <c r="P1938" s="2" t="str">
        <f>_xlfn.XLOOKUP(Table2[[#This Row],[Product_ID]],Table4[Product_ID],Table4[Brand],"Missing Brand")</f>
        <v>Liberty</v>
      </c>
      <c r="Q1938" s="2" t="s">
        <v>236</v>
      </c>
      <c r="R1938" s="2" t="str">
        <f>_xlfn.XLOOKUP(Table2[[#This Row],[Store_ID]],Table6[Store_ID],Table6[Store Name],"Not Found")</f>
        <v>TrendMart Kozhikode High Street</v>
      </c>
      <c r="S1938" s="2">
        <f>_xlfn.XLOOKUP(Table2[[#This Row],[Store_ID]],Table6[Store_ID],Table6[Monthly Target],"Missing Target")</f>
        <v>2500000</v>
      </c>
      <c r="T1938" s="2" t="str">
        <f>_xlfn.XLOOKUP(Table2[[#This Row],[Store_ID]],Table6[Store_ID],Table6[Region],"Not Found")</f>
        <v>South Zone 1</v>
      </c>
      <c r="U1938" s="2" t="s">
        <v>268</v>
      </c>
      <c r="V1938" s="2" t="str">
        <f>_xlfn.XLOOKUP(Table2[[#This Row],[Employee_ID]],Table5[Employee_ID],Table5[Employee Name],"Not Found")</f>
        <v>Ganesh Iyengar</v>
      </c>
      <c r="W1938" s="2">
        <v>4</v>
      </c>
      <c r="X1938" s="2">
        <v>1347.96</v>
      </c>
      <c r="Y1938" s="2">
        <v>25</v>
      </c>
      <c r="Z1938" s="2">
        <v>1347.96</v>
      </c>
      <c r="AA1938" s="2">
        <v>12</v>
      </c>
      <c r="AB1938" s="2">
        <v>485.27</v>
      </c>
      <c r="AC1938" s="2">
        <v>4529.1499999999996</v>
      </c>
      <c r="AD1938" s="2">
        <v>3573.48</v>
      </c>
      <c r="AE1938" s="2">
        <f t="shared" si="64"/>
        <v>470.39999999999964</v>
      </c>
      <c r="AF1938" s="2" t="s">
        <v>35</v>
      </c>
      <c r="AG1938" s="42">
        <f>IFERROR(Table2[[#This Row],[Profit]]/Table2[[#This Row],[Sales Amount]],0)</f>
        <v>0.10386054778490438</v>
      </c>
      <c r="AH1938" s="2" t="str">
        <f>TRIM(Table2[[#This Row],[Payment Modee]])</f>
        <v>Debit Card</v>
      </c>
      <c r="AI1938" s="2" t="s">
        <v>26</v>
      </c>
      <c r="AJ1938" s="2" t="s">
        <v>27</v>
      </c>
      <c r="AK1938" s="2" t="s">
        <v>2504</v>
      </c>
      <c r="AL1938" s="16" t="str">
        <f>IF(HOUR(Table2[[#This Row],[Order Time]])&lt;12,"Morning",IF(HOUR(Table2[[#This Row],[Order Time]])&lt;17,"Afternoon",IF(HOUR(Table2[[#This Row],[Order Time]])&lt;21,"Evening","Night")))</f>
        <v>Afternoon</v>
      </c>
      <c r="AM1938" s="16" t="s">
        <v>29</v>
      </c>
    </row>
    <row r="1939" spans="1:39" x14ac:dyDescent="0.25">
      <c r="A1939" s="13" t="s">
        <v>3784</v>
      </c>
      <c r="B1939" s="4">
        <v>45678</v>
      </c>
      <c r="C1939" s="2">
        <f>YEAR(Table2[[#This Row],[Invoice Date]])</f>
        <v>2025</v>
      </c>
      <c r="D1939" s="2" t="str">
        <f>TEXT(Table2[[#This Row],[Invoice Date]],"mmm")</f>
        <v>Jan</v>
      </c>
      <c r="E1939" s="2" t="str">
        <f>Table2[[#This Row],[Store_ID]]&amp;"-"&amp;Table2[[#This Row],[Year]]&amp;"-"&amp;Table2[[#This Row],[Month]]</f>
        <v>STR001-2025-Jan</v>
      </c>
      <c r="F1939" s="2" t="s">
        <v>3785</v>
      </c>
      <c r="G1939" s="2" t="str">
        <f>_xlfn.XLOOKUP(Table2[[#This Row],[Customer_ID]],Table3[Customer_ID],Table3[Customer Name],"Not Found")</f>
        <v>Deepthi Gupta</v>
      </c>
      <c r="H1939" s="2" t="str">
        <f>_xlfn.XLOOKUP(Table2[[#This Row],[Customer_ID]],Table3[Customer_ID],Table3[Gender],"Female")</f>
        <v>Female</v>
      </c>
      <c r="I1939" s="2" t="str">
        <f>_xlfn.XLOOKUP(Table2[[#This Row],[Customer_ID]],Table3[Customer_ID],Table3[City],"Missing Memebership")</f>
        <v>Tirupati</v>
      </c>
      <c r="J1939" s="2" t="str">
        <f>_xlfn.XLOOKUP(Table2[[#This Row],[Customer_ID]],Table3[Customer_ID],Table3[State],"Karnataka")</f>
        <v>Andhra Pradesh</v>
      </c>
      <c r="K1939" s="2" t="str">
        <f>_xlfn.XLOOKUP(Table2[[#This Row],[Customer_ID]],Table3[Customer_ID],Table3[Membership],"Regular")</f>
        <v>Gold</v>
      </c>
      <c r="L1939" s="2" t="s">
        <v>2482</v>
      </c>
      <c r="M1939" s="2" t="str">
        <f>_xlfn.XLOOKUP(Table2[[#This Row],[Product_ID]],Table4[Product_ID],Table4[Product_Name],"Not Found")</f>
        <v>Peter England Chinos Orange</v>
      </c>
      <c r="N1939" s="2" t="str">
        <f>_xlfn.XLOOKUP(Table2[[#This Row],[Product_ID]],Table4[Product_ID],Table4[Category],"Not Found")</f>
        <v>Men Trousers</v>
      </c>
      <c r="O1939" s="2" t="str">
        <f>_xlfn.XLOOKUP(Table2[[#This Row],[Product_ID]],Table4[Product_ID],Table4[Subcategory],"Not Found")</f>
        <v>Chinos</v>
      </c>
      <c r="P1939" s="2" t="str">
        <f>_xlfn.XLOOKUP(Table2[[#This Row],[Product_ID]],Table4[Product_ID],Table4[Brand],"Missing Brand")</f>
        <v>Peter England</v>
      </c>
      <c r="Q1939" s="2" t="s">
        <v>409</v>
      </c>
      <c r="R1939" s="2" t="str">
        <f>_xlfn.XLOOKUP(Table2[[#This Row],[Store_ID]],Table6[Store_ID],Table6[Store Name],"Not Found")</f>
        <v>TrendMart Kollam Standard</v>
      </c>
      <c r="S1939" s="2">
        <f>_xlfn.XLOOKUP(Table2[[#This Row],[Store_ID]],Table6[Store_ID],Table6[Monthly Target],"Missing Target")</f>
        <v>2500000</v>
      </c>
      <c r="T1939" s="2" t="str">
        <f>_xlfn.XLOOKUP(Table2[[#This Row],[Store_ID]],Table6[Store_ID],Table6[Region],"Not Found")</f>
        <v>South Zone 1</v>
      </c>
      <c r="U1939" s="2" t="s">
        <v>102</v>
      </c>
      <c r="V1939" s="2" t="str">
        <f>_xlfn.XLOOKUP(Table2[[#This Row],[Employee_ID]],Table5[Employee_ID],Table5[Employee Name],"Not Found")</f>
        <v>Chandra Reddy</v>
      </c>
      <c r="W1939" s="2">
        <v>4</v>
      </c>
      <c r="X1939" s="2">
        <v>845.97</v>
      </c>
      <c r="Y1939" s="2">
        <v>25</v>
      </c>
      <c r="Z1939" s="2">
        <v>845.97</v>
      </c>
      <c r="AA1939" s="2">
        <v>5</v>
      </c>
      <c r="AB1939" s="2">
        <v>126.9</v>
      </c>
      <c r="AC1939" s="2">
        <v>2664.81</v>
      </c>
      <c r="AD1939" s="2">
        <v>2302.88</v>
      </c>
      <c r="AE1939" s="2">
        <f t="shared" si="64"/>
        <v>235.02999999999983</v>
      </c>
      <c r="AF1939" s="2" t="s">
        <v>69</v>
      </c>
      <c r="AG1939" s="42">
        <f>IFERROR(Table2[[#This Row],[Profit]]/Table2[[#This Row],[Sales Amount]],0)</f>
        <v>8.8197657619117242E-2</v>
      </c>
      <c r="AH1939" s="2" t="str">
        <f>TRIM(Table2[[#This Row],[Payment Modee]])</f>
        <v>Cash</v>
      </c>
      <c r="AI1939" s="2" t="s">
        <v>26</v>
      </c>
      <c r="AJ1939" s="2" t="s">
        <v>27</v>
      </c>
      <c r="AK1939" s="2" t="s">
        <v>653</v>
      </c>
      <c r="AL1939" s="16" t="str">
        <f>IF(HOUR(Table2[[#This Row],[Order Time]])&lt;12,"Morning",IF(HOUR(Table2[[#This Row],[Order Time]])&lt;17,"Afternoon",IF(HOUR(Table2[[#This Row],[Order Time]])&lt;21,"Evening","Night")))</f>
        <v>Afternoon</v>
      </c>
      <c r="AM1939" s="16" t="s">
        <v>29</v>
      </c>
    </row>
    <row r="1940" spans="1:39" x14ac:dyDescent="0.25">
      <c r="A1940" s="13" t="s">
        <v>3786</v>
      </c>
      <c r="B1940" s="4">
        <v>45397</v>
      </c>
      <c r="C1940" s="2">
        <f>YEAR(Table2[[#This Row],[Invoice Date]])</f>
        <v>2024</v>
      </c>
      <c r="D1940" s="2" t="str">
        <f>TEXT(Table2[[#This Row],[Invoice Date]],"mmm")</f>
        <v>Apr</v>
      </c>
      <c r="E1940" s="2" t="str">
        <f>Table2[[#This Row],[Store_ID]]&amp;"-"&amp;Table2[[#This Row],[Year]]&amp;"-"&amp;Table2[[#This Row],[Month]]</f>
        <v>STR064-2024-Apr</v>
      </c>
      <c r="F1940" s="2" t="s">
        <v>3714</v>
      </c>
      <c r="G1940" s="2" t="str">
        <f>_xlfn.XLOOKUP(Table2[[#This Row],[Customer_ID]],Table3[Customer_ID],Table3[Customer Name],"Not Found")</f>
        <v>Tara Srinivasan</v>
      </c>
      <c r="H1940" s="2" t="str">
        <f>_xlfn.XLOOKUP(Table2[[#This Row],[Customer_ID]],Table3[Customer_ID],Table3[Gender],"Female")</f>
        <v>Female</v>
      </c>
      <c r="I1940" s="2" t="str">
        <f>_xlfn.XLOOKUP(Table2[[#This Row],[Customer_ID]],Table3[Customer_ID],Table3[City],"Missing Memebership")</f>
        <v>Belagavi</v>
      </c>
      <c r="J1940" s="2" t="str">
        <f>_xlfn.XLOOKUP(Table2[[#This Row],[Customer_ID]],Table3[Customer_ID],Table3[State],"Karnataka")</f>
        <v>Karnataka</v>
      </c>
      <c r="K1940" s="2" t="str">
        <f>_xlfn.XLOOKUP(Table2[[#This Row],[Customer_ID]],Table3[Customer_ID],Table3[Membership],"Regular")</f>
        <v>Gold</v>
      </c>
      <c r="L1940" s="2" t="s">
        <v>840</v>
      </c>
      <c r="M1940" s="2" t="str">
        <f>_xlfn.XLOOKUP(Table2[[#This Row],[Product_ID]],Table4[Product_ID],Table4[Product_Name],"Not Found")</f>
        <v>Fastrack Sling Bag Peach</v>
      </c>
      <c r="N1940" s="2" t="str">
        <f>_xlfn.XLOOKUP(Table2[[#This Row],[Product_ID]],Table4[Product_ID],Table4[Category],"Not Found")</f>
        <v>Handbags</v>
      </c>
      <c r="O1940" s="2" t="str">
        <f>_xlfn.XLOOKUP(Table2[[#This Row],[Product_ID]],Table4[Product_ID],Table4[Subcategory],"Not Found")</f>
        <v>Sling Bag</v>
      </c>
      <c r="P1940" s="2" t="str">
        <f>_xlfn.XLOOKUP(Table2[[#This Row],[Product_ID]],Table4[Product_ID],Table4[Brand],"Missing Brand")</f>
        <v>Fastrack</v>
      </c>
      <c r="Q1940" s="2" t="s">
        <v>800</v>
      </c>
      <c r="R1940" s="2" t="str">
        <f>_xlfn.XLOOKUP(Table2[[#This Row],[Store_ID]],Table6[Store_ID],Table6[Store Name],"Not Found")</f>
        <v>TrendMart Karimnagar Standard</v>
      </c>
      <c r="S1940" s="2">
        <f>_xlfn.XLOOKUP(Table2[[#This Row],[Store_ID]],Table6[Store_ID],Table6[Monthly Target],"Missing Target")</f>
        <v>1200000</v>
      </c>
      <c r="T1940" s="2" t="str">
        <f>_xlfn.XLOOKUP(Table2[[#This Row],[Store_ID]],Table6[Store_ID],Table6[Region],"Not Found")</f>
        <v>South Zone 2</v>
      </c>
      <c r="U1940" s="2" t="s">
        <v>62</v>
      </c>
      <c r="V1940" s="2" t="str">
        <f>_xlfn.XLOOKUP(Table2[[#This Row],[Employee_ID]],Table5[Employee_ID],Table5[Employee Name],"Not Found")</f>
        <v>Rahul Krishnan</v>
      </c>
      <c r="W1940" s="2">
        <v>3</v>
      </c>
      <c r="X1940" s="2">
        <v>1451.98</v>
      </c>
      <c r="Y1940" s="2">
        <v>30</v>
      </c>
      <c r="Z1940" s="2">
        <v>1306.78</v>
      </c>
      <c r="AA1940" s="2">
        <v>12</v>
      </c>
      <c r="AB1940" s="2">
        <v>365.9</v>
      </c>
      <c r="AC1940" s="2">
        <v>3415.06</v>
      </c>
      <c r="AD1940" s="2">
        <v>2965.71</v>
      </c>
      <c r="AE1940" s="2">
        <f t="shared" si="64"/>
        <v>83.449999999999932</v>
      </c>
      <c r="AF1940" s="2" t="s">
        <v>69</v>
      </c>
      <c r="AG1940" s="42">
        <f>IFERROR(Table2[[#This Row],[Profit]]/Table2[[#This Row],[Sales Amount]],0)</f>
        <v>2.4435881067975361E-2</v>
      </c>
      <c r="AH1940" s="2" t="str">
        <f>TRIM(Table2[[#This Row],[Payment Modee]])</f>
        <v>Cash</v>
      </c>
      <c r="AI1940" s="2" t="s">
        <v>26</v>
      </c>
      <c r="AJ1940" s="2" t="s">
        <v>27</v>
      </c>
      <c r="AK1940" s="2" t="s">
        <v>28</v>
      </c>
      <c r="AL1940" s="16" t="str">
        <f>IF(HOUR(Table2[[#This Row],[Order Time]])&lt;12,"Morning",IF(HOUR(Table2[[#This Row],[Order Time]])&lt;17,"Afternoon",IF(HOUR(Table2[[#This Row],[Order Time]])&lt;21,"Evening","Night")))</f>
        <v>Evening</v>
      </c>
      <c r="AM1940" s="16" t="s">
        <v>29</v>
      </c>
    </row>
    <row r="1941" spans="1:39" x14ac:dyDescent="0.25">
      <c r="A1941" s="13" t="s">
        <v>3787</v>
      </c>
      <c r="B1941" s="4">
        <v>45737</v>
      </c>
      <c r="C1941" s="2">
        <f>YEAR(Table2[[#This Row],[Invoice Date]])</f>
        <v>2025</v>
      </c>
      <c r="D1941" s="2" t="str">
        <f>TEXT(Table2[[#This Row],[Invoice Date]],"mmm")</f>
        <v>Mar</v>
      </c>
      <c r="E1941" s="2" t="str">
        <f>Table2[[#This Row],[Store_ID]]&amp;"-"&amp;Table2[[#This Row],[Year]]&amp;"-"&amp;Table2[[#This Row],[Month]]</f>
        <v>STR094-2025-Mar</v>
      </c>
      <c r="F1941" s="2" t="s">
        <v>337</v>
      </c>
      <c r="G1941" s="2" t="str">
        <f>_xlfn.XLOOKUP(Table2[[#This Row],[Customer_ID]],Table3[Customer_ID],Table3[Customer Name],"Not Found")</f>
        <v>Lakshmi Subramaniam</v>
      </c>
      <c r="H1941" s="2" t="str">
        <f>_xlfn.XLOOKUP(Table2[[#This Row],[Customer_ID]],Table3[Customer_ID],Table3[Gender],"Female")</f>
        <v>Female</v>
      </c>
      <c r="I1941" s="2" t="str">
        <f>_xlfn.XLOOKUP(Table2[[#This Row],[Customer_ID]],Table3[Customer_ID],Table3[City],"Missing Memebership")</f>
        <v>Vijayawada</v>
      </c>
      <c r="J1941" s="2" t="str">
        <f>_xlfn.XLOOKUP(Table2[[#This Row],[Customer_ID]],Table3[Customer_ID],Table3[State],"Karnataka")</f>
        <v>Andhra Pradesh</v>
      </c>
      <c r="K1941" s="2" t="str">
        <f>_xlfn.XLOOKUP(Table2[[#This Row],[Customer_ID]],Table3[Customer_ID],Table3[Membership],"Regular")</f>
        <v>Platinum</v>
      </c>
      <c r="L1941" s="2" t="s">
        <v>196</v>
      </c>
      <c r="M1941" s="2" t="str">
        <f>_xlfn.XLOOKUP(Table2[[#This Row],[Product_ID]],Table4[Product_ID],Table4[Product_Name],"Not Found")</f>
        <v>Wrangler Backpack Brown</v>
      </c>
      <c r="N1941" s="2" t="str">
        <f>_xlfn.XLOOKUP(Table2[[#This Row],[Product_ID]],Table4[Product_ID],Table4[Category],"Not Found")</f>
        <v>Handbags</v>
      </c>
      <c r="O1941" s="2" t="str">
        <f>_xlfn.XLOOKUP(Table2[[#This Row],[Product_ID]],Table4[Product_ID],Table4[Subcategory],"Not Found")</f>
        <v>Backpack</v>
      </c>
      <c r="P1941" s="2" t="str">
        <f>_xlfn.XLOOKUP(Table2[[#This Row],[Product_ID]],Table4[Product_ID],Table4[Brand],"Missing Brand")</f>
        <v>Wrangler</v>
      </c>
      <c r="Q1941" s="2" t="s">
        <v>610</v>
      </c>
      <c r="R1941" s="2" t="str">
        <f>_xlfn.XLOOKUP(Table2[[#This Row],[Store_ID]],Table6[Store_ID],Table6[Store Name],"Not Found")</f>
        <v>TrendMart Kollam Flagship</v>
      </c>
      <c r="S1941" s="2">
        <f>_xlfn.XLOOKUP(Table2[[#This Row],[Store_ID]],Table6[Store_ID],Table6[Monthly Target],"Missing Target")</f>
        <v>1200000</v>
      </c>
      <c r="T1941" s="2" t="str">
        <f>_xlfn.XLOOKUP(Table2[[#This Row],[Store_ID]],Table6[Store_ID],Table6[Region],"Not Found")</f>
        <v>South Zone 1</v>
      </c>
      <c r="U1941" s="2" t="s">
        <v>330</v>
      </c>
      <c r="V1941" s="2" t="str">
        <f>_xlfn.XLOOKUP(Table2[[#This Row],[Employee_ID]],Table5[Employee_ID],Table5[Employee Name],"Not Found")</f>
        <v>Malini Gowda</v>
      </c>
      <c r="W1941" s="2">
        <v>3</v>
      </c>
      <c r="X1941" s="2">
        <v>1173.98</v>
      </c>
      <c r="Y1941" s="2">
        <v>5</v>
      </c>
      <c r="Z1941" s="2">
        <v>176.1</v>
      </c>
      <c r="AA1941" s="2">
        <v>12</v>
      </c>
      <c r="AB1941" s="2">
        <v>401.5</v>
      </c>
      <c r="AC1941" s="2">
        <v>3747.34</v>
      </c>
      <c r="AD1941" s="2">
        <v>2597.7600000000002</v>
      </c>
      <c r="AE1941" s="2">
        <f t="shared" si="64"/>
        <v>748.07999999999993</v>
      </c>
      <c r="AF1941" s="2" t="s">
        <v>69</v>
      </c>
      <c r="AG1941" s="42">
        <f>IFERROR(Table2[[#This Row],[Profit]]/Table2[[#This Row],[Sales Amount]],0)</f>
        <v>0.19962960393238935</v>
      </c>
      <c r="AH1941" s="2" t="str">
        <f>TRIM(Table2[[#This Row],[Payment Modee]])</f>
        <v>Cash</v>
      </c>
      <c r="AI1941" s="2" t="s">
        <v>26</v>
      </c>
      <c r="AJ1941" s="2" t="s">
        <v>27</v>
      </c>
      <c r="AK1941" s="2" t="s">
        <v>1866</v>
      </c>
      <c r="AL1941" s="16" t="str">
        <f>IF(HOUR(Table2[[#This Row],[Order Time]])&lt;12,"Morning",IF(HOUR(Table2[[#This Row],[Order Time]])&lt;17,"Afternoon",IF(HOUR(Table2[[#This Row],[Order Time]])&lt;21,"Evening","Night")))</f>
        <v>Afternoon</v>
      </c>
      <c r="AM1941" s="16" t="s">
        <v>29</v>
      </c>
    </row>
    <row r="1942" spans="1:39" x14ac:dyDescent="0.25">
      <c r="A1942" s="13" t="s">
        <v>3788</v>
      </c>
      <c r="B1942" s="4">
        <v>45600</v>
      </c>
      <c r="C1942" s="2">
        <f>YEAR(Table2[[#This Row],[Invoice Date]])</f>
        <v>2024</v>
      </c>
      <c r="D1942" s="2" t="str">
        <f>TEXT(Table2[[#This Row],[Invoice Date]],"mmm")</f>
        <v>Nov</v>
      </c>
      <c r="E1942" s="2" t="str">
        <f>Table2[[#This Row],[Store_ID]]&amp;"-"&amp;Table2[[#This Row],[Year]]&amp;"-"&amp;Table2[[#This Row],[Month]]</f>
        <v>STR055-2024-Nov</v>
      </c>
      <c r="F1942" s="2" t="s">
        <v>3005</v>
      </c>
      <c r="G1942" s="2" t="str">
        <f>_xlfn.XLOOKUP(Table2[[#This Row],[Customer_ID]],Table3[Customer_ID],Table3[Customer Name],"Not Found")</f>
        <v>Jayaram Srinivasan</v>
      </c>
      <c r="H1942" s="2" t="str">
        <f>_xlfn.XLOOKUP(Table2[[#This Row],[Customer_ID]],Table3[Customer_ID],Table3[Gender],"Female")</f>
        <v>Male</v>
      </c>
      <c r="I1942" s="2" t="str">
        <f>_xlfn.XLOOKUP(Table2[[#This Row],[Customer_ID]],Table3[Customer_ID],Table3[City],"Missing Memebership")</f>
        <v>Kollam</v>
      </c>
      <c r="J1942" s="2" t="str">
        <f>_xlfn.XLOOKUP(Table2[[#This Row],[Customer_ID]],Table3[Customer_ID],Table3[State],"Karnataka")</f>
        <v>Kerala</v>
      </c>
      <c r="K1942" s="2" t="str">
        <f>_xlfn.XLOOKUP(Table2[[#This Row],[Customer_ID]],Table3[Customer_ID],Table3[Membership],"Regular")</f>
        <v>Silver</v>
      </c>
      <c r="L1942" s="2" t="s">
        <v>1768</v>
      </c>
      <c r="M1942" s="2" t="str">
        <f>_xlfn.XLOOKUP(Table2[[#This Row],[Product_ID]],Table4[Product_ID],Table4[Product_Name],"Not Found")</f>
        <v>Sonata Printed Saree Peach</v>
      </c>
      <c r="N1942" s="2" t="str">
        <f>_xlfn.XLOOKUP(Table2[[#This Row],[Product_ID]],Table4[Product_ID],Table4[Category],"Not Found")</f>
        <v>Women Sarees</v>
      </c>
      <c r="O1942" s="2" t="str">
        <f>_xlfn.XLOOKUP(Table2[[#This Row],[Product_ID]],Table4[Product_ID],Table4[Subcategory],"Not Found")</f>
        <v>Printed Saree</v>
      </c>
      <c r="P1942" s="2" t="str">
        <f>_xlfn.XLOOKUP(Table2[[#This Row],[Product_ID]],Table4[Product_ID],Table4[Brand],"Missing Brand")</f>
        <v>Sonata</v>
      </c>
      <c r="Q1942" s="2" t="s">
        <v>390</v>
      </c>
      <c r="R1942" s="2" t="str">
        <f>_xlfn.XLOOKUP(Table2[[#This Row],[Store_ID]],Table6[Store_ID],Table6[Store Name],"Not Found")</f>
        <v>TrendMart Nellore High Street</v>
      </c>
      <c r="S1942" s="2">
        <f>_xlfn.XLOOKUP(Table2[[#This Row],[Store_ID]],Table6[Store_ID],Table6[Monthly Target],"Missing Target")</f>
        <v>1500000</v>
      </c>
      <c r="T1942" s="2" t="str">
        <f>_xlfn.XLOOKUP(Table2[[#This Row],[Store_ID]],Table6[Store_ID],Table6[Region],"Not Found")</f>
        <v>South Zone 3</v>
      </c>
      <c r="U1942" s="2" t="s">
        <v>294</v>
      </c>
      <c r="V1942" s="2" t="str">
        <f>_xlfn.XLOOKUP(Table2[[#This Row],[Employee_ID]],Table5[Employee_ID],Table5[Employee Name],"Not Found")</f>
        <v>Chitra Chettiar</v>
      </c>
      <c r="W1942" s="2">
        <v>3</v>
      </c>
      <c r="X1942" s="2">
        <v>1801.1</v>
      </c>
      <c r="Y1942" s="2">
        <v>5</v>
      </c>
      <c r="Z1942" s="2">
        <v>270.17</v>
      </c>
      <c r="AA1942" s="2">
        <v>12</v>
      </c>
      <c r="AB1942" s="2">
        <v>615.98</v>
      </c>
      <c r="AC1942" s="2">
        <v>5749.11</v>
      </c>
      <c r="AD1942" s="2">
        <v>3994.65</v>
      </c>
      <c r="AE1942" s="2">
        <f t="shared" si="64"/>
        <v>1138.4799999999996</v>
      </c>
      <c r="AF1942" s="2" t="s">
        <v>35</v>
      </c>
      <c r="AG1942" s="42">
        <f>IFERROR(Table2[[#This Row],[Profit]]/Table2[[#This Row],[Sales Amount]],0)</f>
        <v>0.1980271729015447</v>
      </c>
      <c r="AH1942" s="2" t="str">
        <f>TRIM(Table2[[#This Row],[Payment Modee]])</f>
        <v>Debit Card</v>
      </c>
      <c r="AI1942" s="2" t="s">
        <v>36</v>
      </c>
      <c r="AJ1942" s="2" t="s">
        <v>27</v>
      </c>
      <c r="AK1942" s="2" t="s">
        <v>1277</v>
      </c>
      <c r="AL1942" s="16" t="str">
        <f>IF(HOUR(Table2[[#This Row],[Order Time]])&lt;12,"Morning",IF(HOUR(Table2[[#This Row],[Order Time]])&lt;17,"Afternoon",IF(HOUR(Table2[[#This Row],[Order Time]])&lt;21,"Evening","Night")))</f>
        <v>Morning</v>
      </c>
      <c r="AM1942" s="16" t="s">
        <v>29</v>
      </c>
    </row>
    <row r="1943" spans="1:39" x14ac:dyDescent="0.25">
      <c r="A1943" s="13" t="s">
        <v>3789</v>
      </c>
      <c r="B1943" s="4">
        <v>45393</v>
      </c>
      <c r="C1943" s="2">
        <f>YEAR(Table2[[#This Row],[Invoice Date]])</f>
        <v>2024</v>
      </c>
      <c r="D1943" s="2" t="str">
        <f>TEXT(Table2[[#This Row],[Invoice Date]],"mmm")</f>
        <v>Apr</v>
      </c>
      <c r="E1943" s="2" t="str">
        <f>Table2[[#This Row],[Store_ID]]&amp;"-"&amp;Table2[[#This Row],[Year]]&amp;"-"&amp;Table2[[#This Row],[Month]]</f>
        <v>STR045-2024-Apr</v>
      </c>
      <c r="F1943" s="2" t="s">
        <v>1132</v>
      </c>
      <c r="G1943" s="2" t="str">
        <f>_xlfn.XLOOKUP(Table2[[#This Row],[Customer_ID]],Table3[Customer_ID],Table3[Customer Name],"Not Found")</f>
        <v>Srinivas Hegde</v>
      </c>
      <c r="H1943" s="2" t="str">
        <f>_xlfn.XLOOKUP(Table2[[#This Row],[Customer_ID]],Table3[Customer_ID],Table3[Gender],"Female")</f>
        <v>Male</v>
      </c>
      <c r="I1943" s="2" t="str">
        <f>_xlfn.XLOOKUP(Table2[[#This Row],[Customer_ID]],Table3[Customer_ID],Table3[City],"Missing Memebership")</f>
        <v>Kalaburagi</v>
      </c>
      <c r="J1943" s="2" t="str">
        <f>_xlfn.XLOOKUP(Table2[[#This Row],[Customer_ID]],Table3[Customer_ID],Table3[State],"Karnataka")</f>
        <v>Karnataka</v>
      </c>
      <c r="K1943" s="2" t="str">
        <f>_xlfn.XLOOKUP(Table2[[#This Row],[Customer_ID]],Table3[Customer_ID],Table3[Membership],"Regular")</f>
        <v>Silver</v>
      </c>
      <c r="L1943" s="2" t="s">
        <v>694</v>
      </c>
      <c r="M1943" s="2" t="str">
        <f>_xlfn.XLOOKUP(Table2[[#This Row],[Product_ID]],Table4[Product_ID],Table4[Product_Name],"Not Found")</f>
        <v>Indian Terrain Denim Shirt Wine</v>
      </c>
      <c r="N1943" s="2" t="str">
        <f>_xlfn.XLOOKUP(Table2[[#This Row],[Product_ID]],Table4[Product_ID],Table4[Category],"Not Found")</f>
        <v>Accessories</v>
      </c>
      <c r="O1943" s="2" t="str">
        <f>_xlfn.XLOOKUP(Table2[[#This Row],[Product_ID]],Table4[Product_ID],Table4[Subcategory],"Not Found")</f>
        <v>Tie</v>
      </c>
      <c r="P1943" s="2" t="str">
        <f>_xlfn.XLOOKUP(Table2[[#This Row],[Product_ID]],Table4[Product_ID],Table4[Brand],"Missing Brand")</f>
        <v>Being Human</v>
      </c>
      <c r="Q1943" s="2" t="s">
        <v>395</v>
      </c>
      <c r="R1943" s="2" t="str">
        <f>_xlfn.XLOOKUP(Table2[[#This Row],[Store_ID]],Table6[Store_ID],Table6[Store Name],"Not Found")</f>
        <v>TrendMart Khammam Standard</v>
      </c>
      <c r="S1943" s="2">
        <f>_xlfn.XLOOKUP(Table2[[#This Row],[Store_ID]],Table6[Store_ID],Table6[Monthly Target],"Missing Target")</f>
        <v>1500000</v>
      </c>
      <c r="T1943" s="2" t="str">
        <f>_xlfn.XLOOKUP(Table2[[#This Row],[Store_ID]],Table6[Store_ID],Table6[Region],"Not Found")</f>
        <v>South Zone 2</v>
      </c>
      <c r="U1943" s="2" t="s">
        <v>24</v>
      </c>
      <c r="V1943" s="2" t="str">
        <f>_xlfn.XLOOKUP(Table2[[#This Row],[Employee_ID]],Table5[Employee_ID],Table5[Employee Name],"Not Found")</f>
        <v>Manoj Ramachandran</v>
      </c>
      <c r="W1943" s="2">
        <v>1</v>
      </c>
      <c r="X1943" s="2">
        <v>1071.3499999999999</v>
      </c>
      <c r="Y1943" s="2">
        <v>20</v>
      </c>
      <c r="Z1943" s="2">
        <v>214.27</v>
      </c>
      <c r="AA1943" s="2">
        <v>12</v>
      </c>
      <c r="AB1943" s="2">
        <v>102.85</v>
      </c>
      <c r="AC1943" s="2">
        <v>959.93</v>
      </c>
      <c r="AD1943" s="2">
        <v>583.86</v>
      </c>
      <c r="AE1943" s="2">
        <f t="shared" si="64"/>
        <v>273.21999999999991</v>
      </c>
      <c r="AF1943" s="2" t="s">
        <v>56</v>
      </c>
      <c r="AG1943" s="42">
        <f>IFERROR(Table2[[#This Row],[Profit]]/Table2[[#This Row],[Sales Amount]],0)</f>
        <v>0.28462492056712463</v>
      </c>
      <c r="AH1943" s="2" t="str">
        <f>TRIM(Table2[[#This Row],[Payment Modee]])</f>
        <v>Credit Card</v>
      </c>
      <c r="AI1943" s="2" t="s">
        <v>36</v>
      </c>
      <c r="AJ1943" s="2" t="s">
        <v>27</v>
      </c>
      <c r="AK1943" s="2" t="s">
        <v>3790</v>
      </c>
      <c r="AL1943" s="16" t="str">
        <f>IF(HOUR(Table2[[#This Row],[Order Time]])&lt;12,"Morning",IF(HOUR(Table2[[#This Row],[Order Time]])&lt;17,"Afternoon",IF(HOUR(Table2[[#This Row],[Order Time]])&lt;21,"Evening","Night")))</f>
        <v>Afternoon</v>
      </c>
      <c r="AM1943" s="16" t="s">
        <v>29</v>
      </c>
    </row>
    <row r="1944" spans="1:39" x14ac:dyDescent="0.25">
      <c r="A1944" s="13" t="s">
        <v>3791</v>
      </c>
      <c r="B1944" s="4">
        <v>45547</v>
      </c>
      <c r="C1944" s="2">
        <f>YEAR(Table2[[#This Row],[Invoice Date]])</f>
        <v>2024</v>
      </c>
      <c r="D1944" s="2" t="str">
        <f>TEXT(Table2[[#This Row],[Invoice Date]],"mmm")</f>
        <v>Sep</v>
      </c>
      <c r="E1944" s="2" t="str">
        <f>Table2[[#This Row],[Store_ID]]&amp;"-"&amp;Table2[[#This Row],[Year]]&amp;"-"&amp;Table2[[#This Row],[Month]]</f>
        <v>STR023-2024-Sep</v>
      </c>
      <c r="F1944" s="2" t="s">
        <v>3792</v>
      </c>
      <c r="G1944" s="2" t="str">
        <f>_xlfn.XLOOKUP(Table2[[#This Row],[Customer_ID]],Table3[Customer_ID],Table3[Customer Name],"Not Found")</f>
        <v>Jyothi Balasubramaniam</v>
      </c>
      <c r="H1944" s="2" t="str">
        <f>_xlfn.XLOOKUP(Table2[[#This Row],[Customer_ID]],Table3[Customer_ID],Table3[Gender],"Female")</f>
        <v>Female</v>
      </c>
      <c r="I1944" s="2" t="str">
        <f>_xlfn.XLOOKUP(Table2[[#This Row],[Customer_ID]],Table3[Customer_ID],Table3[City],"Missing Memebership")</f>
        <v>Salem</v>
      </c>
      <c r="J1944" s="2" t="str">
        <f>_xlfn.XLOOKUP(Table2[[#This Row],[Customer_ID]],Table3[Customer_ID],Table3[State],"Karnataka")</f>
        <v>Tamil Nadu</v>
      </c>
      <c r="K1944" s="2" t="str">
        <f>_xlfn.XLOOKUP(Table2[[#This Row],[Customer_ID]],Table3[Customer_ID],Table3[Membership],"Regular")</f>
        <v>Platinum</v>
      </c>
      <c r="L1944" s="2" t="s">
        <v>1032</v>
      </c>
      <c r="M1944" s="2" t="str">
        <f>_xlfn.XLOOKUP(Table2[[#This Row],[Product_ID]],Table4[Product_ID],Table4[Product_Name],"Not Found")</f>
        <v>Bata Track Suit Black</v>
      </c>
      <c r="N1944" s="2" t="str">
        <f>_xlfn.XLOOKUP(Table2[[#This Row],[Product_ID]],Table4[Product_ID],Table4[Category],"Not Found")</f>
        <v>Sportswear</v>
      </c>
      <c r="O1944" s="2" t="str">
        <f>_xlfn.XLOOKUP(Table2[[#This Row],[Product_ID]],Table4[Product_ID],Table4[Subcategory],"Not Found")</f>
        <v>Track Suit</v>
      </c>
      <c r="P1944" s="2" t="str">
        <f>_xlfn.XLOOKUP(Table2[[#This Row],[Product_ID]],Table4[Product_ID],Table4[Brand],"Missing Brand")</f>
        <v>Bata</v>
      </c>
      <c r="Q1944" s="2" t="s">
        <v>338</v>
      </c>
      <c r="R1944" s="2" t="str">
        <f>_xlfn.XLOOKUP(Table2[[#This Row],[Store_ID]],Table6[Store_ID],Table6[Store Name],"Not Found")</f>
        <v>TrendMart Thoothukudi High Street</v>
      </c>
      <c r="S1944" s="2">
        <f>_xlfn.XLOOKUP(Table2[[#This Row],[Store_ID]],Table6[Store_ID],Table6[Monthly Target],"Missing Target")</f>
        <v>2000000</v>
      </c>
      <c r="T1944" s="2" t="str">
        <f>_xlfn.XLOOKUP(Table2[[#This Row],[Store_ID]],Table6[Store_ID],Table6[Region],"Not Found")</f>
        <v>South Zone 1</v>
      </c>
      <c r="U1944" s="2" t="s">
        <v>176</v>
      </c>
      <c r="V1944" s="2" t="str">
        <f>_xlfn.XLOOKUP(Table2[[#This Row],[Employee_ID]],Table5[Employee_ID],Table5[Employee Name],"Not Found")</f>
        <v>Malathi Varma</v>
      </c>
      <c r="W1944" s="2">
        <v>2</v>
      </c>
      <c r="X1944" s="2">
        <v>1360.64</v>
      </c>
      <c r="Y1944" s="2">
        <v>10</v>
      </c>
      <c r="Z1944" s="2">
        <v>272.13</v>
      </c>
      <c r="AA1944" s="2">
        <v>12</v>
      </c>
      <c r="AB1944" s="2">
        <v>293.89999999999998</v>
      </c>
      <c r="AC1944" s="2">
        <v>2743.05</v>
      </c>
      <c r="AD1944" s="2">
        <v>1789.36</v>
      </c>
      <c r="AE1944" s="2">
        <f t="shared" si="64"/>
        <v>659.7900000000003</v>
      </c>
      <c r="AF1944" s="2" t="s">
        <v>35</v>
      </c>
      <c r="AG1944" s="42">
        <f>IFERROR(Table2[[#This Row],[Profit]]/Table2[[#This Row],[Sales Amount]],0)</f>
        <v>0.2405315251271396</v>
      </c>
      <c r="AH1944" s="2" t="str">
        <f>TRIM(Table2[[#This Row],[Payment Modee]])</f>
        <v>Debit Card</v>
      </c>
      <c r="AI1944" s="2" t="s">
        <v>26</v>
      </c>
      <c r="AJ1944" s="2" t="s">
        <v>27</v>
      </c>
      <c r="AK1944" s="2" t="s">
        <v>2162</v>
      </c>
      <c r="AL1944" s="16" t="str">
        <f>IF(HOUR(Table2[[#This Row],[Order Time]])&lt;12,"Morning",IF(HOUR(Table2[[#This Row],[Order Time]])&lt;17,"Afternoon",IF(HOUR(Table2[[#This Row],[Order Time]])&lt;21,"Evening","Night")))</f>
        <v>Afternoon</v>
      </c>
      <c r="AM1944" s="16" t="s">
        <v>29</v>
      </c>
    </row>
    <row r="1945" spans="1:39" x14ac:dyDescent="0.25">
      <c r="A1945" s="13" t="s">
        <v>3793</v>
      </c>
      <c r="B1945" s="4">
        <v>45618</v>
      </c>
      <c r="C1945" s="2">
        <f>YEAR(Table2[[#This Row],[Invoice Date]])</f>
        <v>2024</v>
      </c>
      <c r="D1945" s="2" t="str">
        <f>TEXT(Table2[[#This Row],[Invoice Date]],"mmm")</f>
        <v>Nov</v>
      </c>
      <c r="E1945" s="2" t="str">
        <f>Table2[[#This Row],[Store_ID]]&amp;"-"&amp;Table2[[#This Row],[Year]]&amp;"-"&amp;Table2[[#This Row],[Month]]</f>
        <v>STR002-2024-Nov</v>
      </c>
      <c r="F1945" s="2" t="s">
        <v>2344</v>
      </c>
      <c r="G1945" s="2" t="str">
        <f>_xlfn.XLOOKUP(Table2[[#This Row],[Customer_ID]],Table3[Customer_ID],Table3[Customer Name],"Not Found")</f>
        <v>Kannan Gupta</v>
      </c>
      <c r="H1945" s="2" t="str">
        <f>_xlfn.XLOOKUP(Table2[[#This Row],[Customer_ID]],Table3[Customer_ID],Table3[Gender],"Female")</f>
        <v>Male</v>
      </c>
      <c r="I1945" s="2" t="str">
        <f>_xlfn.XLOOKUP(Table2[[#This Row],[Customer_ID]],Table3[Customer_ID],Table3[City],"Missing Memebership")</f>
        <v>Vijayawada</v>
      </c>
      <c r="J1945" s="2" t="str">
        <f>_xlfn.XLOOKUP(Table2[[#This Row],[Customer_ID]],Table3[Customer_ID],Table3[State],"Karnataka")</f>
        <v>Andhra Pradesh</v>
      </c>
      <c r="K1945" s="2" t="str">
        <f>_xlfn.XLOOKUP(Table2[[#This Row],[Customer_ID]],Table3[Customer_ID],Table3[Membership],"Regular")</f>
        <v>Silver</v>
      </c>
      <c r="L1945" s="2" t="s">
        <v>185</v>
      </c>
      <c r="M1945" s="2" t="str">
        <f>_xlfn.XLOOKUP(Table2[[#This Row],[Product_ID]],Table4[Product_ID],Table4[Product_Name],"Not Found")</f>
        <v>US Polo Assn Bootcut Sky Blue</v>
      </c>
      <c r="N1945" s="2" t="str">
        <f>_xlfn.XLOOKUP(Table2[[#This Row],[Product_ID]],Table4[Product_ID],Table4[Category],"Not Found")</f>
        <v>Women Jeans</v>
      </c>
      <c r="O1945" s="2" t="str">
        <f>_xlfn.XLOOKUP(Table2[[#This Row],[Product_ID]],Table4[Product_ID],Table4[Subcategory],"Not Found")</f>
        <v>Bootcut</v>
      </c>
      <c r="P1945" s="2" t="str">
        <f>_xlfn.XLOOKUP(Table2[[#This Row],[Product_ID]],Table4[Product_ID],Table4[Brand],"Missing Brand")</f>
        <v>Missing Brand Name</v>
      </c>
      <c r="Q1945" s="2" t="s">
        <v>658</v>
      </c>
      <c r="R1945" s="2" t="str">
        <f>_xlfn.XLOOKUP(Table2[[#This Row],[Store_ID]],Table6[Store_ID],Table6[Store Name],"Not Found")</f>
        <v>TrendMart Thrissur Standard</v>
      </c>
      <c r="S1945" s="2">
        <f>_xlfn.XLOOKUP(Table2[[#This Row],[Store_ID]],Table6[Store_ID],Table6[Monthly Target],"Missing Target")</f>
        <v>1000000</v>
      </c>
      <c r="T1945" s="2" t="str">
        <f>_xlfn.XLOOKUP(Table2[[#This Row],[Store_ID]],Table6[Store_ID],Table6[Region],"Not Found")</f>
        <v>South Zone 1</v>
      </c>
      <c r="U1945" s="2" t="s">
        <v>102</v>
      </c>
      <c r="V1945" s="2" t="str">
        <f>_xlfn.XLOOKUP(Table2[[#This Row],[Employee_ID]],Table5[Employee_ID],Table5[Employee Name],"Not Found")</f>
        <v>Chandra Reddy</v>
      </c>
      <c r="W1945" s="2">
        <v>1</v>
      </c>
      <c r="X1945" s="2">
        <v>1533.42</v>
      </c>
      <c r="Y1945" s="2">
        <v>25</v>
      </c>
      <c r="Z1945" s="2">
        <v>383.36</v>
      </c>
      <c r="AA1945" s="2">
        <v>12</v>
      </c>
      <c r="AB1945" s="2">
        <v>138.01</v>
      </c>
      <c r="AC1945" s="2">
        <v>1288.07</v>
      </c>
      <c r="AD1945" s="2">
        <v>971.65</v>
      </c>
      <c r="AE1945" s="2">
        <f t="shared" si="64"/>
        <v>178.40999999999997</v>
      </c>
      <c r="AF1945" s="2" t="s">
        <v>35</v>
      </c>
      <c r="AG1945" s="42">
        <f>IFERROR(Table2[[#This Row],[Profit]]/Table2[[#This Row],[Sales Amount]],0)</f>
        <v>0.13850955305224094</v>
      </c>
      <c r="AH1945" s="2" t="str">
        <f>TRIM(Table2[[#This Row],[Payment Modee]])</f>
        <v>Debit Card</v>
      </c>
      <c r="AI1945" s="2" t="s">
        <v>26</v>
      </c>
      <c r="AJ1945" s="2" t="s">
        <v>27</v>
      </c>
      <c r="AK1945" s="2" t="s">
        <v>993</v>
      </c>
      <c r="AL1945" s="16" t="str">
        <f>IF(HOUR(Table2[[#This Row],[Order Time]])&lt;12,"Morning",IF(HOUR(Table2[[#This Row],[Order Time]])&lt;17,"Afternoon",IF(HOUR(Table2[[#This Row],[Order Time]])&lt;21,"Evening","Night")))</f>
        <v>Morning</v>
      </c>
      <c r="AM1945" s="16" t="s">
        <v>29</v>
      </c>
    </row>
    <row r="1946" spans="1:39" x14ac:dyDescent="0.25">
      <c r="A1946" s="13" t="s">
        <v>3794</v>
      </c>
      <c r="B1946" s="4">
        <v>45390</v>
      </c>
      <c r="C1946" s="2">
        <f>YEAR(Table2[[#This Row],[Invoice Date]])</f>
        <v>2024</v>
      </c>
      <c r="D1946" s="2" t="str">
        <f>TEXT(Table2[[#This Row],[Invoice Date]],"mmm")</f>
        <v>Apr</v>
      </c>
      <c r="E1946" s="2" t="str">
        <f>Table2[[#This Row],[Store_ID]]&amp;"-"&amp;Table2[[#This Row],[Year]]&amp;"-"&amp;Table2[[#This Row],[Month]]</f>
        <v>STR068-2024-Apr</v>
      </c>
      <c r="F1946" s="2" t="s">
        <v>3795</v>
      </c>
      <c r="G1946" s="2" t="str">
        <f>_xlfn.XLOOKUP(Table2[[#This Row],[Customer_ID]],Table3[Customer_ID],Table3[Customer Name],"Not Found")</f>
        <v>Divya Sharma</v>
      </c>
      <c r="H1946" s="2" t="str">
        <f>_xlfn.XLOOKUP(Table2[[#This Row],[Customer_ID]],Table3[Customer_ID],Table3[Gender],"Female")</f>
        <v>Female</v>
      </c>
      <c r="I1946" s="2" t="str">
        <f>_xlfn.XLOOKUP(Table2[[#This Row],[Customer_ID]],Table3[Customer_ID],Table3[City],"Missing Memebership")</f>
        <v>Nizamabad</v>
      </c>
      <c r="J1946" s="2" t="str">
        <f>_xlfn.XLOOKUP(Table2[[#This Row],[Customer_ID]],Table3[Customer_ID],Table3[State],"Karnataka")</f>
        <v>Telangana</v>
      </c>
      <c r="K1946" s="2" t="str">
        <f>_xlfn.XLOOKUP(Table2[[#This Row],[Customer_ID]],Table3[Customer_ID],Table3[Membership],"Regular")</f>
        <v>Silver</v>
      </c>
      <c r="L1946" s="2" t="s">
        <v>185</v>
      </c>
      <c r="M1946" s="2" t="str">
        <f>_xlfn.XLOOKUP(Table2[[#This Row],[Product_ID]],Table4[Product_ID],Table4[Product_Name],"Not Found")</f>
        <v>US Polo Assn Bootcut Sky Blue</v>
      </c>
      <c r="N1946" s="2" t="str">
        <f>_xlfn.XLOOKUP(Table2[[#This Row],[Product_ID]],Table4[Product_ID],Table4[Category],"Not Found")</f>
        <v>Women Jeans</v>
      </c>
      <c r="O1946" s="2" t="str">
        <f>_xlfn.XLOOKUP(Table2[[#This Row],[Product_ID]],Table4[Product_ID],Table4[Subcategory],"Not Found")</f>
        <v>Bootcut</v>
      </c>
      <c r="P1946" s="2" t="str">
        <f>_xlfn.XLOOKUP(Table2[[#This Row],[Product_ID]],Table4[Product_ID],Table4[Brand],"Missing Brand")</f>
        <v>Missing Brand Name</v>
      </c>
      <c r="Q1946" s="2" t="s">
        <v>97</v>
      </c>
      <c r="R1946" s="2" t="str">
        <f>_xlfn.XLOOKUP(Table2[[#This Row],[Store_ID]],Table6[Store_ID],Table6[Store Name],"Not Found")</f>
        <v>TrendMart Madurai Mall Kiosk</v>
      </c>
      <c r="S1946" s="2">
        <f>_xlfn.XLOOKUP(Table2[[#This Row],[Store_ID]],Table6[Store_ID],Table6[Monthly Target],"Missing Target")</f>
        <v>2000000</v>
      </c>
      <c r="T1946" s="2" t="str">
        <f>_xlfn.XLOOKUP(Table2[[#This Row],[Store_ID]],Table6[Store_ID],Table6[Region],"Not Found")</f>
        <v>South Zone 1</v>
      </c>
      <c r="U1946" s="2" t="s">
        <v>465</v>
      </c>
      <c r="V1946" s="2" t="str">
        <f>_xlfn.XLOOKUP(Table2[[#This Row],[Employee_ID]],Table5[Employee_ID],Table5[Employee Name],"Not Found")</f>
        <v>Vinod Hegde</v>
      </c>
      <c r="W1946" s="2">
        <v>4</v>
      </c>
      <c r="X1946" s="2">
        <v>1429.79</v>
      </c>
      <c r="Y1946" s="2">
        <v>20</v>
      </c>
      <c r="Z1946" s="2">
        <v>1143.83</v>
      </c>
      <c r="AA1946" s="2">
        <v>12</v>
      </c>
      <c r="AB1946" s="2">
        <v>549.04</v>
      </c>
      <c r="AC1946" s="2">
        <v>5124.37</v>
      </c>
      <c r="AD1946" s="2">
        <v>3886.6</v>
      </c>
      <c r="AE1946" s="2">
        <f t="shared" si="64"/>
        <v>688.73</v>
      </c>
      <c r="AF1946" s="2" t="s">
        <v>69</v>
      </c>
      <c r="AG1946" s="42">
        <f>IFERROR(Table2[[#This Row],[Profit]]/Table2[[#This Row],[Sales Amount]],0)</f>
        <v>0.1344028631812301</v>
      </c>
      <c r="AH1946" s="2" t="str">
        <f>TRIM(Table2[[#This Row],[Payment Modee]])</f>
        <v>Cash</v>
      </c>
      <c r="AI1946" s="2" t="s">
        <v>36</v>
      </c>
      <c r="AJ1946" s="2" t="s">
        <v>27</v>
      </c>
      <c r="AK1946" s="2" t="s">
        <v>1587</v>
      </c>
      <c r="AL1946" s="16" t="str">
        <f>IF(HOUR(Table2[[#This Row],[Order Time]])&lt;12,"Morning",IF(HOUR(Table2[[#This Row],[Order Time]])&lt;17,"Afternoon",IF(HOUR(Table2[[#This Row],[Order Time]])&lt;21,"Evening","Night")))</f>
        <v>Night</v>
      </c>
      <c r="AM1946" s="16" t="s">
        <v>29</v>
      </c>
    </row>
    <row r="1947" spans="1:39" x14ac:dyDescent="0.25">
      <c r="A1947" s="13" t="s">
        <v>3796</v>
      </c>
      <c r="B1947" s="4">
        <v>45592</v>
      </c>
      <c r="C1947" s="2">
        <f>YEAR(Table2[[#This Row],[Invoice Date]])</f>
        <v>2024</v>
      </c>
      <c r="D1947" s="2" t="str">
        <f>TEXT(Table2[[#This Row],[Invoice Date]],"mmm")</f>
        <v>Oct</v>
      </c>
      <c r="E1947" s="2" t="str">
        <f>Table2[[#This Row],[Store_ID]]&amp;"-"&amp;Table2[[#This Row],[Year]]&amp;"-"&amp;Table2[[#This Row],[Month]]</f>
        <v>STR006-2024-Oct</v>
      </c>
      <c r="F1947" s="2" t="s">
        <v>3797</v>
      </c>
      <c r="G1947" s="2" t="str">
        <f>_xlfn.XLOOKUP(Table2[[#This Row],[Customer_ID]],Table3[Customer_ID],Table3[Customer Name],"Not Found")</f>
        <v>Girish Naidu</v>
      </c>
      <c r="H1947" s="2" t="str">
        <f>_xlfn.XLOOKUP(Table2[[#This Row],[Customer_ID]],Table3[Customer_ID],Table3[Gender],"Female")</f>
        <v>Male</v>
      </c>
      <c r="I1947" s="2" t="str">
        <f>_xlfn.XLOOKUP(Table2[[#This Row],[Customer_ID]],Table3[Customer_ID],Table3[City],"Missing Memebership")</f>
        <v>Nizamabad</v>
      </c>
      <c r="J1947" s="2" t="str">
        <f>_xlfn.XLOOKUP(Table2[[#This Row],[Customer_ID]],Table3[Customer_ID],Table3[State],"Karnataka")</f>
        <v>Telangana</v>
      </c>
      <c r="K1947" s="2" t="str">
        <f>_xlfn.XLOOKUP(Table2[[#This Row],[Customer_ID]],Table3[Customer_ID],Table3[Membership],"Regular")</f>
        <v>Silver</v>
      </c>
      <c r="L1947" s="2" t="s">
        <v>416</v>
      </c>
      <c r="M1947" s="2" t="str">
        <f>_xlfn.XLOOKUP(Table2[[#This Row],[Product_ID]],Table4[Product_ID],Table4[Product_Name],"Not Found")</f>
        <v>GRT Jewellers Sling Bag Olive</v>
      </c>
      <c r="N1947" s="2" t="str">
        <f>_xlfn.XLOOKUP(Table2[[#This Row],[Product_ID]],Table4[Product_ID],Table4[Category],"Not Found")</f>
        <v>Handbags</v>
      </c>
      <c r="O1947" s="2" t="str">
        <f>_xlfn.XLOOKUP(Table2[[#This Row],[Product_ID]],Table4[Product_ID],Table4[Subcategory],"Not Found")</f>
        <v>Sling Bag</v>
      </c>
      <c r="P1947" s="2" t="str">
        <f>_xlfn.XLOOKUP(Table2[[#This Row],[Product_ID]],Table4[Product_ID],Table4[Brand],"Missing Brand")</f>
        <v>GRT Jewellers</v>
      </c>
      <c r="Q1947" s="2" t="s">
        <v>720</v>
      </c>
      <c r="R1947" s="2" t="str">
        <f>_xlfn.XLOOKUP(Table2[[#This Row],[Store_ID]],Table6[Store_ID],Table6[Store Name],"Not Found")</f>
        <v>TrendMart Vellore Standard</v>
      </c>
      <c r="S1947" s="2">
        <f>_xlfn.XLOOKUP(Table2[[#This Row],[Store_ID]],Table6[Store_ID],Table6[Monthly Target],"Missing Target")</f>
        <v>2000000</v>
      </c>
      <c r="T1947" s="2" t="str">
        <f>_xlfn.XLOOKUP(Table2[[#This Row],[Store_ID]],Table6[Store_ID],Table6[Region],"Not Found")</f>
        <v>South Zone 1</v>
      </c>
      <c r="U1947" s="2" t="s">
        <v>220</v>
      </c>
      <c r="V1947" s="2" t="str">
        <f>_xlfn.XLOOKUP(Table2[[#This Row],[Employee_ID]],Table5[Employee_ID],Table5[Employee Name],"Not Found")</f>
        <v>Vasanthi Kamath</v>
      </c>
      <c r="W1947" s="2">
        <v>1</v>
      </c>
      <c r="X1947" s="2">
        <v>3313.99</v>
      </c>
      <c r="Y1947" s="2">
        <v>30</v>
      </c>
      <c r="Z1947" s="2">
        <v>994.2</v>
      </c>
      <c r="AA1947" s="2">
        <v>12</v>
      </c>
      <c r="AB1947" s="2">
        <v>278.37</v>
      </c>
      <c r="AC1947" s="2">
        <v>2598.16</v>
      </c>
      <c r="AD1947" s="2">
        <v>2034.01</v>
      </c>
      <c r="AE1947" s="2">
        <f t="shared" si="64"/>
        <v>285.77999999999986</v>
      </c>
      <c r="AF1947" s="2" t="s">
        <v>35</v>
      </c>
      <c r="AG1947" s="42">
        <f>IFERROR(Table2[[#This Row],[Profit]]/Table2[[#This Row],[Sales Amount]],0)</f>
        <v>0.10999322597530556</v>
      </c>
      <c r="AH1947" s="2" t="str">
        <f>TRIM(Table2[[#This Row],[Payment Modee]])</f>
        <v>Debit Card</v>
      </c>
      <c r="AI1947" s="2" t="s">
        <v>26</v>
      </c>
      <c r="AJ1947" s="2" t="s">
        <v>27</v>
      </c>
      <c r="AK1947" s="2" t="s">
        <v>1615</v>
      </c>
      <c r="AL1947" s="16" t="str">
        <f>IF(HOUR(Table2[[#This Row],[Order Time]])&lt;12,"Morning",IF(HOUR(Table2[[#This Row],[Order Time]])&lt;17,"Afternoon",IF(HOUR(Table2[[#This Row],[Order Time]])&lt;21,"Evening","Night")))</f>
        <v>Evening</v>
      </c>
      <c r="AM1947" s="16" t="s">
        <v>38</v>
      </c>
    </row>
    <row r="1948" spans="1:39" x14ac:dyDescent="0.25">
      <c r="A1948" s="13" t="s">
        <v>3798</v>
      </c>
      <c r="B1948" s="4">
        <v>45570</v>
      </c>
      <c r="C1948" s="2">
        <f>YEAR(Table2[[#This Row],[Invoice Date]])</f>
        <v>2024</v>
      </c>
      <c r="D1948" s="2" t="str">
        <f>TEXT(Table2[[#This Row],[Invoice Date]],"mmm")</f>
        <v>Oct</v>
      </c>
      <c r="E1948" s="2" t="str">
        <f>Table2[[#This Row],[Store_ID]]&amp;"-"&amp;Table2[[#This Row],[Year]]&amp;"-"&amp;Table2[[#This Row],[Month]]</f>
        <v>STR048-2024-Oct</v>
      </c>
      <c r="F1948" s="2" t="s">
        <v>2414</v>
      </c>
      <c r="G1948" s="2" t="str">
        <f>_xlfn.XLOOKUP(Table2[[#This Row],[Customer_ID]],Table3[Customer_ID],Table3[Customer Name],"Not Found")</f>
        <v>Janani Achari</v>
      </c>
      <c r="H1948" s="2" t="str">
        <f>_xlfn.XLOOKUP(Table2[[#This Row],[Customer_ID]],Table3[Customer_ID],Table3[Gender],"Female")</f>
        <v>Female</v>
      </c>
      <c r="I1948" s="2" t="str">
        <f>_xlfn.XLOOKUP(Table2[[#This Row],[Customer_ID]],Table3[Customer_ID],Table3[City],"Missing Memebership")</f>
        <v>Erode</v>
      </c>
      <c r="J1948" s="2" t="str">
        <f>_xlfn.XLOOKUP(Table2[[#This Row],[Customer_ID]],Table3[Customer_ID],Table3[State],"Karnataka")</f>
        <v>Tamil Nadu</v>
      </c>
      <c r="K1948" s="2" t="str">
        <f>_xlfn.XLOOKUP(Table2[[#This Row],[Customer_ID]],Table3[Customer_ID],Table3[Membership],"Regular")</f>
        <v>Regular</v>
      </c>
      <c r="L1948" s="2" t="s">
        <v>117</v>
      </c>
      <c r="M1948" s="2" t="str">
        <f>_xlfn.XLOOKUP(Table2[[#This Row],[Product_ID]],Table4[Product_ID],Table4[Product_Name],"Not Found")</f>
        <v>Nike Crop Top Cream</v>
      </c>
      <c r="N1948" s="2" t="str">
        <f>_xlfn.XLOOKUP(Table2[[#This Row],[Product_ID]],Table4[Product_ID],Table4[Category],"Not Found")</f>
        <v>Women Tops</v>
      </c>
      <c r="O1948" s="2" t="str">
        <f>_xlfn.XLOOKUP(Table2[[#This Row],[Product_ID]],Table4[Product_ID],Table4[Subcategory],"Not Found")</f>
        <v>Crop Top</v>
      </c>
      <c r="P1948" s="2" t="str">
        <f>_xlfn.XLOOKUP(Table2[[#This Row],[Product_ID]],Table4[Product_ID],Table4[Brand],"Missing Brand")</f>
        <v>Nike</v>
      </c>
      <c r="Q1948" s="2" t="s">
        <v>1853</v>
      </c>
      <c r="R1948" s="2" t="str">
        <f>_xlfn.XLOOKUP(Table2[[#This Row],[Store_ID]],Table6[Store_ID],Table6[Store Name],"Not Found")</f>
        <v>TrendMart Guntur High Street</v>
      </c>
      <c r="S1948" s="2">
        <f>_xlfn.XLOOKUP(Table2[[#This Row],[Store_ID]],Table6[Store_ID],Table6[Monthly Target],"Missing Target")</f>
        <v>1200000</v>
      </c>
      <c r="T1948" s="2" t="str">
        <f>_xlfn.XLOOKUP(Table2[[#This Row],[Store_ID]],Table6[Store_ID],Table6[Region],"Not Found")</f>
        <v>South Zone 3</v>
      </c>
      <c r="U1948" s="2" t="s">
        <v>504</v>
      </c>
      <c r="V1948" s="2" t="str">
        <f>_xlfn.XLOOKUP(Table2[[#This Row],[Employee_ID]],Table5[Employee_ID],Table5[Employee Name],"Not Found")</f>
        <v>Vikram Bhat</v>
      </c>
      <c r="W1948" s="2">
        <v>2</v>
      </c>
      <c r="X1948" s="2">
        <v>921.53</v>
      </c>
      <c r="Y1948" s="2">
        <v>30</v>
      </c>
      <c r="Z1948" s="2">
        <v>552.91999999999996</v>
      </c>
      <c r="AA1948" s="2">
        <v>5</v>
      </c>
      <c r="AB1948" s="2">
        <v>64.510000000000005</v>
      </c>
      <c r="AC1948" s="2">
        <v>1354.65</v>
      </c>
      <c r="AD1948" s="2">
        <v>1100.02</v>
      </c>
      <c r="AE1948" s="2">
        <f t="shared" si="64"/>
        <v>190.12000000000012</v>
      </c>
      <c r="AF1948" s="2" t="s">
        <v>25</v>
      </c>
      <c r="AG1948" s="42">
        <f>IFERROR(Table2[[#This Row],[Profit]]/Table2[[#This Row],[Sales Amount]],0)</f>
        <v>0.14034621488945492</v>
      </c>
      <c r="AH1948" s="2" t="str">
        <f>TRIM(Table2[[#This Row],[Payment Modee]])</f>
        <v>UPI</v>
      </c>
      <c r="AI1948" s="2" t="s">
        <v>26</v>
      </c>
      <c r="AJ1948" s="2" t="s">
        <v>27</v>
      </c>
      <c r="AK1948" s="2" t="s">
        <v>1886</v>
      </c>
      <c r="AL1948" s="16" t="str">
        <f>IF(HOUR(Table2[[#This Row],[Order Time]])&lt;12,"Morning",IF(HOUR(Table2[[#This Row],[Order Time]])&lt;17,"Afternoon",IF(HOUR(Table2[[#This Row],[Order Time]])&lt;21,"Evening","Night")))</f>
        <v>Afternoon</v>
      </c>
      <c r="AM1948" s="16" t="s">
        <v>38</v>
      </c>
    </row>
    <row r="1949" spans="1:39" x14ac:dyDescent="0.25">
      <c r="A1949" s="13" t="s">
        <v>3799</v>
      </c>
      <c r="B1949" s="4">
        <v>45633</v>
      </c>
      <c r="C1949" s="2">
        <f>YEAR(Table2[[#This Row],[Invoice Date]])</f>
        <v>2024</v>
      </c>
      <c r="D1949" s="2" t="str">
        <f>TEXT(Table2[[#This Row],[Invoice Date]],"mmm")</f>
        <v>Dec</v>
      </c>
      <c r="E1949" s="2" t="str">
        <f>Table2[[#This Row],[Store_ID]]&amp;"-"&amp;Table2[[#This Row],[Year]]&amp;"-"&amp;Table2[[#This Row],[Month]]</f>
        <v>STR050-2024-Dec</v>
      </c>
      <c r="F1949" s="2" t="s">
        <v>2490</v>
      </c>
      <c r="G1949" s="2" t="str">
        <f>_xlfn.XLOOKUP(Table2[[#This Row],[Customer_ID]],Table3[Customer_ID],Table3[Customer Name],"Not Found")</f>
        <v>Saranya Gounder</v>
      </c>
      <c r="H1949" s="2" t="str">
        <f>_xlfn.XLOOKUP(Table2[[#This Row],[Customer_ID]],Table3[Customer_ID],Table3[Gender],"Female")</f>
        <v>Female</v>
      </c>
      <c r="I1949" s="2" t="str">
        <f>_xlfn.XLOOKUP(Table2[[#This Row],[Customer_ID]],Table3[Customer_ID],Table3[City],"Missing Memebership")</f>
        <v>Hyderabad</v>
      </c>
      <c r="J1949" s="2" t="str">
        <f>_xlfn.XLOOKUP(Table2[[#This Row],[Customer_ID]],Table3[Customer_ID],Table3[State],"Karnataka")</f>
        <v>Telangana</v>
      </c>
      <c r="K1949" s="2" t="str">
        <f>_xlfn.XLOOKUP(Table2[[#This Row],[Customer_ID]],Table3[Customer_ID],Table3[Membership],"Regular")</f>
        <v>Gold</v>
      </c>
      <c r="L1949" s="2" t="s">
        <v>605</v>
      </c>
      <c r="M1949" s="2" t="str">
        <f>_xlfn.XLOOKUP(Table2[[#This Row],[Product_ID]],Table4[Product_ID],Table4[Product_Name],"Not Found")</f>
        <v>Pantaloons Shirt Dress Grey</v>
      </c>
      <c r="N1949" s="2" t="str">
        <f>_xlfn.XLOOKUP(Table2[[#This Row],[Product_ID]],Table4[Product_ID],Table4[Category],"Not Found")</f>
        <v>Women Dresses</v>
      </c>
      <c r="O1949" s="2" t="str">
        <f>_xlfn.XLOOKUP(Table2[[#This Row],[Product_ID]],Table4[Product_ID],Table4[Subcategory],"Not Found")</f>
        <v>Shirt Dress</v>
      </c>
      <c r="P1949" s="2" t="str">
        <f>_xlfn.XLOOKUP(Table2[[#This Row],[Product_ID]],Table4[Product_ID],Table4[Brand],"Missing Brand")</f>
        <v>Pantaloons</v>
      </c>
      <c r="Q1949" s="2" t="s">
        <v>422</v>
      </c>
      <c r="R1949" s="2" t="str">
        <f>_xlfn.XLOOKUP(Table2[[#This Row],[Store_ID]],Table6[Store_ID],Table6[Store Name],"Not Found")</f>
        <v>TrendMart Thrissur High Street</v>
      </c>
      <c r="S1949" s="2">
        <f>_xlfn.XLOOKUP(Table2[[#This Row],[Store_ID]],Table6[Store_ID],Table6[Monthly Target],"Missing Target")</f>
        <v>2000000</v>
      </c>
      <c r="T1949" s="2" t="str">
        <f>_xlfn.XLOOKUP(Table2[[#This Row],[Store_ID]],Table6[Store_ID],Table6[Region],"Not Found")</f>
        <v>South Zone 1</v>
      </c>
      <c r="U1949" s="2" t="s">
        <v>62</v>
      </c>
      <c r="V1949" s="2" t="str">
        <f>_xlfn.XLOOKUP(Table2[[#This Row],[Employee_ID]],Table5[Employee_ID],Table5[Employee Name],"Not Found")</f>
        <v>Rahul Krishnan</v>
      </c>
      <c r="W1949" s="2">
        <v>2</v>
      </c>
      <c r="X1949" s="2">
        <v>1837.2</v>
      </c>
      <c r="Y1949" s="2">
        <v>25</v>
      </c>
      <c r="Z1949" s="2">
        <v>918.6</v>
      </c>
      <c r="AA1949" s="2">
        <v>12</v>
      </c>
      <c r="AB1949" s="2">
        <v>330.7</v>
      </c>
      <c r="AC1949" s="2">
        <v>3086.5</v>
      </c>
      <c r="AD1949" s="2">
        <v>2266.54</v>
      </c>
      <c r="AE1949" s="2">
        <f t="shared" si="64"/>
        <v>489.26000000000005</v>
      </c>
      <c r="AF1949" s="2" t="s">
        <v>35</v>
      </c>
      <c r="AG1949" s="42">
        <f>IFERROR(Table2[[#This Row],[Profit]]/Table2[[#This Row],[Sales Amount]],0)</f>
        <v>0.15851611858091691</v>
      </c>
      <c r="AH1949" s="2" t="str">
        <f>TRIM(Table2[[#This Row],[Payment Modee]])</f>
        <v>Debit Card</v>
      </c>
      <c r="AI1949" s="2" t="s">
        <v>36</v>
      </c>
      <c r="AJ1949" s="2" t="s">
        <v>27</v>
      </c>
      <c r="AK1949" s="2" t="s">
        <v>1916</v>
      </c>
      <c r="AL1949" s="16" t="str">
        <f>IF(HOUR(Table2[[#This Row],[Order Time]])&lt;12,"Morning",IF(HOUR(Table2[[#This Row],[Order Time]])&lt;17,"Afternoon",IF(HOUR(Table2[[#This Row],[Order Time]])&lt;21,"Evening","Night")))</f>
        <v>Night</v>
      </c>
      <c r="AM1949" s="16" t="s">
        <v>38</v>
      </c>
    </row>
    <row r="1950" spans="1:39" x14ac:dyDescent="0.25">
      <c r="A1950" s="13" t="s">
        <v>3800</v>
      </c>
      <c r="B1950" s="4">
        <v>45626</v>
      </c>
      <c r="C1950" s="2">
        <f>YEAR(Table2[[#This Row],[Invoice Date]])</f>
        <v>2024</v>
      </c>
      <c r="D1950" s="2" t="str">
        <f>TEXT(Table2[[#This Row],[Invoice Date]],"mmm")</f>
        <v>Nov</v>
      </c>
      <c r="E1950" s="2" t="str">
        <f>Table2[[#This Row],[Store_ID]]&amp;"-"&amp;Table2[[#This Row],[Year]]&amp;"-"&amp;Table2[[#This Row],[Month]]</f>
        <v>STR012-2024-Nov</v>
      </c>
      <c r="F1950" s="2" t="s">
        <v>458</v>
      </c>
      <c r="G1950" s="2" t="str">
        <f>_xlfn.XLOOKUP(Table2[[#This Row],[Customer_ID]],Table3[Customer_ID],Table3[Customer Name],"Not Found")</f>
        <v>Chitra Pillai</v>
      </c>
      <c r="H1950" s="2" t="str">
        <f>_xlfn.XLOOKUP(Table2[[#This Row],[Customer_ID]],Table3[Customer_ID],Table3[Gender],"Female")</f>
        <v>Female</v>
      </c>
      <c r="I1950" s="2" t="str">
        <f>_xlfn.XLOOKUP(Table2[[#This Row],[Customer_ID]],Table3[Customer_ID],Table3[City],"Missing Memebership")</f>
        <v>Madurai</v>
      </c>
      <c r="J1950" s="2" t="str">
        <f>_xlfn.XLOOKUP(Table2[[#This Row],[Customer_ID]],Table3[Customer_ID],Table3[State],"Karnataka")</f>
        <v>Tamil Nadu</v>
      </c>
      <c r="K1950" s="2" t="str">
        <f>_xlfn.XLOOKUP(Table2[[#This Row],[Customer_ID]],Table3[Customer_ID],Table3[Membership],"Regular")</f>
        <v>Regular</v>
      </c>
      <c r="L1950" s="2" t="s">
        <v>244</v>
      </c>
      <c r="M1950" s="2" t="str">
        <f>_xlfn.XLOOKUP(Table2[[#This Row],[Product_ID]],Table4[Product_ID],Table4[Product_Name],"Not Found")</f>
        <v>US Polo Assn Kurta Beige</v>
      </c>
      <c r="N1950" s="2" t="str">
        <f>_xlfn.XLOOKUP(Table2[[#This Row],[Product_ID]],Table4[Product_ID],Table4[Category],"Not Found")</f>
        <v>Men Ethnic</v>
      </c>
      <c r="O1950" s="2" t="str">
        <f>_xlfn.XLOOKUP(Table2[[#This Row],[Product_ID]],Table4[Product_ID],Table4[Subcategory],"Not Found")</f>
        <v>Kurta</v>
      </c>
      <c r="P1950" s="2" t="str">
        <f>_xlfn.XLOOKUP(Table2[[#This Row],[Product_ID]],Table4[Product_ID],Table4[Brand],"Missing Brand")</f>
        <v>US Polo Assn</v>
      </c>
      <c r="Q1950" s="2" t="s">
        <v>588</v>
      </c>
      <c r="R1950" s="2" t="str">
        <f>_xlfn.XLOOKUP(Table2[[#This Row],[Store_ID]],Table6[Store_ID],Table6[Store Name],"Not Found")</f>
        <v>TrendMart Vijayawada Mall Kiosk</v>
      </c>
      <c r="S1950" s="2">
        <f>_xlfn.XLOOKUP(Table2[[#This Row],[Store_ID]],Table6[Store_ID],Table6[Monthly Target],"Missing Target")</f>
        <v>2000000</v>
      </c>
      <c r="T1950" s="2" t="str">
        <f>_xlfn.XLOOKUP(Table2[[#This Row],[Store_ID]],Table6[Store_ID],Table6[Region],"Not Found")</f>
        <v>South Zone 3</v>
      </c>
      <c r="U1950" s="2" t="s">
        <v>482</v>
      </c>
      <c r="V1950" s="2" t="str">
        <f>_xlfn.XLOOKUP(Table2[[#This Row],[Employee_ID]],Table5[Employee_ID],Table5[Employee Name],"Not Found")</f>
        <v>Swathi Achari</v>
      </c>
      <c r="W1950" s="2">
        <v>1</v>
      </c>
      <c r="X1950" s="2">
        <v>2618.34</v>
      </c>
      <c r="Y1950" s="2">
        <v>0</v>
      </c>
      <c r="Z1950" s="2">
        <v>0</v>
      </c>
      <c r="AA1950" s="2">
        <v>12</v>
      </c>
      <c r="AB1950" s="2">
        <v>314.2</v>
      </c>
      <c r="AC1950" s="2">
        <v>2932.54</v>
      </c>
      <c r="AD1950" s="2">
        <v>1804.37</v>
      </c>
      <c r="AE1950" s="2">
        <f t="shared" si="64"/>
        <v>813.97</v>
      </c>
      <c r="AF1950" s="2" t="s">
        <v>25</v>
      </c>
      <c r="AG1950" s="42">
        <f>IFERROR(Table2[[#This Row],[Profit]]/Table2[[#This Row],[Sales Amount]],0)</f>
        <v>0.27756484140028781</v>
      </c>
      <c r="AH1950" s="2" t="str">
        <f>TRIM(Table2[[#This Row],[Payment Modee]])</f>
        <v>UPI</v>
      </c>
      <c r="AI1950" s="2" t="s">
        <v>26</v>
      </c>
      <c r="AJ1950" s="2" t="s">
        <v>27</v>
      </c>
      <c r="AK1950" s="2" t="s">
        <v>1869</v>
      </c>
      <c r="AL1950" s="16" t="str">
        <f>IF(HOUR(Table2[[#This Row],[Order Time]])&lt;12,"Morning",IF(HOUR(Table2[[#This Row],[Order Time]])&lt;17,"Afternoon",IF(HOUR(Table2[[#This Row],[Order Time]])&lt;21,"Evening","Night")))</f>
        <v>Night</v>
      </c>
      <c r="AM1950" s="16" t="s">
        <v>38</v>
      </c>
    </row>
    <row r="1951" spans="1:39" x14ac:dyDescent="0.25">
      <c r="A1951" s="13" t="s">
        <v>3801</v>
      </c>
      <c r="B1951" s="4">
        <v>45683</v>
      </c>
      <c r="C1951" s="2">
        <f>YEAR(Table2[[#This Row],[Invoice Date]])</f>
        <v>2025</v>
      </c>
      <c r="D1951" s="2" t="str">
        <f>TEXT(Table2[[#This Row],[Invoice Date]],"mmm")</f>
        <v>Jan</v>
      </c>
      <c r="E1951" s="2" t="str">
        <f>Table2[[#This Row],[Store_ID]]&amp;"-"&amp;Table2[[#This Row],[Year]]&amp;"-"&amp;Table2[[#This Row],[Month]]</f>
        <v>STR005-2025-Jan</v>
      </c>
      <c r="F1951" s="2" t="s">
        <v>3445</v>
      </c>
      <c r="G1951" s="2" t="str">
        <f>_xlfn.XLOOKUP(Table2[[#This Row],[Customer_ID]],Table3[Customer_ID],Table3[Customer Name],"Not Found")</f>
        <v>Logesh Reddy</v>
      </c>
      <c r="H1951" s="2" t="str">
        <f>_xlfn.XLOOKUP(Table2[[#This Row],[Customer_ID]],Table3[Customer_ID],Table3[Gender],"Female")</f>
        <v>Male</v>
      </c>
      <c r="I1951" s="2" t="str">
        <f>_xlfn.XLOOKUP(Table2[[#This Row],[Customer_ID]],Table3[Customer_ID],Table3[City],"Missing Memebership")</f>
        <v>Warangal</v>
      </c>
      <c r="J1951" s="2" t="str">
        <f>_xlfn.XLOOKUP(Table2[[#This Row],[Customer_ID]],Table3[Customer_ID],Table3[State],"Karnataka")</f>
        <v>Telangana</v>
      </c>
      <c r="K1951" s="2" t="str">
        <f>_xlfn.XLOOKUP(Table2[[#This Row],[Customer_ID]],Table3[Customer_ID],Table3[Membership],"Regular")</f>
        <v>Gold</v>
      </c>
      <c r="L1951" s="2" t="s">
        <v>201</v>
      </c>
      <c r="M1951" s="2" t="str">
        <f>_xlfn.XLOOKUP(Table2[[#This Row],[Product_ID]],Table4[Product_ID],Table4[Product_Name],"Not Found")</f>
        <v>Titan Sling Bag Green</v>
      </c>
      <c r="N1951" s="2" t="str">
        <f>_xlfn.XLOOKUP(Table2[[#This Row],[Product_ID]],Table4[Product_ID],Table4[Category],"Not Found")</f>
        <v>Handbags</v>
      </c>
      <c r="O1951" s="2" t="str">
        <f>_xlfn.XLOOKUP(Table2[[#This Row],[Product_ID]],Table4[Product_ID],Table4[Subcategory],"Not Found")</f>
        <v>Sling Bag</v>
      </c>
      <c r="P1951" s="2" t="str">
        <f>_xlfn.XLOOKUP(Table2[[#This Row],[Product_ID]],Table4[Product_ID],Table4[Brand],"Missing Brand")</f>
        <v>Titan</v>
      </c>
      <c r="Q1951" s="2" t="s">
        <v>152</v>
      </c>
      <c r="R1951" s="2" t="str">
        <f>_xlfn.XLOOKUP(Table2[[#This Row],[Store_ID]],Table6[Store_ID],Table6[Store Name],"Not Found")</f>
        <v>TrendMart Kochi High Street</v>
      </c>
      <c r="S1951" s="2">
        <f>_xlfn.XLOOKUP(Table2[[#This Row],[Store_ID]],Table6[Store_ID],Table6[Monthly Target],"Missing Target")</f>
        <v>2000000</v>
      </c>
      <c r="T1951" s="2" t="str">
        <f>_xlfn.XLOOKUP(Table2[[#This Row],[Store_ID]],Table6[Store_ID],Table6[Region],"Not Found")</f>
        <v>South Zone 1</v>
      </c>
      <c r="U1951" s="2" t="s">
        <v>417</v>
      </c>
      <c r="V1951" s="2" t="str">
        <f>_xlfn.XLOOKUP(Table2[[#This Row],[Employee_ID]],Table5[Employee_ID],Table5[Employee Name],"Not Found")</f>
        <v>Arjun Krishnan</v>
      </c>
      <c r="W1951" s="2">
        <v>2</v>
      </c>
      <c r="X1951" s="2">
        <v>2229.6999999999998</v>
      </c>
      <c r="Y1951" s="2">
        <v>10</v>
      </c>
      <c r="Z1951" s="2">
        <v>445.94</v>
      </c>
      <c r="AA1951" s="2">
        <v>12</v>
      </c>
      <c r="AB1951" s="2">
        <v>481.62</v>
      </c>
      <c r="AC1951" s="2">
        <v>4495.08</v>
      </c>
      <c r="AD1951" s="2">
        <v>2923.46</v>
      </c>
      <c r="AE1951" s="2">
        <f t="shared" si="64"/>
        <v>1090</v>
      </c>
      <c r="AF1951" s="2" t="s">
        <v>69</v>
      </c>
      <c r="AG1951" s="42">
        <f>IFERROR(Table2[[#This Row],[Profit]]/Table2[[#This Row],[Sales Amount]],0)</f>
        <v>0.24248734171583153</v>
      </c>
      <c r="AH1951" s="2" t="str">
        <f>TRIM(Table2[[#This Row],[Payment Modee]])</f>
        <v>Cash</v>
      </c>
      <c r="AI1951" s="2" t="s">
        <v>36</v>
      </c>
      <c r="AJ1951" s="2" t="s">
        <v>27</v>
      </c>
      <c r="AK1951" s="2" t="s">
        <v>331</v>
      </c>
      <c r="AL1951" s="16" t="str">
        <f>IF(HOUR(Table2[[#This Row],[Order Time]])&lt;12,"Morning",IF(HOUR(Table2[[#This Row],[Order Time]])&lt;17,"Afternoon",IF(HOUR(Table2[[#This Row],[Order Time]])&lt;21,"Evening","Night")))</f>
        <v>Morning</v>
      </c>
      <c r="AM1951" s="16" t="s">
        <v>38</v>
      </c>
    </row>
    <row r="1952" spans="1:39" x14ac:dyDescent="0.25">
      <c r="A1952" s="13" t="s">
        <v>3802</v>
      </c>
      <c r="B1952" s="4">
        <v>45650</v>
      </c>
      <c r="C1952" s="2">
        <f>YEAR(Table2[[#This Row],[Invoice Date]])</f>
        <v>2024</v>
      </c>
      <c r="D1952" s="2" t="str">
        <f>TEXT(Table2[[#This Row],[Invoice Date]],"mmm")</f>
        <v>Dec</v>
      </c>
      <c r="E1952" s="2" t="str">
        <f>Table2[[#This Row],[Store_ID]]&amp;"-"&amp;Table2[[#This Row],[Year]]&amp;"-"&amp;Table2[[#This Row],[Month]]</f>
        <v>STR099-2024-Dec</v>
      </c>
      <c r="F1952" s="2" t="s">
        <v>686</v>
      </c>
      <c r="G1952" s="2" t="str">
        <f>_xlfn.XLOOKUP(Table2[[#This Row],[Customer_ID]],Table3[Customer_ID],Table3[Customer Name],"Not Found")</f>
        <v>Dinesh Chandran</v>
      </c>
      <c r="H1952" s="2" t="str">
        <f>_xlfn.XLOOKUP(Table2[[#This Row],[Customer_ID]],Table3[Customer_ID],Table3[Gender],"Female")</f>
        <v>Male</v>
      </c>
      <c r="I1952" s="2" t="str">
        <f>_xlfn.XLOOKUP(Table2[[#This Row],[Customer_ID]],Table3[Customer_ID],Table3[City],"Missing Memebership")</f>
        <v>Nizamabad</v>
      </c>
      <c r="J1952" s="2" t="str">
        <f>_xlfn.XLOOKUP(Table2[[#This Row],[Customer_ID]],Table3[Customer_ID],Table3[State],"Karnataka")</f>
        <v>Telangana</v>
      </c>
      <c r="K1952" s="2" t="str">
        <f>_xlfn.XLOOKUP(Table2[[#This Row],[Customer_ID]],Table3[Customer_ID],Table3[Membership],"Regular")</f>
        <v>Platinum</v>
      </c>
      <c r="L1952" s="2" t="s">
        <v>174</v>
      </c>
      <c r="M1952" s="2" t="str">
        <f>_xlfn.XLOOKUP(Table2[[#This Row],[Product_ID]],Table4[Product_ID],Table4[Product_Name],"Not Found")</f>
        <v>Nike Earrings Teal</v>
      </c>
      <c r="N1952" s="2" t="str">
        <f>_xlfn.XLOOKUP(Table2[[#This Row],[Product_ID]],Table4[Product_ID],Table4[Category],"Not Found")</f>
        <v>Jewellery</v>
      </c>
      <c r="O1952" s="2" t="str">
        <f>_xlfn.XLOOKUP(Table2[[#This Row],[Product_ID]],Table4[Product_ID],Table4[Subcategory],"Not Found")</f>
        <v>Earrings</v>
      </c>
      <c r="P1952" s="2" t="str">
        <f>_xlfn.XLOOKUP(Table2[[#This Row],[Product_ID]],Table4[Product_ID],Table4[Brand],"Missing Brand")</f>
        <v>Nike</v>
      </c>
      <c r="Q1952" s="2" t="s">
        <v>175</v>
      </c>
      <c r="R1952" s="2" t="str">
        <f>_xlfn.XLOOKUP(Table2[[#This Row],[Store_ID]],Table6[Store_ID],Table6[Store Name],"Not Found")</f>
        <v>TrendMart Khammam Standard</v>
      </c>
      <c r="S1952" s="2">
        <f>_xlfn.XLOOKUP(Table2[[#This Row],[Store_ID]],Table6[Store_ID],Table6[Monthly Target],"Missing Target")</f>
        <v>1500000</v>
      </c>
      <c r="T1952" s="2" t="str">
        <f>_xlfn.XLOOKUP(Table2[[#This Row],[Store_ID]],Table6[Store_ID],Table6[Region],"Not Found")</f>
        <v>South Zone 2</v>
      </c>
      <c r="U1952" s="2" t="s">
        <v>43</v>
      </c>
      <c r="V1952" s="2" t="str">
        <f>_xlfn.XLOOKUP(Table2[[#This Row],[Employee_ID]],Table5[Employee_ID],Table5[Employee Name],"Not Found")</f>
        <v>Meena Krishnan</v>
      </c>
      <c r="W1952" s="2">
        <v>2</v>
      </c>
      <c r="X1952" s="2">
        <v>6373.66</v>
      </c>
      <c r="Y1952" s="2">
        <v>0</v>
      </c>
      <c r="Z1952" s="2">
        <v>0</v>
      </c>
      <c r="AA1952" s="2">
        <v>3</v>
      </c>
      <c r="AB1952" s="2">
        <v>382.42</v>
      </c>
      <c r="AC1952" s="2">
        <v>13129.74</v>
      </c>
      <c r="AD1952" s="2">
        <v>9430.2000000000007</v>
      </c>
      <c r="AE1952" s="2">
        <f t="shared" si="64"/>
        <v>3317.119999999999</v>
      </c>
      <c r="AF1952" s="2" t="s">
        <v>35</v>
      </c>
      <c r="AG1952" s="42">
        <f>IFERROR(Table2[[#This Row],[Profit]]/Table2[[#This Row],[Sales Amount]],0)</f>
        <v>0.25264171263101926</v>
      </c>
      <c r="AH1952" s="2" t="str">
        <f>TRIM(Table2[[#This Row],[Payment Modee]])</f>
        <v>Debit Card</v>
      </c>
      <c r="AI1952" s="2" t="s">
        <v>36</v>
      </c>
      <c r="AJ1952" s="2" t="s">
        <v>27</v>
      </c>
      <c r="AK1952" s="2" t="s">
        <v>2572</v>
      </c>
      <c r="AL1952" s="16" t="str">
        <f>IF(HOUR(Table2[[#This Row],[Order Time]])&lt;12,"Morning",IF(HOUR(Table2[[#This Row],[Order Time]])&lt;17,"Afternoon",IF(HOUR(Table2[[#This Row],[Order Time]])&lt;21,"Evening","Night")))</f>
        <v>Morning</v>
      </c>
      <c r="AM1952" s="16" t="s">
        <v>29</v>
      </c>
    </row>
    <row r="1953" spans="1:39" x14ac:dyDescent="0.25">
      <c r="A1953" s="13" t="s">
        <v>3803</v>
      </c>
      <c r="B1953" s="4">
        <v>45567</v>
      </c>
      <c r="C1953" s="2">
        <f>YEAR(Table2[[#This Row],[Invoice Date]])</f>
        <v>2024</v>
      </c>
      <c r="D1953" s="2" t="str">
        <f>TEXT(Table2[[#This Row],[Invoice Date]],"mmm")</f>
        <v>Oct</v>
      </c>
      <c r="E1953" s="2" t="str">
        <f>Table2[[#This Row],[Store_ID]]&amp;"-"&amp;Table2[[#This Row],[Year]]&amp;"-"&amp;Table2[[#This Row],[Month]]</f>
        <v>STR106-2024-Oct</v>
      </c>
      <c r="F1953" s="2" t="s">
        <v>598</v>
      </c>
      <c r="G1953" s="2" t="str">
        <f>_xlfn.XLOOKUP(Table2[[#This Row],[Customer_ID]],Table3[Customer_ID],Table3[Customer Name],"Not Found")</f>
        <v>Jagan Prasad</v>
      </c>
      <c r="H1953" s="2" t="str">
        <f>_xlfn.XLOOKUP(Table2[[#This Row],[Customer_ID]],Table3[Customer_ID],Table3[Gender],"Female")</f>
        <v>Male</v>
      </c>
      <c r="I1953" s="2" t="str">
        <f>_xlfn.XLOOKUP(Table2[[#This Row],[Customer_ID]],Table3[Customer_ID],Table3[City],"Missing Memebership")</f>
        <v>Dindigul</v>
      </c>
      <c r="J1953" s="2" t="str">
        <f>_xlfn.XLOOKUP(Table2[[#This Row],[Customer_ID]],Table3[Customer_ID],Table3[State],"Karnataka")</f>
        <v>Tamil Nadu</v>
      </c>
      <c r="K1953" s="2" t="str">
        <f>_xlfn.XLOOKUP(Table2[[#This Row],[Customer_ID]],Table3[Customer_ID],Table3[Membership],"Regular")</f>
        <v>Gold</v>
      </c>
      <c r="L1953" s="2" t="s">
        <v>439</v>
      </c>
      <c r="M1953" s="2" t="str">
        <f>_xlfn.XLOOKUP(Table2[[#This Row],[Product_ID]],Table4[Product_ID],Table4[Product_Name],"Not Found")</f>
        <v>Fossil A-Line Kurti Orange</v>
      </c>
      <c r="N1953" s="2" t="str">
        <f>_xlfn.XLOOKUP(Table2[[#This Row],[Product_ID]],Table4[Product_ID],Table4[Category],"Not Found")</f>
        <v>Women Kurtis</v>
      </c>
      <c r="O1953" s="2" t="str">
        <f>_xlfn.XLOOKUP(Table2[[#This Row],[Product_ID]],Table4[Product_ID],Table4[Subcategory],"Not Found")</f>
        <v>A-Line Kurti</v>
      </c>
      <c r="P1953" s="2" t="str">
        <f>_xlfn.XLOOKUP(Table2[[#This Row],[Product_ID]],Table4[Product_ID],Table4[Brand],"Missing Brand")</f>
        <v>Fossil</v>
      </c>
      <c r="Q1953" s="2" t="s">
        <v>1716</v>
      </c>
      <c r="R1953" s="2" t="str">
        <f>_xlfn.XLOOKUP(Table2[[#This Row],[Store_ID]],Table6[Store_ID],Table6[Store Name],"Not Found")</f>
        <v>TrendMart Vijayawada Outlet</v>
      </c>
      <c r="S1953" s="2">
        <f>_xlfn.XLOOKUP(Table2[[#This Row],[Store_ID]],Table6[Store_ID],Table6[Monthly Target],"Missing Target")</f>
        <v>2500000</v>
      </c>
      <c r="T1953" s="2" t="str">
        <f>_xlfn.XLOOKUP(Table2[[#This Row],[Store_ID]],Table6[Store_ID],Table6[Region],"Not Found")</f>
        <v>South Zone 3</v>
      </c>
      <c r="U1953" s="2" t="s">
        <v>417</v>
      </c>
      <c r="V1953" s="2" t="str">
        <f>_xlfn.XLOOKUP(Table2[[#This Row],[Employee_ID]],Table5[Employee_ID],Table5[Employee Name],"Not Found")</f>
        <v>Arjun Krishnan</v>
      </c>
      <c r="W1953" s="2">
        <v>4</v>
      </c>
      <c r="X1953" s="2">
        <v>843.26</v>
      </c>
      <c r="Y1953" s="2">
        <v>30</v>
      </c>
      <c r="Z1953" s="2">
        <v>1011.91</v>
      </c>
      <c r="AA1953" s="2">
        <v>5</v>
      </c>
      <c r="AB1953" s="2">
        <v>118.06</v>
      </c>
      <c r="AC1953" s="2">
        <v>2479.19</v>
      </c>
      <c r="AD1953" s="2">
        <v>2589.1999999999998</v>
      </c>
      <c r="AE1953" s="2">
        <f t="shared" si="64"/>
        <v>-228.06999999999977</v>
      </c>
      <c r="AF1953" s="2" t="s">
        <v>35</v>
      </c>
      <c r="AG1953" s="42">
        <f>IFERROR(Table2[[#This Row],[Profit]]/Table2[[#This Row],[Sales Amount]],0)</f>
        <v>-9.1993756025153278E-2</v>
      </c>
      <c r="AH1953" s="2" t="str">
        <f>TRIM(Table2[[#This Row],[Payment Modee]])</f>
        <v>Debit Card</v>
      </c>
      <c r="AI1953" s="2" t="s">
        <v>26</v>
      </c>
      <c r="AJ1953" s="2" t="s">
        <v>27</v>
      </c>
      <c r="AK1953" s="2" t="s">
        <v>57</v>
      </c>
      <c r="AL1953" s="16" t="str">
        <f>IF(HOUR(Table2[[#This Row],[Order Time]])&lt;12,"Morning",IF(HOUR(Table2[[#This Row],[Order Time]])&lt;17,"Afternoon",IF(HOUR(Table2[[#This Row],[Order Time]])&lt;21,"Evening","Night")))</f>
        <v>Night</v>
      </c>
      <c r="AM1953" s="16" t="s">
        <v>29</v>
      </c>
    </row>
    <row r="1954" spans="1:39" x14ac:dyDescent="0.25">
      <c r="A1954" s="13" t="s">
        <v>3804</v>
      </c>
      <c r="B1954" s="4">
        <v>45629</v>
      </c>
      <c r="C1954" s="2">
        <f>YEAR(Table2[[#This Row],[Invoice Date]])</f>
        <v>2024</v>
      </c>
      <c r="D1954" s="2" t="str">
        <f>TEXT(Table2[[#This Row],[Invoice Date]],"mmm")</f>
        <v>Dec</v>
      </c>
      <c r="E1954" s="2" t="str">
        <f>Table2[[#This Row],[Store_ID]]&amp;"-"&amp;Table2[[#This Row],[Year]]&amp;"-"&amp;Table2[[#This Row],[Month]]</f>
        <v>STR022-2024-Dec</v>
      </c>
      <c r="F1954" s="2" t="s">
        <v>271</v>
      </c>
      <c r="G1954" s="2" t="str">
        <f>_xlfn.XLOOKUP(Table2[[#This Row],[Customer_ID]],Table3[Customer_ID],Table3[Customer Name],"Not Found")</f>
        <v>Selvam Iyengar</v>
      </c>
      <c r="H1954" s="2" t="str">
        <f>_xlfn.XLOOKUP(Table2[[#This Row],[Customer_ID]],Table3[Customer_ID],Table3[Gender],"Female")</f>
        <v>Male</v>
      </c>
      <c r="I1954" s="2" t="str">
        <f>_xlfn.XLOOKUP(Table2[[#This Row],[Customer_ID]],Table3[Customer_ID],Table3[City],"Missing Memebership")</f>
        <v>Thiruvananthapuram</v>
      </c>
      <c r="J1954" s="2" t="str">
        <f>_xlfn.XLOOKUP(Table2[[#This Row],[Customer_ID]],Table3[Customer_ID],Table3[State],"Karnataka")</f>
        <v>Kerala</v>
      </c>
      <c r="K1954" s="2" t="str">
        <f>_xlfn.XLOOKUP(Table2[[#This Row],[Customer_ID]],Table3[Customer_ID],Table3[Membership],"Regular")</f>
        <v>Platinum</v>
      </c>
      <c r="L1954" s="2" t="s">
        <v>41</v>
      </c>
      <c r="M1954" s="2" t="str">
        <f>_xlfn.XLOOKUP(Table2[[#This Row],[Product_ID]],Table4[Product_ID],Table4[Product_Name],"Not Found")</f>
        <v>Westside Georgette Saree White</v>
      </c>
      <c r="N1954" s="2" t="str">
        <f>_xlfn.XLOOKUP(Table2[[#This Row],[Product_ID]],Table4[Product_ID],Table4[Category],"Not Found")</f>
        <v>Women Sarees</v>
      </c>
      <c r="O1954" s="2" t="str">
        <f>_xlfn.XLOOKUP(Table2[[#This Row],[Product_ID]],Table4[Product_ID],Table4[Subcategory],"Not Found")</f>
        <v>Georgette Saree</v>
      </c>
      <c r="P1954" s="2" t="str">
        <f>_xlfn.XLOOKUP(Table2[[#This Row],[Product_ID]],Table4[Product_ID],Table4[Brand],"Missing Brand")</f>
        <v>Westside</v>
      </c>
      <c r="Q1954" s="2" t="s">
        <v>592</v>
      </c>
      <c r="R1954" s="2" t="str">
        <f>_xlfn.XLOOKUP(Table2[[#This Row],[Store_ID]],Table6[Store_ID],Table6[Store Name],"Not Found")</f>
        <v>TrendMart Shivamogga Outlet</v>
      </c>
      <c r="S1954" s="2">
        <f>_xlfn.XLOOKUP(Table2[[#This Row],[Store_ID]],Table6[Store_ID],Table6[Monthly Target],"Missing Target")</f>
        <v>800000</v>
      </c>
      <c r="T1954" s="2" t="str">
        <f>_xlfn.XLOOKUP(Table2[[#This Row],[Store_ID]],Table6[Store_ID],Table6[Region],"Not Found")</f>
        <v>South Zone 2</v>
      </c>
      <c r="U1954" s="2" t="s">
        <v>153</v>
      </c>
      <c r="V1954" s="2" t="str">
        <f>_xlfn.XLOOKUP(Table2[[#This Row],[Employee_ID]],Table5[Employee_ID],Table5[Employee Name],"Not Found")</f>
        <v>Rani Mishra</v>
      </c>
      <c r="W1954" s="2">
        <v>1</v>
      </c>
      <c r="X1954" s="2">
        <v>3849.83</v>
      </c>
      <c r="Y1954" s="2">
        <v>15</v>
      </c>
      <c r="Z1954" s="2">
        <v>577.47</v>
      </c>
      <c r="AA1954" s="2">
        <v>12</v>
      </c>
      <c r="AB1954" s="2">
        <v>392.68</v>
      </c>
      <c r="AC1954" s="2">
        <v>3665.04</v>
      </c>
      <c r="AD1954" s="2">
        <v>2633.56</v>
      </c>
      <c r="AE1954" s="2">
        <f t="shared" si="64"/>
        <v>638.79999999999995</v>
      </c>
      <c r="AF1954" s="2" t="s">
        <v>56</v>
      </c>
      <c r="AG1954" s="42">
        <f>IFERROR(Table2[[#This Row],[Profit]]/Table2[[#This Row],[Sales Amount]],0)</f>
        <v>0.17429550564250321</v>
      </c>
      <c r="AH1954" s="2" t="str">
        <f>TRIM(Table2[[#This Row],[Payment Modee]])</f>
        <v>Credit Card</v>
      </c>
      <c r="AI1954" s="2" t="s">
        <v>26</v>
      </c>
      <c r="AJ1954" s="2" t="s">
        <v>27</v>
      </c>
      <c r="AK1954" s="2" t="s">
        <v>2128</v>
      </c>
      <c r="AL1954" s="16" t="str">
        <f>IF(HOUR(Table2[[#This Row],[Order Time]])&lt;12,"Morning",IF(HOUR(Table2[[#This Row],[Order Time]])&lt;17,"Afternoon",IF(HOUR(Table2[[#This Row],[Order Time]])&lt;21,"Evening","Night")))</f>
        <v>Afternoon</v>
      </c>
      <c r="AM1954" s="16" t="s">
        <v>29</v>
      </c>
    </row>
    <row r="1955" spans="1:39" x14ac:dyDescent="0.25">
      <c r="A1955" s="13" t="s">
        <v>3805</v>
      </c>
      <c r="B1955" s="4">
        <v>45473</v>
      </c>
      <c r="C1955" s="2">
        <f>YEAR(Table2[[#This Row],[Invoice Date]])</f>
        <v>2024</v>
      </c>
      <c r="D1955" s="2" t="str">
        <f>TEXT(Table2[[#This Row],[Invoice Date]],"mmm")</f>
        <v>Jun</v>
      </c>
      <c r="E1955" s="2" t="str">
        <f>Table2[[#This Row],[Store_ID]]&amp;"-"&amp;Table2[[#This Row],[Year]]&amp;"-"&amp;Table2[[#This Row],[Month]]</f>
        <v>STR002-2024-Jun</v>
      </c>
      <c r="F1955" s="2" t="s">
        <v>2444</v>
      </c>
      <c r="G1955" s="2" t="str">
        <f>_xlfn.XLOOKUP(Table2[[#This Row],[Customer_ID]],Table3[Customer_ID],Table3[Customer Name],"Not Found")</f>
        <v>Preethi Gowda</v>
      </c>
      <c r="H1955" s="2" t="str">
        <f>_xlfn.XLOOKUP(Table2[[#This Row],[Customer_ID]],Table3[Customer_ID],Table3[Gender],"Female")</f>
        <v>Female</v>
      </c>
      <c r="I1955" s="2" t="str">
        <f>_xlfn.XLOOKUP(Table2[[#This Row],[Customer_ID]],Table3[Customer_ID],Table3[City],"Missing Memebership")</f>
        <v>Mysuru</v>
      </c>
      <c r="J1955" s="2" t="str">
        <f>_xlfn.XLOOKUP(Table2[[#This Row],[Customer_ID]],Table3[Customer_ID],Table3[State],"Karnataka")</f>
        <v>Karnataka</v>
      </c>
      <c r="K1955" s="2" t="str">
        <f>_xlfn.XLOOKUP(Table2[[#This Row],[Customer_ID]],Table3[Customer_ID],Table3[Membership],"Regular")</f>
        <v>Silver</v>
      </c>
      <c r="L1955" s="2" t="s">
        <v>2641</v>
      </c>
      <c r="M1955" s="2" t="str">
        <f>_xlfn.XLOOKUP(Table2[[#This Row],[Product_ID]],Table4[Product_ID],Table4[Product_Name],"Not Found")</f>
        <v>Libas Polo Peach</v>
      </c>
      <c r="N1955" s="2" t="str">
        <f>_xlfn.XLOOKUP(Table2[[#This Row],[Product_ID]],Table4[Product_ID],Table4[Category],"Not Found")</f>
        <v>Men T-Shirts</v>
      </c>
      <c r="O1955" s="2" t="str">
        <f>_xlfn.XLOOKUP(Table2[[#This Row],[Product_ID]],Table4[Product_ID],Table4[Subcategory],"Not Found")</f>
        <v>Polo</v>
      </c>
      <c r="P1955" s="2" t="str">
        <f>_xlfn.XLOOKUP(Table2[[#This Row],[Product_ID]],Table4[Product_ID],Table4[Brand],"Missing Brand")</f>
        <v>Libas</v>
      </c>
      <c r="Q1955" s="2" t="s">
        <v>658</v>
      </c>
      <c r="R1955" s="2" t="str">
        <f>_xlfn.XLOOKUP(Table2[[#This Row],[Store_ID]],Table6[Store_ID],Table6[Store Name],"Not Found")</f>
        <v>TrendMart Thrissur Standard</v>
      </c>
      <c r="S1955" s="2">
        <f>_xlfn.XLOOKUP(Table2[[#This Row],[Store_ID]],Table6[Store_ID],Table6[Monthly Target],"Missing Target")</f>
        <v>1000000</v>
      </c>
      <c r="T1955" s="2" t="str">
        <f>_xlfn.XLOOKUP(Table2[[#This Row],[Store_ID]],Table6[Store_ID],Table6[Region],"Not Found")</f>
        <v>South Zone 1</v>
      </c>
      <c r="U1955" s="2" t="s">
        <v>165</v>
      </c>
      <c r="V1955" s="2" t="str">
        <f>_xlfn.XLOOKUP(Table2[[#This Row],[Employee_ID]],Table5[Employee_ID],Table5[Employee Name],"Not Found")</f>
        <v>Vasanthi Gupta</v>
      </c>
      <c r="W1955" s="2">
        <v>4</v>
      </c>
      <c r="X1955" s="2">
        <v>694.92</v>
      </c>
      <c r="Y1955" s="2">
        <v>10</v>
      </c>
      <c r="Z1955" s="2">
        <v>277.97000000000003</v>
      </c>
      <c r="AA1955" s="2">
        <v>5</v>
      </c>
      <c r="AB1955" s="2">
        <v>125.09</v>
      </c>
      <c r="AC1955" s="2">
        <v>2626.8</v>
      </c>
      <c r="AD1955" s="2">
        <v>1615.6</v>
      </c>
      <c r="AE1955" s="2">
        <f t="shared" si="64"/>
        <v>886.11000000000024</v>
      </c>
      <c r="AF1955" s="2" t="s">
        <v>119</v>
      </c>
      <c r="AG1955" s="42">
        <f>IFERROR(Table2[[#This Row],[Profit]]/Table2[[#This Row],[Sales Amount]],0)</f>
        <v>0.33733439926907272</v>
      </c>
      <c r="AH1955" s="2" t="str">
        <f>TRIM(Table2[[#This Row],[Payment Modee]])</f>
        <v>Net Banking</v>
      </c>
      <c r="AI1955" s="2" t="s">
        <v>26</v>
      </c>
      <c r="AJ1955" s="2" t="s">
        <v>27</v>
      </c>
      <c r="AK1955" s="2" t="s">
        <v>1494</v>
      </c>
      <c r="AL1955" s="16" t="str">
        <f>IF(HOUR(Table2[[#This Row],[Order Time]])&lt;12,"Morning",IF(HOUR(Table2[[#This Row],[Order Time]])&lt;17,"Afternoon",IF(HOUR(Table2[[#This Row],[Order Time]])&lt;21,"Evening","Night")))</f>
        <v>Morning</v>
      </c>
      <c r="AM1955" s="16" t="s">
        <v>38</v>
      </c>
    </row>
    <row r="1956" spans="1:39" x14ac:dyDescent="0.25">
      <c r="A1956" s="13" t="s">
        <v>3806</v>
      </c>
      <c r="B1956" s="4">
        <v>45412</v>
      </c>
      <c r="C1956" s="2">
        <f>YEAR(Table2[[#This Row],[Invoice Date]])</f>
        <v>2024</v>
      </c>
      <c r="D1956" s="2" t="str">
        <f>TEXT(Table2[[#This Row],[Invoice Date]],"mmm")</f>
        <v>Apr</v>
      </c>
      <c r="E1956" s="2" t="str">
        <f>Table2[[#This Row],[Store_ID]]&amp;"-"&amp;Table2[[#This Row],[Year]]&amp;"-"&amp;Table2[[#This Row],[Month]]</f>
        <v>STR051-2024-Apr</v>
      </c>
      <c r="F1956" s="2" t="s">
        <v>3306</v>
      </c>
      <c r="G1956" s="2" t="str">
        <f>_xlfn.XLOOKUP(Table2[[#This Row],[Customer_ID]],Table3[Customer_ID],Table3[Customer Name],"Not Found")</f>
        <v>Anand Iyengar</v>
      </c>
      <c r="H1956" s="2" t="str">
        <f>_xlfn.XLOOKUP(Table2[[#This Row],[Customer_ID]],Table3[Customer_ID],Table3[Gender],"Female")</f>
        <v>Male</v>
      </c>
      <c r="I1956" s="2" t="str">
        <f>_xlfn.XLOOKUP(Table2[[#This Row],[Customer_ID]],Table3[Customer_ID],Table3[City],"Missing Memebership")</f>
        <v>Kozhikode</v>
      </c>
      <c r="J1956" s="2" t="str">
        <f>_xlfn.XLOOKUP(Table2[[#This Row],[Customer_ID]],Table3[Customer_ID],Table3[State],"Karnataka")</f>
        <v>Kerala</v>
      </c>
      <c r="K1956" s="2" t="str">
        <f>_xlfn.XLOOKUP(Table2[[#This Row],[Customer_ID]],Table3[Customer_ID],Table3[Membership],"Regular")</f>
        <v>Regular</v>
      </c>
      <c r="L1956" s="2" t="s">
        <v>320</v>
      </c>
      <c r="M1956" s="2" t="str">
        <f>_xlfn.XLOOKUP(Table2[[#This Row],[Product_ID]],Table4[Product_ID],Table4[Product_Name],"Not Found")</f>
        <v>Nike Anarkali Kurti White</v>
      </c>
      <c r="N1956" s="2" t="str">
        <f>_xlfn.XLOOKUP(Table2[[#This Row],[Product_ID]],Table4[Product_ID],Table4[Category],"Not Found")</f>
        <v>Women Kurtis</v>
      </c>
      <c r="O1956" s="2" t="str">
        <f>_xlfn.XLOOKUP(Table2[[#This Row],[Product_ID]],Table4[Product_ID],Table4[Subcategory],"Not Found")</f>
        <v>Anarkali Kurti</v>
      </c>
      <c r="P1956" s="2" t="str">
        <f>_xlfn.XLOOKUP(Table2[[#This Row],[Product_ID]],Table4[Product_ID],Table4[Brand],"Missing Brand")</f>
        <v>Nike</v>
      </c>
      <c r="Q1956" s="2" t="s">
        <v>312</v>
      </c>
      <c r="R1956" s="2" t="str">
        <f>_xlfn.XLOOKUP(Table2[[#This Row],[Store_ID]],Table6[Store_ID],Table6[Store Name],"Not Found")</f>
        <v>TrendMart Kozhikode Outlet</v>
      </c>
      <c r="S1956" s="2">
        <f>_xlfn.XLOOKUP(Table2[[#This Row],[Store_ID]],Table6[Store_ID],Table6[Monthly Target],"Missing Target")</f>
        <v>2000000</v>
      </c>
      <c r="T1956" s="2" t="str">
        <f>_xlfn.XLOOKUP(Table2[[#This Row],[Store_ID]],Table6[Store_ID],Table6[Region],"Not Found")</f>
        <v>South Zone 1</v>
      </c>
      <c r="U1956" s="2" t="s">
        <v>400</v>
      </c>
      <c r="V1956" s="2" t="str">
        <f>_xlfn.XLOOKUP(Table2[[#This Row],[Employee_ID]],Table5[Employee_ID],Table5[Employee Name],"Not Found")</f>
        <v>Anil Reddy</v>
      </c>
      <c r="W1956" s="2">
        <v>3</v>
      </c>
      <c r="X1956" s="2">
        <v>809.72</v>
      </c>
      <c r="Y1956" s="2">
        <v>0</v>
      </c>
      <c r="Z1956" s="2">
        <v>0</v>
      </c>
      <c r="AA1956" s="2">
        <v>5</v>
      </c>
      <c r="AB1956" s="2">
        <v>121.46</v>
      </c>
      <c r="AC1956" s="2">
        <v>2550.62</v>
      </c>
      <c r="AD1956" s="2">
        <v>1719.27</v>
      </c>
      <c r="AE1956" s="2">
        <f t="shared" si="64"/>
        <v>709.88999999999987</v>
      </c>
      <c r="AF1956" s="2" t="s">
        <v>35</v>
      </c>
      <c r="AG1956" s="42">
        <f>IFERROR(Table2[[#This Row],[Profit]]/Table2[[#This Row],[Sales Amount]],0)</f>
        <v>0.27832056519591314</v>
      </c>
      <c r="AH1956" s="2" t="str">
        <f>TRIM(Table2[[#This Row],[Payment Modee]])</f>
        <v>Debit Card</v>
      </c>
      <c r="AI1956" s="2" t="s">
        <v>26</v>
      </c>
      <c r="AJ1956" s="2" t="s">
        <v>27</v>
      </c>
      <c r="AK1956" s="2" t="s">
        <v>3355</v>
      </c>
      <c r="AL1956" s="16" t="str">
        <f>IF(HOUR(Table2[[#This Row],[Order Time]])&lt;12,"Morning",IF(HOUR(Table2[[#This Row],[Order Time]])&lt;17,"Afternoon",IF(HOUR(Table2[[#This Row],[Order Time]])&lt;21,"Evening","Night")))</f>
        <v>Night</v>
      </c>
      <c r="AM1956" s="16" t="s">
        <v>29</v>
      </c>
    </row>
    <row r="1957" spans="1:39" x14ac:dyDescent="0.25">
      <c r="A1957" s="13" t="s">
        <v>3807</v>
      </c>
      <c r="B1957" s="4">
        <v>45737</v>
      </c>
      <c r="C1957" s="2">
        <f>YEAR(Table2[[#This Row],[Invoice Date]])</f>
        <v>2025</v>
      </c>
      <c r="D1957" s="2" t="str">
        <f>TEXT(Table2[[#This Row],[Invoice Date]],"mmm")</f>
        <v>Mar</v>
      </c>
      <c r="E1957" s="2" t="str">
        <f>Table2[[#This Row],[Store_ID]]&amp;"-"&amp;Table2[[#This Row],[Year]]&amp;"-"&amp;Table2[[#This Row],[Month]]</f>
        <v>STR100-2025-Mar</v>
      </c>
      <c r="F1957" s="2" t="s">
        <v>2138</v>
      </c>
      <c r="G1957" s="2" t="str">
        <f>_xlfn.XLOOKUP(Table2[[#This Row],[Customer_ID]],Table3[Customer_ID],Table3[Customer Name],"Not Found")</f>
        <v>Srinivas Rao</v>
      </c>
      <c r="H1957" s="2" t="str">
        <f>_xlfn.XLOOKUP(Table2[[#This Row],[Customer_ID]],Table3[Customer_ID],Table3[Gender],"Female")</f>
        <v>Male</v>
      </c>
      <c r="I1957" s="2" t="str">
        <f>_xlfn.XLOOKUP(Table2[[#This Row],[Customer_ID]],Table3[Customer_ID],Table3[City],"Missing Memebership")</f>
        <v>Kurnool</v>
      </c>
      <c r="J1957" s="2" t="str">
        <f>_xlfn.XLOOKUP(Table2[[#This Row],[Customer_ID]],Table3[Customer_ID],Table3[State],"Karnataka")</f>
        <v>Andhra Pradesh</v>
      </c>
      <c r="K1957" s="2" t="str">
        <f>_xlfn.XLOOKUP(Table2[[#This Row],[Customer_ID]],Table3[Customer_ID],Table3[Membership],"Regular")</f>
        <v>Silver</v>
      </c>
      <c r="L1957" s="2" t="s">
        <v>1301</v>
      </c>
      <c r="M1957" s="2" t="str">
        <f>_xlfn.XLOOKUP(Table2[[#This Row],[Product_ID]],Table4[Product_ID],Table4[Product_Name],"Not Found")</f>
        <v>Pantaloons Braided Belt Brown</v>
      </c>
      <c r="N1957" s="2" t="str">
        <f>_xlfn.XLOOKUP(Table2[[#This Row],[Product_ID]],Table4[Product_ID],Table4[Category],"Not Found")</f>
        <v>Belts</v>
      </c>
      <c r="O1957" s="2" t="str">
        <f>_xlfn.XLOOKUP(Table2[[#This Row],[Product_ID]],Table4[Product_ID],Table4[Subcategory],"Not Found")</f>
        <v>Braided Belt</v>
      </c>
      <c r="P1957" s="2" t="str">
        <f>_xlfn.XLOOKUP(Table2[[#This Row],[Product_ID]],Table4[Product_ID],Table4[Brand],"Missing Brand")</f>
        <v>Pantaloons</v>
      </c>
      <c r="Q1957" s="2" t="s">
        <v>364</v>
      </c>
      <c r="R1957" s="2" t="str">
        <f>_xlfn.XLOOKUP(Table2[[#This Row],[Store_ID]],Table6[Store_ID],Table6[Store Name],"Not Found")</f>
        <v>TrendMart Hubballi Standard</v>
      </c>
      <c r="S1957" s="2">
        <f>_xlfn.XLOOKUP(Table2[[#This Row],[Store_ID]],Table6[Store_ID],Table6[Monthly Target],"Missing Target")</f>
        <v>2500000</v>
      </c>
      <c r="T1957" s="2" t="str">
        <f>_xlfn.XLOOKUP(Table2[[#This Row],[Store_ID]],Table6[Store_ID],Table6[Region],"Not Found")</f>
        <v>South Zone 2</v>
      </c>
      <c r="U1957" s="2" t="s">
        <v>147</v>
      </c>
      <c r="V1957" s="2" t="str">
        <f>_xlfn.XLOOKUP(Table2[[#This Row],[Employee_ID]],Table5[Employee_ID],Table5[Employee Name],"Not Found")</f>
        <v>Logesh Gopalakrishnan</v>
      </c>
      <c r="W1957" s="2">
        <v>1</v>
      </c>
      <c r="X1957" s="2">
        <v>1153.93</v>
      </c>
      <c r="Y1957" s="2">
        <v>0</v>
      </c>
      <c r="Z1957" s="2">
        <v>0</v>
      </c>
      <c r="AA1957" s="2">
        <v>12</v>
      </c>
      <c r="AB1957" s="2">
        <v>138.47</v>
      </c>
      <c r="AC1957" s="2">
        <v>1292.4000000000001</v>
      </c>
      <c r="AD1957" s="2">
        <v>765.23</v>
      </c>
      <c r="AE1957" s="2">
        <f t="shared" si="64"/>
        <v>388.70000000000005</v>
      </c>
      <c r="AF1957" s="2" t="s">
        <v>25</v>
      </c>
      <c r="AG1957" s="42">
        <f>IFERROR(Table2[[#This Row],[Profit]]/Table2[[#This Row],[Sales Amount]],0)</f>
        <v>0.30075827917053544</v>
      </c>
      <c r="AH1957" s="2" t="str">
        <f>TRIM(Table2[[#This Row],[Payment Modee]])</f>
        <v>UPI</v>
      </c>
      <c r="AI1957" s="2" t="s">
        <v>26</v>
      </c>
      <c r="AJ1957" s="2" t="s">
        <v>27</v>
      </c>
      <c r="AK1957" s="2" t="s">
        <v>1190</v>
      </c>
      <c r="AL1957" s="16" t="str">
        <f>IF(HOUR(Table2[[#This Row],[Order Time]])&lt;12,"Morning",IF(HOUR(Table2[[#This Row],[Order Time]])&lt;17,"Afternoon",IF(HOUR(Table2[[#This Row],[Order Time]])&lt;21,"Evening","Night")))</f>
        <v>Morning</v>
      </c>
      <c r="AM1957" s="16" t="s">
        <v>29</v>
      </c>
    </row>
    <row r="1958" spans="1:39" x14ac:dyDescent="0.25">
      <c r="A1958" s="13" t="s">
        <v>3808</v>
      </c>
      <c r="B1958" s="4">
        <v>45608</v>
      </c>
      <c r="C1958" s="2">
        <f>YEAR(Table2[[#This Row],[Invoice Date]])</f>
        <v>2024</v>
      </c>
      <c r="D1958" s="2" t="str">
        <f>TEXT(Table2[[#This Row],[Invoice Date]],"mmm")</f>
        <v>Nov</v>
      </c>
      <c r="E1958" s="2" t="str">
        <f>Table2[[#This Row],[Store_ID]]&amp;"-"&amp;Table2[[#This Row],[Year]]&amp;"-"&amp;Table2[[#This Row],[Month]]</f>
        <v>STR083-2024-Nov</v>
      </c>
      <c r="F1958" s="2" t="s">
        <v>2251</v>
      </c>
      <c r="G1958" s="2" t="str">
        <f>_xlfn.XLOOKUP(Table2[[#This Row],[Customer_ID]],Table3[Customer_ID],Table3[Customer Name],"Not Found")</f>
        <v>Gopal Mudaliar</v>
      </c>
      <c r="H1958" s="2" t="str">
        <f>_xlfn.XLOOKUP(Table2[[#This Row],[Customer_ID]],Table3[Customer_ID],Table3[Gender],"Female")</f>
        <v>Male</v>
      </c>
      <c r="I1958" s="2" t="str">
        <f>_xlfn.XLOOKUP(Table2[[#This Row],[Customer_ID]],Table3[Customer_ID],Table3[City],"Missing Memebership")</f>
        <v>Khammam</v>
      </c>
      <c r="J1958" s="2" t="str">
        <f>_xlfn.XLOOKUP(Table2[[#This Row],[Customer_ID]],Table3[Customer_ID],Table3[State],"Karnataka")</f>
        <v>Telangana</v>
      </c>
      <c r="K1958" s="2" t="str">
        <f>_xlfn.XLOOKUP(Table2[[#This Row],[Customer_ID]],Table3[Customer_ID],Table3[Membership],"Regular")</f>
        <v>Silver</v>
      </c>
      <c r="L1958" s="2" t="s">
        <v>252</v>
      </c>
      <c r="M1958" s="2" t="str">
        <f>_xlfn.XLOOKUP(Table2[[#This Row],[Product_ID]],Table4[Product_ID],Table4[Product_Name],"Not Found")</f>
        <v>Aurelia Necklace Grey</v>
      </c>
      <c r="N1958" s="2" t="str">
        <f>_xlfn.XLOOKUP(Table2[[#This Row],[Product_ID]],Table4[Product_ID],Table4[Category],"Not Found")</f>
        <v>Jewellery</v>
      </c>
      <c r="O1958" s="2" t="str">
        <f>_xlfn.XLOOKUP(Table2[[#This Row],[Product_ID]],Table4[Product_ID],Table4[Subcategory],"Not Found")</f>
        <v>Necklace</v>
      </c>
      <c r="P1958" s="2" t="str">
        <f>_xlfn.XLOOKUP(Table2[[#This Row],[Product_ID]],Table4[Product_ID],Table4[Brand],"Missing Brand")</f>
        <v>Aurelia</v>
      </c>
      <c r="Q1958" s="2" t="s">
        <v>228</v>
      </c>
      <c r="R1958" s="2" t="str">
        <f>_xlfn.XLOOKUP(Table2[[#This Row],[Store_ID]],Table6[Store_ID],Table6[Store Name],"Not Found")</f>
        <v>TrendMart Tumakuru Outlet</v>
      </c>
      <c r="S1958" s="2">
        <f>_xlfn.XLOOKUP(Table2[[#This Row],[Store_ID]],Table6[Store_ID],Table6[Monthly Target],"Missing Target")</f>
        <v>1200000</v>
      </c>
      <c r="T1958" s="2" t="str">
        <f>_xlfn.XLOOKUP(Table2[[#This Row],[Store_ID]],Table6[Store_ID],Table6[Region],"Not Found")</f>
        <v>South Zone 2</v>
      </c>
      <c r="U1958" s="2" t="s">
        <v>465</v>
      </c>
      <c r="V1958" s="2" t="str">
        <f>_xlfn.XLOOKUP(Table2[[#This Row],[Employee_ID]],Table5[Employee_ID],Table5[Employee Name],"Not Found")</f>
        <v>Vinod Hegde</v>
      </c>
      <c r="W1958" s="2">
        <v>2</v>
      </c>
      <c r="X1958" s="2">
        <v>753.64</v>
      </c>
      <c r="Y1958" s="2">
        <v>0</v>
      </c>
      <c r="Z1958" s="2">
        <v>0</v>
      </c>
      <c r="AA1958" s="2">
        <v>3</v>
      </c>
      <c r="AB1958" s="2">
        <v>45.22</v>
      </c>
      <c r="AC1958" s="2">
        <v>1552.5</v>
      </c>
      <c r="AD1958" s="2">
        <v>1113.98</v>
      </c>
      <c r="AE1958" s="2">
        <f t="shared" si="64"/>
        <v>393.29999999999995</v>
      </c>
      <c r="AF1958" s="2" t="s">
        <v>119</v>
      </c>
      <c r="AG1958" s="42">
        <f>IFERROR(Table2[[#This Row],[Profit]]/Table2[[#This Row],[Sales Amount]],0)</f>
        <v>0.2533333333333333</v>
      </c>
      <c r="AH1958" s="2" t="str">
        <f>TRIM(Table2[[#This Row],[Payment Modee]])</f>
        <v>Net Banking</v>
      </c>
      <c r="AI1958" s="2" t="s">
        <v>36</v>
      </c>
      <c r="AJ1958" s="2" t="s">
        <v>197</v>
      </c>
      <c r="AK1958" s="2" t="s">
        <v>2597</v>
      </c>
      <c r="AL1958" s="16" t="str">
        <f>IF(HOUR(Table2[[#This Row],[Order Time]])&lt;12,"Morning",IF(HOUR(Table2[[#This Row],[Order Time]])&lt;17,"Afternoon",IF(HOUR(Table2[[#This Row],[Order Time]])&lt;21,"Evening","Night")))</f>
        <v>Evening</v>
      </c>
      <c r="AM1958" s="16" t="s">
        <v>29</v>
      </c>
    </row>
    <row r="1959" spans="1:39" x14ac:dyDescent="0.25">
      <c r="A1959" s="13" t="s">
        <v>3809</v>
      </c>
      <c r="B1959" s="4">
        <v>45588</v>
      </c>
      <c r="C1959" s="2">
        <f>YEAR(Table2[[#This Row],[Invoice Date]])</f>
        <v>2024</v>
      </c>
      <c r="D1959" s="2" t="str">
        <f>TEXT(Table2[[#This Row],[Invoice Date]],"mmm")</f>
        <v>Oct</v>
      </c>
      <c r="E1959" s="2" t="str">
        <f>Table2[[#This Row],[Store_ID]]&amp;"-"&amp;Table2[[#This Row],[Year]]&amp;"-"&amp;Table2[[#This Row],[Month]]</f>
        <v>STR032-2024-Oct</v>
      </c>
      <c r="F1959" s="2" t="s">
        <v>1132</v>
      </c>
      <c r="G1959" s="2" t="str">
        <f>_xlfn.XLOOKUP(Table2[[#This Row],[Customer_ID]],Table3[Customer_ID],Table3[Customer Name],"Not Found")</f>
        <v>Srinivas Hegde</v>
      </c>
      <c r="H1959" s="2" t="str">
        <f>_xlfn.XLOOKUP(Table2[[#This Row],[Customer_ID]],Table3[Customer_ID],Table3[Gender],"Female")</f>
        <v>Male</v>
      </c>
      <c r="I1959" s="2" t="str">
        <f>_xlfn.XLOOKUP(Table2[[#This Row],[Customer_ID]],Table3[Customer_ID],Table3[City],"Missing Memebership")</f>
        <v>Kalaburagi</v>
      </c>
      <c r="J1959" s="2" t="str">
        <f>_xlfn.XLOOKUP(Table2[[#This Row],[Customer_ID]],Table3[Customer_ID],Table3[State],"Karnataka")</f>
        <v>Karnataka</v>
      </c>
      <c r="K1959" s="2" t="str">
        <f>_xlfn.XLOOKUP(Table2[[#This Row],[Customer_ID]],Table3[Customer_ID],Table3[Membership],"Regular")</f>
        <v>Silver</v>
      </c>
      <c r="L1959" s="2" t="s">
        <v>719</v>
      </c>
      <c r="M1959" s="2" t="str">
        <f>_xlfn.XLOOKUP(Table2[[#This Row],[Product_ID]],Table4[Product_ID],Table4[Product_Name],"Not Found")</f>
        <v>AND Denim Shirt Teal</v>
      </c>
      <c r="N1959" s="2" t="str">
        <f>_xlfn.XLOOKUP(Table2[[#This Row],[Product_ID]],Table4[Product_ID],Table4[Category],"Not Found")</f>
        <v>Men Shirts</v>
      </c>
      <c r="O1959" s="2" t="str">
        <f>_xlfn.XLOOKUP(Table2[[#This Row],[Product_ID]],Table4[Product_ID],Table4[Subcategory],"Not Found")</f>
        <v>Denim Shirt</v>
      </c>
      <c r="P1959" s="2" t="str">
        <f>_xlfn.XLOOKUP(Table2[[#This Row],[Product_ID]],Table4[Product_ID],Table4[Brand],"Missing Brand")</f>
        <v>AND</v>
      </c>
      <c r="Q1959" s="2" t="s">
        <v>413</v>
      </c>
      <c r="R1959" s="2" t="str">
        <f>_xlfn.XLOOKUP(Table2[[#This Row],[Store_ID]],Table6[Store_ID],Table6[Store Name],"Not Found")</f>
        <v>TrendMart Kochi Standard</v>
      </c>
      <c r="S1959" s="2">
        <f>_xlfn.XLOOKUP(Table2[[#This Row],[Store_ID]],Table6[Store_ID],Table6[Monthly Target],"Missing Target")</f>
        <v>2500000</v>
      </c>
      <c r="T1959" s="2" t="str">
        <f>_xlfn.XLOOKUP(Table2[[#This Row],[Store_ID]],Table6[Store_ID],Table6[Region],"Not Found")</f>
        <v>South Zone 1</v>
      </c>
      <c r="U1959" s="2" t="s">
        <v>34</v>
      </c>
      <c r="V1959" s="2" t="str">
        <f>_xlfn.XLOOKUP(Table2[[#This Row],[Employee_ID]],Table5[Employee_ID],Table5[Employee Name],"Not Found")</f>
        <v>Deepthi Iyengar</v>
      </c>
      <c r="W1959" s="2">
        <v>3</v>
      </c>
      <c r="X1959" s="2">
        <v>852.88</v>
      </c>
      <c r="Y1959" s="2">
        <v>20</v>
      </c>
      <c r="Z1959" s="2">
        <v>511.73</v>
      </c>
      <c r="AA1959" s="2">
        <v>5</v>
      </c>
      <c r="AB1959" s="2">
        <v>102.35</v>
      </c>
      <c r="AC1959" s="2">
        <v>2149.2600000000002</v>
      </c>
      <c r="AD1959" s="2">
        <v>1710.6</v>
      </c>
      <c r="AE1959" s="2">
        <f t="shared" si="64"/>
        <v>336.31000000000029</v>
      </c>
      <c r="AF1959" s="2" t="s">
        <v>56</v>
      </c>
      <c r="AG1959" s="42">
        <f>IFERROR(Table2[[#This Row],[Profit]]/Table2[[#This Row],[Sales Amount]],0)</f>
        <v>0.15647711305286482</v>
      </c>
      <c r="AH1959" s="2" t="str">
        <f>TRIM(Table2[[#This Row],[Payment Modee]])</f>
        <v>Credit Card</v>
      </c>
      <c r="AI1959" s="2" t="s">
        <v>26</v>
      </c>
      <c r="AJ1959" s="2" t="s">
        <v>27</v>
      </c>
      <c r="AK1959" s="2" t="s">
        <v>249</v>
      </c>
      <c r="AL1959" s="16" t="str">
        <f>IF(HOUR(Table2[[#This Row],[Order Time]])&lt;12,"Morning",IF(HOUR(Table2[[#This Row],[Order Time]])&lt;17,"Afternoon",IF(HOUR(Table2[[#This Row],[Order Time]])&lt;21,"Evening","Night")))</f>
        <v>Afternoon</v>
      </c>
      <c r="AM1959" s="16" t="s">
        <v>29</v>
      </c>
    </row>
    <row r="1960" spans="1:39" x14ac:dyDescent="0.25">
      <c r="A1960" s="13" t="s">
        <v>3810</v>
      </c>
      <c r="B1960" s="4">
        <v>45455</v>
      </c>
      <c r="C1960" s="2">
        <f>YEAR(Table2[[#This Row],[Invoice Date]])</f>
        <v>2024</v>
      </c>
      <c r="D1960" s="2" t="str">
        <f>TEXT(Table2[[#This Row],[Invoice Date]],"mmm")</f>
        <v>Jun</v>
      </c>
      <c r="E1960" s="2" t="str">
        <f>Table2[[#This Row],[Store_ID]]&amp;"-"&amp;Table2[[#This Row],[Year]]&amp;"-"&amp;Table2[[#This Row],[Month]]</f>
        <v>STR021-2024-Jun</v>
      </c>
      <c r="F1960" s="2" t="s">
        <v>2730</v>
      </c>
      <c r="G1960" s="2" t="str">
        <f>_xlfn.XLOOKUP(Table2[[#This Row],[Customer_ID]],Table3[Customer_ID],Table3[Customer Name],"Not Found")</f>
        <v>Gayathri Murthy</v>
      </c>
      <c r="H1960" s="2" t="str">
        <f>_xlfn.XLOOKUP(Table2[[#This Row],[Customer_ID]],Table3[Customer_ID],Table3[Gender],"Female")</f>
        <v>Female</v>
      </c>
      <c r="I1960" s="2" t="str">
        <f>_xlfn.XLOOKUP(Table2[[#This Row],[Customer_ID]],Table3[Customer_ID],Table3[City],"Missing Memebership")</f>
        <v>Coimbatore</v>
      </c>
      <c r="J1960" s="2" t="str">
        <f>_xlfn.XLOOKUP(Table2[[#This Row],[Customer_ID]],Table3[Customer_ID],Table3[State],"Karnataka")</f>
        <v>Tamil Nadu</v>
      </c>
      <c r="K1960" s="2" t="str">
        <f>_xlfn.XLOOKUP(Table2[[#This Row],[Customer_ID]],Table3[Customer_ID],Table3[Membership],"Regular")</f>
        <v>Regular</v>
      </c>
      <c r="L1960" s="2" t="s">
        <v>580</v>
      </c>
      <c r="M1960" s="2" t="str">
        <f>_xlfn.XLOOKUP(Table2[[#This Row],[Product_ID]],Table4[Product_ID],Table4[Product_Name],"Not Found")</f>
        <v>Woodland Sling Bag Peach</v>
      </c>
      <c r="N1960" s="2" t="str">
        <f>_xlfn.XLOOKUP(Table2[[#This Row],[Product_ID]],Table4[Product_ID],Table4[Category],"Not Found")</f>
        <v>Handbags</v>
      </c>
      <c r="O1960" s="2" t="str">
        <f>_xlfn.XLOOKUP(Table2[[#This Row],[Product_ID]],Table4[Product_ID],Table4[Subcategory],"Not Found")</f>
        <v>Sling Bag</v>
      </c>
      <c r="P1960" s="2" t="str">
        <f>_xlfn.XLOOKUP(Table2[[#This Row],[Product_ID]],Table4[Product_ID],Table4[Brand],"Missing Brand")</f>
        <v>Woodland</v>
      </c>
      <c r="Q1960" s="2" t="s">
        <v>80</v>
      </c>
      <c r="R1960" s="2" t="str">
        <f>_xlfn.XLOOKUP(Table2[[#This Row],[Store_ID]],Table6[Store_ID],Table6[Store Name],"Not Found")</f>
        <v>TrendMart Kozhikode Standard</v>
      </c>
      <c r="S1960" s="2">
        <f>_xlfn.XLOOKUP(Table2[[#This Row],[Store_ID]],Table6[Store_ID],Table6[Monthly Target],"Missing Target")</f>
        <v>2000000</v>
      </c>
      <c r="T1960" s="2" t="str">
        <f>_xlfn.XLOOKUP(Table2[[#This Row],[Store_ID]],Table6[Store_ID],Table6[Region],"Not Found")</f>
        <v>South Zone 1</v>
      </c>
      <c r="U1960" s="2" t="s">
        <v>482</v>
      </c>
      <c r="V1960" s="2" t="str">
        <f>_xlfn.XLOOKUP(Table2[[#This Row],[Employee_ID]],Table5[Employee_ID],Table5[Employee Name],"Not Found")</f>
        <v>Swathi Achari</v>
      </c>
      <c r="W1960" s="2">
        <v>3</v>
      </c>
      <c r="X1960" s="2">
        <v>2864.65</v>
      </c>
      <c r="Y1960" s="2">
        <v>30</v>
      </c>
      <c r="Z1960" s="2">
        <v>2578.19</v>
      </c>
      <c r="AA1960" s="2">
        <v>12</v>
      </c>
      <c r="AB1960" s="2">
        <v>721.89</v>
      </c>
      <c r="AC1960" s="2">
        <v>6737.65</v>
      </c>
      <c r="AD1960" s="2">
        <v>6594.66</v>
      </c>
      <c r="AE1960" s="2">
        <f t="shared" si="64"/>
        <v>-578.9000000000002</v>
      </c>
      <c r="AF1960" s="2" t="s">
        <v>56</v>
      </c>
      <c r="AG1960" s="42">
        <f>IFERROR(Table2[[#This Row],[Profit]]/Table2[[#This Row],[Sales Amount]],0)</f>
        <v>-8.5920165042707802E-2</v>
      </c>
      <c r="AH1960" s="2" t="str">
        <f>TRIM(Table2[[#This Row],[Payment Modee]])</f>
        <v>Credit Card</v>
      </c>
      <c r="AI1960" s="2" t="s">
        <v>36</v>
      </c>
      <c r="AJ1960" s="2" t="s">
        <v>27</v>
      </c>
      <c r="AK1960" s="2" t="s">
        <v>313</v>
      </c>
      <c r="AL1960" s="16" t="str">
        <f>IF(HOUR(Table2[[#This Row],[Order Time]])&lt;12,"Morning",IF(HOUR(Table2[[#This Row],[Order Time]])&lt;17,"Afternoon",IF(HOUR(Table2[[#This Row],[Order Time]])&lt;21,"Evening","Night")))</f>
        <v>Afternoon</v>
      </c>
      <c r="AM1960" s="16" t="s">
        <v>29</v>
      </c>
    </row>
    <row r="1961" spans="1:39" x14ac:dyDescent="0.25">
      <c r="A1961" s="13" t="s">
        <v>3811</v>
      </c>
      <c r="B1961" s="4">
        <v>45420</v>
      </c>
      <c r="C1961" s="2">
        <f>YEAR(Table2[[#This Row],[Invoice Date]])</f>
        <v>2024</v>
      </c>
      <c r="D1961" s="2" t="str">
        <f>TEXT(Table2[[#This Row],[Invoice Date]],"mmm")</f>
        <v>May</v>
      </c>
      <c r="E1961" s="2" t="str">
        <f>Table2[[#This Row],[Store_ID]]&amp;"-"&amp;Table2[[#This Row],[Year]]&amp;"-"&amp;Table2[[#This Row],[Month]]</f>
        <v>STR004-2024-May</v>
      </c>
      <c r="F1961" s="2" t="s">
        <v>2188</v>
      </c>
      <c r="G1961" s="2" t="str">
        <f>_xlfn.XLOOKUP(Table2[[#This Row],[Customer_ID]],Table3[Customer_ID],Table3[Customer Name],"Not Found")</f>
        <v>Chandran Yadav</v>
      </c>
      <c r="H1961" s="2" t="str">
        <f>_xlfn.XLOOKUP(Table2[[#This Row],[Customer_ID]],Table3[Customer_ID],Table3[Gender],"Female")</f>
        <v>Male</v>
      </c>
      <c r="I1961" s="2" t="str">
        <f>_xlfn.XLOOKUP(Table2[[#This Row],[Customer_ID]],Table3[Customer_ID],Table3[City],"Missing Memebership")</f>
        <v>Chennai</v>
      </c>
      <c r="J1961" s="2" t="str">
        <f>_xlfn.XLOOKUP(Table2[[#This Row],[Customer_ID]],Table3[Customer_ID],Table3[State],"Karnataka")</f>
        <v>Tamil Nadu</v>
      </c>
      <c r="K1961" s="2" t="str">
        <f>_xlfn.XLOOKUP(Table2[[#This Row],[Customer_ID]],Table3[Customer_ID],Table3[Membership],"Regular")</f>
        <v>Platinum</v>
      </c>
      <c r="L1961" s="2" t="s">
        <v>2243</v>
      </c>
      <c r="M1961" s="2" t="str">
        <f>_xlfn.XLOOKUP(Table2[[#This Row],[Product_ID]],Table4[Product_ID],Table4[Product_Name],"Not Found")</f>
        <v>Mufti Track Suit Mustard</v>
      </c>
      <c r="N1961" s="2" t="str">
        <f>_xlfn.XLOOKUP(Table2[[#This Row],[Product_ID]],Table4[Product_ID],Table4[Category],"Not Found")</f>
        <v>Sportswear</v>
      </c>
      <c r="O1961" s="2" t="str">
        <f>_xlfn.XLOOKUP(Table2[[#This Row],[Product_ID]],Table4[Product_ID],Table4[Subcategory],"Not Found")</f>
        <v>Track Suit</v>
      </c>
      <c r="P1961" s="2" t="str">
        <f>_xlfn.XLOOKUP(Table2[[#This Row],[Product_ID]],Table4[Product_ID],Table4[Brand],"Missing Brand")</f>
        <v>Mufti</v>
      </c>
      <c r="Q1961" s="2" t="s">
        <v>91</v>
      </c>
      <c r="R1961" s="2" t="str">
        <f>_xlfn.XLOOKUP(Table2[[#This Row],[Store_ID]],Table6[Store_ID],Table6[Store Name],"Not Found")</f>
        <v>TrendMart Kalaburagi Mall Kiosk</v>
      </c>
      <c r="S1961" s="2">
        <f>_xlfn.XLOOKUP(Table2[[#This Row],[Store_ID]],Table6[Store_ID],Table6[Monthly Target],"Missing Target")</f>
        <v>800000</v>
      </c>
      <c r="T1961" s="2" t="str">
        <f>_xlfn.XLOOKUP(Table2[[#This Row],[Store_ID]],Table6[Store_ID],Table6[Region],"Not Found")</f>
        <v>South Zone 2</v>
      </c>
      <c r="U1961" s="2" t="s">
        <v>330</v>
      </c>
      <c r="V1961" s="2" t="str">
        <f>_xlfn.XLOOKUP(Table2[[#This Row],[Employee_ID]],Table5[Employee_ID],Table5[Employee Name],"Not Found")</f>
        <v>Malini Gowda</v>
      </c>
      <c r="W1961" s="2">
        <v>2</v>
      </c>
      <c r="X1961" s="2">
        <v>695.72</v>
      </c>
      <c r="Y1961" s="2">
        <v>10</v>
      </c>
      <c r="Z1961" s="2">
        <v>139.13999999999999</v>
      </c>
      <c r="AA1961" s="2">
        <v>5</v>
      </c>
      <c r="AB1961" s="2">
        <v>62.62</v>
      </c>
      <c r="AC1961" s="2">
        <v>1314.92</v>
      </c>
      <c r="AD1961" s="2">
        <v>1008.1</v>
      </c>
      <c r="AE1961" s="2">
        <f t="shared" si="64"/>
        <v>244.20000000000005</v>
      </c>
      <c r="AF1961" s="2" t="s">
        <v>25</v>
      </c>
      <c r="AG1961" s="42">
        <f>IFERROR(Table2[[#This Row],[Profit]]/Table2[[#This Row],[Sales Amount]],0)</f>
        <v>0.18571472028716579</v>
      </c>
      <c r="AH1961" s="2" t="str">
        <f>TRIM(Table2[[#This Row],[Payment Modee]])</f>
        <v>UPI</v>
      </c>
      <c r="AI1961" s="2" t="s">
        <v>36</v>
      </c>
      <c r="AJ1961" s="2" t="s">
        <v>27</v>
      </c>
      <c r="AK1961" s="2" t="s">
        <v>1332</v>
      </c>
      <c r="AL1961" s="16" t="str">
        <f>IF(HOUR(Table2[[#This Row],[Order Time]])&lt;12,"Morning",IF(HOUR(Table2[[#This Row],[Order Time]])&lt;17,"Afternoon",IF(HOUR(Table2[[#This Row],[Order Time]])&lt;21,"Evening","Night")))</f>
        <v>Evening</v>
      </c>
      <c r="AM1961" s="16" t="s">
        <v>29</v>
      </c>
    </row>
    <row r="1962" spans="1:39" x14ac:dyDescent="0.25">
      <c r="A1962" s="13" t="s">
        <v>3812</v>
      </c>
      <c r="B1962" s="4">
        <v>45634</v>
      </c>
      <c r="C1962" s="2">
        <f>YEAR(Table2[[#This Row],[Invoice Date]])</f>
        <v>2024</v>
      </c>
      <c r="D1962" s="2" t="str">
        <f>TEXT(Table2[[#This Row],[Invoice Date]],"mmm")</f>
        <v>Dec</v>
      </c>
      <c r="E1962" s="2" t="str">
        <f>Table2[[#This Row],[Store_ID]]&amp;"-"&amp;Table2[[#This Row],[Year]]&amp;"-"&amp;Table2[[#This Row],[Month]]</f>
        <v>STR051-2024-Dec</v>
      </c>
      <c r="F1962" s="2" t="s">
        <v>1406</v>
      </c>
      <c r="G1962" s="2" t="str">
        <f>_xlfn.XLOOKUP(Table2[[#This Row],[Customer_ID]],Table3[Customer_ID],Table3[Customer Name],"Not Found")</f>
        <v>Venkat Pillai</v>
      </c>
      <c r="H1962" s="2" t="str">
        <f>_xlfn.XLOOKUP(Table2[[#This Row],[Customer_ID]],Table3[Customer_ID],Table3[Gender],"Female")</f>
        <v>Male</v>
      </c>
      <c r="I1962" s="2" t="str">
        <f>_xlfn.XLOOKUP(Table2[[#This Row],[Customer_ID]],Table3[Customer_ID],Table3[City],"Missing Memebership")</f>
        <v>Karimnagar</v>
      </c>
      <c r="J1962" s="2" t="str">
        <f>_xlfn.XLOOKUP(Table2[[#This Row],[Customer_ID]],Table3[Customer_ID],Table3[State],"Karnataka")</f>
        <v>Telangana</v>
      </c>
      <c r="K1962" s="2" t="str">
        <f>_xlfn.XLOOKUP(Table2[[#This Row],[Customer_ID]],Table3[Customer_ID],Table3[Membership],"Regular")</f>
        <v>Regular</v>
      </c>
      <c r="L1962" s="2" t="s">
        <v>795</v>
      </c>
      <c r="M1962" s="2" t="str">
        <f>_xlfn.XLOOKUP(Table2[[#This Row],[Product_ID]],Table4[Product_ID],Table4[Product_Name],"Not Found")</f>
        <v>Global Desi Card Holder Navy Blue</v>
      </c>
      <c r="N1962" s="2" t="str">
        <f>_xlfn.XLOOKUP(Table2[[#This Row],[Product_ID]],Table4[Product_ID],Table4[Category],"Not Found")</f>
        <v>Wallets</v>
      </c>
      <c r="O1962" s="2" t="str">
        <f>_xlfn.XLOOKUP(Table2[[#This Row],[Product_ID]],Table4[Product_ID],Table4[Subcategory],"Not Found")</f>
        <v>Card Holder</v>
      </c>
      <c r="P1962" s="2" t="str">
        <f>_xlfn.XLOOKUP(Table2[[#This Row],[Product_ID]],Table4[Product_ID],Table4[Brand],"Missing Brand")</f>
        <v>Global Desi</v>
      </c>
      <c r="Q1962" s="2" t="s">
        <v>312</v>
      </c>
      <c r="R1962" s="2" t="str">
        <f>_xlfn.XLOOKUP(Table2[[#This Row],[Store_ID]],Table6[Store_ID],Table6[Store Name],"Not Found")</f>
        <v>TrendMart Kozhikode Outlet</v>
      </c>
      <c r="S1962" s="2">
        <f>_xlfn.XLOOKUP(Table2[[#This Row],[Store_ID]],Table6[Store_ID],Table6[Monthly Target],"Missing Target")</f>
        <v>2000000</v>
      </c>
      <c r="T1962" s="2" t="str">
        <f>_xlfn.XLOOKUP(Table2[[#This Row],[Store_ID]],Table6[Store_ID],Table6[Region],"Not Found")</f>
        <v>South Zone 1</v>
      </c>
      <c r="U1962" s="2" t="s">
        <v>102</v>
      </c>
      <c r="V1962" s="2" t="str">
        <f>_xlfn.XLOOKUP(Table2[[#This Row],[Employee_ID]],Table5[Employee_ID],Table5[Employee Name],"Not Found")</f>
        <v>Chandra Reddy</v>
      </c>
      <c r="W1962" s="2">
        <v>1</v>
      </c>
      <c r="X1962" s="2">
        <v>639.45000000000005</v>
      </c>
      <c r="Y1962" s="2">
        <v>10</v>
      </c>
      <c r="Z1962" s="2">
        <v>63.95</v>
      </c>
      <c r="AA1962" s="2">
        <v>5</v>
      </c>
      <c r="AB1962" s="2">
        <v>28.77</v>
      </c>
      <c r="AC1962" s="2">
        <v>604.27</v>
      </c>
      <c r="AD1962" s="2">
        <v>371.12</v>
      </c>
      <c r="AE1962" s="2">
        <f t="shared" si="64"/>
        <v>204.37999999999997</v>
      </c>
      <c r="AF1962" s="2" t="s">
        <v>25</v>
      </c>
      <c r="AG1962" s="42">
        <f>IFERROR(Table2[[#This Row],[Profit]]/Table2[[#This Row],[Sales Amount]],0)</f>
        <v>0.33822628957254203</v>
      </c>
      <c r="AH1962" s="2" t="str">
        <f>TRIM(Table2[[#This Row],[Payment Modee]])</f>
        <v>UPI</v>
      </c>
      <c r="AI1962" s="2" t="s">
        <v>26</v>
      </c>
      <c r="AJ1962" s="2" t="s">
        <v>27</v>
      </c>
      <c r="AK1962" s="2" t="s">
        <v>727</v>
      </c>
      <c r="AL1962" s="16" t="str">
        <f>IF(HOUR(Table2[[#This Row],[Order Time]])&lt;12,"Morning",IF(HOUR(Table2[[#This Row],[Order Time]])&lt;17,"Afternoon",IF(HOUR(Table2[[#This Row],[Order Time]])&lt;21,"Evening","Night")))</f>
        <v>Afternoon</v>
      </c>
      <c r="AM1962" s="16" t="s">
        <v>38</v>
      </c>
    </row>
    <row r="1963" spans="1:39" x14ac:dyDescent="0.25">
      <c r="A1963" s="13" t="s">
        <v>3813</v>
      </c>
      <c r="B1963" s="4">
        <v>45553</v>
      </c>
      <c r="C1963" s="2">
        <f>YEAR(Table2[[#This Row],[Invoice Date]])</f>
        <v>2024</v>
      </c>
      <c r="D1963" s="2" t="str">
        <f>TEXT(Table2[[#This Row],[Invoice Date]],"mmm")</f>
        <v>Sep</v>
      </c>
      <c r="E1963" s="2" t="str">
        <f>Table2[[#This Row],[Store_ID]]&amp;"-"&amp;Table2[[#This Row],[Year]]&amp;"-"&amp;Table2[[#This Row],[Month]]</f>
        <v>STR107-2024-Sep</v>
      </c>
      <c r="F1963" s="2" t="s">
        <v>3317</v>
      </c>
      <c r="G1963" s="2" t="str">
        <f>_xlfn.XLOOKUP(Table2[[#This Row],[Customer_ID]],Table3[Customer_ID],Table3[Customer Name],"Not Found")</f>
        <v>Malathi Naicker</v>
      </c>
      <c r="H1963" s="2" t="str">
        <f>_xlfn.XLOOKUP(Table2[[#This Row],[Customer_ID]],Table3[Customer_ID],Table3[Gender],"Female")</f>
        <v>Female</v>
      </c>
      <c r="I1963" s="2" t="str">
        <f>_xlfn.XLOOKUP(Table2[[#This Row],[Customer_ID]],Table3[Customer_ID],Table3[City],"Missing Memebership")</f>
        <v>Nellore</v>
      </c>
      <c r="J1963" s="2" t="str">
        <f>_xlfn.XLOOKUP(Table2[[#This Row],[Customer_ID]],Table3[Customer_ID],Table3[State],"Karnataka")</f>
        <v>Andhra Pradesh</v>
      </c>
      <c r="K1963" s="2" t="str">
        <f>_xlfn.XLOOKUP(Table2[[#This Row],[Customer_ID]],Table3[Customer_ID],Table3[Membership],"Regular")</f>
        <v>Platinum</v>
      </c>
      <c r="L1963" s="2" t="s">
        <v>754</v>
      </c>
      <c r="M1963" s="2" t="str">
        <f>_xlfn.XLOOKUP(Table2[[#This Row],[Product_ID]],Table4[Product_ID],Table4[Product_Name],"Not Found")</f>
        <v>Wrangler Ring White</v>
      </c>
      <c r="N1963" s="2" t="str">
        <f>_xlfn.XLOOKUP(Table2[[#This Row],[Product_ID]],Table4[Product_ID],Table4[Category],"Not Found")</f>
        <v>Jewellery</v>
      </c>
      <c r="O1963" s="2" t="str">
        <f>_xlfn.XLOOKUP(Table2[[#This Row],[Product_ID]],Table4[Product_ID],Table4[Subcategory],"Not Found")</f>
        <v>Ring</v>
      </c>
      <c r="P1963" s="2" t="str">
        <f>_xlfn.XLOOKUP(Table2[[#This Row],[Product_ID]],Table4[Product_ID],Table4[Brand],"Missing Brand")</f>
        <v>Wrangler</v>
      </c>
      <c r="Q1963" s="2" t="s">
        <v>914</v>
      </c>
      <c r="R1963" s="2" t="str">
        <f>_xlfn.XLOOKUP(Table2[[#This Row],[Store_ID]],Table6[Store_ID],Table6[Store Name],"Not Found")</f>
        <v>TrendMart Kochi High Street</v>
      </c>
      <c r="S1963" s="2">
        <f>_xlfn.XLOOKUP(Table2[[#This Row],[Store_ID]],Table6[Store_ID],Table6[Monthly Target],"Missing Target")</f>
        <v>1500000</v>
      </c>
      <c r="T1963" s="2" t="str">
        <f>_xlfn.XLOOKUP(Table2[[#This Row],[Store_ID]],Table6[Store_ID],Table6[Region],"Not Found")</f>
        <v>South Zone 1</v>
      </c>
      <c r="U1963" s="2" t="s">
        <v>417</v>
      </c>
      <c r="V1963" s="2" t="str">
        <f>_xlfn.XLOOKUP(Table2[[#This Row],[Employee_ID]],Table5[Employee_ID],Table5[Employee Name],"Not Found")</f>
        <v>Arjun Krishnan</v>
      </c>
      <c r="W1963" s="2">
        <v>4</v>
      </c>
      <c r="X1963" s="2">
        <v>3182.12</v>
      </c>
      <c r="Y1963" s="2">
        <v>20</v>
      </c>
      <c r="Z1963" s="2">
        <v>2545.6999999999998</v>
      </c>
      <c r="AA1963" s="2">
        <v>3</v>
      </c>
      <c r="AB1963" s="2">
        <v>305.48</v>
      </c>
      <c r="AC1963" s="2">
        <v>10488.26</v>
      </c>
      <c r="AD1963" s="2">
        <v>7959.72</v>
      </c>
      <c r="AE1963" s="2">
        <f t="shared" si="64"/>
        <v>2223.06</v>
      </c>
      <c r="AF1963" s="2" t="s">
        <v>56</v>
      </c>
      <c r="AG1963" s="42">
        <f>IFERROR(Table2[[#This Row],[Profit]]/Table2[[#This Row],[Sales Amount]],0)</f>
        <v>0.21195698809907457</v>
      </c>
      <c r="AH1963" s="2" t="str">
        <f>TRIM(Table2[[#This Row],[Payment Modee]])</f>
        <v>Credit Card</v>
      </c>
      <c r="AI1963" s="2" t="s">
        <v>26</v>
      </c>
      <c r="AJ1963" s="2" t="s">
        <v>27</v>
      </c>
      <c r="AK1963" s="2" t="s">
        <v>1510</v>
      </c>
      <c r="AL1963" s="16" t="str">
        <f>IF(HOUR(Table2[[#This Row],[Order Time]])&lt;12,"Morning",IF(HOUR(Table2[[#This Row],[Order Time]])&lt;17,"Afternoon",IF(HOUR(Table2[[#This Row],[Order Time]])&lt;21,"Evening","Night")))</f>
        <v>Evening</v>
      </c>
      <c r="AM1963" s="16" t="s">
        <v>29</v>
      </c>
    </row>
    <row r="1964" spans="1:39" x14ac:dyDescent="0.25">
      <c r="A1964" s="13" t="s">
        <v>3814</v>
      </c>
      <c r="B1964" s="4">
        <v>45562</v>
      </c>
      <c r="C1964" s="2">
        <f>YEAR(Table2[[#This Row],[Invoice Date]])</f>
        <v>2024</v>
      </c>
      <c r="D1964" s="2" t="str">
        <f>TEXT(Table2[[#This Row],[Invoice Date]],"mmm")</f>
        <v>Sep</v>
      </c>
      <c r="E1964" s="2" t="str">
        <f>Table2[[#This Row],[Store_ID]]&amp;"-"&amp;Table2[[#This Row],[Year]]&amp;"-"&amp;Table2[[#This Row],[Month]]</f>
        <v>STR022-2024-Sep</v>
      </c>
      <c r="F1964" s="2" t="s">
        <v>1591</v>
      </c>
      <c r="G1964" s="2" t="str">
        <f>_xlfn.XLOOKUP(Table2[[#This Row],[Customer_ID]],Table3[Customer_ID],Table3[Customer Name],"Not Found")</f>
        <v>Sangeeta Mishra</v>
      </c>
      <c r="H1964" s="2" t="str">
        <f>_xlfn.XLOOKUP(Table2[[#This Row],[Customer_ID]],Table3[Customer_ID],Table3[Gender],"Female")</f>
        <v>Female</v>
      </c>
      <c r="I1964" s="2" t="str">
        <f>_xlfn.XLOOKUP(Table2[[#This Row],[Customer_ID]],Table3[Customer_ID],Table3[City],"Missing Memebership")</f>
        <v>Vellore</v>
      </c>
      <c r="J1964" s="2" t="str">
        <f>_xlfn.XLOOKUP(Table2[[#This Row],[Customer_ID]],Table3[Customer_ID],Table3[State],"Karnataka")</f>
        <v>Tamil Nadu</v>
      </c>
      <c r="K1964" s="2" t="str">
        <f>_xlfn.XLOOKUP(Table2[[#This Row],[Customer_ID]],Table3[Customer_ID],Table3[Membership],"Regular")</f>
        <v>Silver</v>
      </c>
      <c r="L1964" s="2" t="s">
        <v>519</v>
      </c>
      <c r="M1964" s="2" t="str">
        <f>_xlfn.XLOOKUP(Table2[[#This Row],[Product_ID]],Table4[Product_ID],Table4[Product_Name],"Not Found")</f>
        <v>Reebok Graphic Tee Cream</v>
      </c>
      <c r="N1964" s="2" t="str">
        <f>_xlfn.XLOOKUP(Table2[[#This Row],[Product_ID]],Table4[Product_ID],Table4[Category],"Not Found")</f>
        <v>Men T-Shirts</v>
      </c>
      <c r="O1964" s="2" t="str">
        <f>_xlfn.XLOOKUP(Table2[[#This Row],[Product_ID]],Table4[Product_ID],Table4[Subcategory],"Not Found")</f>
        <v>Graphic Tee</v>
      </c>
      <c r="P1964" s="2" t="str">
        <f>_xlfn.XLOOKUP(Table2[[#This Row],[Product_ID]],Table4[Product_ID],Table4[Brand],"Missing Brand")</f>
        <v>Reebok</v>
      </c>
      <c r="Q1964" s="2" t="s">
        <v>592</v>
      </c>
      <c r="R1964" s="2" t="str">
        <f>_xlfn.XLOOKUP(Table2[[#This Row],[Store_ID]],Table6[Store_ID],Table6[Store Name],"Not Found")</f>
        <v>TrendMart Shivamogga Outlet</v>
      </c>
      <c r="S1964" s="2">
        <f>_xlfn.XLOOKUP(Table2[[#This Row],[Store_ID]],Table6[Store_ID],Table6[Monthly Target],"Missing Target")</f>
        <v>800000</v>
      </c>
      <c r="T1964" s="2" t="str">
        <f>_xlfn.XLOOKUP(Table2[[#This Row],[Store_ID]],Table6[Store_ID],Table6[Region],"Not Found")</f>
        <v>South Zone 2</v>
      </c>
      <c r="U1964" s="2" t="s">
        <v>159</v>
      </c>
      <c r="V1964" s="2" t="str">
        <f>_xlfn.XLOOKUP(Table2[[#This Row],[Employee_ID]],Table5[Employee_ID],Table5[Employee Name],"Not Found")</f>
        <v>Venkat Sharma</v>
      </c>
      <c r="W1964" s="2">
        <v>3</v>
      </c>
      <c r="X1964" s="2">
        <v>651.48</v>
      </c>
      <c r="Y1964" s="2">
        <v>5</v>
      </c>
      <c r="Z1964" s="2">
        <v>97.72</v>
      </c>
      <c r="AA1964" s="2">
        <v>5</v>
      </c>
      <c r="AB1964" s="2">
        <v>92.84</v>
      </c>
      <c r="AC1964" s="2">
        <v>1949.56</v>
      </c>
      <c r="AD1964" s="2">
        <v>1253.76</v>
      </c>
      <c r="AE1964" s="2">
        <f t="shared" si="64"/>
        <v>602.95999999999992</v>
      </c>
      <c r="AF1964" s="2" t="s">
        <v>25</v>
      </c>
      <c r="AG1964" s="42">
        <f>IFERROR(Table2[[#This Row],[Profit]]/Table2[[#This Row],[Sales Amount]],0)</f>
        <v>0.30928004267629616</v>
      </c>
      <c r="AH1964" s="2" t="str">
        <f>TRIM(Table2[[#This Row],[Payment Modee]])</f>
        <v>UPI</v>
      </c>
      <c r="AI1964" s="2" t="s">
        <v>26</v>
      </c>
      <c r="AJ1964" s="2" t="s">
        <v>27</v>
      </c>
      <c r="AK1964" s="2" t="s">
        <v>844</v>
      </c>
      <c r="AL1964" s="16" t="str">
        <f>IF(HOUR(Table2[[#This Row],[Order Time]])&lt;12,"Morning",IF(HOUR(Table2[[#This Row],[Order Time]])&lt;17,"Afternoon",IF(HOUR(Table2[[#This Row],[Order Time]])&lt;21,"Evening","Night")))</f>
        <v>Evening</v>
      </c>
      <c r="AM1964" s="16" t="s">
        <v>29</v>
      </c>
    </row>
    <row r="1965" spans="1:39" x14ac:dyDescent="0.25">
      <c r="A1965" s="13" t="s">
        <v>3815</v>
      </c>
      <c r="B1965" s="4">
        <v>45510</v>
      </c>
      <c r="C1965" s="2">
        <f>YEAR(Table2[[#This Row],[Invoice Date]])</f>
        <v>2024</v>
      </c>
      <c r="D1965" s="2" t="str">
        <f>TEXT(Table2[[#This Row],[Invoice Date]],"mmm")</f>
        <v>Aug</v>
      </c>
      <c r="E1965" s="2" t="str">
        <f>Table2[[#This Row],[Store_ID]]&amp;"-"&amp;Table2[[#This Row],[Year]]&amp;"-"&amp;Table2[[#This Row],[Month]]</f>
        <v>STR013-2024-Aug</v>
      </c>
      <c r="F1965" s="2" t="s">
        <v>788</v>
      </c>
      <c r="G1965" s="2" t="str">
        <f>_xlfn.XLOOKUP(Table2[[#This Row],[Customer_ID]],Table3[Customer_ID],Table3[Customer Name],"Not Found")</f>
        <v>Tanvi Ramachandran</v>
      </c>
      <c r="H1965" s="2" t="str">
        <f>_xlfn.XLOOKUP(Table2[[#This Row],[Customer_ID]],Table3[Customer_ID],Table3[Gender],"Female")</f>
        <v>Female</v>
      </c>
      <c r="I1965" s="2" t="str">
        <f>_xlfn.XLOOKUP(Table2[[#This Row],[Customer_ID]],Table3[Customer_ID],Table3[City],"Missing Memebership")</f>
        <v>Thiruvananthapuram</v>
      </c>
      <c r="J1965" s="2" t="str">
        <f>_xlfn.XLOOKUP(Table2[[#This Row],[Customer_ID]],Table3[Customer_ID],Table3[State],"Karnataka")</f>
        <v>Kerala</v>
      </c>
      <c r="K1965" s="2" t="str">
        <f>_xlfn.XLOOKUP(Table2[[#This Row],[Customer_ID]],Table3[Customer_ID],Table3[Membership],"Regular")</f>
        <v>Gold</v>
      </c>
      <c r="L1965" s="2" t="s">
        <v>645</v>
      </c>
      <c r="M1965" s="2" t="str">
        <f>_xlfn.XLOOKUP(Table2[[#This Row],[Product_ID]],Table4[Product_ID],Table4[Product_Name],"Not Found")</f>
        <v>Peter England Crop Top Green</v>
      </c>
      <c r="N1965" s="2" t="str">
        <f>_xlfn.XLOOKUP(Table2[[#This Row],[Product_ID]],Table4[Product_ID],Table4[Category],"Not Found")</f>
        <v>Women Tops</v>
      </c>
      <c r="O1965" s="2" t="str">
        <f>_xlfn.XLOOKUP(Table2[[#This Row],[Product_ID]],Table4[Product_ID],Table4[Subcategory],"Not Found")</f>
        <v>Crop Top</v>
      </c>
      <c r="P1965" s="2" t="str">
        <f>_xlfn.XLOOKUP(Table2[[#This Row],[Product_ID]],Table4[Product_ID],Table4[Brand],"Missing Brand")</f>
        <v>Peter England</v>
      </c>
      <c r="Q1965" s="2" t="s">
        <v>616</v>
      </c>
      <c r="R1965" s="2" t="str">
        <f>_xlfn.XLOOKUP(Table2[[#This Row],[Store_ID]],Table6[Store_ID],Table6[Store Name],"Not Found")</f>
        <v>TrendMart Nizamabad Standard</v>
      </c>
      <c r="S1965" s="2">
        <f>_xlfn.XLOOKUP(Table2[[#This Row],[Store_ID]],Table6[Store_ID],Table6[Monthly Target],"Missing Target")</f>
        <v>2500000</v>
      </c>
      <c r="T1965" s="2" t="str">
        <f>_xlfn.XLOOKUP(Table2[[#This Row],[Store_ID]],Table6[Store_ID],Table6[Region],"Not Found")</f>
        <v>South Zone 2</v>
      </c>
      <c r="U1965" s="2" t="s">
        <v>417</v>
      </c>
      <c r="V1965" s="2" t="str">
        <f>_xlfn.XLOOKUP(Table2[[#This Row],[Employee_ID]],Table5[Employee_ID],Table5[Employee Name],"Not Found")</f>
        <v>Arjun Krishnan</v>
      </c>
      <c r="W1965" s="2">
        <v>2</v>
      </c>
      <c r="X1965" s="2">
        <v>741.43</v>
      </c>
      <c r="Y1965" s="2">
        <v>0</v>
      </c>
      <c r="Z1965" s="2">
        <v>0</v>
      </c>
      <c r="AA1965" s="2">
        <v>5</v>
      </c>
      <c r="AB1965" s="2">
        <v>74.14</v>
      </c>
      <c r="AC1965" s="2">
        <v>1557</v>
      </c>
      <c r="AD1965" s="2">
        <v>1044.76</v>
      </c>
      <c r="AE1965" s="2">
        <f t="shared" si="64"/>
        <v>438.1</v>
      </c>
      <c r="AF1965" s="2" t="s">
        <v>56</v>
      </c>
      <c r="AG1965" s="42">
        <f>IFERROR(Table2[[#This Row],[Profit]]/Table2[[#This Row],[Sales Amount]],0)</f>
        <v>0.28137443802183687</v>
      </c>
      <c r="AH1965" s="2" t="str">
        <f>TRIM(Table2[[#This Row],[Payment Modee]])</f>
        <v>Credit Card</v>
      </c>
      <c r="AI1965" s="2" t="s">
        <v>36</v>
      </c>
      <c r="AJ1965" s="2" t="s">
        <v>27</v>
      </c>
      <c r="AK1965" s="2" t="s">
        <v>1662</v>
      </c>
      <c r="AL1965" s="16" t="str">
        <f>IF(HOUR(Table2[[#This Row],[Order Time]])&lt;12,"Morning",IF(HOUR(Table2[[#This Row],[Order Time]])&lt;17,"Afternoon",IF(HOUR(Table2[[#This Row],[Order Time]])&lt;21,"Evening","Night")))</f>
        <v>Evening</v>
      </c>
      <c r="AM1965" s="16" t="s">
        <v>29</v>
      </c>
    </row>
    <row r="1966" spans="1:39" x14ac:dyDescent="0.25">
      <c r="A1966" s="13" t="s">
        <v>3816</v>
      </c>
      <c r="B1966" s="4">
        <v>45535</v>
      </c>
      <c r="C1966" s="2">
        <f>YEAR(Table2[[#This Row],[Invoice Date]])</f>
        <v>2024</v>
      </c>
      <c r="D1966" s="2" t="str">
        <f>TEXT(Table2[[#This Row],[Invoice Date]],"mmm")</f>
        <v>Aug</v>
      </c>
      <c r="E1966" s="2" t="str">
        <f>Table2[[#This Row],[Store_ID]]&amp;"-"&amp;Table2[[#This Row],[Year]]&amp;"-"&amp;Table2[[#This Row],[Month]]</f>
        <v>STR087-2024-Aug</v>
      </c>
      <c r="F1966" s="2" t="s">
        <v>1184</v>
      </c>
      <c r="G1966" s="2" t="str">
        <f>_xlfn.XLOOKUP(Table2[[#This Row],[Customer_ID]],Table3[Customer_ID],Table3[Customer Name],"Not Found")</f>
        <v>Nisha Murthy</v>
      </c>
      <c r="H1966" s="2" t="str">
        <f>_xlfn.XLOOKUP(Table2[[#This Row],[Customer_ID]],Table3[Customer_ID],Table3[Gender],"Female")</f>
        <v>Female</v>
      </c>
      <c r="I1966" s="2" t="str">
        <f>_xlfn.XLOOKUP(Table2[[#This Row],[Customer_ID]],Table3[Customer_ID],Table3[City],"Missing Memebership")</f>
        <v>Nizamabad</v>
      </c>
      <c r="J1966" s="2" t="str">
        <f>_xlfn.XLOOKUP(Table2[[#This Row],[Customer_ID]],Table3[Customer_ID],Table3[State],"Karnataka")</f>
        <v>Telangana</v>
      </c>
      <c r="K1966" s="2" t="str">
        <f>_xlfn.XLOOKUP(Table2[[#This Row],[Customer_ID]],Table3[Customer_ID],Table3[Membership],"Regular")</f>
        <v>Gold</v>
      </c>
      <c r="L1966" s="2" t="s">
        <v>2019</v>
      </c>
      <c r="M1966" s="2" t="str">
        <f>_xlfn.XLOOKUP(Table2[[#This Row],[Product_ID]],Table4[Product_ID],Table4[Product_Name],"Not Found")</f>
        <v>Reebok Kurta Wine</v>
      </c>
      <c r="N1966" s="2" t="str">
        <f>_xlfn.XLOOKUP(Table2[[#This Row],[Product_ID]],Table4[Product_ID],Table4[Category],"Not Found")</f>
        <v>Men Ethnic</v>
      </c>
      <c r="O1966" s="2" t="str">
        <f>_xlfn.XLOOKUP(Table2[[#This Row],[Product_ID]],Table4[Product_ID],Table4[Subcategory],"Not Found")</f>
        <v>Kurta</v>
      </c>
      <c r="P1966" s="2" t="str">
        <f>_xlfn.XLOOKUP(Table2[[#This Row],[Product_ID]],Table4[Product_ID],Table4[Brand],"Missing Brand")</f>
        <v>Reebok</v>
      </c>
      <c r="Q1966" s="2" t="s">
        <v>343</v>
      </c>
      <c r="R1966" s="2" t="str">
        <f>_xlfn.XLOOKUP(Table2[[#This Row],[Store_ID]],Table6[Store_ID],Table6[Store Name],"Not Found")</f>
        <v>TrendMart Salem Outlet</v>
      </c>
      <c r="S1966" s="2">
        <f>_xlfn.XLOOKUP(Table2[[#This Row],[Store_ID]],Table6[Store_ID],Table6[Monthly Target],"Missing Target")</f>
        <v>2000000</v>
      </c>
      <c r="T1966" s="2" t="str">
        <f>_xlfn.XLOOKUP(Table2[[#This Row],[Store_ID]],Table6[Store_ID],Table6[Region],"Not Found")</f>
        <v>South Zone 1</v>
      </c>
      <c r="U1966" s="2" t="s">
        <v>124</v>
      </c>
      <c r="V1966" s="2" t="str">
        <f>_xlfn.XLOOKUP(Table2[[#This Row],[Employee_ID]],Table5[Employee_ID],Table5[Employee Name],"Not Found")</f>
        <v>Girish Sundaram</v>
      </c>
      <c r="W1966" s="2">
        <v>3</v>
      </c>
      <c r="X1966" s="2">
        <v>2831.14</v>
      </c>
      <c r="Y1966" s="2">
        <v>5</v>
      </c>
      <c r="Z1966" s="2">
        <v>424.67</v>
      </c>
      <c r="AA1966" s="2">
        <v>12</v>
      </c>
      <c r="AB1966" s="2">
        <v>968.25</v>
      </c>
      <c r="AC1966" s="2">
        <v>9037</v>
      </c>
      <c r="AD1966" s="2">
        <v>5664.87</v>
      </c>
      <c r="AE1966" s="2">
        <f t="shared" si="64"/>
        <v>2403.88</v>
      </c>
      <c r="AF1966" s="2" t="s">
        <v>69</v>
      </c>
      <c r="AG1966" s="42">
        <f>IFERROR(Table2[[#This Row],[Profit]]/Table2[[#This Row],[Sales Amount]],0)</f>
        <v>0.26600420493526616</v>
      </c>
      <c r="AH1966" s="2" t="str">
        <f>TRIM(Table2[[#This Row],[Payment Modee]])</f>
        <v>Cash</v>
      </c>
      <c r="AI1966" s="2" t="s">
        <v>26</v>
      </c>
      <c r="AJ1966" s="2" t="s">
        <v>27</v>
      </c>
      <c r="AK1966" s="2" t="s">
        <v>237</v>
      </c>
      <c r="AL1966" s="16" t="str">
        <f>IF(HOUR(Table2[[#This Row],[Order Time]])&lt;12,"Morning",IF(HOUR(Table2[[#This Row],[Order Time]])&lt;17,"Afternoon",IF(HOUR(Table2[[#This Row],[Order Time]])&lt;21,"Evening","Night")))</f>
        <v>Afternoon</v>
      </c>
      <c r="AM1966" s="16" t="s">
        <v>38</v>
      </c>
    </row>
    <row r="1967" spans="1:39" x14ac:dyDescent="0.25">
      <c r="A1967" s="13" t="s">
        <v>3817</v>
      </c>
      <c r="B1967" s="4">
        <v>45613</v>
      </c>
      <c r="C1967" s="2">
        <f>YEAR(Table2[[#This Row],[Invoice Date]])</f>
        <v>2024</v>
      </c>
      <c r="D1967" s="2" t="str">
        <f>TEXT(Table2[[#This Row],[Invoice Date]],"mmm")</f>
        <v>Nov</v>
      </c>
      <c r="E1967" s="2" t="str">
        <f>Table2[[#This Row],[Store_ID]]&amp;"-"&amp;Table2[[#This Row],[Year]]&amp;"-"&amp;Table2[[#This Row],[Month]]</f>
        <v>STR086-2024-Nov</v>
      </c>
      <c r="F1967" s="2" t="s">
        <v>1418</v>
      </c>
      <c r="G1967" s="2" t="str">
        <f>_xlfn.XLOOKUP(Table2[[#This Row],[Customer_ID]],Table3[Customer_ID],Table3[Customer Name],"Not Found")</f>
        <v>Meena Gowda</v>
      </c>
      <c r="H1967" s="2" t="str">
        <f>_xlfn.XLOOKUP(Table2[[#This Row],[Customer_ID]],Table3[Customer_ID],Table3[Gender],"Female")</f>
        <v>Female</v>
      </c>
      <c r="I1967" s="2" t="str">
        <f>_xlfn.XLOOKUP(Table2[[#This Row],[Customer_ID]],Table3[Customer_ID],Table3[City],"Missing Memebership")</f>
        <v>Vellore</v>
      </c>
      <c r="J1967" s="2" t="str">
        <f>_xlfn.XLOOKUP(Table2[[#This Row],[Customer_ID]],Table3[Customer_ID],Table3[State],"Karnataka")</f>
        <v>Tamil Nadu</v>
      </c>
      <c r="K1967" s="2" t="str">
        <f>_xlfn.XLOOKUP(Table2[[#This Row],[Customer_ID]],Table3[Customer_ID],Table3[Membership],"Regular")</f>
        <v>Gold</v>
      </c>
      <c r="L1967" s="2" t="s">
        <v>1910</v>
      </c>
      <c r="M1967" s="2" t="str">
        <f>_xlfn.XLOOKUP(Table2[[#This Row],[Product_ID]],Table4[Product_ID],Table4[Product_Name],"Not Found")</f>
        <v>Bata Slippers Wine</v>
      </c>
      <c r="N1967" s="2" t="str">
        <f>_xlfn.XLOOKUP(Table2[[#This Row],[Product_ID]],Table4[Product_ID],Table4[Category],"Not Found")</f>
        <v>Footwear</v>
      </c>
      <c r="O1967" s="2" t="str">
        <f>_xlfn.XLOOKUP(Table2[[#This Row],[Product_ID]],Table4[Product_ID],Table4[Subcategory],"Not Found")</f>
        <v>Slippers</v>
      </c>
      <c r="P1967" s="2" t="str">
        <f>_xlfn.XLOOKUP(Table2[[#This Row],[Product_ID]],Table4[Product_ID],Table4[Brand],"Missing Brand")</f>
        <v>Bata</v>
      </c>
      <c r="Q1967" s="2" t="s">
        <v>804</v>
      </c>
      <c r="R1967" s="2" t="str">
        <f>_xlfn.XLOOKUP(Table2[[#This Row],[Store_ID]],Table6[Store_ID],Table6[Store Name],"Not Found")</f>
        <v>TrendMart Thiruvananthapuram Outlet</v>
      </c>
      <c r="S1967" s="2">
        <f>_xlfn.XLOOKUP(Table2[[#This Row],[Store_ID]],Table6[Store_ID],Table6[Monthly Target],"Missing Target")</f>
        <v>800000</v>
      </c>
      <c r="T1967" s="2" t="str">
        <f>_xlfn.XLOOKUP(Table2[[#This Row],[Store_ID]],Table6[Store_ID],Table6[Region],"Not Found")</f>
        <v>South Zone 1</v>
      </c>
      <c r="U1967" s="2" t="s">
        <v>263</v>
      </c>
      <c r="V1967" s="2" t="str">
        <f>_xlfn.XLOOKUP(Table2[[#This Row],[Employee_ID]],Table5[Employee_ID],Table5[Employee Name],"Not Found")</f>
        <v>Sathish Sundaram</v>
      </c>
      <c r="W1967" s="2">
        <v>2</v>
      </c>
      <c r="X1967" s="2">
        <v>2158.9899999999998</v>
      </c>
      <c r="Y1967" s="2">
        <v>15</v>
      </c>
      <c r="Z1967" s="2">
        <v>647.70000000000005</v>
      </c>
      <c r="AA1967" s="2">
        <v>12</v>
      </c>
      <c r="AB1967" s="2">
        <v>440.43</v>
      </c>
      <c r="AC1967" s="2">
        <v>4110.71</v>
      </c>
      <c r="AD1967" s="2">
        <v>3009.58</v>
      </c>
      <c r="AE1967" s="2">
        <f t="shared" si="64"/>
        <v>660.7</v>
      </c>
      <c r="AF1967" s="2" t="s">
        <v>25</v>
      </c>
      <c r="AG1967" s="42">
        <f>IFERROR(Table2[[#This Row],[Profit]]/Table2[[#This Row],[Sales Amount]],0)</f>
        <v>0.16072649250372809</v>
      </c>
      <c r="AH1967" s="2" t="str">
        <f>TRIM(Table2[[#This Row],[Payment Modee]])</f>
        <v>UPI</v>
      </c>
      <c r="AI1967" s="2" t="s">
        <v>26</v>
      </c>
      <c r="AJ1967" s="2" t="s">
        <v>27</v>
      </c>
      <c r="AK1967" s="2" t="s">
        <v>1697</v>
      </c>
      <c r="AL1967" s="16" t="str">
        <f>IF(HOUR(Table2[[#This Row],[Order Time]])&lt;12,"Morning",IF(HOUR(Table2[[#This Row],[Order Time]])&lt;17,"Afternoon",IF(HOUR(Table2[[#This Row],[Order Time]])&lt;21,"Evening","Night")))</f>
        <v>Afternoon</v>
      </c>
      <c r="AM1967" s="16" t="s">
        <v>38</v>
      </c>
    </row>
    <row r="1968" spans="1:39" x14ac:dyDescent="0.25">
      <c r="A1968" s="13" t="s">
        <v>3818</v>
      </c>
      <c r="B1968" s="4">
        <v>45389</v>
      </c>
      <c r="C1968" s="2">
        <f>YEAR(Table2[[#This Row],[Invoice Date]])</f>
        <v>2024</v>
      </c>
      <c r="D1968" s="2" t="str">
        <f>TEXT(Table2[[#This Row],[Invoice Date]],"mmm")</f>
        <v>Apr</v>
      </c>
      <c r="E1968" s="2" t="str">
        <f>Table2[[#This Row],[Store_ID]]&amp;"-"&amp;Table2[[#This Row],[Year]]&amp;"-"&amp;Table2[[#This Row],[Month]]</f>
        <v>STR087-2024-Apr</v>
      </c>
      <c r="F1968" s="2" t="s">
        <v>2642</v>
      </c>
      <c r="G1968" s="2" t="str">
        <f>_xlfn.XLOOKUP(Table2[[#This Row],[Customer_ID]],Table3[Customer_ID],Table3[Customer Name],"Not Found")</f>
        <v>Haritha Naidu</v>
      </c>
      <c r="H1968" s="2" t="str">
        <f>_xlfn.XLOOKUP(Table2[[#This Row],[Customer_ID]],Table3[Customer_ID],Table3[Gender],"Female")</f>
        <v>Female</v>
      </c>
      <c r="I1968" s="2" t="str">
        <f>_xlfn.XLOOKUP(Table2[[#This Row],[Customer_ID]],Table3[Customer_ID],Table3[City],"Missing Memebership")</f>
        <v>Thiruvananthapuram</v>
      </c>
      <c r="J1968" s="2" t="str">
        <f>_xlfn.XLOOKUP(Table2[[#This Row],[Customer_ID]],Table3[Customer_ID],Table3[State],"Karnataka")</f>
        <v>Kerala</v>
      </c>
      <c r="K1968" s="2" t="str">
        <f>_xlfn.XLOOKUP(Table2[[#This Row],[Customer_ID]],Table3[Customer_ID],Table3[Membership],"Regular")</f>
        <v>Gold</v>
      </c>
      <c r="L1968" s="2" t="s">
        <v>986</v>
      </c>
      <c r="M1968" s="2" t="str">
        <f>_xlfn.XLOOKUP(Table2[[#This Row],[Product_ID]],Table4[Product_ID],Table4[Product_Name],"Not Found")</f>
        <v>Ramraj Cotton A-Line Dress Brown</v>
      </c>
      <c r="N1968" s="2" t="str">
        <f>_xlfn.XLOOKUP(Table2[[#This Row],[Product_ID]],Table4[Product_ID],Table4[Category],"Not Found")</f>
        <v>Women Dresses</v>
      </c>
      <c r="O1968" s="2" t="str">
        <f>_xlfn.XLOOKUP(Table2[[#This Row],[Product_ID]],Table4[Product_ID],Table4[Subcategory],"Not Found")</f>
        <v>A-Line Dress</v>
      </c>
      <c r="P1968" s="2" t="str">
        <f>_xlfn.XLOOKUP(Table2[[#This Row],[Product_ID]],Table4[Product_ID],Table4[Brand],"Missing Brand")</f>
        <v>Ramraj Cotton</v>
      </c>
      <c r="Q1968" s="2" t="s">
        <v>343</v>
      </c>
      <c r="R1968" s="2" t="str">
        <f>_xlfn.XLOOKUP(Table2[[#This Row],[Store_ID]],Table6[Store_ID],Table6[Store Name],"Not Found")</f>
        <v>TrendMart Salem Outlet</v>
      </c>
      <c r="S1968" s="2">
        <f>_xlfn.XLOOKUP(Table2[[#This Row],[Store_ID]],Table6[Store_ID],Table6[Monthly Target],"Missing Target")</f>
        <v>2000000</v>
      </c>
      <c r="T1968" s="2" t="str">
        <f>_xlfn.XLOOKUP(Table2[[#This Row],[Store_ID]],Table6[Store_ID],Table6[Region],"Not Found")</f>
        <v>South Zone 1</v>
      </c>
      <c r="U1968" s="2" t="s">
        <v>294</v>
      </c>
      <c r="V1968" s="2" t="str">
        <f>_xlfn.XLOOKUP(Table2[[#This Row],[Employee_ID]],Table5[Employee_ID],Table5[Employee Name],"Not Found")</f>
        <v>Chitra Chettiar</v>
      </c>
      <c r="W1968" s="2">
        <v>1</v>
      </c>
      <c r="X1968" s="2">
        <v>1196.5899999999999</v>
      </c>
      <c r="Y1968" s="2">
        <v>0</v>
      </c>
      <c r="Z1968" s="2">
        <v>0</v>
      </c>
      <c r="AA1968" s="2">
        <v>12</v>
      </c>
      <c r="AB1968" s="2">
        <v>143.59</v>
      </c>
      <c r="AC1968" s="2">
        <v>1340.18</v>
      </c>
      <c r="AD1968" s="2">
        <v>769.63</v>
      </c>
      <c r="AE1968" s="2">
        <f t="shared" si="64"/>
        <v>426.96000000000004</v>
      </c>
      <c r="AF1968" s="2" t="s">
        <v>35</v>
      </c>
      <c r="AG1968" s="42">
        <f>IFERROR(Table2[[#This Row],[Profit]]/Table2[[#This Row],[Sales Amount]],0)</f>
        <v>0.31858407079646017</v>
      </c>
      <c r="AH1968" s="2" t="str">
        <f>TRIM(Table2[[#This Row],[Payment Modee]])</f>
        <v>Debit Card</v>
      </c>
      <c r="AI1968" s="2" t="s">
        <v>26</v>
      </c>
      <c r="AJ1968" s="2" t="s">
        <v>27</v>
      </c>
      <c r="AK1968" s="2" t="s">
        <v>2201</v>
      </c>
      <c r="AL1968" s="16" t="str">
        <f>IF(HOUR(Table2[[#This Row],[Order Time]])&lt;12,"Morning",IF(HOUR(Table2[[#This Row],[Order Time]])&lt;17,"Afternoon",IF(HOUR(Table2[[#This Row],[Order Time]])&lt;21,"Evening","Night")))</f>
        <v>Evening</v>
      </c>
      <c r="AM1968" s="16" t="s">
        <v>38</v>
      </c>
    </row>
    <row r="1969" spans="1:39" x14ac:dyDescent="0.25">
      <c r="A1969" s="13" t="s">
        <v>3819</v>
      </c>
      <c r="B1969" s="4">
        <v>45592</v>
      </c>
      <c r="C1969" s="2">
        <f>YEAR(Table2[[#This Row],[Invoice Date]])</f>
        <v>2024</v>
      </c>
      <c r="D1969" s="2" t="str">
        <f>TEXT(Table2[[#This Row],[Invoice Date]],"mmm")</f>
        <v>Oct</v>
      </c>
      <c r="E1969" s="2" t="str">
        <f>Table2[[#This Row],[Store_ID]]&amp;"-"&amp;Table2[[#This Row],[Year]]&amp;"-"&amp;Table2[[#This Row],[Month]]</f>
        <v>STR052-2024-Oct</v>
      </c>
      <c r="F1969" s="2" t="s">
        <v>3327</v>
      </c>
      <c r="G1969" s="2" t="str">
        <f>_xlfn.XLOOKUP(Table2[[#This Row],[Customer_ID]],Table3[Customer_ID],Table3[Customer Name],"Not Found")</f>
        <v>Venkat Srinivasan</v>
      </c>
      <c r="H1969" s="2" t="str">
        <f>_xlfn.XLOOKUP(Table2[[#This Row],[Customer_ID]],Table3[Customer_ID],Table3[Gender],"Female")</f>
        <v>Male</v>
      </c>
      <c r="I1969" s="2" t="str">
        <f>_xlfn.XLOOKUP(Table2[[#This Row],[Customer_ID]],Table3[Customer_ID],Table3[City],"Missing Memebership")</f>
        <v>Tumakuru</v>
      </c>
      <c r="J1969" s="2" t="str">
        <f>_xlfn.XLOOKUP(Table2[[#This Row],[Customer_ID]],Table3[Customer_ID],Table3[State],"Karnataka")</f>
        <v>Karnataka</v>
      </c>
      <c r="K1969" s="2" t="str">
        <f>_xlfn.XLOOKUP(Table2[[#This Row],[Customer_ID]],Table3[Customer_ID],Table3[Membership],"Regular")</f>
        <v>Platinum</v>
      </c>
      <c r="L1969" s="2" t="s">
        <v>519</v>
      </c>
      <c r="M1969" s="2" t="str">
        <f>_xlfn.XLOOKUP(Table2[[#This Row],[Product_ID]],Table4[Product_ID],Table4[Product_Name],"Not Found")</f>
        <v>Reebok Graphic Tee Cream</v>
      </c>
      <c r="N1969" s="2" t="str">
        <f>_xlfn.XLOOKUP(Table2[[#This Row],[Product_ID]],Table4[Product_ID],Table4[Category],"Not Found")</f>
        <v>Men T-Shirts</v>
      </c>
      <c r="O1969" s="2" t="str">
        <f>_xlfn.XLOOKUP(Table2[[#This Row],[Product_ID]],Table4[Product_ID],Table4[Subcategory],"Not Found")</f>
        <v>Graphic Tee</v>
      </c>
      <c r="P1969" s="2" t="str">
        <f>_xlfn.XLOOKUP(Table2[[#This Row],[Product_ID]],Table4[Product_ID],Table4[Brand],"Missing Brand")</f>
        <v>Reebok</v>
      </c>
      <c r="Q1969" s="2" t="s">
        <v>1413</v>
      </c>
      <c r="R1969" s="2" t="str">
        <f>_xlfn.XLOOKUP(Table2[[#This Row],[Store_ID]],Table6[Store_ID],Table6[Store Name],"Not Found")</f>
        <v>TrendMart Guntur High Street</v>
      </c>
      <c r="S1969" s="2">
        <f>_xlfn.XLOOKUP(Table2[[#This Row],[Store_ID]],Table6[Store_ID],Table6[Monthly Target],"Missing Target")</f>
        <v>800000</v>
      </c>
      <c r="T1969" s="2" t="str">
        <f>_xlfn.XLOOKUP(Table2[[#This Row],[Store_ID]],Table6[Store_ID],Table6[Region],"Not Found")</f>
        <v>South Zone 3</v>
      </c>
      <c r="U1969" s="2" t="s">
        <v>229</v>
      </c>
      <c r="V1969" s="2" t="str">
        <f>_xlfn.XLOOKUP(Table2[[#This Row],[Employee_ID]],Table5[Employee_ID],Table5[Employee Name],"Not Found")</f>
        <v>Yogesh Chettiar</v>
      </c>
      <c r="W1969" s="2">
        <v>5</v>
      </c>
      <c r="X1969" s="2">
        <v>714.14</v>
      </c>
      <c r="Y1969" s="2">
        <v>20</v>
      </c>
      <c r="Z1969" s="2">
        <v>714.14</v>
      </c>
      <c r="AA1969" s="2">
        <v>5</v>
      </c>
      <c r="AB1969" s="2">
        <v>142.83000000000001</v>
      </c>
      <c r="AC1969" s="2">
        <v>2999.39</v>
      </c>
      <c r="AD1969" s="2">
        <v>2089.6</v>
      </c>
      <c r="AE1969" s="2">
        <f t="shared" ref="AE1969:AE2000" si="65">(AC1969-AD1969-AB1969)</f>
        <v>766.95999999999992</v>
      </c>
      <c r="AF1969" s="2" t="s">
        <v>25</v>
      </c>
      <c r="AG1969" s="42">
        <f>IFERROR(Table2[[#This Row],[Profit]]/Table2[[#This Row],[Sales Amount]],0)</f>
        <v>0.25570532674977242</v>
      </c>
      <c r="AH1969" s="2" t="str">
        <f>TRIM(Table2[[#This Row],[Payment Modee]])</f>
        <v>UPI</v>
      </c>
      <c r="AI1969" s="2" t="s">
        <v>26</v>
      </c>
      <c r="AJ1969" s="2" t="s">
        <v>27</v>
      </c>
      <c r="AK1969" s="2" t="s">
        <v>215</v>
      </c>
      <c r="AL1969" s="16" t="str">
        <f>IF(HOUR(Table2[[#This Row],[Order Time]])&lt;12,"Morning",IF(HOUR(Table2[[#This Row],[Order Time]])&lt;17,"Afternoon",IF(HOUR(Table2[[#This Row],[Order Time]])&lt;21,"Evening","Night")))</f>
        <v>Morning</v>
      </c>
      <c r="AM1969" s="16" t="s">
        <v>38</v>
      </c>
    </row>
    <row r="1970" spans="1:39" x14ac:dyDescent="0.25">
      <c r="A1970" s="13" t="s">
        <v>3820</v>
      </c>
      <c r="B1970" s="4">
        <v>45638</v>
      </c>
      <c r="C1970" s="2">
        <f>YEAR(Table2[[#This Row],[Invoice Date]])</f>
        <v>2024</v>
      </c>
      <c r="D1970" s="2" t="str">
        <f>TEXT(Table2[[#This Row],[Invoice Date]],"mmm")</f>
        <v>Dec</v>
      </c>
      <c r="E1970" s="2" t="str">
        <f>Table2[[#This Row],[Store_ID]]&amp;"-"&amp;Table2[[#This Row],[Year]]&amp;"-"&amp;Table2[[#This Row],[Month]]</f>
        <v>STR013-2024-Dec</v>
      </c>
      <c r="F1970" s="2" t="s">
        <v>886</v>
      </c>
      <c r="G1970" s="2" t="str">
        <f>_xlfn.XLOOKUP(Table2[[#This Row],[Customer_ID]],Table3[Customer_ID],Table3[Customer Name],"Not Found")</f>
        <v>Revathi Sharma</v>
      </c>
      <c r="H1970" s="2" t="str">
        <f>_xlfn.XLOOKUP(Table2[[#This Row],[Customer_ID]],Table3[Customer_ID],Table3[Gender],"Female")</f>
        <v>Female</v>
      </c>
      <c r="I1970" s="2" t="str">
        <f>_xlfn.XLOOKUP(Table2[[#This Row],[Customer_ID]],Table3[Customer_ID],Table3[City],"Missing Memebership")</f>
        <v>Chennai</v>
      </c>
      <c r="J1970" s="2" t="str">
        <f>_xlfn.XLOOKUP(Table2[[#This Row],[Customer_ID]],Table3[Customer_ID],Table3[State],"Karnataka")</f>
        <v>Tamil Nadu</v>
      </c>
      <c r="K1970" s="2" t="str">
        <f>_xlfn.XLOOKUP(Table2[[#This Row],[Customer_ID]],Table3[Customer_ID],Table3[Membership],"Regular")</f>
        <v>Silver</v>
      </c>
      <c r="L1970" s="2" t="s">
        <v>747</v>
      </c>
      <c r="M1970" s="2" t="str">
        <f>_xlfn.XLOOKUP(Table2[[#This Row],[Product_ID]],Table4[Product_ID],Table4[Product_Name],"Not Found")</f>
        <v>Sonata Girls Frock Cream</v>
      </c>
      <c r="N1970" s="2" t="str">
        <f>_xlfn.XLOOKUP(Table2[[#This Row],[Product_ID]],Table4[Product_ID],Table4[Category],"Not Found")</f>
        <v>Kids Wear</v>
      </c>
      <c r="O1970" s="2" t="str">
        <f>_xlfn.XLOOKUP(Table2[[#This Row],[Product_ID]],Table4[Product_ID],Table4[Subcategory],"Not Found")</f>
        <v>Girls Frock</v>
      </c>
      <c r="P1970" s="2" t="str">
        <f>_xlfn.XLOOKUP(Table2[[#This Row],[Product_ID]],Table4[Product_ID],Table4[Brand],"Missing Brand")</f>
        <v>Sonata</v>
      </c>
      <c r="Q1970" s="2" t="s">
        <v>616</v>
      </c>
      <c r="R1970" s="2" t="str">
        <f>_xlfn.XLOOKUP(Table2[[#This Row],[Store_ID]],Table6[Store_ID],Table6[Store Name],"Not Found")</f>
        <v>TrendMart Nizamabad Standard</v>
      </c>
      <c r="S1970" s="2">
        <f>_xlfn.XLOOKUP(Table2[[#This Row],[Store_ID]],Table6[Store_ID],Table6[Monthly Target],"Missing Target")</f>
        <v>2500000</v>
      </c>
      <c r="T1970" s="2" t="str">
        <f>_xlfn.XLOOKUP(Table2[[#This Row],[Store_ID]],Table6[Store_ID],Table6[Region],"Not Found")</f>
        <v>South Zone 2</v>
      </c>
      <c r="U1970" s="2" t="s">
        <v>220</v>
      </c>
      <c r="V1970" s="2" t="str">
        <f>_xlfn.XLOOKUP(Table2[[#This Row],[Employee_ID]],Table5[Employee_ID],Table5[Employee Name],"Not Found")</f>
        <v>Vasanthi Kamath</v>
      </c>
      <c r="W1970" s="2">
        <v>3</v>
      </c>
      <c r="X1970" s="2">
        <v>682.98</v>
      </c>
      <c r="Y1970" s="2">
        <v>5</v>
      </c>
      <c r="Z1970" s="2">
        <v>102.45</v>
      </c>
      <c r="AA1970" s="2">
        <v>5</v>
      </c>
      <c r="AB1970" s="2">
        <v>97.32</v>
      </c>
      <c r="AC1970" s="2">
        <v>2043.81</v>
      </c>
      <c r="AD1970" s="2">
        <v>1576.35</v>
      </c>
      <c r="AE1970" s="2">
        <f t="shared" si="65"/>
        <v>370.14000000000004</v>
      </c>
      <c r="AF1970" s="2" t="s">
        <v>136</v>
      </c>
      <c r="AG1970" s="42">
        <f>IFERROR(Table2[[#This Row],[Profit]]/Table2[[#This Row],[Sales Amount]],0)</f>
        <v>0.18110294009717148</v>
      </c>
      <c r="AH1970" s="2" t="str">
        <f>TRIM(Table2[[#This Row],[Payment Modee]])</f>
        <v>EMI</v>
      </c>
      <c r="AI1970" s="2" t="s">
        <v>26</v>
      </c>
      <c r="AJ1970" s="2" t="s">
        <v>27</v>
      </c>
      <c r="AK1970" s="2" t="s">
        <v>3821</v>
      </c>
      <c r="AL1970" s="16" t="str">
        <f>IF(HOUR(Table2[[#This Row],[Order Time]])&lt;12,"Morning",IF(HOUR(Table2[[#This Row],[Order Time]])&lt;17,"Afternoon",IF(HOUR(Table2[[#This Row],[Order Time]])&lt;21,"Evening","Night")))</f>
        <v>Afternoon</v>
      </c>
      <c r="AM1970" s="16" t="s">
        <v>29</v>
      </c>
    </row>
    <row r="1971" spans="1:39" x14ac:dyDescent="0.25">
      <c r="A1971" s="13" t="s">
        <v>3822</v>
      </c>
      <c r="B1971" s="4">
        <v>45728</v>
      </c>
      <c r="C1971" s="2">
        <f>YEAR(Table2[[#This Row],[Invoice Date]])</f>
        <v>2025</v>
      </c>
      <c r="D1971" s="2" t="str">
        <f>TEXT(Table2[[#This Row],[Invoice Date]],"mmm")</f>
        <v>Mar</v>
      </c>
      <c r="E1971" s="2" t="str">
        <f>Table2[[#This Row],[Store_ID]]&amp;"-"&amp;Table2[[#This Row],[Year]]&amp;"-"&amp;Table2[[#This Row],[Month]]</f>
        <v>STR072-2025-Mar</v>
      </c>
      <c r="F1971" s="2" t="s">
        <v>2621</v>
      </c>
      <c r="G1971" s="2" t="str">
        <f>_xlfn.XLOOKUP(Table2[[#This Row],[Customer_ID]],Table3[Customer_ID],Table3[Customer Name],"Not Found")</f>
        <v>Gayathri Murthy</v>
      </c>
      <c r="H1971" s="2" t="str">
        <f>_xlfn.XLOOKUP(Table2[[#This Row],[Customer_ID]],Table3[Customer_ID],Table3[Gender],"Female")</f>
        <v>Female</v>
      </c>
      <c r="I1971" s="2" t="str">
        <f>_xlfn.XLOOKUP(Table2[[#This Row],[Customer_ID]],Table3[Customer_ID],Table3[City],"Missing Memebership")</f>
        <v>Guntur</v>
      </c>
      <c r="J1971" s="2" t="str">
        <f>_xlfn.XLOOKUP(Table2[[#This Row],[Customer_ID]],Table3[Customer_ID],Table3[State],"Karnataka")</f>
        <v>Andhra Pradesh</v>
      </c>
      <c r="K1971" s="2" t="str">
        <f>_xlfn.XLOOKUP(Table2[[#This Row],[Customer_ID]],Table3[Customer_ID],Table3[Membership],"Regular")</f>
        <v>Regular</v>
      </c>
      <c r="L1971" s="2" t="s">
        <v>657</v>
      </c>
      <c r="M1971" s="2" t="str">
        <f>_xlfn.XLOOKUP(Table2[[#This Row],[Product_ID]],Table4[Product_ID],Table4[Product_Name],"Not Found")</f>
        <v>Allen Solly Sports T-Shirt Cream</v>
      </c>
      <c r="N1971" s="2" t="str">
        <f>_xlfn.XLOOKUP(Table2[[#This Row],[Product_ID]],Table4[Product_ID],Table4[Category],"Not Found")</f>
        <v>Sportswear</v>
      </c>
      <c r="O1971" s="2" t="str">
        <f>_xlfn.XLOOKUP(Table2[[#This Row],[Product_ID]],Table4[Product_ID],Table4[Subcategory],"Not Found")</f>
        <v>Sports T-Shirt</v>
      </c>
      <c r="P1971" s="2" t="str">
        <f>_xlfn.XLOOKUP(Table2[[#This Row],[Product_ID]],Table4[Product_ID],Table4[Brand],"Missing Brand")</f>
        <v>Allen Solly</v>
      </c>
      <c r="Q1971" s="2" t="s">
        <v>186</v>
      </c>
      <c r="R1971" s="2" t="str">
        <f>_xlfn.XLOOKUP(Table2[[#This Row],[Store_ID]],Table6[Store_ID],Table6[Store Name],"Not Found")</f>
        <v>TrendMart Visakhapatnam Standard</v>
      </c>
      <c r="S1971" s="2">
        <f>_xlfn.XLOOKUP(Table2[[#This Row],[Store_ID]],Table6[Store_ID],Table6[Monthly Target],"Missing Target")</f>
        <v>1500000</v>
      </c>
      <c r="T1971" s="2" t="str">
        <f>_xlfn.XLOOKUP(Table2[[#This Row],[Store_ID]],Table6[Store_ID],Table6[Region],"Not Found")</f>
        <v>South Zone 3</v>
      </c>
      <c r="U1971" s="2" t="s">
        <v>435</v>
      </c>
      <c r="V1971" s="2" t="str">
        <f>_xlfn.XLOOKUP(Table2[[#This Row],[Employee_ID]],Table5[Employee_ID],Table5[Employee Name],"Not Found")</f>
        <v>Gopal Prasad</v>
      </c>
      <c r="W1971" s="2">
        <v>3</v>
      </c>
      <c r="X1971" s="2">
        <v>1567.04</v>
      </c>
      <c r="Y1971" s="2">
        <v>10</v>
      </c>
      <c r="Z1971" s="2">
        <v>470.11</v>
      </c>
      <c r="AA1971" s="2">
        <v>12</v>
      </c>
      <c r="AB1971" s="2">
        <v>507.72</v>
      </c>
      <c r="AC1971" s="2">
        <v>4738.7299999999996</v>
      </c>
      <c r="AD1971" s="2">
        <v>3345.57</v>
      </c>
      <c r="AE1971" s="2">
        <f t="shared" si="65"/>
        <v>885.43999999999937</v>
      </c>
      <c r="AF1971" s="2" t="s">
        <v>25</v>
      </c>
      <c r="AG1971" s="42">
        <f>IFERROR(Table2[[#This Row],[Profit]]/Table2[[#This Row],[Sales Amount]],0)</f>
        <v>0.18685175141862892</v>
      </c>
      <c r="AH1971" s="2" t="str">
        <f>TRIM(Table2[[#This Row],[Payment Modee]])</f>
        <v>UPI</v>
      </c>
      <c r="AI1971" s="2" t="s">
        <v>26</v>
      </c>
      <c r="AJ1971" s="2" t="s">
        <v>27</v>
      </c>
      <c r="AK1971" s="2" t="s">
        <v>1374</v>
      </c>
      <c r="AL1971" s="16" t="str">
        <f>IF(HOUR(Table2[[#This Row],[Order Time]])&lt;12,"Morning",IF(HOUR(Table2[[#This Row],[Order Time]])&lt;17,"Afternoon",IF(HOUR(Table2[[#This Row],[Order Time]])&lt;21,"Evening","Night")))</f>
        <v>Evening</v>
      </c>
      <c r="AM1971" s="16" t="s">
        <v>29</v>
      </c>
    </row>
    <row r="1972" spans="1:39" x14ac:dyDescent="0.25">
      <c r="A1972" s="13" t="s">
        <v>3823</v>
      </c>
      <c r="B1972" s="4">
        <v>45722</v>
      </c>
      <c r="C1972" s="2">
        <f>YEAR(Table2[[#This Row],[Invoice Date]])</f>
        <v>2025</v>
      </c>
      <c r="D1972" s="2" t="str">
        <f>TEXT(Table2[[#This Row],[Invoice Date]],"mmm")</f>
        <v>Mar</v>
      </c>
      <c r="E1972" s="2" t="str">
        <f>Table2[[#This Row],[Store_ID]]&amp;"-"&amp;Table2[[#This Row],[Year]]&amp;"-"&amp;Table2[[#This Row],[Month]]</f>
        <v>STR010-2025-Mar</v>
      </c>
      <c r="F1972" s="2" t="s">
        <v>901</v>
      </c>
      <c r="G1972" s="2" t="str">
        <f>_xlfn.XLOOKUP(Table2[[#This Row],[Customer_ID]],Table3[Customer_ID],Table3[Customer Name],"Not Found")</f>
        <v>Jagan Balasubramaniam</v>
      </c>
      <c r="H1972" s="2" t="str">
        <f>_xlfn.XLOOKUP(Table2[[#This Row],[Customer_ID]],Table3[Customer_ID],Table3[Gender],"Female")</f>
        <v>Male</v>
      </c>
      <c r="I1972" s="2" t="str">
        <f>_xlfn.XLOOKUP(Table2[[#This Row],[Customer_ID]],Table3[Customer_ID],Table3[City],"Missing Memebership")</f>
        <v>Vellore</v>
      </c>
      <c r="J1972" s="2" t="str">
        <f>_xlfn.XLOOKUP(Table2[[#This Row],[Customer_ID]],Table3[Customer_ID],Table3[State],"Karnataka")</f>
        <v>Tamil Nadu</v>
      </c>
      <c r="K1972" s="2" t="str">
        <f>_xlfn.XLOOKUP(Table2[[#This Row],[Customer_ID]],Table3[Customer_ID],Table3[Membership],"Regular")</f>
        <v>Silver</v>
      </c>
      <c r="L1972" s="2" t="s">
        <v>404</v>
      </c>
      <c r="M1972" s="2" t="str">
        <f>_xlfn.XLOOKUP(Table2[[#This Row],[Product_ID]],Table4[Product_ID],Table4[Product_Name],"Not Found")</f>
        <v>Nike Bifold Wallet Navy Blue</v>
      </c>
      <c r="N1972" s="2" t="str">
        <f>_xlfn.XLOOKUP(Table2[[#This Row],[Product_ID]],Table4[Product_ID],Table4[Category],"Not Found")</f>
        <v>Wallets</v>
      </c>
      <c r="O1972" s="2" t="str">
        <f>_xlfn.XLOOKUP(Table2[[#This Row],[Product_ID]],Table4[Product_ID],Table4[Subcategory],"Not Found")</f>
        <v>Bifold Wallet</v>
      </c>
      <c r="P1972" s="2" t="str">
        <f>_xlfn.XLOOKUP(Table2[[#This Row],[Product_ID]],Table4[Product_ID],Table4[Brand],"Missing Brand")</f>
        <v>Nike</v>
      </c>
      <c r="Q1972" s="2" t="s">
        <v>818</v>
      </c>
      <c r="R1972" s="2" t="str">
        <f>_xlfn.XLOOKUP(Table2[[#This Row],[Store_ID]],Table6[Store_ID],Table6[Store Name],"Not Found")</f>
        <v>TrendMart Kochi Mall Kiosk</v>
      </c>
      <c r="S1972" s="2">
        <f>_xlfn.XLOOKUP(Table2[[#This Row],[Store_ID]],Table6[Store_ID],Table6[Monthly Target],"Missing Target")</f>
        <v>2500000</v>
      </c>
      <c r="T1972" s="2" t="str">
        <f>_xlfn.XLOOKUP(Table2[[#This Row],[Store_ID]],Table6[Store_ID],Table6[Region],"Not Found")</f>
        <v>South Zone 1</v>
      </c>
      <c r="U1972" s="2" t="s">
        <v>68</v>
      </c>
      <c r="V1972" s="2" t="str">
        <f>_xlfn.XLOOKUP(Table2[[#This Row],[Employee_ID]],Table5[Employee_ID],Table5[Employee Name],"Not Found")</f>
        <v>Praveen Gupta</v>
      </c>
      <c r="W1972" s="2">
        <v>1</v>
      </c>
      <c r="X1972" s="2">
        <v>1278.54</v>
      </c>
      <c r="Y1972" s="2">
        <v>10</v>
      </c>
      <c r="Z1972" s="2">
        <v>127.85</v>
      </c>
      <c r="AA1972" s="2">
        <v>12</v>
      </c>
      <c r="AB1972" s="2">
        <v>138.08000000000001</v>
      </c>
      <c r="AC1972" s="2">
        <v>1288.77</v>
      </c>
      <c r="AD1972" s="2">
        <v>903.3</v>
      </c>
      <c r="AE1972" s="2">
        <f t="shared" si="65"/>
        <v>247.39000000000001</v>
      </c>
      <c r="AF1972" s="2" t="s">
        <v>136</v>
      </c>
      <c r="AG1972" s="42">
        <f>IFERROR(Table2[[#This Row],[Profit]]/Table2[[#This Row],[Sales Amount]],0)</f>
        <v>0.19195822373270641</v>
      </c>
      <c r="AH1972" s="2" t="str">
        <f>TRIM(Table2[[#This Row],[Payment Modee]])</f>
        <v>EMI</v>
      </c>
      <c r="AI1972" s="2" t="s">
        <v>26</v>
      </c>
      <c r="AJ1972" s="2" t="s">
        <v>27</v>
      </c>
      <c r="AK1972" s="2" t="s">
        <v>3154</v>
      </c>
      <c r="AL1972" s="16" t="str">
        <f>IF(HOUR(Table2[[#This Row],[Order Time]])&lt;12,"Morning",IF(HOUR(Table2[[#This Row],[Order Time]])&lt;17,"Afternoon",IF(HOUR(Table2[[#This Row],[Order Time]])&lt;21,"Evening","Night")))</f>
        <v>Night</v>
      </c>
      <c r="AM1972" s="16" t="s">
        <v>29</v>
      </c>
    </row>
    <row r="1973" spans="1:39" x14ac:dyDescent="0.25">
      <c r="A1973" s="13" t="s">
        <v>3824</v>
      </c>
      <c r="B1973" s="4">
        <v>45495</v>
      </c>
      <c r="C1973" s="2">
        <f>YEAR(Table2[[#This Row],[Invoice Date]])</f>
        <v>2024</v>
      </c>
      <c r="D1973" s="2" t="str">
        <f>TEXT(Table2[[#This Row],[Invoice Date]],"mmm")</f>
        <v>Jul</v>
      </c>
      <c r="E1973" s="2" t="str">
        <f>Table2[[#This Row],[Store_ID]]&amp;"-"&amp;Table2[[#This Row],[Year]]&amp;"-"&amp;Table2[[#This Row],[Month]]</f>
        <v>STR082-2024-Jul</v>
      </c>
      <c r="F1973" s="2" t="s">
        <v>2357</v>
      </c>
      <c r="G1973" s="2" t="str">
        <f>_xlfn.XLOOKUP(Table2[[#This Row],[Customer_ID]],Table3[Customer_ID],Table3[Customer Name],"Not Found")</f>
        <v>Sowmya Ramachandran</v>
      </c>
      <c r="H1973" s="2" t="str">
        <f>_xlfn.XLOOKUP(Table2[[#This Row],[Customer_ID]],Table3[Customer_ID],Table3[Gender],"Female")</f>
        <v>Female</v>
      </c>
      <c r="I1973" s="2" t="str">
        <f>_xlfn.XLOOKUP(Table2[[#This Row],[Customer_ID]],Table3[Customer_ID],Table3[City],"Missing Memebership")</f>
        <v>Bengaluru</v>
      </c>
      <c r="J1973" s="2" t="str">
        <f>_xlfn.XLOOKUP(Table2[[#This Row],[Customer_ID]],Table3[Customer_ID],Table3[State],"Karnataka")</f>
        <v>Karnataka</v>
      </c>
      <c r="K1973" s="2" t="str">
        <f>_xlfn.XLOOKUP(Table2[[#This Row],[Customer_ID]],Table3[Customer_ID],Table3[Membership],"Regular")</f>
        <v>Regular</v>
      </c>
      <c r="L1973" s="2" t="s">
        <v>2633</v>
      </c>
      <c r="M1973" s="2" t="str">
        <f>_xlfn.XLOOKUP(Table2[[#This Row],[Product_ID]],Table4[Product_ID],Table4[Product_Name],"Not Found")</f>
        <v>AND Leather Belt Red</v>
      </c>
      <c r="N1973" s="2" t="str">
        <f>_xlfn.XLOOKUP(Table2[[#This Row],[Product_ID]],Table4[Product_ID],Table4[Category],"Not Found")</f>
        <v>Belts</v>
      </c>
      <c r="O1973" s="2" t="str">
        <f>_xlfn.XLOOKUP(Table2[[#This Row],[Product_ID]],Table4[Product_ID],Table4[Subcategory],"Not Found")</f>
        <v>Leather Belt</v>
      </c>
      <c r="P1973" s="2" t="str">
        <f>_xlfn.XLOOKUP(Table2[[#This Row],[Product_ID]],Table4[Product_ID],Table4[Brand],"Missing Brand")</f>
        <v>AND</v>
      </c>
      <c r="Q1973" s="2" t="s">
        <v>405</v>
      </c>
      <c r="R1973" s="2" t="str">
        <f>_xlfn.XLOOKUP(Table2[[#This Row],[Store_ID]],Table6[Store_ID],Table6[Store Name],"Not Found")</f>
        <v>TrendMart Tirupati Standard</v>
      </c>
      <c r="S1973" s="2">
        <f>_xlfn.XLOOKUP(Table2[[#This Row],[Store_ID]],Table6[Store_ID],Table6[Monthly Target],"Missing Target")</f>
        <v>1000000</v>
      </c>
      <c r="T1973" s="2" t="str">
        <f>_xlfn.XLOOKUP(Table2[[#This Row],[Store_ID]],Table6[Store_ID],Table6[Region],"Not Found")</f>
        <v>South Zone 3</v>
      </c>
      <c r="U1973" s="2" t="s">
        <v>75</v>
      </c>
      <c r="V1973" s="2" t="str">
        <f>_xlfn.XLOOKUP(Table2[[#This Row],[Employee_ID]],Table5[Employee_ID],Table5[Employee Name],"Not Found")</f>
        <v>Chandran Krishnan</v>
      </c>
      <c r="W1973" s="2">
        <v>2</v>
      </c>
      <c r="X1973" s="2">
        <v>406.01</v>
      </c>
      <c r="Y1973" s="2">
        <v>10</v>
      </c>
      <c r="Z1973" s="2">
        <v>81.2</v>
      </c>
      <c r="AA1973" s="2">
        <v>5</v>
      </c>
      <c r="AB1973" s="2">
        <v>36.54</v>
      </c>
      <c r="AC1973" s="2">
        <v>767.36</v>
      </c>
      <c r="AD1973" s="2">
        <v>638.14</v>
      </c>
      <c r="AE1973" s="2">
        <f t="shared" si="65"/>
        <v>92.680000000000035</v>
      </c>
      <c r="AF1973" s="2" t="s">
        <v>69</v>
      </c>
      <c r="AG1973" s="42">
        <f>IFERROR(Table2[[#This Row],[Profit]]/Table2[[#This Row],[Sales Amount]],0)</f>
        <v>0.1207777314428691</v>
      </c>
      <c r="AH1973" s="2" t="str">
        <f>TRIM(Table2[[#This Row],[Payment Modee]])</f>
        <v>Cash</v>
      </c>
      <c r="AI1973" s="2" t="s">
        <v>26</v>
      </c>
      <c r="AJ1973" s="2" t="s">
        <v>27</v>
      </c>
      <c r="AK1973" s="2" t="s">
        <v>1565</v>
      </c>
      <c r="AL1973" s="16" t="str">
        <f>IF(HOUR(Table2[[#This Row],[Order Time]])&lt;12,"Morning",IF(HOUR(Table2[[#This Row],[Order Time]])&lt;17,"Afternoon",IF(HOUR(Table2[[#This Row],[Order Time]])&lt;21,"Evening","Night")))</f>
        <v>Afternoon</v>
      </c>
      <c r="AM1973" s="16" t="s">
        <v>29</v>
      </c>
    </row>
    <row r="1974" spans="1:39" x14ac:dyDescent="0.25">
      <c r="A1974" s="13" t="s">
        <v>3825</v>
      </c>
      <c r="B1974" s="4">
        <v>45408</v>
      </c>
      <c r="C1974" s="2">
        <f>YEAR(Table2[[#This Row],[Invoice Date]])</f>
        <v>2024</v>
      </c>
      <c r="D1974" s="2" t="str">
        <f>TEXT(Table2[[#This Row],[Invoice Date]],"mmm")</f>
        <v>Apr</v>
      </c>
      <c r="E1974" s="2" t="str">
        <f>Table2[[#This Row],[Store_ID]]&amp;"-"&amp;Table2[[#This Row],[Year]]&amp;"-"&amp;Table2[[#This Row],[Month]]</f>
        <v>STR098-2024-Apr</v>
      </c>
      <c r="F1974" s="2" t="s">
        <v>468</v>
      </c>
      <c r="G1974" s="2" t="str">
        <f>_xlfn.XLOOKUP(Table2[[#This Row],[Customer_ID]],Table3[Customer_ID],Table3[Customer Name],"Not Found")</f>
        <v>Revathi Natarajan</v>
      </c>
      <c r="H1974" s="2" t="str">
        <f>_xlfn.XLOOKUP(Table2[[#This Row],[Customer_ID]],Table3[Customer_ID],Table3[Gender],"Female")</f>
        <v>Female</v>
      </c>
      <c r="I1974" s="2" t="str">
        <f>_xlfn.XLOOKUP(Table2[[#This Row],[Customer_ID]],Table3[Customer_ID],Table3[City],"Missing Memebership")</f>
        <v>Thoothukudi</v>
      </c>
      <c r="J1974" s="2" t="str">
        <f>_xlfn.XLOOKUP(Table2[[#This Row],[Customer_ID]],Table3[Customer_ID],Table3[State],"Karnataka")</f>
        <v>Tamil Nadu</v>
      </c>
      <c r="K1974" s="2" t="str">
        <f>_xlfn.XLOOKUP(Table2[[#This Row],[Customer_ID]],Table3[Customer_ID],Table3[Membership],"Regular")</f>
        <v>Silver</v>
      </c>
      <c r="L1974" s="2" t="s">
        <v>320</v>
      </c>
      <c r="M1974" s="2" t="str">
        <f>_xlfn.XLOOKUP(Table2[[#This Row],[Product_ID]],Table4[Product_ID],Table4[Product_Name],"Not Found")</f>
        <v>Nike Anarkali Kurti White</v>
      </c>
      <c r="N1974" s="2" t="str">
        <f>_xlfn.XLOOKUP(Table2[[#This Row],[Product_ID]],Table4[Product_ID],Table4[Category],"Not Found")</f>
        <v>Women Kurtis</v>
      </c>
      <c r="O1974" s="2" t="str">
        <f>_xlfn.XLOOKUP(Table2[[#This Row],[Product_ID]],Table4[Product_ID],Table4[Subcategory],"Not Found")</f>
        <v>Anarkali Kurti</v>
      </c>
      <c r="P1974" s="2" t="str">
        <f>_xlfn.XLOOKUP(Table2[[#This Row],[Product_ID]],Table4[Product_ID],Table4[Brand],"Missing Brand")</f>
        <v>Nike</v>
      </c>
      <c r="Q1974" s="2" t="s">
        <v>606</v>
      </c>
      <c r="R1974" s="2" t="str">
        <f>_xlfn.XLOOKUP(Table2[[#This Row],[Store_ID]],Table6[Store_ID],Table6[Store Name],"Not Found")</f>
        <v>TrendMart Guntur High Street</v>
      </c>
      <c r="S1974" s="2">
        <f>_xlfn.XLOOKUP(Table2[[#This Row],[Store_ID]],Table6[Store_ID],Table6[Monthly Target],"Missing Target")</f>
        <v>1200000</v>
      </c>
      <c r="T1974" s="2" t="str">
        <f>_xlfn.XLOOKUP(Table2[[#This Row],[Store_ID]],Table6[Store_ID],Table6[Region],"Not Found")</f>
        <v>South Zone 3</v>
      </c>
      <c r="U1974" s="2" t="s">
        <v>170</v>
      </c>
      <c r="V1974" s="2" t="str">
        <f>_xlfn.XLOOKUP(Table2[[#This Row],[Employee_ID]],Table5[Employee_ID],Table5[Employee Name],"Not Found")</f>
        <v>Ishwarya Shetty</v>
      </c>
      <c r="W1974" s="2">
        <v>1</v>
      </c>
      <c r="X1974" s="2">
        <v>848.72</v>
      </c>
      <c r="Y1974" s="2">
        <v>30</v>
      </c>
      <c r="Z1974" s="2">
        <v>254.62</v>
      </c>
      <c r="AA1974" s="2">
        <v>5</v>
      </c>
      <c r="AB1974" s="2">
        <v>29.7</v>
      </c>
      <c r="AC1974" s="2">
        <v>623.79999999999995</v>
      </c>
      <c r="AD1974" s="2">
        <v>573.09</v>
      </c>
      <c r="AE1974" s="2">
        <f t="shared" si="65"/>
        <v>21.009999999999923</v>
      </c>
      <c r="AF1974" s="2" t="s">
        <v>35</v>
      </c>
      <c r="AG1974" s="42">
        <f>IFERROR(Table2[[#This Row],[Profit]]/Table2[[#This Row],[Sales Amount]],0)</f>
        <v>3.368066688041027E-2</v>
      </c>
      <c r="AH1974" s="2" t="str">
        <f>TRIM(Table2[[#This Row],[Payment Modee]])</f>
        <v>Debit Card</v>
      </c>
      <c r="AI1974" s="2" t="s">
        <v>26</v>
      </c>
      <c r="AJ1974" s="2" t="s">
        <v>27</v>
      </c>
      <c r="AK1974" s="2" t="s">
        <v>1962</v>
      </c>
      <c r="AL1974" s="16" t="str">
        <f>IF(HOUR(Table2[[#This Row],[Order Time]])&lt;12,"Morning",IF(HOUR(Table2[[#This Row],[Order Time]])&lt;17,"Afternoon",IF(HOUR(Table2[[#This Row],[Order Time]])&lt;21,"Evening","Night")))</f>
        <v>Afternoon</v>
      </c>
      <c r="AM1974" s="16" t="s">
        <v>29</v>
      </c>
    </row>
    <row r="1975" spans="1:39" x14ac:dyDescent="0.25">
      <c r="A1975" s="13" t="s">
        <v>3826</v>
      </c>
      <c r="B1975" s="4">
        <v>45633</v>
      </c>
      <c r="C1975" s="2">
        <f>YEAR(Table2[[#This Row],[Invoice Date]])</f>
        <v>2024</v>
      </c>
      <c r="D1975" s="2" t="str">
        <f>TEXT(Table2[[#This Row],[Invoice Date]],"mmm")</f>
        <v>Dec</v>
      </c>
      <c r="E1975" s="2" t="str">
        <f>Table2[[#This Row],[Store_ID]]&amp;"-"&amp;Table2[[#This Row],[Year]]&amp;"-"&amp;Table2[[#This Row],[Month]]</f>
        <v>STR062-2024-Dec</v>
      </c>
      <c r="F1975" s="2" t="s">
        <v>2812</v>
      </c>
      <c r="G1975" s="2" t="str">
        <f>_xlfn.XLOOKUP(Table2[[#This Row],[Customer_ID]],Table3[Customer_ID],Table3[Customer Name],"Not Found")</f>
        <v>Kavitha Iyengar</v>
      </c>
      <c r="H1975" s="2" t="str">
        <f>_xlfn.XLOOKUP(Table2[[#This Row],[Customer_ID]],Table3[Customer_ID],Table3[Gender],"Female")</f>
        <v>Female</v>
      </c>
      <c r="I1975" s="2" t="str">
        <f>_xlfn.XLOOKUP(Table2[[#This Row],[Customer_ID]],Table3[Customer_ID],Table3[City],"Missing Memebership")</f>
        <v>Visakhapatnam</v>
      </c>
      <c r="J1975" s="2" t="str">
        <f>_xlfn.XLOOKUP(Table2[[#This Row],[Customer_ID]],Table3[Customer_ID],Table3[State],"Karnataka")</f>
        <v>Andhra Pradesh</v>
      </c>
      <c r="K1975" s="2" t="str">
        <f>_xlfn.XLOOKUP(Table2[[#This Row],[Customer_ID]],Table3[Customer_ID],Table3[Membership],"Regular")</f>
        <v>Regular</v>
      </c>
      <c r="L1975" s="2" t="s">
        <v>1671</v>
      </c>
      <c r="M1975" s="2" t="str">
        <f>_xlfn.XLOOKUP(Table2[[#This Row],[Product_ID]],Table4[Product_ID],Table4[Product_Name],"Not Found")</f>
        <v>Flying Machine Necklace Sky Blue</v>
      </c>
      <c r="N1975" s="2" t="str">
        <f>_xlfn.XLOOKUP(Table2[[#This Row],[Product_ID]],Table4[Product_ID],Table4[Category],"Not Found")</f>
        <v>Jewellery</v>
      </c>
      <c r="O1975" s="2" t="str">
        <f>_xlfn.XLOOKUP(Table2[[#This Row],[Product_ID]],Table4[Product_ID],Table4[Subcategory],"Not Found")</f>
        <v>Necklace</v>
      </c>
      <c r="P1975" s="2" t="str">
        <f>_xlfn.XLOOKUP(Table2[[#This Row],[Product_ID]],Table4[Product_ID],Table4[Brand],"Missing Brand")</f>
        <v>Flying Machine</v>
      </c>
      <c r="Q1975" s="2" t="s">
        <v>67</v>
      </c>
      <c r="R1975" s="2" t="str">
        <f>_xlfn.XLOOKUP(Table2[[#This Row],[Store_ID]],Table6[Store_ID],Table6[Store Name],"Not Found")</f>
        <v>TrendMart Vijayawada Standard</v>
      </c>
      <c r="S1975" s="2">
        <f>_xlfn.XLOOKUP(Table2[[#This Row],[Store_ID]],Table6[Store_ID],Table6[Monthly Target],"Missing Target")</f>
        <v>1000000</v>
      </c>
      <c r="T1975" s="2" t="str">
        <f>_xlfn.XLOOKUP(Table2[[#This Row],[Store_ID]],Table6[Store_ID],Table6[Region],"Not Found")</f>
        <v>South Zone 3</v>
      </c>
      <c r="U1975" s="2" t="s">
        <v>153</v>
      </c>
      <c r="V1975" s="2" t="str">
        <f>_xlfn.XLOOKUP(Table2[[#This Row],[Employee_ID]],Table5[Employee_ID],Table5[Employee Name],"Not Found")</f>
        <v>Rani Mishra</v>
      </c>
      <c r="W1975" s="2">
        <v>1</v>
      </c>
      <c r="X1975" s="2">
        <v>1275.6400000000001</v>
      </c>
      <c r="Y1975" s="2">
        <v>25</v>
      </c>
      <c r="Z1975" s="2">
        <v>318.91000000000003</v>
      </c>
      <c r="AA1975" s="2">
        <v>3</v>
      </c>
      <c r="AB1975" s="2">
        <v>28.7</v>
      </c>
      <c r="AC1975" s="2">
        <v>985.43</v>
      </c>
      <c r="AD1975" s="2">
        <v>910.46</v>
      </c>
      <c r="AE1975" s="2">
        <f t="shared" si="65"/>
        <v>46.269999999999911</v>
      </c>
      <c r="AF1975" s="2" t="s">
        <v>69</v>
      </c>
      <c r="AG1975" s="42">
        <f>IFERROR(Table2[[#This Row],[Profit]]/Table2[[#This Row],[Sales Amount]],0)</f>
        <v>4.695412155099795E-2</v>
      </c>
      <c r="AH1975" s="2" t="str">
        <f>TRIM(Table2[[#This Row],[Payment Modee]])</f>
        <v>Cash</v>
      </c>
      <c r="AI1975" s="2" t="s">
        <v>36</v>
      </c>
      <c r="AJ1975" s="2" t="s">
        <v>27</v>
      </c>
      <c r="AK1975" s="2" t="s">
        <v>918</v>
      </c>
      <c r="AL1975" s="16" t="str">
        <f>IF(HOUR(Table2[[#This Row],[Order Time]])&lt;12,"Morning",IF(HOUR(Table2[[#This Row],[Order Time]])&lt;17,"Afternoon",IF(HOUR(Table2[[#This Row],[Order Time]])&lt;21,"Evening","Night")))</f>
        <v>Afternoon</v>
      </c>
      <c r="AM1975" s="16" t="s">
        <v>38</v>
      </c>
    </row>
    <row r="1976" spans="1:39" x14ac:dyDescent="0.25">
      <c r="A1976" s="13" t="s">
        <v>3827</v>
      </c>
      <c r="B1976" s="4">
        <v>45577</v>
      </c>
      <c r="C1976" s="2">
        <f>YEAR(Table2[[#This Row],[Invoice Date]])</f>
        <v>2024</v>
      </c>
      <c r="D1976" s="2" t="str">
        <f>TEXT(Table2[[#This Row],[Invoice Date]],"mmm")</f>
        <v>Oct</v>
      </c>
      <c r="E1976" s="2" t="str">
        <f>Table2[[#This Row],[Store_ID]]&amp;"-"&amp;Table2[[#This Row],[Year]]&amp;"-"&amp;Table2[[#This Row],[Month]]</f>
        <v>STR073-2024-Oct</v>
      </c>
      <c r="F1976" s="2" t="s">
        <v>3688</v>
      </c>
      <c r="G1976" s="2" t="str">
        <f>_xlfn.XLOOKUP(Table2[[#This Row],[Customer_ID]],Table3[Customer_ID],Table3[Customer Name],"Not Found")</f>
        <v>Revathi Iyengar</v>
      </c>
      <c r="H1976" s="2" t="str">
        <f>_xlfn.XLOOKUP(Table2[[#This Row],[Customer_ID]],Table3[Customer_ID],Table3[Gender],"Female")</f>
        <v>Female</v>
      </c>
      <c r="I1976" s="2" t="str">
        <f>_xlfn.XLOOKUP(Table2[[#This Row],[Customer_ID]],Table3[Customer_ID],Table3[City],"Missing Memebership")</f>
        <v>Nellore</v>
      </c>
      <c r="J1976" s="2" t="str">
        <f>_xlfn.XLOOKUP(Table2[[#This Row],[Customer_ID]],Table3[Customer_ID],Table3[State],"Karnataka")</f>
        <v>Andhra Pradesh</v>
      </c>
      <c r="K1976" s="2" t="str">
        <f>_xlfn.XLOOKUP(Table2[[#This Row],[Customer_ID]],Table3[Customer_ID],Table3[Membership],"Regular")</f>
        <v>Regular</v>
      </c>
      <c r="L1976" s="2" t="s">
        <v>754</v>
      </c>
      <c r="M1976" s="2" t="str">
        <f>_xlfn.XLOOKUP(Table2[[#This Row],[Product_ID]],Table4[Product_ID],Table4[Product_Name],"Not Found")</f>
        <v>Wrangler Ring White</v>
      </c>
      <c r="N1976" s="2" t="str">
        <f>_xlfn.XLOOKUP(Table2[[#This Row],[Product_ID]],Table4[Product_ID],Table4[Category],"Not Found")</f>
        <v>Jewellery</v>
      </c>
      <c r="O1976" s="2" t="str">
        <f>_xlfn.XLOOKUP(Table2[[#This Row],[Product_ID]],Table4[Product_ID],Table4[Subcategory],"Not Found")</f>
        <v>Ring</v>
      </c>
      <c r="P1976" s="2" t="str">
        <f>_xlfn.XLOOKUP(Table2[[#This Row],[Product_ID]],Table4[Product_ID],Table4[Brand],"Missing Brand")</f>
        <v>Wrangler</v>
      </c>
      <c r="Q1976" s="2" t="s">
        <v>248</v>
      </c>
      <c r="R1976" s="2" t="str">
        <f>_xlfn.XLOOKUP(Table2[[#This Row],[Store_ID]],Table6[Store_ID],Table6[Store Name],"Not Found")</f>
        <v>TrendMart Thiruvananthapuram High Street</v>
      </c>
      <c r="S1976" s="2">
        <f>_xlfn.XLOOKUP(Table2[[#This Row],[Store_ID]],Table6[Store_ID],Table6[Monthly Target],"Missing Target")</f>
        <v>2500000</v>
      </c>
      <c r="T1976" s="2" t="str">
        <f>_xlfn.XLOOKUP(Table2[[#This Row],[Store_ID]],Table6[Store_ID],Table6[Region],"Not Found")</f>
        <v>South Zone 1</v>
      </c>
      <c r="U1976" s="2" t="s">
        <v>124</v>
      </c>
      <c r="V1976" s="2" t="str">
        <f>_xlfn.XLOOKUP(Table2[[#This Row],[Employee_ID]],Table5[Employee_ID],Table5[Employee Name],"Not Found")</f>
        <v>Girish Sundaram</v>
      </c>
      <c r="W1976" s="2">
        <v>1</v>
      </c>
      <c r="X1976" s="2">
        <v>3183.75</v>
      </c>
      <c r="Y1976" s="2">
        <v>0</v>
      </c>
      <c r="Z1976" s="2">
        <v>0</v>
      </c>
      <c r="AA1976" s="2">
        <v>3</v>
      </c>
      <c r="AB1976" s="2">
        <v>95.51</v>
      </c>
      <c r="AC1976" s="2">
        <v>3279.26</v>
      </c>
      <c r="AD1976" s="2">
        <v>1989.93</v>
      </c>
      <c r="AE1976" s="2">
        <f t="shared" si="65"/>
        <v>1193.8200000000002</v>
      </c>
      <c r="AF1976" s="2" t="s">
        <v>56</v>
      </c>
      <c r="AG1976" s="42">
        <f>IFERROR(Table2[[#This Row],[Profit]]/Table2[[#This Row],[Sales Amount]],0)</f>
        <v>0.36405164579813742</v>
      </c>
      <c r="AH1976" s="2" t="str">
        <f>TRIM(Table2[[#This Row],[Payment Modee]])</f>
        <v>Credit Card</v>
      </c>
      <c r="AI1976" s="2" t="s">
        <v>26</v>
      </c>
      <c r="AJ1976" s="2" t="s">
        <v>27</v>
      </c>
      <c r="AK1976" s="2" t="s">
        <v>696</v>
      </c>
      <c r="AL1976" s="16" t="str">
        <f>IF(HOUR(Table2[[#This Row],[Order Time]])&lt;12,"Morning",IF(HOUR(Table2[[#This Row],[Order Time]])&lt;17,"Afternoon",IF(HOUR(Table2[[#This Row],[Order Time]])&lt;21,"Evening","Night")))</f>
        <v>Afternoon</v>
      </c>
      <c r="AM1976" s="16" t="s">
        <v>38</v>
      </c>
    </row>
    <row r="1977" spans="1:39" x14ac:dyDescent="0.25">
      <c r="A1977" s="13" t="s">
        <v>3828</v>
      </c>
      <c r="B1977" s="4">
        <v>45733</v>
      </c>
      <c r="C1977" s="2">
        <f>YEAR(Table2[[#This Row],[Invoice Date]])</f>
        <v>2025</v>
      </c>
      <c r="D1977" s="2" t="str">
        <f>TEXT(Table2[[#This Row],[Invoice Date]],"mmm")</f>
        <v>Mar</v>
      </c>
      <c r="E1977" s="2" t="str">
        <f>Table2[[#This Row],[Store_ID]]&amp;"-"&amp;Table2[[#This Row],[Year]]&amp;"-"&amp;Table2[[#This Row],[Month]]</f>
        <v>STR060-2025-Mar</v>
      </c>
      <c r="F1977" s="2" t="s">
        <v>3829</v>
      </c>
      <c r="G1977" s="2" t="str">
        <f>_xlfn.XLOOKUP(Table2[[#This Row],[Customer_ID]],Table3[Customer_ID],Table3[Customer Name],"Not Found")</f>
        <v>Chitra Iyer</v>
      </c>
      <c r="H1977" s="2" t="str">
        <f>_xlfn.XLOOKUP(Table2[[#This Row],[Customer_ID]],Table3[Customer_ID],Table3[Gender],"Female")</f>
        <v>Female</v>
      </c>
      <c r="I1977" s="2" t="str">
        <f>_xlfn.XLOOKUP(Table2[[#This Row],[Customer_ID]],Table3[Customer_ID],Table3[City],"Missing Memebership")</f>
        <v>Kannur</v>
      </c>
      <c r="J1977" s="2" t="str">
        <f>_xlfn.XLOOKUP(Table2[[#This Row],[Customer_ID]],Table3[Customer_ID],Table3[State],"Karnataka")</f>
        <v>Kerala</v>
      </c>
      <c r="K1977" s="2" t="str">
        <f>_xlfn.XLOOKUP(Table2[[#This Row],[Customer_ID]],Table3[Customer_ID],Table3[Membership],"Regular")</f>
        <v>Regular</v>
      </c>
      <c r="L1977" s="2" t="s">
        <v>1954</v>
      </c>
      <c r="M1977" s="2" t="str">
        <f>_xlfn.XLOOKUP(Table2[[#This Row],[Product_ID]],Table4[Product_ID],Table4[Product_Name],"Not Found")</f>
        <v>Nalli Silks Analog Watch Beige</v>
      </c>
      <c r="N1977" s="2" t="str">
        <f>_xlfn.XLOOKUP(Table2[[#This Row],[Product_ID]],Table4[Product_ID],Table4[Category],"Not Found")</f>
        <v>Watches</v>
      </c>
      <c r="O1977" s="2" t="str">
        <f>_xlfn.XLOOKUP(Table2[[#This Row],[Product_ID]],Table4[Product_ID],Table4[Subcategory],"Not Found")</f>
        <v>Analog Watch</v>
      </c>
      <c r="P1977" s="2" t="str">
        <f>_xlfn.XLOOKUP(Table2[[#This Row],[Product_ID]],Table4[Product_ID],Table4[Brand],"Missing Brand")</f>
        <v>Nalli Silks</v>
      </c>
      <c r="Q1977" s="2" t="s">
        <v>316</v>
      </c>
      <c r="R1977" s="2" t="str">
        <f>_xlfn.XLOOKUP(Table2[[#This Row],[Store_ID]],Table6[Store_ID],Table6[Store Name],"Not Found")</f>
        <v>TrendMart Tirunelveli Flagship</v>
      </c>
      <c r="S1977" s="2">
        <f>_xlfn.XLOOKUP(Table2[[#This Row],[Store_ID]],Table6[Store_ID],Table6[Monthly Target],"Missing Target")</f>
        <v>1000000</v>
      </c>
      <c r="T1977" s="2" t="str">
        <f>_xlfn.XLOOKUP(Table2[[#This Row],[Store_ID]],Table6[Store_ID],Table6[Region],"Not Found")</f>
        <v>South Zone 1</v>
      </c>
      <c r="U1977" s="2" t="s">
        <v>102</v>
      </c>
      <c r="V1977" s="2" t="str">
        <f>_xlfn.XLOOKUP(Table2[[#This Row],[Employee_ID]],Table5[Employee_ID],Table5[Employee Name],"Not Found")</f>
        <v>Chandra Reddy</v>
      </c>
      <c r="W1977" s="2">
        <v>1</v>
      </c>
      <c r="X1977" s="2">
        <v>1765.53</v>
      </c>
      <c r="Y1977" s="2">
        <v>10</v>
      </c>
      <c r="Z1977" s="2">
        <v>176.55</v>
      </c>
      <c r="AA1977" s="2">
        <v>12</v>
      </c>
      <c r="AB1977" s="2">
        <v>190.68</v>
      </c>
      <c r="AC1977" s="2">
        <v>1779.66</v>
      </c>
      <c r="AD1977" s="2">
        <v>1183.4100000000001</v>
      </c>
      <c r="AE1977" s="2">
        <f t="shared" si="65"/>
        <v>405.57</v>
      </c>
      <c r="AF1977" s="2" t="s">
        <v>69</v>
      </c>
      <c r="AG1977" s="42">
        <f>IFERROR(Table2[[#This Row],[Profit]]/Table2[[#This Row],[Sales Amount]],0)</f>
        <v>0.22789184450962541</v>
      </c>
      <c r="AH1977" s="2" t="str">
        <f>TRIM(Table2[[#This Row],[Payment Modee]])</f>
        <v>Cash</v>
      </c>
      <c r="AI1977" s="2" t="s">
        <v>36</v>
      </c>
      <c r="AJ1977" s="2" t="s">
        <v>27</v>
      </c>
      <c r="AK1977" s="2" t="s">
        <v>2794</v>
      </c>
      <c r="AL1977" s="16" t="str">
        <f>IF(HOUR(Table2[[#This Row],[Order Time]])&lt;12,"Morning",IF(HOUR(Table2[[#This Row],[Order Time]])&lt;17,"Afternoon",IF(HOUR(Table2[[#This Row],[Order Time]])&lt;21,"Evening","Night")))</f>
        <v>Evening</v>
      </c>
      <c r="AM1977" s="16" t="s">
        <v>29</v>
      </c>
    </row>
    <row r="1978" spans="1:39" x14ac:dyDescent="0.25">
      <c r="A1978" s="13" t="s">
        <v>3830</v>
      </c>
      <c r="B1978" s="4">
        <v>45598</v>
      </c>
      <c r="C1978" s="2">
        <f>YEAR(Table2[[#This Row],[Invoice Date]])</f>
        <v>2024</v>
      </c>
      <c r="D1978" s="2" t="str">
        <f>TEXT(Table2[[#This Row],[Invoice Date]],"mmm")</f>
        <v>Nov</v>
      </c>
      <c r="E1978" s="2" t="str">
        <f>Table2[[#This Row],[Store_ID]]&amp;"-"&amp;Table2[[#This Row],[Year]]&amp;"-"&amp;Table2[[#This Row],[Month]]</f>
        <v>STR030-2024-Nov</v>
      </c>
      <c r="F1978" s="2" t="s">
        <v>2935</v>
      </c>
      <c r="G1978" s="2" t="str">
        <f>_xlfn.XLOOKUP(Table2[[#This Row],[Customer_ID]],Table3[Customer_ID],Table3[Customer Name],"Not Found")</f>
        <v>Dhanya Shetty</v>
      </c>
      <c r="H1978" s="2" t="str">
        <f>_xlfn.XLOOKUP(Table2[[#This Row],[Customer_ID]],Table3[Customer_ID],Table3[Gender],"Female")</f>
        <v>Female</v>
      </c>
      <c r="I1978" s="2" t="str">
        <f>_xlfn.XLOOKUP(Table2[[#This Row],[Customer_ID]],Table3[Customer_ID],Table3[City],"Missing Memebership")</f>
        <v>Thrissur</v>
      </c>
      <c r="J1978" s="2" t="str">
        <f>_xlfn.XLOOKUP(Table2[[#This Row],[Customer_ID]],Table3[Customer_ID],Table3[State],"Karnataka")</f>
        <v>Kerala</v>
      </c>
      <c r="K1978" s="2" t="str">
        <f>_xlfn.XLOOKUP(Table2[[#This Row],[Customer_ID]],Table3[Customer_ID],Table3[Membership],"Regular")</f>
        <v>Regular</v>
      </c>
      <c r="L1978" s="2" t="s">
        <v>2961</v>
      </c>
      <c r="M1978" s="2" t="str">
        <f>_xlfn.XLOOKUP(Table2[[#This Row],[Product_ID]],Table4[Product_ID],Table4[Product_Name],"Not Found")</f>
        <v>Skechers Formal Trouser Brown</v>
      </c>
      <c r="N1978" s="2" t="str">
        <f>_xlfn.XLOOKUP(Table2[[#This Row],[Product_ID]],Table4[Product_ID],Table4[Category],"Not Found")</f>
        <v>Men Trousers</v>
      </c>
      <c r="O1978" s="2" t="str">
        <f>_xlfn.XLOOKUP(Table2[[#This Row],[Product_ID]],Table4[Product_ID],Table4[Subcategory],"Not Found")</f>
        <v>Formal Trouser</v>
      </c>
      <c r="P1978" s="2" t="str">
        <f>_xlfn.XLOOKUP(Table2[[#This Row],[Product_ID]],Table4[Product_ID],Table4[Brand],"Missing Brand")</f>
        <v>Skechers</v>
      </c>
      <c r="Q1978" s="2" t="s">
        <v>1033</v>
      </c>
      <c r="R1978" s="2" t="str">
        <f>_xlfn.XLOOKUP(Table2[[#This Row],[Store_ID]],Table6[Store_ID],Table6[Store Name],"Not Found")</f>
        <v>TrendMart Kochi Standard</v>
      </c>
      <c r="S1978" s="2">
        <f>_xlfn.XLOOKUP(Table2[[#This Row],[Store_ID]],Table6[Store_ID],Table6[Monthly Target],"Missing Target")</f>
        <v>2000000</v>
      </c>
      <c r="T1978" s="2" t="str">
        <f>_xlfn.XLOOKUP(Table2[[#This Row],[Store_ID]],Table6[Store_ID],Table6[Region],"Not Found")</f>
        <v>South Zone 1</v>
      </c>
      <c r="U1978" s="2" t="s">
        <v>118</v>
      </c>
      <c r="V1978" s="2" t="str">
        <f>_xlfn.XLOOKUP(Table2[[#This Row],[Employee_ID]],Table5[Employee_ID],Table5[Employee Name],"Not Found")</f>
        <v>Deepak Kamath</v>
      </c>
      <c r="W1978" s="2">
        <v>1</v>
      </c>
      <c r="X1978" s="2">
        <v>1066.0999999999999</v>
      </c>
      <c r="Y1978" s="2">
        <v>5</v>
      </c>
      <c r="Z1978" s="2">
        <v>53.3</v>
      </c>
      <c r="AA1978" s="2">
        <v>12</v>
      </c>
      <c r="AB1978" s="2">
        <v>121.54</v>
      </c>
      <c r="AC1978" s="2">
        <v>1134.3399999999999</v>
      </c>
      <c r="AD1978" s="2">
        <v>706.99</v>
      </c>
      <c r="AE1978" s="2">
        <f t="shared" si="65"/>
        <v>305.80999999999989</v>
      </c>
      <c r="AF1978" s="2" t="s">
        <v>35</v>
      </c>
      <c r="AG1978" s="42">
        <f>IFERROR(Table2[[#This Row],[Profit]]/Table2[[#This Row],[Sales Amount]],0)</f>
        <v>0.26959289102032891</v>
      </c>
      <c r="AH1978" s="2" t="str">
        <f>TRIM(Table2[[#This Row],[Payment Modee]])</f>
        <v>Debit Card</v>
      </c>
      <c r="AI1978" s="2" t="s">
        <v>36</v>
      </c>
      <c r="AJ1978" s="2" t="s">
        <v>27</v>
      </c>
      <c r="AK1978" s="2" t="s">
        <v>879</v>
      </c>
      <c r="AL1978" s="16" t="str">
        <f>IF(HOUR(Table2[[#This Row],[Order Time]])&lt;12,"Morning",IF(HOUR(Table2[[#This Row],[Order Time]])&lt;17,"Afternoon",IF(HOUR(Table2[[#This Row],[Order Time]])&lt;21,"Evening","Night")))</f>
        <v>Morning</v>
      </c>
      <c r="AM1978" s="16" t="s">
        <v>38</v>
      </c>
    </row>
    <row r="1979" spans="1:39" x14ac:dyDescent="0.25">
      <c r="A1979" s="13" t="s">
        <v>3831</v>
      </c>
      <c r="B1979" s="4">
        <v>45737</v>
      </c>
      <c r="C1979" s="2">
        <f>YEAR(Table2[[#This Row],[Invoice Date]])</f>
        <v>2025</v>
      </c>
      <c r="D1979" s="2" t="str">
        <f>TEXT(Table2[[#This Row],[Invoice Date]],"mmm")</f>
        <v>Mar</v>
      </c>
      <c r="E1979" s="2" t="str">
        <f>Table2[[#This Row],[Store_ID]]&amp;"-"&amp;Table2[[#This Row],[Year]]&amp;"-"&amp;Table2[[#This Row],[Month]]</f>
        <v>STR062-2025-Mar</v>
      </c>
      <c r="F1979" s="2" t="s">
        <v>2592</v>
      </c>
      <c r="G1979" s="2" t="str">
        <f>_xlfn.XLOOKUP(Table2[[#This Row],[Customer_ID]],Table3[Customer_ID],Table3[Customer Name],"Not Found")</f>
        <v>Gayathri Gupta</v>
      </c>
      <c r="H1979" s="2" t="str">
        <f>_xlfn.XLOOKUP(Table2[[#This Row],[Customer_ID]],Table3[Customer_ID],Table3[Gender],"Female")</f>
        <v>Female</v>
      </c>
      <c r="I1979" s="2" t="str">
        <f>_xlfn.XLOOKUP(Table2[[#This Row],[Customer_ID]],Table3[Customer_ID],Table3[City],"Missing Memebership")</f>
        <v>Vijayawada</v>
      </c>
      <c r="J1979" s="2" t="str">
        <f>_xlfn.XLOOKUP(Table2[[#This Row],[Customer_ID]],Table3[Customer_ID],Table3[State],"Karnataka")</f>
        <v>Andhra Pradesh</v>
      </c>
      <c r="K1979" s="2" t="str">
        <f>_xlfn.XLOOKUP(Table2[[#This Row],[Customer_ID]],Table3[Customer_ID],Table3[Membership],"Regular")</f>
        <v>Silver</v>
      </c>
      <c r="L1979" s="2" t="s">
        <v>1929</v>
      </c>
      <c r="M1979" s="2" t="str">
        <f>_xlfn.XLOOKUP(Table2[[#This Row],[Product_ID]],Table4[Product_ID],Table4[Product_Name],"Not Found")</f>
        <v>Arrow Georgette Saree Charcoal</v>
      </c>
      <c r="N1979" s="2" t="str">
        <f>_xlfn.XLOOKUP(Table2[[#This Row],[Product_ID]],Table4[Product_ID],Table4[Category],"Not Found")</f>
        <v>Women Sarees</v>
      </c>
      <c r="O1979" s="2" t="str">
        <f>_xlfn.XLOOKUP(Table2[[#This Row],[Product_ID]],Table4[Product_ID],Table4[Subcategory],"Not Found")</f>
        <v>Georgette Saree</v>
      </c>
      <c r="P1979" s="2" t="str">
        <f>_xlfn.XLOOKUP(Table2[[#This Row],[Product_ID]],Table4[Product_ID],Table4[Brand],"Missing Brand")</f>
        <v>Arrow</v>
      </c>
      <c r="Q1979" s="2" t="s">
        <v>67</v>
      </c>
      <c r="R1979" s="2" t="str">
        <f>_xlfn.XLOOKUP(Table2[[#This Row],[Store_ID]],Table6[Store_ID],Table6[Store Name],"Not Found")</f>
        <v>TrendMart Vijayawada Standard</v>
      </c>
      <c r="S1979" s="2">
        <f>_xlfn.XLOOKUP(Table2[[#This Row],[Store_ID]],Table6[Store_ID],Table6[Monthly Target],"Missing Target")</f>
        <v>1000000</v>
      </c>
      <c r="T1979" s="2" t="str">
        <f>_xlfn.XLOOKUP(Table2[[#This Row],[Store_ID]],Table6[Store_ID],Table6[Region],"Not Found")</f>
        <v>South Zone 3</v>
      </c>
      <c r="U1979" s="2" t="s">
        <v>417</v>
      </c>
      <c r="V1979" s="2" t="str">
        <f>_xlfn.XLOOKUP(Table2[[#This Row],[Employee_ID]],Table5[Employee_ID],Table5[Employee Name],"Not Found")</f>
        <v>Arjun Krishnan</v>
      </c>
      <c r="W1979" s="2">
        <v>1</v>
      </c>
      <c r="X1979" s="2">
        <v>2857.65</v>
      </c>
      <c r="Y1979" s="2">
        <v>20</v>
      </c>
      <c r="Z1979" s="2">
        <v>571.53</v>
      </c>
      <c r="AA1979" s="2">
        <v>12</v>
      </c>
      <c r="AB1979" s="2">
        <v>274.33</v>
      </c>
      <c r="AC1979" s="2">
        <v>2560.4499999999998</v>
      </c>
      <c r="AD1979" s="2">
        <v>2078.92</v>
      </c>
      <c r="AE1979" s="2">
        <f t="shared" si="65"/>
        <v>207.19999999999976</v>
      </c>
      <c r="AF1979" s="2" t="s">
        <v>25</v>
      </c>
      <c r="AG1979" s="42">
        <f>IFERROR(Table2[[#This Row],[Profit]]/Table2[[#This Row],[Sales Amount]],0)</f>
        <v>8.0923275205530193E-2</v>
      </c>
      <c r="AH1979" s="2" t="str">
        <f>TRIM(Table2[[#This Row],[Payment Modee]])</f>
        <v>UPI</v>
      </c>
      <c r="AI1979" s="2" t="s">
        <v>26</v>
      </c>
      <c r="AJ1979" s="2" t="s">
        <v>27</v>
      </c>
      <c r="AK1979" s="2" t="s">
        <v>2208</v>
      </c>
      <c r="AL1979" s="16" t="str">
        <f>IF(HOUR(Table2[[#This Row],[Order Time]])&lt;12,"Morning",IF(HOUR(Table2[[#This Row],[Order Time]])&lt;17,"Afternoon",IF(HOUR(Table2[[#This Row],[Order Time]])&lt;21,"Evening","Night")))</f>
        <v>Afternoon</v>
      </c>
      <c r="AM1979" s="16" t="s">
        <v>29</v>
      </c>
    </row>
    <row r="1980" spans="1:39" x14ac:dyDescent="0.25">
      <c r="A1980" s="13" t="s">
        <v>3832</v>
      </c>
      <c r="B1980" s="4">
        <v>45654</v>
      </c>
      <c r="C1980" s="2">
        <f>YEAR(Table2[[#This Row],[Invoice Date]])</f>
        <v>2024</v>
      </c>
      <c r="D1980" s="2" t="str">
        <f>TEXT(Table2[[#This Row],[Invoice Date]],"mmm")</f>
        <v>Dec</v>
      </c>
      <c r="E1980" s="2" t="str">
        <f>Table2[[#This Row],[Store_ID]]&amp;"-"&amp;Table2[[#This Row],[Year]]&amp;"-"&amp;Table2[[#This Row],[Month]]</f>
        <v>STR074-2024-Dec</v>
      </c>
      <c r="F1980" s="2" t="s">
        <v>3833</v>
      </c>
      <c r="G1980" s="2" t="str">
        <f>_xlfn.XLOOKUP(Table2[[#This Row],[Customer_ID]],Table3[Customer_ID],Table3[Customer Name],"Not Found")</f>
        <v>Arun Chettiar</v>
      </c>
      <c r="H1980" s="2" t="str">
        <f>_xlfn.XLOOKUP(Table2[[#This Row],[Customer_ID]],Table3[Customer_ID],Table3[Gender],"Female")</f>
        <v>Male</v>
      </c>
      <c r="I1980" s="2" t="str">
        <f>_xlfn.XLOOKUP(Table2[[#This Row],[Customer_ID]],Table3[Customer_ID],Table3[City],"Missing Memebership")</f>
        <v>Khammam</v>
      </c>
      <c r="J1980" s="2" t="str">
        <f>_xlfn.XLOOKUP(Table2[[#This Row],[Customer_ID]],Table3[Customer_ID],Table3[State],"Karnataka")</f>
        <v>Telangana</v>
      </c>
      <c r="K1980" s="2" t="str">
        <f>_xlfn.XLOOKUP(Table2[[#This Row],[Customer_ID]],Table3[Customer_ID],Table3[Membership],"Regular")</f>
        <v>Silver</v>
      </c>
      <c r="L1980" s="2" t="s">
        <v>584</v>
      </c>
      <c r="M1980" s="2" t="str">
        <f>_xlfn.XLOOKUP(Table2[[#This Row],[Product_ID]],Table4[Product_ID],Table4[Product_Name],"Not Found")</f>
        <v>Nalli Silks Casual Top Charcoal</v>
      </c>
      <c r="N1980" s="2" t="str">
        <f>_xlfn.XLOOKUP(Table2[[#This Row],[Product_ID]],Table4[Product_ID],Table4[Category],"Not Found")</f>
        <v>Women Tops</v>
      </c>
      <c r="O1980" s="2" t="str">
        <f>_xlfn.XLOOKUP(Table2[[#This Row],[Product_ID]],Table4[Product_ID],Table4[Subcategory],"Not Found")</f>
        <v>Casual Top</v>
      </c>
      <c r="P1980" s="2" t="str">
        <f>_xlfn.XLOOKUP(Table2[[#This Row],[Product_ID]],Table4[Product_ID],Table4[Brand],"Missing Brand")</f>
        <v>Nalli Silks</v>
      </c>
      <c r="Q1980" s="2" t="s">
        <v>61</v>
      </c>
      <c r="R1980" s="2" t="str">
        <f>_xlfn.XLOOKUP(Table2[[#This Row],[Store_ID]],Table6[Store_ID],Table6[Store Name],"Not Found")</f>
        <v>TrendMart Kurnool High Street</v>
      </c>
      <c r="S1980" s="2">
        <f>_xlfn.XLOOKUP(Table2[[#This Row],[Store_ID]],Table6[Store_ID],Table6[Monthly Target],"Missing Target")</f>
        <v>1200000</v>
      </c>
      <c r="T1980" s="2" t="str">
        <f>_xlfn.XLOOKUP(Table2[[#This Row],[Store_ID]],Table6[Store_ID],Table6[Region],"Not Found")</f>
        <v>South Zone 3</v>
      </c>
      <c r="U1980" s="2" t="s">
        <v>55</v>
      </c>
      <c r="V1980" s="2" t="str">
        <f>_xlfn.XLOOKUP(Table2[[#This Row],[Employee_ID]],Table5[Employee_ID],Table5[Employee Name],"Not Found")</f>
        <v>Padma Gounder</v>
      </c>
      <c r="W1980" s="2">
        <v>4</v>
      </c>
      <c r="X1980" s="2">
        <v>1111.81</v>
      </c>
      <c r="Y1980" s="2">
        <v>25</v>
      </c>
      <c r="Z1980" s="2">
        <v>1111.81</v>
      </c>
      <c r="AA1980" s="2">
        <v>12</v>
      </c>
      <c r="AB1980" s="2">
        <v>400.25</v>
      </c>
      <c r="AC1980" s="2">
        <v>3735.68</v>
      </c>
      <c r="AD1980" s="2">
        <v>2799.36</v>
      </c>
      <c r="AE1980" s="2">
        <f t="shared" si="65"/>
        <v>536.06999999999971</v>
      </c>
      <c r="AF1980" s="2" t="s">
        <v>69</v>
      </c>
      <c r="AG1980" s="42">
        <f>IFERROR(Table2[[#This Row],[Profit]]/Table2[[#This Row],[Sales Amount]],0)</f>
        <v>0.14349997858488941</v>
      </c>
      <c r="AH1980" s="2" t="str">
        <f>TRIM(Table2[[#This Row],[Payment Modee]])</f>
        <v>Cash</v>
      </c>
      <c r="AI1980" s="2" t="s">
        <v>36</v>
      </c>
      <c r="AJ1980" s="2" t="s">
        <v>27</v>
      </c>
      <c r="AK1980" s="2" t="s">
        <v>2613</v>
      </c>
      <c r="AL1980" s="16" t="str">
        <f>IF(HOUR(Table2[[#This Row],[Order Time]])&lt;12,"Morning",IF(HOUR(Table2[[#This Row],[Order Time]])&lt;17,"Afternoon",IF(HOUR(Table2[[#This Row],[Order Time]])&lt;21,"Evening","Night")))</f>
        <v>Evening</v>
      </c>
      <c r="AM1980" s="16" t="s">
        <v>38</v>
      </c>
    </row>
    <row r="1981" spans="1:39" x14ac:dyDescent="0.25">
      <c r="A1981" s="13" t="s">
        <v>3834</v>
      </c>
      <c r="B1981" s="4">
        <v>45487</v>
      </c>
      <c r="C1981" s="2">
        <f>YEAR(Table2[[#This Row],[Invoice Date]])</f>
        <v>2024</v>
      </c>
      <c r="D1981" s="2" t="str">
        <f>TEXT(Table2[[#This Row],[Invoice Date]],"mmm")</f>
        <v>Jul</v>
      </c>
      <c r="E1981" s="2" t="str">
        <f>Table2[[#This Row],[Store_ID]]&amp;"-"&amp;Table2[[#This Row],[Year]]&amp;"-"&amp;Table2[[#This Row],[Month]]</f>
        <v>STR051-2024-Jul</v>
      </c>
      <c r="F1981" s="2" t="s">
        <v>973</v>
      </c>
      <c r="G1981" s="2" t="str">
        <f>_xlfn.XLOOKUP(Table2[[#This Row],[Customer_ID]],Table3[Customer_ID],Table3[Customer Name],"Not Found")</f>
        <v>Priya Mudaliar</v>
      </c>
      <c r="H1981" s="2" t="str">
        <f>_xlfn.XLOOKUP(Table2[[#This Row],[Customer_ID]],Table3[Customer_ID],Table3[Gender],"Female")</f>
        <v>Female</v>
      </c>
      <c r="I1981" s="2" t="str">
        <f>_xlfn.XLOOKUP(Table2[[#This Row],[Customer_ID]],Table3[Customer_ID],Table3[City],"Missing Memebership")</f>
        <v>Warangal</v>
      </c>
      <c r="J1981" s="2" t="str">
        <f>_xlfn.XLOOKUP(Table2[[#This Row],[Customer_ID]],Table3[Customer_ID],Table3[State],"Karnataka")</f>
        <v>Telangana</v>
      </c>
      <c r="K1981" s="2" t="str">
        <f>_xlfn.XLOOKUP(Table2[[#This Row],[Customer_ID]],Table3[Customer_ID],Table3[Membership],"Regular")</f>
        <v>Regular</v>
      </c>
      <c r="L1981" s="2" t="s">
        <v>2280</v>
      </c>
      <c r="M1981" s="2" t="str">
        <f>_xlfn.XLOOKUP(Table2[[#This Row],[Product_ID]],Table4[Product_ID],Table4[Product_Name],"Not Found")</f>
        <v>Reebok Printed Kurti Green</v>
      </c>
      <c r="N1981" s="2" t="str">
        <f>_xlfn.XLOOKUP(Table2[[#This Row],[Product_ID]],Table4[Product_ID],Table4[Category],"Not Found")</f>
        <v>Women Kurtis</v>
      </c>
      <c r="O1981" s="2" t="str">
        <f>_xlfn.XLOOKUP(Table2[[#This Row],[Product_ID]],Table4[Product_ID],Table4[Subcategory],"Not Found")</f>
        <v>Printed Kurti</v>
      </c>
      <c r="P1981" s="2" t="str">
        <f>_xlfn.XLOOKUP(Table2[[#This Row],[Product_ID]],Table4[Product_ID],Table4[Brand],"Missing Brand")</f>
        <v>Reebok</v>
      </c>
      <c r="Q1981" s="2" t="s">
        <v>312</v>
      </c>
      <c r="R1981" s="2" t="str">
        <f>_xlfn.XLOOKUP(Table2[[#This Row],[Store_ID]],Table6[Store_ID],Table6[Store Name],"Not Found")</f>
        <v>TrendMart Kozhikode Outlet</v>
      </c>
      <c r="S1981" s="2">
        <f>_xlfn.XLOOKUP(Table2[[#This Row],[Store_ID]],Table6[Store_ID],Table6[Monthly Target],"Missing Target")</f>
        <v>2000000</v>
      </c>
      <c r="T1981" s="2" t="str">
        <f>_xlfn.XLOOKUP(Table2[[#This Row],[Store_ID]],Table6[Store_ID],Table6[Region],"Not Found")</f>
        <v>South Zone 1</v>
      </c>
      <c r="U1981" s="2" t="s">
        <v>192</v>
      </c>
      <c r="V1981" s="2" t="str">
        <f>_xlfn.XLOOKUP(Table2[[#This Row],[Employee_ID]],Table5[Employee_ID],Table5[Employee Name],"Not Found")</f>
        <v>Hari Nair</v>
      </c>
      <c r="W1981" s="2">
        <v>1</v>
      </c>
      <c r="X1981" s="2">
        <v>1198.52</v>
      </c>
      <c r="Y1981" s="2">
        <v>10</v>
      </c>
      <c r="Z1981" s="2">
        <v>119.85</v>
      </c>
      <c r="AA1981" s="2">
        <v>12</v>
      </c>
      <c r="AB1981" s="2">
        <v>129.44</v>
      </c>
      <c r="AC1981" s="2">
        <v>1208.1099999999999</v>
      </c>
      <c r="AD1981" s="2">
        <v>744</v>
      </c>
      <c r="AE1981" s="2">
        <f t="shared" si="65"/>
        <v>334.6699999999999</v>
      </c>
      <c r="AF1981" s="2" t="s">
        <v>35</v>
      </c>
      <c r="AG1981" s="42">
        <f>IFERROR(Table2[[#This Row],[Profit]]/Table2[[#This Row],[Sales Amount]],0)</f>
        <v>0.27701947670328025</v>
      </c>
      <c r="AH1981" s="2" t="str">
        <f>TRIM(Table2[[#This Row],[Payment Modee]])</f>
        <v>Debit Card</v>
      </c>
      <c r="AI1981" s="2" t="s">
        <v>36</v>
      </c>
      <c r="AJ1981" s="2" t="s">
        <v>27</v>
      </c>
      <c r="AK1981" s="2" t="s">
        <v>617</v>
      </c>
      <c r="AL1981" s="16" t="str">
        <f>IF(HOUR(Table2[[#This Row],[Order Time]])&lt;12,"Morning",IF(HOUR(Table2[[#This Row],[Order Time]])&lt;17,"Afternoon",IF(HOUR(Table2[[#This Row],[Order Time]])&lt;21,"Evening","Night")))</f>
        <v>Evening</v>
      </c>
      <c r="AM1981" s="16" t="s">
        <v>38</v>
      </c>
    </row>
    <row r="1982" spans="1:39" x14ac:dyDescent="0.25">
      <c r="A1982" s="13" t="s">
        <v>3835</v>
      </c>
      <c r="B1982" s="4">
        <v>45513</v>
      </c>
      <c r="C1982" s="2">
        <f>YEAR(Table2[[#This Row],[Invoice Date]])</f>
        <v>2024</v>
      </c>
      <c r="D1982" s="2" t="str">
        <f>TEXT(Table2[[#This Row],[Invoice Date]],"mmm")</f>
        <v>Aug</v>
      </c>
      <c r="E1982" s="2" t="str">
        <f>Table2[[#This Row],[Store_ID]]&amp;"-"&amp;Table2[[#This Row],[Year]]&amp;"-"&amp;Table2[[#This Row],[Month]]</f>
        <v>STR029-2024-Aug</v>
      </c>
      <c r="F1982" s="2" t="s">
        <v>3836</v>
      </c>
      <c r="G1982" s="2" t="str">
        <f>_xlfn.XLOOKUP(Table2[[#This Row],[Customer_ID]],Table3[Customer_ID],Table3[Customer Name],"Not Found")</f>
        <v>Jyothi Krishnan</v>
      </c>
      <c r="H1982" s="2" t="str">
        <f>_xlfn.XLOOKUP(Table2[[#This Row],[Customer_ID]],Table3[Customer_ID],Table3[Gender],"Female")</f>
        <v>Female</v>
      </c>
      <c r="I1982" s="2" t="str">
        <f>_xlfn.XLOOKUP(Table2[[#This Row],[Customer_ID]],Table3[Customer_ID],Table3[City],"Missing Memebership")</f>
        <v>Kannur</v>
      </c>
      <c r="J1982" s="2" t="str">
        <f>_xlfn.XLOOKUP(Table2[[#This Row],[Customer_ID]],Table3[Customer_ID],Table3[State],"Karnataka")</f>
        <v>Kerala</v>
      </c>
      <c r="K1982" s="2" t="str">
        <f>_xlfn.XLOOKUP(Table2[[#This Row],[Customer_ID]],Table3[Customer_ID],Table3[Membership],"Regular")</f>
        <v>Regular</v>
      </c>
      <c r="L1982" s="2" t="s">
        <v>657</v>
      </c>
      <c r="M1982" s="2" t="str">
        <f>_xlfn.XLOOKUP(Table2[[#This Row],[Product_ID]],Table4[Product_ID],Table4[Product_Name],"Not Found")</f>
        <v>Allen Solly Sports T-Shirt Cream</v>
      </c>
      <c r="N1982" s="2" t="str">
        <f>_xlfn.XLOOKUP(Table2[[#This Row],[Product_ID]],Table4[Product_ID],Table4[Category],"Not Found")</f>
        <v>Sportswear</v>
      </c>
      <c r="O1982" s="2" t="str">
        <f>_xlfn.XLOOKUP(Table2[[#This Row],[Product_ID]],Table4[Product_ID],Table4[Subcategory],"Not Found")</f>
        <v>Sports T-Shirt</v>
      </c>
      <c r="P1982" s="2" t="str">
        <f>_xlfn.XLOOKUP(Table2[[#This Row],[Product_ID]],Table4[Product_ID],Table4[Brand],"Missing Brand")</f>
        <v>Allen Solly</v>
      </c>
      <c r="Q1982" s="2" t="s">
        <v>282</v>
      </c>
      <c r="R1982" s="2" t="str">
        <f>_xlfn.XLOOKUP(Table2[[#This Row],[Store_ID]],Table6[Store_ID],Table6[Store Name],"Not Found")</f>
        <v>TrendMart Davanagere High Street</v>
      </c>
      <c r="S1982" s="2">
        <f>_xlfn.XLOOKUP(Table2[[#This Row],[Store_ID]],Table6[Store_ID],Table6[Monthly Target],"Missing Target")</f>
        <v>800000</v>
      </c>
      <c r="T1982" s="2" t="str">
        <f>_xlfn.XLOOKUP(Table2[[#This Row],[Store_ID]],Table6[Store_ID],Table6[Region],"Not Found")</f>
        <v>South Zone 2</v>
      </c>
      <c r="U1982" s="2" t="s">
        <v>435</v>
      </c>
      <c r="V1982" s="2" t="str">
        <f>_xlfn.XLOOKUP(Table2[[#This Row],[Employee_ID]],Table5[Employee_ID],Table5[Employee Name],"Not Found")</f>
        <v>Gopal Prasad</v>
      </c>
      <c r="W1982" s="2">
        <v>1</v>
      </c>
      <c r="X1982" s="2">
        <v>1549.8</v>
      </c>
      <c r="Y1982" s="2">
        <v>20</v>
      </c>
      <c r="Z1982" s="2">
        <v>309.95999999999998</v>
      </c>
      <c r="AA1982" s="2">
        <v>12</v>
      </c>
      <c r="AB1982" s="2">
        <v>148.78</v>
      </c>
      <c r="AC1982" s="2">
        <v>1388.62</v>
      </c>
      <c r="AD1982" s="2">
        <v>1115.19</v>
      </c>
      <c r="AE1982" s="2">
        <f t="shared" si="65"/>
        <v>124.64999999999984</v>
      </c>
      <c r="AF1982" s="2" t="s">
        <v>119</v>
      </c>
      <c r="AG1982" s="42">
        <f>IFERROR(Table2[[#This Row],[Profit]]/Table2[[#This Row],[Sales Amount]],0)</f>
        <v>8.9765378577292457E-2</v>
      </c>
      <c r="AH1982" s="2" t="str">
        <f>TRIM(Table2[[#This Row],[Payment Modee]])</f>
        <v>Net Banking</v>
      </c>
      <c r="AI1982" s="2" t="s">
        <v>26</v>
      </c>
      <c r="AJ1982" s="2" t="s">
        <v>27</v>
      </c>
      <c r="AK1982" s="2" t="s">
        <v>3773</v>
      </c>
      <c r="AL1982" s="16" t="str">
        <f>IF(HOUR(Table2[[#This Row],[Order Time]])&lt;12,"Morning",IF(HOUR(Table2[[#This Row],[Order Time]])&lt;17,"Afternoon",IF(HOUR(Table2[[#This Row],[Order Time]])&lt;21,"Evening","Night")))</f>
        <v>Afternoon</v>
      </c>
      <c r="AM1982" s="16" t="s">
        <v>29</v>
      </c>
    </row>
    <row r="1983" spans="1:39" x14ac:dyDescent="0.25">
      <c r="A1983" s="13" t="s">
        <v>3837</v>
      </c>
      <c r="B1983" s="4">
        <v>45540</v>
      </c>
      <c r="C1983" s="2">
        <f>YEAR(Table2[[#This Row],[Invoice Date]])</f>
        <v>2024</v>
      </c>
      <c r="D1983" s="2" t="str">
        <f>TEXT(Table2[[#This Row],[Invoice Date]],"mmm")</f>
        <v>Sep</v>
      </c>
      <c r="E1983" s="2" t="str">
        <f>Table2[[#This Row],[Store_ID]]&amp;"-"&amp;Table2[[#This Row],[Year]]&amp;"-"&amp;Table2[[#This Row],[Month]]</f>
        <v>STR080-2024-Sep</v>
      </c>
      <c r="F1983" s="2" t="s">
        <v>1976</v>
      </c>
      <c r="G1983" s="2" t="str">
        <f>_xlfn.XLOOKUP(Table2[[#This Row],[Customer_ID]],Table3[Customer_ID],Table3[Customer Name],"Not Found")</f>
        <v>Nisha Iyer</v>
      </c>
      <c r="H1983" s="2" t="str">
        <f>_xlfn.XLOOKUP(Table2[[#This Row],[Customer_ID]],Table3[Customer_ID],Table3[Gender],"Female")</f>
        <v>Female</v>
      </c>
      <c r="I1983" s="2" t="str">
        <f>_xlfn.XLOOKUP(Table2[[#This Row],[Customer_ID]],Table3[Customer_ID],Table3[City],"Missing Memebership")</f>
        <v>Visakhapatnam</v>
      </c>
      <c r="J1983" s="2" t="str">
        <f>_xlfn.XLOOKUP(Table2[[#This Row],[Customer_ID]],Table3[Customer_ID],Table3[State],"Karnataka")</f>
        <v>Andhra Pradesh</v>
      </c>
      <c r="K1983" s="2" t="str">
        <f>_xlfn.XLOOKUP(Table2[[#This Row],[Customer_ID]],Table3[Customer_ID],Table3[Membership],"Regular")</f>
        <v>Regular</v>
      </c>
      <c r="L1983" s="2" t="s">
        <v>629</v>
      </c>
      <c r="M1983" s="2" t="str">
        <f>_xlfn.XLOOKUP(Table2[[#This Row],[Product_ID]],Table4[Product_ID],Table4[Product_Name],"Not Found")</f>
        <v>Max Fashion Sherwani White</v>
      </c>
      <c r="N1983" s="2" t="str">
        <f>_xlfn.XLOOKUP(Table2[[#This Row],[Product_ID]],Table4[Product_ID],Table4[Category],"Not Found")</f>
        <v>Men Ethnic</v>
      </c>
      <c r="O1983" s="2" t="str">
        <f>_xlfn.XLOOKUP(Table2[[#This Row],[Product_ID]],Table4[Product_ID],Table4[Subcategory],"Not Found")</f>
        <v>Sherwani</v>
      </c>
      <c r="P1983" s="2" t="str">
        <f>_xlfn.XLOOKUP(Table2[[#This Row],[Product_ID]],Table4[Product_ID],Table4[Brand],"Missing Brand")</f>
        <v>Max Fashion</v>
      </c>
      <c r="Q1983" s="2" t="s">
        <v>214</v>
      </c>
      <c r="R1983" s="2" t="str">
        <f>_xlfn.XLOOKUP(Table2[[#This Row],[Store_ID]],Table6[Store_ID],Table6[Store Name],"Not Found")</f>
        <v>TrendMart Kochi High Street</v>
      </c>
      <c r="S1983" s="2">
        <f>_xlfn.XLOOKUP(Table2[[#This Row],[Store_ID]],Table6[Store_ID],Table6[Monthly Target],"Missing Target")</f>
        <v>2000000</v>
      </c>
      <c r="T1983" s="2" t="str">
        <f>_xlfn.XLOOKUP(Table2[[#This Row],[Store_ID]],Table6[Store_ID],Table6[Region],"Not Found")</f>
        <v>South Zone 1</v>
      </c>
      <c r="U1983" s="2" t="s">
        <v>34</v>
      </c>
      <c r="V1983" s="2" t="str">
        <f>_xlfn.XLOOKUP(Table2[[#This Row],[Employee_ID]],Table5[Employee_ID],Table5[Employee Name],"Not Found")</f>
        <v>Deepthi Iyengar</v>
      </c>
      <c r="W1983" s="2">
        <v>1</v>
      </c>
      <c r="X1983" s="2">
        <v>2434.11</v>
      </c>
      <c r="Y1983" s="2">
        <v>30</v>
      </c>
      <c r="Z1983" s="2">
        <v>730.23</v>
      </c>
      <c r="AA1983" s="2">
        <v>12</v>
      </c>
      <c r="AB1983" s="2">
        <v>204.47</v>
      </c>
      <c r="AC1983" s="2">
        <v>1908.35</v>
      </c>
      <c r="AD1983" s="2">
        <v>1551.42</v>
      </c>
      <c r="AE1983" s="2">
        <f t="shared" si="65"/>
        <v>152.45999999999984</v>
      </c>
      <c r="AF1983" s="2" t="s">
        <v>25</v>
      </c>
      <c r="AG1983" s="42">
        <f>IFERROR(Table2[[#This Row],[Profit]]/Table2[[#This Row],[Sales Amount]],0)</f>
        <v>7.9891005318730765E-2</v>
      </c>
      <c r="AH1983" s="2" t="str">
        <f>TRIM(Table2[[#This Row],[Payment Modee]])</f>
        <v>UPI</v>
      </c>
      <c r="AI1983" s="2" t="s">
        <v>26</v>
      </c>
      <c r="AJ1983" s="2" t="s">
        <v>27</v>
      </c>
      <c r="AK1983" s="2" t="s">
        <v>1045</v>
      </c>
      <c r="AL1983" s="16" t="str">
        <f>IF(HOUR(Table2[[#This Row],[Order Time]])&lt;12,"Morning",IF(HOUR(Table2[[#This Row],[Order Time]])&lt;17,"Afternoon",IF(HOUR(Table2[[#This Row],[Order Time]])&lt;21,"Evening","Night")))</f>
        <v>Night</v>
      </c>
      <c r="AM1983" s="16" t="s">
        <v>29</v>
      </c>
    </row>
    <row r="1984" spans="1:39" x14ac:dyDescent="0.25">
      <c r="A1984" s="13" t="s">
        <v>3838</v>
      </c>
      <c r="B1984" s="4">
        <v>45459</v>
      </c>
      <c r="C1984" s="2">
        <f>YEAR(Table2[[#This Row],[Invoice Date]])</f>
        <v>2024</v>
      </c>
      <c r="D1984" s="2" t="str">
        <f>TEXT(Table2[[#This Row],[Invoice Date]],"mmm")</f>
        <v>Jun</v>
      </c>
      <c r="E1984" s="2" t="str">
        <f>Table2[[#This Row],[Store_ID]]&amp;"-"&amp;Table2[[#This Row],[Year]]&amp;"-"&amp;Table2[[#This Row],[Month]]</f>
        <v>STR092-2024-Jun</v>
      </c>
      <c r="F1984" s="2" t="s">
        <v>162</v>
      </c>
      <c r="G1984" s="2" t="str">
        <f>_xlfn.XLOOKUP(Table2[[#This Row],[Customer_ID]],Table3[Customer_ID],Table3[Customer Name],"Not Found")</f>
        <v>Deepa Iyer</v>
      </c>
      <c r="H1984" s="2" t="str">
        <f>_xlfn.XLOOKUP(Table2[[#This Row],[Customer_ID]],Table3[Customer_ID],Table3[Gender],"Female")</f>
        <v>Female</v>
      </c>
      <c r="I1984" s="2" t="str">
        <f>_xlfn.XLOOKUP(Table2[[#This Row],[Customer_ID]],Table3[Customer_ID],Table3[City],"Missing Memebership")</f>
        <v>Karimnagar</v>
      </c>
      <c r="J1984" s="2" t="str">
        <f>_xlfn.XLOOKUP(Table2[[#This Row],[Customer_ID]],Table3[Customer_ID],Table3[State],"Karnataka")</f>
        <v>Telangana</v>
      </c>
      <c r="K1984" s="2" t="str">
        <f>_xlfn.XLOOKUP(Table2[[#This Row],[Customer_ID]],Table3[Customer_ID],Table3[Membership],"Regular")</f>
        <v>Regular</v>
      </c>
      <c r="L1984" s="2" t="s">
        <v>356</v>
      </c>
      <c r="M1984" s="2" t="str">
        <f>_xlfn.XLOOKUP(Table2[[#This Row],[Product_ID]],Table4[Product_ID],Table4[Product_Name],"Not Found")</f>
        <v>Westside Cap Beige</v>
      </c>
      <c r="N1984" s="2" t="str">
        <f>_xlfn.XLOOKUP(Table2[[#This Row],[Product_ID]],Table4[Product_ID],Table4[Category],"Not Found")</f>
        <v>Women Kurtis</v>
      </c>
      <c r="O1984" s="2" t="str">
        <f>_xlfn.XLOOKUP(Table2[[#This Row],[Product_ID]],Table4[Product_ID],Table4[Subcategory],"Not Found")</f>
        <v>Anarkali Kurti</v>
      </c>
      <c r="P1984" s="2" t="str">
        <f>_xlfn.XLOOKUP(Table2[[#This Row],[Product_ID]],Table4[Product_ID],Table4[Brand],"Missing Brand")</f>
        <v>Libas</v>
      </c>
      <c r="Q1984" s="2" t="s">
        <v>245</v>
      </c>
      <c r="R1984" s="2" t="str">
        <f>_xlfn.XLOOKUP(Table2[[#This Row],[Store_ID]],Table6[Store_ID],Table6[Store Name],"Not Found")</f>
        <v>TrendMart Kochi Standard</v>
      </c>
      <c r="S1984" s="2">
        <f>_xlfn.XLOOKUP(Table2[[#This Row],[Store_ID]],Table6[Store_ID],Table6[Monthly Target],"Missing Target")</f>
        <v>1500000</v>
      </c>
      <c r="T1984" s="2" t="str">
        <f>_xlfn.XLOOKUP(Table2[[#This Row],[Store_ID]],Table6[Store_ID],Table6[Region],"Not Found")</f>
        <v>South Zone 1</v>
      </c>
      <c r="U1984" s="2" t="s">
        <v>460</v>
      </c>
      <c r="V1984" s="2" t="str">
        <f>_xlfn.XLOOKUP(Table2[[#This Row],[Employee_ID]],Table5[Employee_ID],Table5[Employee Name],"Not Found")</f>
        <v>Pranav Reddy</v>
      </c>
      <c r="W1984" s="2">
        <v>1</v>
      </c>
      <c r="X1984" s="2">
        <v>916.58</v>
      </c>
      <c r="Y1984" s="2">
        <v>5</v>
      </c>
      <c r="Z1984" s="2">
        <v>45.83</v>
      </c>
      <c r="AA1984" s="2">
        <v>5</v>
      </c>
      <c r="AB1984" s="2">
        <v>43.54</v>
      </c>
      <c r="AC1984" s="2">
        <v>914.29</v>
      </c>
      <c r="AD1984" s="2">
        <v>568.05999999999995</v>
      </c>
      <c r="AE1984" s="2">
        <f t="shared" si="65"/>
        <v>302.69</v>
      </c>
      <c r="AF1984" s="2" t="s">
        <v>56</v>
      </c>
      <c r="AG1984" s="42">
        <f>IFERROR(Table2[[#This Row],[Profit]]/Table2[[#This Row],[Sales Amount]],0)</f>
        <v>0.33106563562983299</v>
      </c>
      <c r="AH1984" s="2" t="str">
        <f>TRIM(Table2[[#This Row],[Payment Modee]])</f>
        <v>Credit Card</v>
      </c>
      <c r="AI1984" s="2" t="s">
        <v>26</v>
      </c>
      <c r="AJ1984" s="2" t="s">
        <v>27</v>
      </c>
      <c r="AK1984" s="2" t="s">
        <v>3617</v>
      </c>
      <c r="AL1984" s="16" t="str">
        <f>IF(HOUR(Table2[[#This Row],[Order Time]])&lt;12,"Morning",IF(HOUR(Table2[[#This Row],[Order Time]])&lt;17,"Afternoon",IF(HOUR(Table2[[#This Row],[Order Time]])&lt;21,"Evening","Night")))</f>
        <v>Night</v>
      </c>
      <c r="AM1984" s="16" t="s">
        <v>38</v>
      </c>
    </row>
    <row r="1985" spans="1:39" x14ac:dyDescent="0.25">
      <c r="A1985" s="13" t="s">
        <v>3839</v>
      </c>
      <c r="B1985" s="4">
        <v>45657</v>
      </c>
      <c r="C1985" s="2">
        <f>YEAR(Table2[[#This Row],[Invoice Date]])</f>
        <v>2024</v>
      </c>
      <c r="D1985" s="2" t="str">
        <f>TEXT(Table2[[#This Row],[Invoice Date]],"mmm")</f>
        <v>Dec</v>
      </c>
      <c r="E1985" s="2" t="str">
        <f>Table2[[#This Row],[Store_ID]]&amp;"-"&amp;Table2[[#This Row],[Year]]&amp;"-"&amp;Table2[[#This Row],[Month]]</f>
        <v>STR013-2024-Dec</v>
      </c>
      <c r="F1985" s="2" t="s">
        <v>2551</v>
      </c>
      <c r="G1985" s="2" t="str">
        <f>_xlfn.XLOOKUP(Table2[[#This Row],[Customer_ID]],Table3[Customer_ID],Table3[Customer Name],"Not Found")</f>
        <v>Rohit Gupta</v>
      </c>
      <c r="H1985" s="2" t="str">
        <f>_xlfn.XLOOKUP(Table2[[#This Row],[Customer_ID]],Table3[Customer_ID],Table3[Gender],"Female")</f>
        <v>Male</v>
      </c>
      <c r="I1985" s="2" t="str">
        <f>_xlfn.XLOOKUP(Table2[[#This Row],[Customer_ID]],Table3[Customer_ID],Table3[City],"Missing Memebership")</f>
        <v>Hubballi</v>
      </c>
      <c r="J1985" s="2" t="str">
        <f>_xlfn.XLOOKUP(Table2[[#This Row],[Customer_ID]],Table3[Customer_ID],Table3[State],"Karnataka")</f>
        <v>Karnataka</v>
      </c>
      <c r="K1985" s="2" t="str">
        <f>_xlfn.XLOOKUP(Table2[[#This Row],[Customer_ID]],Table3[Customer_ID],Table3[Membership],"Regular")</f>
        <v>Regular</v>
      </c>
      <c r="L1985" s="2" t="s">
        <v>1910</v>
      </c>
      <c r="M1985" s="2" t="str">
        <f>_xlfn.XLOOKUP(Table2[[#This Row],[Product_ID]],Table4[Product_ID],Table4[Product_Name],"Not Found")</f>
        <v>Bata Slippers Wine</v>
      </c>
      <c r="N1985" s="2" t="str">
        <f>_xlfn.XLOOKUP(Table2[[#This Row],[Product_ID]],Table4[Product_ID],Table4[Category],"Not Found")</f>
        <v>Footwear</v>
      </c>
      <c r="O1985" s="2" t="str">
        <f>_xlfn.XLOOKUP(Table2[[#This Row],[Product_ID]],Table4[Product_ID],Table4[Subcategory],"Not Found")</f>
        <v>Slippers</v>
      </c>
      <c r="P1985" s="2" t="str">
        <f>_xlfn.XLOOKUP(Table2[[#This Row],[Product_ID]],Table4[Product_ID],Table4[Brand],"Missing Brand")</f>
        <v>Bata</v>
      </c>
      <c r="Q1985" s="2" t="s">
        <v>616</v>
      </c>
      <c r="R1985" s="2" t="str">
        <f>_xlfn.XLOOKUP(Table2[[#This Row],[Store_ID]],Table6[Store_ID],Table6[Store Name],"Not Found")</f>
        <v>TrendMart Nizamabad Standard</v>
      </c>
      <c r="S1985" s="2">
        <f>_xlfn.XLOOKUP(Table2[[#This Row],[Store_ID]],Table6[Store_ID],Table6[Monthly Target],"Missing Target")</f>
        <v>2500000</v>
      </c>
      <c r="T1985" s="2" t="str">
        <f>_xlfn.XLOOKUP(Table2[[#This Row],[Store_ID]],Table6[Store_ID],Table6[Region],"Not Found")</f>
        <v>South Zone 2</v>
      </c>
      <c r="U1985" s="2" t="s">
        <v>268</v>
      </c>
      <c r="V1985" s="2" t="str">
        <f>_xlfn.XLOOKUP(Table2[[#This Row],[Employee_ID]],Table5[Employee_ID],Table5[Employee Name],"Not Found")</f>
        <v>Ganesh Iyengar</v>
      </c>
      <c r="W1985" s="2">
        <v>2</v>
      </c>
      <c r="X1985" s="2">
        <v>2119.71</v>
      </c>
      <c r="Y1985" s="2">
        <v>20</v>
      </c>
      <c r="Z1985" s="2">
        <v>847.88</v>
      </c>
      <c r="AA1985" s="2">
        <v>12</v>
      </c>
      <c r="AB1985" s="2">
        <v>406.98</v>
      </c>
      <c r="AC1985" s="2">
        <v>3798.52</v>
      </c>
      <c r="AD1985" s="2">
        <v>3009.58</v>
      </c>
      <c r="AE1985" s="2">
        <f t="shared" si="65"/>
        <v>381.96000000000004</v>
      </c>
      <c r="AF1985" s="2" t="s">
        <v>35</v>
      </c>
      <c r="AG1985" s="42">
        <f>IFERROR(Table2[[#This Row],[Profit]]/Table2[[#This Row],[Sales Amount]],0)</f>
        <v>0.10055495298168761</v>
      </c>
      <c r="AH1985" s="2" t="str">
        <f>TRIM(Table2[[#This Row],[Payment Modee]])</f>
        <v>Debit Card</v>
      </c>
      <c r="AI1985" s="2" t="s">
        <v>26</v>
      </c>
      <c r="AJ1985" s="2" t="s">
        <v>27</v>
      </c>
      <c r="AK1985" s="2" t="s">
        <v>2746</v>
      </c>
      <c r="AL1985" s="16" t="str">
        <f>IF(HOUR(Table2[[#This Row],[Order Time]])&lt;12,"Morning",IF(HOUR(Table2[[#This Row],[Order Time]])&lt;17,"Afternoon",IF(HOUR(Table2[[#This Row],[Order Time]])&lt;21,"Evening","Night")))</f>
        <v>Afternoon</v>
      </c>
      <c r="AM1985" s="16" t="s">
        <v>29</v>
      </c>
    </row>
    <row r="1986" spans="1:39" x14ac:dyDescent="0.25">
      <c r="A1986" s="13" t="s">
        <v>3840</v>
      </c>
      <c r="B1986" s="4">
        <v>45418</v>
      </c>
      <c r="C1986" s="2">
        <f>YEAR(Table2[[#This Row],[Invoice Date]])</f>
        <v>2024</v>
      </c>
      <c r="D1986" s="2" t="str">
        <f>TEXT(Table2[[#This Row],[Invoice Date]],"mmm")</f>
        <v>May</v>
      </c>
      <c r="E1986" s="2" t="str">
        <f>Table2[[#This Row],[Store_ID]]&amp;"-"&amp;Table2[[#This Row],[Year]]&amp;"-"&amp;Table2[[#This Row],[Month]]</f>
        <v>STR069-2024-May</v>
      </c>
      <c r="F1986" s="2" t="s">
        <v>742</v>
      </c>
      <c r="G1986" s="2" t="str">
        <f>_xlfn.XLOOKUP(Table2[[#This Row],[Customer_ID]],Table3[Customer_ID],Table3[Customer Name],"Not Found")</f>
        <v>Ramesh Chandran</v>
      </c>
      <c r="H1986" s="2" t="str">
        <f>_xlfn.XLOOKUP(Table2[[#This Row],[Customer_ID]],Table3[Customer_ID],Table3[Gender],"Female")</f>
        <v>Male</v>
      </c>
      <c r="I1986" s="2" t="str">
        <f>_xlfn.XLOOKUP(Table2[[#This Row],[Customer_ID]],Table3[Customer_ID],Table3[City],"Missing Memebership")</f>
        <v>Hyderabad</v>
      </c>
      <c r="J1986" s="2" t="str">
        <f>_xlfn.XLOOKUP(Table2[[#This Row],[Customer_ID]],Table3[Customer_ID],Table3[State],"Karnataka")</f>
        <v>Telangana</v>
      </c>
      <c r="K1986" s="2" t="str">
        <f>_xlfn.XLOOKUP(Table2[[#This Row],[Customer_ID]],Table3[Customer_ID],Table3[Membership],"Regular")</f>
        <v>Gold</v>
      </c>
      <c r="L1986" s="2" t="s">
        <v>22</v>
      </c>
      <c r="M1986" s="2" t="str">
        <f>_xlfn.XLOOKUP(Table2[[#This Row],[Product_ID]],Table4[Product_ID],Table4[Product_Name],"Not Found")</f>
        <v>Pepe Jeans A-Line Kurti White</v>
      </c>
      <c r="N1986" s="2" t="str">
        <f>_xlfn.XLOOKUP(Table2[[#This Row],[Product_ID]],Table4[Product_ID],Table4[Category],"Not Found")</f>
        <v>Women Kurtis</v>
      </c>
      <c r="O1986" s="2" t="str">
        <f>_xlfn.XLOOKUP(Table2[[#This Row],[Product_ID]],Table4[Product_ID],Table4[Subcategory],"Not Found")</f>
        <v>A-Line Kurti</v>
      </c>
      <c r="P1986" s="2" t="str">
        <f>_xlfn.XLOOKUP(Table2[[#This Row],[Product_ID]],Table4[Product_ID],Table4[Brand],"Missing Brand")</f>
        <v>Pepe Jeans</v>
      </c>
      <c r="Q1986" s="2" t="s">
        <v>1403</v>
      </c>
      <c r="R1986" s="2" t="str">
        <f>_xlfn.XLOOKUP(Table2[[#This Row],[Store_ID]],Table6[Store_ID],Table6[Store Name],"Not Found")</f>
        <v>TrendMart Erode Mall Kiosk</v>
      </c>
      <c r="S1986" s="2">
        <f>_xlfn.XLOOKUP(Table2[[#This Row],[Store_ID]],Table6[Store_ID],Table6[Monthly Target],"Missing Target")</f>
        <v>1200000</v>
      </c>
      <c r="T1986" s="2" t="str">
        <f>_xlfn.XLOOKUP(Table2[[#This Row],[Store_ID]],Table6[Store_ID],Table6[Region],"Not Found")</f>
        <v>South Zone 1</v>
      </c>
      <c r="U1986" s="2" t="s">
        <v>153</v>
      </c>
      <c r="V1986" s="2" t="str">
        <f>_xlfn.XLOOKUP(Table2[[#This Row],[Employee_ID]],Table5[Employee_ID],Table5[Employee Name],"Not Found")</f>
        <v>Rani Mishra</v>
      </c>
      <c r="W1986" s="2">
        <v>1</v>
      </c>
      <c r="X1986" s="2">
        <v>758.75</v>
      </c>
      <c r="Y1986" s="2">
        <v>0</v>
      </c>
      <c r="Z1986" s="2">
        <v>0</v>
      </c>
      <c r="AA1986" s="2">
        <v>5</v>
      </c>
      <c r="AB1986" s="2">
        <v>37.94</v>
      </c>
      <c r="AC1986" s="2">
        <v>796.69</v>
      </c>
      <c r="AD1986" s="2">
        <v>496.67</v>
      </c>
      <c r="AE1986" s="2">
        <f t="shared" si="65"/>
        <v>262.08000000000004</v>
      </c>
      <c r="AF1986" s="2" t="s">
        <v>69</v>
      </c>
      <c r="AG1986" s="42">
        <f>IFERROR(Table2[[#This Row],[Profit]]/Table2[[#This Row],[Sales Amount]],0)</f>
        <v>0.32896107645382772</v>
      </c>
      <c r="AH1986" s="2" t="str">
        <f>TRIM(Table2[[#This Row],[Payment Modee]])</f>
        <v>Cash</v>
      </c>
      <c r="AI1986" s="2" t="s">
        <v>26</v>
      </c>
      <c r="AJ1986" s="2" t="s">
        <v>27</v>
      </c>
      <c r="AK1986" s="2" t="s">
        <v>2599</v>
      </c>
      <c r="AL1986" s="16" t="str">
        <f>IF(HOUR(Table2[[#This Row],[Order Time]])&lt;12,"Morning",IF(HOUR(Table2[[#This Row],[Order Time]])&lt;17,"Afternoon",IF(HOUR(Table2[[#This Row],[Order Time]])&lt;21,"Evening","Night")))</f>
        <v>Morning</v>
      </c>
      <c r="AM1986" s="16" t="s">
        <v>29</v>
      </c>
    </row>
    <row r="1987" spans="1:39" x14ac:dyDescent="0.25">
      <c r="A1987" s="13" t="s">
        <v>3841</v>
      </c>
      <c r="B1987" s="4">
        <v>45577</v>
      </c>
      <c r="C1987" s="2">
        <f>YEAR(Table2[[#This Row],[Invoice Date]])</f>
        <v>2024</v>
      </c>
      <c r="D1987" s="2" t="str">
        <f>TEXT(Table2[[#This Row],[Invoice Date]],"mmm")</f>
        <v>Oct</v>
      </c>
      <c r="E1987" s="2" t="str">
        <f>Table2[[#This Row],[Store_ID]]&amp;"-"&amp;Table2[[#This Row],[Year]]&amp;"-"&amp;Table2[[#This Row],[Month]]</f>
        <v>STR082-2024-Oct</v>
      </c>
      <c r="F1987" s="2" t="s">
        <v>3842</v>
      </c>
      <c r="G1987" s="2" t="str">
        <f>_xlfn.XLOOKUP(Table2[[#This Row],[Customer_ID]],Table3[Customer_ID],Table3[Customer Name],"Not Found")</f>
        <v>Ganapathy Murthy</v>
      </c>
      <c r="H1987" s="2" t="str">
        <f>_xlfn.XLOOKUP(Table2[[#This Row],[Customer_ID]],Table3[Customer_ID],Table3[Gender],"Female")</f>
        <v>Male</v>
      </c>
      <c r="I1987" s="2" t="str">
        <f>_xlfn.XLOOKUP(Table2[[#This Row],[Customer_ID]],Table3[Customer_ID],Table3[City],"Missing Memebership")</f>
        <v>Thiruvananthapuram</v>
      </c>
      <c r="J1987" s="2" t="str">
        <f>_xlfn.XLOOKUP(Table2[[#This Row],[Customer_ID]],Table3[Customer_ID],Table3[State],"Karnataka")</f>
        <v>Kerala</v>
      </c>
      <c r="K1987" s="2" t="str">
        <f>_xlfn.XLOOKUP(Table2[[#This Row],[Customer_ID]],Table3[Customer_ID],Table3[Membership],"Regular")</f>
        <v>Platinum</v>
      </c>
      <c r="L1987" s="2" t="s">
        <v>443</v>
      </c>
      <c r="M1987" s="2" t="str">
        <f>_xlfn.XLOOKUP(Table2[[#This Row],[Product_ID]],Table4[Product_ID],Table4[Product_Name],"Not Found")</f>
        <v>Aurelia Formal Top Olive</v>
      </c>
      <c r="N1987" s="2" t="str">
        <f>_xlfn.XLOOKUP(Table2[[#This Row],[Product_ID]],Table4[Product_ID],Table4[Category],"Not Found")</f>
        <v>Women Tops</v>
      </c>
      <c r="O1987" s="2" t="str">
        <f>_xlfn.XLOOKUP(Table2[[#This Row],[Product_ID]],Table4[Product_ID],Table4[Subcategory],"Not Found")</f>
        <v>Formal Top</v>
      </c>
      <c r="P1987" s="2" t="str">
        <f>_xlfn.XLOOKUP(Table2[[#This Row],[Product_ID]],Table4[Product_ID],Table4[Brand],"Missing Brand")</f>
        <v>Aurelia</v>
      </c>
      <c r="Q1987" s="2" t="s">
        <v>405</v>
      </c>
      <c r="R1987" s="2" t="str">
        <f>_xlfn.XLOOKUP(Table2[[#This Row],[Store_ID]],Table6[Store_ID],Table6[Store Name],"Not Found")</f>
        <v>TrendMart Tirupati Standard</v>
      </c>
      <c r="S1987" s="2">
        <f>_xlfn.XLOOKUP(Table2[[#This Row],[Store_ID]],Table6[Store_ID],Table6[Monthly Target],"Missing Target")</f>
        <v>1000000</v>
      </c>
      <c r="T1987" s="2" t="str">
        <f>_xlfn.XLOOKUP(Table2[[#This Row],[Store_ID]],Table6[Store_ID],Table6[Region],"Not Found")</f>
        <v>South Zone 3</v>
      </c>
      <c r="U1987" s="2" t="s">
        <v>417</v>
      </c>
      <c r="V1987" s="2" t="str">
        <f>_xlfn.XLOOKUP(Table2[[#This Row],[Employee_ID]],Table5[Employee_ID],Table5[Employee Name],"Not Found")</f>
        <v>Arjun Krishnan</v>
      </c>
      <c r="W1987" s="2">
        <v>3</v>
      </c>
      <c r="X1987" s="2">
        <v>684.05</v>
      </c>
      <c r="Y1987" s="2">
        <v>0</v>
      </c>
      <c r="Z1987" s="2">
        <v>0</v>
      </c>
      <c r="AA1987" s="2">
        <v>5</v>
      </c>
      <c r="AB1987" s="2">
        <v>102.61</v>
      </c>
      <c r="AC1987" s="2">
        <v>2154.7600000000002</v>
      </c>
      <c r="AD1987" s="2">
        <v>1371.48</v>
      </c>
      <c r="AE1987" s="2">
        <f t="shared" si="65"/>
        <v>680.67000000000019</v>
      </c>
      <c r="AF1987" s="2" t="s">
        <v>69</v>
      </c>
      <c r="AG1987" s="42">
        <f>IFERROR(Table2[[#This Row],[Profit]]/Table2[[#This Row],[Sales Amount]],0)</f>
        <v>0.31589132896471073</v>
      </c>
      <c r="AH1987" s="2" t="str">
        <f>TRIM(Table2[[#This Row],[Payment Modee]])</f>
        <v>Cash</v>
      </c>
      <c r="AI1987" s="2" t="s">
        <v>26</v>
      </c>
      <c r="AJ1987" s="2" t="s">
        <v>27</v>
      </c>
      <c r="AK1987" s="2" t="s">
        <v>3843</v>
      </c>
      <c r="AL1987" s="16" t="str">
        <f>IF(HOUR(Table2[[#This Row],[Order Time]])&lt;12,"Morning",IF(HOUR(Table2[[#This Row],[Order Time]])&lt;17,"Afternoon",IF(HOUR(Table2[[#This Row],[Order Time]])&lt;21,"Evening","Night")))</f>
        <v>Afternoon</v>
      </c>
      <c r="AM1987" s="16" t="s">
        <v>38</v>
      </c>
    </row>
    <row r="1988" spans="1:39" x14ac:dyDescent="0.25">
      <c r="A1988" s="13" t="s">
        <v>3844</v>
      </c>
      <c r="B1988" s="4">
        <v>45461</v>
      </c>
      <c r="C1988" s="2">
        <f>YEAR(Table2[[#This Row],[Invoice Date]])</f>
        <v>2024</v>
      </c>
      <c r="D1988" s="2" t="str">
        <f>TEXT(Table2[[#This Row],[Invoice Date]],"mmm")</f>
        <v>Jun</v>
      </c>
      <c r="E1988" s="2" t="str">
        <f>Table2[[#This Row],[Store_ID]]&amp;"-"&amp;Table2[[#This Row],[Year]]&amp;"-"&amp;Table2[[#This Row],[Month]]</f>
        <v>STR004-2024-Jun</v>
      </c>
      <c r="F1988" s="2" t="s">
        <v>328</v>
      </c>
      <c r="G1988" s="2" t="str">
        <f>_xlfn.XLOOKUP(Table2[[#This Row],[Customer_ID]],Table3[Customer_ID],Table3[Customer Name],"Not Found")</f>
        <v>Indira Naidu</v>
      </c>
      <c r="H1988" s="2" t="str">
        <f>_xlfn.XLOOKUP(Table2[[#This Row],[Customer_ID]],Table3[Customer_ID],Table3[Gender],"Female")</f>
        <v>Female</v>
      </c>
      <c r="I1988" s="2" t="str">
        <f>_xlfn.XLOOKUP(Table2[[#This Row],[Customer_ID]],Table3[Customer_ID],Table3[City],"Missing Memebership")</f>
        <v>Khammam</v>
      </c>
      <c r="J1988" s="2" t="str">
        <f>_xlfn.XLOOKUP(Table2[[#This Row],[Customer_ID]],Table3[Customer_ID],Table3[State],"Karnataka")</f>
        <v>Telangana</v>
      </c>
      <c r="K1988" s="2" t="str">
        <f>_xlfn.XLOOKUP(Table2[[#This Row],[Customer_ID]],Table3[Customer_ID],Table3[Membership],"Regular")</f>
        <v>Gold</v>
      </c>
      <c r="L1988" s="2" t="s">
        <v>386</v>
      </c>
      <c r="M1988" s="2" t="str">
        <f>_xlfn.XLOOKUP(Table2[[#This Row],[Product_ID]],Table4[Product_ID],Table4[Product_Name],"Not Found")</f>
        <v>Libas Sling Bag Green</v>
      </c>
      <c r="N1988" s="2" t="str">
        <f>_xlfn.XLOOKUP(Table2[[#This Row],[Product_ID]],Table4[Product_ID],Table4[Category],"Not Found")</f>
        <v>Handbags</v>
      </c>
      <c r="O1988" s="2" t="str">
        <f>_xlfn.XLOOKUP(Table2[[#This Row],[Product_ID]],Table4[Product_ID],Table4[Subcategory],"Not Found")</f>
        <v>Sling Bag</v>
      </c>
      <c r="P1988" s="2" t="str">
        <f>_xlfn.XLOOKUP(Table2[[#This Row],[Product_ID]],Table4[Product_ID],Table4[Brand],"Missing Brand")</f>
        <v>Libas</v>
      </c>
      <c r="Q1988" s="2" t="s">
        <v>91</v>
      </c>
      <c r="R1988" s="2" t="str">
        <f>_xlfn.XLOOKUP(Table2[[#This Row],[Store_ID]],Table6[Store_ID],Table6[Store Name],"Not Found")</f>
        <v>TrendMart Kalaburagi Mall Kiosk</v>
      </c>
      <c r="S1988" s="2">
        <f>_xlfn.XLOOKUP(Table2[[#This Row],[Store_ID]],Table6[Store_ID],Table6[Monthly Target],"Missing Target")</f>
        <v>800000</v>
      </c>
      <c r="T1988" s="2" t="str">
        <f>_xlfn.XLOOKUP(Table2[[#This Row],[Store_ID]],Table6[Store_ID],Table6[Region],"Not Found")</f>
        <v>South Zone 2</v>
      </c>
      <c r="U1988" s="2" t="s">
        <v>460</v>
      </c>
      <c r="V1988" s="2" t="str">
        <f>_xlfn.XLOOKUP(Table2[[#This Row],[Employee_ID]],Table5[Employee_ID],Table5[Employee Name],"Not Found")</f>
        <v>Pranav Reddy</v>
      </c>
      <c r="W1988" s="2">
        <v>4</v>
      </c>
      <c r="X1988" s="2">
        <v>3070.43</v>
      </c>
      <c r="Y1988" s="2">
        <v>10</v>
      </c>
      <c r="Z1988" s="2">
        <v>1228.17</v>
      </c>
      <c r="AA1988" s="2">
        <v>12</v>
      </c>
      <c r="AB1988" s="2">
        <v>1326.43</v>
      </c>
      <c r="AC1988" s="2">
        <v>12379.98</v>
      </c>
      <c r="AD1988" s="2">
        <v>8605.36</v>
      </c>
      <c r="AE1988" s="2">
        <f t="shared" si="65"/>
        <v>2448.1899999999987</v>
      </c>
      <c r="AF1988" s="2" t="s">
        <v>35</v>
      </c>
      <c r="AG1988" s="42">
        <f>IFERROR(Table2[[#This Row],[Profit]]/Table2[[#This Row],[Sales Amount]],0)</f>
        <v>0.19775395436826221</v>
      </c>
      <c r="AH1988" s="2" t="str">
        <f>TRIM(Table2[[#This Row],[Payment Modee]])</f>
        <v>Debit Card</v>
      </c>
      <c r="AI1988" s="2" t="s">
        <v>26</v>
      </c>
      <c r="AJ1988" s="2" t="s">
        <v>27</v>
      </c>
      <c r="AK1988" s="2" t="s">
        <v>1013</v>
      </c>
      <c r="AL1988" s="16" t="str">
        <f>IF(HOUR(Table2[[#This Row],[Order Time]])&lt;12,"Morning",IF(HOUR(Table2[[#This Row],[Order Time]])&lt;17,"Afternoon",IF(HOUR(Table2[[#This Row],[Order Time]])&lt;21,"Evening","Night")))</f>
        <v>Afternoon</v>
      </c>
      <c r="AM1988" s="16" t="s">
        <v>29</v>
      </c>
    </row>
    <row r="1989" spans="1:39" x14ac:dyDescent="0.25">
      <c r="A1989" s="13" t="s">
        <v>3845</v>
      </c>
      <c r="B1989" s="4">
        <v>45527</v>
      </c>
      <c r="C1989" s="2">
        <f>YEAR(Table2[[#This Row],[Invoice Date]])</f>
        <v>2024</v>
      </c>
      <c r="D1989" s="2" t="str">
        <f>TEXT(Table2[[#This Row],[Invoice Date]],"mmm")</f>
        <v>Aug</v>
      </c>
      <c r="E1989" s="2" t="str">
        <f>Table2[[#This Row],[Store_ID]]&amp;"-"&amp;Table2[[#This Row],[Year]]&amp;"-"&amp;Table2[[#This Row],[Month]]</f>
        <v>STR014-2024-Aug</v>
      </c>
      <c r="F1989" s="2" t="s">
        <v>3064</v>
      </c>
      <c r="G1989" s="2" t="str">
        <f>_xlfn.XLOOKUP(Table2[[#This Row],[Customer_ID]],Table3[Customer_ID],Table3[Customer Name],"Not Found")</f>
        <v>Pranav Sundaram</v>
      </c>
      <c r="H1989" s="2" t="str">
        <f>_xlfn.XLOOKUP(Table2[[#This Row],[Customer_ID]],Table3[Customer_ID],Table3[Gender],"Female")</f>
        <v>Male</v>
      </c>
      <c r="I1989" s="2" t="str">
        <f>_xlfn.XLOOKUP(Table2[[#This Row],[Customer_ID]],Table3[Customer_ID],Table3[City],"Missing Memebership")</f>
        <v>Nizamabad</v>
      </c>
      <c r="J1989" s="2" t="str">
        <f>_xlfn.XLOOKUP(Table2[[#This Row],[Customer_ID]],Table3[Customer_ID],Table3[State],"Karnataka")</f>
        <v>Telangana</v>
      </c>
      <c r="K1989" s="2" t="str">
        <f>_xlfn.XLOOKUP(Table2[[#This Row],[Customer_ID]],Table3[Customer_ID],Table3[Membership],"Regular")</f>
        <v>Regular</v>
      </c>
      <c r="L1989" s="2" t="s">
        <v>218</v>
      </c>
      <c r="M1989" s="2" t="str">
        <f>_xlfn.XLOOKUP(Table2[[#This Row],[Product_ID]],Table4[Product_ID],Table4[Product_Name],"Not Found")</f>
        <v>GRT Jewellers Muffler Charcoal</v>
      </c>
      <c r="N1989" s="2" t="str">
        <f>_xlfn.XLOOKUP(Table2[[#This Row],[Product_ID]],Table4[Product_ID],Table4[Category],"Not Found")</f>
        <v>Winter Wear</v>
      </c>
      <c r="O1989" s="2" t="str">
        <f>_xlfn.XLOOKUP(Table2[[#This Row],[Product_ID]],Table4[Product_ID],Table4[Subcategory],"Not Found")</f>
        <v>Muffler</v>
      </c>
      <c r="P1989" s="2" t="str">
        <f>_xlfn.XLOOKUP(Table2[[#This Row],[Product_ID]],Table4[Product_ID],Table4[Brand],"Missing Brand")</f>
        <v>GRT Jewellers</v>
      </c>
      <c r="Q1989" s="2" t="s">
        <v>129</v>
      </c>
      <c r="R1989" s="2" t="str">
        <f>_xlfn.XLOOKUP(Table2[[#This Row],[Store_ID]],Table6[Store_ID],Table6[Store Name],"Not Found")</f>
        <v>TrendMart Tirupati Outlet</v>
      </c>
      <c r="S1989" s="2">
        <f>_xlfn.XLOOKUP(Table2[[#This Row],[Store_ID]],Table6[Store_ID],Table6[Monthly Target],"Missing Target")</f>
        <v>1000000</v>
      </c>
      <c r="T1989" s="2" t="str">
        <f>_xlfn.XLOOKUP(Table2[[#This Row],[Store_ID]],Table6[Store_ID],Table6[Region],"Not Found")</f>
        <v>South Zone 3</v>
      </c>
      <c r="U1989" s="2" t="s">
        <v>24</v>
      </c>
      <c r="V1989" s="2" t="str">
        <f>_xlfn.XLOOKUP(Table2[[#This Row],[Employee_ID]],Table5[Employee_ID],Table5[Employee Name],"Not Found")</f>
        <v>Manoj Ramachandran</v>
      </c>
      <c r="W1989" s="2">
        <v>1</v>
      </c>
      <c r="X1989" s="2">
        <v>2561.12</v>
      </c>
      <c r="Y1989" s="2">
        <v>10</v>
      </c>
      <c r="Z1989" s="2">
        <v>256.11</v>
      </c>
      <c r="AA1989" s="2">
        <v>12</v>
      </c>
      <c r="AB1989" s="2">
        <v>276.60000000000002</v>
      </c>
      <c r="AC1989" s="2">
        <v>2581.61</v>
      </c>
      <c r="AD1989" s="2">
        <v>1767.32</v>
      </c>
      <c r="AE1989" s="2">
        <f t="shared" si="65"/>
        <v>537.69000000000017</v>
      </c>
      <c r="AF1989" s="2" t="s">
        <v>69</v>
      </c>
      <c r="AG1989" s="42">
        <f>IFERROR(Table2[[#This Row],[Profit]]/Table2[[#This Row],[Sales Amount]],0)</f>
        <v>0.20827700543459321</v>
      </c>
      <c r="AH1989" s="2" t="str">
        <f>TRIM(Table2[[#This Row],[Payment Modee]])</f>
        <v>Cash</v>
      </c>
      <c r="AI1989" s="2" t="s">
        <v>36</v>
      </c>
      <c r="AJ1989" s="2" t="s">
        <v>27</v>
      </c>
      <c r="AK1989" s="2" t="s">
        <v>1603</v>
      </c>
      <c r="AL1989" s="16" t="str">
        <f>IF(HOUR(Table2[[#This Row],[Order Time]])&lt;12,"Morning",IF(HOUR(Table2[[#This Row],[Order Time]])&lt;17,"Afternoon",IF(HOUR(Table2[[#This Row],[Order Time]])&lt;21,"Evening","Night")))</f>
        <v>Evening</v>
      </c>
      <c r="AM1989" s="16" t="s">
        <v>29</v>
      </c>
    </row>
    <row r="1990" spans="1:39" x14ac:dyDescent="0.25">
      <c r="A1990" s="13" t="s">
        <v>3846</v>
      </c>
      <c r="B1990" s="4">
        <v>45472</v>
      </c>
      <c r="C1990" s="2">
        <f>YEAR(Table2[[#This Row],[Invoice Date]])</f>
        <v>2024</v>
      </c>
      <c r="D1990" s="2" t="str">
        <f>TEXT(Table2[[#This Row],[Invoice Date]],"mmm")</f>
        <v>Jun</v>
      </c>
      <c r="E1990" s="2" t="str">
        <f>Table2[[#This Row],[Store_ID]]&amp;"-"&amp;Table2[[#This Row],[Year]]&amp;"-"&amp;Table2[[#This Row],[Month]]</f>
        <v>STR057-2024-Jun</v>
      </c>
      <c r="F1990" s="2" t="s">
        <v>3449</v>
      </c>
      <c r="G1990" s="2" t="str">
        <f>_xlfn.XLOOKUP(Table2[[#This Row],[Customer_ID]],Table3[Customer_ID],Table3[Customer Name],"Not Found")</f>
        <v>Chitra Varma</v>
      </c>
      <c r="H1990" s="2" t="str">
        <f>_xlfn.XLOOKUP(Table2[[#This Row],[Customer_ID]],Table3[Customer_ID],Table3[Gender],"Female")</f>
        <v>Female</v>
      </c>
      <c r="I1990" s="2" t="str">
        <f>_xlfn.XLOOKUP(Table2[[#This Row],[Customer_ID]],Table3[Customer_ID],Table3[City],"Missing Memebership")</f>
        <v>Nizamabad</v>
      </c>
      <c r="J1990" s="2" t="str">
        <f>_xlfn.XLOOKUP(Table2[[#This Row],[Customer_ID]],Table3[Customer_ID],Table3[State],"Karnataka")</f>
        <v>Telangana</v>
      </c>
      <c r="K1990" s="2" t="str">
        <f>_xlfn.XLOOKUP(Table2[[#This Row],[Customer_ID]],Table3[Customer_ID],Table3[Membership],"Regular")</f>
        <v>Silver</v>
      </c>
      <c r="L1990" s="2" t="s">
        <v>1314</v>
      </c>
      <c r="M1990" s="2" t="str">
        <f>_xlfn.XLOOKUP(Table2[[#This Row],[Product_ID]],Table4[Product_ID],Table4[Product_Name],"Not Found")</f>
        <v>Flying Machine Skinny Fit Maroon</v>
      </c>
      <c r="N1990" s="2" t="str">
        <f>_xlfn.XLOOKUP(Table2[[#This Row],[Product_ID]],Table4[Product_ID],Table4[Category],"Not Found")</f>
        <v>Men Jeans</v>
      </c>
      <c r="O1990" s="2" t="str">
        <f>_xlfn.XLOOKUP(Table2[[#This Row],[Product_ID]],Table4[Product_ID],Table4[Subcategory],"Not Found")</f>
        <v>Skinny Fit</v>
      </c>
      <c r="P1990" s="2" t="str">
        <f>_xlfn.XLOOKUP(Table2[[#This Row],[Product_ID]],Table4[Product_ID],Table4[Brand],"Missing Brand")</f>
        <v>Flying Machine</v>
      </c>
      <c r="Q1990" s="2" t="s">
        <v>464</v>
      </c>
      <c r="R1990" s="2" t="str">
        <f>_xlfn.XLOOKUP(Table2[[#This Row],[Store_ID]],Table6[Store_ID],Table6[Store Name],"Not Found")</f>
        <v>TrendMart Vellore Standard</v>
      </c>
      <c r="S1990" s="2">
        <f>_xlfn.XLOOKUP(Table2[[#This Row],[Store_ID]],Table6[Store_ID],Table6[Monthly Target],"Missing Target")</f>
        <v>2500000</v>
      </c>
      <c r="T1990" s="2" t="str">
        <f>_xlfn.XLOOKUP(Table2[[#This Row],[Store_ID]],Table6[Store_ID],Table6[Region],"Not Found")</f>
        <v>South Zone 1</v>
      </c>
      <c r="U1990" s="2" t="s">
        <v>81</v>
      </c>
      <c r="V1990" s="2" t="str">
        <f>_xlfn.XLOOKUP(Table2[[#This Row],[Employee_ID]],Table5[Employee_ID],Table5[Employee Name],"Not Found")</f>
        <v>Charulatha Kumar</v>
      </c>
      <c r="W1990" s="2">
        <v>3</v>
      </c>
      <c r="X1990" s="2">
        <v>1173.0999999999999</v>
      </c>
      <c r="Y1990" s="2">
        <v>0</v>
      </c>
      <c r="Z1990" s="2">
        <v>0</v>
      </c>
      <c r="AA1990" s="2">
        <v>12</v>
      </c>
      <c r="AB1990" s="2">
        <v>422.32</v>
      </c>
      <c r="AC1990" s="2">
        <v>3941.62</v>
      </c>
      <c r="AD1990" s="2">
        <v>2451.9899999999998</v>
      </c>
      <c r="AE1990" s="2">
        <f t="shared" si="65"/>
        <v>1067.3100000000002</v>
      </c>
      <c r="AF1990" s="2" t="s">
        <v>35</v>
      </c>
      <c r="AG1990" s="42">
        <f>IFERROR(Table2[[#This Row],[Profit]]/Table2[[#This Row],[Sales Amount]],0)</f>
        <v>0.2707795271994764</v>
      </c>
      <c r="AH1990" s="2" t="str">
        <f>TRIM(Table2[[#This Row],[Payment Modee]])</f>
        <v>Debit Card</v>
      </c>
      <c r="AI1990" s="2" t="s">
        <v>26</v>
      </c>
      <c r="AJ1990" s="2" t="s">
        <v>27</v>
      </c>
      <c r="AK1990" s="2" t="s">
        <v>440</v>
      </c>
      <c r="AL1990" s="16" t="str">
        <f>IF(HOUR(Table2[[#This Row],[Order Time]])&lt;12,"Morning",IF(HOUR(Table2[[#This Row],[Order Time]])&lt;17,"Afternoon",IF(HOUR(Table2[[#This Row],[Order Time]])&lt;21,"Evening","Night")))</f>
        <v>Afternoon</v>
      </c>
      <c r="AM1990" s="16" t="s">
        <v>38</v>
      </c>
    </row>
    <row r="1991" spans="1:39" x14ac:dyDescent="0.25">
      <c r="A1991" s="13" t="s">
        <v>3847</v>
      </c>
      <c r="B1991" s="4">
        <v>45496</v>
      </c>
      <c r="C1991" s="2">
        <f>YEAR(Table2[[#This Row],[Invoice Date]])</f>
        <v>2024</v>
      </c>
      <c r="D1991" s="2" t="str">
        <f>TEXT(Table2[[#This Row],[Invoice Date]],"mmm")</f>
        <v>Jul</v>
      </c>
      <c r="E1991" s="2" t="str">
        <f>Table2[[#This Row],[Store_ID]]&amp;"-"&amp;Table2[[#This Row],[Year]]&amp;"-"&amp;Table2[[#This Row],[Month]]</f>
        <v>STR069-2024-Jul</v>
      </c>
      <c r="F1991" s="2" t="s">
        <v>1327</v>
      </c>
      <c r="G1991" s="2" t="str">
        <f>_xlfn.XLOOKUP(Table2[[#This Row],[Customer_ID]],Table3[Customer_ID],Table3[Customer Name],"Not Found")</f>
        <v>Karunakaran Iyengar</v>
      </c>
      <c r="H1991" s="2" t="str">
        <f>_xlfn.XLOOKUP(Table2[[#This Row],[Customer_ID]],Table3[Customer_ID],Table3[Gender],"Female")</f>
        <v>Male</v>
      </c>
      <c r="I1991" s="2" t="str">
        <f>_xlfn.XLOOKUP(Table2[[#This Row],[Customer_ID]],Table3[Customer_ID],Table3[City],"Missing Memebership")</f>
        <v>Alappuzha</v>
      </c>
      <c r="J1991" s="2" t="str">
        <f>_xlfn.XLOOKUP(Table2[[#This Row],[Customer_ID]],Table3[Customer_ID],Table3[State],"Karnataka")</f>
        <v>Kerala</v>
      </c>
      <c r="K1991" s="2" t="str">
        <f>_xlfn.XLOOKUP(Table2[[#This Row],[Customer_ID]],Table3[Customer_ID],Table3[Membership],"Regular")</f>
        <v>Gold</v>
      </c>
      <c r="L1991" s="2" t="s">
        <v>743</v>
      </c>
      <c r="M1991" s="2" t="str">
        <f>_xlfn.XLOOKUP(Table2[[#This Row],[Product_ID]],Table4[Product_ID],Table4[Product_Name],"Not Found")</f>
        <v>W for Woman Necklace Beige</v>
      </c>
      <c r="N1991" s="2" t="str">
        <f>_xlfn.XLOOKUP(Table2[[#This Row],[Product_ID]],Table4[Product_ID],Table4[Category],"Not Found")</f>
        <v>Jewellery</v>
      </c>
      <c r="O1991" s="2" t="str">
        <f>_xlfn.XLOOKUP(Table2[[#This Row],[Product_ID]],Table4[Product_ID],Table4[Subcategory],"Not Found")</f>
        <v>Necklace</v>
      </c>
      <c r="P1991" s="2" t="str">
        <f>_xlfn.XLOOKUP(Table2[[#This Row],[Product_ID]],Table4[Product_ID],Table4[Brand],"Missing Brand")</f>
        <v>W for Woman</v>
      </c>
      <c r="Q1991" s="2" t="s">
        <v>1403</v>
      </c>
      <c r="R1991" s="2" t="str">
        <f>_xlfn.XLOOKUP(Table2[[#This Row],[Store_ID]],Table6[Store_ID],Table6[Store Name],"Not Found")</f>
        <v>TrendMart Erode Mall Kiosk</v>
      </c>
      <c r="S1991" s="2">
        <f>_xlfn.XLOOKUP(Table2[[#This Row],[Store_ID]],Table6[Store_ID],Table6[Monthly Target],"Missing Target")</f>
        <v>1200000</v>
      </c>
      <c r="T1991" s="2" t="str">
        <f>_xlfn.XLOOKUP(Table2[[#This Row],[Store_ID]],Table6[Store_ID],Table6[Region],"Not Found")</f>
        <v>South Zone 1</v>
      </c>
      <c r="U1991" s="2" t="s">
        <v>417</v>
      </c>
      <c r="V1991" s="2" t="str">
        <f>_xlfn.XLOOKUP(Table2[[#This Row],[Employee_ID]],Table5[Employee_ID],Table5[Employee Name],"Not Found")</f>
        <v>Arjun Krishnan</v>
      </c>
      <c r="W1991" s="2">
        <v>2</v>
      </c>
      <c r="X1991" s="2">
        <v>1193.0999999999999</v>
      </c>
      <c r="Y1991" s="2">
        <v>0</v>
      </c>
      <c r="Z1991" s="2">
        <v>0</v>
      </c>
      <c r="AA1991" s="2">
        <v>3</v>
      </c>
      <c r="AB1991" s="2">
        <v>71.59</v>
      </c>
      <c r="AC1991" s="2">
        <v>2457.79</v>
      </c>
      <c r="AD1991" s="2">
        <v>1908.08</v>
      </c>
      <c r="AE1991" s="2">
        <f t="shared" si="65"/>
        <v>478.12</v>
      </c>
      <c r="AF1991" s="2" t="s">
        <v>56</v>
      </c>
      <c r="AG1991" s="42">
        <f>IFERROR(Table2[[#This Row],[Profit]]/Table2[[#This Row],[Sales Amount]],0)</f>
        <v>0.19453248650210148</v>
      </c>
      <c r="AH1991" s="2" t="str">
        <f>TRIM(Table2[[#This Row],[Payment Modee]])</f>
        <v>Credit Card</v>
      </c>
      <c r="AI1991" s="2" t="s">
        <v>26</v>
      </c>
      <c r="AJ1991" s="2" t="s">
        <v>197</v>
      </c>
      <c r="AK1991" s="2" t="s">
        <v>2306</v>
      </c>
      <c r="AL1991" s="16" t="str">
        <f>IF(HOUR(Table2[[#This Row],[Order Time]])&lt;12,"Morning",IF(HOUR(Table2[[#This Row],[Order Time]])&lt;17,"Afternoon",IF(HOUR(Table2[[#This Row],[Order Time]])&lt;21,"Evening","Night")))</f>
        <v>Morning</v>
      </c>
      <c r="AM1991" s="16" t="s">
        <v>29</v>
      </c>
    </row>
    <row r="1992" spans="1:39" x14ac:dyDescent="0.25">
      <c r="A1992" s="13" t="s">
        <v>3848</v>
      </c>
      <c r="B1992" s="4">
        <v>45574</v>
      </c>
      <c r="C1992" s="2">
        <f>YEAR(Table2[[#This Row],[Invoice Date]])</f>
        <v>2024</v>
      </c>
      <c r="D1992" s="2" t="str">
        <f>TEXT(Table2[[#This Row],[Invoice Date]],"mmm")</f>
        <v>Oct</v>
      </c>
      <c r="E1992" s="2" t="str">
        <f>Table2[[#This Row],[Store_ID]]&amp;"-"&amp;Table2[[#This Row],[Year]]&amp;"-"&amp;Table2[[#This Row],[Month]]</f>
        <v>STR087-2024-Oct</v>
      </c>
      <c r="F1992" s="2" t="s">
        <v>2089</v>
      </c>
      <c r="G1992" s="2" t="str">
        <f>_xlfn.XLOOKUP(Table2[[#This Row],[Customer_ID]],Table3[Customer_ID],Table3[Customer Name],"Not Found")</f>
        <v>Balaji Mudaliar</v>
      </c>
      <c r="H1992" s="2" t="str">
        <f>_xlfn.XLOOKUP(Table2[[#This Row],[Customer_ID]],Table3[Customer_ID],Table3[Gender],"Female")</f>
        <v>Male</v>
      </c>
      <c r="I1992" s="2" t="str">
        <f>_xlfn.XLOOKUP(Table2[[#This Row],[Customer_ID]],Table3[Customer_ID],Table3[City],"Missing Memebership")</f>
        <v>Bengaluru</v>
      </c>
      <c r="J1992" s="2" t="str">
        <f>_xlfn.XLOOKUP(Table2[[#This Row],[Customer_ID]],Table3[Customer_ID],Table3[State],"Karnataka")</f>
        <v>Karnataka</v>
      </c>
      <c r="K1992" s="2" t="str">
        <f>_xlfn.XLOOKUP(Table2[[#This Row],[Customer_ID]],Table3[Customer_ID],Table3[Membership],"Regular")</f>
        <v>Regular</v>
      </c>
      <c r="L1992" s="2" t="s">
        <v>163</v>
      </c>
      <c r="M1992" s="2" t="str">
        <f>_xlfn.XLOOKUP(Table2[[#This Row],[Product_ID]],Table4[Product_ID],Table4[Product_Name],"Not Found")</f>
        <v>Westside Sling Bag Grey</v>
      </c>
      <c r="N1992" s="2" t="str">
        <f>_xlfn.XLOOKUP(Table2[[#This Row],[Product_ID]],Table4[Product_ID],Table4[Category],"Not Found")</f>
        <v>Handbags</v>
      </c>
      <c r="O1992" s="2" t="str">
        <f>_xlfn.XLOOKUP(Table2[[#This Row],[Product_ID]],Table4[Product_ID],Table4[Subcategory],"Not Found")</f>
        <v>Sling Bag</v>
      </c>
      <c r="P1992" s="2" t="str">
        <f>_xlfn.XLOOKUP(Table2[[#This Row],[Product_ID]],Table4[Product_ID],Table4[Brand],"Missing Brand")</f>
        <v>Westside</v>
      </c>
      <c r="Q1992" s="2" t="s">
        <v>343</v>
      </c>
      <c r="R1992" s="2" t="str">
        <f>_xlfn.XLOOKUP(Table2[[#This Row],[Store_ID]],Table6[Store_ID],Table6[Store Name],"Not Found")</f>
        <v>TrendMart Salem Outlet</v>
      </c>
      <c r="S1992" s="2">
        <f>_xlfn.XLOOKUP(Table2[[#This Row],[Store_ID]],Table6[Store_ID],Table6[Monthly Target],"Missing Target")</f>
        <v>2000000</v>
      </c>
      <c r="T1992" s="2" t="str">
        <f>_xlfn.XLOOKUP(Table2[[#This Row],[Store_ID]],Table6[Store_ID],Table6[Region],"Not Found")</f>
        <v>South Zone 1</v>
      </c>
      <c r="U1992" s="2" t="s">
        <v>349</v>
      </c>
      <c r="V1992" s="2" t="str">
        <f>_xlfn.XLOOKUP(Table2[[#This Row],[Employee_ID]],Table5[Employee_ID],Table5[Employee Name],"Not Found")</f>
        <v>Chitra Bhat</v>
      </c>
      <c r="W1992" s="2">
        <v>1</v>
      </c>
      <c r="X1992" s="2">
        <v>3044.88</v>
      </c>
      <c r="Y1992" s="2">
        <v>20</v>
      </c>
      <c r="Z1992" s="2">
        <v>608.98</v>
      </c>
      <c r="AA1992" s="2">
        <v>12</v>
      </c>
      <c r="AB1992" s="2">
        <v>292.31</v>
      </c>
      <c r="AC1992" s="2">
        <v>2728.21</v>
      </c>
      <c r="AD1992" s="2">
        <v>2069.33</v>
      </c>
      <c r="AE1992" s="2">
        <f t="shared" si="65"/>
        <v>366.57000000000011</v>
      </c>
      <c r="AF1992" s="2" t="s">
        <v>35</v>
      </c>
      <c r="AG1992" s="42">
        <f>IFERROR(Table2[[#This Row],[Profit]]/Table2[[#This Row],[Sales Amount]],0)</f>
        <v>0.13436282397616023</v>
      </c>
      <c r="AH1992" s="2" t="str">
        <f>TRIM(Table2[[#This Row],[Payment Modee]])</f>
        <v>Debit Card</v>
      </c>
      <c r="AI1992" s="2" t="s">
        <v>26</v>
      </c>
      <c r="AJ1992" s="2" t="s">
        <v>27</v>
      </c>
      <c r="AK1992" s="2" t="s">
        <v>2882</v>
      </c>
      <c r="AL1992" s="16" t="str">
        <f>IF(HOUR(Table2[[#This Row],[Order Time]])&lt;12,"Morning",IF(HOUR(Table2[[#This Row],[Order Time]])&lt;17,"Afternoon",IF(HOUR(Table2[[#This Row],[Order Time]])&lt;21,"Evening","Night")))</f>
        <v>Afternoon</v>
      </c>
      <c r="AM1992" s="16" t="s">
        <v>29</v>
      </c>
    </row>
    <row r="1993" spans="1:39" x14ac:dyDescent="0.25">
      <c r="A1993" s="13" t="s">
        <v>3849</v>
      </c>
      <c r="B1993" s="4">
        <v>45608</v>
      </c>
      <c r="C1993" s="2">
        <f>YEAR(Table2[[#This Row],[Invoice Date]])</f>
        <v>2024</v>
      </c>
      <c r="D1993" s="2" t="str">
        <f>TEXT(Table2[[#This Row],[Invoice Date]],"mmm")</f>
        <v>Nov</v>
      </c>
      <c r="E1993" s="2" t="str">
        <f>Table2[[#This Row],[Store_ID]]&amp;"-"&amp;Table2[[#This Row],[Year]]&amp;"-"&amp;Table2[[#This Row],[Month]]</f>
        <v>STR056-2024-Nov</v>
      </c>
      <c r="F1993" s="2" t="s">
        <v>1373</v>
      </c>
      <c r="G1993" s="2" t="str">
        <f>_xlfn.XLOOKUP(Table2[[#This Row],[Customer_ID]],Table3[Customer_ID],Table3[Customer Name],"Not Found")</f>
        <v>Vasanthi Srinivasan</v>
      </c>
      <c r="H1993" s="2" t="str">
        <f>_xlfn.XLOOKUP(Table2[[#This Row],[Customer_ID]],Table3[Customer_ID],Table3[Gender],"Female")</f>
        <v>Female</v>
      </c>
      <c r="I1993" s="2" t="str">
        <f>_xlfn.XLOOKUP(Table2[[#This Row],[Customer_ID]],Table3[Customer_ID],Table3[City],"Missing Memebership")</f>
        <v>Karimnagar</v>
      </c>
      <c r="J1993" s="2" t="str">
        <f>_xlfn.XLOOKUP(Table2[[#This Row],[Customer_ID]],Table3[Customer_ID],Table3[State],"Karnataka")</f>
        <v>Telangana</v>
      </c>
      <c r="K1993" s="2" t="str">
        <f>_xlfn.XLOOKUP(Table2[[#This Row],[Customer_ID]],Table3[Customer_ID],Table3[Membership],"Regular")</f>
        <v>Silver</v>
      </c>
      <c r="L1993" s="2" t="s">
        <v>117</v>
      </c>
      <c r="M1993" s="2" t="str">
        <f>_xlfn.XLOOKUP(Table2[[#This Row],[Product_ID]],Table4[Product_ID],Table4[Product_Name],"Not Found")</f>
        <v>Nike Crop Top Cream</v>
      </c>
      <c r="N1993" s="2" t="str">
        <f>_xlfn.XLOOKUP(Table2[[#This Row],[Product_ID]],Table4[Product_ID],Table4[Category],"Not Found")</f>
        <v>Women Tops</v>
      </c>
      <c r="O1993" s="2" t="str">
        <f>_xlfn.XLOOKUP(Table2[[#This Row],[Product_ID]],Table4[Product_ID],Table4[Subcategory],"Not Found")</f>
        <v>Crop Top</v>
      </c>
      <c r="P1993" s="2" t="str">
        <f>_xlfn.XLOOKUP(Table2[[#This Row],[Product_ID]],Table4[Product_ID],Table4[Brand],"Missing Brand")</f>
        <v>Nike</v>
      </c>
      <c r="Q1993" s="2" t="s">
        <v>474</v>
      </c>
      <c r="R1993" s="2" t="str">
        <f>_xlfn.XLOOKUP(Table2[[#This Row],[Store_ID]],Table6[Store_ID],Table6[Store Name],"Not Found")</f>
        <v>TrendMart Nizamabad Standard</v>
      </c>
      <c r="S1993" s="2">
        <f>_xlfn.XLOOKUP(Table2[[#This Row],[Store_ID]],Table6[Store_ID],Table6[Monthly Target],"Missing Target")</f>
        <v>1200000</v>
      </c>
      <c r="T1993" s="2" t="str">
        <f>_xlfn.XLOOKUP(Table2[[#This Row],[Store_ID]],Table6[Store_ID],Table6[Region],"Not Found")</f>
        <v>South Zone 2</v>
      </c>
      <c r="U1993" s="2" t="s">
        <v>294</v>
      </c>
      <c r="V1993" s="2" t="str">
        <f>_xlfn.XLOOKUP(Table2[[#This Row],[Employee_ID]],Table5[Employee_ID],Table5[Employee Name],"Not Found")</f>
        <v>Chitra Chettiar</v>
      </c>
      <c r="W1993" s="2">
        <v>1</v>
      </c>
      <c r="X1993" s="2">
        <v>782.96</v>
      </c>
      <c r="Y1993" s="2">
        <v>15</v>
      </c>
      <c r="Z1993" s="2">
        <v>117.44</v>
      </c>
      <c r="AA1993" s="2">
        <v>5</v>
      </c>
      <c r="AB1993" s="2">
        <v>33.28</v>
      </c>
      <c r="AC1993" s="2">
        <v>698.8</v>
      </c>
      <c r="AD1993" s="2">
        <v>550.01</v>
      </c>
      <c r="AE1993" s="2">
        <f t="shared" si="65"/>
        <v>115.50999999999996</v>
      </c>
      <c r="AF1993" s="2" t="s">
        <v>56</v>
      </c>
      <c r="AG1993" s="42">
        <f>IFERROR(Table2[[#This Row],[Profit]]/Table2[[#This Row],[Sales Amount]],0)</f>
        <v>0.16529765311963363</v>
      </c>
      <c r="AH1993" s="2" t="str">
        <f>TRIM(Table2[[#This Row],[Payment Modee]])</f>
        <v>Credit Card</v>
      </c>
      <c r="AI1993" s="2" t="s">
        <v>36</v>
      </c>
      <c r="AJ1993" s="2" t="s">
        <v>27</v>
      </c>
      <c r="AK1993" s="2" t="s">
        <v>1993</v>
      </c>
      <c r="AL1993" s="16" t="str">
        <f>IF(HOUR(Table2[[#This Row],[Order Time]])&lt;12,"Morning",IF(HOUR(Table2[[#This Row],[Order Time]])&lt;17,"Afternoon",IF(HOUR(Table2[[#This Row],[Order Time]])&lt;21,"Evening","Night")))</f>
        <v>Afternoon</v>
      </c>
      <c r="AM1993" s="16" t="s">
        <v>29</v>
      </c>
    </row>
    <row r="1994" spans="1:39" x14ac:dyDescent="0.25">
      <c r="A1994" s="13" t="s">
        <v>3850</v>
      </c>
      <c r="B1994" s="4">
        <v>45723</v>
      </c>
      <c r="C1994" s="2">
        <f>YEAR(Table2[[#This Row],[Invoice Date]])</f>
        <v>2025</v>
      </c>
      <c r="D1994" s="2" t="str">
        <f>TEXT(Table2[[#This Row],[Invoice Date]],"mmm")</f>
        <v>Mar</v>
      </c>
      <c r="E1994" s="2" t="str">
        <f>Table2[[#This Row],[Store_ID]]&amp;"-"&amp;Table2[[#This Row],[Year]]&amp;"-"&amp;Table2[[#This Row],[Month]]</f>
        <v>STR084-2025-Mar</v>
      </c>
      <c r="F1994" s="2" t="s">
        <v>3117</v>
      </c>
      <c r="G1994" s="2" t="str">
        <f>_xlfn.XLOOKUP(Table2[[#This Row],[Customer_ID]],Table3[Customer_ID],Table3[Customer Name],"Not Found")</f>
        <v>Nithya Iyer</v>
      </c>
      <c r="H1994" s="2" t="str">
        <f>_xlfn.XLOOKUP(Table2[[#This Row],[Customer_ID]],Table3[Customer_ID],Table3[Gender],"Female")</f>
        <v>Female</v>
      </c>
      <c r="I1994" s="2" t="str">
        <f>_xlfn.XLOOKUP(Table2[[#This Row],[Customer_ID]],Table3[Customer_ID],Table3[City],"Missing Memebership")</f>
        <v>Mangaluru</v>
      </c>
      <c r="J1994" s="2" t="str">
        <f>_xlfn.XLOOKUP(Table2[[#This Row],[Customer_ID]],Table3[Customer_ID],Table3[State],"Karnataka")</f>
        <v>Karnataka</v>
      </c>
      <c r="K1994" s="2" t="str">
        <f>_xlfn.XLOOKUP(Table2[[#This Row],[Customer_ID]],Table3[Customer_ID],Table3[Membership],"Regular")</f>
        <v>Gold</v>
      </c>
      <c r="L1994" s="2" t="s">
        <v>117</v>
      </c>
      <c r="M1994" s="2" t="str">
        <f>_xlfn.XLOOKUP(Table2[[#This Row],[Product_ID]],Table4[Product_ID],Table4[Product_Name],"Not Found")</f>
        <v>Nike Crop Top Cream</v>
      </c>
      <c r="N1994" s="2" t="str">
        <f>_xlfn.XLOOKUP(Table2[[#This Row],[Product_ID]],Table4[Product_ID],Table4[Category],"Not Found")</f>
        <v>Women Tops</v>
      </c>
      <c r="O1994" s="2" t="str">
        <f>_xlfn.XLOOKUP(Table2[[#This Row],[Product_ID]],Table4[Product_ID],Table4[Subcategory],"Not Found")</f>
        <v>Crop Top</v>
      </c>
      <c r="P1994" s="2" t="str">
        <f>_xlfn.XLOOKUP(Table2[[#This Row],[Product_ID]],Table4[Product_ID],Table4[Brand],"Missing Brand")</f>
        <v>Nike</v>
      </c>
      <c r="Q1994" s="2" t="s">
        <v>74</v>
      </c>
      <c r="R1994" s="2" t="str">
        <f>_xlfn.XLOOKUP(Table2[[#This Row],[Store_ID]],Table6[Store_ID],Table6[Store Name],"Not Found")</f>
        <v>TrendMart Tirupati High Street</v>
      </c>
      <c r="S1994" s="2">
        <f>_xlfn.XLOOKUP(Table2[[#This Row],[Store_ID]],Table6[Store_ID],Table6[Monthly Target],"Missing Target")</f>
        <v>2000000</v>
      </c>
      <c r="T1994" s="2" t="str">
        <f>_xlfn.XLOOKUP(Table2[[#This Row],[Store_ID]],Table6[Store_ID],Table6[Region],"Not Found")</f>
        <v>South Zone 3</v>
      </c>
      <c r="U1994" s="2" t="s">
        <v>102</v>
      </c>
      <c r="V1994" s="2" t="str">
        <f>_xlfn.XLOOKUP(Table2[[#This Row],[Employee_ID]],Table5[Employee_ID],Table5[Employee Name],"Not Found")</f>
        <v>Chandra Reddy</v>
      </c>
      <c r="W1994" s="2">
        <v>3</v>
      </c>
      <c r="X1994" s="2">
        <v>821.63</v>
      </c>
      <c r="Y1994" s="2">
        <v>10</v>
      </c>
      <c r="Z1994" s="2">
        <v>246.49</v>
      </c>
      <c r="AA1994" s="2">
        <v>5</v>
      </c>
      <c r="AB1994" s="2">
        <v>110.92</v>
      </c>
      <c r="AC1994" s="2">
        <v>2329.3200000000002</v>
      </c>
      <c r="AD1994" s="2">
        <v>1650.03</v>
      </c>
      <c r="AE1994" s="2">
        <f t="shared" si="65"/>
        <v>568.37000000000023</v>
      </c>
      <c r="AF1994" s="2" t="s">
        <v>69</v>
      </c>
      <c r="AG1994" s="42">
        <f>IFERROR(Table2[[#This Row],[Profit]]/Table2[[#This Row],[Sales Amount]],0)</f>
        <v>0.24400683461267675</v>
      </c>
      <c r="AH1994" s="2" t="str">
        <f>TRIM(Table2[[#This Row],[Payment Modee]])</f>
        <v>Cash</v>
      </c>
      <c r="AI1994" s="2" t="s">
        <v>26</v>
      </c>
      <c r="AJ1994" s="2" t="s">
        <v>27</v>
      </c>
      <c r="AK1994" s="2" t="s">
        <v>1200</v>
      </c>
      <c r="AL1994" s="16" t="str">
        <f>IF(HOUR(Table2[[#This Row],[Order Time]])&lt;12,"Morning",IF(HOUR(Table2[[#This Row],[Order Time]])&lt;17,"Afternoon",IF(HOUR(Table2[[#This Row],[Order Time]])&lt;21,"Evening","Night")))</f>
        <v>Afternoon</v>
      </c>
      <c r="AM1994" s="16" t="s">
        <v>29</v>
      </c>
    </row>
    <row r="1995" spans="1:39" x14ac:dyDescent="0.25">
      <c r="A1995" s="13" t="s">
        <v>3851</v>
      </c>
      <c r="B1995" s="4">
        <v>45549</v>
      </c>
      <c r="C1995" s="2">
        <f>YEAR(Table2[[#This Row],[Invoice Date]])</f>
        <v>2024</v>
      </c>
      <c r="D1995" s="2" t="str">
        <f>TEXT(Table2[[#This Row],[Invoice Date]],"mmm")</f>
        <v>Sep</v>
      </c>
      <c r="E1995" s="2" t="str">
        <f>Table2[[#This Row],[Store_ID]]&amp;"-"&amp;Table2[[#This Row],[Year]]&amp;"-"&amp;Table2[[#This Row],[Month]]</f>
        <v>STR088-2024-Sep</v>
      </c>
      <c r="F1995" s="2" t="s">
        <v>686</v>
      </c>
      <c r="G1995" s="2" t="str">
        <f>_xlfn.XLOOKUP(Table2[[#This Row],[Customer_ID]],Table3[Customer_ID],Table3[Customer Name],"Not Found")</f>
        <v>Dinesh Chandran</v>
      </c>
      <c r="H1995" s="2" t="str">
        <f>_xlfn.XLOOKUP(Table2[[#This Row],[Customer_ID]],Table3[Customer_ID],Table3[Gender],"Female")</f>
        <v>Male</v>
      </c>
      <c r="I1995" s="2" t="str">
        <f>_xlfn.XLOOKUP(Table2[[#This Row],[Customer_ID]],Table3[Customer_ID],Table3[City],"Missing Memebership")</f>
        <v>Nizamabad</v>
      </c>
      <c r="J1995" s="2" t="str">
        <f>_xlfn.XLOOKUP(Table2[[#This Row],[Customer_ID]],Table3[Customer_ID],Table3[State],"Karnataka")</f>
        <v>Telangana</v>
      </c>
      <c r="K1995" s="2" t="str">
        <f>_xlfn.XLOOKUP(Table2[[#This Row],[Customer_ID]],Table3[Customer_ID],Table3[Membership],"Regular")</f>
        <v>Platinum</v>
      </c>
      <c r="L1995" s="2" t="s">
        <v>817</v>
      </c>
      <c r="M1995" s="2" t="str">
        <f>_xlfn.XLOOKUP(Table2[[#This Row],[Product_ID]],Table4[Product_ID],Table4[Product_Name],"Not Found")</f>
        <v>Fabindia Shirt Dress Navy Blue</v>
      </c>
      <c r="N1995" s="2" t="str">
        <f>_xlfn.XLOOKUP(Table2[[#This Row],[Product_ID]],Table4[Product_ID],Table4[Category],"Not Found")</f>
        <v>Women Dresses</v>
      </c>
      <c r="O1995" s="2" t="str">
        <f>_xlfn.XLOOKUP(Table2[[#This Row],[Product_ID]],Table4[Product_ID],Table4[Subcategory],"Not Found")</f>
        <v>Shirt Dress</v>
      </c>
      <c r="P1995" s="2" t="str">
        <f>_xlfn.XLOOKUP(Table2[[#This Row],[Product_ID]],Table4[Product_ID],Table4[Brand],"Missing Brand")</f>
        <v>Fabindia</v>
      </c>
      <c r="Q1995" s="2" t="s">
        <v>141</v>
      </c>
      <c r="R1995" s="2" t="str">
        <f>_xlfn.XLOOKUP(Table2[[#This Row],[Store_ID]],Table6[Store_ID],Table6[Store Name],"Not Found")</f>
        <v>TrendMart Warangal High Street</v>
      </c>
      <c r="S1995" s="2">
        <f>_xlfn.XLOOKUP(Table2[[#This Row],[Store_ID]],Table6[Store_ID],Table6[Monthly Target],"Missing Target")</f>
        <v>2000000</v>
      </c>
      <c r="T1995" s="2" t="str">
        <f>_xlfn.XLOOKUP(Table2[[#This Row],[Store_ID]],Table6[Store_ID],Table6[Region],"Not Found")</f>
        <v>South Zone 2</v>
      </c>
      <c r="U1995" s="2" t="s">
        <v>170</v>
      </c>
      <c r="V1995" s="2" t="str">
        <f>_xlfn.XLOOKUP(Table2[[#This Row],[Employee_ID]],Table5[Employee_ID],Table5[Employee Name],"Not Found")</f>
        <v>Ishwarya Shetty</v>
      </c>
      <c r="W1995" s="2">
        <v>1</v>
      </c>
      <c r="X1995" s="2">
        <v>1248.1300000000001</v>
      </c>
      <c r="Y1995" s="2">
        <v>30</v>
      </c>
      <c r="Z1995" s="2">
        <v>374.44</v>
      </c>
      <c r="AA1995" s="2">
        <v>12</v>
      </c>
      <c r="AB1995" s="2">
        <v>104.84</v>
      </c>
      <c r="AC1995" s="2">
        <v>978.53</v>
      </c>
      <c r="AD1995" s="2">
        <v>810.62</v>
      </c>
      <c r="AE1995" s="2">
        <f t="shared" si="65"/>
        <v>63.069999999999965</v>
      </c>
      <c r="AF1995" s="2" t="s">
        <v>35</v>
      </c>
      <c r="AG1995" s="42">
        <f>IFERROR(Table2[[#This Row],[Profit]]/Table2[[#This Row],[Sales Amount]],0)</f>
        <v>6.4453823592531614E-2</v>
      </c>
      <c r="AH1995" s="2" t="str">
        <f>TRIM(Table2[[#This Row],[Payment Modee]])</f>
        <v>Debit Card</v>
      </c>
      <c r="AI1995" s="2" t="s">
        <v>36</v>
      </c>
      <c r="AJ1995" s="2" t="s">
        <v>197</v>
      </c>
      <c r="AK1995" s="2" t="s">
        <v>1607</v>
      </c>
      <c r="AL1995" s="16" t="str">
        <f>IF(HOUR(Table2[[#This Row],[Order Time]])&lt;12,"Morning",IF(HOUR(Table2[[#This Row],[Order Time]])&lt;17,"Afternoon",IF(HOUR(Table2[[#This Row],[Order Time]])&lt;21,"Evening","Night")))</f>
        <v>Morning</v>
      </c>
      <c r="AM1995" s="16" t="s">
        <v>38</v>
      </c>
    </row>
    <row r="1996" spans="1:39" x14ac:dyDescent="0.25">
      <c r="A1996" s="13" t="s">
        <v>3852</v>
      </c>
      <c r="B1996" s="4">
        <v>45458</v>
      </c>
      <c r="C1996" s="2">
        <f>YEAR(Table2[[#This Row],[Invoice Date]])</f>
        <v>2024</v>
      </c>
      <c r="D1996" s="2" t="str">
        <f>TEXT(Table2[[#This Row],[Invoice Date]],"mmm")</f>
        <v>Jun</v>
      </c>
      <c r="E1996" s="2" t="str">
        <f>Table2[[#This Row],[Store_ID]]&amp;"-"&amp;Table2[[#This Row],[Year]]&amp;"-"&amp;Table2[[#This Row],[Month]]</f>
        <v>STR088-2024-Jun</v>
      </c>
      <c r="F1996" s="2" t="s">
        <v>1595</v>
      </c>
      <c r="G1996" s="2" t="str">
        <f>_xlfn.XLOOKUP(Table2[[#This Row],[Customer_ID]],Table3[Customer_ID],Table3[Customer Name],"Not Found")</f>
        <v>Sangeeta Chandran</v>
      </c>
      <c r="H1996" s="2" t="str">
        <f>_xlfn.XLOOKUP(Table2[[#This Row],[Customer_ID]],Table3[Customer_ID],Table3[Gender],"Female")</f>
        <v>Female</v>
      </c>
      <c r="I1996" s="2" t="str">
        <f>_xlfn.XLOOKUP(Table2[[#This Row],[Customer_ID]],Table3[Customer_ID],Table3[City],"Missing Memebership")</f>
        <v>Erode</v>
      </c>
      <c r="J1996" s="2" t="str">
        <f>_xlfn.XLOOKUP(Table2[[#This Row],[Customer_ID]],Table3[Customer_ID],Table3[State],"Karnataka")</f>
        <v>Tamil Nadu</v>
      </c>
      <c r="K1996" s="2" t="str">
        <f>_xlfn.XLOOKUP(Table2[[#This Row],[Customer_ID]],Table3[Customer_ID],Table3[Membership],"Regular")</f>
        <v>Silver</v>
      </c>
      <c r="L1996" s="2" t="s">
        <v>408</v>
      </c>
      <c r="M1996" s="2" t="str">
        <f>_xlfn.XLOOKUP(Table2[[#This Row],[Product_ID]],Table4[Product_ID],Table4[Product_Name],"Not Found")</f>
        <v>Indian Terrain Formal Top Maroon</v>
      </c>
      <c r="N1996" s="2" t="str">
        <f>_xlfn.XLOOKUP(Table2[[#This Row],[Product_ID]],Table4[Product_ID],Table4[Category],"Not Found")</f>
        <v>Women Tops</v>
      </c>
      <c r="O1996" s="2" t="str">
        <f>_xlfn.XLOOKUP(Table2[[#This Row],[Product_ID]],Table4[Product_ID],Table4[Subcategory],"Not Found")</f>
        <v>Formal Top</v>
      </c>
      <c r="P1996" s="2" t="str">
        <f>_xlfn.XLOOKUP(Table2[[#This Row],[Product_ID]],Table4[Product_ID],Table4[Brand],"Missing Brand")</f>
        <v>Indian Terrain</v>
      </c>
      <c r="Q1996" s="2" t="s">
        <v>141</v>
      </c>
      <c r="R1996" s="2" t="str">
        <f>_xlfn.XLOOKUP(Table2[[#This Row],[Store_ID]],Table6[Store_ID],Table6[Store Name],"Not Found")</f>
        <v>TrendMart Warangal High Street</v>
      </c>
      <c r="S1996" s="2">
        <f>_xlfn.XLOOKUP(Table2[[#This Row],[Store_ID]],Table6[Store_ID],Table6[Monthly Target],"Missing Target")</f>
        <v>2000000</v>
      </c>
      <c r="T1996" s="2" t="str">
        <f>_xlfn.XLOOKUP(Table2[[#This Row],[Store_ID]],Table6[Store_ID],Table6[Region],"Not Found")</f>
        <v>South Zone 2</v>
      </c>
      <c r="U1996" s="2" t="s">
        <v>417</v>
      </c>
      <c r="V1996" s="2" t="str">
        <f>_xlfn.XLOOKUP(Table2[[#This Row],[Employee_ID]],Table5[Employee_ID],Table5[Employee Name],"Not Found")</f>
        <v>Arjun Krishnan</v>
      </c>
      <c r="W1996" s="2">
        <v>2</v>
      </c>
      <c r="X1996" s="2">
        <v>742.48</v>
      </c>
      <c r="Y1996" s="2">
        <v>5</v>
      </c>
      <c r="Z1996" s="2">
        <v>74.25</v>
      </c>
      <c r="AA1996" s="2">
        <v>5</v>
      </c>
      <c r="AB1996" s="2">
        <v>70.540000000000006</v>
      </c>
      <c r="AC1996" s="2">
        <v>1481.25</v>
      </c>
      <c r="AD1996" s="2">
        <v>1095.3399999999999</v>
      </c>
      <c r="AE1996" s="2">
        <f t="shared" si="65"/>
        <v>315.37000000000006</v>
      </c>
      <c r="AF1996" s="2" t="s">
        <v>35</v>
      </c>
      <c r="AG1996" s="42">
        <f>IFERROR(Table2[[#This Row],[Profit]]/Table2[[#This Row],[Sales Amount]],0)</f>
        <v>0.21290801687763716</v>
      </c>
      <c r="AH1996" s="2" t="str">
        <f>TRIM(Table2[[#This Row],[Payment Modee]])</f>
        <v>Debit Card</v>
      </c>
      <c r="AI1996" s="2" t="s">
        <v>36</v>
      </c>
      <c r="AJ1996" s="2" t="s">
        <v>27</v>
      </c>
      <c r="AK1996" s="2" t="s">
        <v>264</v>
      </c>
      <c r="AL1996" s="16" t="str">
        <f>IF(HOUR(Table2[[#This Row],[Order Time]])&lt;12,"Morning",IF(HOUR(Table2[[#This Row],[Order Time]])&lt;17,"Afternoon",IF(HOUR(Table2[[#This Row],[Order Time]])&lt;21,"Evening","Night")))</f>
        <v>Evening</v>
      </c>
      <c r="AM1996" s="16" t="s">
        <v>38</v>
      </c>
    </row>
    <row r="1997" spans="1:39" x14ac:dyDescent="0.25">
      <c r="A1997" s="13" t="s">
        <v>3853</v>
      </c>
      <c r="B1997" s="4">
        <v>45459</v>
      </c>
      <c r="C1997" s="2">
        <f>YEAR(Table2[[#This Row],[Invoice Date]])</f>
        <v>2024</v>
      </c>
      <c r="D1997" s="2" t="str">
        <f>TEXT(Table2[[#This Row],[Invoice Date]],"mmm")</f>
        <v>Jun</v>
      </c>
      <c r="E1997" s="2" t="str">
        <f>Table2[[#This Row],[Store_ID]]&amp;"-"&amp;Table2[[#This Row],[Year]]&amp;"-"&amp;Table2[[#This Row],[Month]]</f>
        <v>STR088-2024-Jun</v>
      </c>
      <c r="F1997" s="2" t="s">
        <v>393</v>
      </c>
      <c r="G1997" s="2" t="str">
        <f>_xlfn.XLOOKUP(Table2[[#This Row],[Customer_ID]],Table3[Customer_ID],Table3[Customer Name],"Not Found")</f>
        <v>Kiran Gupta</v>
      </c>
      <c r="H1997" s="2" t="str">
        <f>_xlfn.XLOOKUP(Table2[[#This Row],[Customer_ID]],Table3[Customer_ID],Table3[Gender],"Female")</f>
        <v>Male</v>
      </c>
      <c r="I1997" s="2" t="str">
        <f>_xlfn.XLOOKUP(Table2[[#This Row],[Customer_ID]],Table3[Customer_ID],Table3[City],"Missing Memebership")</f>
        <v>Vellore</v>
      </c>
      <c r="J1997" s="2" t="str">
        <f>_xlfn.XLOOKUP(Table2[[#This Row],[Customer_ID]],Table3[Customer_ID],Table3[State],"Karnataka")</f>
        <v>Tamil Nadu</v>
      </c>
      <c r="K1997" s="2" t="str">
        <f>_xlfn.XLOOKUP(Table2[[#This Row],[Customer_ID]],Table3[Customer_ID],Table3[Membership],"Regular")</f>
        <v>Gold</v>
      </c>
      <c r="L1997" s="2" t="s">
        <v>544</v>
      </c>
      <c r="M1997" s="2" t="str">
        <f>_xlfn.XLOOKUP(Table2[[#This Row],[Product_ID]],Table4[Product_ID],Table4[Product_Name],"Not Found")</f>
        <v>Flying Machine Sunglasses Teal</v>
      </c>
      <c r="N1997" s="2" t="str">
        <f>_xlfn.XLOOKUP(Table2[[#This Row],[Product_ID]],Table4[Product_ID],Table4[Category],"Not Found")</f>
        <v>Accessories</v>
      </c>
      <c r="O1997" s="2" t="str">
        <f>_xlfn.XLOOKUP(Table2[[#This Row],[Product_ID]],Table4[Product_ID],Table4[Subcategory],"Not Found")</f>
        <v>Sunglasses</v>
      </c>
      <c r="P1997" s="2" t="str">
        <f>_xlfn.XLOOKUP(Table2[[#This Row],[Product_ID]],Table4[Product_ID],Table4[Brand],"Missing Brand")</f>
        <v>Flying Machine</v>
      </c>
      <c r="Q1997" s="2" t="s">
        <v>141</v>
      </c>
      <c r="R1997" s="2" t="str">
        <f>_xlfn.XLOOKUP(Table2[[#This Row],[Store_ID]],Table6[Store_ID],Table6[Store Name],"Not Found")</f>
        <v>TrendMart Warangal High Street</v>
      </c>
      <c r="S1997" s="2">
        <f>_xlfn.XLOOKUP(Table2[[#This Row],[Store_ID]],Table6[Store_ID],Table6[Monthly Target],"Missing Target")</f>
        <v>2000000</v>
      </c>
      <c r="T1997" s="2" t="str">
        <f>_xlfn.XLOOKUP(Table2[[#This Row],[Store_ID]],Table6[Store_ID],Table6[Region],"Not Found")</f>
        <v>South Zone 2</v>
      </c>
      <c r="U1997" s="2" t="s">
        <v>55</v>
      </c>
      <c r="V1997" s="2" t="str">
        <f>_xlfn.XLOOKUP(Table2[[#This Row],[Employee_ID]],Table5[Employee_ID],Table5[Employee Name],"Not Found")</f>
        <v>Padma Gounder</v>
      </c>
      <c r="W1997" s="2">
        <v>1</v>
      </c>
      <c r="X1997" s="2">
        <v>298.56</v>
      </c>
      <c r="Y1997" s="2">
        <v>10</v>
      </c>
      <c r="Z1997" s="2">
        <v>29.86</v>
      </c>
      <c r="AA1997" s="2">
        <v>5</v>
      </c>
      <c r="AB1997" s="2">
        <v>13.44</v>
      </c>
      <c r="AC1997" s="2">
        <v>282.14</v>
      </c>
      <c r="AD1997" s="2">
        <v>171.9</v>
      </c>
      <c r="AE1997" s="2">
        <f t="shared" si="65"/>
        <v>96.799999999999983</v>
      </c>
      <c r="AF1997" s="2" t="s">
        <v>35</v>
      </c>
      <c r="AG1997" s="42">
        <f>IFERROR(Table2[[#This Row],[Profit]]/Table2[[#This Row],[Sales Amount]],0)</f>
        <v>0.34309208194513358</v>
      </c>
      <c r="AH1997" s="2" t="str">
        <f>TRIM(Table2[[#This Row],[Payment Modee]])</f>
        <v>Debit Card</v>
      </c>
      <c r="AI1997" s="2" t="s">
        <v>36</v>
      </c>
      <c r="AJ1997" s="2" t="s">
        <v>27</v>
      </c>
      <c r="AK1997" s="2" t="s">
        <v>1115</v>
      </c>
      <c r="AL1997" s="16" t="str">
        <f>IF(HOUR(Table2[[#This Row],[Order Time]])&lt;12,"Morning",IF(HOUR(Table2[[#This Row],[Order Time]])&lt;17,"Afternoon",IF(HOUR(Table2[[#This Row],[Order Time]])&lt;21,"Evening","Night")))</f>
        <v>Afternoon</v>
      </c>
      <c r="AM1997" s="16" t="s">
        <v>38</v>
      </c>
    </row>
    <row r="1998" spans="1:39" x14ac:dyDescent="0.25">
      <c r="A1998" s="13" t="s">
        <v>3854</v>
      </c>
      <c r="B1998" s="4">
        <v>45562</v>
      </c>
      <c r="C1998" s="2">
        <f>YEAR(Table2[[#This Row],[Invoice Date]])</f>
        <v>2024</v>
      </c>
      <c r="D1998" s="2" t="str">
        <f>TEXT(Table2[[#This Row],[Invoice Date]],"mmm")</f>
        <v>Sep</v>
      </c>
      <c r="E1998" s="2" t="str">
        <f>Table2[[#This Row],[Store_ID]]&amp;"-"&amp;Table2[[#This Row],[Year]]&amp;"-"&amp;Table2[[#This Row],[Month]]</f>
        <v>STR005-2024-Sep</v>
      </c>
      <c r="F1998" s="2" t="s">
        <v>21</v>
      </c>
      <c r="G1998" s="2" t="str">
        <f>_xlfn.XLOOKUP(Table2[[#This Row],[Customer_ID]],Table3[Customer_ID],Table3[Customer Name],"Not Found")</f>
        <v>Dhruv Achari</v>
      </c>
      <c r="H1998" s="2" t="str">
        <f>_xlfn.XLOOKUP(Table2[[#This Row],[Customer_ID]],Table3[Customer_ID],Table3[Gender],"Female")</f>
        <v>Male</v>
      </c>
      <c r="I1998" s="2" t="str">
        <f>_xlfn.XLOOKUP(Table2[[#This Row],[Customer_ID]],Table3[Customer_ID],Table3[City],"Missing Memebership")</f>
        <v>Kollam</v>
      </c>
      <c r="J1998" s="2" t="str">
        <f>_xlfn.XLOOKUP(Table2[[#This Row],[Customer_ID]],Table3[Customer_ID],Table3[State],"Karnataka")</f>
        <v>Kerala</v>
      </c>
      <c r="K1998" s="2" t="str">
        <f>_xlfn.XLOOKUP(Table2[[#This Row],[Customer_ID]],Table3[Customer_ID],Table3[Membership],"Regular")</f>
        <v>Regular</v>
      </c>
      <c r="L1998" s="2" t="s">
        <v>2641</v>
      </c>
      <c r="M1998" s="2" t="str">
        <f>_xlfn.XLOOKUP(Table2[[#This Row],[Product_ID]],Table4[Product_ID],Table4[Product_Name],"Not Found")</f>
        <v>Libas Polo Peach</v>
      </c>
      <c r="N1998" s="2" t="str">
        <f>_xlfn.XLOOKUP(Table2[[#This Row],[Product_ID]],Table4[Product_ID],Table4[Category],"Not Found")</f>
        <v>Men T-Shirts</v>
      </c>
      <c r="O1998" s="2" t="str">
        <f>_xlfn.XLOOKUP(Table2[[#This Row],[Product_ID]],Table4[Product_ID],Table4[Subcategory],"Not Found")</f>
        <v>Polo</v>
      </c>
      <c r="P1998" s="2" t="str">
        <f>_xlfn.XLOOKUP(Table2[[#This Row],[Product_ID]],Table4[Product_ID],Table4[Brand],"Missing Brand")</f>
        <v>Libas</v>
      </c>
      <c r="Q1998" s="2" t="s">
        <v>152</v>
      </c>
      <c r="R1998" s="2" t="str">
        <f>_xlfn.XLOOKUP(Table2[[#This Row],[Store_ID]],Table6[Store_ID],Table6[Store Name],"Not Found")</f>
        <v>TrendMart Kochi High Street</v>
      </c>
      <c r="S1998" s="2">
        <f>_xlfn.XLOOKUP(Table2[[#This Row],[Store_ID]],Table6[Store_ID],Table6[Monthly Target],"Missing Target")</f>
        <v>2000000</v>
      </c>
      <c r="T1998" s="2" t="str">
        <f>_xlfn.XLOOKUP(Table2[[#This Row],[Store_ID]],Table6[Store_ID],Table6[Region],"Not Found")</f>
        <v>South Zone 1</v>
      </c>
      <c r="U1998" s="2" t="s">
        <v>176</v>
      </c>
      <c r="V1998" s="2" t="str">
        <f>_xlfn.XLOOKUP(Table2[[#This Row],[Employee_ID]],Table5[Employee_ID],Table5[Employee Name],"Not Found")</f>
        <v>Malathi Varma</v>
      </c>
      <c r="W1998" s="2">
        <v>5</v>
      </c>
      <c r="X1998" s="2">
        <v>651.4</v>
      </c>
      <c r="Y1998" s="2">
        <v>30</v>
      </c>
      <c r="Z1998" s="2">
        <v>977.1</v>
      </c>
      <c r="AA1998" s="2">
        <v>5</v>
      </c>
      <c r="AB1998" s="2">
        <v>114</v>
      </c>
      <c r="AC1998" s="2">
        <v>2393.9</v>
      </c>
      <c r="AD1998" s="2">
        <v>2019.5</v>
      </c>
      <c r="AE1998" s="2">
        <f t="shared" si="65"/>
        <v>260.40000000000009</v>
      </c>
      <c r="AF1998" s="2" t="s">
        <v>56</v>
      </c>
      <c r="AG1998" s="42">
        <f>IFERROR(Table2[[#This Row],[Profit]]/Table2[[#This Row],[Sales Amount]],0)</f>
        <v>0.10877647353690634</v>
      </c>
      <c r="AH1998" s="2" t="str">
        <f>TRIM(Table2[[#This Row],[Payment Modee]])</f>
        <v>Credit Card</v>
      </c>
      <c r="AI1998" s="2" t="s">
        <v>26</v>
      </c>
      <c r="AJ1998" s="2" t="s">
        <v>27</v>
      </c>
      <c r="AK1998" s="2" t="s">
        <v>2269</v>
      </c>
      <c r="AL1998" s="16" t="str">
        <f>IF(HOUR(Table2[[#This Row],[Order Time]])&lt;12,"Morning",IF(HOUR(Table2[[#This Row],[Order Time]])&lt;17,"Afternoon",IF(HOUR(Table2[[#This Row],[Order Time]])&lt;21,"Evening","Night")))</f>
        <v>Night</v>
      </c>
      <c r="AM1998" s="16" t="s">
        <v>29</v>
      </c>
    </row>
    <row r="1999" spans="1:39" x14ac:dyDescent="0.25">
      <c r="A1999" s="13" t="s">
        <v>3855</v>
      </c>
      <c r="B1999" s="4">
        <v>45646</v>
      </c>
      <c r="C1999" s="2">
        <f>YEAR(Table2[[#This Row],[Invoice Date]])</f>
        <v>2024</v>
      </c>
      <c r="D1999" s="2" t="str">
        <f>TEXT(Table2[[#This Row],[Invoice Date]],"mmm")</f>
        <v>Dec</v>
      </c>
      <c r="E1999" s="2" t="str">
        <f>Table2[[#This Row],[Store_ID]]&amp;"-"&amp;Table2[[#This Row],[Year]]&amp;"-"&amp;Table2[[#This Row],[Month]]</f>
        <v>STR080-2024-Dec</v>
      </c>
      <c r="F1999" s="2" t="s">
        <v>3449</v>
      </c>
      <c r="G1999" s="2" t="str">
        <f>_xlfn.XLOOKUP(Table2[[#This Row],[Customer_ID]],Table3[Customer_ID],Table3[Customer Name],"Not Found")</f>
        <v>Chitra Varma</v>
      </c>
      <c r="H1999" s="2" t="str">
        <f>_xlfn.XLOOKUP(Table2[[#This Row],[Customer_ID]],Table3[Customer_ID],Table3[Gender],"Female")</f>
        <v>Female</v>
      </c>
      <c r="I1999" s="2" t="str">
        <f>_xlfn.XLOOKUP(Table2[[#This Row],[Customer_ID]],Table3[Customer_ID],Table3[City],"Missing Memebership")</f>
        <v>Nizamabad</v>
      </c>
      <c r="J1999" s="2" t="str">
        <f>_xlfn.XLOOKUP(Table2[[#This Row],[Customer_ID]],Table3[Customer_ID],Table3[State],"Karnataka")</f>
        <v>Telangana</v>
      </c>
      <c r="K1999" s="2" t="str">
        <f>_xlfn.XLOOKUP(Table2[[#This Row],[Customer_ID]],Table3[Customer_ID],Table3[Membership],"Regular")</f>
        <v>Silver</v>
      </c>
      <c r="L1999" s="2" t="s">
        <v>101</v>
      </c>
      <c r="M1999" s="2" t="str">
        <f>_xlfn.XLOOKUP(Table2[[#This Row],[Product_ID]],Table4[Product_ID],Table4[Product_Name],"Not Found")</f>
        <v>Global Desi Analog Watch Cream</v>
      </c>
      <c r="N1999" s="2" t="str">
        <f>_xlfn.XLOOKUP(Table2[[#This Row],[Product_ID]],Table4[Product_ID],Table4[Category],"Not Found")</f>
        <v>Watches</v>
      </c>
      <c r="O1999" s="2" t="str">
        <f>_xlfn.XLOOKUP(Table2[[#This Row],[Product_ID]],Table4[Product_ID],Table4[Subcategory],"Not Found")</f>
        <v>Analog Watch</v>
      </c>
      <c r="P1999" s="2" t="str">
        <f>_xlfn.XLOOKUP(Table2[[#This Row],[Product_ID]],Table4[Product_ID],Table4[Brand],"Missing Brand")</f>
        <v>Global Desi</v>
      </c>
      <c r="Q1999" s="2" t="s">
        <v>214</v>
      </c>
      <c r="R1999" s="2" t="str">
        <f>_xlfn.XLOOKUP(Table2[[#This Row],[Store_ID]],Table6[Store_ID],Table6[Store Name],"Not Found")</f>
        <v>TrendMart Kochi High Street</v>
      </c>
      <c r="S1999" s="2">
        <f>_xlfn.XLOOKUP(Table2[[#This Row],[Store_ID]],Table6[Store_ID],Table6[Monthly Target],"Missing Target")</f>
        <v>2000000</v>
      </c>
      <c r="T1999" s="2" t="str">
        <f>_xlfn.XLOOKUP(Table2[[#This Row],[Store_ID]],Table6[Store_ID],Table6[Region],"Not Found")</f>
        <v>South Zone 1</v>
      </c>
      <c r="U1999" s="2" t="s">
        <v>465</v>
      </c>
      <c r="V1999" s="2" t="str">
        <f>_xlfn.XLOOKUP(Table2[[#This Row],[Employee_ID]],Table5[Employee_ID],Table5[Employee Name],"Not Found")</f>
        <v>Vinod Hegde</v>
      </c>
      <c r="W1999" s="2">
        <v>4</v>
      </c>
      <c r="X1999" s="2">
        <v>5400.85</v>
      </c>
      <c r="Y1999" s="2">
        <v>20</v>
      </c>
      <c r="Z1999" s="2">
        <v>4320.68</v>
      </c>
      <c r="AA1999" s="2">
        <v>12</v>
      </c>
      <c r="AB1999" s="2">
        <v>2073.9299999999998</v>
      </c>
      <c r="AC1999" s="2">
        <v>19356.650000000001</v>
      </c>
      <c r="AD1999" s="2">
        <v>15883.44</v>
      </c>
      <c r="AE1999" s="2">
        <f t="shared" si="65"/>
        <v>1399.2800000000011</v>
      </c>
      <c r="AF1999" s="2" t="s">
        <v>136</v>
      </c>
      <c r="AG1999" s="42">
        <f>IFERROR(Table2[[#This Row],[Profit]]/Table2[[#This Row],[Sales Amount]],0)</f>
        <v>7.2289368253287675E-2</v>
      </c>
      <c r="AH1999" s="2" t="str">
        <f>TRIM(Table2[[#This Row],[Payment Modee]])</f>
        <v>EMI</v>
      </c>
      <c r="AI1999" s="2" t="s">
        <v>26</v>
      </c>
      <c r="AJ1999" s="2" t="s">
        <v>27</v>
      </c>
      <c r="AK1999" s="2" t="s">
        <v>1123</v>
      </c>
      <c r="AL1999" s="16" t="str">
        <f>IF(HOUR(Table2[[#This Row],[Order Time]])&lt;12,"Morning",IF(HOUR(Table2[[#This Row],[Order Time]])&lt;17,"Afternoon",IF(HOUR(Table2[[#This Row],[Order Time]])&lt;21,"Evening","Night")))</f>
        <v>Morning</v>
      </c>
      <c r="AM1999" s="16" t="s">
        <v>29</v>
      </c>
    </row>
    <row r="2000" spans="1:39" x14ac:dyDescent="0.25">
      <c r="A2000" s="13" t="s">
        <v>3856</v>
      </c>
      <c r="B2000" s="4">
        <v>45516</v>
      </c>
      <c r="C2000" s="2">
        <f>YEAR(Table2[[#This Row],[Invoice Date]])</f>
        <v>2024</v>
      </c>
      <c r="D2000" s="2" t="str">
        <f>TEXT(Table2[[#This Row],[Invoice Date]],"mmm")</f>
        <v>Aug</v>
      </c>
      <c r="E2000" s="2" t="str">
        <f>Table2[[#This Row],[Store_ID]]&amp;"-"&amp;Table2[[#This Row],[Year]]&amp;"-"&amp;Table2[[#This Row],[Month]]</f>
        <v>STR058-2024-Aug</v>
      </c>
      <c r="F2000" s="2" t="s">
        <v>3303</v>
      </c>
      <c r="G2000" s="2" t="str">
        <f>_xlfn.XLOOKUP(Table2[[#This Row],[Customer_ID]],Table3[Customer_ID],Table3[Customer Name],"Not Found")</f>
        <v>Jaya Sundaram</v>
      </c>
      <c r="H2000" s="2" t="str">
        <f>_xlfn.XLOOKUP(Table2[[#This Row],[Customer_ID]],Table3[Customer_ID],Table3[Gender],"Female")</f>
        <v>Female</v>
      </c>
      <c r="I2000" s="2" t="str">
        <f>_xlfn.XLOOKUP(Table2[[#This Row],[Customer_ID]],Table3[Customer_ID],Table3[City],"Missing Memebership")</f>
        <v>Hubballi</v>
      </c>
      <c r="J2000" s="2" t="str">
        <f>_xlfn.XLOOKUP(Table2[[#This Row],[Customer_ID]],Table3[Customer_ID],Table3[State],"Karnataka")</f>
        <v>Karnataka</v>
      </c>
      <c r="K2000" s="2" t="str">
        <f>_xlfn.XLOOKUP(Table2[[#This Row],[Customer_ID]],Table3[Customer_ID],Table3[Membership],"Regular")</f>
        <v>Gold</v>
      </c>
      <c r="L2000" s="2" t="s">
        <v>281</v>
      </c>
      <c r="M2000" s="2" t="str">
        <f>_xlfn.XLOOKUP(Table2[[#This Row],[Product_ID]],Table4[Product_ID],Table4[Product_Name],"Not Found")</f>
        <v>Nalli Silks Round Neck White</v>
      </c>
      <c r="N2000" s="2" t="str">
        <f>_xlfn.XLOOKUP(Table2[[#This Row],[Product_ID]],Table4[Product_ID],Table4[Category],"Not Found")</f>
        <v>Men T-Shirts</v>
      </c>
      <c r="O2000" s="2" t="str">
        <f>_xlfn.XLOOKUP(Table2[[#This Row],[Product_ID]],Table4[Product_ID],Table4[Subcategory],"Not Found")</f>
        <v>Round Neck</v>
      </c>
      <c r="P2000" s="2" t="str">
        <f>_xlfn.XLOOKUP(Table2[[#This Row],[Product_ID]],Table4[Product_ID],Table4[Brand],"Missing Brand")</f>
        <v>Nalli Silks</v>
      </c>
      <c r="Q2000" s="2" t="s">
        <v>54</v>
      </c>
      <c r="R2000" s="2" t="str">
        <f>_xlfn.XLOOKUP(Table2[[#This Row],[Store_ID]],Table6[Store_ID],Table6[Store Name],"Not Found")</f>
        <v>TrendMart Thoothukudi Flagship</v>
      </c>
      <c r="S2000" s="2">
        <f>_xlfn.XLOOKUP(Table2[[#This Row],[Store_ID]],Table6[Store_ID],Table6[Monthly Target],"Missing Target")</f>
        <v>1200000</v>
      </c>
      <c r="T2000" s="2" t="str">
        <f>_xlfn.XLOOKUP(Table2[[#This Row],[Store_ID]],Table6[Store_ID],Table6[Region],"Not Found")</f>
        <v>South Zone 1</v>
      </c>
      <c r="U2000" s="2" t="s">
        <v>220</v>
      </c>
      <c r="V2000" s="2" t="str">
        <f>_xlfn.XLOOKUP(Table2[[#This Row],[Employee_ID]],Table5[Employee_ID],Table5[Employee Name],"Not Found")</f>
        <v>Vasanthi Kamath</v>
      </c>
      <c r="W2000" s="2">
        <v>2</v>
      </c>
      <c r="X2000" s="2">
        <v>463.42</v>
      </c>
      <c r="Y2000" s="2">
        <v>10</v>
      </c>
      <c r="Z2000" s="2">
        <v>92.68</v>
      </c>
      <c r="AA2000" s="2">
        <v>5</v>
      </c>
      <c r="AB2000" s="2">
        <v>41.71</v>
      </c>
      <c r="AC2000" s="2">
        <v>875.87</v>
      </c>
      <c r="AD2000" s="2">
        <v>590</v>
      </c>
      <c r="AE2000" s="2">
        <f t="shared" si="65"/>
        <v>244.16</v>
      </c>
      <c r="AF2000" s="2" t="s">
        <v>69</v>
      </c>
      <c r="AG2000" s="42">
        <f>IFERROR(Table2[[#This Row],[Profit]]/Table2[[#This Row],[Sales Amount]],0)</f>
        <v>0.27876283010035735</v>
      </c>
      <c r="AH2000" s="2" t="str">
        <f>TRIM(Table2[[#This Row],[Payment Modee]])</f>
        <v>Cash</v>
      </c>
      <c r="AI2000" s="2" t="s">
        <v>36</v>
      </c>
      <c r="AJ2000" s="2" t="s">
        <v>27</v>
      </c>
      <c r="AK2000" s="2" t="s">
        <v>2387</v>
      </c>
      <c r="AL2000" s="16" t="str">
        <f>IF(HOUR(Table2[[#This Row],[Order Time]])&lt;12,"Morning",IF(HOUR(Table2[[#This Row],[Order Time]])&lt;17,"Afternoon",IF(HOUR(Table2[[#This Row],[Order Time]])&lt;21,"Evening","Night")))</f>
        <v>Afternoon</v>
      </c>
      <c r="AM2000" s="16" t="s">
        <v>29</v>
      </c>
    </row>
    <row r="2001" spans="1:39" x14ac:dyDescent="0.25">
      <c r="A2001" s="13" t="s">
        <v>3857</v>
      </c>
      <c r="B2001" s="4">
        <v>45419</v>
      </c>
      <c r="C2001" s="2">
        <f>YEAR(Table2[[#This Row],[Invoice Date]])</f>
        <v>2024</v>
      </c>
      <c r="D2001" s="2" t="str">
        <f>TEXT(Table2[[#This Row],[Invoice Date]],"mmm")</f>
        <v>May</v>
      </c>
      <c r="E2001" s="2" t="str">
        <f>Table2[[#This Row],[Store_ID]]&amp;"-"&amp;Table2[[#This Row],[Year]]&amp;"-"&amp;Table2[[#This Row],[Month]]</f>
        <v>STR034-2024-May</v>
      </c>
      <c r="F2001" s="2" t="s">
        <v>1852</v>
      </c>
      <c r="G2001" s="2" t="str">
        <f>_xlfn.XLOOKUP(Table2[[#This Row],[Customer_ID]],Table3[Customer_ID],Table3[Customer Name],"Not Found")</f>
        <v>Varsha Kamath</v>
      </c>
      <c r="H2001" s="2" t="str">
        <f>_xlfn.XLOOKUP(Table2[[#This Row],[Customer_ID]],Table3[Customer_ID],Table3[Gender],"Female")</f>
        <v>Female</v>
      </c>
      <c r="I2001" s="2" t="str">
        <f>_xlfn.XLOOKUP(Table2[[#This Row],[Customer_ID]],Table3[Customer_ID],Table3[City],"Missing Memebership")</f>
        <v>Thiruvananthapuram</v>
      </c>
      <c r="J2001" s="2" t="str">
        <f>_xlfn.XLOOKUP(Table2[[#This Row],[Customer_ID]],Table3[Customer_ID],Table3[State],"Karnataka")</f>
        <v>Kerala</v>
      </c>
      <c r="K2001" s="2" t="str">
        <f>_xlfn.XLOOKUP(Table2[[#This Row],[Customer_ID]],Table3[Customer_ID],Table3[Membership],"Regular")</f>
        <v>Silver</v>
      </c>
      <c r="L2001" s="2" t="s">
        <v>1070</v>
      </c>
      <c r="M2001" s="2" t="str">
        <f>_xlfn.XLOOKUP(Table2[[#This Row],[Product_ID]],Table4[Product_ID],Table4[Product_Name],"Not Found")</f>
        <v>Sparx Slippers Red</v>
      </c>
      <c r="N2001" s="2" t="str">
        <f>_xlfn.XLOOKUP(Table2[[#This Row],[Product_ID]],Table4[Product_ID],Table4[Category],"Not Found")</f>
        <v>Footwear</v>
      </c>
      <c r="O2001" s="2" t="str">
        <f>_xlfn.XLOOKUP(Table2[[#This Row],[Product_ID]],Table4[Product_ID],Table4[Subcategory],"Not Found")</f>
        <v>Slippers</v>
      </c>
      <c r="P2001" s="2" t="str">
        <f>_xlfn.XLOOKUP(Table2[[#This Row],[Product_ID]],Table4[Product_ID],Table4[Brand],"Missing Brand")</f>
        <v>Sparx</v>
      </c>
      <c r="Q2001" s="2" t="s">
        <v>1572</v>
      </c>
      <c r="R2001" s="2" t="str">
        <f>_xlfn.XLOOKUP(Table2[[#This Row],[Store_ID]],Table6[Store_ID],Table6[Store Name],"Not Found")</f>
        <v>TrendMart Warangal Standard</v>
      </c>
      <c r="S2001" s="2">
        <f>_xlfn.XLOOKUP(Table2[[#This Row],[Store_ID]],Table6[Store_ID],Table6[Monthly Target],"Missing Target")</f>
        <v>1200000</v>
      </c>
      <c r="T2001" s="2" t="str">
        <f>_xlfn.XLOOKUP(Table2[[#This Row],[Store_ID]],Table6[Store_ID],Table6[Region],"Not Found")</f>
        <v>South Zone 2</v>
      </c>
      <c r="U2001" s="2" t="s">
        <v>24</v>
      </c>
      <c r="V2001" s="2" t="str">
        <f>_xlfn.XLOOKUP(Table2[[#This Row],[Employee_ID]],Table5[Employee_ID],Table5[Employee Name],"Not Found")</f>
        <v>Manoj Ramachandran</v>
      </c>
      <c r="W2001" s="2">
        <v>1</v>
      </c>
      <c r="X2001" s="2">
        <v>1734.92</v>
      </c>
      <c r="Y2001" s="2">
        <v>10</v>
      </c>
      <c r="Z2001" s="2">
        <v>173.49</v>
      </c>
      <c r="AA2001" s="2">
        <v>12</v>
      </c>
      <c r="AB2001" s="2">
        <v>187.37</v>
      </c>
      <c r="AC2001" s="2">
        <v>1748.8</v>
      </c>
      <c r="AD2001" s="2">
        <v>1145.21</v>
      </c>
      <c r="AE2001" s="2">
        <f t="shared" ref="AE2001:AE2020" si="66">(AC2001-AD2001-AB2001)</f>
        <v>416.21999999999991</v>
      </c>
      <c r="AF2001" s="2" t="s">
        <v>69</v>
      </c>
      <c r="AG2001" s="42">
        <f>IFERROR(Table2[[#This Row],[Profit]]/Table2[[#This Row],[Sales Amount]],0)</f>
        <v>0.23800320219579135</v>
      </c>
      <c r="AH2001" s="2" t="str">
        <f>TRIM(Table2[[#This Row],[Payment Modee]])</f>
        <v>Cash</v>
      </c>
      <c r="AI2001" s="2" t="s">
        <v>26</v>
      </c>
      <c r="AJ2001" s="2" t="s">
        <v>27</v>
      </c>
      <c r="AK2001" s="2" t="s">
        <v>844</v>
      </c>
      <c r="AL2001" s="16" t="str">
        <f>IF(HOUR(Table2[[#This Row],[Order Time]])&lt;12,"Morning",IF(HOUR(Table2[[#This Row],[Order Time]])&lt;17,"Afternoon",IF(HOUR(Table2[[#This Row],[Order Time]])&lt;21,"Evening","Night")))</f>
        <v>Evening</v>
      </c>
      <c r="AM2001" s="16" t="s">
        <v>29</v>
      </c>
    </row>
    <row r="2002" spans="1:39" x14ac:dyDescent="0.25">
      <c r="A2002" s="13" t="s">
        <v>3858</v>
      </c>
      <c r="B2002" s="4">
        <v>45698</v>
      </c>
      <c r="C2002" s="2">
        <f>YEAR(Table2[[#This Row],[Invoice Date]])</f>
        <v>2025</v>
      </c>
      <c r="D2002" s="2" t="str">
        <f>TEXT(Table2[[#This Row],[Invoice Date]],"mmm")</f>
        <v>Feb</v>
      </c>
      <c r="E2002" s="2" t="str">
        <f>Table2[[#This Row],[Store_ID]]&amp;"-"&amp;Table2[[#This Row],[Year]]&amp;"-"&amp;Table2[[#This Row],[Month]]</f>
        <v>STR074-2025-Feb</v>
      </c>
      <c r="F2002" s="2" t="s">
        <v>2308</v>
      </c>
      <c r="G2002" s="2" t="str">
        <f>_xlfn.XLOOKUP(Table2[[#This Row],[Customer_ID]],Table3[Customer_ID],Table3[Customer Name],"Not Found")</f>
        <v>Saranya Prasad</v>
      </c>
      <c r="H2002" s="2" t="str">
        <f>_xlfn.XLOOKUP(Table2[[#This Row],[Customer_ID]],Table3[Customer_ID],Table3[Gender],"Female")</f>
        <v>Female</v>
      </c>
      <c r="I2002" s="2" t="str">
        <f>_xlfn.XLOOKUP(Table2[[#This Row],[Customer_ID]],Table3[Customer_ID],Table3[City],"Missing Memebership")</f>
        <v>Alappuzha</v>
      </c>
      <c r="J2002" s="2" t="str">
        <f>_xlfn.XLOOKUP(Table2[[#This Row],[Customer_ID]],Table3[Customer_ID],Table3[State],"Karnataka")</f>
        <v>Kerala</v>
      </c>
      <c r="K2002" s="2" t="str">
        <f>_xlfn.XLOOKUP(Table2[[#This Row],[Customer_ID]],Table3[Customer_ID],Table3[Membership],"Regular")</f>
        <v>GOLD</v>
      </c>
      <c r="L2002" s="2" t="s">
        <v>430</v>
      </c>
      <c r="M2002" s="2" t="str">
        <f>_xlfn.XLOOKUP(Table2[[#This Row],[Product_ID]],Table4[Product_ID],Table4[Product_Name],"Not Found")</f>
        <v>US Polo Assn Bootcut Black</v>
      </c>
      <c r="N2002" s="2" t="str">
        <f>_xlfn.XLOOKUP(Table2[[#This Row],[Product_ID]],Table4[Product_ID],Table4[Category],"Not Found")</f>
        <v>Women Jeans</v>
      </c>
      <c r="O2002" s="2" t="str">
        <f>_xlfn.XLOOKUP(Table2[[#This Row],[Product_ID]],Table4[Product_ID],Table4[Subcategory],"Not Found")</f>
        <v>Bootcut</v>
      </c>
      <c r="P2002" s="2" t="str">
        <f>_xlfn.XLOOKUP(Table2[[#This Row],[Product_ID]],Table4[Product_ID],Table4[Brand],"Missing Brand")</f>
        <v>US Polo Assn</v>
      </c>
      <c r="Q2002" s="2" t="s">
        <v>61</v>
      </c>
      <c r="R2002" s="2" t="str">
        <f>_xlfn.XLOOKUP(Table2[[#This Row],[Store_ID]],Table6[Store_ID],Table6[Store Name],"Not Found")</f>
        <v>TrendMart Kurnool High Street</v>
      </c>
      <c r="S2002" s="2">
        <f>_xlfn.XLOOKUP(Table2[[#This Row],[Store_ID]],Table6[Store_ID],Table6[Monthly Target],"Missing Target")</f>
        <v>1200000</v>
      </c>
      <c r="T2002" s="2" t="str">
        <f>_xlfn.XLOOKUP(Table2[[#This Row],[Store_ID]],Table6[Store_ID],Table6[Region],"Not Found")</f>
        <v>South Zone 3</v>
      </c>
      <c r="U2002" s="2" t="s">
        <v>147</v>
      </c>
      <c r="V2002" s="2" t="str">
        <f>_xlfn.XLOOKUP(Table2[[#This Row],[Employee_ID]],Table5[Employee_ID],Table5[Employee Name],"Not Found")</f>
        <v>Logesh Gopalakrishnan</v>
      </c>
      <c r="W2002" s="2">
        <v>5</v>
      </c>
      <c r="X2002" s="2">
        <v>1323.77</v>
      </c>
      <c r="Y2002" s="2">
        <v>0</v>
      </c>
      <c r="Z2002" s="2">
        <v>0</v>
      </c>
      <c r="AA2002" s="2">
        <v>12</v>
      </c>
      <c r="AB2002" s="2">
        <v>794.26</v>
      </c>
      <c r="AC2002" s="2">
        <v>7413.11</v>
      </c>
      <c r="AD2002" s="2">
        <v>4174.8</v>
      </c>
      <c r="AE2002" s="2">
        <f t="shared" si="66"/>
        <v>2444.0499999999993</v>
      </c>
      <c r="AF2002" s="2" t="s">
        <v>25</v>
      </c>
      <c r="AG2002" s="42">
        <f>IFERROR(Table2[[#This Row],[Profit]]/Table2[[#This Row],[Sales Amount]],0)</f>
        <v>0.32969293589330245</v>
      </c>
      <c r="AH2002" s="2" t="str">
        <f>TRIM(Table2[[#This Row],[Payment Modee]])</f>
        <v>UPI</v>
      </c>
      <c r="AI2002" s="2" t="s">
        <v>36</v>
      </c>
      <c r="AJ2002" s="2" t="s">
        <v>27</v>
      </c>
      <c r="AK2002" s="2" t="s">
        <v>2360</v>
      </c>
      <c r="AL2002" s="16" t="str">
        <f>IF(HOUR(Table2[[#This Row],[Order Time]])&lt;12,"Morning",IF(HOUR(Table2[[#This Row],[Order Time]])&lt;17,"Afternoon",IF(HOUR(Table2[[#This Row],[Order Time]])&lt;21,"Evening","Night")))</f>
        <v>Evening</v>
      </c>
      <c r="AM2002" s="16" t="s">
        <v>29</v>
      </c>
    </row>
    <row r="2003" spans="1:39" x14ac:dyDescent="0.25">
      <c r="A2003" s="13" t="s">
        <v>3859</v>
      </c>
      <c r="B2003" s="4">
        <v>45710</v>
      </c>
      <c r="C2003" s="2">
        <f>YEAR(Table2[[#This Row],[Invoice Date]])</f>
        <v>2025</v>
      </c>
      <c r="D2003" s="2" t="str">
        <f>TEXT(Table2[[#This Row],[Invoice Date]],"mmm")</f>
        <v>Feb</v>
      </c>
      <c r="E2003" s="2" t="str">
        <f>Table2[[#This Row],[Store_ID]]&amp;"-"&amp;Table2[[#This Row],[Year]]&amp;"-"&amp;Table2[[#This Row],[Month]]</f>
        <v>STR049-2025-Feb</v>
      </c>
      <c r="F2003" s="2" t="s">
        <v>3197</v>
      </c>
      <c r="G2003" s="2" t="str">
        <f>_xlfn.XLOOKUP(Table2[[#This Row],[Customer_ID]],Table3[Customer_ID],Table3[Customer Name],"Not Found")</f>
        <v>Anand Gounder</v>
      </c>
      <c r="H2003" s="2" t="str">
        <f>_xlfn.XLOOKUP(Table2[[#This Row],[Customer_ID]],Table3[Customer_ID],Table3[Gender],"Female")</f>
        <v>Male</v>
      </c>
      <c r="I2003" s="2" t="str">
        <f>_xlfn.XLOOKUP(Table2[[#This Row],[Customer_ID]],Table3[Customer_ID],Table3[City],"Missing Memebership")</f>
        <v>Davanagere</v>
      </c>
      <c r="J2003" s="2" t="str">
        <f>_xlfn.XLOOKUP(Table2[[#This Row],[Customer_ID]],Table3[Customer_ID],Table3[State],"Karnataka")</f>
        <v>Karnataka</v>
      </c>
      <c r="K2003" s="2" t="str">
        <f>_xlfn.XLOOKUP(Table2[[#This Row],[Customer_ID]],Table3[Customer_ID],Table3[Membership],"Regular")</f>
        <v>Platinum</v>
      </c>
      <c r="L2003" s="2" t="s">
        <v>703</v>
      </c>
      <c r="M2003" s="2" t="str">
        <f>_xlfn.XLOOKUP(Table2[[#This Row],[Product_ID]],Table4[Product_ID],Table4[Product_Name],"Not Found")</f>
        <v>Woodland Polo Purple</v>
      </c>
      <c r="N2003" s="2" t="str">
        <f>_xlfn.XLOOKUP(Table2[[#This Row],[Product_ID]],Table4[Product_ID],Table4[Category],"Not Found")</f>
        <v>Men T-Shirts</v>
      </c>
      <c r="O2003" s="2" t="str">
        <f>_xlfn.XLOOKUP(Table2[[#This Row],[Product_ID]],Table4[Product_ID],Table4[Subcategory],"Not Found")</f>
        <v>Polo</v>
      </c>
      <c r="P2003" s="2" t="str">
        <f>_xlfn.XLOOKUP(Table2[[#This Row],[Product_ID]],Table4[Product_ID],Table4[Brand],"Missing Brand")</f>
        <v>Woodland</v>
      </c>
      <c r="Q2003" s="2" t="s">
        <v>1294</v>
      </c>
      <c r="R2003" s="2" t="str">
        <f>_xlfn.XLOOKUP(Table2[[#This Row],[Store_ID]],Table6[Store_ID],Table6[Store Name],"Not Found")</f>
        <v>TrendMart Bengaluru Flagship</v>
      </c>
      <c r="S2003" s="2">
        <f>_xlfn.XLOOKUP(Table2[[#This Row],[Store_ID]],Table6[Store_ID],Table6[Monthly Target],"Missing Target")</f>
        <v>1200000</v>
      </c>
      <c r="T2003" s="2" t="str">
        <f>_xlfn.XLOOKUP(Table2[[#This Row],[Store_ID]],Table6[Store_ID],Table6[Region],"Not Found")</f>
        <v>South Zone 2</v>
      </c>
      <c r="U2003" s="2" t="s">
        <v>159</v>
      </c>
      <c r="V2003" s="2" t="str">
        <f>_xlfn.XLOOKUP(Table2[[#This Row],[Employee_ID]],Table5[Employee_ID],Table5[Employee Name],"Not Found")</f>
        <v>Venkat Sharma</v>
      </c>
      <c r="W2003" s="2">
        <v>2</v>
      </c>
      <c r="X2003" s="2">
        <v>672.46</v>
      </c>
      <c r="Y2003" s="2">
        <v>0</v>
      </c>
      <c r="Z2003" s="2">
        <v>0</v>
      </c>
      <c r="AA2003" s="2">
        <v>5</v>
      </c>
      <c r="AB2003" s="2">
        <v>67.25</v>
      </c>
      <c r="AC2003" s="2">
        <v>1412.17</v>
      </c>
      <c r="AD2003" s="2">
        <v>729.22</v>
      </c>
      <c r="AE2003" s="2">
        <f t="shared" si="66"/>
        <v>615.70000000000005</v>
      </c>
      <c r="AF2003" s="2" t="s">
        <v>35</v>
      </c>
      <c r="AG2003" s="42">
        <f>IFERROR(Table2[[#This Row],[Profit]]/Table2[[#This Row],[Sales Amount]],0)</f>
        <v>0.43599566624414909</v>
      </c>
      <c r="AH2003" s="2" t="str">
        <f>TRIM(Table2[[#This Row],[Payment Modee]])</f>
        <v>Debit Card</v>
      </c>
      <c r="AI2003" s="2" t="s">
        <v>26</v>
      </c>
      <c r="AJ2003" s="2" t="s">
        <v>27</v>
      </c>
      <c r="AK2003" s="2" t="s">
        <v>303</v>
      </c>
      <c r="AL2003" s="16" t="str">
        <f>IF(HOUR(Table2[[#This Row],[Order Time]])&lt;12,"Morning",IF(HOUR(Table2[[#This Row],[Order Time]])&lt;17,"Afternoon",IF(HOUR(Table2[[#This Row],[Order Time]])&lt;21,"Evening","Night")))</f>
        <v>Afternoon</v>
      </c>
      <c r="AM2003" s="16" t="s">
        <v>38</v>
      </c>
    </row>
    <row r="2004" spans="1:39" x14ac:dyDescent="0.25">
      <c r="A2004" s="13" t="s">
        <v>3860</v>
      </c>
      <c r="B2004" s="4">
        <v>45576</v>
      </c>
      <c r="C2004" s="2">
        <f>YEAR(Table2[[#This Row],[Invoice Date]])</f>
        <v>2024</v>
      </c>
      <c r="D2004" s="2" t="str">
        <f>TEXT(Table2[[#This Row],[Invoice Date]],"mmm")</f>
        <v>Oct</v>
      </c>
      <c r="E2004" s="2" t="str">
        <f>Table2[[#This Row],[Store_ID]]&amp;"-"&amp;Table2[[#This Row],[Year]]&amp;"-"&amp;Table2[[#This Row],[Month]]</f>
        <v>STR073-2024-Oct</v>
      </c>
      <c r="F2004" s="2" t="s">
        <v>373</v>
      </c>
      <c r="G2004" s="2" t="str">
        <f>_xlfn.XLOOKUP(Table2[[#This Row],[Customer_ID]],Table3[Customer_ID],Table3[Customer Name],"Not Found")</f>
        <v>Usha Krishnan</v>
      </c>
      <c r="H2004" s="2" t="str">
        <f>_xlfn.XLOOKUP(Table2[[#This Row],[Customer_ID]],Table3[Customer_ID],Table3[Gender],"Female")</f>
        <v>Female</v>
      </c>
      <c r="I2004" s="2" t="str">
        <f>_xlfn.XLOOKUP(Table2[[#This Row],[Customer_ID]],Table3[Customer_ID],Table3[City],"Missing Memebership")</f>
        <v>Kalaburagi</v>
      </c>
      <c r="J2004" s="2" t="str">
        <f>_xlfn.XLOOKUP(Table2[[#This Row],[Customer_ID]],Table3[Customer_ID],Table3[State],"Karnataka")</f>
        <v>Karnataka</v>
      </c>
      <c r="K2004" s="2" t="str">
        <f>_xlfn.XLOOKUP(Table2[[#This Row],[Customer_ID]],Table3[Customer_ID],Table3[Membership],"Regular")</f>
        <v>Gold</v>
      </c>
      <c r="L2004" s="2" t="s">
        <v>151</v>
      </c>
      <c r="M2004" s="2" t="str">
        <f>_xlfn.XLOOKUP(Table2[[#This Row],[Product_ID]],Table4[Product_ID],Table4[Product_Name],"Not Found")</f>
        <v>Allen Solly Tie Pink</v>
      </c>
      <c r="N2004" s="2" t="str">
        <f>_xlfn.XLOOKUP(Table2[[#This Row],[Product_ID]],Table4[Product_ID],Table4[Category],"Not Found")</f>
        <v>Accessories</v>
      </c>
      <c r="O2004" s="2" t="str">
        <f>_xlfn.XLOOKUP(Table2[[#This Row],[Product_ID]],Table4[Product_ID],Table4[Subcategory],"Not Found")</f>
        <v>Tie</v>
      </c>
      <c r="P2004" s="2" t="str">
        <f>_xlfn.XLOOKUP(Table2[[#This Row],[Product_ID]],Table4[Product_ID],Table4[Brand],"Missing Brand")</f>
        <v>Allen Solly</v>
      </c>
      <c r="Q2004" s="2" t="s">
        <v>248</v>
      </c>
      <c r="R2004" s="2" t="str">
        <f>_xlfn.XLOOKUP(Table2[[#This Row],[Store_ID]],Table6[Store_ID],Table6[Store Name],"Not Found")</f>
        <v>TrendMart Thiruvananthapuram High Street</v>
      </c>
      <c r="S2004" s="2">
        <f>_xlfn.XLOOKUP(Table2[[#This Row],[Store_ID]],Table6[Store_ID],Table6[Monthly Target],"Missing Target")</f>
        <v>2500000</v>
      </c>
      <c r="T2004" s="2" t="str">
        <f>_xlfn.XLOOKUP(Table2[[#This Row],[Store_ID]],Table6[Store_ID],Table6[Region],"Not Found")</f>
        <v>South Zone 1</v>
      </c>
      <c r="U2004" s="2" t="s">
        <v>81</v>
      </c>
      <c r="V2004" s="2" t="str">
        <f>_xlfn.XLOOKUP(Table2[[#This Row],[Employee_ID]],Table5[Employee_ID],Table5[Employee Name],"Not Found")</f>
        <v>Charulatha Kumar</v>
      </c>
      <c r="W2004" s="2">
        <v>1</v>
      </c>
      <c r="X2004" s="2">
        <v>739.7</v>
      </c>
      <c r="Y2004" s="2">
        <v>30</v>
      </c>
      <c r="Z2004" s="2">
        <v>221.91</v>
      </c>
      <c r="AA2004" s="2">
        <v>5</v>
      </c>
      <c r="AB2004" s="2">
        <v>25.89</v>
      </c>
      <c r="AC2004" s="2">
        <v>543.67999999999995</v>
      </c>
      <c r="AD2004" s="2">
        <v>443.19</v>
      </c>
      <c r="AE2004" s="2">
        <f t="shared" si="66"/>
        <v>74.599999999999952</v>
      </c>
      <c r="AF2004" s="2" t="s">
        <v>119</v>
      </c>
      <c r="AG2004" s="42">
        <f>IFERROR(Table2[[#This Row],[Profit]]/Table2[[#This Row],[Sales Amount]],0)</f>
        <v>0.13721306650971152</v>
      </c>
      <c r="AH2004" s="2" t="str">
        <f>TRIM(Table2[[#This Row],[Payment Modee]])</f>
        <v>Net Banking</v>
      </c>
      <c r="AI2004" s="2" t="s">
        <v>26</v>
      </c>
      <c r="AJ2004" s="2" t="s">
        <v>27</v>
      </c>
      <c r="AK2004" s="2" t="s">
        <v>2103</v>
      </c>
      <c r="AL2004" s="16" t="str">
        <f>IF(HOUR(Table2[[#This Row],[Order Time]])&lt;12,"Morning",IF(HOUR(Table2[[#This Row],[Order Time]])&lt;17,"Afternoon",IF(HOUR(Table2[[#This Row],[Order Time]])&lt;21,"Evening","Night")))</f>
        <v>Morning</v>
      </c>
      <c r="AM2004" s="16" t="s">
        <v>29</v>
      </c>
    </row>
    <row r="2005" spans="1:39" x14ac:dyDescent="0.25">
      <c r="A2005" s="13" t="s">
        <v>3861</v>
      </c>
      <c r="B2005" s="4">
        <v>45563</v>
      </c>
      <c r="C2005" s="2">
        <f>YEAR(Table2[[#This Row],[Invoice Date]])</f>
        <v>2024</v>
      </c>
      <c r="D2005" s="2" t="str">
        <f>TEXT(Table2[[#This Row],[Invoice Date]],"mmm")</f>
        <v>Sep</v>
      </c>
      <c r="E2005" s="2" t="str">
        <f>Table2[[#This Row],[Store_ID]]&amp;"-"&amp;Table2[[#This Row],[Year]]&amp;"-"&amp;Table2[[#This Row],[Month]]</f>
        <v>STR023-2024-Sep</v>
      </c>
      <c r="F2005" s="2" t="s">
        <v>3862</v>
      </c>
      <c r="G2005" s="2" t="str">
        <f>_xlfn.XLOOKUP(Table2[[#This Row],[Customer_ID]],Table3[Customer_ID],Table3[Customer Name],"Not Found")</f>
        <v>Karthik Shetty</v>
      </c>
      <c r="H2005" s="2" t="str">
        <f>_xlfn.XLOOKUP(Table2[[#This Row],[Customer_ID]],Table3[Customer_ID],Table3[Gender],"Female")</f>
        <v>Male</v>
      </c>
      <c r="I2005" s="2" t="str">
        <f>_xlfn.XLOOKUP(Table2[[#This Row],[Customer_ID]],Table3[Customer_ID],Table3[City],"Missing Memebership")</f>
        <v>Nizamabad</v>
      </c>
      <c r="J2005" s="2" t="str">
        <f>_xlfn.XLOOKUP(Table2[[#This Row],[Customer_ID]],Table3[Customer_ID],Table3[State],"Karnataka")</f>
        <v>Telangana</v>
      </c>
      <c r="K2005" s="2" t="str">
        <f>_xlfn.XLOOKUP(Table2[[#This Row],[Customer_ID]],Table3[Customer_ID],Table3[Membership],"Regular")</f>
        <v>Gold</v>
      </c>
      <c r="L2005" s="2" t="s">
        <v>519</v>
      </c>
      <c r="M2005" s="2" t="str">
        <f>_xlfn.XLOOKUP(Table2[[#This Row],[Product_ID]],Table4[Product_ID],Table4[Product_Name],"Not Found")</f>
        <v>Reebok Graphic Tee Cream</v>
      </c>
      <c r="N2005" s="2" t="str">
        <f>_xlfn.XLOOKUP(Table2[[#This Row],[Product_ID]],Table4[Product_ID],Table4[Category],"Not Found")</f>
        <v>Men T-Shirts</v>
      </c>
      <c r="O2005" s="2" t="str">
        <f>_xlfn.XLOOKUP(Table2[[#This Row],[Product_ID]],Table4[Product_ID],Table4[Subcategory],"Not Found")</f>
        <v>Graphic Tee</v>
      </c>
      <c r="P2005" s="2" t="str">
        <f>_xlfn.XLOOKUP(Table2[[#This Row],[Product_ID]],Table4[Product_ID],Table4[Brand],"Missing Brand")</f>
        <v>Reebok</v>
      </c>
      <c r="Q2005" s="2" t="s">
        <v>338</v>
      </c>
      <c r="R2005" s="2" t="str">
        <f>_xlfn.XLOOKUP(Table2[[#This Row],[Store_ID]],Table6[Store_ID],Table6[Store Name],"Not Found")</f>
        <v>TrendMart Thoothukudi High Street</v>
      </c>
      <c r="S2005" s="2">
        <f>_xlfn.XLOOKUP(Table2[[#This Row],[Store_ID]],Table6[Store_ID],Table6[Monthly Target],"Missing Target")</f>
        <v>2000000</v>
      </c>
      <c r="T2005" s="2" t="str">
        <f>_xlfn.XLOOKUP(Table2[[#This Row],[Store_ID]],Table6[Store_ID],Table6[Region],"Not Found")</f>
        <v>South Zone 1</v>
      </c>
      <c r="U2005" s="2" t="s">
        <v>113</v>
      </c>
      <c r="V2005" s="2" t="str">
        <f>_xlfn.XLOOKUP(Table2[[#This Row],[Employee_ID]],Table5[Employee_ID],Table5[Employee Name],"Not Found")</f>
        <v>Eswar Prasad</v>
      </c>
      <c r="W2005" s="2">
        <v>6</v>
      </c>
      <c r="X2005" s="2">
        <v>733.98</v>
      </c>
      <c r="Y2005" s="2">
        <v>10</v>
      </c>
      <c r="Z2005" s="2">
        <v>440.39</v>
      </c>
      <c r="AA2005" s="2">
        <v>5</v>
      </c>
      <c r="AB2005" s="2">
        <v>198.17</v>
      </c>
      <c r="AC2005" s="2">
        <v>4161.66</v>
      </c>
      <c r="AD2005" s="2">
        <v>2507.52</v>
      </c>
      <c r="AE2005" s="2">
        <f t="shared" si="66"/>
        <v>1455.9699999999998</v>
      </c>
      <c r="AF2005" s="2" t="s">
        <v>35</v>
      </c>
      <c r="AG2005" s="42">
        <f>IFERROR(Table2[[#This Row],[Profit]]/Table2[[#This Row],[Sales Amount]],0)</f>
        <v>0.34985318358539619</v>
      </c>
      <c r="AH2005" s="2" t="str">
        <f>TRIM(Table2[[#This Row],[Payment Modee]])</f>
        <v>Debit Card</v>
      </c>
      <c r="AI2005" s="2" t="s">
        <v>36</v>
      </c>
      <c r="AJ2005" s="2" t="s">
        <v>27</v>
      </c>
      <c r="AK2005" s="2" t="s">
        <v>624</v>
      </c>
      <c r="AL2005" s="16" t="str">
        <f>IF(HOUR(Table2[[#This Row],[Order Time]])&lt;12,"Morning",IF(HOUR(Table2[[#This Row],[Order Time]])&lt;17,"Afternoon",IF(HOUR(Table2[[#This Row],[Order Time]])&lt;21,"Evening","Night")))</f>
        <v>Afternoon</v>
      </c>
      <c r="AM2005" s="16" t="s">
        <v>38</v>
      </c>
    </row>
    <row r="2006" spans="1:39" x14ac:dyDescent="0.25">
      <c r="A2006" s="13" t="s">
        <v>3863</v>
      </c>
      <c r="B2006" s="4">
        <v>45511</v>
      </c>
      <c r="C2006" s="2">
        <f>YEAR(Table2[[#This Row],[Invoice Date]])</f>
        <v>2024</v>
      </c>
      <c r="D2006" s="2" t="str">
        <f>TEXT(Table2[[#This Row],[Invoice Date]],"mmm")</f>
        <v>Aug</v>
      </c>
      <c r="E2006" s="2" t="str">
        <f>Table2[[#This Row],[Store_ID]]&amp;"-"&amp;Table2[[#This Row],[Year]]&amp;"-"&amp;Table2[[#This Row],[Month]]</f>
        <v>STR104-2024-Aug</v>
      </c>
      <c r="F2006" s="2" t="s">
        <v>837</v>
      </c>
      <c r="G2006" s="2" t="str">
        <f>_xlfn.XLOOKUP(Table2[[#This Row],[Customer_ID]],Table3[Customer_ID],Table3[Customer Name],"Not Found")</f>
        <v>Hema Naidu</v>
      </c>
      <c r="H2006" s="2" t="str">
        <f>_xlfn.XLOOKUP(Table2[[#This Row],[Customer_ID]],Table3[Customer_ID],Table3[Gender],"Female")</f>
        <v>Female</v>
      </c>
      <c r="I2006" s="2" t="str">
        <f>_xlfn.XLOOKUP(Table2[[#This Row],[Customer_ID]],Table3[Customer_ID],Table3[City],"Missing Memebership")</f>
        <v>Thrissur</v>
      </c>
      <c r="J2006" s="2" t="str">
        <f>_xlfn.XLOOKUP(Table2[[#This Row],[Customer_ID]],Table3[Customer_ID],Table3[State],"Karnataka")</f>
        <v>Kerala</v>
      </c>
      <c r="K2006" s="2" t="str">
        <f>_xlfn.XLOOKUP(Table2[[#This Row],[Customer_ID]],Table3[Customer_ID],Table3[Membership],"Regular")</f>
        <v>Silver</v>
      </c>
      <c r="L2006" s="2" t="s">
        <v>1434</v>
      </c>
      <c r="M2006" s="2" t="str">
        <f>_xlfn.XLOOKUP(Table2[[#This Row],[Product_ID]],Table4[Product_ID],Table4[Product_Name],"Not Found")</f>
        <v>Woodland Kurta Teal</v>
      </c>
      <c r="N2006" s="2" t="str">
        <f>_xlfn.XLOOKUP(Table2[[#This Row],[Product_ID]],Table4[Product_ID],Table4[Category],"Not Found")</f>
        <v>Men Ethnic</v>
      </c>
      <c r="O2006" s="2" t="str">
        <f>_xlfn.XLOOKUP(Table2[[#This Row],[Product_ID]],Table4[Product_ID],Table4[Subcategory],"Not Found")</f>
        <v>Kurta</v>
      </c>
      <c r="P2006" s="2" t="str">
        <f>_xlfn.XLOOKUP(Table2[[#This Row],[Product_ID]],Table4[Product_ID],Table4[Brand],"Missing Brand")</f>
        <v>Woodland</v>
      </c>
      <c r="Q2006" s="2" t="s">
        <v>399</v>
      </c>
      <c r="R2006" s="2" t="str">
        <f>_xlfn.XLOOKUP(Table2[[#This Row],[Store_ID]],Table6[Store_ID],Table6[Store Name],"Not Found")</f>
        <v>TrendMart Kochi High Street</v>
      </c>
      <c r="S2006" s="2">
        <f>_xlfn.XLOOKUP(Table2[[#This Row],[Store_ID]],Table6[Store_ID],Table6[Monthly Target],"Missing Target")</f>
        <v>1200000</v>
      </c>
      <c r="T2006" s="2" t="str">
        <f>_xlfn.XLOOKUP(Table2[[#This Row],[Store_ID]],Table6[Store_ID],Table6[Region],"Not Found")</f>
        <v>South Zone 1</v>
      </c>
      <c r="U2006" s="2" t="s">
        <v>68</v>
      </c>
      <c r="V2006" s="2" t="str">
        <f>_xlfn.XLOOKUP(Table2[[#This Row],[Employee_ID]],Table5[Employee_ID],Table5[Employee Name],"Not Found")</f>
        <v>Praveen Gupta</v>
      </c>
      <c r="W2006" s="2">
        <v>1</v>
      </c>
      <c r="X2006" s="2">
        <v>2211.9</v>
      </c>
      <c r="Y2006" s="2">
        <v>0</v>
      </c>
      <c r="Z2006" s="2">
        <v>0</v>
      </c>
      <c r="AA2006" s="2">
        <v>12</v>
      </c>
      <c r="AB2006" s="2">
        <v>265.43</v>
      </c>
      <c r="AC2006" s="2">
        <v>2477.33</v>
      </c>
      <c r="AD2006" s="2">
        <v>1580.02</v>
      </c>
      <c r="AE2006" s="2">
        <f t="shared" si="66"/>
        <v>631.87999999999988</v>
      </c>
      <c r="AF2006" s="2" t="s">
        <v>56</v>
      </c>
      <c r="AG2006" s="42">
        <f>IFERROR(Table2[[#This Row],[Profit]]/Table2[[#This Row],[Sales Amount]],0)</f>
        <v>0.25506492877412373</v>
      </c>
      <c r="AH2006" s="2" t="str">
        <f>TRIM(Table2[[#This Row],[Payment Modee]])</f>
        <v>Credit Card</v>
      </c>
      <c r="AI2006" s="2" t="s">
        <v>26</v>
      </c>
      <c r="AJ2006" s="2" t="s">
        <v>27</v>
      </c>
      <c r="AK2006" s="2" t="s">
        <v>350</v>
      </c>
      <c r="AL2006" s="16" t="str">
        <f>IF(HOUR(Table2[[#This Row],[Order Time]])&lt;12,"Morning",IF(HOUR(Table2[[#This Row],[Order Time]])&lt;17,"Afternoon",IF(HOUR(Table2[[#This Row],[Order Time]])&lt;21,"Evening","Night")))</f>
        <v>Evening</v>
      </c>
      <c r="AM2006" s="16" t="s">
        <v>29</v>
      </c>
    </row>
    <row r="2007" spans="1:39" x14ac:dyDescent="0.25">
      <c r="A2007" s="13" t="s">
        <v>3864</v>
      </c>
      <c r="B2007" s="4">
        <v>45549</v>
      </c>
      <c r="C2007" s="2">
        <f>YEAR(Table2[[#This Row],[Invoice Date]])</f>
        <v>2024</v>
      </c>
      <c r="D2007" s="2" t="str">
        <f>TEXT(Table2[[#This Row],[Invoice Date]],"mmm")</f>
        <v>Sep</v>
      </c>
      <c r="E2007" s="2" t="str">
        <f>Table2[[#This Row],[Store_ID]]&amp;"-"&amp;Table2[[#This Row],[Year]]&amp;"-"&amp;Table2[[#This Row],[Month]]</f>
        <v>STR097-2024-Sep</v>
      </c>
      <c r="F2007" s="2" t="s">
        <v>223</v>
      </c>
      <c r="G2007" s="2" t="str">
        <f>_xlfn.XLOOKUP(Table2[[#This Row],[Customer_ID]],Table3[Customer_ID],Table3[Customer Name],"Not Found")</f>
        <v>Charulatha Ramachandran</v>
      </c>
      <c r="H2007" s="2" t="str">
        <f>_xlfn.XLOOKUP(Table2[[#This Row],[Customer_ID]],Table3[Customer_ID],Table3[Gender],"Female")</f>
        <v>Female</v>
      </c>
      <c r="I2007" s="2" t="str">
        <f>_xlfn.XLOOKUP(Table2[[#This Row],[Customer_ID]],Table3[Customer_ID],Table3[City],"Missing Memebership")</f>
        <v>Kannur</v>
      </c>
      <c r="J2007" s="2" t="str">
        <f>_xlfn.XLOOKUP(Table2[[#This Row],[Customer_ID]],Table3[Customer_ID],Table3[State],"Karnataka")</f>
        <v>Kerala</v>
      </c>
      <c r="K2007" s="2" t="str">
        <f>_xlfn.XLOOKUP(Table2[[#This Row],[Customer_ID]],Table3[Customer_ID],Table3[Membership],"Regular")</f>
        <v>Platinum</v>
      </c>
      <c r="L2007" s="2" t="s">
        <v>9158</v>
      </c>
      <c r="M2007" s="2" t="str">
        <f>_xlfn.XLOOKUP(Table2[[#This Row],[Product_ID]],Table4[Product_ID],Table4[Product_Name],"Not Found")</f>
        <v>Not Found</v>
      </c>
      <c r="N2007" s="2" t="str">
        <f>_xlfn.XLOOKUP(Table2[[#This Row],[Product_ID]],Table4[Product_ID],Table4[Category],"Not Found")</f>
        <v>Not Found</v>
      </c>
      <c r="O2007" s="2" t="str">
        <f>_xlfn.XLOOKUP(Table2[[#This Row],[Product_ID]],Table4[Product_ID],Table4[Subcategory],"Not Found")</f>
        <v>Not Found</v>
      </c>
      <c r="P2007" s="2" t="str">
        <f>_xlfn.XLOOKUP(Table2[[#This Row],[Product_ID]],Table4[Product_ID],Table4[Brand],"Missing Brand")</f>
        <v>Missing Brand</v>
      </c>
      <c r="Q2007" s="2" t="s">
        <v>240</v>
      </c>
      <c r="R2007" s="2" t="str">
        <f>_xlfn.XLOOKUP(Table2[[#This Row],[Store_ID]],Table6[Store_ID],Table6[Store Name],"Not Found")</f>
        <v>TrendMart Thiruvananthapuram High Street</v>
      </c>
      <c r="S2007" s="2">
        <f>_xlfn.XLOOKUP(Table2[[#This Row],[Store_ID]],Table6[Store_ID],Table6[Monthly Target],"Missing Target")</f>
        <v>1500000</v>
      </c>
      <c r="T2007" s="2" t="str">
        <f>_xlfn.XLOOKUP(Table2[[#This Row],[Store_ID]],Table6[Store_ID],Table6[Region],"Not Found")</f>
        <v>South Zone 1</v>
      </c>
      <c r="U2007" s="2" t="s">
        <v>102</v>
      </c>
      <c r="V2007" s="2" t="str">
        <f>_xlfn.XLOOKUP(Table2[[#This Row],[Employee_ID]],Table5[Employee_ID],Table5[Employee Name],"Not Found")</f>
        <v>Chandra Reddy</v>
      </c>
      <c r="W2007" s="2">
        <v>1</v>
      </c>
      <c r="X2007" s="2">
        <v>779.31</v>
      </c>
      <c r="Y2007" s="2">
        <v>5</v>
      </c>
      <c r="Z2007" s="2">
        <v>38.97</v>
      </c>
      <c r="AA2007" s="2">
        <v>5</v>
      </c>
      <c r="AB2007" s="2">
        <v>37.020000000000003</v>
      </c>
      <c r="AC2007" s="2">
        <v>777.36</v>
      </c>
      <c r="AD2007" s="2">
        <v>513.84</v>
      </c>
      <c r="AE2007" s="2">
        <f t="shared" si="66"/>
        <v>226.49999999999997</v>
      </c>
      <c r="AF2007" s="2" t="s">
        <v>25</v>
      </c>
      <c r="AG2007" s="42">
        <f>IFERROR(Table2[[#This Row],[Profit]]/Table2[[#This Row],[Sales Amount]],0)</f>
        <v>0.29137079345476996</v>
      </c>
      <c r="AH2007" s="2" t="str">
        <f>TRIM(Table2[[#This Row],[Payment Modee]])</f>
        <v>UPI</v>
      </c>
      <c r="AI2007" s="2" t="s">
        <v>36</v>
      </c>
      <c r="AJ2007" s="2" t="s">
        <v>27</v>
      </c>
      <c r="AK2007" s="2" t="s">
        <v>2037</v>
      </c>
      <c r="AL2007" s="16" t="str">
        <f>IF(HOUR(Table2[[#This Row],[Order Time]])&lt;12,"Morning",IF(HOUR(Table2[[#This Row],[Order Time]])&lt;17,"Afternoon",IF(HOUR(Table2[[#This Row],[Order Time]])&lt;21,"Evening","Night")))</f>
        <v>Afternoon</v>
      </c>
      <c r="AM2007" s="16" t="s">
        <v>38</v>
      </c>
    </row>
    <row r="2008" spans="1:39" x14ac:dyDescent="0.25">
      <c r="A2008" s="13" t="s">
        <v>3865</v>
      </c>
      <c r="B2008" s="4">
        <v>45638</v>
      </c>
      <c r="C2008" s="2">
        <f>YEAR(Table2[[#This Row],[Invoice Date]])</f>
        <v>2024</v>
      </c>
      <c r="D2008" s="2" t="str">
        <f>TEXT(Table2[[#This Row],[Invoice Date]],"mmm")</f>
        <v>Dec</v>
      </c>
      <c r="E2008" s="2" t="str">
        <f>Table2[[#This Row],[Store_ID]]&amp;"-"&amp;Table2[[#This Row],[Year]]&amp;"-"&amp;Table2[[#This Row],[Month]]</f>
        <v>STR093-2024-Dec</v>
      </c>
      <c r="F2008" s="2" t="s">
        <v>1952</v>
      </c>
      <c r="G2008" s="2" t="str">
        <f>_xlfn.XLOOKUP(Table2[[#This Row],[Customer_ID]],Table3[Customer_ID],Table3[Customer Name],"Not Found")</f>
        <v>Naresh Gupta</v>
      </c>
      <c r="H2008" s="2" t="str">
        <f>_xlfn.XLOOKUP(Table2[[#This Row],[Customer_ID]],Table3[Customer_ID],Table3[Gender],"Female")</f>
        <v>Male</v>
      </c>
      <c r="I2008" s="2" t="str">
        <f>_xlfn.XLOOKUP(Table2[[#This Row],[Customer_ID]],Table3[Customer_ID],Table3[City],"Missing Memebership")</f>
        <v>Mysuru</v>
      </c>
      <c r="J2008" s="2" t="str">
        <f>_xlfn.XLOOKUP(Table2[[#This Row],[Customer_ID]],Table3[Customer_ID],Table3[State],"Karnataka")</f>
        <v>Karnataka</v>
      </c>
      <c r="K2008" s="2" t="str">
        <f>_xlfn.XLOOKUP(Table2[[#This Row],[Customer_ID]],Table3[Customer_ID],Table3[Membership],"Regular")</f>
        <v>Gold</v>
      </c>
      <c r="L2008" s="2" t="s">
        <v>711</v>
      </c>
      <c r="M2008" s="2" t="str">
        <f>_xlfn.XLOOKUP(Table2[[#This Row],[Product_ID]],Table4[Product_ID],Table4[Product_Name],"Not Found")</f>
        <v>AND Slippers Grey</v>
      </c>
      <c r="N2008" s="2" t="str">
        <f>_xlfn.XLOOKUP(Table2[[#This Row],[Product_ID]],Table4[Product_ID],Table4[Category],"Not Found")</f>
        <v>Footwear</v>
      </c>
      <c r="O2008" s="2" t="str">
        <f>_xlfn.XLOOKUP(Table2[[#This Row],[Product_ID]],Table4[Product_ID],Table4[Subcategory],"Not Found")</f>
        <v>Slippers</v>
      </c>
      <c r="P2008" s="2" t="str">
        <f>_xlfn.XLOOKUP(Table2[[#This Row],[Product_ID]],Table4[Product_ID],Table4[Brand],"Missing Brand")</f>
        <v>AND</v>
      </c>
      <c r="Q2008" s="2" t="s">
        <v>357</v>
      </c>
      <c r="R2008" s="2" t="str">
        <f>_xlfn.XLOOKUP(Table2[[#This Row],[Store_ID]],Table6[Store_ID],Table6[Store Name],"Not Found")</f>
        <v>TrendMart Thiruvananthapuram High Street</v>
      </c>
      <c r="S2008" s="2">
        <f>_xlfn.XLOOKUP(Table2[[#This Row],[Store_ID]],Table6[Store_ID],Table6[Monthly Target],"Missing Target")</f>
        <v>1000000</v>
      </c>
      <c r="T2008" s="2" t="str">
        <f>_xlfn.XLOOKUP(Table2[[#This Row],[Store_ID]],Table6[Store_ID],Table6[Region],"Not Found")</f>
        <v>South Zone 1</v>
      </c>
      <c r="U2008" s="2" t="s">
        <v>24</v>
      </c>
      <c r="V2008" s="2" t="str">
        <f>_xlfn.XLOOKUP(Table2[[#This Row],[Employee_ID]],Table5[Employee_ID],Table5[Employee Name],"Not Found")</f>
        <v>Manoj Ramachandran</v>
      </c>
      <c r="W2008" s="2">
        <v>2</v>
      </c>
      <c r="X2008" s="2">
        <v>2054.0700000000002</v>
      </c>
      <c r="Y2008" s="2">
        <v>10</v>
      </c>
      <c r="Z2008" s="2">
        <v>410.81</v>
      </c>
      <c r="AA2008" s="2">
        <v>12</v>
      </c>
      <c r="AB2008" s="2">
        <v>443.68</v>
      </c>
      <c r="AC2008" s="2">
        <v>4141.01</v>
      </c>
      <c r="AD2008" s="2">
        <v>2985.42</v>
      </c>
      <c r="AE2008" s="2">
        <f t="shared" si="66"/>
        <v>711.91000000000008</v>
      </c>
      <c r="AF2008" s="2" t="s">
        <v>35</v>
      </c>
      <c r="AG2008" s="42">
        <f>IFERROR(Table2[[#This Row],[Profit]]/Table2[[#This Row],[Sales Amount]],0)</f>
        <v>0.17191699609515554</v>
      </c>
      <c r="AH2008" s="2" t="str">
        <f>TRIM(Table2[[#This Row],[Payment Modee]])</f>
        <v>Debit Card</v>
      </c>
      <c r="AI2008" s="2" t="s">
        <v>26</v>
      </c>
      <c r="AJ2008" s="2" t="s">
        <v>27</v>
      </c>
      <c r="AK2008" s="2" t="s">
        <v>3866</v>
      </c>
      <c r="AL2008" s="16" t="str">
        <f>IF(HOUR(Table2[[#This Row],[Order Time]])&lt;12,"Morning",IF(HOUR(Table2[[#This Row],[Order Time]])&lt;17,"Afternoon",IF(HOUR(Table2[[#This Row],[Order Time]])&lt;21,"Evening","Night")))</f>
        <v>Morning</v>
      </c>
      <c r="AM2008" s="16" t="s">
        <v>29</v>
      </c>
    </row>
    <row r="2009" spans="1:39" x14ac:dyDescent="0.25">
      <c r="A2009" s="13" t="s">
        <v>3867</v>
      </c>
      <c r="B2009" s="4">
        <v>45667</v>
      </c>
      <c r="C2009" s="2">
        <f>YEAR(Table2[[#This Row],[Invoice Date]])</f>
        <v>2025</v>
      </c>
      <c r="D2009" s="2" t="str">
        <f>TEXT(Table2[[#This Row],[Invoice Date]],"mmm")</f>
        <v>Jan</v>
      </c>
      <c r="E2009" s="2" t="str">
        <f>Table2[[#This Row],[Store_ID]]&amp;"-"&amp;Table2[[#This Row],[Year]]&amp;"-"&amp;Table2[[#This Row],[Month]]</f>
        <v>STR108-2025-Jan</v>
      </c>
      <c r="F2009" s="2" t="s">
        <v>2833</v>
      </c>
      <c r="G2009" s="2" t="str">
        <f>_xlfn.XLOOKUP(Table2[[#This Row],[Customer_ID]],Table3[Customer_ID],Table3[Customer Name],"Not Found")</f>
        <v>Harini Venkatesan</v>
      </c>
      <c r="H2009" s="2" t="str">
        <f>_xlfn.XLOOKUP(Table2[[#This Row],[Customer_ID]],Table3[Customer_ID],Table3[Gender],"Female")</f>
        <v>Female</v>
      </c>
      <c r="I2009" s="2" t="str">
        <f>_xlfn.XLOOKUP(Table2[[#This Row],[Customer_ID]],Table3[Customer_ID],Table3[City],"Missing Memebership")</f>
        <v>Kozhikode</v>
      </c>
      <c r="J2009" s="2" t="str">
        <f>_xlfn.XLOOKUP(Table2[[#This Row],[Customer_ID]],Table3[Customer_ID],Table3[State],"Karnataka")</f>
        <v>Kerala</v>
      </c>
      <c r="K2009" s="2" t="str">
        <f>_xlfn.XLOOKUP(Table2[[#This Row],[Customer_ID]],Table3[Customer_ID],Table3[Membership],"Regular")</f>
        <v>Silver</v>
      </c>
      <c r="L2009" s="2" t="s">
        <v>1707</v>
      </c>
      <c r="M2009" s="2" t="str">
        <f>_xlfn.XLOOKUP(Table2[[#This Row],[Product_ID]],Table4[Product_ID],Table4[Product_Name],"Not Found")</f>
        <v>Louis Philippe Card Holder Mustard</v>
      </c>
      <c r="N2009" s="2" t="str">
        <f>_xlfn.XLOOKUP(Table2[[#This Row],[Product_ID]],Table4[Product_ID],Table4[Category],"Not Found")</f>
        <v>Wallets</v>
      </c>
      <c r="O2009" s="2" t="str">
        <f>_xlfn.XLOOKUP(Table2[[#This Row],[Product_ID]],Table4[Product_ID],Table4[Subcategory],"Not Found")</f>
        <v>Card Holder</v>
      </c>
      <c r="P2009" s="2" t="str">
        <f>_xlfn.XLOOKUP(Table2[[#This Row],[Product_ID]],Table4[Product_ID],Table4[Brand],"Missing Brand")</f>
        <v>Louis Philippe</v>
      </c>
      <c r="Q2009" s="2" t="s">
        <v>236</v>
      </c>
      <c r="R2009" s="2" t="str">
        <f>_xlfn.XLOOKUP(Table2[[#This Row],[Store_ID]],Table6[Store_ID],Table6[Store Name],"Not Found")</f>
        <v>TrendMart Kozhikode High Street</v>
      </c>
      <c r="S2009" s="2">
        <f>_xlfn.XLOOKUP(Table2[[#This Row],[Store_ID]],Table6[Store_ID],Table6[Monthly Target],"Missing Target")</f>
        <v>2500000</v>
      </c>
      <c r="T2009" s="2" t="str">
        <f>_xlfn.XLOOKUP(Table2[[#This Row],[Store_ID]],Table6[Store_ID],Table6[Region],"Not Found")</f>
        <v>South Zone 1</v>
      </c>
      <c r="U2009" s="2" t="s">
        <v>263</v>
      </c>
      <c r="V2009" s="2" t="str">
        <f>_xlfn.XLOOKUP(Table2[[#This Row],[Employee_ID]],Table5[Employee_ID],Table5[Employee Name],"Not Found")</f>
        <v>Sathish Sundaram</v>
      </c>
      <c r="W2009" s="2">
        <v>4</v>
      </c>
      <c r="X2009" s="2">
        <v>1289.0999999999999</v>
      </c>
      <c r="Y2009" s="2">
        <v>25</v>
      </c>
      <c r="Z2009" s="2">
        <v>1289.0999999999999</v>
      </c>
      <c r="AA2009" s="2">
        <v>12</v>
      </c>
      <c r="AB2009" s="2">
        <v>464.08</v>
      </c>
      <c r="AC2009" s="2">
        <v>4331.38</v>
      </c>
      <c r="AD2009" s="2">
        <v>3625.2</v>
      </c>
      <c r="AE2009" s="2">
        <f t="shared" si="66"/>
        <v>242.10000000000031</v>
      </c>
      <c r="AF2009" s="2" t="s">
        <v>69</v>
      </c>
      <c r="AG2009" s="42">
        <f>IFERROR(Table2[[#This Row],[Profit]]/Table2[[#This Row],[Sales Amount]],0)</f>
        <v>5.5894426256758882E-2</v>
      </c>
      <c r="AH2009" s="2" t="str">
        <f>TRIM(Table2[[#This Row],[Payment Modee]])</f>
        <v>Cash</v>
      </c>
      <c r="AI2009" s="2" t="s">
        <v>26</v>
      </c>
      <c r="AJ2009" s="2" t="s">
        <v>27</v>
      </c>
      <c r="AK2009" s="2" t="s">
        <v>2613</v>
      </c>
      <c r="AL2009" s="16" t="str">
        <f>IF(HOUR(Table2[[#This Row],[Order Time]])&lt;12,"Morning",IF(HOUR(Table2[[#This Row],[Order Time]])&lt;17,"Afternoon",IF(HOUR(Table2[[#This Row],[Order Time]])&lt;21,"Evening","Night")))</f>
        <v>Evening</v>
      </c>
      <c r="AM2009" s="16" t="s">
        <v>29</v>
      </c>
    </row>
    <row r="2010" spans="1:39" x14ac:dyDescent="0.25">
      <c r="A2010" s="13" t="s">
        <v>3868</v>
      </c>
      <c r="B2010" s="4">
        <v>45489</v>
      </c>
      <c r="C2010" s="2">
        <f>YEAR(Table2[[#This Row],[Invoice Date]])</f>
        <v>2024</v>
      </c>
      <c r="D2010" s="2" t="str">
        <f>TEXT(Table2[[#This Row],[Invoice Date]],"mmm")</f>
        <v>Jul</v>
      </c>
      <c r="E2010" s="2" t="str">
        <f>Table2[[#This Row],[Store_ID]]&amp;"-"&amp;Table2[[#This Row],[Year]]&amp;"-"&amp;Table2[[#This Row],[Month]]</f>
        <v>STR018-2024-Jul</v>
      </c>
      <c r="F2010" s="2" t="s">
        <v>2064</v>
      </c>
      <c r="G2010" s="2" t="str">
        <f>_xlfn.XLOOKUP(Table2[[#This Row],[Customer_ID]],Table3[Customer_ID],Table3[Customer Name],"Not Found")</f>
        <v>Dhruv Pillai</v>
      </c>
      <c r="H2010" s="2" t="str">
        <f>_xlfn.XLOOKUP(Table2[[#This Row],[Customer_ID]],Table3[Customer_ID],Table3[Gender],"Female")</f>
        <v>Male</v>
      </c>
      <c r="I2010" s="2" t="str">
        <f>_xlfn.XLOOKUP(Table2[[#This Row],[Customer_ID]],Table3[Customer_ID],Table3[City],"Missing Memebership")</f>
        <v>Hyderabad</v>
      </c>
      <c r="J2010" s="2" t="str">
        <f>_xlfn.XLOOKUP(Table2[[#This Row],[Customer_ID]],Table3[Customer_ID],Table3[State],"Karnataka")</f>
        <v>Telangana</v>
      </c>
      <c r="K2010" s="2" t="str">
        <f>_xlfn.XLOOKUP(Table2[[#This Row],[Customer_ID]],Table3[Customer_ID],Table3[Membership],"Regular")</f>
        <v>Gold</v>
      </c>
      <c r="L2010" s="2" t="s">
        <v>571</v>
      </c>
      <c r="M2010" s="2" t="str">
        <f>_xlfn.XLOOKUP(Table2[[#This Row],[Product_ID]],Table4[Product_ID],Table4[Product_Name],"Not Found")</f>
        <v>Being Human Track Suit Mustard</v>
      </c>
      <c r="N2010" s="2" t="str">
        <f>_xlfn.XLOOKUP(Table2[[#This Row],[Product_ID]],Table4[Product_ID],Table4[Category],"Not Found")</f>
        <v>Sportswear</v>
      </c>
      <c r="O2010" s="2" t="str">
        <f>_xlfn.XLOOKUP(Table2[[#This Row],[Product_ID]],Table4[Product_ID],Table4[Subcategory],"Not Found")</f>
        <v>Track Suit</v>
      </c>
      <c r="P2010" s="2" t="str">
        <f>_xlfn.XLOOKUP(Table2[[#This Row],[Product_ID]],Table4[Product_ID],Table4[Brand],"Missing Brand")</f>
        <v>Being Human</v>
      </c>
      <c r="Q2010" s="2" t="s">
        <v>348</v>
      </c>
      <c r="R2010" s="2" t="str">
        <f>_xlfn.XLOOKUP(Table2[[#This Row],[Store_ID]],Table6[Store_ID],Table6[Store Name],"Not Found")</f>
        <v>TrendMart Visakhapatnam High Street</v>
      </c>
      <c r="S2010" s="2">
        <f>_xlfn.XLOOKUP(Table2[[#This Row],[Store_ID]],Table6[Store_ID],Table6[Monthly Target],"Missing Target")</f>
        <v>2000000</v>
      </c>
      <c r="T2010" s="2" t="str">
        <f>_xlfn.XLOOKUP(Table2[[#This Row],[Store_ID]],Table6[Store_ID],Table6[Region],"Not Found")</f>
        <v>South Zone 3</v>
      </c>
      <c r="U2010" s="2" t="s">
        <v>113</v>
      </c>
      <c r="V2010" s="2" t="str">
        <f>_xlfn.XLOOKUP(Table2[[#This Row],[Employee_ID]],Table5[Employee_ID],Table5[Employee Name],"Not Found")</f>
        <v>Eswar Prasad</v>
      </c>
      <c r="W2010" s="2">
        <v>2</v>
      </c>
      <c r="X2010" s="2">
        <v>995.91</v>
      </c>
      <c r="Y2010" s="2">
        <v>25</v>
      </c>
      <c r="Z2010" s="2">
        <v>497.95</v>
      </c>
      <c r="AA2010" s="2">
        <v>5</v>
      </c>
      <c r="AB2010" s="2">
        <v>74.69</v>
      </c>
      <c r="AC2010" s="2">
        <v>1568.56</v>
      </c>
      <c r="AD2010" s="2">
        <v>1252.52</v>
      </c>
      <c r="AE2010" s="2">
        <f t="shared" si="66"/>
        <v>241.34999999999997</v>
      </c>
      <c r="AF2010" s="2" t="s">
        <v>25</v>
      </c>
      <c r="AG2010" s="42">
        <f>IFERROR(Table2[[#This Row],[Profit]]/Table2[[#This Row],[Sales Amount]],0)</f>
        <v>0.15386724129137552</v>
      </c>
      <c r="AH2010" s="2" t="str">
        <f>TRIM(Table2[[#This Row],[Payment Modee]])</f>
        <v>UPI</v>
      </c>
      <c r="AI2010" s="2" t="s">
        <v>36</v>
      </c>
      <c r="AJ2010" s="2" t="s">
        <v>27</v>
      </c>
      <c r="AK2010" s="2" t="s">
        <v>1662</v>
      </c>
      <c r="AL2010" s="16" t="str">
        <f>IF(HOUR(Table2[[#This Row],[Order Time]])&lt;12,"Morning",IF(HOUR(Table2[[#This Row],[Order Time]])&lt;17,"Afternoon",IF(HOUR(Table2[[#This Row],[Order Time]])&lt;21,"Evening","Night")))</f>
        <v>Evening</v>
      </c>
      <c r="AM2010" s="16" t="s">
        <v>29</v>
      </c>
    </row>
    <row r="2011" spans="1:39" x14ac:dyDescent="0.25">
      <c r="A2011" s="13" t="s">
        <v>3869</v>
      </c>
      <c r="B2011" s="4">
        <v>45392</v>
      </c>
      <c r="C2011" s="2">
        <f>YEAR(Table2[[#This Row],[Invoice Date]])</f>
        <v>2024</v>
      </c>
      <c r="D2011" s="2" t="str">
        <f>TEXT(Table2[[#This Row],[Invoice Date]],"mmm")</f>
        <v>Apr</v>
      </c>
      <c r="E2011" s="2" t="str">
        <f>Table2[[#This Row],[Store_ID]]&amp;"-"&amp;Table2[[#This Row],[Year]]&amp;"-"&amp;Table2[[#This Row],[Month]]</f>
        <v>STR053-2024-Apr</v>
      </c>
      <c r="F2011" s="2" t="s">
        <v>1989</v>
      </c>
      <c r="G2011" s="2" t="str">
        <f>_xlfn.XLOOKUP(Table2[[#This Row],[Customer_ID]],Table3[Customer_ID],Table3[Customer Name],"Not Found")</f>
        <v>Vasanthi Prasad</v>
      </c>
      <c r="H2011" s="2" t="str">
        <f>_xlfn.XLOOKUP(Table2[[#This Row],[Customer_ID]],Table3[Customer_ID],Table3[Gender],"Female")</f>
        <v>Female</v>
      </c>
      <c r="I2011" s="2" t="str">
        <f>_xlfn.XLOOKUP(Table2[[#This Row],[Customer_ID]],Table3[Customer_ID],Table3[City],"Missing Memebership")</f>
        <v>Kochi</v>
      </c>
      <c r="J2011" s="2" t="str">
        <f>_xlfn.XLOOKUP(Table2[[#This Row],[Customer_ID]],Table3[Customer_ID],Table3[State],"Karnataka")</f>
        <v>Kerala</v>
      </c>
      <c r="K2011" s="2" t="str">
        <f>_xlfn.XLOOKUP(Table2[[#This Row],[Customer_ID]],Table3[Customer_ID],Table3[Membership],"Regular")</f>
        <v>Gold</v>
      </c>
      <c r="L2011" s="2" t="s">
        <v>548</v>
      </c>
      <c r="M2011" s="2" t="str">
        <f>_xlfn.XLOOKUP(Table2[[#This Row],[Product_ID]],Table4[Product_ID],Table4[Product_Name],"Not Found")</f>
        <v>Global Desi Round Neck Green</v>
      </c>
      <c r="N2011" s="2" t="str">
        <f>_xlfn.XLOOKUP(Table2[[#This Row],[Product_ID]],Table4[Product_ID],Table4[Category],"Not Found")</f>
        <v>Men T-Shirts</v>
      </c>
      <c r="O2011" s="2" t="str">
        <f>_xlfn.XLOOKUP(Table2[[#This Row],[Product_ID]],Table4[Product_ID],Table4[Subcategory],"Not Found")</f>
        <v>Round Neck</v>
      </c>
      <c r="P2011" s="2" t="str">
        <f>_xlfn.XLOOKUP(Table2[[#This Row],[Product_ID]],Table4[Product_ID],Table4[Brand],"Missing Brand")</f>
        <v>Global Desi</v>
      </c>
      <c r="Q2011" s="2" t="s">
        <v>426</v>
      </c>
      <c r="R2011" s="2" t="str">
        <f>_xlfn.XLOOKUP(Table2[[#This Row],[Store_ID]],Table6[Store_ID],Table6[Store Name],"Not Found")</f>
        <v>TrendMart Kochi Standard</v>
      </c>
      <c r="S2011" s="2">
        <f>_xlfn.XLOOKUP(Table2[[#This Row],[Store_ID]],Table6[Store_ID],Table6[Monthly Target],"Missing Target")</f>
        <v>1500000</v>
      </c>
      <c r="T2011" s="2" t="str">
        <f>_xlfn.XLOOKUP(Table2[[#This Row],[Store_ID]],Table6[Store_ID],Table6[Region],"Not Found")</f>
        <v>South Zone 1</v>
      </c>
      <c r="U2011" s="2" t="s">
        <v>229</v>
      </c>
      <c r="V2011" s="2" t="str">
        <f>_xlfn.XLOOKUP(Table2[[#This Row],[Employee_ID]],Table5[Employee_ID],Table5[Employee Name],"Not Found")</f>
        <v>Yogesh Chettiar</v>
      </c>
      <c r="W2011" s="2">
        <v>5</v>
      </c>
      <c r="X2011" s="2">
        <v>515.51</v>
      </c>
      <c r="Y2011" s="2">
        <v>25</v>
      </c>
      <c r="Z2011" s="2">
        <v>644.39</v>
      </c>
      <c r="AA2011" s="2">
        <v>5</v>
      </c>
      <c r="AB2011" s="2">
        <v>96.66</v>
      </c>
      <c r="AC2011" s="2">
        <v>2029.82</v>
      </c>
      <c r="AD2011" s="2">
        <v>1499.3</v>
      </c>
      <c r="AE2011" s="2">
        <f t="shared" si="66"/>
        <v>433.86</v>
      </c>
      <c r="AF2011" s="2" t="s">
        <v>35</v>
      </c>
      <c r="AG2011" s="42">
        <f>IFERROR(Table2[[#This Row],[Profit]]/Table2[[#This Row],[Sales Amount]],0)</f>
        <v>0.21374309052034171</v>
      </c>
      <c r="AH2011" s="2" t="str">
        <f>TRIM(Table2[[#This Row],[Payment Modee]])</f>
        <v>Debit Card</v>
      </c>
      <c r="AI2011" s="2" t="s">
        <v>26</v>
      </c>
      <c r="AJ2011" s="2" t="s">
        <v>27</v>
      </c>
      <c r="AK2011" s="2" t="s">
        <v>1766</v>
      </c>
      <c r="AL2011" s="16" t="str">
        <f>IF(HOUR(Table2[[#This Row],[Order Time]])&lt;12,"Morning",IF(HOUR(Table2[[#This Row],[Order Time]])&lt;17,"Afternoon",IF(HOUR(Table2[[#This Row],[Order Time]])&lt;21,"Evening","Night")))</f>
        <v>Afternoon</v>
      </c>
      <c r="AM2011" s="16" t="s">
        <v>29</v>
      </c>
    </row>
    <row r="2012" spans="1:39" x14ac:dyDescent="0.25">
      <c r="A2012" s="13" t="s">
        <v>3870</v>
      </c>
      <c r="B2012" s="4">
        <v>45384</v>
      </c>
      <c r="C2012" s="2">
        <f>YEAR(Table2[[#This Row],[Invoice Date]])</f>
        <v>2024</v>
      </c>
      <c r="D2012" s="2" t="str">
        <f>TEXT(Table2[[#This Row],[Invoice Date]],"mmm")</f>
        <v>Apr</v>
      </c>
      <c r="E2012" s="2" t="str">
        <f>Table2[[#This Row],[Store_ID]]&amp;"-"&amp;Table2[[#This Row],[Year]]&amp;"-"&amp;Table2[[#This Row],[Month]]</f>
        <v>STR030-2024-Apr</v>
      </c>
      <c r="F2012" s="2" t="s">
        <v>462</v>
      </c>
      <c r="G2012" s="2" t="str">
        <f>_xlfn.XLOOKUP(Table2[[#This Row],[Customer_ID]],Table3[Customer_ID],Table3[Customer Name],"Not Found")</f>
        <v>Dhanya Gopalakrishnan</v>
      </c>
      <c r="H2012" s="2" t="str">
        <f>_xlfn.XLOOKUP(Table2[[#This Row],[Customer_ID]],Table3[Customer_ID],Table3[Gender],"Female")</f>
        <v>Female</v>
      </c>
      <c r="I2012" s="2" t="str">
        <f>_xlfn.XLOOKUP(Table2[[#This Row],[Customer_ID]],Table3[Customer_ID],Table3[City],"Missing Memebership")</f>
        <v>Salem</v>
      </c>
      <c r="J2012" s="2" t="str">
        <f>_xlfn.XLOOKUP(Table2[[#This Row],[Customer_ID]],Table3[Customer_ID],Table3[State],"Karnataka")</f>
        <v>Tamil Nadu</v>
      </c>
      <c r="K2012" s="2" t="str">
        <f>_xlfn.XLOOKUP(Table2[[#This Row],[Customer_ID]],Table3[Customer_ID],Table3[Membership],"Regular")</f>
        <v>Gold</v>
      </c>
      <c r="L2012" s="2" t="s">
        <v>719</v>
      </c>
      <c r="M2012" s="2" t="str">
        <f>_xlfn.XLOOKUP(Table2[[#This Row],[Product_ID]],Table4[Product_ID],Table4[Product_Name],"Not Found")</f>
        <v>AND Denim Shirt Teal</v>
      </c>
      <c r="N2012" s="2" t="str">
        <f>_xlfn.XLOOKUP(Table2[[#This Row],[Product_ID]],Table4[Product_ID],Table4[Category],"Not Found")</f>
        <v>Men Shirts</v>
      </c>
      <c r="O2012" s="2" t="str">
        <f>_xlfn.XLOOKUP(Table2[[#This Row],[Product_ID]],Table4[Product_ID],Table4[Subcategory],"Not Found")</f>
        <v>Denim Shirt</v>
      </c>
      <c r="P2012" s="2" t="str">
        <f>_xlfn.XLOOKUP(Table2[[#This Row],[Product_ID]],Table4[Product_ID],Table4[Brand],"Missing Brand")</f>
        <v>AND</v>
      </c>
      <c r="Q2012" s="2" t="s">
        <v>1033</v>
      </c>
      <c r="R2012" s="2" t="str">
        <f>_xlfn.XLOOKUP(Table2[[#This Row],[Store_ID]],Table6[Store_ID],Table6[Store Name],"Not Found")</f>
        <v>TrendMart Kochi Standard</v>
      </c>
      <c r="S2012" s="2">
        <f>_xlfn.XLOOKUP(Table2[[#This Row],[Store_ID]],Table6[Store_ID],Table6[Monthly Target],"Missing Target")</f>
        <v>2000000</v>
      </c>
      <c r="T2012" s="2" t="str">
        <f>_xlfn.XLOOKUP(Table2[[#This Row],[Store_ID]],Table6[Store_ID],Table6[Region],"Not Found")</f>
        <v>South Zone 1</v>
      </c>
      <c r="U2012" s="2" t="s">
        <v>24</v>
      </c>
      <c r="V2012" s="2" t="str">
        <f>_xlfn.XLOOKUP(Table2[[#This Row],[Employee_ID]],Table5[Employee_ID],Table5[Employee Name],"Not Found")</f>
        <v>Manoj Ramachandran</v>
      </c>
      <c r="W2012" s="2">
        <v>2</v>
      </c>
      <c r="X2012" s="2">
        <v>830.72</v>
      </c>
      <c r="Y2012" s="2">
        <v>0</v>
      </c>
      <c r="Z2012" s="2">
        <v>0</v>
      </c>
      <c r="AA2012" s="2">
        <v>5</v>
      </c>
      <c r="AB2012" s="2">
        <v>83.07</v>
      </c>
      <c r="AC2012" s="2">
        <v>1744.51</v>
      </c>
      <c r="AD2012" s="2">
        <v>1140.4000000000001</v>
      </c>
      <c r="AE2012" s="2">
        <f t="shared" si="66"/>
        <v>521.04</v>
      </c>
      <c r="AF2012" s="2" t="s">
        <v>69</v>
      </c>
      <c r="AG2012" s="42">
        <f>IFERROR(Table2[[#This Row],[Profit]]/Table2[[#This Row],[Sales Amount]],0)</f>
        <v>0.29867412625894951</v>
      </c>
      <c r="AH2012" s="2" t="str">
        <f>TRIM(Table2[[#This Row],[Payment Modee]])</f>
        <v>Cash</v>
      </c>
      <c r="AI2012" s="2" t="s">
        <v>36</v>
      </c>
      <c r="AJ2012" s="2" t="s">
        <v>197</v>
      </c>
      <c r="AK2012" s="2" t="s">
        <v>2363</v>
      </c>
      <c r="AL2012" s="16" t="str">
        <f>IF(HOUR(Table2[[#This Row],[Order Time]])&lt;12,"Morning",IF(HOUR(Table2[[#This Row],[Order Time]])&lt;17,"Afternoon",IF(HOUR(Table2[[#This Row],[Order Time]])&lt;21,"Evening","Night")))</f>
        <v>Morning</v>
      </c>
      <c r="AM2012" s="16" t="s">
        <v>29</v>
      </c>
    </row>
    <row r="2013" spans="1:39" x14ac:dyDescent="0.25">
      <c r="A2013" s="13" t="s">
        <v>3871</v>
      </c>
      <c r="B2013" s="4">
        <v>45499</v>
      </c>
      <c r="C2013" s="2">
        <f>YEAR(Table2[[#This Row],[Invoice Date]])</f>
        <v>2024</v>
      </c>
      <c r="D2013" s="2" t="str">
        <f>TEXT(Table2[[#This Row],[Invoice Date]],"mmm")</f>
        <v>Jul</v>
      </c>
      <c r="E2013" s="2" t="str">
        <f>Table2[[#This Row],[Store_ID]]&amp;"-"&amp;Table2[[#This Row],[Year]]&amp;"-"&amp;Table2[[#This Row],[Month]]</f>
        <v>STR080-2024-Jul</v>
      </c>
      <c r="F2013" s="2" t="s">
        <v>1850</v>
      </c>
      <c r="G2013" s="2" t="str">
        <f>_xlfn.XLOOKUP(Table2[[#This Row],[Customer_ID]],Table3[Customer_ID],Table3[Customer Name],"Not Found")</f>
        <v>Anitha Bhat</v>
      </c>
      <c r="H2013" s="2" t="str">
        <f>_xlfn.XLOOKUP(Table2[[#This Row],[Customer_ID]],Table3[Customer_ID],Table3[Gender],"Female")</f>
        <v>Female</v>
      </c>
      <c r="I2013" s="2" t="str">
        <f>_xlfn.XLOOKUP(Table2[[#This Row],[Customer_ID]],Table3[Customer_ID],Table3[City],"Missing Memebership")</f>
        <v>Salem</v>
      </c>
      <c r="J2013" s="2" t="str">
        <f>_xlfn.XLOOKUP(Table2[[#This Row],[Customer_ID]],Table3[Customer_ID],Table3[State],"Karnataka")</f>
        <v>Tamil Nadu</v>
      </c>
      <c r="K2013" s="2" t="str">
        <f>_xlfn.XLOOKUP(Table2[[#This Row],[Customer_ID]],Table3[Customer_ID],Table3[Membership],"Regular")</f>
        <v>Silver</v>
      </c>
      <c r="L2013" s="2" t="s">
        <v>301</v>
      </c>
      <c r="M2013" s="2" t="str">
        <f>_xlfn.XLOOKUP(Table2[[#This Row],[Product_ID]],Table4[Product_ID],Table4[Product_Name],"Not Found")</f>
        <v>Killer Jeans Skinny Fit Mustard</v>
      </c>
      <c r="N2013" s="2" t="str">
        <f>_xlfn.XLOOKUP(Table2[[#This Row],[Product_ID]],Table4[Product_ID],Table4[Category],"Not Found")</f>
        <v>Women Jeans</v>
      </c>
      <c r="O2013" s="2" t="str">
        <f>_xlfn.XLOOKUP(Table2[[#This Row],[Product_ID]],Table4[Product_ID],Table4[Subcategory],"Not Found")</f>
        <v>Skinny Fit</v>
      </c>
      <c r="P2013" s="2" t="str">
        <f>_xlfn.XLOOKUP(Table2[[#This Row],[Product_ID]],Table4[Product_ID],Table4[Brand],"Missing Brand")</f>
        <v>Killer Jeans</v>
      </c>
      <c r="Q2013" s="2" t="s">
        <v>214</v>
      </c>
      <c r="R2013" s="2" t="str">
        <f>_xlfn.XLOOKUP(Table2[[#This Row],[Store_ID]],Table6[Store_ID],Table6[Store Name],"Not Found")</f>
        <v>TrendMart Kochi High Street</v>
      </c>
      <c r="S2013" s="2">
        <f>_xlfn.XLOOKUP(Table2[[#This Row],[Store_ID]],Table6[Store_ID],Table6[Monthly Target],"Missing Target")</f>
        <v>2000000</v>
      </c>
      <c r="T2013" s="2" t="str">
        <f>_xlfn.XLOOKUP(Table2[[#This Row],[Store_ID]],Table6[Store_ID],Table6[Region],"Not Found")</f>
        <v>South Zone 1</v>
      </c>
      <c r="U2013" s="2" t="s">
        <v>504</v>
      </c>
      <c r="V2013" s="2" t="str">
        <f>_xlfn.XLOOKUP(Table2[[#This Row],[Employee_ID]],Table5[Employee_ID],Table5[Employee Name],"Not Found")</f>
        <v>Vikram Bhat</v>
      </c>
      <c r="W2013" s="2">
        <v>1</v>
      </c>
      <c r="X2013" s="2">
        <v>1503.04</v>
      </c>
      <c r="Y2013" s="2">
        <v>25</v>
      </c>
      <c r="Z2013" s="2">
        <v>375.76</v>
      </c>
      <c r="AA2013" s="2">
        <v>12</v>
      </c>
      <c r="AB2013" s="2">
        <v>135.27000000000001</v>
      </c>
      <c r="AC2013" s="2">
        <v>1262.55</v>
      </c>
      <c r="AD2013" s="2">
        <v>1047.48</v>
      </c>
      <c r="AE2013" s="2">
        <f t="shared" si="66"/>
        <v>79.799999999999926</v>
      </c>
      <c r="AF2013" s="2" t="s">
        <v>56</v>
      </c>
      <c r="AG2013" s="42">
        <f>IFERROR(Table2[[#This Row],[Profit]]/Table2[[#This Row],[Sales Amount]],0)</f>
        <v>6.3205417607223424E-2</v>
      </c>
      <c r="AH2013" s="2" t="str">
        <f>TRIM(Table2[[#This Row],[Payment Modee]])</f>
        <v>Credit Card</v>
      </c>
      <c r="AI2013" s="2" t="s">
        <v>26</v>
      </c>
      <c r="AJ2013" s="2" t="s">
        <v>27</v>
      </c>
      <c r="AK2013" s="2" t="s">
        <v>448</v>
      </c>
      <c r="AL2013" s="16" t="str">
        <f>IF(HOUR(Table2[[#This Row],[Order Time]])&lt;12,"Morning",IF(HOUR(Table2[[#This Row],[Order Time]])&lt;17,"Afternoon",IF(HOUR(Table2[[#This Row],[Order Time]])&lt;21,"Evening","Night")))</f>
        <v>Afternoon</v>
      </c>
      <c r="AM2013" s="16" t="s">
        <v>29</v>
      </c>
    </row>
    <row r="2014" spans="1:39" x14ac:dyDescent="0.25">
      <c r="A2014" s="13" t="s">
        <v>3872</v>
      </c>
      <c r="B2014" s="4">
        <v>45545</v>
      </c>
      <c r="C2014" s="2">
        <f>YEAR(Table2[[#This Row],[Invoice Date]])</f>
        <v>2024</v>
      </c>
      <c r="D2014" s="2" t="str">
        <f>TEXT(Table2[[#This Row],[Invoice Date]],"mmm")</f>
        <v>Sep</v>
      </c>
      <c r="E2014" s="2" t="str">
        <f>Table2[[#This Row],[Store_ID]]&amp;"-"&amp;Table2[[#This Row],[Year]]&amp;"-"&amp;Table2[[#This Row],[Month]]</f>
        <v>STR106-2024-Sep</v>
      </c>
      <c r="F2014" s="2" t="s">
        <v>3008</v>
      </c>
      <c r="G2014" s="2" t="str">
        <f>_xlfn.XLOOKUP(Table2[[#This Row],[Customer_ID]],Table3[Customer_ID],Table3[Customer Name],"Not Found")</f>
        <v>Devraj Naicker</v>
      </c>
      <c r="H2014" s="2" t="str">
        <f>_xlfn.XLOOKUP(Table2[[#This Row],[Customer_ID]],Table3[Customer_ID],Table3[Gender],"Female")</f>
        <v>Male</v>
      </c>
      <c r="I2014" s="2" t="str">
        <f>_xlfn.XLOOKUP(Table2[[#This Row],[Customer_ID]],Table3[Customer_ID],Table3[City],"Missing Memebership")</f>
        <v>Thrissur</v>
      </c>
      <c r="J2014" s="2" t="str">
        <f>_xlfn.XLOOKUP(Table2[[#This Row],[Customer_ID]],Table3[Customer_ID],Table3[State],"Karnataka")</f>
        <v>Kerala</v>
      </c>
      <c r="K2014" s="2" t="str">
        <f>_xlfn.XLOOKUP(Table2[[#This Row],[Customer_ID]],Table3[Customer_ID],Table3[Membership],"Regular")</f>
        <v>Silver</v>
      </c>
      <c r="L2014" s="2" t="s">
        <v>519</v>
      </c>
      <c r="M2014" s="2" t="str">
        <f>_xlfn.XLOOKUP(Table2[[#This Row],[Product_ID]],Table4[Product_ID],Table4[Product_Name],"Not Found")</f>
        <v>Reebok Graphic Tee Cream</v>
      </c>
      <c r="N2014" s="2" t="str">
        <f>_xlfn.XLOOKUP(Table2[[#This Row],[Product_ID]],Table4[Product_ID],Table4[Category],"Not Found")</f>
        <v>Men T-Shirts</v>
      </c>
      <c r="O2014" s="2" t="str">
        <f>_xlfn.XLOOKUP(Table2[[#This Row],[Product_ID]],Table4[Product_ID],Table4[Subcategory],"Not Found")</f>
        <v>Graphic Tee</v>
      </c>
      <c r="P2014" s="2" t="str">
        <f>_xlfn.XLOOKUP(Table2[[#This Row],[Product_ID]],Table4[Product_ID],Table4[Brand],"Missing Brand")</f>
        <v>Reebok</v>
      </c>
      <c r="Q2014" s="2" t="s">
        <v>1716</v>
      </c>
      <c r="R2014" s="2" t="str">
        <f>_xlfn.XLOOKUP(Table2[[#This Row],[Store_ID]],Table6[Store_ID],Table6[Store Name],"Not Found")</f>
        <v>TrendMart Vijayawada Outlet</v>
      </c>
      <c r="S2014" s="2">
        <f>_xlfn.XLOOKUP(Table2[[#This Row],[Store_ID]],Table6[Store_ID],Table6[Monthly Target],"Missing Target")</f>
        <v>2500000</v>
      </c>
      <c r="T2014" s="2" t="str">
        <f>_xlfn.XLOOKUP(Table2[[#This Row],[Store_ID]],Table6[Store_ID],Table6[Region],"Not Found")</f>
        <v>South Zone 3</v>
      </c>
      <c r="U2014" s="2" t="s">
        <v>435</v>
      </c>
      <c r="V2014" s="2" t="str">
        <f>_xlfn.XLOOKUP(Table2[[#This Row],[Employee_ID]],Table5[Employee_ID],Table5[Employee Name],"Not Found")</f>
        <v>Gopal Prasad</v>
      </c>
      <c r="W2014" s="2">
        <v>1</v>
      </c>
      <c r="X2014" s="2">
        <v>673.64</v>
      </c>
      <c r="Y2014" s="2">
        <v>30</v>
      </c>
      <c r="Z2014" s="2">
        <v>202.09</v>
      </c>
      <c r="AA2014" s="2">
        <v>5</v>
      </c>
      <c r="AB2014" s="2">
        <v>23.58</v>
      </c>
      <c r="AC2014" s="2">
        <v>495.13</v>
      </c>
      <c r="AD2014" s="2">
        <v>417.92</v>
      </c>
      <c r="AE2014" s="2">
        <f t="shared" si="66"/>
        <v>53.629999999999981</v>
      </c>
      <c r="AF2014" s="2" t="s">
        <v>35</v>
      </c>
      <c r="AG2014" s="42">
        <f>IFERROR(Table2[[#This Row],[Profit]]/Table2[[#This Row],[Sales Amount]],0)</f>
        <v>0.10831498798295393</v>
      </c>
      <c r="AH2014" s="2" t="str">
        <f>TRIM(Table2[[#This Row],[Payment Modee]])</f>
        <v>Debit Card</v>
      </c>
      <c r="AI2014" s="2" t="s">
        <v>26</v>
      </c>
      <c r="AJ2014" s="2" t="s">
        <v>27</v>
      </c>
      <c r="AK2014" s="2" t="s">
        <v>2460</v>
      </c>
      <c r="AL2014" s="16" t="str">
        <f>IF(HOUR(Table2[[#This Row],[Order Time]])&lt;12,"Morning",IF(HOUR(Table2[[#This Row],[Order Time]])&lt;17,"Afternoon",IF(HOUR(Table2[[#This Row],[Order Time]])&lt;21,"Evening","Night")))</f>
        <v>Afternoon</v>
      </c>
      <c r="AM2014" s="16" t="s">
        <v>29</v>
      </c>
    </row>
    <row r="2015" spans="1:39" x14ac:dyDescent="0.25">
      <c r="A2015" s="13" t="s">
        <v>3873</v>
      </c>
      <c r="B2015" s="4">
        <v>45551</v>
      </c>
      <c r="C2015" s="2">
        <f>YEAR(Table2[[#This Row],[Invoice Date]])</f>
        <v>2024</v>
      </c>
      <c r="D2015" s="2" t="str">
        <f>TEXT(Table2[[#This Row],[Invoice Date]],"mmm")</f>
        <v>Sep</v>
      </c>
      <c r="E2015" s="2" t="str">
        <f>Table2[[#This Row],[Store_ID]]&amp;"-"&amp;Table2[[#This Row],[Year]]&amp;"-"&amp;Table2[[#This Row],[Month]]</f>
        <v>STR013-2024-Sep</v>
      </c>
      <c r="F2015" s="2" t="s">
        <v>958</v>
      </c>
      <c r="G2015" s="2" t="str">
        <f>_xlfn.XLOOKUP(Table2[[#This Row],[Customer_ID]],Table3[Customer_ID],Table3[Customer Name],"Not Found")</f>
        <v>Uday Chettiar</v>
      </c>
      <c r="H2015" s="2" t="str">
        <f>_xlfn.XLOOKUP(Table2[[#This Row],[Customer_ID]],Table3[Customer_ID],Table3[Gender],"Female")</f>
        <v>Male</v>
      </c>
      <c r="I2015" s="2" t="str">
        <f>_xlfn.XLOOKUP(Table2[[#This Row],[Customer_ID]],Table3[Customer_ID],Table3[City],"Missing Memebership")</f>
        <v>Visakhapatnam</v>
      </c>
      <c r="J2015" s="2" t="str">
        <f>_xlfn.XLOOKUP(Table2[[#This Row],[Customer_ID]],Table3[Customer_ID],Table3[State],"Karnataka")</f>
        <v>Andhra Pradesh</v>
      </c>
      <c r="K2015" s="2" t="str">
        <f>_xlfn.XLOOKUP(Table2[[#This Row],[Customer_ID]],Table3[Customer_ID],Table3[Membership],"Regular")</f>
        <v>Gold</v>
      </c>
      <c r="L2015" s="2" t="s">
        <v>111</v>
      </c>
      <c r="M2015" s="2" t="str">
        <f>_xlfn.XLOOKUP(Table2[[#This Row],[Product_ID]],Table4[Product_ID],Table4[Product_Name],"Not Found")</f>
        <v>Wrangler Smart Watch Navy Blue</v>
      </c>
      <c r="N2015" s="2" t="str">
        <f>_xlfn.XLOOKUP(Table2[[#This Row],[Product_ID]],Table4[Product_ID],Table4[Category],"Not Found")</f>
        <v>Watches</v>
      </c>
      <c r="O2015" s="2" t="str">
        <f>_xlfn.XLOOKUP(Table2[[#This Row],[Product_ID]],Table4[Product_ID],Table4[Subcategory],"Not Found")</f>
        <v>Smart Watch</v>
      </c>
      <c r="P2015" s="2" t="str">
        <f>_xlfn.XLOOKUP(Table2[[#This Row],[Product_ID]],Table4[Product_ID],Table4[Brand],"Missing Brand")</f>
        <v>Wrangler</v>
      </c>
      <c r="Q2015" s="2" t="s">
        <v>616</v>
      </c>
      <c r="R2015" s="2" t="str">
        <f>_xlfn.XLOOKUP(Table2[[#This Row],[Store_ID]],Table6[Store_ID],Table6[Store Name],"Not Found")</f>
        <v>TrendMart Nizamabad Standard</v>
      </c>
      <c r="S2015" s="2">
        <f>_xlfn.XLOOKUP(Table2[[#This Row],[Store_ID]],Table6[Store_ID],Table6[Monthly Target],"Missing Target")</f>
        <v>2500000</v>
      </c>
      <c r="T2015" s="2" t="str">
        <f>_xlfn.XLOOKUP(Table2[[#This Row],[Store_ID]],Table6[Store_ID],Table6[Region],"Not Found")</f>
        <v>South Zone 2</v>
      </c>
      <c r="U2015" s="2" t="s">
        <v>294</v>
      </c>
      <c r="V2015" s="2" t="str">
        <f>_xlfn.XLOOKUP(Table2[[#This Row],[Employee_ID]],Table5[Employee_ID],Table5[Employee Name],"Not Found")</f>
        <v>Chitra Chettiar</v>
      </c>
      <c r="W2015" s="2">
        <v>3</v>
      </c>
      <c r="X2015" s="2">
        <v>1467.12</v>
      </c>
      <c r="Y2015" s="2">
        <v>0</v>
      </c>
      <c r="Z2015" s="2">
        <v>0</v>
      </c>
      <c r="AA2015" s="2">
        <v>12</v>
      </c>
      <c r="AB2015" s="2">
        <v>528.16</v>
      </c>
      <c r="AC2015" s="2">
        <v>4929.5200000000004</v>
      </c>
      <c r="AD2015" s="2">
        <v>2838.9</v>
      </c>
      <c r="AE2015" s="2">
        <f t="shared" si="66"/>
        <v>1562.4600000000005</v>
      </c>
      <c r="AF2015" s="2" t="s">
        <v>69</v>
      </c>
      <c r="AG2015" s="42">
        <f>IFERROR(Table2[[#This Row],[Profit]]/Table2[[#This Row],[Sales Amount]],0)</f>
        <v>0.31695986627501266</v>
      </c>
      <c r="AH2015" s="2" t="str">
        <f>TRIM(Table2[[#This Row],[Payment Modee]])</f>
        <v>Cash</v>
      </c>
      <c r="AI2015" s="2" t="s">
        <v>26</v>
      </c>
      <c r="AJ2015" s="2" t="s">
        <v>27</v>
      </c>
      <c r="AK2015" s="2" t="s">
        <v>193</v>
      </c>
      <c r="AL2015" s="16" t="str">
        <f>IF(HOUR(Table2[[#This Row],[Order Time]])&lt;12,"Morning",IF(HOUR(Table2[[#This Row],[Order Time]])&lt;17,"Afternoon",IF(HOUR(Table2[[#This Row],[Order Time]])&lt;21,"Evening","Night")))</f>
        <v>Afternoon</v>
      </c>
      <c r="AM2015" s="16" t="s">
        <v>29</v>
      </c>
    </row>
    <row r="2016" spans="1:39" x14ac:dyDescent="0.25">
      <c r="A2016" s="13" t="s">
        <v>3874</v>
      </c>
      <c r="B2016" s="4">
        <v>45670</v>
      </c>
      <c r="C2016" s="2">
        <f>YEAR(Table2[[#This Row],[Invoice Date]])</f>
        <v>2025</v>
      </c>
      <c r="D2016" s="2" t="str">
        <f>TEXT(Table2[[#This Row],[Invoice Date]],"mmm")</f>
        <v>Jan</v>
      </c>
      <c r="E2016" s="2" t="str">
        <f>Table2[[#This Row],[Store_ID]]&amp;"-"&amp;Table2[[#This Row],[Year]]&amp;"-"&amp;Table2[[#This Row],[Month]]</f>
        <v>STR077-2025-Jan</v>
      </c>
      <c r="F2016" s="2" t="s">
        <v>3875</v>
      </c>
      <c r="G2016" s="2" t="str">
        <f>_xlfn.XLOOKUP(Table2[[#This Row],[Customer_ID]],Table3[Customer_ID],Table3[Customer Name],"Not Found")</f>
        <v>Vidya Naicker</v>
      </c>
      <c r="H2016" s="2" t="str">
        <f>_xlfn.XLOOKUP(Table2[[#This Row],[Customer_ID]],Table3[Customer_ID],Table3[Gender],"Female")</f>
        <v>Female</v>
      </c>
      <c r="I2016" s="2" t="str">
        <f>_xlfn.XLOOKUP(Table2[[#This Row],[Customer_ID]],Table3[Customer_ID],Table3[City],"Missing Memebership")</f>
        <v>Madurai</v>
      </c>
      <c r="J2016" s="2" t="str">
        <f>_xlfn.XLOOKUP(Table2[[#This Row],[Customer_ID]],Table3[Customer_ID],Table3[State],"Karnataka")</f>
        <v>Tamil Nadu</v>
      </c>
      <c r="K2016" s="2" t="str">
        <f>_xlfn.XLOOKUP(Table2[[#This Row],[Customer_ID]],Table3[Customer_ID],Table3[Membership],"Regular")</f>
        <v>Regular</v>
      </c>
      <c r="L2016" s="2" t="s">
        <v>1052</v>
      </c>
      <c r="M2016" s="2" t="str">
        <f>_xlfn.XLOOKUP(Table2[[#This Row],[Product_ID]],Table4[Product_ID],Table4[Product_Name],"Not Found")</f>
        <v>Skechers Skinny Fit Grey</v>
      </c>
      <c r="N2016" s="2" t="str">
        <f>_xlfn.XLOOKUP(Table2[[#This Row],[Product_ID]],Table4[Product_ID],Table4[Category],"Not Found")</f>
        <v>Men Jeans</v>
      </c>
      <c r="O2016" s="2" t="str">
        <f>_xlfn.XLOOKUP(Table2[[#This Row],[Product_ID]],Table4[Product_ID],Table4[Subcategory],"Not Found")</f>
        <v>Skinny Fit</v>
      </c>
      <c r="P2016" s="2" t="str">
        <f>_xlfn.XLOOKUP(Table2[[#This Row],[Product_ID]],Table4[Product_ID],Table4[Brand],"Missing Brand")</f>
        <v>Skechers</v>
      </c>
      <c r="Q2016" s="2" t="s">
        <v>557</v>
      </c>
      <c r="R2016" s="2" t="str">
        <f>_xlfn.XLOOKUP(Table2[[#This Row],[Store_ID]],Table6[Store_ID],Table6[Store Name],"Not Found")</f>
        <v>TrendMart Hyderabad Mall Kiosk</v>
      </c>
      <c r="S2016" s="2">
        <f>_xlfn.XLOOKUP(Table2[[#This Row],[Store_ID]],Table6[Store_ID],Table6[Monthly Target],"Missing Target")</f>
        <v>2500000</v>
      </c>
      <c r="T2016" s="2" t="str">
        <f>_xlfn.XLOOKUP(Table2[[#This Row],[Store_ID]],Table6[Store_ID],Table6[Region],"Not Found")</f>
        <v>South Zone 2</v>
      </c>
      <c r="U2016" s="2" t="s">
        <v>49</v>
      </c>
      <c r="V2016" s="2" t="str">
        <f>_xlfn.XLOOKUP(Table2[[#This Row],[Employee_ID]],Table5[Employee_ID],Table5[Employee Name],"Not Found")</f>
        <v>Jyothi Prasad</v>
      </c>
      <c r="W2016" s="2">
        <v>1</v>
      </c>
      <c r="X2016" s="2">
        <v>1437.85</v>
      </c>
      <c r="Y2016" s="2">
        <v>20</v>
      </c>
      <c r="Z2016" s="2">
        <v>287.57</v>
      </c>
      <c r="AA2016" s="2">
        <v>12</v>
      </c>
      <c r="AB2016" s="2">
        <v>138.03</v>
      </c>
      <c r="AC2016" s="2">
        <v>1288.31</v>
      </c>
      <c r="AD2016" s="2">
        <v>975.36</v>
      </c>
      <c r="AE2016" s="2">
        <f t="shared" si="66"/>
        <v>174.91999999999993</v>
      </c>
      <c r="AF2016" s="2" t="s">
        <v>56</v>
      </c>
      <c r="AG2016" s="42">
        <f>IFERROR(Table2[[#This Row],[Profit]]/Table2[[#This Row],[Sales Amount]],0)</f>
        <v>0.13577477470484584</v>
      </c>
      <c r="AH2016" s="2" t="str">
        <f>TRIM(Table2[[#This Row],[Payment Modee]])</f>
        <v>Credit Card</v>
      </c>
      <c r="AI2016" s="2" t="s">
        <v>26</v>
      </c>
      <c r="AJ2016" s="2" t="s">
        <v>27</v>
      </c>
      <c r="AK2016" s="2" t="s">
        <v>526</v>
      </c>
      <c r="AL2016" s="16" t="str">
        <f>IF(HOUR(Table2[[#This Row],[Order Time]])&lt;12,"Morning",IF(HOUR(Table2[[#This Row],[Order Time]])&lt;17,"Afternoon",IF(HOUR(Table2[[#This Row],[Order Time]])&lt;21,"Evening","Night")))</f>
        <v>Evening</v>
      </c>
      <c r="AM2016" s="16" t="s">
        <v>29</v>
      </c>
    </row>
    <row r="2017" spans="1:39" x14ac:dyDescent="0.25">
      <c r="A2017" s="13" t="s">
        <v>3876</v>
      </c>
      <c r="B2017" s="4">
        <v>45685</v>
      </c>
      <c r="C2017" s="2">
        <f>YEAR(Table2[[#This Row],[Invoice Date]])</f>
        <v>2025</v>
      </c>
      <c r="D2017" s="2" t="str">
        <f>TEXT(Table2[[#This Row],[Invoice Date]],"mmm")</f>
        <v>Jan</v>
      </c>
      <c r="E2017" s="2" t="str">
        <f>Table2[[#This Row],[Store_ID]]&amp;"-"&amp;Table2[[#This Row],[Year]]&amp;"-"&amp;Table2[[#This Row],[Month]]</f>
        <v>STR081-2025-Jan</v>
      </c>
      <c r="F2017" s="2" t="s">
        <v>1643</v>
      </c>
      <c r="G2017" s="2" t="str">
        <f>_xlfn.XLOOKUP(Table2[[#This Row],[Customer_ID]],Table3[Customer_ID],Table3[Customer Name],"Not Found")</f>
        <v>Sunita Naicker</v>
      </c>
      <c r="H2017" s="2" t="str">
        <f>_xlfn.XLOOKUP(Table2[[#This Row],[Customer_ID]],Table3[Customer_ID],Table3[Gender],"Female")</f>
        <v>Female</v>
      </c>
      <c r="I2017" s="2" t="str">
        <f>_xlfn.XLOOKUP(Table2[[#This Row],[Customer_ID]],Table3[Customer_ID],Table3[City],"Missing Memebership")</f>
        <v>Khammam</v>
      </c>
      <c r="J2017" s="2" t="str">
        <f>_xlfn.XLOOKUP(Table2[[#This Row],[Customer_ID]],Table3[Customer_ID],Table3[State],"Karnataka")</f>
        <v>Telangana</v>
      </c>
      <c r="K2017" s="2" t="str">
        <f>_xlfn.XLOOKUP(Table2[[#This Row],[Customer_ID]],Table3[Customer_ID],Table3[Membership],"Regular")</f>
        <v>Silver</v>
      </c>
      <c r="L2017" s="2" t="s">
        <v>2059</v>
      </c>
      <c r="M2017" s="2" t="str">
        <f>_xlfn.XLOOKUP(Table2[[#This Row],[Product_ID]],Table4[Product_ID],Table4[Product_Name],"Not Found")</f>
        <v>Titan Cargo Pink</v>
      </c>
      <c r="N2017" s="2" t="str">
        <f>_xlfn.XLOOKUP(Table2[[#This Row],[Product_ID]],Table4[Product_ID],Table4[Category],"Not Found")</f>
        <v>Men Trousers</v>
      </c>
      <c r="O2017" s="2" t="str">
        <f>_xlfn.XLOOKUP(Table2[[#This Row],[Product_ID]],Table4[Product_ID],Table4[Subcategory],"Not Found")</f>
        <v>Cargo</v>
      </c>
      <c r="P2017" s="2" t="str">
        <f>_xlfn.XLOOKUP(Table2[[#This Row],[Product_ID]],Table4[Product_ID],Table4[Brand],"Missing Brand")</f>
        <v>Titan</v>
      </c>
      <c r="Q2017" s="2" t="s">
        <v>1055</v>
      </c>
      <c r="R2017" s="2" t="str">
        <f>_xlfn.XLOOKUP(Table2[[#This Row],[Store_ID]],Table6[Store_ID],Table6[Store Name],"Not Found")</f>
        <v>TrendMart Alappuzha Outlet</v>
      </c>
      <c r="S2017" s="2">
        <f>_xlfn.XLOOKUP(Table2[[#This Row],[Store_ID]],Table6[Store_ID],Table6[Monthly Target],"Missing Target")</f>
        <v>2500000</v>
      </c>
      <c r="T2017" s="2" t="str">
        <f>_xlfn.XLOOKUP(Table2[[#This Row],[Store_ID]],Table6[Store_ID],Table6[Region],"Not Found")</f>
        <v>South Zone 1</v>
      </c>
      <c r="U2017" s="2" t="s">
        <v>68</v>
      </c>
      <c r="V2017" s="2" t="str">
        <f>_xlfn.XLOOKUP(Table2[[#This Row],[Employee_ID]],Table5[Employee_ID],Table5[Employee Name],"Not Found")</f>
        <v>Praveen Gupta</v>
      </c>
      <c r="W2017" s="2">
        <v>1</v>
      </c>
      <c r="X2017" s="2">
        <v>1009.62</v>
      </c>
      <c r="Y2017" s="2">
        <v>20</v>
      </c>
      <c r="Z2017" s="2">
        <v>201.92</v>
      </c>
      <c r="AA2017" s="2">
        <v>12</v>
      </c>
      <c r="AB2017" s="2">
        <v>96.92</v>
      </c>
      <c r="AC2017" s="2">
        <v>904.62</v>
      </c>
      <c r="AD2017" s="2">
        <v>640.76</v>
      </c>
      <c r="AE2017" s="2">
        <f t="shared" si="66"/>
        <v>166.94</v>
      </c>
      <c r="AF2017" s="2" t="s">
        <v>35</v>
      </c>
      <c r="AG2017" s="42">
        <f>IFERROR(Table2[[#This Row],[Profit]]/Table2[[#This Row],[Sales Amount]],0)</f>
        <v>0.18454157546815236</v>
      </c>
      <c r="AH2017" s="2" t="str">
        <f>TRIM(Table2[[#This Row],[Payment Modee]])</f>
        <v>Debit Card</v>
      </c>
      <c r="AI2017" s="2" t="s">
        <v>26</v>
      </c>
      <c r="AJ2017" s="2" t="s">
        <v>27</v>
      </c>
      <c r="AK2017" s="2" t="s">
        <v>611</v>
      </c>
      <c r="AL2017" s="16" t="str">
        <f>IF(HOUR(Table2[[#This Row],[Order Time]])&lt;12,"Morning",IF(HOUR(Table2[[#This Row],[Order Time]])&lt;17,"Afternoon",IF(HOUR(Table2[[#This Row],[Order Time]])&lt;21,"Evening","Night")))</f>
        <v>Afternoon</v>
      </c>
      <c r="AM2017" s="16" t="s">
        <v>29</v>
      </c>
    </row>
    <row r="2018" spans="1:39" x14ac:dyDescent="0.25">
      <c r="A2018" s="13" t="s">
        <v>3877</v>
      </c>
      <c r="B2018" s="4">
        <v>45562</v>
      </c>
      <c r="C2018" s="2">
        <f>YEAR(Table2[[#This Row],[Invoice Date]])</f>
        <v>2024</v>
      </c>
      <c r="D2018" s="2" t="str">
        <f>TEXT(Table2[[#This Row],[Invoice Date]],"mmm")</f>
        <v>Sep</v>
      </c>
      <c r="E2018" s="2" t="str">
        <f>Table2[[#This Row],[Store_ID]]&amp;"-"&amp;Table2[[#This Row],[Year]]&amp;"-"&amp;Table2[[#This Row],[Month]]</f>
        <v>STR110-2024-Sep</v>
      </c>
      <c r="F2018" s="2" t="s">
        <v>1752</v>
      </c>
      <c r="G2018" s="2" t="str">
        <f>_xlfn.XLOOKUP(Table2[[#This Row],[Customer_ID]],Table3[Customer_ID],Table3[Customer Name],"Not Found")</f>
        <v>Gayathri Menon</v>
      </c>
      <c r="H2018" s="2" t="str">
        <f>_xlfn.XLOOKUP(Table2[[#This Row],[Customer_ID]],Table3[Customer_ID],Table3[Gender],"Female")</f>
        <v>female</v>
      </c>
      <c r="I2018" s="2" t="str">
        <f>_xlfn.XLOOKUP(Table2[[#This Row],[Customer_ID]],Table3[Customer_ID],Table3[City],"Missing Memebership")</f>
        <v>Karimnagar</v>
      </c>
      <c r="J2018" s="2" t="str">
        <f>_xlfn.XLOOKUP(Table2[[#This Row],[Customer_ID]],Table3[Customer_ID],Table3[State],"Karnataka")</f>
        <v>Telangana</v>
      </c>
      <c r="K2018" s="2" t="str">
        <f>_xlfn.XLOOKUP(Table2[[#This Row],[Customer_ID]],Table3[Customer_ID],Table3[Membership],"Regular")</f>
        <v>Platinum</v>
      </c>
      <c r="L2018" s="2" t="s">
        <v>367</v>
      </c>
      <c r="M2018" s="2" t="str">
        <f>_xlfn.XLOOKUP(Table2[[#This Row],[Product_ID]],Table4[Product_ID],Table4[Product_Name],"Not Found")</f>
        <v>Jack &amp; Jones Maxi Dress Maroon</v>
      </c>
      <c r="N2018" s="2" t="str">
        <f>_xlfn.XLOOKUP(Table2[[#This Row],[Product_ID]],Table4[Product_ID],Table4[Category],"Not Found")</f>
        <v>Women Dresses</v>
      </c>
      <c r="O2018" s="2" t="str">
        <f>_xlfn.XLOOKUP(Table2[[#This Row],[Product_ID]],Table4[Product_ID],Table4[Subcategory],"Not Found")</f>
        <v>Maxi Dress</v>
      </c>
      <c r="P2018" s="2" t="str">
        <f>_xlfn.XLOOKUP(Table2[[#This Row],[Product_ID]],Table4[Product_ID],Table4[Brand],"Missing Brand")</f>
        <v>Jack &amp; Jones</v>
      </c>
      <c r="Q2018" s="2" t="s">
        <v>146</v>
      </c>
      <c r="R2018" s="2" t="str">
        <f>_xlfn.XLOOKUP(Table2[[#This Row],[Store_ID]],Table6[Store_ID],Table6[Store Name],"Not Found")</f>
        <v>TrendMart Thoothukudi Outlet</v>
      </c>
      <c r="S2018" s="2">
        <f>_xlfn.XLOOKUP(Table2[[#This Row],[Store_ID]],Table6[Store_ID],Table6[Monthly Target],"Missing Target")</f>
        <v>1000000</v>
      </c>
      <c r="T2018" s="2" t="str">
        <f>_xlfn.XLOOKUP(Table2[[#This Row],[Store_ID]],Table6[Store_ID],Table6[Region],"Not Found")</f>
        <v>South Zone 1</v>
      </c>
      <c r="U2018" s="2" t="s">
        <v>153</v>
      </c>
      <c r="V2018" s="2" t="str">
        <f>_xlfn.XLOOKUP(Table2[[#This Row],[Employee_ID]],Table5[Employee_ID],Table5[Employee Name],"Not Found")</f>
        <v>Rani Mishra</v>
      </c>
      <c r="W2018" s="2">
        <v>2</v>
      </c>
      <c r="X2018" s="2">
        <v>893.16</v>
      </c>
      <c r="Y2018" s="2">
        <v>30</v>
      </c>
      <c r="Z2018" s="2">
        <v>535.9</v>
      </c>
      <c r="AA2018" s="2">
        <v>5</v>
      </c>
      <c r="AB2018" s="2">
        <v>62.52</v>
      </c>
      <c r="AC2018" s="2">
        <v>1312.94</v>
      </c>
      <c r="AD2018" s="2">
        <v>1396.16</v>
      </c>
      <c r="AE2018" s="2">
        <f t="shared" si="66"/>
        <v>-145.74000000000004</v>
      </c>
      <c r="AF2018" s="2" t="s">
        <v>69</v>
      </c>
      <c r="AG2018" s="42">
        <f>IFERROR(Table2[[#This Row],[Profit]]/Table2[[#This Row],[Sales Amount]],0)</f>
        <v>-0.11100278763690651</v>
      </c>
      <c r="AH2018" s="2" t="str">
        <f>TRIM(Table2[[#This Row],[Payment Modee]])</f>
        <v>Cash</v>
      </c>
      <c r="AI2018" s="2" t="s">
        <v>36</v>
      </c>
      <c r="AJ2018" s="2" t="s">
        <v>27</v>
      </c>
      <c r="AK2018" s="2" t="s">
        <v>1416</v>
      </c>
      <c r="AL2018" s="16" t="str">
        <f>IF(HOUR(Table2[[#This Row],[Order Time]])&lt;12,"Morning",IF(HOUR(Table2[[#This Row],[Order Time]])&lt;17,"Afternoon",IF(HOUR(Table2[[#This Row],[Order Time]])&lt;21,"Evening","Night")))</f>
        <v>Afternoon</v>
      </c>
      <c r="AM2018" s="16" t="s">
        <v>29</v>
      </c>
    </row>
    <row r="2019" spans="1:39" x14ac:dyDescent="0.25">
      <c r="A2019" s="13" t="s">
        <v>3878</v>
      </c>
      <c r="B2019" s="4">
        <v>45540</v>
      </c>
      <c r="C2019" s="2">
        <f>YEAR(Table2[[#This Row],[Invoice Date]])</f>
        <v>2024</v>
      </c>
      <c r="D2019" s="2" t="str">
        <f>TEXT(Table2[[#This Row],[Invoice Date]],"mmm")</f>
        <v>Sep</v>
      </c>
      <c r="E2019" s="2" t="str">
        <f>Table2[[#This Row],[Store_ID]]&amp;"-"&amp;Table2[[#This Row],[Year]]&amp;"-"&amp;Table2[[#This Row],[Month]]</f>
        <v>STR101-2024-Sep</v>
      </c>
      <c r="F2019" s="2" t="s">
        <v>3699</v>
      </c>
      <c r="G2019" s="2" t="str">
        <f>_xlfn.XLOOKUP(Table2[[#This Row],[Customer_ID]],Table3[Customer_ID],Table3[Customer Name],"Not Found")</f>
        <v>Rajesh Chandran</v>
      </c>
      <c r="H2019" s="2" t="str">
        <f>_xlfn.XLOOKUP(Table2[[#This Row],[Customer_ID]],Table3[Customer_ID],Table3[Gender],"Female")</f>
        <v>Male</v>
      </c>
      <c r="I2019" s="2" t="str">
        <f>_xlfn.XLOOKUP(Table2[[#This Row],[Customer_ID]],Table3[Customer_ID],Table3[City],"Missing Memebership")</f>
        <v>Hyderabad</v>
      </c>
      <c r="J2019" s="2" t="str">
        <f>_xlfn.XLOOKUP(Table2[[#This Row],[Customer_ID]],Table3[Customer_ID],Table3[State],"Karnataka")</f>
        <v>Telangana</v>
      </c>
      <c r="K2019" s="2" t="str">
        <f>_xlfn.XLOOKUP(Table2[[#This Row],[Customer_ID]],Table3[Customer_ID],Table3[Membership],"Regular")</f>
        <v>Silver</v>
      </c>
      <c r="L2019" s="2" t="s">
        <v>1650</v>
      </c>
      <c r="M2019" s="2" t="str">
        <f>_xlfn.XLOOKUP(Table2[[#This Row],[Product_ID]],Table4[Product_ID],Table4[Product_Name],"Not Found")</f>
        <v>Bata Hoodie Grey</v>
      </c>
      <c r="N2019" s="2" t="str">
        <f>_xlfn.XLOOKUP(Table2[[#This Row],[Product_ID]],Table4[Product_ID],Table4[Category],"Not Found")</f>
        <v>Winter Wear</v>
      </c>
      <c r="O2019" s="2" t="str">
        <f>_xlfn.XLOOKUP(Table2[[#This Row],[Product_ID]],Table4[Product_ID],Table4[Subcategory],"Not Found")</f>
        <v>Hoodie</v>
      </c>
      <c r="P2019" s="2" t="str">
        <f>_xlfn.XLOOKUP(Table2[[#This Row],[Product_ID]],Table4[Product_ID],Table4[Brand],"Missing Brand")</f>
        <v>Bata</v>
      </c>
      <c r="Q2019" s="2" t="s">
        <v>258</v>
      </c>
      <c r="R2019" s="2" t="str">
        <f>_xlfn.XLOOKUP(Table2[[#This Row],[Store_ID]],Table6[Store_ID],Table6[Store Name],"Not Found")</f>
        <v>TrendMart Thiruvananthapuram Standard</v>
      </c>
      <c r="S2019" s="2">
        <f>_xlfn.XLOOKUP(Table2[[#This Row],[Store_ID]],Table6[Store_ID],Table6[Monthly Target],"Missing Target")</f>
        <v>1200000</v>
      </c>
      <c r="T2019" s="2" t="str">
        <f>_xlfn.XLOOKUP(Table2[[#This Row],[Store_ID]],Table6[Store_ID],Table6[Region],"Not Found")</f>
        <v>South Zone 1</v>
      </c>
      <c r="U2019" s="2" t="s">
        <v>283</v>
      </c>
      <c r="V2019" s="2" t="str">
        <f>_xlfn.XLOOKUP(Table2[[#This Row],[Employee_ID]],Table5[Employee_ID],Table5[Employee Name],"Not Found")</f>
        <v>Priya Balasubramaniam</v>
      </c>
      <c r="W2019" s="2">
        <v>3</v>
      </c>
      <c r="X2019" s="2">
        <v>2811.01</v>
      </c>
      <c r="Y2019" s="2">
        <v>0</v>
      </c>
      <c r="Z2019" s="2">
        <v>0</v>
      </c>
      <c r="AA2019" s="2">
        <v>12</v>
      </c>
      <c r="AB2019" s="2">
        <v>1011.96</v>
      </c>
      <c r="AC2019" s="2">
        <v>9444.99</v>
      </c>
      <c r="AD2019" s="2">
        <v>5822.37</v>
      </c>
      <c r="AE2019" s="2">
        <f t="shared" si="66"/>
        <v>2610.66</v>
      </c>
      <c r="AF2019" s="2" t="s">
        <v>35</v>
      </c>
      <c r="AG2019" s="42">
        <f>IFERROR(Table2[[#This Row],[Profit]]/Table2[[#This Row],[Sales Amount]],0)</f>
        <v>0.27640685696861511</v>
      </c>
      <c r="AH2019" s="2" t="str">
        <f>TRIM(Table2[[#This Row],[Payment Modee]])</f>
        <v>Debit Card</v>
      </c>
      <c r="AI2019" s="2" t="s">
        <v>26</v>
      </c>
      <c r="AJ2019" s="2" t="s">
        <v>27</v>
      </c>
      <c r="AK2019" s="2" t="s">
        <v>2238</v>
      </c>
      <c r="AL2019" s="16" t="str">
        <f>IF(HOUR(Table2[[#This Row],[Order Time]])&lt;12,"Morning",IF(HOUR(Table2[[#This Row],[Order Time]])&lt;17,"Afternoon",IF(HOUR(Table2[[#This Row],[Order Time]])&lt;21,"Evening","Night")))</f>
        <v>Afternoon</v>
      </c>
      <c r="AM2019" s="16" t="s">
        <v>29</v>
      </c>
    </row>
    <row r="2020" spans="1:39" x14ac:dyDescent="0.25">
      <c r="A2020" s="13" t="s">
        <v>3879</v>
      </c>
      <c r="B2020" s="4">
        <v>45546</v>
      </c>
      <c r="C2020" s="2">
        <f>YEAR(Table2[[#This Row],[Invoice Date]])</f>
        <v>2024</v>
      </c>
      <c r="D2020" s="2" t="str">
        <f>TEXT(Table2[[#This Row],[Invoice Date]],"mmm")</f>
        <v>Sep</v>
      </c>
      <c r="E2020" s="2" t="str">
        <f>Table2[[#This Row],[Store_ID]]&amp;"-"&amp;Table2[[#This Row],[Year]]&amp;"-"&amp;Table2[[#This Row],[Month]]</f>
        <v>STR102-2024-Sep</v>
      </c>
      <c r="F2020" s="2" t="s">
        <v>1931</v>
      </c>
      <c r="G2020" s="2" t="str">
        <f>_xlfn.XLOOKUP(Table2[[#This Row],[Customer_ID]],Table3[Customer_ID],Table3[Customer Name],"Not Found")</f>
        <v>Ashok Pillai</v>
      </c>
      <c r="H2020" s="2" t="str">
        <f>_xlfn.XLOOKUP(Table2[[#This Row],[Customer_ID]],Table3[Customer_ID],Table3[Gender],"Female")</f>
        <v>Male</v>
      </c>
      <c r="I2020" s="2" t="str">
        <f>_xlfn.XLOOKUP(Table2[[#This Row],[Customer_ID]],Table3[Customer_ID],Table3[City],"Missing Memebership")</f>
        <v>Vijayawada</v>
      </c>
      <c r="J2020" s="2" t="str">
        <f>_xlfn.XLOOKUP(Table2[[#This Row],[Customer_ID]],Table3[Customer_ID],Table3[State],"Karnataka")</f>
        <v>Andhra Pradesh</v>
      </c>
      <c r="K2020" s="2" t="str">
        <f>_xlfn.XLOOKUP(Table2[[#This Row],[Customer_ID]],Table3[Customer_ID],Table3[Membership],"Regular")</f>
        <v>Regular</v>
      </c>
      <c r="L2020" s="2" t="s">
        <v>584</v>
      </c>
      <c r="M2020" s="2" t="str">
        <f>_xlfn.XLOOKUP(Table2[[#This Row],[Product_ID]],Table4[Product_ID],Table4[Product_Name],"Not Found")</f>
        <v>Nalli Silks Casual Top Charcoal</v>
      </c>
      <c r="N2020" s="2" t="str">
        <f>_xlfn.XLOOKUP(Table2[[#This Row],[Product_ID]],Table4[Product_ID],Table4[Category],"Not Found")</f>
        <v>Women Tops</v>
      </c>
      <c r="O2020" s="2" t="str">
        <f>_xlfn.XLOOKUP(Table2[[#This Row],[Product_ID]],Table4[Product_ID],Table4[Subcategory],"Not Found")</f>
        <v>Casual Top</v>
      </c>
      <c r="P2020" s="2" t="str">
        <f>_xlfn.XLOOKUP(Table2[[#This Row],[Product_ID]],Table4[Product_ID],Table4[Brand],"Missing Brand")</f>
        <v>Nalli Silks</v>
      </c>
      <c r="Q2020" s="2" t="s">
        <v>33</v>
      </c>
      <c r="R2020" s="2" t="str">
        <f>_xlfn.XLOOKUP(Table2[[#This Row],[Store_ID]],Table6[Store_ID],Table6[Store Name],"Not Found")</f>
        <v>TrendMart Tirunelveli High Street</v>
      </c>
      <c r="S2020" s="2">
        <f>_xlfn.XLOOKUP(Table2[[#This Row],[Store_ID]],Table6[Store_ID],Table6[Monthly Target],"Missing Target")</f>
        <v>1000000</v>
      </c>
      <c r="T2020" s="2" t="str">
        <f>_xlfn.XLOOKUP(Table2[[#This Row],[Store_ID]],Table6[Store_ID],Table6[Region],"Not Found")</f>
        <v>South Zone 1</v>
      </c>
      <c r="U2020" s="2" t="s">
        <v>417</v>
      </c>
      <c r="V2020" s="2" t="str">
        <f>_xlfn.XLOOKUP(Table2[[#This Row],[Employee_ID]],Table5[Employee_ID],Table5[Employee Name],"Not Found")</f>
        <v>Arjun Krishnan</v>
      </c>
      <c r="W2020" s="2">
        <v>1</v>
      </c>
      <c r="X2020" s="2">
        <v>1105.56</v>
      </c>
      <c r="Y2020" s="2">
        <v>0</v>
      </c>
      <c r="Z2020" s="2">
        <v>0</v>
      </c>
      <c r="AA2020" s="2">
        <v>12</v>
      </c>
      <c r="AB2020" s="2">
        <v>132.66999999999999</v>
      </c>
      <c r="AC2020" s="2">
        <v>1238.23</v>
      </c>
      <c r="AD2020" s="2">
        <v>699.84</v>
      </c>
      <c r="AE2020" s="2">
        <f t="shared" si="66"/>
        <v>405.72</v>
      </c>
      <c r="AF2020" s="2" t="s">
        <v>25</v>
      </c>
      <c r="AG2020" s="42">
        <f>IFERROR(Table2[[#This Row],[Profit]]/Table2[[#This Row],[Sales Amount]],0)</f>
        <v>0.32766125840918087</v>
      </c>
      <c r="AH2020" s="2" t="str">
        <f>TRIM(Table2[[#This Row],[Payment Modee]])</f>
        <v>UPI</v>
      </c>
      <c r="AI2020" s="2" t="s">
        <v>26</v>
      </c>
      <c r="AJ2020" s="2" t="s">
        <v>27</v>
      </c>
      <c r="AK2020" s="2" t="s">
        <v>766</v>
      </c>
      <c r="AL2020" s="16" t="str">
        <f>IF(HOUR(Table2[[#This Row],[Order Time]])&lt;12,"Morning",IF(HOUR(Table2[[#This Row],[Order Time]])&lt;17,"Afternoon",IF(HOUR(Table2[[#This Row],[Order Time]])&lt;21,"Evening","Night")))</f>
        <v>Afternoon</v>
      </c>
      <c r="AM2020" s="16" t="s">
        <v>29</v>
      </c>
    </row>
    <row r="2021" spans="1:39" x14ac:dyDescent="0.25">
      <c r="A2021" s="14" t="s">
        <v>9198</v>
      </c>
      <c r="B2021" s="8">
        <v>45464</v>
      </c>
      <c r="C2021" s="7">
        <f>YEAR(Table2[[#This Row],[Invoice Date]])</f>
        <v>2024</v>
      </c>
      <c r="D2021" s="7" t="str">
        <f>TEXT(Table2[[#This Row],[Invoice Date]],"mmm")</f>
        <v>Jun</v>
      </c>
      <c r="E2021" s="7" t="str">
        <f>Table2[[#This Row],[Store_ID]]&amp;"-"&amp;Table2[[#This Row],[Year]]&amp;"-"&amp;Table2[[#This Row],[Month]]</f>
        <v>STR070-2024-Jun</v>
      </c>
      <c r="F2021" s="7" t="s">
        <v>843</v>
      </c>
      <c r="G2021" s="7" t="str">
        <f>_xlfn.XLOOKUP(Table2[[#This Row],[Customer_ID]],Table3[Customer_ID],Table3[Customer Name],"Not Found")</f>
        <v>Ashok Chandran</v>
      </c>
      <c r="H2021" s="7" t="str">
        <f>_xlfn.XLOOKUP(Table2[[#This Row],[Customer_ID]],Table3[Customer_ID],Table3[Gender],"Female")</f>
        <v>Male</v>
      </c>
      <c r="I2021" s="7" t="str">
        <f>_xlfn.XLOOKUP(Table2[[#This Row],[Customer_ID]],Table3[Customer_ID],Table3[City],"Missing Memebership")</f>
        <v>Bengaluru</v>
      </c>
      <c r="J2021" s="7" t="str">
        <f>_xlfn.XLOOKUP(Table2[[#This Row],[Customer_ID]],Table3[Customer_ID],Table3[State],"Karnataka")</f>
        <v>Karnataka</v>
      </c>
      <c r="K2021" s="7" t="str">
        <f>_xlfn.XLOOKUP(Table2[[#This Row],[Customer_ID]],Table3[Customer_ID],Table3[Membership],"Regular")</f>
        <v>Regular</v>
      </c>
      <c r="L2021" s="7" t="s">
        <v>1578</v>
      </c>
      <c r="M2021" s="7" t="str">
        <f>_xlfn.XLOOKUP(Table2[[#This Row],[Product_ID]],Table4[Product_ID],Table4[Product_Name],"Not Found")</f>
        <v>Kalyan Silks Sunglasses Black</v>
      </c>
      <c r="N2021" s="7" t="str">
        <f>_xlfn.XLOOKUP(Table2[[#This Row],[Product_ID]],Table4[Product_ID],Table4[Category],"Not Found")</f>
        <v>Accessories</v>
      </c>
      <c r="O2021" s="7" t="str">
        <f>_xlfn.XLOOKUP(Table2[[#This Row],[Product_ID]],Table4[Product_ID],Table4[Subcategory],"Not Found")</f>
        <v>Sunglasses</v>
      </c>
      <c r="P2021" s="7" t="str">
        <f>_xlfn.XLOOKUP(Table2[[#This Row],[Product_ID]],Table4[Product_ID],Table4[Brand],"Missing Brand")</f>
        <v>Missing Brand Name</v>
      </c>
      <c r="Q2021" s="7" t="s">
        <v>1319</v>
      </c>
      <c r="R2021" s="7" t="str">
        <f>_xlfn.XLOOKUP(Table2[[#This Row],[Store_ID]],Table6[Store_ID],Table6[Store Name],"Not Found")</f>
        <v>TrendMart Alappuzha Mall Kiosk</v>
      </c>
      <c r="S2021" s="7">
        <f>_xlfn.XLOOKUP(Table2[[#This Row],[Store_ID]],Table6[Store_ID],Table6[Monthly Target],"Missing Target")</f>
        <v>1000000</v>
      </c>
      <c r="T2021" s="7" t="str">
        <f>_xlfn.XLOOKUP(Table2[[#This Row],[Store_ID]],Table6[Store_ID],Table6[Region],"Not Found")</f>
        <v>South Zone 1</v>
      </c>
      <c r="U2021" s="7" t="s">
        <v>68</v>
      </c>
      <c r="V2021" s="7" t="str">
        <f>_xlfn.XLOOKUP(Table2[[#This Row],[Employee_ID]],Table5[Employee_ID],Table5[Employee Name],"Not Found")</f>
        <v>Praveen Gupta</v>
      </c>
      <c r="W2021" s="7">
        <v>0</v>
      </c>
      <c r="X2021" s="7">
        <v>838.77</v>
      </c>
      <c r="Y2021" s="7">
        <v>5</v>
      </c>
      <c r="Z2021" s="7">
        <v>0</v>
      </c>
      <c r="AA2021" s="7">
        <v>5</v>
      </c>
      <c r="AB2021" s="7">
        <v>0</v>
      </c>
      <c r="AC2021" s="7">
        <v>0</v>
      </c>
      <c r="AD2021" s="7">
        <v>0</v>
      </c>
      <c r="AE2021" s="7">
        <v>0</v>
      </c>
      <c r="AF2021" s="2" t="s">
        <v>35</v>
      </c>
      <c r="AG2021" s="42">
        <f>IFERROR(Table2[[#This Row],[Profit]]/Table2[[#This Row],[Sales Amount]],0)</f>
        <v>0</v>
      </c>
      <c r="AH2021" s="2" t="str">
        <f>TRIM(Table2[[#This Row],[Payment Modee]])</f>
        <v>Debit Card</v>
      </c>
      <c r="AI2021" s="7" t="s">
        <v>26</v>
      </c>
      <c r="AJ2021" s="7" t="s">
        <v>27</v>
      </c>
      <c r="AK2021" s="7" t="s">
        <v>902</v>
      </c>
      <c r="AL2021" s="17" t="str">
        <f>IF(HOUR(Table2[[#This Row],[Order Time]])&lt;12,"Morning",IF(HOUR(Table2[[#This Row],[Order Time]])&lt;17,"Afternoon",IF(HOUR(Table2[[#This Row],[Order Time]])&lt;21,"Evening","Night")))</f>
        <v>Afternoon</v>
      </c>
      <c r="AM2021" s="17" t="s">
        <v>29</v>
      </c>
    </row>
    <row r="2022" spans="1:39" x14ac:dyDescent="0.25">
      <c r="A2022" s="13" t="s">
        <v>3880</v>
      </c>
      <c r="B2022" s="4">
        <v>45529</v>
      </c>
      <c r="C2022" s="2">
        <f>YEAR(Table2[[#This Row],[Invoice Date]])</f>
        <v>2024</v>
      </c>
      <c r="D2022" s="2" t="str">
        <f>TEXT(Table2[[#This Row],[Invoice Date]],"mmm")</f>
        <v>Aug</v>
      </c>
      <c r="E2022" s="2" t="str">
        <f>Table2[[#This Row],[Store_ID]]&amp;"-"&amp;Table2[[#This Row],[Year]]&amp;"-"&amp;Table2[[#This Row],[Month]]</f>
        <v>STR091-2024-Aug</v>
      </c>
      <c r="F2022" s="2" t="s">
        <v>2632</v>
      </c>
      <c r="G2022" s="2" t="str">
        <f>_xlfn.XLOOKUP(Table2[[#This Row],[Customer_ID]],Table3[Customer_ID],Table3[Customer Name],"Not Found")</f>
        <v>Tarun Shetty</v>
      </c>
      <c r="H2022" s="2" t="str">
        <f>_xlfn.XLOOKUP(Table2[[#This Row],[Customer_ID]],Table3[Customer_ID],Table3[Gender],"Female")</f>
        <v>Male</v>
      </c>
      <c r="I2022" s="2" t="str">
        <f>_xlfn.XLOOKUP(Table2[[#This Row],[Customer_ID]],Table3[Customer_ID],Table3[City],"Missing Memebership")</f>
        <v>Madurai</v>
      </c>
      <c r="J2022" s="2" t="str">
        <f>_xlfn.XLOOKUP(Table2[[#This Row],[Customer_ID]],Table3[Customer_ID],Table3[State],"Karnataka")</f>
        <v>Tamil Nadu</v>
      </c>
      <c r="K2022" s="2" t="str">
        <f>_xlfn.XLOOKUP(Table2[[#This Row],[Customer_ID]],Table3[Customer_ID],Table3[Membership],"Regular")</f>
        <v>Platinum</v>
      </c>
      <c r="L2022" s="2" t="s">
        <v>840</v>
      </c>
      <c r="M2022" s="2" t="str">
        <f>_xlfn.XLOOKUP(Table2[[#This Row],[Product_ID]],Table4[Product_ID],Table4[Product_Name],"Not Found")</f>
        <v>Fastrack Sling Bag Peach</v>
      </c>
      <c r="N2022" s="2" t="str">
        <f>_xlfn.XLOOKUP(Table2[[#This Row],[Product_ID]],Table4[Product_ID],Table4[Category],"Not Found")</f>
        <v>Handbags</v>
      </c>
      <c r="O2022" s="2" t="str">
        <f>_xlfn.XLOOKUP(Table2[[#This Row],[Product_ID]],Table4[Product_ID],Table4[Subcategory],"Not Found")</f>
        <v>Sling Bag</v>
      </c>
      <c r="P2022" s="2" t="str">
        <f>_xlfn.XLOOKUP(Table2[[#This Row],[Product_ID]],Table4[Product_ID],Table4[Brand],"Missing Brand")</f>
        <v>Fastrack</v>
      </c>
      <c r="Q2022" s="2" t="s">
        <v>699</v>
      </c>
      <c r="R2022" s="2" t="str">
        <f>_xlfn.XLOOKUP(Table2[[#This Row],[Store_ID]],Table6[Store_ID],Table6[Store Name],"Not Found")</f>
        <v>TrendMart Nizamabad Standard</v>
      </c>
      <c r="S2022" s="2">
        <f>_xlfn.XLOOKUP(Table2[[#This Row],[Store_ID]],Table6[Store_ID],Table6[Monthly Target],"Missing Target")</f>
        <v>1500000</v>
      </c>
      <c r="T2022" s="2" t="str">
        <f>_xlfn.XLOOKUP(Table2[[#This Row],[Store_ID]],Table6[Store_ID],Table6[Region],"Not Found")</f>
        <v>South Zone 2</v>
      </c>
      <c r="U2022" s="2" t="s">
        <v>43</v>
      </c>
      <c r="V2022" s="2" t="str">
        <f>_xlfn.XLOOKUP(Table2[[#This Row],[Employee_ID]],Table5[Employee_ID],Table5[Employee Name],"Not Found")</f>
        <v>Meena Krishnan</v>
      </c>
      <c r="W2022" s="2">
        <v>2</v>
      </c>
      <c r="X2022" s="2">
        <v>1667.9</v>
      </c>
      <c r="Y2022" s="2">
        <v>25</v>
      </c>
      <c r="Z2022" s="2">
        <v>833.95</v>
      </c>
      <c r="AA2022" s="2">
        <v>12</v>
      </c>
      <c r="AB2022" s="2">
        <v>300.22000000000003</v>
      </c>
      <c r="AC2022" s="2">
        <v>2802.07</v>
      </c>
      <c r="AD2022" s="2">
        <v>1977.14</v>
      </c>
      <c r="AE2022" s="2">
        <f t="shared" ref="AE2022:AE2053" si="67">(AC2022-AD2022-AB2022)</f>
        <v>524.71</v>
      </c>
      <c r="AF2022" s="2" t="s">
        <v>35</v>
      </c>
      <c r="AG2022" s="42">
        <f>IFERROR(Table2[[#This Row],[Profit]]/Table2[[#This Row],[Sales Amount]],0)</f>
        <v>0.18725799141349075</v>
      </c>
      <c r="AH2022" s="2" t="str">
        <f>TRIM(Table2[[#This Row],[Payment Modee]])</f>
        <v>Debit Card</v>
      </c>
      <c r="AI2022" s="2" t="s">
        <v>26</v>
      </c>
      <c r="AJ2022" s="2" t="s">
        <v>27</v>
      </c>
      <c r="AK2022" s="2" t="s">
        <v>1037</v>
      </c>
      <c r="AL2022" s="16" t="str">
        <f>IF(HOUR(Table2[[#This Row],[Order Time]])&lt;12,"Morning",IF(HOUR(Table2[[#This Row],[Order Time]])&lt;17,"Afternoon",IF(HOUR(Table2[[#This Row],[Order Time]])&lt;21,"Evening","Night")))</f>
        <v>Morning</v>
      </c>
      <c r="AM2022" s="16" t="s">
        <v>38</v>
      </c>
    </row>
    <row r="2023" spans="1:39" x14ac:dyDescent="0.25">
      <c r="A2023" s="13" t="s">
        <v>3881</v>
      </c>
      <c r="B2023" s="4">
        <v>45589</v>
      </c>
      <c r="C2023" s="2">
        <f>YEAR(Table2[[#This Row],[Invoice Date]])</f>
        <v>2024</v>
      </c>
      <c r="D2023" s="2" t="str">
        <f>TEXT(Table2[[#This Row],[Invoice Date]],"mmm")</f>
        <v>Oct</v>
      </c>
      <c r="E2023" s="2" t="str">
        <f>Table2[[#This Row],[Store_ID]]&amp;"-"&amp;Table2[[#This Row],[Year]]&amp;"-"&amp;Table2[[#This Row],[Month]]</f>
        <v>STR024-2024-Oct</v>
      </c>
      <c r="F2023" s="2" t="s">
        <v>378</v>
      </c>
      <c r="G2023" s="2" t="str">
        <f>_xlfn.XLOOKUP(Table2[[#This Row],[Customer_ID]],Table3[Customer_ID],Table3[Customer Name],"Not Found")</f>
        <v>Jyothi Achari</v>
      </c>
      <c r="H2023" s="2" t="str">
        <f>_xlfn.XLOOKUP(Table2[[#This Row],[Customer_ID]],Table3[Customer_ID],Table3[Gender],"Female")</f>
        <v>Female</v>
      </c>
      <c r="I2023" s="2" t="str">
        <f>_xlfn.XLOOKUP(Table2[[#This Row],[Customer_ID]],Table3[Customer_ID],Table3[City],"Missing Memebership")</f>
        <v>Tiruchirappalli</v>
      </c>
      <c r="J2023" s="2" t="str">
        <f>_xlfn.XLOOKUP(Table2[[#This Row],[Customer_ID]],Table3[Customer_ID],Table3[State],"Karnataka")</f>
        <v>Tamil Nadu</v>
      </c>
      <c r="K2023" s="2" t="str">
        <f>_xlfn.XLOOKUP(Table2[[#This Row],[Customer_ID]],Table3[Customer_ID],Table3[Membership],"Regular")</f>
        <v>Regular</v>
      </c>
      <c r="L2023" s="2" t="s">
        <v>416</v>
      </c>
      <c r="M2023" s="2" t="str">
        <f>_xlfn.XLOOKUP(Table2[[#This Row],[Product_ID]],Table4[Product_ID],Table4[Product_Name],"Not Found")</f>
        <v>GRT Jewellers Sling Bag Olive</v>
      </c>
      <c r="N2023" s="2" t="str">
        <f>_xlfn.XLOOKUP(Table2[[#This Row],[Product_ID]],Table4[Product_ID],Table4[Category],"Not Found")</f>
        <v>Handbags</v>
      </c>
      <c r="O2023" s="2" t="str">
        <f>_xlfn.XLOOKUP(Table2[[#This Row],[Product_ID]],Table4[Product_ID],Table4[Subcategory],"Not Found")</f>
        <v>Sling Bag</v>
      </c>
      <c r="P2023" s="2" t="str">
        <f>_xlfn.XLOOKUP(Table2[[#This Row],[Product_ID]],Table4[Product_ID],Table4[Brand],"Missing Brand")</f>
        <v>GRT Jewellers</v>
      </c>
      <c r="Q2023" s="2" t="s">
        <v>134</v>
      </c>
      <c r="R2023" s="2" t="str">
        <f>_xlfn.XLOOKUP(Table2[[#This Row],[Store_ID]],Table6[Store_ID],Table6[Store Name],"Not Found")</f>
        <v>TrendMart Nellore Standard</v>
      </c>
      <c r="S2023" s="2">
        <f>_xlfn.XLOOKUP(Table2[[#This Row],[Store_ID]],Table6[Store_ID],Table6[Monthly Target],"Missing Target")</f>
        <v>1000000</v>
      </c>
      <c r="T2023" s="2" t="str">
        <f>_xlfn.XLOOKUP(Table2[[#This Row],[Store_ID]],Table6[Store_ID],Table6[Region],"Not Found")</f>
        <v>South Zone 3</v>
      </c>
      <c r="U2023" s="2" t="s">
        <v>113</v>
      </c>
      <c r="V2023" s="2" t="str">
        <f>_xlfn.XLOOKUP(Table2[[#This Row],[Employee_ID]],Table5[Employee_ID],Table5[Employee Name],"Not Found")</f>
        <v>Eswar Prasad</v>
      </c>
      <c r="W2023" s="2">
        <v>1</v>
      </c>
      <c r="X2023" s="2">
        <v>3027.88</v>
      </c>
      <c r="Y2023" s="2">
        <v>10</v>
      </c>
      <c r="Z2023" s="2">
        <v>302.79000000000002</v>
      </c>
      <c r="AA2023" s="2">
        <v>12</v>
      </c>
      <c r="AB2023" s="2">
        <v>327.01</v>
      </c>
      <c r="AC2023" s="2">
        <v>3052.1</v>
      </c>
      <c r="AD2023" s="2">
        <v>2034.01</v>
      </c>
      <c r="AE2023" s="2">
        <f t="shared" si="67"/>
        <v>691.07999999999993</v>
      </c>
      <c r="AF2023" s="2" t="s">
        <v>69</v>
      </c>
      <c r="AG2023" s="42">
        <f>IFERROR(Table2[[#This Row],[Profit]]/Table2[[#This Row],[Sales Amount]],0)</f>
        <v>0.22642770551423608</v>
      </c>
      <c r="AH2023" s="2" t="str">
        <f>TRIM(Table2[[#This Row],[Payment Modee]])</f>
        <v>Cash</v>
      </c>
      <c r="AI2023" s="2" t="s">
        <v>36</v>
      </c>
      <c r="AJ2023" s="2" t="s">
        <v>197</v>
      </c>
      <c r="AK2023" s="2" t="s">
        <v>1246</v>
      </c>
      <c r="AL2023" s="16" t="str">
        <f>IF(HOUR(Table2[[#This Row],[Order Time]])&lt;12,"Morning",IF(HOUR(Table2[[#This Row],[Order Time]])&lt;17,"Afternoon",IF(HOUR(Table2[[#This Row],[Order Time]])&lt;21,"Evening","Night")))</f>
        <v>Evening</v>
      </c>
      <c r="AM2023" s="16" t="s">
        <v>29</v>
      </c>
    </row>
    <row r="2024" spans="1:39" x14ac:dyDescent="0.25">
      <c r="A2024" s="13" t="s">
        <v>3882</v>
      </c>
      <c r="B2024" s="4">
        <v>45586</v>
      </c>
      <c r="C2024" s="2">
        <f>YEAR(Table2[[#This Row],[Invoice Date]])</f>
        <v>2024</v>
      </c>
      <c r="D2024" s="2" t="str">
        <f>TEXT(Table2[[#This Row],[Invoice Date]],"mmm")</f>
        <v>Oct</v>
      </c>
      <c r="E2024" s="2" t="str">
        <f>Table2[[#This Row],[Store_ID]]&amp;"-"&amp;Table2[[#This Row],[Year]]&amp;"-"&amp;Table2[[#This Row],[Month]]</f>
        <v>STR048-2024-Oct</v>
      </c>
      <c r="F2024" s="2" t="s">
        <v>514</v>
      </c>
      <c r="G2024" s="2" t="str">
        <f>_xlfn.XLOOKUP(Table2[[#This Row],[Customer_ID]],Table3[Customer_ID],Table3[Customer Name],"Not Found")</f>
        <v>Rohit Singh</v>
      </c>
      <c r="H2024" s="2" t="str">
        <f>_xlfn.XLOOKUP(Table2[[#This Row],[Customer_ID]],Table3[Customer_ID],Table3[Gender],"Female")</f>
        <v>Male</v>
      </c>
      <c r="I2024" s="2" t="str">
        <f>_xlfn.XLOOKUP(Table2[[#This Row],[Customer_ID]],Table3[Customer_ID],Table3[City],"Missing Memebership")</f>
        <v>Kochi</v>
      </c>
      <c r="J2024" s="2" t="str">
        <f>_xlfn.XLOOKUP(Table2[[#This Row],[Customer_ID]],Table3[Customer_ID],Table3[State],"Karnataka")</f>
        <v>Kerala</v>
      </c>
      <c r="K2024" s="2" t="str">
        <f>_xlfn.XLOOKUP(Table2[[#This Row],[Customer_ID]],Table3[Customer_ID],Table3[Membership],"Regular")</f>
        <v>Silver</v>
      </c>
      <c r="L2024" s="2" t="s">
        <v>421</v>
      </c>
      <c r="M2024" s="2" t="str">
        <f>_xlfn.XLOOKUP(Table2[[#This Row],[Product_ID]],Table4[Product_ID],Table4[Product_Name],"Not Found")</f>
        <v>Aurelia Zip Wallet Red</v>
      </c>
      <c r="N2024" s="2" t="str">
        <f>_xlfn.XLOOKUP(Table2[[#This Row],[Product_ID]],Table4[Product_ID],Table4[Category],"Not Found")</f>
        <v>Wallets</v>
      </c>
      <c r="O2024" s="2" t="str">
        <f>_xlfn.XLOOKUP(Table2[[#This Row],[Product_ID]],Table4[Product_ID],Table4[Subcategory],"Not Found")</f>
        <v>Zip Wallet</v>
      </c>
      <c r="P2024" s="2" t="str">
        <f>_xlfn.XLOOKUP(Table2[[#This Row],[Product_ID]],Table4[Product_ID],Table4[Brand],"Missing Brand")</f>
        <v>Aurelia</v>
      </c>
      <c r="Q2024" s="2" t="s">
        <v>1853</v>
      </c>
      <c r="R2024" s="2" t="str">
        <f>_xlfn.XLOOKUP(Table2[[#This Row],[Store_ID]],Table6[Store_ID],Table6[Store Name],"Not Found")</f>
        <v>TrendMart Guntur High Street</v>
      </c>
      <c r="S2024" s="2">
        <f>_xlfn.XLOOKUP(Table2[[#This Row],[Store_ID]],Table6[Store_ID],Table6[Monthly Target],"Missing Target")</f>
        <v>1200000</v>
      </c>
      <c r="T2024" s="2" t="str">
        <f>_xlfn.XLOOKUP(Table2[[#This Row],[Store_ID]],Table6[Store_ID],Table6[Region],"Not Found")</f>
        <v>South Zone 3</v>
      </c>
      <c r="U2024" s="2" t="s">
        <v>62</v>
      </c>
      <c r="V2024" s="2" t="str">
        <f>_xlfn.XLOOKUP(Table2[[#This Row],[Employee_ID]],Table5[Employee_ID],Table5[Employee Name],"Not Found")</f>
        <v>Rahul Krishnan</v>
      </c>
      <c r="W2024" s="2">
        <v>1</v>
      </c>
      <c r="X2024" s="2">
        <v>566.87</v>
      </c>
      <c r="Y2024" s="2">
        <v>30</v>
      </c>
      <c r="Z2024" s="2">
        <v>170.06</v>
      </c>
      <c r="AA2024" s="2">
        <v>5</v>
      </c>
      <c r="AB2024" s="2">
        <v>19.84</v>
      </c>
      <c r="AC2024" s="2">
        <v>416.65</v>
      </c>
      <c r="AD2024" s="2">
        <v>357.45</v>
      </c>
      <c r="AE2024" s="2">
        <f t="shared" si="67"/>
        <v>39.359999999999985</v>
      </c>
      <c r="AF2024" s="2" t="s">
        <v>25</v>
      </c>
      <c r="AG2024" s="42">
        <f>IFERROR(Table2[[#This Row],[Profit]]/Table2[[#This Row],[Sales Amount]],0)</f>
        <v>9.446777871114842E-2</v>
      </c>
      <c r="AH2024" s="2" t="str">
        <f>TRIM(Table2[[#This Row],[Payment Modee]])</f>
        <v>UPI</v>
      </c>
      <c r="AI2024" s="2" t="s">
        <v>26</v>
      </c>
      <c r="AJ2024" s="2" t="s">
        <v>27</v>
      </c>
      <c r="AK2024" s="2" t="s">
        <v>2488</v>
      </c>
      <c r="AL2024" s="16" t="str">
        <f>IF(HOUR(Table2[[#This Row],[Order Time]])&lt;12,"Morning",IF(HOUR(Table2[[#This Row],[Order Time]])&lt;17,"Afternoon",IF(HOUR(Table2[[#This Row],[Order Time]])&lt;21,"Evening","Night")))</f>
        <v>Afternoon</v>
      </c>
      <c r="AM2024" s="16" t="s">
        <v>29</v>
      </c>
    </row>
    <row r="2025" spans="1:39" x14ac:dyDescent="0.25">
      <c r="A2025" s="13" t="s">
        <v>3883</v>
      </c>
      <c r="B2025" s="4">
        <v>45562</v>
      </c>
      <c r="C2025" s="2">
        <f>YEAR(Table2[[#This Row],[Invoice Date]])</f>
        <v>2024</v>
      </c>
      <c r="D2025" s="2" t="str">
        <f>TEXT(Table2[[#This Row],[Invoice Date]],"mmm")</f>
        <v>Sep</v>
      </c>
      <c r="E2025" s="2" t="str">
        <f>Table2[[#This Row],[Store_ID]]&amp;"-"&amp;Table2[[#This Row],[Year]]&amp;"-"&amp;Table2[[#This Row],[Month]]</f>
        <v>STR031-2024-Sep</v>
      </c>
      <c r="F2025" s="2" t="s">
        <v>3291</v>
      </c>
      <c r="G2025" s="2" t="str">
        <f>_xlfn.XLOOKUP(Table2[[#This Row],[Customer_ID]],Table3[Customer_ID],Table3[Customer Name],"Not Found")</f>
        <v>Sangeeta Mishra</v>
      </c>
      <c r="H2025" s="2" t="str">
        <f>_xlfn.XLOOKUP(Table2[[#This Row],[Customer_ID]],Table3[Customer_ID],Table3[Gender],"Female")</f>
        <v>Female</v>
      </c>
      <c r="I2025" s="2" t="str">
        <f>_xlfn.XLOOKUP(Table2[[#This Row],[Customer_ID]],Table3[Customer_ID],Table3[City],"Missing Memebership")</f>
        <v>Khammam</v>
      </c>
      <c r="J2025" s="2" t="str">
        <f>_xlfn.XLOOKUP(Table2[[#This Row],[Customer_ID]],Table3[Customer_ID],Table3[State],"Karnataka")</f>
        <v>Telangana</v>
      </c>
      <c r="K2025" s="2" t="str">
        <f>_xlfn.XLOOKUP(Table2[[#This Row],[Customer_ID]],Table3[Customer_ID],Table3[Membership],"Regular")</f>
        <v>Regular</v>
      </c>
      <c r="L2025" s="2" t="s">
        <v>536</v>
      </c>
      <c r="M2025" s="2" t="str">
        <f>_xlfn.XLOOKUP(Table2[[#This Row],[Product_ID]],Table4[Product_ID],Table4[Product_Name],"Not Found")</f>
        <v>Mufti Sweater Peach</v>
      </c>
      <c r="N2025" s="2" t="str">
        <f>_xlfn.XLOOKUP(Table2[[#This Row],[Product_ID]],Table4[Product_ID],Table4[Category],"Not Found")</f>
        <v>Winter Wear</v>
      </c>
      <c r="O2025" s="2" t="str">
        <f>_xlfn.XLOOKUP(Table2[[#This Row],[Product_ID]],Table4[Product_ID],Table4[Subcategory],"Not Found")</f>
        <v>Sweater</v>
      </c>
      <c r="P2025" s="2" t="str">
        <f>_xlfn.XLOOKUP(Table2[[#This Row],[Product_ID]],Table4[Product_ID],Table4[Brand],"Missing Brand")</f>
        <v>Mufti</v>
      </c>
      <c r="Q2025" s="2" t="s">
        <v>1351</v>
      </c>
      <c r="R2025" s="2" t="str">
        <f>_xlfn.XLOOKUP(Table2[[#This Row],[Store_ID]],Table6[Store_ID],Table6[Store Name],"Not Found")</f>
        <v>TrendMart Kozhikode Mall Kiosk</v>
      </c>
      <c r="S2025" s="2">
        <f>_xlfn.XLOOKUP(Table2[[#This Row],[Store_ID]],Table6[Store_ID],Table6[Monthly Target],"Missing Target")</f>
        <v>2000000</v>
      </c>
      <c r="T2025" s="2" t="str">
        <f>_xlfn.XLOOKUP(Table2[[#This Row],[Store_ID]],Table6[Store_ID],Table6[Region],"Not Found")</f>
        <v>South Zone 1</v>
      </c>
      <c r="U2025" s="2" t="s">
        <v>142</v>
      </c>
      <c r="V2025" s="2" t="str">
        <f>_xlfn.XLOOKUP(Table2[[#This Row],[Employee_ID]],Table5[Employee_ID],Table5[Employee Name],"Not Found")</f>
        <v>Anusuya Subramaniam</v>
      </c>
      <c r="W2025" s="2">
        <v>3</v>
      </c>
      <c r="X2025" s="2">
        <v>1922.07</v>
      </c>
      <c r="Y2025" s="2">
        <v>20</v>
      </c>
      <c r="Z2025" s="2">
        <v>1153.24</v>
      </c>
      <c r="AA2025" s="2">
        <v>12</v>
      </c>
      <c r="AB2025" s="2">
        <v>553.55999999999995</v>
      </c>
      <c r="AC2025" s="2">
        <v>5166.53</v>
      </c>
      <c r="AD2025" s="2">
        <v>4227.3599999999997</v>
      </c>
      <c r="AE2025" s="2">
        <f t="shared" si="67"/>
        <v>385.61000000000013</v>
      </c>
      <c r="AF2025" s="2" t="s">
        <v>35</v>
      </c>
      <c r="AG2025" s="42">
        <f>IFERROR(Table2[[#This Row],[Profit]]/Table2[[#This Row],[Sales Amount]],0)</f>
        <v>7.463616779540623E-2</v>
      </c>
      <c r="AH2025" s="2" t="str">
        <f>TRIM(Table2[[#This Row],[Payment Modee]])</f>
        <v>Debit Card</v>
      </c>
      <c r="AI2025" s="2" t="s">
        <v>26</v>
      </c>
      <c r="AJ2025" s="2" t="s">
        <v>27</v>
      </c>
      <c r="AK2025" s="2" t="s">
        <v>3866</v>
      </c>
      <c r="AL2025" s="16" t="str">
        <f>IF(HOUR(Table2[[#This Row],[Order Time]])&lt;12,"Morning",IF(HOUR(Table2[[#This Row],[Order Time]])&lt;17,"Afternoon",IF(HOUR(Table2[[#This Row],[Order Time]])&lt;21,"Evening","Night")))</f>
        <v>Morning</v>
      </c>
      <c r="AM2025" s="16" t="s">
        <v>29</v>
      </c>
    </row>
    <row r="2026" spans="1:39" x14ac:dyDescent="0.25">
      <c r="A2026" s="13" t="s">
        <v>3884</v>
      </c>
      <c r="B2026" s="4">
        <v>45465</v>
      </c>
      <c r="C2026" s="2">
        <f>YEAR(Table2[[#This Row],[Invoice Date]])</f>
        <v>2024</v>
      </c>
      <c r="D2026" s="2" t="str">
        <f>TEXT(Table2[[#This Row],[Invoice Date]],"mmm")</f>
        <v>Jun</v>
      </c>
      <c r="E2026" s="2" t="str">
        <f>Table2[[#This Row],[Store_ID]]&amp;"-"&amp;Table2[[#This Row],[Year]]&amp;"-"&amp;Table2[[#This Row],[Month]]</f>
        <v>STR018-2024-Jun</v>
      </c>
      <c r="F2026" s="2" t="s">
        <v>1398</v>
      </c>
      <c r="G2026" s="2" t="str">
        <f>_xlfn.XLOOKUP(Table2[[#This Row],[Customer_ID]],Table3[Customer_ID],Table3[Customer Name],"Not Found")</f>
        <v>Gayathri Chandran</v>
      </c>
      <c r="H2026" s="2" t="str">
        <f>_xlfn.XLOOKUP(Table2[[#This Row],[Customer_ID]],Table3[Customer_ID],Table3[Gender],"Female")</f>
        <v>Female</v>
      </c>
      <c r="I2026" s="2" t="str">
        <f>_xlfn.XLOOKUP(Table2[[#This Row],[Customer_ID]],Table3[Customer_ID],Table3[City],"Missing Memebership")</f>
        <v>Mangaluru</v>
      </c>
      <c r="J2026" s="2" t="str">
        <f>_xlfn.XLOOKUP(Table2[[#This Row],[Customer_ID]],Table3[Customer_ID],Table3[State],"Karnataka")</f>
        <v>Karnataka</v>
      </c>
      <c r="K2026" s="2" t="str">
        <f>_xlfn.XLOOKUP(Table2[[#This Row],[Customer_ID]],Table3[Customer_ID],Table3[Membership],"Regular")</f>
        <v>Gold</v>
      </c>
      <c r="L2026" s="2" t="s">
        <v>519</v>
      </c>
      <c r="M2026" s="2" t="str">
        <f>_xlfn.XLOOKUP(Table2[[#This Row],[Product_ID]],Table4[Product_ID],Table4[Product_Name],"Not Found")</f>
        <v>Reebok Graphic Tee Cream</v>
      </c>
      <c r="N2026" s="2" t="str">
        <f>_xlfn.XLOOKUP(Table2[[#This Row],[Product_ID]],Table4[Product_ID],Table4[Category],"Not Found")</f>
        <v>Men T-Shirts</v>
      </c>
      <c r="O2026" s="2" t="str">
        <f>_xlfn.XLOOKUP(Table2[[#This Row],[Product_ID]],Table4[Product_ID],Table4[Subcategory],"Not Found")</f>
        <v>Graphic Tee</v>
      </c>
      <c r="P2026" s="2" t="str">
        <f>_xlfn.XLOOKUP(Table2[[#This Row],[Product_ID]],Table4[Product_ID],Table4[Brand],"Missing Brand")</f>
        <v>Reebok</v>
      </c>
      <c r="Q2026" s="2" t="s">
        <v>348</v>
      </c>
      <c r="R2026" s="2" t="str">
        <f>_xlfn.XLOOKUP(Table2[[#This Row],[Store_ID]],Table6[Store_ID],Table6[Store Name],"Not Found")</f>
        <v>TrendMart Visakhapatnam High Street</v>
      </c>
      <c r="S2026" s="2">
        <f>_xlfn.XLOOKUP(Table2[[#This Row],[Store_ID]],Table6[Store_ID],Table6[Monthly Target],"Missing Target")</f>
        <v>2000000</v>
      </c>
      <c r="T2026" s="2" t="str">
        <f>_xlfn.XLOOKUP(Table2[[#This Row],[Store_ID]],Table6[Store_ID],Table6[Region],"Not Found")</f>
        <v>South Zone 3</v>
      </c>
      <c r="U2026" s="2" t="s">
        <v>147</v>
      </c>
      <c r="V2026" s="2" t="str">
        <f>_xlfn.XLOOKUP(Table2[[#This Row],[Employee_ID]],Table5[Employee_ID],Table5[Employee Name],"Not Found")</f>
        <v>Logesh Gopalakrishnan</v>
      </c>
      <c r="W2026" s="2">
        <v>2</v>
      </c>
      <c r="X2026" s="2">
        <v>749.82</v>
      </c>
      <c r="Y2026" s="2">
        <v>0</v>
      </c>
      <c r="Z2026" s="2">
        <v>0</v>
      </c>
      <c r="AA2026" s="2">
        <v>5</v>
      </c>
      <c r="AB2026" s="2">
        <v>74.98</v>
      </c>
      <c r="AC2026" s="2">
        <v>1574.62</v>
      </c>
      <c r="AD2026" s="2">
        <v>835.84</v>
      </c>
      <c r="AE2026" s="2">
        <f t="shared" si="67"/>
        <v>663.79999999999984</v>
      </c>
      <c r="AF2026" s="2" t="s">
        <v>25</v>
      </c>
      <c r="AG2026" s="42">
        <f>IFERROR(Table2[[#This Row],[Profit]]/Table2[[#This Row],[Sales Amount]],0)</f>
        <v>0.42156202766381723</v>
      </c>
      <c r="AH2026" s="2" t="str">
        <f>TRIM(Table2[[#This Row],[Payment Modee]])</f>
        <v>UPI</v>
      </c>
      <c r="AI2026" s="2" t="s">
        <v>26</v>
      </c>
      <c r="AJ2026" s="2" t="s">
        <v>27</v>
      </c>
      <c r="AK2026" s="2" t="s">
        <v>2052</v>
      </c>
      <c r="AL2026" s="16" t="str">
        <f>IF(HOUR(Table2[[#This Row],[Order Time]])&lt;12,"Morning",IF(HOUR(Table2[[#This Row],[Order Time]])&lt;17,"Afternoon",IF(HOUR(Table2[[#This Row],[Order Time]])&lt;21,"Evening","Night")))</f>
        <v>Morning</v>
      </c>
      <c r="AM2026" s="16" t="s">
        <v>38</v>
      </c>
    </row>
    <row r="2027" spans="1:39" x14ac:dyDescent="0.25">
      <c r="A2027" s="13" t="s">
        <v>3885</v>
      </c>
      <c r="B2027" s="4">
        <v>45524</v>
      </c>
      <c r="C2027" s="2">
        <f>YEAR(Table2[[#This Row],[Invoice Date]])</f>
        <v>2024</v>
      </c>
      <c r="D2027" s="2" t="str">
        <f>TEXT(Table2[[#This Row],[Invoice Date]],"mmm")</f>
        <v>Aug</v>
      </c>
      <c r="E2027" s="2" t="str">
        <f>Table2[[#This Row],[Store_ID]]&amp;"-"&amp;Table2[[#This Row],[Year]]&amp;"-"&amp;Table2[[#This Row],[Month]]</f>
        <v>STR098-2024-Aug</v>
      </c>
      <c r="F2027" s="2" t="s">
        <v>2300</v>
      </c>
      <c r="G2027" s="2" t="str">
        <f>_xlfn.XLOOKUP(Table2[[#This Row],[Customer_ID]],Table3[Customer_ID],Table3[Customer Name],"Not Found")</f>
        <v>Leela Iyengar</v>
      </c>
      <c r="H2027" s="2" t="str">
        <f>_xlfn.XLOOKUP(Table2[[#This Row],[Customer_ID]],Table3[Customer_ID],Table3[Gender],"Female")</f>
        <v>Female</v>
      </c>
      <c r="I2027" s="2" t="str">
        <f>_xlfn.XLOOKUP(Table2[[#This Row],[Customer_ID]],Table3[Customer_ID],Table3[City],"Missing Memebership")</f>
        <v>Thoothukudi</v>
      </c>
      <c r="J2027" s="2" t="str">
        <f>_xlfn.XLOOKUP(Table2[[#This Row],[Customer_ID]],Table3[Customer_ID],Table3[State],"Karnataka")</f>
        <v>Tamil Nadu</v>
      </c>
      <c r="K2027" s="2" t="str">
        <f>_xlfn.XLOOKUP(Table2[[#This Row],[Customer_ID]],Table3[Customer_ID],Table3[Membership],"Regular")</f>
        <v>Gold</v>
      </c>
      <c r="L2027" s="2" t="s">
        <v>576</v>
      </c>
      <c r="M2027" s="2" t="str">
        <f>_xlfn.XLOOKUP(Table2[[#This Row],[Product_ID]],Table4[Product_ID],Table4[Product_Name],"Not Found")</f>
        <v>Libas Girls Frock Sky Blue</v>
      </c>
      <c r="N2027" s="2" t="str">
        <f>_xlfn.XLOOKUP(Table2[[#This Row],[Product_ID]],Table4[Product_ID],Table4[Category],"Not Found")</f>
        <v>Kids Wear</v>
      </c>
      <c r="O2027" s="2" t="str">
        <f>_xlfn.XLOOKUP(Table2[[#This Row],[Product_ID]],Table4[Product_ID],Table4[Subcategory],"Not Found")</f>
        <v>Girls Frock</v>
      </c>
      <c r="P2027" s="2" t="str">
        <f>_xlfn.XLOOKUP(Table2[[#This Row],[Product_ID]],Table4[Product_ID],Table4[Brand],"Missing Brand")</f>
        <v>Libas</v>
      </c>
      <c r="Q2027" s="2" t="s">
        <v>606</v>
      </c>
      <c r="R2027" s="2" t="str">
        <f>_xlfn.XLOOKUP(Table2[[#This Row],[Store_ID]],Table6[Store_ID],Table6[Store Name],"Not Found")</f>
        <v>TrendMart Guntur High Street</v>
      </c>
      <c r="S2027" s="2">
        <f>_xlfn.XLOOKUP(Table2[[#This Row],[Store_ID]],Table6[Store_ID],Table6[Monthly Target],"Missing Target")</f>
        <v>1200000</v>
      </c>
      <c r="T2027" s="2" t="str">
        <f>_xlfn.XLOOKUP(Table2[[#This Row],[Store_ID]],Table6[Store_ID],Table6[Region],"Not Found")</f>
        <v>South Zone 3</v>
      </c>
      <c r="U2027" s="2" t="s">
        <v>176</v>
      </c>
      <c r="V2027" s="2" t="str">
        <f>_xlfn.XLOOKUP(Table2[[#This Row],[Employee_ID]],Table5[Employee_ID],Table5[Employee Name],"Not Found")</f>
        <v>Malathi Varma</v>
      </c>
      <c r="W2027" s="2">
        <v>2</v>
      </c>
      <c r="X2027" s="2">
        <v>766.26</v>
      </c>
      <c r="Y2027" s="2">
        <v>5</v>
      </c>
      <c r="Z2027" s="2">
        <v>76.63</v>
      </c>
      <c r="AA2027" s="2">
        <v>5</v>
      </c>
      <c r="AB2027" s="2">
        <v>72.790000000000006</v>
      </c>
      <c r="AC2027" s="2">
        <v>1528.68</v>
      </c>
      <c r="AD2027" s="2">
        <v>1182.76</v>
      </c>
      <c r="AE2027" s="2">
        <f t="shared" si="67"/>
        <v>273.13000000000005</v>
      </c>
      <c r="AF2027" s="2" t="s">
        <v>35</v>
      </c>
      <c r="AG2027" s="42">
        <f>IFERROR(Table2[[#This Row],[Profit]]/Table2[[#This Row],[Sales Amount]],0)</f>
        <v>0.17867048695606669</v>
      </c>
      <c r="AH2027" s="2" t="str">
        <f>TRIM(Table2[[#This Row],[Payment Modee]])</f>
        <v>Debit Card</v>
      </c>
      <c r="AI2027" s="2" t="s">
        <v>36</v>
      </c>
      <c r="AJ2027" s="2" t="s">
        <v>27</v>
      </c>
      <c r="AK2027" s="2" t="s">
        <v>709</v>
      </c>
      <c r="AL2027" s="16" t="str">
        <f>IF(HOUR(Table2[[#This Row],[Order Time]])&lt;12,"Morning",IF(HOUR(Table2[[#This Row],[Order Time]])&lt;17,"Afternoon",IF(HOUR(Table2[[#This Row],[Order Time]])&lt;21,"Evening","Night")))</f>
        <v>Evening</v>
      </c>
      <c r="AM2027" s="16" t="s">
        <v>29</v>
      </c>
    </row>
    <row r="2028" spans="1:39" x14ac:dyDescent="0.25">
      <c r="A2028" s="13" t="s">
        <v>3886</v>
      </c>
      <c r="B2028" s="4">
        <v>45384</v>
      </c>
      <c r="C2028" s="2">
        <f>YEAR(Table2[[#This Row],[Invoice Date]])</f>
        <v>2024</v>
      </c>
      <c r="D2028" s="2" t="str">
        <f>TEXT(Table2[[#This Row],[Invoice Date]],"mmm")</f>
        <v>Apr</v>
      </c>
      <c r="E2028" s="2" t="str">
        <f>Table2[[#This Row],[Store_ID]]&amp;"-"&amp;Table2[[#This Row],[Year]]&amp;"-"&amp;Table2[[#This Row],[Month]]</f>
        <v>STR011-2024-Apr</v>
      </c>
      <c r="F2028" s="2" t="s">
        <v>3887</v>
      </c>
      <c r="G2028" s="2" t="str">
        <f>_xlfn.XLOOKUP(Table2[[#This Row],[Customer_ID]],Table3[Customer_ID],Table3[Customer Name],"Not Found")</f>
        <v>Rani Menon</v>
      </c>
      <c r="H2028" s="2" t="str">
        <f>_xlfn.XLOOKUP(Table2[[#This Row],[Customer_ID]],Table3[Customer_ID],Table3[Gender],"Female")</f>
        <v>Female</v>
      </c>
      <c r="I2028" s="2" t="str">
        <f>_xlfn.XLOOKUP(Table2[[#This Row],[Customer_ID]],Table3[Customer_ID],Table3[City],"Missing Memebership")</f>
        <v>Thrissur</v>
      </c>
      <c r="J2028" s="2" t="str">
        <f>_xlfn.XLOOKUP(Table2[[#This Row],[Customer_ID]],Table3[Customer_ID],Table3[State],"Karnataka")</f>
        <v>Kerala</v>
      </c>
      <c r="K2028" s="2" t="str">
        <f>_xlfn.XLOOKUP(Table2[[#This Row],[Customer_ID]],Table3[Customer_ID],Table3[Membership],"Regular")</f>
        <v>Silver</v>
      </c>
      <c r="L2028" s="2" t="s">
        <v>964</v>
      </c>
      <c r="M2028" s="2" t="str">
        <f>_xlfn.XLOOKUP(Table2[[#This Row],[Product_ID]],Table4[Product_ID],Table4[Product_Name],"Not Found")</f>
        <v>W for Woman Cotton Saree Wine</v>
      </c>
      <c r="N2028" s="2" t="str">
        <f>_xlfn.XLOOKUP(Table2[[#This Row],[Product_ID]],Table4[Product_ID],Table4[Category],"Not Found")</f>
        <v>Women Sarees</v>
      </c>
      <c r="O2028" s="2" t="str">
        <f>_xlfn.XLOOKUP(Table2[[#This Row],[Product_ID]],Table4[Product_ID],Table4[Subcategory],"Not Found")</f>
        <v>Cotton Saree</v>
      </c>
      <c r="P2028" s="2" t="str">
        <f>_xlfn.XLOOKUP(Table2[[#This Row],[Product_ID]],Table4[Product_ID],Table4[Brand],"Missing Brand")</f>
        <v>W for Woman</v>
      </c>
      <c r="Q2028" s="2" t="s">
        <v>42</v>
      </c>
      <c r="R2028" s="2" t="str">
        <f>_xlfn.XLOOKUP(Table2[[#This Row],[Store_ID]],Table6[Store_ID],Table6[Store Name],"Not Found")</f>
        <v>TrendMart Tirupati Standard</v>
      </c>
      <c r="S2028" s="2">
        <f>_xlfn.XLOOKUP(Table2[[#This Row],[Store_ID]],Table6[Store_ID],Table6[Monthly Target],"Missing Target")</f>
        <v>2000000</v>
      </c>
      <c r="T2028" s="2" t="str">
        <f>_xlfn.XLOOKUP(Table2[[#This Row],[Store_ID]],Table6[Store_ID],Table6[Region],"Not Found")</f>
        <v>South Zone 3</v>
      </c>
      <c r="U2028" s="2" t="s">
        <v>113</v>
      </c>
      <c r="V2028" s="2" t="str">
        <f>_xlfn.XLOOKUP(Table2[[#This Row],[Employee_ID]],Table5[Employee_ID],Table5[Employee Name],"Not Found")</f>
        <v>Eswar Prasad</v>
      </c>
      <c r="W2028" s="2">
        <v>2</v>
      </c>
      <c r="X2028" s="2">
        <v>3324.17</v>
      </c>
      <c r="Y2028" s="2">
        <v>10</v>
      </c>
      <c r="Z2028" s="2">
        <v>664.83</v>
      </c>
      <c r="AA2028" s="2">
        <v>12</v>
      </c>
      <c r="AB2028" s="2">
        <v>718.02</v>
      </c>
      <c r="AC2028" s="2">
        <v>6701.53</v>
      </c>
      <c r="AD2028" s="2">
        <v>4680.92</v>
      </c>
      <c r="AE2028" s="2">
        <f t="shared" si="67"/>
        <v>1302.5899999999997</v>
      </c>
      <c r="AF2028" s="2" t="s">
        <v>56</v>
      </c>
      <c r="AG2028" s="42">
        <f>IFERROR(Table2[[#This Row],[Profit]]/Table2[[#This Row],[Sales Amount]],0)</f>
        <v>0.19437203146147219</v>
      </c>
      <c r="AH2028" s="2" t="str">
        <f>TRIM(Table2[[#This Row],[Payment Modee]])</f>
        <v>Credit Card</v>
      </c>
      <c r="AI2028" s="2" t="s">
        <v>26</v>
      </c>
      <c r="AJ2028" s="2" t="s">
        <v>27</v>
      </c>
      <c r="AK2028" s="2" t="s">
        <v>1905</v>
      </c>
      <c r="AL2028" s="16" t="str">
        <f>IF(HOUR(Table2[[#This Row],[Order Time]])&lt;12,"Morning",IF(HOUR(Table2[[#This Row],[Order Time]])&lt;17,"Afternoon",IF(HOUR(Table2[[#This Row],[Order Time]])&lt;21,"Evening","Night")))</f>
        <v>Afternoon</v>
      </c>
      <c r="AM2028" s="16" t="s">
        <v>29</v>
      </c>
    </row>
    <row r="2029" spans="1:39" x14ac:dyDescent="0.25">
      <c r="A2029" s="13" t="s">
        <v>3888</v>
      </c>
      <c r="B2029" s="4">
        <v>45418</v>
      </c>
      <c r="C2029" s="2">
        <f>YEAR(Table2[[#This Row],[Invoice Date]])</f>
        <v>2024</v>
      </c>
      <c r="D2029" s="2" t="str">
        <f>TEXT(Table2[[#This Row],[Invoice Date]],"mmm")</f>
        <v>May</v>
      </c>
      <c r="E2029" s="2" t="str">
        <f>Table2[[#This Row],[Store_ID]]&amp;"-"&amp;Table2[[#This Row],[Year]]&amp;"-"&amp;Table2[[#This Row],[Month]]</f>
        <v>STR071-2024-May</v>
      </c>
      <c r="F2029" s="2" t="s">
        <v>595</v>
      </c>
      <c r="G2029" s="2" t="str">
        <f>_xlfn.XLOOKUP(Table2[[#This Row],[Customer_ID]],Table3[Customer_ID],Table3[Customer Name],"Not Found")</f>
        <v>Nisha Sharma</v>
      </c>
      <c r="H2029" s="2" t="str">
        <f>_xlfn.XLOOKUP(Table2[[#This Row],[Customer_ID]],Table3[Customer_ID],Table3[Gender],"Female")</f>
        <v>Female</v>
      </c>
      <c r="I2029" s="2" t="str">
        <f>_xlfn.XLOOKUP(Table2[[#This Row],[Customer_ID]],Table3[Customer_ID],Table3[City],"Missing Memebership")</f>
        <v>Nizamabad</v>
      </c>
      <c r="J2029" s="2" t="str">
        <f>_xlfn.XLOOKUP(Table2[[#This Row],[Customer_ID]],Table3[Customer_ID],Table3[State],"Karnataka")</f>
        <v>Telangana</v>
      </c>
      <c r="K2029" s="2" t="str">
        <f>_xlfn.XLOOKUP(Table2[[#This Row],[Customer_ID]],Table3[Customer_ID],Table3[Membership],"Regular")</f>
        <v>Gold</v>
      </c>
      <c r="L2029" s="2" t="s">
        <v>2633</v>
      </c>
      <c r="M2029" s="2" t="str">
        <f>_xlfn.XLOOKUP(Table2[[#This Row],[Product_ID]],Table4[Product_ID],Table4[Product_Name],"Not Found")</f>
        <v>AND Leather Belt Red</v>
      </c>
      <c r="N2029" s="2" t="str">
        <f>_xlfn.XLOOKUP(Table2[[#This Row],[Product_ID]],Table4[Product_ID],Table4[Category],"Not Found")</f>
        <v>Belts</v>
      </c>
      <c r="O2029" s="2" t="str">
        <f>_xlfn.XLOOKUP(Table2[[#This Row],[Product_ID]],Table4[Product_ID],Table4[Subcategory],"Not Found")</f>
        <v>Leather Belt</v>
      </c>
      <c r="P2029" s="2" t="str">
        <f>_xlfn.XLOOKUP(Table2[[#This Row],[Product_ID]],Table4[Product_ID],Table4[Brand],"Missing Brand")</f>
        <v>AND</v>
      </c>
      <c r="Q2029" s="2" t="s">
        <v>288</v>
      </c>
      <c r="R2029" s="2" t="str">
        <f>_xlfn.XLOOKUP(Table2[[#This Row],[Store_ID]],Table6[Store_ID],Table6[Store Name],"Not Found")</f>
        <v>TrendMart Kannur Standard</v>
      </c>
      <c r="S2029" s="2">
        <f>_xlfn.XLOOKUP(Table2[[#This Row],[Store_ID]],Table6[Store_ID],Table6[Monthly Target],"Missing Target")</f>
        <v>2000000</v>
      </c>
      <c r="T2029" s="2" t="str">
        <f>_xlfn.XLOOKUP(Table2[[#This Row],[Store_ID]],Table6[Store_ID],Table6[Region],"Not Found")</f>
        <v>South Zone 1</v>
      </c>
      <c r="U2029" s="2" t="s">
        <v>181</v>
      </c>
      <c r="V2029" s="2" t="str">
        <f>_xlfn.XLOOKUP(Table2[[#This Row],[Employee_ID]],Table5[Employee_ID],Table5[Employee Name],"Not Found")</f>
        <v>Dhruv Mishra</v>
      </c>
      <c r="W2029" s="2">
        <v>2</v>
      </c>
      <c r="X2029" s="2">
        <v>428.13</v>
      </c>
      <c r="Y2029" s="2">
        <v>20</v>
      </c>
      <c r="Z2029" s="2">
        <v>171.25</v>
      </c>
      <c r="AA2029" s="2">
        <v>5</v>
      </c>
      <c r="AB2029" s="2">
        <v>34.25</v>
      </c>
      <c r="AC2029" s="2">
        <v>719.26</v>
      </c>
      <c r="AD2029" s="2">
        <v>638.14</v>
      </c>
      <c r="AE2029" s="2">
        <f t="shared" si="67"/>
        <v>46.870000000000005</v>
      </c>
      <c r="AF2029" s="2" t="s">
        <v>25</v>
      </c>
      <c r="AG2029" s="42">
        <f>IFERROR(Table2[[#This Row],[Profit]]/Table2[[#This Row],[Sales Amount]],0)</f>
        <v>6.5164196535327984E-2</v>
      </c>
      <c r="AH2029" s="2" t="str">
        <f>TRIM(Table2[[#This Row],[Payment Modee]])</f>
        <v>UPI</v>
      </c>
      <c r="AI2029" s="2" t="s">
        <v>26</v>
      </c>
      <c r="AJ2029" s="2" t="s">
        <v>197</v>
      </c>
      <c r="AK2029" s="2" t="s">
        <v>3755</v>
      </c>
      <c r="AL2029" s="16" t="str">
        <f>IF(HOUR(Table2[[#This Row],[Order Time]])&lt;12,"Morning",IF(HOUR(Table2[[#This Row],[Order Time]])&lt;17,"Afternoon",IF(HOUR(Table2[[#This Row],[Order Time]])&lt;21,"Evening","Night")))</f>
        <v>Afternoon</v>
      </c>
      <c r="AM2029" s="16" t="s">
        <v>29</v>
      </c>
    </row>
    <row r="2030" spans="1:39" x14ac:dyDescent="0.25">
      <c r="A2030" s="13" t="s">
        <v>3889</v>
      </c>
      <c r="B2030" s="4">
        <v>45588</v>
      </c>
      <c r="C2030" s="2">
        <f>YEAR(Table2[[#This Row],[Invoice Date]])</f>
        <v>2024</v>
      </c>
      <c r="D2030" s="2" t="str">
        <f>TEXT(Table2[[#This Row],[Invoice Date]],"mmm")</f>
        <v>Oct</v>
      </c>
      <c r="E2030" s="2" t="str">
        <f>Table2[[#This Row],[Store_ID]]&amp;"-"&amp;Table2[[#This Row],[Year]]&amp;"-"&amp;Table2[[#This Row],[Month]]</f>
        <v>STR054-2024-Oct</v>
      </c>
      <c r="F2030" s="2" t="s">
        <v>2246</v>
      </c>
      <c r="G2030" s="2" t="str">
        <f>_xlfn.XLOOKUP(Table2[[#This Row],[Customer_ID]],Table3[Customer_ID],Table3[Customer Name],"Not Found")</f>
        <v>Uma Nair</v>
      </c>
      <c r="H2030" s="2" t="str">
        <f>_xlfn.XLOOKUP(Table2[[#This Row],[Customer_ID]],Table3[Customer_ID],Table3[Gender],"Female")</f>
        <v>Female</v>
      </c>
      <c r="I2030" s="2" t="str">
        <f>_xlfn.XLOOKUP(Table2[[#This Row],[Customer_ID]],Table3[Customer_ID],Table3[City],"Missing Memebership")</f>
        <v>Tiruchirappalli</v>
      </c>
      <c r="J2030" s="2" t="str">
        <f>_xlfn.XLOOKUP(Table2[[#This Row],[Customer_ID]],Table3[Customer_ID],Table3[State],"Karnataka")</f>
        <v>Tamil Nadu</v>
      </c>
      <c r="K2030" s="2" t="str">
        <f>_xlfn.XLOOKUP(Table2[[#This Row],[Customer_ID]],Table3[Customer_ID],Table3[Membership],"Regular")</f>
        <v>Silver</v>
      </c>
      <c r="L2030" s="2" t="s">
        <v>1395</v>
      </c>
      <c r="M2030" s="2" t="str">
        <f>_xlfn.XLOOKUP(Table2[[#This Row],[Product_ID]],Table4[Product_ID],Table4[Product_Name],"Not Found")</f>
        <v>Westside Bodycon Dress Green</v>
      </c>
      <c r="N2030" s="2" t="str">
        <f>_xlfn.XLOOKUP(Table2[[#This Row],[Product_ID]],Table4[Product_ID],Table4[Category],"Not Found")</f>
        <v>Women Dresses</v>
      </c>
      <c r="O2030" s="2" t="str">
        <f>_xlfn.XLOOKUP(Table2[[#This Row],[Product_ID]],Table4[Product_ID],Table4[Subcategory],"Not Found")</f>
        <v>Bodycon Dress</v>
      </c>
      <c r="P2030" s="2" t="str">
        <f>_xlfn.XLOOKUP(Table2[[#This Row],[Product_ID]],Table4[Product_ID],Table4[Brand],"Missing Brand")</f>
        <v>Westside</v>
      </c>
      <c r="Q2030" s="2" t="s">
        <v>712</v>
      </c>
      <c r="R2030" s="2" t="str">
        <f>_xlfn.XLOOKUP(Table2[[#This Row],[Store_ID]],Table6[Store_ID],Table6[Store Name],"Not Found")</f>
        <v>TrendMart Thoothukudi Mall Kiosk</v>
      </c>
      <c r="S2030" s="2">
        <f>_xlfn.XLOOKUP(Table2[[#This Row],[Store_ID]],Table6[Store_ID],Table6[Monthly Target],"Missing Target")</f>
        <v>2000000</v>
      </c>
      <c r="T2030" s="2" t="str">
        <f>_xlfn.XLOOKUP(Table2[[#This Row],[Store_ID]],Table6[Store_ID],Table6[Region],"Not Found")</f>
        <v>South Zone 1</v>
      </c>
      <c r="U2030" s="2" t="s">
        <v>55</v>
      </c>
      <c r="V2030" s="2" t="str">
        <f>_xlfn.XLOOKUP(Table2[[#This Row],[Employee_ID]],Table5[Employee_ID],Table5[Employee Name],"Not Found")</f>
        <v>Padma Gounder</v>
      </c>
      <c r="W2030" s="2">
        <v>3</v>
      </c>
      <c r="X2030" s="2">
        <v>1634.89</v>
      </c>
      <c r="Y2030" s="2">
        <v>15</v>
      </c>
      <c r="Z2030" s="2">
        <v>735.7</v>
      </c>
      <c r="AA2030" s="2">
        <v>12</v>
      </c>
      <c r="AB2030" s="2">
        <v>500.28</v>
      </c>
      <c r="AC2030" s="2">
        <v>4669.25</v>
      </c>
      <c r="AD2030" s="2">
        <v>3433.77</v>
      </c>
      <c r="AE2030" s="2">
        <f t="shared" si="67"/>
        <v>735.2</v>
      </c>
      <c r="AF2030" s="2" t="s">
        <v>56</v>
      </c>
      <c r="AG2030" s="42">
        <f>IFERROR(Table2[[#This Row],[Profit]]/Table2[[#This Row],[Sales Amount]],0)</f>
        <v>0.15745569416929914</v>
      </c>
      <c r="AH2030" s="2" t="str">
        <f>TRIM(Table2[[#This Row],[Payment Modee]])</f>
        <v>Credit Card</v>
      </c>
      <c r="AI2030" s="2" t="s">
        <v>26</v>
      </c>
      <c r="AJ2030" s="2" t="s">
        <v>197</v>
      </c>
      <c r="AK2030" s="2" t="s">
        <v>82</v>
      </c>
      <c r="AL2030" s="16" t="str">
        <f>IF(HOUR(Table2[[#This Row],[Order Time]])&lt;12,"Morning",IF(HOUR(Table2[[#This Row],[Order Time]])&lt;17,"Afternoon",IF(HOUR(Table2[[#This Row],[Order Time]])&lt;21,"Evening","Night")))</f>
        <v>Evening</v>
      </c>
      <c r="AM2030" s="16" t="s">
        <v>29</v>
      </c>
    </row>
    <row r="2031" spans="1:39" x14ac:dyDescent="0.25">
      <c r="A2031" s="13" t="s">
        <v>3890</v>
      </c>
      <c r="B2031" s="4">
        <v>45482</v>
      </c>
      <c r="C2031" s="2">
        <f>YEAR(Table2[[#This Row],[Invoice Date]])</f>
        <v>2024</v>
      </c>
      <c r="D2031" s="2" t="str">
        <f>TEXT(Table2[[#This Row],[Invoice Date]],"mmm")</f>
        <v>Jul</v>
      </c>
      <c r="E2031" s="2" t="str">
        <f>Table2[[#This Row],[Store_ID]]&amp;"-"&amp;Table2[[#This Row],[Year]]&amp;"-"&amp;Table2[[#This Row],[Month]]</f>
        <v>STR074-2024-Jul</v>
      </c>
      <c r="F2031" s="2" t="s">
        <v>324</v>
      </c>
      <c r="G2031" s="2" t="str">
        <f>_xlfn.XLOOKUP(Table2[[#This Row],[Customer_ID]],Table3[Customer_ID],Table3[Customer Name],"Not Found")</f>
        <v>Sandeep Sundaram</v>
      </c>
      <c r="H2031" s="2" t="str">
        <f>_xlfn.XLOOKUP(Table2[[#This Row],[Customer_ID]],Table3[Customer_ID],Table3[Gender],"Female")</f>
        <v>Male</v>
      </c>
      <c r="I2031" s="2" t="str">
        <f>_xlfn.XLOOKUP(Table2[[#This Row],[Customer_ID]],Table3[Customer_ID],Table3[City],"Missing Memebership")</f>
        <v>Belagavi</v>
      </c>
      <c r="J2031" s="2" t="str">
        <f>_xlfn.XLOOKUP(Table2[[#This Row],[Customer_ID]],Table3[Customer_ID],Table3[State],"Karnataka")</f>
        <v>Karnataka</v>
      </c>
      <c r="K2031" s="2" t="str">
        <f>_xlfn.XLOOKUP(Table2[[#This Row],[Customer_ID]],Table3[Customer_ID],Table3[Membership],"Regular")</f>
        <v>Regular</v>
      </c>
      <c r="L2031" s="2" t="s">
        <v>2290</v>
      </c>
      <c r="M2031" s="2" t="str">
        <f>_xlfn.XLOOKUP(Table2[[#This Row],[Product_ID]],Table4[Product_ID],Table4[Product_Name],"Not Found")</f>
        <v>Allen Solly Backpack Grey</v>
      </c>
      <c r="N2031" s="2" t="str">
        <f>_xlfn.XLOOKUP(Table2[[#This Row],[Product_ID]],Table4[Product_ID],Table4[Category],"Not Found")</f>
        <v>Handbags</v>
      </c>
      <c r="O2031" s="2" t="str">
        <f>_xlfn.XLOOKUP(Table2[[#This Row],[Product_ID]],Table4[Product_ID],Table4[Subcategory],"Not Found")</f>
        <v>Backpack</v>
      </c>
      <c r="P2031" s="2" t="str">
        <f>_xlfn.XLOOKUP(Table2[[#This Row],[Product_ID]],Table4[Product_ID],Table4[Brand],"Missing Brand")</f>
        <v>Allen Solly</v>
      </c>
      <c r="Q2031" s="2" t="s">
        <v>61</v>
      </c>
      <c r="R2031" s="2" t="str">
        <f>_xlfn.XLOOKUP(Table2[[#This Row],[Store_ID]],Table6[Store_ID],Table6[Store Name],"Not Found")</f>
        <v>TrendMart Kurnool High Street</v>
      </c>
      <c r="S2031" s="2">
        <f>_xlfn.XLOOKUP(Table2[[#This Row],[Store_ID]],Table6[Store_ID],Table6[Monthly Target],"Missing Target")</f>
        <v>1200000</v>
      </c>
      <c r="T2031" s="2" t="str">
        <f>_xlfn.XLOOKUP(Table2[[#This Row],[Store_ID]],Table6[Store_ID],Table6[Region],"Not Found")</f>
        <v>South Zone 3</v>
      </c>
      <c r="U2031" s="2" t="s">
        <v>24</v>
      </c>
      <c r="V2031" s="2" t="str">
        <f>_xlfn.XLOOKUP(Table2[[#This Row],[Employee_ID]],Table5[Employee_ID],Table5[Employee Name],"Not Found")</f>
        <v>Manoj Ramachandran</v>
      </c>
      <c r="W2031" s="2">
        <v>2</v>
      </c>
      <c r="X2031" s="2">
        <v>2015.19</v>
      </c>
      <c r="Y2031" s="2">
        <v>30</v>
      </c>
      <c r="Z2031" s="2">
        <v>1209.1099999999999</v>
      </c>
      <c r="AA2031" s="2">
        <v>12</v>
      </c>
      <c r="AB2031" s="2">
        <v>338.55</v>
      </c>
      <c r="AC2031" s="2">
        <v>3159.82</v>
      </c>
      <c r="AD2031" s="2">
        <v>2731.3</v>
      </c>
      <c r="AE2031" s="2">
        <f t="shared" si="67"/>
        <v>89.96999999999997</v>
      </c>
      <c r="AF2031" s="2" t="s">
        <v>25</v>
      </c>
      <c r="AG2031" s="42">
        <f>IFERROR(Table2[[#This Row],[Profit]]/Table2[[#This Row],[Sales Amount]],0)</f>
        <v>2.8473140875113129E-2</v>
      </c>
      <c r="AH2031" s="2" t="str">
        <f>TRIM(Table2[[#This Row],[Payment Modee]])</f>
        <v>UPI</v>
      </c>
      <c r="AI2031" s="2" t="s">
        <v>26</v>
      </c>
      <c r="AJ2031" s="2" t="s">
        <v>27</v>
      </c>
      <c r="AK2031" s="2" t="s">
        <v>593</v>
      </c>
      <c r="AL2031" s="16" t="str">
        <f>IF(HOUR(Table2[[#This Row],[Order Time]])&lt;12,"Morning",IF(HOUR(Table2[[#This Row],[Order Time]])&lt;17,"Afternoon",IF(HOUR(Table2[[#This Row],[Order Time]])&lt;21,"Evening","Night")))</f>
        <v>Afternoon</v>
      </c>
      <c r="AM2031" s="16" t="s">
        <v>29</v>
      </c>
    </row>
    <row r="2032" spans="1:39" x14ac:dyDescent="0.25">
      <c r="A2032" s="13" t="s">
        <v>3891</v>
      </c>
      <c r="B2032" s="4">
        <v>45631</v>
      </c>
      <c r="C2032" s="2">
        <f>YEAR(Table2[[#This Row],[Invoice Date]])</f>
        <v>2024</v>
      </c>
      <c r="D2032" s="2" t="str">
        <f>TEXT(Table2[[#This Row],[Invoice Date]],"mmm")</f>
        <v>Dec</v>
      </c>
      <c r="E2032" s="2" t="str">
        <f>Table2[[#This Row],[Store_ID]]&amp;"-"&amp;Table2[[#This Row],[Year]]&amp;"-"&amp;Table2[[#This Row],[Month]]</f>
        <v>STR034-2024-Dec</v>
      </c>
      <c r="F2032" s="2" t="s">
        <v>2615</v>
      </c>
      <c r="G2032" s="2" t="str">
        <f>_xlfn.XLOOKUP(Table2[[#This Row],[Customer_ID]],Table3[Customer_ID],Table3[Customer Name],"Not Found")</f>
        <v>Vinod Shetty</v>
      </c>
      <c r="H2032" s="2" t="str">
        <f>_xlfn.XLOOKUP(Table2[[#This Row],[Customer_ID]],Table3[Customer_ID],Table3[Gender],"Female")</f>
        <v>Male</v>
      </c>
      <c r="I2032" s="2" t="str">
        <f>_xlfn.XLOOKUP(Table2[[#This Row],[Customer_ID]],Table3[Customer_ID],Table3[City],"Missing Memebership")</f>
        <v>Thiruvananthapuram</v>
      </c>
      <c r="J2032" s="2" t="str">
        <f>_xlfn.XLOOKUP(Table2[[#This Row],[Customer_ID]],Table3[Customer_ID],Table3[State],"Karnataka")</f>
        <v>Kerala</v>
      </c>
      <c r="K2032" s="2" t="str">
        <f>_xlfn.XLOOKUP(Table2[[#This Row],[Customer_ID]],Table3[Customer_ID],Table3[Membership],"Regular")</f>
        <v>Regular</v>
      </c>
      <c r="L2032" s="2" t="s">
        <v>1301</v>
      </c>
      <c r="M2032" s="2" t="str">
        <f>_xlfn.XLOOKUP(Table2[[#This Row],[Product_ID]],Table4[Product_ID],Table4[Product_Name],"Not Found")</f>
        <v>Pantaloons Braided Belt Brown</v>
      </c>
      <c r="N2032" s="2" t="str">
        <f>_xlfn.XLOOKUP(Table2[[#This Row],[Product_ID]],Table4[Product_ID],Table4[Category],"Not Found")</f>
        <v>Belts</v>
      </c>
      <c r="O2032" s="2" t="str">
        <f>_xlfn.XLOOKUP(Table2[[#This Row],[Product_ID]],Table4[Product_ID],Table4[Subcategory],"Not Found")</f>
        <v>Braided Belt</v>
      </c>
      <c r="P2032" s="2" t="str">
        <f>_xlfn.XLOOKUP(Table2[[#This Row],[Product_ID]],Table4[Product_ID],Table4[Brand],"Missing Brand")</f>
        <v>Pantaloons</v>
      </c>
      <c r="Q2032" s="2" t="s">
        <v>1572</v>
      </c>
      <c r="R2032" s="2" t="str">
        <f>_xlfn.XLOOKUP(Table2[[#This Row],[Store_ID]],Table6[Store_ID],Table6[Store Name],"Not Found")</f>
        <v>TrendMart Warangal Standard</v>
      </c>
      <c r="S2032" s="2">
        <f>_xlfn.XLOOKUP(Table2[[#This Row],[Store_ID]],Table6[Store_ID],Table6[Monthly Target],"Missing Target")</f>
        <v>1200000</v>
      </c>
      <c r="T2032" s="2" t="str">
        <f>_xlfn.XLOOKUP(Table2[[#This Row],[Store_ID]],Table6[Store_ID],Table6[Region],"Not Found")</f>
        <v>South Zone 2</v>
      </c>
      <c r="U2032" s="2" t="s">
        <v>229</v>
      </c>
      <c r="V2032" s="2" t="str">
        <f>_xlfn.XLOOKUP(Table2[[#This Row],[Employee_ID]],Table5[Employee_ID],Table5[Employee Name],"Not Found")</f>
        <v>Yogesh Chettiar</v>
      </c>
      <c r="W2032" s="2">
        <v>3</v>
      </c>
      <c r="X2032" s="2">
        <v>1127.26</v>
      </c>
      <c r="Y2032" s="2">
        <v>0</v>
      </c>
      <c r="Z2032" s="2">
        <v>0</v>
      </c>
      <c r="AA2032" s="2">
        <v>12</v>
      </c>
      <c r="AB2032" s="2">
        <v>405.81</v>
      </c>
      <c r="AC2032" s="2">
        <v>3787.59</v>
      </c>
      <c r="AD2032" s="2">
        <v>2295.69</v>
      </c>
      <c r="AE2032" s="2">
        <f t="shared" si="67"/>
        <v>1086.0900000000001</v>
      </c>
      <c r="AF2032" s="2" t="s">
        <v>69</v>
      </c>
      <c r="AG2032" s="42">
        <f>IFERROR(Table2[[#This Row],[Profit]]/Table2[[#This Row],[Sales Amount]],0)</f>
        <v>0.28674962179116537</v>
      </c>
      <c r="AH2032" s="2" t="str">
        <f>TRIM(Table2[[#This Row],[Payment Modee]])</f>
        <v>Cash</v>
      </c>
      <c r="AI2032" s="2" t="s">
        <v>26</v>
      </c>
      <c r="AJ2032" s="2" t="s">
        <v>27</v>
      </c>
      <c r="AK2032" s="2" t="s">
        <v>554</v>
      </c>
      <c r="AL2032" s="16" t="str">
        <f>IF(HOUR(Table2[[#This Row],[Order Time]])&lt;12,"Morning",IF(HOUR(Table2[[#This Row],[Order Time]])&lt;17,"Afternoon",IF(HOUR(Table2[[#This Row],[Order Time]])&lt;21,"Evening","Night")))</f>
        <v>Afternoon</v>
      </c>
      <c r="AM2032" s="16" t="s">
        <v>29</v>
      </c>
    </row>
    <row r="2033" spans="1:39" x14ac:dyDescent="0.25">
      <c r="A2033" s="13" t="s">
        <v>3892</v>
      </c>
      <c r="B2033" s="4">
        <v>45666</v>
      </c>
      <c r="C2033" s="2">
        <f>YEAR(Table2[[#This Row],[Invoice Date]])</f>
        <v>2025</v>
      </c>
      <c r="D2033" s="2" t="str">
        <f>TEXT(Table2[[#This Row],[Invoice Date]],"mmm")</f>
        <v>Jan</v>
      </c>
      <c r="E2033" s="2" t="str">
        <f>Table2[[#This Row],[Store_ID]]&amp;"-"&amp;Table2[[#This Row],[Year]]&amp;"-"&amp;Table2[[#This Row],[Month]]</f>
        <v>STR019-2025-Jan</v>
      </c>
      <c r="F2033" s="2" t="s">
        <v>373</v>
      </c>
      <c r="G2033" s="2" t="str">
        <f>_xlfn.XLOOKUP(Table2[[#This Row],[Customer_ID]],Table3[Customer_ID],Table3[Customer Name],"Not Found")</f>
        <v>Usha Krishnan</v>
      </c>
      <c r="H2033" s="2" t="str">
        <f>_xlfn.XLOOKUP(Table2[[#This Row],[Customer_ID]],Table3[Customer_ID],Table3[Gender],"Female")</f>
        <v>Female</v>
      </c>
      <c r="I2033" s="2" t="str">
        <f>_xlfn.XLOOKUP(Table2[[#This Row],[Customer_ID]],Table3[Customer_ID],Table3[City],"Missing Memebership")</f>
        <v>Kalaburagi</v>
      </c>
      <c r="J2033" s="2" t="str">
        <f>_xlfn.XLOOKUP(Table2[[#This Row],[Customer_ID]],Table3[Customer_ID],Table3[State],"Karnataka")</f>
        <v>Karnataka</v>
      </c>
      <c r="K2033" s="2" t="str">
        <f>_xlfn.XLOOKUP(Table2[[#This Row],[Customer_ID]],Table3[Customer_ID],Table3[Membership],"Regular")</f>
        <v>Gold</v>
      </c>
      <c r="L2033" s="2" t="s">
        <v>1707</v>
      </c>
      <c r="M2033" s="2" t="str">
        <f>_xlfn.XLOOKUP(Table2[[#This Row],[Product_ID]],Table4[Product_ID],Table4[Product_Name],"Not Found")</f>
        <v>Louis Philippe Card Holder Mustard</v>
      </c>
      <c r="N2033" s="2" t="str">
        <f>_xlfn.XLOOKUP(Table2[[#This Row],[Product_ID]],Table4[Product_ID],Table4[Category],"Not Found")</f>
        <v>Wallets</v>
      </c>
      <c r="O2033" s="2" t="str">
        <f>_xlfn.XLOOKUP(Table2[[#This Row],[Product_ID]],Table4[Product_ID],Table4[Subcategory],"Not Found")</f>
        <v>Card Holder</v>
      </c>
      <c r="P2033" s="2" t="str">
        <f>_xlfn.XLOOKUP(Table2[[#This Row],[Product_ID]],Table4[Product_ID],Table4[Brand],"Missing Brand")</f>
        <v>Louis Philippe</v>
      </c>
      <c r="Q2033" s="2" t="s">
        <v>158</v>
      </c>
      <c r="R2033" s="2" t="str">
        <f>_xlfn.XLOOKUP(Table2[[#This Row],[Store_ID]],Table6[Store_ID],Table6[Store Name],"Not Found")</f>
        <v>TrendMart Mangaluru Standard</v>
      </c>
      <c r="S2033" s="2">
        <f>_xlfn.XLOOKUP(Table2[[#This Row],[Store_ID]],Table6[Store_ID],Table6[Monthly Target],"Missing Target")</f>
        <v>1000000</v>
      </c>
      <c r="T2033" s="2" t="str">
        <f>_xlfn.XLOOKUP(Table2[[#This Row],[Store_ID]],Table6[Store_ID],Table6[Region],"Not Found")</f>
        <v>South Zone 2</v>
      </c>
      <c r="U2033" s="2" t="s">
        <v>24</v>
      </c>
      <c r="V2033" s="2" t="str">
        <f>_xlfn.XLOOKUP(Table2[[#This Row],[Employee_ID]],Table5[Employee_ID],Table5[Employee Name],"Not Found")</f>
        <v>Manoj Ramachandran</v>
      </c>
      <c r="W2033" s="2">
        <v>1</v>
      </c>
      <c r="X2033" s="2">
        <v>1326.86</v>
      </c>
      <c r="Y2033" s="2">
        <v>5</v>
      </c>
      <c r="Z2033" s="2">
        <v>66.34</v>
      </c>
      <c r="AA2033" s="2">
        <v>12</v>
      </c>
      <c r="AB2033" s="2">
        <v>151.26</v>
      </c>
      <c r="AC2033" s="2">
        <v>1411.78</v>
      </c>
      <c r="AD2033" s="2">
        <v>906.3</v>
      </c>
      <c r="AE2033" s="2">
        <f t="shared" si="67"/>
        <v>354.22</v>
      </c>
      <c r="AF2033" s="2" t="s">
        <v>35</v>
      </c>
      <c r="AG2033" s="42">
        <f>IFERROR(Table2[[#This Row],[Profit]]/Table2[[#This Row],[Sales Amount]],0)</f>
        <v>0.25090311521625186</v>
      </c>
      <c r="AH2033" s="2" t="str">
        <f>TRIM(Table2[[#This Row],[Payment Modee]])</f>
        <v>Debit Card</v>
      </c>
      <c r="AI2033" s="2" t="s">
        <v>26</v>
      </c>
      <c r="AJ2033" s="2" t="s">
        <v>27</v>
      </c>
      <c r="AK2033" s="2" t="s">
        <v>786</v>
      </c>
      <c r="AL2033" s="16" t="str">
        <f>IF(HOUR(Table2[[#This Row],[Order Time]])&lt;12,"Morning",IF(HOUR(Table2[[#This Row],[Order Time]])&lt;17,"Afternoon",IF(HOUR(Table2[[#This Row],[Order Time]])&lt;21,"Evening","Night")))</f>
        <v>Morning</v>
      </c>
      <c r="AM2033" s="16" t="s">
        <v>29</v>
      </c>
    </row>
    <row r="2034" spans="1:39" x14ac:dyDescent="0.25">
      <c r="A2034" s="13" t="s">
        <v>3893</v>
      </c>
      <c r="B2034" s="4">
        <v>45593</v>
      </c>
      <c r="C2034" s="2">
        <f>YEAR(Table2[[#This Row],[Invoice Date]])</f>
        <v>2024</v>
      </c>
      <c r="D2034" s="2" t="str">
        <f>TEXT(Table2[[#This Row],[Invoice Date]],"mmm")</f>
        <v>Oct</v>
      </c>
      <c r="E2034" s="2" t="str">
        <f>Table2[[#This Row],[Store_ID]]&amp;"-"&amp;Table2[[#This Row],[Year]]&amp;"-"&amp;Table2[[#This Row],[Month]]</f>
        <v>STR029-2024-Oct</v>
      </c>
      <c r="F2034" s="2" t="s">
        <v>2244</v>
      </c>
      <c r="G2034" s="2" t="str">
        <f>_xlfn.XLOOKUP(Table2[[#This Row],[Customer_ID]],Table3[Customer_ID],Table3[Customer Name],"Not Found")</f>
        <v>Kiran Prasad</v>
      </c>
      <c r="H2034" s="2" t="str">
        <f>_xlfn.XLOOKUP(Table2[[#This Row],[Customer_ID]],Table3[Customer_ID],Table3[Gender],"Female")</f>
        <v>Male</v>
      </c>
      <c r="I2034" s="2" t="str">
        <f>_xlfn.XLOOKUP(Table2[[#This Row],[Customer_ID]],Table3[Customer_ID],Table3[City],"Missing Memebership")</f>
        <v>Kochi</v>
      </c>
      <c r="J2034" s="2" t="str">
        <f>_xlfn.XLOOKUP(Table2[[#This Row],[Customer_ID]],Table3[Customer_ID],Table3[State],"Karnataka")</f>
        <v>Kerala</v>
      </c>
      <c r="K2034" s="2" t="str">
        <f>_xlfn.XLOOKUP(Table2[[#This Row],[Customer_ID]],Table3[Customer_ID],Table3[Membership],"Regular")</f>
        <v>Gold</v>
      </c>
      <c r="L2034" s="2" t="s">
        <v>272</v>
      </c>
      <c r="M2034" s="2" t="str">
        <f>_xlfn.XLOOKUP(Table2[[#This Row],[Product_ID]],Table4[Product_ID],Table4[Product_Name],"Not Found")</f>
        <v>Blackberrys Jacket Red</v>
      </c>
      <c r="N2034" s="2" t="str">
        <f>_xlfn.XLOOKUP(Table2[[#This Row],[Product_ID]],Table4[Product_ID],Table4[Category],"Not Found")</f>
        <v>Winter Wear</v>
      </c>
      <c r="O2034" s="2" t="str">
        <f>_xlfn.XLOOKUP(Table2[[#This Row],[Product_ID]],Table4[Product_ID],Table4[Subcategory],"Not Found")</f>
        <v>Jacket</v>
      </c>
      <c r="P2034" s="2" t="str">
        <f>_xlfn.XLOOKUP(Table2[[#This Row],[Product_ID]],Table4[Product_ID],Table4[Brand],"Missing Brand")</f>
        <v>Blackberrys</v>
      </c>
      <c r="Q2034" s="2" t="s">
        <v>282</v>
      </c>
      <c r="R2034" s="2" t="str">
        <f>_xlfn.XLOOKUP(Table2[[#This Row],[Store_ID]],Table6[Store_ID],Table6[Store Name],"Not Found")</f>
        <v>TrendMart Davanagere High Street</v>
      </c>
      <c r="S2034" s="2">
        <f>_xlfn.XLOOKUP(Table2[[#This Row],[Store_ID]],Table6[Store_ID],Table6[Monthly Target],"Missing Target")</f>
        <v>800000</v>
      </c>
      <c r="T2034" s="2" t="str">
        <f>_xlfn.XLOOKUP(Table2[[#This Row],[Store_ID]],Table6[Store_ID],Table6[Region],"Not Found")</f>
        <v>South Zone 2</v>
      </c>
      <c r="U2034" s="2" t="s">
        <v>417</v>
      </c>
      <c r="V2034" s="2" t="str">
        <f>_xlfn.XLOOKUP(Table2[[#This Row],[Employee_ID]],Table5[Employee_ID],Table5[Employee Name],"Not Found")</f>
        <v>Arjun Krishnan</v>
      </c>
      <c r="W2034" s="2">
        <v>3</v>
      </c>
      <c r="X2034" s="2">
        <v>1485.72</v>
      </c>
      <c r="Y2034" s="2">
        <v>0</v>
      </c>
      <c r="Z2034" s="2">
        <v>0</v>
      </c>
      <c r="AA2034" s="2">
        <v>12</v>
      </c>
      <c r="AB2034" s="2">
        <v>534.86</v>
      </c>
      <c r="AC2034" s="2">
        <v>4992.0200000000004</v>
      </c>
      <c r="AD2034" s="2">
        <v>3039.78</v>
      </c>
      <c r="AE2034" s="2">
        <f t="shared" si="67"/>
        <v>1417.38</v>
      </c>
      <c r="AF2034" s="2" t="s">
        <v>25</v>
      </c>
      <c r="AG2034" s="42">
        <f>IFERROR(Table2[[#This Row],[Profit]]/Table2[[#This Row],[Sales Amount]],0)</f>
        <v>0.28392915092487608</v>
      </c>
      <c r="AH2034" s="2" t="str">
        <f>TRIM(Table2[[#This Row],[Payment Modee]])</f>
        <v>UPI</v>
      </c>
      <c r="AI2034" s="2" t="s">
        <v>26</v>
      </c>
      <c r="AJ2034" s="2" t="s">
        <v>27</v>
      </c>
      <c r="AK2034" s="2" t="s">
        <v>3894</v>
      </c>
      <c r="AL2034" s="16" t="str">
        <f>IF(HOUR(Table2[[#This Row],[Order Time]])&lt;12,"Morning",IF(HOUR(Table2[[#This Row],[Order Time]])&lt;17,"Afternoon",IF(HOUR(Table2[[#This Row],[Order Time]])&lt;21,"Evening","Night")))</f>
        <v>Morning</v>
      </c>
      <c r="AM2034" s="16" t="s">
        <v>29</v>
      </c>
    </row>
    <row r="2035" spans="1:39" x14ac:dyDescent="0.25">
      <c r="A2035" s="13" t="s">
        <v>3895</v>
      </c>
      <c r="B2035" s="4">
        <v>45578</v>
      </c>
      <c r="C2035" s="2">
        <f>YEAR(Table2[[#This Row],[Invoice Date]])</f>
        <v>2024</v>
      </c>
      <c r="D2035" s="2" t="str">
        <f>TEXT(Table2[[#This Row],[Invoice Date]],"mmm")</f>
        <v>Oct</v>
      </c>
      <c r="E2035" s="2" t="str">
        <f>Table2[[#This Row],[Store_ID]]&amp;"-"&amp;Table2[[#This Row],[Year]]&amp;"-"&amp;Table2[[#This Row],[Month]]</f>
        <v>STR030-2024-Oct</v>
      </c>
      <c r="F2035" s="2" t="s">
        <v>1184</v>
      </c>
      <c r="G2035" s="2" t="str">
        <f>_xlfn.XLOOKUP(Table2[[#This Row],[Customer_ID]],Table3[Customer_ID],Table3[Customer Name],"Not Found")</f>
        <v>Nisha Murthy</v>
      </c>
      <c r="H2035" s="2" t="str">
        <f>_xlfn.XLOOKUP(Table2[[#This Row],[Customer_ID]],Table3[Customer_ID],Table3[Gender],"Female")</f>
        <v>Female</v>
      </c>
      <c r="I2035" s="2" t="str">
        <f>_xlfn.XLOOKUP(Table2[[#This Row],[Customer_ID]],Table3[Customer_ID],Table3[City],"Missing Memebership")</f>
        <v>Nizamabad</v>
      </c>
      <c r="J2035" s="2" t="str">
        <f>_xlfn.XLOOKUP(Table2[[#This Row],[Customer_ID]],Table3[Customer_ID],Table3[State],"Karnataka")</f>
        <v>Telangana</v>
      </c>
      <c r="K2035" s="2" t="str">
        <f>_xlfn.XLOOKUP(Table2[[#This Row],[Customer_ID]],Table3[Customer_ID],Table3[Membership],"Regular")</f>
        <v>Gold</v>
      </c>
      <c r="L2035" s="2" t="s">
        <v>356</v>
      </c>
      <c r="M2035" s="2" t="str">
        <f>_xlfn.XLOOKUP(Table2[[#This Row],[Product_ID]],Table4[Product_ID],Table4[Product_Name],"Not Found")</f>
        <v>Westside Cap Beige</v>
      </c>
      <c r="N2035" s="2" t="str">
        <f>_xlfn.XLOOKUP(Table2[[#This Row],[Product_ID]],Table4[Product_ID],Table4[Category],"Not Found")</f>
        <v>Women Kurtis</v>
      </c>
      <c r="O2035" s="2" t="str">
        <f>_xlfn.XLOOKUP(Table2[[#This Row],[Product_ID]],Table4[Product_ID],Table4[Subcategory],"Not Found")</f>
        <v>Anarkali Kurti</v>
      </c>
      <c r="P2035" s="2" t="str">
        <f>_xlfn.XLOOKUP(Table2[[#This Row],[Product_ID]],Table4[Product_ID],Table4[Brand],"Missing Brand")</f>
        <v>Libas</v>
      </c>
      <c r="Q2035" s="2" t="s">
        <v>1033</v>
      </c>
      <c r="R2035" s="2" t="str">
        <f>_xlfn.XLOOKUP(Table2[[#This Row],[Store_ID]],Table6[Store_ID],Table6[Store Name],"Not Found")</f>
        <v>TrendMart Kochi Standard</v>
      </c>
      <c r="S2035" s="2">
        <f>_xlfn.XLOOKUP(Table2[[#This Row],[Store_ID]],Table6[Store_ID],Table6[Monthly Target],"Missing Target")</f>
        <v>2000000</v>
      </c>
      <c r="T2035" s="2" t="str">
        <f>_xlfn.XLOOKUP(Table2[[#This Row],[Store_ID]],Table6[Store_ID],Table6[Region],"Not Found")</f>
        <v>South Zone 1</v>
      </c>
      <c r="U2035" s="2" t="s">
        <v>147</v>
      </c>
      <c r="V2035" s="2" t="str">
        <f>_xlfn.XLOOKUP(Table2[[#This Row],[Employee_ID]],Table5[Employee_ID],Table5[Employee Name],"Not Found")</f>
        <v>Logesh Gopalakrishnan</v>
      </c>
      <c r="W2035" s="2">
        <v>2</v>
      </c>
      <c r="X2035" s="2">
        <v>841.72</v>
      </c>
      <c r="Y2035" s="2">
        <v>30</v>
      </c>
      <c r="Z2035" s="2">
        <v>505.03</v>
      </c>
      <c r="AA2035" s="2">
        <v>5</v>
      </c>
      <c r="AB2035" s="2">
        <v>58.92</v>
      </c>
      <c r="AC2035" s="2">
        <v>1237.33</v>
      </c>
      <c r="AD2035" s="2">
        <v>1136.1199999999999</v>
      </c>
      <c r="AE2035" s="2">
        <f t="shared" si="67"/>
        <v>42.290000000000035</v>
      </c>
      <c r="AF2035" s="2" t="s">
        <v>136</v>
      </c>
      <c r="AG2035" s="42">
        <f>IFERROR(Table2[[#This Row],[Profit]]/Table2[[#This Row],[Sales Amount]],0)</f>
        <v>3.4178432592760245E-2</v>
      </c>
      <c r="AH2035" s="2" t="str">
        <f>TRIM(Table2[[#This Row],[Payment Modee]])</f>
        <v>EMI</v>
      </c>
      <c r="AI2035" s="2" t="s">
        <v>26</v>
      </c>
      <c r="AJ2035" s="2" t="s">
        <v>27</v>
      </c>
      <c r="AK2035" s="2" t="s">
        <v>1057</v>
      </c>
      <c r="AL2035" s="16" t="str">
        <f>IF(HOUR(Table2[[#This Row],[Order Time]])&lt;12,"Morning",IF(HOUR(Table2[[#This Row],[Order Time]])&lt;17,"Afternoon",IF(HOUR(Table2[[#This Row],[Order Time]])&lt;21,"Evening","Night")))</f>
        <v>Morning</v>
      </c>
      <c r="AM2035" s="16" t="s">
        <v>38</v>
      </c>
    </row>
    <row r="2036" spans="1:39" x14ac:dyDescent="0.25">
      <c r="A2036" s="13" t="s">
        <v>3896</v>
      </c>
      <c r="B2036" s="4">
        <v>45708</v>
      </c>
      <c r="C2036" s="2">
        <f>YEAR(Table2[[#This Row],[Invoice Date]])</f>
        <v>2025</v>
      </c>
      <c r="D2036" s="2" t="str">
        <f>TEXT(Table2[[#This Row],[Invoice Date]],"mmm")</f>
        <v>Feb</v>
      </c>
      <c r="E2036" s="2" t="str">
        <f>Table2[[#This Row],[Store_ID]]&amp;"-"&amp;Table2[[#This Row],[Year]]&amp;"-"&amp;Table2[[#This Row],[Month]]</f>
        <v>STR062-2025-Feb</v>
      </c>
      <c r="F2036" s="2" t="s">
        <v>3279</v>
      </c>
      <c r="G2036" s="2" t="str">
        <f>_xlfn.XLOOKUP(Table2[[#This Row],[Customer_ID]],Table3[Customer_ID],Table3[Customer Name],"Not Found")</f>
        <v>Gayathri Singh</v>
      </c>
      <c r="H2036" s="2" t="str">
        <f>_xlfn.XLOOKUP(Table2[[#This Row],[Customer_ID]],Table3[Customer_ID],Table3[Gender],"Female")</f>
        <v>Female</v>
      </c>
      <c r="I2036" s="2" t="str">
        <f>_xlfn.XLOOKUP(Table2[[#This Row],[Customer_ID]],Table3[Customer_ID],Table3[City],"Missing Memebership")</f>
        <v>Kurnool</v>
      </c>
      <c r="J2036" s="2" t="str">
        <f>_xlfn.XLOOKUP(Table2[[#This Row],[Customer_ID]],Table3[Customer_ID],Table3[State],"Karnataka")</f>
        <v>Andhra Pradesh</v>
      </c>
      <c r="K2036" s="2" t="str">
        <f>_xlfn.XLOOKUP(Table2[[#This Row],[Customer_ID]],Table3[Customer_ID],Table3[Membership],"Regular")</f>
        <v>Silver</v>
      </c>
      <c r="L2036" s="2" t="s">
        <v>1460</v>
      </c>
      <c r="M2036" s="2" t="str">
        <f>_xlfn.XLOOKUP(Table2[[#This Row],[Product_ID]],Table4[Product_ID],Table4[Product_Name],"Not Found")</f>
        <v>Liberty Anarkali Kurti Purple</v>
      </c>
      <c r="N2036" s="2" t="str">
        <f>_xlfn.XLOOKUP(Table2[[#This Row],[Product_ID]],Table4[Product_ID],Table4[Category],"Not Found")</f>
        <v>Women Kurtis</v>
      </c>
      <c r="O2036" s="2" t="str">
        <f>_xlfn.XLOOKUP(Table2[[#This Row],[Product_ID]],Table4[Product_ID],Table4[Subcategory],"Not Found")</f>
        <v>Anarkali Kurti</v>
      </c>
      <c r="P2036" s="2" t="str">
        <f>_xlfn.XLOOKUP(Table2[[#This Row],[Product_ID]],Table4[Product_ID],Table4[Brand],"Missing Brand")</f>
        <v>Liberty</v>
      </c>
      <c r="Q2036" s="2" t="s">
        <v>67</v>
      </c>
      <c r="R2036" s="2" t="str">
        <f>_xlfn.XLOOKUP(Table2[[#This Row],[Store_ID]],Table6[Store_ID],Table6[Store Name],"Not Found")</f>
        <v>TrendMart Vijayawada Standard</v>
      </c>
      <c r="S2036" s="2">
        <f>_xlfn.XLOOKUP(Table2[[#This Row],[Store_ID]],Table6[Store_ID],Table6[Monthly Target],"Missing Target")</f>
        <v>1000000</v>
      </c>
      <c r="T2036" s="2" t="str">
        <f>_xlfn.XLOOKUP(Table2[[#This Row],[Store_ID]],Table6[Store_ID],Table6[Region],"Not Found")</f>
        <v>South Zone 3</v>
      </c>
      <c r="U2036" s="2" t="s">
        <v>55</v>
      </c>
      <c r="V2036" s="2" t="str">
        <f>_xlfn.XLOOKUP(Table2[[#This Row],[Employee_ID]],Table5[Employee_ID],Table5[Employee Name],"Not Found")</f>
        <v>Padma Gounder</v>
      </c>
      <c r="W2036" s="2">
        <v>1</v>
      </c>
      <c r="X2036" s="2">
        <v>1106.18</v>
      </c>
      <c r="Y2036" s="2">
        <v>5</v>
      </c>
      <c r="Z2036" s="2">
        <v>55.31</v>
      </c>
      <c r="AA2036" s="2">
        <v>12</v>
      </c>
      <c r="AB2036" s="2">
        <v>126.1</v>
      </c>
      <c r="AC2036" s="2">
        <v>1176.97</v>
      </c>
      <c r="AD2036" s="2">
        <v>808.99</v>
      </c>
      <c r="AE2036" s="2">
        <f t="shared" si="67"/>
        <v>241.88000000000002</v>
      </c>
      <c r="AF2036" s="2" t="s">
        <v>25</v>
      </c>
      <c r="AG2036" s="42">
        <f>IFERROR(Table2[[#This Row],[Profit]]/Table2[[#This Row],[Sales Amount]],0)</f>
        <v>0.20551076068209048</v>
      </c>
      <c r="AH2036" s="2" t="str">
        <f>TRIM(Table2[[#This Row],[Payment Modee]])</f>
        <v>UPI</v>
      </c>
      <c r="AI2036" s="2" t="s">
        <v>26</v>
      </c>
      <c r="AJ2036" s="2" t="s">
        <v>27</v>
      </c>
      <c r="AK2036" s="2" t="s">
        <v>2897</v>
      </c>
      <c r="AL2036" s="16" t="str">
        <f>IF(HOUR(Table2[[#This Row],[Order Time]])&lt;12,"Morning",IF(HOUR(Table2[[#This Row],[Order Time]])&lt;17,"Afternoon",IF(HOUR(Table2[[#This Row],[Order Time]])&lt;21,"Evening","Night")))</f>
        <v>Morning</v>
      </c>
      <c r="AM2036" s="16" t="s">
        <v>29</v>
      </c>
    </row>
    <row r="2037" spans="1:39" x14ac:dyDescent="0.25">
      <c r="A2037" s="13" t="s">
        <v>3897</v>
      </c>
      <c r="B2037" s="4">
        <v>45737</v>
      </c>
      <c r="C2037" s="2">
        <f>YEAR(Table2[[#This Row],[Invoice Date]])</f>
        <v>2025</v>
      </c>
      <c r="D2037" s="2" t="str">
        <f>TEXT(Table2[[#This Row],[Invoice Date]],"mmm")</f>
        <v>Mar</v>
      </c>
      <c r="E2037" s="2" t="str">
        <f>Table2[[#This Row],[Store_ID]]&amp;"-"&amp;Table2[[#This Row],[Year]]&amp;"-"&amp;Table2[[#This Row],[Month]]</f>
        <v>STR060-2025-Mar</v>
      </c>
      <c r="F2037" s="2" t="s">
        <v>3589</v>
      </c>
      <c r="G2037" s="2" t="str">
        <f>_xlfn.XLOOKUP(Table2[[#This Row],[Customer_ID]],Table3[Customer_ID],Table3[Customer Name],"Not Found")</f>
        <v>Harini Krishnan</v>
      </c>
      <c r="H2037" s="2" t="str">
        <f>_xlfn.XLOOKUP(Table2[[#This Row],[Customer_ID]],Table3[Customer_ID],Table3[Gender],"Female")</f>
        <v>Female</v>
      </c>
      <c r="I2037" s="2" t="str">
        <f>_xlfn.XLOOKUP(Table2[[#This Row],[Customer_ID]],Table3[Customer_ID],Table3[City],"Missing Memebership")</f>
        <v>Khammam</v>
      </c>
      <c r="J2037" s="2" t="str">
        <f>_xlfn.XLOOKUP(Table2[[#This Row],[Customer_ID]],Table3[Customer_ID],Table3[State],"Karnataka")</f>
        <v>Telangana</v>
      </c>
      <c r="K2037" s="2" t="str">
        <f>_xlfn.XLOOKUP(Table2[[#This Row],[Customer_ID]],Table3[Customer_ID],Table3[Membership],"Regular")</f>
        <v>Silver</v>
      </c>
      <c r="L2037" s="2" t="s">
        <v>1460</v>
      </c>
      <c r="M2037" s="2" t="str">
        <f>_xlfn.XLOOKUP(Table2[[#This Row],[Product_ID]],Table4[Product_ID],Table4[Product_Name],"Not Found")</f>
        <v>Liberty Anarkali Kurti Purple</v>
      </c>
      <c r="N2037" s="2" t="str">
        <f>_xlfn.XLOOKUP(Table2[[#This Row],[Product_ID]],Table4[Product_ID],Table4[Category],"Not Found")</f>
        <v>Women Kurtis</v>
      </c>
      <c r="O2037" s="2" t="str">
        <f>_xlfn.XLOOKUP(Table2[[#This Row],[Product_ID]],Table4[Product_ID],Table4[Subcategory],"Not Found")</f>
        <v>Anarkali Kurti</v>
      </c>
      <c r="P2037" s="2" t="str">
        <f>_xlfn.XLOOKUP(Table2[[#This Row],[Product_ID]],Table4[Product_ID],Table4[Brand],"Missing Brand")</f>
        <v>Liberty</v>
      </c>
      <c r="Q2037" s="2" t="s">
        <v>316</v>
      </c>
      <c r="R2037" s="2" t="str">
        <f>_xlfn.XLOOKUP(Table2[[#This Row],[Store_ID]],Table6[Store_ID],Table6[Store Name],"Not Found")</f>
        <v>TrendMart Tirunelveli Flagship</v>
      </c>
      <c r="S2037" s="2">
        <f>_xlfn.XLOOKUP(Table2[[#This Row],[Store_ID]],Table6[Store_ID],Table6[Monthly Target],"Missing Target")</f>
        <v>1000000</v>
      </c>
      <c r="T2037" s="2" t="str">
        <f>_xlfn.XLOOKUP(Table2[[#This Row],[Store_ID]],Table6[Store_ID],Table6[Region],"Not Found")</f>
        <v>South Zone 1</v>
      </c>
      <c r="U2037" s="2" t="s">
        <v>62</v>
      </c>
      <c r="V2037" s="2" t="str">
        <f>_xlfn.XLOOKUP(Table2[[#This Row],[Employee_ID]],Table5[Employee_ID],Table5[Employee Name],"Not Found")</f>
        <v>Rahul Krishnan</v>
      </c>
      <c r="W2037" s="2">
        <v>2</v>
      </c>
      <c r="X2037" s="2">
        <v>1152.44</v>
      </c>
      <c r="Y2037" s="2">
        <v>20</v>
      </c>
      <c r="Z2037" s="2">
        <v>460.98</v>
      </c>
      <c r="AA2037" s="2">
        <v>12</v>
      </c>
      <c r="AB2037" s="2">
        <v>221.27</v>
      </c>
      <c r="AC2037" s="2">
        <v>2065.17</v>
      </c>
      <c r="AD2037" s="2">
        <v>1617.98</v>
      </c>
      <c r="AE2037" s="2">
        <f t="shared" si="67"/>
        <v>225.92000000000004</v>
      </c>
      <c r="AF2037" s="2" t="s">
        <v>56</v>
      </c>
      <c r="AG2037" s="42">
        <f>IFERROR(Table2[[#This Row],[Profit]]/Table2[[#This Row],[Sales Amount]],0)</f>
        <v>0.10939535244071918</v>
      </c>
      <c r="AH2037" s="2" t="str">
        <f>TRIM(Table2[[#This Row],[Payment Modee]])</f>
        <v>Credit Card</v>
      </c>
      <c r="AI2037" s="2" t="s">
        <v>36</v>
      </c>
      <c r="AJ2037" s="2" t="s">
        <v>27</v>
      </c>
      <c r="AK2037" s="2" t="s">
        <v>3898</v>
      </c>
      <c r="AL2037" s="16" t="str">
        <f>IF(HOUR(Table2[[#This Row],[Order Time]])&lt;12,"Morning",IF(HOUR(Table2[[#This Row],[Order Time]])&lt;17,"Afternoon",IF(HOUR(Table2[[#This Row],[Order Time]])&lt;21,"Evening","Night")))</f>
        <v>Morning</v>
      </c>
      <c r="AM2037" s="16" t="s">
        <v>29</v>
      </c>
    </row>
    <row r="2038" spans="1:39" x14ac:dyDescent="0.25">
      <c r="A2038" s="13" t="s">
        <v>3899</v>
      </c>
      <c r="B2038" s="4">
        <v>45595</v>
      </c>
      <c r="C2038" s="2">
        <f>YEAR(Table2[[#This Row],[Invoice Date]])</f>
        <v>2024</v>
      </c>
      <c r="D2038" s="2" t="str">
        <f>TEXT(Table2[[#This Row],[Invoice Date]],"mmm")</f>
        <v>Oct</v>
      </c>
      <c r="E2038" s="2" t="str">
        <f>Table2[[#This Row],[Store_ID]]&amp;"-"&amp;Table2[[#This Row],[Year]]&amp;"-"&amp;Table2[[#This Row],[Month]]</f>
        <v>STR015-2024-Oct</v>
      </c>
      <c r="F2038" s="2" t="s">
        <v>1297</v>
      </c>
      <c r="G2038" s="2" t="str">
        <f>_xlfn.XLOOKUP(Table2[[#This Row],[Customer_ID]],Table3[Customer_ID],Table3[Customer Name],"Not Found")</f>
        <v>Meena Rao</v>
      </c>
      <c r="H2038" s="2" t="str">
        <f>_xlfn.XLOOKUP(Table2[[#This Row],[Customer_ID]],Table3[Customer_ID],Table3[Gender],"Female")</f>
        <v>Female</v>
      </c>
      <c r="I2038" s="2" t="str">
        <f>_xlfn.XLOOKUP(Table2[[#This Row],[Customer_ID]],Table3[Customer_ID],Table3[City],"Missing Memebership")</f>
        <v>Khammam</v>
      </c>
      <c r="J2038" s="2" t="str">
        <f>_xlfn.XLOOKUP(Table2[[#This Row],[Customer_ID]],Table3[Customer_ID],Table3[State],"Karnataka")</f>
        <v>Telangana</v>
      </c>
      <c r="K2038" s="2" t="str">
        <f>_xlfn.XLOOKUP(Table2[[#This Row],[Customer_ID]],Table3[Customer_ID],Table3[Membership],"Regular")</f>
        <v>Platinum</v>
      </c>
      <c r="L2038" s="2" t="s">
        <v>353</v>
      </c>
      <c r="M2038" s="2" t="str">
        <f>_xlfn.XLOOKUP(Table2[[#This Row],[Product_ID]],Table4[Product_ID],Table4[Product_Name],"Not Found")</f>
        <v>Fabindia Straight Kurti Olive</v>
      </c>
      <c r="N2038" s="2" t="str">
        <f>_xlfn.XLOOKUP(Table2[[#This Row],[Product_ID]],Table4[Product_ID],Table4[Category],"Not Found")</f>
        <v>Women Kurtis</v>
      </c>
      <c r="O2038" s="2" t="str">
        <f>_xlfn.XLOOKUP(Table2[[#This Row],[Product_ID]],Table4[Product_ID],Table4[Subcategory],"Not Found")</f>
        <v>Straight Kurti</v>
      </c>
      <c r="P2038" s="2" t="str">
        <f>_xlfn.XLOOKUP(Table2[[#This Row],[Product_ID]],Table4[Product_ID],Table4[Brand],"Missing Brand")</f>
        <v>Fabindia</v>
      </c>
      <c r="Q2038" s="2" t="s">
        <v>704</v>
      </c>
      <c r="R2038" s="2" t="str">
        <f>_xlfn.XLOOKUP(Table2[[#This Row],[Store_ID]],Table6[Store_ID],Table6[Store Name],"Not Found")</f>
        <v>TrendMart Madurai Mall Kiosk</v>
      </c>
      <c r="S2038" s="2">
        <f>_xlfn.XLOOKUP(Table2[[#This Row],[Store_ID]],Table6[Store_ID],Table6[Monthly Target],"Missing Target")</f>
        <v>800000</v>
      </c>
      <c r="T2038" s="2" t="str">
        <f>_xlfn.XLOOKUP(Table2[[#This Row],[Store_ID]],Table6[Store_ID],Table6[Region],"Not Found")</f>
        <v>South Zone 1</v>
      </c>
      <c r="U2038" s="2" t="s">
        <v>268</v>
      </c>
      <c r="V2038" s="2" t="str">
        <f>_xlfn.XLOOKUP(Table2[[#This Row],[Employee_ID]],Table5[Employee_ID],Table5[Employee Name],"Not Found")</f>
        <v>Ganesh Iyengar</v>
      </c>
      <c r="W2038" s="2">
        <v>3</v>
      </c>
      <c r="X2038" s="2">
        <v>760.99</v>
      </c>
      <c r="Y2038" s="2">
        <v>10</v>
      </c>
      <c r="Z2038" s="2">
        <v>228.3</v>
      </c>
      <c r="AA2038" s="2">
        <v>5</v>
      </c>
      <c r="AB2038" s="2">
        <v>102.73</v>
      </c>
      <c r="AC2038" s="2">
        <v>2157.4</v>
      </c>
      <c r="AD2038" s="2">
        <v>1713.27</v>
      </c>
      <c r="AE2038" s="2">
        <f t="shared" si="67"/>
        <v>341.40000000000009</v>
      </c>
      <c r="AF2038" s="2" t="s">
        <v>56</v>
      </c>
      <c r="AG2038" s="42">
        <f>IFERROR(Table2[[#This Row],[Profit]]/Table2[[#This Row],[Sales Amount]],0)</f>
        <v>0.15824603689626407</v>
      </c>
      <c r="AH2038" s="2" t="str">
        <f>TRIM(Table2[[#This Row],[Payment Modee]])</f>
        <v>Credit Card</v>
      </c>
      <c r="AI2038" s="2" t="s">
        <v>26</v>
      </c>
      <c r="AJ2038" s="2" t="s">
        <v>27</v>
      </c>
      <c r="AK2038" s="2" t="s">
        <v>1922</v>
      </c>
      <c r="AL2038" s="16" t="str">
        <f>IF(HOUR(Table2[[#This Row],[Order Time]])&lt;12,"Morning",IF(HOUR(Table2[[#This Row],[Order Time]])&lt;17,"Afternoon",IF(HOUR(Table2[[#This Row],[Order Time]])&lt;21,"Evening","Night")))</f>
        <v>Evening</v>
      </c>
      <c r="AM2038" s="16" t="s">
        <v>29</v>
      </c>
    </row>
    <row r="2039" spans="1:39" x14ac:dyDescent="0.25">
      <c r="A2039" s="13" t="s">
        <v>3900</v>
      </c>
      <c r="B2039" s="4">
        <v>45422</v>
      </c>
      <c r="C2039" s="2">
        <f>YEAR(Table2[[#This Row],[Invoice Date]])</f>
        <v>2024</v>
      </c>
      <c r="D2039" s="2" t="str">
        <f>TEXT(Table2[[#This Row],[Invoice Date]],"mmm")</f>
        <v>May</v>
      </c>
      <c r="E2039" s="2" t="str">
        <f>Table2[[#This Row],[Store_ID]]&amp;"-"&amp;Table2[[#This Row],[Year]]&amp;"-"&amp;Table2[[#This Row],[Month]]</f>
        <v>STR093-2024-May</v>
      </c>
      <c r="F2039" s="2" t="s">
        <v>2730</v>
      </c>
      <c r="G2039" s="2" t="str">
        <f>_xlfn.XLOOKUP(Table2[[#This Row],[Customer_ID]],Table3[Customer_ID],Table3[Customer Name],"Not Found")</f>
        <v>Gayathri Murthy</v>
      </c>
      <c r="H2039" s="2" t="str">
        <f>_xlfn.XLOOKUP(Table2[[#This Row],[Customer_ID]],Table3[Customer_ID],Table3[Gender],"Female")</f>
        <v>Female</v>
      </c>
      <c r="I2039" s="2" t="str">
        <f>_xlfn.XLOOKUP(Table2[[#This Row],[Customer_ID]],Table3[Customer_ID],Table3[City],"Missing Memebership")</f>
        <v>Coimbatore</v>
      </c>
      <c r="J2039" s="2" t="str">
        <f>_xlfn.XLOOKUP(Table2[[#This Row],[Customer_ID]],Table3[Customer_ID],Table3[State],"Karnataka")</f>
        <v>Tamil Nadu</v>
      </c>
      <c r="K2039" s="2" t="str">
        <f>_xlfn.XLOOKUP(Table2[[#This Row],[Customer_ID]],Table3[Customer_ID],Table3[Membership],"Regular")</f>
        <v>Regular</v>
      </c>
      <c r="L2039" s="2" t="s">
        <v>1025</v>
      </c>
      <c r="M2039" s="2" t="str">
        <f>_xlfn.XLOOKUP(Table2[[#This Row],[Product_ID]],Table4[Product_ID],Table4[Product_Name],"Not Found")</f>
        <v>Numero Uno Shorts Sky Blue</v>
      </c>
      <c r="N2039" s="2" t="str">
        <f>_xlfn.XLOOKUP(Table2[[#This Row],[Product_ID]],Table4[Product_ID],Table4[Category],"Not Found")</f>
        <v>Sportswear</v>
      </c>
      <c r="O2039" s="2" t="str">
        <f>_xlfn.XLOOKUP(Table2[[#This Row],[Product_ID]],Table4[Product_ID],Table4[Subcategory],"Not Found")</f>
        <v>Shorts</v>
      </c>
      <c r="P2039" s="2" t="str">
        <f>_xlfn.XLOOKUP(Table2[[#This Row],[Product_ID]],Table4[Product_ID],Table4[Brand],"Missing Brand")</f>
        <v>Numero Uno</v>
      </c>
      <c r="Q2039" s="2" t="s">
        <v>357</v>
      </c>
      <c r="R2039" s="2" t="str">
        <f>_xlfn.XLOOKUP(Table2[[#This Row],[Store_ID]],Table6[Store_ID],Table6[Store Name],"Not Found")</f>
        <v>TrendMart Thiruvananthapuram High Street</v>
      </c>
      <c r="S2039" s="2">
        <f>_xlfn.XLOOKUP(Table2[[#This Row],[Store_ID]],Table6[Store_ID],Table6[Monthly Target],"Missing Target")</f>
        <v>1000000</v>
      </c>
      <c r="T2039" s="2" t="str">
        <f>_xlfn.XLOOKUP(Table2[[#This Row],[Store_ID]],Table6[Store_ID],Table6[Region],"Not Found")</f>
        <v>South Zone 1</v>
      </c>
      <c r="U2039" s="2" t="s">
        <v>124</v>
      </c>
      <c r="V2039" s="2" t="str">
        <f>_xlfn.XLOOKUP(Table2[[#This Row],[Employee_ID]],Table5[Employee_ID],Table5[Employee Name],"Not Found")</f>
        <v>Girish Sundaram</v>
      </c>
      <c r="W2039" s="2">
        <v>1</v>
      </c>
      <c r="X2039" s="2">
        <v>547.96</v>
      </c>
      <c r="Y2039" s="2">
        <v>25</v>
      </c>
      <c r="Z2039" s="2">
        <v>136.99</v>
      </c>
      <c r="AA2039" s="2">
        <v>5</v>
      </c>
      <c r="AB2039" s="2">
        <v>20.55</v>
      </c>
      <c r="AC2039" s="2">
        <v>431.52</v>
      </c>
      <c r="AD2039" s="2">
        <v>410.37</v>
      </c>
      <c r="AE2039" s="2">
        <f t="shared" si="67"/>
        <v>0.59999999999997655</v>
      </c>
      <c r="AF2039" s="2" t="s">
        <v>25</v>
      </c>
      <c r="AG2039" s="42">
        <f>IFERROR(Table2[[#This Row],[Profit]]/Table2[[#This Row],[Sales Amount]],0)</f>
        <v>1.3904338153503349E-3</v>
      </c>
      <c r="AH2039" s="2" t="str">
        <f>TRIM(Table2[[#This Row],[Payment Modee]])</f>
        <v>UPI</v>
      </c>
      <c r="AI2039" s="2" t="s">
        <v>26</v>
      </c>
      <c r="AJ2039" s="2" t="s">
        <v>27</v>
      </c>
      <c r="AK2039" s="2" t="s">
        <v>2039</v>
      </c>
      <c r="AL2039" s="16" t="str">
        <f>IF(HOUR(Table2[[#This Row],[Order Time]])&lt;12,"Morning",IF(HOUR(Table2[[#This Row],[Order Time]])&lt;17,"Afternoon",IF(HOUR(Table2[[#This Row],[Order Time]])&lt;21,"Evening","Night")))</f>
        <v>Afternoon</v>
      </c>
      <c r="AM2039" s="16" t="s">
        <v>29</v>
      </c>
    </row>
    <row r="2040" spans="1:39" x14ac:dyDescent="0.25">
      <c r="A2040" s="13" t="s">
        <v>3901</v>
      </c>
      <c r="B2040" s="4">
        <v>45614</v>
      </c>
      <c r="C2040" s="2">
        <f>YEAR(Table2[[#This Row],[Invoice Date]])</f>
        <v>2024</v>
      </c>
      <c r="D2040" s="2" t="str">
        <f>TEXT(Table2[[#This Row],[Invoice Date]],"mmm")</f>
        <v>Nov</v>
      </c>
      <c r="E2040" s="2" t="str">
        <f>Table2[[#This Row],[Store_ID]]&amp;"-"&amp;Table2[[#This Row],[Year]]&amp;"-"&amp;Table2[[#This Row],[Month]]</f>
        <v>STR035-2024-Nov</v>
      </c>
      <c r="F2040" s="2" t="s">
        <v>1427</v>
      </c>
      <c r="G2040" s="2" t="str">
        <f>_xlfn.XLOOKUP(Table2[[#This Row],[Customer_ID]],Table3[Customer_ID],Table3[Customer Name],"Not Found")</f>
        <v>Anand Subramaniam</v>
      </c>
      <c r="H2040" s="2" t="str">
        <f>_xlfn.XLOOKUP(Table2[[#This Row],[Customer_ID]],Table3[Customer_ID],Table3[Gender],"Female")</f>
        <v>Male</v>
      </c>
      <c r="I2040" s="2" t="str">
        <f>_xlfn.XLOOKUP(Table2[[#This Row],[Customer_ID]],Table3[Customer_ID],Table3[City],"Missing Memebership")</f>
        <v>Warangal</v>
      </c>
      <c r="J2040" s="2" t="str">
        <f>_xlfn.XLOOKUP(Table2[[#This Row],[Customer_ID]],Table3[Customer_ID],Table3[State],"Karnataka")</f>
        <v>Telangana</v>
      </c>
      <c r="K2040" s="2" t="str">
        <f>_xlfn.XLOOKUP(Table2[[#This Row],[Customer_ID]],Table3[Customer_ID],Table3[Membership],"Regular")</f>
        <v>Silver</v>
      </c>
      <c r="L2040" s="2" t="s">
        <v>85</v>
      </c>
      <c r="M2040" s="2" t="str">
        <f>_xlfn.XLOOKUP(Table2[[#This Row],[Product_ID]],Table4[Product_ID],Table4[Product_Name],"Not Found")</f>
        <v>Sonata Bootcut Navy Blue</v>
      </c>
      <c r="N2040" s="2" t="str">
        <f>_xlfn.XLOOKUP(Table2[[#This Row],[Product_ID]],Table4[Product_ID],Table4[Category],"Not Found")</f>
        <v>Women Jeans</v>
      </c>
      <c r="O2040" s="2" t="str">
        <f>_xlfn.XLOOKUP(Table2[[#This Row],[Product_ID]],Table4[Product_ID],Table4[Subcategory],"Not Found")</f>
        <v>Bootcut</v>
      </c>
      <c r="P2040" s="2" t="str">
        <f>_xlfn.XLOOKUP(Table2[[#This Row],[Product_ID]],Table4[Product_ID],Table4[Brand],"Missing Brand")</f>
        <v>Sonata</v>
      </c>
      <c r="Q2040" s="2" t="s">
        <v>1079</v>
      </c>
      <c r="R2040" s="2" t="str">
        <f>_xlfn.XLOOKUP(Table2[[#This Row],[Store_ID]],Table6[Store_ID],Table6[Store Name],"Not Found")</f>
        <v>TrendMart Vijayawada Mall Kiosk</v>
      </c>
      <c r="S2040" s="2">
        <f>_xlfn.XLOOKUP(Table2[[#This Row],[Store_ID]],Table6[Store_ID],Table6[Monthly Target],"Missing Target")</f>
        <v>1200000</v>
      </c>
      <c r="T2040" s="2" t="str">
        <f>_xlfn.XLOOKUP(Table2[[#This Row],[Store_ID]],Table6[Store_ID],Table6[Region],"Not Found")</f>
        <v>South Zone 3</v>
      </c>
      <c r="U2040" s="2" t="s">
        <v>321</v>
      </c>
      <c r="V2040" s="2" t="str">
        <f>_xlfn.XLOOKUP(Table2[[#This Row],[Employee_ID]],Table5[Employee_ID],Table5[Employee Name],"Not Found")</f>
        <v>Sunita Ramachandran</v>
      </c>
      <c r="W2040" s="2">
        <v>1</v>
      </c>
      <c r="X2040" s="2">
        <v>1003.4</v>
      </c>
      <c r="Y2040" s="2">
        <v>25</v>
      </c>
      <c r="Z2040" s="2">
        <v>250.85</v>
      </c>
      <c r="AA2040" s="2">
        <v>12</v>
      </c>
      <c r="AB2040" s="2">
        <v>90.31</v>
      </c>
      <c r="AC2040" s="2">
        <v>842.86</v>
      </c>
      <c r="AD2040" s="2">
        <v>692.53</v>
      </c>
      <c r="AE2040" s="2">
        <f t="shared" si="67"/>
        <v>60.020000000000039</v>
      </c>
      <c r="AF2040" s="2" t="s">
        <v>35</v>
      </c>
      <c r="AG2040" s="42">
        <f>IFERROR(Table2[[#This Row],[Profit]]/Table2[[#This Row],[Sales Amount]],0)</f>
        <v>7.1209928101938685E-2</v>
      </c>
      <c r="AH2040" s="2" t="str">
        <f>TRIM(Table2[[#This Row],[Payment Modee]])</f>
        <v>Debit Card</v>
      </c>
      <c r="AI2040" s="2" t="s">
        <v>36</v>
      </c>
      <c r="AJ2040" s="2" t="s">
        <v>27</v>
      </c>
      <c r="AK2040" s="2" t="s">
        <v>596</v>
      </c>
      <c r="AL2040" s="16" t="str">
        <f>IF(HOUR(Table2[[#This Row],[Order Time]])&lt;12,"Morning",IF(HOUR(Table2[[#This Row],[Order Time]])&lt;17,"Afternoon",IF(HOUR(Table2[[#This Row],[Order Time]])&lt;21,"Evening","Night")))</f>
        <v>Evening</v>
      </c>
      <c r="AM2040" s="16" t="s">
        <v>29</v>
      </c>
    </row>
    <row r="2041" spans="1:39" x14ac:dyDescent="0.25">
      <c r="A2041" s="13" t="s">
        <v>3902</v>
      </c>
      <c r="B2041" s="4">
        <v>45625</v>
      </c>
      <c r="C2041" s="2">
        <f>YEAR(Table2[[#This Row],[Invoice Date]])</f>
        <v>2024</v>
      </c>
      <c r="D2041" s="2" t="str">
        <f>TEXT(Table2[[#This Row],[Invoice Date]],"mmm")</f>
        <v>Nov</v>
      </c>
      <c r="E2041" s="2" t="str">
        <f>Table2[[#This Row],[Store_ID]]&amp;"-"&amp;Table2[[#This Row],[Year]]&amp;"-"&amp;Table2[[#This Row],[Month]]</f>
        <v>STR117-2024-Nov</v>
      </c>
      <c r="F2041" s="2" t="s">
        <v>1239</v>
      </c>
      <c r="G2041" s="2" t="str">
        <f>_xlfn.XLOOKUP(Table2[[#This Row],[Customer_ID]],Table3[Customer_ID],Table3[Customer Name],"Not Found")</f>
        <v>Bhavani Gopalakrishnan</v>
      </c>
      <c r="H2041" s="2" t="str">
        <f>_xlfn.XLOOKUP(Table2[[#This Row],[Customer_ID]],Table3[Customer_ID],Table3[Gender],"Female")</f>
        <v>Female</v>
      </c>
      <c r="I2041" s="2" t="str">
        <f>_xlfn.XLOOKUP(Table2[[#This Row],[Customer_ID]],Table3[Customer_ID],Table3[City],"Missing Memebership")</f>
        <v>Kurnool</v>
      </c>
      <c r="J2041" s="2" t="str">
        <f>_xlfn.XLOOKUP(Table2[[#This Row],[Customer_ID]],Table3[Customer_ID],Table3[State],"Karnataka")</f>
        <v>Andhra Pradesh</v>
      </c>
      <c r="K2041" s="2" t="str">
        <f>_xlfn.XLOOKUP(Table2[[#This Row],[Customer_ID]],Table3[Customer_ID],Table3[Membership],"Regular")</f>
        <v>Regular</v>
      </c>
      <c r="L2041" s="2" t="s">
        <v>1048</v>
      </c>
      <c r="M2041" s="2" t="str">
        <f>_xlfn.XLOOKUP(Table2[[#This Row],[Product_ID]],Table4[Product_ID],Table4[Product_Name],"Not Found")</f>
        <v>Allen Solly Kids Shorts Teal</v>
      </c>
      <c r="N2041" s="2" t="str">
        <f>_xlfn.XLOOKUP(Table2[[#This Row],[Product_ID]],Table4[Product_ID],Table4[Category],"Not Found")</f>
        <v>Kids Wear</v>
      </c>
      <c r="O2041" s="2" t="str">
        <f>_xlfn.XLOOKUP(Table2[[#This Row],[Product_ID]],Table4[Product_ID],Table4[Subcategory],"Not Found")</f>
        <v>Kids Shorts</v>
      </c>
      <c r="P2041" s="2" t="str">
        <f>_xlfn.XLOOKUP(Table2[[#This Row],[Product_ID]],Table4[Product_ID],Table4[Brand],"Missing Brand")</f>
        <v>Allen Solly</v>
      </c>
      <c r="Q2041" s="2" t="s">
        <v>695</v>
      </c>
      <c r="R2041" s="2" t="str">
        <f>_xlfn.XLOOKUP(Table2[[#This Row],[Store_ID]],Table6[Store_ID],Table6[Store Name],"Not Found")</f>
        <v>TrendMart Tirunelveli Flagship</v>
      </c>
      <c r="S2041" s="2">
        <f>_xlfn.XLOOKUP(Table2[[#This Row],[Store_ID]],Table6[Store_ID],Table6[Monthly Target],"Missing Target")</f>
        <v>1500000</v>
      </c>
      <c r="T2041" s="2" t="str">
        <f>_xlfn.XLOOKUP(Table2[[#This Row],[Store_ID]],Table6[Store_ID],Table6[Region],"Not Found")</f>
        <v>South Zone 1</v>
      </c>
      <c r="U2041" s="2" t="s">
        <v>187</v>
      </c>
      <c r="V2041" s="2" t="str">
        <f>_xlfn.XLOOKUP(Table2[[#This Row],[Employee_ID]],Table5[Employee_ID],Table5[Employee Name],"Not Found")</f>
        <v>Ganapathy Naidu</v>
      </c>
      <c r="W2041" s="2">
        <v>1</v>
      </c>
      <c r="X2041" s="2">
        <v>668.56</v>
      </c>
      <c r="Y2041" s="2">
        <v>20</v>
      </c>
      <c r="Z2041" s="2">
        <v>133.71</v>
      </c>
      <c r="AA2041" s="2">
        <v>5</v>
      </c>
      <c r="AB2041" s="2">
        <v>26.74</v>
      </c>
      <c r="AC2041" s="2">
        <v>561.59</v>
      </c>
      <c r="AD2041" s="2">
        <v>509.44</v>
      </c>
      <c r="AE2041" s="2">
        <f t="shared" si="67"/>
        <v>25.410000000000036</v>
      </c>
      <c r="AF2041" s="2" t="s">
        <v>25</v>
      </c>
      <c r="AG2041" s="42">
        <f>IFERROR(Table2[[#This Row],[Profit]]/Table2[[#This Row],[Sales Amount]],0)</f>
        <v>4.5246532167595638E-2</v>
      </c>
      <c r="AH2041" s="2" t="str">
        <f>TRIM(Table2[[#This Row],[Payment Modee]])</f>
        <v>UPI</v>
      </c>
      <c r="AI2041" s="2" t="s">
        <v>36</v>
      </c>
      <c r="AJ2041" s="2" t="s">
        <v>27</v>
      </c>
      <c r="AK2041" s="2" t="s">
        <v>819</v>
      </c>
      <c r="AL2041" s="16" t="str">
        <f>IF(HOUR(Table2[[#This Row],[Order Time]])&lt;12,"Morning",IF(HOUR(Table2[[#This Row],[Order Time]])&lt;17,"Afternoon",IF(HOUR(Table2[[#This Row],[Order Time]])&lt;21,"Evening","Night")))</f>
        <v>Evening</v>
      </c>
      <c r="AM2041" s="16" t="s">
        <v>29</v>
      </c>
    </row>
    <row r="2042" spans="1:39" x14ac:dyDescent="0.25">
      <c r="A2042" s="13" t="s">
        <v>3903</v>
      </c>
      <c r="B2042" s="4">
        <v>45568</v>
      </c>
      <c r="C2042" s="2">
        <f>YEAR(Table2[[#This Row],[Invoice Date]])</f>
        <v>2024</v>
      </c>
      <c r="D2042" s="2" t="str">
        <f>TEXT(Table2[[#This Row],[Invoice Date]],"mmm")</f>
        <v>Oct</v>
      </c>
      <c r="E2042" s="2" t="str">
        <f>Table2[[#This Row],[Store_ID]]&amp;"-"&amp;Table2[[#This Row],[Year]]&amp;"-"&amp;Table2[[#This Row],[Month]]</f>
        <v>STR120-2024-Oct</v>
      </c>
      <c r="F2042" s="2" t="s">
        <v>1279</v>
      </c>
      <c r="G2042" s="2" t="str">
        <f>_xlfn.XLOOKUP(Table2[[#This Row],[Customer_ID]],Table3[Customer_ID],Table3[Customer Name],"Not Found")</f>
        <v>Tara Subramaniam</v>
      </c>
      <c r="H2042" s="2" t="str">
        <f>_xlfn.XLOOKUP(Table2[[#This Row],[Customer_ID]],Table3[Customer_ID],Table3[Gender],"Female")</f>
        <v>Female</v>
      </c>
      <c r="I2042" s="2" t="str">
        <f>_xlfn.XLOOKUP(Table2[[#This Row],[Customer_ID]],Table3[Customer_ID],Table3[City],"Missing Memebership")</f>
        <v>Guntur</v>
      </c>
      <c r="J2042" s="2" t="str">
        <f>_xlfn.XLOOKUP(Table2[[#This Row],[Customer_ID]],Table3[Customer_ID],Table3[State],"Karnataka")</f>
        <v>Andhra Pradesh</v>
      </c>
      <c r="K2042" s="2" t="str">
        <f>_xlfn.XLOOKUP(Table2[[#This Row],[Customer_ID]],Table3[Customer_ID],Table3[Membership],"Regular")</f>
        <v>Platinum</v>
      </c>
      <c r="L2042" s="2" t="s">
        <v>224</v>
      </c>
      <c r="M2042" s="2" t="str">
        <f>_xlfn.XLOOKUP(Table2[[#This Row],[Product_ID]],Table4[Product_ID],Table4[Product_Name],"Not Found")</f>
        <v>Allen Solly Printed Kurti Mustard</v>
      </c>
      <c r="N2042" s="2" t="str">
        <f>_xlfn.XLOOKUP(Table2[[#This Row],[Product_ID]],Table4[Product_ID],Table4[Category],"Not Found")</f>
        <v>Women Kurtis</v>
      </c>
      <c r="O2042" s="2" t="str">
        <f>_xlfn.XLOOKUP(Table2[[#This Row],[Product_ID]],Table4[Product_ID],Table4[Subcategory],"Not Found")</f>
        <v>Printed Kurti</v>
      </c>
      <c r="P2042" s="2" t="str">
        <f>_xlfn.XLOOKUP(Table2[[#This Row],[Product_ID]],Table4[Product_ID],Table4[Brand],"Missing Brand")</f>
        <v>Allen Solly</v>
      </c>
      <c r="Q2042" s="2" t="s">
        <v>999</v>
      </c>
      <c r="R2042" s="2" t="str">
        <f>_xlfn.XLOOKUP(Table2[[#This Row],[Store_ID]],Table6[Store_ID],Table6[Store Name],"Not Found")</f>
        <v>TrendMart Karimnagar Standard</v>
      </c>
      <c r="S2042" s="2">
        <f>_xlfn.XLOOKUP(Table2[[#This Row],[Store_ID]],Table6[Store_ID],Table6[Monthly Target],"Missing Target")</f>
        <v>1500000</v>
      </c>
      <c r="T2042" s="2" t="str">
        <f>_xlfn.XLOOKUP(Table2[[#This Row],[Store_ID]],Table6[Store_ID],Table6[Region],"Not Found")</f>
        <v>South Zone 2</v>
      </c>
      <c r="U2042" s="2" t="s">
        <v>349</v>
      </c>
      <c r="V2042" s="2" t="str">
        <f>_xlfn.XLOOKUP(Table2[[#This Row],[Employee_ID]],Table5[Employee_ID],Table5[Employee Name],"Not Found")</f>
        <v>Chitra Bhat</v>
      </c>
      <c r="W2042" s="2">
        <v>2</v>
      </c>
      <c r="X2042" s="2">
        <v>891.1</v>
      </c>
      <c r="Y2042" s="2">
        <v>25</v>
      </c>
      <c r="Z2042" s="2">
        <v>445.55</v>
      </c>
      <c r="AA2042" s="2">
        <v>5</v>
      </c>
      <c r="AB2042" s="2">
        <v>66.83</v>
      </c>
      <c r="AC2042" s="2">
        <v>1403.48</v>
      </c>
      <c r="AD2042" s="2">
        <v>1137.06</v>
      </c>
      <c r="AE2042" s="2">
        <f t="shared" si="67"/>
        <v>199.59000000000009</v>
      </c>
      <c r="AF2042" s="2" t="s">
        <v>25</v>
      </c>
      <c r="AG2042" s="42">
        <f>IFERROR(Table2[[#This Row],[Profit]]/Table2[[#This Row],[Sales Amount]],0)</f>
        <v>0.14221079032120165</v>
      </c>
      <c r="AH2042" s="2" t="str">
        <f>TRIM(Table2[[#This Row],[Payment Modee]])</f>
        <v>UPI</v>
      </c>
      <c r="AI2042" s="2" t="s">
        <v>36</v>
      </c>
      <c r="AJ2042" s="2" t="s">
        <v>197</v>
      </c>
      <c r="AK2042" s="2" t="s">
        <v>1723</v>
      </c>
      <c r="AL2042" s="16" t="str">
        <f>IF(HOUR(Table2[[#This Row],[Order Time]])&lt;12,"Morning",IF(HOUR(Table2[[#This Row],[Order Time]])&lt;17,"Afternoon",IF(HOUR(Table2[[#This Row],[Order Time]])&lt;21,"Evening","Night")))</f>
        <v>Afternoon</v>
      </c>
      <c r="AM2042" s="16" t="s">
        <v>29</v>
      </c>
    </row>
    <row r="2043" spans="1:39" x14ac:dyDescent="0.25">
      <c r="A2043" s="13" t="s">
        <v>3904</v>
      </c>
      <c r="B2043" s="4">
        <v>45426</v>
      </c>
      <c r="C2043" s="2">
        <f>YEAR(Table2[[#This Row],[Invoice Date]])</f>
        <v>2024</v>
      </c>
      <c r="D2043" s="2" t="str">
        <f>TEXT(Table2[[#This Row],[Invoice Date]],"mmm")</f>
        <v>May</v>
      </c>
      <c r="E2043" s="2" t="str">
        <f>Table2[[#This Row],[Store_ID]]&amp;"-"&amp;Table2[[#This Row],[Year]]&amp;"-"&amp;Table2[[#This Row],[Month]]</f>
        <v>STR042-2024-May</v>
      </c>
      <c r="F2043" s="2" t="s">
        <v>1007</v>
      </c>
      <c r="G2043" s="2" t="str">
        <f>_xlfn.XLOOKUP(Table2[[#This Row],[Customer_ID]],Table3[Customer_ID],Table3[Customer Name],"Not Found")</f>
        <v>Bindu Varma</v>
      </c>
      <c r="H2043" s="2" t="str">
        <f>_xlfn.XLOOKUP(Table2[[#This Row],[Customer_ID]],Table3[Customer_ID],Table3[Gender],"Female")</f>
        <v>Female</v>
      </c>
      <c r="I2043" s="2" t="str">
        <f>_xlfn.XLOOKUP(Table2[[#This Row],[Customer_ID]],Table3[Customer_ID],Table3[City],"Missing Memebership")</f>
        <v>Nellore</v>
      </c>
      <c r="J2043" s="2" t="str">
        <f>_xlfn.XLOOKUP(Table2[[#This Row],[Customer_ID]],Table3[Customer_ID],Table3[State],"Karnataka")</f>
        <v>Andhra Pradesh</v>
      </c>
      <c r="K2043" s="2" t="str">
        <f>_xlfn.XLOOKUP(Table2[[#This Row],[Customer_ID]],Table3[Customer_ID],Table3[Membership],"Regular")</f>
        <v>Silver</v>
      </c>
      <c r="L2043" s="2" t="s">
        <v>439</v>
      </c>
      <c r="M2043" s="2" t="str">
        <f>_xlfn.XLOOKUP(Table2[[#This Row],[Product_ID]],Table4[Product_ID],Table4[Product_Name],"Not Found")</f>
        <v>Fossil A-Line Kurti Orange</v>
      </c>
      <c r="N2043" s="2" t="str">
        <f>_xlfn.XLOOKUP(Table2[[#This Row],[Product_ID]],Table4[Product_ID],Table4[Category],"Not Found")</f>
        <v>Women Kurtis</v>
      </c>
      <c r="O2043" s="2" t="str">
        <f>_xlfn.XLOOKUP(Table2[[#This Row],[Product_ID]],Table4[Product_ID],Table4[Subcategory],"Not Found")</f>
        <v>A-Line Kurti</v>
      </c>
      <c r="P2043" s="2" t="str">
        <f>_xlfn.XLOOKUP(Table2[[#This Row],[Product_ID]],Table4[Product_ID],Table4[Brand],"Missing Brand")</f>
        <v>Fossil</v>
      </c>
      <c r="Q2043" s="2" t="s">
        <v>1218</v>
      </c>
      <c r="R2043" s="2" t="str">
        <f>_xlfn.XLOOKUP(Table2[[#This Row],[Store_ID]],Table6[Store_ID],Table6[Store Name],"Not Found")</f>
        <v>TrendMart Thrissur Standard</v>
      </c>
      <c r="S2043" s="2">
        <f>_xlfn.XLOOKUP(Table2[[#This Row],[Store_ID]],Table6[Store_ID],Table6[Monthly Target],"Missing Target")</f>
        <v>800000</v>
      </c>
      <c r="T2043" s="2" t="str">
        <f>_xlfn.XLOOKUP(Table2[[#This Row],[Store_ID]],Table6[Store_ID],Table6[Region],"Not Found")</f>
        <v>South Zone 1</v>
      </c>
      <c r="U2043" s="2" t="s">
        <v>118</v>
      </c>
      <c r="V2043" s="2" t="str">
        <f>_xlfn.XLOOKUP(Table2[[#This Row],[Employee_ID]],Table5[Employee_ID],Table5[Employee Name],"Not Found")</f>
        <v>Deepak Kamath</v>
      </c>
      <c r="W2043" s="2">
        <v>1</v>
      </c>
      <c r="X2043" s="2">
        <v>855.89</v>
      </c>
      <c r="Y2043" s="2">
        <v>15</v>
      </c>
      <c r="Z2043" s="2">
        <v>128.38</v>
      </c>
      <c r="AA2043" s="2">
        <v>5</v>
      </c>
      <c r="AB2043" s="2">
        <v>36.380000000000003</v>
      </c>
      <c r="AC2043" s="2">
        <v>763.89</v>
      </c>
      <c r="AD2043" s="2">
        <v>647.29999999999995</v>
      </c>
      <c r="AE2043" s="2">
        <f t="shared" si="67"/>
        <v>80.210000000000036</v>
      </c>
      <c r="AF2043" s="2" t="s">
        <v>25</v>
      </c>
      <c r="AG2043" s="42">
        <f>IFERROR(Table2[[#This Row],[Profit]]/Table2[[#This Row],[Sales Amount]],0)</f>
        <v>0.10500202908795774</v>
      </c>
      <c r="AH2043" s="2" t="str">
        <f>TRIM(Table2[[#This Row],[Payment Modee]])</f>
        <v>UPI</v>
      </c>
      <c r="AI2043" s="2" t="s">
        <v>36</v>
      </c>
      <c r="AJ2043" s="2" t="s">
        <v>27</v>
      </c>
      <c r="AK2043" s="2" t="s">
        <v>2506</v>
      </c>
      <c r="AL2043" s="16" t="str">
        <f>IF(HOUR(Table2[[#This Row],[Order Time]])&lt;12,"Morning",IF(HOUR(Table2[[#This Row],[Order Time]])&lt;17,"Afternoon",IF(HOUR(Table2[[#This Row],[Order Time]])&lt;21,"Evening","Night")))</f>
        <v>Evening</v>
      </c>
      <c r="AM2043" s="16" t="s">
        <v>29</v>
      </c>
    </row>
    <row r="2044" spans="1:39" x14ac:dyDescent="0.25">
      <c r="A2044" s="13" t="s">
        <v>3905</v>
      </c>
      <c r="B2044" s="4">
        <v>45679</v>
      </c>
      <c r="C2044" s="2">
        <f>YEAR(Table2[[#This Row],[Invoice Date]])</f>
        <v>2025</v>
      </c>
      <c r="D2044" s="2" t="str">
        <f>TEXT(Table2[[#This Row],[Invoice Date]],"mmm")</f>
        <v>Jan</v>
      </c>
      <c r="E2044" s="2" t="str">
        <f>Table2[[#This Row],[Store_ID]]&amp;"-"&amp;Table2[[#This Row],[Year]]&amp;"-"&amp;Table2[[#This Row],[Month]]</f>
        <v>STR070-2025-Jan</v>
      </c>
      <c r="F2044" s="2" t="s">
        <v>3906</v>
      </c>
      <c r="G2044" s="2" t="str">
        <f>_xlfn.XLOOKUP(Table2[[#This Row],[Customer_ID]],Table3[Customer_ID],Table3[Customer Name],"Not Found")</f>
        <v>Charulatha Iyengar</v>
      </c>
      <c r="H2044" s="2" t="str">
        <f>_xlfn.XLOOKUP(Table2[[#This Row],[Customer_ID]],Table3[Customer_ID],Table3[Gender],"Female")</f>
        <v>Female</v>
      </c>
      <c r="I2044" s="2" t="str">
        <f>_xlfn.XLOOKUP(Table2[[#This Row],[Customer_ID]],Table3[Customer_ID],Table3[City],"Missing Memebership")</f>
        <v>Kannur</v>
      </c>
      <c r="J2044" s="2" t="str">
        <f>_xlfn.XLOOKUP(Table2[[#This Row],[Customer_ID]],Table3[Customer_ID],Table3[State],"Karnataka")</f>
        <v>Kerala</v>
      </c>
      <c r="K2044" s="2" t="str">
        <f>_xlfn.XLOOKUP(Table2[[#This Row],[Customer_ID]],Table3[Customer_ID],Table3[Membership],"Regular")</f>
        <v>SILVER</v>
      </c>
      <c r="L2044" s="2" t="s">
        <v>1195</v>
      </c>
      <c r="M2044" s="2" t="str">
        <f>_xlfn.XLOOKUP(Table2[[#This Row],[Product_ID]],Table4[Product_ID],Table4[Product_Name],"Not Found")</f>
        <v>Fabindia A-Line Kurti Mustard</v>
      </c>
      <c r="N2044" s="2" t="str">
        <f>_xlfn.XLOOKUP(Table2[[#This Row],[Product_ID]],Table4[Product_ID],Table4[Category],"Not Found")</f>
        <v>Women Kurtis</v>
      </c>
      <c r="O2044" s="2" t="str">
        <f>_xlfn.XLOOKUP(Table2[[#This Row],[Product_ID]],Table4[Product_ID],Table4[Subcategory],"Not Found")</f>
        <v>A-Line Kurti</v>
      </c>
      <c r="P2044" s="2" t="str">
        <f>_xlfn.XLOOKUP(Table2[[#This Row],[Product_ID]],Table4[Product_ID],Table4[Brand],"Missing Brand")</f>
        <v>Fabindia</v>
      </c>
      <c r="Q2044" s="2" t="s">
        <v>1319</v>
      </c>
      <c r="R2044" s="2" t="str">
        <f>_xlfn.XLOOKUP(Table2[[#This Row],[Store_ID]],Table6[Store_ID],Table6[Store Name],"Not Found")</f>
        <v>TrendMart Alappuzha Mall Kiosk</v>
      </c>
      <c r="S2044" s="2">
        <f>_xlfn.XLOOKUP(Table2[[#This Row],[Store_ID]],Table6[Store_ID],Table6[Monthly Target],"Missing Target")</f>
        <v>1000000</v>
      </c>
      <c r="T2044" s="2" t="str">
        <f>_xlfn.XLOOKUP(Table2[[#This Row],[Store_ID]],Table6[Store_ID],Table6[Region],"Not Found")</f>
        <v>South Zone 1</v>
      </c>
      <c r="U2044" s="2" t="s">
        <v>229</v>
      </c>
      <c r="V2044" s="2" t="str">
        <f>_xlfn.XLOOKUP(Table2[[#This Row],[Employee_ID]],Table5[Employee_ID],Table5[Employee Name],"Not Found")</f>
        <v>Yogesh Chettiar</v>
      </c>
      <c r="W2044" s="2">
        <v>2</v>
      </c>
      <c r="X2044" s="2">
        <v>1174.68</v>
      </c>
      <c r="Y2044" s="2">
        <v>25</v>
      </c>
      <c r="Z2044" s="2">
        <v>587.34</v>
      </c>
      <c r="AA2044" s="2">
        <v>12</v>
      </c>
      <c r="AB2044" s="2">
        <v>211.44</v>
      </c>
      <c r="AC2044" s="2">
        <v>1973.46</v>
      </c>
      <c r="AD2044" s="2">
        <v>1541.46</v>
      </c>
      <c r="AE2044" s="2">
        <f t="shared" si="67"/>
        <v>220.56</v>
      </c>
      <c r="AF2044" s="2" t="s">
        <v>25</v>
      </c>
      <c r="AG2044" s="42">
        <f>IFERROR(Table2[[#This Row],[Profit]]/Table2[[#This Row],[Sales Amount]],0)</f>
        <v>0.11176309628773828</v>
      </c>
      <c r="AH2044" s="2" t="str">
        <f>TRIM(Table2[[#This Row],[Payment Modee]])</f>
        <v>UPI</v>
      </c>
      <c r="AI2044" s="2" t="s">
        <v>26</v>
      </c>
      <c r="AJ2044" s="2" t="s">
        <v>27</v>
      </c>
      <c r="AK2044" s="2" t="s">
        <v>210</v>
      </c>
      <c r="AL2044" s="16" t="str">
        <f>IF(HOUR(Table2[[#This Row],[Order Time]])&lt;12,"Morning",IF(HOUR(Table2[[#This Row],[Order Time]])&lt;17,"Afternoon",IF(HOUR(Table2[[#This Row],[Order Time]])&lt;21,"Evening","Night")))</f>
        <v>Afternoon</v>
      </c>
      <c r="AM2044" s="16" t="s">
        <v>29</v>
      </c>
    </row>
    <row r="2045" spans="1:39" x14ac:dyDescent="0.25">
      <c r="A2045" s="13" t="s">
        <v>3907</v>
      </c>
      <c r="B2045" s="4">
        <v>45569</v>
      </c>
      <c r="C2045" s="2">
        <f>YEAR(Table2[[#This Row],[Invoice Date]])</f>
        <v>2024</v>
      </c>
      <c r="D2045" s="2" t="str">
        <f>TEXT(Table2[[#This Row],[Invoice Date]],"mmm")</f>
        <v>Oct</v>
      </c>
      <c r="E2045" s="2" t="str">
        <f>Table2[[#This Row],[Store_ID]]&amp;"-"&amp;Table2[[#This Row],[Year]]&amp;"-"&amp;Table2[[#This Row],[Month]]</f>
        <v>STR051-2024-Oct</v>
      </c>
      <c r="F2045" s="2" t="s">
        <v>579</v>
      </c>
      <c r="G2045" s="2" t="str">
        <f>_xlfn.XLOOKUP(Table2[[#This Row],[Customer_ID]],Table3[Customer_ID],Table3[Customer Name],"Not Found")</f>
        <v>Ramesh Subramaniam</v>
      </c>
      <c r="H2045" s="2" t="str">
        <f>_xlfn.XLOOKUP(Table2[[#This Row],[Customer_ID]],Table3[Customer_ID],Table3[Gender],"Female")</f>
        <v>Male</v>
      </c>
      <c r="I2045" s="2" t="str">
        <f>_xlfn.XLOOKUP(Table2[[#This Row],[Customer_ID]],Table3[Customer_ID],Table3[City],"Missing Memebership")</f>
        <v>Khammam</v>
      </c>
      <c r="J2045" s="2" t="str">
        <f>_xlfn.XLOOKUP(Table2[[#This Row],[Customer_ID]],Table3[Customer_ID],Table3[State],"Karnataka")</f>
        <v>Telangana</v>
      </c>
      <c r="K2045" s="2" t="str">
        <f>_xlfn.XLOOKUP(Table2[[#This Row],[Customer_ID]],Table3[Customer_ID],Table3[Membership],"Regular")</f>
        <v>Regular</v>
      </c>
      <c r="L2045" s="2" t="s">
        <v>1109</v>
      </c>
      <c r="M2045" s="2" t="str">
        <f>_xlfn.XLOOKUP(Table2[[#This Row],[Product_ID]],Table4[Product_ID],Table4[Product_Name],"Not Found")</f>
        <v>Biba Formal Shoes Brown</v>
      </c>
      <c r="N2045" s="2" t="str">
        <f>_xlfn.XLOOKUP(Table2[[#This Row],[Product_ID]],Table4[Product_ID],Table4[Category],"Not Found")</f>
        <v>Footwear</v>
      </c>
      <c r="O2045" s="2" t="str">
        <f>_xlfn.XLOOKUP(Table2[[#This Row],[Product_ID]],Table4[Product_ID],Table4[Subcategory],"Not Found")</f>
        <v>Formal Shoes</v>
      </c>
      <c r="P2045" s="2" t="str">
        <f>_xlfn.XLOOKUP(Table2[[#This Row],[Product_ID]],Table4[Product_ID],Table4[Brand],"Missing Brand")</f>
        <v>Biba</v>
      </c>
      <c r="Q2045" s="2" t="s">
        <v>312</v>
      </c>
      <c r="R2045" s="2" t="str">
        <f>_xlfn.XLOOKUP(Table2[[#This Row],[Store_ID]],Table6[Store_ID],Table6[Store Name],"Not Found")</f>
        <v>TrendMart Kozhikode Outlet</v>
      </c>
      <c r="S2045" s="2">
        <f>_xlfn.XLOOKUP(Table2[[#This Row],[Store_ID]],Table6[Store_ID],Table6[Monthly Target],"Missing Target")</f>
        <v>2000000</v>
      </c>
      <c r="T2045" s="2" t="str">
        <f>_xlfn.XLOOKUP(Table2[[#This Row],[Store_ID]],Table6[Store_ID],Table6[Region],"Not Found")</f>
        <v>South Zone 1</v>
      </c>
      <c r="U2045" s="2" t="s">
        <v>81</v>
      </c>
      <c r="V2045" s="2" t="str">
        <f>_xlfn.XLOOKUP(Table2[[#This Row],[Employee_ID]],Table5[Employee_ID],Table5[Employee Name],"Not Found")</f>
        <v>Charulatha Kumar</v>
      </c>
      <c r="W2045" s="2">
        <v>1</v>
      </c>
      <c r="X2045" s="2">
        <v>2050.2600000000002</v>
      </c>
      <c r="Y2045" s="2">
        <v>5</v>
      </c>
      <c r="Z2045" s="2">
        <v>102.51</v>
      </c>
      <c r="AA2045" s="2">
        <v>12</v>
      </c>
      <c r="AB2045" s="2">
        <v>233.73</v>
      </c>
      <c r="AC2045" s="2">
        <v>2181.48</v>
      </c>
      <c r="AD2045" s="2">
        <v>1432.01</v>
      </c>
      <c r="AE2045" s="2">
        <f t="shared" si="67"/>
        <v>515.74</v>
      </c>
      <c r="AF2045" s="2" t="s">
        <v>56</v>
      </c>
      <c r="AG2045" s="42">
        <f>IFERROR(Table2[[#This Row],[Profit]]/Table2[[#This Row],[Sales Amount]],0)</f>
        <v>0.23641747804242991</v>
      </c>
      <c r="AH2045" s="2" t="str">
        <f>TRIM(Table2[[#This Row],[Payment Modee]])</f>
        <v>Credit Card</v>
      </c>
      <c r="AI2045" s="2" t="s">
        <v>36</v>
      </c>
      <c r="AJ2045" s="2" t="s">
        <v>27</v>
      </c>
      <c r="AK2045" s="2" t="s">
        <v>2916</v>
      </c>
      <c r="AL2045" s="16" t="str">
        <f>IF(HOUR(Table2[[#This Row],[Order Time]])&lt;12,"Morning",IF(HOUR(Table2[[#This Row],[Order Time]])&lt;17,"Afternoon",IF(HOUR(Table2[[#This Row],[Order Time]])&lt;21,"Evening","Night")))</f>
        <v>Evening</v>
      </c>
      <c r="AM2045" s="16" t="s">
        <v>29</v>
      </c>
    </row>
    <row r="2046" spans="1:39" x14ac:dyDescent="0.25">
      <c r="A2046" s="13" t="s">
        <v>3908</v>
      </c>
      <c r="B2046" s="4">
        <v>45725</v>
      </c>
      <c r="C2046" s="2">
        <f>YEAR(Table2[[#This Row],[Invoice Date]])</f>
        <v>2025</v>
      </c>
      <c r="D2046" s="2" t="str">
        <f>TEXT(Table2[[#This Row],[Invoice Date]],"mmm")</f>
        <v>Mar</v>
      </c>
      <c r="E2046" s="2" t="str">
        <f>Table2[[#This Row],[Store_ID]]&amp;"-"&amp;Table2[[#This Row],[Year]]&amp;"-"&amp;Table2[[#This Row],[Month]]</f>
        <v>STR035-2025-Mar</v>
      </c>
      <c r="F2046" s="2" t="s">
        <v>3909</v>
      </c>
      <c r="G2046" s="2" t="str">
        <f>_xlfn.XLOOKUP(Table2[[#This Row],[Customer_ID]],Table3[Customer_ID],Table3[Customer Name],"Not Found")</f>
        <v>Girish Prasad</v>
      </c>
      <c r="H2046" s="2" t="str">
        <f>_xlfn.XLOOKUP(Table2[[#This Row],[Customer_ID]],Table3[Customer_ID],Table3[Gender],"Female")</f>
        <v>Male</v>
      </c>
      <c r="I2046" s="2" t="str">
        <f>_xlfn.XLOOKUP(Table2[[#This Row],[Customer_ID]],Table3[Customer_ID],Table3[City],"Missing Memebership")</f>
        <v>Tiruchirappalli</v>
      </c>
      <c r="J2046" s="2" t="str">
        <f>_xlfn.XLOOKUP(Table2[[#This Row],[Customer_ID]],Table3[Customer_ID],Table3[State],"Karnataka")</f>
        <v>Tamil Nadu</v>
      </c>
      <c r="K2046" s="2" t="str">
        <f>_xlfn.XLOOKUP(Table2[[#This Row],[Customer_ID]],Table3[Customer_ID],Table3[Membership],"Regular")</f>
        <v>Regular</v>
      </c>
      <c r="L2046" s="2" t="s">
        <v>2583</v>
      </c>
      <c r="M2046" s="2" t="str">
        <f>_xlfn.XLOOKUP(Table2[[#This Row],[Product_ID]],Table4[Product_ID],Table4[Product_Name],"Not Found")</f>
        <v>Liberty Anarkali Kurti Navy Blue</v>
      </c>
      <c r="N2046" s="2" t="str">
        <f>_xlfn.XLOOKUP(Table2[[#This Row],[Product_ID]],Table4[Product_ID],Table4[Category],"Not Found")</f>
        <v>Women Kurtis</v>
      </c>
      <c r="O2046" s="2" t="str">
        <f>_xlfn.XLOOKUP(Table2[[#This Row],[Product_ID]],Table4[Product_ID],Table4[Subcategory],"Not Found")</f>
        <v>Anarkali Kurti</v>
      </c>
      <c r="P2046" s="2" t="str">
        <f>_xlfn.XLOOKUP(Table2[[#This Row],[Product_ID]],Table4[Product_ID],Table4[Brand],"Missing Brand")</f>
        <v>Liberty</v>
      </c>
      <c r="Q2046" s="2" t="s">
        <v>1079</v>
      </c>
      <c r="R2046" s="2" t="str">
        <f>_xlfn.XLOOKUP(Table2[[#This Row],[Store_ID]],Table6[Store_ID],Table6[Store Name],"Not Found")</f>
        <v>TrendMart Vijayawada Mall Kiosk</v>
      </c>
      <c r="S2046" s="2">
        <f>_xlfn.XLOOKUP(Table2[[#This Row],[Store_ID]],Table6[Store_ID],Table6[Monthly Target],"Missing Target")</f>
        <v>1200000</v>
      </c>
      <c r="T2046" s="2" t="str">
        <f>_xlfn.XLOOKUP(Table2[[#This Row],[Store_ID]],Table6[Store_ID],Table6[Region],"Not Found")</f>
        <v>South Zone 3</v>
      </c>
      <c r="U2046" s="2" t="s">
        <v>187</v>
      </c>
      <c r="V2046" s="2" t="str">
        <f>_xlfn.XLOOKUP(Table2[[#This Row],[Employee_ID]],Table5[Employee_ID],Table5[Employee Name],"Not Found")</f>
        <v>Ganapathy Naidu</v>
      </c>
      <c r="W2046" s="2">
        <v>1</v>
      </c>
      <c r="X2046" s="2">
        <v>1334.49</v>
      </c>
      <c r="Y2046" s="2">
        <v>10</v>
      </c>
      <c r="Z2046" s="2">
        <v>133.44999999999999</v>
      </c>
      <c r="AA2046" s="2">
        <v>12</v>
      </c>
      <c r="AB2046" s="2">
        <v>144.12</v>
      </c>
      <c r="AC2046" s="2">
        <v>1345.16</v>
      </c>
      <c r="AD2046" s="2">
        <v>859.94</v>
      </c>
      <c r="AE2046" s="2">
        <f t="shared" si="67"/>
        <v>341.1</v>
      </c>
      <c r="AF2046" s="2" t="s">
        <v>69</v>
      </c>
      <c r="AG2046" s="42">
        <f>IFERROR(Table2[[#This Row],[Profit]]/Table2[[#This Row],[Sales Amount]],0)</f>
        <v>0.25357578280650628</v>
      </c>
      <c r="AH2046" s="2" t="str">
        <f>TRIM(Table2[[#This Row],[Payment Modee]])</f>
        <v>Cash</v>
      </c>
      <c r="AI2046" s="2" t="s">
        <v>36</v>
      </c>
      <c r="AJ2046" s="2" t="s">
        <v>27</v>
      </c>
      <c r="AK2046" s="2" t="s">
        <v>2201</v>
      </c>
      <c r="AL2046" s="16" t="str">
        <f>IF(HOUR(Table2[[#This Row],[Order Time]])&lt;12,"Morning",IF(HOUR(Table2[[#This Row],[Order Time]])&lt;17,"Afternoon",IF(HOUR(Table2[[#This Row],[Order Time]])&lt;21,"Evening","Night")))</f>
        <v>Evening</v>
      </c>
      <c r="AM2046" s="16" t="s">
        <v>38</v>
      </c>
    </row>
    <row r="2047" spans="1:39" x14ac:dyDescent="0.25">
      <c r="A2047" s="13" t="s">
        <v>3910</v>
      </c>
      <c r="B2047" s="4">
        <v>45706</v>
      </c>
      <c r="C2047" s="2">
        <f>YEAR(Table2[[#This Row],[Invoice Date]])</f>
        <v>2025</v>
      </c>
      <c r="D2047" s="2" t="str">
        <f>TEXT(Table2[[#This Row],[Invoice Date]],"mmm")</f>
        <v>Feb</v>
      </c>
      <c r="E2047" s="2" t="str">
        <f>Table2[[#This Row],[Store_ID]]&amp;"-"&amp;Table2[[#This Row],[Year]]&amp;"-"&amp;Table2[[#This Row],[Month]]</f>
        <v>STR057-2025-Feb</v>
      </c>
      <c r="F2047" s="2" t="s">
        <v>3696</v>
      </c>
      <c r="G2047" s="2" t="str">
        <f>_xlfn.XLOOKUP(Table2[[#This Row],[Customer_ID]],Table3[Customer_ID],Table3[Customer Name],"Not Found")</f>
        <v>Padma Gopalakrishnan</v>
      </c>
      <c r="H2047" s="2" t="str">
        <f>_xlfn.XLOOKUP(Table2[[#This Row],[Customer_ID]],Table3[Customer_ID],Table3[Gender],"Female")</f>
        <v>Female</v>
      </c>
      <c r="I2047" s="2" t="str">
        <f>_xlfn.XLOOKUP(Table2[[#This Row],[Customer_ID]],Table3[Customer_ID],Table3[City],"Missing Memebership")</f>
        <v>Tumakuru</v>
      </c>
      <c r="J2047" s="2" t="str">
        <f>_xlfn.XLOOKUP(Table2[[#This Row],[Customer_ID]],Table3[Customer_ID],Table3[State],"Karnataka")</f>
        <v>Karnataka</v>
      </c>
      <c r="K2047" s="2" t="str">
        <f>_xlfn.XLOOKUP(Table2[[#This Row],[Customer_ID]],Table3[Customer_ID],Table3[Membership],"Regular")</f>
        <v>Regular</v>
      </c>
      <c r="L2047" s="2" t="s">
        <v>117</v>
      </c>
      <c r="M2047" s="2" t="str">
        <f>_xlfn.XLOOKUP(Table2[[#This Row],[Product_ID]],Table4[Product_ID],Table4[Product_Name],"Not Found")</f>
        <v>Nike Crop Top Cream</v>
      </c>
      <c r="N2047" s="2" t="str">
        <f>_xlfn.XLOOKUP(Table2[[#This Row],[Product_ID]],Table4[Product_ID],Table4[Category],"Not Found")</f>
        <v>Women Tops</v>
      </c>
      <c r="O2047" s="2" t="str">
        <f>_xlfn.XLOOKUP(Table2[[#This Row],[Product_ID]],Table4[Product_ID],Table4[Subcategory],"Not Found")</f>
        <v>Crop Top</v>
      </c>
      <c r="P2047" s="2" t="str">
        <f>_xlfn.XLOOKUP(Table2[[#This Row],[Product_ID]],Table4[Product_ID],Table4[Brand],"Missing Brand")</f>
        <v>Nike</v>
      </c>
      <c r="Q2047" s="2" t="s">
        <v>464</v>
      </c>
      <c r="R2047" s="2" t="str">
        <f>_xlfn.XLOOKUP(Table2[[#This Row],[Store_ID]],Table6[Store_ID],Table6[Store Name],"Not Found")</f>
        <v>TrendMart Vellore Standard</v>
      </c>
      <c r="S2047" s="2">
        <f>_xlfn.XLOOKUP(Table2[[#This Row],[Store_ID]],Table6[Store_ID],Table6[Monthly Target],"Missing Target")</f>
        <v>2500000</v>
      </c>
      <c r="T2047" s="2" t="str">
        <f>_xlfn.XLOOKUP(Table2[[#This Row],[Store_ID]],Table6[Store_ID],Table6[Region],"Not Found")</f>
        <v>South Zone 1</v>
      </c>
      <c r="U2047" s="2" t="s">
        <v>81</v>
      </c>
      <c r="V2047" s="2" t="str">
        <f>_xlfn.XLOOKUP(Table2[[#This Row],[Employee_ID]],Table5[Employee_ID],Table5[Employee Name],"Not Found")</f>
        <v>Charulatha Kumar</v>
      </c>
      <c r="W2047" s="2">
        <v>2</v>
      </c>
      <c r="X2047" s="2">
        <v>796.31</v>
      </c>
      <c r="Y2047" s="2">
        <v>5</v>
      </c>
      <c r="Z2047" s="2">
        <v>79.63</v>
      </c>
      <c r="AA2047" s="2">
        <v>5</v>
      </c>
      <c r="AB2047" s="2">
        <v>75.650000000000006</v>
      </c>
      <c r="AC2047" s="2">
        <v>1588.64</v>
      </c>
      <c r="AD2047" s="2">
        <v>1100.02</v>
      </c>
      <c r="AE2047" s="2">
        <f t="shared" si="67"/>
        <v>412.97000000000014</v>
      </c>
      <c r="AF2047" s="2" t="s">
        <v>25</v>
      </c>
      <c r="AG2047" s="42">
        <f>IFERROR(Table2[[#This Row],[Profit]]/Table2[[#This Row],[Sales Amount]],0)</f>
        <v>0.2599519085507101</v>
      </c>
      <c r="AH2047" s="2" t="str">
        <f>TRIM(Table2[[#This Row],[Payment Modee]])</f>
        <v>UPI</v>
      </c>
      <c r="AI2047" s="2" t="s">
        <v>36</v>
      </c>
      <c r="AJ2047" s="2" t="s">
        <v>27</v>
      </c>
      <c r="AK2047" s="2" t="s">
        <v>1367</v>
      </c>
      <c r="AL2047" s="16" t="str">
        <f>IF(HOUR(Table2[[#This Row],[Order Time]])&lt;12,"Morning",IF(HOUR(Table2[[#This Row],[Order Time]])&lt;17,"Afternoon",IF(HOUR(Table2[[#This Row],[Order Time]])&lt;21,"Evening","Night")))</f>
        <v>Afternoon</v>
      </c>
      <c r="AM2047" s="16" t="s">
        <v>29</v>
      </c>
    </row>
    <row r="2048" spans="1:39" x14ac:dyDescent="0.25">
      <c r="A2048" s="13" t="s">
        <v>3911</v>
      </c>
      <c r="B2048" s="4">
        <v>45433</v>
      </c>
      <c r="C2048" s="2">
        <f>YEAR(Table2[[#This Row],[Invoice Date]])</f>
        <v>2024</v>
      </c>
      <c r="D2048" s="2" t="str">
        <f>TEXT(Table2[[#This Row],[Invoice Date]],"mmm")</f>
        <v>May</v>
      </c>
      <c r="E2048" s="2" t="str">
        <f>Table2[[#This Row],[Store_ID]]&amp;"-"&amp;Table2[[#This Row],[Year]]&amp;"-"&amp;Table2[[#This Row],[Month]]</f>
        <v>STR077-2024-May</v>
      </c>
      <c r="F2048" s="2" t="s">
        <v>3055</v>
      </c>
      <c r="G2048" s="2" t="str">
        <f>_xlfn.XLOOKUP(Table2[[#This Row],[Customer_ID]],Table3[Customer_ID],Table3[Customer Name],"Not Found")</f>
        <v>Muthu Iyengar</v>
      </c>
      <c r="H2048" s="2" t="str">
        <f>_xlfn.XLOOKUP(Table2[[#This Row],[Customer_ID]],Table3[Customer_ID],Table3[Gender],"Female")</f>
        <v>Male</v>
      </c>
      <c r="I2048" s="2" t="str">
        <f>_xlfn.XLOOKUP(Table2[[#This Row],[Customer_ID]],Table3[Customer_ID],Table3[City],"Missing Memebership")</f>
        <v>Bengaluru</v>
      </c>
      <c r="J2048" s="2" t="str">
        <f>_xlfn.XLOOKUP(Table2[[#This Row],[Customer_ID]],Table3[Customer_ID],Table3[State],"Karnataka")</f>
        <v>Karnataka</v>
      </c>
      <c r="K2048" s="2" t="str">
        <f>_xlfn.XLOOKUP(Table2[[#This Row],[Customer_ID]],Table3[Customer_ID],Table3[Membership],"Regular")</f>
        <v>Silver</v>
      </c>
      <c r="L2048" s="2" t="s">
        <v>1600</v>
      </c>
      <c r="M2048" s="2" t="str">
        <f>_xlfn.XLOOKUP(Table2[[#This Row],[Product_ID]],Table4[Product_ID],Table4[Product_Name],"Not Found")</f>
        <v>Aurelia Girls Frock Maroon</v>
      </c>
      <c r="N2048" s="2" t="str">
        <f>_xlfn.XLOOKUP(Table2[[#This Row],[Product_ID]],Table4[Product_ID],Table4[Category],"Not Found")</f>
        <v>Kids Wear</v>
      </c>
      <c r="O2048" s="2" t="str">
        <f>_xlfn.XLOOKUP(Table2[[#This Row],[Product_ID]],Table4[Product_ID],Table4[Subcategory],"Not Found")</f>
        <v>Girls Frock</v>
      </c>
      <c r="P2048" s="2" t="str">
        <f>_xlfn.XLOOKUP(Table2[[#This Row],[Product_ID]],Table4[Product_ID],Table4[Brand],"Missing Brand")</f>
        <v>Aurelia</v>
      </c>
      <c r="Q2048" s="2" t="s">
        <v>557</v>
      </c>
      <c r="R2048" s="2" t="str">
        <f>_xlfn.XLOOKUP(Table2[[#This Row],[Store_ID]],Table6[Store_ID],Table6[Store Name],"Not Found")</f>
        <v>TrendMart Hyderabad Mall Kiosk</v>
      </c>
      <c r="S2048" s="2">
        <f>_xlfn.XLOOKUP(Table2[[#This Row],[Store_ID]],Table6[Store_ID],Table6[Monthly Target],"Missing Target")</f>
        <v>2500000</v>
      </c>
      <c r="T2048" s="2" t="str">
        <f>_xlfn.XLOOKUP(Table2[[#This Row],[Store_ID]],Table6[Store_ID],Table6[Region],"Not Found")</f>
        <v>South Zone 2</v>
      </c>
      <c r="U2048" s="2" t="s">
        <v>349</v>
      </c>
      <c r="V2048" s="2" t="str">
        <f>_xlfn.XLOOKUP(Table2[[#This Row],[Employee_ID]],Table5[Employee_ID],Table5[Employee Name],"Not Found")</f>
        <v>Chitra Bhat</v>
      </c>
      <c r="W2048" s="2">
        <v>1</v>
      </c>
      <c r="X2048" s="2">
        <v>441.56</v>
      </c>
      <c r="Y2048" s="2">
        <v>5</v>
      </c>
      <c r="Z2048" s="2">
        <v>22.08</v>
      </c>
      <c r="AA2048" s="2">
        <v>5</v>
      </c>
      <c r="AB2048" s="2">
        <v>20.97</v>
      </c>
      <c r="AC2048" s="2">
        <v>440.45</v>
      </c>
      <c r="AD2048" s="2">
        <v>327.36</v>
      </c>
      <c r="AE2048" s="2">
        <f t="shared" si="67"/>
        <v>92.119999999999976</v>
      </c>
      <c r="AF2048" s="2" t="s">
        <v>69</v>
      </c>
      <c r="AG2048" s="42">
        <f>IFERROR(Table2[[#This Row],[Profit]]/Table2[[#This Row],[Sales Amount]],0)</f>
        <v>0.20914973322738104</v>
      </c>
      <c r="AH2048" s="2" t="str">
        <f>TRIM(Table2[[#This Row],[Payment Modee]])</f>
        <v>Cash</v>
      </c>
      <c r="AI2048" s="2" t="s">
        <v>26</v>
      </c>
      <c r="AJ2048" s="2" t="s">
        <v>27</v>
      </c>
      <c r="AK2048" s="2" t="s">
        <v>902</v>
      </c>
      <c r="AL2048" s="16" t="str">
        <f>IF(HOUR(Table2[[#This Row],[Order Time]])&lt;12,"Morning",IF(HOUR(Table2[[#This Row],[Order Time]])&lt;17,"Afternoon",IF(HOUR(Table2[[#This Row],[Order Time]])&lt;21,"Evening","Night")))</f>
        <v>Afternoon</v>
      </c>
      <c r="AM2048" s="16" t="s">
        <v>29</v>
      </c>
    </row>
    <row r="2049" spans="1:39" x14ac:dyDescent="0.25">
      <c r="A2049" s="13" t="s">
        <v>3912</v>
      </c>
      <c r="B2049" s="4">
        <v>45571</v>
      </c>
      <c r="C2049" s="2">
        <f>YEAR(Table2[[#This Row],[Invoice Date]])</f>
        <v>2024</v>
      </c>
      <c r="D2049" s="2" t="str">
        <f>TEXT(Table2[[#This Row],[Invoice Date]],"mmm")</f>
        <v>Oct</v>
      </c>
      <c r="E2049" s="2" t="str">
        <f>Table2[[#This Row],[Store_ID]]&amp;"-"&amp;Table2[[#This Row],[Year]]&amp;"-"&amp;Table2[[#This Row],[Month]]</f>
        <v>STR058-2024-Oct</v>
      </c>
      <c r="F2049" s="2" t="s">
        <v>897</v>
      </c>
      <c r="G2049" s="2" t="str">
        <f>_xlfn.XLOOKUP(Table2[[#This Row],[Customer_ID]],Table3[Customer_ID],Table3[Customer Name],"Not Found")</f>
        <v>Preethi Naicker</v>
      </c>
      <c r="H2049" s="2" t="str">
        <f>_xlfn.XLOOKUP(Table2[[#This Row],[Customer_ID]],Table3[Customer_ID],Table3[Gender],"Female")</f>
        <v>Female</v>
      </c>
      <c r="I2049" s="2" t="str">
        <f>_xlfn.XLOOKUP(Table2[[#This Row],[Customer_ID]],Table3[Customer_ID],Table3[City],"Missing Memebership")</f>
        <v>Thiruvananthapuram</v>
      </c>
      <c r="J2049" s="2" t="str">
        <f>_xlfn.XLOOKUP(Table2[[#This Row],[Customer_ID]],Table3[Customer_ID],Table3[State],"Karnataka")</f>
        <v>Kerala</v>
      </c>
      <c r="K2049" s="2" t="str">
        <f>_xlfn.XLOOKUP(Table2[[#This Row],[Customer_ID]],Table3[Customer_ID],Table3[Membership],"Regular")</f>
        <v>Regular</v>
      </c>
      <c r="L2049" s="2" t="s">
        <v>140</v>
      </c>
      <c r="M2049" s="2" t="str">
        <f>_xlfn.XLOOKUP(Table2[[#This Row],[Product_ID]],Table4[Product_ID],Table4[Product_Name],"Not Found")</f>
        <v>Indian Terrain Denim Shirt Wine</v>
      </c>
      <c r="N2049" s="2" t="str">
        <f>_xlfn.XLOOKUP(Table2[[#This Row],[Product_ID]],Table4[Product_ID],Table4[Category],"Not Found")</f>
        <v>Men Shirts</v>
      </c>
      <c r="O2049" s="2" t="str">
        <f>_xlfn.XLOOKUP(Table2[[#This Row],[Product_ID]],Table4[Product_ID],Table4[Subcategory],"Not Found")</f>
        <v>Denim Shirt</v>
      </c>
      <c r="P2049" s="2" t="str">
        <f>_xlfn.XLOOKUP(Table2[[#This Row],[Product_ID]],Table4[Product_ID],Table4[Brand],"Missing Brand")</f>
        <v>Indian Terrain</v>
      </c>
      <c r="Q2049" s="2" t="s">
        <v>54</v>
      </c>
      <c r="R2049" s="2" t="str">
        <f>_xlfn.XLOOKUP(Table2[[#This Row],[Store_ID]],Table6[Store_ID],Table6[Store Name],"Not Found")</f>
        <v>TrendMart Thoothukudi Flagship</v>
      </c>
      <c r="S2049" s="2">
        <f>_xlfn.XLOOKUP(Table2[[#This Row],[Store_ID]],Table6[Store_ID],Table6[Monthly Target],"Missing Target")</f>
        <v>1200000</v>
      </c>
      <c r="T2049" s="2" t="str">
        <f>_xlfn.XLOOKUP(Table2[[#This Row],[Store_ID]],Table6[Store_ID],Table6[Region],"Not Found")</f>
        <v>South Zone 1</v>
      </c>
      <c r="U2049" s="2" t="s">
        <v>187</v>
      </c>
      <c r="V2049" s="2" t="str">
        <f>_xlfn.XLOOKUP(Table2[[#This Row],[Employee_ID]],Table5[Employee_ID],Table5[Employee Name],"Not Found")</f>
        <v>Ganapathy Naidu</v>
      </c>
      <c r="W2049" s="2">
        <v>3</v>
      </c>
      <c r="X2049" s="2">
        <v>1103.8</v>
      </c>
      <c r="Y2049" s="2">
        <v>30</v>
      </c>
      <c r="Z2049" s="2">
        <v>993.42</v>
      </c>
      <c r="AA2049" s="2">
        <v>12</v>
      </c>
      <c r="AB2049" s="2">
        <v>278.16000000000003</v>
      </c>
      <c r="AC2049" s="2">
        <v>2596.14</v>
      </c>
      <c r="AD2049" s="2">
        <v>2163.66</v>
      </c>
      <c r="AE2049" s="2">
        <f t="shared" si="67"/>
        <v>154.32</v>
      </c>
      <c r="AF2049" s="2" t="s">
        <v>69</v>
      </c>
      <c r="AG2049" s="42">
        <f>IFERROR(Table2[[#This Row],[Profit]]/Table2[[#This Row],[Sales Amount]],0)</f>
        <v>5.9442094802283393E-2</v>
      </c>
      <c r="AH2049" s="2" t="str">
        <f>TRIM(Table2[[#This Row],[Payment Modee]])</f>
        <v>Cash</v>
      </c>
      <c r="AI2049" s="2" t="s">
        <v>26</v>
      </c>
      <c r="AJ2049" s="2" t="s">
        <v>27</v>
      </c>
      <c r="AK2049" s="2" t="s">
        <v>371</v>
      </c>
      <c r="AL2049" s="16" t="str">
        <f>IF(HOUR(Table2[[#This Row],[Order Time]])&lt;12,"Morning",IF(HOUR(Table2[[#This Row],[Order Time]])&lt;17,"Afternoon",IF(HOUR(Table2[[#This Row],[Order Time]])&lt;21,"Evening","Night")))</f>
        <v>Evening</v>
      </c>
      <c r="AM2049" s="16" t="s">
        <v>38</v>
      </c>
    </row>
    <row r="2050" spans="1:39" x14ac:dyDescent="0.25">
      <c r="A2050" s="13" t="s">
        <v>3913</v>
      </c>
      <c r="B2050" s="4">
        <v>45626</v>
      </c>
      <c r="C2050" s="2">
        <f>YEAR(Table2[[#This Row],[Invoice Date]])</f>
        <v>2024</v>
      </c>
      <c r="D2050" s="2" t="str">
        <f>TEXT(Table2[[#This Row],[Invoice Date]],"mmm")</f>
        <v>Nov</v>
      </c>
      <c r="E2050" s="2" t="str">
        <f>Table2[[#This Row],[Store_ID]]&amp;"-"&amp;Table2[[#This Row],[Year]]&amp;"-"&amp;Table2[[#This Row],[Month]]</f>
        <v>STR022-2024-Nov</v>
      </c>
      <c r="F2050" s="2" t="s">
        <v>100</v>
      </c>
      <c r="G2050" s="2" t="str">
        <f>_xlfn.XLOOKUP(Table2[[#This Row],[Customer_ID]],Table3[Customer_ID],Table3[Customer Name],"Not Found")</f>
        <v>Vidya Kumar</v>
      </c>
      <c r="H2050" s="2" t="str">
        <f>_xlfn.XLOOKUP(Table2[[#This Row],[Customer_ID]],Table3[Customer_ID],Table3[Gender],"Female")</f>
        <v>Female</v>
      </c>
      <c r="I2050" s="2" t="str">
        <f>_xlfn.XLOOKUP(Table2[[#This Row],[Customer_ID]],Table3[Customer_ID],Table3[City],"Missing Memebership")</f>
        <v>Visakhapatnam</v>
      </c>
      <c r="J2050" s="2" t="str">
        <f>_xlfn.XLOOKUP(Table2[[#This Row],[Customer_ID]],Table3[Customer_ID],Table3[State],"Karnataka")</f>
        <v>Andhra Pradesh</v>
      </c>
      <c r="K2050" s="2" t="str">
        <f>_xlfn.XLOOKUP(Table2[[#This Row],[Customer_ID]],Table3[Customer_ID],Table3[Membership],"Regular")</f>
        <v>Silver</v>
      </c>
      <c r="L2050" s="2" t="s">
        <v>117</v>
      </c>
      <c r="M2050" s="2" t="str">
        <f>_xlfn.XLOOKUP(Table2[[#This Row],[Product_ID]],Table4[Product_ID],Table4[Product_Name],"Not Found")</f>
        <v>Nike Crop Top Cream</v>
      </c>
      <c r="N2050" s="2" t="str">
        <f>_xlfn.XLOOKUP(Table2[[#This Row],[Product_ID]],Table4[Product_ID],Table4[Category],"Not Found")</f>
        <v>Women Tops</v>
      </c>
      <c r="O2050" s="2" t="str">
        <f>_xlfn.XLOOKUP(Table2[[#This Row],[Product_ID]],Table4[Product_ID],Table4[Subcategory],"Not Found")</f>
        <v>Crop Top</v>
      </c>
      <c r="P2050" s="2" t="str">
        <f>_xlfn.XLOOKUP(Table2[[#This Row],[Product_ID]],Table4[Product_ID],Table4[Brand],"Missing Brand")</f>
        <v>Nike</v>
      </c>
      <c r="Q2050" s="2" t="s">
        <v>592</v>
      </c>
      <c r="R2050" s="2" t="str">
        <f>_xlfn.XLOOKUP(Table2[[#This Row],[Store_ID]],Table6[Store_ID],Table6[Store Name],"Not Found")</f>
        <v>TrendMart Shivamogga Outlet</v>
      </c>
      <c r="S2050" s="2">
        <f>_xlfn.XLOOKUP(Table2[[#This Row],[Store_ID]],Table6[Store_ID],Table6[Monthly Target],"Missing Target")</f>
        <v>800000</v>
      </c>
      <c r="T2050" s="2" t="str">
        <f>_xlfn.XLOOKUP(Table2[[#This Row],[Store_ID]],Table6[Store_ID],Table6[Region],"Not Found")</f>
        <v>South Zone 2</v>
      </c>
      <c r="U2050" s="2" t="s">
        <v>465</v>
      </c>
      <c r="V2050" s="2" t="str">
        <f>_xlfn.XLOOKUP(Table2[[#This Row],[Employee_ID]],Table5[Employee_ID],Table5[Employee Name],"Not Found")</f>
        <v>Vinod Hegde</v>
      </c>
      <c r="W2050" s="2">
        <v>3</v>
      </c>
      <c r="X2050" s="2">
        <v>848.56</v>
      </c>
      <c r="Y2050" s="2">
        <v>0</v>
      </c>
      <c r="Z2050" s="2">
        <v>0</v>
      </c>
      <c r="AA2050" s="2">
        <v>5</v>
      </c>
      <c r="AB2050" s="2">
        <v>127.28</v>
      </c>
      <c r="AC2050" s="2">
        <v>2672.96</v>
      </c>
      <c r="AD2050" s="2">
        <v>1650.03</v>
      </c>
      <c r="AE2050" s="2">
        <f t="shared" si="67"/>
        <v>895.65000000000009</v>
      </c>
      <c r="AF2050" s="2" t="s">
        <v>56</v>
      </c>
      <c r="AG2050" s="42">
        <f>IFERROR(Table2[[#This Row],[Profit]]/Table2[[#This Row],[Sales Amount]],0)</f>
        <v>0.33507796600023948</v>
      </c>
      <c r="AH2050" s="2" t="str">
        <f>TRIM(Table2[[#This Row],[Payment Modee]])</f>
        <v>Credit Card</v>
      </c>
      <c r="AI2050" s="2" t="s">
        <v>36</v>
      </c>
      <c r="AJ2050" s="2" t="s">
        <v>27</v>
      </c>
      <c r="AK2050" s="2" t="s">
        <v>975</v>
      </c>
      <c r="AL2050" s="16" t="str">
        <f>IF(HOUR(Table2[[#This Row],[Order Time]])&lt;12,"Morning",IF(HOUR(Table2[[#This Row],[Order Time]])&lt;17,"Afternoon",IF(HOUR(Table2[[#This Row],[Order Time]])&lt;21,"Evening","Night")))</f>
        <v>Evening</v>
      </c>
      <c r="AM2050" s="16" t="s">
        <v>38</v>
      </c>
    </row>
    <row r="2051" spans="1:39" x14ac:dyDescent="0.25">
      <c r="A2051" s="13" t="s">
        <v>3914</v>
      </c>
      <c r="B2051" s="4">
        <v>45628</v>
      </c>
      <c r="C2051" s="2">
        <f>YEAR(Table2[[#This Row],[Invoice Date]])</f>
        <v>2024</v>
      </c>
      <c r="D2051" s="2" t="str">
        <f>TEXT(Table2[[#This Row],[Invoice Date]],"mmm")</f>
        <v>Dec</v>
      </c>
      <c r="E2051" s="2" t="str">
        <f>Table2[[#This Row],[Store_ID]]&amp;"-"&amp;Table2[[#This Row],[Year]]&amp;"-"&amp;Table2[[#This Row],[Month]]</f>
        <v>STR046-2024-Dec</v>
      </c>
      <c r="F2051" s="2" t="s">
        <v>346</v>
      </c>
      <c r="G2051" s="2" t="str">
        <f>_xlfn.XLOOKUP(Table2[[#This Row],[Customer_ID]],Table3[Customer_ID],Table3[Customer Name],"Not Found")</f>
        <v>Dhanya Naicker</v>
      </c>
      <c r="H2051" s="2" t="str">
        <f>_xlfn.XLOOKUP(Table2[[#This Row],[Customer_ID]],Table3[Customer_ID],Table3[Gender],"Female")</f>
        <v>Female</v>
      </c>
      <c r="I2051" s="2" t="str">
        <f>_xlfn.XLOOKUP(Table2[[#This Row],[Customer_ID]],Table3[Customer_ID],Table3[City],"Missing Memebership")</f>
        <v>Khammam</v>
      </c>
      <c r="J2051" s="2" t="str">
        <f>_xlfn.XLOOKUP(Table2[[#This Row],[Customer_ID]],Table3[Customer_ID],Table3[State],"Karnataka")</f>
        <v>Telangana</v>
      </c>
      <c r="K2051" s="2" t="str">
        <f>_xlfn.XLOOKUP(Table2[[#This Row],[Customer_ID]],Table3[Customer_ID],Table3[Membership],"Regular")</f>
        <v>Gold</v>
      </c>
      <c r="L2051" s="2" t="s">
        <v>85</v>
      </c>
      <c r="M2051" s="2" t="str">
        <f>_xlfn.XLOOKUP(Table2[[#This Row],[Product_ID]],Table4[Product_ID],Table4[Product_Name],"Not Found")</f>
        <v>Sonata Bootcut Navy Blue</v>
      </c>
      <c r="N2051" s="2" t="str">
        <f>_xlfn.XLOOKUP(Table2[[#This Row],[Product_ID]],Table4[Product_ID],Table4[Category],"Not Found")</f>
        <v>Women Jeans</v>
      </c>
      <c r="O2051" s="2" t="str">
        <f>_xlfn.XLOOKUP(Table2[[#This Row],[Product_ID]],Table4[Product_ID],Table4[Subcategory],"Not Found")</f>
        <v>Bootcut</v>
      </c>
      <c r="P2051" s="2" t="str">
        <f>_xlfn.XLOOKUP(Table2[[#This Row],[Product_ID]],Table4[Product_ID],Table4[Brand],"Missing Brand")</f>
        <v>Sonata</v>
      </c>
      <c r="Q2051" s="2" t="s">
        <v>553</v>
      </c>
      <c r="R2051" s="2" t="str">
        <f>_xlfn.XLOOKUP(Table2[[#This Row],[Store_ID]],Table6[Store_ID],Table6[Store Name],"Not Found")</f>
        <v>TrendMart Hyderabad High Street</v>
      </c>
      <c r="S2051" s="2">
        <f>_xlfn.XLOOKUP(Table2[[#This Row],[Store_ID]],Table6[Store_ID],Table6[Monthly Target],"Missing Target")</f>
        <v>800000</v>
      </c>
      <c r="T2051" s="2" t="str">
        <f>_xlfn.XLOOKUP(Table2[[#This Row],[Store_ID]],Table6[Store_ID],Table6[Region],"Not Found")</f>
        <v>South Zone 2</v>
      </c>
      <c r="U2051" s="2" t="s">
        <v>435</v>
      </c>
      <c r="V2051" s="2" t="str">
        <f>_xlfn.XLOOKUP(Table2[[#This Row],[Employee_ID]],Table5[Employee_ID],Table5[Employee Name],"Not Found")</f>
        <v>Gopal Prasad</v>
      </c>
      <c r="W2051" s="2">
        <v>2</v>
      </c>
      <c r="X2051" s="2">
        <v>1043.54</v>
      </c>
      <c r="Y2051" s="2">
        <v>5</v>
      </c>
      <c r="Z2051" s="2">
        <v>104.35</v>
      </c>
      <c r="AA2051" s="2">
        <v>12</v>
      </c>
      <c r="AB2051" s="2">
        <v>237.93</v>
      </c>
      <c r="AC2051" s="2">
        <v>2220.66</v>
      </c>
      <c r="AD2051" s="2">
        <v>1385.06</v>
      </c>
      <c r="AE2051" s="2">
        <f t="shared" si="67"/>
        <v>597.66999999999985</v>
      </c>
      <c r="AF2051" s="2" t="s">
        <v>119</v>
      </c>
      <c r="AG2051" s="42">
        <f>IFERROR(Table2[[#This Row],[Profit]]/Table2[[#This Row],[Sales Amount]],0)</f>
        <v>0.2691407059162591</v>
      </c>
      <c r="AH2051" s="2" t="str">
        <f>TRIM(Table2[[#This Row],[Payment Modee]])</f>
        <v>Net Banking</v>
      </c>
      <c r="AI2051" s="2" t="s">
        <v>26</v>
      </c>
      <c r="AJ2051" s="2" t="s">
        <v>27</v>
      </c>
      <c r="AK2051" s="2" t="s">
        <v>941</v>
      </c>
      <c r="AL2051" s="16" t="str">
        <f>IF(HOUR(Table2[[#This Row],[Order Time]])&lt;12,"Morning",IF(HOUR(Table2[[#This Row],[Order Time]])&lt;17,"Afternoon",IF(HOUR(Table2[[#This Row],[Order Time]])&lt;21,"Evening","Night")))</f>
        <v>Afternoon</v>
      </c>
      <c r="AM2051" s="16" t="s">
        <v>29</v>
      </c>
    </row>
    <row r="2052" spans="1:39" x14ac:dyDescent="0.25">
      <c r="A2052" s="13" t="s">
        <v>3915</v>
      </c>
      <c r="B2052" s="4">
        <v>45418</v>
      </c>
      <c r="C2052" s="2">
        <f>YEAR(Table2[[#This Row],[Invoice Date]])</f>
        <v>2024</v>
      </c>
      <c r="D2052" s="2" t="str">
        <f>TEXT(Table2[[#This Row],[Invoice Date]],"mmm")</f>
        <v>May</v>
      </c>
      <c r="E2052" s="2" t="str">
        <f>Table2[[#This Row],[Store_ID]]&amp;"-"&amp;Table2[[#This Row],[Year]]&amp;"-"&amp;Table2[[#This Row],[Month]]</f>
        <v>STR116-2024-May</v>
      </c>
      <c r="F2052" s="2" t="s">
        <v>2592</v>
      </c>
      <c r="G2052" s="2" t="str">
        <f>_xlfn.XLOOKUP(Table2[[#This Row],[Customer_ID]],Table3[Customer_ID],Table3[Customer Name],"Not Found")</f>
        <v>Gayathri Gupta</v>
      </c>
      <c r="H2052" s="2" t="str">
        <f>_xlfn.XLOOKUP(Table2[[#This Row],[Customer_ID]],Table3[Customer_ID],Table3[Gender],"Female")</f>
        <v>Female</v>
      </c>
      <c r="I2052" s="2" t="str">
        <f>_xlfn.XLOOKUP(Table2[[#This Row],[Customer_ID]],Table3[Customer_ID],Table3[City],"Missing Memebership")</f>
        <v>Vijayawada</v>
      </c>
      <c r="J2052" s="2" t="str">
        <f>_xlfn.XLOOKUP(Table2[[#This Row],[Customer_ID]],Table3[Customer_ID],Table3[State],"Karnataka")</f>
        <v>Andhra Pradesh</v>
      </c>
      <c r="K2052" s="2" t="str">
        <f>_xlfn.XLOOKUP(Table2[[#This Row],[Customer_ID]],Table3[Customer_ID],Table3[Membership],"Regular")</f>
        <v>Silver</v>
      </c>
      <c r="L2052" s="2" t="s">
        <v>927</v>
      </c>
      <c r="M2052" s="2" t="str">
        <f>_xlfn.XLOOKUP(Table2[[#This Row],[Product_ID]],Table4[Product_ID],Table4[Product_Name],"Not Found")</f>
        <v>Skechers Casual Belt Sky Blue</v>
      </c>
      <c r="N2052" s="2" t="str">
        <f>_xlfn.XLOOKUP(Table2[[#This Row],[Product_ID]],Table4[Product_ID],Table4[Category],"Not Found")</f>
        <v>Belts</v>
      </c>
      <c r="O2052" s="2" t="str">
        <f>_xlfn.XLOOKUP(Table2[[#This Row],[Product_ID]],Table4[Product_ID],Table4[Subcategory],"Not Found")</f>
        <v>Casual Belt</v>
      </c>
      <c r="P2052" s="2" t="str">
        <f>_xlfn.XLOOKUP(Table2[[#This Row],[Product_ID]],Table4[Product_ID],Table4[Brand],"Missing Brand")</f>
        <v>Skechers</v>
      </c>
      <c r="Q2052" s="2" t="s">
        <v>219</v>
      </c>
      <c r="R2052" s="2" t="str">
        <f>_xlfn.XLOOKUP(Table2[[#This Row],[Store_ID]],Table6[Store_ID],Table6[Store Name],"Not Found")</f>
        <v>TrendMart Madurai High Street</v>
      </c>
      <c r="S2052" s="2">
        <f>_xlfn.XLOOKUP(Table2[[#This Row],[Store_ID]],Table6[Store_ID],Table6[Monthly Target],"Missing Target")</f>
        <v>2000000</v>
      </c>
      <c r="T2052" s="2" t="str">
        <f>_xlfn.XLOOKUP(Table2[[#This Row],[Store_ID]],Table6[Store_ID],Table6[Region],"Not Found")</f>
        <v>South Zone 1</v>
      </c>
      <c r="U2052" s="2" t="s">
        <v>417</v>
      </c>
      <c r="V2052" s="2" t="str">
        <f>_xlfn.XLOOKUP(Table2[[#This Row],[Employee_ID]],Table5[Employee_ID],Table5[Employee Name],"Not Found")</f>
        <v>Arjun Krishnan</v>
      </c>
      <c r="W2052" s="2">
        <v>2</v>
      </c>
      <c r="X2052" s="2">
        <v>867.78</v>
      </c>
      <c r="Y2052" s="2">
        <v>25</v>
      </c>
      <c r="Z2052" s="2">
        <v>433.89</v>
      </c>
      <c r="AA2052" s="2">
        <v>5</v>
      </c>
      <c r="AB2052" s="2">
        <v>65.08</v>
      </c>
      <c r="AC2052" s="2">
        <v>1366.75</v>
      </c>
      <c r="AD2052" s="2">
        <v>1180.04</v>
      </c>
      <c r="AE2052" s="2">
        <f t="shared" si="67"/>
        <v>121.63000000000004</v>
      </c>
      <c r="AF2052" s="2" t="s">
        <v>25</v>
      </c>
      <c r="AG2052" s="42">
        <f>IFERROR(Table2[[#This Row],[Profit]]/Table2[[#This Row],[Sales Amount]],0)</f>
        <v>8.8992134625937469E-2</v>
      </c>
      <c r="AH2052" s="2" t="str">
        <f>TRIM(Table2[[#This Row],[Payment Modee]])</f>
        <v>UPI</v>
      </c>
      <c r="AI2052" s="2" t="s">
        <v>26</v>
      </c>
      <c r="AJ2052" s="2" t="s">
        <v>27</v>
      </c>
      <c r="AK2052" s="2" t="s">
        <v>2824</v>
      </c>
      <c r="AL2052" s="16" t="str">
        <f>IF(HOUR(Table2[[#This Row],[Order Time]])&lt;12,"Morning",IF(HOUR(Table2[[#This Row],[Order Time]])&lt;17,"Afternoon",IF(HOUR(Table2[[#This Row],[Order Time]])&lt;21,"Evening","Night")))</f>
        <v>Afternoon</v>
      </c>
      <c r="AM2052" s="16" t="s">
        <v>29</v>
      </c>
    </row>
    <row r="2053" spans="1:39" x14ac:dyDescent="0.25">
      <c r="A2053" s="13" t="s">
        <v>3916</v>
      </c>
      <c r="B2053" s="4">
        <v>45630</v>
      </c>
      <c r="C2053" s="2">
        <f>YEAR(Table2[[#This Row],[Invoice Date]])</f>
        <v>2024</v>
      </c>
      <c r="D2053" s="2" t="str">
        <f>TEXT(Table2[[#This Row],[Invoice Date]],"mmm")</f>
        <v>Dec</v>
      </c>
      <c r="E2053" s="2" t="str">
        <f>Table2[[#This Row],[Store_ID]]&amp;"-"&amp;Table2[[#This Row],[Year]]&amp;"-"&amp;Table2[[#This Row],[Month]]</f>
        <v>STR049-2024-Dec</v>
      </c>
      <c r="F2053" s="2" t="s">
        <v>3699</v>
      </c>
      <c r="G2053" s="2" t="str">
        <f>_xlfn.XLOOKUP(Table2[[#This Row],[Customer_ID]],Table3[Customer_ID],Table3[Customer Name],"Not Found")</f>
        <v>Rajesh Chandran</v>
      </c>
      <c r="H2053" s="2" t="str">
        <f>_xlfn.XLOOKUP(Table2[[#This Row],[Customer_ID]],Table3[Customer_ID],Table3[Gender],"Female")</f>
        <v>Male</v>
      </c>
      <c r="I2053" s="2" t="str">
        <f>_xlfn.XLOOKUP(Table2[[#This Row],[Customer_ID]],Table3[Customer_ID],Table3[City],"Missing Memebership")</f>
        <v>Hyderabad</v>
      </c>
      <c r="J2053" s="2" t="str">
        <f>_xlfn.XLOOKUP(Table2[[#This Row],[Customer_ID]],Table3[Customer_ID],Table3[State],"Karnataka")</f>
        <v>Telangana</v>
      </c>
      <c r="K2053" s="2" t="str">
        <f>_xlfn.XLOOKUP(Table2[[#This Row],[Customer_ID]],Table3[Customer_ID],Table3[Membership],"Regular")</f>
        <v>Silver</v>
      </c>
      <c r="L2053" s="2" t="s">
        <v>262</v>
      </c>
      <c r="M2053" s="2" t="str">
        <f>_xlfn.XLOOKUP(Table2[[#This Row],[Product_ID]],Table4[Product_ID],Table4[Product_Name],"Not Found")</f>
        <v>Pothys Straight Fit Charcoal</v>
      </c>
      <c r="N2053" s="2" t="str">
        <f>_xlfn.XLOOKUP(Table2[[#This Row],[Product_ID]],Table4[Product_ID],Table4[Category],"Not Found")</f>
        <v>Women Jeans</v>
      </c>
      <c r="O2053" s="2" t="str">
        <f>_xlfn.XLOOKUP(Table2[[#This Row],[Product_ID]],Table4[Product_ID],Table4[Subcategory],"Not Found")</f>
        <v>Straight Fit</v>
      </c>
      <c r="P2053" s="2" t="str">
        <f>_xlfn.XLOOKUP(Table2[[#This Row],[Product_ID]],Table4[Product_ID],Table4[Brand],"Missing Brand")</f>
        <v>Pothys</v>
      </c>
      <c r="Q2053" s="2" t="s">
        <v>1294</v>
      </c>
      <c r="R2053" s="2" t="str">
        <f>_xlfn.XLOOKUP(Table2[[#This Row],[Store_ID]],Table6[Store_ID],Table6[Store Name],"Not Found")</f>
        <v>TrendMart Bengaluru Flagship</v>
      </c>
      <c r="S2053" s="2">
        <f>_xlfn.XLOOKUP(Table2[[#This Row],[Store_ID]],Table6[Store_ID],Table6[Monthly Target],"Missing Target")</f>
        <v>1200000</v>
      </c>
      <c r="T2053" s="2" t="str">
        <f>_xlfn.XLOOKUP(Table2[[#This Row],[Store_ID]],Table6[Store_ID],Table6[Region],"Not Found")</f>
        <v>South Zone 2</v>
      </c>
      <c r="U2053" s="2" t="s">
        <v>68</v>
      </c>
      <c r="V2053" s="2" t="str">
        <f>_xlfn.XLOOKUP(Table2[[#This Row],[Employee_ID]],Table5[Employee_ID],Table5[Employee Name],"Not Found")</f>
        <v>Praveen Gupta</v>
      </c>
      <c r="W2053" s="2">
        <v>1</v>
      </c>
      <c r="X2053" s="2">
        <v>1404.07</v>
      </c>
      <c r="Y2053" s="2">
        <v>5</v>
      </c>
      <c r="Z2053" s="2">
        <v>70.2</v>
      </c>
      <c r="AA2053" s="2">
        <v>12</v>
      </c>
      <c r="AB2053" s="2">
        <v>160.06</v>
      </c>
      <c r="AC2053" s="2">
        <v>1493.93</v>
      </c>
      <c r="AD2053" s="2">
        <v>1025.24</v>
      </c>
      <c r="AE2053" s="2">
        <f t="shared" si="67"/>
        <v>308.63000000000005</v>
      </c>
      <c r="AF2053" s="2" t="s">
        <v>25</v>
      </c>
      <c r="AG2053" s="42">
        <f>IFERROR(Table2[[#This Row],[Profit]]/Table2[[#This Row],[Sales Amount]],0)</f>
        <v>0.20658933149478226</v>
      </c>
      <c r="AH2053" s="2" t="str">
        <f>TRIM(Table2[[#This Row],[Payment Modee]])</f>
        <v>UPI</v>
      </c>
      <c r="AI2053" s="2" t="s">
        <v>26</v>
      </c>
      <c r="AJ2053" s="2" t="s">
        <v>27</v>
      </c>
      <c r="AK2053" s="2" t="s">
        <v>269</v>
      </c>
      <c r="AL2053" s="16" t="str">
        <f>IF(HOUR(Table2[[#This Row],[Order Time]])&lt;12,"Morning",IF(HOUR(Table2[[#This Row],[Order Time]])&lt;17,"Afternoon",IF(HOUR(Table2[[#This Row],[Order Time]])&lt;21,"Evening","Night")))</f>
        <v>Evening</v>
      </c>
      <c r="AM2053" s="16" t="s">
        <v>29</v>
      </c>
    </row>
    <row r="2054" spans="1:39" x14ac:dyDescent="0.25">
      <c r="A2054" s="13" t="s">
        <v>3917</v>
      </c>
      <c r="B2054" s="4">
        <v>45423</v>
      </c>
      <c r="C2054" s="2">
        <f>YEAR(Table2[[#This Row],[Invoice Date]])</f>
        <v>2024</v>
      </c>
      <c r="D2054" s="2" t="str">
        <f>TEXT(Table2[[#This Row],[Invoice Date]],"mmm")</f>
        <v>May</v>
      </c>
      <c r="E2054" s="2" t="str">
        <f>Table2[[#This Row],[Store_ID]]&amp;"-"&amp;Table2[[#This Row],[Year]]&amp;"-"&amp;Table2[[#This Row],[Month]]</f>
        <v>STR083-2024-May</v>
      </c>
      <c r="F2054" s="2" t="s">
        <v>3918</v>
      </c>
      <c r="G2054" s="2" t="str">
        <f>_xlfn.XLOOKUP(Table2[[#This Row],[Customer_ID]],Table3[Customer_ID],Table3[Customer Name],"Not Found")</f>
        <v>Kavitha Pillai</v>
      </c>
      <c r="H2054" s="2" t="str">
        <f>_xlfn.XLOOKUP(Table2[[#This Row],[Customer_ID]],Table3[Customer_ID],Table3[Gender],"Female")</f>
        <v>Female</v>
      </c>
      <c r="I2054" s="2" t="str">
        <f>_xlfn.XLOOKUP(Table2[[#This Row],[Customer_ID]],Table3[Customer_ID],Table3[City],"Missing Memebership")</f>
        <v>Tirunelveli</v>
      </c>
      <c r="J2054" s="2" t="str">
        <f>_xlfn.XLOOKUP(Table2[[#This Row],[Customer_ID]],Table3[Customer_ID],Table3[State],"Karnataka")</f>
        <v>Tamil Nadu</v>
      </c>
      <c r="K2054" s="2" t="str">
        <f>_xlfn.XLOOKUP(Table2[[#This Row],[Customer_ID]],Table3[Customer_ID],Table3[Membership],"Regular")</f>
        <v>Silver</v>
      </c>
      <c r="L2054" s="2" t="s">
        <v>90</v>
      </c>
      <c r="M2054" s="2" t="str">
        <f>_xlfn.XLOOKUP(Table2[[#This Row],[Product_ID]],Table4[Product_ID],Table4[Product_Name],"Not Found")</f>
        <v>Nike Shirt Dress Peach</v>
      </c>
      <c r="N2054" s="2" t="str">
        <f>_xlfn.XLOOKUP(Table2[[#This Row],[Product_ID]],Table4[Product_ID],Table4[Category],"Not Found")</f>
        <v>Women Dresses</v>
      </c>
      <c r="O2054" s="2" t="str">
        <f>_xlfn.XLOOKUP(Table2[[#This Row],[Product_ID]],Table4[Product_ID],Table4[Subcategory],"Not Found")</f>
        <v>Shirt Dress</v>
      </c>
      <c r="P2054" s="2" t="str">
        <f>_xlfn.XLOOKUP(Table2[[#This Row],[Product_ID]],Table4[Product_ID],Table4[Brand],"Missing Brand")</f>
        <v>Nike</v>
      </c>
      <c r="Q2054" s="2" t="s">
        <v>228</v>
      </c>
      <c r="R2054" s="2" t="str">
        <f>_xlfn.XLOOKUP(Table2[[#This Row],[Store_ID]],Table6[Store_ID],Table6[Store Name],"Not Found")</f>
        <v>TrendMart Tumakuru Outlet</v>
      </c>
      <c r="S2054" s="2">
        <f>_xlfn.XLOOKUP(Table2[[#This Row],[Store_ID]],Table6[Store_ID],Table6[Monthly Target],"Missing Target")</f>
        <v>1200000</v>
      </c>
      <c r="T2054" s="2" t="str">
        <f>_xlfn.XLOOKUP(Table2[[#This Row],[Store_ID]],Table6[Store_ID],Table6[Region],"Not Found")</f>
        <v>South Zone 2</v>
      </c>
      <c r="U2054" s="2" t="s">
        <v>192</v>
      </c>
      <c r="V2054" s="2" t="str">
        <f>_xlfn.XLOOKUP(Table2[[#This Row],[Employee_ID]],Table5[Employee_ID],Table5[Employee Name],"Not Found")</f>
        <v>Hari Nair</v>
      </c>
      <c r="W2054" s="2">
        <v>4</v>
      </c>
      <c r="X2054" s="2">
        <v>2039.75</v>
      </c>
      <c r="Y2054" s="2">
        <v>25</v>
      </c>
      <c r="Z2054" s="2">
        <v>2039.75</v>
      </c>
      <c r="AA2054" s="2">
        <v>12</v>
      </c>
      <c r="AB2054" s="2">
        <v>734.31</v>
      </c>
      <c r="AC2054" s="2">
        <v>6853.56</v>
      </c>
      <c r="AD2054" s="2">
        <v>5599.4</v>
      </c>
      <c r="AE2054" s="2">
        <f t="shared" ref="AE2054:AE2085" si="68">(AC2054-AD2054-AB2054)</f>
        <v>519.85000000000082</v>
      </c>
      <c r="AF2054" s="2" t="s">
        <v>25</v>
      </c>
      <c r="AG2054" s="42">
        <f>IFERROR(Table2[[#This Row],[Profit]]/Table2[[#This Row],[Sales Amount]],0)</f>
        <v>7.5851090528134393E-2</v>
      </c>
      <c r="AH2054" s="2" t="str">
        <f>TRIM(Table2[[#This Row],[Payment Modee]])</f>
        <v>UPI</v>
      </c>
      <c r="AI2054" s="2" t="s">
        <v>26</v>
      </c>
      <c r="AJ2054" s="2" t="s">
        <v>27</v>
      </c>
      <c r="AK2054" s="2" t="s">
        <v>1225</v>
      </c>
      <c r="AL2054" s="16" t="str">
        <f>IF(HOUR(Table2[[#This Row],[Order Time]])&lt;12,"Morning",IF(HOUR(Table2[[#This Row],[Order Time]])&lt;17,"Afternoon",IF(HOUR(Table2[[#This Row],[Order Time]])&lt;21,"Evening","Night")))</f>
        <v>Evening</v>
      </c>
      <c r="AM2054" s="16" t="s">
        <v>38</v>
      </c>
    </row>
    <row r="2055" spans="1:39" x14ac:dyDescent="0.25">
      <c r="A2055" s="13" t="s">
        <v>3919</v>
      </c>
      <c r="B2055" s="4">
        <v>45535</v>
      </c>
      <c r="C2055" s="2">
        <f>YEAR(Table2[[#This Row],[Invoice Date]])</f>
        <v>2024</v>
      </c>
      <c r="D2055" s="2" t="str">
        <f>TEXT(Table2[[#This Row],[Invoice Date]],"mmm")</f>
        <v>Aug</v>
      </c>
      <c r="E2055" s="2" t="str">
        <f>Table2[[#This Row],[Store_ID]]&amp;"-"&amp;Table2[[#This Row],[Year]]&amp;"-"&amp;Table2[[#This Row],[Month]]</f>
        <v>STR075-2024-Aug</v>
      </c>
      <c r="F2055" s="2" t="s">
        <v>2160</v>
      </c>
      <c r="G2055" s="2" t="str">
        <f>_xlfn.XLOOKUP(Table2[[#This Row],[Customer_ID]],Table3[Customer_ID],Table3[Customer Name],"Not Found")</f>
        <v>Bharathi Singh</v>
      </c>
      <c r="H2055" s="2" t="str">
        <f>_xlfn.XLOOKUP(Table2[[#This Row],[Customer_ID]],Table3[Customer_ID],Table3[Gender],"Female")</f>
        <v>Female</v>
      </c>
      <c r="I2055" s="2" t="str">
        <f>_xlfn.XLOOKUP(Table2[[#This Row],[Customer_ID]],Table3[Customer_ID],Table3[City],"Missing Memebership")</f>
        <v>Vellore</v>
      </c>
      <c r="J2055" s="2" t="str">
        <f>_xlfn.XLOOKUP(Table2[[#This Row],[Customer_ID]],Table3[Customer_ID],Table3[State],"Karnataka")</f>
        <v>Tamil Nadu</v>
      </c>
      <c r="K2055" s="2" t="str">
        <f>_xlfn.XLOOKUP(Table2[[#This Row],[Customer_ID]],Table3[Customer_ID],Table3[Membership],"Regular")</f>
        <v>Platinum</v>
      </c>
      <c r="L2055" s="2" t="s">
        <v>2633</v>
      </c>
      <c r="M2055" s="2" t="str">
        <f>_xlfn.XLOOKUP(Table2[[#This Row],[Product_ID]],Table4[Product_ID],Table4[Product_Name],"Not Found")</f>
        <v>AND Leather Belt Red</v>
      </c>
      <c r="N2055" s="2" t="str">
        <f>_xlfn.XLOOKUP(Table2[[#This Row],[Product_ID]],Table4[Product_ID],Table4[Category],"Not Found")</f>
        <v>Belts</v>
      </c>
      <c r="O2055" s="2" t="str">
        <f>_xlfn.XLOOKUP(Table2[[#This Row],[Product_ID]],Table4[Product_ID],Table4[Subcategory],"Not Found")</f>
        <v>Leather Belt</v>
      </c>
      <c r="P2055" s="2" t="str">
        <f>_xlfn.XLOOKUP(Table2[[#This Row],[Product_ID]],Table4[Product_ID],Table4[Brand],"Missing Brand")</f>
        <v>AND</v>
      </c>
      <c r="Q2055" s="2" t="s">
        <v>164</v>
      </c>
      <c r="R2055" s="2" t="str">
        <f>_xlfn.XLOOKUP(Table2[[#This Row],[Store_ID]],Table6[Store_ID],Table6[Store Name],"Not Found")</f>
        <v>TrendMart Chennai Standard</v>
      </c>
      <c r="S2055" s="2">
        <f>_xlfn.XLOOKUP(Table2[[#This Row],[Store_ID]],Table6[Store_ID],Table6[Monthly Target],"Missing Target")</f>
        <v>1000000</v>
      </c>
      <c r="T2055" s="2" t="str">
        <f>_xlfn.XLOOKUP(Table2[[#This Row],[Store_ID]],Table6[Store_ID],Table6[Region],"Not Found")</f>
        <v>South Zone 1</v>
      </c>
      <c r="U2055" s="2" t="s">
        <v>229</v>
      </c>
      <c r="V2055" s="2" t="str">
        <f>_xlfn.XLOOKUP(Table2[[#This Row],[Employee_ID]],Table5[Employee_ID],Table5[Employee Name],"Not Found")</f>
        <v>Yogesh Chettiar</v>
      </c>
      <c r="W2055" s="2">
        <v>1</v>
      </c>
      <c r="X2055" s="2">
        <v>468.07</v>
      </c>
      <c r="Y2055" s="2">
        <v>25</v>
      </c>
      <c r="Z2055" s="2">
        <v>117.02</v>
      </c>
      <c r="AA2055" s="2">
        <v>5</v>
      </c>
      <c r="AB2055" s="2">
        <v>17.55</v>
      </c>
      <c r="AC2055" s="2">
        <v>368.6</v>
      </c>
      <c r="AD2055" s="2">
        <v>319.07</v>
      </c>
      <c r="AE2055" s="2">
        <f t="shared" si="68"/>
        <v>31.980000000000029</v>
      </c>
      <c r="AF2055" s="2" t="s">
        <v>56</v>
      </c>
      <c r="AG2055" s="42">
        <f>IFERROR(Table2[[#This Row],[Profit]]/Table2[[#This Row],[Sales Amount]],0)</f>
        <v>8.676071622354864E-2</v>
      </c>
      <c r="AH2055" s="2" t="str">
        <f>TRIM(Table2[[#This Row],[Payment Modee]])</f>
        <v>Credit Card</v>
      </c>
      <c r="AI2055" s="2" t="s">
        <v>26</v>
      </c>
      <c r="AJ2055" s="2" t="s">
        <v>27</v>
      </c>
      <c r="AK2055" s="2" t="s">
        <v>3920</v>
      </c>
      <c r="AL2055" s="16" t="str">
        <f>IF(HOUR(Table2[[#This Row],[Order Time]])&lt;12,"Morning",IF(HOUR(Table2[[#This Row],[Order Time]])&lt;17,"Afternoon",IF(HOUR(Table2[[#This Row],[Order Time]])&lt;21,"Evening","Night")))</f>
        <v>Morning</v>
      </c>
      <c r="AM2055" s="16" t="s">
        <v>38</v>
      </c>
    </row>
    <row r="2056" spans="1:39" x14ac:dyDescent="0.25">
      <c r="A2056" s="13" t="s">
        <v>3921</v>
      </c>
      <c r="B2056" s="4">
        <v>45438</v>
      </c>
      <c r="C2056" s="2">
        <f>YEAR(Table2[[#This Row],[Invoice Date]])</f>
        <v>2024</v>
      </c>
      <c r="D2056" s="2" t="str">
        <f>TEXT(Table2[[#This Row],[Invoice Date]],"mmm")</f>
        <v>May</v>
      </c>
      <c r="E2056" s="2" t="str">
        <f>Table2[[#This Row],[Store_ID]]&amp;"-"&amp;Table2[[#This Row],[Year]]&amp;"-"&amp;Table2[[#This Row],[Month]]</f>
        <v>STR029-2024-May</v>
      </c>
      <c r="F2056" s="2" t="s">
        <v>3922</v>
      </c>
      <c r="G2056" s="2" t="str">
        <f>_xlfn.XLOOKUP(Table2[[#This Row],[Customer_ID]],Table3[Customer_ID],Table3[Customer Name],"Not Found")</f>
        <v>Anand Pandian</v>
      </c>
      <c r="H2056" s="2" t="str">
        <f>_xlfn.XLOOKUP(Table2[[#This Row],[Customer_ID]],Table3[Customer_ID],Table3[Gender],"Female")</f>
        <v>Male</v>
      </c>
      <c r="I2056" s="2" t="str">
        <f>_xlfn.XLOOKUP(Table2[[#This Row],[Customer_ID]],Table3[Customer_ID],Table3[City],"Missing Memebership")</f>
        <v>Mangaluru</v>
      </c>
      <c r="J2056" s="2" t="str">
        <f>_xlfn.XLOOKUP(Table2[[#This Row],[Customer_ID]],Table3[Customer_ID],Table3[State],"Karnataka")</f>
        <v>Karnataka</v>
      </c>
      <c r="K2056" s="2" t="str">
        <f>_xlfn.XLOOKUP(Table2[[#This Row],[Customer_ID]],Table3[Customer_ID],Table3[Membership],"Regular")</f>
        <v>Gold</v>
      </c>
      <c r="L2056" s="2" t="s">
        <v>711</v>
      </c>
      <c r="M2056" s="2" t="str">
        <f>_xlfn.XLOOKUP(Table2[[#This Row],[Product_ID]],Table4[Product_ID],Table4[Product_Name],"Not Found")</f>
        <v>AND Slippers Grey</v>
      </c>
      <c r="N2056" s="2" t="str">
        <f>_xlfn.XLOOKUP(Table2[[#This Row],[Product_ID]],Table4[Product_ID],Table4[Category],"Not Found")</f>
        <v>Footwear</v>
      </c>
      <c r="O2056" s="2" t="str">
        <f>_xlfn.XLOOKUP(Table2[[#This Row],[Product_ID]],Table4[Product_ID],Table4[Subcategory],"Not Found")</f>
        <v>Slippers</v>
      </c>
      <c r="P2056" s="2" t="str">
        <f>_xlfn.XLOOKUP(Table2[[#This Row],[Product_ID]],Table4[Product_ID],Table4[Brand],"Missing Brand")</f>
        <v>AND</v>
      </c>
      <c r="Q2056" s="2" t="s">
        <v>282</v>
      </c>
      <c r="R2056" s="2" t="str">
        <f>_xlfn.XLOOKUP(Table2[[#This Row],[Store_ID]],Table6[Store_ID],Table6[Store Name],"Not Found")</f>
        <v>TrendMart Davanagere High Street</v>
      </c>
      <c r="S2056" s="2">
        <f>_xlfn.XLOOKUP(Table2[[#This Row],[Store_ID]],Table6[Store_ID],Table6[Monthly Target],"Missing Target")</f>
        <v>800000</v>
      </c>
      <c r="T2056" s="2" t="str">
        <f>_xlfn.XLOOKUP(Table2[[#This Row],[Store_ID]],Table6[Store_ID],Table6[Region],"Not Found")</f>
        <v>South Zone 2</v>
      </c>
      <c r="U2056" s="2" t="s">
        <v>147</v>
      </c>
      <c r="V2056" s="2" t="str">
        <f>_xlfn.XLOOKUP(Table2[[#This Row],[Employee_ID]],Table5[Employee_ID],Table5[Employee Name],"Not Found")</f>
        <v>Logesh Gopalakrishnan</v>
      </c>
      <c r="W2056" s="2">
        <v>4</v>
      </c>
      <c r="X2056" s="2">
        <v>2065.58</v>
      </c>
      <c r="Y2056" s="2">
        <v>25</v>
      </c>
      <c r="Z2056" s="2">
        <v>2065.58</v>
      </c>
      <c r="AA2056" s="2">
        <v>12</v>
      </c>
      <c r="AB2056" s="2">
        <v>743.61</v>
      </c>
      <c r="AC2056" s="2">
        <v>6940.35</v>
      </c>
      <c r="AD2056" s="2">
        <v>5970.84</v>
      </c>
      <c r="AE2056" s="2">
        <f t="shared" si="68"/>
        <v>225.9000000000002</v>
      </c>
      <c r="AF2056" s="2" t="s">
        <v>35</v>
      </c>
      <c r="AG2056" s="42">
        <f>IFERROR(Table2[[#This Row],[Profit]]/Table2[[#This Row],[Sales Amount]],0)</f>
        <v>3.2548790767036269E-2</v>
      </c>
      <c r="AH2056" s="2" t="str">
        <f>TRIM(Table2[[#This Row],[Payment Modee]])</f>
        <v>Debit Card</v>
      </c>
      <c r="AI2056" s="2" t="s">
        <v>36</v>
      </c>
      <c r="AJ2056" s="2" t="s">
        <v>27</v>
      </c>
      <c r="AK2056" s="2" t="s">
        <v>577</v>
      </c>
      <c r="AL2056" s="16" t="str">
        <f>IF(HOUR(Table2[[#This Row],[Order Time]])&lt;12,"Morning",IF(HOUR(Table2[[#This Row],[Order Time]])&lt;17,"Afternoon",IF(HOUR(Table2[[#This Row],[Order Time]])&lt;21,"Evening","Night")))</f>
        <v>Afternoon</v>
      </c>
      <c r="AM2056" s="16" t="s">
        <v>38</v>
      </c>
    </row>
    <row r="2057" spans="1:39" x14ac:dyDescent="0.25">
      <c r="A2057" s="13" t="s">
        <v>3923</v>
      </c>
      <c r="B2057" s="4">
        <v>45553</v>
      </c>
      <c r="C2057" s="2">
        <f>YEAR(Table2[[#This Row],[Invoice Date]])</f>
        <v>2024</v>
      </c>
      <c r="D2057" s="2" t="str">
        <f>TEXT(Table2[[#This Row],[Invoice Date]],"mmm")</f>
        <v>Sep</v>
      </c>
      <c r="E2057" s="2" t="str">
        <f>Table2[[#This Row],[Store_ID]]&amp;"-"&amp;Table2[[#This Row],[Year]]&amp;"-"&amp;Table2[[#This Row],[Month]]</f>
        <v>STR051-2024-Sep</v>
      </c>
      <c r="F2057" s="2" t="s">
        <v>2212</v>
      </c>
      <c r="G2057" s="2" t="str">
        <f>_xlfn.XLOOKUP(Table2[[#This Row],[Customer_ID]],Table3[Customer_ID],Table3[Customer Name],"Not Found")</f>
        <v>Malathi Kumar</v>
      </c>
      <c r="H2057" s="2" t="str">
        <f>_xlfn.XLOOKUP(Table2[[#This Row],[Customer_ID]],Table3[Customer_ID],Table3[Gender],"Female")</f>
        <v>Female</v>
      </c>
      <c r="I2057" s="2" t="str">
        <f>_xlfn.XLOOKUP(Table2[[#This Row],[Customer_ID]],Table3[Customer_ID],Table3[City],"Missing Memebership")</f>
        <v>Warangal</v>
      </c>
      <c r="J2057" s="2" t="str">
        <f>_xlfn.XLOOKUP(Table2[[#This Row],[Customer_ID]],Table3[Customer_ID],Table3[State],"Karnataka")</f>
        <v>Telangana</v>
      </c>
      <c r="K2057" s="2" t="str">
        <f>_xlfn.XLOOKUP(Table2[[#This Row],[Customer_ID]],Table3[Customer_ID],Table3[Membership],"Regular")</f>
        <v>Gold</v>
      </c>
      <c r="L2057" s="2" t="s">
        <v>111</v>
      </c>
      <c r="M2057" s="2" t="str">
        <f>_xlfn.XLOOKUP(Table2[[#This Row],[Product_ID]],Table4[Product_ID],Table4[Product_Name],"Not Found")</f>
        <v>Wrangler Smart Watch Navy Blue</v>
      </c>
      <c r="N2057" s="2" t="str">
        <f>_xlfn.XLOOKUP(Table2[[#This Row],[Product_ID]],Table4[Product_ID],Table4[Category],"Not Found")</f>
        <v>Watches</v>
      </c>
      <c r="O2057" s="2" t="str">
        <f>_xlfn.XLOOKUP(Table2[[#This Row],[Product_ID]],Table4[Product_ID],Table4[Subcategory],"Not Found")</f>
        <v>Smart Watch</v>
      </c>
      <c r="P2057" s="2" t="str">
        <f>_xlfn.XLOOKUP(Table2[[#This Row],[Product_ID]],Table4[Product_ID],Table4[Brand],"Missing Brand")</f>
        <v>Wrangler</v>
      </c>
      <c r="Q2057" s="2" t="s">
        <v>312</v>
      </c>
      <c r="R2057" s="2" t="str">
        <f>_xlfn.XLOOKUP(Table2[[#This Row],[Store_ID]],Table6[Store_ID],Table6[Store Name],"Not Found")</f>
        <v>TrendMart Kozhikode Outlet</v>
      </c>
      <c r="S2057" s="2">
        <f>_xlfn.XLOOKUP(Table2[[#This Row],[Store_ID]],Table6[Store_ID],Table6[Monthly Target],"Missing Target")</f>
        <v>2000000</v>
      </c>
      <c r="T2057" s="2" t="str">
        <f>_xlfn.XLOOKUP(Table2[[#This Row],[Store_ID]],Table6[Store_ID],Table6[Region],"Not Found")</f>
        <v>South Zone 1</v>
      </c>
      <c r="U2057" s="2" t="s">
        <v>294</v>
      </c>
      <c r="V2057" s="2" t="str">
        <f>_xlfn.XLOOKUP(Table2[[#This Row],[Employee_ID]],Table5[Employee_ID],Table5[Employee Name],"Not Found")</f>
        <v>Chitra Chettiar</v>
      </c>
      <c r="W2057" s="2">
        <v>3</v>
      </c>
      <c r="X2057" s="2">
        <v>1522.33</v>
      </c>
      <c r="Y2057" s="2">
        <v>10</v>
      </c>
      <c r="Z2057" s="2">
        <v>456.7</v>
      </c>
      <c r="AA2057" s="2">
        <v>12</v>
      </c>
      <c r="AB2057" s="2">
        <v>493.23</v>
      </c>
      <c r="AC2057" s="2">
        <v>4603.5200000000004</v>
      </c>
      <c r="AD2057" s="2">
        <v>2838.9</v>
      </c>
      <c r="AE2057" s="2">
        <f t="shared" si="68"/>
        <v>1271.3900000000003</v>
      </c>
      <c r="AF2057" s="2" t="s">
        <v>56</v>
      </c>
      <c r="AG2057" s="42">
        <f>IFERROR(Table2[[#This Row],[Profit]]/Table2[[#This Row],[Sales Amount]],0)</f>
        <v>0.27617779438342838</v>
      </c>
      <c r="AH2057" s="2" t="str">
        <f>TRIM(Table2[[#This Row],[Payment Modee]])</f>
        <v>Credit Card</v>
      </c>
      <c r="AI2057" s="2" t="s">
        <v>26</v>
      </c>
      <c r="AJ2057" s="2" t="s">
        <v>27</v>
      </c>
      <c r="AK2057" s="2" t="s">
        <v>573</v>
      </c>
      <c r="AL2057" s="16" t="str">
        <f>IF(HOUR(Table2[[#This Row],[Order Time]])&lt;12,"Morning",IF(HOUR(Table2[[#This Row],[Order Time]])&lt;17,"Afternoon",IF(HOUR(Table2[[#This Row],[Order Time]])&lt;21,"Evening","Night")))</f>
        <v>Morning</v>
      </c>
      <c r="AM2057" s="16" t="s">
        <v>29</v>
      </c>
    </row>
    <row r="2058" spans="1:39" x14ac:dyDescent="0.25">
      <c r="A2058" s="13" t="s">
        <v>3924</v>
      </c>
      <c r="B2058" s="4">
        <v>45441</v>
      </c>
      <c r="C2058" s="2">
        <f>YEAR(Table2[[#This Row],[Invoice Date]])</f>
        <v>2024</v>
      </c>
      <c r="D2058" s="2" t="str">
        <f>TEXT(Table2[[#This Row],[Invoice Date]],"mmm")</f>
        <v>May</v>
      </c>
      <c r="E2058" s="2" t="str">
        <f>Table2[[#This Row],[Store_ID]]&amp;"-"&amp;Table2[[#This Row],[Year]]&amp;"-"&amp;Table2[[#This Row],[Month]]</f>
        <v>STR063-2024-May</v>
      </c>
      <c r="F2058" s="2" t="s">
        <v>65</v>
      </c>
      <c r="G2058" s="2" t="str">
        <f>_xlfn.XLOOKUP(Table2[[#This Row],[Customer_ID]],Table3[Customer_ID],Table3[Customer Name],"Not Found")</f>
        <v>Yamini Srinivasan</v>
      </c>
      <c r="H2058" s="2" t="str">
        <f>_xlfn.XLOOKUP(Table2[[#This Row],[Customer_ID]],Table3[Customer_ID],Table3[Gender],"Female")</f>
        <v>Female</v>
      </c>
      <c r="I2058" s="2" t="str">
        <f>_xlfn.XLOOKUP(Table2[[#This Row],[Customer_ID]],Table3[Customer_ID],Table3[City],"Missing Memebership")</f>
        <v>Alappuzha</v>
      </c>
      <c r="J2058" s="2" t="str">
        <f>_xlfn.XLOOKUP(Table2[[#This Row],[Customer_ID]],Table3[Customer_ID],Table3[State],"Karnataka")</f>
        <v>Kerala</v>
      </c>
      <c r="K2058" s="2" t="str">
        <f>_xlfn.XLOOKUP(Table2[[#This Row],[Customer_ID]],Table3[Customer_ID],Table3[Membership],"Regular")</f>
        <v>Silver</v>
      </c>
      <c r="L2058" s="2" t="s">
        <v>1314</v>
      </c>
      <c r="M2058" s="2" t="str">
        <f>_xlfn.XLOOKUP(Table2[[#This Row],[Product_ID]],Table4[Product_ID],Table4[Product_Name],"Not Found")</f>
        <v>Flying Machine Skinny Fit Maroon</v>
      </c>
      <c r="N2058" s="2" t="str">
        <f>_xlfn.XLOOKUP(Table2[[#This Row],[Product_ID]],Table4[Product_ID],Table4[Category],"Not Found")</f>
        <v>Men Jeans</v>
      </c>
      <c r="O2058" s="2" t="str">
        <f>_xlfn.XLOOKUP(Table2[[#This Row],[Product_ID]],Table4[Product_ID],Table4[Subcategory],"Not Found")</f>
        <v>Skinny Fit</v>
      </c>
      <c r="P2058" s="2" t="str">
        <f>_xlfn.XLOOKUP(Table2[[#This Row],[Product_ID]],Table4[Product_ID],Table4[Brand],"Missing Brand")</f>
        <v>Flying Machine</v>
      </c>
      <c r="Q2058" s="2" t="s">
        <v>567</v>
      </c>
      <c r="R2058" s="2" t="str">
        <f>_xlfn.XLOOKUP(Table2[[#This Row],[Store_ID]],Table6[Store_ID],Table6[Store Name],"Not Found")</f>
        <v>TrendMart Shivamogga Mall Kiosk</v>
      </c>
      <c r="S2058" s="2">
        <f>_xlfn.XLOOKUP(Table2[[#This Row],[Store_ID]],Table6[Store_ID],Table6[Monthly Target],"Missing Target")</f>
        <v>1200000</v>
      </c>
      <c r="T2058" s="2" t="str">
        <f>_xlfn.XLOOKUP(Table2[[#This Row],[Store_ID]],Table6[Store_ID],Table6[Region],"Not Found")</f>
        <v>South Zone 2</v>
      </c>
      <c r="U2058" s="2" t="s">
        <v>220</v>
      </c>
      <c r="V2058" s="2" t="str">
        <f>_xlfn.XLOOKUP(Table2[[#This Row],[Employee_ID]],Table5[Employee_ID],Table5[Employee Name],"Not Found")</f>
        <v>Vasanthi Kamath</v>
      </c>
      <c r="W2058" s="2">
        <v>2</v>
      </c>
      <c r="X2058" s="2">
        <v>1210.93</v>
      </c>
      <c r="Y2058" s="2">
        <v>0</v>
      </c>
      <c r="Z2058" s="2">
        <v>0</v>
      </c>
      <c r="AA2058" s="2">
        <v>12</v>
      </c>
      <c r="AB2058" s="2">
        <v>290.62</v>
      </c>
      <c r="AC2058" s="2">
        <v>2712.48</v>
      </c>
      <c r="AD2058" s="2">
        <v>1634.66</v>
      </c>
      <c r="AE2058" s="2">
        <f t="shared" si="68"/>
        <v>787.19999999999993</v>
      </c>
      <c r="AF2058" s="2" t="s">
        <v>35</v>
      </c>
      <c r="AG2058" s="42">
        <f>IFERROR(Table2[[#This Row],[Profit]]/Table2[[#This Row],[Sales Amount]],0)</f>
        <v>0.29021412139444341</v>
      </c>
      <c r="AH2058" s="2" t="str">
        <f>TRIM(Table2[[#This Row],[Payment Modee]])</f>
        <v>Debit Card</v>
      </c>
      <c r="AI2058" s="2" t="s">
        <v>26</v>
      </c>
      <c r="AJ2058" s="2" t="s">
        <v>27</v>
      </c>
      <c r="AK2058" s="2" t="s">
        <v>2409</v>
      </c>
      <c r="AL2058" s="16" t="str">
        <f>IF(HOUR(Table2[[#This Row],[Order Time]])&lt;12,"Morning",IF(HOUR(Table2[[#This Row],[Order Time]])&lt;17,"Afternoon",IF(HOUR(Table2[[#This Row],[Order Time]])&lt;21,"Evening","Night")))</f>
        <v>Afternoon</v>
      </c>
      <c r="AM2058" s="16" t="s">
        <v>29</v>
      </c>
    </row>
    <row r="2059" spans="1:39" x14ac:dyDescent="0.25">
      <c r="A2059" s="13" t="s">
        <v>3925</v>
      </c>
      <c r="B2059" s="4">
        <v>45520</v>
      </c>
      <c r="C2059" s="2">
        <f>YEAR(Table2[[#This Row],[Invoice Date]])</f>
        <v>2024</v>
      </c>
      <c r="D2059" s="2" t="str">
        <f>TEXT(Table2[[#This Row],[Invoice Date]],"mmm")</f>
        <v>Aug</v>
      </c>
      <c r="E2059" s="2" t="str">
        <f>Table2[[#This Row],[Store_ID]]&amp;"-"&amp;Table2[[#This Row],[Year]]&amp;"-"&amp;Table2[[#This Row],[Month]]</f>
        <v>STR037-2024-Aug</v>
      </c>
      <c r="F2059" s="2" t="s">
        <v>315</v>
      </c>
      <c r="G2059" s="2" t="str">
        <f>_xlfn.XLOOKUP(Table2[[#This Row],[Customer_ID]],Table3[Customer_ID],Table3[Customer Name],"Not Found")</f>
        <v>Radha Gowda</v>
      </c>
      <c r="H2059" s="2" t="str">
        <f>_xlfn.XLOOKUP(Table2[[#This Row],[Customer_ID]],Table3[Customer_ID],Table3[Gender],"Female")</f>
        <v>Female</v>
      </c>
      <c r="I2059" s="2" t="str">
        <f>_xlfn.XLOOKUP(Table2[[#This Row],[Customer_ID]],Table3[Customer_ID],Table3[City],"Missing Memebership")</f>
        <v>Chennai</v>
      </c>
      <c r="J2059" s="2" t="str">
        <f>_xlfn.XLOOKUP(Table2[[#This Row],[Customer_ID]],Table3[Customer_ID],Table3[State],"Karnataka")</f>
        <v>Tamil Nadu</v>
      </c>
      <c r="K2059" s="2" t="str">
        <f>_xlfn.XLOOKUP(Table2[[#This Row],[Customer_ID]],Table3[Customer_ID],Table3[Membership],"Regular")</f>
        <v>Regular</v>
      </c>
      <c r="L2059" s="2" t="s">
        <v>605</v>
      </c>
      <c r="M2059" s="2" t="str">
        <f>_xlfn.XLOOKUP(Table2[[#This Row],[Product_ID]],Table4[Product_ID],Table4[Product_Name],"Not Found")</f>
        <v>Pantaloons Shirt Dress Grey</v>
      </c>
      <c r="N2059" s="2" t="str">
        <f>_xlfn.XLOOKUP(Table2[[#This Row],[Product_ID]],Table4[Product_ID],Table4[Category],"Not Found")</f>
        <v>Women Dresses</v>
      </c>
      <c r="O2059" s="2" t="str">
        <f>_xlfn.XLOOKUP(Table2[[#This Row],[Product_ID]],Table4[Product_ID],Table4[Subcategory],"Not Found")</f>
        <v>Shirt Dress</v>
      </c>
      <c r="P2059" s="2" t="str">
        <f>_xlfn.XLOOKUP(Table2[[#This Row],[Product_ID]],Table4[Product_ID],Table4[Brand],"Missing Brand")</f>
        <v>Pantaloons</v>
      </c>
      <c r="Q2059" s="2" t="s">
        <v>23</v>
      </c>
      <c r="R2059" s="2" t="str">
        <f>_xlfn.XLOOKUP(Table2[[#This Row],[Store_ID]],Table6[Store_ID],Table6[Store Name],"Not Found")</f>
        <v>TrendMart Vijayawada High Street</v>
      </c>
      <c r="S2059" s="2">
        <f>_xlfn.XLOOKUP(Table2[[#This Row],[Store_ID]],Table6[Store_ID],Table6[Monthly Target],"Missing Target")</f>
        <v>1000000</v>
      </c>
      <c r="T2059" s="2" t="str">
        <f>_xlfn.XLOOKUP(Table2[[#This Row],[Store_ID]],Table6[Store_ID],Table6[Region],"Not Found")</f>
        <v>South Zone 3</v>
      </c>
      <c r="U2059" s="2" t="s">
        <v>192</v>
      </c>
      <c r="V2059" s="2" t="str">
        <f>_xlfn.XLOOKUP(Table2[[#This Row],[Employee_ID]],Table5[Employee_ID],Table5[Employee Name],"Not Found")</f>
        <v>Hari Nair</v>
      </c>
      <c r="W2059" s="2">
        <v>3</v>
      </c>
      <c r="X2059" s="2">
        <v>1621.06</v>
      </c>
      <c r="Y2059" s="2">
        <v>10</v>
      </c>
      <c r="Z2059" s="2">
        <v>486.32</v>
      </c>
      <c r="AA2059" s="2">
        <v>12</v>
      </c>
      <c r="AB2059" s="2">
        <v>525.22</v>
      </c>
      <c r="AC2059" s="2">
        <v>4902.08</v>
      </c>
      <c r="AD2059" s="2">
        <v>3399.81</v>
      </c>
      <c r="AE2059" s="2">
        <f t="shared" si="68"/>
        <v>977.05</v>
      </c>
      <c r="AF2059" s="2" t="s">
        <v>25</v>
      </c>
      <c r="AG2059" s="42">
        <f>IFERROR(Table2[[#This Row],[Profit]]/Table2[[#This Row],[Sales Amount]],0)</f>
        <v>0.19931335269926234</v>
      </c>
      <c r="AH2059" s="2" t="str">
        <f>TRIM(Table2[[#This Row],[Payment Modee]])</f>
        <v>UPI</v>
      </c>
      <c r="AI2059" s="2" t="s">
        <v>36</v>
      </c>
      <c r="AJ2059" s="2" t="s">
        <v>27</v>
      </c>
      <c r="AK2059" s="2" t="s">
        <v>2719</v>
      </c>
      <c r="AL2059" s="16" t="str">
        <f>IF(HOUR(Table2[[#This Row],[Order Time]])&lt;12,"Morning",IF(HOUR(Table2[[#This Row],[Order Time]])&lt;17,"Afternoon",IF(HOUR(Table2[[#This Row],[Order Time]])&lt;21,"Evening","Night")))</f>
        <v>Morning</v>
      </c>
      <c r="AM2059" s="16" t="s">
        <v>29</v>
      </c>
    </row>
    <row r="2060" spans="1:39" x14ac:dyDescent="0.25">
      <c r="A2060" s="13" t="s">
        <v>3926</v>
      </c>
      <c r="B2060" s="4">
        <v>45594</v>
      </c>
      <c r="C2060" s="2">
        <f>YEAR(Table2[[#This Row],[Invoice Date]])</f>
        <v>2024</v>
      </c>
      <c r="D2060" s="2" t="str">
        <f>TEXT(Table2[[#This Row],[Invoice Date]],"mmm")</f>
        <v>Oct</v>
      </c>
      <c r="E2060" s="2" t="str">
        <f>Table2[[#This Row],[Store_ID]]&amp;"-"&amp;Table2[[#This Row],[Year]]&amp;"-"&amp;Table2[[#This Row],[Month]]</f>
        <v>STR031-2024-Oct</v>
      </c>
      <c r="F2060" s="2" t="s">
        <v>3470</v>
      </c>
      <c r="G2060" s="2" t="str">
        <f>_xlfn.XLOOKUP(Table2[[#This Row],[Customer_ID]],Table3[Customer_ID],Table3[Customer Name],"Not Found")</f>
        <v>Ravi Krishnan</v>
      </c>
      <c r="H2060" s="2" t="str">
        <f>_xlfn.XLOOKUP(Table2[[#This Row],[Customer_ID]],Table3[Customer_ID],Table3[Gender],"Female")</f>
        <v>Male</v>
      </c>
      <c r="I2060" s="2" t="str">
        <f>_xlfn.XLOOKUP(Table2[[#This Row],[Customer_ID]],Table3[Customer_ID],Table3[City],"Missing Memebership")</f>
        <v>Kozhikode</v>
      </c>
      <c r="J2060" s="2" t="str">
        <f>_xlfn.XLOOKUP(Table2[[#This Row],[Customer_ID]],Table3[Customer_ID],Table3[State],"Karnataka")</f>
        <v>Kerala</v>
      </c>
      <c r="K2060" s="2" t="str">
        <f>_xlfn.XLOOKUP(Table2[[#This Row],[Customer_ID]],Table3[Customer_ID],Table3[Membership],"Regular")</f>
        <v>Platinum</v>
      </c>
      <c r="L2060" s="2" t="s">
        <v>1314</v>
      </c>
      <c r="M2060" s="2" t="str">
        <f>_xlfn.XLOOKUP(Table2[[#This Row],[Product_ID]],Table4[Product_ID],Table4[Product_Name],"Not Found")</f>
        <v>Flying Machine Skinny Fit Maroon</v>
      </c>
      <c r="N2060" s="2" t="str">
        <f>_xlfn.XLOOKUP(Table2[[#This Row],[Product_ID]],Table4[Product_ID],Table4[Category],"Not Found")</f>
        <v>Men Jeans</v>
      </c>
      <c r="O2060" s="2" t="str">
        <f>_xlfn.XLOOKUP(Table2[[#This Row],[Product_ID]],Table4[Product_ID],Table4[Subcategory],"Not Found")</f>
        <v>Skinny Fit</v>
      </c>
      <c r="P2060" s="2" t="str">
        <f>_xlfn.XLOOKUP(Table2[[#This Row],[Product_ID]],Table4[Product_ID],Table4[Brand],"Missing Brand")</f>
        <v>Flying Machine</v>
      </c>
      <c r="Q2060" s="2" t="s">
        <v>1351</v>
      </c>
      <c r="R2060" s="2" t="str">
        <f>_xlfn.XLOOKUP(Table2[[#This Row],[Store_ID]],Table6[Store_ID],Table6[Store Name],"Not Found")</f>
        <v>TrendMart Kozhikode Mall Kiosk</v>
      </c>
      <c r="S2060" s="2">
        <f>_xlfn.XLOOKUP(Table2[[#This Row],[Store_ID]],Table6[Store_ID],Table6[Monthly Target],"Missing Target")</f>
        <v>2000000</v>
      </c>
      <c r="T2060" s="2" t="str">
        <f>_xlfn.XLOOKUP(Table2[[#This Row],[Store_ID]],Table6[Store_ID],Table6[Region],"Not Found")</f>
        <v>South Zone 1</v>
      </c>
      <c r="U2060" s="2" t="s">
        <v>102</v>
      </c>
      <c r="V2060" s="2" t="str">
        <f>_xlfn.XLOOKUP(Table2[[#This Row],[Employee_ID]],Table5[Employee_ID],Table5[Employee Name],"Not Found")</f>
        <v>Chandra Reddy</v>
      </c>
      <c r="W2060" s="2">
        <v>1</v>
      </c>
      <c r="X2060" s="2">
        <v>1237.99</v>
      </c>
      <c r="Y2060" s="2">
        <v>20</v>
      </c>
      <c r="Z2060" s="2">
        <v>247.6</v>
      </c>
      <c r="AA2060" s="2">
        <v>12</v>
      </c>
      <c r="AB2060" s="2">
        <v>118.85</v>
      </c>
      <c r="AC2060" s="2">
        <v>1109.24</v>
      </c>
      <c r="AD2060" s="2">
        <v>817.33</v>
      </c>
      <c r="AE2060" s="2">
        <f t="shared" si="68"/>
        <v>173.05999999999997</v>
      </c>
      <c r="AF2060" s="2" t="s">
        <v>69</v>
      </c>
      <c r="AG2060" s="42">
        <f>IFERROR(Table2[[#This Row],[Profit]]/Table2[[#This Row],[Sales Amount]],0)</f>
        <v>0.15601673217698603</v>
      </c>
      <c r="AH2060" s="2" t="str">
        <f>TRIM(Table2[[#This Row],[Payment Modee]])</f>
        <v>Cash</v>
      </c>
      <c r="AI2060" s="2" t="s">
        <v>36</v>
      </c>
      <c r="AJ2060" s="2" t="s">
        <v>27</v>
      </c>
      <c r="AK2060" s="2" t="s">
        <v>3927</v>
      </c>
      <c r="AL2060" s="16" t="str">
        <f>IF(HOUR(Table2[[#This Row],[Order Time]])&lt;12,"Morning",IF(HOUR(Table2[[#This Row],[Order Time]])&lt;17,"Afternoon",IF(HOUR(Table2[[#This Row],[Order Time]])&lt;21,"Evening","Night")))</f>
        <v>Evening</v>
      </c>
      <c r="AM2060" s="16" t="s">
        <v>29</v>
      </c>
    </row>
    <row r="2061" spans="1:39" x14ac:dyDescent="0.25">
      <c r="A2061" s="13" t="s">
        <v>3928</v>
      </c>
      <c r="B2061" s="4">
        <v>45429</v>
      </c>
      <c r="C2061" s="2">
        <f>YEAR(Table2[[#This Row],[Invoice Date]])</f>
        <v>2024</v>
      </c>
      <c r="D2061" s="2" t="str">
        <f>TEXT(Table2[[#This Row],[Invoice Date]],"mmm")</f>
        <v>May</v>
      </c>
      <c r="E2061" s="2" t="str">
        <f>Table2[[#This Row],[Store_ID]]&amp;"-"&amp;Table2[[#This Row],[Year]]&amp;"-"&amp;Table2[[#This Row],[Month]]</f>
        <v>STR070-2024-May</v>
      </c>
      <c r="F2061" s="2" t="s">
        <v>393</v>
      </c>
      <c r="G2061" s="2" t="str">
        <f>_xlfn.XLOOKUP(Table2[[#This Row],[Customer_ID]],Table3[Customer_ID],Table3[Customer Name],"Not Found")</f>
        <v>Kiran Gupta</v>
      </c>
      <c r="H2061" s="2" t="str">
        <f>_xlfn.XLOOKUP(Table2[[#This Row],[Customer_ID]],Table3[Customer_ID],Table3[Gender],"Female")</f>
        <v>Male</v>
      </c>
      <c r="I2061" s="2" t="str">
        <f>_xlfn.XLOOKUP(Table2[[#This Row],[Customer_ID]],Table3[Customer_ID],Table3[City],"Missing Memebership")</f>
        <v>Vellore</v>
      </c>
      <c r="J2061" s="2" t="str">
        <f>_xlfn.XLOOKUP(Table2[[#This Row],[Customer_ID]],Table3[Customer_ID],Table3[State],"Karnataka")</f>
        <v>Tamil Nadu</v>
      </c>
      <c r="K2061" s="2" t="str">
        <f>_xlfn.XLOOKUP(Table2[[#This Row],[Customer_ID]],Table3[Customer_ID],Table3[Membership],"Regular")</f>
        <v>Gold</v>
      </c>
      <c r="L2061" s="2" t="s">
        <v>983</v>
      </c>
      <c r="M2061" s="2" t="str">
        <f>_xlfn.XLOOKUP(Table2[[#This Row],[Product_ID]],Table4[Product_ID],Table4[Product_Name],"Not Found")</f>
        <v>Reebok Sandals Peach</v>
      </c>
      <c r="N2061" s="2" t="str">
        <f>_xlfn.XLOOKUP(Table2[[#This Row],[Product_ID]],Table4[Product_ID],Table4[Category],"Not Found")</f>
        <v>Footwear</v>
      </c>
      <c r="O2061" s="2" t="str">
        <f>_xlfn.XLOOKUP(Table2[[#This Row],[Product_ID]],Table4[Product_ID],Table4[Subcategory],"Not Found")</f>
        <v>Sandals</v>
      </c>
      <c r="P2061" s="2" t="str">
        <f>_xlfn.XLOOKUP(Table2[[#This Row],[Product_ID]],Table4[Product_ID],Table4[Brand],"Missing Brand")</f>
        <v>Reebok</v>
      </c>
      <c r="Q2061" s="2" t="s">
        <v>1319</v>
      </c>
      <c r="R2061" s="2" t="str">
        <f>_xlfn.XLOOKUP(Table2[[#This Row],[Store_ID]],Table6[Store_ID],Table6[Store Name],"Not Found")</f>
        <v>TrendMart Alappuzha Mall Kiosk</v>
      </c>
      <c r="S2061" s="2">
        <f>_xlfn.XLOOKUP(Table2[[#This Row],[Store_ID]],Table6[Store_ID],Table6[Monthly Target],"Missing Target")</f>
        <v>1000000</v>
      </c>
      <c r="T2061" s="2" t="str">
        <f>_xlfn.XLOOKUP(Table2[[#This Row],[Store_ID]],Table6[Store_ID],Table6[Region],"Not Found")</f>
        <v>South Zone 1</v>
      </c>
      <c r="U2061" s="2" t="s">
        <v>220</v>
      </c>
      <c r="V2061" s="2" t="str">
        <f>_xlfn.XLOOKUP(Table2[[#This Row],[Employee_ID]],Table5[Employee_ID],Table5[Employee Name],"Not Found")</f>
        <v>Vasanthi Kamath</v>
      </c>
      <c r="W2061" s="2">
        <v>2</v>
      </c>
      <c r="X2061" s="2">
        <v>3714.09</v>
      </c>
      <c r="Y2061" s="2">
        <v>0</v>
      </c>
      <c r="Z2061" s="2">
        <v>0</v>
      </c>
      <c r="AA2061" s="2">
        <v>12</v>
      </c>
      <c r="AB2061" s="2">
        <v>891.38</v>
      </c>
      <c r="AC2061" s="2">
        <v>8319.56</v>
      </c>
      <c r="AD2061" s="2">
        <v>4934.4399999999996</v>
      </c>
      <c r="AE2061" s="2">
        <f t="shared" si="68"/>
        <v>2493.7399999999998</v>
      </c>
      <c r="AF2061" s="2" t="s">
        <v>35</v>
      </c>
      <c r="AG2061" s="42">
        <f>IFERROR(Table2[[#This Row],[Profit]]/Table2[[#This Row],[Sales Amount]],0)</f>
        <v>0.29974421724225797</v>
      </c>
      <c r="AH2061" s="2" t="str">
        <f>TRIM(Table2[[#This Row],[Payment Modee]])</f>
        <v>Debit Card</v>
      </c>
      <c r="AI2061" s="2" t="s">
        <v>36</v>
      </c>
      <c r="AJ2061" s="2" t="s">
        <v>27</v>
      </c>
      <c r="AK2061" s="2" t="s">
        <v>2092</v>
      </c>
      <c r="AL2061" s="16" t="str">
        <f>IF(HOUR(Table2[[#This Row],[Order Time]])&lt;12,"Morning",IF(HOUR(Table2[[#This Row],[Order Time]])&lt;17,"Afternoon",IF(HOUR(Table2[[#This Row],[Order Time]])&lt;21,"Evening","Night")))</f>
        <v>Afternoon</v>
      </c>
      <c r="AM2061" s="16" t="s">
        <v>29</v>
      </c>
    </row>
    <row r="2062" spans="1:39" x14ac:dyDescent="0.25">
      <c r="A2062" s="13" t="s">
        <v>3929</v>
      </c>
      <c r="B2062" s="4">
        <v>45655</v>
      </c>
      <c r="C2062" s="2">
        <f>YEAR(Table2[[#This Row],[Invoice Date]])</f>
        <v>2024</v>
      </c>
      <c r="D2062" s="2" t="str">
        <f>TEXT(Table2[[#This Row],[Invoice Date]],"mmm")</f>
        <v>Dec</v>
      </c>
      <c r="E2062" s="2" t="str">
        <f>Table2[[#This Row],[Store_ID]]&amp;"-"&amp;Table2[[#This Row],[Year]]&amp;"-"&amp;Table2[[#This Row],[Month]]</f>
        <v>STR086-2024-Dec</v>
      </c>
      <c r="F2062" s="2" t="s">
        <v>3098</v>
      </c>
      <c r="G2062" s="2" t="str">
        <f>_xlfn.XLOOKUP(Table2[[#This Row],[Customer_ID]],Table3[Customer_ID],Table3[Customer Name],"Not Found")</f>
        <v>Kavya Gowda</v>
      </c>
      <c r="H2062" s="2" t="str">
        <f>_xlfn.XLOOKUP(Table2[[#This Row],[Customer_ID]],Table3[Customer_ID],Table3[Gender],"Female")</f>
        <v>Female</v>
      </c>
      <c r="I2062" s="2" t="str">
        <f>_xlfn.XLOOKUP(Table2[[#This Row],[Customer_ID]],Table3[Customer_ID],Table3[City],"Missing Memebership")</f>
        <v>Karimnagar</v>
      </c>
      <c r="J2062" s="2" t="str">
        <f>_xlfn.XLOOKUP(Table2[[#This Row],[Customer_ID]],Table3[Customer_ID],Table3[State],"Karnataka")</f>
        <v>Telangana</v>
      </c>
      <c r="K2062" s="2" t="str">
        <f>_xlfn.XLOOKUP(Table2[[#This Row],[Customer_ID]],Table3[Customer_ID],Table3[Membership],"Regular")</f>
        <v>Regular</v>
      </c>
      <c r="L2062" s="2" t="s">
        <v>782</v>
      </c>
      <c r="M2062" s="2" t="str">
        <f>_xlfn.XLOOKUP(Table2[[#This Row],[Product_ID]],Table4[Product_ID],Table4[Product_Name],"Not Found")</f>
        <v>Blackberrys Kurta Teal</v>
      </c>
      <c r="N2062" s="2" t="str">
        <f>_xlfn.XLOOKUP(Table2[[#This Row],[Product_ID]],Table4[Product_ID],Table4[Category],"Not Found")</f>
        <v>Men Ethnic</v>
      </c>
      <c r="O2062" s="2" t="str">
        <f>_xlfn.XLOOKUP(Table2[[#This Row],[Product_ID]],Table4[Product_ID],Table4[Subcategory],"Not Found")</f>
        <v>Kurta</v>
      </c>
      <c r="P2062" s="2" t="str">
        <f>_xlfn.XLOOKUP(Table2[[#This Row],[Product_ID]],Table4[Product_ID],Table4[Brand],"Missing Brand")</f>
        <v>Blackberrys</v>
      </c>
      <c r="Q2062" s="2" t="s">
        <v>804</v>
      </c>
      <c r="R2062" s="2" t="str">
        <f>_xlfn.XLOOKUP(Table2[[#This Row],[Store_ID]],Table6[Store_ID],Table6[Store Name],"Not Found")</f>
        <v>TrendMart Thiruvananthapuram Outlet</v>
      </c>
      <c r="S2062" s="2">
        <f>_xlfn.XLOOKUP(Table2[[#This Row],[Store_ID]],Table6[Store_ID],Table6[Monthly Target],"Missing Target")</f>
        <v>800000</v>
      </c>
      <c r="T2062" s="2" t="str">
        <f>_xlfn.XLOOKUP(Table2[[#This Row],[Store_ID]],Table6[Store_ID],Table6[Region],"Not Found")</f>
        <v>South Zone 1</v>
      </c>
      <c r="U2062" s="2" t="s">
        <v>176</v>
      </c>
      <c r="V2062" s="2" t="str">
        <f>_xlfn.XLOOKUP(Table2[[#This Row],[Employee_ID]],Table5[Employee_ID],Table5[Employee Name],"Not Found")</f>
        <v>Malathi Varma</v>
      </c>
      <c r="W2062" s="2">
        <v>4</v>
      </c>
      <c r="X2062" s="2">
        <v>2663.2</v>
      </c>
      <c r="Y2062" s="2">
        <v>10</v>
      </c>
      <c r="Z2062" s="2">
        <v>1065.28</v>
      </c>
      <c r="AA2062" s="2">
        <v>12</v>
      </c>
      <c r="AB2062" s="2">
        <v>1150.5</v>
      </c>
      <c r="AC2062" s="2">
        <v>10738.02</v>
      </c>
      <c r="AD2062" s="2">
        <v>6971.56</v>
      </c>
      <c r="AE2062" s="2">
        <f t="shared" si="68"/>
        <v>2615.96</v>
      </c>
      <c r="AF2062" s="2" t="s">
        <v>119</v>
      </c>
      <c r="AG2062" s="42">
        <f>IFERROR(Table2[[#This Row],[Profit]]/Table2[[#This Row],[Sales Amount]],0)</f>
        <v>0.24361660715848918</v>
      </c>
      <c r="AH2062" s="2" t="str">
        <f>TRIM(Table2[[#This Row],[Payment Modee]])</f>
        <v>Net Banking</v>
      </c>
      <c r="AI2062" s="2" t="s">
        <v>36</v>
      </c>
      <c r="AJ2062" s="2" t="s">
        <v>27</v>
      </c>
      <c r="AK2062" s="2" t="s">
        <v>3300</v>
      </c>
      <c r="AL2062" s="16" t="str">
        <f>IF(HOUR(Table2[[#This Row],[Order Time]])&lt;12,"Morning",IF(HOUR(Table2[[#This Row],[Order Time]])&lt;17,"Afternoon",IF(HOUR(Table2[[#This Row],[Order Time]])&lt;21,"Evening","Night")))</f>
        <v>Morning</v>
      </c>
      <c r="AM2062" s="16" t="s">
        <v>38</v>
      </c>
    </row>
    <row r="2063" spans="1:39" x14ac:dyDescent="0.25">
      <c r="A2063" s="13" t="s">
        <v>3930</v>
      </c>
      <c r="B2063" s="4">
        <v>45546</v>
      </c>
      <c r="C2063" s="2">
        <f>YEAR(Table2[[#This Row],[Invoice Date]])</f>
        <v>2024</v>
      </c>
      <c r="D2063" s="2" t="str">
        <f>TEXT(Table2[[#This Row],[Invoice Date]],"mmm")</f>
        <v>Sep</v>
      </c>
      <c r="E2063" s="2" t="str">
        <f>Table2[[#This Row],[Store_ID]]&amp;"-"&amp;Table2[[#This Row],[Year]]&amp;"-"&amp;Table2[[#This Row],[Month]]</f>
        <v>STR113-2024-Sep</v>
      </c>
      <c r="F2063" s="2" t="s">
        <v>2064</v>
      </c>
      <c r="G2063" s="2" t="str">
        <f>_xlfn.XLOOKUP(Table2[[#This Row],[Customer_ID]],Table3[Customer_ID],Table3[Customer Name],"Not Found")</f>
        <v>Dhruv Pillai</v>
      </c>
      <c r="H2063" s="2" t="str">
        <f>_xlfn.XLOOKUP(Table2[[#This Row],[Customer_ID]],Table3[Customer_ID],Table3[Gender],"Female")</f>
        <v>Male</v>
      </c>
      <c r="I2063" s="2" t="str">
        <f>_xlfn.XLOOKUP(Table2[[#This Row],[Customer_ID]],Table3[Customer_ID],Table3[City],"Missing Memebership")</f>
        <v>Hyderabad</v>
      </c>
      <c r="J2063" s="2" t="str">
        <f>_xlfn.XLOOKUP(Table2[[#This Row],[Customer_ID]],Table3[Customer_ID],Table3[State],"Karnataka")</f>
        <v>Telangana</v>
      </c>
      <c r="K2063" s="2" t="str">
        <f>_xlfn.XLOOKUP(Table2[[#This Row],[Customer_ID]],Table3[Customer_ID],Table3[Membership],"Regular")</f>
        <v>Gold</v>
      </c>
      <c r="L2063" s="2" t="s">
        <v>185</v>
      </c>
      <c r="M2063" s="2" t="str">
        <f>_xlfn.XLOOKUP(Table2[[#This Row],[Product_ID]],Table4[Product_ID],Table4[Product_Name],"Not Found")</f>
        <v>US Polo Assn Bootcut Sky Blue</v>
      </c>
      <c r="N2063" s="2" t="str">
        <f>_xlfn.XLOOKUP(Table2[[#This Row],[Product_ID]],Table4[Product_ID],Table4[Category],"Not Found")</f>
        <v>Women Jeans</v>
      </c>
      <c r="O2063" s="2" t="str">
        <f>_xlfn.XLOOKUP(Table2[[#This Row],[Product_ID]],Table4[Product_ID],Table4[Subcategory],"Not Found")</f>
        <v>Bootcut</v>
      </c>
      <c r="P2063" s="2" t="str">
        <f>_xlfn.XLOOKUP(Table2[[#This Row],[Product_ID]],Table4[Product_ID],Table4[Brand],"Missing Brand")</f>
        <v>Missing Brand Name</v>
      </c>
      <c r="Q2063" s="2" t="s">
        <v>503</v>
      </c>
      <c r="R2063" s="2" t="str">
        <f>_xlfn.XLOOKUP(Table2[[#This Row],[Store_ID]],Table6[Store_ID],Table6[Store Name],"Not Found")</f>
        <v>TrendMart Mangaluru High Street</v>
      </c>
      <c r="S2063" s="2">
        <f>_xlfn.XLOOKUP(Table2[[#This Row],[Store_ID]],Table6[Store_ID],Table6[Monthly Target],"Missing Target")</f>
        <v>2000000</v>
      </c>
      <c r="T2063" s="2" t="str">
        <f>_xlfn.XLOOKUP(Table2[[#This Row],[Store_ID]],Table6[Store_ID],Table6[Region],"Not Found")</f>
        <v>South Zone 2</v>
      </c>
      <c r="U2063" s="2" t="s">
        <v>400</v>
      </c>
      <c r="V2063" s="2" t="str">
        <f>_xlfn.XLOOKUP(Table2[[#This Row],[Employee_ID]],Table5[Employee_ID],Table5[Employee Name],"Not Found")</f>
        <v>Anil Reddy</v>
      </c>
      <c r="W2063" s="2">
        <v>2</v>
      </c>
      <c r="X2063" s="2">
        <v>1406.1</v>
      </c>
      <c r="Y2063" s="2">
        <v>20</v>
      </c>
      <c r="Z2063" s="2">
        <v>562.44000000000005</v>
      </c>
      <c r="AA2063" s="2">
        <v>12</v>
      </c>
      <c r="AB2063" s="2">
        <v>269.97000000000003</v>
      </c>
      <c r="AC2063" s="2">
        <v>2519.73</v>
      </c>
      <c r="AD2063" s="2">
        <v>1943.3</v>
      </c>
      <c r="AE2063" s="2">
        <f t="shared" si="68"/>
        <v>306.46000000000004</v>
      </c>
      <c r="AF2063" s="2" t="s">
        <v>69</v>
      </c>
      <c r="AG2063" s="42">
        <f>IFERROR(Table2[[#This Row],[Profit]]/Table2[[#This Row],[Sales Amount]],0)</f>
        <v>0.12162414226921139</v>
      </c>
      <c r="AH2063" s="2" t="str">
        <f>TRIM(Table2[[#This Row],[Payment Modee]])</f>
        <v>Cash</v>
      </c>
      <c r="AI2063" s="2" t="s">
        <v>26</v>
      </c>
      <c r="AJ2063" s="2" t="s">
        <v>27</v>
      </c>
      <c r="AK2063" s="2" t="s">
        <v>1240</v>
      </c>
      <c r="AL2063" s="16" t="str">
        <f>IF(HOUR(Table2[[#This Row],[Order Time]])&lt;12,"Morning",IF(HOUR(Table2[[#This Row],[Order Time]])&lt;17,"Afternoon",IF(HOUR(Table2[[#This Row],[Order Time]])&lt;21,"Evening","Night")))</f>
        <v>Night</v>
      </c>
      <c r="AM2063" s="16" t="s">
        <v>29</v>
      </c>
    </row>
    <row r="2064" spans="1:39" x14ac:dyDescent="0.25">
      <c r="A2064" s="13" t="s">
        <v>3931</v>
      </c>
      <c r="B2064" s="4">
        <v>45536</v>
      </c>
      <c r="C2064" s="2">
        <f>YEAR(Table2[[#This Row],[Invoice Date]])</f>
        <v>2024</v>
      </c>
      <c r="D2064" s="2" t="str">
        <f>TEXT(Table2[[#This Row],[Invoice Date]],"mmm")</f>
        <v>Sep</v>
      </c>
      <c r="E2064" s="2" t="str">
        <f>Table2[[#This Row],[Store_ID]]&amp;"-"&amp;Table2[[#This Row],[Year]]&amp;"-"&amp;Table2[[#This Row],[Month]]</f>
        <v>STR079-2024-Sep</v>
      </c>
      <c r="F2064" s="2" t="s">
        <v>761</v>
      </c>
      <c r="G2064" s="2" t="str">
        <f>_xlfn.XLOOKUP(Table2[[#This Row],[Customer_ID]],Table3[Customer_ID],Table3[Customer Name],"Not Found")</f>
        <v>Chitra Reddy</v>
      </c>
      <c r="H2064" s="2" t="str">
        <f>_xlfn.XLOOKUP(Table2[[#This Row],[Customer_ID]],Table3[Customer_ID],Table3[Gender],"Female")</f>
        <v>Female</v>
      </c>
      <c r="I2064" s="2" t="str">
        <f>_xlfn.XLOOKUP(Table2[[#This Row],[Customer_ID]],Table3[Customer_ID],Table3[City],"Missing Memebership")</f>
        <v>Kollam</v>
      </c>
      <c r="J2064" s="2" t="str">
        <f>_xlfn.XLOOKUP(Table2[[#This Row],[Customer_ID]],Table3[Customer_ID],Table3[State],"Karnataka")</f>
        <v>Kerala</v>
      </c>
      <c r="K2064" s="2" t="str">
        <f>_xlfn.XLOOKUP(Table2[[#This Row],[Customer_ID]],Table3[Customer_ID],Table3[Membership],"Regular")</f>
        <v>Regular</v>
      </c>
      <c r="L2064" s="2" t="s">
        <v>163</v>
      </c>
      <c r="M2064" s="2" t="str">
        <f>_xlfn.XLOOKUP(Table2[[#This Row],[Product_ID]],Table4[Product_ID],Table4[Product_Name],"Not Found")</f>
        <v>Westside Sling Bag Grey</v>
      </c>
      <c r="N2064" s="2" t="str">
        <f>_xlfn.XLOOKUP(Table2[[#This Row],[Product_ID]],Table4[Product_ID],Table4[Category],"Not Found")</f>
        <v>Handbags</v>
      </c>
      <c r="O2064" s="2" t="str">
        <f>_xlfn.XLOOKUP(Table2[[#This Row],[Product_ID]],Table4[Product_ID],Table4[Subcategory],"Not Found")</f>
        <v>Sling Bag</v>
      </c>
      <c r="P2064" s="2" t="str">
        <f>_xlfn.XLOOKUP(Table2[[#This Row],[Product_ID]],Table4[Product_ID],Table4[Brand],"Missing Brand")</f>
        <v>Westside</v>
      </c>
      <c r="Q2064" s="2" t="s">
        <v>641</v>
      </c>
      <c r="R2064" s="2" t="str">
        <f>_xlfn.XLOOKUP(Table2[[#This Row],[Store_ID]],Table6[Store_ID],Table6[Store Name],"Not Found")</f>
        <v>TrendMart Dindigul High Street</v>
      </c>
      <c r="S2064" s="2">
        <f>_xlfn.XLOOKUP(Table2[[#This Row],[Store_ID]],Table6[Store_ID],Table6[Monthly Target],"Missing Target")</f>
        <v>2500000</v>
      </c>
      <c r="T2064" s="2" t="str">
        <f>_xlfn.XLOOKUP(Table2[[#This Row],[Store_ID]],Table6[Store_ID],Table6[Region],"Not Found")</f>
        <v>South Zone 1</v>
      </c>
      <c r="U2064" s="2" t="s">
        <v>124</v>
      </c>
      <c r="V2064" s="2" t="str">
        <f>_xlfn.XLOOKUP(Table2[[#This Row],[Employee_ID]],Table5[Employee_ID],Table5[Employee Name],"Not Found")</f>
        <v>Girish Sundaram</v>
      </c>
      <c r="W2064" s="2">
        <v>1</v>
      </c>
      <c r="X2064" s="2">
        <v>3358</v>
      </c>
      <c r="Y2064" s="2">
        <v>0</v>
      </c>
      <c r="Z2064" s="2">
        <v>0</v>
      </c>
      <c r="AA2064" s="2">
        <v>12</v>
      </c>
      <c r="AB2064" s="2">
        <v>402.96</v>
      </c>
      <c r="AC2064" s="2">
        <v>3760.96</v>
      </c>
      <c r="AD2064" s="2">
        <v>2069.33</v>
      </c>
      <c r="AE2064" s="2">
        <f t="shared" si="68"/>
        <v>1288.67</v>
      </c>
      <c r="AF2064" s="2" t="s">
        <v>25</v>
      </c>
      <c r="AG2064" s="42">
        <f>IFERROR(Table2[[#This Row],[Profit]]/Table2[[#This Row],[Sales Amount]],0)</f>
        <v>0.34264389942993279</v>
      </c>
      <c r="AH2064" s="2" t="str">
        <f>TRIM(Table2[[#This Row],[Payment Modee]])</f>
        <v>UPI</v>
      </c>
      <c r="AI2064" s="2" t="s">
        <v>26</v>
      </c>
      <c r="AJ2064" s="2" t="s">
        <v>27</v>
      </c>
      <c r="AK2064" s="2" t="s">
        <v>2116</v>
      </c>
      <c r="AL2064" s="16" t="str">
        <f>IF(HOUR(Table2[[#This Row],[Order Time]])&lt;12,"Morning",IF(HOUR(Table2[[#This Row],[Order Time]])&lt;17,"Afternoon",IF(HOUR(Table2[[#This Row],[Order Time]])&lt;21,"Evening","Night")))</f>
        <v>Afternoon</v>
      </c>
      <c r="AM2064" s="16" t="s">
        <v>38</v>
      </c>
    </row>
    <row r="2065" spans="1:39" x14ac:dyDescent="0.25">
      <c r="A2065" s="13" t="s">
        <v>3932</v>
      </c>
      <c r="B2065" s="4">
        <v>45637</v>
      </c>
      <c r="C2065" s="2">
        <f>YEAR(Table2[[#This Row],[Invoice Date]])</f>
        <v>2024</v>
      </c>
      <c r="D2065" s="2" t="str">
        <f>TEXT(Table2[[#This Row],[Invoice Date]],"mmm")</f>
        <v>Dec</v>
      </c>
      <c r="E2065" s="2" t="str">
        <f>Table2[[#This Row],[Store_ID]]&amp;"-"&amp;Table2[[#This Row],[Year]]&amp;"-"&amp;Table2[[#This Row],[Month]]</f>
        <v>STR047-2024-Dec</v>
      </c>
      <c r="F2065" s="2" t="s">
        <v>256</v>
      </c>
      <c r="G2065" s="2" t="str">
        <f>_xlfn.XLOOKUP(Table2[[#This Row],[Customer_ID]],Table3[Customer_ID],Table3[Customer Name],"Not Found")</f>
        <v>Sathish Mishra</v>
      </c>
      <c r="H2065" s="2" t="str">
        <f>_xlfn.XLOOKUP(Table2[[#This Row],[Customer_ID]],Table3[Customer_ID],Table3[Gender],"Female")</f>
        <v>Male</v>
      </c>
      <c r="I2065" s="2" t="str">
        <f>_xlfn.XLOOKUP(Table2[[#This Row],[Customer_ID]],Table3[Customer_ID],Table3[City],"Missing Memebership")</f>
        <v>Coimbatore</v>
      </c>
      <c r="J2065" s="2" t="str">
        <f>_xlfn.XLOOKUP(Table2[[#This Row],[Customer_ID]],Table3[Customer_ID],Table3[State],"Karnataka")</f>
        <v>Tamil Nadu</v>
      </c>
      <c r="K2065" s="2" t="str">
        <f>_xlfn.XLOOKUP(Table2[[#This Row],[Customer_ID]],Table3[Customer_ID],Table3[Membership],"Regular")</f>
        <v>Silver</v>
      </c>
      <c r="L2065" s="2" t="s">
        <v>201</v>
      </c>
      <c r="M2065" s="2" t="str">
        <f>_xlfn.XLOOKUP(Table2[[#This Row],[Product_ID]],Table4[Product_ID],Table4[Product_Name],"Not Found")</f>
        <v>Titan Sling Bag Green</v>
      </c>
      <c r="N2065" s="2" t="str">
        <f>_xlfn.XLOOKUP(Table2[[#This Row],[Product_ID]],Table4[Product_ID],Table4[Category],"Not Found")</f>
        <v>Handbags</v>
      </c>
      <c r="O2065" s="2" t="str">
        <f>_xlfn.XLOOKUP(Table2[[#This Row],[Product_ID]],Table4[Product_ID],Table4[Subcategory],"Not Found")</f>
        <v>Sling Bag</v>
      </c>
      <c r="P2065" s="2" t="str">
        <f>_xlfn.XLOOKUP(Table2[[#This Row],[Product_ID]],Table4[Product_ID],Table4[Brand],"Missing Brand")</f>
        <v>Titan</v>
      </c>
      <c r="Q2065" s="2" t="s">
        <v>107</v>
      </c>
      <c r="R2065" s="2" t="str">
        <f>_xlfn.XLOOKUP(Table2[[#This Row],[Store_ID]],Table6[Store_ID],Table6[Store Name],"Not Found")</f>
        <v>TrendMart Kurnool Standard</v>
      </c>
      <c r="S2065" s="2">
        <f>_xlfn.XLOOKUP(Table2[[#This Row],[Store_ID]],Table6[Store_ID],Table6[Monthly Target],"Missing Target")</f>
        <v>800000</v>
      </c>
      <c r="T2065" s="2" t="str">
        <f>_xlfn.XLOOKUP(Table2[[#This Row],[Store_ID]],Table6[Store_ID],Table6[Region],"Not Found")</f>
        <v>South Zone 3</v>
      </c>
      <c r="U2065" s="2" t="s">
        <v>349</v>
      </c>
      <c r="V2065" s="2" t="str">
        <f>_xlfn.XLOOKUP(Table2[[#This Row],[Employee_ID]],Table5[Employee_ID],Table5[Employee Name],"Not Found")</f>
        <v>Chitra Bhat</v>
      </c>
      <c r="W2065" s="2">
        <v>1</v>
      </c>
      <c r="X2065" s="2">
        <v>2084.27</v>
      </c>
      <c r="Y2065" s="2">
        <v>15</v>
      </c>
      <c r="Z2065" s="2">
        <v>312.64</v>
      </c>
      <c r="AA2065" s="2">
        <v>12</v>
      </c>
      <c r="AB2065" s="2">
        <v>212.6</v>
      </c>
      <c r="AC2065" s="2">
        <v>1984.23</v>
      </c>
      <c r="AD2065" s="2">
        <v>1461.73</v>
      </c>
      <c r="AE2065" s="2">
        <f t="shared" si="68"/>
        <v>309.89999999999998</v>
      </c>
      <c r="AF2065" s="2" t="s">
        <v>35</v>
      </c>
      <c r="AG2065" s="42">
        <f>IFERROR(Table2[[#This Row],[Profit]]/Table2[[#This Row],[Sales Amount]],0)</f>
        <v>0.15618149105698431</v>
      </c>
      <c r="AH2065" s="2" t="str">
        <f>TRIM(Table2[[#This Row],[Payment Modee]])</f>
        <v>Debit Card</v>
      </c>
      <c r="AI2065" s="2" t="s">
        <v>26</v>
      </c>
      <c r="AJ2065" s="2" t="s">
        <v>27</v>
      </c>
      <c r="AK2065" s="2" t="s">
        <v>1309</v>
      </c>
      <c r="AL2065" s="16" t="str">
        <f>IF(HOUR(Table2[[#This Row],[Order Time]])&lt;12,"Morning",IF(HOUR(Table2[[#This Row],[Order Time]])&lt;17,"Afternoon",IF(HOUR(Table2[[#This Row],[Order Time]])&lt;21,"Evening","Night")))</f>
        <v>Afternoon</v>
      </c>
      <c r="AM2065" s="16" t="s">
        <v>29</v>
      </c>
    </row>
    <row r="2066" spans="1:39" x14ac:dyDescent="0.25">
      <c r="A2066" s="13" t="s">
        <v>3933</v>
      </c>
      <c r="B2066" s="4">
        <v>45712</v>
      </c>
      <c r="C2066" s="2">
        <f>YEAR(Table2[[#This Row],[Invoice Date]])</f>
        <v>2025</v>
      </c>
      <c r="D2066" s="2" t="str">
        <f>TEXT(Table2[[#This Row],[Invoice Date]],"mmm")</f>
        <v>Feb</v>
      </c>
      <c r="E2066" s="2" t="str">
        <f>Table2[[#This Row],[Store_ID]]&amp;"-"&amp;Table2[[#This Row],[Year]]&amp;"-"&amp;Table2[[#This Row],[Month]]</f>
        <v>STR107-2025-Feb</v>
      </c>
      <c r="F2066" s="2" t="s">
        <v>1340</v>
      </c>
      <c r="G2066" s="2" t="str">
        <f>_xlfn.XLOOKUP(Table2[[#This Row],[Customer_ID]],Table3[Customer_ID],Table3[Customer Name],"Not Found")</f>
        <v>Lavanya Kumar</v>
      </c>
      <c r="H2066" s="2" t="str">
        <f>_xlfn.XLOOKUP(Table2[[#This Row],[Customer_ID]],Table3[Customer_ID],Table3[Gender],"Female")</f>
        <v>Female</v>
      </c>
      <c r="I2066" s="2" t="str">
        <f>_xlfn.XLOOKUP(Table2[[#This Row],[Customer_ID]],Table3[Customer_ID],Table3[City],"Missing Memebership")</f>
        <v>Salem</v>
      </c>
      <c r="J2066" s="2" t="str">
        <f>_xlfn.XLOOKUP(Table2[[#This Row],[Customer_ID]],Table3[Customer_ID],Table3[State],"Karnataka")</f>
        <v>Tamil Nadu</v>
      </c>
      <c r="K2066" s="2" t="str">
        <f>_xlfn.XLOOKUP(Table2[[#This Row],[Customer_ID]],Table3[Customer_ID],Table3[Membership],"Regular")</f>
        <v>Regular</v>
      </c>
      <c r="L2066" s="2" t="s">
        <v>451</v>
      </c>
      <c r="M2066" s="2" t="str">
        <f>_xlfn.XLOOKUP(Table2[[#This Row],[Product_ID]],Table4[Product_ID],Table4[Product_Name],"Not Found")</f>
        <v>Numero Uno Hoodie Pink</v>
      </c>
      <c r="N2066" s="2" t="str">
        <f>_xlfn.XLOOKUP(Table2[[#This Row],[Product_ID]],Table4[Product_ID],Table4[Category],"Not Found")</f>
        <v>Winter Wear</v>
      </c>
      <c r="O2066" s="2" t="str">
        <f>_xlfn.XLOOKUP(Table2[[#This Row],[Product_ID]],Table4[Product_ID],Table4[Subcategory],"Not Found")</f>
        <v>Hoodie</v>
      </c>
      <c r="P2066" s="2" t="str">
        <f>_xlfn.XLOOKUP(Table2[[#This Row],[Product_ID]],Table4[Product_ID],Table4[Brand],"Missing Brand")</f>
        <v>Numero Uno</v>
      </c>
      <c r="Q2066" s="2" t="s">
        <v>914</v>
      </c>
      <c r="R2066" s="2" t="str">
        <f>_xlfn.XLOOKUP(Table2[[#This Row],[Store_ID]],Table6[Store_ID],Table6[Store Name],"Not Found")</f>
        <v>TrendMart Kochi High Street</v>
      </c>
      <c r="S2066" s="2">
        <f>_xlfn.XLOOKUP(Table2[[#This Row],[Store_ID]],Table6[Store_ID],Table6[Monthly Target],"Missing Target")</f>
        <v>1500000</v>
      </c>
      <c r="T2066" s="2" t="str">
        <f>_xlfn.XLOOKUP(Table2[[#This Row],[Store_ID]],Table6[Store_ID],Table6[Region],"Not Found")</f>
        <v>South Zone 1</v>
      </c>
      <c r="U2066" s="2" t="s">
        <v>135</v>
      </c>
      <c r="V2066" s="2" t="str">
        <f>_xlfn.XLOOKUP(Table2[[#This Row],[Employee_ID]],Table5[Employee_ID],Table5[Employee Name],"Not Found")</f>
        <v>Yamini Pandian</v>
      </c>
      <c r="W2066" s="2">
        <v>4</v>
      </c>
      <c r="X2066" s="2">
        <v>1868.16</v>
      </c>
      <c r="Y2066" s="2">
        <v>0</v>
      </c>
      <c r="Z2066" s="2">
        <v>0</v>
      </c>
      <c r="AA2066" s="2">
        <v>12</v>
      </c>
      <c r="AB2066" s="2">
        <v>896.72</v>
      </c>
      <c r="AC2066" s="2">
        <v>8369.36</v>
      </c>
      <c r="AD2066" s="2">
        <v>4677.84</v>
      </c>
      <c r="AE2066" s="2">
        <f t="shared" si="68"/>
        <v>2794.8</v>
      </c>
      <c r="AF2066" s="2" t="s">
        <v>35</v>
      </c>
      <c r="AG2066" s="42">
        <f>IFERROR(Table2[[#This Row],[Profit]]/Table2[[#This Row],[Sales Amount]],0)</f>
        <v>0.33393234369175184</v>
      </c>
      <c r="AH2066" s="2" t="str">
        <f>TRIM(Table2[[#This Row],[Payment Modee]])</f>
        <v>Debit Card</v>
      </c>
      <c r="AI2066" s="2" t="s">
        <v>26</v>
      </c>
      <c r="AJ2066" s="2" t="s">
        <v>27</v>
      </c>
      <c r="AK2066" s="2" t="s">
        <v>391</v>
      </c>
      <c r="AL2066" s="16" t="str">
        <f>IF(HOUR(Table2[[#This Row],[Order Time]])&lt;12,"Morning",IF(HOUR(Table2[[#This Row],[Order Time]])&lt;17,"Afternoon",IF(HOUR(Table2[[#This Row],[Order Time]])&lt;21,"Evening","Night")))</f>
        <v>Afternoon</v>
      </c>
      <c r="AM2066" s="16" t="s">
        <v>29</v>
      </c>
    </row>
    <row r="2067" spans="1:39" x14ac:dyDescent="0.25">
      <c r="A2067" s="13" t="s">
        <v>3934</v>
      </c>
      <c r="B2067" s="4">
        <v>45597</v>
      </c>
      <c r="C2067" s="2">
        <f>YEAR(Table2[[#This Row],[Invoice Date]])</f>
        <v>2024</v>
      </c>
      <c r="D2067" s="2" t="str">
        <f>TEXT(Table2[[#This Row],[Invoice Date]],"mmm")</f>
        <v>Nov</v>
      </c>
      <c r="E2067" s="2" t="str">
        <f>Table2[[#This Row],[Store_ID]]&amp;"-"&amp;Table2[[#This Row],[Year]]&amp;"-"&amp;Table2[[#This Row],[Month]]</f>
        <v>STR067-2024-Nov</v>
      </c>
      <c r="F2067" s="2" t="s">
        <v>3008</v>
      </c>
      <c r="G2067" s="2" t="str">
        <f>_xlfn.XLOOKUP(Table2[[#This Row],[Customer_ID]],Table3[Customer_ID],Table3[Customer Name],"Not Found")</f>
        <v>Devraj Naicker</v>
      </c>
      <c r="H2067" s="2" t="str">
        <f>_xlfn.XLOOKUP(Table2[[#This Row],[Customer_ID]],Table3[Customer_ID],Table3[Gender],"Female")</f>
        <v>Male</v>
      </c>
      <c r="I2067" s="2" t="str">
        <f>_xlfn.XLOOKUP(Table2[[#This Row],[Customer_ID]],Table3[Customer_ID],Table3[City],"Missing Memebership")</f>
        <v>Thrissur</v>
      </c>
      <c r="J2067" s="2" t="str">
        <f>_xlfn.XLOOKUP(Table2[[#This Row],[Customer_ID]],Table3[Customer_ID],Table3[State],"Karnataka")</f>
        <v>Kerala</v>
      </c>
      <c r="K2067" s="2" t="str">
        <f>_xlfn.XLOOKUP(Table2[[#This Row],[Customer_ID]],Table3[Customer_ID],Table3[Membership],"Regular")</f>
        <v>Silver</v>
      </c>
      <c r="L2067" s="2" t="s">
        <v>267</v>
      </c>
      <c r="M2067" s="2" t="str">
        <f>_xlfn.XLOOKUP(Table2[[#This Row],[Product_ID]],Table4[Product_ID],Table4[Product_Name],"Not Found")</f>
        <v>Tanishq Card Holder Cream</v>
      </c>
      <c r="N2067" s="2" t="str">
        <f>_xlfn.XLOOKUP(Table2[[#This Row],[Product_ID]],Table4[Product_ID],Table4[Category],"Not Found")</f>
        <v>Wallets</v>
      </c>
      <c r="O2067" s="2" t="str">
        <f>_xlfn.XLOOKUP(Table2[[#This Row],[Product_ID]],Table4[Product_ID],Table4[Subcategory],"Not Found")</f>
        <v>Card Holder</v>
      </c>
      <c r="P2067" s="2" t="str">
        <f>_xlfn.XLOOKUP(Table2[[#This Row],[Product_ID]],Table4[Product_ID],Table4[Brand],"Missing Brand")</f>
        <v>Tanishq</v>
      </c>
      <c r="Q2067" s="2" t="s">
        <v>1174</v>
      </c>
      <c r="R2067" s="2" t="str">
        <f>_xlfn.XLOOKUP(Table2[[#This Row],[Store_ID]],Table6[Store_ID],Table6[Store Name],"Not Found")</f>
        <v>TrendMart Visakhapatnam Standard</v>
      </c>
      <c r="S2067" s="2">
        <f>_xlfn.XLOOKUP(Table2[[#This Row],[Store_ID]],Table6[Store_ID],Table6[Monthly Target],"Missing Target")</f>
        <v>2500000</v>
      </c>
      <c r="T2067" s="2" t="str">
        <f>_xlfn.XLOOKUP(Table2[[#This Row],[Store_ID]],Table6[Store_ID],Table6[Region],"Not Found")</f>
        <v>South Zone 3</v>
      </c>
      <c r="U2067" s="2" t="s">
        <v>24</v>
      </c>
      <c r="V2067" s="2" t="str">
        <f>_xlfn.XLOOKUP(Table2[[#This Row],[Employee_ID]],Table5[Employee_ID],Table5[Employee Name],"Not Found")</f>
        <v>Manoj Ramachandran</v>
      </c>
      <c r="W2067" s="2">
        <v>1</v>
      </c>
      <c r="X2067" s="2">
        <v>776.3</v>
      </c>
      <c r="Y2067" s="2">
        <v>0</v>
      </c>
      <c r="Z2067" s="2">
        <v>0</v>
      </c>
      <c r="AA2067" s="2">
        <v>5</v>
      </c>
      <c r="AB2067" s="2">
        <v>38.81</v>
      </c>
      <c r="AC2067" s="2">
        <v>815.11</v>
      </c>
      <c r="AD2067" s="2">
        <v>513.84</v>
      </c>
      <c r="AE2067" s="2">
        <f t="shared" si="68"/>
        <v>262.45999999999998</v>
      </c>
      <c r="AF2067" s="2" t="s">
        <v>56</v>
      </c>
      <c r="AG2067" s="42">
        <f>IFERROR(Table2[[#This Row],[Profit]]/Table2[[#This Row],[Sales Amount]],0)</f>
        <v>0.32199335059071776</v>
      </c>
      <c r="AH2067" s="2" t="str">
        <f>TRIM(Table2[[#This Row],[Payment Modee]])</f>
        <v>Credit Card</v>
      </c>
      <c r="AI2067" s="2" t="s">
        <v>26</v>
      </c>
      <c r="AJ2067" s="2" t="s">
        <v>27</v>
      </c>
      <c r="AK2067" s="2" t="s">
        <v>624</v>
      </c>
      <c r="AL2067" s="16" t="str">
        <f>IF(HOUR(Table2[[#This Row],[Order Time]])&lt;12,"Morning",IF(HOUR(Table2[[#This Row],[Order Time]])&lt;17,"Afternoon",IF(HOUR(Table2[[#This Row],[Order Time]])&lt;21,"Evening","Night")))</f>
        <v>Afternoon</v>
      </c>
      <c r="AM2067" s="16" t="s">
        <v>29</v>
      </c>
    </row>
    <row r="2068" spans="1:39" x14ac:dyDescent="0.25">
      <c r="A2068" s="13" t="s">
        <v>3935</v>
      </c>
      <c r="B2068" s="4">
        <v>45630</v>
      </c>
      <c r="C2068" s="2">
        <f>YEAR(Table2[[#This Row],[Invoice Date]])</f>
        <v>2024</v>
      </c>
      <c r="D2068" s="2" t="str">
        <f>TEXT(Table2[[#This Row],[Invoice Date]],"mmm")</f>
        <v>Dec</v>
      </c>
      <c r="E2068" s="2" t="str">
        <f>Table2[[#This Row],[Store_ID]]&amp;"-"&amp;Table2[[#This Row],[Year]]&amp;"-"&amp;Table2[[#This Row],[Month]]</f>
        <v>STR022-2024-Dec</v>
      </c>
      <c r="F2068" s="2" t="s">
        <v>300</v>
      </c>
      <c r="G2068" s="2" t="str">
        <f>_xlfn.XLOOKUP(Table2[[#This Row],[Customer_ID]],Table3[Customer_ID],Table3[Customer Name],"Not Found")</f>
        <v>Yashoda Menon</v>
      </c>
      <c r="H2068" s="2" t="str">
        <f>_xlfn.XLOOKUP(Table2[[#This Row],[Customer_ID]],Table3[Customer_ID],Table3[Gender],"Female")</f>
        <v>FEMALE</v>
      </c>
      <c r="I2068" s="2" t="str">
        <f>_xlfn.XLOOKUP(Table2[[#This Row],[Customer_ID]],Table3[Customer_ID],Table3[City],"Missing Memebership")</f>
        <v>Kollam</v>
      </c>
      <c r="J2068" s="2" t="str">
        <f>_xlfn.XLOOKUP(Table2[[#This Row],[Customer_ID]],Table3[Customer_ID],Table3[State],"Karnataka")</f>
        <v>Kerala</v>
      </c>
      <c r="K2068" s="2" t="str">
        <f>_xlfn.XLOOKUP(Table2[[#This Row],[Customer_ID]],Table3[Customer_ID],Table3[Membership],"Regular")</f>
        <v>Regular</v>
      </c>
      <c r="L2068" s="2" t="s">
        <v>379</v>
      </c>
      <c r="M2068" s="2" t="str">
        <f>_xlfn.XLOOKUP(Table2[[#This Row],[Product_ID]],Table4[Product_ID],Table4[Product_Name],"Not Found")</f>
        <v>Reebok Bodycon Dress Navy Blue</v>
      </c>
      <c r="N2068" s="2" t="str">
        <f>_xlfn.XLOOKUP(Table2[[#This Row],[Product_ID]],Table4[Product_ID],Table4[Category],"Not Found")</f>
        <v>Women Dresses</v>
      </c>
      <c r="O2068" s="2" t="str">
        <f>_xlfn.XLOOKUP(Table2[[#This Row],[Product_ID]],Table4[Product_ID],Table4[Subcategory],"Not Found")</f>
        <v>Bodycon Dress</v>
      </c>
      <c r="P2068" s="2" t="str">
        <f>_xlfn.XLOOKUP(Table2[[#This Row],[Product_ID]],Table4[Product_ID],Table4[Brand],"Missing Brand")</f>
        <v>Reebok</v>
      </c>
      <c r="Q2068" s="2" t="s">
        <v>592</v>
      </c>
      <c r="R2068" s="2" t="str">
        <f>_xlfn.XLOOKUP(Table2[[#This Row],[Store_ID]],Table6[Store_ID],Table6[Store Name],"Not Found")</f>
        <v>TrendMart Shivamogga Outlet</v>
      </c>
      <c r="S2068" s="2">
        <f>_xlfn.XLOOKUP(Table2[[#This Row],[Store_ID]],Table6[Store_ID],Table6[Monthly Target],"Missing Target")</f>
        <v>800000</v>
      </c>
      <c r="T2068" s="2" t="str">
        <f>_xlfn.XLOOKUP(Table2[[#This Row],[Store_ID]],Table6[Store_ID],Table6[Region],"Not Found")</f>
        <v>South Zone 2</v>
      </c>
      <c r="U2068" s="2" t="s">
        <v>43</v>
      </c>
      <c r="V2068" s="2" t="str">
        <f>_xlfn.XLOOKUP(Table2[[#This Row],[Employee_ID]],Table5[Employee_ID],Table5[Employee Name],"Not Found")</f>
        <v>Meena Krishnan</v>
      </c>
      <c r="W2068" s="2">
        <v>1</v>
      </c>
      <c r="X2068" s="2">
        <v>1680.37</v>
      </c>
      <c r="Y2068" s="2">
        <v>0</v>
      </c>
      <c r="Z2068" s="2">
        <v>0</v>
      </c>
      <c r="AA2068" s="2">
        <v>12</v>
      </c>
      <c r="AB2068" s="2">
        <v>201.64</v>
      </c>
      <c r="AC2068" s="2">
        <v>1882.01</v>
      </c>
      <c r="AD2068" s="2">
        <v>1140.9000000000001</v>
      </c>
      <c r="AE2068" s="2">
        <f t="shared" si="68"/>
        <v>539.46999999999991</v>
      </c>
      <c r="AF2068" s="2" t="s">
        <v>69</v>
      </c>
      <c r="AG2068" s="42">
        <f>IFERROR(Table2[[#This Row],[Profit]]/Table2[[#This Row],[Sales Amount]],0)</f>
        <v>0.28664566075631898</v>
      </c>
      <c r="AH2068" s="2" t="str">
        <f>TRIM(Table2[[#This Row],[Payment Modee]])</f>
        <v>Cash</v>
      </c>
      <c r="AI2068" s="2" t="s">
        <v>36</v>
      </c>
      <c r="AJ2068" s="2" t="s">
        <v>27</v>
      </c>
      <c r="AK2068" s="2" t="s">
        <v>1538</v>
      </c>
      <c r="AL2068" s="16" t="str">
        <f>IF(HOUR(Table2[[#This Row],[Order Time]])&lt;12,"Morning",IF(HOUR(Table2[[#This Row],[Order Time]])&lt;17,"Afternoon",IF(HOUR(Table2[[#This Row],[Order Time]])&lt;21,"Evening","Night")))</f>
        <v>Afternoon</v>
      </c>
      <c r="AM2068" s="16" t="s">
        <v>29</v>
      </c>
    </row>
    <row r="2069" spans="1:39" x14ac:dyDescent="0.25">
      <c r="A2069" s="13" t="s">
        <v>3936</v>
      </c>
      <c r="B2069" s="4">
        <v>45675</v>
      </c>
      <c r="C2069" s="2">
        <f>YEAR(Table2[[#This Row],[Invoice Date]])</f>
        <v>2025</v>
      </c>
      <c r="D2069" s="2" t="str">
        <f>TEXT(Table2[[#This Row],[Invoice Date]],"mmm")</f>
        <v>Jan</v>
      </c>
      <c r="E2069" s="2" t="str">
        <f>Table2[[#This Row],[Store_ID]]&amp;"-"&amp;Table2[[#This Row],[Year]]&amp;"-"&amp;Table2[[#This Row],[Month]]</f>
        <v>STR038-2025-Jan</v>
      </c>
      <c r="F2069" s="2" t="s">
        <v>1758</v>
      </c>
      <c r="G2069" s="2" t="str">
        <f>_xlfn.XLOOKUP(Table2[[#This Row],[Customer_ID]],Table3[Customer_ID],Table3[Customer Name],"Not Found")</f>
        <v>Devraj Iyengar</v>
      </c>
      <c r="H2069" s="2" t="str">
        <f>_xlfn.XLOOKUP(Table2[[#This Row],[Customer_ID]],Table3[Customer_ID],Table3[Gender],"Female")</f>
        <v>Male</v>
      </c>
      <c r="I2069" s="2" t="str">
        <f>_xlfn.XLOOKUP(Table2[[#This Row],[Customer_ID]],Table3[Customer_ID],Table3[City],"Missing Memebership")</f>
        <v>Davanagere</v>
      </c>
      <c r="J2069" s="2" t="str">
        <f>_xlfn.XLOOKUP(Table2[[#This Row],[Customer_ID]],Table3[Customer_ID],Table3[State],"Karnataka")</f>
        <v>Karnataka</v>
      </c>
      <c r="K2069" s="2" t="str">
        <f>_xlfn.XLOOKUP(Table2[[#This Row],[Customer_ID]],Table3[Customer_ID],Table3[Membership],"Regular")</f>
        <v>Gold</v>
      </c>
      <c r="L2069" s="2" t="s">
        <v>515</v>
      </c>
      <c r="M2069" s="2" t="str">
        <f>_xlfn.XLOOKUP(Table2[[#This Row],[Product_ID]],Table4[Product_ID],Table4[Product_Name],"Not Found")</f>
        <v>Global Desi Earrings Green</v>
      </c>
      <c r="N2069" s="2" t="str">
        <f>_xlfn.XLOOKUP(Table2[[#This Row],[Product_ID]],Table4[Product_ID],Table4[Category],"Not Found")</f>
        <v>Jewellery</v>
      </c>
      <c r="O2069" s="2" t="str">
        <f>_xlfn.XLOOKUP(Table2[[#This Row],[Product_ID]],Table4[Product_ID],Table4[Subcategory],"Not Found")</f>
        <v>Earrings</v>
      </c>
      <c r="P2069" s="2" t="str">
        <f>_xlfn.XLOOKUP(Table2[[#This Row],[Product_ID]],Table4[Product_ID],Table4[Brand],"Missing Brand")</f>
        <v>Global Desi</v>
      </c>
      <c r="Q2069" s="2" t="s">
        <v>890</v>
      </c>
      <c r="R2069" s="2" t="str">
        <f>_xlfn.XLOOKUP(Table2[[#This Row],[Store_ID]],Table6[Store_ID],Table6[Store Name],"Not Found")</f>
        <v>TrendMart Tumakuru Standard</v>
      </c>
      <c r="S2069" s="2">
        <f>_xlfn.XLOOKUP(Table2[[#This Row],[Store_ID]],Table6[Store_ID],Table6[Monthly Target],"Missing Target")</f>
        <v>1500000</v>
      </c>
      <c r="T2069" s="2" t="str">
        <f>_xlfn.XLOOKUP(Table2[[#This Row],[Store_ID]],Table6[Store_ID],Table6[Region],"Not Found")</f>
        <v>South Zone 2</v>
      </c>
      <c r="U2069" s="2" t="s">
        <v>330</v>
      </c>
      <c r="V2069" s="2" t="str">
        <f>_xlfn.XLOOKUP(Table2[[#This Row],[Employee_ID]],Table5[Employee_ID],Table5[Employee Name],"Not Found")</f>
        <v>Malini Gowda</v>
      </c>
      <c r="W2069" s="2">
        <v>2</v>
      </c>
      <c r="X2069" s="2">
        <v>6762.64</v>
      </c>
      <c r="Y2069" s="2">
        <v>5</v>
      </c>
      <c r="Z2069" s="2">
        <v>676.26</v>
      </c>
      <c r="AA2069" s="2">
        <v>3</v>
      </c>
      <c r="AB2069" s="2">
        <v>385.47</v>
      </c>
      <c r="AC2069" s="2">
        <v>13234.49</v>
      </c>
      <c r="AD2069" s="2">
        <v>9734.42</v>
      </c>
      <c r="AE2069" s="2">
        <f t="shared" si="68"/>
        <v>3114.5999999999995</v>
      </c>
      <c r="AF2069" s="2" t="s">
        <v>56</v>
      </c>
      <c r="AG2069" s="42">
        <f>IFERROR(Table2[[#This Row],[Profit]]/Table2[[#This Row],[Sales Amount]],0)</f>
        <v>0.23533963152339074</v>
      </c>
      <c r="AH2069" s="2" t="str">
        <f>TRIM(Table2[[#This Row],[Payment Modee]])</f>
        <v>Credit Card</v>
      </c>
      <c r="AI2069" s="2" t="s">
        <v>26</v>
      </c>
      <c r="AJ2069" s="2" t="s">
        <v>27</v>
      </c>
      <c r="AK2069" s="2" t="s">
        <v>3937</v>
      </c>
      <c r="AL2069" s="16" t="str">
        <f>IF(HOUR(Table2[[#This Row],[Order Time]])&lt;12,"Morning",IF(HOUR(Table2[[#This Row],[Order Time]])&lt;17,"Afternoon",IF(HOUR(Table2[[#This Row],[Order Time]])&lt;21,"Evening","Night")))</f>
        <v>Evening</v>
      </c>
      <c r="AM2069" s="16" t="s">
        <v>38</v>
      </c>
    </row>
    <row r="2070" spans="1:39" x14ac:dyDescent="0.25">
      <c r="A2070" s="13" t="s">
        <v>3938</v>
      </c>
      <c r="B2070" s="4">
        <v>45571</v>
      </c>
      <c r="C2070" s="2">
        <f>YEAR(Table2[[#This Row],[Invoice Date]])</f>
        <v>2024</v>
      </c>
      <c r="D2070" s="2" t="str">
        <f>TEXT(Table2[[#This Row],[Invoice Date]],"mmm")</f>
        <v>Oct</v>
      </c>
      <c r="E2070" s="2" t="str">
        <f>Table2[[#This Row],[Store_ID]]&amp;"-"&amp;Table2[[#This Row],[Year]]&amp;"-"&amp;Table2[[#This Row],[Month]]</f>
        <v>STR037-2024-Oct</v>
      </c>
      <c r="F2070" s="2" t="s">
        <v>1633</v>
      </c>
      <c r="G2070" s="2" t="str">
        <f>_xlfn.XLOOKUP(Table2[[#This Row],[Customer_ID]],Table3[Customer_ID],Table3[Customer Name],"Not Found")</f>
        <v>Pranav Singh</v>
      </c>
      <c r="H2070" s="2" t="str">
        <f>_xlfn.XLOOKUP(Table2[[#This Row],[Customer_ID]],Table3[Customer_ID],Table3[Gender],"Female")</f>
        <v>Male</v>
      </c>
      <c r="I2070" s="2" t="str">
        <f>_xlfn.XLOOKUP(Table2[[#This Row],[Customer_ID]],Table3[Customer_ID],Table3[City],"Missing Memebership")</f>
        <v>Mysuru</v>
      </c>
      <c r="J2070" s="2" t="str">
        <f>_xlfn.XLOOKUP(Table2[[#This Row],[Customer_ID]],Table3[Customer_ID],Table3[State],"Karnataka")</f>
        <v>Karnataka</v>
      </c>
      <c r="K2070" s="2" t="str">
        <f>_xlfn.XLOOKUP(Table2[[#This Row],[Customer_ID]],Table3[Customer_ID],Table3[Membership],"Regular")</f>
        <v>Silver</v>
      </c>
      <c r="L2070" s="2" t="s">
        <v>1022</v>
      </c>
      <c r="M2070" s="2" t="str">
        <f>_xlfn.XLOOKUP(Table2[[#This Row],[Product_ID]],Table4[Product_ID],Table4[Product_Name],"Not Found")</f>
        <v>Sparx Georgette Saree Purple</v>
      </c>
      <c r="N2070" s="2" t="str">
        <f>_xlfn.XLOOKUP(Table2[[#This Row],[Product_ID]],Table4[Product_ID],Table4[Category],"Not Found")</f>
        <v>Women Sarees</v>
      </c>
      <c r="O2070" s="2" t="str">
        <f>_xlfn.XLOOKUP(Table2[[#This Row],[Product_ID]],Table4[Product_ID],Table4[Subcategory],"Not Found")</f>
        <v>Georgette Saree</v>
      </c>
      <c r="P2070" s="2" t="str">
        <f>_xlfn.XLOOKUP(Table2[[#This Row],[Product_ID]],Table4[Product_ID],Table4[Brand],"Missing Brand")</f>
        <v>Sparx</v>
      </c>
      <c r="Q2070" s="2" t="s">
        <v>23</v>
      </c>
      <c r="R2070" s="2" t="str">
        <f>_xlfn.XLOOKUP(Table2[[#This Row],[Store_ID]],Table6[Store_ID],Table6[Store Name],"Not Found")</f>
        <v>TrendMart Vijayawada High Street</v>
      </c>
      <c r="S2070" s="2">
        <f>_xlfn.XLOOKUP(Table2[[#This Row],[Store_ID]],Table6[Store_ID],Table6[Monthly Target],"Missing Target")</f>
        <v>1000000</v>
      </c>
      <c r="T2070" s="2" t="str">
        <f>_xlfn.XLOOKUP(Table2[[#This Row],[Store_ID]],Table6[Store_ID],Table6[Region],"Not Found")</f>
        <v>South Zone 3</v>
      </c>
      <c r="U2070" s="2" t="s">
        <v>159</v>
      </c>
      <c r="V2070" s="2" t="str">
        <f>_xlfn.XLOOKUP(Table2[[#This Row],[Employee_ID]],Table5[Employee_ID],Table5[Employee Name],"Not Found")</f>
        <v>Venkat Sharma</v>
      </c>
      <c r="W2070" s="2">
        <v>3</v>
      </c>
      <c r="X2070" s="2">
        <v>3691</v>
      </c>
      <c r="Y2070" s="2">
        <v>20</v>
      </c>
      <c r="Z2070" s="2">
        <v>2214.6</v>
      </c>
      <c r="AA2070" s="2">
        <v>12</v>
      </c>
      <c r="AB2070" s="2">
        <v>1063.01</v>
      </c>
      <c r="AC2070" s="2">
        <v>9921.41</v>
      </c>
      <c r="AD2070" s="2">
        <v>8196.93</v>
      </c>
      <c r="AE2070" s="2">
        <f t="shared" si="68"/>
        <v>661.46999999999957</v>
      </c>
      <c r="AF2070" s="2" t="s">
        <v>136</v>
      </c>
      <c r="AG2070" s="42">
        <f>IFERROR(Table2[[#This Row],[Profit]]/Table2[[#This Row],[Sales Amount]],0)</f>
        <v>6.6670967130679978E-2</v>
      </c>
      <c r="AH2070" s="2" t="str">
        <f>TRIM(Table2[[#This Row],[Payment Modee]])</f>
        <v>EMI</v>
      </c>
      <c r="AI2070" s="2" t="s">
        <v>36</v>
      </c>
      <c r="AJ2070" s="2" t="s">
        <v>27</v>
      </c>
      <c r="AK2070" s="2" t="s">
        <v>3221</v>
      </c>
      <c r="AL2070" s="16" t="str">
        <f>IF(HOUR(Table2[[#This Row],[Order Time]])&lt;12,"Morning",IF(HOUR(Table2[[#This Row],[Order Time]])&lt;17,"Afternoon",IF(HOUR(Table2[[#This Row],[Order Time]])&lt;21,"Evening","Night")))</f>
        <v>Evening</v>
      </c>
      <c r="AM2070" s="16" t="s">
        <v>38</v>
      </c>
    </row>
    <row r="2071" spans="1:39" x14ac:dyDescent="0.25">
      <c r="A2071" s="13" t="s">
        <v>3939</v>
      </c>
      <c r="B2071" s="4">
        <v>45409</v>
      </c>
      <c r="C2071" s="2">
        <f>YEAR(Table2[[#This Row],[Invoice Date]])</f>
        <v>2024</v>
      </c>
      <c r="D2071" s="2" t="str">
        <f>TEXT(Table2[[#This Row],[Invoice Date]],"mmm")</f>
        <v>Apr</v>
      </c>
      <c r="E2071" s="2" t="str">
        <f>Table2[[#This Row],[Store_ID]]&amp;"-"&amp;Table2[[#This Row],[Year]]&amp;"-"&amp;Table2[[#This Row],[Month]]</f>
        <v>STR037-2024-Apr</v>
      </c>
      <c r="F2071" s="2" t="s">
        <v>862</v>
      </c>
      <c r="G2071" s="2" t="str">
        <f>_xlfn.XLOOKUP(Table2[[#This Row],[Customer_ID]],Table3[Customer_ID],Table3[Customer Name],"Not Found")</f>
        <v>Malathi Naidu</v>
      </c>
      <c r="H2071" s="2" t="str">
        <f>_xlfn.XLOOKUP(Table2[[#This Row],[Customer_ID]],Table3[Customer_ID],Table3[Gender],"Female")</f>
        <v>Female</v>
      </c>
      <c r="I2071" s="2" t="str">
        <f>_xlfn.XLOOKUP(Table2[[#This Row],[Customer_ID]],Table3[Customer_ID],Table3[City],"Missing Memebership")</f>
        <v>Tiruchirappalli</v>
      </c>
      <c r="J2071" s="2" t="str">
        <f>_xlfn.XLOOKUP(Table2[[#This Row],[Customer_ID]],Table3[Customer_ID],Table3[State],"Karnataka")</f>
        <v>Tamil Nadu</v>
      </c>
      <c r="K2071" s="2" t="str">
        <f>_xlfn.XLOOKUP(Table2[[#This Row],[Customer_ID]],Table3[Customer_ID],Table3[Membership],"Regular")</f>
        <v>Silver</v>
      </c>
      <c r="L2071" s="2" t="s">
        <v>53</v>
      </c>
      <c r="M2071" s="2" t="str">
        <f>_xlfn.XLOOKUP(Table2[[#This Row],[Product_ID]],Table4[Product_ID],Table4[Product_Name],"Not Found")</f>
        <v>Reebok Printed Kurti Wine</v>
      </c>
      <c r="N2071" s="2" t="str">
        <f>_xlfn.XLOOKUP(Table2[[#This Row],[Product_ID]],Table4[Product_ID],Table4[Category],"Not Found")</f>
        <v>Women Kurtis</v>
      </c>
      <c r="O2071" s="2" t="str">
        <f>_xlfn.XLOOKUP(Table2[[#This Row],[Product_ID]],Table4[Product_ID],Table4[Subcategory],"Not Found")</f>
        <v>Printed Kurti</v>
      </c>
      <c r="P2071" s="2" t="str">
        <f>_xlfn.XLOOKUP(Table2[[#This Row],[Product_ID]],Table4[Product_ID],Table4[Brand],"Missing Brand")</f>
        <v>Reebok</v>
      </c>
      <c r="Q2071" s="2" t="s">
        <v>23</v>
      </c>
      <c r="R2071" s="2" t="str">
        <f>_xlfn.XLOOKUP(Table2[[#This Row],[Store_ID]],Table6[Store_ID],Table6[Store Name],"Not Found")</f>
        <v>TrendMart Vijayawada High Street</v>
      </c>
      <c r="S2071" s="2">
        <f>_xlfn.XLOOKUP(Table2[[#This Row],[Store_ID]],Table6[Store_ID],Table6[Monthly Target],"Missing Target")</f>
        <v>1000000</v>
      </c>
      <c r="T2071" s="2" t="str">
        <f>_xlfn.XLOOKUP(Table2[[#This Row],[Store_ID]],Table6[Store_ID],Table6[Region],"Not Found")</f>
        <v>South Zone 3</v>
      </c>
      <c r="U2071" s="2" t="s">
        <v>181</v>
      </c>
      <c r="V2071" s="2" t="str">
        <f>_xlfn.XLOOKUP(Table2[[#This Row],[Employee_ID]],Table5[Employee_ID],Table5[Employee Name],"Not Found")</f>
        <v>Dhruv Mishra</v>
      </c>
      <c r="W2071" s="2">
        <v>1</v>
      </c>
      <c r="X2071" s="2">
        <v>944.14</v>
      </c>
      <c r="Y2071" s="2">
        <v>15</v>
      </c>
      <c r="Z2071" s="2">
        <v>141.62</v>
      </c>
      <c r="AA2071" s="2">
        <v>5</v>
      </c>
      <c r="AB2071" s="2">
        <v>40.130000000000003</v>
      </c>
      <c r="AC2071" s="2">
        <v>842.65</v>
      </c>
      <c r="AD2071" s="2">
        <v>539.76</v>
      </c>
      <c r="AE2071" s="2">
        <f t="shared" si="68"/>
        <v>262.76</v>
      </c>
      <c r="AF2071" s="2" t="s">
        <v>35</v>
      </c>
      <c r="AG2071" s="42">
        <f>IFERROR(Table2[[#This Row],[Profit]]/Table2[[#This Row],[Sales Amount]],0)</f>
        <v>0.31182578769358571</v>
      </c>
      <c r="AH2071" s="2" t="str">
        <f>TRIM(Table2[[#This Row],[Payment Modee]])</f>
        <v>Debit Card</v>
      </c>
      <c r="AI2071" s="2" t="s">
        <v>36</v>
      </c>
      <c r="AJ2071" s="2" t="s">
        <v>27</v>
      </c>
      <c r="AK2071" s="2" t="s">
        <v>3281</v>
      </c>
      <c r="AL2071" s="16" t="str">
        <f>IF(HOUR(Table2[[#This Row],[Order Time]])&lt;12,"Morning",IF(HOUR(Table2[[#This Row],[Order Time]])&lt;17,"Afternoon",IF(HOUR(Table2[[#This Row],[Order Time]])&lt;21,"Evening","Night")))</f>
        <v>Afternoon</v>
      </c>
      <c r="AM2071" s="16" t="s">
        <v>38</v>
      </c>
    </row>
    <row r="2072" spans="1:39" x14ac:dyDescent="0.25">
      <c r="A2072" s="13" t="s">
        <v>3940</v>
      </c>
      <c r="B2072" s="4">
        <v>45672</v>
      </c>
      <c r="C2072" s="2">
        <f>YEAR(Table2[[#This Row],[Invoice Date]])</f>
        <v>2025</v>
      </c>
      <c r="D2072" s="2" t="str">
        <f>TEXT(Table2[[#This Row],[Invoice Date]],"mmm")</f>
        <v>Jan</v>
      </c>
      <c r="E2072" s="2" t="str">
        <f>Table2[[#This Row],[Store_ID]]&amp;"-"&amp;Table2[[#This Row],[Year]]&amp;"-"&amp;Table2[[#This Row],[Month]]</f>
        <v>STR096-2025-Jan</v>
      </c>
      <c r="F2072" s="2" t="s">
        <v>1453</v>
      </c>
      <c r="G2072" s="2" t="str">
        <f>_xlfn.XLOOKUP(Table2[[#This Row],[Customer_ID]],Table3[Customer_ID],Table3[Customer Name],"Not Found")</f>
        <v>Yogesh Venkatesan</v>
      </c>
      <c r="H2072" s="2" t="str">
        <f>_xlfn.XLOOKUP(Table2[[#This Row],[Customer_ID]],Table3[Customer_ID],Table3[Gender],"Female")</f>
        <v>Male</v>
      </c>
      <c r="I2072" s="2" t="str">
        <f>_xlfn.XLOOKUP(Table2[[#This Row],[Customer_ID]],Table3[Customer_ID],Table3[City],"Missing Memebership")</f>
        <v>Thrissur</v>
      </c>
      <c r="J2072" s="2" t="str">
        <f>_xlfn.XLOOKUP(Table2[[#This Row],[Customer_ID]],Table3[Customer_ID],Table3[State],"Karnataka")</f>
        <v>Kerala</v>
      </c>
      <c r="K2072" s="2" t="str">
        <f>_xlfn.XLOOKUP(Table2[[#This Row],[Customer_ID]],Table3[Customer_ID],Table3[Membership],"Regular")</f>
        <v>Regular</v>
      </c>
      <c r="L2072" s="2" t="s">
        <v>1112</v>
      </c>
      <c r="M2072" s="2" t="str">
        <f>_xlfn.XLOOKUP(Table2[[#This Row],[Product_ID]],Table4[Product_ID],Table4[Product_Name],"Not Found")</f>
        <v>Fossil Digital Watch Maroon</v>
      </c>
      <c r="N2072" s="2" t="str">
        <f>_xlfn.XLOOKUP(Table2[[#This Row],[Product_ID]],Table4[Product_ID],Table4[Category],"Not Found")</f>
        <v>Watches</v>
      </c>
      <c r="O2072" s="2" t="str">
        <f>_xlfn.XLOOKUP(Table2[[#This Row],[Product_ID]],Table4[Product_ID],Table4[Subcategory],"Not Found")</f>
        <v>Digital Watch</v>
      </c>
      <c r="P2072" s="2" t="str">
        <f>_xlfn.XLOOKUP(Table2[[#This Row],[Product_ID]],Table4[Product_ID],Table4[Brand],"Missing Brand")</f>
        <v>Fossil</v>
      </c>
      <c r="Q2072" s="2" t="s">
        <v>375</v>
      </c>
      <c r="R2072" s="2" t="str">
        <f>_xlfn.XLOOKUP(Table2[[#This Row],[Store_ID]],Table6[Store_ID],Table6[Store Name],"Not Found")</f>
        <v>TrendMart Mangaluru Mall Kiosk</v>
      </c>
      <c r="S2072" s="2">
        <f>_xlfn.XLOOKUP(Table2[[#This Row],[Store_ID]],Table6[Store_ID],Table6[Monthly Target],"Missing Target")</f>
        <v>1500000</v>
      </c>
      <c r="T2072" s="2" t="str">
        <f>_xlfn.XLOOKUP(Table2[[#This Row],[Store_ID]],Table6[Store_ID],Table6[Region],"Not Found")</f>
        <v>South Zone 2</v>
      </c>
      <c r="U2072" s="2" t="s">
        <v>465</v>
      </c>
      <c r="V2072" s="2" t="str">
        <f>_xlfn.XLOOKUP(Table2[[#This Row],[Employee_ID]],Table5[Employee_ID],Table5[Employee Name],"Not Found")</f>
        <v>Vinod Hegde</v>
      </c>
      <c r="W2072" s="2">
        <v>1</v>
      </c>
      <c r="X2072" s="2">
        <v>2904.71</v>
      </c>
      <c r="Y2072" s="2">
        <v>20</v>
      </c>
      <c r="Z2072" s="2">
        <v>580.94000000000005</v>
      </c>
      <c r="AA2072" s="2">
        <v>12</v>
      </c>
      <c r="AB2072" s="2">
        <v>278.85000000000002</v>
      </c>
      <c r="AC2072" s="2">
        <v>2602.62</v>
      </c>
      <c r="AD2072" s="2">
        <v>2039.7</v>
      </c>
      <c r="AE2072" s="2">
        <f t="shared" si="68"/>
        <v>284.06999999999982</v>
      </c>
      <c r="AF2072" s="2" t="s">
        <v>25</v>
      </c>
      <c r="AG2072" s="42">
        <f>IFERROR(Table2[[#This Row],[Profit]]/Table2[[#This Row],[Sales Amount]],0)</f>
        <v>0.10914770500495648</v>
      </c>
      <c r="AH2072" s="2" t="str">
        <f>TRIM(Table2[[#This Row],[Payment Modee]])</f>
        <v>UPI</v>
      </c>
      <c r="AI2072" s="2" t="s">
        <v>26</v>
      </c>
      <c r="AJ2072" s="2" t="s">
        <v>27</v>
      </c>
      <c r="AK2072" s="2" t="s">
        <v>517</v>
      </c>
      <c r="AL2072" s="16" t="str">
        <f>IF(HOUR(Table2[[#This Row],[Order Time]])&lt;12,"Morning",IF(HOUR(Table2[[#This Row],[Order Time]])&lt;17,"Afternoon",IF(HOUR(Table2[[#This Row],[Order Time]])&lt;21,"Evening","Night")))</f>
        <v>Afternoon</v>
      </c>
      <c r="AM2072" s="16" t="s">
        <v>29</v>
      </c>
    </row>
    <row r="2073" spans="1:39" x14ac:dyDescent="0.25">
      <c r="A2073" s="13" t="s">
        <v>3941</v>
      </c>
      <c r="B2073" s="4">
        <v>45409</v>
      </c>
      <c r="C2073" s="2">
        <f>YEAR(Table2[[#This Row],[Invoice Date]])</f>
        <v>2024</v>
      </c>
      <c r="D2073" s="2" t="str">
        <f>TEXT(Table2[[#This Row],[Invoice Date]],"mmm")</f>
        <v>Apr</v>
      </c>
      <c r="E2073" s="2" t="str">
        <f>Table2[[#This Row],[Store_ID]]&amp;"-"&amp;Table2[[#This Row],[Year]]&amp;"-"&amp;Table2[[#This Row],[Month]]</f>
        <v>STR058-2024-Apr</v>
      </c>
      <c r="F2073" s="2" t="s">
        <v>235</v>
      </c>
      <c r="G2073" s="2" t="str">
        <f>_xlfn.XLOOKUP(Table2[[#This Row],[Customer_ID]],Table3[Customer_ID],Table3[Customer Name],"Not Found")</f>
        <v>Raghu Sundaram</v>
      </c>
      <c r="H2073" s="2" t="str">
        <f>_xlfn.XLOOKUP(Table2[[#This Row],[Customer_ID]],Table3[Customer_ID],Table3[Gender],"Female")</f>
        <v>Male</v>
      </c>
      <c r="I2073" s="2" t="str">
        <f>_xlfn.XLOOKUP(Table2[[#This Row],[Customer_ID]],Table3[Customer_ID],Table3[City],"Missing Memebership")</f>
        <v>Thiruvananthapuram</v>
      </c>
      <c r="J2073" s="2" t="str">
        <f>_xlfn.XLOOKUP(Table2[[#This Row],[Customer_ID]],Table3[Customer_ID],Table3[State],"Karnataka")</f>
        <v>Kerala</v>
      </c>
      <c r="K2073" s="2" t="str">
        <f>_xlfn.XLOOKUP(Table2[[#This Row],[Customer_ID]],Table3[Customer_ID],Table3[Membership],"Regular")</f>
        <v>Silver</v>
      </c>
      <c r="L2073" s="2" t="s">
        <v>1455</v>
      </c>
      <c r="M2073" s="2" t="str">
        <f>_xlfn.XLOOKUP(Table2[[#This Row],[Product_ID]],Table4[Product_ID],Table4[Product_Name],"Not Found")</f>
        <v>W for Woman Clutch Sky Blue</v>
      </c>
      <c r="N2073" s="2" t="str">
        <f>_xlfn.XLOOKUP(Table2[[#This Row],[Product_ID]],Table4[Product_ID],Table4[Category],"Not Found")</f>
        <v>Handbags</v>
      </c>
      <c r="O2073" s="2" t="str">
        <f>_xlfn.XLOOKUP(Table2[[#This Row],[Product_ID]],Table4[Product_ID],Table4[Subcategory],"Not Found")</f>
        <v>Clutch</v>
      </c>
      <c r="P2073" s="2" t="str">
        <f>_xlfn.XLOOKUP(Table2[[#This Row],[Product_ID]],Table4[Product_ID],Table4[Brand],"Missing Brand")</f>
        <v>W for Woman</v>
      </c>
      <c r="Q2073" s="2" t="s">
        <v>54</v>
      </c>
      <c r="R2073" s="2" t="str">
        <f>_xlfn.XLOOKUP(Table2[[#This Row],[Store_ID]],Table6[Store_ID],Table6[Store Name],"Not Found")</f>
        <v>TrendMart Thoothukudi Flagship</v>
      </c>
      <c r="S2073" s="2">
        <f>_xlfn.XLOOKUP(Table2[[#This Row],[Store_ID]],Table6[Store_ID],Table6[Monthly Target],"Missing Target")</f>
        <v>1200000</v>
      </c>
      <c r="T2073" s="2" t="str">
        <f>_xlfn.XLOOKUP(Table2[[#This Row],[Store_ID]],Table6[Store_ID],Table6[Region],"Not Found")</f>
        <v>South Zone 1</v>
      </c>
      <c r="U2073" s="2" t="s">
        <v>81</v>
      </c>
      <c r="V2073" s="2" t="str">
        <f>_xlfn.XLOOKUP(Table2[[#This Row],[Employee_ID]],Table5[Employee_ID],Table5[Employee Name],"Not Found")</f>
        <v>Charulatha Kumar</v>
      </c>
      <c r="W2073" s="2">
        <v>3</v>
      </c>
      <c r="X2073" s="2">
        <v>1013.95</v>
      </c>
      <c r="Y2073" s="2">
        <v>0</v>
      </c>
      <c r="Z2073" s="2">
        <v>0</v>
      </c>
      <c r="AA2073" s="2">
        <v>12</v>
      </c>
      <c r="AB2073" s="2">
        <v>365.02</v>
      </c>
      <c r="AC2073" s="2">
        <v>3406.87</v>
      </c>
      <c r="AD2073" s="2">
        <v>2087.0100000000002</v>
      </c>
      <c r="AE2073" s="2">
        <f t="shared" si="68"/>
        <v>954.83999999999969</v>
      </c>
      <c r="AF2073" s="2" t="s">
        <v>25</v>
      </c>
      <c r="AG2073" s="42">
        <f>IFERROR(Table2[[#This Row],[Profit]]/Table2[[#This Row],[Sales Amount]],0)</f>
        <v>0.28026898590201554</v>
      </c>
      <c r="AH2073" s="2" t="str">
        <f>TRIM(Table2[[#This Row],[Payment Modee]])</f>
        <v>UPI</v>
      </c>
      <c r="AI2073" s="2" t="s">
        <v>36</v>
      </c>
      <c r="AJ2073" s="2" t="s">
        <v>27</v>
      </c>
      <c r="AK2073" s="2" t="s">
        <v>577</v>
      </c>
      <c r="AL2073" s="16" t="str">
        <f>IF(HOUR(Table2[[#This Row],[Order Time]])&lt;12,"Morning",IF(HOUR(Table2[[#This Row],[Order Time]])&lt;17,"Afternoon",IF(HOUR(Table2[[#This Row],[Order Time]])&lt;21,"Evening","Night")))</f>
        <v>Afternoon</v>
      </c>
      <c r="AM2073" s="16" t="s">
        <v>38</v>
      </c>
    </row>
    <row r="2074" spans="1:39" x14ac:dyDescent="0.25">
      <c r="A2074" s="13" t="s">
        <v>3942</v>
      </c>
      <c r="B2074" s="4">
        <v>45583</v>
      </c>
      <c r="C2074" s="2">
        <f>YEAR(Table2[[#This Row],[Invoice Date]])</f>
        <v>2024</v>
      </c>
      <c r="D2074" s="2" t="str">
        <f>TEXT(Table2[[#This Row],[Invoice Date]],"mmm")</f>
        <v>Oct</v>
      </c>
      <c r="E2074" s="2" t="str">
        <f>Table2[[#This Row],[Store_ID]]&amp;"-"&amp;Table2[[#This Row],[Year]]&amp;"-"&amp;Table2[[#This Row],[Month]]</f>
        <v>STR096-2024-Oct</v>
      </c>
      <c r="F2074" s="2" t="s">
        <v>1537</v>
      </c>
      <c r="G2074" s="2" t="str">
        <f>_xlfn.XLOOKUP(Table2[[#This Row],[Customer_ID]],Table3[Customer_ID],Table3[Customer Name],"Not Found")</f>
        <v>Girish Chettiar</v>
      </c>
      <c r="H2074" s="2" t="str">
        <f>_xlfn.XLOOKUP(Table2[[#This Row],[Customer_ID]],Table3[Customer_ID],Table3[Gender],"Female")</f>
        <v>Male</v>
      </c>
      <c r="I2074" s="2" t="str">
        <f>_xlfn.XLOOKUP(Table2[[#This Row],[Customer_ID]],Table3[Customer_ID],Table3[City],"Missing Memebership")</f>
        <v>Khammam</v>
      </c>
      <c r="J2074" s="2" t="str">
        <f>_xlfn.XLOOKUP(Table2[[#This Row],[Customer_ID]],Table3[Customer_ID],Table3[State],"Karnataka")</f>
        <v>Telangana</v>
      </c>
      <c r="K2074" s="2" t="str">
        <f>_xlfn.XLOOKUP(Table2[[#This Row],[Customer_ID]],Table3[Customer_ID],Table3[Membership],"Regular")</f>
        <v>Regular</v>
      </c>
      <c r="L2074" s="2" t="s">
        <v>979</v>
      </c>
      <c r="M2074" s="2" t="str">
        <f>_xlfn.XLOOKUP(Table2[[#This Row],[Product_ID]],Table4[Product_ID],Table4[Product_Name],"Not Found")</f>
        <v>Metro Shoes Straight Kurti Green</v>
      </c>
      <c r="N2074" s="2" t="str">
        <f>_xlfn.XLOOKUP(Table2[[#This Row],[Product_ID]],Table4[Product_ID],Table4[Category],"Not Found")</f>
        <v>Women Kurtis</v>
      </c>
      <c r="O2074" s="2" t="str">
        <f>_xlfn.XLOOKUP(Table2[[#This Row],[Product_ID]],Table4[Product_ID],Table4[Subcategory],"Not Found")</f>
        <v>Straight Kurti</v>
      </c>
      <c r="P2074" s="2" t="str">
        <f>_xlfn.XLOOKUP(Table2[[#This Row],[Product_ID]],Table4[Product_ID],Table4[Brand],"Missing Brand")</f>
        <v>Metro Shoes</v>
      </c>
      <c r="Q2074" s="2" t="s">
        <v>375</v>
      </c>
      <c r="R2074" s="2" t="str">
        <f>_xlfn.XLOOKUP(Table2[[#This Row],[Store_ID]],Table6[Store_ID],Table6[Store Name],"Not Found")</f>
        <v>TrendMart Mangaluru Mall Kiosk</v>
      </c>
      <c r="S2074" s="2">
        <f>_xlfn.XLOOKUP(Table2[[#This Row],[Store_ID]],Table6[Store_ID],Table6[Monthly Target],"Missing Target")</f>
        <v>1500000</v>
      </c>
      <c r="T2074" s="2" t="str">
        <f>_xlfn.XLOOKUP(Table2[[#This Row],[Store_ID]],Table6[Store_ID],Table6[Region],"Not Found")</f>
        <v>South Zone 2</v>
      </c>
      <c r="U2074" s="2" t="s">
        <v>68</v>
      </c>
      <c r="V2074" s="2" t="str">
        <f>_xlfn.XLOOKUP(Table2[[#This Row],[Employee_ID]],Table5[Employee_ID],Table5[Employee Name],"Not Found")</f>
        <v>Praveen Gupta</v>
      </c>
      <c r="W2074" s="2">
        <v>1</v>
      </c>
      <c r="X2074" s="2">
        <v>845.02</v>
      </c>
      <c r="Y2074" s="2">
        <v>5</v>
      </c>
      <c r="Z2074" s="2">
        <v>42.25</v>
      </c>
      <c r="AA2074" s="2">
        <v>5</v>
      </c>
      <c r="AB2074" s="2">
        <v>40.14</v>
      </c>
      <c r="AC2074" s="2">
        <v>842.91</v>
      </c>
      <c r="AD2074" s="2">
        <v>599.28</v>
      </c>
      <c r="AE2074" s="2">
        <f t="shared" si="68"/>
        <v>203.49</v>
      </c>
      <c r="AF2074" s="2" t="s">
        <v>25</v>
      </c>
      <c r="AG2074" s="42">
        <f>IFERROR(Table2[[#This Row],[Profit]]/Table2[[#This Row],[Sales Amount]],0)</f>
        <v>0.24141367405772859</v>
      </c>
      <c r="AH2074" s="2" t="str">
        <f>TRIM(Table2[[#This Row],[Payment Modee]])</f>
        <v>UPI</v>
      </c>
      <c r="AI2074" s="2" t="s">
        <v>26</v>
      </c>
      <c r="AJ2074" s="2" t="s">
        <v>27</v>
      </c>
      <c r="AK2074" s="2" t="s">
        <v>274</v>
      </c>
      <c r="AL2074" s="16" t="str">
        <f>IF(HOUR(Table2[[#This Row],[Order Time]])&lt;12,"Morning",IF(HOUR(Table2[[#This Row],[Order Time]])&lt;17,"Afternoon",IF(HOUR(Table2[[#This Row],[Order Time]])&lt;21,"Evening","Night")))</f>
        <v>Afternoon</v>
      </c>
      <c r="AM2074" s="16" t="s">
        <v>29</v>
      </c>
    </row>
    <row r="2075" spans="1:39" x14ac:dyDescent="0.25">
      <c r="A2075" s="13" t="s">
        <v>3943</v>
      </c>
      <c r="B2075" s="4">
        <v>45708</v>
      </c>
      <c r="C2075" s="2">
        <f>YEAR(Table2[[#This Row],[Invoice Date]])</f>
        <v>2025</v>
      </c>
      <c r="D2075" s="2" t="str">
        <f>TEXT(Table2[[#This Row],[Invoice Date]],"mmm")</f>
        <v>Feb</v>
      </c>
      <c r="E2075" s="2" t="str">
        <f>Table2[[#This Row],[Store_ID]]&amp;"-"&amp;Table2[[#This Row],[Year]]&amp;"-"&amp;Table2[[#This Row],[Month]]</f>
        <v>STR011-2025-Feb</v>
      </c>
      <c r="F2075" s="2" t="s">
        <v>2955</v>
      </c>
      <c r="G2075" s="2" t="str">
        <f>_xlfn.XLOOKUP(Table2[[#This Row],[Customer_ID]],Table3[Customer_ID],Table3[Customer Name],"Not Found")</f>
        <v>Vasanthi Subramaniam</v>
      </c>
      <c r="H2075" s="2" t="str">
        <f>_xlfn.XLOOKUP(Table2[[#This Row],[Customer_ID]],Table3[Customer_ID],Table3[Gender],"Female")</f>
        <v>Female</v>
      </c>
      <c r="I2075" s="2" t="str">
        <f>_xlfn.XLOOKUP(Table2[[#This Row],[Customer_ID]],Table3[Customer_ID],Table3[City],"Missing Memebership")</f>
        <v>Tirupati</v>
      </c>
      <c r="J2075" s="2" t="str">
        <f>_xlfn.XLOOKUP(Table2[[#This Row],[Customer_ID]],Table3[Customer_ID],Table3[State],"Karnataka")</f>
        <v>Andhra Pradesh</v>
      </c>
      <c r="K2075" s="2" t="str">
        <f>_xlfn.XLOOKUP(Table2[[#This Row],[Customer_ID]],Table3[Customer_ID],Table3[Membership],"Regular")</f>
        <v>Silver</v>
      </c>
      <c r="L2075" s="2" t="s">
        <v>1768</v>
      </c>
      <c r="M2075" s="2" t="str">
        <f>_xlfn.XLOOKUP(Table2[[#This Row],[Product_ID]],Table4[Product_ID],Table4[Product_Name],"Not Found")</f>
        <v>Sonata Printed Saree Peach</v>
      </c>
      <c r="N2075" s="2" t="str">
        <f>_xlfn.XLOOKUP(Table2[[#This Row],[Product_ID]],Table4[Product_ID],Table4[Category],"Not Found")</f>
        <v>Women Sarees</v>
      </c>
      <c r="O2075" s="2" t="str">
        <f>_xlfn.XLOOKUP(Table2[[#This Row],[Product_ID]],Table4[Product_ID],Table4[Subcategory],"Not Found")</f>
        <v>Printed Saree</v>
      </c>
      <c r="P2075" s="2" t="str">
        <f>_xlfn.XLOOKUP(Table2[[#This Row],[Product_ID]],Table4[Product_ID],Table4[Brand],"Missing Brand")</f>
        <v>Sonata</v>
      </c>
      <c r="Q2075" s="2" t="s">
        <v>42</v>
      </c>
      <c r="R2075" s="2" t="str">
        <f>_xlfn.XLOOKUP(Table2[[#This Row],[Store_ID]],Table6[Store_ID],Table6[Store Name],"Not Found")</f>
        <v>TrendMart Tirupati Standard</v>
      </c>
      <c r="S2075" s="2">
        <f>_xlfn.XLOOKUP(Table2[[#This Row],[Store_ID]],Table6[Store_ID],Table6[Monthly Target],"Missing Target")</f>
        <v>2000000</v>
      </c>
      <c r="T2075" s="2" t="str">
        <f>_xlfn.XLOOKUP(Table2[[#This Row],[Store_ID]],Table6[Store_ID],Table6[Region],"Not Found")</f>
        <v>South Zone 3</v>
      </c>
      <c r="U2075" s="2" t="s">
        <v>62</v>
      </c>
      <c r="V2075" s="2" t="str">
        <f>_xlfn.XLOOKUP(Table2[[#This Row],[Employee_ID]],Table5[Employee_ID],Table5[Employee Name],"Not Found")</f>
        <v>Rahul Krishnan</v>
      </c>
      <c r="W2075" s="2">
        <v>1</v>
      </c>
      <c r="X2075" s="2">
        <v>1663.88</v>
      </c>
      <c r="Y2075" s="2">
        <v>15</v>
      </c>
      <c r="Z2075" s="2">
        <v>249.58</v>
      </c>
      <c r="AA2075" s="2">
        <v>12</v>
      </c>
      <c r="AB2075" s="2">
        <v>169.72</v>
      </c>
      <c r="AC2075" s="2">
        <v>1584.02</v>
      </c>
      <c r="AD2075" s="2">
        <v>1331.55</v>
      </c>
      <c r="AE2075" s="2">
        <f t="shared" si="68"/>
        <v>82.750000000000028</v>
      </c>
      <c r="AF2075" s="2" t="s">
        <v>69</v>
      </c>
      <c r="AG2075" s="42">
        <f>IFERROR(Table2[[#This Row],[Profit]]/Table2[[#This Row],[Sales Amount]],0)</f>
        <v>5.2240502013863481E-2</v>
      </c>
      <c r="AH2075" s="2" t="str">
        <f>TRIM(Table2[[#This Row],[Payment Modee]])</f>
        <v>Cash</v>
      </c>
      <c r="AI2075" s="2" t="s">
        <v>26</v>
      </c>
      <c r="AJ2075" s="2" t="s">
        <v>27</v>
      </c>
      <c r="AK2075" s="2" t="s">
        <v>766</v>
      </c>
      <c r="AL2075" s="16" t="str">
        <f>IF(HOUR(Table2[[#This Row],[Order Time]])&lt;12,"Morning",IF(HOUR(Table2[[#This Row],[Order Time]])&lt;17,"Afternoon",IF(HOUR(Table2[[#This Row],[Order Time]])&lt;21,"Evening","Night")))</f>
        <v>Afternoon</v>
      </c>
      <c r="AM2075" s="16" t="s">
        <v>29</v>
      </c>
    </row>
    <row r="2076" spans="1:39" x14ac:dyDescent="0.25">
      <c r="A2076" s="13" t="s">
        <v>3944</v>
      </c>
      <c r="B2076" s="4">
        <v>45542</v>
      </c>
      <c r="C2076" s="2">
        <f>YEAR(Table2[[#This Row],[Invoice Date]])</f>
        <v>2024</v>
      </c>
      <c r="D2076" s="2" t="str">
        <f>TEXT(Table2[[#This Row],[Invoice Date]],"mmm")</f>
        <v>Sep</v>
      </c>
      <c r="E2076" s="2" t="str">
        <f>Table2[[#This Row],[Store_ID]]&amp;"-"&amp;Table2[[#This Row],[Year]]&amp;"-"&amp;Table2[[#This Row],[Month]]</f>
        <v>STR055-2024-Sep</v>
      </c>
      <c r="F2076" s="2" t="s">
        <v>2779</v>
      </c>
      <c r="G2076" s="2" t="str">
        <f>_xlfn.XLOOKUP(Table2[[#This Row],[Customer_ID]],Table3[Customer_ID],Table3[Customer Name],"Not Found")</f>
        <v>Kiran Gopalakrishnan</v>
      </c>
      <c r="H2076" s="2" t="str">
        <f>_xlfn.XLOOKUP(Table2[[#This Row],[Customer_ID]],Table3[Customer_ID],Table3[Gender],"Female")</f>
        <v>Male</v>
      </c>
      <c r="I2076" s="2" t="str">
        <f>_xlfn.XLOOKUP(Table2[[#This Row],[Customer_ID]],Table3[Customer_ID],Table3[City],"Missing Memebership")</f>
        <v>Hubballi</v>
      </c>
      <c r="J2076" s="2" t="str">
        <f>_xlfn.XLOOKUP(Table2[[#This Row],[Customer_ID]],Table3[Customer_ID],Table3[State],"Karnataka")</f>
        <v>Karnataka</v>
      </c>
      <c r="K2076" s="2" t="str">
        <f>_xlfn.XLOOKUP(Table2[[#This Row],[Customer_ID]],Table3[Customer_ID],Table3[Membership],"Regular")</f>
        <v>Regular</v>
      </c>
      <c r="L2076" s="2" t="s">
        <v>544</v>
      </c>
      <c r="M2076" s="2" t="str">
        <f>_xlfn.XLOOKUP(Table2[[#This Row],[Product_ID]],Table4[Product_ID],Table4[Product_Name],"Not Found")</f>
        <v>Flying Machine Sunglasses Teal</v>
      </c>
      <c r="N2076" s="2" t="str">
        <f>_xlfn.XLOOKUP(Table2[[#This Row],[Product_ID]],Table4[Product_ID],Table4[Category],"Not Found")</f>
        <v>Accessories</v>
      </c>
      <c r="O2076" s="2" t="str">
        <f>_xlfn.XLOOKUP(Table2[[#This Row],[Product_ID]],Table4[Product_ID],Table4[Subcategory],"Not Found")</f>
        <v>Sunglasses</v>
      </c>
      <c r="P2076" s="2" t="str">
        <f>_xlfn.XLOOKUP(Table2[[#This Row],[Product_ID]],Table4[Product_ID],Table4[Brand],"Missing Brand")</f>
        <v>Flying Machine</v>
      </c>
      <c r="Q2076" s="2" t="s">
        <v>390</v>
      </c>
      <c r="R2076" s="2" t="str">
        <f>_xlfn.XLOOKUP(Table2[[#This Row],[Store_ID]],Table6[Store_ID],Table6[Store Name],"Not Found")</f>
        <v>TrendMart Nellore High Street</v>
      </c>
      <c r="S2076" s="2">
        <f>_xlfn.XLOOKUP(Table2[[#This Row],[Store_ID]],Table6[Store_ID],Table6[Monthly Target],"Missing Target")</f>
        <v>1500000</v>
      </c>
      <c r="T2076" s="2" t="str">
        <f>_xlfn.XLOOKUP(Table2[[#This Row],[Store_ID]],Table6[Store_ID],Table6[Region],"Not Found")</f>
        <v>South Zone 3</v>
      </c>
      <c r="U2076" s="2" t="s">
        <v>81</v>
      </c>
      <c r="V2076" s="2" t="str">
        <f>_xlfn.XLOOKUP(Table2[[#This Row],[Employee_ID]],Table5[Employee_ID],Table5[Employee Name],"Not Found")</f>
        <v>Charulatha Kumar</v>
      </c>
      <c r="W2076" s="2">
        <v>4</v>
      </c>
      <c r="X2076" s="2">
        <v>315.19</v>
      </c>
      <c r="Y2076" s="2">
        <v>30</v>
      </c>
      <c r="Z2076" s="2">
        <v>378.23</v>
      </c>
      <c r="AA2076" s="2">
        <v>5</v>
      </c>
      <c r="AB2076" s="2">
        <v>44.13</v>
      </c>
      <c r="AC2076" s="2">
        <v>926.66</v>
      </c>
      <c r="AD2076" s="2">
        <v>687.6</v>
      </c>
      <c r="AE2076" s="2">
        <f t="shared" si="68"/>
        <v>194.92999999999995</v>
      </c>
      <c r="AF2076" s="2" t="s">
        <v>35</v>
      </c>
      <c r="AG2076" s="42">
        <f>IFERROR(Table2[[#This Row],[Profit]]/Table2[[#This Row],[Sales Amount]],0)</f>
        <v>0.21035762847214723</v>
      </c>
      <c r="AH2076" s="2" t="str">
        <f>TRIM(Table2[[#This Row],[Payment Modee]])</f>
        <v>Debit Card</v>
      </c>
      <c r="AI2076" s="2" t="s">
        <v>36</v>
      </c>
      <c r="AJ2076" s="2" t="s">
        <v>27</v>
      </c>
      <c r="AK2076" s="2" t="s">
        <v>2826</v>
      </c>
      <c r="AL2076" s="16" t="str">
        <f>IF(HOUR(Table2[[#This Row],[Order Time]])&lt;12,"Morning",IF(HOUR(Table2[[#This Row],[Order Time]])&lt;17,"Afternoon",IF(HOUR(Table2[[#This Row],[Order Time]])&lt;21,"Evening","Night")))</f>
        <v>Afternoon</v>
      </c>
      <c r="AM2076" s="16" t="s">
        <v>38</v>
      </c>
    </row>
    <row r="2077" spans="1:39" x14ac:dyDescent="0.25">
      <c r="A2077" s="13" t="s">
        <v>3945</v>
      </c>
      <c r="B2077" s="4">
        <v>45388</v>
      </c>
      <c r="C2077" s="2">
        <f>YEAR(Table2[[#This Row],[Invoice Date]])</f>
        <v>2024</v>
      </c>
      <c r="D2077" s="2" t="str">
        <f>TEXT(Table2[[#This Row],[Invoice Date]],"mmm")</f>
        <v>Apr</v>
      </c>
      <c r="E2077" s="2" t="str">
        <f>Table2[[#This Row],[Store_ID]]&amp;"-"&amp;Table2[[#This Row],[Year]]&amp;"-"&amp;Table2[[#This Row],[Month]]</f>
        <v>STR034-2024-Apr</v>
      </c>
      <c r="F2077" s="2" t="s">
        <v>1177</v>
      </c>
      <c r="G2077" s="2" t="str">
        <f>_xlfn.XLOOKUP(Table2[[#This Row],[Customer_ID]],Table3[Customer_ID],Table3[Customer Name],"Not Found")</f>
        <v>Yamini Prasad</v>
      </c>
      <c r="H2077" s="2" t="str">
        <f>_xlfn.XLOOKUP(Table2[[#This Row],[Customer_ID]],Table3[Customer_ID],Table3[Gender],"Female")</f>
        <v>Female</v>
      </c>
      <c r="I2077" s="2" t="str">
        <f>_xlfn.XLOOKUP(Table2[[#This Row],[Customer_ID]],Table3[Customer_ID],Table3[City],"Missing Memebership")</f>
        <v>Davanagere</v>
      </c>
      <c r="J2077" s="2" t="str">
        <f>_xlfn.XLOOKUP(Table2[[#This Row],[Customer_ID]],Table3[Customer_ID],Table3[State],"Karnataka")</f>
        <v>Karnataka</v>
      </c>
      <c r="K2077" s="2" t="str">
        <f>_xlfn.XLOOKUP(Table2[[#This Row],[Customer_ID]],Table3[Customer_ID],Table3[Membership],"Regular")</f>
        <v>Regular</v>
      </c>
      <c r="L2077" s="2" t="s">
        <v>1707</v>
      </c>
      <c r="M2077" s="2" t="str">
        <f>_xlfn.XLOOKUP(Table2[[#This Row],[Product_ID]],Table4[Product_ID],Table4[Product_Name],"Not Found")</f>
        <v>Louis Philippe Card Holder Mustard</v>
      </c>
      <c r="N2077" s="2" t="str">
        <f>_xlfn.XLOOKUP(Table2[[#This Row],[Product_ID]],Table4[Product_ID],Table4[Category],"Not Found")</f>
        <v>Wallets</v>
      </c>
      <c r="O2077" s="2" t="str">
        <f>_xlfn.XLOOKUP(Table2[[#This Row],[Product_ID]],Table4[Product_ID],Table4[Subcategory],"Not Found")</f>
        <v>Card Holder</v>
      </c>
      <c r="P2077" s="2" t="str">
        <f>_xlfn.XLOOKUP(Table2[[#This Row],[Product_ID]],Table4[Product_ID],Table4[Brand],"Missing Brand")</f>
        <v>Louis Philippe</v>
      </c>
      <c r="Q2077" s="2" t="s">
        <v>1572</v>
      </c>
      <c r="R2077" s="2" t="str">
        <f>_xlfn.XLOOKUP(Table2[[#This Row],[Store_ID]],Table6[Store_ID],Table6[Store Name],"Not Found")</f>
        <v>TrendMart Warangal Standard</v>
      </c>
      <c r="S2077" s="2">
        <f>_xlfn.XLOOKUP(Table2[[#This Row],[Store_ID]],Table6[Store_ID],Table6[Monthly Target],"Missing Target")</f>
        <v>1200000</v>
      </c>
      <c r="T2077" s="2" t="str">
        <f>_xlfn.XLOOKUP(Table2[[#This Row],[Store_ID]],Table6[Store_ID],Table6[Region],"Not Found")</f>
        <v>South Zone 2</v>
      </c>
      <c r="U2077" s="2" t="s">
        <v>147</v>
      </c>
      <c r="V2077" s="2" t="str">
        <f>_xlfn.XLOOKUP(Table2[[#This Row],[Employee_ID]],Table5[Employee_ID],Table5[Employee Name],"Not Found")</f>
        <v>Logesh Gopalakrishnan</v>
      </c>
      <c r="W2077" s="2">
        <v>1</v>
      </c>
      <c r="X2077" s="2">
        <v>1444.5</v>
      </c>
      <c r="Y2077" s="2">
        <v>0</v>
      </c>
      <c r="Z2077" s="2">
        <v>0</v>
      </c>
      <c r="AA2077" s="2">
        <v>12</v>
      </c>
      <c r="AB2077" s="2">
        <v>173.34</v>
      </c>
      <c r="AC2077" s="2">
        <v>1617.84</v>
      </c>
      <c r="AD2077" s="2">
        <v>906.3</v>
      </c>
      <c r="AE2077" s="2">
        <f t="shared" si="68"/>
        <v>538.19999999999993</v>
      </c>
      <c r="AF2077" s="2" t="s">
        <v>56</v>
      </c>
      <c r="AG2077" s="42">
        <f>IFERROR(Table2[[#This Row],[Profit]]/Table2[[#This Row],[Sales Amount]],0)</f>
        <v>0.33266577659101021</v>
      </c>
      <c r="AH2077" s="2" t="str">
        <f>TRIM(Table2[[#This Row],[Payment Modee]])</f>
        <v>Credit Card</v>
      </c>
      <c r="AI2077" s="2" t="s">
        <v>26</v>
      </c>
      <c r="AJ2077" s="2" t="s">
        <v>27</v>
      </c>
      <c r="AK2077" s="2" t="s">
        <v>2469</v>
      </c>
      <c r="AL2077" s="16" t="str">
        <f>IF(HOUR(Table2[[#This Row],[Order Time]])&lt;12,"Morning",IF(HOUR(Table2[[#This Row],[Order Time]])&lt;17,"Afternoon",IF(HOUR(Table2[[#This Row],[Order Time]])&lt;21,"Evening","Night")))</f>
        <v>Night</v>
      </c>
      <c r="AM2077" s="16" t="s">
        <v>38</v>
      </c>
    </row>
    <row r="2078" spans="1:39" x14ac:dyDescent="0.25">
      <c r="A2078" s="13" t="s">
        <v>3946</v>
      </c>
      <c r="B2078" s="4">
        <v>45498</v>
      </c>
      <c r="C2078" s="2">
        <f>YEAR(Table2[[#This Row],[Invoice Date]])</f>
        <v>2024</v>
      </c>
      <c r="D2078" s="2" t="str">
        <f>TEXT(Table2[[#This Row],[Invoice Date]],"mmm")</f>
        <v>Jul</v>
      </c>
      <c r="E2078" s="2" t="str">
        <f>Table2[[#This Row],[Store_ID]]&amp;"-"&amp;Table2[[#This Row],[Year]]&amp;"-"&amp;Table2[[#This Row],[Month]]</f>
        <v>STR040-2024-Jul</v>
      </c>
      <c r="F2078" s="2" t="s">
        <v>1311</v>
      </c>
      <c r="G2078" s="2" t="str">
        <f>_xlfn.XLOOKUP(Table2[[#This Row],[Customer_ID]],Table3[Customer_ID],Table3[Customer Name],"Not Found")</f>
        <v>Hariharan Kamath</v>
      </c>
      <c r="H2078" s="2" t="str">
        <f>_xlfn.XLOOKUP(Table2[[#This Row],[Customer_ID]],Table3[Customer_ID],Table3[Gender],"Female")</f>
        <v>Male</v>
      </c>
      <c r="I2078" s="2" t="str">
        <f>_xlfn.XLOOKUP(Table2[[#This Row],[Customer_ID]],Table3[Customer_ID],Table3[City],"Missing Memebership")</f>
        <v>Vellore</v>
      </c>
      <c r="J2078" s="2" t="str">
        <f>_xlfn.XLOOKUP(Table2[[#This Row],[Customer_ID]],Table3[Customer_ID],Table3[State],"Karnataka")</f>
        <v>Tamil Nadu</v>
      </c>
      <c r="K2078" s="2" t="str">
        <f>_xlfn.XLOOKUP(Table2[[#This Row],[Customer_ID]],Table3[Customer_ID],Table3[Membership],"Regular")</f>
        <v>Regular</v>
      </c>
      <c r="L2078" s="2" t="s">
        <v>106</v>
      </c>
      <c r="M2078" s="2" t="str">
        <f>_xlfn.XLOOKUP(Table2[[#This Row],[Product_ID]],Table4[Product_ID],Table4[Product_Name],"Not Found")</f>
        <v>Tanishq Maxi Dress Wine</v>
      </c>
      <c r="N2078" s="2" t="str">
        <f>_xlfn.XLOOKUP(Table2[[#This Row],[Product_ID]],Table4[Product_ID],Table4[Category],"Not Found")</f>
        <v>Women Dresses</v>
      </c>
      <c r="O2078" s="2" t="str">
        <f>_xlfn.XLOOKUP(Table2[[#This Row],[Product_ID]],Table4[Product_ID],Table4[Subcategory],"Not Found")</f>
        <v>Maxi Dress</v>
      </c>
      <c r="P2078" s="2" t="str">
        <f>_xlfn.XLOOKUP(Table2[[#This Row],[Product_ID]],Table4[Product_ID],Table4[Brand],"Missing Brand")</f>
        <v>Tanishq</v>
      </c>
      <c r="Q2078" s="2" t="s">
        <v>123</v>
      </c>
      <c r="R2078" s="2" t="str">
        <f>_xlfn.XLOOKUP(Table2[[#This Row],[Store_ID]],Table6[Store_ID],Table6[Store Name],"Not Found")</f>
        <v>TrendMart Nizamabad Mall Kiosk</v>
      </c>
      <c r="S2078" s="2">
        <f>_xlfn.XLOOKUP(Table2[[#This Row],[Store_ID]],Table6[Store_ID],Table6[Monthly Target],"Missing Target")</f>
        <v>1200000</v>
      </c>
      <c r="T2078" s="2" t="str">
        <f>_xlfn.XLOOKUP(Table2[[#This Row],[Store_ID]],Table6[Store_ID],Table6[Region],"Not Found")</f>
        <v>South Zone 2</v>
      </c>
      <c r="U2078" s="2" t="s">
        <v>435</v>
      </c>
      <c r="V2078" s="2" t="str">
        <f>_xlfn.XLOOKUP(Table2[[#This Row],[Employee_ID]],Table5[Employee_ID],Table5[Employee Name],"Not Found")</f>
        <v>Gopal Prasad</v>
      </c>
      <c r="W2078" s="2">
        <v>1</v>
      </c>
      <c r="X2078" s="2">
        <v>1835.19</v>
      </c>
      <c r="Y2078" s="2">
        <v>0</v>
      </c>
      <c r="Z2078" s="2">
        <v>0</v>
      </c>
      <c r="AA2078" s="2">
        <v>12</v>
      </c>
      <c r="AB2078" s="2">
        <v>220.22</v>
      </c>
      <c r="AC2078" s="2">
        <v>2055.41</v>
      </c>
      <c r="AD2078" s="2">
        <v>1407.33</v>
      </c>
      <c r="AE2078" s="2">
        <f t="shared" si="68"/>
        <v>427.8599999999999</v>
      </c>
      <c r="AF2078" s="2" t="s">
        <v>56</v>
      </c>
      <c r="AG2078" s="42">
        <f>IFERROR(Table2[[#This Row],[Profit]]/Table2[[#This Row],[Sales Amount]],0)</f>
        <v>0.20816284828817605</v>
      </c>
      <c r="AH2078" s="2" t="str">
        <f>TRIM(Table2[[#This Row],[Payment Modee]])</f>
        <v>Credit Card</v>
      </c>
      <c r="AI2078" s="2" t="s">
        <v>26</v>
      </c>
      <c r="AJ2078" s="2" t="s">
        <v>27</v>
      </c>
      <c r="AK2078" s="2" t="s">
        <v>2777</v>
      </c>
      <c r="AL2078" s="16" t="str">
        <f>IF(HOUR(Table2[[#This Row],[Order Time]])&lt;12,"Morning",IF(HOUR(Table2[[#This Row],[Order Time]])&lt;17,"Afternoon",IF(HOUR(Table2[[#This Row],[Order Time]])&lt;21,"Evening","Night")))</f>
        <v>Afternoon</v>
      </c>
      <c r="AM2078" s="16" t="s">
        <v>29</v>
      </c>
    </row>
    <row r="2079" spans="1:39" x14ac:dyDescent="0.25">
      <c r="A2079" s="13" t="s">
        <v>3947</v>
      </c>
      <c r="B2079" s="4">
        <v>45569</v>
      </c>
      <c r="C2079" s="2">
        <f>YEAR(Table2[[#This Row],[Invoice Date]])</f>
        <v>2024</v>
      </c>
      <c r="D2079" s="2" t="str">
        <f>TEXT(Table2[[#This Row],[Invoice Date]],"mmm")</f>
        <v>Oct</v>
      </c>
      <c r="E2079" s="2" t="str">
        <f>Table2[[#This Row],[Store_ID]]&amp;"-"&amp;Table2[[#This Row],[Year]]&amp;"-"&amp;Table2[[#This Row],[Month]]</f>
        <v>STR031-2024-Oct</v>
      </c>
      <c r="F2079" s="2" t="s">
        <v>3589</v>
      </c>
      <c r="G2079" s="2" t="str">
        <f>_xlfn.XLOOKUP(Table2[[#This Row],[Customer_ID]],Table3[Customer_ID],Table3[Customer Name],"Not Found")</f>
        <v>Harini Krishnan</v>
      </c>
      <c r="H2079" s="2" t="str">
        <f>_xlfn.XLOOKUP(Table2[[#This Row],[Customer_ID]],Table3[Customer_ID],Table3[Gender],"Female")</f>
        <v>Female</v>
      </c>
      <c r="I2079" s="2" t="str">
        <f>_xlfn.XLOOKUP(Table2[[#This Row],[Customer_ID]],Table3[Customer_ID],Table3[City],"Missing Memebership")</f>
        <v>Khammam</v>
      </c>
      <c r="J2079" s="2" t="str">
        <f>_xlfn.XLOOKUP(Table2[[#This Row],[Customer_ID]],Table3[Customer_ID],Table3[State],"Karnataka")</f>
        <v>Telangana</v>
      </c>
      <c r="K2079" s="2" t="str">
        <f>_xlfn.XLOOKUP(Table2[[#This Row],[Customer_ID]],Table3[Customer_ID],Table3[Membership],"Regular")</f>
        <v>Silver</v>
      </c>
      <c r="L2079" s="2" t="s">
        <v>163</v>
      </c>
      <c r="M2079" s="2" t="str">
        <f>_xlfn.XLOOKUP(Table2[[#This Row],[Product_ID]],Table4[Product_ID],Table4[Product_Name],"Not Found")</f>
        <v>Westside Sling Bag Grey</v>
      </c>
      <c r="N2079" s="2" t="str">
        <f>_xlfn.XLOOKUP(Table2[[#This Row],[Product_ID]],Table4[Product_ID],Table4[Category],"Not Found")</f>
        <v>Handbags</v>
      </c>
      <c r="O2079" s="2" t="str">
        <f>_xlfn.XLOOKUP(Table2[[#This Row],[Product_ID]],Table4[Product_ID],Table4[Subcategory],"Not Found")</f>
        <v>Sling Bag</v>
      </c>
      <c r="P2079" s="2" t="str">
        <f>_xlfn.XLOOKUP(Table2[[#This Row],[Product_ID]],Table4[Product_ID],Table4[Brand],"Missing Brand")</f>
        <v>Westside</v>
      </c>
      <c r="Q2079" s="2" t="s">
        <v>1351</v>
      </c>
      <c r="R2079" s="2" t="str">
        <f>_xlfn.XLOOKUP(Table2[[#This Row],[Store_ID]],Table6[Store_ID],Table6[Store Name],"Not Found")</f>
        <v>TrendMart Kozhikode Mall Kiosk</v>
      </c>
      <c r="S2079" s="2">
        <f>_xlfn.XLOOKUP(Table2[[#This Row],[Store_ID]],Table6[Store_ID],Table6[Monthly Target],"Missing Target")</f>
        <v>2000000</v>
      </c>
      <c r="T2079" s="2" t="str">
        <f>_xlfn.XLOOKUP(Table2[[#This Row],[Store_ID]],Table6[Store_ID],Table6[Region],"Not Found")</f>
        <v>South Zone 1</v>
      </c>
      <c r="U2079" s="2" t="s">
        <v>330</v>
      </c>
      <c r="V2079" s="2" t="str">
        <f>_xlfn.XLOOKUP(Table2[[#This Row],[Employee_ID]],Table5[Employee_ID],Table5[Employee Name],"Not Found")</f>
        <v>Malini Gowda</v>
      </c>
      <c r="W2079" s="2">
        <v>1</v>
      </c>
      <c r="X2079" s="2">
        <v>3220.89</v>
      </c>
      <c r="Y2079" s="2">
        <v>10</v>
      </c>
      <c r="Z2079" s="2">
        <v>322.08999999999997</v>
      </c>
      <c r="AA2079" s="2">
        <v>12</v>
      </c>
      <c r="AB2079" s="2">
        <v>347.86</v>
      </c>
      <c r="AC2079" s="2">
        <v>3246.66</v>
      </c>
      <c r="AD2079" s="2">
        <v>2069.33</v>
      </c>
      <c r="AE2079" s="2">
        <f t="shared" si="68"/>
        <v>829.46999999999991</v>
      </c>
      <c r="AF2079" s="2" t="s">
        <v>136</v>
      </c>
      <c r="AG2079" s="42">
        <f>IFERROR(Table2[[#This Row],[Profit]]/Table2[[#This Row],[Sales Amount]],0)</f>
        <v>0.25548409750328027</v>
      </c>
      <c r="AH2079" s="2" t="str">
        <f>TRIM(Table2[[#This Row],[Payment Modee]])</f>
        <v>EMI</v>
      </c>
      <c r="AI2079" s="2" t="s">
        <v>26</v>
      </c>
      <c r="AJ2079" s="2" t="s">
        <v>27</v>
      </c>
      <c r="AK2079" s="2" t="s">
        <v>3638</v>
      </c>
      <c r="AL2079" s="16" t="str">
        <f>IF(HOUR(Table2[[#This Row],[Order Time]])&lt;12,"Morning",IF(HOUR(Table2[[#This Row],[Order Time]])&lt;17,"Afternoon",IF(HOUR(Table2[[#This Row],[Order Time]])&lt;21,"Evening","Night")))</f>
        <v>Morning</v>
      </c>
      <c r="AM2079" s="16" t="s">
        <v>29</v>
      </c>
    </row>
    <row r="2080" spans="1:39" x14ac:dyDescent="0.25">
      <c r="A2080" s="13" t="s">
        <v>3948</v>
      </c>
      <c r="B2080" s="4">
        <v>45457</v>
      </c>
      <c r="C2080" s="2">
        <f>YEAR(Table2[[#This Row],[Invoice Date]])</f>
        <v>2024</v>
      </c>
      <c r="D2080" s="2" t="str">
        <f>TEXT(Table2[[#This Row],[Invoice Date]],"mmm")</f>
        <v>Jun</v>
      </c>
      <c r="E2080" s="2" t="str">
        <f>Table2[[#This Row],[Store_ID]]&amp;"-"&amp;Table2[[#This Row],[Year]]&amp;"-"&amp;Table2[[#This Row],[Month]]</f>
        <v>STR001-2024-Jun</v>
      </c>
      <c r="F2080" s="2" t="s">
        <v>2915</v>
      </c>
      <c r="G2080" s="2" t="str">
        <f>_xlfn.XLOOKUP(Table2[[#This Row],[Customer_ID]],Table3[Customer_ID],Table3[Customer Name],"Not Found")</f>
        <v>Nandini Sharma</v>
      </c>
      <c r="H2080" s="2" t="str">
        <f>_xlfn.XLOOKUP(Table2[[#This Row],[Customer_ID]],Table3[Customer_ID],Table3[Gender],"Female")</f>
        <v>Female</v>
      </c>
      <c r="I2080" s="2" t="str">
        <f>_xlfn.XLOOKUP(Table2[[#This Row],[Customer_ID]],Table3[Customer_ID],Table3[City],"Missing Memebership")</f>
        <v>Kalaburagi</v>
      </c>
      <c r="J2080" s="2" t="str">
        <f>_xlfn.XLOOKUP(Table2[[#This Row],[Customer_ID]],Table3[Customer_ID],Table3[State],"Karnataka")</f>
        <v>Karnataka</v>
      </c>
      <c r="K2080" s="2" t="str">
        <f>_xlfn.XLOOKUP(Table2[[#This Row],[Customer_ID]],Table3[Customer_ID],Table3[Membership],"Regular")</f>
        <v>Platinum</v>
      </c>
      <c r="L2080" s="2" t="s">
        <v>262</v>
      </c>
      <c r="M2080" s="2" t="str">
        <f>_xlfn.XLOOKUP(Table2[[#This Row],[Product_ID]],Table4[Product_ID],Table4[Product_Name],"Not Found")</f>
        <v>Pothys Straight Fit Charcoal</v>
      </c>
      <c r="N2080" s="2" t="str">
        <f>_xlfn.XLOOKUP(Table2[[#This Row],[Product_ID]],Table4[Product_ID],Table4[Category],"Not Found")</f>
        <v>Women Jeans</v>
      </c>
      <c r="O2080" s="2" t="str">
        <f>_xlfn.XLOOKUP(Table2[[#This Row],[Product_ID]],Table4[Product_ID],Table4[Subcategory],"Not Found")</f>
        <v>Straight Fit</v>
      </c>
      <c r="P2080" s="2" t="str">
        <f>_xlfn.XLOOKUP(Table2[[#This Row],[Product_ID]],Table4[Product_ID],Table4[Brand],"Missing Brand")</f>
        <v>Pothys</v>
      </c>
      <c r="Q2080" s="2" t="s">
        <v>409</v>
      </c>
      <c r="R2080" s="2" t="str">
        <f>_xlfn.XLOOKUP(Table2[[#This Row],[Store_ID]],Table6[Store_ID],Table6[Store Name],"Not Found")</f>
        <v>TrendMart Kollam Standard</v>
      </c>
      <c r="S2080" s="2">
        <f>_xlfn.XLOOKUP(Table2[[#This Row],[Store_ID]],Table6[Store_ID],Table6[Monthly Target],"Missing Target")</f>
        <v>2500000</v>
      </c>
      <c r="T2080" s="2" t="str">
        <f>_xlfn.XLOOKUP(Table2[[#This Row],[Store_ID]],Table6[Store_ID],Table6[Region],"Not Found")</f>
        <v>South Zone 1</v>
      </c>
      <c r="U2080" s="2" t="s">
        <v>113</v>
      </c>
      <c r="V2080" s="2" t="str">
        <f>_xlfn.XLOOKUP(Table2[[#This Row],[Employee_ID]],Table5[Employee_ID],Table5[Employee Name],"Not Found")</f>
        <v>Eswar Prasad</v>
      </c>
      <c r="W2080" s="2">
        <v>3</v>
      </c>
      <c r="X2080" s="2">
        <v>1419.34</v>
      </c>
      <c r="Y2080" s="2">
        <v>15</v>
      </c>
      <c r="Z2080" s="2">
        <v>638.70000000000005</v>
      </c>
      <c r="AA2080" s="2">
        <v>12</v>
      </c>
      <c r="AB2080" s="2">
        <v>434.32</v>
      </c>
      <c r="AC2080" s="2">
        <v>4053.64</v>
      </c>
      <c r="AD2080" s="2">
        <v>3075.72</v>
      </c>
      <c r="AE2080" s="2">
        <f t="shared" si="68"/>
        <v>543.60000000000014</v>
      </c>
      <c r="AF2080" s="2" t="s">
        <v>69</v>
      </c>
      <c r="AG2080" s="42">
        <f>IFERROR(Table2[[#This Row],[Profit]]/Table2[[#This Row],[Sales Amount]],0)</f>
        <v>0.13410169625324403</v>
      </c>
      <c r="AH2080" s="2" t="str">
        <f>TRIM(Table2[[#This Row],[Payment Modee]])</f>
        <v>Cash</v>
      </c>
      <c r="AI2080" s="2" t="s">
        <v>36</v>
      </c>
      <c r="AJ2080" s="2" t="s">
        <v>27</v>
      </c>
      <c r="AK2080" s="2" t="s">
        <v>944</v>
      </c>
      <c r="AL2080" s="16" t="str">
        <f>IF(HOUR(Table2[[#This Row],[Order Time]])&lt;12,"Morning",IF(HOUR(Table2[[#This Row],[Order Time]])&lt;17,"Afternoon",IF(HOUR(Table2[[#This Row],[Order Time]])&lt;21,"Evening","Night")))</f>
        <v>Evening</v>
      </c>
      <c r="AM2080" s="16" t="s">
        <v>29</v>
      </c>
    </row>
    <row r="2081" spans="1:39" x14ac:dyDescent="0.25">
      <c r="A2081" s="13" t="s">
        <v>3949</v>
      </c>
      <c r="B2081" s="4">
        <v>45741</v>
      </c>
      <c r="C2081" s="2">
        <f>YEAR(Table2[[#This Row],[Invoice Date]])</f>
        <v>2025</v>
      </c>
      <c r="D2081" s="2" t="str">
        <f>TEXT(Table2[[#This Row],[Invoice Date]],"mmm")</f>
        <v>Mar</v>
      </c>
      <c r="E2081" s="2" t="str">
        <f>Table2[[#This Row],[Store_ID]]&amp;"-"&amp;Table2[[#This Row],[Year]]&amp;"-"&amp;Table2[[#This Row],[Month]]</f>
        <v>STR024-2025-Mar</v>
      </c>
      <c r="F2081" s="2" t="s">
        <v>1661</v>
      </c>
      <c r="G2081" s="2" t="str">
        <f>_xlfn.XLOOKUP(Table2[[#This Row],[Customer_ID]],Table3[Customer_ID],Table3[Customer Name],"Not Found")</f>
        <v>Pranav Gopalakrishnan</v>
      </c>
      <c r="H2081" s="2" t="str">
        <f>_xlfn.XLOOKUP(Table2[[#This Row],[Customer_ID]],Table3[Customer_ID],Table3[Gender],"Female")</f>
        <v>Male</v>
      </c>
      <c r="I2081" s="2" t="str">
        <f>_xlfn.XLOOKUP(Table2[[#This Row],[Customer_ID]],Table3[Customer_ID],Table3[City],"Missing Memebership")</f>
        <v>Hubballi</v>
      </c>
      <c r="J2081" s="2" t="str">
        <f>_xlfn.XLOOKUP(Table2[[#This Row],[Customer_ID]],Table3[Customer_ID],Table3[State],"Karnataka")</f>
        <v>Karnataka</v>
      </c>
      <c r="K2081" s="2" t="str">
        <f>_xlfn.XLOOKUP(Table2[[#This Row],[Customer_ID]],Table3[Customer_ID],Table3[Membership],"Regular")</f>
        <v>Silver</v>
      </c>
      <c r="L2081" s="2" t="s">
        <v>2517</v>
      </c>
      <c r="M2081" s="2" t="str">
        <f>_xlfn.XLOOKUP(Table2[[#This Row],[Product_ID]],Table4[Product_ID],Table4[Product_Name],"Not Found")</f>
        <v>Aurelia Chinos White</v>
      </c>
      <c r="N2081" s="2" t="str">
        <f>_xlfn.XLOOKUP(Table2[[#This Row],[Product_ID]],Table4[Product_ID],Table4[Category],"Not Found")</f>
        <v>Men Trousers</v>
      </c>
      <c r="O2081" s="2" t="str">
        <f>_xlfn.XLOOKUP(Table2[[#This Row],[Product_ID]],Table4[Product_ID],Table4[Subcategory],"Not Found")</f>
        <v>Chinos</v>
      </c>
      <c r="P2081" s="2" t="str">
        <f>_xlfn.XLOOKUP(Table2[[#This Row],[Product_ID]],Table4[Product_ID],Table4[Brand],"Missing Brand")</f>
        <v>Aurelia</v>
      </c>
      <c r="Q2081" s="2" t="s">
        <v>134</v>
      </c>
      <c r="R2081" s="2" t="str">
        <f>_xlfn.XLOOKUP(Table2[[#This Row],[Store_ID]],Table6[Store_ID],Table6[Store Name],"Not Found")</f>
        <v>TrendMart Nellore Standard</v>
      </c>
      <c r="S2081" s="2">
        <f>_xlfn.XLOOKUP(Table2[[#This Row],[Store_ID]],Table6[Store_ID],Table6[Monthly Target],"Missing Target")</f>
        <v>1000000</v>
      </c>
      <c r="T2081" s="2" t="str">
        <f>_xlfn.XLOOKUP(Table2[[#This Row],[Store_ID]],Table6[Store_ID],Table6[Region],"Not Found")</f>
        <v>South Zone 3</v>
      </c>
      <c r="U2081" s="2" t="s">
        <v>417</v>
      </c>
      <c r="V2081" s="2" t="str">
        <f>_xlfn.XLOOKUP(Table2[[#This Row],[Employee_ID]],Table5[Employee_ID],Table5[Employee Name],"Not Found")</f>
        <v>Arjun Krishnan</v>
      </c>
      <c r="W2081" s="2">
        <v>1</v>
      </c>
      <c r="X2081" s="2">
        <v>1023.34</v>
      </c>
      <c r="Y2081" s="2">
        <v>0</v>
      </c>
      <c r="Z2081" s="2">
        <v>0</v>
      </c>
      <c r="AA2081" s="2">
        <v>12</v>
      </c>
      <c r="AB2081" s="2">
        <v>122.8</v>
      </c>
      <c r="AC2081" s="2">
        <v>1146.1400000000001</v>
      </c>
      <c r="AD2081" s="2">
        <v>674.29</v>
      </c>
      <c r="AE2081" s="2">
        <f t="shared" si="68"/>
        <v>349.05000000000013</v>
      </c>
      <c r="AF2081" s="2" t="s">
        <v>56</v>
      </c>
      <c r="AG2081" s="42">
        <f>IFERROR(Table2[[#This Row],[Profit]]/Table2[[#This Row],[Sales Amount]],0)</f>
        <v>0.3045439475107754</v>
      </c>
      <c r="AH2081" s="2" t="str">
        <f>TRIM(Table2[[#This Row],[Payment Modee]])</f>
        <v>Credit Card</v>
      </c>
      <c r="AI2081" s="2" t="s">
        <v>26</v>
      </c>
      <c r="AJ2081" s="2" t="s">
        <v>27</v>
      </c>
      <c r="AK2081" s="2" t="s">
        <v>1736</v>
      </c>
      <c r="AL2081" s="16" t="str">
        <f>IF(HOUR(Table2[[#This Row],[Order Time]])&lt;12,"Morning",IF(HOUR(Table2[[#This Row],[Order Time]])&lt;17,"Afternoon",IF(HOUR(Table2[[#This Row],[Order Time]])&lt;21,"Evening","Night")))</f>
        <v>Night</v>
      </c>
      <c r="AM2081" s="16" t="s">
        <v>29</v>
      </c>
    </row>
    <row r="2082" spans="1:39" x14ac:dyDescent="0.25">
      <c r="A2082" s="13" t="s">
        <v>3950</v>
      </c>
      <c r="B2082" s="4">
        <v>45551</v>
      </c>
      <c r="C2082" s="2">
        <f>YEAR(Table2[[#This Row],[Invoice Date]])</f>
        <v>2024</v>
      </c>
      <c r="D2082" s="2" t="str">
        <f>TEXT(Table2[[#This Row],[Invoice Date]],"mmm")</f>
        <v>Sep</v>
      </c>
      <c r="E2082" s="2" t="str">
        <f>Table2[[#This Row],[Store_ID]]&amp;"-"&amp;Table2[[#This Row],[Year]]&amp;"-"&amp;Table2[[#This Row],[Month]]</f>
        <v>STR086-2024-Sep</v>
      </c>
      <c r="F2082" s="2" t="s">
        <v>1103</v>
      </c>
      <c r="G2082" s="2" t="str">
        <f>_xlfn.XLOOKUP(Table2[[#This Row],[Customer_ID]],Table3[Customer_ID],Table3[Customer Name],"Not Found")</f>
        <v>Easwaran Natarajan</v>
      </c>
      <c r="H2082" s="2" t="str">
        <f>_xlfn.XLOOKUP(Table2[[#This Row],[Customer_ID]],Table3[Customer_ID],Table3[Gender],"Female")</f>
        <v>Male</v>
      </c>
      <c r="I2082" s="2" t="str">
        <f>_xlfn.XLOOKUP(Table2[[#This Row],[Customer_ID]],Table3[Customer_ID],Table3[City],"Missing Memebership")</f>
        <v>Karimnagar</v>
      </c>
      <c r="J2082" s="2" t="str">
        <f>_xlfn.XLOOKUP(Table2[[#This Row],[Customer_ID]],Table3[Customer_ID],Table3[State],"Karnataka")</f>
        <v>Telangana</v>
      </c>
      <c r="K2082" s="2" t="str">
        <f>_xlfn.XLOOKUP(Table2[[#This Row],[Customer_ID]],Table3[Customer_ID],Table3[Membership],"Regular")</f>
        <v>Gold</v>
      </c>
      <c r="L2082" s="2" t="s">
        <v>293</v>
      </c>
      <c r="M2082" s="2" t="str">
        <f>_xlfn.XLOOKUP(Table2[[#This Row],[Product_ID]],Table4[Product_ID],Table4[Product_Name],"Not Found")</f>
        <v>Metro Shoes Muffler Olive</v>
      </c>
      <c r="N2082" s="2" t="str">
        <f>_xlfn.XLOOKUP(Table2[[#This Row],[Product_ID]],Table4[Product_ID],Table4[Category],"Not Found")</f>
        <v>Winter Wear</v>
      </c>
      <c r="O2082" s="2" t="str">
        <f>_xlfn.XLOOKUP(Table2[[#This Row],[Product_ID]],Table4[Product_ID],Table4[Subcategory],"Not Found")</f>
        <v>Muffler</v>
      </c>
      <c r="P2082" s="2" t="str">
        <f>_xlfn.XLOOKUP(Table2[[#This Row],[Product_ID]],Table4[Product_ID],Table4[Brand],"Missing Brand")</f>
        <v>Metro Shoes</v>
      </c>
      <c r="Q2082" s="2" t="s">
        <v>804</v>
      </c>
      <c r="R2082" s="2" t="str">
        <f>_xlfn.XLOOKUP(Table2[[#This Row],[Store_ID]],Table6[Store_ID],Table6[Store Name],"Not Found")</f>
        <v>TrendMart Thiruvananthapuram Outlet</v>
      </c>
      <c r="S2082" s="2">
        <f>_xlfn.XLOOKUP(Table2[[#This Row],[Store_ID]],Table6[Store_ID],Table6[Monthly Target],"Missing Target")</f>
        <v>800000</v>
      </c>
      <c r="T2082" s="2" t="str">
        <f>_xlfn.XLOOKUP(Table2[[#This Row],[Store_ID]],Table6[Store_ID],Table6[Region],"Not Found")</f>
        <v>South Zone 1</v>
      </c>
      <c r="U2082" s="2" t="s">
        <v>400</v>
      </c>
      <c r="V2082" s="2" t="str">
        <f>_xlfn.XLOOKUP(Table2[[#This Row],[Employee_ID]],Table5[Employee_ID],Table5[Employee Name],"Not Found")</f>
        <v>Anil Reddy</v>
      </c>
      <c r="W2082" s="2">
        <v>3</v>
      </c>
      <c r="X2082" s="2">
        <v>1209.81</v>
      </c>
      <c r="Y2082" s="2">
        <v>25</v>
      </c>
      <c r="Z2082" s="2">
        <v>907.36</v>
      </c>
      <c r="AA2082" s="2">
        <v>12</v>
      </c>
      <c r="AB2082" s="2">
        <v>326.64999999999998</v>
      </c>
      <c r="AC2082" s="2">
        <v>3048.72</v>
      </c>
      <c r="AD2082" s="2">
        <v>2407.92</v>
      </c>
      <c r="AE2082" s="2">
        <f t="shared" si="68"/>
        <v>314.14999999999975</v>
      </c>
      <c r="AF2082" s="2" t="s">
        <v>136</v>
      </c>
      <c r="AG2082" s="42">
        <f>IFERROR(Table2[[#This Row],[Profit]]/Table2[[#This Row],[Sales Amount]],0)</f>
        <v>0.10304324437796838</v>
      </c>
      <c r="AH2082" s="2" t="str">
        <f>TRIM(Table2[[#This Row],[Payment Modee]])</f>
        <v>EMI</v>
      </c>
      <c r="AI2082" s="2" t="s">
        <v>36</v>
      </c>
      <c r="AJ2082" s="2" t="s">
        <v>27</v>
      </c>
      <c r="AK2082" s="2" t="s">
        <v>3951</v>
      </c>
      <c r="AL2082" s="16" t="str">
        <f>IF(HOUR(Table2[[#This Row],[Order Time]])&lt;12,"Morning",IF(HOUR(Table2[[#This Row],[Order Time]])&lt;17,"Afternoon",IF(HOUR(Table2[[#This Row],[Order Time]])&lt;21,"Evening","Night")))</f>
        <v>Afternoon</v>
      </c>
      <c r="AM2082" s="16" t="s">
        <v>29</v>
      </c>
    </row>
    <row r="2083" spans="1:39" x14ac:dyDescent="0.25">
      <c r="A2083" s="13" t="s">
        <v>3952</v>
      </c>
      <c r="B2083" s="4">
        <v>45612</v>
      </c>
      <c r="C2083" s="2">
        <f>YEAR(Table2[[#This Row],[Invoice Date]])</f>
        <v>2024</v>
      </c>
      <c r="D2083" s="2" t="str">
        <f>TEXT(Table2[[#This Row],[Invoice Date]],"mmm")</f>
        <v>Nov</v>
      </c>
      <c r="E2083" s="2" t="str">
        <f>Table2[[#This Row],[Store_ID]]&amp;"-"&amp;Table2[[#This Row],[Year]]&amp;"-"&amp;Table2[[#This Row],[Month]]</f>
        <v>STR046-2024-Nov</v>
      </c>
      <c r="F2083" s="2" t="s">
        <v>2617</v>
      </c>
      <c r="G2083" s="2" t="str">
        <f>_xlfn.XLOOKUP(Table2[[#This Row],[Customer_ID]],Table3[Customer_ID],Table3[Customer Name],"Not Found")</f>
        <v>Rohit Pillai</v>
      </c>
      <c r="H2083" s="2" t="str">
        <f>_xlfn.XLOOKUP(Table2[[#This Row],[Customer_ID]],Table3[Customer_ID],Table3[Gender],"Female")</f>
        <v>Male</v>
      </c>
      <c r="I2083" s="2" t="str">
        <f>_xlfn.XLOOKUP(Table2[[#This Row],[Customer_ID]],Table3[Customer_ID],Table3[City],"Missing Memebership")</f>
        <v>Kurnool</v>
      </c>
      <c r="J2083" s="2" t="str">
        <f>_xlfn.XLOOKUP(Table2[[#This Row],[Customer_ID]],Table3[Customer_ID],Table3[State],"Karnataka")</f>
        <v>Andhra Pradesh</v>
      </c>
      <c r="K2083" s="2" t="str">
        <f>_xlfn.XLOOKUP(Table2[[#This Row],[Customer_ID]],Table3[Customer_ID],Table3[Membership],"Regular")</f>
        <v>Silver</v>
      </c>
      <c r="L2083" s="2" t="s">
        <v>1052</v>
      </c>
      <c r="M2083" s="2" t="str">
        <f>_xlfn.XLOOKUP(Table2[[#This Row],[Product_ID]],Table4[Product_ID],Table4[Product_Name],"Not Found")</f>
        <v>Skechers Skinny Fit Grey</v>
      </c>
      <c r="N2083" s="2" t="str">
        <f>_xlfn.XLOOKUP(Table2[[#This Row],[Product_ID]],Table4[Product_ID],Table4[Category],"Not Found")</f>
        <v>Men Jeans</v>
      </c>
      <c r="O2083" s="2" t="str">
        <f>_xlfn.XLOOKUP(Table2[[#This Row],[Product_ID]],Table4[Product_ID],Table4[Subcategory],"Not Found")</f>
        <v>Skinny Fit</v>
      </c>
      <c r="P2083" s="2" t="str">
        <f>_xlfn.XLOOKUP(Table2[[#This Row],[Product_ID]],Table4[Product_ID],Table4[Brand],"Missing Brand")</f>
        <v>Skechers</v>
      </c>
      <c r="Q2083" s="2" t="s">
        <v>553</v>
      </c>
      <c r="R2083" s="2" t="str">
        <f>_xlfn.XLOOKUP(Table2[[#This Row],[Store_ID]],Table6[Store_ID],Table6[Store Name],"Not Found")</f>
        <v>TrendMart Hyderabad High Street</v>
      </c>
      <c r="S2083" s="2">
        <f>_xlfn.XLOOKUP(Table2[[#This Row],[Store_ID]],Table6[Store_ID],Table6[Monthly Target],"Missing Target")</f>
        <v>800000</v>
      </c>
      <c r="T2083" s="2" t="str">
        <f>_xlfn.XLOOKUP(Table2[[#This Row],[Store_ID]],Table6[Store_ID],Table6[Region],"Not Found")</f>
        <v>South Zone 2</v>
      </c>
      <c r="U2083" s="2" t="s">
        <v>170</v>
      </c>
      <c r="V2083" s="2" t="str">
        <f>_xlfn.XLOOKUP(Table2[[#This Row],[Employee_ID]],Table5[Employee_ID],Table5[Employee Name],"Not Found")</f>
        <v>Ishwarya Shetty</v>
      </c>
      <c r="W2083" s="2">
        <v>1</v>
      </c>
      <c r="X2083" s="2">
        <v>1681.56</v>
      </c>
      <c r="Y2083" s="2">
        <v>0</v>
      </c>
      <c r="Z2083" s="2">
        <v>0</v>
      </c>
      <c r="AA2083" s="2">
        <v>12</v>
      </c>
      <c r="AB2083" s="2">
        <v>201.79</v>
      </c>
      <c r="AC2083" s="2">
        <v>1883.35</v>
      </c>
      <c r="AD2083" s="2">
        <v>975.36</v>
      </c>
      <c r="AE2083" s="2">
        <f t="shared" si="68"/>
        <v>706.19999999999993</v>
      </c>
      <c r="AF2083" s="2" t="s">
        <v>25</v>
      </c>
      <c r="AG2083" s="42">
        <f>IFERROR(Table2[[#This Row],[Profit]]/Table2[[#This Row],[Sales Amount]],0)</f>
        <v>0.37497013300767246</v>
      </c>
      <c r="AH2083" s="2" t="str">
        <f>TRIM(Table2[[#This Row],[Payment Modee]])</f>
        <v>UPI</v>
      </c>
      <c r="AI2083" s="2" t="s">
        <v>26</v>
      </c>
      <c r="AJ2083" s="2" t="s">
        <v>27</v>
      </c>
      <c r="AK2083" s="2" t="s">
        <v>3953</v>
      </c>
      <c r="AL2083" s="16" t="str">
        <f>IF(HOUR(Table2[[#This Row],[Order Time]])&lt;12,"Morning",IF(HOUR(Table2[[#This Row],[Order Time]])&lt;17,"Afternoon",IF(HOUR(Table2[[#This Row],[Order Time]])&lt;21,"Evening","Night")))</f>
        <v>Afternoon</v>
      </c>
      <c r="AM2083" s="16" t="s">
        <v>38</v>
      </c>
    </row>
    <row r="2084" spans="1:39" x14ac:dyDescent="0.25">
      <c r="A2084" s="13" t="s">
        <v>3954</v>
      </c>
      <c r="B2084" s="4">
        <v>45719</v>
      </c>
      <c r="C2084" s="2">
        <f>YEAR(Table2[[#This Row],[Invoice Date]])</f>
        <v>2025</v>
      </c>
      <c r="D2084" s="2" t="str">
        <f>TEXT(Table2[[#This Row],[Invoice Date]],"mmm")</f>
        <v>Mar</v>
      </c>
      <c r="E2084" s="2" t="str">
        <f>Table2[[#This Row],[Store_ID]]&amp;"-"&amp;Table2[[#This Row],[Year]]&amp;"-"&amp;Table2[[#This Row],[Month]]</f>
        <v>STR080-2025-Mar</v>
      </c>
      <c r="F2084" s="2" t="s">
        <v>1453</v>
      </c>
      <c r="G2084" s="2" t="str">
        <f>_xlfn.XLOOKUP(Table2[[#This Row],[Customer_ID]],Table3[Customer_ID],Table3[Customer Name],"Not Found")</f>
        <v>Yogesh Venkatesan</v>
      </c>
      <c r="H2084" s="2" t="str">
        <f>_xlfn.XLOOKUP(Table2[[#This Row],[Customer_ID]],Table3[Customer_ID],Table3[Gender],"Female")</f>
        <v>Male</v>
      </c>
      <c r="I2084" s="2" t="str">
        <f>_xlfn.XLOOKUP(Table2[[#This Row],[Customer_ID]],Table3[Customer_ID],Table3[City],"Missing Memebership")</f>
        <v>Thrissur</v>
      </c>
      <c r="J2084" s="2" t="str">
        <f>_xlfn.XLOOKUP(Table2[[#This Row],[Customer_ID]],Table3[Customer_ID],Table3[State],"Karnataka")</f>
        <v>Kerala</v>
      </c>
      <c r="K2084" s="2" t="str">
        <f>_xlfn.XLOOKUP(Table2[[#This Row],[Customer_ID]],Table3[Customer_ID],Table3[Membership],"Regular")</f>
        <v>Regular</v>
      </c>
      <c r="L2084" s="2" t="s">
        <v>379</v>
      </c>
      <c r="M2084" s="2" t="str">
        <f>_xlfn.XLOOKUP(Table2[[#This Row],[Product_ID]],Table4[Product_ID],Table4[Product_Name],"Not Found")</f>
        <v>Reebok Bodycon Dress Navy Blue</v>
      </c>
      <c r="N2084" s="2" t="str">
        <f>_xlfn.XLOOKUP(Table2[[#This Row],[Product_ID]],Table4[Product_ID],Table4[Category],"Not Found")</f>
        <v>Women Dresses</v>
      </c>
      <c r="O2084" s="2" t="str">
        <f>_xlfn.XLOOKUP(Table2[[#This Row],[Product_ID]],Table4[Product_ID],Table4[Subcategory],"Not Found")</f>
        <v>Bodycon Dress</v>
      </c>
      <c r="P2084" s="2" t="str">
        <f>_xlfn.XLOOKUP(Table2[[#This Row],[Product_ID]],Table4[Product_ID],Table4[Brand],"Missing Brand")</f>
        <v>Reebok</v>
      </c>
      <c r="Q2084" s="2" t="s">
        <v>214</v>
      </c>
      <c r="R2084" s="2" t="str">
        <f>_xlfn.XLOOKUP(Table2[[#This Row],[Store_ID]],Table6[Store_ID],Table6[Store Name],"Not Found")</f>
        <v>TrendMart Kochi High Street</v>
      </c>
      <c r="S2084" s="2">
        <f>_xlfn.XLOOKUP(Table2[[#This Row],[Store_ID]],Table6[Store_ID],Table6[Monthly Target],"Missing Target")</f>
        <v>2000000</v>
      </c>
      <c r="T2084" s="2" t="str">
        <f>_xlfn.XLOOKUP(Table2[[#This Row],[Store_ID]],Table6[Store_ID],Table6[Region],"Not Found")</f>
        <v>South Zone 1</v>
      </c>
      <c r="U2084" s="2" t="s">
        <v>34</v>
      </c>
      <c r="V2084" s="2" t="str">
        <f>_xlfn.XLOOKUP(Table2[[#This Row],[Employee_ID]],Table5[Employee_ID],Table5[Employee Name],"Not Found")</f>
        <v>Deepthi Iyengar</v>
      </c>
      <c r="W2084" s="2">
        <v>3</v>
      </c>
      <c r="X2084" s="2">
        <v>1742.57</v>
      </c>
      <c r="Y2084" s="2">
        <v>25</v>
      </c>
      <c r="Z2084" s="2">
        <v>1306.93</v>
      </c>
      <c r="AA2084" s="2">
        <v>12</v>
      </c>
      <c r="AB2084" s="2">
        <v>470.49</v>
      </c>
      <c r="AC2084" s="2">
        <v>4391.2700000000004</v>
      </c>
      <c r="AD2084" s="2">
        <v>3422.7</v>
      </c>
      <c r="AE2084" s="2">
        <f t="shared" si="68"/>
        <v>498.08000000000061</v>
      </c>
      <c r="AF2084" s="2" t="s">
        <v>25</v>
      </c>
      <c r="AG2084" s="42">
        <f>IFERROR(Table2[[#This Row],[Profit]]/Table2[[#This Row],[Sales Amount]],0)</f>
        <v>0.11342504560184197</v>
      </c>
      <c r="AH2084" s="2" t="str">
        <f>TRIM(Table2[[#This Row],[Payment Modee]])</f>
        <v>UPI</v>
      </c>
      <c r="AI2084" s="2" t="s">
        <v>26</v>
      </c>
      <c r="AJ2084" s="2" t="s">
        <v>27</v>
      </c>
      <c r="AK2084" s="2" t="s">
        <v>573</v>
      </c>
      <c r="AL2084" s="16" t="str">
        <f>IF(HOUR(Table2[[#This Row],[Order Time]])&lt;12,"Morning",IF(HOUR(Table2[[#This Row],[Order Time]])&lt;17,"Afternoon",IF(HOUR(Table2[[#This Row],[Order Time]])&lt;21,"Evening","Night")))</f>
        <v>Morning</v>
      </c>
      <c r="AM2084" s="16" t="s">
        <v>29</v>
      </c>
    </row>
    <row r="2085" spans="1:39" x14ac:dyDescent="0.25">
      <c r="A2085" s="13" t="s">
        <v>3955</v>
      </c>
      <c r="B2085" s="4">
        <v>45432</v>
      </c>
      <c r="C2085" s="2">
        <f>YEAR(Table2[[#This Row],[Invoice Date]])</f>
        <v>2024</v>
      </c>
      <c r="D2085" s="2" t="str">
        <f>TEXT(Table2[[#This Row],[Invoice Date]],"mmm")</f>
        <v>May</v>
      </c>
      <c r="E2085" s="2" t="str">
        <f>Table2[[#This Row],[Store_ID]]&amp;"-"&amp;Table2[[#This Row],[Year]]&amp;"-"&amp;Table2[[#This Row],[Month]]</f>
        <v>STR117-2024-May</v>
      </c>
      <c r="F2085" s="2" t="s">
        <v>1652</v>
      </c>
      <c r="G2085" s="2" t="str">
        <f>_xlfn.XLOOKUP(Table2[[#This Row],[Customer_ID]],Table3[Customer_ID],Table3[Customer Name],"Not Found")</f>
        <v>Anjali Naicker</v>
      </c>
      <c r="H2085" s="2" t="str">
        <f>_xlfn.XLOOKUP(Table2[[#This Row],[Customer_ID]],Table3[Customer_ID],Table3[Gender],"Female")</f>
        <v>Female</v>
      </c>
      <c r="I2085" s="2" t="str">
        <f>_xlfn.XLOOKUP(Table2[[#This Row],[Customer_ID]],Table3[Customer_ID],Table3[City],"Missing Memebership")</f>
        <v>Thrissur</v>
      </c>
      <c r="J2085" s="2" t="str">
        <f>_xlfn.XLOOKUP(Table2[[#This Row],[Customer_ID]],Table3[Customer_ID],Table3[State],"Karnataka")</f>
        <v>Kerala</v>
      </c>
      <c r="K2085" s="2" t="str">
        <f>_xlfn.XLOOKUP(Table2[[#This Row],[Customer_ID]],Table3[Customer_ID],Table3[Membership],"Regular")</f>
        <v>Platinum</v>
      </c>
      <c r="L2085" s="2" t="s">
        <v>536</v>
      </c>
      <c r="M2085" s="2" t="str">
        <f>_xlfn.XLOOKUP(Table2[[#This Row],[Product_ID]],Table4[Product_ID],Table4[Product_Name],"Not Found")</f>
        <v>Mufti Sweater Peach</v>
      </c>
      <c r="N2085" s="2" t="str">
        <f>_xlfn.XLOOKUP(Table2[[#This Row],[Product_ID]],Table4[Product_ID],Table4[Category],"Not Found")</f>
        <v>Winter Wear</v>
      </c>
      <c r="O2085" s="2" t="str">
        <f>_xlfn.XLOOKUP(Table2[[#This Row],[Product_ID]],Table4[Product_ID],Table4[Subcategory],"Not Found")</f>
        <v>Sweater</v>
      </c>
      <c r="P2085" s="2" t="str">
        <f>_xlfn.XLOOKUP(Table2[[#This Row],[Product_ID]],Table4[Product_ID],Table4[Brand],"Missing Brand")</f>
        <v>Mufti</v>
      </c>
      <c r="Q2085" s="2" t="s">
        <v>695</v>
      </c>
      <c r="R2085" s="2" t="str">
        <f>_xlfn.XLOOKUP(Table2[[#This Row],[Store_ID]],Table6[Store_ID],Table6[Store Name],"Not Found")</f>
        <v>TrendMart Tirunelveli Flagship</v>
      </c>
      <c r="S2085" s="2">
        <f>_xlfn.XLOOKUP(Table2[[#This Row],[Store_ID]],Table6[Store_ID],Table6[Monthly Target],"Missing Target")</f>
        <v>1500000</v>
      </c>
      <c r="T2085" s="2" t="str">
        <f>_xlfn.XLOOKUP(Table2[[#This Row],[Store_ID]],Table6[Store_ID],Table6[Region],"Not Found")</f>
        <v>South Zone 1</v>
      </c>
      <c r="U2085" s="2" t="s">
        <v>92</v>
      </c>
      <c r="V2085" s="2" t="str">
        <f>_xlfn.XLOOKUP(Table2[[#This Row],[Employee_ID]],Table5[Employee_ID],Table5[Employee Name],"Not Found")</f>
        <v>Preethi Singh</v>
      </c>
      <c r="W2085" s="2">
        <v>1</v>
      </c>
      <c r="X2085" s="2">
        <v>1842.61</v>
      </c>
      <c r="Y2085" s="2">
        <v>25</v>
      </c>
      <c r="Z2085" s="2">
        <v>460.65</v>
      </c>
      <c r="AA2085" s="2">
        <v>12</v>
      </c>
      <c r="AB2085" s="2">
        <v>165.84</v>
      </c>
      <c r="AC2085" s="2">
        <v>1547.8</v>
      </c>
      <c r="AD2085" s="2">
        <v>1409.12</v>
      </c>
      <c r="AE2085" s="2">
        <f t="shared" si="68"/>
        <v>-27.15999999999994</v>
      </c>
      <c r="AF2085" s="2" t="s">
        <v>119</v>
      </c>
      <c r="AG2085" s="42">
        <f>IFERROR(Table2[[#This Row],[Profit]]/Table2[[#This Row],[Sales Amount]],0)</f>
        <v>-1.7547486755394717E-2</v>
      </c>
      <c r="AH2085" s="2" t="str">
        <f>TRIM(Table2[[#This Row],[Payment Modee]])</f>
        <v>Net Banking</v>
      </c>
      <c r="AI2085" s="2" t="s">
        <v>26</v>
      </c>
      <c r="AJ2085" s="2" t="s">
        <v>27</v>
      </c>
      <c r="AK2085" s="2" t="s">
        <v>1128</v>
      </c>
      <c r="AL2085" s="16" t="str">
        <f>IF(HOUR(Table2[[#This Row],[Order Time]])&lt;12,"Morning",IF(HOUR(Table2[[#This Row],[Order Time]])&lt;17,"Afternoon",IF(HOUR(Table2[[#This Row],[Order Time]])&lt;21,"Evening","Night")))</f>
        <v>Morning</v>
      </c>
      <c r="AM2085" s="16" t="s">
        <v>29</v>
      </c>
    </row>
    <row r="2086" spans="1:39" x14ac:dyDescent="0.25">
      <c r="A2086" s="13" t="s">
        <v>3956</v>
      </c>
      <c r="B2086" s="4">
        <v>45600</v>
      </c>
      <c r="C2086" s="2">
        <f>YEAR(Table2[[#This Row],[Invoice Date]])</f>
        <v>2024</v>
      </c>
      <c r="D2086" s="2" t="str">
        <f>TEXT(Table2[[#This Row],[Invoice Date]],"mmm")</f>
        <v>Nov</v>
      </c>
      <c r="E2086" s="2" t="str">
        <f>Table2[[#This Row],[Store_ID]]&amp;"-"&amp;Table2[[#This Row],[Year]]&amp;"-"&amp;Table2[[#This Row],[Month]]</f>
        <v>STR104-2024-Nov</v>
      </c>
      <c r="F2086" s="2" t="s">
        <v>40</v>
      </c>
      <c r="G2086" s="2" t="str">
        <f>_xlfn.XLOOKUP(Table2[[#This Row],[Customer_ID]],Table3[Customer_ID],Table3[Customer Name],"Not Found")</f>
        <v>Deepthi Sundaram</v>
      </c>
      <c r="H2086" s="2" t="str">
        <f>_xlfn.XLOOKUP(Table2[[#This Row],[Customer_ID]],Table3[Customer_ID],Table3[Gender],"Female")</f>
        <v>Female</v>
      </c>
      <c r="I2086" s="2" t="str">
        <f>_xlfn.XLOOKUP(Table2[[#This Row],[Customer_ID]],Table3[Customer_ID],Table3[City],"Missing Memebership")</f>
        <v>Nellore</v>
      </c>
      <c r="J2086" s="2" t="str">
        <f>_xlfn.XLOOKUP(Table2[[#This Row],[Customer_ID]],Table3[Customer_ID],Table3[State],"Karnataka")</f>
        <v>Andhra Pradesh</v>
      </c>
      <c r="K2086" s="2" t="str">
        <f>_xlfn.XLOOKUP(Table2[[#This Row],[Customer_ID]],Table3[Customer_ID],Table3[Membership],"Regular")</f>
        <v>Silver</v>
      </c>
      <c r="L2086" s="2" t="s">
        <v>32</v>
      </c>
      <c r="M2086" s="2" t="str">
        <f>_xlfn.XLOOKUP(Table2[[#This Row],[Product_ID]],Table4[Product_ID],Table4[Product_Name],"Not Found")</f>
        <v>Reebok Round Neck Sky Blue</v>
      </c>
      <c r="N2086" s="2" t="str">
        <f>_xlfn.XLOOKUP(Table2[[#This Row],[Product_ID]],Table4[Product_ID],Table4[Category],"Not Found")</f>
        <v>Men T-Shirts</v>
      </c>
      <c r="O2086" s="2" t="str">
        <f>_xlfn.XLOOKUP(Table2[[#This Row],[Product_ID]],Table4[Product_ID],Table4[Subcategory],"Not Found")</f>
        <v>Round Neck</v>
      </c>
      <c r="P2086" s="2" t="str">
        <f>_xlfn.XLOOKUP(Table2[[#This Row],[Product_ID]],Table4[Product_ID],Table4[Brand],"Missing Brand")</f>
        <v>Reebok</v>
      </c>
      <c r="Q2086" s="2" t="s">
        <v>399</v>
      </c>
      <c r="R2086" s="2" t="str">
        <f>_xlfn.XLOOKUP(Table2[[#This Row],[Store_ID]],Table6[Store_ID],Table6[Store Name],"Not Found")</f>
        <v>TrendMart Kochi High Street</v>
      </c>
      <c r="S2086" s="2">
        <f>_xlfn.XLOOKUP(Table2[[#This Row],[Store_ID]],Table6[Store_ID],Table6[Monthly Target],"Missing Target")</f>
        <v>1200000</v>
      </c>
      <c r="T2086" s="2" t="str">
        <f>_xlfn.XLOOKUP(Table2[[#This Row],[Store_ID]],Table6[Store_ID],Table6[Region],"Not Found")</f>
        <v>South Zone 1</v>
      </c>
      <c r="U2086" s="2" t="s">
        <v>118</v>
      </c>
      <c r="V2086" s="2" t="str">
        <f>_xlfn.XLOOKUP(Table2[[#This Row],[Employee_ID]],Table5[Employee_ID],Table5[Employee Name],"Not Found")</f>
        <v>Deepak Kamath</v>
      </c>
      <c r="W2086" s="2">
        <v>4</v>
      </c>
      <c r="X2086" s="2">
        <v>790.29</v>
      </c>
      <c r="Y2086" s="2">
        <v>0</v>
      </c>
      <c r="Z2086" s="2">
        <v>0</v>
      </c>
      <c r="AA2086" s="2">
        <v>5</v>
      </c>
      <c r="AB2086" s="2">
        <v>158.06</v>
      </c>
      <c r="AC2086" s="2">
        <v>3319.22</v>
      </c>
      <c r="AD2086" s="2">
        <v>1968.44</v>
      </c>
      <c r="AE2086" s="2">
        <f t="shared" ref="AE2086:AE2093" si="69">(AC2086-AD2086-AB2086)</f>
        <v>1192.7199999999998</v>
      </c>
      <c r="AF2086" s="2" t="s">
        <v>25</v>
      </c>
      <c r="AG2086" s="42">
        <f>IFERROR(Table2[[#This Row],[Profit]]/Table2[[#This Row],[Sales Amount]],0)</f>
        <v>0.35933743469851348</v>
      </c>
      <c r="AH2086" s="2" t="str">
        <f>TRIM(Table2[[#This Row],[Payment Modee]])</f>
        <v>UPI</v>
      </c>
      <c r="AI2086" s="2" t="s">
        <v>36</v>
      </c>
      <c r="AJ2086" s="2" t="s">
        <v>27</v>
      </c>
      <c r="AK2086" s="2" t="s">
        <v>918</v>
      </c>
      <c r="AL2086" s="16" t="str">
        <f>IF(HOUR(Table2[[#This Row],[Order Time]])&lt;12,"Morning",IF(HOUR(Table2[[#This Row],[Order Time]])&lt;17,"Afternoon",IF(HOUR(Table2[[#This Row],[Order Time]])&lt;21,"Evening","Night")))</f>
        <v>Afternoon</v>
      </c>
      <c r="AM2086" s="16" t="s">
        <v>29</v>
      </c>
    </row>
    <row r="2087" spans="1:39" x14ac:dyDescent="0.25">
      <c r="A2087" s="13" t="s">
        <v>3957</v>
      </c>
      <c r="B2087" s="4">
        <v>45632</v>
      </c>
      <c r="C2087" s="2">
        <f>YEAR(Table2[[#This Row],[Invoice Date]])</f>
        <v>2024</v>
      </c>
      <c r="D2087" s="2" t="str">
        <f>TEXT(Table2[[#This Row],[Invoice Date]],"mmm")</f>
        <v>Dec</v>
      </c>
      <c r="E2087" s="2" t="str">
        <f>Table2[[#This Row],[Store_ID]]&amp;"-"&amp;Table2[[#This Row],[Year]]&amp;"-"&amp;Table2[[#This Row],[Month]]</f>
        <v>STR100-2024-Dec</v>
      </c>
      <c r="F2087" s="2" t="s">
        <v>2617</v>
      </c>
      <c r="G2087" s="2" t="str">
        <f>_xlfn.XLOOKUP(Table2[[#This Row],[Customer_ID]],Table3[Customer_ID],Table3[Customer Name],"Not Found")</f>
        <v>Rohit Pillai</v>
      </c>
      <c r="H2087" s="2" t="str">
        <f>_xlfn.XLOOKUP(Table2[[#This Row],[Customer_ID]],Table3[Customer_ID],Table3[Gender],"Female")</f>
        <v>Male</v>
      </c>
      <c r="I2087" s="2" t="str">
        <f>_xlfn.XLOOKUP(Table2[[#This Row],[Customer_ID]],Table3[Customer_ID],Table3[City],"Missing Memebership")</f>
        <v>Kurnool</v>
      </c>
      <c r="J2087" s="2" t="str">
        <f>_xlfn.XLOOKUP(Table2[[#This Row],[Customer_ID]],Table3[Customer_ID],Table3[State],"Karnataka")</f>
        <v>Andhra Pradesh</v>
      </c>
      <c r="K2087" s="2" t="str">
        <f>_xlfn.XLOOKUP(Table2[[#This Row],[Customer_ID]],Table3[Customer_ID],Table3[Membership],"Regular")</f>
        <v>Silver</v>
      </c>
      <c r="L2087" s="2" t="s">
        <v>656</v>
      </c>
      <c r="M2087" s="2" t="str">
        <f>_xlfn.XLOOKUP(Table2[[#This Row],[Product_ID]],Table4[Product_ID],Table4[Product_Name],"Not Found")</f>
        <v>Skechers Round Neck Red</v>
      </c>
      <c r="N2087" s="2" t="str">
        <f>_xlfn.XLOOKUP(Table2[[#This Row],[Product_ID]],Table4[Product_ID],Table4[Category],"Not Found")</f>
        <v>Men T-Shirts</v>
      </c>
      <c r="O2087" s="2" t="str">
        <f>_xlfn.XLOOKUP(Table2[[#This Row],[Product_ID]],Table4[Product_ID],Table4[Subcategory],"Not Found")</f>
        <v>Round Neck</v>
      </c>
      <c r="P2087" s="2" t="str">
        <f>_xlfn.XLOOKUP(Table2[[#This Row],[Product_ID]],Table4[Product_ID],Table4[Brand],"Missing Brand")</f>
        <v>Skechers</v>
      </c>
      <c r="Q2087" s="2" t="s">
        <v>364</v>
      </c>
      <c r="R2087" s="2" t="str">
        <f>_xlfn.XLOOKUP(Table2[[#This Row],[Store_ID]],Table6[Store_ID],Table6[Store Name],"Not Found")</f>
        <v>TrendMart Hubballi Standard</v>
      </c>
      <c r="S2087" s="2">
        <f>_xlfn.XLOOKUP(Table2[[#This Row],[Store_ID]],Table6[Store_ID],Table6[Monthly Target],"Missing Target")</f>
        <v>2500000</v>
      </c>
      <c r="T2087" s="2" t="str">
        <f>_xlfn.XLOOKUP(Table2[[#This Row],[Store_ID]],Table6[Store_ID],Table6[Region],"Not Found")</f>
        <v>South Zone 2</v>
      </c>
      <c r="U2087" s="2" t="s">
        <v>482</v>
      </c>
      <c r="V2087" s="2" t="str">
        <f>_xlfn.XLOOKUP(Table2[[#This Row],[Employee_ID]],Table5[Employee_ID],Table5[Employee Name],"Not Found")</f>
        <v>Swathi Achari</v>
      </c>
      <c r="W2087" s="2">
        <v>4</v>
      </c>
      <c r="X2087" s="2">
        <v>425.07</v>
      </c>
      <c r="Y2087" s="2">
        <v>0</v>
      </c>
      <c r="Z2087" s="2">
        <v>0</v>
      </c>
      <c r="AA2087" s="2">
        <v>5</v>
      </c>
      <c r="AB2087" s="2">
        <v>85.01</v>
      </c>
      <c r="AC2087" s="2">
        <v>1785.29</v>
      </c>
      <c r="AD2087" s="2">
        <v>1048.24</v>
      </c>
      <c r="AE2087" s="2">
        <f t="shared" si="69"/>
        <v>652.04</v>
      </c>
      <c r="AF2087" s="2" t="s">
        <v>25</v>
      </c>
      <c r="AG2087" s="42">
        <f>IFERROR(Table2[[#This Row],[Profit]]/Table2[[#This Row],[Sales Amount]],0)</f>
        <v>0.3652291784528004</v>
      </c>
      <c r="AH2087" s="2" t="str">
        <f>TRIM(Table2[[#This Row],[Payment Modee]])</f>
        <v>UPI</v>
      </c>
      <c r="AI2087" s="2" t="s">
        <v>36</v>
      </c>
      <c r="AJ2087" s="2" t="s">
        <v>27</v>
      </c>
      <c r="AK2087" s="2" t="s">
        <v>1066</v>
      </c>
      <c r="AL2087" s="16" t="str">
        <f>IF(HOUR(Table2[[#This Row],[Order Time]])&lt;12,"Morning",IF(HOUR(Table2[[#This Row],[Order Time]])&lt;17,"Afternoon",IF(HOUR(Table2[[#This Row],[Order Time]])&lt;21,"Evening","Night")))</f>
        <v>Evening</v>
      </c>
      <c r="AM2087" s="16" t="s">
        <v>29</v>
      </c>
    </row>
    <row r="2088" spans="1:39" x14ac:dyDescent="0.25">
      <c r="A2088" s="13" t="s">
        <v>3958</v>
      </c>
      <c r="B2088" s="4">
        <v>45602</v>
      </c>
      <c r="C2088" s="2">
        <f>YEAR(Table2[[#This Row],[Invoice Date]])</f>
        <v>2024</v>
      </c>
      <c r="D2088" s="2" t="str">
        <f>TEXT(Table2[[#This Row],[Invoice Date]],"mmm")</f>
        <v>Nov</v>
      </c>
      <c r="E2088" s="2" t="str">
        <f>Table2[[#This Row],[Store_ID]]&amp;"-"&amp;Table2[[#This Row],[Year]]&amp;"-"&amp;Table2[[#This Row],[Month]]</f>
        <v>STR100-2024-Nov</v>
      </c>
      <c r="F2088" s="2" t="s">
        <v>1893</v>
      </c>
      <c r="G2088" s="2" t="str">
        <f>_xlfn.XLOOKUP(Table2[[#This Row],[Customer_ID]],Table3[Customer_ID],Table3[Customer Name],"Not Found")</f>
        <v>Manju Raman</v>
      </c>
      <c r="H2088" s="2" t="str">
        <f>_xlfn.XLOOKUP(Table2[[#This Row],[Customer_ID]],Table3[Customer_ID],Table3[Gender],"Female")</f>
        <v>Female</v>
      </c>
      <c r="I2088" s="2" t="str">
        <f>_xlfn.XLOOKUP(Table2[[#This Row],[Customer_ID]],Table3[Customer_ID],Table3[City],"Missing Memebership")</f>
        <v>Alappuzha</v>
      </c>
      <c r="J2088" s="2" t="str">
        <f>_xlfn.XLOOKUP(Table2[[#This Row],[Customer_ID]],Table3[Customer_ID],Table3[State],"Karnataka")</f>
        <v>Kerala</v>
      </c>
      <c r="K2088" s="2" t="str">
        <f>_xlfn.XLOOKUP(Table2[[#This Row],[Customer_ID]],Table3[Customer_ID],Table3[Membership],"Regular")</f>
        <v>Gold</v>
      </c>
      <c r="L2088" s="2" t="s">
        <v>1811</v>
      </c>
      <c r="M2088" s="2" t="str">
        <f>_xlfn.XLOOKUP(Table2[[#This Row],[Product_ID]],Table4[Product_ID],Table4[Product_Name],"Not Found")</f>
        <v>Metro Shoes Tie Orange</v>
      </c>
      <c r="N2088" s="2" t="str">
        <f>_xlfn.XLOOKUP(Table2[[#This Row],[Product_ID]],Table4[Product_ID],Table4[Category],"Not Found")</f>
        <v>Accessories</v>
      </c>
      <c r="O2088" s="2" t="str">
        <f>_xlfn.XLOOKUP(Table2[[#This Row],[Product_ID]],Table4[Product_ID],Table4[Subcategory],"Not Found")</f>
        <v>Tie</v>
      </c>
      <c r="P2088" s="2" t="str">
        <f>_xlfn.XLOOKUP(Table2[[#This Row],[Product_ID]],Table4[Product_ID],Table4[Brand],"Missing Brand")</f>
        <v>Metro Shoes</v>
      </c>
      <c r="Q2088" s="2" t="s">
        <v>364</v>
      </c>
      <c r="R2088" s="2" t="str">
        <f>_xlfn.XLOOKUP(Table2[[#This Row],[Store_ID]],Table6[Store_ID],Table6[Store Name],"Not Found")</f>
        <v>TrendMart Hubballi Standard</v>
      </c>
      <c r="S2088" s="2">
        <f>_xlfn.XLOOKUP(Table2[[#This Row],[Store_ID]],Table6[Store_ID],Table6[Monthly Target],"Missing Target")</f>
        <v>2500000</v>
      </c>
      <c r="T2088" s="2" t="str">
        <f>_xlfn.XLOOKUP(Table2[[#This Row],[Store_ID]],Table6[Store_ID],Table6[Region],"Not Found")</f>
        <v>South Zone 2</v>
      </c>
      <c r="U2088" s="2" t="s">
        <v>176</v>
      </c>
      <c r="V2088" s="2" t="str">
        <f>_xlfn.XLOOKUP(Table2[[#This Row],[Employee_ID]],Table5[Employee_ID],Table5[Employee Name],"Not Found")</f>
        <v>Malathi Varma</v>
      </c>
      <c r="W2088" s="2">
        <v>1</v>
      </c>
      <c r="X2088" s="2">
        <v>871.52</v>
      </c>
      <c r="Y2088" s="2">
        <v>5</v>
      </c>
      <c r="Z2088" s="2">
        <v>43.58</v>
      </c>
      <c r="AA2088" s="2">
        <v>5</v>
      </c>
      <c r="AB2088" s="2">
        <v>41.4</v>
      </c>
      <c r="AC2088" s="2">
        <v>869.34</v>
      </c>
      <c r="AD2088" s="2">
        <v>535.47</v>
      </c>
      <c r="AE2088" s="2">
        <f t="shared" si="69"/>
        <v>292.47000000000003</v>
      </c>
      <c r="AF2088" s="2" t="s">
        <v>119</v>
      </c>
      <c r="AG2088" s="42">
        <f>IFERROR(Table2[[#This Row],[Profit]]/Table2[[#This Row],[Sales Amount]],0)</f>
        <v>0.33642763475740217</v>
      </c>
      <c r="AH2088" s="2" t="str">
        <f>TRIM(Table2[[#This Row],[Payment Modee]])</f>
        <v>Net Banking</v>
      </c>
      <c r="AI2088" s="2" t="s">
        <v>36</v>
      </c>
      <c r="AJ2088" s="2" t="s">
        <v>27</v>
      </c>
      <c r="AK2088" s="2" t="s">
        <v>3959</v>
      </c>
      <c r="AL2088" s="16" t="str">
        <f>IF(HOUR(Table2[[#This Row],[Order Time]])&lt;12,"Morning",IF(HOUR(Table2[[#This Row],[Order Time]])&lt;17,"Afternoon",IF(HOUR(Table2[[#This Row],[Order Time]])&lt;21,"Evening","Night")))</f>
        <v>Evening</v>
      </c>
      <c r="AM2088" s="16" t="s">
        <v>29</v>
      </c>
    </row>
    <row r="2089" spans="1:39" x14ac:dyDescent="0.25">
      <c r="A2089" s="13" t="s">
        <v>3960</v>
      </c>
      <c r="B2089" s="4">
        <v>45579</v>
      </c>
      <c r="C2089" s="2">
        <f>YEAR(Table2[[#This Row],[Invoice Date]])</f>
        <v>2024</v>
      </c>
      <c r="D2089" s="2" t="str">
        <f>TEXT(Table2[[#This Row],[Invoice Date]],"mmm")</f>
        <v>Oct</v>
      </c>
      <c r="E2089" s="2" t="str">
        <f>Table2[[#This Row],[Store_ID]]&amp;"-"&amp;Table2[[#This Row],[Year]]&amp;"-"&amp;Table2[[#This Row],[Month]]</f>
        <v>STR056-2024-Oct</v>
      </c>
      <c r="F2089" s="2" t="s">
        <v>3961</v>
      </c>
      <c r="G2089" s="2" t="str">
        <f>_xlfn.XLOOKUP(Table2[[#This Row],[Customer_ID]],Table3[Customer_ID],Table3[Customer Name],"Not Found")</f>
        <v>Siddharth Hegde</v>
      </c>
      <c r="H2089" s="2" t="str">
        <f>_xlfn.XLOOKUP(Table2[[#This Row],[Customer_ID]],Table3[Customer_ID],Table3[Gender],"Female")</f>
        <v>Male</v>
      </c>
      <c r="I2089" s="2" t="str">
        <f>_xlfn.XLOOKUP(Table2[[#This Row],[Customer_ID]],Table3[Customer_ID],Table3[City],"Missing Memebership")</f>
        <v>Hyderabad</v>
      </c>
      <c r="J2089" s="2" t="str">
        <f>_xlfn.XLOOKUP(Table2[[#This Row],[Customer_ID]],Table3[Customer_ID],Table3[State],"Karnataka")</f>
        <v>Telangana</v>
      </c>
      <c r="K2089" s="2" t="str">
        <f>_xlfn.XLOOKUP(Table2[[#This Row],[Customer_ID]],Table3[Customer_ID],Table3[Membership],"Regular")</f>
        <v>Silver</v>
      </c>
      <c r="L2089" s="2" t="s">
        <v>1640</v>
      </c>
      <c r="M2089" s="2" t="str">
        <f>_xlfn.XLOOKUP(Table2[[#This Row],[Product_ID]],Table4[Product_ID],Table4[Product_Name],"Not Found")</f>
        <v>Pantaloons Track Suit Brown</v>
      </c>
      <c r="N2089" s="2" t="str">
        <f>_xlfn.XLOOKUP(Table2[[#This Row],[Product_ID]],Table4[Product_ID],Table4[Category],"Not Found")</f>
        <v>Sportswear</v>
      </c>
      <c r="O2089" s="2" t="str">
        <f>_xlfn.XLOOKUP(Table2[[#This Row],[Product_ID]],Table4[Product_ID],Table4[Subcategory],"Not Found")</f>
        <v>Track Suit</v>
      </c>
      <c r="P2089" s="2" t="str">
        <f>_xlfn.XLOOKUP(Table2[[#This Row],[Product_ID]],Table4[Product_ID],Table4[Brand],"Missing Brand")</f>
        <v>Pantaloons</v>
      </c>
      <c r="Q2089" s="2" t="s">
        <v>474</v>
      </c>
      <c r="R2089" s="2" t="str">
        <f>_xlfn.XLOOKUP(Table2[[#This Row],[Store_ID]],Table6[Store_ID],Table6[Store Name],"Not Found")</f>
        <v>TrendMart Nizamabad Standard</v>
      </c>
      <c r="S2089" s="2">
        <f>_xlfn.XLOOKUP(Table2[[#This Row],[Store_ID]],Table6[Store_ID],Table6[Monthly Target],"Missing Target")</f>
        <v>1200000</v>
      </c>
      <c r="T2089" s="2" t="str">
        <f>_xlfn.XLOOKUP(Table2[[#This Row],[Store_ID]],Table6[Store_ID],Table6[Region],"Not Found")</f>
        <v>South Zone 2</v>
      </c>
      <c r="U2089" s="2" t="s">
        <v>229</v>
      </c>
      <c r="V2089" s="2" t="str">
        <f>_xlfn.XLOOKUP(Table2[[#This Row],[Employee_ID]],Table5[Employee_ID],Table5[Employee Name],"Not Found")</f>
        <v>Yogesh Chettiar</v>
      </c>
      <c r="W2089" s="2">
        <v>2</v>
      </c>
      <c r="X2089" s="2">
        <v>1310.45</v>
      </c>
      <c r="Y2089" s="2">
        <v>5</v>
      </c>
      <c r="Z2089" s="2">
        <v>131.04</v>
      </c>
      <c r="AA2089" s="2">
        <v>12</v>
      </c>
      <c r="AB2089" s="2">
        <v>298.77999999999997</v>
      </c>
      <c r="AC2089" s="2">
        <v>2788.64</v>
      </c>
      <c r="AD2089" s="2">
        <v>1787.78</v>
      </c>
      <c r="AE2089" s="2">
        <f t="shared" si="69"/>
        <v>702.07999999999993</v>
      </c>
      <c r="AF2089" s="2" t="s">
        <v>69</v>
      </c>
      <c r="AG2089" s="42">
        <f>IFERROR(Table2[[#This Row],[Profit]]/Table2[[#This Row],[Sales Amount]],0)</f>
        <v>0.25176430087784724</v>
      </c>
      <c r="AH2089" s="2" t="str">
        <f>TRIM(Table2[[#This Row],[Payment Modee]])</f>
        <v>Cash</v>
      </c>
      <c r="AI2089" s="2" t="s">
        <v>26</v>
      </c>
      <c r="AJ2089" s="2" t="s">
        <v>27</v>
      </c>
      <c r="AK2089" s="2" t="s">
        <v>2488</v>
      </c>
      <c r="AL2089" s="16" t="str">
        <f>IF(HOUR(Table2[[#This Row],[Order Time]])&lt;12,"Morning",IF(HOUR(Table2[[#This Row],[Order Time]])&lt;17,"Afternoon",IF(HOUR(Table2[[#This Row],[Order Time]])&lt;21,"Evening","Night")))</f>
        <v>Afternoon</v>
      </c>
      <c r="AM2089" s="16" t="s">
        <v>29</v>
      </c>
    </row>
    <row r="2090" spans="1:39" x14ac:dyDescent="0.25">
      <c r="A2090" s="13" t="s">
        <v>3962</v>
      </c>
      <c r="B2090" s="4">
        <v>45464</v>
      </c>
      <c r="C2090" s="2">
        <f>YEAR(Table2[[#This Row],[Invoice Date]])</f>
        <v>2024</v>
      </c>
      <c r="D2090" s="2" t="str">
        <f>TEXT(Table2[[#This Row],[Invoice Date]],"mmm")</f>
        <v>Jun</v>
      </c>
      <c r="E2090" s="2" t="str">
        <f>Table2[[#This Row],[Store_ID]]&amp;"-"&amp;Table2[[#This Row],[Year]]&amp;"-"&amp;Table2[[#This Row],[Month]]</f>
        <v>STR055-2024-Jun</v>
      </c>
      <c r="F2090" s="2" t="s">
        <v>1364</v>
      </c>
      <c r="G2090" s="2" t="str">
        <f>_xlfn.XLOOKUP(Table2[[#This Row],[Customer_ID]],Table3[Customer_ID],Table3[Customer Name],"Not Found")</f>
        <v>Chandra Subramaniam</v>
      </c>
      <c r="H2090" s="2" t="str">
        <f>_xlfn.XLOOKUP(Table2[[#This Row],[Customer_ID]],Table3[Customer_ID],Table3[Gender],"Female")</f>
        <v>Male</v>
      </c>
      <c r="I2090" s="2" t="str">
        <f>_xlfn.XLOOKUP(Table2[[#This Row],[Customer_ID]],Table3[Customer_ID],Table3[City],"Missing Memebership")</f>
        <v>Alappuzha</v>
      </c>
      <c r="J2090" s="2" t="str">
        <f>_xlfn.XLOOKUP(Table2[[#This Row],[Customer_ID]],Table3[Customer_ID],Table3[State],"Karnataka")</f>
        <v>Kerala</v>
      </c>
      <c r="K2090" s="2" t="str">
        <f>_xlfn.XLOOKUP(Table2[[#This Row],[Customer_ID]],Table3[Customer_ID],Table3[Membership],"Regular")</f>
        <v>Silver</v>
      </c>
      <c r="L2090" s="2" t="s">
        <v>1929</v>
      </c>
      <c r="M2090" s="2" t="str">
        <f>_xlfn.XLOOKUP(Table2[[#This Row],[Product_ID]],Table4[Product_ID],Table4[Product_Name],"Not Found")</f>
        <v>Arrow Georgette Saree Charcoal</v>
      </c>
      <c r="N2090" s="2" t="str">
        <f>_xlfn.XLOOKUP(Table2[[#This Row],[Product_ID]],Table4[Product_ID],Table4[Category],"Not Found")</f>
        <v>Women Sarees</v>
      </c>
      <c r="O2090" s="2" t="str">
        <f>_xlfn.XLOOKUP(Table2[[#This Row],[Product_ID]],Table4[Product_ID],Table4[Subcategory],"Not Found")</f>
        <v>Georgette Saree</v>
      </c>
      <c r="P2090" s="2" t="str">
        <f>_xlfn.XLOOKUP(Table2[[#This Row],[Product_ID]],Table4[Product_ID],Table4[Brand],"Missing Brand")</f>
        <v>Arrow</v>
      </c>
      <c r="Q2090" s="2" t="s">
        <v>390</v>
      </c>
      <c r="R2090" s="2" t="str">
        <f>_xlfn.XLOOKUP(Table2[[#This Row],[Store_ID]],Table6[Store_ID],Table6[Store Name],"Not Found")</f>
        <v>TrendMart Nellore High Street</v>
      </c>
      <c r="S2090" s="2">
        <f>_xlfn.XLOOKUP(Table2[[#This Row],[Store_ID]],Table6[Store_ID],Table6[Monthly Target],"Missing Target")</f>
        <v>1500000</v>
      </c>
      <c r="T2090" s="2" t="str">
        <f>_xlfn.XLOOKUP(Table2[[#This Row],[Store_ID]],Table6[Store_ID],Table6[Region],"Not Found")</f>
        <v>South Zone 3</v>
      </c>
      <c r="U2090" s="2" t="s">
        <v>504</v>
      </c>
      <c r="V2090" s="2" t="str">
        <f>_xlfn.XLOOKUP(Table2[[#This Row],[Employee_ID]],Table5[Employee_ID],Table5[Employee Name],"Not Found")</f>
        <v>Vikram Bhat</v>
      </c>
      <c r="W2090" s="2">
        <v>1</v>
      </c>
      <c r="X2090" s="2">
        <v>3049.84</v>
      </c>
      <c r="Y2090" s="2">
        <v>30</v>
      </c>
      <c r="Z2090" s="2">
        <v>914.95</v>
      </c>
      <c r="AA2090" s="2">
        <v>12</v>
      </c>
      <c r="AB2090" s="2">
        <v>256.19</v>
      </c>
      <c r="AC2090" s="2">
        <v>2391.08</v>
      </c>
      <c r="AD2090" s="2">
        <v>2078.92</v>
      </c>
      <c r="AE2090" s="2">
        <f t="shared" si="69"/>
        <v>55.969999999999857</v>
      </c>
      <c r="AF2090" s="2" t="s">
        <v>119</v>
      </c>
      <c r="AG2090" s="42">
        <f>IFERROR(Table2[[#This Row],[Profit]]/Table2[[#This Row],[Sales Amount]],0)</f>
        <v>2.3407832443916497E-2</v>
      </c>
      <c r="AH2090" s="2" t="str">
        <f>TRIM(Table2[[#This Row],[Payment Modee]])</f>
        <v>Net Banking</v>
      </c>
      <c r="AI2090" s="2" t="s">
        <v>36</v>
      </c>
      <c r="AJ2090" s="2" t="s">
        <v>27</v>
      </c>
      <c r="AK2090" s="2" t="s">
        <v>3609</v>
      </c>
      <c r="AL2090" s="16" t="str">
        <f>IF(HOUR(Table2[[#This Row],[Order Time]])&lt;12,"Morning",IF(HOUR(Table2[[#This Row],[Order Time]])&lt;17,"Afternoon",IF(HOUR(Table2[[#This Row],[Order Time]])&lt;21,"Evening","Night")))</f>
        <v>Evening</v>
      </c>
      <c r="AM2090" s="16" t="s">
        <v>29</v>
      </c>
    </row>
    <row r="2091" spans="1:39" x14ac:dyDescent="0.25">
      <c r="A2091" s="13" t="s">
        <v>3963</v>
      </c>
      <c r="B2091" s="4">
        <v>45570</v>
      </c>
      <c r="C2091" s="2">
        <f>YEAR(Table2[[#This Row],[Invoice Date]])</f>
        <v>2024</v>
      </c>
      <c r="D2091" s="2" t="str">
        <f>TEXT(Table2[[#This Row],[Invoice Date]],"mmm")</f>
        <v>Oct</v>
      </c>
      <c r="E2091" s="2" t="str">
        <f>Table2[[#This Row],[Store_ID]]&amp;"-"&amp;Table2[[#This Row],[Year]]&amp;"-"&amp;Table2[[#This Row],[Month]]</f>
        <v>STR033-2024-Oct</v>
      </c>
      <c r="F2091" s="2" t="s">
        <v>2495</v>
      </c>
      <c r="G2091" s="2" t="str">
        <f>_xlfn.XLOOKUP(Table2[[#This Row],[Customer_ID]],Table3[Customer_ID],Table3[Customer Name],"Not Found")</f>
        <v>Malathi Hegde</v>
      </c>
      <c r="H2091" s="2" t="str">
        <f>_xlfn.XLOOKUP(Table2[[#This Row],[Customer_ID]],Table3[Customer_ID],Table3[Gender],"Female")</f>
        <v>Female</v>
      </c>
      <c r="I2091" s="2" t="str">
        <f>_xlfn.XLOOKUP(Table2[[#This Row],[Customer_ID]],Table3[Customer_ID],Table3[City],"Missing Memebership")</f>
        <v>Thoothukudi</v>
      </c>
      <c r="J2091" s="2" t="str">
        <f>_xlfn.XLOOKUP(Table2[[#This Row],[Customer_ID]],Table3[Customer_ID],Table3[State],"Karnataka")</f>
        <v>Tamil Nadu</v>
      </c>
      <c r="K2091" s="2" t="str">
        <f>_xlfn.XLOOKUP(Table2[[#This Row],[Customer_ID]],Table3[Customer_ID],Table3[Membership],"Regular")</f>
        <v>Regular</v>
      </c>
      <c r="L2091" s="2" t="s">
        <v>690</v>
      </c>
      <c r="M2091" s="2" t="str">
        <f>_xlfn.XLOOKUP(Table2[[#This Row],[Product_ID]],Table4[Product_ID],Table4[Product_Name],"Not Found")</f>
        <v>Being Human Girls Frock Teal</v>
      </c>
      <c r="N2091" s="2" t="str">
        <f>_xlfn.XLOOKUP(Table2[[#This Row],[Product_ID]],Table4[Product_ID],Table4[Category],"Not Found")</f>
        <v>Kids Wear</v>
      </c>
      <c r="O2091" s="2" t="str">
        <f>_xlfn.XLOOKUP(Table2[[#This Row],[Product_ID]],Table4[Product_ID],Table4[Subcategory],"Not Found")</f>
        <v>Girls Frock</v>
      </c>
      <c r="P2091" s="2" t="str">
        <f>_xlfn.XLOOKUP(Table2[[#This Row],[Product_ID]],Table4[Product_ID],Table4[Brand],"Missing Brand")</f>
        <v>Being Human</v>
      </c>
      <c r="Q2091" s="2" t="s">
        <v>1482</v>
      </c>
      <c r="R2091" s="2" t="str">
        <f>_xlfn.XLOOKUP(Table2[[#This Row],[Store_ID]],Table6[Store_ID],Table6[Store Name],"Not Found")</f>
        <v>TrendMart Guntur Standard</v>
      </c>
      <c r="S2091" s="2">
        <f>_xlfn.XLOOKUP(Table2[[#This Row],[Store_ID]],Table6[Store_ID],Table6[Monthly Target],"Missing Target")</f>
        <v>2500000</v>
      </c>
      <c r="T2091" s="2" t="str">
        <f>_xlfn.XLOOKUP(Table2[[#This Row],[Store_ID]],Table6[Store_ID],Table6[Region],"Not Found")</f>
        <v>South Zone 3</v>
      </c>
      <c r="U2091" s="2" t="s">
        <v>165</v>
      </c>
      <c r="V2091" s="2" t="str">
        <f>_xlfn.XLOOKUP(Table2[[#This Row],[Employee_ID]],Table5[Employee_ID],Table5[Employee Name],"Not Found")</f>
        <v>Vasanthi Gupta</v>
      </c>
      <c r="W2091" s="2">
        <v>3</v>
      </c>
      <c r="X2091" s="2">
        <v>660.92</v>
      </c>
      <c r="Y2091" s="2">
        <v>10</v>
      </c>
      <c r="Z2091" s="2">
        <v>198.28</v>
      </c>
      <c r="AA2091" s="2">
        <v>5</v>
      </c>
      <c r="AB2091" s="2">
        <v>89.22</v>
      </c>
      <c r="AC2091" s="2">
        <v>1873.7</v>
      </c>
      <c r="AD2091" s="2">
        <v>1274.28</v>
      </c>
      <c r="AE2091" s="2">
        <f t="shared" si="69"/>
        <v>510.20000000000005</v>
      </c>
      <c r="AF2091" s="2" t="s">
        <v>69</v>
      </c>
      <c r="AG2091" s="42">
        <f>IFERROR(Table2[[#This Row],[Profit]]/Table2[[#This Row],[Sales Amount]],0)</f>
        <v>0.27229545818434114</v>
      </c>
      <c r="AH2091" s="2" t="str">
        <f>TRIM(Table2[[#This Row],[Payment Modee]])</f>
        <v>Cash</v>
      </c>
      <c r="AI2091" s="2" t="s">
        <v>26</v>
      </c>
      <c r="AJ2091" s="2" t="s">
        <v>27</v>
      </c>
      <c r="AK2091" s="2" t="s">
        <v>783</v>
      </c>
      <c r="AL2091" s="16" t="str">
        <f>IF(HOUR(Table2[[#This Row],[Order Time]])&lt;12,"Morning",IF(HOUR(Table2[[#This Row],[Order Time]])&lt;17,"Afternoon",IF(HOUR(Table2[[#This Row],[Order Time]])&lt;21,"Evening","Night")))</f>
        <v>Evening</v>
      </c>
      <c r="AM2091" s="16" t="s">
        <v>38</v>
      </c>
    </row>
    <row r="2092" spans="1:39" x14ac:dyDescent="0.25">
      <c r="A2092" s="13" t="s">
        <v>3964</v>
      </c>
      <c r="B2092" s="4">
        <v>45650</v>
      </c>
      <c r="C2092" s="2">
        <f>YEAR(Table2[[#This Row],[Invoice Date]])</f>
        <v>2024</v>
      </c>
      <c r="D2092" s="2" t="str">
        <f>TEXT(Table2[[#This Row],[Invoice Date]],"mmm")</f>
        <v>Dec</v>
      </c>
      <c r="E2092" s="2" t="str">
        <f>Table2[[#This Row],[Store_ID]]&amp;"-"&amp;Table2[[#This Row],[Year]]&amp;"-"&amp;Table2[[#This Row],[Month]]</f>
        <v>STR032-2024-Dec</v>
      </c>
      <c r="F2092" s="2" t="s">
        <v>3965</v>
      </c>
      <c r="G2092" s="2" t="str">
        <f>_xlfn.XLOOKUP(Table2[[#This Row],[Customer_ID]],Table3[Customer_ID],Table3[Customer Name],"Not Found")</f>
        <v>Eshwari Gopalakrishnan</v>
      </c>
      <c r="H2092" s="2" t="str">
        <f>_xlfn.XLOOKUP(Table2[[#This Row],[Customer_ID]],Table3[Customer_ID],Table3[Gender],"Female")</f>
        <v>Female</v>
      </c>
      <c r="I2092" s="2" t="str">
        <f>_xlfn.XLOOKUP(Table2[[#This Row],[Customer_ID]],Table3[Customer_ID],Table3[City],"Missing Memebership")</f>
        <v>Hyderabad</v>
      </c>
      <c r="J2092" s="2" t="str">
        <f>_xlfn.XLOOKUP(Table2[[#This Row],[Customer_ID]],Table3[Customer_ID],Table3[State],"Karnataka")</f>
        <v>Telangana</v>
      </c>
      <c r="K2092" s="2" t="str">
        <f>_xlfn.XLOOKUP(Table2[[#This Row],[Customer_ID]],Table3[Customer_ID],Table3[Membership],"Regular")</f>
        <v>Regular</v>
      </c>
      <c r="L2092" s="2" t="s">
        <v>743</v>
      </c>
      <c r="M2092" s="2" t="str">
        <f>_xlfn.XLOOKUP(Table2[[#This Row],[Product_ID]],Table4[Product_ID],Table4[Product_Name],"Not Found")</f>
        <v>W for Woman Necklace Beige</v>
      </c>
      <c r="N2092" s="2" t="str">
        <f>_xlfn.XLOOKUP(Table2[[#This Row],[Product_ID]],Table4[Product_ID],Table4[Category],"Not Found")</f>
        <v>Jewellery</v>
      </c>
      <c r="O2092" s="2" t="str">
        <f>_xlfn.XLOOKUP(Table2[[#This Row],[Product_ID]],Table4[Product_ID],Table4[Subcategory],"Not Found")</f>
        <v>Necklace</v>
      </c>
      <c r="P2092" s="2" t="str">
        <f>_xlfn.XLOOKUP(Table2[[#This Row],[Product_ID]],Table4[Product_ID],Table4[Brand],"Missing Brand")</f>
        <v>W for Woman</v>
      </c>
      <c r="Q2092" s="2" t="s">
        <v>413</v>
      </c>
      <c r="R2092" s="2" t="str">
        <f>_xlfn.XLOOKUP(Table2[[#This Row],[Store_ID]],Table6[Store_ID],Table6[Store Name],"Not Found")</f>
        <v>TrendMart Kochi Standard</v>
      </c>
      <c r="S2092" s="2">
        <f>_xlfn.XLOOKUP(Table2[[#This Row],[Store_ID]],Table6[Store_ID],Table6[Monthly Target],"Missing Target")</f>
        <v>2500000</v>
      </c>
      <c r="T2092" s="2" t="str">
        <f>_xlfn.XLOOKUP(Table2[[#This Row],[Store_ID]],Table6[Store_ID],Table6[Region],"Not Found")</f>
        <v>South Zone 1</v>
      </c>
      <c r="U2092" s="2" t="s">
        <v>268</v>
      </c>
      <c r="V2092" s="2" t="str">
        <f>_xlfn.XLOOKUP(Table2[[#This Row],[Employee_ID]],Table5[Employee_ID],Table5[Employee Name],"Not Found")</f>
        <v>Ganesh Iyengar</v>
      </c>
      <c r="W2092" s="2">
        <v>2</v>
      </c>
      <c r="X2092" s="2">
        <v>1197.77</v>
      </c>
      <c r="Y2092" s="2">
        <v>0</v>
      </c>
      <c r="Z2092" s="2">
        <v>0</v>
      </c>
      <c r="AA2092" s="2">
        <v>3</v>
      </c>
      <c r="AB2092" s="2">
        <v>71.87</v>
      </c>
      <c r="AC2092" s="2">
        <v>2467.41</v>
      </c>
      <c r="AD2092" s="2">
        <v>1908.08</v>
      </c>
      <c r="AE2092" s="2">
        <f t="shared" si="69"/>
        <v>487.45999999999992</v>
      </c>
      <c r="AF2092" s="2" t="s">
        <v>25</v>
      </c>
      <c r="AG2092" s="42">
        <f>IFERROR(Table2[[#This Row],[Profit]]/Table2[[#This Row],[Sales Amount]],0)</f>
        <v>0.19755938413153873</v>
      </c>
      <c r="AH2092" s="2" t="str">
        <f>TRIM(Table2[[#This Row],[Payment Modee]])</f>
        <v>UPI</v>
      </c>
      <c r="AI2092" s="2" t="s">
        <v>36</v>
      </c>
      <c r="AJ2092" s="2" t="s">
        <v>27</v>
      </c>
      <c r="AK2092" s="2" t="s">
        <v>684</v>
      </c>
      <c r="AL2092" s="16" t="str">
        <f>IF(HOUR(Table2[[#This Row],[Order Time]])&lt;12,"Morning",IF(HOUR(Table2[[#This Row],[Order Time]])&lt;17,"Afternoon",IF(HOUR(Table2[[#This Row],[Order Time]])&lt;21,"Evening","Night")))</f>
        <v>Morning</v>
      </c>
      <c r="AM2092" s="16" t="s">
        <v>29</v>
      </c>
    </row>
    <row r="2093" spans="1:39" x14ac:dyDescent="0.25">
      <c r="A2093" s="13" t="s">
        <v>3966</v>
      </c>
      <c r="B2093" s="4">
        <v>45462</v>
      </c>
      <c r="C2093" s="2">
        <f>YEAR(Table2[[#This Row],[Invoice Date]])</f>
        <v>2024</v>
      </c>
      <c r="D2093" s="2" t="str">
        <f>TEXT(Table2[[#This Row],[Invoice Date]],"mmm")</f>
        <v>Jun</v>
      </c>
      <c r="E2093" s="2" t="str">
        <f>Table2[[#This Row],[Store_ID]]&amp;"-"&amp;Table2[[#This Row],[Year]]&amp;"-"&amp;Table2[[#This Row],[Month]]</f>
        <v>STR053-2024-Jun</v>
      </c>
      <c r="F2093" s="2" t="s">
        <v>2368</v>
      </c>
      <c r="G2093" s="2" t="str">
        <f>_xlfn.XLOOKUP(Table2[[#This Row],[Customer_ID]],Table3[Customer_ID],Table3[Customer Name],"Not Found")</f>
        <v>Anil Gounder</v>
      </c>
      <c r="H2093" s="2" t="str">
        <f>_xlfn.XLOOKUP(Table2[[#This Row],[Customer_ID]],Table3[Customer_ID],Table3[Gender],"Female")</f>
        <v>Male</v>
      </c>
      <c r="I2093" s="2" t="str">
        <f>_xlfn.XLOOKUP(Table2[[#This Row],[Customer_ID]],Table3[Customer_ID],Table3[City],"Missing Memebership")</f>
        <v>Vijayawada</v>
      </c>
      <c r="J2093" s="2" t="str">
        <f>_xlfn.XLOOKUP(Table2[[#This Row],[Customer_ID]],Table3[Customer_ID],Table3[State],"Karnataka")</f>
        <v>Andhra Pradesh</v>
      </c>
      <c r="K2093" s="2" t="str">
        <f>_xlfn.XLOOKUP(Table2[[#This Row],[Customer_ID]],Table3[Customer_ID],Table3[Membership],"Regular")</f>
        <v>Silver</v>
      </c>
      <c r="L2093" s="2" t="s">
        <v>2280</v>
      </c>
      <c r="M2093" s="2" t="str">
        <f>_xlfn.XLOOKUP(Table2[[#This Row],[Product_ID]],Table4[Product_ID],Table4[Product_Name],"Not Found")</f>
        <v>Reebok Printed Kurti Green</v>
      </c>
      <c r="N2093" s="2" t="str">
        <f>_xlfn.XLOOKUP(Table2[[#This Row],[Product_ID]],Table4[Product_ID],Table4[Category],"Not Found")</f>
        <v>Women Kurtis</v>
      </c>
      <c r="O2093" s="2" t="str">
        <f>_xlfn.XLOOKUP(Table2[[#This Row],[Product_ID]],Table4[Product_ID],Table4[Subcategory],"Not Found")</f>
        <v>Printed Kurti</v>
      </c>
      <c r="P2093" s="2" t="str">
        <f>_xlfn.XLOOKUP(Table2[[#This Row],[Product_ID]],Table4[Product_ID],Table4[Brand],"Missing Brand")</f>
        <v>Reebok</v>
      </c>
      <c r="Q2093" s="2" t="s">
        <v>426</v>
      </c>
      <c r="R2093" s="2" t="str">
        <f>_xlfn.XLOOKUP(Table2[[#This Row],[Store_ID]],Table6[Store_ID],Table6[Store Name],"Not Found")</f>
        <v>TrendMart Kochi Standard</v>
      </c>
      <c r="S2093" s="2">
        <f>_xlfn.XLOOKUP(Table2[[#This Row],[Store_ID]],Table6[Store_ID],Table6[Monthly Target],"Missing Target")</f>
        <v>1500000</v>
      </c>
      <c r="T2093" s="2" t="str">
        <f>_xlfn.XLOOKUP(Table2[[#This Row],[Store_ID]],Table6[Store_ID],Table6[Region],"Not Found")</f>
        <v>South Zone 1</v>
      </c>
      <c r="U2093" s="2" t="s">
        <v>147</v>
      </c>
      <c r="V2093" s="2" t="str">
        <f>_xlfn.XLOOKUP(Table2[[#This Row],[Employee_ID]],Table5[Employee_ID],Table5[Employee Name],"Not Found")</f>
        <v>Logesh Gopalakrishnan</v>
      </c>
      <c r="W2093" s="2">
        <v>2</v>
      </c>
      <c r="X2093" s="2">
        <v>1073.52</v>
      </c>
      <c r="Y2093" s="2">
        <v>10</v>
      </c>
      <c r="Z2093" s="2">
        <v>214.7</v>
      </c>
      <c r="AA2093" s="2">
        <v>12</v>
      </c>
      <c r="AB2093" s="2">
        <v>231.88</v>
      </c>
      <c r="AC2093" s="2">
        <v>2164.2199999999998</v>
      </c>
      <c r="AD2093" s="2">
        <v>1488</v>
      </c>
      <c r="AE2093" s="2">
        <f t="shared" si="69"/>
        <v>444.3399999999998</v>
      </c>
      <c r="AF2093" s="2" t="s">
        <v>69</v>
      </c>
      <c r="AG2093" s="42">
        <f>IFERROR(Table2[[#This Row],[Profit]]/Table2[[#This Row],[Sales Amount]],0)</f>
        <v>0.2053118444520427</v>
      </c>
      <c r="AH2093" s="2" t="str">
        <f>TRIM(Table2[[#This Row],[Payment Modee]])</f>
        <v>Cash</v>
      </c>
      <c r="AI2093" s="2" t="s">
        <v>26</v>
      </c>
      <c r="AJ2093" s="2" t="s">
        <v>27</v>
      </c>
      <c r="AK2093" s="2" t="s">
        <v>989</v>
      </c>
      <c r="AL2093" s="16" t="str">
        <f>IF(HOUR(Table2[[#This Row],[Order Time]])&lt;12,"Morning",IF(HOUR(Table2[[#This Row],[Order Time]])&lt;17,"Afternoon",IF(HOUR(Table2[[#This Row],[Order Time]])&lt;21,"Evening","Night")))</f>
        <v>Afternoon</v>
      </c>
      <c r="AM2093" s="16" t="s">
        <v>29</v>
      </c>
    </row>
    <row r="2094" spans="1:39" x14ac:dyDescent="0.25">
      <c r="A2094" s="14" t="s">
        <v>9199</v>
      </c>
      <c r="B2094" s="8">
        <v>45746</v>
      </c>
      <c r="C2094" s="7">
        <f>YEAR(Table2[[#This Row],[Invoice Date]])</f>
        <v>2025</v>
      </c>
      <c r="D2094" s="7" t="str">
        <f>TEXT(Table2[[#This Row],[Invoice Date]],"mmm")</f>
        <v>Mar</v>
      </c>
      <c r="E2094" s="7" t="str">
        <f>Table2[[#This Row],[Store_ID]]&amp;"-"&amp;Table2[[#This Row],[Year]]&amp;"-"&amp;Table2[[#This Row],[Month]]</f>
        <v>STR014-2025-Mar</v>
      </c>
      <c r="F2094" s="7" t="s">
        <v>2684</v>
      </c>
      <c r="G2094" s="7" t="str">
        <f>_xlfn.XLOOKUP(Table2[[#This Row],[Customer_ID]],Table3[Customer_ID],Table3[Customer Name],"Not Found")</f>
        <v>Feroz Shetty</v>
      </c>
      <c r="H2094" s="7" t="str">
        <f>_xlfn.XLOOKUP(Table2[[#This Row],[Customer_ID]],Table3[Customer_ID],Table3[Gender],"Female")</f>
        <v>Male</v>
      </c>
      <c r="I2094" s="7" t="str">
        <f>_xlfn.XLOOKUP(Table2[[#This Row],[Customer_ID]],Table3[Customer_ID],Table3[City],"Missing Memebership")</f>
        <v>Chennai</v>
      </c>
      <c r="J2094" s="7" t="str">
        <f>_xlfn.XLOOKUP(Table2[[#This Row],[Customer_ID]],Table3[Customer_ID],Table3[State],"Karnataka")</f>
        <v>Tamil Nadu</v>
      </c>
      <c r="K2094" s="7" t="str">
        <f>_xlfn.XLOOKUP(Table2[[#This Row],[Customer_ID]],Table3[Customer_ID],Table3[Membership],"Regular")</f>
        <v>Gold</v>
      </c>
      <c r="L2094" s="7" t="s">
        <v>1507</v>
      </c>
      <c r="M2094" s="7" t="str">
        <f>_xlfn.XLOOKUP(Table2[[#This Row],[Product_ID]],Table4[Product_ID],Table4[Product_Name],"Not Found")</f>
        <v>Max Fashion Georgette Saree Brown</v>
      </c>
      <c r="N2094" s="7" t="str">
        <f>_xlfn.XLOOKUP(Table2[[#This Row],[Product_ID]],Table4[Product_ID],Table4[Category],"Not Found")</f>
        <v>Women Sarees</v>
      </c>
      <c r="O2094" s="7" t="str">
        <f>_xlfn.XLOOKUP(Table2[[#This Row],[Product_ID]],Table4[Product_ID],Table4[Subcategory],"Not Found")</f>
        <v>Georgette Saree</v>
      </c>
      <c r="P2094" s="7" t="str">
        <f>_xlfn.XLOOKUP(Table2[[#This Row],[Product_ID]],Table4[Product_ID],Table4[Brand],"Missing Brand")</f>
        <v>Max Fashion</v>
      </c>
      <c r="Q2094" s="7" t="s">
        <v>129</v>
      </c>
      <c r="R2094" s="7" t="str">
        <f>_xlfn.XLOOKUP(Table2[[#This Row],[Store_ID]],Table6[Store_ID],Table6[Store Name],"Not Found")</f>
        <v>TrendMart Tirupati Outlet</v>
      </c>
      <c r="S2094" s="7">
        <f>_xlfn.XLOOKUP(Table2[[#This Row],[Store_ID]],Table6[Store_ID],Table6[Monthly Target],"Missing Target")</f>
        <v>1000000</v>
      </c>
      <c r="T2094" s="7" t="str">
        <f>_xlfn.XLOOKUP(Table2[[#This Row],[Store_ID]],Table6[Store_ID],Table6[Region],"Not Found")</f>
        <v>South Zone 3</v>
      </c>
      <c r="U2094" s="7" t="s">
        <v>263</v>
      </c>
      <c r="V2094" s="7" t="str">
        <f>_xlfn.XLOOKUP(Table2[[#This Row],[Employee_ID]],Table5[Employee_ID],Table5[Employee Name],"Not Found")</f>
        <v>Sathish Sundaram</v>
      </c>
      <c r="W2094" s="7">
        <v>0</v>
      </c>
      <c r="X2094" s="7">
        <v>4989.92</v>
      </c>
      <c r="Y2094" s="7">
        <v>25</v>
      </c>
      <c r="Z2094" s="7">
        <v>0</v>
      </c>
      <c r="AA2094" s="7">
        <v>12</v>
      </c>
      <c r="AB2094" s="7">
        <v>0</v>
      </c>
      <c r="AC2094" s="7">
        <v>0</v>
      </c>
      <c r="AD2094" s="7">
        <v>0</v>
      </c>
      <c r="AE2094" s="7">
        <v>0</v>
      </c>
      <c r="AF2094" s="7" t="s">
        <v>119</v>
      </c>
      <c r="AG2094" s="43">
        <f>IFERROR(Table2[[#This Row],[Profit]]/Table2[[#This Row],[Sales Amount]],0)</f>
        <v>0</v>
      </c>
      <c r="AH2094" s="7" t="str">
        <f>TRIM(Table2[[#This Row],[Payment Modee]])</f>
        <v>Net Banking</v>
      </c>
      <c r="AI2094" s="7" t="s">
        <v>26</v>
      </c>
      <c r="AJ2094" s="7" t="s">
        <v>27</v>
      </c>
      <c r="AK2094" s="7" t="s">
        <v>2037</v>
      </c>
      <c r="AL2094" s="17" t="str">
        <f>IF(HOUR(Table2[[#This Row],[Order Time]])&lt;12,"Morning",IF(HOUR(Table2[[#This Row],[Order Time]])&lt;17,"Afternoon",IF(HOUR(Table2[[#This Row],[Order Time]])&lt;21,"Evening","Night")))</f>
        <v>Afternoon</v>
      </c>
      <c r="AM2094" s="17" t="s">
        <v>38</v>
      </c>
    </row>
    <row r="2095" spans="1:39" x14ac:dyDescent="0.25">
      <c r="A2095" s="13" t="s">
        <v>3967</v>
      </c>
      <c r="B2095" s="4">
        <v>45731</v>
      </c>
      <c r="C2095" s="2">
        <f>YEAR(Table2[[#This Row],[Invoice Date]])</f>
        <v>2025</v>
      </c>
      <c r="D2095" s="2" t="str">
        <f>TEXT(Table2[[#This Row],[Invoice Date]],"mmm")</f>
        <v>Mar</v>
      </c>
      <c r="E2095" s="2" t="str">
        <f>Table2[[#This Row],[Store_ID]]&amp;"-"&amp;Table2[[#This Row],[Year]]&amp;"-"&amp;Table2[[#This Row],[Month]]</f>
        <v>STR049-2025-Mar</v>
      </c>
      <c r="F2095" s="2" t="s">
        <v>2567</v>
      </c>
      <c r="G2095" s="2" t="str">
        <f>_xlfn.XLOOKUP(Table2[[#This Row],[Customer_ID]],Table3[Customer_ID],Table3[Customer Name],"Not Found")</f>
        <v>Pandian Gupta</v>
      </c>
      <c r="H2095" s="2" t="str">
        <f>_xlfn.XLOOKUP(Table2[[#This Row],[Customer_ID]],Table3[Customer_ID],Table3[Gender],"Female")</f>
        <v>Male</v>
      </c>
      <c r="I2095" s="2" t="str">
        <f>_xlfn.XLOOKUP(Table2[[#This Row],[Customer_ID]],Table3[Customer_ID],Table3[City],"Missing Memebership")</f>
        <v>Vijayawada</v>
      </c>
      <c r="J2095" s="2" t="str">
        <f>_xlfn.XLOOKUP(Table2[[#This Row],[Customer_ID]],Table3[Customer_ID],Table3[State],"Karnataka")</f>
        <v>Andhra Pradesh</v>
      </c>
      <c r="K2095" s="2" t="str">
        <f>_xlfn.XLOOKUP(Table2[[#This Row],[Customer_ID]],Table3[Customer_ID],Table3[Membership],"Regular")</f>
        <v>Silver</v>
      </c>
      <c r="L2095" s="2" t="s">
        <v>1205</v>
      </c>
      <c r="M2095" s="2" t="str">
        <f>_xlfn.XLOOKUP(Table2[[#This Row],[Product_ID]],Table4[Product_ID],Table4[Product_Name],"Not Found")</f>
        <v>Louis Philippe Anarkali Kurti Black</v>
      </c>
      <c r="N2095" s="2" t="str">
        <f>_xlfn.XLOOKUP(Table2[[#This Row],[Product_ID]],Table4[Product_ID],Table4[Category],"Not Found")</f>
        <v>Women Kurtis</v>
      </c>
      <c r="O2095" s="2" t="str">
        <f>_xlfn.XLOOKUP(Table2[[#This Row],[Product_ID]],Table4[Product_ID],Table4[Subcategory],"Not Found")</f>
        <v>Anarkali Kurti</v>
      </c>
      <c r="P2095" s="2" t="str">
        <f>_xlfn.XLOOKUP(Table2[[#This Row],[Product_ID]],Table4[Product_ID],Table4[Brand],"Missing Brand")</f>
        <v>Louis Philippe</v>
      </c>
      <c r="Q2095" s="2" t="s">
        <v>1294</v>
      </c>
      <c r="R2095" s="2" t="str">
        <f>_xlfn.XLOOKUP(Table2[[#This Row],[Store_ID]],Table6[Store_ID],Table6[Store Name],"Not Found")</f>
        <v>TrendMart Bengaluru Flagship</v>
      </c>
      <c r="S2095" s="2">
        <f>_xlfn.XLOOKUP(Table2[[#This Row],[Store_ID]],Table6[Store_ID],Table6[Monthly Target],"Missing Target")</f>
        <v>1200000</v>
      </c>
      <c r="T2095" s="2" t="str">
        <f>_xlfn.XLOOKUP(Table2[[#This Row],[Store_ID]],Table6[Store_ID],Table6[Region],"Not Found")</f>
        <v>South Zone 2</v>
      </c>
      <c r="U2095" s="2" t="s">
        <v>465</v>
      </c>
      <c r="V2095" s="2" t="str">
        <f>_xlfn.XLOOKUP(Table2[[#This Row],[Employee_ID]],Table5[Employee_ID],Table5[Employee Name],"Not Found")</f>
        <v>Vinod Hegde</v>
      </c>
      <c r="W2095" s="2">
        <v>1</v>
      </c>
      <c r="X2095" s="2">
        <v>1156.6400000000001</v>
      </c>
      <c r="Y2095" s="2">
        <v>10</v>
      </c>
      <c r="Z2095" s="2">
        <v>115.66</v>
      </c>
      <c r="AA2095" s="2">
        <v>12</v>
      </c>
      <c r="AB2095" s="2">
        <v>124.92</v>
      </c>
      <c r="AC2095" s="2">
        <v>1165.9000000000001</v>
      </c>
      <c r="AD2095" s="2">
        <v>767.11</v>
      </c>
      <c r="AE2095" s="2">
        <f t="shared" ref="AE2095:AE2126" si="70">(AC2095-AD2095-AB2095)</f>
        <v>273.87000000000006</v>
      </c>
      <c r="AF2095" s="2" t="s">
        <v>35</v>
      </c>
      <c r="AG2095" s="42">
        <f>IFERROR(Table2[[#This Row],[Profit]]/Table2[[#This Row],[Sales Amount]],0)</f>
        <v>0.23490007719358438</v>
      </c>
      <c r="AH2095" s="2" t="str">
        <f>TRIM(Table2[[#This Row],[Payment Modee]])</f>
        <v>Debit Card</v>
      </c>
      <c r="AI2095" s="2" t="s">
        <v>26</v>
      </c>
      <c r="AJ2095" s="2" t="s">
        <v>27</v>
      </c>
      <c r="AK2095" s="2" t="s">
        <v>1190</v>
      </c>
      <c r="AL2095" s="16" t="str">
        <f>IF(HOUR(Table2[[#This Row],[Order Time]])&lt;12,"Morning",IF(HOUR(Table2[[#This Row],[Order Time]])&lt;17,"Afternoon",IF(HOUR(Table2[[#This Row],[Order Time]])&lt;21,"Evening","Night")))</f>
        <v>Morning</v>
      </c>
      <c r="AM2095" s="16" t="s">
        <v>38</v>
      </c>
    </row>
    <row r="2096" spans="1:39" x14ac:dyDescent="0.25">
      <c r="A2096" s="13" t="s">
        <v>3968</v>
      </c>
      <c r="B2096" s="4">
        <v>45603</v>
      </c>
      <c r="C2096" s="2">
        <f>YEAR(Table2[[#This Row],[Invoice Date]])</f>
        <v>2024</v>
      </c>
      <c r="D2096" s="2" t="str">
        <f>TEXT(Table2[[#This Row],[Invoice Date]],"mmm")</f>
        <v>Nov</v>
      </c>
      <c r="E2096" s="2" t="str">
        <f>Table2[[#This Row],[Store_ID]]&amp;"-"&amp;Table2[[#This Row],[Year]]&amp;"-"&amp;Table2[[#This Row],[Month]]</f>
        <v>STR102-2024-Nov</v>
      </c>
      <c r="F2096" s="2" t="s">
        <v>2512</v>
      </c>
      <c r="G2096" s="2" t="str">
        <f>_xlfn.XLOOKUP(Table2[[#This Row],[Customer_ID]],Table3[Customer_ID],Table3[Customer Name],"Not Found")</f>
        <v>Lavanya Murthy</v>
      </c>
      <c r="H2096" s="2" t="str">
        <f>_xlfn.XLOOKUP(Table2[[#This Row],[Customer_ID]],Table3[Customer_ID],Table3[Gender],"Female")</f>
        <v>Female</v>
      </c>
      <c r="I2096" s="2" t="str">
        <f>_xlfn.XLOOKUP(Table2[[#This Row],[Customer_ID]],Table3[Customer_ID],Table3[City],"Missing Memebership")</f>
        <v>Tumakuru</v>
      </c>
      <c r="J2096" s="2" t="str">
        <f>_xlfn.XLOOKUP(Table2[[#This Row],[Customer_ID]],Table3[Customer_ID],Table3[State],"Karnataka")</f>
        <v>Karnataka</v>
      </c>
      <c r="K2096" s="2" t="str">
        <f>_xlfn.XLOOKUP(Table2[[#This Row],[Customer_ID]],Table3[Customer_ID],Table3[Membership],"Regular")</f>
        <v>Silver</v>
      </c>
      <c r="L2096" s="2" t="s">
        <v>2482</v>
      </c>
      <c r="M2096" s="2" t="str">
        <f>_xlfn.XLOOKUP(Table2[[#This Row],[Product_ID]],Table4[Product_ID],Table4[Product_Name],"Not Found")</f>
        <v>Peter England Chinos Orange</v>
      </c>
      <c r="N2096" s="2" t="str">
        <f>_xlfn.XLOOKUP(Table2[[#This Row],[Product_ID]],Table4[Product_ID],Table4[Category],"Not Found")</f>
        <v>Men Trousers</v>
      </c>
      <c r="O2096" s="2" t="str">
        <f>_xlfn.XLOOKUP(Table2[[#This Row],[Product_ID]],Table4[Product_ID],Table4[Subcategory],"Not Found")</f>
        <v>Chinos</v>
      </c>
      <c r="P2096" s="2" t="str">
        <f>_xlfn.XLOOKUP(Table2[[#This Row],[Product_ID]],Table4[Product_ID],Table4[Brand],"Missing Brand")</f>
        <v>Peter England</v>
      </c>
      <c r="Q2096" s="2" t="s">
        <v>33</v>
      </c>
      <c r="R2096" s="2" t="str">
        <f>_xlfn.XLOOKUP(Table2[[#This Row],[Store_ID]],Table6[Store_ID],Table6[Store Name],"Not Found")</f>
        <v>TrendMart Tirunelveli High Street</v>
      </c>
      <c r="S2096" s="2">
        <f>_xlfn.XLOOKUP(Table2[[#This Row],[Store_ID]],Table6[Store_ID],Table6[Monthly Target],"Missing Target")</f>
        <v>1000000</v>
      </c>
      <c r="T2096" s="2" t="str">
        <f>_xlfn.XLOOKUP(Table2[[#This Row],[Store_ID]],Table6[Store_ID],Table6[Region],"Not Found")</f>
        <v>South Zone 1</v>
      </c>
      <c r="U2096" s="2" t="s">
        <v>229</v>
      </c>
      <c r="V2096" s="2" t="str">
        <f>_xlfn.XLOOKUP(Table2[[#This Row],[Employee_ID]],Table5[Employee_ID],Table5[Employee Name],"Not Found")</f>
        <v>Yogesh Chettiar</v>
      </c>
      <c r="W2096" s="2">
        <v>1</v>
      </c>
      <c r="X2096" s="2">
        <v>798.07</v>
      </c>
      <c r="Y2096" s="2">
        <v>30</v>
      </c>
      <c r="Z2096" s="2">
        <v>239.42</v>
      </c>
      <c r="AA2096" s="2">
        <v>5</v>
      </c>
      <c r="AB2096" s="2">
        <v>27.93</v>
      </c>
      <c r="AC2096" s="2">
        <v>586.58000000000004</v>
      </c>
      <c r="AD2096" s="2">
        <v>575.72</v>
      </c>
      <c r="AE2096" s="2">
        <f t="shared" si="70"/>
        <v>-17.069999999999986</v>
      </c>
      <c r="AF2096" s="2" t="s">
        <v>25</v>
      </c>
      <c r="AG2096" s="42">
        <f>IFERROR(Table2[[#This Row],[Profit]]/Table2[[#This Row],[Sales Amount]],0)</f>
        <v>-2.9100889904190366E-2</v>
      </c>
      <c r="AH2096" s="2" t="str">
        <f>TRIM(Table2[[#This Row],[Payment Modee]])</f>
        <v>UPI</v>
      </c>
      <c r="AI2096" s="2" t="s">
        <v>36</v>
      </c>
      <c r="AJ2096" s="2" t="s">
        <v>27</v>
      </c>
      <c r="AK2096" s="2" t="s">
        <v>670</v>
      </c>
      <c r="AL2096" s="16" t="str">
        <f>IF(HOUR(Table2[[#This Row],[Order Time]])&lt;12,"Morning",IF(HOUR(Table2[[#This Row],[Order Time]])&lt;17,"Afternoon",IF(HOUR(Table2[[#This Row],[Order Time]])&lt;21,"Evening","Night")))</f>
        <v>Afternoon</v>
      </c>
      <c r="AM2096" s="16" t="s">
        <v>29</v>
      </c>
    </row>
    <row r="2097" spans="1:39" x14ac:dyDescent="0.25">
      <c r="A2097" s="13" t="s">
        <v>3969</v>
      </c>
      <c r="B2097" s="4">
        <v>45399</v>
      </c>
      <c r="C2097" s="2">
        <f>YEAR(Table2[[#This Row],[Invoice Date]])</f>
        <v>2024</v>
      </c>
      <c r="D2097" s="2" t="str">
        <f>TEXT(Table2[[#This Row],[Invoice Date]],"mmm")</f>
        <v>Apr</v>
      </c>
      <c r="E2097" s="2" t="str">
        <f>Table2[[#This Row],[Store_ID]]&amp;"-"&amp;Table2[[#This Row],[Year]]&amp;"-"&amp;Table2[[#This Row],[Month]]</f>
        <v>STR050-2024-Apr</v>
      </c>
      <c r="F2097" s="2" t="s">
        <v>2380</v>
      </c>
      <c r="G2097" s="2" t="str">
        <f>_xlfn.XLOOKUP(Table2[[#This Row],[Customer_ID]],Table3[Customer_ID],Table3[Customer Name],"Not Found")</f>
        <v>Jyothi Gounder</v>
      </c>
      <c r="H2097" s="2" t="str">
        <f>_xlfn.XLOOKUP(Table2[[#This Row],[Customer_ID]],Table3[Customer_ID],Table3[Gender],"Female")</f>
        <v>Female</v>
      </c>
      <c r="I2097" s="2" t="str">
        <f>_xlfn.XLOOKUP(Table2[[#This Row],[Customer_ID]],Table3[Customer_ID],Table3[City],"Missing Memebership")</f>
        <v>Tirupati</v>
      </c>
      <c r="J2097" s="2" t="str">
        <f>_xlfn.XLOOKUP(Table2[[#This Row],[Customer_ID]],Table3[Customer_ID],Table3[State],"Karnataka")</f>
        <v>Andhra Pradesh</v>
      </c>
      <c r="K2097" s="2" t="str">
        <f>_xlfn.XLOOKUP(Table2[[#This Row],[Customer_ID]],Table3[Customer_ID],Table3[Membership],"Regular")</f>
        <v>Silver</v>
      </c>
      <c r="L2097" s="2" t="s">
        <v>498</v>
      </c>
      <c r="M2097" s="2" t="str">
        <f>_xlfn.XLOOKUP(Table2[[#This Row],[Product_ID]],Table4[Product_ID],Table4[Product_Name],"Not Found")</f>
        <v>Killer Jeans Round Neck Green</v>
      </c>
      <c r="N2097" s="2" t="str">
        <f>_xlfn.XLOOKUP(Table2[[#This Row],[Product_ID]],Table4[Product_ID],Table4[Category],"Not Found")</f>
        <v>Men T-Shirts</v>
      </c>
      <c r="O2097" s="2" t="str">
        <f>_xlfn.XLOOKUP(Table2[[#This Row],[Product_ID]],Table4[Product_ID],Table4[Subcategory],"Not Found")</f>
        <v>Round Neck</v>
      </c>
      <c r="P2097" s="2" t="str">
        <f>_xlfn.XLOOKUP(Table2[[#This Row],[Product_ID]],Table4[Product_ID],Table4[Brand],"Missing Brand")</f>
        <v>Killer Jeans</v>
      </c>
      <c r="Q2097" s="2" t="s">
        <v>422</v>
      </c>
      <c r="R2097" s="2" t="str">
        <f>_xlfn.XLOOKUP(Table2[[#This Row],[Store_ID]],Table6[Store_ID],Table6[Store Name],"Not Found")</f>
        <v>TrendMart Thrissur High Street</v>
      </c>
      <c r="S2097" s="2">
        <f>_xlfn.XLOOKUP(Table2[[#This Row],[Store_ID]],Table6[Store_ID],Table6[Monthly Target],"Missing Target")</f>
        <v>2000000</v>
      </c>
      <c r="T2097" s="2" t="str">
        <f>_xlfn.XLOOKUP(Table2[[#This Row],[Store_ID]],Table6[Store_ID],Table6[Region],"Not Found")</f>
        <v>South Zone 1</v>
      </c>
      <c r="U2097" s="2" t="s">
        <v>68</v>
      </c>
      <c r="V2097" s="2" t="str">
        <f>_xlfn.XLOOKUP(Table2[[#This Row],[Employee_ID]],Table5[Employee_ID],Table5[Employee Name],"Not Found")</f>
        <v>Praveen Gupta</v>
      </c>
      <c r="W2097" s="2">
        <v>4</v>
      </c>
      <c r="X2097" s="2">
        <v>608.65</v>
      </c>
      <c r="Y2097" s="2">
        <v>20</v>
      </c>
      <c r="Z2097" s="2">
        <v>486.92</v>
      </c>
      <c r="AA2097" s="2">
        <v>5</v>
      </c>
      <c r="AB2097" s="2">
        <v>97.38</v>
      </c>
      <c r="AC2097" s="2">
        <v>2045.06</v>
      </c>
      <c r="AD2097" s="2">
        <v>1476</v>
      </c>
      <c r="AE2097" s="2">
        <f t="shared" si="70"/>
        <v>471.67999999999995</v>
      </c>
      <c r="AF2097" s="2" t="s">
        <v>56</v>
      </c>
      <c r="AG2097" s="42">
        <f>IFERROR(Table2[[#This Row],[Profit]]/Table2[[#This Row],[Sales Amount]],0)</f>
        <v>0.23064359969878634</v>
      </c>
      <c r="AH2097" s="2" t="str">
        <f>TRIM(Table2[[#This Row],[Payment Modee]])</f>
        <v>Credit Card</v>
      </c>
      <c r="AI2097" s="2" t="s">
        <v>36</v>
      </c>
      <c r="AJ2097" s="2" t="s">
        <v>27</v>
      </c>
      <c r="AK2097" s="2" t="s">
        <v>3154</v>
      </c>
      <c r="AL2097" s="16" t="str">
        <f>IF(HOUR(Table2[[#This Row],[Order Time]])&lt;12,"Morning",IF(HOUR(Table2[[#This Row],[Order Time]])&lt;17,"Afternoon",IF(HOUR(Table2[[#This Row],[Order Time]])&lt;21,"Evening","Night")))</f>
        <v>Night</v>
      </c>
      <c r="AM2097" s="16" t="s">
        <v>29</v>
      </c>
    </row>
    <row r="2098" spans="1:39" x14ac:dyDescent="0.25">
      <c r="A2098" s="13" t="s">
        <v>3970</v>
      </c>
      <c r="B2098" s="4">
        <v>45458</v>
      </c>
      <c r="C2098" s="2">
        <f>YEAR(Table2[[#This Row],[Invoice Date]])</f>
        <v>2024</v>
      </c>
      <c r="D2098" s="2" t="str">
        <f>TEXT(Table2[[#This Row],[Invoice Date]],"mmm")</f>
        <v>Jun</v>
      </c>
      <c r="E2098" s="2" t="str">
        <f>Table2[[#This Row],[Store_ID]]&amp;"-"&amp;Table2[[#This Row],[Year]]&amp;"-"&amp;Table2[[#This Row],[Month]]</f>
        <v>STR061-2024-Jun</v>
      </c>
      <c r="F2098" s="2" t="s">
        <v>1323</v>
      </c>
      <c r="G2098" s="2" t="str">
        <f>_xlfn.XLOOKUP(Table2[[#This Row],[Customer_ID]],Table3[Customer_ID],Table3[Customer Name],"Not Found")</f>
        <v>Siddharth Subramaniam</v>
      </c>
      <c r="H2098" s="2" t="str">
        <f>_xlfn.XLOOKUP(Table2[[#This Row],[Customer_ID]],Table3[Customer_ID],Table3[Gender],"Female")</f>
        <v>Male</v>
      </c>
      <c r="I2098" s="2" t="str">
        <f>_xlfn.XLOOKUP(Table2[[#This Row],[Customer_ID]],Table3[Customer_ID],Table3[City],"Missing Memebership")</f>
        <v>Hyderabad</v>
      </c>
      <c r="J2098" s="2" t="str">
        <f>_xlfn.XLOOKUP(Table2[[#This Row],[Customer_ID]],Table3[Customer_ID],Table3[State],"Karnataka")</f>
        <v>Telangana</v>
      </c>
      <c r="K2098" s="2" t="str">
        <f>_xlfn.XLOOKUP(Table2[[#This Row],[Customer_ID]],Table3[Customer_ID],Table3[Membership],"Regular")</f>
        <v>Regular</v>
      </c>
      <c r="L2098" s="2" t="s">
        <v>2131</v>
      </c>
      <c r="M2098" s="2" t="str">
        <f>_xlfn.XLOOKUP(Table2[[#This Row],[Product_ID]],Table4[Product_ID],Table4[Product_Name],"Not Found")</f>
        <v>GRT Jewellers Chinos Purple</v>
      </c>
      <c r="N2098" s="2" t="str">
        <f>_xlfn.XLOOKUP(Table2[[#This Row],[Product_ID]],Table4[Product_ID],Table4[Category],"Not Found")</f>
        <v>Men Trousers</v>
      </c>
      <c r="O2098" s="2" t="str">
        <f>_xlfn.XLOOKUP(Table2[[#This Row],[Product_ID]],Table4[Product_ID],Table4[Subcategory],"Not Found")</f>
        <v>Chinos</v>
      </c>
      <c r="P2098" s="2" t="str">
        <f>_xlfn.XLOOKUP(Table2[[#This Row],[Product_ID]],Table4[Product_ID],Table4[Brand],"Missing Brand")</f>
        <v>GRT Jewellers</v>
      </c>
      <c r="Q2098" s="2" t="s">
        <v>572</v>
      </c>
      <c r="R2098" s="2" t="str">
        <f>_xlfn.XLOOKUP(Table2[[#This Row],[Store_ID]],Table6[Store_ID],Table6[Store Name],"Not Found")</f>
        <v>TrendMart Hubballi Standard</v>
      </c>
      <c r="S2098" s="2">
        <f>_xlfn.XLOOKUP(Table2[[#This Row],[Store_ID]],Table6[Store_ID],Table6[Monthly Target],"Missing Target")</f>
        <v>1500000</v>
      </c>
      <c r="T2098" s="2" t="str">
        <f>_xlfn.XLOOKUP(Table2[[#This Row],[Store_ID]],Table6[Store_ID],Table6[Region],"Not Found")</f>
        <v>South Zone 2</v>
      </c>
      <c r="U2098" s="2" t="s">
        <v>181</v>
      </c>
      <c r="V2098" s="2" t="str">
        <f>_xlfn.XLOOKUP(Table2[[#This Row],[Employee_ID]],Table5[Employee_ID],Table5[Employee Name],"Not Found")</f>
        <v>Dhruv Mishra</v>
      </c>
      <c r="W2098" s="2">
        <v>1</v>
      </c>
      <c r="X2098" s="2">
        <v>1661.18</v>
      </c>
      <c r="Y2098" s="2">
        <v>15</v>
      </c>
      <c r="Z2098" s="2">
        <v>249.18</v>
      </c>
      <c r="AA2098" s="2">
        <v>12</v>
      </c>
      <c r="AB2098" s="2">
        <v>169.44</v>
      </c>
      <c r="AC2098" s="2">
        <v>1581.44</v>
      </c>
      <c r="AD2098" s="2">
        <v>996.24</v>
      </c>
      <c r="AE2098" s="2">
        <f t="shared" si="70"/>
        <v>415.76000000000005</v>
      </c>
      <c r="AF2098" s="2" t="s">
        <v>35</v>
      </c>
      <c r="AG2098" s="42">
        <f>IFERROR(Table2[[#This Row],[Profit]]/Table2[[#This Row],[Sales Amount]],0)</f>
        <v>0.26289963577498993</v>
      </c>
      <c r="AH2098" s="2" t="str">
        <f>TRIM(Table2[[#This Row],[Payment Modee]])</f>
        <v>Debit Card</v>
      </c>
      <c r="AI2098" s="2" t="s">
        <v>36</v>
      </c>
      <c r="AJ2098" s="2" t="s">
        <v>27</v>
      </c>
      <c r="AK2098" s="2" t="s">
        <v>1130</v>
      </c>
      <c r="AL2098" s="16" t="str">
        <f>IF(HOUR(Table2[[#This Row],[Order Time]])&lt;12,"Morning",IF(HOUR(Table2[[#This Row],[Order Time]])&lt;17,"Afternoon",IF(HOUR(Table2[[#This Row],[Order Time]])&lt;21,"Evening","Night")))</f>
        <v>Afternoon</v>
      </c>
      <c r="AM2098" s="16" t="s">
        <v>38</v>
      </c>
    </row>
    <row r="2099" spans="1:39" x14ac:dyDescent="0.25">
      <c r="A2099" s="13" t="s">
        <v>3971</v>
      </c>
      <c r="B2099" s="4">
        <v>45525</v>
      </c>
      <c r="C2099" s="2">
        <f>YEAR(Table2[[#This Row],[Invoice Date]])</f>
        <v>2024</v>
      </c>
      <c r="D2099" s="2" t="str">
        <f>TEXT(Table2[[#This Row],[Invoice Date]],"mmm")</f>
        <v>Aug</v>
      </c>
      <c r="E2099" s="2" t="str">
        <f>Table2[[#This Row],[Store_ID]]&amp;"-"&amp;Table2[[#This Row],[Year]]&amp;"-"&amp;Table2[[#This Row],[Month]]</f>
        <v>STR026-2024-Aug</v>
      </c>
      <c r="F2099" s="2" t="s">
        <v>1761</v>
      </c>
      <c r="G2099" s="2" t="str">
        <f>_xlfn.XLOOKUP(Table2[[#This Row],[Customer_ID]],Table3[Customer_ID],Table3[Customer Name],"Not Found")</f>
        <v>Vinod Varma</v>
      </c>
      <c r="H2099" s="2" t="str">
        <f>_xlfn.XLOOKUP(Table2[[#This Row],[Customer_ID]],Table3[Customer_ID],Table3[Gender],"Female")</f>
        <v>Male</v>
      </c>
      <c r="I2099" s="2" t="str">
        <f>_xlfn.XLOOKUP(Table2[[#This Row],[Customer_ID]],Table3[Customer_ID],Table3[City],"Missing Memebership")</f>
        <v>Vellore</v>
      </c>
      <c r="J2099" s="2" t="str">
        <f>_xlfn.XLOOKUP(Table2[[#This Row],[Customer_ID]],Table3[Customer_ID],Table3[State],"Karnataka")</f>
        <v>Tamil Nadu</v>
      </c>
      <c r="K2099" s="2" t="str">
        <f>_xlfn.XLOOKUP(Table2[[#This Row],[Customer_ID]],Table3[Customer_ID],Table3[Membership],"Regular")</f>
        <v>Platinum</v>
      </c>
      <c r="L2099" s="2" t="s">
        <v>320</v>
      </c>
      <c r="M2099" s="2" t="str">
        <f>_xlfn.XLOOKUP(Table2[[#This Row],[Product_ID]],Table4[Product_ID],Table4[Product_Name],"Not Found")</f>
        <v>Nike Anarkali Kurti White</v>
      </c>
      <c r="N2099" s="2" t="str">
        <f>_xlfn.XLOOKUP(Table2[[#This Row],[Product_ID]],Table4[Product_ID],Table4[Category],"Not Found")</f>
        <v>Women Kurtis</v>
      </c>
      <c r="O2099" s="2" t="str">
        <f>_xlfn.XLOOKUP(Table2[[#This Row],[Product_ID]],Table4[Product_ID],Table4[Subcategory],"Not Found")</f>
        <v>Anarkali Kurti</v>
      </c>
      <c r="P2099" s="2" t="str">
        <f>_xlfn.XLOOKUP(Table2[[#This Row],[Product_ID]],Table4[Product_ID],Table4[Brand],"Missing Brand")</f>
        <v>Nike</v>
      </c>
      <c r="Q2099" s="2" t="s">
        <v>516</v>
      </c>
      <c r="R2099" s="2" t="str">
        <f>_xlfn.XLOOKUP(Table2[[#This Row],[Store_ID]],Table6[Store_ID],Table6[Store Name],"Not Found")</f>
        <v>TrendMart Guntur Standard</v>
      </c>
      <c r="S2099" s="2">
        <f>_xlfn.XLOOKUP(Table2[[#This Row],[Store_ID]],Table6[Store_ID],Table6[Monthly Target],"Missing Target")</f>
        <v>2500000</v>
      </c>
      <c r="T2099" s="2" t="str">
        <f>_xlfn.XLOOKUP(Table2[[#This Row],[Store_ID]],Table6[Store_ID],Table6[Region],"Not Found")</f>
        <v>South Zone 3</v>
      </c>
      <c r="U2099" s="2" t="s">
        <v>229</v>
      </c>
      <c r="V2099" s="2" t="str">
        <f>_xlfn.XLOOKUP(Table2[[#This Row],[Employee_ID]],Table5[Employee_ID],Table5[Employee Name],"Not Found")</f>
        <v>Yogesh Chettiar</v>
      </c>
      <c r="W2099" s="2">
        <v>1</v>
      </c>
      <c r="X2099" s="2">
        <v>832.35</v>
      </c>
      <c r="Y2099" s="2">
        <v>0</v>
      </c>
      <c r="Z2099" s="2">
        <v>0</v>
      </c>
      <c r="AA2099" s="2">
        <v>5</v>
      </c>
      <c r="AB2099" s="2">
        <v>41.62</v>
      </c>
      <c r="AC2099" s="2">
        <v>873.97</v>
      </c>
      <c r="AD2099" s="2">
        <v>573.09</v>
      </c>
      <c r="AE2099" s="2">
        <f t="shared" si="70"/>
        <v>259.26</v>
      </c>
      <c r="AF2099" s="2" t="s">
        <v>119</v>
      </c>
      <c r="AG2099" s="42">
        <f>IFERROR(Table2[[#This Row],[Profit]]/Table2[[#This Row],[Sales Amount]],0)</f>
        <v>0.29664633797498768</v>
      </c>
      <c r="AH2099" s="2" t="str">
        <f>TRIM(Table2[[#This Row],[Payment Modee]])</f>
        <v>Net Banking</v>
      </c>
      <c r="AI2099" s="2" t="s">
        <v>36</v>
      </c>
      <c r="AJ2099" s="2" t="s">
        <v>27</v>
      </c>
      <c r="AK2099" s="2" t="s">
        <v>1139</v>
      </c>
      <c r="AL2099" s="16" t="str">
        <f>IF(HOUR(Table2[[#This Row],[Order Time]])&lt;12,"Morning",IF(HOUR(Table2[[#This Row],[Order Time]])&lt;17,"Afternoon",IF(HOUR(Table2[[#This Row],[Order Time]])&lt;21,"Evening","Night")))</f>
        <v>Afternoon</v>
      </c>
      <c r="AM2099" s="16" t="s">
        <v>29</v>
      </c>
    </row>
    <row r="2100" spans="1:39" x14ac:dyDescent="0.25">
      <c r="A2100" s="13" t="s">
        <v>3972</v>
      </c>
      <c r="B2100" s="4">
        <v>45742</v>
      </c>
      <c r="C2100" s="2">
        <f>YEAR(Table2[[#This Row],[Invoice Date]])</f>
        <v>2025</v>
      </c>
      <c r="D2100" s="2" t="str">
        <f>TEXT(Table2[[#This Row],[Invoice Date]],"mmm")</f>
        <v>Mar</v>
      </c>
      <c r="E2100" s="2" t="str">
        <f>Table2[[#This Row],[Store_ID]]&amp;"-"&amp;Table2[[#This Row],[Year]]&amp;"-"&amp;Table2[[#This Row],[Month]]</f>
        <v>STR012-2025-Mar</v>
      </c>
      <c r="F2100" s="2" t="s">
        <v>843</v>
      </c>
      <c r="G2100" s="2" t="str">
        <f>_xlfn.XLOOKUP(Table2[[#This Row],[Customer_ID]],Table3[Customer_ID],Table3[Customer Name],"Not Found")</f>
        <v>Ashok Chandran</v>
      </c>
      <c r="H2100" s="2" t="str">
        <f>_xlfn.XLOOKUP(Table2[[#This Row],[Customer_ID]],Table3[Customer_ID],Table3[Gender],"Female")</f>
        <v>Male</v>
      </c>
      <c r="I2100" s="2" t="str">
        <f>_xlfn.XLOOKUP(Table2[[#This Row],[Customer_ID]],Table3[Customer_ID],Table3[City],"Missing Memebership")</f>
        <v>Bengaluru</v>
      </c>
      <c r="J2100" s="2" t="str">
        <f>_xlfn.XLOOKUP(Table2[[#This Row],[Customer_ID]],Table3[Customer_ID],Table3[State],"Karnataka")</f>
        <v>Karnataka</v>
      </c>
      <c r="K2100" s="2" t="str">
        <f>_xlfn.XLOOKUP(Table2[[#This Row],[Customer_ID]],Table3[Customer_ID],Table3[Membership],"Regular")</f>
        <v>Regular</v>
      </c>
      <c r="L2100" s="2" t="s">
        <v>252</v>
      </c>
      <c r="M2100" s="2" t="str">
        <f>_xlfn.XLOOKUP(Table2[[#This Row],[Product_ID]],Table4[Product_ID],Table4[Product_Name],"Not Found")</f>
        <v>Aurelia Necklace Grey</v>
      </c>
      <c r="N2100" s="2" t="str">
        <f>_xlfn.XLOOKUP(Table2[[#This Row],[Product_ID]],Table4[Product_ID],Table4[Category],"Not Found")</f>
        <v>Jewellery</v>
      </c>
      <c r="O2100" s="2" t="str">
        <f>_xlfn.XLOOKUP(Table2[[#This Row],[Product_ID]],Table4[Product_ID],Table4[Subcategory],"Not Found")</f>
        <v>Necklace</v>
      </c>
      <c r="P2100" s="2" t="str">
        <f>_xlfn.XLOOKUP(Table2[[#This Row],[Product_ID]],Table4[Product_ID],Table4[Brand],"Missing Brand")</f>
        <v>Aurelia</v>
      </c>
      <c r="Q2100" s="2" t="s">
        <v>588</v>
      </c>
      <c r="R2100" s="2" t="str">
        <f>_xlfn.XLOOKUP(Table2[[#This Row],[Store_ID]],Table6[Store_ID],Table6[Store Name],"Not Found")</f>
        <v>TrendMart Vijayawada Mall Kiosk</v>
      </c>
      <c r="S2100" s="2">
        <f>_xlfn.XLOOKUP(Table2[[#This Row],[Store_ID]],Table6[Store_ID],Table6[Monthly Target],"Missing Target")</f>
        <v>2000000</v>
      </c>
      <c r="T2100" s="2" t="str">
        <f>_xlfn.XLOOKUP(Table2[[#This Row],[Store_ID]],Table6[Store_ID],Table6[Region],"Not Found")</f>
        <v>South Zone 3</v>
      </c>
      <c r="U2100" s="2" t="s">
        <v>465</v>
      </c>
      <c r="V2100" s="2" t="str">
        <f>_xlfn.XLOOKUP(Table2[[#This Row],[Employee_ID]],Table5[Employee_ID],Table5[Employee Name],"Not Found")</f>
        <v>Vinod Hegde</v>
      </c>
      <c r="W2100" s="2">
        <v>3</v>
      </c>
      <c r="X2100" s="2">
        <v>752.23</v>
      </c>
      <c r="Y2100" s="2">
        <v>10</v>
      </c>
      <c r="Z2100" s="2">
        <v>225.67</v>
      </c>
      <c r="AA2100" s="2">
        <v>3</v>
      </c>
      <c r="AB2100" s="2">
        <v>60.93</v>
      </c>
      <c r="AC2100" s="2">
        <v>2091.9499999999998</v>
      </c>
      <c r="AD2100" s="2">
        <v>1670.97</v>
      </c>
      <c r="AE2100" s="2">
        <f t="shared" si="70"/>
        <v>360.04999999999978</v>
      </c>
      <c r="AF2100" s="2" t="s">
        <v>25</v>
      </c>
      <c r="AG2100" s="42">
        <f>IFERROR(Table2[[#This Row],[Profit]]/Table2[[#This Row],[Sales Amount]],0)</f>
        <v>0.17211214417170573</v>
      </c>
      <c r="AH2100" s="2" t="str">
        <f>TRIM(Table2[[#This Row],[Payment Modee]])</f>
        <v>UPI</v>
      </c>
      <c r="AI2100" s="2" t="s">
        <v>36</v>
      </c>
      <c r="AJ2100" s="2" t="s">
        <v>27</v>
      </c>
      <c r="AK2100" s="2" t="s">
        <v>198</v>
      </c>
      <c r="AL2100" s="16" t="str">
        <f>IF(HOUR(Table2[[#This Row],[Order Time]])&lt;12,"Morning",IF(HOUR(Table2[[#This Row],[Order Time]])&lt;17,"Afternoon",IF(HOUR(Table2[[#This Row],[Order Time]])&lt;21,"Evening","Night")))</f>
        <v>Evening</v>
      </c>
      <c r="AM2100" s="16" t="s">
        <v>29</v>
      </c>
    </row>
    <row r="2101" spans="1:39" x14ac:dyDescent="0.25">
      <c r="A2101" s="13" t="s">
        <v>3973</v>
      </c>
      <c r="B2101" s="4">
        <v>45739</v>
      </c>
      <c r="C2101" s="2">
        <f>YEAR(Table2[[#This Row],[Invoice Date]])</f>
        <v>2025</v>
      </c>
      <c r="D2101" s="2" t="str">
        <f>TEXT(Table2[[#This Row],[Invoice Date]],"mmm")</f>
        <v>Mar</v>
      </c>
      <c r="E2101" s="2" t="str">
        <f>Table2[[#This Row],[Store_ID]]&amp;"-"&amp;Table2[[#This Row],[Year]]&amp;"-"&amp;Table2[[#This Row],[Month]]</f>
        <v>STR005-2025-Mar</v>
      </c>
      <c r="F2101" s="2" t="s">
        <v>1779</v>
      </c>
      <c r="G2101" s="2" t="str">
        <f>_xlfn.XLOOKUP(Table2[[#This Row],[Customer_ID]],Table3[Customer_ID],Table3[Customer Name],"Not Found")</f>
        <v>Vidya Murthy</v>
      </c>
      <c r="H2101" s="2" t="str">
        <f>_xlfn.XLOOKUP(Table2[[#This Row],[Customer_ID]],Table3[Customer_ID],Table3[Gender],"Female")</f>
        <v>Female</v>
      </c>
      <c r="I2101" s="2" t="str">
        <f>_xlfn.XLOOKUP(Table2[[#This Row],[Customer_ID]],Table3[Customer_ID],Table3[City],"Missing Memebership")</f>
        <v>Kozhikode</v>
      </c>
      <c r="J2101" s="2" t="str">
        <f>_xlfn.XLOOKUP(Table2[[#This Row],[Customer_ID]],Table3[Customer_ID],Table3[State],"Karnataka")</f>
        <v>Kerala</v>
      </c>
      <c r="K2101" s="2" t="str">
        <f>_xlfn.XLOOKUP(Table2[[#This Row],[Customer_ID]],Table3[Customer_ID],Table3[Membership],"Regular")</f>
        <v>Regular</v>
      </c>
      <c r="L2101" s="2" t="s">
        <v>342</v>
      </c>
      <c r="M2101" s="2" t="str">
        <f>_xlfn.XLOOKUP(Table2[[#This Row],[Product_ID]],Table4[Product_ID],Table4[Product_Name],"Not Found")</f>
        <v>Bata Digital Watch White</v>
      </c>
      <c r="N2101" s="2" t="str">
        <f>_xlfn.XLOOKUP(Table2[[#This Row],[Product_ID]],Table4[Product_ID],Table4[Category],"Not Found")</f>
        <v>Watches</v>
      </c>
      <c r="O2101" s="2" t="str">
        <f>_xlfn.XLOOKUP(Table2[[#This Row],[Product_ID]],Table4[Product_ID],Table4[Subcategory],"Not Found")</f>
        <v>Digital Watch</v>
      </c>
      <c r="P2101" s="2" t="str">
        <f>_xlfn.XLOOKUP(Table2[[#This Row],[Product_ID]],Table4[Product_ID],Table4[Brand],"Missing Brand")</f>
        <v>Bata</v>
      </c>
      <c r="Q2101" s="2" t="s">
        <v>152</v>
      </c>
      <c r="R2101" s="2" t="str">
        <f>_xlfn.XLOOKUP(Table2[[#This Row],[Store_ID]],Table6[Store_ID],Table6[Store Name],"Not Found")</f>
        <v>TrendMart Kochi High Street</v>
      </c>
      <c r="S2101" s="2">
        <f>_xlfn.XLOOKUP(Table2[[#This Row],[Store_ID]],Table6[Store_ID],Table6[Monthly Target],"Missing Target")</f>
        <v>2000000</v>
      </c>
      <c r="T2101" s="2" t="str">
        <f>_xlfn.XLOOKUP(Table2[[#This Row],[Store_ID]],Table6[Store_ID],Table6[Region],"Not Found")</f>
        <v>South Zone 1</v>
      </c>
      <c r="U2101" s="2" t="s">
        <v>181</v>
      </c>
      <c r="V2101" s="2" t="str">
        <f>_xlfn.XLOOKUP(Table2[[#This Row],[Employee_ID]],Table5[Employee_ID],Table5[Employee Name],"Not Found")</f>
        <v>Dhruv Mishra</v>
      </c>
      <c r="W2101" s="2">
        <v>3</v>
      </c>
      <c r="X2101" s="2">
        <v>5692.67</v>
      </c>
      <c r="Y2101" s="2">
        <v>25</v>
      </c>
      <c r="Z2101" s="2">
        <v>4269.5</v>
      </c>
      <c r="AA2101" s="2">
        <v>12</v>
      </c>
      <c r="AB2101" s="2">
        <v>1537.02</v>
      </c>
      <c r="AC2101" s="2">
        <v>14345.53</v>
      </c>
      <c r="AD2101" s="2">
        <v>11246.13</v>
      </c>
      <c r="AE2101" s="2">
        <f t="shared" si="70"/>
        <v>1562.3800000000015</v>
      </c>
      <c r="AF2101" s="2" t="s">
        <v>69</v>
      </c>
      <c r="AG2101" s="42">
        <f>IFERROR(Table2[[#This Row],[Profit]]/Table2[[#This Row],[Sales Amount]],0)</f>
        <v>0.10891058050835357</v>
      </c>
      <c r="AH2101" s="2" t="str">
        <f>TRIM(Table2[[#This Row],[Payment Modee]])</f>
        <v>Cash</v>
      </c>
      <c r="AI2101" s="2" t="s">
        <v>36</v>
      </c>
      <c r="AJ2101" s="2" t="s">
        <v>27</v>
      </c>
      <c r="AK2101" s="2" t="s">
        <v>783</v>
      </c>
      <c r="AL2101" s="16" t="str">
        <f>IF(HOUR(Table2[[#This Row],[Order Time]])&lt;12,"Morning",IF(HOUR(Table2[[#This Row],[Order Time]])&lt;17,"Afternoon",IF(HOUR(Table2[[#This Row],[Order Time]])&lt;21,"Evening","Night")))</f>
        <v>Evening</v>
      </c>
      <c r="AM2101" s="16" t="s">
        <v>38</v>
      </c>
    </row>
    <row r="2102" spans="1:39" x14ac:dyDescent="0.25">
      <c r="A2102" s="13" t="s">
        <v>3974</v>
      </c>
      <c r="B2102" s="4">
        <v>45461</v>
      </c>
      <c r="C2102" s="2">
        <f>YEAR(Table2[[#This Row],[Invoice Date]])</f>
        <v>2024</v>
      </c>
      <c r="D2102" s="2" t="str">
        <f>TEXT(Table2[[#This Row],[Invoice Date]],"mmm")</f>
        <v>Jun</v>
      </c>
      <c r="E2102" s="2" t="str">
        <f>Table2[[#This Row],[Store_ID]]&amp;"-"&amp;Table2[[#This Row],[Year]]&amp;"-"&amp;Table2[[#This Row],[Month]]</f>
        <v>STR036-2024-Jun</v>
      </c>
      <c r="F2102" s="2" t="s">
        <v>677</v>
      </c>
      <c r="G2102" s="2" t="str">
        <f>_xlfn.XLOOKUP(Table2[[#This Row],[Customer_ID]],Table3[Customer_ID],Table3[Customer Name],"Not Found")</f>
        <v>Ramesh Singh</v>
      </c>
      <c r="H2102" s="2" t="str">
        <f>_xlfn.XLOOKUP(Table2[[#This Row],[Customer_ID]],Table3[Customer_ID],Table3[Gender],"Female")</f>
        <v>Male</v>
      </c>
      <c r="I2102" s="2" t="str">
        <f>_xlfn.XLOOKUP(Table2[[#This Row],[Customer_ID]],Table3[Customer_ID],Table3[City],"Missing Memebership")</f>
        <v>Visakhapatnam</v>
      </c>
      <c r="J2102" s="2" t="str">
        <f>_xlfn.XLOOKUP(Table2[[#This Row],[Customer_ID]],Table3[Customer_ID],Table3[State],"Karnataka")</f>
        <v>Andhra Pradesh</v>
      </c>
      <c r="K2102" s="2" t="str">
        <f>_xlfn.XLOOKUP(Table2[[#This Row],[Customer_ID]],Table3[Customer_ID],Table3[Membership],"Regular")</f>
        <v>Silver</v>
      </c>
      <c r="L2102" s="2" t="s">
        <v>3039</v>
      </c>
      <c r="M2102" s="2" t="str">
        <f>_xlfn.XLOOKUP(Table2[[#This Row],[Product_ID]],Table4[Product_ID],Table4[Product_Name],"Not Found")</f>
        <v>Wrangler Formal Trouser Wine</v>
      </c>
      <c r="N2102" s="2" t="str">
        <f>_xlfn.XLOOKUP(Table2[[#This Row],[Product_ID]],Table4[Product_ID],Table4[Category],"Not Found")</f>
        <v>Men Trousers</v>
      </c>
      <c r="O2102" s="2" t="str">
        <f>_xlfn.XLOOKUP(Table2[[#This Row],[Product_ID]],Table4[Product_ID],Table4[Subcategory],"Not Found")</f>
        <v>Formal Trouser</v>
      </c>
      <c r="P2102" s="2" t="str">
        <f>_xlfn.XLOOKUP(Table2[[#This Row],[Product_ID]],Table4[Product_ID],Table4[Brand],"Missing Brand")</f>
        <v>Wrangler</v>
      </c>
      <c r="Q2102" s="2" t="s">
        <v>634</v>
      </c>
      <c r="R2102" s="2" t="str">
        <f>_xlfn.XLOOKUP(Table2[[#This Row],[Store_ID]],Table6[Store_ID],Table6[Store Name],"Not Found")</f>
        <v>TrendMart Thiruvananthapuram Outlet</v>
      </c>
      <c r="S2102" s="2">
        <f>_xlfn.XLOOKUP(Table2[[#This Row],[Store_ID]],Table6[Store_ID],Table6[Monthly Target],"Missing Target")</f>
        <v>1000000</v>
      </c>
      <c r="T2102" s="2" t="str">
        <f>_xlfn.XLOOKUP(Table2[[#This Row],[Store_ID]],Table6[Store_ID],Table6[Region],"Not Found")</f>
        <v>South Zone 1</v>
      </c>
      <c r="U2102" s="2" t="s">
        <v>124</v>
      </c>
      <c r="V2102" s="2" t="str">
        <f>_xlfn.XLOOKUP(Table2[[#This Row],[Employee_ID]],Table5[Employee_ID],Table5[Employee Name],"Not Found")</f>
        <v>Girish Sundaram</v>
      </c>
      <c r="W2102" s="2">
        <v>2</v>
      </c>
      <c r="X2102" s="2">
        <v>1215.9100000000001</v>
      </c>
      <c r="Y2102" s="2">
        <v>25</v>
      </c>
      <c r="Z2102" s="2">
        <v>607.96</v>
      </c>
      <c r="AA2102" s="2">
        <v>12</v>
      </c>
      <c r="AB2102" s="2">
        <v>218.86</v>
      </c>
      <c r="AC2102" s="2">
        <v>2042.72</v>
      </c>
      <c r="AD2102" s="2">
        <v>1742.52</v>
      </c>
      <c r="AE2102" s="2">
        <f t="shared" si="70"/>
        <v>81.340000000000032</v>
      </c>
      <c r="AF2102" s="2" t="s">
        <v>35</v>
      </c>
      <c r="AG2102" s="42">
        <f>IFERROR(Table2[[#This Row],[Profit]]/Table2[[#This Row],[Sales Amount]],0)</f>
        <v>3.981945641105978E-2</v>
      </c>
      <c r="AH2102" s="2" t="str">
        <f>TRIM(Table2[[#This Row],[Payment Modee]])</f>
        <v>Debit Card</v>
      </c>
      <c r="AI2102" s="2" t="s">
        <v>26</v>
      </c>
      <c r="AJ2102" s="2" t="s">
        <v>27</v>
      </c>
      <c r="AK2102" s="2" t="s">
        <v>1130</v>
      </c>
      <c r="AL2102" s="16" t="str">
        <f>IF(HOUR(Table2[[#This Row],[Order Time]])&lt;12,"Morning",IF(HOUR(Table2[[#This Row],[Order Time]])&lt;17,"Afternoon",IF(HOUR(Table2[[#This Row],[Order Time]])&lt;21,"Evening","Night")))</f>
        <v>Afternoon</v>
      </c>
      <c r="AM2102" s="16" t="s">
        <v>29</v>
      </c>
    </row>
    <row r="2103" spans="1:39" x14ac:dyDescent="0.25">
      <c r="A2103" s="13" t="s">
        <v>3975</v>
      </c>
      <c r="B2103" s="4">
        <v>45465</v>
      </c>
      <c r="C2103" s="2">
        <f>YEAR(Table2[[#This Row],[Invoice Date]])</f>
        <v>2024</v>
      </c>
      <c r="D2103" s="2" t="str">
        <f>TEXT(Table2[[#This Row],[Invoice Date]],"mmm")</f>
        <v>Jun</v>
      </c>
      <c r="E2103" s="2" t="str">
        <f>Table2[[#This Row],[Store_ID]]&amp;"-"&amp;Table2[[#This Row],[Year]]&amp;"-"&amp;Table2[[#This Row],[Month]]</f>
        <v>STR014-2024-Jun</v>
      </c>
      <c r="F2103" s="2" t="s">
        <v>1355</v>
      </c>
      <c r="G2103" s="2" t="str">
        <f>_xlfn.XLOOKUP(Table2[[#This Row],[Customer_ID]],Table3[Customer_ID],Table3[Customer Name],"Not Found")</f>
        <v>Anusuya Mudaliar</v>
      </c>
      <c r="H2103" s="2" t="str">
        <f>_xlfn.XLOOKUP(Table2[[#This Row],[Customer_ID]],Table3[Customer_ID],Table3[Gender],"Female")</f>
        <v>Female</v>
      </c>
      <c r="I2103" s="2" t="str">
        <f>_xlfn.XLOOKUP(Table2[[#This Row],[Customer_ID]],Table3[Customer_ID],Table3[City],"Missing Memebership")</f>
        <v>Kurnool</v>
      </c>
      <c r="J2103" s="2" t="str">
        <f>_xlfn.XLOOKUP(Table2[[#This Row],[Customer_ID]],Table3[Customer_ID],Table3[State],"Karnataka")</f>
        <v>Andhra Pradesh</v>
      </c>
      <c r="K2103" s="2" t="str">
        <f>_xlfn.XLOOKUP(Table2[[#This Row],[Customer_ID]],Table3[Customer_ID],Table3[Membership],"Regular")</f>
        <v>Silver</v>
      </c>
      <c r="L2103" s="2" t="s">
        <v>1411</v>
      </c>
      <c r="M2103" s="2" t="str">
        <f>_xlfn.XLOOKUP(Table2[[#This Row],[Product_ID]],Table4[Product_ID],Table4[Product_Name],"Not Found")</f>
        <v>Pepe Jeans Silk Saree Navy Blue</v>
      </c>
      <c r="N2103" s="2" t="str">
        <f>_xlfn.XLOOKUP(Table2[[#This Row],[Product_ID]],Table4[Product_ID],Table4[Category],"Not Found")</f>
        <v>Women Sarees</v>
      </c>
      <c r="O2103" s="2" t="str">
        <f>_xlfn.XLOOKUP(Table2[[#This Row],[Product_ID]],Table4[Product_ID],Table4[Subcategory],"Not Found")</f>
        <v>Silk Saree</v>
      </c>
      <c r="P2103" s="2" t="str">
        <f>_xlfn.XLOOKUP(Table2[[#This Row],[Product_ID]],Table4[Product_ID],Table4[Brand],"Missing Brand")</f>
        <v>Pepe Jeans</v>
      </c>
      <c r="Q2103" s="2" t="s">
        <v>129</v>
      </c>
      <c r="R2103" s="2" t="str">
        <f>_xlfn.XLOOKUP(Table2[[#This Row],[Store_ID]],Table6[Store_ID],Table6[Store Name],"Not Found")</f>
        <v>TrendMart Tirupati Outlet</v>
      </c>
      <c r="S2103" s="2">
        <f>_xlfn.XLOOKUP(Table2[[#This Row],[Store_ID]],Table6[Store_ID],Table6[Monthly Target],"Missing Target")</f>
        <v>1000000</v>
      </c>
      <c r="T2103" s="2" t="str">
        <f>_xlfn.XLOOKUP(Table2[[#This Row],[Store_ID]],Table6[Store_ID],Table6[Region],"Not Found")</f>
        <v>South Zone 3</v>
      </c>
      <c r="U2103" s="2" t="s">
        <v>268</v>
      </c>
      <c r="V2103" s="2" t="str">
        <f>_xlfn.XLOOKUP(Table2[[#This Row],[Employee_ID]],Table5[Employee_ID],Table5[Employee Name],"Not Found")</f>
        <v>Ganesh Iyengar</v>
      </c>
      <c r="W2103" s="2">
        <v>1</v>
      </c>
      <c r="X2103" s="2">
        <v>4480.8999999999996</v>
      </c>
      <c r="Y2103" s="2">
        <v>15</v>
      </c>
      <c r="Z2103" s="2">
        <v>672.13</v>
      </c>
      <c r="AA2103" s="2">
        <v>12</v>
      </c>
      <c r="AB2103" s="2">
        <v>457.05</v>
      </c>
      <c r="AC2103" s="2">
        <v>4265.82</v>
      </c>
      <c r="AD2103" s="2">
        <v>3236.57</v>
      </c>
      <c r="AE2103" s="2">
        <f t="shared" si="70"/>
        <v>572.19999999999959</v>
      </c>
      <c r="AF2103" s="2" t="s">
        <v>69</v>
      </c>
      <c r="AG2103" s="42">
        <f>IFERROR(Table2[[#This Row],[Profit]]/Table2[[#This Row],[Sales Amount]],0)</f>
        <v>0.13413599261103368</v>
      </c>
      <c r="AH2103" s="2" t="str">
        <f>TRIM(Table2[[#This Row],[Payment Modee]])</f>
        <v>Cash</v>
      </c>
      <c r="AI2103" s="2" t="s">
        <v>36</v>
      </c>
      <c r="AJ2103" s="2" t="s">
        <v>27</v>
      </c>
      <c r="AK2103" s="2" t="s">
        <v>1754</v>
      </c>
      <c r="AL2103" s="16" t="str">
        <f>IF(HOUR(Table2[[#This Row],[Order Time]])&lt;12,"Morning",IF(HOUR(Table2[[#This Row],[Order Time]])&lt;17,"Afternoon",IF(HOUR(Table2[[#This Row],[Order Time]])&lt;21,"Evening","Night")))</f>
        <v>Afternoon</v>
      </c>
      <c r="AM2103" s="16" t="s">
        <v>38</v>
      </c>
    </row>
    <row r="2104" spans="1:39" x14ac:dyDescent="0.25">
      <c r="A2104" s="13" t="s">
        <v>3976</v>
      </c>
      <c r="B2104" s="4">
        <v>45554</v>
      </c>
      <c r="C2104" s="2">
        <f>YEAR(Table2[[#This Row],[Invoice Date]])</f>
        <v>2024</v>
      </c>
      <c r="D2104" s="2" t="str">
        <f>TEXT(Table2[[#This Row],[Invoice Date]],"mmm")</f>
        <v>Sep</v>
      </c>
      <c r="E2104" s="2" t="str">
        <f>Table2[[#This Row],[Store_ID]]&amp;"-"&amp;Table2[[#This Row],[Year]]&amp;"-"&amp;Table2[[#This Row],[Month]]</f>
        <v>STR040-2024-Sep</v>
      </c>
      <c r="F2104" s="2" t="s">
        <v>3887</v>
      </c>
      <c r="G2104" s="2" t="str">
        <f>_xlfn.XLOOKUP(Table2[[#This Row],[Customer_ID]],Table3[Customer_ID],Table3[Customer Name],"Not Found")</f>
        <v>Rani Menon</v>
      </c>
      <c r="H2104" s="2" t="str">
        <f>_xlfn.XLOOKUP(Table2[[#This Row],[Customer_ID]],Table3[Customer_ID],Table3[Gender],"Female")</f>
        <v>Female</v>
      </c>
      <c r="I2104" s="2" t="str">
        <f>_xlfn.XLOOKUP(Table2[[#This Row],[Customer_ID]],Table3[Customer_ID],Table3[City],"Missing Memebership")</f>
        <v>Thrissur</v>
      </c>
      <c r="J2104" s="2" t="str">
        <f>_xlfn.XLOOKUP(Table2[[#This Row],[Customer_ID]],Table3[Customer_ID],Table3[State],"Karnataka")</f>
        <v>Kerala</v>
      </c>
      <c r="K2104" s="2" t="str">
        <f>_xlfn.XLOOKUP(Table2[[#This Row],[Customer_ID]],Table3[Customer_ID],Table3[Membership],"Regular")</f>
        <v>Silver</v>
      </c>
      <c r="L2104" s="2" t="s">
        <v>548</v>
      </c>
      <c r="M2104" s="2" t="str">
        <f>_xlfn.XLOOKUP(Table2[[#This Row],[Product_ID]],Table4[Product_ID],Table4[Product_Name],"Not Found")</f>
        <v>Global Desi Round Neck Green</v>
      </c>
      <c r="N2104" s="2" t="str">
        <f>_xlfn.XLOOKUP(Table2[[#This Row],[Product_ID]],Table4[Product_ID],Table4[Category],"Not Found")</f>
        <v>Men T-Shirts</v>
      </c>
      <c r="O2104" s="2" t="str">
        <f>_xlfn.XLOOKUP(Table2[[#This Row],[Product_ID]],Table4[Product_ID],Table4[Subcategory],"Not Found")</f>
        <v>Round Neck</v>
      </c>
      <c r="P2104" s="2" t="str">
        <f>_xlfn.XLOOKUP(Table2[[#This Row],[Product_ID]],Table4[Product_ID],Table4[Brand],"Missing Brand")</f>
        <v>Global Desi</v>
      </c>
      <c r="Q2104" s="2" t="s">
        <v>123</v>
      </c>
      <c r="R2104" s="2" t="str">
        <f>_xlfn.XLOOKUP(Table2[[#This Row],[Store_ID]],Table6[Store_ID],Table6[Store Name],"Not Found")</f>
        <v>TrendMart Nizamabad Mall Kiosk</v>
      </c>
      <c r="S2104" s="2">
        <f>_xlfn.XLOOKUP(Table2[[#This Row],[Store_ID]],Table6[Store_ID],Table6[Monthly Target],"Missing Target")</f>
        <v>1200000</v>
      </c>
      <c r="T2104" s="2" t="str">
        <f>_xlfn.XLOOKUP(Table2[[#This Row],[Store_ID]],Table6[Store_ID],Table6[Region],"Not Found")</f>
        <v>South Zone 2</v>
      </c>
      <c r="U2104" s="2" t="s">
        <v>165</v>
      </c>
      <c r="V2104" s="2" t="str">
        <f>_xlfn.XLOOKUP(Table2[[#This Row],[Employee_ID]],Table5[Employee_ID],Table5[Employee Name],"Not Found")</f>
        <v>Vasanthi Gupta</v>
      </c>
      <c r="W2104" s="2">
        <v>4</v>
      </c>
      <c r="X2104" s="2">
        <v>493.13</v>
      </c>
      <c r="Y2104" s="2">
        <v>10</v>
      </c>
      <c r="Z2104" s="2">
        <v>197.25</v>
      </c>
      <c r="AA2104" s="2">
        <v>5</v>
      </c>
      <c r="AB2104" s="2">
        <v>88.76</v>
      </c>
      <c r="AC2104" s="2">
        <v>1864.03</v>
      </c>
      <c r="AD2104" s="2">
        <v>1199.44</v>
      </c>
      <c r="AE2104" s="2">
        <f t="shared" si="70"/>
        <v>575.82999999999993</v>
      </c>
      <c r="AF2104" s="2" t="s">
        <v>69</v>
      </c>
      <c r="AG2104" s="42">
        <f>IFERROR(Table2[[#This Row],[Profit]]/Table2[[#This Row],[Sales Amount]],0)</f>
        <v>0.30891670198441007</v>
      </c>
      <c r="AH2104" s="2" t="str">
        <f>TRIM(Table2[[#This Row],[Payment Modee]])</f>
        <v>Cash</v>
      </c>
      <c r="AI2104" s="2" t="s">
        <v>26</v>
      </c>
      <c r="AJ2104" s="2" t="s">
        <v>27</v>
      </c>
      <c r="AK2104" s="2" t="s">
        <v>1720</v>
      </c>
      <c r="AL2104" s="16" t="str">
        <f>IF(HOUR(Table2[[#This Row],[Order Time]])&lt;12,"Morning",IF(HOUR(Table2[[#This Row],[Order Time]])&lt;17,"Afternoon",IF(HOUR(Table2[[#This Row],[Order Time]])&lt;21,"Evening","Night")))</f>
        <v>Morning</v>
      </c>
      <c r="AM2104" s="16" t="s">
        <v>29</v>
      </c>
    </row>
    <row r="2105" spans="1:39" x14ac:dyDescent="0.25">
      <c r="A2105" s="13" t="s">
        <v>3977</v>
      </c>
      <c r="B2105" s="4">
        <v>45699</v>
      </c>
      <c r="C2105" s="2">
        <f>YEAR(Table2[[#This Row],[Invoice Date]])</f>
        <v>2025</v>
      </c>
      <c r="D2105" s="2" t="str">
        <f>TEXT(Table2[[#This Row],[Invoice Date]],"mmm")</f>
        <v>Feb</v>
      </c>
      <c r="E2105" s="2" t="str">
        <f>Table2[[#This Row],[Store_ID]]&amp;"-"&amp;Table2[[#This Row],[Year]]&amp;"-"&amp;Table2[[#This Row],[Month]]</f>
        <v>STR003-2025-Feb</v>
      </c>
      <c r="F2105" s="2" t="s">
        <v>2446</v>
      </c>
      <c r="G2105" s="2" t="str">
        <f>_xlfn.XLOOKUP(Table2[[#This Row],[Customer_ID]],Table3[Customer_ID],Table3[Customer Name],"Not Found")</f>
        <v>Jayaram Gupta</v>
      </c>
      <c r="H2105" s="2" t="str">
        <f>_xlfn.XLOOKUP(Table2[[#This Row],[Customer_ID]],Table3[Customer_ID],Table3[Gender],"Female")</f>
        <v>Male</v>
      </c>
      <c r="I2105" s="2" t="str">
        <f>_xlfn.XLOOKUP(Table2[[#This Row],[Customer_ID]],Table3[Customer_ID],Table3[City],"Missing Memebership")</f>
        <v>Thrissur</v>
      </c>
      <c r="J2105" s="2" t="str">
        <f>_xlfn.XLOOKUP(Table2[[#This Row],[Customer_ID]],Table3[Customer_ID],Table3[State],"Karnataka")</f>
        <v>Kerala</v>
      </c>
      <c r="K2105" s="2" t="str">
        <f>_xlfn.XLOOKUP(Table2[[#This Row],[Customer_ID]],Table3[Customer_ID],Table3[Membership],"Regular")</f>
        <v>Platinum</v>
      </c>
      <c r="L2105" s="2" t="s">
        <v>1650</v>
      </c>
      <c r="M2105" s="2" t="str">
        <f>_xlfn.XLOOKUP(Table2[[#This Row],[Product_ID]],Table4[Product_ID],Table4[Product_Name],"Not Found")</f>
        <v>Bata Hoodie Grey</v>
      </c>
      <c r="N2105" s="2" t="str">
        <f>_xlfn.XLOOKUP(Table2[[#This Row],[Product_ID]],Table4[Product_ID],Table4[Category],"Not Found")</f>
        <v>Winter Wear</v>
      </c>
      <c r="O2105" s="2" t="str">
        <f>_xlfn.XLOOKUP(Table2[[#This Row],[Product_ID]],Table4[Product_ID],Table4[Subcategory],"Not Found")</f>
        <v>Hoodie</v>
      </c>
      <c r="P2105" s="2" t="str">
        <f>_xlfn.XLOOKUP(Table2[[#This Row],[Product_ID]],Table4[Product_ID],Table4[Brand],"Missing Brand")</f>
        <v>Bata</v>
      </c>
      <c r="Q2105" s="2" t="s">
        <v>959</v>
      </c>
      <c r="R2105" s="2" t="str">
        <f>_xlfn.XLOOKUP(Table2[[#This Row],[Store_ID]],Table6[Store_ID],Table6[Store Name],"Not Found")</f>
        <v>TrendMart Tumakuru High Street</v>
      </c>
      <c r="S2105" s="2">
        <f>_xlfn.XLOOKUP(Table2[[#This Row],[Store_ID]],Table6[Store_ID],Table6[Monthly Target],"Missing Target")</f>
        <v>2500000</v>
      </c>
      <c r="T2105" s="2" t="str">
        <f>_xlfn.XLOOKUP(Table2[[#This Row],[Store_ID]],Table6[Store_ID],Table6[Region],"Not Found")</f>
        <v>South Zone 2</v>
      </c>
      <c r="U2105" s="2" t="s">
        <v>268</v>
      </c>
      <c r="V2105" s="2" t="str">
        <f>_xlfn.XLOOKUP(Table2[[#This Row],[Employee_ID]],Table5[Employee_ID],Table5[Employee Name],"Not Found")</f>
        <v>Ganesh Iyengar</v>
      </c>
      <c r="W2105" s="2">
        <v>1</v>
      </c>
      <c r="X2105" s="2">
        <v>2822.86</v>
      </c>
      <c r="Y2105" s="2">
        <v>0</v>
      </c>
      <c r="Z2105" s="2">
        <v>0</v>
      </c>
      <c r="AA2105" s="2">
        <v>12</v>
      </c>
      <c r="AB2105" s="2">
        <v>338.74</v>
      </c>
      <c r="AC2105" s="2">
        <v>3161.6</v>
      </c>
      <c r="AD2105" s="2">
        <v>1940.79</v>
      </c>
      <c r="AE2105" s="2">
        <f t="shared" si="70"/>
        <v>882.06999999999994</v>
      </c>
      <c r="AF2105" s="2" t="s">
        <v>35</v>
      </c>
      <c r="AG2105" s="42">
        <f>IFERROR(Table2[[#This Row],[Profit]]/Table2[[#This Row],[Sales Amount]],0)</f>
        <v>0.27899481275303645</v>
      </c>
      <c r="AH2105" s="2" t="str">
        <f>TRIM(Table2[[#This Row],[Payment Modee]])</f>
        <v>Debit Card</v>
      </c>
      <c r="AI2105" s="2" t="s">
        <v>26</v>
      </c>
      <c r="AJ2105" s="2" t="s">
        <v>27</v>
      </c>
      <c r="AK2105" s="2" t="s">
        <v>1098</v>
      </c>
      <c r="AL2105" s="16" t="str">
        <f>IF(HOUR(Table2[[#This Row],[Order Time]])&lt;12,"Morning",IF(HOUR(Table2[[#This Row],[Order Time]])&lt;17,"Afternoon",IF(HOUR(Table2[[#This Row],[Order Time]])&lt;21,"Evening","Night")))</f>
        <v>Night</v>
      </c>
      <c r="AM2105" s="16" t="s">
        <v>29</v>
      </c>
    </row>
    <row r="2106" spans="1:39" x14ac:dyDescent="0.25">
      <c r="A2106" s="13" t="s">
        <v>3978</v>
      </c>
      <c r="B2106" s="4">
        <v>45655</v>
      </c>
      <c r="C2106" s="2">
        <f>YEAR(Table2[[#This Row],[Invoice Date]])</f>
        <v>2024</v>
      </c>
      <c r="D2106" s="2" t="str">
        <f>TEXT(Table2[[#This Row],[Invoice Date]],"mmm")</f>
        <v>Dec</v>
      </c>
      <c r="E2106" s="2" t="str">
        <f>Table2[[#This Row],[Store_ID]]&amp;"-"&amp;Table2[[#This Row],[Year]]&amp;"-"&amp;Table2[[#This Row],[Month]]</f>
        <v>STR001-2024-Dec</v>
      </c>
      <c r="F2106" s="2" t="s">
        <v>1520</v>
      </c>
      <c r="G2106" s="2" t="str">
        <f>_xlfn.XLOOKUP(Table2[[#This Row],[Customer_ID]],Table3[Customer_ID],Table3[Customer Name],"Not Found")</f>
        <v>Kavya Murthy</v>
      </c>
      <c r="H2106" s="2" t="str">
        <f>_xlfn.XLOOKUP(Table2[[#This Row],[Customer_ID]],Table3[Customer_ID],Table3[Gender],"Female")</f>
        <v>Female</v>
      </c>
      <c r="I2106" s="2" t="str">
        <f>_xlfn.XLOOKUP(Table2[[#This Row],[Customer_ID]],Table3[Customer_ID],Table3[City],"Missing Memebership")</f>
        <v>Davanagere</v>
      </c>
      <c r="J2106" s="2" t="str">
        <f>_xlfn.XLOOKUP(Table2[[#This Row],[Customer_ID]],Table3[Customer_ID],Table3[State],"Karnataka")</f>
        <v>Karnataka</v>
      </c>
      <c r="K2106" s="2" t="str">
        <f>_xlfn.XLOOKUP(Table2[[#This Row],[Customer_ID]],Table3[Customer_ID],Table3[Membership],"Regular")</f>
        <v>Gold</v>
      </c>
      <c r="L2106" s="2" t="s">
        <v>1022</v>
      </c>
      <c r="M2106" s="2" t="str">
        <f>_xlfn.XLOOKUP(Table2[[#This Row],[Product_ID]],Table4[Product_ID],Table4[Product_Name],"Not Found")</f>
        <v>Sparx Georgette Saree Purple</v>
      </c>
      <c r="N2106" s="2" t="str">
        <f>_xlfn.XLOOKUP(Table2[[#This Row],[Product_ID]],Table4[Product_ID],Table4[Category],"Not Found")</f>
        <v>Women Sarees</v>
      </c>
      <c r="O2106" s="2" t="str">
        <f>_xlfn.XLOOKUP(Table2[[#This Row],[Product_ID]],Table4[Product_ID],Table4[Subcategory],"Not Found")</f>
        <v>Georgette Saree</v>
      </c>
      <c r="P2106" s="2" t="str">
        <f>_xlfn.XLOOKUP(Table2[[#This Row],[Product_ID]],Table4[Product_ID],Table4[Brand],"Missing Brand")</f>
        <v>Sparx</v>
      </c>
      <c r="Q2106" s="2" t="s">
        <v>409</v>
      </c>
      <c r="R2106" s="2" t="str">
        <f>_xlfn.XLOOKUP(Table2[[#This Row],[Store_ID]],Table6[Store_ID],Table6[Store Name],"Not Found")</f>
        <v>TrendMart Kollam Standard</v>
      </c>
      <c r="S2106" s="2">
        <f>_xlfn.XLOOKUP(Table2[[#This Row],[Store_ID]],Table6[Store_ID],Table6[Monthly Target],"Missing Target")</f>
        <v>2500000</v>
      </c>
      <c r="T2106" s="2" t="str">
        <f>_xlfn.XLOOKUP(Table2[[#This Row],[Store_ID]],Table6[Store_ID],Table6[Region],"Not Found")</f>
        <v>South Zone 1</v>
      </c>
      <c r="U2106" s="2" t="s">
        <v>176</v>
      </c>
      <c r="V2106" s="2" t="str">
        <f>_xlfn.XLOOKUP(Table2[[#This Row],[Employee_ID]],Table5[Employee_ID],Table5[Employee Name],"Not Found")</f>
        <v>Malathi Varma</v>
      </c>
      <c r="W2106" s="2">
        <v>2</v>
      </c>
      <c r="X2106" s="2">
        <v>4015.76</v>
      </c>
      <c r="Y2106" s="2">
        <v>10</v>
      </c>
      <c r="Z2106" s="2">
        <v>803.15</v>
      </c>
      <c r="AA2106" s="2">
        <v>12</v>
      </c>
      <c r="AB2106" s="2">
        <v>867.4</v>
      </c>
      <c r="AC2106" s="2">
        <v>8095.77</v>
      </c>
      <c r="AD2106" s="2">
        <v>5464.62</v>
      </c>
      <c r="AE2106" s="2">
        <f t="shared" si="70"/>
        <v>1763.7500000000005</v>
      </c>
      <c r="AF2106" s="2" t="s">
        <v>136</v>
      </c>
      <c r="AG2106" s="42">
        <f>IFERROR(Table2[[#This Row],[Profit]]/Table2[[#This Row],[Sales Amount]],0)</f>
        <v>0.21786068527144425</v>
      </c>
      <c r="AH2106" s="2" t="str">
        <f>TRIM(Table2[[#This Row],[Payment Modee]])</f>
        <v>EMI</v>
      </c>
      <c r="AI2106" s="2" t="s">
        <v>26</v>
      </c>
      <c r="AJ2106" s="2" t="s">
        <v>27</v>
      </c>
      <c r="AK2106" s="2" t="s">
        <v>1769</v>
      </c>
      <c r="AL2106" s="16" t="str">
        <f>IF(HOUR(Table2[[#This Row],[Order Time]])&lt;12,"Morning",IF(HOUR(Table2[[#This Row],[Order Time]])&lt;17,"Afternoon",IF(HOUR(Table2[[#This Row],[Order Time]])&lt;21,"Evening","Night")))</f>
        <v>Afternoon</v>
      </c>
      <c r="AM2106" s="16" t="s">
        <v>38</v>
      </c>
    </row>
    <row r="2107" spans="1:39" x14ac:dyDescent="0.25">
      <c r="A2107" s="13" t="s">
        <v>3979</v>
      </c>
      <c r="B2107" s="4">
        <v>45591</v>
      </c>
      <c r="C2107" s="2">
        <f>YEAR(Table2[[#This Row],[Invoice Date]])</f>
        <v>2024</v>
      </c>
      <c r="D2107" s="2" t="str">
        <f>TEXT(Table2[[#This Row],[Invoice Date]],"mmm")</f>
        <v>Oct</v>
      </c>
      <c r="E2107" s="2" t="str">
        <f>Table2[[#This Row],[Store_ID]]&amp;"-"&amp;Table2[[#This Row],[Year]]&amp;"-"&amp;Table2[[#This Row],[Month]]</f>
        <v>STR096-2024-Oct</v>
      </c>
      <c r="F2107" s="2" t="s">
        <v>1609</v>
      </c>
      <c r="G2107" s="2" t="str">
        <f>_xlfn.XLOOKUP(Table2[[#This Row],[Customer_ID]],Table3[Customer_ID],Table3[Customer Name],"Not Found")</f>
        <v>Suresh Gupta</v>
      </c>
      <c r="H2107" s="2" t="str">
        <f>_xlfn.XLOOKUP(Table2[[#This Row],[Customer_ID]],Table3[Customer_ID],Table3[Gender],"Female")</f>
        <v>Male</v>
      </c>
      <c r="I2107" s="2" t="str">
        <f>_xlfn.XLOOKUP(Table2[[#This Row],[Customer_ID]],Table3[Customer_ID],Table3[City],"Missing Memebership")</f>
        <v>Visakhapatnam</v>
      </c>
      <c r="J2107" s="2" t="str">
        <f>_xlfn.XLOOKUP(Table2[[#This Row],[Customer_ID]],Table3[Customer_ID],Table3[State],"Karnataka")</f>
        <v>Andhra Pradesh</v>
      </c>
      <c r="K2107" s="2" t="str">
        <f>_xlfn.XLOOKUP(Table2[[#This Row],[Customer_ID]],Table3[Customer_ID],Table3[Membership],"Regular")</f>
        <v>Regular</v>
      </c>
      <c r="L2107" s="2" t="s">
        <v>1941</v>
      </c>
      <c r="M2107" s="2" t="str">
        <f>_xlfn.XLOOKUP(Table2[[#This Row],[Product_ID]],Table4[Product_ID],Table4[Product_Name],"Not Found")</f>
        <v>Nike Sherwani Purple</v>
      </c>
      <c r="N2107" s="2" t="str">
        <f>_xlfn.XLOOKUP(Table2[[#This Row],[Product_ID]],Table4[Product_ID],Table4[Category],"Not Found")</f>
        <v>Men Ethnic</v>
      </c>
      <c r="O2107" s="2" t="str">
        <f>_xlfn.XLOOKUP(Table2[[#This Row],[Product_ID]],Table4[Product_ID],Table4[Subcategory],"Not Found")</f>
        <v>Sherwani</v>
      </c>
      <c r="P2107" s="2" t="str">
        <f>_xlfn.XLOOKUP(Table2[[#This Row],[Product_ID]],Table4[Product_ID],Table4[Brand],"Missing Brand")</f>
        <v>Nike</v>
      </c>
      <c r="Q2107" s="2" t="s">
        <v>375</v>
      </c>
      <c r="R2107" s="2" t="str">
        <f>_xlfn.XLOOKUP(Table2[[#This Row],[Store_ID]],Table6[Store_ID],Table6[Store Name],"Not Found")</f>
        <v>TrendMart Mangaluru Mall Kiosk</v>
      </c>
      <c r="S2107" s="2">
        <f>_xlfn.XLOOKUP(Table2[[#This Row],[Store_ID]],Table6[Store_ID],Table6[Monthly Target],"Missing Target")</f>
        <v>1500000</v>
      </c>
      <c r="T2107" s="2" t="str">
        <f>_xlfn.XLOOKUP(Table2[[#This Row],[Store_ID]],Table6[Store_ID],Table6[Region],"Not Found")</f>
        <v>South Zone 2</v>
      </c>
      <c r="U2107" s="2" t="s">
        <v>24</v>
      </c>
      <c r="V2107" s="2" t="str">
        <f>_xlfn.XLOOKUP(Table2[[#This Row],[Employee_ID]],Table5[Employee_ID],Table5[Employee Name],"Not Found")</f>
        <v>Manoj Ramachandran</v>
      </c>
      <c r="W2107" s="2">
        <v>2</v>
      </c>
      <c r="X2107" s="2">
        <v>3097</v>
      </c>
      <c r="Y2107" s="2">
        <v>20</v>
      </c>
      <c r="Z2107" s="2">
        <v>1238.8</v>
      </c>
      <c r="AA2107" s="2">
        <v>12</v>
      </c>
      <c r="AB2107" s="2">
        <v>594.62</v>
      </c>
      <c r="AC2107" s="2">
        <v>5549.82</v>
      </c>
      <c r="AD2107" s="2">
        <v>3916.78</v>
      </c>
      <c r="AE2107" s="2">
        <f t="shared" si="70"/>
        <v>1038.4199999999996</v>
      </c>
      <c r="AF2107" s="2" t="s">
        <v>56</v>
      </c>
      <c r="AG2107" s="42">
        <f>IFERROR(Table2[[#This Row],[Profit]]/Table2[[#This Row],[Sales Amount]],0)</f>
        <v>0.18710877109527871</v>
      </c>
      <c r="AH2107" s="2" t="str">
        <f>TRIM(Table2[[#This Row],[Payment Modee]])</f>
        <v>Credit Card</v>
      </c>
      <c r="AI2107" s="2" t="s">
        <v>26</v>
      </c>
      <c r="AJ2107" s="2" t="s">
        <v>27</v>
      </c>
      <c r="AK2107" s="2" t="s">
        <v>354</v>
      </c>
      <c r="AL2107" s="16" t="str">
        <f>IF(HOUR(Table2[[#This Row],[Order Time]])&lt;12,"Morning",IF(HOUR(Table2[[#This Row],[Order Time]])&lt;17,"Afternoon",IF(HOUR(Table2[[#This Row],[Order Time]])&lt;21,"Evening","Night")))</f>
        <v>Morning</v>
      </c>
      <c r="AM2107" s="16" t="s">
        <v>38</v>
      </c>
    </row>
    <row r="2108" spans="1:39" x14ac:dyDescent="0.25">
      <c r="A2108" s="13" t="s">
        <v>3980</v>
      </c>
      <c r="B2108" s="4">
        <v>45621</v>
      </c>
      <c r="C2108" s="2">
        <f>YEAR(Table2[[#This Row],[Invoice Date]])</f>
        <v>2024</v>
      </c>
      <c r="D2108" s="2" t="str">
        <f>TEXT(Table2[[#This Row],[Invoice Date]],"mmm")</f>
        <v>Nov</v>
      </c>
      <c r="E2108" s="2" t="str">
        <f>Table2[[#This Row],[Store_ID]]&amp;"-"&amp;Table2[[#This Row],[Year]]&amp;"-"&amp;Table2[[#This Row],[Month]]</f>
        <v>STR035-2024-Nov</v>
      </c>
      <c r="F2108" s="2" t="s">
        <v>632</v>
      </c>
      <c r="G2108" s="2" t="str">
        <f>_xlfn.XLOOKUP(Table2[[#This Row],[Customer_ID]],Table3[Customer_ID],Table3[Customer Name],"Not Found")</f>
        <v>Gayathri Gowda</v>
      </c>
      <c r="H2108" s="2" t="str">
        <f>_xlfn.XLOOKUP(Table2[[#This Row],[Customer_ID]],Table3[Customer_ID],Table3[Gender],"Female")</f>
        <v>Female</v>
      </c>
      <c r="I2108" s="2" t="str">
        <f>_xlfn.XLOOKUP(Table2[[#This Row],[Customer_ID]],Table3[Customer_ID],Table3[City],"Missing Memebership")</f>
        <v>Vellore</v>
      </c>
      <c r="J2108" s="2" t="str">
        <f>_xlfn.XLOOKUP(Table2[[#This Row],[Customer_ID]],Table3[Customer_ID],Table3[State],"Karnataka")</f>
        <v>Tamil Nadu</v>
      </c>
      <c r="K2108" s="2" t="str">
        <f>_xlfn.XLOOKUP(Table2[[#This Row],[Customer_ID]],Table3[Customer_ID],Table3[Membership],"Regular")</f>
        <v>Silver</v>
      </c>
      <c r="L2108" s="2" t="s">
        <v>2856</v>
      </c>
      <c r="M2108" s="2" t="str">
        <f>_xlfn.XLOOKUP(Table2[[#This Row],[Product_ID]],Table4[Product_ID],Table4[Product_Name],"Not Found")</f>
        <v>Global Desi Joggers Charcoal</v>
      </c>
      <c r="N2108" s="2" t="str">
        <f>_xlfn.XLOOKUP(Table2[[#This Row],[Product_ID]],Table4[Product_ID],Table4[Category],"Not Found")</f>
        <v>Sportswear</v>
      </c>
      <c r="O2108" s="2" t="str">
        <f>_xlfn.XLOOKUP(Table2[[#This Row],[Product_ID]],Table4[Product_ID],Table4[Subcategory],"Not Found")</f>
        <v>Joggers</v>
      </c>
      <c r="P2108" s="2" t="str">
        <f>_xlfn.XLOOKUP(Table2[[#This Row],[Product_ID]],Table4[Product_ID],Table4[Brand],"Missing Brand")</f>
        <v>Global Desi</v>
      </c>
      <c r="Q2108" s="2" t="s">
        <v>1079</v>
      </c>
      <c r="R2108" s="2" t="str">
        <f>_xlfn.XLOOKUP(Table2[[#This Row],[Store_ID]],Table6[Store_ID],Table6[Store Name],"Not Found")</f>
        <v>TrendMart Vijayawada Mall Kiosk</v>
      </c>
      <c r="S2108" s="2">
        <f>_xlfn.XLOOKUP(Table2[[#This Row],[Store_ID]],Table6[Store_ID],Table6[Monthly Target],"Missing Target")</f>
        <v>1200000</v>
      </c>
      <c r="T2108" s="2" t="str">
        <f>_xlfn.XLOOKUP(Table2[[#This Row],[Store_ID]],Table6[Store_ID],Table6[Region],"Not Found")</f>
        <v>South Zone 3</v>
      </c>
      <c r="U2108" s="2" t="s">
        <v>400</v>
      </c>
      <c r="V2108" s="2" t="str">
        <f>_xlfn.XLOOKUP(Table2[[#This Row],[Employee_ID]],Table5[Employee_ID],Table5[Employee Name],"Not Found")</f>
        <v>Anil Reddy</v>
      </c>
      <c r="W2108" s="2">
        <v>1</v>
      </c>
      <c r="X2108" s="2">
        <v>1409.71</v>
      </c>
      <c r="Y2108" s="2">
        <v>10</v>
      </c>
      <c r="Z2108" s="2">
        <v>140.97</v>
      </c>
      <c r="AA2108" s="2">
        <v>12</v>
      </c>
      <c r="AB2108" s="2">
        <v>152.25</v>
      </c>
      <c r="AC2108" s="2">
        <v>1420.99</v>
      </c>
      <c r="AD2108" s="2">
        <v>1029.24</v>
      </c>
      <c r="AE2108" s="2">
        <f t="shared" si="70"/>
        <v>239.5</v>
      </c>
      <c r="AF2108" s="2" t="s">
        <v>119</v>
      </c>
      <c r="AG2108" s="42">
        <f>IFERROR(Table2[[#This Row],[Profit]]/Table2[[#This Row],[Sales Amount]],0)</f>
        <v>0.1685444654782933</v>
      </c>
      <c r="AH2108" s="2" t="str">
        <f>TRIM(Table2[[#This Row],[Payment Modee]])</f>
        <v>Net Banking</v>
      </c>
      <c r="AI2108" s="2" t="s">
        <v>26</v>
      </c>
      <c r="AJ2108" s="2" t="s">
        <v>27</v>
      </c>
      <c r="AK2108" s="2" t="s">
        <v>2703</v>
      </c>
      <c r="AL2108" s="16" t="str">
        <f>IF(HOUR(Table2[[#This Row],[Order Time]])&lt;12,"Morning",IF(HOUR(Table2[[#This Row],[Order Time]])&lt;17,"Afternoon",IF(HOUR(Table2[[#This Row],[Order Time]])&lt;21,"Evening","Night")))</f>
        <v>Afternoon</v>
      </c>
      <c r="AM2108" s="16" t="s">
        <v>29</v>
      </c>
    </row>
    <row r="2109" spans="1:39" x14ac:dyDescent="0.25">
      <c r="A2109" s="13" t="s">
        <v>3981</v>
      </c>
      <c r="B2109" s="4">
        <v>45439</v>
      </c>
      <c r="C2109" s="2">
        <f>YEAR(Table2[[#This Row],[Invoice Date]])</f>
        <v>2024</v>
      </c>
      <c r="D2109" s="2" t="str">
        <f>TEXT(Table2[[#This Row],[Invoice Date]],"mmm")</f>
        <v>May</v>
      </c>
      <c r="E2109" s="2" t="str">
        <f>Table2[[#This Row],[Store_ID]]&amp;"-"&amp;Table2[[#This Row],[Year]]&amp;"-"&amp;Table2[[#This Row],[Month]]</f>
        <v>STR003-2024-May</v>
      </c>
      <c r="F2109" s="2" t="s">
        <v>1571</v>
      </c>
      <c r="G2109" s="2" t="str">
        <f>_xlfn.XLOOKUP(Table2[[#This Row],[Customer_ID]],Table3[Customer_ID],Table3[Customer Name],"Not Found")</f>
        <v>Hemanth Naidu</v>
      </c>
      <c r="H2109" s="2" t="str">
        <f>_xlfn.XLOOKUP(Table2[[#This Row],[Customer_ID]],Table3[Customer_ID],Table3[Gender],"Female")</f>
        <v>Male</v>
      </c>
      <c r="I2109" s="2" t="str">
        <f>_xlfn.XLOOKUP(Table2[[#This Row],[Customer_ID]],Table3[Customer_ID],Table3[City],"Missing Memebership")</f>
        <v>Thrissur</v>
      </c>
      <c r="J2109" s="2" t="str">
        <f>_xlfn.XLOOKUP(Table2[[#This Row],[Customer_ID]],Table3[Customer_ID],Table3[State],"Karnataka")</f>
        <v>Kerala</v>
      </c>
      <c r="K2109" s="2" t="str">
        <f>_xlfn.XLOOKUP(Table2[[#This Row],[Customer_ID]],Table3[Customer_ID],Table3[Membership],"Regular")</f>
        <v>Regular</v>
      </c>
      <c r="L2109" s="2" t="s">
        <v>754</v>
      </c>
      <c r="M2109" s="2" t="str">
        <f>_xlfn.XLOOKUP(Table2[[#This Row],[Product_ID]],Table4[Product_ID],Table4[Product_Name],"Not Found")</f>
        <v>Wrangler Ring White</v>
      </c>
      <c r="N2109" s="2" t="str">
        <f>_xlfn.XLOOKUP(Table2[[#This Row],[Product_ID]],Table4[Product_ID],Table4[Category],"Not Found")</f>
        <v>Jewellery</v>
      </c>
      <c r="O2109" s="2" t="str">
        <f>_xlfn.XLOOKUP(Table2[[#This Row],[Product_ID]],Table4[Product_ID],Table4[Subcategory],"Not Found")</f>
        <v>Ring</v>
      </c>
      <c r="P2109" s="2" t="str">
        <f>_xlfn.XLOOKUP(Table2[[#This Row],[Product_ID]],Table4[Product_ID],Table4[Brand],"Missing Brand")</f>
        <v>Wrangler</v>
      </c>
      <c r="Q2109" s="2" t="s">
        <v>959</v>
      </c>
      <c r="R2109" s="2" t="str">
        <f>_xlfn.XLOOKUP(Table2[[#This Row],[Store_ID]],Table6[Store_ID],Table6[Store Name],"Not Found")</f>
        <v>TrendMart Tumakuru High Street</v>
      </c>
      <c r="S2109" s="2">
        <f>_xlfn.XLOOKUP(Table2[[#This Row],[Store_ID]],Table6[Store_ID],Table6[Monthly Target],"Missing Target")</f>
        <v>2500000</v>
      </c>
      <c r="T2109" s="2" t="str">
        <f>_xlfn.XLOOKUP(Table2[[#This Row],[Store_ID]],Table6[Store_ID],Table6[Region],"Not Found")</f>
        <v>South Zone 2</v>
      </c>
      <c r="U2109" s="2" t="s">
        <v>349</v>
      </c>
      <c r="V2109" s="2" t="str">
        <f>_xlfn.XLOOKUP(Table2[[#This Row],[Employee_ID]],Table5[Employee_ID],Table5[Employee Name],"Not Found")</f>
        <v>Chitra Bhat</v>
      </c>
      <c r="W2109" s="2">
        <v>2</v>
      </c>
      <c r="X2109" s="2">
        <v>3195.62</v>
      </c>
      <c r="Y2109" s="2">
        <v>0</v>
      </c>
      <c r="Z2109" s="2">
        <v>0</v>
      </c>
      <c r="AA2109" s="2">
        <v>3</v>
      </c>
      <c r="AB2109" s="2">
        <v>191.74</v>
      </c>
      <c r="AC2109" s="2">
        <v>6582.98</v>
      </c>
      <c r="AD2109" s="2">
        <v>3979.86</v>
      </c>
      <c r="AE2109" s="2">
        <f t="shared" si="70"/>
        <v>2411.3799999999992</v>
      </c>
      <c r="AF2109" s="2" t="s">
        <v>56</v>
      </c>
      <c r="AG2109" s="42">
        <f>IFERROR(Table2[[#This Row],[Profit]]/Table2[[#This Row],[Sales Amount]],0)</f>
        <v>0.36630522954649708</v>
      </c>
      <c r="AH2109" s="2" t="str">
        <f>TRIM(Table2[[#This Row],[Payment Modee]])</f>
        <v>Credit Card</v>
      </c>
      <c r="AI2109" s="2" t="s">
        <v>36</v>
      </c>
      <c r="AJ2109" s="2" t="s">
        <v>27</v>
      </c>
      <c r="AK2109" s="2" t="s">
        <v>1101</v>
      </c>
      <c r="AL2109" s="16" t="str">
        <f>IF(HOUR(Table2[[#This Row],[Order Time]])&lt;12,"Morning",IF(HOUR(Table2[[#This Row],[Order Time]])&lt;17,"Afternoon",IF(HOUR(Table2[[#This Row],[Order Time]])&lt;21,"Evening","Night")))</f>
        <v>Evening</v>
      </c>
      <c r="AM2109" s="16" t="s">
        <v>29</v>
      </c>
    </row>
    <row r="2110" spans="1:39" x14ac:dyDescent="0.25">
      <c r="A2110" s="13" t="s">
        <v>3982</v>
      </c>
      <c r="B2110" s="4">
        <v>45463</v>
      </c>
      <c r="C2110" s="2">
        <f>YEAR(Table2[[#This Row],[Invoice Date]])</f>
        <v>2024</v>
      </c>
      <c r="D2110" s="2" t="str">
        <f>TEXT(Table2[[#This Row],[Invoice Date]],"mmm")</f>
        <v>Jun</v>
      </c>
      <c r="E2110" s="2" t="str">
        <f>Table2[[#This Row],[Store_ID]]&amp;"-"&amp;Table2[[#This Row],[Year]]&amp;"-"&amp;Table2[[#This Row],[Month]]</f>
        <v>STR074-2024-Jun</v>
      </c>
      <c r="F2110" s="2" t="s">
        <v>200</v>
      </c>
      <c r="G2110" s="2" t="str">
        <f>_xlfn.XLOOKUP(Table2[[#This Row],[Customer_ID]],Table3[Customer_ID],Table3[Customer Name],"Not Found")</f>
        <v>Vinod Naidu</v>
      </c>
      <c r="H2110" s="2" t="str">
        <f>_xlfn.XLOOKUP(Table2[[#This Row],[Customer_ID]],Table3[Customer_ID],Table3[Gender],"Female")</f>
        <v>Male</v>
      </c>
      <c r="I2110" s="2" t="str">
        <f>_xlfn.XLOOKUP(Table2[[#This Row],[Customer_ID]],Table3[Customer_ID],Table3[City],"Missing Memebership")</f>
        <v>Alappuzha</v>
      </c>
      <c r="J2110" s="2" t="str">
        <f>_xlfn.XLOOKUP(Table2[[#This Row],[Customer_ID]],Table3[Customer_ID],Table3[State],"Karnataka")</f>
        <v>Kerala</v>
      </c>
      <c r="K2110" s="2" t="str">
        <f>_xlfn.XLOOKUP(Table2[[#This Row],[Customer_ID]],Table3[Customer_ID],Table3[Membership],"Regular")</f>
        <v>Regular</v>
      </c>
      <c r="L2110" s="2" t="s">
        <v>566</v>
      </c>
      <c r="M2110" s="2" t="str">
        <f>_xlfn.XLOOKUP(Table2[[#This Row],[Product_ID]],Table4[Product_ID],Table4[Product_Name],"Not Found")</f>
        <v>Westside Cap Beige</v>
      </c>
      <c r="N2110" s="2" t="str">
        <f>_xlfn.XLOOKUP(Table2[[#This Row],[Product_ID]],Table4[Product_ID],Table4[Category],"Not Found")</f>
        <v>Accessories</v>
      </c>
      <c r="O2110" s="2" t="str">
        <f>_xlfn.XLOOKUP(Table2[[#This Row],[Product_ID]],Table4[Product_ID],Table4[Subcategory],"Not Found")</f>
        <v>Cap</v>
      </c>
      <c r="P2110" s="2" t="str">
        <f>_xlfn.XLOOKUP(Table2[[#This Row],[Product_ID]],Table4[Product_ID],Table4[Brand],"Missing Brand")</f>
        <v>Westside</v>
      </c>
      <c r="Q2110" s="2" t="s">
        <v>61</v>
      </c>
      <c r="R2110" s="2" t="str">
        <f>_xlfn.XLOOKUP(Table2[[#This Row],[Store_ID]],Table6[Store_ID],Table6[Store Name],"Not Found")</f>
        <v>TrendMart Kurnool High Street</v>
      </c>
      <c r="S2110" s="2">
        <f>_xlfn.XLOOKUP(Table2[[#This Row],[Store_ID]],Table6[Store_ID],Table6[Monthly Target],"Missing Target")</f>
        <v>1200000</v>
      </c>
      <c r="T2110" s="2" t="str">
        <f>_xlfn.XLOOKUP(Table2[[#This Row],[Store_ID]],Table6[Store_ID],Table6[Region],"Not Found")</f>
        <v>South Zone 3</v>
      </c>
      <c r="U2110" s="2" t="s">
        <v>62</v>
      </c>
      <c r="V2110" s="2" t="str">
        <f>_xlfn.XLOOKUP(Table2[[#This Row],[Employee_ID]],Table5[Employee_ID],Table5[Employee Name],"Not Found")</f>
        <v>Rahul Krishnan</v>
      </c>
      <c r="W2110" s="2">
        <v>2</v>
      </c>
      <c r="X2110" s="2">
        <v>674.83</v>
      </c>
      <c r="Y2110" s="2">
        <v>0</v>
      </c>
      <c r="Z2110" s="2">
        <v>0</v>
      </c>
      <c r="AA2110" s="2">
        <v>5</v>
      </c>
      <c r="AB2110" s="2">
        <v>67.48</v>
      </c>
      <c r="AC2110" s="2">
        <v>1417.14</v>
      </c>
      <c r="AD2110" s="2">
        <v>807.42</v>
      </c>
      <c r="AE2110" s="2">
        <f t="shared" si="70"/>
        <v>542.24000000000012</v>
      </c>
      <c r="AF2110" s="2" t="s">
        <v>25</v>
      </c>
      <c r="AG2110" s="42">
        <f>IFERROR(Table2[[#This Row],[Profit]]/Table2[[#This Row],[Sales Amount]],0)</f>
        <v>0.38262980368912042</v>
      </c>
      <c r="AH2110" s="2" t="str">
        <f>TRIM(Table2[[#This Row],[Payment Modee]])</f>
        <v>UPI</v>
      </c>
      <c r="AI2110" s="2" t="s">
        <v>36</v>
      </c>
      <c r="AJ2110" s="2" t="s">
        <v>27</v>
      </c>
      <c r="AK2110" s="2" t="s">
        <v>2397</v>
      </c>
      <c r="AL2110" s="16" t="str">
        <f>IF(HOUR(Table2[[#This Row],[Order Time]])&lt;12,"Morning",IF(HOUR(Table2[[#This Row],[Order Time]])&lt;17,"Afternoon",IF(HOUR(Table2[[#This Row],[Order Time]])&lt;21,"Evening","Night")))</f>
        <v>Afternoon</v>
      </c>
      <c r="AM2110" s="16" t="s">
        <v>29</v>
      </c>
    </row>
    <row r="2111" spans="1:39" x14ac:dyDescent="0.25">
      <c r="A2111" s="13" t="s">
        <v>3983</v>
      </c>
      <c r="B2111" s="4">
        <v>45524</v>
      </c>
      <c r="C2111" s="2">
        <f>YEAR(Table2[[#This Row],[Invoice Date]])</f>
        <v>2024</v>
      </c>
      <c r="D2111" s="2" t="str">
        <f>TEXT(Table2[[#This Row],[Invoice Date]],"mmm")</f>
        <v>Aug</v>
      </c>
      <c r="E2111" s="2" t="str">
        <f>Table2[[#This Row],[Store_ID]]&amp;"-"&amp;Table2[[#This Row],[Year]]&amp;"-"&amp;Table2[[#This Row],[Month]]</f>
        <v>STR107-2024-Aug</v>
      </c>
      <c r="F2111" s="2" t="s">
        <v>1224</v>
      </c>
      <c r="G2111" s="2" t="str">
        <f>_xlfn.XLOOKUP(Table2[[#This Row],[Customer_ID]],Table3[Customer_ID],Table3[Customer Name],"Not Found")</f>
        <v>Akhila Naicker</v>
      </c>
      <c r="H2111" s="2" t="str">
        <f>_xlfn.XLOOKUP(Table2[[#This Row],[Customer_ID]],Table3[Customer_ID],Table3[Gender],"Female")</f>
        <v>Female</v>
      </c>
      <c r="I2111" s="2" t="str">
        <f>_xlfn.XLOOKUP(Table2[[#This Row],[Customer_ID]],Table3[Customer_ID],Table3[City],"Missing Memebership")</f>
        <v>Nellore</v>
      </c>
      <c r="J2111" s="2" t="str">
        <f>_xlfn.XLOOKUP(Table2[[#This Row],[Customer_ID]],Table3[Customer_ID],Table3[State],"Karnataka")</f>
        <v>Andhra Pradesh</v>
      </c>
      <c r="K2111" s="2" t="str">
        <f>_xlfn.XLOOKUP(Table2[[#This Row],[Customer_ID]],Table3[Customer_ID],Table3[Membership],"Regular")</f>
        <v>Regular</v>
      </c>
      <c r="L2111" s="2" t="s">
        <v>41</v>
      </c>
      <c r="M2111" s="2" t="str">
        <f>_xlfn.XLOOKUP(Table2[[#This Row],[Product_ID]],Table4[Product_ID],Table4[Product_Name],"Not Found")</f>
        <v>Westside Georgette Saree White</v>
      </c>
      <c r="N2111" s="2" t="str">
        <f>_xlfn.XLOOKUP(Table2[[#This Row],[Product_ID]],Table4[Product_ID],Table4[Category],"Not Found")</f>
        <v>Women Sarees</v>
      </c>
      <c r="O2111" s="2" t="str">
        <f>_xlfn.XLOOKUP(Table2[[#This Row],[Product_ID]],Table4[Product_ID],Table4[Subcategory],"Not Found")</f>
        <v>Georgette Saree</v>
      </c>
      <c r="P2111" s="2" t="str">
        <f>_xlfn.XLOOKUP(Table2[[#This Row],[Product_ID]],Table4[Product_ID],Table4[Brand],"Missing Brand")</f>
        <v>Westside</v>
      </c>
      <c r="Q2111" s="2" t="s">
        <v>914</v>
      </c>
      <c r="R2111" s="2" t="str">
        <f>_xlfn.XLOOKUP(Table2[[#This Row],[Store_ID]],Table6[Store_ID],Table6[Store Name],"Not Found")</f>
        <v>TrendMart Kochi High Street</v>
      </c>
      <c r="S2111" s="2">
        <f>_xlfn.XLOOKUP(Table2[[#This Row],[Store_ID]],Table6[Store_ID],Table6[Monthly Target],"Missing Target")</f>
        <v>1500000</v>
      </c>
      <c r="T2111" s="2" t="str">
        <f>_xlfn.XLOOKUP(Table2[[#This Row],[Store_ID]],Table6[Store_ID],Table6[Region],"Not Found")</f>
        <v>South Zone 1</v>
      </c>
      <c r="U2111" s="2" t="s">
        <v>62</v>
      </c>
      <c r="V2111" s="2" t="str">
        <f>_xlfn.XLOOKUP(Table2[[#This Row],[Employee_ID]],Table5[Employee_ID],Table5[Employee Name],"Not Found")</f>
        <v>Rahul Krishnan</v>
      </c>
      <c r="W2111" s="2">
        <v>2</v>
      </c>
      <c r="X2111" s="2">
        <v>3787.62</v>
      </c>
      <c r="Y2111" s="2">
        <v>10</v>
      </c>
      <c r="Z2111" s="2">
        <v>757.52</v>
      </c>
      <c r="AA2111" s="2">
        <v>12</v>
      </c>
      <c r="AB2111" s="2">
        <v>818.13</v>
      </c>
      <c r="AC2111" s="2">
        <v>7635.85</v>
      </c>
      <c r="AD2111" s="2">
        <v>5267.12</v>
      </c>
      <c r="AE2111" s="2">
        <f t="shared" si="70"/>
        <v>1550.6000000000004</v>
      </c>
      <c r="AF2111" s="2" t="s">
        <v>25</v>
      </c>
      <c r="AG2111" s="42">
        <f>IFERROR(Table2[[#This Row],[Profit]]/Table2[[#This Row],[Sales Amount]],0)</f>
        <v>0.20306842067353342</v>
      </c>
      <c r="AH2111" s="2" t="str">
        <f>TRIM(Table2[[#This Row],[Payment Modee]])</f>
        <v>UPI</v>
      </c>
      <c r="AI2111" s="2" t="s">
        <v>36</v>
      </c>
      <c r="AJ2111" s="2" t="s">
        <v>27</v>
      </c>
      <c r="AK2111" s="2" t="s">
        <v>1431</v>
      </c>
      <c r="AL2111" s="16" t="str">
        <f>IF(HOUR(Table2[[#This Row],[Order Time]])&lt;12,"Morning",IF(HOUR(Table2[[#This Row],[Order Time]])&lt;17,"Afternoon",IF(HOUR(Table2[[#This Row],[Order Time]])&lt;21,"Evening","Night")))</f>
        <v>Morning</v>
      </c>
      <c r="AM2111" s="16" t="s">
        <v>29</v>
      </c>
    </row>
    <row r="2112" spans="1:39" x14ac:dyDescent="0.25">
      <c r="A2112" s="13" t="s">
        <v>3984</v>
      </c>
      <c r="B2112" s="4">
        <v>45590</v>
      </c>
      <c r="C2112" s="2">
        <f>YEAR(Table2[[#This Row],[Invoice Date]])</f>
        <v>2024</v>
      </c>
      <c r="D2112" s="2" t="str">
        <f>TEXT(Table2[[#This Row],[Invoice Date]],"mmm")</f>
        <v>Oct</v>
      </c>
      <c r="E2112" s="2" t="str">
        <f>Table2[[#This Row],[Store_ID]]&amp;"-"&amp;Table2[[#This Row],[Year]]&amp;"-"&amp;Table2[[#This Row],[Month]]</f>
        <v>STR070-2024-Oct</v>
      </c>
      <c r="F2112" s="2" t="s">
        <v>1198</v>
      </c>
      <c r="G2112" s="2" t="str">
        <f>_xlfn.XLOOKUP(Table2[[#This Row],[Customer_ID]],Table3[Customer_ID],Table3[Customer Name],"Not Found")</f>
        <v>Latha Iyer</v>
      </c>
      <c r="H2112" s="2" t="str">
        <f>_xlfn.XLOOKUP(Table2[[#This Row],[Customer_ID]],Table3[Customer_ID],Table3[Gender],"Female")</f>
        <v>Female</v>
      </c>
      <c r="I2112" s="2" t="str">
        <f>_xlfn.XLOOKUP(Table2[[#This Row],[Customer_ID]],Table3[Customer_ID],Table3[City],"Missing Memebership")</f>
        <v>Thrissur</v>
      </c>
      <c r="J2112" s="2" t="str">
        <f>_xlfn.XLOOKUP(Table2[[#This Row],[Customer_ID]],Table3[Customer_ID],Table3[State],"Karnataka")</f>
        <v>Kerala</v>
      </c>
      <c r="K2112" s="2" t="str">
        <f>_xlfn.XLOOKUP(Table2[[#This Row],[Customer_ID]],Table3[Customer_ID],Table3[Membership],"Regular")</f>
        <v>Gold</v>
      </c>
      <c r="L2112" s="2" t="s">
        <v>1863</v>
      </c>
      <c r="M2112" s="2" t="str">
        <f>_xlfn.XLOOKUP(Table2[[#This Row],[Product_ID]],Table4[Product_ID],Table4[Product_Name],"Not Found")</f>
        <v>Spykar Straight Fit White</v>
      </c>
      <c r="N2112" s="2" t="str">
        <f>_xlfn.XLOOKUP(Table2[[#This Row],[Product_ID]],Table4[Product_ID],Table4[Category],"Not Found")</f>
        <v>Women Jeans</v>
      </c>
      <c r="O2112" s="2" t="str">
        <f>_xlfn.XLOOKUP(Table2[[#This Row],[Product_ID]],Table4[Product_ID],Table4[Subcategory],"Not Found")</f>
        <v>Straight Fit</v>
      </c>
      <c r="P2112" s="2" t="str">
        <f>_xlfn.XLOOKUP(Table2[[#This Row],[Product_ID]],Table4[Product_ID],Table4[Brand],"Missing Brand")</f>
        <v>Spykar</v>
      </c>
      <c r="Q2112" s="2" t="s">
        <v>1319</v>
      </c>
      <c r="R2112" s="2" t="str">
        <f>_xlfn.XLOOKUP(Table2[[#This Row],[Store_ID]],Table6[Store_ID],Table6[Store Name],"Not Found")</f>
        <v>TrendMart Alappuzha Mall Kiosk</v>
      </c>
      <c r="S2112" s="2">
        <f>_xlfn.XLOOKUP(Table2[[#This Row],[Store_ID]],Table6[Store_ID],Table6[Monthly Target],"Missing Target")</f>
        <v>1000000</v>
      </c>
      <c r="T2112" s="2" t="str">
        <f>_xlfn.XLOOKUP(Table2[[#This Row],[Store_ID]],Table6[Store_ID],Table6[Region],"Not Found")</f>
        <v>South Zone 1</v>
      </c>
      <c r="U2112" s="2" t="s">
        <v>504</v>
      </c>
      <c r="V2112" s="2" t="str">
        <f>_xlfn.XLOOKUP(Table2[[#This Row],[Employee_ID]],Table5[Employee_ID],Table5[Employee Name],"Not Found")</f>
        <v>Vikram Bhat</v>
      </c>
      <c r="W2112" s="2">
        <v>5</v>
      </c>
      <c r="X2112" s="2">
        <v>1002.25</v>
      </c>
      <c r="Y2112" s="2">
        <v>5</v>
      </c>
      <c r="Z2112" s="2">
        <v>250.56</v>
      </c>
      <c r="AA2112" s="2">
        <v>12</v>
      </c>
      <c r="AB2112" s="2">
        <v>571.28</v>
      </c>
      <c r="AC2112" s="2">
        <v>5331.97</v>
      </c>
      <c r="AD2112" s="2">
        <v>3612</v>
      </c>
      <c r="AE2112" s="2">
        <f t="shared" si="70"/>
        <v>1148.6900000000003</v>
      </c>
      <c r="AF2112" s="2" t="s">
        <v>56</v>
      </c>
      <c r="AG2112" s="42">
        <f>IFERROR(Table2[[#This Row],[Profit]]/Table2[[#This Row],[Sales Amount]],0)</f>
        <v>0.21543444543011311</v>
      </c>
      <c r="AH2112" s="2" t="str">
        <f>TRIM(Table2[[#This Row],[Payment Modee]])</f>
        <v>Credit Card</v>
      </c>
      <c r="AI2112" s="2" t="s">
        <v>36</v>
      </c>
      <c r="AJ2112" s="2" t="s">
        <v>27</v>
      </c>
      <c r="AK2112" s="2" t="s">
        <v>873</v>
      </c>
      <c r="AL2112" s="16" t="str">
        <f>IF(HOUR(Table2[[#This Row],[Order Time]])&lt;12,"Morning",IF(HOUR(Table2[[#This Row],[Order Time]])&lt;17,"Afternoon",IF(HOUR(Table2[[#This Row],[Order Time]])&lt;21,"Evening","Night")))</f>
        <v>Evening</v>
      </c>
      <c r="AM2112" s="16" t="s">
        <v>29</v>
      </c>
    </row>
    <row r="2113" spans="1:39" x14ac:dyDescent="0.25">
      <c r="A2113" s="13" t="s">
        <v>3985</v>
      </c>
      <c r="B2113" s="4">
        <v>45628</v>
      </c>
      <c r="C2113" s="2">
        <f>YEAR(Table2[[#This Row],[Invoice Date]])</f>
        <v>2024</v>
      </c>
      <c r="D2113" s="2" t="str">
        <f>TEXT(Table2[[#This Row],[Invoice Date]],"mmm")</f>
        <v>Dec</v>
      </c>
      <c r="E2113" s="2" t="str">
        <f>Table2[[#This Row],[Store_ID]]&amp;"-"&amp;Table2[[#This Row],[Year]]&amp;"-"&amp;Table2[[#This Row],[Month]]</f>
        <v>STR081-2024-Dec</v>
      </c>
      <c r="F2113" s="2" t="s">
        <v>1291</v>
      </c>
      <c r="G2113" s="2" t="str">
        <f>_xlfn.XLOOKUP(Table2[[#This Row],[Customer_ID]],Table3[Customer_ID],Table3[Customer Name],"Not Found")</f>
        <v>Balaji Kumar</v>
      </c>
      <c r="H2113" s="2" t="str">
        <f>_xlfn.XLOOKUP(Table2[[#This Row],[Customer_ID]],Table3[Customer_ID],Table3[Gender],"Female")</f>
        <v>Male</v>
      </c>
      <c r="I2113" s="2" t="str">
        <f>_xlfn.XLOOKUP(Table2[[#This Row],[Customer_ID]],Table3[Customer_ID],Table3[City],"Missing Memebership")</f>
        <v>Warangal</v>
      </c>
      <c r="J2113" s="2" t="str">
        <f>_xlfn.XLOOKUP(Table2[[#This Row],[Customer_ID]],Table3[Customer_ID],Table3[State],"Karnataka")</f>
        <v>Telangana</v>
      </c>
      <c r="K2113" s="2" t="str">
        <f>_xlfn.XLOOKUP(Table2[[#This Row],[Customer_ID]],Table3[Customer_ID],Table3[Membership],"Regular")</f>
        <v>Silver</v>
      </c>
      <c r="L2113" s="2" t="s">
        <v>106</v>
      </c>
      <c r="M2113" s="2" t="str">
        <f>_xlfn.XLOOKUP(Table2[[#This Row],[Product_ID]],Table4[Product_ID],Table4[Product_Name],"Not Found")</f>
        <v>Tanishq Maxi Dress Wine</v>
      </c>
      <c r="N2113" s="2" t="str">
        <f>_xlfn.XLOOKUP(Table2[[#This Row],[Product_ID]],Table4[Product_ID],Table4[Category],"Not Found")</f>
        <v>Women Dresses</v>
      </c>
      <c r="O2113" s="2" t="str">
        <f>_xlfn.XLOOKUP(Table2[[#This Row],[Product_ID]],Table4[Product_ID],Table4[Subcategory],"Not Found")</f>
        <v>Maxi Dress</v>
      </c>
      <c r="P2113" s="2" t="str">
        <f>_xlfn.XLOOKUP(Table2[[#This Row],[Product_ID]],Table4[Product_ID],Table4[Brand],"Missing Brand")</f>
        <v>Tanishq</v>
      </c>
      <c r="Q2113" s="2" t="s">
        <v>1055</v>
      </c>
      <c r="R2113" s="2" t="str">
        <f>_xlfn.XLOOKUP(Table2[[#This Row],[Store_ID]],Table6[Store_ID],Table6[Store Name],"Not Found")</f>
        <v>TrendMart Alappuzha Outlet</v>
      </c>
      <c r="S2113" s="2">
        <f>_xlfn.XLOOKUP(Table2[[#This Row],[Store_ID]],Table6[Store_ID],Table6[Monthly Target],"Missing Target")</f>
        <v>2500000</v>
      </c>
      <c r="T2113" s="2" t="str">
        <f>_xlfn.XLOOKUP(Table2[[#This Row],[Store_ID]],Table6[Store_ID],Table6[Region],"Not Found")</f>
        <v>South Zone 1</v>
      </c>
      <c r="U2113" s="2" t="s">
        <v>417</v>
      </c>
      <c r="V2113" s="2" t="str">
        <f>_xlfn.XLOOKUP(Table2[[#This Row],[Employee_ID]],Table5[Employee_ID],Table5[Employee Name],"Not Found")</f>
        <v>Arjun Krishnan</v>
      </c>
      <c r="W2113" s="2">
        <v>2</v>
      </c>
      <c r="X2113" s="2">
        <v>1829</v>
      </c>
      <c r="Y2113" s="2">
        <v>10</v>
      </c>
      <c r="Z2113" s="2">
        <v>365.8</v>
      </c>
      <c r="AA2113" s="2">
        <v>12</v>
      </c>
      <c r="AB2113" s="2">
        <v>395.06</v>
      </c>
      <c r="AC2113" s="2">
        <v>3687.26</v>
      </c>
      <c r="AD2113" s="2">
        <v>2814.66</v>
      </c>
      <c r="AE2113" s="2">
        <f t="shared" si="70"/>
        <v>477.54000000000036</v>
      </c>
      <c r="AF2113" s="2" t="s">
        <v>56</v>
      </c>
      <c r="AG2113" s="42">
        <f>IFERROR(Table2[[#This Row],[Profit]]/Table2[[#This Row],[Sales Amount]],0)</f>
        <v>0.12951080205898155</v>
      </c>
      <c r="AH2113" s="2" t="str">
        <f>TRIM(Table2[[#This Row],[Payment Modee]])</f>
        <v>Credit Card</v>
      </c>
      <c r="AI2113" s="2" t="s">
        <v>36</v>
      </c>
      <c r="AJ2113" s="2" t="s">
        <v>27</v>
      </c>
      <c r="AK2113" s="2" t="s">
        <v>2216</v>
      </c>
      <c r="AL2113" s="16" t="str">
        <f>IF(HOUR(Table2[[#This Row],[Order Time]])&lt;12,"Morning",IF(HOUR(Table2[[#This Row],[Order Time]])&lt;17,"Afternoon",IF(HOUR(Table2[[#This Row],[Order Time]])&lt;21,"Evening","Night")))</f>
        <v>Evening</v>
      </c>
      <c r="AM2113" s="16" t="s">
        <v>29</v>
      </c>
    </row>
    <row r="2114" spans="1:39" x14ac:dyDescent="0.25">
      <c r="A2114" s="13" t="s">
        <v>3986</v>
      </c>
      <c r="B2114" s="4">
        <v>45600</v>
      </c>
      <c r="C2114" s="2">
        <f>YEAR(Table2[[#This Row],[Invoice Date]])</f>
        <v>2024</v>
      </c>
      <c r="D2114" s="2" t="str">
        <f>TEXT(Table2[[#This Row],[Invoice Date]],"mmm")</f>
        <v>Nov</v>
      </c>
      <c r="E2114" s="2" t="str">
        <f>Table2[[#This Row],[Store_ID]]&amp;"-"&amp;Table2[[#This Row],[Year]]&amp;"-"&amp;Table2[[#This Row],[Month]]</f>
        <v>STR070-2024-Nov</v>
      </c>
      <c r="F2114" s="2" t="s">
        <v>2087</v>
      </c>
      <c r="G2114" s="2" t="str">
        <f>_xlfn.XLOOKUP(Table2[[#This Row],[Customer_ID]],Table3[Customer_ID],Table3[Customer Name],"Not Found")</f>
        <v>Nandakumar Mishra</v>
      </c>
      <c r="H2114" s="2" t="str">
        <f>_xlfn.XLOOKUP(Table2[[#This Row],[Customer_ID]],Table3[Customer_ID],Table3[Gender],"Female")</f>
        <v>Male</v>
      </c>
      <c r="I2114" s="2" t="str">
        <f>_xlfn.XLOOKUP(Table2[[#This Row],[Customer_ID]],Table3[Customer_ID],Table3[City],"Missing Memebership")</f>
        <v>Warangal</v>
      </c>
      <c r="J2114" s="2" t="str">
        <f>_xlfn.XLOOKUP(Table2[[#This Row],[Customer_ID]],Table3[Customer_ID],Table3[State],"Karnataka")</f>
        <v>Telangana</v>
      </c>
      <c r="K2114" s="2" t="str">
        <f>_xlfn.XLOOKUP(Table2[[#This Row],[Customer_ID]],Table3[Customer_ID],Table3[Membership],"Regular")</f>
        <v>Silver</v>
      </c>
      <c r="L2114" s="2" t="s">
        <v>267</v>
      </c>
      <c r="M2114" s="2" t="str">
        <f>_xlfn.XLOOKUP(Table2[[#This Row],[Product_ID]],Table4[Product_ID],Table4[Product_Name],"Not Found")</f>
        <v>Tanishq Card Holder Cream</v>
      </c>
      <c r="N2114" s="2" t="str">
        <f>_xlfn.XLOOKUP(Table2[[#This Row],[Product_ID]],Table4[Product_ID],Table4[Category],"Not Found")</f>
        <v>Wallets</v>
      </c>
      <c r="O2114" s="2" t="str">
        <f>_xlfn.XLOOKUP(Table2[[#This Row],[Product_ID]],Table4[Product_ID],Table4[Subcategory],"Not Found")</f>
        <v>Card Holder</v>
      </c>
      <c r="P2114" s="2" t="str">
        <f>_xlfn.XLOOKUP(Table2[[#This Row],[Product_ID]],Table4[Product_ID],Table4[Brand],"Missing Brand")</f>
        <v>Tanishq</v>
      </c>
      <c r="Q2114" s="2" t="s">
        <v>1319</v>
      </c>
      <c r="R2114" s="2" t="str">
        <f>_xlfn.XLOOKUP(Table2[[#This Row],[Store_ID]],Table6[Store_ID],Table6[Store Name],"Not Found")</f>
        <v>TrendMart Alappuzha Mall Kiosk</v>
      </c>
      <c r="S2114" s="2">
        <f>_xlfn.XLOOKUP(Table2[[#This Row],[Store_ID]],Table6[Store_ID],Table6[Monthly Target],"Missing Target")</f>
        <v>1000000</v>
      </c>
      <c r="T2114" s="2" t="str">
        <f>_xlfn.XLOOKUP(Table2[[#This Row],[Store_ID]],Table6[Store_ID],Table6[Region],"Not Found")</f>
        <v>South Zone 1</v>
      </c>
      <c r="U2114" s="2" t="s">
        <v>68</v>
      </c>
      <c r="V2114" s="2" t="str">
        <f>_xlfn.XLOOKUP(Table2[[#This Row],[Employee_ID]],Table5[Employee_ID],Table5[Employee Name],"Not Found")</f>
        <v>Praveen Gupta</v>
      </c>
      <c r="W2114" s="2">
        <v>1</v>
      </c>
      <c r="X2114" s="2">
        <v>748.09</v>
      </c>
      <c r="Y2114" s="2">
        <v>20</v>
      </c>
      <c r="Z2114" s="2">
        <v>149.62</v>
      </c>
      <c r="AA2114" s="2">
        <v>5</v>
      </c>
      <c r="AB2114" s="2">
        <v>29.92</v>
      </c>
      <c r="AC2114" s="2">
        <v>628.39</v>
      </c>
      <c r="AD2114" s="2">
        <v>513.84</v>
      </c>
      <c r="AE2114" s="2">
        <f t="shared" si="70"/>
        <v>84.629999999999953</v>
      </c>
      <c r="AF2114" s="2" t="s">
        <v>56</v>
      </c>
      <c r="AG2114" s="42">
        <f>IFERROR(Table2[[#This Row],[Profit]]/Table2[[#This Row],[Sales Amount]],0)</f>
        <v>0.13467750919015253</v>
      </c>
      <c r="AH2114" s="2" t="str">
        <f>TRIM(Table2[[#This Row],[Payment Modee]])</f>
        <v>Credit Card</v>
      </c>
      <c r="AI2114" s="2" t="s">
        <v>26</v>
      </c>
      <c r="AJ2114" s="2" t="s">
        <v>27</v>
      </c>
      <c r="AK2114" s="2" t="s">
        <v>1053</v>
      </c>
      <c r="AL2114" s="16" t="str">
        <f>IF(HOUR(Table2[[#This Row],[Order Time]])&lt;12,"Morning",IF(HOUR(Table2[[#This Row],[Order Time]])&lt;17,"Afternoon",IF(HOUR(Table2[[#This Row],[Order Time]])&lt;21,"Evening","Night")))</f>
        <v>Afternoon</v>
      </c>
      <c r="AM2114" s="16" t="s">
        <v>29</v>
      </c>
    </row>
    <row r="2115" spans="1:39" x14ac:dyDescent="0.25">
      <c r="A2115" s="13" t="s">
        <v>3987</v>
      </c>
      <c r="B2115" s="4">
        <v>45488</v>
      </c>
      <c r="C2115" s="2">
        <f>YEAR(Table2[[#This Row],[Invoice Date]])</f>
        <v>2024</v>
      </c>
      <c r="D2115" s="2" t="str">
        <f>TEXT(Table2[[#This Row],[Invoice Date]],"mmm")</f>
        <v>Jul</v>
      </c>
      <c r="E2115" s="2" t="str">
        <f>Table2[[#This Row],[Store_ID]]&amp;"-"&amp;Table2[[#This Row],[Year]]&amp;"-"&amp;Table2[[#This Row],[Month]]</f>
        <v>STR116-2024-Jul</v>
      </c>
      <c r="F2115" s="2" t="s">
        <v>78</v>
      </c>
      <c r="G2115" s="2" t="str">
        <f>_xlfn.XLOOKUP(Table2[[#This Row],[Customer_ID]],Table3[Customer_ID],Table3[Customer Name],"Not Found")</f>
        <v>Rahul Yadav</v>
      </c>
      <c r="H2115" s="2" t="str">
        <f>_xlfn.XLOOKUP(Table2[[#This Row],[Customer_ID]],Table3[Customer_ID],Table3[Gender],"Female")</f>
        <v>Male</v>
      </c>
      <c r="I2115" s="2" t="str">
        <f>_xlfn.XLOOKUP(Table2[[#This Row],[Customer_ID]],Table3[Customer_ID],Table3[City],"Missing Memebership")</f>
        <v>Alappuzha</v>
      </c>
      <c r="J2115" s="2" t="str">
        <f>_xlfn.XLOOKUP(Table2[[#This Row],[Customer_ID]],Table3[Customer_ID],Table3[State],"Karnataka")</f>
        <v>Kerala</v>
      </c>
      <c r="K2115" s="2" t="str">
        <f>_xlfn.XLOOKUP(Table2[[#This Row],[Customer_ID]],Table3[Customer_ID],Table3[Membership],"Regular")</f>
        <v>Gold</v>
      </c>
      <c r="L2115" s="2" t="s">
        <v>605</v>
      </c>
      <c r="M2115" s="2" t="str">
        <f>_xlfn.XLOOKUP(Table2[[#This Row],[Product_ID]],Table4[Product_ID],Table4[Product_Name],"Not Found")</f>
        <v>Pantaloons Shirt Dress Grey</v>
      </c>
      <c r="N2115" s="2" t="str">
        <f>_xlfn.XLOOKUP(Table2[[#This Row],[Product_ID]],Table4[Product_ID],Table4[Category],"Not Found")</f>
        <v>Women Dresses</v>
      </c>
      <c r="O2115" s="2" t="str">
        <f>_xlfn.XLOOKUP(Table2[[#This Row],[Product_ID]],Table4[Product_ID],Table4[Subcategory],"Not Found")</f>
        <v>Shirt Dress</v>
      </c>
      <c r="P2115" s="2" t="str">
        <f>_xlfn.XLOOKUP(Table2[[#This Row],[Product_ID]],Table4[Product_ID],Table4[Brand],"Missing Brand")</f>
        <v>Pantaloons</v>
      </c>
      <c r="Q2115" s="2" t="s">
        <v>219</v>
      </c>
      <c r="R2115" s="2" t="str">
        <f>_xlfn.XLOOKUP(Table2[[#This Row],[Store_ID]],Table6[Store_ID],Table6[Store Name],"Not Found")</f>
        <v>TrendMart Madurai High Street</v>
      </c>
      <c r="S2115" s="2">
        <f>_xlfn.XLOOKUP(Table2[[#This Row],[Store_ID]],Table6[Store_ID],Table6[Monthly Target],"Missing Target")</f>
        <v>2000000</v>
      </c>
      <c r="T2115" s="2" t="str">
        <f>_xlfn.XLOOKUP(Table2[[#This Row],[Store_ID]],Table6[Store_ID],Table6[Region],"Not Found")</f>
        <v>South Zone 1</v>
      </c>
      <c r="U2115" s="2" t="s">
        <v>460</v>
      </c>
      <c r="V2115" s="2" t="str">
        <f>_xlfn.XLOOKUP(Table2[[#This Row],[Employee_ID]],Table5[Employee_ID],Table5[Employee Name],"Not Found")</f>
        <v>Pranav Reddy</v>
      </c>
      <c r="W2115" s="2">
        <v>2</v>
      </c>
      <c r="X2115" s="2">
        <v>1640.97</v>
      </c>
      <c r="Y2115" s="2">
        <v>10</v>
      </c>
      <c r="Z2115" s="2">
        <v>328.19</v>
      </c>
      <c r="AA2115" s="2">
        <v>12</v>
      </c>
      <c r="AB2115" s="2">
        <v>354.45</v>
      </c>
      <c r="AC2115" s="2">
        <v>3308.2</v>
      </c>
      <c r="AD2115" s="2">
        <v>2266.54</v>
      </c>
      <c r="AE2115" s="2">
        <f t="shared" si="70"/>
        <v>687.20999999999981</v>
      </c>
      <c r="AF2115" s="2" t="s">
        <v>25</v>
      </c>
      <c r="AG2115" s="42">
        <f>IFERROR(Table2[[#This Row],[Profit]]/Table2[[#This Row],[Sales Amount]],0)</f>
        <v>0.20772927876186442</v>
      </c>
      <c r="AH2115" s="2" t="str">
        <f>TRIM(Table2[[#This Row],[Payment Modee]])</f>
        <v>UPI</v>
      </c>
      <c r="AI2115" s="2" t="s">
        <v>36</v>
      </c>
      <c r="AJ2115" s="2" t="s">
        <v>27</v>
      </c>
      <c r="AK2115" s="2" t="s">
        <v>1384</v>
      </c>
      <c r="AL2115" s="16" t="str">
        <f>IF(HOUR(Table2[[#This Row],[Order Time]])&lt;12,"Morning",IF(HOUR(Table2[[#This Row],[Order Time]])&lt;17,"Afternoon",IF(HOUR(Table2[[#This Row],[Order Time]])&lt;21,"Evening","Night")))</f>
        <v>Night</v>
      </c>
      <c r="AM2115" s="16" t="s">
        <v>29</v>
      </c>
    </row>
    <row r="2116" spans="1:39" x14ac:dyDescent="0.25">
      <c r="A2116" s="13" t="s">
        <v>3988</v>
      </c>
      <c r="B2116" s="4">
        <v>45552</v>
      </c>
      <c r="C2116" s="2">
        <f>YEAR(Table2[[#This Row],[Invoice Date]])</f>
        <v>2024</v>
      </c>
      <c r="D2116" s="2" t="str">
        <f>TEXT(Table2[[#This Row],[Invoice Date]],"mmm")</f>
        <v>Sep</v>
      </c>
      <c r="E2116" s="2" t="str">
        <f>Table2[[#This Row],[Store_ID]]&amp;"-"&amp;Table2[[#This Row],[Year]]&amp;"-"&amp;Table2[[#This Row],[Month]]</f>
        <v>STR009-2024-Sep</v>
      </c>
      <c r="F2116" s="2" t="s">
        <v>497</v>
      </c>
      <c r="G2116" s="2" t="str">
        <f>_xlfn.XLOOKUP(Table2[[#This Row],[Customer_ID]],Table3[Customer_ID],Table3[Customer Name],"Not Found")</f>
        <v>Kalyani Bhat</v>
      </c>
      <c r="H2116" s="2" t="str">
        <f>_xlfn.XLOOKUP(Table2[[#This Row],[Customer_ID]],Table3[Customer_ID],Table3[Gender],"Female")</f>
        <v>Female</v>
      </c>
      <c r="I2116" s="2" t="str">
        <f>_xlfn.XLOOKUP(Table2[[#This Row],[Customer_ID]],Table3[Customer_ID],Table3[City],"Missing Memebership")</f>
        <v>Karimnagar</v>
      </c>
      <c r="J2116" s="2" t="str">
        <f>_xlfn.XLOOKUP(Table2[[#This Row],[Customer_ID]],Table3[Customer_ID],Table3[State],"Karnataka")</f>
        <v>Telangana</v>
      </c>
      <c r="K2116" s="2" t="str">
        <f>_xlfn.XLOOKUP(Table2[[#This Row],[Customer_ID]],Table3[Customer_ID],Table3[Membership],"Regular")</f>
        <v>Regular</v>
      </c>
      <c r="L2116" s="2" t="s">
        <v>580</v>
      </c>
      <c r="M2116" s="2" t="str">
        <f>_xlfn.XLOOKUP(Table2[[#This Row],[Product_ID]],Table4[Product_ID],Table4[Product_Name],"Not Found")</f>
        <v>Woodland Sling Bag Peach</v>
      </c>
      <c r="N2116" s="2" t="str">
        <f>_xlfn.XLOOKUP(Table2[[#This Row],[Product_ID]],Table4[Product_ID],Table4[Category],"Not Found")</f>
        <v>Handbags</v>
      </c>
      <c r="O2116" s="2" t="str">
        <f>_xlfn.XLOOKUP(Table2[[#This Row],[Product_ID]],Table4[Product_ID],Table4[Subcategory],"Not Found")</f>
        <v>Sling Bag</v>
      </c>
      <c r="P2116" s="2" t="str">
        <f>_xlfn.XLOOKUP(Table2[[#This Row],[Product_ID]],Table4[Product_ID],Table4[Brand],"Missing Brand")</f>
        <v>Woodland</v>
      </c>
      <c r="Q2116" s="2" t="s">
        <v>520</v>
      </c>
      <c r="R2116" s="2" t="str">
        <f>_xlfn.XLOOKUP(Table2[[#This Row],[Store_ID]],Table6[Store_ID],Table6[Store Name],"Not Found")</f>
        <v>TrendMart Thrissur High Street</v>
      </c>
      <c r="S2116" s="2">
        <f>_xlfn.XLOOKUP(Table2[[#This Row],[Store_ID]],Table6[Store_ID],Table6[Monthly Target],"Missing Target")</f>
        <v>2500000</v>
      </c>
      <c r="T2116" s="2" t="str">
        <f>_xlfn.XLOOKUP(Table2[[#This Row],[Store_ID]],Table6[Store_ID],Table6[Region],"Not Found")</f>
        <v>South Zone 1</v>
      </c>
      <c r="U2116" s="2" t="s">
        <v>153</v>
      </c>
      <c r="V2116" s="2" t="str">
        <f>_xlfn.XLOOKUP(Table2[[#This Row],[Employee_ID]],Table5[Employee_ID],Table5[Employee Name],"Not Found")</f>
        <v>Rani Mishra</v>
      </c>
      <c r="W2116" s="2">
        <v>1</v>
      </c>
      <c r="X2116" s="2">
        <v>2851.53</v>
      </c>
      <c r="Y2116" s="2">
        <v>30</v>
      </c>
      <c r="Z2116" s="2">
        <v>855.46</v>
      </c>
      <c r="AA2116" s="2">
        <v>12</v>
      </c>
      <c r="AB2116" s="2">
        <v>239.53</v>
      </c>
      <c r="AC2116" s="2">
        <v>2235.6</v>
      </c>
      <c r="AD2116" s="2">
        <v>2198.2199999999998</v>
      </c>
      <c r="AE2116" s="2">
        <f t="shared" si="70"/>
        <v>-202.14999999999989</v>
      </c>
      <c r="AF2116" s="2" t="s">
        <v>69</v>
      </c>
      <c r="AG2116" s="42">
        <f>IFERROR(Table2[[#This Row],[Profit]]/Table2[[#This Row],[Sales Amount]],0)</f>
        <v>-9.0423152621220207E-2</v>
      </c>
      <c r="AH2116" s="2" t="str">
        <f>TRIM(Table2[[#This Row],[Payment Modee]])</f>
        <v>Cash</v>
      </c>
      <c r="AI2116" s="2" t="s">
        <v>36</v>
      </c>
      <c r="AJ2116" s="2" t="s">
        <v>27</v>
      </c>
      <c r="AK2116" s="2" t="s">
        <v>1499</v>
      </c>
      <c r="AL2116" s="16" t="str">
        <f>IF(HOUR(Table2[[#This Row],[Order Time]])&lt;12,"Morning",IF(HOUR(Table2[[#This Row],[Order Time]])&lt;17,"Afternoon",IF(HOUR(Table2[[#This Row],[Order Time]])&lt;21,"Evening","Night")))</f>
        <v>Afternoon</v>
      </c>
      <c r="AM2116" s="16" t="s">
        <v>29</v>
      </c>
    </row>
    <row r="2117" spans="1:39" x14ac:dyDescent="0.25">
      <c r="A2117" s="13" t="s">
        <v>3989</v>
      </c>
      <c r="B2117" s="4">
        <v>45454</v>
      </c>
      <c r="C2117" s="2">
        <f>YEAR(Table2[[#This Row],[Invoice Date]])</f>
        <v>2024</v>
      </c>
      <c r="D2117" s="2" t="str">
        <f>TEXT(Table2[[#This Row],[Invoice Date]],"mmm")</f>
        <v>Jun</v>
      </c>
      <c r="E2117" s="2" t="str">
        <f>Table2[[#This Row],[Store_ID]]&amp;"-"&amp;Table2[[#This Row],[Year]]&amp;"-"&amp;Table2[[#This Row],[Month]]</f>
        <v>STR021-2024-Jun</v>
      </c>
      <c r="F2117" s="2" t="s">
        <v>761</v>
      </c>
      <c r="G2117" s="2" t="str">
        <f>_xlfn.XLOOKUP(Table2[[#This Row],[Customer_ID]],Table3[Customer_ID],Table3[Customer Name],"Not Found")</f>
        <v>Chitra Reddy</v>
      </c>
      <c r="H2117" s="2" t="str">
        <f>_xlfn.XLOOKUP(Table2[[#This Row],[Customer_ID]],Table3[Customer_ID],Table3[Gender],"Female")</f>
        <v>Female</v>
      </c>
      <c r="I2117" s="2" t="str">
        <f>_xlfn.XLOOKUP(Table2[[#This Row],[Customer_ID]],Table3[Customer_ID],Table3[City],"Missing Memebership")</f>
        <v>Kollam</v>
      </c>
      <c r="J2117" s="2" t="str">
        <f>_xlfn.XLOOKUP(Table2[[#This Row],[Customer_ID]],Table3[Customer_ID],Table3[State],"Karnataka")</f>
        <v>Kerala</v>
      </c>
      <c r="K2117" s="2" t="str">
        <f>_xlfn.XLOOKUP(Table2[[#This Row],[Customer_ID]],Table3[Customer_ID],Table3[Membership],"Regular")</f>
        <v>Regular</v>
      </c>
      <c r="L2117" s="2" t="s">
        <v>730</v>
      </c>
      <c r="M2117" s="2" t="str">
        <f>_xlfn.XLOOKUP(Table2[[#This Row],[Product_ID]],Table4[Product_ID],Table4[Product_Name],"Not Found")</f>
        <v>Killer Jeans Skinny Fit Wine</v>
      </c>
      <c r="N2117" s="2" t="str">
        <f>_xlfn.XLOOKUP(Table2[[#This Row],[Product_ID]],Table4[Product_ID],Table4[Category],"Not Found")</f>
        <v>Men Jeans</v>
      </c>
      <c r="O2117" s="2" t="str">
        <f>_xlfn.XLOOKUP(Table2[[#This Row],[Product_ID]],Table4[Product_ID],Table4[Subcategory],"Not Found")</f>
        <v>Skinny Fit</v>
      </c>
      <c r="P2117" s="2" t="str">
        <f>_xlfn.XLOOKUP(Table2[[#This Row],[Product_ID]],Table4[Product_ID],Table4[Brand],"Missing Brand")</f>
        <v>Killer Jeans</v>
      </c>
      <c r="Q2117" s="2" t="s">
        <v>80</v>
      </c>
      <c r="R2117" s="2" t="str">
        <f>_xlfn.XLOOKUP(Table2[[#This Row],[Store_ID]],Table6[Store_ID],Table6[Store Name],"Not Found")</f>
        <v>TrendMart Kozhikode Standard</v>
      </c>
      <c r="S2117" s="2">
        <f>_xlfn.XLOOKUP(Table2[[#This Row],[Store_ID]],Table6[Store_ID],Table6[Monthly Target],"Missing Target")</f>
        <v>2000000</v>
      </c>
      <c r="T2117" s="2" t="str">
        <f>_xlfn.XLOOKUP(Table2[[#This Row],[Store_ID]],Table6[Store_ID],Table6[Region],"Not Found")</f>
        <v>South Zone 1</v>
      </c>
      <c r="U2117" s="2" t="s">
        <v>435</v>
      </c>
      <c r="V2117" s="2" t="str">
        <f>_xlfn.XLOOKUP(Table2[[#This Row],[Employee_ID]],Table5[Employee_ID],Table5[Employee Name],"Not Found")</f>
        <v>Gopal Prasad</v>
      </c>
      <c r="W2117" s="2">
        <v>2</v>
      </c>
      <c r="X2117" s="2">
        <v>1592.79</v>
      </c>
      <c r="Y2117" s="2">
        <v>10</v>
      </c>
      <c r="Z2117" s="2">
        <v>318.56</v>
      </c>
      <c r="AA2117" s="2">
        <v>12</v>
      </c>
      <c r="AB2117" s="2">
        <v>344.04</v>
      </c>
      <c r="AC2117" s="2">
        <v>3211.06</v>
      </c>
      <c r="AD2117" s="2">
        <v>2123</v>
      </c>
      <c r="AE2117" s="2">
        <f t="shared" si="70"/>
        <v>744.02</v>
      </c>
      <c r="AF2117" s="2" t="s">
        <v>25</v>
      </c>
      <c r="AG2117" s="42">
        <f>IFERROR(Table2[[#This Row],[Profit]]/Table2[[#This Row],[Sales Amount]],0)</f>
        <v>0.23170541814852416</v>
      </c>
      <c r="AH2117" s="2" t="str">
        <f>TRIM(Table2[[#This Row],[Payment Modee]])</f>
        <v>UPI</v>
      </c>
      <c r="AI2117" s="2" t="s">
        <v>26</v>
      </c>
      <c r="AJ2117" s="2" t="s">
        <v>27</v>
      </c>
      <c r="AK2117" s="2" t="s">
        <v>317</v>
      </c>
      <c r="AL2117" s="16" t="str">
        <f>IF(HOUR(Table2[[#This Row],[Order Time]])&lt;12,"Morning",IF(HOUR(Table2[[#This Row],[Order Time]])&lt;17,"Afternoon",IF(HOUR(Table2[[#This Row],[Order Time]])&lt;21,"Evening","Night")))</f>
        <v>Afternoon</v>
      </c>
      <c r="AM2117" s="16" t="s">
        <v>29</v>
      </c>
    </row>
    <row r="2118" spans="1:39" x14ac:dyDescent="0.25">
      <c r="A2118" s="13" t="s">
        <v>3990</v>
      </c>
      <c r="B2118" s="4">
        <v>45417</v>
      </c>
      <c r="C2118" s="2">
        <f>YEAR(Table2[[#This Row],[Invoice Date]])</f>
        <v>2024</v>
      </c>
      <c r="D2118" s="2" t="str">
        <f>TEXT(Table2[[#This Row],[Invoice Date]],"mmm")</f>
        <v>May</v>
      </c>
      <c r="E2118" s="2" t="str">
        <f>Table2[[#This Row],[Store_ID]]&amp;"-"&amp;Table2[[#This Row],[Year]]&amp;"-"&amp;Table2[[#This Row],[Month]]</f>
        <v>STR037-2024-May</v>
      </c>
      <c r="F2118" s="2" t="s">
        <v>535</v>
      </c>
      <c r="G2118" s="2" t="str">
        <f>_xlfn.XLOOKUP(Table2[[#This Row],[Customer_ID]],Table3[Customer_ID],Table3[Customer Name],"Not Found")</f>
        <v>Deepak Iyengar</v>
      </c>
      <c r="H2118" s="2" t="str">
        <f>_xlfn.XLOOKUP(Table2[[#This Row],[Customer_ID]],Table3[Customer_ID],Table3[Gender],"Female")</f>
        <v>Male</v>
      </c>
      <c r="I2118" s="2" t="str">
        <f>_xlfn.XLOOKUP(Table2[[#This Row],[Customer_ID]],Table3[Customer_ID],Table3[City],"Missing Memebership")</f>
        <v>Thrissur</v>
      </c>
      <c r="J2118" s="2" t="str">
        <f>_xlfn.XLOOKUP(Table2[[#This Row],[Customer_ID]],Table3[Customer_ID],Table3[State],"Karnataka")</f>
        <v>Kerala</v>
      </c>
      <c r="K2118" s="2" t="str">
        <f>_xlfn.XLOOKUP(Table2[[#This Row],[Customer_ID]],Table3[Customer_ID],Table3[Membership],"Regular")</f>
        <v>Silver</v>
      </c>
      <c r="L2118" s="2" t="s">
        <v>548</v>
      </c>
      <c r="M2118" s="2" t="str">
        <f>_xlfn.XLOOKUP(Table2[[#This Row],[Product_ID]],Table4[Product_ID],Table4[Product_Name],"Not Found")</f>
        <v>Global Desi Round Neck Green</v>
      </c>
      <c r="N2118" s="2" t="str">
        <f>_xlfn.XLOOKUP(Table2[[#This Row],[Product_ID]],Table4[Product_ID],Table4[Category],"Not Found")</f>
        <v>Men T-Shirts</v>
      </c>
      <c r="O2118" s="2" t="str">
        <f>_xlfn.XLOOKUP(Table2[[#This Row],[Product_ID]],Table4[Product_ID],Table4[Subcategory],"Not Found")</f>
        <v>Round Neck</v>
      </c>
      <c r="P2118" s="2" t="str">
        <f>_xlfn.XLOOKUP(Table2[[#This Row],[Product_ID]],Table4[Product_ID],Table4[Brand],"Missing Brand")</f>
        <v>Global Desi</v>
      </c>
      <c r="Q2118" s="2" t="s">
        <v>23</v>
      </c>
      <c r="R2118" s="2" t="str">
        <f>_xlfn.XLOOKUP(Table2[[#This Row],[Store_ID]],Table6[Store_ID],Table6[Store Name],"Not Found")</f>
        <v>TrendMart Vijayawada High Street</v>
      </c>
      <c r="S2118" s="2">
        <f>_xlfn.XLOOKUP(Table2[[#This Row],[Store_ID]],Table6[Store_ID],Table6[Monthly Target],"Missing Target")</f>
        <v>1000000</v>
      </c>
      <c r="T2118" s="2" t="str">
        <f>_xlfn.XLOOKUP(Table2[[#This Row],[Store_ID]],Table6[Store_ID],Table6[Region],"Not Found")</f>
        <v>South Zone 3</v>
      </c>
      <c r="U2118" s="2" t="s">
        <v>435</v>
      </c>
      <c r="V2118" s="2" t="str">
        <f>_xlfn.XLOOKUP(Table2[[#This Row],[Employee_ID]],Table5[Employee_ID],Table5[Employee Name],"Not Found")</f>
        <v>Gopal Prasad</v>
      </c>
      <c r="W2118" s="2">
        <v>3</v>
      </c>
      <c r="X2118" s="2">
        <v>532.17999999999995</v>
      </c>
      <c r="Y2118" s="2">
        <v>20</v>
      </c>
      <c r="Z2118" s="2">
        <v>319.31</v>
      </c>
      <c r="AA2118" s="2">
        <v>5</v>
      </c>
      <c r="AB2118" s="2">
        <v>63.86</v>
      </c>
      <c r="AC2118" s="2">
        <v>1341.09</v>
      </c>
      <c r="AD2118" s="2">
        <v>899.58</v>
      </c>
      <c r="AE2118" s="2">
        <f t="shared" si="70"/>
        <v>377.64999999999986</v>
      </c>
      <c r="AF2118" s="2" t="s">
        <v>25</v>
      </c>
      <c r="AG2118" s="42">
        <f>IFERROR(Table2[[#This Row],[Profit]]/Table2[[#This Row],[Sales Amount]],0)</f>
        <v>0.28159929609496742</v>
      </c>
      <c r="AH2118" s="2" t="str">
        <f>TRIM(Table2[[#This Row],[Payment Modee]])</f>
        <v>UPI</v>
      </c>
      <c r="AI2118" s="2" t="s">
        <v>36</v>
      </c>
      <c r="AJ2118" s="2" t="s">
        <v>27</v>
      </c>
      <c r="AK2118" s="2" t="s">
        <v>560</v>
      </c>
      <c r="AL2118" s="16" t="str">
        <f>IF(HOUR(Table2[[#This Row],[Order Time]])&lt;12,"Morning",IF(HOUR(Table2[[#This Row],[Order Time]])&lt;17,"Afternoon",IF(HOUR(Table2[[#This Row],[Order Time]])&lt;21,"Evening","Night")))</f>
        <v>Afternoon</v>
      </c>
      <c r="AM2118" s="16" t="s">
        <v>38</v>
      </c>
    </row>
    <row r="2119" spans="1:39" x14ac:dyDescent="0.25">
      <c r="A2119" s="13" t="s">
        <v>3991</v>
      </c>
      <c r="B2119" s="4">
        <v>45628</v>
      </c>
      <c r="C2119" s="2">
        <f>YEAR(Table2[[#This Row],[Invoice Date]])</f>
        <v>2024</v>
      </c>
      <c r="D2119" s="2" t="str">
        <f>TEXT(Table2[[#This Row],[Invoice Date]],"mmm")</f>
        <v>Dec</v>
      </c>
      <c r="E2119" s="2" t="str">
        <f>Table2[[#This Row],[Store_ID]]&amp;"-"&amp;Table2[[#This Row],[Year]]&amp;"-"&amp;Table2[[#This Row],[Month]]</f>
        <v>STR097-2024-Dec</v>
      </c>
      <c r="F2119" s="2" t="s">
        <v>2677</v>
      </c>
      <c r="G2119" s="2" t="str">
        <f>_xlfn.XLOOKUP(Table2[[#This Row],[Customer_ID]],Table3[Customer_ID],Table3[Customer Name],"Not Found")</f>
        <v>Rohit Singh</v>
      </c>
      <c r="H2119" s="2" t="str">
        <f>_xlfn.XLOOKUP(Table2[[#This Row],[Customer_ID]],Table3[Customer_ID],Table3[Gender],"Female")</f>
        <v>Male</v>
      </c>
      <c r="I2119" s="2" t="str">
        <f>_xlfn.XLOOKUP(Table2[[#This Row],[Customer_ID]],Table3[Customer_ID],Table3[City],"Missing Memebership")</f>
        <v>Guntur</v>
      </c>
      <c r="J2119" s="2" t="str">
        <f>_xlfn.XLOOKUP(Table2[[#This Row],[Customer_ID]],Table3[Customer_ID],Table3[State],"Karnataka")</f>
        <v>Andhra Pradesh</v>
      </c>
      <c r="K2119" s="2" t="str">
        <f>_xlfn.XLOOKUP(Table2[[#This Row],[Customer_ID]],Table3[Customer_ID],Table3[Membership],"Regular")</f>
        <v>Regular</v>
      </c>
      <c r="L2119" s="2" t="s">
        <v>1359</v>
      </c>
      <c r="M2119" s="2" t="str">
        <f>_xlfn.XLOOKUP(Table2[[#This Row],[Product_ID]],Table4[Product_ID],Table4[Product_Name],"Not Found")</f>
        <v>Killer Jeans Round Neck Charcoal</v>
      </c>
      <c r="N2119" s="2" t="str">
        <f>_xlfn.XLOOKUP(Table2[[#This Row],[Product_ID]],Table4[Product_ID],Table4[Category],"Not Found")</f>
        <v>Men T-Shirts</v>
      </c>
      <c r="O2119" s="2" t="str">
        <f>_xlfn.XLOOKUP(Table2[[#This Row],[Product_ID]],Table4[Product_ID],Table4[Subcategory],"Not Found")</f>
        <v>Round Neck</v>
      </c>
      <c r="P2119" s="2" t="str">
        <f>_xlfn.XLOOKUP(Table2[[#This Row],[Product_ID]],Table4[Product_ID],Table4[Brand],"Missing Brand")</f>
        <v>Killer Jeans</v>
      </c>
      <c r="Q2119" s="2" t="s">
        <v>240</v>
      </c>
      <c r="R2119" s="2" t="str">
        <f>_xlfn.XLOOKUP(Table2[[#This Row],[Store_ID]],Table6[Store_ID],Table6[Store Name],"Not Found")</f>
        <v>TrendMart Thiruvananthapuram High Street</v>
      </c>
      <c r="S2119" s="2">
        <f>_xlfn.XLOOKUP(Table2[[#This Row],[Store_ID]],Table6[Store_ID],Table6[Monthly Target],"Missing Target")</f>
        <v>1500000</v>
      </c>
      <c r="T2119" s="2" t="str">
        <f>_xlfn.XLOOKUP(Table2[[#This Row],[Store_ID]],Table6[Store_ID],Table6[Region],"Not Found")</f>
        <v>South Zone 1</v>
      </c>
      <c r="U2119" s="2" t="s">
        <v>135</v>
      </c>
      <c r="V2119" s="2" t="str">
        <f>_xlfn.XLOOKUP(Table2[[#This Row],[Employee_ID]],Table5[Employee_ID],Table5[Employee Name],"Not Found")</f>
        <v>Yamini Pandian</v>
      </c>
      <c r="W2119" s="2">
        <v>3</v>
      </c>
      <c r="X2119" s="2">
        <v>755.29</v>
      </c>
      <c r="Y2119" s="2">
        <v>0</v>
      </c>
      <c r="Z2119" s="2">
        <v>0</v>
      </c>
      <c r="AA2119" s="2">
        <v>5</v>
      </c>
      <c r="AB2119" s="2">
        <v>113.29</v>
      </c>
      <c r="AC2119" s="2">
        <v>2379.16</v>
      </c>
      <c r="AD2119" s="2">
        <v>1284.48</v>
      </c>
      <c r="AE2119" s="2">
        <f t="shared" si="70"/>
        <v>981.38999999999987</v>
      </c>
      <c r="AF2119" s="2" t="s">
        <v>35</v>
      </c>
      <c r="AG2119" s="42">
        <f>IFERROR(Table2[[#This Row],[Profit]]/Table2[[#This Row],[Sales Amount]],0)</f>
        <v>0.41249432572840833</v>
      </c>
      <c r="AH2119" s="2" t="str">
        <f>TRIM(Table2[[#This Row],[Payment Modee]])</f>
        <v>Debit Card</v>
      </c>
      <c r="AI2119" s="2" t="s">
        <v>26</v>
      </c>
      <c r="AJ2119" s="2" t="s">
        <v>197</v>
      </c>
      <c r="AK2119" s="2" t="s">
        <v>254</v>
      </c>
      <c r="AL2119" s="16" t="str">
        <f>IF(HOUR(Table2[[#This Row],[Order Time]])&lt;12,"Morning",IF(HOUR(Table2[[#This Row],[Order Time]])&lt;17,"Afternoon",IF(HOUR(Table2[[#This Row],[Order Time]])&lt;21,"Evening","Night")))</f>
        <v>Evening</v>
      </c>
      <c r="AM2119" s="16" t="s">
        <v>29</v>
      </c>
    </row>
    <row r="2120" spans="1:39" x14ac:dyDescent="0.25">
      <c r="A2120" s="13" t="s">
        <v>3992</v>
      </c>
      <c r="B2120" s="4">
        <v>45586</v>
      </c>
      <c r="C2120" s="2">
        <f>YEAR(Table2[[#This Row],[Invoice Date]])</f>
        <v>2024</v>
      </c>
      <c r="D2120" s="2" t="str">
        <f>TEXT(Table2[[#This Row],[Invoice Date]],"mmm")</f>
        <v>Oct</v>
      </c>
      <c r="E2120" s="2" t="str">
        <f>Table2[[#This Row],[Store_ID]]&amp;"-"&amp;Table2[[#This Row],[Year]]&amp;"-"&amp;Table2[[#This Row],[Month]]</f>
        <v>STR083-2024-Oct</v>
      </c>
      <c r="F2120" s="2" t="s">
        <v>3470</v>
      </c>
      <c r="G2120" s="2" t="str">
        <f>_xlfn.XLOOKUP(Table2[[#This Row],[Customer_ID]],Table3[Customer_ID],Table3[Customer Name],"Not Found")</f>
        <v>Ravi Krishnan</v>
      </c>
      <c r="H2120" s="2" t="str">
        <f>_xlfn.XLOOKUP(Table2[[#This Row],[Customer_ID]],Table3[Customer_ID],Table3[Gender],"Female")</f>
        <v>Male</v>
      </c>
      <c r="I2120" s="2" t="str">
        <f>_xlfn.XLOOKUP(Table2[[#This Row],[Customer_ID]],Table3[Customer_ID],Table3[City],"Missing Memebership")</f>
        <v>Kozhikode</v>
      </c>
      <c r="J2120" s="2" t="str">
        <f>_xlfn.XLOOKUP(Table2[[#This Row],[Customer_ID]],Table3[Customer_ID],Table3[State],"Karnataka")</f>
        <v>Kerala</v>
      </c>
      <c r="K2120" s="2" t="str">
        <f>_xlfn.XLOOKUP(Table2[[#This Row],[Customer_ID]],Table3[Customer_ID],Table3[Membership],"Regular")</f>
        <v>Platinum</v>
      </c>
      <c r="L2120" s="2" t="s">
        <v>645</v>
      </c>
      <c r="M2120" s="2" t="str">
        <f>_xlfn.XLOOKUP(Table2[[#This Row],[Product_ID]],Table4[Product_ID],Table4[Product_Name],"Not Found")</f>
        <v>Peter England Crop Top Green</v>
      </c>
      <c r="N2120" s="2" t="str">
        <f>_xlfn.XLOOKUP(Table2[[#This Row],[Product_ID]],Table4[Product_ID],Table4[Category],"Not Found")</f>
        <v>Women Tops</v>
      </c>
      <c r="O2120" s="2" t="str">
        <f>_xlfn.XLOOKUP(Table2[[#This Row],[Product_ID]],Table4[Product_ID],Table4[Subcategory],"Not Found")</f>
        <v>Crop Top</v>
      </c>
      <c r="P2120" s="2" t="str">
        <f>_xlfn.XLOOKUP(Table2[[#This Row],[Product_ID]],Table4[Product_ID],Table4[Brand],"Missing Brand")</f>
        <v>Peter England</v>
      </c>
      <c r="Q2120" s="2" t="s">
        <v>228</v>
      </c>
      <c r="R2120" s="2" t="str">
        <f>_xlfn.XLOOKUP(Table2[[#This Row],[Store_ID]],Table6[Store_ID],Table6[Store Name],"Not Found")</f>
        <v>TrendMart Tumakuru Outlet</v>
      </c>
      <c r="S2120" s="2">
        <f>_xlfn.XLOOKUP(Table2[[#This Row],[Store_ID]],Table6[Store_ID],Table6[Monthly Target],"Missing Target")</f>
        <v>1200000</v>
      </c>
      <c r="T2120" s="2" t="str">
        <f>_xlfn.XLOOKUP(Table2[[#This Row],[Store_ID]],Table6[Store_ID],Table6[Region],"Not Found")</f>
        <v>South Zone 2</v>
      </c>
      <c r="U2120" s="2" t="s">
        <v>102</v>
      </c>
      <c r="V2120" s="2" t="str">
        <f>_xlfn.XLOOKUP(Table2[[#This Row],[Employee_ID]],Table5[Employee_ID],Table5[Employee Name],"Not Found")</f>
        <v>Chandra Reddy</v>
      </c>
      <c r="W2120" s="2">
        <v>1</v>
      </c>
      <c r="X2120" s="2">
        <v>715.42</v>
      </c>
      <c r="Y2120" s="2">
        <v>25</v>
      </c>
      <c r="Z2120" s="2">
        <v>178.85</v>
      </c>
      <c r="AA2120" s="2">
        <v>5</v>
      </c>
      <c r="AB2120" s="2">
        <v>26.83</v>
      </c>
      <c r="AC2120" s="2">
        <v>563.4</v>
      </c>
      <c r="AD2120" s="2">
        <v>522.38</v>
      </c>
      <c r="AE2120" s="2">
        <f t="shared" si="70"/>
        <v>14.189999999999984</v>
      </c>
      <c r="AF2120" s="2" t="s">
        <v>25</v>
      </c>
      <c r="AG2120" s="42">
        <f>IFERROR(Table2[[#This Row],[Profit]]/Table2[[#This Row],[Sales Amount]],0)</f>
        <v>2.5186368477103274E-2</v>
      </c>
      <c r="AH2120" s="2" t="str">
        <f>TRIM(Table2[[#This Row],[Payment Modee]])</f>
        <v>UPI</v>
      </c>
      <c r="AI2120" s="2" t="s">
        <v>36</v>
      </c>
      <c r="AJ2120" s="2" t="s">
        <v>27</v>
      </c>
      <c r="AK2120" s="2" t="s">
        <v>2080</v>
      </c>
      <c r="AL2120" s="16" t="str">
        <f>IF(HOUR(Table2[[#This Row],[Order Time]])&lt;12,"Morning",IF(HOUR(Table2[[#This Row],[Order Time]])&lt;17,"Afternoon",IF(HOUR(Table2[[#This Row],[Order Time]])&lt;21,"Evening","Night")))</f>
        <v>Evening</v>
      </c>
      <c r="AM2120" s="16" t="s">
        <v>29</v>
      </c>
    </row>
    <row r="2121" spans="1:39" x14ac:dyDescent="0.25">
      <c r="A2121" s="13" t="s">
        <v>3993</v>
      </c>
      <c r="B2121" s="4">
        <v>45530</v>
      </c>
      <c r="C2121" s="2">
        <f>YEAR(Table2[[#This Row],[Invoice Date]])</f>
        <v>2024</v>
      </c>
      <c r="D2121" s="2" t="str">
        <f>TEXT(Table2[[#This Row],[Invoice Date]],"mmm")</f>
        <v>Aug</v>
      </c>
      <c r="E2121" s="2" t="str">
        <f>Table2[[#This Row],[Store_ID]]&amp;"-"&amp;Table2[[#This Row],[Year]]&amp;"-"&amp;Table2[[#This Row],[Month]]</f>
        <v>STR075-2024-Aug</v>
      </c>
      <c r="F2121" s="2" t="s">
        <v>1940</v>
      </c>
      <c r="G2121" s="2" t="str">
        <f>_xlfn.XLOOKUP(Table2[[#This Row],[Customer_ID]],Table3[Customer_ID],Table3[Customer Name],"Not Found")</f>
        <v>Preethi Murthy</v>
      </c>
      <c r="H2121" s="2" t="str">
        <f>_xlfn.XLOOKUP(Table2[[#This Row],[Customer_ID]],Table3[Customer_ID],Table3[Gender],"Female")</f>
        <v>Female</v>
      </c>
      <c r="I2121" s="2" t="str">
        <f>_xlfn.XLOOKUP(Table2[[#This Row],[Customer_ID]],Table3[Customer_ID],Table3[City],"Missing Memebership")</f>
        <v>Tumakuru</v>
      </c>
      <c r="J2121" s="2" t="str">
        <f>_xlfn.XLOOKUP(Table2[[#This Row],[Customer_ID]],Table3[Customer_ID],Table3[State],"Karnataka")</f>
        <v>Karnataka</v>
      </c>
      <c r="K2121" s="2" t="str">
        <f>_xlfn.XLOOKUP(Table2[[#This Row],[Customer_ID]],Table3[Customer_ID],Table3[Membership],"Regular")</f>
        <v>Gold</v>
      </c>
      <c r="L2121" s="2" t="s">
        <v>605</v>
      </c>
      <c r="M2121" s="2" t="str">
        <f>_xlfn.XLOOKUP(Table2[[#This Row],[Product_ID]],Table4[Product_ID],Table4[Product_Name],"Not Found")</f>
        <v>Pantaloons Shirt Dress Grey</v>
      </c>
      <c r="N2121" s="2" t="str">
        <f>_xlfn.XLOOKUP(Table2[[#This Row],[Product_ID]],Table4[Product_ID],Table4[Category],"Not Found")</f>
        <v>Women Dresses</v>
      </c>
      <c r="O2121" s="2" t="str">
        <f>_xlfn.XLOOKUP(Table2[[#This Row],[Product_ID]],Table4[Product_ID],Table4[Subcategory],"Not Found")</f>
        <v>Shirt Dress</v>
      </c>
      <c r="P2121" s="2" t="str">
        <f>_xlfn.XLOOKUP(Table2[[#This Row],[Product_ID]],Table4[Product_ID],Table4[Brand],"Missing Brand")</f>
        <v>Pantaloons</v>
      </c>
      <c r="Q2121" s="2" t="s">
        <v>164</v>
      </c>
      <c r="R2121" s="2" t="str">
        <f>_xlfn.XLOOKUP(Table2[[#This Row],[Store_ID]],Table6[Store_ID],Table6[Store Name],"Not Found")</f>
        <v>TrendMart Chennai Standard</v>
      </c>
      <c r="S2121" s="2">
        <f>_xlfn.XLOOKUP(Table2[[#This Row],[Store_ID]],Table6[Store_ID],Table6[Monthly Target],"Missing Target")</f>
        <v>1000000</v>
      </c>
      <c r="T2121" s="2" t="str">
        <f>_xlfn.XLOOKUP(Table2[[#This Row],[Store_ID]],Table6[Store_ID],Table6[Region],"Not Found")</f>
        <v>South Zone 1</v>
      </c>
      <c r="U2121" s="2" t="s">
        <v>81</v>
      </c>
      <c r="V2121" s="2" t="str">
        <f>_xlfn.XLOOKUP(Table2[[#This Row],[Employee_ID]],Table5[Employee_ID],Table5[Employee Name],"Not Found")</f>
        <v>Charulatha Kumar</v>
      </c>
      <c r="W2121" s="2">
        <v>3</v>
      </c>
      <c r="X2121" s="2">
        <v>1687.94</v>
      </c>
      <c r="Y2121" s="2">
        <v>25</v>
      </c>
      <c r="Z2121" s="2">
        <v>1265.95</v>
      </c>
      <c r="AA2121" s="2">
        <v>12</v>
      </c>
      <c r="AB2121" s="2">
        <v>455.74</v>
      </c>
      <c r="AC2121" s="2">
        <v>4253.6099999999997</v>
      </c>
      <c r="AD2121" s="2">
        <v>3399.81</v>
      </c>
      <c r="AE2121" s="2">
        <f t="shared" si="70"/>
        <v>398.05999999999972</v>
      </c>
      <c r="AF2121" s="2" t="s">
        <v>25</v>
      </c>
      <c r="AG2121" s="42">
        <f>IFERROR(Table2[[#This Row],[Profit]]/Table2[[#This Row],[Sales Amount]],0)</f>
        <v>9.3581687084617476E-2</v>
      </c>
      <c r="AH2121" s="2" t="str">
        <f>TRIM(Table2[[#This Row],[Payment Modee]])</f>
        <v>UPI</v>
      </c>
      <c r="AI2121" s="2" t="s">
        <v>36</v>
      </c>
      <c r="AJ2121" s="2" t="s">
        <v>27</v>
      </c>
      <c r="AK2121" s="2" t="s">
        <v>1362</v>
      </c>
      <c r="AL2121" s="16" t="str">
        <f>IF(HOUR(Table2[[#This Row],[Order Time]])&lt;12,"Morning",IF(HOUR(Table2[[#This Row],[Order Time]])&lt;17,"Afternoon",IF(HOUR(Table2[[#This Row],[Order Time]])&lt;21,"Evening","Night")))</f>
        <v>Afternoon</v>
      </c>
      <c r="AM2121" s="16" t="s">
        <v>29</v>
      </c>
    </row>
    <row r="2122" spans="1:39" x14ac:dyDescent="0.25">
      <c r="A2122" s="13" t="s">
        <v>3994</v>
      </c>
      <c r="B2122" s="4">
        <v>45737</v>
      </c>
      <c r="C2122" s="2">
        <f>YEAR(Table2[[#This Row],[Invoice Date]])</f>
        <v>2025</v>
      </c>
      <c r="D2122" s="2" t="str">
        <f>TEXT(Table2[[#This Row],[Invoice Date]],"mmm")</f>
        <v>Mar</v>
      </c>
      <c r="E2122" s="2" t="str">
        <f>Table2[[#This Row],[Store_ID]]&amp;"-"&amp;Table2[[#This Row],[Year]]&amp;"-"&amp;Table2[[#This Row],[Month]]</f>
        <v>STR030-2025-Mar</v>
      </c>
      <c r="F2122" s="2" t="s">
        <v>2586</v>
      </c>
      <c r="G2122" s="2" t="str">
        <f>_xlfn.XLOOKUP(Table2[[#This Row],[Customer_ID]],Table3[Customer_ID],Table3[Customer Name],"Not Found")</f>
        <v>Usha Yadav</v>
      </c>
      <c r="H2122" s="2" t="str">
        <f>_xlfn.XLOOKUP(Table2[[#This Row],[Customer_ID]],Table3[Customer_ID],Table3[Gender],"Female")</f>
        <v>Female</v>
      </c>
      <c r="I2122" s="2" t="str">
        <f>_xlfn.XLOOKUP(Table2[[#This Row],[Customer_ID]],Table3[Customer_ID],Table3[City],"Missing Memebership")</f>
        <v>Tirunelveli</v>
      </c>
      <c r="J2122" s="2" t="str">
        <f>_xlfn.XLOOKUP(Table2[[#This Row],[Customer_ID]],Table3[Customer_ID],Table3[State],"Karnataka")</f>
        <v>Tamil Nadu</v>
      </c>
      <c r="K2122" s="2" t="str">
        <f>_xlfn.XLOOKUP(Table2[[#This Row],[Customer_ID]],Table3[Customer_ID],Table3[Membership],"Regular")</f>
        <v>Platinum</v>
      </c>
      <c r="L2122" s="2" t="s">
        <v>485</v>
      </c>
      <c r="M2122" s="2" t="str">
        <f>_xlfn.XLOOKUP(Table2[[#This Row],[Product_ID]],Table4[Product_ID],Table4[Product_Name],"Not Found")</f>
        <v>Van Heusen Formal Shirt Olive</v>
      </c>
      <c r="N2122" s="2" t="str">
        <f>_xlfn.XLOOKUP(Table2[[#This Row],[Product_ID]],Table4[Product_ID],Table4[Category],"Not Found")</f>
        <v>Men Shirts</v>
      </c>
      <c r="O2122" s="2" t="str">
        <f>_xlfn.XLOOKUP(Table2[[#This Row],[Product_ID]],Table4[Product_ID],Table4[Subcategory],"Not Found")</f>
        <v>Formal Shirt</v>
      </c>
      <c r="P2122" s="2" t="str">
        <f>_xlfn.XLOOKUP(Table2[[#This Row],[Product_ID]],Table4[Product_ID],Table4[Brand],"Missing Brand")</f>
        <v>Van Heusen</v>
      </c>
      <c r="Q2122" s="2" t="s">
        <v>1033</v>
      </c>
      <c r="R2122" s="2" t="str">
        <f>_xlfn.XLOOKUP(Table2[[#This Row],[Store_ID]],Table6[Store_ID],Table6[Store Name],"Not Found")</f>
        <v>TrendMart Kochi Standard</v>
      </c>
      <c r="S2122" s="2">
        <f>_xlfn.XLOOKUP(Table2[[#This Row],[Store_ID]],Table6[Store_ID],Table6[Monthly Target],"Missing Target")</f>
        <v>2000000</v>
      </c>
      <c r="T2122" s="2" t="str">
        <f>_xlfn.XLOOKUP(Table2[[#This Row],[Store_ID]],Table6[Store_ID],Table6[Region],"Not Found")</f>
        <v>South Zone 1</v>
      </c>
      <c r="U2122" s="2" t="s">
        <v>181</v>
      </c>
      <c r="V2122" s="2" t="str">
        <f>_xlfn.XLOOKUP(Table2[[#This Row],[Employee_ID]],Table5[Employee_ID],Table5[Employee Name],"Not Found")</f>
        <v>Dhruv Mishra</v>
      </c>
      <c r="W2122" s="2">
        <v>1</v>
      </c>
      <c r="X2122" s="2">
        <v>1010.32</v>
      </c>
      <c r="Y2122" s="2">
        <v>10</v>
      </c>
      <c r="Z2122" s="2">
        <v>101.03</v>
      </c>
      <c r="AA2122" s="2">
        <v>12</v>
      </c>
      <c r="AB2122" s="2">
        <v>109.11</v>
      </c>
      <c r="AC2122" s="2">
        <v>1018.4</v>
      </c>
      <c r="AD2122" s="2">
        <v>645.59</v>
      </c>
      <c r="AE2122" s="2">
        <f t="shared" si="70"/>
        <v>263.69999999999993</v>
      </c>
      <c r="AF2122" s="2" t="s">
        <v>25</v>
      </c>
      <c r="AG2122" s="42">
        <f>IFERROR(Table2[[#This Row],[Profit]]/Table2[[#This Row],[Sales Amount]],0)</f>
        <v>0.25893558523173599</v>
      </c>
      <c r="AH2122" s="2" t="str">
        <f>TRIM(Table2[[#This Row],[Payment Modee]])</f>
        <v>UPI</v>
      </c>
      <c r="AI2122" s="2" t="s">
        <v>26</v>
      </c>
      <c r="AJ2122" s="2" t="s">
        <v>27</v>
      </c>
      <c r="AK2122" s="2" t="s">
        <v>3067</v>
      </c>
      <c r="AL2122" s="16" t="str">
        <f>IF(HOUR(Table2[[#This Row],[Order Time]])&lt;12,"Morning",IF(HOUR(Table2[[#This Row],[Order Time]])&lt;17,"Afternoon",IF(HOUR(Table2[[#This Row],[Order Time]])&lt;21,"Evening","Night")))</f>
        <v>Morning</v>
      </c>
      <c r="AM2122" s="16" t="s">
        <v>29</v>
      </c>
    </row>
    <row r="2123" spans="1:39" x14ac:dyDescent="0.25">
      <c r="A2123" s="13" t="s">
        <v>3995</v>
      </c>
      <c r="B2123" s="4">
        <v>45689</v>
      </c>
      <c r="C2123" s="2">
        <f>YEAR(Table2[[#This Row],[Invoice Date]])</f>
        <v>2025</v>
      </c>
      <c r="D2123" s="2" t="str">
        <f>TEXT(Table2[[#This Row],[Invoice Date]],"mmm")</f>
        <v>Feb</v>
      </c>
      <c r="E2123" s="2" t="str">
        <f>Table2[[#This Row],[Store_ID]]&amp;"-"&amp;Table2[[#This Row],[Year]]&amp;"-"&amp;Table2[[#This Row],[Month]]</f>
        <v>STR047-2025-Feb</v>
      </c>
      <c r="F2123" s="2" t="s">
        <v>2677</v>
      </c>
      <c r="G2123" s="2" t="str">
        <f>_xlfn.XLOOKUP(Table2[[#This Row],[Customer_ID]],Table3[Customer_ID],Table3[Customer Name],"Not Found")</f>
        <v>Rohit Singh</v>
      </c>
      <c r="H2123" s="2" t="str">
        <f>_xlfn.XLOOKUP(Table2[[#This Row],[Customer_ID]],Table3[Customer_ID],Table3[Gender],"Female")</f>
        <v>Male</v>
      </c>
      <c r="I2123" s="2" t="str">
        <f>_xlfn.XLOOKUP(Table2[[#This Row],[Customer_ID]],Table3[Customer_ID],Table3[City],"Missing Memebership")</f>
        <v>Guntur</v>
      </c>
      <c r="J2123" s="2" t="str">
        <f>_xlfn.XLOOKUP(Table2[[#This Row],[Customer_ID]],Table3[Customer_ID],Table3[State],"Karnataka")</f>
        <v>Andhra Pradesh</v>
      </c>
      <c r="K2123" s="2" t="str">
        <f>_xlfn.XLOOKUP(Table2[[#This Row],[Customer_ID]],Table3[Customer_ID],Table3[Membership],"Regular")</f>
        <v>Regular</v>
      </c>
      <c r="L2123" s="2" t="s">
        <v>1112</v>
      </c>
      <c r="M2123" s="2" t="str">
        <f>_xlfn.XLOOKUP(Table2[[#This Row],[Product_ID]],Table4[Product_ID],Table4[Product_Name],"Not Found")</f>
        <v>Fossil Digital Watch Maroon</v>
      </c>
      <c r="N2123" s="2" t="str">
        <f>_xlfn.XLOOKUP(Table2[[#This Row],[Product_ID]],Table4[Product_ID],Table4[Category],"Not Found")</f>
        <v>Watches</v>
      </c>
      <c r="O2123" s="2" t="str">
        <f>_xlfn.XLOOKUP(Table2[[#This Row],[Product_ID]],Table4[Product_ID],Table4[Subcategory],"Not Found")</f>
        <v>Digital Watch</v>
      </c>
      <c r="P2123" s="2" t="str">
        <f>_xlfn.XLOOKUP(Table2[[#This Row],[Product_ID]],Table4[Product_ID],Table4[Brand],"Missing Brand")</f>
        <v>Fossil</v>
      </c>
      <c r="Q2123" s="2" t="s">
        <v>107</v>
      </c>
      <c r="R2123" s="2" t="str">
        <f>_xlfn.XLOOKUP(Table2[[#This Row],[Store_ID]],Table6[Store_ID],Table6[Store Name],"Not Found")</f>
        <v>TrendMart Kurnool Standard</v>
      </c>
      <c r="S2123" s="2">
        <f>_xlfn.XLOOKUP(Table2[[#This Row],[Store_ID]],Table6[Store_ID],Table6[Monthly Target],"Missing Target")</f>
        <v>800000</v>
      </c>
      <c r="T2123" s="2" t="str">
        <f>_xlfn.XLOOKUP(Table2[[#This Row],[Store_ID]],Table6[Store_ID],Table6[Region],"Not Found")</f>
        <v>South Zone 3</v>
      </c>
      <c r="U2123" s="2" t="s">
        <v>68</v>
      </c>
      <c r="V2123" s="2" t="str">
        <f>_xlfn.XLOOKUP(Table2[[#This Row],[Employee_ID]],Table5[Employee_ID],Table5[Employee Name],"Not Found")</f>
        <v>Praveen Gupta</v>
      </c>
      <c r="W2123" s="2">
        <v>1</v>
      </c>
      <c r="X2123" s="2">
        <v>2911.28</v>
      </c>
      <c r="Y2123" s="2">
        <v>0</v>
      </c>
      <c r="Z2123" s="2">
        <v>0</v>
      </c>
      <c r="AA2123" s="2">
        <v>12</v>
      </c>
      <c r="AB2123" s="2">
        <v>349.35</v>
      </c>
      <c r="AC2123" s="2">
        <v>3260.63</v>
      </c>
      <c r="AD2123" s="2">
        <v>2039.7</v>
      </c>
      <c r="AE2123" s="2">
        <f t="shared" si="70"/>
        <v>871.58</v>
      </c>
      <c r="AF2123" s="2" t="s">
        <v>56</v>
      </c>
      <c r="AG2123" s="42">
        <f>IFERROR(Table2[[#This Row],[Profit]]/Table2[[#This Row],[Sales Amount]],0)</f>
        <v>0.26730417127978334</v>
      </c>
      <c r="AH2123" s="2" t="str">
        <f>TRIM(Table2[[#This Row],[Payment Modee]])</f>
        <v>Credit Card</v>
      </c>
      <c r="AI2123" s="2" t="s">
        <v>26</v>
      </c>
      <c r="AJ2123" s="2" t="s">
        <v>27</v>
      </c>
      <c r="AK2123" s="2" t="s">
        <v>3996</v>
      </c>
      <c r="AL2123" s="16" t="str">
        <f>IF(HOUR(Table2[[#This Row],[Order Time]])&lt;12,"Morning",IF(HOUR(Table2[[#This Row],[Order Time]])&lt;17,"Afternoon",IF(HOUR(Table2[[#This Row],[Order Time]])&lt;21,"Evening","Night")))</f>
        <v>Evening</v>
      </c>
      <c r="AM2123" s="16" t="s">
        <v>38</v>
      </c>
    </row>
    <row r="2124" spans="1:39" x14ac:dyDescent="0.25">
      <c r="A2124" s="13" t="s">
        <v>3997</v>
      </c>
      <c r="B2124" s="4">
        <v>45425</v>
      </c>
      <c r="C2124" s="2">
        <f>YEAR(Table2[[#This Row],[Invoice Date]])</f>
        <v>2024</v>
      </c>
      <c r="D2124" s="2" t="str">
        <f>TEXT(Table2[[#This Row],[Invoice Date]],"mmm")</f>
        <v>May</v>
      </c>
      <c r="E2124" s="2" t="str">
        <f>Table2[[#This Row],[Store_ID]]&amp;"-"&amp;Table2[[#This Row],[Year]]&amp;"-"&amp;Table2[[#This Row],[Month]]</f>
        <v>STR074-2024-May</v>
      </c>
      <c r="F2124" s="2" t="s">
        <v>2884</v>
      </c>
      <c r="G2124" s="2" t="str">
        <f>_xlfn.XLOOKUP(Table2[[#This Row],[Customer_ID]],Table3[Customer_ID],Table3[Customer Name],"Not Found")</f>
        <v>Nandini Chetty</v>
      </c>
      <c r="H2124" s="2" t="str">
        <f>_xlfn.XLOOKUP(Table2[[#This Row],[Customer_ID]],Table3[Customer_ID],Table3[Gender],"Female")</f>
        <v>Female</v>
      </c>
      <c r="I2124" s="2" t="str">
        <f>_xlfn.XLOOKUP(Table2[[#This Row],[Customer_ID]],Table3[Customer_ID],Table3[City],"Missing Memebership")</f>
        <v>Thiruvananthapuram</v>
      </c>
      <c r="J2124" s="2" t="str">
        <f>_xlfn.XLOOKUP(Table2[[#This Row],[Customer_ID]],Table3[Customer_ID],Table3[State],"Karnataka")</f>
        <v>Kerala</v>
      </c>
      <c r="K2124" s="2" t="str">
        <f>_xlfn.XLOOKUP(Table2[[#This Row],[Customer_ID]],Table3[Customer_ID],Table3[Membership],"Regular")</f>
        <v>Regular</v>
      </c>
      <c r="L2124" s="2" t="s">
        <v>2835</v>
      </c>
      <c r="M2124" s="2" t="str">
        <f>_xlfn.XLOOKUP(Table2[[#This Row],[Product_ID]],Table4[Product_ID],Table4[Product_Name],"Not Found")</f>
        <v>Biba Card Holder Navy Blue</v>
      </c>
      <c r="N2124" s="2" t="str">
        <f>_xlfn.XLOOKUP(Table2[[#This Row],[Product_ID]],Table4[Product_ID],Table4[Category],"Not Found")</f>
        <v>Wallets</v>
      </c>
      <c r="O2124" s="2" t="str">
        <f>_xlfn.XLOOKUP(Table2[[#This Row],[Product_ID]],Table4[Product_ID],Table4[Subcategory],"Not Found")</f>
        <v>Card Holder</v>
      </c>
      <c r="P2124" s="2" t="str">
        <f>_xlfn.XLOOKUP(Table2[[#This Row],[Product_ID]],Table4[Product_ID],Table4[Brand],"Missing Brand")</f>
        <v>Biba</v>
      </c>
      <c r="Q2124" s="2" t="s">
        <v>61</v>
      </c>
      <c r="R2124" s="2" t="str">
        <f>_xlfn.XLOOKUP(Table2[[#This Row],[Store_ID]],Table6[Store_ID],Table6[Store Name],"Not Found")</f>
        <v>TrendMart Kurnool High Street</v>
      </c>
      <c r="S2124" s="2">
        <f>_xlfn.XLOOKUP(Table2[[#This Row],[Store_ID]],Table6[Store_ID],Table6[Monthly Target],"Missing Target")</f>
        <v>1200000</v>
      </c>
      <c r="T2124" s="2" t="str">
        <f>_xlfn.XLOOKUP(Table2[[#This Row],[Store_ID]],Table6[Store_ID],Table6[Region],"Not Found")</f>
        <v>South Zone 3</v>
      </c>
      <c r="U2124" s="2" t="s">
        <v>165</v>
      </c>
      <c r="V2124" s="2" t="str">
        <f>_xlfn.XLOOKUP(Table2[[#This Row],[Employee_ID]],Table5[Employee_ID],Table5[Employee Name],"Not Found")</f>
        <v>Vasanthi Gupta</v>
      </c>
      <c r="W2124" s="2">
        <v>1</v>
      </c>
      <c r="X2124" s="2">
        <v>476.09</v>
      </c>
      <c r="Y2124" s="2">
        <v>0</v>
      </c>
      <c r="Z2124" s="2">
        <v>0</v>
      </c>
      <c r="AA2124" s="2">
        <v>5</v>
      </c>
      <c r="AB2124" s="2">
        <v>23.8</v>
      </c>
      <c r="AC2124" s="2">
        <v>499.89</v>
      </c>
      <c r="AD2124" s="2">
        <v>367.86</v>
      </c>
      <c r="AE2124" s="2">
        <f t="shared" si="70"/>
        <v>108.22999999999998</v>
      </c>
      <c r="AF2124" s="2" t="s">
        <v>25</v>
      </c>
      <c r="AG2124" s="42">
        <f>IFERROR(Table2[[#This Row],[Profit]]/Table2[[#This Row],[Sales Amount]],0)</f>
        <v>0.21650763167896933</v>
      </c>
      <c r="AH2124" s="2" t="str">
        <f>TRIM(Table2[[#This Row],[Payment Modee]])</f>
        <v>UPI</v>
      </c>
      <c r="AI2124" s="2" t="s">
        <v>36</v>
      </c>
      <c r="AJ2124" s="2" t="s">
        <v>27</v>
      </c>
      <c r="AK2124" s="2" t="s">
        <v>666</v>
      </c>
      <c r="AL2124" s="16" t="str">
        <f>IF(HOUR(Table2[[#This Row],[Order Time]])&lt;12,"Morning",IF(HOUR(Table2[[#This Row],[Order Time]])&lt;17,"Afternoon",IF(HOUR(Table2[[#This Row],[Order Time]])&lt;21,"Evening","Night")))</f>
        <v>Morning</v>
      </c>
      <c r="AM2124" s="16" t="s">
        <v>29</v>
      </c>
    </row>
    <row r="2125" spans="1:39" x14ac:dyDescent="0.25">
      <c r="A2125" s="13" t="s">
        <v>3998</v>
      </c>
      <c r="B2125" s="4">
        <v>45585</v>
      </c>
      <c r="C2125" s="2">
        <f>YEAR(Table2[[#This Row],[Invoice Date]])</f>
        <v>2024</v>
      </c>
      <c r="D2125" s="2" t="str">
        <f>TEXT(Table2[[#This Row],[Invoice Date]],"mmm")</f>
        <v>Oct</v>
      </c>
      <c r="E2125" s="2" t="str">
        <f>Table2[[#This Row],[Store_ID]]&amp;"-"&amp;Table2[[#This Row],[Year]]&amp;"-"&amp;Table2[[#This Row],[Month]]</f>
        <v>STR052-2024-Oct</v>
      </c>
      <c r="F2125" s="2" t="s">
        <v>702</v>
      </c>
      <c r="G2125" s="2" t="str">
        <f>_xlfn.XLOOKUP(Table2[[#This Row],[Customer_ID]],Table3[Customer_ID],Table3[Customer Name],"Not Found")</f>
        <v>Deepak Prasad</v>
      </c>
      <c r="H2125" s="2" t="str">
        <f>_xlfn.XLOOKUP(Table2[[#This Row],[Customer_ID]],Table3[Customer_ID],Table3[Gender],"Female")</f>
        <v>Male</v>
      </c>
      <c r="I2125" s="2" t="str">
        <f>_xlfn.XLOOKUP(Table2[[#This Row],[Customer_ID]],Table3[Customer_ID],Table3[City],"Missing Memebership")</f>
        <v>Warangal</v>
      </c>
      <c r="J2125" s="2" t="str">
        <f>_xlfn.XLOOKUP(Table2[[#This Row],[Customer_ID]],Table3[Customer_ID],Table3[State],"Karnataka")</f>
        <v>Telangana</v>
      </c>
      <c r="K2125" s="2" t="str">
        <f>_xlfn.XLOOKUP(Table2[[#This Row],[Customer_ID]],Table3[Customer_ID],Table3[Membership],"Regular")</f>
        <v>Regular</v>
      </c>
      <c r="L2125" s="2" t="s">
        <v>3999</v>
      </c>
      <c r="M2125" s="2" t="str">
        <f>_xlfn.XLOOKUP(Table2[[#This Row],[Product_ID]],Table4[Product_ID],Table4[Product_Name],"Not Found")</f>
        <v>Aurelia Zip Wallet Grey</v>
      </c>
      <c r="N2125" s="2" t="str">
        <f>_xlfn.XLOOKUP(Table2[[#This Row],[Product_ID]],Table4[Product_ID],Table4[Category],"Not Found")</f>
        <v>Wallets</v>
      </c>
      <c r="O2125" s="2" t="str">
        <f>_xlfn.XLOOKUP(Table2[[#This Row],[Product_ID]],Table4[Product_ID],Table4[Subcategory],"Not Found")</f>
        <v>Zip Wallet</v>
      </c>
      <c r="P2125" s="2" t="str">
        <f>_xlfn.XLOOKUP(Table2[[#This Row],[Product_ID]],Table4[Product_ID],Table4[Brand],"Missing Brand")</f>
        <v>Aurelia</v>
      </c>
      <c r="Q2125" s="2" t="s">
        <v>1413</v>
      </c>
      <c r="R2125" s="2" t="str">
        <f>_xlfn.XLOOKUP(Table2[[#This Row],[Store_ID]],Table6[Store_ID],Table6[Store Name],"Not Found")</f>
        <v>TrendMart Guntur High Street</v>
      </c>
      <c r="S2125" s="2">
        <f>_xlfn.XLOOKUP(Table2[[#This Row],[Store_ID]],Table6[Store_ID],Table6[Monthly Target],"Missing Target")</f>
        <v>800000</v>
      </c>
      <c r="T2125" s="2" t="str">
        <f>_xlfn.XLOOKUP(Table2[[#This Row],[Store_ID]],Table6[Store_ID],Table6[Region],"Not Found")</f>
        <v>South Zone 3</v>
      </c>
      <c r="U2125" s="2" t="s">
        <v>187</v>
      </c>
      <c r="V2125" s="2" t="str">
        <f>_xlfn.XLOOKUP(Table2[[#This Row],[Employee_ID]],Table5[Employee_ID],Table5[Employee Name],"Not Found")</f>
        <v>Ganapathy Naidu</v>
      </c>
      <c r="W2125" s="2">
        <v>2</v>
      </c>
      <c r="X2125" s="2">
        <v>1338.33</v>
      </c>
      <c r="Y2125" s="2">
        <v>0</v>
      </c>
      <c r="Z2125" s="2">
        <v>0</v>
      </c>
      <c r="AA2125" s="2">
        <v>12</v>
      </c>
      <c r="AB2125" s="2">
        <v>321.2</v>
      </c>
      <c r="AC2125" s="2">
        <v>2997.86</v>
      </c>
      <c r="AD2125" s="2">
        <v>1877.22</v>
      </c>
      <c r="AE2125" s="2">
        <f t="shared" si="70"/>
        <v>799.44</v>
      </c>
      <c r="AF2125" s="2" t="s">
        <v>35</v>
      </c>
      <c r="AG2125" s="42">
        <f>IFERROR(Table2[[#This Row],[Profit]]/Table2[[#This Row],[Sales Amount]],0)</f>
        <v>0.26667022476032903</v>
      </c>
      <c r="AH2125" s="2" t="str">
        <f>TRIM(Table2[[#This Row],[Payment Modee]])</f>
        <v>Debit Card</v>
      </c>
      <c r="AI2125" s="2" t="s">
        <v>36</v>
      </c>
      <c r="AJ2125" s="2" t="s">
        <v>27</v>
      </c>
      <c r="AK2125" s="2" t="s">
        <v>1049</v>
      </c>
      <c r="AL2125" s="16" t="str">
        <f>IF(HOUR(Table2[[#This Row],[Order Time]])&lt;12,"Morning",IF(HOUR(Table2[[#This Row],[Order Time]])&lt;17,"Afternoon",IF(HOUR(Table2[[#This Row],[Order Time]])&lt;21,"Evening","Night")))</f>
        <v>Evening</v>
      </c>
      <c r="AM2125" s="16" t="s">
        <v>38</v>
      </c>
    </row>
    <row r="2126" spans="1:39" x14ac:dyDescent="0.25">
      <c r="A2126" s="13" t="s">
        <v>4000</v>
      </c>
      <c r="B2126" s="4">
        <v>45551</v>
      </c>
      <c r="C2126" s="2">
        <f>YEAR(Table2[[#This Row],[Invoice Date]])</f>
        <v>2024</v>
      </c>
      <c r="D2126" s="2" t="str">
        <f>TEXT(Table2[[#This Row],[Invoice Date]],"mmm")</f>
        <v>Sep</v>
      </c>
      <c r="E2126" s="2" t="str">
        <f>Table2[[#This Row],[Store_ID]]&amp;"-"&amp;Table2[[#This Row],[Year]]&amp;"-"&amp;Table2[[#This Row],[Month]]</f>
        <v>STR038-2024-Sep</v>
      </c>
      <c r="F2126" s="2" t="s">
        <v>831</v>
      </c>
      <c r="G2126" s="2" t="str">
        <f>_xlfn.XLOOKUP(Table2[[#This Row],[Customer_ID]],Table3[Customer_ID],Table3[Customer Name],"Not Found")</f>
        <v>Kavya Rao</v>
      </c>
      <c r="H2126" s="2" t="str">
        <f>_xlfn.XLOOKUP(Table2[[#This Row],[Customer_ID]],Table3[Customer_ID],Table3[Gender],"Female")</f>
        <v>Female</v>
      </c>
      <c r="I2126" s="2" t="str">
        <f>_xlfn.XLOOKUP(Table2[[#This Row],[Customer_ID]],Table3[Customer_ID],Table3[City],"Missing Memebership")</f>
        <v>Warangal</v>
      </c>
      <c r="J2126" s="2" t="str">
        <f>_xlfn.XLOOKUP(Table2[[#This Row],[Customer_ID]],Table3[Customer_ID],Table3[State],"Karnataka")</f>
        <v>Telangana</v>
      </c>
      <c r="K2126" s="2" t="str">
        <f>_xlfn.XLOOKUP(Table2[[#This Row],[Customer_ID]],Table3[Customer_ID],Table3[Membership],"Regular")</f>
        <v>Regular</v>
      </c>
      <c r="L2126" s="2" t="s">
        <v>374</v>
      </c>
      <c r="M2126" s="2" t="str">
        <f>_xlfn.XLOOKUP(Table2[[#This Row],[Product_ID]],Table4[Product_ID],Table4[Product_Name],"Not Found")</f>
        <v>Woodland Bootcut Peach</v>
      </c>
      <c r="N2126" s="2" t="str">
        <f>_xlfn.XLOOKUP(Table2[[#This Row],[Product_ID]],Table4[Product_ID],Table4[Category],"Not Found")</f>
        <v>Women Jeans</v>
      </c>
      <c r="O2126" s="2" t="str">
        <f>_xlfn.XLOOKUP(Table2[[#This Row],[Product_ID]],Table4[Product_ID],Table4[Subcategory],"Not Found")</f>
        <v>Bootcut</v>
      </c>
      <c r="P2126" s="2" t="str">
        <f>_xlfn.XLOOKUP(Table2[[#This Row],[Product_ID]],Table4[Product_ID],Table4[Brand],"Missing Brand")</f>
        <v>Woodland</v>
      </c>
      <c r="Q2126" s="2" t="s">
        <v>890</v>
      </c>
      <c r="R2126" s="2" t="str">
        <f>_xlfn.XLOOKUP(Table2[[#This Row],[Store_ID]],Table6[Store_ID],Table6[Store Name],"Not Found")</f>
        <v>TrendMart Tumakuru Standard</v>
      </c>
      <c r="S2126" s="2">
        <f>_xlfn.XLOOKUP(Table2[[#This Row],[Store_ID]],Table6[Store_ID],Table6[Monthly Target],"Missing Target")</f>
        <v>1500000</v>
      </c>
      <c r="T2126" s="2" t="str">
        <f>_xlfn.XLOOKUP(Table2[[#This Row],[Store_ID]],Table6[Store_ID],Table6[Region],"Not Found")</f>
        <v>South Zone 2</v>
      </c>
      <c r="U2126" s="2" t="s">
        <v>81</v>
      </c>
      <c r="V2126" s="2" t="str">
        <f>_xlfn.XLOOKUP(Table2[[#This Row],[Employee_ID]],Table5[Employee_ID],Table5[Employee Name],"Not Found")</f>
        <v>Charulatha Kumar</v>
      </c>
      <c r="W2126" s="2">
        <v>1</v>
      </c>
      <c r="X2126" s="2">
        <v>1419.26</v>
      </c>
      <c r="Y2126" s="2">
        <v>5</v>
      </c>
      <c r="Z2126" s="2">
        <v>70.959999999999994</v>
      </c>
      <c r="AA2126" s="2">
        <v>12</v>
      </c>
      <c r="AB2126" s="2">
        <v>161.80000000000001</v>
      </c>
      <c r="AC2126" s="2">
        <v>1510.1</v>
      </c>
      <c r="AD2126" s="2">
        <v>1048.71</v>
      </c>
      <c r="AE2126" s="2">
        <f t="shared" si="70"/>
        <v>299.58999999999986</v>
      </c>
      <c r="AF2126" s="2" t="s">
        <v>35</v>
      </c>
      <c r="AG2126" s="42">
        <f>IFERROR(Table2[[#This Row],[Profit]]/Table2[[#This Row],[Sales Amount]],0)</f>
        <v>0.19839083504403673</v>
      </c>
      <c r="AH2126" s="2" t="str">
        <f>TRIM(Table2[[#This Row],[Payment Modee]])</f>
        <v>Debit Card</v>
      </c>
      <c r="AI2126" s="2" t="s">
        <v>36</v>
      </c>
      <c r="AJ2126" s="2" t="s">
        <v>27</v>
      </c>
      <c r="AK2126" s="2" t="s">
        <v>863</v>
      </c>
      <c r="AL2126" s="16" t="str">
        <f>IF(HOUR(Table2[[#This Row],[Order Time]])&lt;12,"Morning",IF(HOUR(Table2[[#This Row],[Order Time]])&lt;17,"Afternoon",IF(HOUR(Table2[[#This Row],[Order Time]])&lt;21,"Evening","Night")))</f>
        <v>Morning</v>
      </c>
      <c r="AM2126" s="16" t="s">
        <v>29</v>
      </c>
    </row>
    <row r="2127" spans="1:39" x14ac:dyDescent="0.25">
      <c r="A2127" s="13" t="s">
        <v>4001</v>
      </c>
      <c r="B2127" s="4">
        <v>45454</v>
      </c>
      <c r="C2127" s="2">
        <f>YEAR(Table2[[#This Row],[Invoice Date]])</f>
        <v>2024</v>
      </c>
      <c r="D2127" s="2" t="str">
        <f>TEXT(Table2[[#This Row],[Invoice Date]],"mmm")</f>
        <v>Jun</v>
      </c>
      <c r="E2127" s="2" t="str">
        <f>Table2[[#This Row],[Store_ID]]&amp;"-"&amp;Table2[[#This Row],[Year]]&amp;"-"&amp;Table2[[#This Row],[Month]]</f>
        <v>STR086-2024-Jun</v>
      </c>
      <c r="F2127" s="2" t="s">
        <v>2918</v>
      </c>
      <c r="G2127" s="2" t="str">
        <f>_xlfn.XLOOKUP(Table2[[#This Row],[Customer_ID]],Table3[Customer_ID],Table3[Customer Name],"Not Found")</f>
        <v>Kavya Venkatesan</v>
      </c>
      <c r="H2127" s="2" t="str">
        <f>_xlfn.XLOOKUP(Table2[[#This Row],[Customer_ID]],Table3[Customer_ID],Table3[Gender],"Female")</f>
        <v>Female</v>
      </c>
      <c r="I2127" s="2" t="str">
        <f>_xlfn.XLOOKUP(Table2[[#This Row],[Customer_ID]],Table3[Customer_ID],Table3[City],"Missing Memebership")</f>
        <v>Dindigul</v>
      </c>
      <c r="J2127" s="2" t="str">
        <f>_xlfn.XLOOKUP(Table2[[#This Row],[Customer_ID]],Table3[Customer_ID],Table3[State],"Karnataka")</f>
        <v>Tamil Nadu</v>
      </c>
      <c r="K2127" s="2" t="str">
        <f>_xlfn.XLOOKUP(Table2[[#This Row],[Customer_ID]],Table3[Customer_ID],Table3[Membership],"Regular")</f>
        <v>SILVER</v>
      </c>
      <c r="L2127" s="2" t="s">
        <v>1455</v>
      </c>
      <c r="M2127" s="2" t="str">
        <f>_xlfn.XLOOKUP(Table2[[#This Row],[Product_ID]],Table4[Product_ID],Table4[Product_Name],"Not Found")</f>
        <v>W for Woman Clutch Sky Blue</v>
      </c>
      <c r="N2127" s="2" t="str">
        <f>_xlfn.XLOOKUP(Table2[[#This Row],[Product_ID]],Table4[Product_ID],Table4[Category],"Not Found")</f>
        <v>Handbags</v>
      </c>
      <c r="O2127" s="2" t="str">
        <f>_xlfn.XLOOKUP(Table2[[#This Row],[Product_ID]],Table4[Product_ID],Table4[Subcategory],"Not Found")</f>
        <v>Clutch</v>
      </c>
      <c r="P2127" s="2" t="str">
        <f>_xlfn.XLOOKUP(Table2[[#This Row],[Product_ID]],Table4[Product_ID],Table4[Brand],"Missing Brand")</f>
        <v>W for Woman</v>
      </c>
      <c r="Q2127" s="2" t="s">
        <v>804</v>
      </c>
      <c r="R2127" s="2" t="str">
        <f>_xlfn.XLOOKUP(Table2[[#This Row],[Store_ID]],Table6[Store_ID],Table6[Store Name],"Not Found")</f>
        <v>TrendMart Thiruvananthapuram Outlet</v>
      </c>
      <c r="S2127" s="2">
        <f>_xlfn.XLOOKUP(Table2[[#This Row],[Store_ID]],Table6[Store_ID],Table6[Monthly Target],"Missing Target")</f>
        <v>800000</v>
      </c>
      <c r="T2127" s="2" t="str">
        <f>_xlfn.XLOOKUP(Table2[[#This Row],[Store_ID]],Table6[Store_ID],Table6[Region],"Not Found")</f>
        <v>South Zone 1</v>
      </c>
      <c r="U2127" s="2" t="s">
        <v>289</v>
      </c>
      <c r="V2127" s="2" t="str">
        <f>_xlfn.XLOOKUP(Table2[[#This Row],[Employee_ID]],Table5[Employee_ID],Table5[Employee Name],"Not Found")</f>
        <v>Anitha Ramachandran</v>
      </c>
      <c r="W2127" s="2">
        <v>1</v>
      </c>
      <c r="X2127" s="2">
        <v>915.6</v>
      </c>
      <c r="Y2127" s="2">
        <v>10</v>
      </c>
      <c r="Z2127" s="2">
        <v>91.56</v>
      </c>
      <c r="AA2127" s="2">
        <v>5</v>
      </c>
      <c r="AB2127" s="2">
        <v>41.2</v>
      </c>
      <c r="AC2127" s="2">
        <v>865.24</v>
      </c>
      <c r="AD2127" s="2">
        <v>695.67</v>
      </c>
      <c r="AE2127" s="2">
        <f t="shared" ref="AE2127:AE2158" si="71">(AC2127-AD2127-AB2127)</f>
        <v>128.37000000000006</v>
      </c>
      <c r="AF2127" s="2" t="s">
        <v>25</v>
      </c>
      <c r="AG2127" s="42">
        <f>IFERROR(Table2[[#This Row],[Profit]]/Table2[[#This Row],[Sales Amount]],0)</f>
        <v>0.14836345984929045</v>
      </c>
      <c r="AH2127" s="2" t="str">
        <f>TRIM(Table2[[#This Row],[Payment Modee]])</f>
        <v>UPI</v>
      </c>
      <c r="AI2127" s="2" t="s">
        <v>36</v>
      </c>
      <c r="AJ2127" s="2" t="s">
        <v>27</v>
      </c>
      <c r="AK2127" s="2" t="s">
        <v>2865</v>
      </c>
      <c r="AL2127" s="16" t="str">
        <f>IF(HOUR(Table2[[#This Row],[Order Time]])&lt;12,"Morning",IF(HOUR(Table2[[#This Row],[Order Time]])&lt;17,"Afternoon",IF(HOUR(Table2[[#This Row],[Order Time]])&lt;21,"Evening","Night")))</f>
        <v>Afternoon</v>
      </c>
      <c r="AM2127" s="16" t="s">
        <v>29</v>
      </c>
    </row>
    <row r="2128" spans="1:39" x14ac:dyDescent="0.25">
      <c r="A2128" s="13" t="s">
        <v>4002</v>
      </c>
      <c r="B2128" s="4">
        <v>45460</v>
      </c>
      <c r="C2128" s="2">
        <f>YEAR(Table2[[#This Row],[Invoice Date]])</f>
        <v>2024</v>
      </c>
      <c r="D2128" s="2" t="str">
        <f>TEXT(Table2[[#This Row],[Invoice Date]],"mmm")</f>
        <v>Jun</v>
      </c>
      <c r="E2128" s="2" t="str">
        <f>Table2[[#This Row],[Store_ID]]&amp;"-"&amp;Table2[[#This Row],[Year]]&amp;"-"&amp;Table2[[#This Row],[Month]]</f>
        <v>STR066-2024-Jun</v>
      </c>
      <c r="F2128" s="2" t="s">
        <v>310</v>
      </c>
      <c r="G2128" s="2" t="str">
        <f>_xlfn.XLOOKUP(Table2[[#This Row],[Customer_ID]],Table3[Customer_ID],Table3[Customer Name],"Not Found")</f>
        <v>Vijay Singh</v>
      </c>
      <c r="H2128" s="2" t="str">
        <f>_xlfn.XLOOKUP(Table2[[#This Row],[Customer_ID]],Table3[Customer_ID],Table3[Gender],"Female")</f>
        <v>Male</v>
      </c>
      <c r="I2128" s="2" t="str">
        <f>_xlfn.XLOOKUP(Table2[[#This Row],[Customer_ID]],Table3[Customer_ID],Table3[City],"Missing Memebership")</f>
        <v>Nizamabad</v>
      </c>
      <c r="J2128" s="2" t="str">
        <f>_xlfn.XLOOKUP(Table2[[#This Row],[Customer_ID]],Table3[Customer_ID],Table3[State],"Karnataka")</f>
        <v>Telangana</v>
      </c>
      <c r="K2128" s="2" t="str">
        <f>_xlfn.XLOOKUP(Table2[[#This Row],[Customer_ID]],Table3[Customer_ID],Table3[Membership],"Regular")</f>
        <v>Gold</v>
      </c>
      <c r="L2128" s="2" t="s">
        <v>1093</v>
      </c>
      <c r="M2128" s="2" t="str">
        <f>_xlfn.XLOOKUP(Table2[[#This Row],[Product_ID]],Table4[Product_ID],Table4[Product_Name],"Not Found")</f>
        <v>Kalyan Silks Slippers Sky Blue</v>
      </c>
      <c r="N2128" s="2" t="str">
        <f>_xlfn.XLOOKUP(Table2[[#This Row],[Product_ID]],Table4[Product_ID],Table4[Category],"Not Found")</f>
        <v>Footwear</v>
      </c>
      <c r="O2128" s="2" t="str">
        <f>_xlfn.XLOOKUP(Table2[[#This Row],[Product_ID]],Table4[Product_ID],Table4[Subcategory],"Not Found")</f>
        <v>Slippers</v>
      </c>
      <c r="P2128" s="2" t="str">
        <f>_xlfn.XLOOKUP(Table2[[#This Row],[Product_ID]],Table4[Product_ID],Table4[Brand],"Missing Brand")</f>
        <v>Kalyan Silks</v>
      </c>
      <c r="Q2128" s="2" t="s">
        <v>302</v>
      </c>
      <c r="R2128" s="2" t="str">
        <f>_xlfn.XLOOKUP(Table2[[#This Row],[Store_ID]],Table6[Store_ID],Table6[Store Name],"Not Found")</f>
        <v>TrendMart Dindigul Standard</v>
      </c>
      <c r="S2128" s="2">
        <f>_xlfn.XLOOKUP(Table2[[#This Row],[Store_ID]],Table6[Store_ID],Table6[Monthly Target],"Missing Target")</f>
        <v>2500000</v>
      </c>
      <c r="T2128" s="2" t="str">
        <f>_xlfn.XLOOKUP(Table2[[#This Row],[Store_ID]],Table6[Store_ID],Table6[Region],"Not Found")</f>
        <v>South Zone 1</v>
      </c>
      <c r="U2128" s="2" t="s">
        <v>102</v>
      </c>
      <c r="V2128" s="2" t="str">
        <f>_xlfn.XLOOKUP(Table2[[#This Row],[Employee_ID]],Table5[Employee_ID],Table5[Employee Name],"Not Found")</f>
        <v>Chandra Reddy</v>
      </c>
      <c r="W2128" s="2">
        <v>3</v>
      </c>
      <c r="X2128" s="2">
        <v>3380.14</v>
      </c>
      <c r="Y2128" s="2">
        <v>5</v>
      </c>
      <c r="Z2128" s="2">
        <v>507.02</v>
      </c>
      <c r="AA2128" s="2">
        <v>12</v>
      </c>
      <c r="AB2128" s="2">
        <v>1156.01</v>
      </c>
      <c r="AC2128" s="2">
        <v>10789.41</v>
      </c>
      <c r="AD2128" s="2">
        <v>6713.46</v>
      </c>
      <c r="AE2128" s="2">
        <f t="shared" si="71"/>
        <v>2919.9399999999996</v>
      </c>
      <c r="AF2128" s="2" t="s">
        <v>35</v>
      </c>
      <c r="AG2128" s="42">
        <f>IFERROR(Table2[[#This Row],[Profit]]/Table2[[#This Row],[Sales Amount]],0)</f>
        <v>0.27063018274400541</v>
      </c>
      <c r="AH2128" s="2" t="str">
        <f>TRIM(Table2[[#This Row],[Payment Modee]])</f>
        <v>Debit Card</v>
      </c>
      <c r="AI2128" s="2" t="s">
        <v>36</v>
      </c>
      <c r="AJ2128" s="2" t="s">
        <v>27</v>
      </c>
      <c r="AK2128" s="2" t="s">
        <v>3390</v>
      </c>
      <c r="AL2128" s="16" t="str">
        <f>IF(HOUR(Table2[[#This Row],[Order Time]])&lt;12,"Morning",IF(HOUR(Table2[[#This Row],[Order Time]])&lt;17,"Afternoon",IF(HOUR(Table2[[#This Row],[Order Time]])&lt;21,"Evening","Night")))</f>
        <v>Afternoon</v>
      </c>
      <c r="AM2128" s="16" t="s">
        <v>29</v>
      </c>
    </row>
    <row r="2129" spans="1:39" x14ac:dyDescent="0.25">
      <c r="A2129" s="13" t="s">
        <v>4003</v>
      </c>
      <c r="B2129" s="4">
        <v>45610</v>
      </c>
      <c r="C2129" s="2">
        <f>YEAR(Table2[[#This Row],[Invoice Date]])</f>
        <v>2024</v>
      </c>
      <c r="D2129" s="2" t="str">
        <f>TEXT(Table2[[#This Row],[Invoice Date]],"mmm")</f>
        <v>Nov</v>
      </c>
      <c r="E2129" s="2" t="str">
        <f>Table2[[#This Row],[Store_ID]]&amp;"-"&amp;Table2[[#This Row],[Year]]&amp;"-"&amp;Table2[[#This Row],[Month]]</f>
        <v>STR070-2024-Nov</v>
      </c>
      <c r="F2129" s="2" t="s">
        <v>3098</v>
      </c>
      <c r="G2129" s="2" t="str">
        <f>_xlfn.XLOOKUP(Table2[[#This Row],[Customer_ID]],Table3[Customer_ID],Table3[Customer Name],"Not Found")</f>
        <v>Kavya Gowda</v>
      </c>
      <c r="H2129" s="2" t="str">
        <f>_xlfn.XLOOKUP(Table2[[#This Row],[Customer_ID]],Table3[Customer_ID],Table3[Gender],"Female")</f>
        <v>Female</v>
      </c>
      <c r="I2129" s="2" t="str">
        <f>_xlfn.XLOOKUP(Table2[[#This Row],[Customer_ID]],Table3[Customer_ID],Table3[City],"Missing Memebership")</f>
        <v>Karimnagar</v>
      </c>
      <c r="J2129" s="2" t="str">
        <f>_xlfn.XLOOKUP(Table2[[#This Row],[Customer_ID]],Table3[Customer_ID],Table3[State],"Karnataka")</f>
        <v>Telangana</v>
      </c>
      <c r="K2129" s="2" t="str">
        <f>_xlfn.XLOOKUP(Table2[[#This Row],[Customer_ID]],Table3[Customer_ID],Table3[Membership],"Regular")</f>
        <v>Regular</v>
      </c>
      <c r="L2129" s="2" t="s">
        <v>743</v>
      </c>
      <c r="M2129" s="2" t="str">
        <f>_xlfn.XLOOKUP(Table2[[#This Row],[Product_ID]],Table4[Product_ID],Table4[Product_Name],"Not Found")</f>
        <v>W for Woman Necklace Beige</v>
      </c>
      <c r="N2129" s="2" t="str">
        <f>_xlfn.XLOOKUP(Table2[[#This Row],[Product_ID]],Table4[Product_ID],Table4[Category],"Not Found")</f>
        <v>Jewellery</v>
      </c>
      <c r="O2129" s="2" t="str">
        <f>_xlfn.XLOOKUP(Table2[[#This Row],[Product_ID]],Table4[Product_ID],Table4[Subcategory],"Not Found")</f>
        <v>Necklace</v>
      </c>
      <c r="P2129" s="2" t="str">
        <f>_xlfn.XLOOKUP(Table2[[#This Row],[Product_ID]],Table4[Product_ID],Table4[Brand],"Missing Brand")</f>
        <v>W for Woman</v>
      </c>
      <c r="Q2129" s="2" t="s">
        <v>1319</v>
      </c>
      <c r="R2129" s="2" t="str">
        <f>_xlfn.XLOOKUP(Table2[[#This Row],[Store_ID]],Table6[Store_ID],Table6[Store Name],"Not Found")</f>
        <v>TrendMart Alappuzha Mall Kiosk</v>
      </c>
      <c r="S2129" s="2">
        <f>_xlfn.XLOOKUP(Table2[[#This Row],[Store_ID]],Table6[Store_ID],Table6[Monthly Target],"Missing Target")</f>
        <v>1000000</v>
      </c>
      <c r="T2129" s="2" t="str">
        <f>_xlfn.XLOOKUP(Table2[[#This Row],[Store_ID]],Table6[Store_ID],Table6[Region],"Not Found")</f>
        <v>South Zone 1</v>
      </c>
      <c r="U2129" s="2" t="s">
        <v>118</v>
      </c>
      <c r="V2129" s="2" t="str">
        <f>_xlfn.XLOOKUP(Table2[[#This Row],[Employee_ID]],Table5[Employee_ID],Table5[Employee Name],"Not Found")</f>
        <v>Deepak Kamath</v>
      </c>
      <c r="W2129" s="2">
        <v>1</v>
      </c>
      <c r="X2129" s="2">
        <v>1203.1600000000001</v>
      </c>
      <c r="Y2129" s="2">
        <v>30</v>
      </c>
      <c r="Z2129" s="2">
        <v>360.95</v>
      </c>
      <c r="AA2129" s="2">
        <v>3</v>
      </c>
      <c r="AB2129" s="2">
        <v>25.27</v>
      </c>
      <c r="AC2129" s="2">
        <v>867.48</v>
      </c>
      <c r="AD2129" s="2">
        <v>954.04</v>
      </c>
      <c r="AE2129" s="2">
        <f t="shared" si="71"/>
        <v>-111.82999999999994</v>
      </c>
      <c r="AF2129" s="2" t="s">
        <v>35</v>
      </c>
      <c r="AG2129" s="42">
        <f>IFERROR(Table2[[#This Row],[Profit]]/Table2[[#This Row],[Sales Amount]],0)</f>
        <v>-0.12891363489648169</v>
      </c>
      <c r="AH2129" s="2" t="str">
        <f>TRIM(Table2[[#This Row],[Payment Modee]])</f>
        <v>Debit Card</v>
      </c>
      <c r="AI2129" s="2" t="s">
        <v>26</v>
      </c>
      <c r="AJ2129" s="2" t="s">
        <v>27</v>
      </c>
      <c r="AK2129" s="2" t="s">
        <v>4004</v>
      </c>
      <c r="AL2129" s="16" t="str">
        <f>IF(HOUR(Table2[[#This Row],[Order Time]])&lt;12,"Morning",IF(HOUR(Table2[[#This Row],[Order Time]])&lt;17,"Afternoon",IF(HOUR(Table2[[#This Row],[Order Time]])&lt;21,"Evening","Night")))</f>
        <v>Morning</v>
      </c>
      <c r="AM2129" s="16" t="s">
        <v>29</v>
      </c>
    </row>
    <row r="2130" spans="1:39" x14ac:dyDescent="0.25">
      <c r="A2130" s="13" t="s">
        <v>4005</v>
      </c>
      <c r="B2130" s="4">
        <v>45560</v>
      </c>
      <c r="C2130" s="2">
        <f>YEAR(Table2[[#This Row],[Invoice Date]])</f>
        <v>2024</v>
      </c>
      <c r="D2130" s="2" t="str">
        <f>TEXT(Table2[[#This Row],[Invoice Date]],"mmm")</f>
        <v>Sep</v>
      </c>
      <c r="E2130" s="2" t="str">
        <f>Table2[[#This Row],[Store_ID]]&amp;"-"&amp;Table2[[#This Row],[Year]]&amp;"-"&amp;Table2[[#This Row],[Month]]</f>
        <v>STR010-2024-Sep</v>
      </c>
      <c r="F2130" s="2" t="s">
        <v>3238</v>
      </c>
      <c r="G2130" s="2" t="str">
        <f>_xlfn.XLOOKUP(Table2[[#This Row],[Customer_ID]],Table3[Customer_ID],Table3[Customer Name],"Not Found")</f>
        <v>Lokesh Mudaliar</v>
      </c>
      <c r="H2130" s="2" t="str">
        <f>_xlfn.XLOOKUP(Table2[[#This Row],[Customer_ID]],Table3[Customer_ID],Table3[Gender],"Female")</f>
        <v>Male</v>
      </c>
      <c r="I2130" s="2" t="str">
        <f>_xlfn.XLOOKUP(Table2[[#This Row],[Customer_ID]],Table3[Customer_ID],Table3[City],"Missing Memebership")</f>
        <v>Davanagere</v>
      </c>
      <c r="J2130" s="2" t="str">
        <f>_xlfn.XLOOKUP(Table2[[#This Row],[Customer_ID]],Table3[Customer_ID],Table3[State],"Karnataka")</f>
        <v>Karnataka</v>
      </c>
      <c r="K2130" s="2" t="str">
        <f>_xlfn.XLOOKUP(Table2[[#This Row],[Customer_ID]],Table3[Customer_ID],Table3[Membership],"Regular")</f>
        <v>Silver</v>
      </c>
      <c r="L2130" s="2" t="s">
        <v>1025</v>
      </c>
      <c r="M2130" s="2" t="str">
        <f>_xlfn.XLOOKUP(Table2[[#This Row],[Product_ID]],Table4[Product_ID],Table4[Product_Name],"Not Found")</f>
        <v>Numero Uno Shorts Sky Blue</v>
      </c>
      <c r="N2130" s="2" t="str">
        <f>_xlfn.XLOOKUP(Table2[[#This Row],[Product_ID]],Table4[Product_ID],Table4[Category],"Not Found")</f>
        <v>Sportswear</v>
      </c>
      <c r="O2130" s="2" t="str">
        <f>_xlfn.XLOOKUP(Table2[[#This Row],[Product_ID]],Table4[Product_ID],Table4[Subcategory],"Not Found")</f>
        <v>Shorts</v>
      </c>
      <c r="P2130" s="2" t="str">
        <f>_xlfn.XLOOKUP(Table2[[#This Row],[Product_ID]],Table4[Product_ID],Table4[Brand],"Missing Brand")</f>
        <v>Numero Uno</v>
      </c>
      <c r="Q2130" s="2" t="s">
        <v>818</v>
      </c>
      <c r="R2130" s="2" t="str">
        <f>_xlfn.XLOOKUP(Table2[[#This Row],[Store_ID]],Table6[Store_ID],Table6[Store Name],"Not Found")</f>
        <v>TrendMart Kochi Mall Kiosk</v>
      </c>
      <c r="S2130" s="2">
        <f>_xlfn.XLOOKUP(Table2[[#This Row],[Store_ID]],Table6[Store_ID],Table6[Monthly Target],"Missing Target")</f>
        <v>2500000</v>
      </c>
      <c r="T2130" s="2" t="str">
        <f>_xlfn.XLOOKUP(Table2[[#This Row],[Store_ID]],Table6[Store_ID],Table6[Region],"Not Found")</f>
        <v>South Zone 1</v>
      </c>
      <c r="U2130" s="2" t="s">
        <v>34</v>
      </c>
      <c r="V2130" s="2" t="str">
        <f>_xlfn.XLOOKUP(Table2[[#This Row],[Employee_ID]],Table5[Employee_ID],Table5[Employee Name],"Not Found")</f>
        <v>Deepthi Iyengar</v>
      </c>
      <c r="W2130" s="2">
        <v>1</v>
      </c>
      <c r="X2130" s="2">
        <v>561.61</v>
      </c>
      <c r="Y2130" s="2">
        <v>5</v>
      </c>
      <c r="Z2130" s="2">
        <v>28.08</v>
      </c>
      <c r="AA2130" s="2">
        <v>5</v>
      </c>
      <c r="AB2130" s="2">
        <v>26.68</v>
      </c>
      <c r="AC2130" s="2">
        <v>560.21</v>
      </c>
      <c r="AD2130" s="2">
        <v>410.37</v>
      </c>
      <c r="AE2130" s="2">
        <f t="shared" si="71"/>
        <v>123.16000000000003</v>
      </c>
      <c r="AF2130" s="2" t="s">
        <v>25</v>
      </c>
      <c r="AG2130" s="42">
        <f>IFERROR(Table2[[#This Row],[Profit]]/Table2[[#This Row],[Sales Amount]],0)</f>
        <v>0.21984612913014764</v>
      </c>
      <c r="AH2130" s="2" t="str">
        <f>TRIM(Table2[[#This Row],[Payment Modee]])</f>
        <v>UPI</v>
      </c>
      <c r="AI2130" s="2" t="s">
        <v>36</v>
      </c>
      <c r="AJ2130" s="2" t="s">
        <v>197</v>
      </c>
      <c r="AK2130" s="2" t="s">
        <v>4006</v>
      </c>
      <c r="AL2130" s="16" t="str">
        <f>IF(HOUR(Table2[[#This Row],[Order Time]])&lt;12,"Morning",IF(HOUR(Table2[[#This Row],[Order Time]])&lt;17,"Afternoon",IF(HOUR(Table2[[#This Row],[Order Time]])&lt;21,"Evening","Night")))</f>
        <v>Morning</v>
      </c>
      <c r="AM2130" s="16" t="s">
        <v>29</v>
      </c>
    </row>
    <row r="2131" spans="1:39" x14ac:dyDescent="0.25">
      <c r="A2131" s="13" t="s">
        <v>4007</v>
      </c>
      <c r="B2131" s="4">
        <v>45585</v>
      </c>
      <c r="C2131" s="2">
        <f>YEAR(Table2[[#This Row],[Invoice Date]])</f>
        <v>2024</v>
      </c>
      <c r="D2131" s="2" t="str">
        <f>TEXT(Table2[[#This Row],[Invoice Date]],"mmm")</f>
        <v>Oct</v>
      </c>
      <c r="E2131" s="2" t="str">
        <f>Table2[[#This Row],[Store_ID]]&amp;"-"&amp;Table2[[#This Row],[Year]]&amp;"-"&amp;Table2[[#This Row],[Month]]</f>
        <v>STR032-2024-Oct</v>
      </c>
      <c r="F2131" s="2" t="s">
        <v>1966</v>
      </c>
      <c r="G2131" s="2" t="str">
        <f>_xlfn.XLOOKUP(Table2[[#This Row],[Customer_ID]],Table3[Customer_ID],Table3[Customer Name],"Not Found")</f>
        <v>Arun Chandran</v>
      </c>
      <c r="H2131" s="2" t="str">
        <f>_xlfn.XLOOKUP(Table2[[#This Row],[Customer_ID]],Table3[Customer_ID],Table3[Gender],"Female")</f>
        <v>Male</v>
      </c>
      <c r="I2131" s="2" t="str">
        <f>_xlfn.XLOOKUP(Table2[[#This Row],[Customer_ID]],Table3[Customer_ID],Table3[City],"Missing Memebership")</f>
        <v>Shivamogga</v>
      </c>
      <c r="J2131" s="2" t="str">
        <f>_xlfn.XLOOKUP(Table2[[#This Row],[Customer_ID]],Table3[Customer_ID],Table3[State],"Karnataka")</f>
        <v>Karnataka</v>
      </c>
      <c r="K2131" s="2" t="str">
        <f>_xlfn.XLOOKUP(Table2[[#This Row],[Customer_ID]],Table3[Customer_ID],Table3[Membership],"Regular")</f>
        <v>Regular</v>
      </c>
      <c r="L2131" s="2" t="s">
        <v>747</v>
      </c>
      <c r="M2131" s="2" t="str">
        <f>_xlfn.XLOOKUP(Table2[[#This Row],[Product_ID]],Table4[Product_ID],Table4[Product_Name],"Not Found")</f>
        <v>Sonata Girls Frock Cream</v>
      </c>
      <c r="N2131" s="2" t="str">
        <f>_xlfn.XLOOKUP(Table2[[#This Row],[Product_ID]],Table4[Product_ID],Table4[Category],"Not Found")</f>
        <v>Kids Wear</v>
      </c>
      <c r="O2131" s="2" t="str">
        <f>_xlfn.XLOOKUP(Table2[[#This Row],[Product_ID]],Table4[Product_ID],Table4[Subcategory],"Not Found")</f>
        <v>Girls Frock</v>
      </c>
      <c r="P2131" s="2" t="str">
        <f>_xlfn.XLOOKUP(Table2[[#This Row],[Product_ID]],Table4[Product_ID],Table4[Brand],"Missing Brand")</f>
        <v>Sonata</v>
      </c>
      <c r="Q2131" s="2" t="s">
        <v>413</v>
      </c>
      <c r="R2131" s="2" t="str">
        <f>_xlfn.XLOOKUP(Table2[[#This Row],[Store_ID]],Table6[Store_ID],Table6[Store Name],"Not Found")</f>
        <v>TrendMart Kochi Standard</v>
      </c>
      <c r="S2131" s="2">
        <f>_xlfn.XLOOKUP(Table2[[#This Row],[Store_ID]],Table6[Store_ID],Table6[Monthly Target],"Missing Target")</f>
        <v>2500000</v>
      </c>
      <c r="T2131" s="2" t="str">
        <f>_xlfn.XLOOKUP(Table2[[#This Row],[Store_ID]],Table6[Store_ID],Table6[Region],"Not Found")</f>
        <v>South Zone 1</v>
      </c>
      <c r="U2131" s="2" t="s">
        <v>263</v>
      </c>
      <c r="V2131" s="2" t="str">
        <f>_xlfn.XLOOKUP(Table2[[#This Row],[Employee_ID]],Table5[Employee_ID],Table5[Employee Name],"Not Found")</f>
        <v>Sathish Sundaram</v>
      </c>
      <c r="W2131" s="2">
        <v>2</v>
      </c>
      <c r="X2131" s="2">
        <v>793.62</v>
      </c>
      <c r="Y2131" s="2">
        <v>10</v>
      </c>
      <c r="Z2131" s="2">
        <v>158.72</v>
      </c>
      <c r="AA2131" s="2">
        <v>5</v>
      </c>
      <c r="AB2131" s="2">
        <v>71.430000000000007</v>
      </c>
      <c r="AC2131" s="2">
        <v>1499.95</v>
      </c>
      <c r="AD2131" s="2">
        <v>1050.9000000000001</v>
      </c>
      <c r="AE2131" s="2">
        <f t="shared" si="71"/>
        <v>377.61999999999995</v>
      </c>
      <c r="AF2131" s="2" t="s">
        <v>69</v>
      </c>
      <c r="AG2131" s="42">
        <f>IFERROR(Table2[[#This Row],[Profit]]/Table2[[#This Row],[Sales Amount]],0)</f>
        <v>0.25175505850195001</v>
      </c>
      <c r="AH2131" s="2" t="str">
        <f>TRIM(Table2[[#This Row],[Payment Modee]])</f>
        <v>Cash</v>
      </c>
      <c r="AI2131" s="2" t="s">
        <v>36</v>
      </c>
      <c r="AJ2131" s="2" t="s">
        <v>27</v>
      </c>
      <c r="AK2131" s="2" t="s">
        <v>3959</v>
      </c>
      <c r="AL2131" s="16" t="str">
        <f>IF(HOUR(Table2[[#This Row],[Order Time]])&lt;12,"Morning",IF(HOUR(Table2[[#This Row],[Order Time]])&lt;17,"Afternoon",IF(HOUR(Table2[[#This Row],[Order Time]])&lt;21,"Evening","Night")))</f>
        <v>Evening</v>
      </c>
      <c r="AM2131" s="16" t="s">
        <v>38</v>
      </c>
    </row>
    <row r="2132" spans="1:39" x14ac:dyDescent="0.25">
      <c r="A2132" s="13" t="s">
        <v>4008</v>
      </c>
      <c r="B2132" s="4">
        <v>45613</v>
      </c>
      <c r="C2132" s="2">
        <f>YEAR(Table2[[#This Row],[Invoice Date]])</f>
        <v>2024</v>
      </c>
      <c r="D2132" s="2" t="str">
        <f>TEXT(Table2[[#This Row],[Invoice Date]],"mmm")</f>
        <v>Nov</v>
      </c>
      <c r="E2132" s="2" t="str">
        <f>Table2[[#This Row],[Store_ID]]&amp;"-"&amp;Table2[[#This Row],[Year]]&amp;"-"&amp;Table2[[#This Row],[Month]]</f>
        <v>STR102-2024-Nov</v>
      </c>
      <c r="F2132" s="2" t="s">
        <v>1471</v>
      </c>
      <c r="G2132" s="2" t="str">
        <f>_xlfn.XLOOKUP(Table2[[#This Row],[Customer_ID]],Table3[Customer_ID],Table3[Customer Name],"Not Found")</f>
        <v>Chandra Mishra</v>
      </c>
      <c r="H2132" s="2" t="str">
        <f>_xlfn.XLOOKUP(Table2[[#This Row],[Customer_ID]],Table3[Customer_ID],Table3[Gender],"Female")</f>
        <v>Male</v>
      </c>
      <c r="I2132" s="2" t="str">
        <f>_xlfn.XLOOKUP(Table2[[#This Row],[Customer_ID]],Table3[Customer_ID],Table3[City],"Missing Memebership")</f>
        <v>Coimbatore</v>
      </c>
      <c r="J2132" s="2" t="str">
        <f>_xlfn.XLOOKUP(Table2[[#This Row],[Customer_ID]],Table3[Customer_ID],Table3[State],"Karnataka")</f>
        <v>Tamil Nadu</v>
      </c>
      <c r="K2132" s="2" t="str">
        <f>_xlfn.XLOOKUP(Table2[[#This Row],[Customer_ID]],Table3[Customer_ID],Table3[Membership],"Regular")</f>
        <v>Regular</v>
      </c>
      <c r="L2132" s="2" t="s">
        <v>515</v>
      </c>
      <c r="M2132" s="2" t="str">
        <f>_xlfn.XLOOKUP(Table2[[#This Row],[Product_ID]],Table4[Product_ID],Table4[Product_Name],"Not Found")</f>
        <v>Global Desi Earrings Green</v>
      </c>
      <c r="N2132" s="2" t="str">
        <f>_xlfn.XLOOKUP(Table2[[#This Row],[Product_ID]],Table4[Product_ID],Table4[Category],"Not Found")</f>
        <v>Jewellery</v>
      </c>
      <c r="O2132" s="2" t="str">
        <f>_xlfn.XLOOKUP(Table2[[#This Row],[Product_ID]],Table4[Product_ID],Table4[Subcategory],"Not Found")</f>
        <v>Earrings</v>
      </c>
      <c r="P2132" s="2" t="str">
        <f>_xlfn.XLOOKUP(Table2[[#This Row],[Product_ID]],Table4[Product_ID],Table4[Brand],"Missing Brand")</f>
        <v>Global Desi</v>
      </c>
      <c r="Q2132" s="2" t="s">
        <v>33</v>
      </c>
      <c r="R2132" s="2" t="str">
        <f>_xlfn.XLOOKUP(Table2[[#This Row],[Store_ID]],Table6[Store_ID],Table6[Store Name],"Not Found")</f>
        <v>TrendMart Tirunelveli High Street</v>
      </c>
      <c r="S2132" s="2">
        <f>_xlfn.XLOOKUP(Table2[[#This Row],[Store_ID]],Table6[Store_ID],Table6[Monthly Target],"Missing Target")</f>
        <v>1000000</v>
      </c>
      <c r="T2132" s="2" t="str">
        <f>_xlfn.XLOOKUP(Table2[[#This Row],[Store_ID]],Table6[Store_ID],Table6[Region],"Not Found")</f>
        <v>South Zone 1</v>
      </c>
      <c r="U2132" s="2" t="s">
        <v>465</v>
      </c>
      <c r="V2132" s="2" t="str">
        <f>_xlfn.XLOOKUP(Table2[[#This Row],[Employee_ID]],Table5[Employee_ID],Table5[Employee Name],"Not Found")</f>
        <v>Vinod Hegde</v>
      </c>
      <c r="W2132" s="2">
        <v>3</v>
      </c>
      <c r="X2132" s="2">
        <v>7941.96</v>
      </c>
      <c r="Y2132" s="2">
        <v>20</v>
      </c>
      <c r="Z2132" s="2">
        <v>4765.18</v>
      </c>
      <c r="AA2132" s="2">
        <v>3</v>
      </c>
      <c r="AB2132" s="2">
        <v>571.82000000000005</v>
      </c>
      <c r="AC2132" s="2">
        <v>19632.52</v>
      </c>
      <c r="AD2132" s="2">
        <v>14601.63</v>
      </c>
      <c r="AE2132" s="2">
        <f t="shared" si="71"/>
        <v>4459.0700000000015</v>
      </c>
      <c r="AF2132" s="2" t="s">
        <v>25</v>
      </c>
      <c r="AG2132" s="42">
        <f>IFERROR(Table2[[#This Row],[Profit]]/Table2[[#This Row],[Sales Amount]],0)</f>
        <v>0.22712672647220028</v>
      </c>
      <c r="AH2132" s="2" t="str">
        <f>TRIM(Table2[[#This Row],[Payment Modee]])</f>
        <v>UPI</v>
      </c>
      <c r="AI2132" s="2" t="s">
        <v>26</v>
      </c>
      <c r="AJ2132" s="2" t="s">
        <v>27</v>
      </c>
      <c r="AK2132" s="2" t="s">
        <v>1374</v>
      </c>
      <c r="AL2132" s="16" t="str">
        <f>IF(HOUR(Table2[[#This Row],[Order Time]])&lt;12,"Morning",IF(HOUR(Table2[[#This Row],[Order Time]])&lt;17,"Afternoon",IF(HOUR(Table2[[#This Row],[Order Time]])&lt;21,"Evening","Night")))</f>
        <v>Evening</v>
      </c>
      <c r="AM2132" s="16" t="s">
        <v>38</v>
      </c>
    </row>
    <row r="2133" spans="1:39" x14ac:dyDescent="0.25">
      <c r="A2133" s="13" t="s">
        <v>4009</v>
      </c>
      <c r="B2133" s="4">
        <v>45732</v>
      </c>
      <c r="C2133" s="2">
        <f>YEAR(Table2[[#This Row],[Invoice Date]])</f>
        <v>2025</v>
      </c>
      <c r="D2133" s="2" t="str">
        <f>TEXT(Table2[[#This Row],[Invoice Date]],"mmm")</f>
        <v>Mar</v>
      </c>
      <c r="E2133" s="2" t="str">
        <f>Table2[[#This Row],[Store_ID]]&amp;"-"&amp;Table2[[#This Row],[Year]]&amp;"-"&amp;Table2[[#This Row],[Month]]</f>
        <v>STR058-2025-Mar</v>
      </c>
      <c r="F2133" s="2" t="s">
        <v>3133</v>
      </c>
      <c r="G2133" s="2" t="str">
        <f>_xlfn.XLOOKUP(Table2[[#This Row],[Customer_ID]],Table3[Customer_ID],Table3[Customer Name],"Not Found")</f>
        <v>Rajesh Mishra</v>
      </c>
      <c r="H2133" s="2" t="str">
        <f>_xlfn.XLOOKUP(Table2[[#This Row],[Customer_ID]],Table3[Customer_ID],Table3[Gender],"Female")</f>
        <v>Male</v>
      </c>
      <c r="I2133" s="2" t="str">
        <f>_xlfn.XLOOKUP(Table2[[#This Row],[Customer_ID]],Table3[Customer_ID],Table3[City],"Missing Memebership")</f>
        <v>Mysuru</v>
      </c>
      <c r="J2133" s="2" t="str">
        <f>_xlfn.XLOOKUP(Table2[[#This Row],[Customer_ID]],Table3[Customer_ID],Table3[State],"Karnataka")</f>
        <v>Karnataka</v>
      </c>
      <c r="K2133" s="2" t="str">
        <f>_xlfn.XLOOKUP(Table2[[#This Row],[Customer_ID]],Table3[Customer_ID],Table3[Membership],"Regular")</f>
        <v>Regular</v>
      </c>
      <c r="L2133" s="2" t="s">
        <v>817</v>
      </c>
      <c r="M2133" s="2" t="str">
        <f>_xlfn.XLOOKUP(Table2[[#This Row],[Product_ID]],Table4[Product_ID],Table4[Product_Name],"Not Found")</f>
        <v>Fabindia Shirt Dress Navy Blue</v>
      </c>
      <c r="N2133" s="2" t="str">
        <f>_xlfn.XLOOKUP(Table2[[#This Row],[Product_ID]],Table4[Product_ID],Table4[Category],"Not Found")</f>
        <v>Women Dresses</v>
      </c>
      <c r="O2133" s="2" t="str">
        <f>_xlfn.XLOOKUP(Table2[[#This Row],[Product_ID]],Table4[Product_ID],Table4[Subcategory],"Not Found")</f>
        <v>Shirt Dress</v>
      </c>
      <c r="P2133" s="2" t="str">
        <f>_xlfn.XLOOKUP(Table2[[#This Row],[Product_ID]],Table4[Product_ID],Table4[Brand],"Missing Brand")</f>
        <v>Fabindia</v>
      </c>
      <c r="Q2133" s="2" t="s">
        <v>54</v>
      </c>
      <c r="R2133" s="2" t="str">
        <f>_xlfn.XLOOKUP(Table2[[#This Row],[Store_ID]],Table6[Store_ID],Table6[Store Name],"Not Found")</f>
        <v>TrendMart Thoothukudi Flagship</v>
      </c>
      <c r="S2133" s="2">
        <f>_xlfn.XLOOKUP(Table2[[#This Row],[Store_ID]],Table6[Store_ID],Table6[Monthly Target],"Missing Target")</f>
        <v>1200000</v>
      </c>
      <c r="T2133" s="2" t="str">
        <f>_xlfn.XLOOKUP(Table2[[#This Row],[Store_ID]],Table6[Store_ID],Table6[Region],"Not Found")</f>
        <v>South Zone 1</v>
      </c>
      <c r="U2133" s="2" t="s">
        <v>68</v>
      </c>
      <c r="V2133" s="2" t="str">
        <f>_xlfn.XLOOKUP(Table2[[#This Row],[Employee_ID]],Table5[Employee_ID],Table5[Employee Name],"Not Found")</f>
        <v>Praveen Gupta</v>
      </c>
      <c r="W2133" s="2">
        <v>2</v>
      </c>
      <c r="X2133" s="2">
        <v>1316.2</v>
      </c>
      <c r="Y2133" s="2">
        <v>0</v>
      </c>
      <c r="Z2133" s="2">
        <v>0</v>
      </c>
      <c r="AA2133" s="2">
        <v>12</v>
      </c>
      <c r="AB2133" s="2">
        <v>315.89</v>
      </c>
      <c r="AC2133" s="2">
        <v>2948.29</v>
      </c>
      <c r="AD2133" s="2">
        <v>1621.24</v>
      </c>
      <c r="AE2133" s="2">
        <f t="shared" si="71"/>
        <v>1011.16</v>
      </c>
      <c r="AF2133" s="2" t="s">
        <v>69</v>
      </c>
      <c r="AG2133" s="42">
        <f>IFERROR(Table2[[#This Row],[Profit]]/Table2[[#This Row],[Sales Amount]],0)</f>
        <v>0.34296490508057215</v>
      </c>
      <c r="AH2133" s="2" t="str">
        <f>TRIM(Table2[[#This Row],[Payment Modee]])</f>
        <v>Cash</v>
      </c>
      <c r="AI2133" s="2" t="s">
        <v>26</v>
      </c>
      <c r="AJ2133" s="2" t="s">
        <v>27</v>
      </c>
      <c r="AK2133" s="2" t="s">
        <v>1115</v>
      </c>
      <c r="AL2133" s="16" t="str">
        <f>IF(HOUR(Table2[[#This Row],[Order Time]])&lt;12,"Morning",IF(HOUR(Table2[[#This Row],[Order Time]])&lt;17,"Afternoon",IF(HOUR(Table2[[#This Row],[Order Time]])&lt;21,"Evening","Night")))</f>
        <v>Afternoon</v>
      </c>
      <c r="AM2133" s="16" t="s">
        <v>38</v>
      </c>
    </row>
    <row r="2134" spans="1:39" x14ac:dyDescent="0.25">
      <c r="A2134" s="13" t="s">
        <v>4010</v>
      </c>
      <c r="B2134" s="4">
        <v>45484</v>
      </c>
      <c r="C2134" s="2">
        <f>YEAR(Table2[[#This Row],[Invoice Date]])</f>
        <v>2024</v>
      </c>
      <c r="D2134" s="2" t="str">
        <f>TEXT(Table2[[#This Row],[Invoice Date]],"mmm")</f>
        <v>Jul</v>
      </c>
      <c r="E2134" s="2" t="str">
        <f>Table2[[#This Row],[Store_ID]]&amp;"-"&amp;Table2[[#This Row],[Year]]&amp;"-"&amp;Table2[[#This Row],[Month]]</f>
        <v>STR117-2024-Jul</v>
      </c>
      <c r="F2134" s="2" t="s">
        <v>1606</v>
      </c>
      <c r="G2134" s="2" t="str">
        <f>_xlfn.XLOOKUP(Table2[[#This Row],[Customer_ID]],Table3[Customer_ID],Table3[Customer Name],"Not Found")</f>
        <v>Bharathi Pandian</v>
      </c>
      <c r="H2134" s="2" t="str">
        <f>_xlfn.XLOOKUP(Table2[[#This Row],[Customer_ID]],Table3[Customer_ID],Table3[Gender],"Female")</f>
        <v>Female</v>
      </c>
      <c r="I2134" s="2" t="str">
        <f>_xlfn.XLOOKUP(Table2[[#This Row],[Customer_ID]],Table3[Customer_ID],Table3[City],"Missing Memebership")</f>
        <v>Salem</v>
      </c>
      <c r="J2134" s="2" t="str">
        <f>_xlfn.XLOOKUP(Table2[[#This Row],[Customer_ID]],Table3[Customer_ID],Table3[State],"Karnataka")</f>
        <v>Tamil Nadu</v>
      </c>
      <c r="K2134" s="2" t="str">
        <f>_xlfn.XLOOKUP(Table2[[#This Row],[Customer_ID]],Table3[Customer_ID],Table3[Membership],"Regular")</f>
        <v>Regular</v>
      </c>
      <c r="L2134" s="2" t="s">
        <v>469</v>
      </c>
      <c r="M2134" s="2" t="str">
        <f>_xlfn.XLOOKUP(Table2[[#This Row],[Product_ID]],Table4[Product_ID],Table4[Product_Name],"Not Found")</f>
        <v>Ramraj Cotton Crop Top Pink</v>
      </c>
      <c r="N2134" s="2" t="str">
        <f>_xlfn.XLOOKUP(Table2[[#This Row],[Product_ID]],Table4[Product_ID],Table4[Category],"Not Found")</f>
        <v>Women Tops</v>
      </c>
      <c r="O2134" s="2" t="str">
        <f>_xlfn.XLOOKUP(Table2[[#This Row],[Product_ID]],Table4[Product_ID],Table4[Subcategory],"Not Found")</f>
        <v>Crop Top</v>
      </c>
      <c r="P2134" s="2" t="str">
        <f>_xlfn.XLOOKUP(Table2[[#This Row],[Product_ID]],Table4[Product_ID],Table4[Brand],"Missing Brand")</f>
        <v>Ramraj Cotton</v>
      </c>
      <c r="Q2134" s="2" t="s">
        <v>695</v>
      </c>
      <c r="R2134" s="2" t="str">
        <f>_xlfn.XLOOKUP(Table2[[#This Row],[Store_ID]],Table6[Store_ID],Table6[Store Name],"Not Found")</f>
        <v>TrendMart Tirunelveli Flagship</v>
      </c>
      <c r="S2134" s="2">
        <f>_xlfn.XLOOKUP(Table2[[#This Row],[Store_ID]],Table6[Store_ID],Table6[Monthly Target],"Missing Target")</f>
        <v>1500000</v>
      </c>
      <c r="T2134" s="2" t="str">
        <f>_xlfn.XLOOKUP(Table2[[#This Row],[Store_ID]],Table6[Store_ID],Table6[Region],"Not Found")</f>
        <v>South Zone 1</v>
      </c>
      <c r="U2134" s="2" t="s">
        <v>263</v>
      </c>
      <c r="V2134" s="2" t="str">
        <f>_xlfn.XLOOKUP(Table2[[#This Row],[Employee_ID]],Table5[Employee_ID],Table5[Employee Name],"Not Found")</f>
        <v>Sathish Sundaram</v>
      </c>
      <c r="W2134" s="2">
        <v>2</v>
      </c>
      <c r="X2134" s="2">
        <v>840.34</v>
      </c>
      <c r="Y2134" s="2">
        <v>10</v>
      </c>
      <c r="Z2134" s="2">
        <v>168.07</v>
      </c>
      <c r="AA2134" s="2">
        <v>5</v>
      </c>
      <c r="AB2134" s="2">
        <v>75.63</v>
      </c>
      <c r="AC2134" s="2">
        <v>1588.24</v>
      </c>
      <c r="AD2134" s="2">
        <v>1259.44</v>
      </c>
      <c r="AE2134" s="2">
        <f t="shared" si="71"/>
        <v>253.16999999999996</v>
      </c>
      <c r="AF2134" s="2" t="s">
        <v>69</v>
      </c>
      <c r="AG2134" s="42">
        <f>IFERROR(Table2[[#This Row],[Profit]]/Table2[[#This Row],[Sales Amount]],0)</f>
        <v>0.15940286102855988</v>
      </c>
      <c r="AH2134" s="2" t="str">
        <f>TRIM(Table2[[#This Row],[Payment Modee]])</f>
        <v>Cash</v>
      </c>
      <c r="AI2134" s="2" t="s">
        <v>26</v>
      </c>
      <c r="AJ2134" s="2" t="s">
        <v>27</v>
      </c>
      <c r="AK2134" s="2" t="s">
        <v>1962</v>
      </c>
      <c r="AL2134" s="16" t="str">
        <f>IF(HOUR(Table2[[#This Row],[Order Time]])&lt;12,"Morning",IF(HOUR(Table2[[#This Row],[Order Time]])&lt;17,"Afternoon",IF(HOUR(Table2[[#This Row],[Order Time]])&lt;21,"Evening","Night")))</f>
        <v>Afternoon</v>
      </c>
      <c r="AM2134" s="16" t="s">
        <v>29</v>
      </c>
    </row>
    <row r="2135" spans="1:39" x14ac:dyDescent="0.25">
      <c r="A2135" s="13" t="s">
        <v>4011</v>
      </c>
      <c r="B2135" s="4">
        <v>45611</v>
      </c>
      <c r="C2135" s="2">
        <f>YEAR(Table2[[#This Row],[Invoice Date]])</f>
        <v>2024</v>
      </c>
      <c r="D2135" s="2" t="str">
        <f>TEXT(Table2[[#This Row],[Invoice Date]],"mmm")</f>
        <v>Nov</v>
      </c>
      <c r="E2135" s="2" t="str">
        <f>Table2[[#This Row],[Store_ID]]&amp;"-"&amp;Table2[[#This Row],[Year]]&amp;"-"&amp;Table2[[#This Row],[Month]]</f>
        <v>STR056-2024-Nov</v>
      </c>
      <c r="F2135" s="2" t="s">
        <v>913</v>
      </c>
      <c r="G2135" s="2" t="str">
        <f>_xlfn.XLOOKUP(Table2[[#This Row],[Customer_ID]],Table3[Customer_ID],Table3[Customer Name],"Not Found")</f>
        <v>Bhagya Sharma</v>
      </c>
      <c r="H2135" s="2" t="str">
        <f>_xlfn.XLOOKUP(Table2[[#This Row],[Customer_ID]],Table3[Customer_ID],Table3[Gender],"Female")</f>
        <v>Female</v>
      </c>
      <c r="I2135" s="2" t="str">
        <f>_xlfn.XLOOKUP(Table2[[#This Row],[Customer_ID]],Table3[Customer_ID],Table3[City],"Missing Memebership")</f>
        <v>Nellore</v>
      </c>
      <c r="J2135" s="2" t="str">
        <f>_xlfn.XLOOKUP(Table2[[#This Row],[Customer_ID]],Table3[Customer_ID],Table3[State],"Karnataka")</f>
        <v>Andhra Pradesh</v>
      </c>
      <c r="K2135" s="2" t="str">
        <f>_xlfn.XLOOKUP(Table2[[#This Row],[Customer_ID]],Table3[Customer_ID],Table3[Membership],"Regular")</f>
        <v>Gold</v>
      </c>
      <c r="L2135" s="2" t="s">
        <v>306</v>
      </c>
      <c r="M2135" s="2" t="str">
        <f>_xlfn.XLOOKUP(Table2[[#This Row],[Product_ID]],Table4[Product_ID],Table4[Product_Name],"Not Found")</f>
        <v>Raymond Slim Fit Beige</v>
      </c>
      <c r="N2135" s="2" t="str">
        <f>_xlfn.XLOOKUP(Table2[[#This Row],[Product_ID]],Table4[Product_ID],Table4[Category],"Not Found")</f>
        <v>Men Jeans</v>
      </c>
      <c r="O2135" s="2" t="str">
        <f>_xlfn.XLOOKUP(Table2[[#This Row],[Product_ID]],Table4[Product_ID],Table4[Subcategory],"Not Found")</f>
        <v>Slim Fit</v>
      </c>
      <c r="P2135" s="2" t="str">
        <f>_xlfn.XLOOKUP(Table2[[#This Row],[Product_ID]],Table4[Product_ID],Table4[Brand],"Missing Brand")</f>
        <v>Raymond</v>
      </c>
      <c r="Q2135" s="2" t="s">
        <v>474</v>
      </c>
      <c r="R2135" s="2" t="str">
        <f>_xlfn.XLOOKUP(Table2[[#This Row],[Store_ID]],Table6[Store_ID],Table6[Store Name],"Not Found")</f>
        <v>TrendMart Nizamabad Standard</v>
      </c>
      <c r="S2135" s="2">
        <f>_xlfn.XLOOKUP(Table2[[#This Row],[Store_ID]],Table6[Store_ID],Table6[Monthly Target],"Missing Target")</f>
        <v>1200000</v>
      </c>
      <c r="T2135" s="2" t="str">
        <f>_xlfn.XLOOKUP(Table2[[#This Row],[Store_ID]],Table6[Store_ID],Table6[Region],"Not Found")</f>
        <v>South Zone 2</v>
      </c>
      <c r="U2135" s="2" t="s">
        <v>43</v>
      </c>
      <c r="V2135" s="2" t="str">
        <f>_xlfn.XLOOKUP(Table2[[#This Row],[Employee_ID]],Table5[Employee_ID],Table5[Employee Name],"Not Found")</f>
        <v>Meena Krishnan</v>
      </c>
      <c r="W2135" s="2">
        <v>2</v>
      </c>
      <c r="X2135" s="2">
        <v>1073.6099999999999</v>
      </c>
      <c r="Y2135" s="2">
        <v>25</v>
      </c>
      <c r="Z2135" s="2">
        <v>536.79999999999995</v>
      </c>
      <c r="AA2135" s="2">
        <v>12</v>
      </c>
      <c r="AB2135" s="2">
        <v>193.25</v>
      </c>
      <c r="AC2135" s="2">
        <v>1803.67</v>
      </c>
      <c r="AD2135" s="2">
        <v>1732.12</v>
      </c>
      <c r="AE2135" s="2">
        <f t="shared" si="71"/>
        <v>-121.69999999999982</v>
      </c>
      <c r="AF2135" s="2" t="s">
        <v>25</v>
      </c>
      <c r="AG2135" s="42">
        <f>IFERROR(Table2[[#This Row],[Profit]]/Table2[[#This Row],[Sales Amount]],0)</f>
        <v>-6.7473540059988693E-2</v>
      </c>
      <c r="AH2135" s="2" t="str">
        <f>TRIM(Table2[[#This Row],[Payment Modee]])</f>
        <v>UPI</v>
      </c>
      <c r="AI2135" s="2" t="s">
        <v>26</v>
      </c>
      <c r="AJ2135" s="2" t="s">
        <v>27</v>
      </c>
      <c r="AK2135" s="2" t="s">
        <v>1016</v>
      </c>
      <c r="AL2135" s="16" t="str">
        <f>IF(HOUR(Table2[[#This Row],[Order Time]])&lt;12,"Morning",IF(HOUR(Table2[[#This Row],[Order Time]])&lt;17,"Afternoon",IF(HOUR(Table2[[#This Row],[Order Time]])&lt;21,"Evening","Night")))</f>
        <v>Afternoon</v>
      </c>
      <c r="AM2135" s="16" t="s">
        <v>29</v>
      </c>
    </row>
    <row r="2136" spans="1:39" x14ac:dyDescent="0.25">
      <c r="A2136" s="13" t="s">
        <v>4012</v>
      </c>
      <c r="B2136" s="4">
        <v>45585</v>
      </c>
      <c r="C2136" s="2">
        <f>YEAR(Table2[[#This Row],[Invoice Date]])</f>
        <v>2024</v>
      </c>
      <c r="D2136" s="2" t="str">
        <f>TEXT(Table2[[#This Row],[Invoice Date]],"mmm")</f>
        <v>Oct</v>
      </c>
      <c r="E2136" s="2" t="str">
        <f>Table2[[#This Row],[Store_ID]]&amp;"-"&amp;Table2[[#This Row],[Year]]&amp;"-"&amp;Table2[[#This Row],[Month]]</f>
        <v>STR055-2024-Oct</v>
      </c>
      <c r="F2136" s="2" t="s">
        <v>3769</v>
      </c>
      <c r="G2136" s="2" t="str">
        <f>_xlfn.XLOOKUP(Table2[[#This Row],[Customer_ID]],Table3[Customer_ID],Table3[Customer Name],"Not Found")</f>
        <v>Jagan Gopalakrishnan</v>
      </c>
      <c r="H2136" s="2" t="str">
        <f>_xlfn.XLOOKUP(Table2[[#This Row],[Customer_ID]],Table3[Customer_ID],Table3[Gender],"Female")</f>
        <v>Male</v>
      </c>
      <c r="I2136" s="2" t="str">
        <f>_xlfn.XLOOKUP(Table2[[#This Row],[Customer_ID]],Table3[Customer_ID],Table3[City],"Missing Memebership")</f>
        <v>Bengaluru</v>
      </c>
      <c r="J2136" s="2" t="str">
        <f>_xlfn.XLOOKUP(Table2[[#This Row],[Customer_ID]],Table3[Customer_ID],Table3[State],"Karnataka")</f>
        <v>Karnataka</v>
      </c>
      <c r="K2136" s="2" t="str">
        <f>_xlfn.XLOOKUP(Table2[[#This Row],[Customer_ID]],Table3[Customer_ID],Table3[Membership],"Regular")</f>
        <v>Silver</v>
      </c>
      <c r="L2136" s="2" t="s">
        <v>2732</v>
      </c>
      <c r="M2136" s="2" t="str">
        <f>_xlfn.XLOOKUP(Table2[[#This Row],[Product_ID]],Table4[Product_ID],Table4[Product_Name],"Not Found")</f>
        <v>Arrow Formal Trouser Brown</v>
      </c>
      <c r="N2136" s="2" t="str">
        <f>_xlfn.XLOOKUP(Table2[[#This Row],[Product_ID]],Table4[Product_ID],Table4[Category],"Not Found")</f>
        <v>Men Trousers</v>
      </c>
      <c r="O2136" s="2" t="str">
        <f>_xlfn.XLOOKUP(Table2[[#This Row],[Product_ID]],Table4[Product_ID],Table4[Subcategory],"Not Found")</f>
        <v>Formal Trouser</v>
      </c>
      <c r="P2136" s="2" t="str">
        <f>_xlfn.XLOOKUP(Table2[[#This Row],[Product_ID]],Table4[Product_ID],Table4[Brand],"Missing Brand")</f>
        <v>Arrow</v>
      </c>
      <c r="Q2136" s="2" t="s">
        <v>390</v>
      </c>
      <c r="R2136" s="2" t="str">
        <f>_xlfn.XLOOKUP(Table2[[#This Row],[Store_ID]],Table6[Store_ID],Table6[Store Name],"Not Found")</f>
        <v>TrendMart Nellore High Street</v>
      </c>
      <c r="S2136" s="2">
        <f>_xlfn.XLOOKUP(Table2[[#This Row],[Store_ID]],Table6[Store_ID],Table6[Monthly Target],"Missing Target")</f>
        <v>1500000</v>
      </c>
      <c r="T2136" s="2" t="str">
        <f>_xlfn.XLOOKUP(Table2[[#This Row],[Store_ID]],Table6[Store_ID],Table6[Region],"Not Found")</f>
        <v>South Zone 3</v>
      </c>
      <c r="U2136" s="2" t="s">
        <v>62</v>
      </c>
      <c r="V2136" s="2" t="str">
        <f>_xlfn.XLOOKUP(Table2[[#This Row],[Employee_ID]],Table5[Employee_ID],Table5[Employee Name],"Not Found")</f>
        <v>Rahul Krishnan</v>
      </c>
      <c r="W2136" s="2">
        <v>3</v>
      </c>
      <c r="X2136" s="2">
        <v>1292.8399999999999</v>
      </c>
      <c r="Y2136" s="2">
        <v>0</v>
      </c>
      <c r="Z2136" s="2">
        <v>0</v>
      </c>
      <c r="AA2136" s="2">
        <v>12</v>
      </c>
      <c r="AB2136" s="2">
        <v>465.42</v>
      </c>
      <c r="AC2136" s="2">
        <v>4343.9399999999996</v>
      </c>
      <c r="AD2136" s="2">
        <v>2395.38</v>
      </c>
      <c r="AE2136" s="2">
        <f t="shared" si="71"/>
        <v>1483.1399999999994</v>
      </c>
      <c r="AF2136" s="2" t="s">
        <v>119</v>
      </c>
      <c r="AG2136" s="42">
        <f>IFERROR(Table2[[#This Row],[Profit]]/Table2[[#This Row],[Sales Amount]],0)</f>
        <v>0.34142736778132282</v>
      </c>
      <c r="AH2136" s="2" t="str">
        <f>TRIM(Table2[[#This Row],[Payment Modee]])</f>
        <v>Net Banking</v>
      </c>
      <c r="AI2136" s="2" t="s">
        <v>36</v>
      </c>
      <c r="AJ2136" s="2" t="s">
        <v>27</v>
      </c>
      <c r="AK2136" s="2" t="s">
        <v>1950</v>
      </c>
      <c r="AL2136" s="16" t="str">
        <f>IF(HOUR(Table2[[#This Row],[Order Time]])&lt;12,"Morning",IF(HOUR(Table2[[#This Row],[Order Time]])&lt;17,"Afternoon",IF(HOUR(Table2[[#This Row],[Order Time]])&lt;21,"Evening","Night")))</f>
        <v>Night</v>
      </c>
      <c r="AM2136" s="16" t="s">
        <v>38</v>
      </c>
    </row>
    <row r="2137" spans="1:39" x14ac:dyDescent="0.25">
      <c r="A2137" s="13" t="s">
        <v>4013</v>
      </c>
      <c r="B2137" s="4">
        <v>45397</v>
      </c>
      <c r="C2137" s="2">
        <f>YEAR(Table2[[#This Row],[Invoice Date]])</f>
        <v>2024</v>
      </c>
      <c r="D2137" s="2" t="str">
        <f>TEXT(Table2[[#This Row],[Invoice Date]],"mmm")</f>
        <v>Apr</v>
      </c>
      <c r="E2137" s="2" t="str">
        <f>Table2[[#This Row],[Store_ID]]&amp;"-"&amp;Table2[[#This Row],[Year]]&amp;"-"&amp;Table2[[#This Row],[Month]]</f>
        <v>STR055-2024-Apr</v>
      </c>
      <c r="F2137" s="2" t="s">
        <v>3217</v>
      </c>
      <c r="G2137" s="2" t="str">
        <f>_xlfn.XLOOKUP(Table2[[#This Row],[Customer_ID]],Table3[Customer_ID],Table3[Customer Name],"Not Found")</f>
        <v>Sunita Gopalakrishnan</v>
      </c>
      <c r="H2137" s="2" t="str">
        <f>_xlfn.XLOOKUP(Table2[[#This Row],[Customer_ID]],Table3[Customer_ID],Table3[Gender],"Female")</f>
        <v>Female</v>
      </c>
      <c r="I2137" s="2" t="str">
        <f>_xlfn.XLOOKUP(Table2[[#This Row],[Customer_ID]],Table3[Customer_ID],Table3[City],"Missing Memebership")</f>
        <v>Warangal</v>
      </c>
      <c r="J2137" s="2" t="str">
        <f>_xlfn.XLOOKUP(Table2[[#This Row],[Customer_ID]],Table3[Customer_ID],Table3[State],"Karnataka")</f>
        <v>Telangana</v>
      </c>
      <c r="K2137" s="2" t="str">
        <f>_xlfn.XLOOKUP(Table2[[#This Row],[Customer_ID]],Table3[Customer_ID],Table3[Membership],"Regular")</f>
        <v>Silver</v>
      </c>
      <c r="L2137" s="2" t="s">
        <v>47</v>
      </c>
      <c r="M2137" s="2" t="str">
        <f>_xlfn.XLOOKUP(Table2[[#This Row],[Product_ID]],Table4[Product_ID],Table4[Product_Name],"Not Found")</f>
        <v>Max Fashion Printed Saree Brown</v>
      </c>
      <c r="N2137" s="2" t="str">
        <f>_xlfn.XLOOKUP(Table2[[#This Row],[Product_ID]],Table4[Product_ID],Table4[Category],"Not Found")</f>
        <v>Women Sarees</v>
      </c>
      <c r="O2137" s="2" t="str">
        <f>_xlfn.XLOOKUP(Table2[[#This Row],[Product_ID]],Table4[Product_ID],Table4[Subcategory],"Not Found")</f>
        <v>Printed Saree</v>
      </c>
      <c r="P2137" s="2" t="str">
        <f>_xlfn.XLOOKUP(Table2[[#This Row],[Product_ID]],Table4[Product_ID],Table4[Brand],"Missing Brand")</f>
        <v>Max Fashion</v>
      </c>
      <c r="Q2137" s="2" t="s">
        <v>390</v>
      </c>
      <c r="R2137" s="2" t="str">
        <f>_xlfn.XLOOKUP(Table2[[#This Row],[Store_ID]],Table6[Store_ID],Table6[Store Name],"Not Found")</f>
        <v>TrendMart Nellore High Street</v>
      </c>
      <c r="S2137" s="2">
        <f>_xlfn.XLOOKUP(Table2[[#This Row],[Store_ID]],Table6[Store_ID],Table6[Monthly Target],"Missing Target")</f>
        <v>1500000</v>
      </c>
      <c r="T2137" s="2" t="str">
        <f>_xlfn.XLOOKUP(Table2[[#This Row],[Store_ID]],Table6[Store_ID],Table6[Region],"Not Found")</f>
        <v>South Zone 3</v>
      </c>
      <c r="U2137" s="2" t="s">
        <v>417</v>
      </c>
      <c r="V2137" s="2" t="str">
        <f>_xlfn.XLOOKUP(Table2[[#This Row],[Employee_ID]],Table5[Employee_ID],Table5[Employee Name],"Not Found")</f>
        <v>Arjun Krishnan</v>
      </c>
      <c r="W2137" s="2">
        <v>1</v>
      </c>
      <c r="X2137" s="2">
        <v>4716.7</v>
      </c>
      <c r="Y2137" s="2">
        <v>20</v>
      </c>
      <c r="Z2137" s="2">
        <v>943.34</v>
      </c>
      <c r="AA2137" s="2">
        <v>12</v>
      </c>
      <c r="AB2137" s="2">
        <v>452.8</v>
      </c>
      <c r="AC2137" s="2">
        <v>4226.16</v>
      </c>
      <c r="AD2137" s="2">
        <v>3370.8</v>
      </c>
      <c r="AE2137" s="2">
        <f t="shared" si="71"/>
        <v>402.55999999999966</v>
      </c>
      <c r="AF2137" s="2" t="s">
        <v>35</v>
      </c>
      <c r="AG2137" s="42">
        <f>IFERROR(Table2[[#This Row],[Profit]]/Table2[[#This Row],[Sales Amount]],0)</f>
        <v>9.5254320707214041E-2</v>
      </c>
      <c r="AH2137" s="2" t="str">
        <f>TRIM(Table2[[#This Row],[Payment Modee]])</f>
        <v>Debit Card</v>
      </c>
      <c r="AI2137" s="2" t="s">
        <v>26</v>
      </c>
      <c r="AJ2137" s="2" t="s">
        <v>27</v>
      </c>
      <c r="AK2137" s="2" t="s">
        <v>495</v>
      </c>
      <c r="AL2137" s="16" t="str">
        <f>IF(HOUR(Table2[[#This Row],[Order Time]])&lt;12,"Morning",IF(HOUR(Table2[[#This Row],[Order Time]])&lt;17,"Afternoon",IF(HOUR(Table2[[#This Row],[Order Time]])&lt;21,"Evening","Night")))</f>
        <v>Afternoon</v>
      </c>
      <c r="AM2137" s="16" t="s">
        <v>29</v>
      </c>
    </row>
    <row r="2138" spans="1:39" x14ac:dyDescent="0.25">
      <c r="A2138" s="13" t="s">
        <v>4014</v>
      </c>
      <c r="B2138" s="4">
        <v>45652</v>
      </c>
      <c r="C2138" s="2">
        <f>YEAR(Table2[[#This Row],[Invoice Date]])</f>
        <v>2024</v>
      </c>
      <c r="D2138" s="2" t="str">
        <f>TEXT(Table2[[#This Row],[Invoice Date]],"mmm")</f>
        <v>Dec</v>
      </c>
      <c r="E2138" s="2" t="str">
        <f>Table2[[#This Row],[Store_ID]]&amp;"-"&amp;Table2[[#This Row],[Year]]&amp;"-"&amp;Table2[[#This Row],[Month]]</f>
        <v>STR059-2024-Dec</v>
      </c>
      <c r="F2138" s="2" t="s">
        <v>2153</v>
      </c>
      <c r="G2138" s="2" t="str">
        <f>_xlfn.XLOOKUP(Table2[[#This Row],[Customer_ID]],Table3[Customer_ID],Table3[Customer Name],"Not Found")</f>
        <v>Venkat Naidu</v>
      </c>
      <c r="H2138" s="2" t="str">
        <f>_xlfn.XLOOKUP(Table2[[#This Row],[Customer_ID]],Table3[Customer_ID],Table3[Gender],"Female")</f>
        <v>Male</v>
      </c>
      <c r="I2138" s="2" t="str">
        <f>_xlfn.XLOOKUP(Table2[[#This Row],[Customer_ID]],Table3[Customer_ID],Table3[City],"Missing Memebership")</f>
        <v>Tirunelveli</v>
      </c>
      <c r="J2138" s="2" t="str">
        <f>_xlfn.XLOOKUP(Table2[[#This Row],[Customer_ID]],Table3[Customer_ID],Table3[State],"Karnataka")</f>
        <v>Tamil Nadu</v>
      </c>
      <c r="K2138" s="2" t="str">
        <f>_xlfn.XLOOKUP(Table2[[#This Row],[Customer_ID]],Table3[Customer_ID],Table3[Membership],"Regular")</f>
        <v>Silver</v>
      </c>
      <c r="L2138" s="2" t="s">
        <v>515</v>
      </c>
      <c r="M2138" s="2" t="str">
        <f>_xlfn.XLOOKUP(Table2[[#This Row],[Product_ID]],Table4[Product_ID],Table4[Product_Name],"Not Found")</f>
        <v>Global Desi Earrings Green</v>
      </c>
      <c r="N2138" s="2" t="str">
        <f>_xlfn.XLOOKUP(Table2[[#This Row],[Product_ID]],Table4[Product_ID],Table4[Category],"Not Found")</f>
        <v>Jewellery</v>
      </c>
      <c r="O2138" s="2" t="str">
        <f>_xlfn.XLOOKUP(Table2[[#This Row],[Product_ID]],Table4[Product_ID],Table4[Subcategory],"Not Found")</f>
        <v>Earrings</v>
      </c>
      <c r="P2138" s="2" t="str">
        <f>_xlfn.XLOOKUP(Table2[[#This Row],[Product_ID]],Table4[Product_ID],Table4[Brand],"Missing Brand")</f>
        <v>Global Desi</v>
      </c>
      <c r="Q2138" s="2" t="s">
        <v>748</v>
      </c>
      <c r="R2138" s="2" t="str">
        <f>_xlfn.XLOOKUP(Table2[[#This Row],[Store_ID]],Table6[Store_ID],Table6[Store Name],"Not Found")</f>
        <v>TrendMart Bengaluru Mall Kiosk</v>
      </c>
      <c r="S2138" s="2">
        <f>_xlfn.XLOOKUP(Table2[[#This Row],[Store_ID]],Table6[Store_ID],Table6[Monthly Target],"Missing Target")</f>
        <v>1500000</v>
      </c>
      <c r="T2138" s="2" t="str">
        <f>_xlfn.XLOOKUP(Table2[[#This Row],[Store_ID]],Table6[Store_ID],Table6[Region],"Not Found")</f>
        <v>South Zone 2</v>
      </c>
      <c r="U2138" s="2" t="s">
        <v>147</v>
      </c>
      <c r="V2138" s="2" t="str">
        <f>_xlfn.XLOOKUP(Table2[[#This Row],[Employee_ID]],Table5[Employee_ID],Table5[Employee Name],"Not Found")</f>
        <v>Logesh Gopalakrishnan</v>
      </c>
      <c r="W2138" s="2">
        <v>2</v>
      </c>
      <c r="X2138" s="2">
        <v>6737.28</v>
      </c>
      <c r="Y2138" s="2">
        <v>30</v>
      </c>
      <c r="Z2138" s="2">
        <v>4042.37</v>
      </c>
      <c r="AA2138" s="2">
        <v>3</v>
      </c>
      <c r="AB2138" s="2">
        <v>282.97000000000003</v>
      </c>
      <c r="AC2138" s="2">
        <v>9715.16</v>
      </c>
      <c r="AD2138" s="2">
        <v>9734.42</v>
      </c>
      <c r="AE2138" s="2">
        <f t="shared" si="71"/>
        <v>-302.23000000000025</v>
      </c>
      <c r="AF2138" s="2" t="s">
        <v>136</v>
      </c>
      <c r="AG2138" s="42">
        <f>IFERROR(Table2[[#This Row],[Profit]]/Table2[[#This Row],[Sales Amount]],0)</f>
        <v>-3.1109111944630893E-2</v>
      </c>
      <c r="AH2138" s="2" t="str">
        <f>TRIM(Table2[[#This Row],[Payment Modee]])</f>
        <v>EMI</v>
      </c>
      <c r="AI2138" s="2" t="s">
        <v>36</v>
      </c>
      <c r="AJ2138" s="2" t="s">
        <v>197</v>
      </c>
      <c r="AK2138" s="2" t="s">
        <v>613</v>
      </c>
      <c r="AL2138" s="16" t="str">
        <f>IF(HOUR(Table2[[#This Row],[Order Time]])&lt;12,"Morning",IF(HOUR(Table2[[#This Row],[Order Time]])&lt;17,"Afternoon",IF(HOUR(Table2[[#This Row],[Order Time]])&lt;21,"Evening","Night")))</f>
        <v>Afternoon</v>
      </c>
      <c r="AM2138" s="16" t="s">
        <v>29</v>
      </c>
    </row>
    <row r="2139" spans="1:39" x14ac:dyDescent="0.25">
      <c r="A2139" s="13" t="s">
        <v>4015</v>
      </c>
      <c r="B2139" s="4">
        <v>45570</v>
      </c>
      <c r="C2139" s="2">
        <f>YEAR(Table2[[#This Row],[Invoice Date]])</f>
        <v>2024</v>
      </c>
      <c r="D2139" s="2" t="str">
        <f>TEXT(Table2[[#This Row],[Invoice Date]],"mmm")</f>
        <v>Oct</v>
      </c>
      <c r="E2139" s="2" t="str">
        <f>Table2[[#This Row],[Store_ID]]&amp;"-"&amp;Table2[[#This Row],[Year]]&amp;"-"&amp;Table2[[#This Row],[Month]]</f>
        <v>STR068-2024-Oct</v>
      </c>
      <c r="F2139" s="2" t="s">
        <v>3795</v>
      </c>
      <c r="G2139" s="2" t="str">
        <f>_xlfn.XLOOKUP(Table2[[#This Row],[Customer_ID]],Table3[Customer_ID],Table3[Customer Name],"Not Found")</f>
        <v>Divya Sharma</v>
      </c>
      <c r="H2139" s="2" t="str">
        <f>_xlfn.XLOOKUP(Table2[[#This Row],[Customer_ID]],Table3[Customer_ID],Table3[Gender],"Female")</f>
        <v>Female</v>
      </c>
      <c r="I2139" s="2" t="str">
        <f>_xlfn.XLOOKUP(Table2[[#This Row],[Customer_ID]],Table3[Customer_ID],Table3[City],"Missing Memebership")</f>
        <v>Nizamabad</v>
      </c>
      <c r="J2139" s="2" t="str">
        <f>_xlfn.XLOOKUP(Table2[[#This Row],[Customer_ID]],Table3[Customer_ID],Table3[State],"Karnataka")</f>
        <v>Telangana</v>
      </c>
      <c r="K2139" s="2" t="str">
        <f>_xlfn.XLOOKUP(Table2[[#This Row],[Customer_ID]],Table3[Customer_ID],Table3[Membership],"Regular")</f>
        <v>Silver</v>
      </c>
      <c r="L2139" s="2" t="s">
        <v>1109</v>
      </c>
      <c r="M2139" s="2" t="str">
        <f>_xlfn.XLOOKUP(Table2[[#This Row],[Product_ID]],Table4[Product_ID],Table4[Product_Name],"Not Found")</f>
        <v>Biba Formal Shoes Brown</v>
      </c>
      <c r="N2139" s="2" t="str">
        <f>_xlfn.XLOOKUP(Table2[[#This Row],[Product_ID]],Table4[Product_ID],Table4[Category],"Not Found")</f>
        <v>Footwear</v>
      </c>
      <c r="O2139" s="2" t="str">
        <f>_xlfn.XLOOKUP(Table2[[#This Row],[Product_ID]],Table4[Product_ID],Table4[Subcategory],"Not Found")</f>
        <v>Formal Shoes</v>
      </c>
      <c r="P2139" s="2" t="str">
        <f>_xlfn.XLOOKUP(Table2[[#This Row],[Product_ID]],Table4[Product_ID],Table4[Brand],"Missing Brand")</f>
        <v>Biba</v>
      </c>
      <c r="Q2139" s="2" t="s">
        <v>97</v>
      </c>
      <c r="R2139" s="2" t="str">
        <f>_xlfn.XLOOKUP(Table2[[#This Row],[Store_ID]],Table6[Store_ID],Table6[Store Name],"Not Found")</f>
        <v>TrendMart Madurai Mall Kiosk</v>
      </c>
      <c r="S2139" s="2">
        <f>_xlfn.XLOOKUP(Table2[[#This Row],[Store_ID]],Table6[Store_ID],Table6[Monthly Target],"Missing Target")</f>
        <v>2000000</v>
      </c>
      <c r="T2139" s="2" t="str">
        <f>_xlfn.XLOOKUP(Table2[[#This Row],[Store_ID]],Table6[Store_ID],Table6[Region],"Not Found")</f>
        <v>South Zone 1</v>
      </c>
      <c r="U2139" s="2" t="s">
        <v>294</v>
      </c>
      <c r="V2139" s="2" t="str">
        <f>_xlfn.XLOOKUP(Table2[[#This Row],[Employee_ID]],Table5[Employee_ID],Table5[Employee Name],"Not Found")</f>
        <v>Chitra Chettiar</v>
      </c>
      <c r="W2139" s="2">
        <v>2</v>
      </c>
      <c r="X2139" s="2">
        <v>2544.13</v>
      </c>
      <c r="Y2139" s="2">
        <v>15</v>
      </c>
      <c r="Z2139" s="2">
        <v>763.24</v>
      </c>
      <c r="AA2139" s="2">
        <v>12</v>
      </c>
      <c r="AB2139" s="2">
        <v>519</v>
      </c>
      <c r="AC2139" s="2">
        <v>4844.0200000000004</v>
      </c>
      <c r="AD2139" s="2">
        <v>2864.02</v>
      </c>
      <c r="AE2139" s="2">
        <f t="shared" si="71"/>
        <v>1461.0000000000005</v>
      </c>
      <c r="AF2139" s="2" t="s">
        <v>25</v>
      </c>
      <c r="AG2139" s="42">
        <f>IFERROR(Table2[[#This Row],[Profit]]/Table2[[#This Row],[Sales Amount]],0)</f>
        <v>0.30160899418251791</v>
      </c>
      <c r="AH2139" s="2" t="str">
        <f>TRIM(Table2[[#This Row],[Payment Modee]])</f>
        <v>UPI</v>
      </c>
      <c r="AI2139" s="2" t="s">
        <v>26</v>
      </c>
      <c r="AJ2139" s="2" t="s">
        <v>27</v>
      </c>
      <c r="AK2139" s="2" t="s">
        <v>1467</v>
      </c>
      <c r="AL2139" s="16" t="str">
        <f>IF(HOUR(Table2[[#This Row],[Order Time]])&lt;12,"Morning",IF(HOUR(Table2[[#This Row],[Order Time]])&lt;17,"Afternoon",IF(HOUR(Table2[[#This Row],[Order Time]])&lt;21,"Evening","Night")))</f>
        <v>Morning</v>
      </c>
      <c r="AM2139" s="16" t="s">
        <v>38</v>
      </c>
    </row>
    <row r="2140" spans="1:39" x14ac:dyDescent="0.25">
      <c r="A2140" s="13" t="s">
        <v>4016</v>
      </c>
      <c r="B2140" s="4">
        <v>45598</v>
      </c>
      <c r="C2140" s="2">
        <f>YEAR(Table2[[#This Row],[Invoice Date]])</f>
        <v>2024</v>
      </c>
      <c r="D2140" s="2" t="str">
        <f>TEXT(Table2[[#This Row],[Invoice Date]],"mmm")</f>
        <v>Nov</v>
      </c>
      <c r="E2140" s="2" t="str">
        <f>Table2[[#This Row],[Store_ID]]&amp;"-"&amp;Table2[[#This Row],[Year]]&amp;"-"&amp;Table2[[#This Row],[Month]]</f>
        <v>STR090-2024-Nov</v>
      </c>
      <c r="F2140" s="2" t="s">
        <v>3842</v>
      </c>
      <c r="G2140" s="2" t="str">
        <f>_xlfn.XLOOKUP(Table2[[#This Row],[Customer_ID]],Table3[Customer_ID],Table3[Customer Name],"Not Found")</f>
        <v>Ganapathy Murthy</v>
      </c>
      <c r="H2140" s="2" t="str">
        <f>_xlfn.XLOOKUP(Table2[[#This Row],[Customer_ID]],Table3[Customer_ID],Table3[Gender],"Female")</f>
        <v>Male</v>
      </c>
      <c r="I2140" s="2" t="str">
        <f>_xlfn.XLOOKUP(Table2[[#This Row],[Customer_ID]],Table3[Customer_ID],Table3[City],"Missing Memebership")</f>
        <v>Thiruvananthapuram</v>
      </c>
      <c r="J2140" s="2" t="str">
        <f>_xlfn.XLOOKUP(Table2[[#This Row],[Customer_ID]],Table3[Customer_ID],Table3[State],"Karnataka")</f>
        <v>Kerala</v>
      </c>
      <c r="K2140" s="2" t="str">
        <f>_xlfn.XLOOKUP(Table2[[#This Row],[Customer_ID]],Table3[Customer_ID],Table3[Membership],"Regular")</f>
        <v>Platinum</v>
      </c>
      <c r="L2140" s="2" t="s">
        <v>53</v>
      </c>
      <c r="M2140" s="2" t="str">
        <f>_xlfn.XLOOKUP(Table2[[#This Row],[Product_ID]],Table4[Product_ID],Table4[Product_Name],"Not Found")</f>
        <v>Reebok Printed Kurti Wine</v>
      </c>
      <c r="N2140" s="2" t="str">
        <f>_xlfn.XLOOKUP(Table2[[#This Row],[Product_ID]],Table4[Product_ID],Table4[Category],"Not Found")</f>
        <v>Women Kurtis</v>
      </c>
      <c r="O2140" s="2" t="str">
        <f>_xlfn.XLOOKUP(Table2[[#This Row],[Product_ID]],Table4[Product_ID],Table4[Subcategory],"Not Found")</f>
        <v>Printed Kurti</v>
      </c>
      <c r="P2140" s="2" t="str">
        <f>_xlfn.XLOOKUP(Table2[[#This Row],[Product_ID]],Table4[Product_ID],Table4[Brand],"Missing Brand")</f>
        <v>Reebok</v>
      </c>
      <c r="Q2140" s="2" t="s">
        <v>273</v>
      </c>
      <c r="R2140" s="2" t="str">
        <f>_xlfn.XLOOKUP(Table2[[#This Row],[Store_ID]],Table6[Store_ID],Table6[Store Name],"Not Found")</f>
        <v>TrendMart Kannur Outlet</v>
      </c>
      <c r="S2140" s="2">
        <f>_xlfn.XLOOKUP(Table2[[#This Row],[Store_ID]],Table6[Store_ID],Table6[Monthly Target],"Missing Target")</f>
        <v>2500000</v>
      </c>
      <c r="T2140" s="2" t="str">
        <f>_xlfn.XLOOKUP(Table2[[#This Row],[Store_ID]],Table6[Store_ID],Table6[Region],"Not Found")</f>
        <v>South Zone 1</v>
      </c>
      <c r="U2140" s="2" t="s">
        <v>321</v>
      </c>
      <c r="V2140" s="2" t="str">
        <f>_xlfn.XLOOKUP(Table2[[#This Row],[Employee_ID]],Table5[Employee_ID],Table5[Employee Name],"Not Found")</f>
        <v>Sunita Ramachandran</v>
      </c>
      <c r="W2140" s="2">
        <v>1</v>
      </c>
      <c r="X2140" s="2">
        <v>952.61</v>
      </c>
      <c r="Y2140" s="2">
        <v>0</v>
      </c>
      <c r="Z2140" s="2">
        <v>0</v>
      </c>
      <c r="AA2140" s="2">
        <v>5</v>
      </c>
      <c r="AB2140" s="2">
        <v>47.63</v>
      </c>
      <c r="AC2140" s="2">
        <v>1000.24</v>
      </c>
      <c r="AD2140" s="2">
        <v>539.76</v>
      </c>
      <c r="AE2140" s="2">
        <f t="shared" si="71"/>
        <v>412.85</v>
      </c>
      <c r="AF2140" s="2" t="s">
        <v>35</v>
      </c>
      <c r="AG2140" s="42">
        <f>IFERROR(Table2[[#This Row],[Profit]]/Table2[[#This Row],[Sales Amount]],0)</f>
        <v>0.41275093977445415</v>
      </c>
      <c r="AH2140" s="2" t="str">
        <f>TRIM(Table2[[#This Row],[Payment Modee]])</f>
        <v>Debit Card</v>
      </c>
      <c r="AI2140" s="2" t="s">
        <v>36</v>
      </c>
      <c r="AJ2140" s="2" t="s">
        <v>27</v>
      </c>
      <c r="AK2140" s="2" t="s">
        <v>1305</v>
      </c>
      <c r="AL2140" s="16" t="str">
        <f>IF(HOUR(Table2[[#This Row],[Order Time]])&lt;12,"Morning",IF(HOUR(Table2[[#This Row],[Order Time]])&lt;17,"Afternoon",IF(HOUR(Table2[[#This Row],[Order Time]])&lt;21,"Evening","Night")))</f>
        <v>Afternoon</v>
      </c>
      <c r="AM2140" s="16" t="s">
        <v>38</v>
      </c>
    </row>
    <row r="2141" spans="1:39" x14ac:dyDescent="0.25">
      <c r="A2141" s="13" t="s">
        <v>4017</v>
      </c>
      <c r="B2141" s="4">
        <v>45635</v>
      </c>
      <c r="C2141" s="2">
        <f>YEAR(Table2[[#This Row],[Invoice Date]])</f>
        <v>2024</v>
      </c>
      <c r="D2141" s="2" t="str">
        <f>TEXT(Table2[[#This Row],[Invoice Date]],"mmm")</f>
        <v>Dec</v>
      </c>
      <c r="E2141" s="2" t="str">
        <f>Table2[[#This Row],[Store_ID]]&amp;"-"&amp;Table2[[#This Row],[Year]]&amp;"-"&amp;Table2[[#This Row],[Month]]</f>
        <v>STR074-2024-Dec</v>
      </c>
      <c r="F2141" s="2" t="s">
        <v>926</v>
      </c>
      <c r="G2141" s="2" t="str">
        <f>_xlfn.XLOOKUP(Table2[[#This Row],[Customer_ID]],Table3[Customer_ID],Table3[Customer Name],"Not Found")</f>
        <v>Yamini Gowda</v>
      </c>
      <c r="H2141" s="2" t="str">
        <f>_xlfn.XLOOKUP(Table2[[#This Row],[Customer_ID]],Table3[Customer_ID],Table3[Gender],"Female")</f>
        <v>Female</v>
      </c>
      <c r="I2141" s="2" t="str">
        <f>_xlfn.XLOOKUP(Table2[[#This Row],[Customer_ID]],Table3[Customer_ID],Table3[City],"Missing Memebership")</f>
        <v>Karimnagar</v>
      </c>
      <c r="J2141" s="2" t="str">
        <f>_xlfn.XLOOKUP(Table2[[#This Row],[Customer_ID]],Table3[Customer_ID],Table3[State],"Karnataka")</f>
        <v>Telangana</v>
      </c>
      <c r="K2141" s="2" t="str">
        <f>_xlfn.XLOOKUP(Table2[[#This Row],[Customer_ID]],Table3[Customer_ID],Table3[Membership],"Regular")</f>
        <v>Regular</v>
      </c>
      <c r="L2141" s="2" t="s">
        <v>1243</v>
      </c>
      <c r="M2141" s="2" t="str">
        <f>_xlfn.XLOOKUP(Table2[[#This Row],[Product_ID]],Table4[Product_ID],Table4[Product_Name],"Not Found")</f>
        <v>Jack &amp; Jones Tunic Olive</v>
      </c>
      <c r="N2141" s="2" t="str">
        <f>_xlfn.XLOOKUP(Table2[[#This Row],[Product_ID]],Table4[Product_ID],Table4[Category],"Not Found")</f>
        <v>Women Tops</v>
      </c>
      <c r="O2141" s="2" t="str">
        <f>_xlfn.XLOOKUP(Table2[[#This Row],[Product_ID]],Table4[Product_ID],Table4[Subcategory],"Not Found")</f>
        <v>Tunic</v>
      </c>
      <c r="P2141" s="2" t="str">
        <f>_xlfn.XLOOKUP(Table2[[#This Row],[Product_ID]],Table4[Product_ID],Table4[Brand],"Missing Brand")</f>
        <v>Jack &amp; Jones</v>
      </c>
      <c r="Q2141" s="2" t="s">
        <v>61</v>
      </c>
      <c r="R2141" s="2" t="str">
        <f>_xlfn.XLOOKUP(Table2[[#This Row],[Store_ID]],Table6[Store_ID],Table6[Store Name],"Not Found")</f>
        <v>TrendMart Kurnool High Street</v>
      </c>
      <c r="S2141" s="2">
        <f>_xlfn.XLOOKUP(Table2[[#This Row],[Store_ID]],Table6[Store_ID],Table6[Monthly Target],"Missing Target")</f>
        <v>1200000</v>
      </c>
      <c r="T2141" s="2" t="str">
        <f>_xlfn.XLOOKUP(Table2[[#This Row],[Store_ID]],Table6[Store_ID],Table6[Region],"Not Found")</f>
        <v>South Zone 3</v>
      </c>
      <c r="U2141" s="2" t="s">
        <v>268</v>
      </c>
      <c r="V2141" s="2" t="str">
        <f>_xlfn.XLOOKUP(Table2[[#This Row],[Employee_ID]],Table5[Employee_ID],Table5[Employee Name],"Not Found")</f>
        <v>Ganesh Iyengar</v>
      </c>
      <c r="W2141" s="2">
        <v>4</v>
      </c>
      <c r="X2141" s="2">
        <v>646.9</v>
      </c>
      <c r="Y2141" s="2">
        <v>25</v>
      </c>
      <c r="Z2141" s="2">
        <v>646.9</v>
      </c>
      <c r="AA2141" s="2">
        <v>5</v>
      </c>
      <c r="AB2141" s="2">
        <v>97.03</v>
      </c>
      <c r="AC2141" s="2">
        <v>2037.73</v>
      </c>
      <c r="AD2141" s="2">
        <v>1677.6</v>
      </c>
      <c r="AE2141" s="2">
        <f t="shared" si="71"/>
        <v>263.10000000000014</v>
      </c>
      <c r="AF2141" s="2" t="s">
        <v>25</v>
      </c>
      <c r="AG2141" s="42">
        <f>IFERROR(Table2[[#This Row],[Profit]]/Table2[[#This Row],[Sales Amount]],0)</f>
        <v>0.12911425949463379</v>
      </c>
      <c r="AH2141" s="2" t="str">
        <f>TRIM(Table2[[#This Row],[Payment Modee]])</f>
        <v>UPI</v>
      </c>
      <c r="AI2141" s="2" t="s">
        <v>36</v>
      </c>
      <c r="AJ2141" s="2" t="s">
        <v>27</v>
      </c>
      <c r="AK2141" s="2" t="s">
        <v>2247</v>
      </c>
      <c r="AL2141" s="16" t="str">
        <f>IF(HOUR(Table2[[#This Row],[Order Time]])&lt;12,"Morning",IF(HOUR(Table2[[#This Row],[Order Time]])&lt;17,"Afternoon",IF(HOUR(Table2[[#This Row],[Order Time]])&lt;21,"Evening","Night")))</f>
        <v>Evening</v>
      </c>
      <c r="AM2141" s="16" t="s">
        <v>29</v>
      </c>
    </row>
    <row r="2142" spans="1:39" x14ac:dyDescent="0.25">
      <c r="A2142" s="13" t="s">
        <v>4018</v>
      </c>
      <c r="B2142" s="4">
        <v>45674</v>
      </c>
      <c r="C2142" s="2">
        <f>YEAR(Table2[[#This Row],[Invoice Date]])</f>
        <v>2025</v>
      </c>
      <c r="D2142" s="2" t="str">
        <f>TEXT(Table2[[#This Row],[Invoice Date]],"mmm")</f>
        <v>Jan</v>
      </c>
      <c r="E2142" s="2" t="str">
        <f>Table2[[#This Row],[Store_ID]]&amp;"-"&amp;Table2[[#This Row],[Year]]&amp;"-"&amp;Table2[[#This Row],[Month]]</f>
        <v>STR107-2025-Jan</v>
      </c>
      <c r="F2142" s="2" t="s">
        <v>3699</v>
      </c>
      <c r="G2142" s="2" t="str">
        <f>_xlfn.XLOOKUP(Table2[[#This Row],[Customer_ID]],Table3[Customer_ID],Table3[Customer Name],"Not Found")</f>
        <v>Rajesh Chandran</v>
      </c>
      <c r="H2142" s="2" t="str">
        <f>_xlfn.XLOOKUP(Table2[[#This Row],[Customer_ID]],Table3[Customer_ID],Table3[Gender],"Female")</f>
        <v>Male</v>
      </c>
      <c r="I2142" s="2" t="str">
        <f>_xlfn.XLOOKUP(Table2[[#This Row],[Customer_ID]],Table3[Customer_ID],Table3[City],"Missing Memebership")</f>
        <v>Hyderabad</v>
      </c>
      <c r="J2142" s="2" t="str">
        <f>_xlfn.XLOOKUP(Table2[[#This Row],[Customer_ID]],Table3[Customer_ID],Table3[State],"Karnataka")</f>
        <v>Telangana</v>
      </c>
      <c r="K2142" s="2" t="str">
        <f>_xlfn.XLOOKUP(Table2[[#This Row],[Customer_ID]],Table3[Customer_ID],Table3[Membership],"Regular")</f>
        <v>Silver</v>
      </c>
      <c r="L2142" s="2" t="s">
        <v>1481</v>
      </c>
      <c r="M2142" s="2" t="str">
        <f>_xlfn.XLOOKUP(Table2[[#This Row],[Product_ID]],Table4[Product_ID],Table4[Product_Name],"Not Found")</f>
        <v>Peter England Girls Frock Black</v>
      </c>
      <c r="N2142" s="2" t="str">
        <f>_xlfn.XLOOKUP(Table2[[#This Row],[Product_ID]],Table4[Product_ID],Table4[Category],"Not Found")</f>
        <v>Kids Wear</v>
      </c>
      <c r="O2142" s="2" t="str">
        <f>_xlfn.XLOOKUP(Table2[[#This Row],[Product_ID]],Table4[Product_ID],Table4[Subcategory],"Not Found")</f>
        <v>Girls Frock</v>
      </c>
      <c r="P2142" s="2" t="str">
        <f>_xlfn.XLOOKUP(Table2[[#This Row],[Product_ID]],Table4[Product_ID],Table4[Brand],"Missing Brand")</f>
        <v>Peter England</v>
      </c>
      <c r="Q2142" s="2" t="s">
        <v>914</v>
      </c>
      <c r="R2142" s="2" t="str">
        <f>_xlfn.XLOOKUP(Table2[[#This Row],[Store_ID]],Table6[Store_ID],Table6[Store Name],"Not Found")</f>
        <v>TrendMart Kochi High Street</v>
      </c>
      <c r="S2142" s="2">
        <f>_xlfn.XLOOKUP(Table2[[#This Row],[Store_ID]],Table6[Store_ID],Table6[Monthly Target],"Missing Target")</f>
        <v>1500000</v>
      </c>
      <c r="T2142" s="2" t="str">
        <f>_xlfn.XLOOKUP(Table2[[#This Row],[Store_ID]],Table6[Store_ID],Table6[Region],"Not Found")</f>
        <v>South Zone 1</v>
      </c>
      <c r="U2142" s="2" t="s">
        <v>159</v>
      </c>
      <c r="V2142" s="2" t="str">
        <f>_xlfn.XLOOKUP(Table2[[#This Row],[Employee_ID]],Table5[Employee_ID],Table5[Employee Name],"Not Found")</f>
        <v>Venkat Sharma</v>
      </c>
      <c r="W2142" s="2">
        <v>1</v>
      </c>
      <c r="X2142" s="2">
        <v>508.4</v>
      </c>
      <c r="Y2142" s="2">
        <v>0</v>
      </c>
      <c r="Z2142" s="2">
        <v>0</v>
      </c>
      <c r="AA2142" s="2">
        <v>5</v>
      </c>
      <c r="AB2142" s="2">
        <v>25.42</v>
      </c>
      <c r="AC2142" s="2">
        <v>533.82000000000005</v>
      </c>
      <c r="AD2142" s="2">
        <v>337.09</v>
      </c>
      <c r="AE2142" s="2">
        <f t="shared" si="71"/>
        <v>171.31000000000006</v>
      </c>
      <c r="AF2142" s="2" t="s">
        <v>119</v>
      </c>
      <c r="AG2142" s="42">
        <f>IFERROR(Table2[[#This Row],[Profit]]/Table2[[#This Row],[Sales Amount]],0)</f>
        <v>0.32091341650743704</v>
      </c>
      <c r="AH2142" s="2" t="str">
        <f>TRIM(Table2[[#This Row],[Payment Modee]])</f>
        <v>Net Banking</v>
      </c>
      <c r="AI2142" s="2" t="s">
        <v>26</v>
      </c>
      <c r="AJ2142" s="2" t="s">
        <v>27</v>
      </c>
      <c r="AK2142" s="2" t="s">
        <v>2164</v>
      </c>
      <c r="AL2142" s="16" t="str">
        <f>IF(HOUR(Table2[[#This Row],[Order Time]])&lt;12,"Morning",IF(HOUR(Table2[[#This Row],[Order Time]])&lt;17,"Afternoon",IF(HOUR(Table2[[#This Row],[Order Time]])&lt;21,"Evening","Night")))</f>
        <v>Morning</v>
      </c>
      <c r="AM2142" s="16" t="s">
        <v>29</v>
      </c>
    </row>
    <row r="2143" spans="1:39" x14ac:dyDescent="0.25">
      <c r="A2143" s="13" t="s">
        <v>4019</v>
      </c>
      <c r="B2143" s="4">
        <v>45675</v>
      </c>
      <c r="C2143" s="2">
        <f>YEAR(Table2[[#This Row],[Invoice Date]])</f>
        <v>2025</v>
      </c>
      <c r="D2143" s="2" t="str">
        <f>TEXT(Table2[[#This Row],[Invoice Date]],"mmm")</f>
        <v>Jan</v>
      </c>
      <c r="E2143" s="2" t="str">
        <f>Table2[[#This Row],[Store_ID]]&amp;"-"&amp;Table2[[#This Row],[Year]]&amp;"-"&amp;Table2[[#This Row],[Month]]</f>
        <v>STR028-2025-Jan</v>
      </c>
      <c r="F2143" s="2" t="s">
        <v>3178</v>
      </c>
      <c r="G2143" s="2" t="str">
        <f>_xlfn.XLOOKUP(Table2[[#This Row],[Customer_ID]],Table3[Customer_ID],Table3[Customer Name],"Not Found")</f>
        <v>Chitra Srinivasan</v>
      </c>
      <c r="H2143" s="2" t="str">
        <f>_xlfn.XLOOKUP(Table2[[#This Row],[Customer_ID]],Table3[Customer_ID],Table3[Gender],"Female")</f>
        <v>Female</v>
      </c>
      <c r="I2143" s="2" t="str">
        <f>_xlfn.XLOOKUP(Table2[[#This Row],[Customer_ID]],Table3[Customer_ID],Table3[City],"Missing Memebership")</f>
        <v>Kalaburagi</v>
      </c>
      <c r="J2143" s="2" t="str">
        <f>_xlfn.XLOOKUP(Table2[[#This Row],[Customer_ID]],Table3[Customer_ID],Table3[State],"Karnataka")</f>
        <v>Karnataka</v>
      </c>
      <c r="K2143" s="2" t="str">
        <f>_xlfn.XLOOKUP(Table2[[#This Row],[Customer_ID]],Table3[Customer_ID],Table3[Membership],"Regular")</f>
        <v>Gold</v>
      </c>
      <c r="L2143" s="2" t="s">
        <v>1927</v>
      </c>
      <c r="M2143" s="2" t="str">
        <f>_xlfn.XLOOKUP(Table2[[#This Row],[Product_ID]],Table4[Product_ID],Table4[Product_Name],"Not Found")</f>
        <v>Skechers Nehru Jacket Peach</v>
      </c>
      <c r="N2143" s="2" t="str">
        <f>_xlfn.XLOOKUP(Table2[[#This Row],[Product_ID]],Table4[Product_ID],Table4[Category],"Not Found")</f>
        <v>Men Ethnic</v>
      </c>
      <c r="O2143" s="2" t="str">
        <f>_xlfn.XLOOKUP(Table2[[#This Row],[Product_ID]],Table4[Product_ID],Table4[Subcategory],"Not Found")</f>
        <v>Nehru Jacket</v>
      </c>
      <c r="P2143" s="2" t="str">
        <f>_xlfn.XLOOKUP(Table2[[#This Row],[Product_ID]],Table4[Product_ID],Table4[Brand],"Missing Brand")</f>
        <v>Skechers</v>
      </c>
      <c r="Q2143" s="2" t="s">
        <v>737</v>
      </c>
      <c r="R2143" s="2" t="str">
        <f>_xlfn.XLOOKUP(Table2[[#This Row],[Store_ID]],Table6[Store_ID],Table6[Store Name],"Not Found")</f>
        <v>TrendMart Shivamogga Standard</v>
      </c>
      <c r="S2143" s="2">
        <f>_xlfn.XLOOKUP(Table2[[#This Row],[Store_ID]],Table6[Store_ID],Table6[Monthly Target],"Missing Target")</f>
        <v>2500000</v>
      </c>
      <c r="T2143" s="2" t="str">
        <f>_xlfn.XLOOKUP(Table2[[#This Row],[Store_ID]],Table6[Store_ID],Table6[Region],"Not Found")</f>
        <v>South Zone 2</v>
      </c>
      <c r="U2143" s="2" t="s">
        <v>49</v>
      </c>
      <c r="V2143" s="2" t="str">
        <f>_xlfn.XLOOKUP(Table2[[#This Row],[Employee_ID]],Table5[Employee_ID],Table5[Employee Name],"Not Found")</f>
        <v>Jyothi Prasad</v>
      </c>
      <c r="W2143" s="2">
        <v>4</v>
      </c>
      <c r="X2143" s="2">
        <v>2006.69</v>
      </c>
      <c r="Y2143" s="2">
        <v>25</v>
      </c>
      <c r="Z2143" s="2">
        <v>2006.69</v>
      </c>
      <c r="AA2143" s="2">
        <v>12</v>
      </c>
      <c r="AB2143" s="2">
        <v>722.41</v>
      </c>
      <c r="AC2143" s="2">
        <v>6742.48</v>
      </c>
      <c r="AD2143" s="2">
        <v>4820.5600000000004</v>
      </c>
      <c r="AE2143" s="2">
        <f t="shared" si="71"/>
        <v>1199.5099999999993</v>
      </c>
      <c r="AF2143" s="2" t="s">
        <v>119</v>
      </c>
      <c r="AG2143" s="42">
        <f>IFERROR(Table2[[#This Row],[Profit]]/Table2[[#This Row],[Sales Amount]],0)</f>
        <v>0.17790338273157641</v>
      </c>
      <c r="AH2143" s="2" t="str">
        <f>TRIM(Table2[[#This Row],[Payment Modee]])</f>
        <v>Net Banking</v>
      </c>
      <c r="AI2143" s="2" t="s">
        <v>36</v>
      </c>
      <c r="AJ2143" s="2" t="s">
        <v>27</v>
      </c>
      <c r="AK2143" s="2" t="s">
        <v>1045</v>
      </c>
      <c r="AL2143" s="16" t="str">
        <f>IF(HOUR(Table2[[#This Row],[Order Time]])&lt;12,"Morning",IF(HOUR(Table2[[#This Row],[Order Time]])&lt;17,"Afternoon",IF(HOUR(Table2[[#This Row],[Order Time]])&lt;21,"Evening","Night")))</f>
        <v>Night</v>
      </c>
      <c r="AM2143" s="16" t="s">
        <v>38</v>
      </c>
    </row>
    <row r="2144" spans="1:39" x14ac:dyDescent="0.25">
      <c r="A2144" s="13" t="s">
        <v>4020</v>
      </c>
      <c r="B2144" s="4">
        <v>45654</v>
      </c>
      <c r="C2144" s="2">
        <f>YEAR(Table2[[#This Row],[Invoice Date]])</f>
        <v>2024</v>
      </c>
      <c r="D2144" s="2" t="str">
        <f>TEXT(Table2[[#This Row],[Invoice Date]],"mmm")</f>
        <v>Dec</v>
      </c>
      <c r="E2144" s="2" t="str">
        <f>Table2[[#This Row],[Store_ID]]&amp;"-"&amp;Table2[[#This Row],[Year]]&amp;"-"&amp;Table2[[#This Row],[Month]]</f>
        <v>STR008-2024-Dec</v>
      </c>
      <c r="F2144" s="2" t="s">
        <v>2012</v>
      </c>
      <c r="G2144" s="2" t="str">
        <f>_xlfn.XLOOKUP(Table2[[#This Row],[Customer_ID]],Table3[Customer_ID],Table3[Customer Name],"Not Found")</f>
        <v>Radha Raman</v>
      </c>
      <c r="H2144" s="2" t="str">
        <f>_xlfn.XLOOKUP(Table2[[#This Row],[Customer_ID]],Table3[Customer_ID],Table3[Gender],"Female")</f>
        <v>Female</v>
      </c>
      <c r="I2144" s="2" t="str">
        <f>_xlfn.XLOOKUP(Table2[[#This Row],[Customer_ID]],Table3[Customer_ID],Table3[City],"Missing Memebership")</f>
        <v>Khammam</v>
      </c>
      <c r="J2144" s="2" t="str">
        <f>_xlfn.XLOOKUP(Table2[[#This Row],[Customer_ID]],Table3[Customer_ID],Table3[State],"Karnataka")</f>
        <v>Telangana</v>
      </c>
      <c r="K2144" s="2" t="str">
        <f>_xlfn.XLOOKUP(Table2[[#This Row],[Customer_ID]],Table3[Customer_ID],Table3[Membership],"Regular")</f>
        <v>Gold</v>
      </c>
      <c r="L2144" s="2" t="s">
        <v>1559</v>
      </c>
      <c r="M2144" s="2" t="str">
        <f>_xlfn.XLOOKUP(Table2[[#This Row],[Product_ID]],Table4[Product_ID],Table4[Product_Name],"Not Found")</f>
        <v>Liberty A-Line Kurti Navy Blue</v>
      </c>
      <c r="N2144" s="2" t="str">
        <f>_xlfn.XLOOKUP(Table2[[#This Row],[Product_ID]],Table4[Product_ID],Table4[Category],"Not Found")</f>
        <v>Women Kurtis</v>
      </c>
      <c r="O2144" s="2" t="str">
        <f>_xlfn.XLOOKUP(Table2[[#This Row],[Product_ID]],Table4[Product_ID],Table4[Subcategory],"Not Found")</f>
        <v>A-Line Kurti</v>
      </c>
      <c r="P2144" s="2" t="str">
        <f>_xlfn.XLOOKUP(Table2[[#This Row],[Product_ID]],Table4[Product_ID],Table4[Brand],"Missing Brand")</f>
        <v>Liberty</v>
      </c>
      <c r="Q2144" s="2" t="s">
        <v>499</v>
      </c>
      <c r="R2144" s="2" t="str">
        <f>_xlfn.XLOOKUP(Table2[[#This Row],[Store_ID]],Table6[Store_ID],Table6[Store Name],"Not Found")</f>
        <v>TrendMart Kochi Mall Kiosk</v>
      </c>
      <c r="S2144" s="2">
        <f>_xlfn.XLOOKUP(Table2[[#This Row],[Store_ID]],Table6[Store_ID],Table6[Monthly Target],"Missing Target")</f>
        <v>1500000</v>
      </c>
      <c r="T2144" s="2" t="str">
        <f>_xlfn.XLOOKUP(Table2[[#This Row],[Store_ID]],Table6[Store_ID],Table6[Region],"Not Found")</f>
        <v>South Zone 1</v>
      </c>
      <c r="U2144" s="2" t="s">
        <v>113</v>
      </c>
      <c r="V2144" s="2" t="str">
        <f>_xlfn.XLOOKUP(Table2[[#This Row],[Employee_ID]],Table5[Employee_ID],Table5[Employee Name],"Not Found")</f>
        <v>Eswar Prasad</v>
      </c>
      <c r="W2144" s="2">
        <v>2</v>
      </c>
      <c r="X2144" s="2">
        <v>1326.35</v>
      </c>
      <c r="Y2144" s="2">
        <v>5</v>
      </c>
      <c r="Z2144" s="2">
        <v>132.63</v>
      </c>
      <c r="AA2144" s="2">
        <v>12</v>
      </c>
      <c r="AB2144" s="2">
        <v>302.41000000000003</v>
      </c>
      <c r="AC2144" s="2">
        <v>2822.48</v>
      </c>
      <c r="AD2144" s="2">
        <v>1786.74</v>
      </c>
      <c r="AE2144" s="2">
        <f t="shared" si="71"/>
        <v>733.32999999999993</v>
      </c>
      <c r="AF2144" s="2" t="s">
        <v>69</v>
      </c>
      <c r="AG2144" s="42">
        <f>IFERROR(Table2[[#This Row],[Profit]]/Table2[[#This Row],[Sales Amount]],0)</f>
        <v>0.25981760721067992</v>
      </c>
      <c r="AH2144" s="2" t="str">
        <f>TRIM(Table2[[#This Row],[Payment Modee]])</f>
        <v>Cash</v>
      </c>
      <c r="AI2144" s="2" t="s">
        <v>36</v>
      </c>
      <c r="AJ2144" s="2" t="s">
        <v>27</v>
      </c>
      <c r="AK2144" s="2" t="s">
        <v>849</v>
      </c>
      <c r="AL2144" s="16" t="str">
        <f>IF(HOUR(Table2[[#This Row],[Order Time]])&lt;12,"Morning",IF(HOUR(Table2[[#This Row],[Order Time]])&lt;17,"Afternoon",IF(HOUR(Table2[[#This Row],[Order Time]])&lt;21,"Evening","Night")))</f>
        <v>Afternoon</v>
      </c>
      <c r="AM2144" s="16" t="s">
        <v>38</v>
      </c>
    </row>
    <row r="2145" spans="1:39" x14ac:dyDescent="0.25">
      <c r="A2145" s="13" t="s">
        <v>4021</v>
      </c>
      <c r="B2145" s="4">
        <v>45740</v>
      </c>
      <c r="C2145" s="2">
        <f>YEAR(Table2[[#This Row],[Invoice Date]])</f>
        <v>2025</v>
      </c>
      <c r="D2145" s="2" t="str">
        <f>TEXT(Table2[[#This Row],[Invoice Date]],"mmm")</f>
        <v>Mar</v>
      </c>
      <c r="E2145" s="2" t="str">
        <f>Table2[[#This Row],[Store_ID]]&amp;"-"&amp;Table2[[#This Row],[Year]]&amp;"-"&amp;Table2[[#This Row],[Month]]</f>
        <v>STR037-2025-Mar</v>
      </c>
      <c r="F2145" s="2" t="s">
        <v>3303</v>
      </c>
      <c r="G2145" s="2" t="str">
        <f>_xlfn.XLOOKUP(Table2[[#This Row],[Customer_ID]],Table3[Customer_ID],Table3[Customer Name],"Not Found")</f>
        <v>Jaya Sundaram</v>
      </c>
      <c r="H2145" s="2" t="str">
        <f>_xlfn.XLOOKUP(Table2[[#This Row],[Customer_ID]],Table3[Customer_ID],Table3[Gender],"Female")</f>
        <v>Female</v>
      </c>
      <c r="I2145" s="2" t="str">
        <f>_xlfn.XLOOKUP(Table2[[#This Row],[Customer_ID]],Table3[Customer_ID],Table3[City],"Missing Memebership")</f>
        <v>Hubballi</v>
      </c>
      <c r="J2145" s="2" t="str">
        <f>_xlfn.XLOOKUP(Table2[[#This Row],[Customer_ID]],Table3[Customer_ID],Table3[State],"Karnataka")</f>
        <v>Karnataka</v>
      </c>
      <c r="K2145" s="2" t="str">
        <f>_xlfn.XLOOKUP(Table2[[#This Row],[Customer_ID]],Table3[Customer_ID],Table3[Membership],"Regular")</f>
        <v>Gold</v>
      </c>
      <c r="L2145" s="2" t="s">
        <v>584</v>
      </c>
      <c r="M2145" s="2" t="str">
        <f>_xlfn.XLOOKUP(Table2[[#This Row],[Product_ID]],Table4[Product_ID],Table4[Product_Name],"Not Found")</f>
        <v>Nalli Silks Casual Top Charcoal</v>
      </c>
      <c r="N2145" s="2" t="str">
        <f>_xlfn.XLOOKUP(Table2[[#This Row],[Product_ID]],Table4[Product_ID],Table4[Category],"Not Found")</f>
        <v>Women Tops</v>
      </c>
      <c r="O2145" s="2" t="str">
        <f>_xlfn.XLOOKUP(Table2[[#This Row],[Product_ID]],Table4[Product_ID],Table4[Subcategory],"Not Found")</f>
        <v>Casual Top</v>
      </c>
      <c r="P2145" s="2" t="str">
        <f>_xlfn.XLOOKUP(Table2[[#This Row],[Product_ID]],Table4[Product_ID],Table4[Brand],"Missing Brand")</f>
        <v>Nalli Silks</v>
      </c>
      <c r="Q2145" s="2" t="s">
        <v>23</v>
      </c>
      <c r="R2145" s="2" t="str">
        <f>_xlfn.XLOOKUP(Table2[[#This Row],[Store_ID]],Table6[Store_ID],Table6[Store Name],"Not Found")</f>
        <v>TrendMart Vijayawada High Street</v>
      </c>
      <c r="S2145" s="2">
        <f>_xlfn.XLOOKUP(Table2[[#This Row],[Store_ID]],Table6[Store_ID],Table6[Monthly Target],"Missing Target")</f>
        <v>1000000</v>
      </c>
      <c r="T2145" s="2" t="str">
        <f>_xlfn.XLOOKUP(Table2[[#This Row],[Store_ID]],Table6[Store_ID],Table6[Region],"Not Found")</f>
        <v>South Zone 3</v>
      </c>
      <c r="U2145" s="2" t="s">
        <v>124</v>
      </c>
      <c r="V2145" s="2" t="str">
        <f>_xlfn.XLOOKUP(Table2[[#This Row],[Employee_ID]],Table5[Employee_ID],Table5[Employee Name],"Not Found")</f>
        <v>Girish Sundaram</v>
      </c>
      <c r="W2145" s="2">
        <v>3</v>
      </c>
      <c r="X2145" s="2">
        <v>1039.49</v>
      </c>
      <c r="Y2145" s="2">
        <v>5</v>
      </c>
      <c r="Z2145" s="2">
        <v>155.91999999999999</v>
      </c>
      <c r="AA2145" s="2">
        <v>12</v>
      </c>
      <c r="AB2145" s="2">
        <v>355.51</v>
      </c>
      <c r="AC2145" s="2">
        <v>3318.06</v>
      </c>
      <c r="AD2145" s="2">
        <v>2099.52</v>
      </c>
      <c r="AE2145" s="2">
        <f t="shared" si="71"/>
        <v>863.03</v>
      </c>
      <c r="AF2145" s="2" t="s">
        <v>25</v>
      </c>
      <c r="AG2145" s="42">
        <f>IFERROR(Table2[[#This Row],[Profit]]/Table2[[#This Row],[Sales Amount]],0)</f>
        <v>0.2601007817821257</v>
      </c>
      <c r="AH2145" s="2" t="str">
        <f>TRIM(Table2[[#This Row],[Payment Modee]])</f>
        <v>UPI</v>
      </c>
      <c r="AI2145" s="2" t="s">
        <v>26</v>
      </c>
      <c r="AJ2145" s="2" t="s">
        <v>27</v>
      </c>
      <c r="AK2145" s="2" t="s">
        <v>1142</v>
      </c>
      <c r="AL2145" s="16" t="str">
        <f>IF(HOUR(Table2[[#This Row],[Order Time]])&lt;12,"Morning",IF(HOUR(Table2[[#This Row],[Order Time]])&lt;17,"Afternoon",IF(HOUR(Table2[[#This Row],[Order Time]])&lt;21,"Evening","Night")))</f>
        <v>Afternoon</v>
      </c>
      <c r="AM2145" s="16" t="s">
        <v>29</v>
      </c>
    </row>
    <row r="2146" spans="1:39" x14ac:dyDescent="0.25">
      <c r="A2146" s="13" t="s">
        <v>4022</v>
      </c>
      <c r="B2146" s="4">
        <v>45535</v>
      </c>
      <c r="C2146" s="2">
        <f>YEAR(Table2[[#This Row],[Invoice Date]])</f>
        <v>2024</v>
      </c>
      <c r="D2146" s="2" t="str">
        <f>TEXT(Table2[[#This Row],[Invoice Date]],"mmm")</f>
        <v>Aug</v>
      </c>
      <c r="E2146" s="2" t="str">
        <f>Table2[[#This Row],[Store_ID]]&amp;"-"&amp;Table2[[#This Row],[Year]]&amp;"-"&amp;Table2[[#This Row],[Month]]</f>
        <v>STR019-2024-Aug</v>
      </c>
      <c r="F2146" s="2" t="s">
        <v>1230</v>
      </c>
      <c r="G2146" s="2" t="str">
        <f>_xlfn.XLOOKUP(Table2[[#This Row],[Customer_ID]],Table3[Customer_ID],Table3[Customer Name],"Not Found")</f>
        <v>Rohit Iyengar</v>
      </c>
      <c r="H2146" s="2" t="str">
        <f>_xlfn.XLOOKUP(Table2[[#This Row],[Customer_ID]],Table3[Customer_ID],Table3[Gender],"Female")</f>
        <v>Male</v>
      </c>
      <c r="I2146" s="2" t="str">
        <f>_xlfn.XLOOKUP(Table2[[#This Row],[Customer_ID]],Table3[Customer_ID],Table3[City],"Missing Memebership")</f>
        <v>Shivamogga</v>
      </c>
      <c r="J2146" s="2" t="str">
        <f>_xlfn.XLOOKUP(Table2[[#This Row],[Customer_ID]],Table3[Customer_ID],Table3[State],"Karnataka")</f>
        <v>Karnataka</v>
      </c>
      <c r="K2146" s="2" t="str">
        <f>_xlfn.XLOOKUP(Table2[[#This Row],[Customer_ID]],Table3[Customer_ID],Table3[Membership],"Regular")</f>
        <v>Regular</v>
      </c>
      <c r="L2146" s="2" t="s">
        <v>151</v>
      </c>
      <c r="M2146" s="2" t="str">
        <f>_xlfn.XLOOKUP(Table2[[#This Row],[Product_ID]],Table4[Product_ID],Table4[Product_Name],"Not Found")</f>
        <v>Allen Solly Tie Pink</v>
      </c>
      <c r="N2146" s="2" t="str">
        <f>_xlfn.XLOOKUP(Table2[[#This Row],[Product_ID]],Table4[Product_ID],Table4[Category],"Not Found")</f>
        <v>Accessories</v>
      </c>
      <c r="O2146" s="2" t="str">
        <f>_xlfn.XLOOKUP(Table2[[#This Row],[Product_ID]],Table4[Product_ID],Table4[Subcategory],"Not Found")</f>
        <v>Tie</v>
      </c>
      <c r="P2146" s="2" t="str">
        <f>_xlfn.XLOOKUP(Table2[[#This Row],[Product_ID]],Table4[Product_ID],Table4[Brand],"Missing Brand")</f>
        <v>Allen Solly</v>
      </c>
      <c r="Q2146" s="2" t="s">
        <v>158</v>
      </c>
      <c r="R2146" s="2" t="str">
        <f>_xlfn.XLOOKUP(Table2[[#This Row],[Store_ID]],Table6[Store_ID],Table6[Store Name],"Not Found")</f>
        <v>TrendMart Mangaluru Standard</v>
      </c>
      <c r="S2146" s="2">
        <f>_xlfn.XLOOKUP(Table2[[#This Row],[Store_ID]],Table6[Store_ID],Table6[Monthly Target],"Missing Target")</f>
        <v>1000000</v>
      </c>
      <c r="T2146" s="2" t="str">
        <f>_xlfn.XLOOKUP(Table2[[#This Row],[Store_ID]],Table6[Store_ID],Table6[Region],"Not Found")</f>
        <v>South Zone 2</v>
      </c>
      <c r="U2146" s="2" t="s">
        <v>294</v>
      </c>
      <c r="V2146" s="2" t="str">
        <f>_xlfn.XLOOKUP(Table2[[#This Row],[Employee_ID]],Table5[Employee_ID],Table5[Employee Name],"Not Found")</f>
        <v>Chitra Chettiar</v>
      </c>
      <c r="W2146" s="2">
        <v>1</v>
      </c>
      <c r="X2146" s="2">
        <v>767.28</v>
      </c>
      <c r="Y2146" s="2">
        <v>20</v>
      </c>
      <c r="Z2146" s="2">
        <v>153.46</v>
      </c>
      <c r="AA2146" s="2">
        <v>5</v>
      </c>
      <c r="AB2146" s="2">
        <v>30.69</v>
      </c>
      <c r="AC2146" s="2">
        <v>644.51</v>
      </c>
      <c r="AD2146" s="2">
        <v>443.19</v>
      </c>
      <c r="AE2146" s="2">
        <f t="shared" si="71"/>
        <v>170.63</v>
      </c>
      <c r="AF2146" s="2" t="s">
        <v>56</v>
      </c>
      <c r="AG2146" s="42">
        <f>IFERROR(Table2[[#This Row],[Profit]]/Table2[[#This Row],[Sales Amount]],0)</f>
        <v>0.26474375882453338</v>
      </c>
      <c r="AH2146" s="2" t="str">
        <f>TRIM(Table2[[#This Row],[Payment Modee]])</f>
        <v>Credit Card</v>
      </c>
      <c r="AI2146" s="2" t="s">
        <v>26</v>
      </c>
      <c r="AJ2146" s="2" t="s">
        <v>27</v>
      </c>
      <c r="AK2146" s="2" t="s">
        <v>1369</v>
      </c>
      <c r="AL2146" s="16" t="str">
        <f>IF(HOUR(Table2[[#This Row],[Order Time]])&lt;12,"Morning",IF(HOUR(Table2[[#This Row],[Order Time]])&lt;17,"Afternoon",IF(HOUR(Table2[[#This Row],[Order Time]])&lt;21,"Evening","Night")))</f>
        <v>Evening</v>
      </c>
      <c r="AM2146" s="16" t="s">
        <v>38</v>
      </c>
    </row>
    <row r="2147" spans="1:39" x14ac:dyDescent="0.25">
      <c r="A2147" s="13" t="s">
        <v>4023</v>
      </c>
      <c r="B2147" s="4">
        <v>45547</v>
      </c>
      <c r="C2147" s="2">
        <f>YEAR(Table2[[#This Row],[Invoice Date]])</f>
        <v>2024</v>
      </c>
      <c r="D2147" s="2" t="str">
        <f>TEXT(Table2[[#This Row],[Invoice Date]],"mmm")</f>
        <v>Sep</v>
      </c>
      <c r="E2147" s="2" t="str">
        <f>Table2[[#This Row],[Store_ID]]&amp;"-"&amp;Table2[[#This Row],[Year]]&amp;"-"&amp;Table2[[#This Row],[Month]]</f>
        <v>STR056-2024-Sep</v>
      </c>
      <c r="F2147" s="2" t="s">
        <v>785</v>
      </c>
      <c r="G2147" s="2" t="str">
        <f>_xlfn.XLOOKUP(Table2[[#This Row],[Customer_ID]],Table3[Customer_ID],Table3[Customer Name],"Not Found")</f>
        <v>Rohit Mudaliar</v>
      </c>
      <c r="H2147" s="2" t="str">
        <f>_xlfn.XLOOKUP(Table2[[#This Row],[Customer_ID]],Table3[Customer_ID],Table3[Gender],"Female")</f>
        <v>Male</v>
      </c>
      <c r="I2147" s="2" t="str">
        <f>_xlfn.XLOOKUP(Table2[[#This Row],[Customer_ID]],Table3[Customer_ID],Table3[City],"Missing Memebership")</f>
        <v>Nizamabad</v>
      </c>
      <c r="J2147" s="2" t="str">
        <f>_xlfn.XLOOKUP(Table2[[#This Row],[Customer_ID]],Table3[Customer_ID],Table3[State],"Karnataka")</f>
        <v>Telangana</v>
      </c>
      <c r="K2147" s="2" t="str">
        <f>_xlfn.XLOOKUP(Table2[[#This Row],[Customer_ID]],Table3[Customer_ID],Table3[Membership],"Regular")</f>
        <v>Regular</v>
      </c>
      <c r="L2147" s="2" t="s">
        <v>540</v>
      </c>
      <c r="M2147" s="2" t="str">
        <f>_xlfn.XLOOKUP(Table2[[#This Row],[Product_ID]],Table4[Product_ID],Table4[Product_Name],"Not Found")</f>
        <v>Indian Terrain A-Line Dress Navy Blue</v>
      </c>
      <c r="N2147" s="2" t="str">
        <f>_xlfn.XLOOKUP(Table2[[#This Row],[Product_ID]],Table4[Product_ID],Table4[Category],"Not Found")</f>
        <v>Women Dresses</v>
      </c>
      <c r="O2147" s="2" t="str">
        <f>_xlfn.XLOOKUP(Table2[[#This Row],[Product_ID]],Table4[Product_ID],Table4[Subcategory],"Not Found")</f>
        <v>A-Line Dress</v>
      </c>
      <c r="P2147" s="2" t="str">
        <f>_xlfn.XLOOKUP(Table2[[#This Row],[Product_ID]],Table4[Product_ID],Table4[Brand],"Missing Brand")</f>
        <v>Indian Terrain</v>
      </c>
      <c r="Q2147" s="2" t="s">
        <v>474</v>
      </c>
      <c r="R2147" s="2" t="str">
        <f>_xlfn.XLOOKUP(Table2[[#This Row],[Store_ID]],Table6[Store_ID],Table6[Store Name],"Not Found")</f>
        <v>TrendMart Nizamabad Standard</v>
      </c>
      <c r="S2147" s="2">
        <f>_xlfn.XLOOKUP(Table2[[#This Row],[Store_ID]],Table6[Store_ID],Table6[Monthly Target],"Missing Target")</f>
        <v>1200000</v>
      </c>
      <c r="T2147" s="2" t="str">
        <f>_xlfn.XLOOKUP(Table2[[#This Row],[Store_ID]],Table6[Store_ID],Table6[Region],"Not Found")</f>
        <v>South Zone 2</v>
      </c>
      <c r="U2147" s="2" t="s">
        <v>68</v>
      </c>
      <c r="V2147" s="2" t="str">
        <f>_xlfn.XLOOKUP(Table2[[#This Row],[Employee_ID]],Table5[Employee_ID],Table5[Employee Name],"Not Found")</f>
        <v>Praveen Gupta</v>
      </c>
      <c r="W2147" s="2">
        <v>1</v>
      </c>
      <c r="X2147" s="2">
        <v>1187.8599999999999</v>
      </c>
      <c r="Y2147" s="2">
        <v>15</v>
      </c>
      <c r="Z2147" s="2">
        <v>178.18</v>
      </c>
      <c r="AA2147" s="2">
        <v>12</v>
      </c>
      <c r="AB2147" s="2">
        <v>121.16</v>
      </c>
      <c r="AC2147" s="2">
        <v>1130.8399999999999</v>
      </c>
      <c r="AD2147" s="2">
        <v>865.42</v>
      </c>
      <c r="AE2147" s="2">
        <f t="shared" si="71"/>
        <v>144.25999999999996</v>
      </c>
      <c r="AF2147" s="2" t="s">
        <v>69</v>
      </c>
      <c r="AG2147" s="42">
        <f>IFERROR(Table2[[#This Row],[Profit]]/Table2[[#This Row],[Sales Amount]],0)</f>
        <v>0.127568886845177</v>
      </c>
      <c r="AH2147" s="2" t="str">
        <f>TRIM(Table2[[#This Row],[Payment Modee]])</f>
        <v>Cash</v>
      </c>
      <c r="AI2147" s="2" t="s">
        <v>36</v>
      </c>
      <c r="AJ2147" s="2" t="s">
        <v>27</v>
      </c>
      <c r="AK2147" s="2" t="s">
        <v>541</v>
      </c>
      <c r="AL2147" s="16" t="str">
        <f>IF(HOUR(Table2[[#This Row],[Order Time]])&lt;12,"Morning",IF(HOUR(Table2[[#This Row],[Order Time]])&lt;17,"Afternoon",IF(HOUR(Table2[[#This Row],[Order Time]])&lt;21,"Evening","Night")))</f>
        <v>Afternoon</v>
      </c>
      <c r="AM2147" s="16" t="s">
        <v>29</v>
      </c>
    </row>
    <row r="2148" spans="1:39" x14ac:dyDescent="0.25">
      <c r="A2148" s="13" t="s">
        <v>4024</v>
      </c>
      <c r="B2148" s="4">
        <v>45611</v>
      </c>
      <c r="C2148" s="2">
        <f>YEAR(Table2[[#This Row],[Invoice Date]])</f>
        <v>2024</v>
      </c>
      <c r="D2148" s="2" t="str">
        <f>TEXT(Table2[[#This Row],[Invoice Date]],"mmm")</f>
        <v>Nov</v>
      </c>
      <c r="E2148" s="2" t="str">
        <f>Table2[[#This Row],[Store_ID]]&amp;"-"&amp;Table2[[#This Row],[Year]]&amp;"-"&amp;Table2[[#This Row],[Month]]</f>
        <v>STR046-2024-Nov</v>
      </c>
      <c r="F2148" s="2" t="s">
        <v>2089</v>
      </c>
      <c r="G2148" s="2" t="str">
        <f>_xlfn.XLOOKUP(Table2[[#This Row],[Customer_ID]],Table3[Customer_ID],Table3[Customer Name],"Not Found")</f>
        <v>Balaji Mudaliar</v>
      </c>
      <c r="H2148" s="2" t="str">
        <f>_xlfn.XLOOKUP(Table2[[#This Row],[Customer_ID]],Table3[Customer_ID],Table3[Gender],"Female")</f>
        <v>Male</v>
      </c>
      <c r="I2148" s="2" t="str">
        <f>_xlfn.XLOOKUP(Table2[[#This Row],[Customer_ID]],Table3[Customer_ID],Table3[City],"Missing Memebership")</f>
        <v>Bengaluru</v>
      </c>
      <c r="J2148" s="2" t="str">
        <f>_xlfn.XLOOKUP(Table2[[#This Row],[Customer_ID]],Table3[Customer_ID],Table3[State],"Karnataka")</f>
        <v>Karnataka</v>
      </c>
      <c r="K2148" s="2" t="str">
        <f>_xlfn.XLOOKUP(Table2[[#This Row],[Customer_ID]],Table3[Customer_ID],Table3[Membership],"Regular")</f>
        <v>Regular</v>
      </c>
      <c r="L2148" s="2" t="s">
        <v>536</v>
      </c>
      <c r="M2148" s="2" t="str">
        <f>_xlfn.XLOOKUP(Table2[[#This Row],[Product_ID]],Table4[Product_ID],Table4[Product_Name],"Not Found")</f>
        <v>Mufti Sweater Peach</v>
      </c>
      <c r="N2148" s="2" t="str">
        <f>_xlfn.XLOOKUP(Table2[[#This Row],[Product_ID]],Table4[Product_ID],Table4[Category],"Not Found")</f>
        <v>Winter Wear</v>
      </c>
      <c r="O2148" s="2" t="str">
        <f>_xlfn.XLOOKUP(Table2[[#This Row],[Product_ID]],Table4[Product_ID],Table4[Subcategory],"Not Found")</f>
        <v>Sweater</v>
      </c>
      <c r="P2148" s="2" t="str">
        <f>_xlfn.XLOOKUP(Table2[[#This Row],[Product_ID]],Table4[Product_ID],Table4[Brand],"Missing Brand")</f>
        <v>Mufti</v>
      </c>
      <c r="Q2148" s="2" t="s">
        <v>553</v>
      </c>
      <c r="R2148" s="2" t="str">
        <f>_xlfn.XLOOKUP(Table2[[#This Row],[Store_ID]],Table6[Store_ID],Table6[Store Name],"Not Found")</f>
        <v>TrendMart Hyderabad High Street</v>
      </c>
      <c r="S2148" s="2">
        <f>_xlfn.XLOOKUP(Table2[[#This Row],[Store_ID]],Table6[Store_ID],Table6[Monthly Target],"Missing Target")</f>
        <v>800000</v>
      </c>
      <c r="T2148" s="2" t="str">
        <f>_xlfn.XLOOKUP(Table2[[#This Row],[Store_ID]],Table6[Store_ID],Table6[Region],"Not Found")</f>
        <v>South Zone 2</v>
      </c>
      <c r="U2148" s="2" t="s">
        <v>135</v>
      </c>
      <c r="V2148" s="2" t="str">
        <f>_xlfn.XLOOKUP(Table2[[#This Row],[Employee_ID]],Table5[Employee_ID],Table5[Employee Name],"Not Found")</f>
        <v>Yamini Pandian</v>
      </c>
      <c r="W2148" s="2">
        <v>2</v>
      </c>
      <c r="X2148" s="2">
        <v>1933.36</v>
      </c>
      <c r="Y2148" s="2">
        <v>20</v>
      </c>
      <c r="Z2148" s="2">
        <v>773.34</v>
      </c>
      <c r="AA2148" s="2">
        <v>12</v>
      </c>
      <c r="AB2148" s="2">
        <v>371.21</v>
      </c>
      <c r="AC2148" s="2">
        <v>3464.59</v>
      </c>
      <c r="AD2148" s="2">
        <v>2818.24</v>
      </c>
      <c r="AE2148" s="2">
        <f t="shared" si="71"/>
        <v>275.14000000000038</v>
      </c>
      <c r="AF2148" s="2" t="s">
        <v>56</v>
      </c>
      <c r="AG2148" s="42">
        <f>IFERROR(Table2[[#This Row],[Profit]]/Table2[[#This Row],[Sales Amount]],0)</f>
        <v>7.9414880260002013E-2</v>
      </c>
      <c r="AH2148" s="2" t="str">
        <f>TRIM(Table2[[#This Row],[Payment Modee]])</f>
        <v>Credit Card</v>
      </c>
      <c r="AI2148" s="2" t="s">
        <v>26</v>
      </c>
      <c r="AJ2148" s="2" t="s">
        <v>27</v>
      </c>
      <c r="AK2148" s="2" t="s">
        <v>2311</v>
      </c>
      <c r="AL2148" s="16" t="str">
        <f>IF(HOUR(Table2[[#This Row],[Order Time]])&lt;12,"Morning",IF(HOUR(Table2[[#This Row],[Order Time]])&lt;17,"Afternoon",IF(HOUR(Table2[[#This Row],[Order Time]])&lt;21,"Evening","Night")))</f>
        <v>Evening</v>
      </c>
      <c r="AM2148" s="16" t="s">
        <v>29</v>
      </c>
    </row>
    <row r="2149" spans="1:39" x14ac:dyDescent="0.25">
      <c r="A2149" s="13" t="s">
        <v>4025</v>
      </c>
      <c r="B2149" s="4">
        <v>45486</v>
      </c>
      <c r="C2149" s="2">
        <f>YEAR(Table2[[#This Row],[Invoice Date]])</f>
        <v>2024</v>
      </c>
      <c r="D2149" s="2" t="str">
        <f>TEXT(Table2[[#This Row],[Invoice Date]],"mmm")</f>
        <v>Jul</v>
      </c>
      <c r="E2149" s="2" t="str">
        <f>Table2[[#This Row],[Store_ID]]&amp;"-"&amp;Table2[[#This Row],[Year]]&amp;"-"&amp;Table2[[#This Row],[Month]]</f>
        <v>STR060-2024-Jul</v>
      </c>
      <c r="F2149" s="2" t="s">
        <v>78</v>
      </c>
      <c r="G2149" s="2" t="str">
        <f>_xlfn.XLOOKUP(Table2[[#This Row],[Customer_ID]],Table3[Customer_ID],Table3[Customer Name],"Not Found")</f>
        <v>Rahul Yadav</v>
      </c>
      <c r="H2149" s="2" t="str">
        <f>_xlfn.XLOOKUP(Table2[[#This Row],[Customer_ID]],Table3[Customer_ID],Table3[Gender],"Female")</f>
        <v>Male</v>
      </c>
      <c r="I2149" s="2" t="str">
        <f>_xlfn.XLOOKUP(Table2[[#This Row],[Customer_ID]],Table3[Customer_ID],Table3[City],"Missing Memebership")</f>
        <v>Alappuzha</v>
      </c>
      <c r="J2149" s="2" t="str">
        <f>_xlfn.XLOOKUP(Table2[[#This Row],[Customer_ID]],Table3[Customer_ID],Table3[State],"Karnataka")</f>
        <v>Kerala</v>
      </c>
      <c r="K2149" s="2" t="str">
        <f>_xlfn.XLOOKUP(Table2[[#This Row],[Customer_ID]],Table3[Customer_ID],Table3[Membership],"Regular")</f>
        <v>Gold</v>
      </c>
      <c r="L2149" s="2" t="s">
        <v>257</v>
      </c>
      <c r="M2149" s="2" t="str">
        <f>_xlfn.XLOOKUP(Table2[[#This Row],[Product_ID]],Table4[Product_ID],Table4[Product_Name],"Not Found")</f>
        <v>Sonata Girls Frock Cream</v>
      </c>
      <c r="N2149" s="2" t="str">
        <f>_xlfn.XLOOKUP(Table2[[#This Row],[Product_ID]],Table4[Product_ID],Table4[Category],"Not Found")</f>
        <v>Kids Wear</v>
      </c>
      <c r="O2149" s="2" t="str">
        <f>_xlfn.XLOOKUP(Table2[[#This Row],[Product_ID]],Table4[Product_ID],Table4[Subcategory],"Not Found")</f>
        <v>Kids T-Shirt</v>
      </c>
      <c r="P2149" s="2" t="str">
        <f>_xlfn.XLOOKUP(Table2[[#This Row],[Product_ID]],Table4[Product_ID],Table4[Brand],"Missing Brand")</f>
        <v>Jack &amp; Jones</v>
      </c>
      <c r="Q2149" s="2" t="s">
        <v>316</v>
      </c>
      <c r="R2149" s="2" t="str">
        <f>_xlfn.XLOOKUP(Table2[[#This Row],[Store_ID]],Table6[Store_ID],Table6[Store Name],"Not Found")</f>
        <v>TrendMart Tirunelveli Flagship</v>
      </c>
      <c r="S2149" s="2">
        <f>_xlfn.XLOOKUP(Table2[[#This Row],[Store_ID]],Table6[Store_ID],Table6[Monthly Target],"Missing Target")</f>
        <v>1000000</v>
      </c>
      <c r="T2149" s="2" t="str">
        <f>_xlfn.XLOOKUP(Table2[[#This Row],[Store_ID]],Table6[Store_ID],Table6[Region],"Not Found")</f>
        <v>South Zone 1</v>
      </c>
      <c r="U2149" s="2" t="s">
        <v>49</v>
      </c>
      <c r="V2149" s="2" t="str">
        <f>_xlfn.XLOOKUP(Table2[[#This Row],[Employee_ID]],Table5[Employee_ID],Table5[Employee Name],"Not Found")</f>
        <v>Jyothi Prasad</v>
      </c>
      <c r="W2149" s="2">
        <v>2</v>
      </c>
      <c r="X2149" s="2">
        <v>642.75</v>
      </c>
      <c r="Y2149" s="2">
        <v>30</v>
      </c>
      <c r="Z2149" s="2">
        <v>385.65</v>
      </c>
      <c r="AA2149" s="2">
        <v>5</v>
      </c>
      <c r="AB2149" s="2">
        <v>44.99</v>
      </c>
      <c r="AC2149" s="2">
        <v>944.84</v>
      </c>
      <c r="AD2149" s="2">
        <v>826.78</v>
      </c>
      <c r="AE2149" s="2">
        <f t="shared" si="71"/>
        <v>73.07000000000005</v>
      </c>
      <c r="AF2149" s="2" t="s">
        <v>25</v>
      </c>
      <c r="AG2149" s="42">
        <f>IFERROR(Table2[[#This Row],[Profit]]/Table2[[#This Row],[Sales Amount]],0)</f>
        <v>7.7335845222471583E-2</v>
      </c>
      <c r="AH2149" s="2" t="str">
        <f>TRIM(Table2[[#This Row],[Payment Modee]])</f>
        <v>UPI</v>
      </c>
      <c r="AI2149" s="2" t="s">
        <v>26</v>
      </c>
      <c r="AJ2149" s="2" t="s">
        <v>27</v>
      </c>
      <c r="AK2149" s="2" t="s">
        <v>2009</v>
      </c>
      <c r="AL2149" s="16" t="str">
        <f>IF(HOUR(Table2[[#This Row],[Order Time]])&lt;12,"Morning",IF(HOUR(Table2[[#This Row],[Order Time]])&lt;17,"Afternoon",IF(HOUR(Table2[[#This Row],[Order Time]])&lt;21,"Evening","Night")))</f>
        <v>Morning</v>
      </c>
      <c r="AM2149" s="16" t="s">
        <v>38</v>
      </c>
    </row>
    <row r="2150" spans="1:39" x14ac:dyDescent="0.25">
      <c r="A2150" s="13" t="s">
        <v>4026</v>
      </c>
      <c r="B2150" s="4">
        <v>45673</v>
      </c>
      <c r="C2150" s="2">
        <f>YEAR(Table2[[#This Row],[Invoice Date]])</f>
        <v>2025</v>
      </c>
      <c r="D2150" s="2" t="str">
        <f>TEXT(Table2[[#This Row],[Invoice Date]],"mmm")</f>
        <v>Jan</v>
      </c>
      <c r="E2150" s="2" t="str">
        <f>Table2[[#This Row],[Store_ID]]&amp;"-"&amp;Table2[[#This Row],[Year]]&amp;"-"&amp;Table2[[#This Row],[Month]]</f>
        <v>STR101-2025-Jan</v>
      </c>
      <c r="F2150" s="2" t="s">
        <v>2030</v>
      </c>
      <c r="G2150" s="2" t="str">
        <f>_xlfn.XLOOKUP(Table2[[#This Row],[Customer_ID]],Table3[Customer_ID],Table3[Customer Name],"Not Found")</f>
        <v>Srinivas Gowda</v>
      </c>
      <c r="H2150" s="2" t="str">
        <f>_xlfn.XLOOKUP(Table2[[#This Row],[Customer_ID]],Table3[Customer_ID],Table3[Gender],"Female")</f>
        <v>Male</v>
      </c>
      <c r="I2150" s="2" t="str">
        <f>_xlfn.XLOOKUP(Table2[[#This Row],[Customer_ID]],Table3[Customer_ID],Table3[City],"Missing Memebership")</f>
        <v>Kollam</v>
      </c>
      <c r="J2150" s="2" t="str">
        <f>_xlfn.XLOOKUP(Table2[[#This Row],[Customer_ID]],Table3[Customer_ID],Table3[State],"Karnataka")</f>
        <v>Kerala</v>
      </c>
      <c r="K2150" s="2" t="str">
        <f>_xlfn.XLOOKUP(Table2[[#This Row],[Customer_ID]],Table3[Customer_ID],Table3[Membership],"Regular")</f>
        <v>Silver</v>
      </c>
      <c r="L2150" s="2" t="s">
        <v>743</v>
      </c>
      <c r="M2150" s="2" t="str">
        <f>_xlfn.XLOOKUP(Table2[[#This Row],[Product_ID]],Table4[Product_ID],Table4[Product_Name],"Not Found")</f>
        <v>W for Woman Necklace Beige</v>
      </c>
      <c r="N2150" s="2" t="str">
        <f>_xlfn.XLOOKUP(Table2[[#This Row],[Product_ID]],Table4[Product_ID],Table4[Category],"Not Found")</f>
        <v>Jewellery</v>
      </c>
      <c r="O2150" s="2" t="str">
        <f>_xlfn.XLOOKUP(Table2[[#This Row],[Product_ID]],Table4[Product_ID],Table4[Subcategory],"Not Found")</f>
        <v>Necklace</v>
      </c>
      <c r="P2150" s="2" t="str">
        <f>_xlfn.XLOOKUP(Table2[[#This Row],[Product_ID]],Table4[Product_ID],Table4[Brand],"Missing Brand")</f>
        <v>W for Woman</v>
      </c>
      <c r="Q2150" s="2" t="s">
        <v>258</v>
      </c>
      <c r="R2150" s="2" t="str">
        <f>_xlfn.XLOOKUP(Table2[[#This Row],[Store_ID]],Table6[Store_ID],Table6[Store Name],"Not Found")</f>
        <v>TrendMart Thiruvananthapuram Standard</v>
      </c>
      <c r="S2150" s="2">
        <f>_xlfn.XLOOKUP(Table2[[#This Row],[Store_ID]],Table6[Store_ID],Table6[Monthly Target],"Missing Target")</f>
        <v>1200000</v>
      </c>
      <c r="T2150" s="2" t="str">
        <f>_xlfn.XLOOKUP(Table2[[#This Row],[Store_ID]],Table6[Store_ID],Table6[Region],"Not Found")</f>
        <v>South Zone 1</v>
      </c>
      <c r="U2150" s="2" t="s">
        <v>460</v>
      </c>
      <c r="V2150" s="2" t="str">
        <f>_xlfn.XLOOKUP(Table2[[#This Row],[Employee_ID]],Table5[Employee_ID],Table5[Employee Name],"Not Found")</f>
        <v>Pranav Reddy</v>
      </c>
      <c r="W2150" s="2">
        <v>2</v>
      </c>
      <c r="X2150" s="2">
        <v>1166.5</v>
      </c>
      <c r="Y2150" s="2">
        <v>0</v>
      </c>
      <c r="Z2150" s="2">
        <v>0</v>
      </c>
      <c r="AA2150" s="2">
        <v>3</v>
      </c>
      <c r="AB2150" s="2">
        <v>69.989999999999995</v>
      </c>
      <c r="AC2150" s="2">
        <v>2402.9899999999998</v>
      </c>
      <c r="AD2150" s="2">
        <v>1908.08</v>
      </c>
      <c r="AE2150" s="2">
        <f t="shared" si="71"/>
        <v>424.91999999999985</v>
      </c>
      <c r="AF2150" s="2" t="s">
        <v>25</v>
      </c>
      <c r="AG2150" s="42">
        <f>IFERROR(Table2[[#This Row],[Profit]]/Table2[[#This Row],[Sales Amount]],0)</f>
        <v>0.17682969966583292</v>
      </c>
      <c r="AH2150" s="2" t="str">
        <f>TRIM(Table2[[#This Row],[Payment Modee]])</f>
        <v>UPI</v>
      </c>
      <c r="AI2150" s="2" t="s">
        <v>26</v>
      </c>
      <c r="AJ2150" s="2" t="s">
        <v>27</v>
      </c>
      <c r="AK2150" s="2" t="s">
        <v>1192</v>
      </c>
      <c r="AL2150" s="16" t="str">
        <f>IF(HOUR(Table2[[#This Row],[Order Time]])&lt;12,"Morning",IF(HOUR(Table2[[#This Row],[Order Time]])&lt;17,"Afternoon",IF(HOUR(Table2[[#This Row],[Order Time]])&lt;21,"Evening","Night")))</f>
        <v>Night</v>
      </c>
      <c r="AM2150" s="16" t="s">
        <v>29</v>
      </c>
    </row>
    <row r="2151" spans="1:39" x14ac:dyDescent="0.25">
      <c r="A2151" s="13" t="s">
        <v>4027</v>
      </c>
      <c r="B2151" s="4">
        <v>45454</v>
      </c>
      <c r="C2151" s="2">
        <f>YEAR(Table2[[#This Row],[Invoice Date]])</f>
        <v>2024</v>
      </c>
      <c r="D2151" s="2" t="str">
        <f>TEXT(Table2[[#This Row],[Invoice Date]],"mmm")</f>
        <v>Jun</v>
      </c>
      <c r="E2151" s="2" t="str">
        <f>Table2[[#This Row],[Store_ID]]&amp;"-"&amp;Table2[[#This Row],[Year]]&amp;"-"&amp;Table2[[#This Row],[Month]]</f>
        <v>STR075-2024-Jun</v>
      </c>
      <c r="F2151" s="2" t="s">
        <v>742</v>
      </c>
      <c r="G2151" s="2" t="str">
        <f>_xlfn.XLOOKUP(Table2[[#This Row],[Customer_ID]],Table3[Customer_ID],Table3[Customer Name],"Not Found")</f>
        <v>Ramesh Chandran</v>
      </c>
      <c r="H2151" s="2" t="str">
        <f>_xlfn.XLOOKUP(Table2[[#This Row],[Customer_ID]],Table3[Customer_ID],Table3[Gender],"Female")</f>
        <v>Male</v>
      </c>
      <c r="I2151" s="2" t="str">
        <f>_xlfn.XLOOKUP(Table2[[#This Row],[Customer_ID]],Table3[Customer_ID],Table3[City],"Missing Memebership")</f>
        <v>Hyderabad</v>
      </c>
      <c r="J2151" s="2" t="str">
        <f>_xlfn.XLOOKUP(Table2[[#This Row],[Customer_ID]],Table3[Customer_ID],Table3[State],"Karnataka")</f>
        <v>Telangana</v>
      </c>
      <c r="K2151" s="2" t="str">
        <f>_xlfn.XLOOKUP(Table2[[#This Row],[Customer_ID]],Table3[Customer_ID],Table3[Membership],"Regular")</f>
        <v>Gold</v>
      </c>
      <c r="L2151" s="2" t="s">
        <v>645</v>
      </c>
      <c r="M2151" s="2" t="str">
        <f>_xlfn.XLOOKUP(Table2[[#This Row],[Product_ID]],Table4[Product_ID],Table4[Product_Name],"Not Found")</f>
        <v>Peter England Crop Top Green</v>
      </c>
      <c r="N2151" s="2" t="str">
        <f>_xlfn.XLOOKUP(Table2[[#This Row],[Product_ID]],Table4[Product_ID],Table4[Category],"Not Found")</f>
        <v>Women Tops</v>
      </c>
      <c r="O2151" s="2" t="str">
        <f>_xlfn.XLOOKUP(Table2[[#This Row],[Product_ID]],Table4[Product_ID],Table4[Subcategory],"Not Found")</f>
        <v>Crop Top</v>
      </c>
      <c r="P2151" s="2" t="str">
        <f>_xlfn.XLOOKUP(Table2[[#This Row],[Product_ID]],Table4[Product_ID],Table4[Brand],"Missing Brand")</f>
        <v>Peter England</v>
      </c>
      <c r="Q2151" s="2" t="s">
        <v>164</v>
      </c>
      <c r="R2151" s="2" t="str">
        <f>_xlfn.XLOOKUP(Table2[[#This Row],[Store_ID]],Table6[Store_ID],Table6[Store Name],"Not Found")</f>
        <v>TrendMart Chennai Standard</v>
      </c>
      <c r="S2151" s="2">
        <f>_xlfn.XLOOKUP(Table2[[#This Row],[Store_ID]],Table6[Store_ID],Table6[Monthly Target],"Missing Target")</f>
        <v>1000000</v>
      </c>
      <c r="T2151" s="2" t="str">
        <f>_xlfn.XLOOKUP(Table2[[#This Row],[Store_ID]],Table6[Store_ID],Table6[Region],"Not Found")</f>
        <v>South Zone 1</v>
      </c>
      <c r="U2151" s="2" t="s">
        <v>417</v>
      </c>
      <c r="V2151" s="2" t="str">
        <f>_xlfn.XLOOKUP(Table2[[#This Row],[Employee_ID]],Table5[Employee_ID],Table5[Employee Name],"Not Found")</f>
        <v>Arjun Krishnan</v>
      </c>
      <c r="W2151" s="2">
        <v>2</v>
      </c>
      <c r="X2151" s="2">
        <v>774.14</v>
      </c>
      <c r="Y2151" s="2">
        <v>15</v>
      </c>
      <c r="Z2151" s="2">
        <v>232.24</v>
      </c>
      <c r="AA2151" s="2">
        <v>5</v>
      </c>
      <c r="AB2151" s="2">
        <v>65.8</v>
      </c>
      <c r="AC2151" s="2">
        <v>1381.84</v>
      </c>
      <c r="AD2151" s="2">
        <v>1044.76</v>
      </c>
      <c r="AE2151" s="2">
        <f t="shared" si="71"/>
        <v>271.27999999999992</v>
      </c>
      <c r="AF2151" s="2" t="s">
        <v>69</v>
      </c>
      <c r="AG2151" s="42">
        <f>IFERROR(Table2[[#This Row],[Profit]]/Table2[[#This Row],[Sales Amount]],0)</f>
        <v>0.19631795287442824</v>
      </c>
      <c r="AH2151" s="2" t="str">
        <f>TRIM(Table2[[#This Row],[Payment Modee]])</f>
        <v>Cash</v>
      </c>
      <c r="AI2151" s="2" t="s">
        <v>36</v>
      </c>
      <c r="AJ2151" s="2" t="s">
        <v>27</v>
      </c>
      <c r="AK2151" s="2" t="s">
        <v>3311</v>
      </c>
      <c r="AL2151" s="16" t="str">
        <f>IF(HOUR(Table2[[#This Row],[Order Time]])&lt;12,"Morning",IF(HOUR(Table2[[#This Row],[Order Time]])&lt;17,"Afternoon",IF(HOUR(Table2[[#This Row],[Order Time]])&lt;21,"Evening","Night")))</f>
        <v>Night</v>
      </c>
      <c r="AM2151" s="16" t="s">
        <v>29</v>
      </c>
    </row>
    <row r="2152" spans="1:39" x14ac:dyDescent="0.25">
      <c r="A2152" s="13" t="s">
        <v>4028</v>
      </c>
      <c r="B2152" s="4">
        <v>45694</v>
      </c>
      <c r="C2152" s="2">
        <f>YEAR(Table2[[#This Row],[Invoice Date]])</f>
        <v>2025</v>
      </c>
      <c r="D2152" s="2" t="str">
        <f>TEXT(Table2[[#This Row],[Invoice Date]],"mmm")</f>
        <v>Feb</v>
      </c>
      <c r="E2152" s="2" t="str">
        <f>Table2[[#This Row],[Store_ID]]&amp;"-"&amp;Table2[[#This Row],[Year]]&amp;"-"&amp;Table2[[#This Row],[Month]]</f>
        <v>STR101-2025-Feb</v>
      </c>
      <c r="F2152" s="2" t="s">
        <v>1752</v>
      </c>
      <c r="G2152" s="2" t="str">
        <f>_xlfn.XLOOKUP(Table2[[#This Row],[Customer_ID]],Table3[Customer_ID],Table3[Customer Name],"Not Found")</f>
        <v>Gayathri Menon</v>
      </c>
      <c r="H2152" s="2" t="str">
        <f>_xlfn.XLOOKUP(Table2[[#This Row],[Customer_ID]],Table3[Customer_ID],Table3[Gender],"Female")</f>
        <v>female</v>
      </c>
      <c r="I2152" s="2" t="str">
        <f>_xlfn.XLOOKUP(Table2[[#This Row],[Customer_ID]],Table3[Customer_ID],Table3[City],"Missing Memebership")</f>
        <v>Karimnagar</v>
      </c>
      <c r="J2152" s="2" t="str">
        <f>_xlfn.XLOOKUP(Table2[[#This Row],[Customer_ID]],Table3[Customer_ID],Table3[State],"Karnataka")</f>
        <v>Telangana</v>
      </c>
      <c r="K2152" s="2" t="str">
        <f>_xlfn.XLOOKUP(Table2[[#This Row],[Customer_ID]],Table3[Customer_ID],Table3[Membership],"Regular")</f>
        <v>Platinum</v>
      </c>
      <c r="L2152" s="2" t="s">
        <v>404</v>
      </c>
      <c r="M2152" s="2" t="str">
        <f>_xlfn.XLOOKUP(Table2[[#This Row],[Product_ID]],Table4[Product_ID],Table4[Product_Name],"Not Found")</f>
        <v>Nike Bifold Wallet Navy Blue</v>
      </c>
      <c r="N2152" s="2" t="str">
        <f>_xlfn.XLOOKUP(Table2[[#This Row],[Product_ID]],Table4[Product_ID],Table4[Category],"Not Found")</f>
        <v>Wallets</v>
      </c>
      <c r="O2152" s="2" t="str">
        <f>_xlfn.XLOOKUP(Table2[[#This Row],[Product_ID]],Table4[Product_ID],Table4[Subcategory],"Not Found")</f>
        <v>Bifold Wallet</v>
      </c>
      <c r="P2152" s="2" t="str">
        <f>_xlfn.XLOOKUP(Table2[[#This Row],[Product_ID]],Table4[Product_ID],Table4[Brand],"Missing Brand")</f>
        <v>Nike</v>
      </c>
      <c r="Q2152" s="2" t="s">
        <v>258</v>
      </c>
      <c r="R2152" s="2" t="str">
        <f>_xlfn.XLOOKUP(Table2[[#This Row],[Store_ID]],Table6[Store_ID],Table6[Store Name],"Not Found")</f>
        <v>TrendMart Thiruvananthapuram Standard</v>
      </c>
      <c r="S2152" s="2">
        <f>_xlfn.XLOOKUP(Table2[[#This Row],[Store_ID]],Table6[Store_ID],Table6[Monthly Target],"Missing Target")</f>
        <v>1200000</v>
      </c>
      <c r="T2152" s="2" t="str">
        <f>_xlfn.XLOOKUP(Table2[[#This Row],[Store_ID]],Table6[Store_ID],Table6[Region],"Not Found")</f>
        <v>South Zone 1</v>
      </c>
      <c r="U2152" s="2" t="s">
        <v>62</v>
      </c>
      <c r="V2152" s="2" t="str">
        <f>_xlfn.XLOOKUP(Table2[[#This Row],[Employee_ID]],Table5[Employee_ID],Table5[Employee Name],"Not Found")</f>
        <v>Rahul Krishnan</v>
      </c>
      <c r="W2152" s="2">
        <v>2</v>
      </c>
      <c r="X2152" s="2">
        <v>1381.12</v>
      </c>
      <c r="Y2152" s="2">
        <v>25</v>
      </c>
      <c r="Z2152" s="2">
        <v>690.56</v>
      </c>
      <c r="AA2152" s="2">
        <v>12</v>
      </c>
      <c r="AB2152" s="2">
        <v>248.6</v>
      </c>
      <c r="AC2152" s="2">
        <v>2320.2800000000002</v>
      </c>
      <c r="AD2152" s="2">
        <v>1806.6</v>
      </c>
      <c r="AE2152" s="2">
        <f t="shared" si="71"/>
        <v>265.08000000000027</v>
      </c>
      <c r="AF2152" s="2" t="s">
        <v>56</v>
      </c>
      <c r="AG2152" s="42">
        <f>IFERROR(Table2[[#This Row],[Profit]]/Table2[[#This Row],[Sales Amount]],0)</f>
        <v>0.11424483252021318</v>
      </c>
      <c r="AH2152" s="2" t="str">
        <f>TRIM(Table2[[#This Row],[Payment Modee]])</f>
        <v>Credit Card</v>
      </c>
      <c r="AI2152" s="2" t="s">
        <v>26</v>
      </c>
      <c r="AJ2152" s="2" t="s">
        <v>27</v>
      </c>
      <c r="AK2152" s="2" t="s">
        <v>2424</v>
      </c>
      <c r="AL2152" s="16" t="str">
        <f>IF(HOUR(Table2[[#This Row],[Order Time]])&lt;12,"Morning",IF(HOUR(Table2[[#This Row],[Order Time]])&lt;17,"Afternoon",IF(HOUR(Table2[[#This Row],[Order Time]])&lt;21,"Evening","Night")))</f>
        <v>Afternoon</v>
      </c>
      <c r="AM2152" s="16" t="s">
        <v>29</v>
      </c>
    </row>
    <row r="2153" spans="1:39" x14ac:dyDescent="0.25">
      <c r="A2153" s="13" t="s">
        <v>4029</v>
      </c>
      <c r="B2153" s="4">
        <v>45548</v>
      </c>
      <c r="C2153" s="2">
        <f>YEAR(Table2[[#This Row],[Invoice Date]])</f>
        <v>2024</v>
      </c>
      <c r="D2153" s="2" t="str">
        <f>TEXT(Table2[[#This Row],[Invoice Date]],"mmm")</f>
        <v>Sep</v>
      </c>
      <c r="E2153" s="2" t="str">
        <f>Table2[[#This Row],[Store_ID]]&amp;"-"&amp;Table2[[#This Row],[Year]]&amp;"-"&amp;Table2[[#This Row],[Month]]</f>
        <v>STR015-2024-Sep</v>
      </c>
      <c r="F2153" s="2" t="s">
        <v>1931</v>
      </c>
      <c r="G2153" s="2" t="str">
        <f>_xlfn.XLOOKUP(Table2[[#This Row],[Customer_ID]],Table3[Customer_ID],Table3[Customer Name],"Not Found")</f>
        <v>Ashok Pillai</v>
      </c>
      <c r="H2153" s="2" t="str">
        <f>_xlfn.XLOOKUP(Table2[[#This Row],[Customer_ID]],Table3[Customer_ID],Table3[Gender],"Female")</f>
        <v>Male</v>
      </c>
      <c r="I2153" s="2" t="str">
        <f>_xlfn.XLOOKUP(Table2[[#This Row],[Customer_ID]],Table3[Customer_ID],Table3[City],"Missing Memebership")</f>
        <v>Vijayawada</v>
      </c>
      <c r="J2153" s="2" t="str">
        <f>_xlfn.XLOOKUP(Table2[[#This Row],[Customer_ID]],Table3[Customer_ID],Table3[State],"Karnataka")</f>
        <v>Andhra Pradesh</v>
      </c>
      <c r="K2153" s="2" t="str">
        <f>_xlfn.XLOOKUP(Table2[[#This Row],[Customer_ID]],Table3[Customer_ID],Table3[Membership],"Regular")</f>
        <v>Regular</v>
      </c>
      <c r="L2153" s="2" t="s">
        <v>151</v>
      </c>
      <c r="M2153" s="2" t="str">
        <f>_xlfn.XLOOKUP(Table2[[#This Row],[Product_ID]],Table4[Product_ID],Table4[Product_Name],"Not Found")</f>
        <v>Allen Solly Tie Pink</v>
      </c>
      <c r="N2153" s="2" t="str">
        <f>_xlfn.XLOOKUP(Table2[[#This Row],[Product_ID]],Table4[Product_ID],Table4[Category],"Not Found")</f>
        <v>Accessories</v>
      </c>
      <c r="O2153" s="2" t="str">
        <f>_xlfn.XLOOKUP(Table2[[#This Row],[Product_ID]],Table4[Product_ID],Table4[Subcategory],"Not Found")</f>
        <v>Tie</v>
      </c>
      <c r="P2153" s="2" t="str">
        <f>_xlfn.XLOOKUP(Table2[[#This Row],[Product_ID]],Table4[Product_ID],Table4[Brand],"Missing Brand")</f>
        <v>Allen Solly</v>
      </c>
      <c r="Q2153" s="2" t="s">
        <v>704</v>
      </c>
      <c r="R2153" s="2" t="str">
        <f>_xlfn.XLOOKUP(Table2[[#This Row],[Store_ID]],Table6[Store_ID],Table6[Store Name],"Not Found")</f>
        <v>TrendMart Madurai Mall Kiosk</v>
      </c>
      <c r="S2153" s="2">
        <f>_xlfn.XLOOKUP(Table2[[#This Row],[Store_ID]],Table6[Store_ID],Table6[Monthly Target],"Missing Target")</f>
        <v>800000</v>
      </c>
      <c r="T2153" s="2" t="str">
        <f>_xlfn.XLOOKUP(Table2[[#This Row],[Store_ID]],Table6[Store_ID],Table6[Region],"Not Found")</f>
        <v>South Zone 1</v>
      </c>
      <c r="U2153" s="2" t="s">
        <v>417</v>
      </c>
      <c r="V2153" s="2" t="str">
        <f>_xlfn.XLOOKUP(Table2[[#This Row],[Employee_ID]],Table5[Employee_ID],Table5[Employee Name],"Not Found")</f>
        <v>Arjun Krishnan</v>
      </c>
      <c r="W2153" s="2">
        <v>1</v>
      </c>
      <c r="X2153" s="2">
        <v>764.83</v>
      </c>
      <c r="Y2153" s="2">
        <v>25</v>
      </c>
      <c r="Z2153" s="2">
        <v>191.21</v>
      </c>
      <c r="AA2153" s="2">
        <v>5</v>
      </c>
      <c r="AB2153" s="2">
        <v>28.68</v>
      </c>
      <c r="AC2153" s="2">
        <v>602.29999999999995</v>
      </c>
      <c r="AD2153" s="2">
        <v>443.19</v>
      </c>
      <c r="AE2153" s="2">
        <f t="shared" si="71"/>
        <v>130.42999999999995</v>
      </c>
      <c r="AF2153" s="2" t="s">
        <v>56</v>
      </c>
      <c r="AG2153" s="42">
        <f>IFERROR(Table2[[#This Row],[Profit]]/Table2[[#This Row],[Sales Amount]],0)</f>
        <v>0.21655321268470856</v>
      </c>
      <c r="AH2153" s="2" t="str">
        <f>TRIM(Table2[[#This Row],[Payment Modee]])</f>
        <v>Credit Card</v>
      </c>
      <c r="AI2153" s="2" t="s">
        <v>26</v>
      </c>
      <c r="AJ2153" s="2" t="s">
        <v>27</v>
      </c>
      <c r="AK2153" s="2" t="s">
        <v>160</v>
      </c>
      <c r="AL2153" s="16" t="str">
        <f>IF(HOUR(Table2[[#This Row],[Order Time]])&lt;12,"Morning",IF(HOUR(Table2[[#This Row],[Order Time]])&lt;17,"Afternoon",IF(HOUR(Table2[[#This Row],[Order Time]])&lt;21,"Evening","Night")))</f>
        <v>Afternoon</v>
      </c>
      <c r="AM2153" s="16" t="s">
        <v>29</v>
      </c>
    </row>
    <row r="2154" spans="1:39" x14ac:dyDescent="0.25">
      <c r="A2154" s="13" t="s">
        <v>4030</v>
      </c>
      <c r="B2154" s="4">
        <v>45430</v>
      </c>
      <c r="C2154" s="2">
        <f>YEAR(Table2[[#This Row],[Invoice Date]])</f>
        <v>2024</v>
      </c>
      <c r="D2154" s="2" t="str">
        <f>TEXT(Table2[[#This Row],[Invoice Date]],"mmm")</f>
        <v>May</v>
      </c>
      <c r="E2154" s="2" t="str">
        <f>Table2[[#This Row],[Store_ID]]&amp;"-"&amp;Table2[[#This Row],[Year]]&amp;"-"&amp;Table2[[#This Row],[Month]]</f>
        <v>STR110-2024-May</v>
      </c>
      <c r="F2154" s="2" t="s">
        <v>389</v>
      </c>
      <c r="G2154" s="2" t="str">
        <f>_xlfn.XLOOKUP(Table2[[#This Row],[Customer_ID]],Table3[Customer_ID],Table3[Customer Name],"Not Found")</f>
        <v>Priya Pandian</v>
      </c>
      <c r="H2154" s="2" t="str">
        <f>_xlfn.XLOOKUP(Table2[[#This Row],[Customer_ID]],Table3[Customer_ID],Table3[Gender],"Female")</f>
        <v>Female</v>
      </c>
      <c r="I2154" s="2" t="str">
        <f>_xlfn.XLOOKUP(Table2[[#This Row],[Customer_ID]],Table3[Customer_ID],Table3[City],"Missing Memebership")</f>
        <v>Hubballi</v>
      </c>
      <c r="J2154" s="2" t="str">
        <f>_xlfn.XLOOKUP(Table2[[#This Row],[Customer_ID]],Table3[Customer_ID],Table3[State],"Karnataka")</f>
        <v>Karnataka</v>
      </c>
      <c r="K2154" s="2" t="str">
        <f>_xlfn.XLOOKUP(Table2[[#This Row],[Customer_ID]],Table3[Customer_ID],Table3[Membership],"Regular")</f>
        <v>Regular</v>
      </c>
      <c r="L2154" s="2" t="s">
        <v>174</v>
      </c>
      <c r="M2154" s="2" t="str">
        <f>_xlfn.XLOOKUP(Table2[[#This Row],[Product_ID]],Table4[Product_ID],Table4[Product_Name],"Not Found")</f>
        <v>Nike Earrings Teal</v>
      </c>
      <c r="N2154" s="2" t="str">
        <f>_xlfn.XLOOKUP(Table2[[#This Row],[Product_ID]],Table4[Product_ID],Table4[Category],"Not Found")</f>
        <v>Jewellery</v>
      </c>
      <c r="O2154" s="2" t="str">
        <f>_xlfn.XLOOKUP(Table2[[#This Row],[Product_ID]],Table4[Product_ID],Table4[Subcategory],"Not Found")</f>
        <v>Earrings</v>
      </c>
      <c r="P2154" s="2" t="str">
        <f>_xlfn.XLOOKUP(Table2[[#This Row],[Product_ID]],Table4[Product_ID],Table4[Brand],"Missing Brand")</f>
        <v>Nike</v>
      </c>
      <c r="Q2154" s="2" t="s">
        <v>146</v>
      </c>
      <c r="R2154" s="2" t="str">
        <f>_xlfn.XLOOKUP(Table2[[#This Row],[Store_ID]],Table6[Store_ID],Table6[Store Name],"Not Found")</f>
        <v>TrendMart Thoothukudi Outlet</v>
      </c>
      <c r="S2154" s="2">
        <f>_xlfn.XLOOKUP(Table2[[#This Row],[Store_ID]],Table6[Store_ID],Table6[Monthly Target],"Missing Target")</f>
        <v>1000000</v>
      </c>
      <c r="T2154" s="2" t="str">
        <f>_xlfn.XLOOKUP(Table2[[#This Row],[Store_ID]],Table6[Store_ID],Table6[Region],"Not Found")</f>
        <v>South Zone 1</v>
      </c>
      <c r="U2154" s="2" t="s">
        <v>43</v>
      </c>
      <c r="V2154" s="2" t="str">
        <f>_xlfn.XLOOKUP(Table2[[#This Row],[Employee_ID]],Table5[Employee_ID],Table5[Employee Name],"Not Found")</f>
        <v>Meena Krishnan</v>
      </c>
      <c r="W2154" s="2">
        <v>2</v>
      </c>
      <c r="X2154" s="2">
        <v>6339.42</v>
      </c>
      <c r="Y2154" s="2">
        <v>0</v>
      </c>
      <c r="Z2154" s="2">
        <v>0</v>
      </c>
      <c r="AA2154" s="2">
        <v>3</v>
      </c>
      <c r="AB2154" s="2">
        <v>380.37</v>
      </c>
      <c r="AC2154" s="2">
        <v>13059.21</v>
      </c>
      <c r="AD2154" s="2">
        <v>9430.2000000000007</v>
      </c>
      <c r="AE2154" s="2">
        <f t="shared" si="71"/>
        <v>3248.6399999999985</v>
      </c>
      <c r="AF2154" s="2" t="s">
        <v>119</v>
      </c>
      <c r="AG2154" s="42">
        <f>IFERROR(Table2[[#This Row],[Profit]]/Table2[[#This Row],[Sales Amount]],0)</f>
        <v>0.24876236770830693</v>
      </c>
      <c r="AH2154" s="2" t="str">
        <f>TRIM(Table2[[#This Row],[Payment Modee]])</f>
        <v>Net Banking</v>
      </c>
      <c r="AI2154" s="2" t="s">
        <v>36</v>
      </c>
      <c r="AJ2154" s="2" t="s">
        <v>27</v>
      </c>
      <c r="AK2154" s="2" t="s">
        <v>1666</v>
      </c>
      <c r="AL2154" s="16" t="str">
        <f>IF(HOUR(Table2[[#This Row],[Order Time]])&lt;12,"Morning",IF(HOUR(Table2[[#This Row],[Order Time]])&lt;17,"Afternoon",IF(HOUR(Table2[[#This Row],[Order Time]])&lt;21,"Evening","Night")))</f>
        <v>Afternoon</v>
      </c>
      <c r="AM2154" s="16" t="s">
        <v>38</v>
      </c>
    </row>
    <row r="2155" spans="1:39" x14ac:dyDescent="0.25">
      <c r="A2155" s="13" t="s">
        <v>4031</v>
      </c>
      <c r="B2155" s="4">
        <v>45695</v>
      </c>
      <c r="C2155" s="2">
        <f>YEAR(Table2[[#This Row],[Invoice Date]])</f>
        <v>2025</v>
      </c>
      <c r="D2155" s="2" t="str">
        <f>TEXT(Table2[[#This Row],[Invoice Date]],"mmm")</f>
        <v>Feb</v>
      </c>
      <c r="E2155" s="2" t="str">
        <f>Table2[[#This Row],[Store_ID]]&amp;"-"&amp;Table2[[#This Row],[Year]]&amp;"-"&amp;Table2[[#This Row],[Month]]</f>
        <v>STR067-2025-Feb</v>
      </c>
      <c r="F2155" s="2" t="s">
        <v>1509</v>
      </c>
      <c r="G2155" s="2" t="str">
        <f>_xlfn.XLOOKUP(Table2[[#This Row],[Customer_ID]],Table3[Customer_ID],Table3[Customer Name],"Not Found")</f>
        <v>Nisha Rao</v>
      </c>
      <c r="H2155" s="2" t="str">
        <f>_xlfn.XLOOKUP(Table2[[#This Row],[Customer_ID]],Table3[Customer_ID],Table3[Gender],"Female")</f>
        <v>Female</v>
      </c>
      <c r="I2155" s="2" t="str">
        <f>_xlfn.XLOOKUP(Table2[[#This Row],[Customer_ID]],Table3[Customer_ID],Table3[City],"Missing Memebership")</f>
        <v>Davanagere</v>
      </c>
      <c r="J2155" s="2" t="str">
        <f>_xlfn.XLOOKUP(Table2[[#This Row],[Customer_ID]],Table3[Customer_ID],Table3[State],"Karnataka")</f>
        <v>Karnataka</v>
      </c>
      <c r="K2155" s="2" t="str">
        <f>_xlfn.XLOOKUP(Table2[[#This Row],[Customer_ID]],Table3[Customer_ID],Table3[Membership],"Regular")</f>
        <v>Regular</v>
      </c>
      <c r="L2155" s="2" t="s">
        <v>404</v>
      </c>
      <c r="M2155" s="2" t="str">
        <f>_xlfn.XLOOKUP(Table2[[#This Row],[Product_ID]],Table4[Product_ID],Table4[Product_Name],"Not Found")</f>
        <v>Nike Bifold Wallet Navy Blue</v>
      </c>
      <c r="N2155" s="2" t="str">
        <f>_xlfn.XLOOKUP(Table2[[#This Row],[Product_ID]],Table4[Product_ID],Table4[Category],"Not Found")</f>
        <v>Wallets</v>
      </c>
      <c r="O2155" s="2" t="str">
        <f>_xlfn.XLOOKUP(Table2[[#This Row],[Product_ID]],Table4[Product_ID],Table4[Subcategory],"Not Found")</f>
        <v>Bifold Wallet</v>
      </c>
      <c r="P2155" s="2" t="str">
        <f>_xlfn.XLOOKUP(Table2[[#This Row],[Product_ID]],Table4[Product_ID],Table4[Brand],"Missing Brand")</f>
        <v>Nike</v>
      </c>
      <c r="Q2155" s="2" t="s">
        <v>1174</v>
      </c>
      <c r="R2155" s="2" t="str">
        <f>_xlfn.XLOOKUP(Table2[[#This Row],[Store_ID]],Table6[Store_ID],Table6[Store Name],"Not Found")</f>
        <v>TrendMart Visakhapatnam Standard</v>
      </c>
      <c r="S2155" s="2">
        <f>_xlfn.XLOOKUP(Table2[[#This Row],[Store_ID]],Table6[Store_ID],Table6[Monthly Target],"Missing Target")</f>
        <v>2500000</v>
      </c>
      <c r="T2155" s="2" t="str">
        <f>_xlfn.XLOOKUP(Table2[[#This Row],[Store_ID]],Table6[Store_ID],Table6[Region],"Not Found")</f>
        <v>South Zone 3</v>
      </c>
      <c r="U2155" s="2" t="s">
        <v>417</v>
      </c>
      <c r="V2155" s="2" t="str">
        <f>_xlfn.XLOOKUP(Table2[[#This Row],[Employee_ID]],Table5[Employee_ID],Table5[Employee Name],"Not Found")</f>
        <v>Arjun Krishnan</v>
      </c>
      <c r="W2155" s="2">
        <v>1</v>
      </c>
      <c r="X2155" s="2">
        <v>1281.8599999999999</v>
      </c>
      <c r="Y2155" s="2">
        <v>20</v>
      </c>
      <c r="Z2155" s="2">
        <v>256.37</v>
      </c>
      <c r="AA2155" s="2">
        <v>12</v>
      </c>
      <c r="AB2155" s="2">
        <v>123.06</v>
      </c>
      <c r="AC2155" s="2">
        <v>1148.55</v>
      </c>
      <c r="AD2155" s="2">
        <v>903.3</v>
      </c>
      <c r="AE2155" s="2">
        <f t="shared" si="71"/>
        <v>122.19</v>
      </c>
      <c r="AF2155" s="2" t="s">
        <v>35</v>
      </c>
      <c r="AG2155" s="42">
        <f>IFERROR(Table2[[#This Row],[Profit]]/Table2[[#This Row],[Sales Amount]],0)</f>
        <v>0.10638631317748466</v>
      </c>
      <c r="AH2155" s="2" t="str">
        <f>TRIM(Table2[[#This Row],[Payment Modee]])</f>
        <v>Debit Card</v>
      </c>
      <c r="AI2155" s="2" t="s">
        <v>36</v>
      </c>
      <c r="AJ2155" s="2" t="s">
        <v>27</v>
      </c>
      <c r="AK2155" s="2" t="s">
        <v>829</v>
      </c>
      <c r="AL2155" s="16" t="str">
        <f>IF(HOUR(Table2[[#This Row],[Order Time]])&lt;12,"Morning",IF(HOUR(Table2[[#This Row],[Order Time]])&lt;17,"Afternoon",IF(HOUR(Table2[[#This Row],[Order Time]])&lt;21,"Evening","Night")))</f>
        <v>Night</v>
      </c>
      <c r="AM2155" s="16" t="s">
        <v>29</v>
      </c>
    </row>
    <row r="2156" spans="1:39" x14ac:dyDescent="0.25">
      <c r="A2156" s="13" t="s">
        <v>4032</v>
      </c>
      <c r="B2156" s="4">
        <v>45457</v>
      </c>
      <c r="C2156" s="2">
        <f>YEAR(Table2[[#This Row],[Invoice Date]])</f>
        <v>2024</v>
      </c>
      <c r="D2156" s="2" t="str">
        <f>TEXT(Table2[[#This Row],[Invoice Date]],"mmm")</f>
        <v>Jun</v>
      </c>
      <c r="E2156" s="2" t="str">
        <f>Table2[[#This Row],[Store_ID]]&amp;"-"&amp;Table2[[#This Row],[Year]]&amp;"-"&amp;Table2[[#This Row],[Month]]</f>
        <v>STR036-2024-Jun</v>
      </c>
      <c r="F2156" s="2" t="s">
        <v>2005</v>
      </c>
      <c r="G2156" s="2" t="str">
        <f>_xlfn.XLOOKUP(Table2[[#This Row],[Customer_ID]],Table3[Customer_ID],Table3[Customer Name],"Not Found")</f>
        <v>Rahul Prasad</v>
      </c>
      <c r="H2156" s="2" t="str">
        <f>_xlfn.XLOOKUP(Table2[[#This Row],[Customer_ID]],Table3[Customer_ID],Table3[Gender],"Female")</f>
        <v>Male</v>
      </c>
      <c r="I2156" s="2" t="str">
        <f>_xlfn.XLOOKUP(Table2[[#This Row],[Customer_ID]],Table3[Customer_ID],Table3[City],"Missing Memebership")</f>
        <v>Tiruchirappalli</v>
      </c>
      <c r="J2156" s="2" t="str">
        <f>_xlfn.XLOOKUP(Table2[[#This Row],[Customer_ID]],Table3[Customer_ID],Table3[State],"Karnataka")</f>
        <v>Tamil Nadu</v>
      </c>
      <c r="K2156" s="2" t="str">
        <f>_xlfn.XLOOKUP(Table2[[#This Row],[Customer_ID]],Table3[Customer_ID],Table3[Membership],"Regular")</f>
        <v>Gold</v>
      </c>
      <c r="L2156" s="2" t="s">
        <v>174</v>
      </c>
      <c r="M2156" s="2" t="str">
        <f>_xlfn.XLOOKUP(Table2[[#This Row],[Product_ID]],Table4[Product_ID],Table4[Product_Name],"Not Found")</f>
        <v>Nike Earrings Teal</v>
      </c>
      <c r="N2156" s="2" t="str">
        <f>_xlfn.XLOOKUP(Table2[[#This Row],[Product_ID]],Table4[Product_ID],Table4[Category],"Not Found")</f>
        <v>Jewellery</v>
      </c>
      <c r="O2156" s="2" t="str">
        <f>_xlfn.XLOOKUP(Table2[[#This Row],[Product_ID]],Table4[Product_ID],Table4[Subcategory],"Not Found")</f>
        <v>Earrings</v>
      </c>
      <c r="P2156" s="2" t="str">
        <f>_xlfn.XLOOKUP(Table2[[#This Row],[Product_ID]],Table4[Product_ID],Table4[Brand],"Missing Brand")</f>
        <v>Nike</v>
      </c>
      <c r="Q2156" s="2" t="s">
        <v>634</v>
      </c>
      <c r="R2156" s="2" t="str">
        <f>_xlfn.XLOOKUP(Table2[[#This Row],[Store_ID]],Table6[Store_ID],Table6[Store Name],"Not Found")</f>
        <v>TrendMart Thiruvananthapuram Outlet</v>
      </c>
      <c r="S2156" s="2">
        <f>_xlfn.XLOOKUP(Table2[[#This Row],[Store_ID]],Table6[Store_ID],Table6[Monthly Target],"Missing Target")</f>
        <v>1000000</v>
      </c>
      <c r="T2156" s="2" t="str">
        <f>_xlfn.XLOOKUP(Table2[[#This Row],[Store_ID]],Table6[Store_ID],Table6[Region],"Not Found")</f>
        <v>South Zone 1</v>
      </c>
      <c r="U2156" s="2" t="s">
        <v>263</v>
      </c>
      <c r="V2156" s="2" t="str">
        <f>_xlfn.XLOOKUP(Table2[[#This Row],[Employee_ID]],Table5[Employee_ID],Table5[Employee Name],"Not Found")</f>
        <v>Sathish Sundaram</v>
      </c>
      <c r="W2156" s="2">
        <v>2</v>
      </c>
      <c r="X2156" s="2">
        <v>6274.11</v>
      </c>
      <c r="Y2156" s="2">
        <v>10</v>
      </c>
      <c r="Z2156" s="2">
        <v>1254.82</v>
      </c>
      <c r="AA2156" s="2">
        <v>3</v>
      </c>
      <c r="AB2156" s="2">
        <v>338.8</v>
      </c>
      <c r="AC2156" s="2">
        <v>11632.2</v>
      </c>
      <c r="AD2156" s="2">
        <v>9430.2000000000007</v>
      </c>
      <c r="AE2156" s="2">
        <f t="shared" si="71"/>
        <v>1863.2</v>
      </c>
      <c r="AF2156" s="2" t="s">
        <v>69</v>
      </c>
      <c r="AG2156" s="42">
        <f>IFERROR(Table2[[#This Row],[Profit]]/Table2[[#This Row],[Sales Amount]],0)</f>
        <v>0.16017606299754131</v>
      </c>
      <c r="AH2156" s="2" t="str">
        <f>TRIM(Table2[[#This Row],[Payment Modee]])</f>
        <v>Cash</v>
      </c>
      <c r="AI2156" s="2" t="s">
        <v>36</v>
      </c>
      <c r="AJ2156" s="2" t="s">
        <v>27</v>
      </c>
      <c r="AK2156" s="2" t="s">
        <v>1367</v>
      </c>
      <c r="AL2156" s="16" t="str">
        <f>IF(HOUR(Table2[[#This Row],[Order Time]])&lt;12,"Morning",IF(HOUR(Table2[[#This Row],[Order Time]])&lt;17,"Afternoon",IF(HOUR(Table2[[#This Row],[Order Time]])&lt;21,"Evening","Night")))</f>
        <v>Afternoon</v>
      </c>
      <c r="AM2156" s="16" t="s">
        <v>29</v>
      </c>
    </row>
    <row r="2157" spans="1:39" x14ac:dyDescent="0.25">
      <c r="A2157" s="13" t="s">
        <v>4033</v>
      </c>
      <c r="B2157" s="4">
        <v>45414</v>
      </c>
      <c r="C2157" s="2">
        <f>YEAR(Table2[[#This Row],[Invoice Date]])</f>
        <v>2024</v>
      </c>
      <c r="D2157" s="2" t="str">
        <f>TEXT(Table2[[#This Row],[Invoice Date]],"mmm")</f>
        <v>May</v>
      </c>
      <c r="E2157" s="2" t="str">
        <f>Table2[[#This Row],[Store_ID]]&amp;"-"&amp;Table2[[#This Row],[Year]]&amp;"-"&amp;Table2[[#This Row],[Month]]</f>
        <v>STR065-2024-May</v>
      </c>
      <c r="F2157" s="2" t="s">
        <v>2551</v>
      </c>
      <c r="G2157" s="2" t="str">
        <f>_xlfn.XLOOKUP(Table2[[#This Row],[Customer_ID]],Table3[Customer_ID],Table3[Customer Name],"Not Found")</f>
        <v>Rohit Gupta</v>
      </c>
      <c r="H2157" s="2" t="str">
        <f>_xlfn.XLOOKUP(Table2[[#This Row],[Customer_ID]],Table3[Customer_ID],Table3[Gender],"Female")</f>
        <v>Male</v>
      </c>
      <c r="I2157" s="2" t="str">
        <f>_xlfn.XLOOKUP(Table2[[#This Row],[Customer_ID]],Table3[Customer_ID],Table3[City],"Missing Memebership")</f>
        <v>Hubballi</v>
      </c>
      <c r="J2157" s="2" t="str">
        <f>_xlfn.XLOOKUP(Table2[[#This Row],[Customer_ID]],Table3[Customer_ID],Table3[State],"Karnataka")</f>
        <v>Karnataka</v>
      </c>
      <c r="K2157" s="2" t="str">
        <f>_xlfn.XLOOKUP(Table2[[#This Row],[Customer_ID]],Table3[Customer_ID],Table3[Membership],"Regular")</f>
        <v>Regular</v>
      </c>
      <c r="L2157" s="2" t="s">
        <v>1941</v>
      </c>
      <c r="M2157" s="2" t="str">
        <f>_xlfn.XLOOKUP(Table2[[#This Row],[Product_ID]],Table4[Product_ID],Table4[Product_Name],"Not Found")</f>
        <v>Nike Sherwani Purple</v>
      </c>
      <c r="N2157" s="2" t="str">
        <f>_xlfn.XLOOKUP(Table2[[#This Row],[Product_ID]],Table4[Product_ID],Table4[Category],"Not Found")</f>
        <v>Men Ethnic</v>
      </c>
      <c r="O2157" s="2" t="str">
        <f>_xlfn.XLOOKUP(Table2[[#This Row],[Product_ID]],Table4[Product_ID],Table4[Subcategory],"Not Found")</f>
        <v>Sherwani</v>
      </c>
      <c r="P2157" s="2" t="str">
        <f>_xlfn.XLOOKUP(Table2[[#This Row],[Product_ID]],Table4[Product_ID],Table4[Brand],"Missing Brand")</f>
        <v>Nike</v>
      </c>
      <c r="Q2157" s="2" t="s">
        <v>1020</v>
      </c>
      <c r="R2157" s="2" t="str">
        <f>_xlfn.XLOOKUP(Table2[[#This Row],[Store_ID]],Table6[Store_ID],Table6[Store Name],"Not Found")</f>
        <v>TrendMart Guntur Flagship</v>
      </c>
      <c r="S2157" s="2">
        <f>_xlfn.XLOOKUP(Table2[[#This Row],[Store_ID]],Table6[Store_ID],Table6[Monthly Target],"Missing Target")</f>
        <v>1200000</v>
      </c>
      <c r="T2157" s="2" t="str">
        <f>_xlfn.XLOOKUP(Table2[[#This Row],[Store_ID]],Table6[Store_ID],Table6[Region],"Not Found")</f>
        <v>South Zone 3</v>
      </c>
      <c r="U2157" s="2" t="s">
        <v>75</v>
      </c>
      <c r="V2157" s="2" t="str">
        <f>_xlfn.XLOOKUP(Table2[[#This Row],[Employee_ID]],Table5[Employee_ID],Table5[Employee Name],"Not Found")</f>
        <v>Chandran Krishnan</v>
      </c>
      <c r="W2157" s="2">
        <v>1</v>
      </c>
      <c r="X2157" s="2">
        <v>2570.9899999999998</v>
      </c>
      <c r="Y2157" s="2">
        <v>20</v>
      </c>
      <c r="Z2157" s="2">
        <v>514.20000000000005</v>
      </c>
      <c r="AA2157" s="2">
        <v>12</v>
      </c>
      <c r="AB2157" s="2">
        <v>246.81</v>
      </c>
      <c r="AC2157" s="2">
        <v>2303.6</v>
      </c>
      <c r="AD2157" s="2">
        <v>1958.39</v>
      </c>
      <c r="AE2157" s="2">
        <f t="shared" si="71"/>
        <v>98.399999999999807</v>
      </c>
      <c r="AF2157" s="2" t="s">
        <v>35</v>
      </c>
      <c r="AG2157" s="42">
        <f>IFERROR(Table2[[#This Row],[Profit]]/Table2[[#This Row],[Sales Amount]],0)</f>
        <v>4.2715749262024573E-2</v>
      </c>
      <c r="AH2157" s="2" t="str">
        <f>TRIM(Table2[[#This Row],[Payment Modee]])</f>
        <v>Debit Card</v>
      </c>
      <c r="AI2157" s="2" t="s">
        <v>26</v>
      </c>
      <c r="AJ2157" s="2" t="s">
        <v>27</v>
      </c>
      <c r="AK2157" s="2" t="s">
        <v>125</v>
      </c>
      <c r="AL2157" s="16" t="str">
        <f>IF(HOUR(Table2[[#This Row],[Order Time]])&lt;12,"Morning",IF(HOUR(Table2[[#This Row],[Order Time]])&lt;17,"Afternoon",IF(HOUR(Table2[[#This Row],[Order Time]])&lt;21,"Evening","Night")))</f>
        <v>Evening</v>
      </c>
      <c r="AM2157" s="16" t="s">
        <v>29</v>
      </c>
    </row>
    <row r="2158" spans="1:39" x14ac:dyDescent="0.25">
      <c r="A2158" s="13" t="s">
        <v>4034</v>
      </c>
      <c r="B2158" s="4">
        <v>45386</v>
      </c>
      <c r="C2158" s="2">
        <f>YEAR(Table2[[#This Row],[Invoice Date]])</f>
        <v>2024</v>
      </c>
      <c r="D2158" s="2" t="str">
        <f>TEXT(Table2[[#This Row],[Invoice Date]],"mmm")</f>
        <v>Apr</v>
      </c>
      <c r="E2158" s="2" t="str">
        <f>Table2[[#This Row],[Store_ID]]&amp;"-"&amp;Table2[[#This Row],[Year]]&amp;"-"&amp;Table2[[#This Row],[Month]]</f>
        <v>STR074-2024-Apr</v>
      </c>
      <c r="F2158" s="2" t="s">
        <v>21</v>
      </c>
      <c r="G2158" s="2" t="str">
        <f>_xlfn.XLOOKUP(Table2[[#This Row],[Customer_ID]],Table3[Customer_ID],Table3[Customer Name],"Not Found")</f>
        <v>Dhruv Achari</v>
      </c>
      <c r="H2158" s="2" t="str">
        <f>_xlfn.XLOOKUP(Table2[[#This Row],[Customer_ID]],Table3[Customer_ID],Table3[Gender],"Female")</f>
        <v>Male</v>
      </c>
      <c r="I2158" s="2" t="str">
        <f>_xlfn.XLOOKUP(Table2[[#This Row],[Customer_ID]],Table3[Customer_ID],Table3[City],"Missing Memebership")</f>
        <v>Kollam</v>
      </c>
      <c r="J2158" s="2" t="str">
        <f>_xlfn.XLOOKUP(Table2[[#This Row],[Customer_ID]],Table3[Customer_ID],Table3[State],"Karnataka")</f>
        <v>Kerala</v>
      </c>
      <c r="K2158" s="2" t="str">
        <f>_xlfn.XLOOKUP(Table2[[#This Row],[Customer_ID]],Table3[Customer_ID],Table3[Membership],"Regular")</f>
        <v>Regular</v>
      </c>
      <c r="L2158" s="2" t="s">
        <v>690</v>
      </c>
      <c r="M2158" s="2" t="str">
        <f>_xlfn.XLOOKUP(Table2[[#This Row],[Product_ID]],Table4[Product_ID],Table4[Product_Name],"Not Found")</f>
        <v>Being Human Girls Frock Teal</v>
      </c>
      <c r="N2158" s="2" t="str">
        <f>_xlfn.XLOOKUP(Table2[[#This Row],[Product_ID]],Table4[Product_ID],Table4[Category],"Not Found")</f>
        <v>Kids Wear</v>
      </c>
      <c r="O2158" s="2" t="str">
        <f>_xlfn.XLOOKUP(Table2[[#This Row],[Product_ID]],Table4[Product_ID],Table4[Subcategory],"Not Found")</f>
        <v>Girls Frock</v>
      </c>
      <c r="P2158" s="2" t="str">
        <f>_xlfn.XLOOKUP(Table2[[#This Row],[Product_ID]],Table4[Product_ID],Table4[Brand],"Missing Brand")</f>
        <v>Being Human</v>
      </c>
      <c r="Q2158" s="2" t="s">
        <v>61</v>
      </c>
      <c r="R2158" s="2" t="str">
        <f>_xlfn.XLOOKUP(Table2[[#This Row],[Store_ID]],Table6[Store_ID],Table6[Store Name],"Not Found")</f>
        <v>TrendMart Kurnool High Street</v>
      </c>
      <c r="S2158" s="2">
        <f>_xlfn.XLOOKUP(Table2[[#This Row],[Store_ID]],Table6[Store_ID],Table6[Monthly Target],"Missing Target")</f>
        <v>1200000</v>
      </c>
      <c r="T2158" s="2" t="str">
        <f>_xlfn.XLOOKUP(Table2[[#This Row],[Store_ID]],Table6[Store_ID],Table6[Region],"Not Found")</f>
        <v>South Zone 3</v>
      </c>
      <c r="U2158" s="2" t="s">
        <v>417</v>
      </c>
      <c r="V2158" s="2" t="str">
        <f>_xlfn.XLOOKUP(Table2[[#This Row],[Employee_ID]],Table5[Employee_ID],Table5[Employee Name],"Not Found")</f>
        <v>Arjun Krishnan</v>
      </c>
      <c r="W2158" s="2">
        <v>1</v>
      </c>
      <c r="X2158" s="2">
        <v>605.16999999999996</v>
      </c>
      <c r="Y2158" s="2">
        <v>20</v>
      </c>
      <c r="Z2158" s="2">
        <v>121.03</v>
      </c>
      <c r="AA2158" s="2">
        <v>5</v>
      </c>
      <c r="AB2158" s="2">
        <v>24.21</v>
      </c>
      <c r="AC2158" s="2">
        <v>508.35</v>
      </c>
      <c r="AD2158" s="2">
        <v>424.76</v>
      </c>
      <c r="AE2158" s="2">
        <f t="shared" si="71"/>
        <v>59.380000000000031</v>
      </c>
      <c r="AF2158" s="2" t="s">
        <v>25</v>
      </c>
      <c r="AG2158" s="42">
        <f>IFERROR(Table2[[#This Row],[Profit]]/Table2[[#This Row],[Sales Amount]],0)</f>
        <v>0.11680928494147738</v>
      </c>
      <c r="AH2158" s="2" t="str">
        <f>TRIM(Table2[[#This Row],[Payment Modee]])</f>
        <v>UPI</v>
      </c>
      <c r="AI2158" s="2" t="s">
        <v>26</v>
      </c>
      <c r="AJ2158" s="2" t="s">
        <v>27</v>
      </c>
      <c r="AK2158" s="2" t="s">
        <v>1513</v>
      </c>
      <c r="AL2158" s="16" t="str">
        <f>IF(HOUR(Table2[[#This Row],[Order Time]])&lt;12,"Morning",IF(HOUR(Table2[[#This Row],[Order Time]])&lt;17,"Afternoon",IF(HOUR(Table2[[#This Row],[Order Time]])&lt;21,"Evening","Night")))</f>
        <v>Afternoon</v>
      </c>
      <c r="AM2158" s="16" t="s">
        <v>29</v>
      </c>
    </row>
    <row r="2159" spans="1:39" x14ac:dyDescent="0.25">
      <c r="A2159" s="13" t="s">
        <v>4035</v>
      </c>
      <c r="B2159" s="4">
        <v>45630</v>
      </c>
      <c r="C2159" s="2">
        <f>YEAR(Table2[[#This Row],[Invoice Date]])</f>
        <v>2024</v>
      </c>
      <c r="D2159" s="2" t="str">
        <f>TEXT(Table2[[#This Row],[Invoice Date]],"mmm")</f>
        <v>Dec</v>
      </c>
      <c r="E2159" s="2" t="str">
        <f>Table2[[#This Row],[Store_ID]]&amp;"-"&amp;Table2[[#This Row],[Year]]&amp;"-"&amp;Table2[[#This Row],[Month]]</f>
        <v>STR074-2024-Dec</v>
      </c>
      <c r="F2159" s="2" t="s">
        <v>1092</v>
      </c>
      <c r="G2159" s="2" t="str">
        <f>_xlfn.XLOOKUP(Table2[[#This Row],[Customer_ID]],Table3[Customer_ID],Table3[Customer Name],"Not Found")</f>
        <v>Baskar Balasubramaniam</v>
      </c>
      <c r="H2159" s="2" t="str">
        <f>_xlfn.XLOOKUP(Table2[[#This Row],[Customer_ID]],Table3[Customer_ID],Table3[Gender],"Female")</f>
        <v>Male</v>
      </c>
      <c r="I2159" s="2" t="str">
        <f>_xlfn.XLOOKUP(Table2[[#This Row],[Customer_ID]],Table3[Customer_ID],Table3[City],"Missing Memebership")</f>
        <v>Karimnagar</v>
      </c>
      <c r="J2159" s="2" t="str">
        <f>_xlfn.XLOOKUP(Table2[[#This Row],[Customer_ID]],Table3[Customer_ID],Table3[State],"Karnataka")</f>
        <v>Telangana</v>
      </c>
      <c r="K2159" s="2" t="str">
        <f>_xlfn.XLOOKUP(Table2[[#This Row],[Customer_ID]],Table3[Customer_ID],Table3[Membership],"Regular")</f>
        <v>Silver</v>
      </c>
      <c r="L2159" s="2" t="s">
        <v>1650</v>
      </c>
      <c r="M2159" s="2" t="str">
        <f>_xlfn.XLOOKUP(Table2[[#This Row],[Product_ID]],Table4[Product_ID],Table4[Product_Name],"Not Found")</f>
        <v>Bata Hoodie Grey</v>
      </c>
      <c r="N2159" s="2" t="str">
        <f>_xlfn.XLOOKUP(Table2[[#This Row],[Product_ID]],Table4[Product_ID],Table4[Category],"Not Found")</f>
        <v>Winter Wear</v>
      </c>
      <c r="O2159" s="2" t="str">
        <f>_xlfn.XLOOKUP(Table2[[#This Row],[Product_ID]],Table4[Product_ID],Table4[Subcategory],"Not Found")</f>
        <v>Hoodie</v>
      </c>
      <c r="P2159" s="2" t="str">
        <f>_xlfn.XLOOKUP(Table2[[#This Row],[Product_ID]],Table4[Product_ID],Table4[Brand],"Missing Brand")</f>
        <v>Bata</v>
      </c>
      <c r="Q2159" s="2" t="s">
        <v>61</v>
      </c>
      <c r="R2159" s="2" t="str">
        <f>_xlfn.XLOOKUP(Table2[[#This Row],[Store_ID]],Table6[Store_ID],Table6[Store Name],"Not Found")</f>
        <v>TrendMart Kurnool High Street</v>
      </c>
      <c r="S2159" s="2">
        <f>_xlfn.XLOOKUP(Table2[[#This Row],[Store_ID]],Table6[Store_ID],Table6[Monthly Target],"Missing Target")</f>
        <v>1200000</v>
      </c>
      <c r="T2159" s="2" t="str">
        <f>_xlfn.XLOOKUP(Table2[[#This Row],[Store_ID]],Table6[Store_ID],Table6[Region],"Not Found")</f>
        <v>South Zone 3</v>
      </c>
      <c r="U2159" s="2" t="s">
        <v>321</v>
      </c>
      <c r="V2159" s="2" t="str">
        <f>_xlfn.XLOOKUP(Table2[[#This Row],[Employee_ID]],Table5[Employee_ID],Table5[Employee Name],"Not Found")</f>
        <v>Sunita Ramachandran</v>
      </c>
      <c r="W2159" s="2">
        <v>3</v>
      </c>
      <c r="X2159" s="2">
        <v>2890.79</v>
      </c>
      <c r="Y2159" s="2">
        <v>0</v>
      </c>
      <c r="Z2159" s="2">
        <v>0</v>
      </c>
      <c r="AA2159" s="2">
        <v>12</v>
      </c>
      <c r="AB2159" s="2">
        <v>1040.68</v>
      </c>
      <c r="AC2159" s="2">
        <v>9713.0499999999993</v>
      </c>
      <c r="AD2159" s="2">
        <v>5822.37</v>
      </c>
      <c r="AE2159" s="2">
        <f t="shared" ref="AE2159:AE2184" si="72">(AC2159-AD2159-AB2159)</f>
        <v>2849.9999999999991</v>
      </c>
      <c r="AF2159" s="2" t="s">
        <v>136</v>
      </c>
      <c r="AG2159" s="42">
        <f>IFERROR(Table2[[#This Row],[Profit]]/Table2[[#This Row],[Sales Amount]],0)</f>
        <v>0.29341967765017163</v>
      </c>
      <c r="AH2159" s="2" t="str">
        <f>TRIM(Table2[[#This Row],[Payment Modee]])</f>
        <v>EMI</v>
      </c>
      <c r="AI2159" s="2" t="s">
        <v>26</v>
      </c>
      <c r="AJ2159" s="2" t="s">
        <v>197</v>
      </c>
      <c r="AK2159" s="2" t="s">
        <v>2269</v>
      </c>
      <c r="AL2159" s="16" t="str">
        <f>IF(HOUR(Table2[[#This Row],[Order Time]])&lt;12,"Morning",IF(HOUR(Table2[[#This Row],[Order Time]])&lt;17,"Afternoon",IF(HOUR(Table2[[#This Row],[Order Time]])&lt;21,"Evening","Night")))</f>
        <v>Night</v>
      </c>
      <c r="AM2159" s="16" t="s">
        <v>29</v>
      </c>
    </row>
    <row r="2160" spans="1:39" x14ac:dyDescent="0.25">
      <c r="A2160" s="13" t="s">
        <v>4036</v>
      </c>
      <c r="B2160" s="4">
        <v>45638</v>
      </c>
      <c r="C2160" s="2">
        <f>YEAR(Table2[[#This Row],[Invoice Date]])</f>
        <v>2024</v>
      </c>
      <c r="D2160" s="2" t="str">
        <f>TEXT(Table2[[#This Row],[Invoice Date]],"mmm")</f>
        <v>Dec</v>
      </c>
      <c r="E2160" s="2" t="str">
        <f>Table2[[#This Row],[Store_ID]]&amp;"-"&amp;Table2[[#This Row],[Year]]&amp;"-"&amp;Table2[[#This Row],[Month]]</f>
        <v>STR032-2024-Dec</v>
      </c>
      <c r="F2160" s="2" t="s">
        <v>200</v>
      </c>
      <c r="G2160" s="2" t="str">
        <f>_xlfn.XLOOKUP(Table2[[#This Row],[Customer_ID]],Table3[Customer_ID],Table3[Customer Name],"Not Found")</f>
        <v>Vinod Naidu</v>
      </c>
      <c r="H2160" s="2" t="str">
        <f>_xlfn.XLOOKUP(Table2[[#This Row],[Customer_ID]],Table3[Customer_ID],Table3[Gender],"Female")</f>
        <v>Male</v>
      </c>
      <c r="I2160" s="2" t="str">
        <f>_xlfn.XLOOKUP(Table2[[#This Row],[Customer_ID]],Table3[Customer_ID],Table3[City],"Missing Memebership")</f>
        <v>Alappuzha</v>
      </c>
      <c r="J2160" s="2" t="str">
        <f>_xlfn.XLOOKUP(Table2[[#This Row],[Customer_ID]],Table3[Customer_ID],Table3[State],"Karnataka")</f>
        <v>Kerala</v>
      </c>
      <c r="K2160" s="2" t="str">
        <f>_xlfn.XLOOKUP(Table2[[#This Row],[Customer_ID]],Table3[Customer_ID],Table3[Membership],"Regular")</f>
        <v>Regular</v>
      </c>
      <c r="L2160" s="2" t="s">
        <v>1243</v>
      </c>
      <c r="M2160" s="2" t="str">
        <f>_xlfn.XLOOKUP(Table2[[#This Row],[Product_ID]],Table4[Product_ID],Table4[Product_Name],"Not Found")</f>
        <v>Jack &amp; Jones Tunic Olive</v>
      </c>
      <c r="N2160" s="2" t="str">
        <f>_xlfn.XLOOKUP(Table2[[#This Row],[Product_ID]],Table4[Product_ID],Table4[Category],"Not Found")</f>
        <v>Women Tops</v>
      </c>
      <c r="O2160" s="2" t="str">
        <f>_xlfn.XLOOKUP(Table2[[#This Row],[Product_ID]],Table4[Product_ID],Table4[Subcategory],"Not Found")</f>
        <v>Tunic</v>
      </c>
      <c r="P2160" s="2" t="str">
        <f>_xlfn.XLOOKUP(Table2[[#This Row],[Product_ID]],Table4[Product_ID],Table4[Brand],"Missing Brand")</f>
        <v>Jack &amp; Jones</v>
      </c>
      <c r="Q2160" s="2" t="s">
        <v>413</v>
      </c>
      <c r="R2160" s="2" t="str">
        <f>_xlfn.XLOOKUP(Table2[[#This Row],[Store_ID]],Table6[Store_ID],Table6[Store Name],"Not Found")</f>
        <v>TrendMart Kochi Standard</v>
      </c>
      <c r="S2160" s="2">
        <f>_xlfn.XLOOKUP(Table2[[#This Row],[Store_ID]],Table6[Store_ID],Table6[Monthly Target],"Missing Target")</f>
        <v>2500000</v>
      </c>
      <c r="T2160" s="2" t="str">
        <f>_xlfn.XLOOKUP(Table2[[#This Row],[Store_ID]],Table6[Store_ID],Table6[Region],"Not Found")</f>
        <v>South Zone 1</v>
      </c>
      <c r="U2160" s="2" t="s">
        <v>147</v>
      </c>
      <c r="V2160" s="2" t="str">
        <f>_xlfn.XLOOKUP(Table2[[#This Row],[Employee_ID]],Table5[Employee_ID],Table5[Employee Name],"Not Found")</f>
        <v>Logesh Gopalakrishnan</v>
      </c>
      <c r="W2160" s="2">
        <v>2</v>
      </c>
      <c r="X2160" s="2">
        <v>645.25</v>
      </c>
      <c r="Y2160" s="2">
        <v>15</v>
      </c>
      <c r="Z2160" s="2">
        <v>193.57</v>
      </c>
      <c r="AA2160" s="2">
        <v>5</v>
      </c>
      <c r="AB2160" s="2">
        <v>54.85</v>
      </c>
      <c r="AC2160" s="2">
        <v>1151.78</v>
      </c>
      <c r="AD2160" s="2">
        <v>838.8</v>
      </c>
      <c r="AE2160" s="2">
        <f t="shared" si="72"/>
        <v>258.13</v>
      </c>
      <c r="AF2160" s="2" t="s">
        <v>25</v>
      </c>
      <c r="AG2160" s="42">
        <f>IFERROR(Table2[[#This Row],[Profit]]/Table2[[#This Row],[Sales Amount]],0)</f>
        <v>0.2241139801003664</v>
      </c>
      <c r="AH2160" s="2" t="str">
        <f>TRIM(Table2[[#This Row],[Payment Modee]])</f>
        <v>UPI</v>
      </c>
      <c r="AI2160" s="2" t="s">
        <v>26</v>
      </c>
      <c r="AJ2160" s="2" t="s">
        <v>27</v>
      </c>
      <c r="AK2160" s="2" t="s">
        <v>1362</v>
      </c>
      <c r="AL2160" s="16" t="str">
        <f>IF(HOUR(Table2[[#This Row],[Order Time]])&lt;12,"Morning",IF(HOUR(Table2[[#This Row],[Order Time]])&lt;17,"Afternoon",IF(HOUR(Table2[[#This Row],[Order Time]])&lt;21,"Evening","Night")))</f>
        <v>Afternoon</v>
      </c>
      <c r="AM2160" s="16" t="s">
        <v>29</v>
      </c>
    </row>
    <row r="2161" spans="1:39" x14ac:dyDescent="0.25">
      <c r="A2161" s="13" t="s">
        <v>4037</v>
      </c>
      <c r="B2161" s="4">
        <v>45720</v>
      </c>
      <c r="C2161" s="2">
        <f>YEAR(Table2[[#This Row],[Invoice Date]])</f>
        <v>2025</v>
      </c>
      <c r="D2161" s="2" t="str">
        <f>TEXT(Table2[[#This Row],[Invoice Date]],"mmm")</f>
        <v>Mar</v>
      </c>
      <c r="E2161" s="2" t="str">
        <f>Table2[[#This Row],[Store_ID]]&amp;"-"&amp;Table2[[#This Row],[Year]]&amp;"-"&amp;Table2[[#This Row],[Month]]</f>
        <v>STR055-2025-Mar</v>
      </c>
      <c r="F2161" s="2" t="s">
        <v>2395</v>
      </c>
      <c r="G2161" s="2" t="str">
        <f>_xlfn.XLOOKUP(Table2[[#This Row],[Customer_ID]],Table3[Customer_ID],Table3[Customer Name],"Not Found")</f>
        <v>Gauri Varma</v>
      </c>
      <c r="H2161" s="2" t="str">
        <f>_xlfn.XLOOKUP(Table2[[#This Row],[Customer_ID]],Table3[Customer_ID],Table3[Gender],"Female")</f>
        <v>Female</v>
      </c>
      <c r="I2161" s="2" t="str">
        <f>_xlfn.XLOOKUP(Table2[[#This Row],[Customer_ID]],Table3[Customer_ID],Table3[City],"Missing Memebership")</f>
        <v>Tirupati</v>
      </c>
      <c r="J2161" s="2" t="str">
        <f>_xlfn.XLOOKUP(Table2[[#This Row],[Customer_ID]],Table3[Customer_ID],Table3[State],"Karnataka")</f>
        <v>Andhra Pradesh</v>
      </c>
      <c r="K2161" s="2" t="str">
        <f>_xlfn.XLOOKUP(Table2[[#This Row],[Customer_ID]],Table3[Customer_ID],Table3[Membership],"Regular")</f>
        <v>Silver</v>
      </c>
      <c r="L2161" s="2" t="s">
        <v>133</v>
      </c>
      <c r="M2161" s="2" t="str">
        <f>_xlfn.XLOOKUP(Table2[[#This Row],[Product_ID]],Table4[Product_ID],Table4[Product_Name],"Not Found")</f>
        <v>US Polo Assn Casual Top Sky Blue</v>
      </c>
      <c r="N2161" s="2" t="str">
        <f>_xlfn.XLOOKUP(Table2[[#This Row],[Product_ID]],Table4[Product_ID],Table4[Category],"Not Found")</f>
        <v>Women Tops</v>
      </c>
      <c r="O2161" s="2" t="str">
        <f>_xlfn.XLOOKUP(Table2[[#This Row],[Product_ID]],Table4[Product_ID],Table4[Subcategory],"Not Found")</f>
        <v>Casual Top</v>
      </c>
      <c r="P2161" s="2" t="str">
        <f>_xlfn.XLOOKUP(Table2[[#This Row],[Product_ID]],Table4[Product_ID],Table4[Brand],"Missing Brand")</f>
        <v>US Polo Assn</v>
      </c>
      <c r="Q2161" s="2" t="s">
        <v>390</v>
      </c>
      <c r="R2161" s="2" t="str">
        <f>_xlfn.XLOOKUP(Table2[[#This Row],[Store_ID]],Table6[Store_ID],Table6[Store Name],"Not Found")</f>
        <v>TrendMart Nellore High Street</v>
      </c>
      <c r="S2161" s="2">
        <f>_xlfn.XLOOKUP(Table2[[#This Row],[Store_ID]],Table6[Store_ID],Table6[Monthly Target],"Missing Target")</f>
        <v>1500000</v>
      </c>
      <c r="T2161" s="2" t="str">
        <f>_xlfn.XLOOKUP(Table2[[#This Row],[Store_ID]],Table6[Store_ID],Table6[Region],"Not Found")</f>
        <v>South Zone 3</v>
      </c>
      <c r="U2161" s="2" t="s">
        <v>176</v>
      </c>
      <c r="V2161" s="2" t="str">
        <f>_xlfn.XLOOKUP(Table2[[#This Row],[Employee_ID]],Table5[Employee_ID],Table5[Employee Name],"Not Found")</f>
        <v>Malathi Varma</v>
      </c>
      <c r="W2161" s="2">
        <v>1</v>
      </c>
      <c r="X2161" s="2">
        <v>798.46</v>
      </c>
      <c r="Y2161" s="2">
        <v>15</v>
      </c>
      <c r="Z2161" s="2">
        <v>119.77</v>
      </c>
      <c r="AA2161" s="2">
        <v>5</v>
      </c>
      <c r="AB2161" s="2">
        <v>33.93</v>
      </c>
      <c r="AC2161" s="2">
        <v>712.62</v>
      </c>
      <c r="AD2161" s="2">
        <v>534.80999999999995</v>
      </c>
      <c r="AE2161" s="2">
        <f t="shared" si="72"/>
        <v>143.88000000000005</v>
      </c>
      <c r="AF2161" s="2" t="s">
        <v>25</v>
      </c>
      <c r="AG2161" s="42">
        <f>IFERROR(Table2[[#This Row],[Profit]]/Table2[[#This Row],[Sales Amount]],0)</f>
        <v>0.20190283741685619</v>
      </c>
      <c r="AH2161" s="2" t="str">
        <f>TRIM(Table2[[#This Row],[Payment Modee]])</f>
        <v>UPI</v>
      </c>
      <c r="AI2161" s="2" t="s">
        <v>26</v>
      </c>
      <c r="AJ2161" s="2" t="s">
        <v>27</v>
      </c>
      <c r="AK2161" s="2" t="s">
        <v>1390</v>
      </c>
      <c r="AL2161" s="16" t="str">
        <f>IF(HOUR(Table2[[#This Row],[Order Time]])&lt;12,"Morning",IF(HOUR(Table2[[#This Row],[Order Time]])&lt;17,"Afternoon",IF(HOUR(Table2[[#This Row],[Order Time]])&lt;21,"Evening","Night")))</f>
        <v>Night</v>
      </c>
      <c r="AM2161" s="16" t="s">
        <v>29</v>
      </c>
    </row>
    <row r="2162" spans="1:39" x14ac:dyDescent="0.25">
      <c r="A2162" s="13" t="s">
        <v>4038</v>
      </c>
      <c r="B2162" s="4">
        <v>45699</v>
      </c>
      <c r="C2162" s="2">
        <f>YEAR(Table2[[#This Row],[Invoice Date]])</f>
        <v>2025</v>
      </c>
      <c r="D2162" s="2" t="str">
        <f>TEXT(Table2[[#This Row],[Invoice Date]],"mmm")</f>
        <v>Feb</v>
      </c>
      <c r="E2162" s="2" t="str">
        <f>Table2[[#This Row],[Store_ID]]&amp;"-"&amp;Table2[[#This Row],[Year]]&amp;"-"&amp;Table2[[#This Row],[Month]]</f>
        <v>STR080-2025-Feb</v>
      </c>
      <c r="F2162" s="2" t="s">
        <v>72</v>
      </c>
      <c r="G2162" s="2" t="str">
        <f>_xlfn.XLOOKUP(Table2[[#This Row],[Customer_ID]],Table3[Customer_ID],Table3[Customer Name],"Not Found")</f>
        <v>Srinivas Prasad</v>
      </c>
      <c r="H2162" s="2" t="str">
        <f>_xlfn.XLOOKUP(Table2[[#This Row],[Customer_ID]],Table3[Customer_ID],Table3[Gender],"Female")</f>
        <v>Male</v>
      </c>
      <c r="I2162" s="2" t="str">
        <f>_xlfn.XLOOKUP(Table2[[#This Row],[Customer_ID]],Table3[Customer_ID],Table3[City],"Missing Memebership")</f>
        <v>Kannur</v>
      </c>
      <c r="J2162" s="2" t="str">
        <f>_xlfn.XLOOKUP(Table2[[#This Row],[Customer_ID]],Table3[Customer_ID],Table3[State],"Karnataka")</f>
        <v>Kerala</v>
      </c>
      <c r="K2162" s="2" t="str">
        <f>_xlfn.XLOOKUP(Table2[[#This Row],[Customer_ID]],Table3[Customer_ID],Table3[Membership],"Regular")</f>
        <v>Silver</v>
      </c>
      <c r="L2162" s="2" t="s">
        <v>1430</v>
      </c>
      <c r="M2162" s="2" t="str">
        <f>_xlfn.XLOOKUP(Table2[[#This Row],[Product_ID]],Table4[Product_ID],Table4[Product_Name],"Not Found")</f>
        <v>Reebok Leather Wallet Navy Blue</v>
      </c>
      <c r="N2162" s="2" t="str">
        <f>_xlfn.XLOOKUP(Table2[[#This Row],[Product_ID]],Table4[Product_ID],Table4[Category],"Not Found")</f>
        <v>Wallets</v>
      </c>
      <c r="O2162" s="2" t="str">
        <f>_xlfn.XLOOKUP(Table2[[#This Row],[Product_ID]],Table4[Product_ID],Table4[Subcategory],"Not Found")</f>
        <v>Leather Wallet</v>
      </c>
      <c r="P2162" s="2" t="str">
        <f>_xlfn.XLOOKUP(Table2[[#This Row],[Product_ID]],Table4[Product_ID],Table4[Brand],"Missing Brand")</f>
        <v>Reebok</v>
      </c>
      <c r="Q2162" s="2" t="s">
        <v>214</v>
      </c>
      <c r="R2162" s="2" t="str">
        <f>_xlfn.XLOOKUP(Table2[[#This Row],[Store_ID]],Table6[Store_ID],Table6[Store Name],"Not Found")</f>
        <v>TrendMart Kochi High Street</v>
      </c>
      <c r="S2162" s="2">
        <f>_xlfn.XLOOKUP(Table2[[#This Row],[Store_ID]],Table6[Store_ID],Table6[Monthly Target],"Missing Target")</f>
        <v>2000000</v>
      </c>
      <c r="T2162" s="2" t="str">
        <f>_xlfn.XLOOKUP(Table2[[#This Row],[Store_ID]],Table6[Store_ID],Table6[Region],"Not Found")</f>
        <v>South Zone 1</v>
      </c>
      <c r="U2162" s="2" t="s">
        <v>263</v>
      </c>
      <c r="V2162" s="2" t="str">
        <f>_xlfn.XLOOKUP(Table2[[#This Row],[Employee_ID]],Table5[Employee_ID],Table5[Employee Name],"Not Found")</f>
        <v>Sathish Sundaram</v>
      </c>
      <c r="W2162" s="2">
        <v>1</v>
      </c>
      <c r="X2162" s="2">
        <v>1206.25</v>
      </c>
      <c r="Y2162" s="2">
        <v>10</v>
      </c>
      <c r="Z2162" s="2">
        <v>120.62</v>
      </c>
      <c r="AA2162" s="2">
        <v>12</v>
      </c>
      <c r="AB2162" s="2">
        <v>130.28</v>
      </c>
      <c r="AC2162" s="2">
        <v>1215.9100000000001</v>
      </c>
      <c r="AD2162" s="2">
        <v>917.44</v>
      </c>
      <c r="AE2162" s="2">
        <f t="shared" si="72"/>
        <v>168.19000000000003</v>
      </c>
      <c r="AF2162" s="2" t="s">
        <v>56</v>
      </c>
      <c r="AG2162" s="42">
        <f>IFERROR(Table2[[#This Row],[Profit]]/Table2[[#This Row],[Sales Amount]],0)</f>
        <v>0.13832438256120932</v>
      </c>
      <c r="AH2162" s="2" t="str">
        <f>TRIM(Table2[[#This Row],[Payment Modee]])</f>
        <v>Credit Card</v>
      </c>
      <c r="AI2162" s="2" t="s">
        <v>26</v>
      </c>
      <c r="AJ2162" s="2" t="s">
        <v>27</v>
      </c>
      <c r="AK2162" s="2" t="s">
        <v>2913</v>
      </c>
      <c r="AL2162" s="16" t="str">
        <f>IF(HOUR(Table2[[#This Row],[Order Time]])&lt;12,"Morning",IF(HOUR(Table2[[#This Row],[Order Time]])&lt;17,"Afternoon",IF(HOUR(Table2[[#This Row],[Order Time]])&lt;21,"Evening","Night")))</f>
        <v>Evening</v>
      </c>
      <c r="AM2162" s="16" t="s">
        <v>29</v>
      </c>
    </row>
    <row r="2163" spans="1:39" x14ac:dyDescent="0.25">
      <c r="A2163" s="13" t="s">
        <v>4039</v>
      </c>
      <c r="B2163" s="4">
        <v>45505</v>
      </c>
      <c r="C2163" s="2">
        <f>YEAR(Table2[[#This Row],[Invoice Date]])</f>
        <v>2024</v>
      </c>
      <c r="D2163" s="2" t="str">
        <f>TEXT(Table2[[#This Row],[Invoice Date]],"mmm")</f>
        <v>Aug</v>
      </c>
      <c r="E2163" s="2" t="str">
        <f>Table2[[#This Row],[Store_ID]]&amp;"-"&amp;Table2[[#This Row],[Year]]&amp;"-"&amp;Table2[[#This Row],[Month]]</f>
        <v>STR066-2024-Aug</v>
      </c>
      <c r="F2163" s="2" t="s">
        <v>1520</v>
      </c>
      <c r="G2163" s="2" t="str">
        <f>_xlfn.XLOOKUP(Table2[[#This Row],[Customer_ID]],Table3[Customer_ID],Table3[Customer Name],"Not Found")</f>
        <v>Kavya Murthy</v>
      </c>
      <c r="H2163" s="2" t="str">
        <f>_xlfn.XLOOKUP(Table2[[#This Row],[Customer_ID]],Table3[Customer_ID],Table3[Gender],"Female")</f>
        <v>Female</v>
      </c>
      <c r="I2163" s="2" t="str">
        <f>_xlfn.XLOOKUP(Table2[[#This Row],[Customer_ID]],Table3[Customer_ID],Table3[City],"Missing Memebership")</f>
        <v>Davanagere</v>
      </c>
      <c r="J2163" s="2" t="str">
        <f>_xlfn.XLOOKUP(Table2[[#This Row],[Customer_ID]],Table3[Customer_ID],Table3[State],"Karnataka")</f>
        <v>Karnataka</v>
      </c>
      <c r="K2163" s="2" t="str">
        <f>_xlfn.XLOOKUP(Table2[[#This Row],[Customer_ID]],Table3[Customer_ID],Table3[Membership],"Regular")</f>
        <v>Gold</v>
      </c>
      <c r="L2163" s="2" t="s">
        <v>828</v>
      </c>
      <c r="M2163" s="2" t="str">
        <f>_xlfn.XLOOKUP(Table2[[#This Row],[Product_ID]],Table4[Product_ID],Table4[Product_Name],"Not Found")</f>
        <v>Skechers Formal Shirt Brown</v>
      </c>
      <c r="N2163" s="2" t="str">
        <f>_xlfn.XLOOKUP(Table2[[#This Row],[Product_ID]],Table4[Product_ID],Table4[Category],"Not Found")</f>
        <v>Men Shirts</v>
      </c>
      <c r="O2163" s="2" t="str">
        <f>_xlfn.XLOOKUP(Table2[[#This Row],[Product_ID]],Table4[Product_ID],Table4[Subcategory],"Not Found")</f>
        <v>Formal Shirt</v>
      </c>
      <c r="P2163" s="2" t="str">
        <f>_xlfn.XLOOKUP(Table2[[#This Row],[Product_ID]],Table4[Product_ID],Table4[Brand],"Missing Brand")</f>
        <v>Skechers</v>
      </c>
      <c r="Q2163" s="2" t="s">
        <v>302</v>
      </c>
      <c r="R2163" s="2" t="str">
        <f>_xlfn.XLOOKUP(Table2[[#This Row],[Store_ID]],Table6[Store_ID],Table6[Store Name],"Not Found")</f>
        <v>TrendMart Dindigul Standard</v>
      </c>
      <c r="S2163" s="2">
        <f>_xlfn.XLOOKUP(Table2[[#This Row],[Store_ID]],Table6[Store_ID],Table6[Monthly Target],"Missing Target")</f>
        <v>2500000</v>
      </c>
      <c r="T2163" s="2" t="str">
        <f>_xlfn.XLOOKUP(Table2[[#This Row],[Store_ID]],Table6[Store_ID],Table6[Region],"Not Found")</f>
        <v>South Zone 1</v>
      </c>
      <c r="U2163" s="2" t="s">
        <v>153</v>
      </c>
      <c r="V2163" s="2" t="str">
        <f>_xlfn.XLOOKUP(Table2[[#This Row],[Employee_ID]],Table5[Employee_ID],Table5[Employee Name],"Not Found")</f>
        <v>Rani Mishra</v>
      </c>
      <c r="W2163" s="2">
        <v>1</v>
      </c>
      <c r="X2163" s="2">
        <v>1232.1400000000001</v>
      </c>
      <c r="Y2163" s="2">
        <v>20</v>
      </c>
      <c r="Z2163" s="2">
        <v>246.43</v>
      </c>
      <c r="AA2163" s="2">
        <v>12</v>
      </c>
      <c r="AB2163" s="2">
        <v>118.29</v>
      </c>
      <c r="AC2163" s="2">
        <v>1104</v>
      </c>
      <c r="AD2163" s="2">
        <v>861.8</v>
      </c>
      <c r="AE2163" s="2">
        <f t="shared" si="72"/>
        <v>123.91000000000004</v>
      </c>
      <c r="AF2163" s="2" t="s">
        <v>25</v>
      </c>
      <c r="AG2163" s="42">
        <f>IFERROR(Table2[[#This Row],[Profit]]/Table2[[#This Row],[Sales Amount]],0)</f>
        <v>0.11223731884057975</v>
      </c>
      <c r="AH2163" s="2" t="str">
        <f>TRIM(Table2[[#This Row],[Payment Modee]])</f>
        <v>UPI</v>
      </c>
      <c r="AI2163" s="2" t="s">
        <v>26</v>
      </c>
      <c r="AJ2163" s="2" t="s">
        <v>27</v>
      </c>
      <c r="AK2163" s="2" t="s">
        <v>1329</v>
      </c>
      <c r="AL2163" s="16" t="str">
        <f>IF(HOUR(Table2[[#This Row],[Order Time]])&lt;12,"Morning",IF(HOUR(Table2[[#This Row],[Order Time]])&lt;17,"Afternoon",IF(HOUR(Table2[[#This Row],[Order Time]])&lt;21,"Evening","Night")))</f>
        <v>Afternoon</v>
      </c>
      <c r="AM2163" s="16" t="s">
        <v>29</v>
      </c>
    </row>
    <row r="2164" spans="1:39" x14ac:dyDescent="0.25">
      <c r="A2164" s="13" t="s">
        <v>4040</v>
      </c>
      <c r="B2164" s="4">
        <v>45564</v>
      </c>
      <c r="C2164" s="2">
        <f>YEAR(Table2[[#This Row],[Invoice Date]])</f>
        <v>2024</v>
      </c>
      <c r="D2164" s="2" t="str">
        <f>TEXT(Table2[[#This Row],[Invoice Date]],"mmm")</f>
        <v>Sep</v>
      </c>
      <c r="E2164" s="2" t="str">
        <f>Table2[[#This Row],[Store_ID]]&amp;"-"&amp;Table2[[#This Row],[Year]]&amp;"-"&amp;Table2[[#This Row],[Month]]</f>
        <v>STR052-2024-Sep</v>
      </c>
      <c r="F2164" s="2" t="s">
        <v>940</v>
      </c>
      <c r="G2164" s="2" t="str">
        <f>_xlfn.XLOOKUP(Table2[[#This Row],[Customer_ID]],Table3[Customer_ID],Table3[Customer Name],"Not Found")</f>
        <v>Dhruv Yadav</v>
      </c>
      <c r="H2164" s="2" t="str">
        <f>_xlfn.XLOOKUP(Table2[[#This Row],[Customer_ID]],Table3[Customer_ID],Table3[Gender],"Female")</f>
        <v>Male</v>
      </c>
      <c r="I2164" s="2" t="str">
        <f>_xlfn.XLOOKUP(Table2[[#This Row],[Customer_ID]],Table3[Customer_ID],Table3[City],"Missing Memebership")</f>
        <v>Vellore</v>
      </c>
      <c r="J2164" s="2" t="str">
        <f>_xlfn.XLOOKUP(Table2[[#This Row],[Customer_ID]],Table3[Customer_ID],Table3[State],"Karnataka")</f>
        <v>Tamil Nadu</v>
      </c>
      <c r="K2164" s="2" t="str">
        <f>_xlfn.XLOOKUP(Table2[[#This Row],[Customer_ID]],Table3[Customer_ID],Table3[Membership],"Regular")</f>
        <v>Silver</v>
      </c>
      <c r="L2164" s="2" t="s">
        <v>1927</v>
      </c>
      <c r="M2164" s="2" t="str">
        <f>_xlfn.XLOOKUP(Table2[[#This Row],[Product_ID]],Table4[Product_ID],Table4[Product_Name],"Not Found")</f>
        <v>Skechers Nehru Jacket Peach</v>
      </c>
      <c r="N2164" s="2" t="str">
        <f>_xlfn.XLOOKUP(Table2[[#This Row],[Product_ID]],Table4[Product_ID],Table4[Category],"Not Found")</f>
        <v>Men Ethnic</v>
      </c>
      <c r="O2164" s="2" t="str">
        <f>_xlfn.XLOOKUP(Table2[[#This Row],[Product_ID]],Table4[Product_ID],Table4[Subcategory],"Not Found")</f>
        <v>Nehru Jacket</v>
      </c>
      <c r="P2164" s="2" t="str">
        <f>_xlfn.XLOOKUP(Table2[[#This Row],[Product_ID]],Table4[Product_ID],Table4[Brand],"Missing Brand")</f>
        <v>Skechers</v>
      </c>
      <c r="Q2164" s="2" t="s">
        <v>1413</v>
      </c>
      <c r="R2164" s="2" t="str">
        <f>_xlfn.XLOOKUP(Table2[[#This Row],[Store_ID]],Table6[Store_ID],Table6[Store Name],"Not Found")</f>
        <v>TrendMart Guntur High Street</v>
      </c>
      <c r="S2164" s="2">
        <f>_xlfn.XLOOKUP(Table2[[#This Row],[Store_ID]],Table6[Store_ID],Table6[Monthly Target],"Missing Target")</f>
        <v>800000</v>
      </c>
      <c r="T2164" s="2" t="str">
        <f>_xlfn.XLOOKUP(Table2[[#This Row],[Store_ID]],Table6[Store_ID],Table6[Region],"Not Found")</f>
        <v>South Zone 3</v>
      </c>
      <c r="U2164" s="2" t="s">
        <v>417</v>
      </c>
      <c r="V2164" s="2" t="str">
        <f>_xlfn.XLOOKUP(Table2[[#This Row],[Employee_ID]],Table5[Employee_ID],Table5[Employee Name],"Not Found")</f>
        <v>Arjun Krishnan</v>
      </c>
      <c r="W2164" s="2">
        <v>1</v>
      </c>
      <c r="X2164" s="2">
        <v>2032.97</v>
      </c>
      <c r="Y2164" s="2">
        <v>0</v>
      </c>
      <c r="Z2164" s="2">
        <v>0</v>
      </c>
      <c r="AA2164" s="2">
        <v>12</v>
      </c>
      <c r="AB2164" s="2">
        <v>243.96</v>
      </c>
      <c r="AC2164" s="2">
        <v>2276.9299999999998</v>
      </c>
      <c r="AD2164" s="2">
        <v>1205.1400000000001</v>
      </c>
      <c r="AE2164" s="2">
        <f t="shared" si="72"/>
        <v>827.8299999999997</v>
      </c>
      <c r="AF2164" s="2" t="s">
        <v>35</v>
      </c>
      <c r="AG2164" s="42">
        <f>IFERROR(Table2[[#This Row],[Profit]]/Table2[[#This Row],[Sales Amount]],0)</f>
        <v>0.36357288102840218</v>
      </c>
      <c r="AH2164" s="2" t="str">
        <f>TRIM(Table2[[#This Row],[Payment Modee]])</f>
        <v>Debit Card</v>
      </c>
      <c r="AI2164" s="2" t="s">
        <v>26</v>
      </c>
      <c r="AJ2164" s="2" t="s">
        <v>27</v>
      </c>
      <c r="AK2164" s="2" t="s">
        <v>1344</v>
      </c>
      <c r="AL2164" s="16" t="str">
        <f>IF(HOUR(Table2[[#This Row],[Order Time]])&lt;12,"Morning",IF(HOUR(Table2[[#This Row],[Order Time]])&lt;17,"Afternoon",IF(HOUR(Table2[[#This Row],[Order Time]])&lt;21,"Evening","Night")))</f>
        <v>Afternoon</v>
      </c>
      <c r="AM2164" s="16" t="s">
        <v>38</v>
      </c>
    </row>
    <row r="2165" spans="1:39" x14ac:dyDescent="0.25">
      <c r="A2165" s="13" t="s">
        <v>4041</v>
      </c>
      <c r="B2165" s="4">
        <v>45612</v>
      </c>
      <c r="C2165" s="2">
        <f>YEAR(Table2[[#This Row],[Invoice Date]])</f>
        <v>2024</v>
      </c>
      <c r="D2165" s="2" t="str">
        <f>TEXT(Table2[[#This Row],[Invoice Date]],"mmm")</f>
        <v>Nov</v>
      </c>
      <c r="E2165" s="2" t="str">
        <f>Table2[[#This Row],[Store_ID]]&amp;"-"&amp;Table2[[#This Row],[Year]]&amp;"-"&amp;Table2[[#This Row],[Month]]</f>
        <v>STR009-2024-Nov</v>
      </c>
      <c r="F2165" s="2" t="s">
        <v>1425</v>
      </c>
      <c r="G2165" s="2" t="str">
        <f>_xlfn.XLOOKUP(Table2[[#This Row],[Customer_ID]],Table3[Customer_ID],Table3[Customer Name],"Not Found")</f>
        <v>Vasanthi Bhat</v>
      </c>
      <c r="H2165" s="2" t="str">
        <f>_xlfn.XLOOKUP(Table2[[#This Row],[Customer_ID]],Table3[Customer_ID],Table3[Gender],"Female")</f>
        <v>Female</v>
      </c>
      <c r="I2165" s="2" t="str">
        <f>_xlfn.XLOOKUP(Table2[[#This Row],[Customer_ID]],Table3[Customer_ID],Table3[City],"Missing Memebership")</f>
        <v>Kalaburagi</v>
      </c>
      <c r="J2165" s="2" t="str">
        <f>_xlfn.XLOOKUP(Table2[[#This Row],[Customer_ID]],Table3[Customer_ID],Table3[State],"Karnataka")</f>
        <v>Karnataka</v>
      </c>
      <c r="K2165" s="2" t="str">
        <f>_xlfn.XLOOKUP(Table2[[#This Row],[Customer_ID]],Table3[Customer_ID],Table3[Membership],"Regular")</f>
        <v>Regular</v>
      </c>
      <c r="L2165" s="2" t="s">
        <v>185</v>
      </c>
      <c r="M2165" s="2" t="str">
        <f>_xlfn.XLOOKUP(Table2[[#This Row],[Product_ID]],Table4[Product_ID],Table4[Product_Name],"Not Found")</f>
        <v>US Polo Assn Bootcut Sky Blue</v>
      </c>
      <c r="N2165" s="2" t="str">
        <f>_xlfn.XLOOKUP(Table2[[#This Row],[Product_ID]],Table4[Product_ID],Table4[Category],"Not Found")</f>
        <v>Women Jeans</v>
      </c>
      <c r="O2165" s="2" t="str">
        <f>_xlfn.XLOOKUP(Table2[[#This Row],[Product_ID]],Table4[Product_ID],Table4[Subcategory],"Not Found")</f>
        <v>Bootcut</v>
      </c>
      <c r="P2165" s="2" t="str">
        <f>_xlfn.XLOOKUP(Table2[[#This Row],[Product_ID]],Table4[Product_ID],Table4[Brand],"Missing Brand")</f>
        <v>Missing Brand Name</v>
      </c>
      <c r="Q2165" s="2" t="s">
        <v>520</v>
      </c>
      <c r="R2165" s="2" t="str">
        <f>_xlfn.XLOOKUP(Table2[[#This Row],[Store_ID]],Table6[Store_ID],Table6[Store Name],"Not Found")</f>
        <v>TrendMart Thrissur High Street</v>
      </c>
      <c r="S2165" s="2">
        <f>_xlfn.XLOOKUP(Table2[[#This Row],[Store_ID]],Table6[Store_ID],Table6[Monthly Target],"Missing Target")</f>
        <v>2500000</v>
      </c>
      <c r="T2165" s="2" t="str">
        <f>_xlfn.XLOOKUP(Table2[[#This Row],[Store_ID]],Table6[Store_ID],Table6[Region],"Not Found")</f>
        <v>South Zone 1</v>
      </c>
      <c r="U2165" s="2" t="s">
        <v>34</v>
      </c>
      <c r="V2165" s="2" t="str">
        <f>_xlfn.XLOOKUP(Table2[[#This Row],[Employee_ID]],Table5[Employee_ID],Table5[Employee Name],"Not Found")</f>
        <v>Deepthi Iyengar</v>
      </c>
      <c r="W2165" s="2">
        <v>1</v>
      </c>
      <c r="X2165" s="2">
        <v>1592.91</v>
      </c>
      <c r="Y2165" s="2">
        <v>0</v>
      </c>
      <c r="Z2165" s="2">
        <v>0</v>
      </c>
      <c r="AA2165" s="2">
        <v>12</v>
      </c>
      <c r="AB2165" s="2">
        <v>191.15</v>
      </c>
      <c r="AC2165" s="2">
        <v>1784.06</v>
      </c>
      <c r="AD2165" s="2">
        <v>971.65</v>
      </c>
      <c r="AE2165" s="2">
        <f t="shared" si="72"/>
        <v>621.26</v>
      </c>
      <c r="AF2165" s="2" t="s">
        <v>25</v>
      </c>
      <c r="AG2165" s="42">
        <f>IFERROR(Table2[[#This Row],[Profit]]/Table2[[#This Row],[Sales Amount]],0)</f>
        <v>0.34822819860318599</v>
      </c>
      <c r="AH2165" s="2" t="str">
        <f>TRIM(Table2[[#This Row],[Payment Modee]])</f>
        <v>UPI</v>
      </c>
      <c r="AI2165" s="2" t="s">
        <v>26</v>
      </c>
      <c r="AJ2165" s="2" t="s">
        <v>27</v>
      </c>
      <c r="AK2165" s="2" t="s">
        <v>2460</v>
      </c>
      <c r="AL2165" s="16" t="str">
        <f>IF(HOUR(Table2[[#This Row],[Order Time]])&lt;12,"Morning",IF(HOUR(Table2[[#This Row],[Order Time]])&lt;17,"Afternoon",IF(HOUR(Table2[[#This Row],[Order Time]])&lt;21,"Evening","Night")))</f>
        <v>Afternoon</v>
      </c>
      <c r="AM2165" s="16" t="s">
        <v>38</v>
      </c>
    </row>
    <row r="2166" spans="1:39" x14ac:dyDescent="0.25">
      <c r="A2166" s="13" t="s">
        <v>4042</v>
      </c>
      <c r="B2166" s="4">
        <v>45681</v>
      </c>
      <c r="C2166" s="2">
        <f>YEAR(Table2[[#This Row],[Invoice Date]])</f>
        <v>2025</v>
      </c>
      <c r="D2166" s="2" t="str">
        <f>TEXT(Table2[[#This Row],[Invoice Date]],"mmm")</f>
        <v>Jan</v>
      </c>
      <c r="E2166" s="2" t="str">
        <f>Table2[[#This Row],[Store_ID]]&amp;"-"&amp;Table2[[#This Row],[Year]]&amp;"-"&amp;Table2[[#This Row],[Month]]</f>
        <v>STR033-2025-Jan</v>
      </c>
      <c r="F2166" s="2" t="s">
        <v>1202</v>
      </c>
      <c r="G2166" s="2" t="str">
        <f>_xlfn.XLOOKUP(Table2[[#This Row],[Customer_ID]],Table3[Customer_ID],Table3[Customer Name],"Not Found")</f>
        <v>Sanjay Bhat</v>
      </c>
      <c r="H2166" s="2" t="str">
        <f>_xlfn.XLOOKUP(Table2[[#This Row],[Customer_ID]],Table3[Customer_ID],Table3[Gender],"Female")</f>
        <v>Male</v>
      </c>
      <c r="I2166" s="2" t="str">
        <f>_xlfn.XLOOKUP(Table2[[#This Row],[Customer_ID]],Table3[Customer_ID],Table3[City],"Missing Memebership")</f>
        <v>Kurnool</v>
      </c>
      <c r="J2166" s="2" t="str">
        <f>_xlfn.XLOOKUP(Table2[[#This Row],[Customer_ID]],Table3[Customer_ID],Table3[State],"Karnataka")</f>
        <v>Andhra Pradesh</v>
      </c>
      <c r="K2166" s="2" t="str">
        <f>_xlfn.XLOOKUP(Table2[[#This Row],[Customer_ID]],Table3[Customer_ID],Table3[Membership],"Regular")</f>
        <v>Regular</v>
      </c>
      <c r="L2166" s="2" t="s">
        <v>1149</v>
      </c>
      <c r="M2166" s="2" t="str">
        <f>_xlfn.XLOOKUP(Table2[[#This Row],[Product_ID]],Table4[Product_ID],Table4[Product_Name],"Not Found")</f>
        <v>Biba Skinny Fit Brown</v>
      </c>
      <c r="N2166" s="2" t="str">
        <f>_xlfn.XLOOKUP(Table2[[#This Row],[Product_ID]],Table4[Product_ID],Table4[Category],"Not Found")</f>
        <v>Women Jeans</v>
      </c>
      <c r="O2166" s="2" t="str">
        <f>_xlfn.XLOOKUP(Table2[[#This Row],[Product_ID]],Table4[Product_ID],Table4[Subcategory],"Not Found")</f>
        <v>Skinny Fit</v>
      </c>
      <c r="P2166" s="2" t="str">
        <f>_xlfn.XLOOKUP(Table2[[#This Row],[Product_ID]],Table4[Product_ID],Table4[Brand],"Missing Brand")</f>
        <v>Biba</v>
      </c>
      <c r="Q2166" s="2" t="s">
        <v>1482</v>
      </c>
      <c r="R2166" s="2" t="str">
        <f>_xlfn.XLOOKUP(Table2[[#This Row],[Store_ID]],Table6[Store_ID],Table6[Store Name],"Not Found")</f>
        <v>TrendMart Guntur Standard</v>
      </c>
      <c r="S2166" s="2">
        <f>_xlfn.XLOOKUP(Table2[[#This Row],[Store_ID]],Table6[Store_ID],Table6[Monthly Target],"Missing Target")</f>
        <v>2500000</v>
      </c>
      <c r="T2166" s="2" t="str">
        <f>_xlfn.XLOOKUP(Table2[[#This Row],[Store_ID]],Table6[Store_ID],Table6[Region],"Not Found")</f>
        <v>South Zone 3</v>
      </c>
      <c r="U2166" s="2" t="s">
        <v>187</v>
      </c>
      <c r="V2166" s="2" t="str">
        <f>_xlfn.XLOOKUP(Table2[[#This Row],[Employee_ID]],Table5[Employee_ID],Table5[Employee Name],"Not Found")</f>
        <v>Ganapathy Naidu</v>
      </c>
      <c r="W2166" s="2">
        <v>3</v>
      </c>
      <c r="X2166" s="2">
        <v>822.28</v>
      </c>
      <c r="Y2166" s="2">
        <v>20</v>
      </c>
      <c r="Z2166" s="2">
        <v>493.37</v>
      </c>
      <c r="AA2166" s="2">
        <v>5</v>
      </c>
      <c r="AB2166" s="2">
        <v>98.67</v>
      </c>
      <c r="AC2166" s="2">
        <v>2072.14</v>
      </c>
      <c r="AD2166" s="2">
        <v>1911.81</v>
      </c>
      <c r="AE2166" s="2">
        <f t="shared" si="72"/>
        <v>61.659999999999926</v>
      </c>
      <c r="AF2166" s="2" t="s">
        <v>136</v>
      </c>
      <c r="AG2166" s="42">
        <f>IFERROR(Table2[[#This Row],[Profit]]/Table2[[#This Row],[Sales Amount]],0)</f>
        <v>2.9756676672425573E-2</v>
      </c>
      <c r="AH2166" s="2" t="str">
        <f>TRIM(Table2[[#This Row],[Payment Modee]])</f>
        <v>EMI</v>
      </c>
      <c r="AI2166" s="2" t="s">
        <v>36</v>
      </c>
      <c r="AJ2166" s="2" t="s">
        <v>27</v>
      </c>
      <c r="AK2166" s="2" t="s">
        <v>1168</v>
      </c>
      <c r="AL2166" s="16" t="str">
        <f>IF(HOUR(Table2[[#This Row],[Order Time]])&lt;12,"Morning",IF(HOUR(Table2[[#This Row],[Order Time]])&lt;17,"Afternoon",IF(HOUR(Table2[[#This Row],[Order Time]])&lt;21,"Evening","Night")))</f>
        <v>Evening</v>
      </c>
      <c r="AM2166" s="16" t="s">
        <v>29</v>
      </c>
    </row>
    <row r="2167" spans="1:39" x14ac:dyDescent="0.25">
      <c r="A2167" s="13" t="s">
        <v>4043</v>
      </c>
      <c r="B2167" s="4">
        <v>45691</v>
      </c>
      <c r="C2167" s="2">
        <f>YEAR(Table2[[#This Row],[Invoice Date]])</f>
        <v>2025</v>
      </c>
      <c r="D2167" s="2" t="str">
        <f>TEXT(Table2[[#This Row],[Invoice Date]],"mmm")</f>
        <v>Feb</v>
      </c>
      <c r="E2167" s="2" t="str">
        <f>Table2[[#This Row],[Store_ID]]&amp;"-"&amp;Table2[[#This Row],[Year]]&amp;"-"&amp;Table2[[#This Row],[Month]]</f>
        <v>STR049-2025-Feb</v>
      </c>
      <c r="F2167" s="2" t="s">
        <v>3887</v>
      </c>
      <c r="G2167" s="2" t="str">
        <f>_xlfn.XLOOKUP(Table2[[#This Row],[Customer_ID]],Table3[Customer_ID],Table3[Customer Name],"Not Found")</f>
        <v>Rani Menon</v>
      </c>
      <c r="H2167" s="2" t="str">
        <f>_xlfn.XLOOKUP(Table2[[#This Row],[Customer_ID]],Table3[Customer_ID],Table3[Gender],"Female")</f>
        <v>Female</v>
      </c>
      <c r="I2167" s="2" t="str">
        <f>_xlfn.XLOOKUP(Table2[[#This Row],[Customer_ID]],Table3[Customer_ID],Table3[City],"Missing Memebership")</f>
        <v>Thrissur</v>
      </c>
      <c r="J2167" s="2" t="str">
        <f>_xlfn.XLOOKUP(Table2[[#This Row],[Customer_ID]],Table3[Customer_ID],Table3[State],"Karnataka")</f>
        <v>Kerala</v>
      </c>
      <c r="K2167" s="2" t="str">
        <f>_xlfn.XLOOKUP(Table2[[#This Row],[Customer_ID]],Table3[Customer_ID],Table3[Membership],"Regular")</f>
        <v>Silver</v>
      </c>
      <c r="L2167" s="2" t="s">
        <v>1811</v>
      </c>
      <c r="M2167" s="2" t="str">
        <f>_xlfn.XLOOKUP(Table2[[#This Row],[Product_ID]],Table4[Product_ID],Table4[Product_Name],"Not Found")</f>
        <v>Metro Shoes Tie Orange</v>
      </c>
      <c r="N2167" s="2" t="str">
        <f>_xlfn.XLOOKUP(Table2[[#This Row],[Product_ID]],Table4[Product_ID],Table4[Category],"Not Found")</f>
        <v>Accessories</v>
      </c>
      <c r="O2167" s="2" t="str">
        <f>_xlfn.XLOOKUP(Table2[[#This Row],[Product_ID]],Table4[Product_ID],Table4[Subcategory],"Not Found")</f>
        <v>Tie</v>
      </c>
      <c r="P2167" s="2" t="str">
        <f>_xlfn.XLOOKUP(Table2[[#This Row],[Product_ID]],Table4[Product_ID],Table4[Brand],"Missing Brand")</f>
        <v>Metro Shoes</v>
      </c>
      <c r="Q2167" s="2" t="s">
        <v>1294</v>
      </c>
      <c r="R2167" s="2" t="str">
        <f>_xlfn.XLOOKUP(Table2[[#This Row],[Store_ID]],Table6[Store_ID],Table6[Store Name],"Not Found")</f>
        <v>TrendMart Bengaluru Flagship</v>
      </c>
      <c r="S2167" s="2">
        <f>_xlfn.XLOOKUP(Table2[[#This Row],[Store_ID]],Table6[Store_ID],Table6[Monthly Target],"Missing Target")</f>
        <v>1200000</v>
      </c>
      <c r="T2167" s="2" t="str">
        <f>_xlfn.XLOOKUP(Table2[[#This Row],[Store_ID]],Table6[Store_ID],Table6[Region],"Not Found")</f>
        <v>South Zone 2</v>
      </c>
      <c r="U2167" s="2" t="s">
        <v>283</v>
      </c>
      <c r="V2167" s="2" t="str">
        <f>_xlfn.XLOOKUP(Table2[[#This Row],[Employee_ID]],Table5[Employee_ID],Table5[Employee Name],"Not Found")</f>
        <v>Priya Balasubramaniam</v>
      </c>
      <c r="W2167" s="2">
        <v>2</v>
      </c>
      <c r="X2167" s="2">
        <v>955.61</v>
      </c>
      <c r="Y2167" s="2">
        <v>15</v>
      </c>
      <c r="Z2167" s="2">
        <v>286.68</v>
      </c>
      <c r="AA2167" s="2">
        <v>5</v>
      </c>
      <c r="AB2167" s="2">
        <v>81.23</v>
      </c>
      <c r="AC2167" s="2">
        <v>1705.77</v>
      </c>
      <c r="AD2167" s="2">
        <v>1070.94</v>
      </c>
      <c r="AE2167" s="2">
        <f t="shared" si="72"/>
        <v>553.59999999999991</v>
      </c>
      <c r="AF2167" s="2" t="s">
        <v>25</v>
      </c>
      <c r="AG2167" s="42">
        <f>IFERROR(Table2[[#This Row],[Profit]]/Table2[[#This Row],[Sales Amount]],0)</f>
        <v>0.3245455131700053</v>
      </c>
      <c r="AH2167" s="2" t="str">
        <f>TRIM(Table2[[#This Row],[Payment Modee]])</f>
        <v>UPI</v>
      </c>
      <c r="AI2167" s="2" t="s">
        <v>26</v>
      </c>
      <c r="AJ2167" s="2" t="s">
        <v>27</v>
      </c>
      <c r="AK2167" s="2" t="s">
        <v>684</v>
      </c>
      <c r="AL2167" s="16" t="str">
        <f>IF(HOUR(Table2[[#This Row],[Order Time]])&lt;12,"Morning",IF(HOUR(Table2[[#This Row],[Order Time]])&lt;17,"Afternoon",IF(HOUR(Table2[[#This Row],[Order Time]])&lt;21,"Evening","Night")))</f>
        <v>Morning</v>
      </c>
      <c r="AM2167" s="16" t="s">
        <v>29</v>
      </c>
    </row>
    <row r="2168" spans="1:39" x14ac:dyDescent="0.25">
      <c r="A2168" s="13" t="s">
        <v>4044</v>
      </c>
      <c r="B2168" s="4">
        <v>45744</v>
      </c>
      <c r="C2168" s="2">
        <f>YEAR(Table2[[#This Row],[Invoice Date]])</f>
        <v>2025</v>
      </c>
      <c r="D2168" s="2" t="str">
        <f>TEXT(Table2[[#This Row],[Invoice Date]],"mmm")</f>
        <v>Mar</v>
      </c>
      <c r="E2168" s="2" t="str">
        <f>Table2[[#This Row],[Store_ID]]&amp;"-"&amp;Table2[[#This Row],[Year]]&amp;"-"&amp;Table2[[#This Row],[Month]]</f>
        <v>STR059-2025-Mar</v>
      </c>
      <c r="F2168" s="2" t="s">
        <v>1585</v>
      </c>
      <c r="G2168" s="2" t="str">
        <f>_xlfn.XLOOKUP(Table2[[#This Row],[Customer_ID]],Table3[Customer_ID],Table3[Customer Name],"Not Found")</f>
        <v>Mahesh Gounder</v>
      </c>
      <c r="H2168" s="2" t="str">
        <f>_xlfn.XLOOKUP(Table2[[#This Row],[Customer_ID]],Table3[Customer_ID],Table3[Gender],"Female")</f>
        <v>Male</v>
      </c>
      <c r="I2168" s="2" t="str">
        <f>_xlfn.XLOOKUP(Table2[[#This Row],[Customer_ID]],Table3[Customer_ID],Table3[City],"Missing Memebership")</f>
        <v>Salem</v>
      </c>
      <c r="J2168" s="2" t="str">
        <f>_xlfn.XLOOKUP(Table2[[#This Row],[Customer_ID]],Table3[Customer_ID],Table3[State],"Karnataka")</f>
        <v>Tamil Nadu</v>
      </c>
      <c r="K2168" s="2" t="str">
        <f>_xlfn.XLOOKUP(Table2[[#This Row],[Customer_ID]],Table3[Customer_ID],Table3[Membership],"Regular")</f>
        <v>Regular</v>
      </c>
      <c r="L2168" s="2" t="s">
        <v>47</v>
      </c>
      <c r="M2168" s="2" t="str">
        <f>_xlfn.XLOOKUP(Table2[[#This Row],[Product_ID]],Table4[Product_ID],Table4[Product_Name],"Not Found")</f>
        <v>Max Fashion Printed Saree Brown</v>
      </c>
      <c r="N2168" s="2" t="str">
        <f>_xlfn.XLOOKUP(Table2[[#This Row],[Product_ID]],Table4[Product_ID],Table4[Category],"Not Found")</f>
        <v>Women Sarees</v>
      </c>
      <c r="O2168" s="2" t="str">
        <f>_xlfn.XLOOKUP(Table2[[#This Row],[Product_ID]],Table4[Product_ID],Table4[Subcategory],"Not Found")</f>
        <v>Printed Saree</v>
      </c>
      <c r="P2168" s="2" t="str">
        <f>_xlfn.XLOOKUP(Table2[[#This Row],[Product_ID]],Table4[Product_ID],Table4[Brand],"Missing Brand")</f>
        <v>Max Fashion</v>
      </c>
      <c r="Q2168" s="2" t="s">
        <v>748</v>
      </c>
      <c r="R2168" s="2" t="str">
        <f>_xlfn.XLOOKUP(Table2[[#This Row],[Store_ID]],Table6[Store_ID],Table6[Store Name],"Not Found")</f>
        <v>TrendMart Bengaluru Mall Kiosk</v>
      </c>
      <c r="S2168" s="2">
        <f>_xlfn.XLOOKUP(Table2[[#This Row],[Store_ID]],Table6[Store_ID],Table6[Monthly Target],"Missing Target")</f>
        <v>1500000</v>
      </c>
      <c r="T2168" s="2" t="str">
        <f>_xlfn.XLOOKUP(Table2[[#This Row],[Store_ID]],Table6[Store_ID],Table6[Region],"Not Found")</f>
        <v>South Zone 2</v>
      </c>
      <c r="U2168" s="2" t="s">
        <v>113</v>
      </c>
      <c r="V2168" s="2" t="str">
        <f>_xlfn.XLOOKUP(Table2[[#This Row],[Employee_ID]],Table5[Employee_ID],Table5[Employee Name],"Not Found")</f>
        <v>Eswar Prasad</v>
      </c>
      <c r="W2168" s="2">
        <v>1</v>
      </c>
      <c r="X2168" s="2">
        <v>4808.5</v>
      </c>
      <c r="Y2168" s="2">
        <v>0</v>
      </c>
      <c r="Z2168" s="2">
        <v>0</v>
      </c>
      <c r="AA2168" s="2">
        <v>12</v>
      </c>
      <c r="AB2168" s="2">
        <v>577.02</v>
      </c>
      <c r="AC2168" s="2">
        <v>5385.52</v>
      </c>
      <c r="AD2168" s="2">
        <v>3370.8</v>
      </c>
      <c r="AE2168" s="2">
        <f t="shared" si="72"/>
        <v>1437.7000000000003</v>
      </c>
      <c r="AF2168" s="2" t="s">
        <v>25</v>
      </c>
      <c r="AG2168" s="42">
        <f>IFERROR(Table2[[#This Row],[Profit]]/Table2[[#This Row],[Sales Amount]],0)</f>
        <v>0.26695657986601112</v>
      </c>
      <c r="AH2168" s="2" t="str">
        <f>TRIM(Table2[[#This Row],[Payment Modee]])</f>
        <v>UPI</v>
      </c>
      <c r="AI2168" s="2" t="s">
        <v>26</v>
      </c>
      <c r="AJ2168" s="2" t="s">
        <v>27</v>
      </c>
      <c r="AK2168" s="2" t="s">
        <v>1407</v>
      </c>
      <c r="AL2168" s="16" t="str">
        <f>IF(HOUR(Table2[[#This Row],[Order Time]])&lt;12,"Morning",IF(HOUR(Table2[[#This Row],[Order Time]])&lt;17,"Afternoon",IF(HOUR(Table2[[#This Row],[Order Time]])&lt;21,"Evening","Night")))</f>
        <v>Evening</v>
      </c>
      <c r="AM2168" s="16" t="s">
        <v>29</v>
      </c>
    </row>
    <row r="2169" spans="1:39" x14ac:dyDescent="0.25">
      <c r="A2169" s="13" t="s">
        <v>4045</v>
      </c>
      <c r="B2169" s="4">
        <v>45565</v>
      </c>
      <c r="C2169" s="2">
        <f>YEAR(Table2[[#This Row],[Invoice Date]])</f>
        <v>2024</v>
      </c>
      <c r="D2169" s="2" t="str">
        <f>TEXT(Table2[[#This Row],[Invoice Date]],"mmm")</f>
        <v>Sep</v>
      </c>
      <c r="E2169" s="2" t="str">
        <f>Table2[[#This Row],[Store_ID]]&amp;"-"&amp;Table2[[#This Row],[Year]]&amp;"-"&amp;Table2[[#This Row],[Month]]</f>
        <v>STR082-2024-Sep</v>
      </c>
      <c r="F2169" s="2" t="s">
        <v>2357</v>
      </c>
      <c r="G2169" s="2" t="str">
        <f>_xlfn.XLOOKUP(Table2[[#This Row],[Customer_ID]],Table3[Customer_ID],Table3[Customer Name],"Not Found")</f>
        <v>Sowmya Ramachandran</v>
      </c>
      <c r="H2169" s="2" t="str">
        <f>_xlfn.XLOOKUP(Table2[[#This Row],[Customer_ID]],Table3[Customer_ID],Table3[Gender],"Female")</f>
        <v>Female</v>
      </c>
      <c r="I2169" s="2" t="str">
        <f>_xlfn.XLOOKUP(Table2[[#This Row],[Customer_ID]],Table3[Customer_ID],Table3[City],"Missing Memebership")</f>
        <v>Bengaluru</v>
      </c>
      <c r="J2169" s="2" t="str">
        <f>_xlfn.XLOOKUP(Table2[[#This Row],[Customer_ID]],Table3[Customer_ID],Table3[State],"Karnataka")</f>
        <v>Karnataka</v>
      </c>
      <c r="K2169" s="2" t="str">
        <f>_xlfn.XLOOKUP(Table2[[#This Row],[Customer_ID]],Table3[Customer_ID],Table3[Membership],"Regular")</f>
        <v>Regular</v>
      </c>
      <c r="L2169" s="2" t="s">
        <v>272</v>
      </c>
      <c r="M2169" s="2" t="str">
        <f>_xlfn.XLOOKUP(Table2[[#This Row],[Product_ID]],Table4[Product_ID],Table4[Product_Name],"Not Found")</f>
        <v>Blackberrys Jacket Red</v>
      </c>
      <c r="N2169" s="2" t="str">
        <f>_xlfn.XLOOKUP(Table2[[#This Row],[Product_ID]],Table4[Product_ID],Table4[Category],"Not Found")</f>
        <v>Winter Wear</v>
      </c>
      <c r="O2169" s="2" t="str">
        <f>_xlfn.XLOOKUP(Table2[[#This Row],[Product_ID]],Table4[Product_ID],Table4[Subcategory],"Not Found")</f>
        <v>Jacket</v>
      </c>
      <c r="P2169" s="2" t="str">
        <f>_xlfn.XLOOKUP(Table2[[#This Row],[Product_ID]],Table4[Product_ID],Table4[Brand],"Missing Brand")</f>
        <v>Blackberrys</v>
      </c>
      <c r="Q2169" s="2" t="s">
        <v>405</v>
      </c>
      <c r="R2169" s="2" t="str">
        <f>_xlfn.XLOOKUP(Table2[[#This Row],[Store_ID]],Table6[Store_ID],Table6[Store Name],"Not Found")</f>
        <v>TrendMart Tirupati Standard</v>
      </c>
      <c r="S2169" s="2">
        <f>_xlfn.XLOOKUP(Table2[[#This Row],[Store_ID]],Table6[Store_ID],Table6[Monthly Target],"Missing Target")</f>
        <v>1000000</v>
      </c>
      <c r="T2169" s="2" t="str">
        <f>_xlfn.XLOOKUP(Table2[[#This Row],[Store_ID]],Table6[Store_ID],Table6[Region],"Not Found")</f>
        <v>South Zone 3</v>
      </c>
      <c r="U2169" s="2" t="s">
        <v>321</v>
      </c>
      <c r="V2169" s="2" t="str">
        <f>_xlfn.XLOOKUP(Table2[[#This Row],[Employee_ID]],Table5[Employee_ID],Table5[Employee Name],"Not Found")</f>
        <v>Sunita Ramachandran</v>
      </c>
      <c r="W2169" s="2">
        <v>1</v>
      </c>
      <c r="X2169" s="2">
        <v>1493.74</v>
      </c>
      <c r="Y2169" s="2">
        <v>0</v>
      </c>
      <c r="Z2169" s="2">
        <v>0</v>
      </c>
      <c r="AA2169" s="2">
        <v>12</v>
      </c>
      <c r="AB2169" s="2">
        <v>179.25</v>
      </c>
      <c r="AC2169" s="2">
        <v>1672.99</v>
      </c>
      <c r="AD2169" s="2">
        <v>1013.26</v>
      </c>
      <c r="AE2169" s="2">
        <f t="shared" si="72"/>
        <v>480.48</v>
      </c>
      <c r="AF2169" s="2" t="s">
        <v>56</v>
      </c>
      <c r="AG2169" s="42">
        <f>IFERROR(Table2[[#This Row],[Profit]]/Table2[[#This Row],[Sales Amount]],0)</f>
        <v>0.28719836938654747</v>
      </c>
      <c r="AH2169" s="2" t="str">
        <f>TRIM(Table2[[#This Row],[Payment Modee]])</f>
        <v>Credit Card</v>
      </c>
      <c r="AI2169" s="2" t="s">
        <v>26</v>
      </c>
      <c r="AJ2169" s="2" t="s">
        <v>27</v>
      </c>
      <c r="AK2169" s="2" t="s">
        <v>1749</v>
      </c>
      <c r="AL2169" s="16" t="str">
        <f>IF(HOUR(Table2[[#This Row],[Order Time]])&lt;12,"Morning",IF(HOUR(Table2[[#This Row],[Order Time]])&lt;17,"Afternoon",IF(HOUR(Table2[[#This Row],[Order Time]])&lt;21,"Evening","Night")))</f>
        <v>Evening</v>
      </c>
      <c r="AM2169" s="16" t="s">
        <v>29</v>
      </c>
    </row>
    <row r="2170" spans="1:39" x14ac:dyDescent="0.25">
      <c r="A2170" s="13" t="s">
        <v>4046</v>
      </c>
      <c r="B2170" s="4">
        <v>45531</v>
      </c>
      <c r="C2170" s="2">
        <f>YEAR(Table2[[#This Row],[Invoice Date]])</f>
        <v>2024</v>
      </c>
      <c r="D2170" s="2" t="str">
        <f>TEXT(Table2[[#This Row],[Invoice Date]],"mmm")</f>
        <v>Aug</v>
      </c>
      <c r="E2170" s="2" t="str">
        <f>Table2[[#This Row],[Store_ID]]&amp;"-"&amp;Table2[[#This Row],[Year]]&amp;"-"&amp;Table2[[#This Row],[Month]]</f>
        <v>STR080-2024-Aug</v>
      </c>
      <c r="F2170" s="2" t="s">
        <v>2686</v>
      </c>
      <c r="G2170" s="2" t="str">
        <f>_xlfn.XLOOKUP(Table2[[#This Row],[Customer_ID]],Table3[Customer_ID],Table3[Customer Name],"Not Found")</f>
        <v>Malini Rao</v>
      </c>
      <c r="H2170" s="2" t="str">
        <f>_xlfn.XLOOKUP(Table2[[#This Row],[Customer_ID]],Table3[Customer_ID],Table3[Gender],"Female")</f>
        <v>Female</v>
      </c>
      <c r="I2170" s="2" t="str">
        <f>_xlfn.XLOOKUP(Table2[[#This Row],[Customer_ID]],Table3[Customer_ID],Table3[City],"Missing Memebership")</f>
        <v>Tirupati</v>
      </c>
      <c r="J2170" s="2" t="str">
        <f>_xlfn.XLOOKUP(Table2[[#This Row],[Customer_ID]],Table3[Customer_ID],Table3[State],"Karnataka")</f>
        <v>Andhra Pradesh</v>
      </c>
      <c r="K2170" s="2" t="str">
        <f>_xlfn.XLOOKUP(Table2[[#This Row],[Customer_ID]],Table3[Customer_ID],Table3[Membership],"Regular")</f>
        <v>Regular</v>
      </c>
      <c r="L2170" s="2" t="s">
        <v>1347</v>
      </c>
      <c r="M2170" s="2" t="str">
        <f>_xlfn.XLOOKUP(Table2[[#This Row],[Product_ID]],Table4[Product_ID],Table4[Product_Name],"Not Found")</f>
        <v>Skechers Leather Wallet Brown</v>
      </c>
      <c r="N2170" s="2" t="str">
        <f>_xlfn.XLOOKUP(Table2[[#This Row],[Product_ID]],Table4[Product_ID],Table4[Category],"Not Found")</f>
        <v>Wallets</v>
      </c>
      <c r="O2170" s="2" t="str">
        <f>_xlfn.XLOOKUP(Table2[[#This Row],[Product_ID]],Table4[Product_ID],Table4[Subcategory],"Not Found")</f>
        <v>Leather Wallet</v>
      </c>
      <c r="P2170" s="2" t="str">
        <f>_xlfn.XLOOKUP(Table2[[#This Row],[Product_ID]],Table4[Product_ID],Table4[Brand],"Missing Brand")</f>
        <v>Skechers</v>
      </c>
      <c r="Q2170" s="2" t="s">
        <v>214</v>
      </c>
      <c r="R2170" s="2" t="str">
        <f>_xlfn.XLOOKUP(Table2[[#This Row],[Store_ID]],Table6[Store_ID],Table6[Store Name],"Not Found")</f>
        <v>TrendMart Kochi High Street</v>
      </c>
      <c r="S2170" s="2">
        <f>_xlfn.XLOOKUP(Table2[[#This Row],[Store_ID]],Table6[Store_ID],Table6[Monthly Target],"Missing Target")</f>
        <v>2000000</v>
      </c>
      <c r="T2170" s="2" t="str">
        <f>_xlfn.XLOOKUP(Table2[[#This Row],[Store_ID]],Table6[Store_ID],Table6[Region],"Not Found")</f>
        <v>South Zone 1</v>
      </c>
      <c r="U2170" s="2" t="s">
        <v>68</v>
      </c>
      <c r="V2170" s="2" t="str">
        <f>_xlfn.XLOOKUP(Table2[[#This Row],[Employee_ID]],Table5[Employee_ID],Table5[Employee Name],"Not Found")</f>
        <v>Praveen Gupta</v>
      </c>
      <c r="W2170" s="2">
        <v>1</v>
      </c>
      <c r="X2170" s="2">
        <v>766.96</v>
      </c>
      <c r="Y2170" s="2">
        <v>20</v>
      </c>
      <c r="Z2170" s="2">
        <v>153.38999999999999</v>
      </c>
      <c r="AA2170" s="2">
        <v>5</v>
      </c>
      <c r="AB2170" s="2">
        <v>30.68</v>
      </c>
      <c r="AC2170" s="2">
        <v>644.25</v>
      </c>
      <c r="AD2170" s="2">
        <v>570.17999999999995</v>
      </c>
      <c r="AE2170" s="2">
        <f t="shared" si="72"/>
        <v>43.39000000000005</v>
      </c>
      <c r="AF2170" s="2" t="s">
        <v>25</v>
      </c>
      <c r="AG2170" s="42">
        <f>IFERROR(Table2[[#This Row],[Profit]]/Table2[[#This Row],[Sales Amount]],0)</f>
        <v>6.7349631354288009E-2</v>
      </c>
      <c r="AH2170" s="2" t="str">
        <f>TRIM(Table2[[#This Row],[Payment Modee]])</f>
        <v>UPI</v>
      </c>
      <c r="AI2170" s="2" t="s">
        <v>26</v>
      </c>
      <c r="AJ2170" s="2" t="s">
        <v>27</v>
      </c>
      <c r="AK2170" s="2" t="s">
        <v>2460</v>
      </c>
      <c r="AL2170" s="16" t="str">
        <f>IF(HOUR(Table2[[#This Row],[Order Time]])&lt;12,"Morning",IF(HOUR(Table2[[#This Row],[Order Time]])&lt;17,"Afternoon",IF(HOUR(Table2[[#This Row],[Order Time]])&lt;21,"Evening","Night")))</f>
        <v>Afternoon</v>
      </c>
      <c r="AM2170" s="16" t="s">
        <v>29</v>
      </c>
    </row>
    <row r="2171" spans="1:39" x14ac:dyDescent="0.25">
      <c r="A2171" s="13" t="s">
        <v>4047</v>
      </c>
      <c r="B2171" s="4">
        <v>45596</v>
      </c>
      <c r="C2171" s="2">
        <f>YEAR(Table2[[#This Row],[Invoice Date]])</f>
        <v>2024</v>
      </c>
      <c r="D2171" s="2" t="str">
        <f>TEXT(Table2[[#This Row],[Invoice Date]],"mmm")</f>
        <v>Oct</v>
      </c>
      <c r="E2171" s="2" t="str">
        <f>Table2[[#This Row],[Store_ID]]&amp;"-"&amp;Table2[[#This Row],[Year]]&amp;"-"&amp;Table2[[#This Row],[Month]]</f>
        <v>STR078-2024-Oct</v>
      </c>
      <c r="F2171" s="2" t="s">
        <v>1703</v>
      </c>
      <c r="G2171" s="2" t="str">
        <f>_xlfn.XLOOKUP(Table2[[#This Row],[Customer_ID]],Table3[Customer_ID],Table3[Customer Name],"Not Found")</f>
        <v>Manju Gowda</v>
      </c>
      <c r="H2171" s="2" t="str">
        <f>_xlfn.XLOOKUP(Table2[[#This Row],[Customer_ID]],Table3[Customer_ID],Table3[Gender],"Female")</f>
        <v>Female</v>
      </c>
      <c r="I2171" s="2" t="str">
        <f>_xlfn.XLOOKUP(Table2[[#This Row],[Customer_ID]],Table3[Customer_ID],Table3[City],"Missing Memebership")</f>
        <v>Nizamabad</v>
      </c>
      <c r="J2171" s="2" t="str">
        <f>_xlfn.XLOOKUP(Table2[[#This Row],[Customer_ID]],Table3[Customer_ID],Table3[State],"Karnataka")</f>
        <v>Telangana</v>
      </c>
      <c r="K2171" s="2" t="str">
        <f>_xlfn.XLOOKUP(Table2[[#This Row],[Customer_ID]],Table3[Customer_ID],Table3[Membership],"Regular")</f>
        <v>Regular</v>
      </c>
      <c r="L2171" s="2" t="s">
        <v>1090</v>
      </c>
      <c r="M2171" s="2" t="str">
        <f>_xlfn.XLOOKUP(Table2[[#This Row],[Product_ID]],Table4[Product_ID],Table4[Product_Name],"Not Found")</f>
        <v>Van Heusen Jeggings Charcoal</v>
      </c>
      <c r="N2171" s="2" t="str">
        <f>_xlfn.XLOOKUP(Table2[[#This Row],[Product_ID]],Table4[Product_ID],Table4[Category],"Not Found")</f>
        <v>Women Jeans</v>
      </c>
      <c r="O2171" s="2" t="str">
        <f>_xlfn.XLOOKUP(Table2[[#This Row],[Product_ID]],Table4[Product_ID],Table4[Subcategory],"Not Found")</f>
        <v>Jeggings</v>
      </c>
      <c r="P2171" s="2" t="str">
        <f>_xlfn.XLOOKUP(Table2[[#This Row],[Product_ID]],Table4[Product_ID],Table4[Brand],"Missing Brand")</f>
        <v>Van Heusen</v>
      </c>
      <c r="Q2171" s="2" t="s">
        <v>48</v>
      </c>
      <c r="R2171" s="2" t="str">
        <f>_xlfn.XLOOKUP(Table2[[#This Row],[Store_ID]],Table6[Store_ID],Table6[Store Name],"Not Found")</f>
        <v>TrendMart Vellore Standard</v>
      </c>
      <c r="S2171" s="2">
        <f>_xlfn.XLOOKUP(Table2[[#This Row],[Store_ID]],Table6[Store_ID],Table6[Monthly Target],"Missing Target")</f>
        <v>1200000</v>
      </c>
      <c r="T2171" s="2" t="str">
        <f>_xlfn.XLOOKUP(Table2[[#This Row],[Store_ID]],Table6[Store_ID],Table6[Region],"Not Found")</f>
        <v>South Zone 1</v>
      </c>
      <c r="U2171" s="2" t="s">
        <v>400</v>
      </c>
      <c r="V2171" s="2" t="str">
        <f>_xlfn.XLOOKUP(Table2[[#This Row],[Employee_ID]],Table5[Employee_ID],Table5[Employee Name],"Not Found")</f>
        <v>Anil Reddy</v>
      </c>
      <c r="W2171" s="2">
        <v>1</v>
      </c>
      <c r="X2171" s="2">
        <v>1079.3800000000001</v>
      </c>
      <c r="Y2171" s="2">
        <v>25</v>
      </c>
      <c r="Z2171" s="2">
        <v>269.85000000000002</v>
      </c>
      <c r="AA2171" s="2">
        <v>12</v>
      </c>
      <c r="AB2171" s="2">
        <v>97.14</v>
      </c>
      <c r="AC2171" s="2">
        <v>906.67</v>
      </c>
      <c r="AD2171" s="2">
        <v>828.52</v>
      </c>
      <c r="AE2171" s="2">
        <f t="shared" si="72"/>
        <v>-18.990000000000023</v>
      </c>
      <c r="AF2171" s="2" t="s">
        <v>56</v>
      </c>
      <c r="AG2171" s="42">
        <f>IFERROR(Table2[[#This Row],[Profit]]/Table2[[#This Row],[Sales Amount]],0)</f>
        <v>-2.0944775938323782E-2</v>
      </c>
      <c r="AH2171" s="2" t="str">
        <f>TRIM(Table2[[#This Row],[Payment Modee]])</f>
        <v>Credit Card</v>
      </c>
      <c r="AI2171" s="2" t="s">
        <v>26</v>
      </c>
      <c r="AJ2171" s="2" t="s">
        <v>27</v>
      </c>
      <c r="AK2171" s="2" t="s">
        <v>3293</v>
      </c>
      <c r="AL2171" s="16" t="str">
        <f>IF(HOUR(Table2[[#This Row],[Order Time]])&lt;12,"Morning",IF(HOUR(Table2[[#This Row],[Order Time]])&lt;17,"Afternoon",IF(HOUR(Table2[[#This Row],[Order Time]])&lt;21,"Evening","Night")))</f>
        <v>Afternoon</v>
      </c>
      <c r="AM2171" s="16" t="s">
        <v>29</v>
      </c>
    </row>
    <row r="2172" spans="1:39" x14ac:dyDescent="0.25">
      <c r="A2172" s="13" t="s">
        <v>4048</v>
      </c>
      <c r="B2172" s="4">
        <v>45710</v>
      </c>
      <c r="C2172" s="2">
        <f>YEAR(Table2[[#This Row],[Invoice Date]])</f>
        <v>2025</v>
      </c>
      <c r="D2172" s="2" t="str">
        <f>TEXT(Table2[[#This Row],[Invoice Date]],"mmm")</f>
        <v>Feb</v>
      </c>
      <c r="E2172" s="2" t="str">
        <f>Table2[[#This Row],[Store_ID]]&amp;"-"&amp;Table2[[#This Row],[Year]]&amp;"-"&amp;Table2[[#This Row],[Month]]</f>
        <v>STR077-2025-Feb</v>
      </c>
      <c r="F2172" s="2" t="s">
        <v>425</v>
      </c>
      <c r="G2172" s="2" t="str">
        <f>_xlfn.XLOOKUP(Table2[[#This Row],[Customer_ID]],Table3[Customer_ID],Table3[Customer Name],"Not Found")</f>
        <v>Rohit Gupta</v>
      </c>
      <c r="H2172" s="2" t="str">
        <f>_xlfn.XLOOKUP(Table2[[#This Row],[Customer_ID]],Table3[Customer_ID],Table3[Gender],"Female")</f>
        <v>Male</v>
      </c>
      <c r="I2172" s="2" t="str">
        <f>_xlfn.XLOOKUP(Table2[[#This Row],[Customer_ID]],Table3[Customer_ID],Table3[City],"Missing Memebership")</f>
        <v>Kollam</v>
      </c>
      <c r="J2172" s="2" t="str">
        <f>_xlfn.XLOOKUP(Table2[[#This Row],[Customer_ID]],Table3[Customer_ID],Table3[State],"Karnataka")</f>
        <v>Kerala</v>
      </c>
      <c r="K2172" s="2" t="str">
        <f>_xlfn.XLOOKUP(Table2[[#This Row],[Customer_ID]],Table3[Customer_ID],Table3[Membership],"Regular")</f>
        <v>Gold</v>
      </c>
      <c r="L2172" s="2" t="s">
        <v>106</v>
      </c>
      <c r="M2172" s="2" t="str">
        <f>_xlfn.XLOOKUP(Table2[[#This Row],[Product_ID]],Table4[Product_ID],Table4[Product_Name],"Not Found")</f>
        <v>Tanishq Maxi Dress Wine</v>
      </c>
      <c r="N2172" s="2" t="str">
        <f>_xlfn.XLOOKUP(Table2[[#This Row],[Product_ID]],Table4[Product_ID],Table4[Category],"Not Found")</f>
        <v>Women Dresses</v>
      </c>
      <c r="O2172" s="2" t="str">
        <f>_xlfn.XLOOKUP(Table2[[#This Row],[Product_ID]],Table4[Product_ID],Table4[Subcategory],"Not Found")</f>
        <v>Maxi Dress</v>
      </c>
      <c r="P2172" s="2" t="str">
        <f>_xlfn.XLOOKUP(Table2[[#This Row],[Product_ID]],Table4[Product_ID],Table4[Brand],"Missing Brand")</f>
        <v>Tanishq</v>
      </c>
      <c r="Q2172" s="2" t="s">
        <v>557</v>
      </c>
      <c r="R2172" s="2" t="str">
        <f>_xlfn.XLOOKUP(Table2[[#This Row],[Store_ID]],Table6[Store_ID],Table6[Store Name],"Not Found")</f>
        <v>TrendMart Hyderabad Mall Kiosk</v>
      </c>
      <c r="S2172" s="2">
        <f>_xlfn.XLOOKUP(Table2[[#This Row],[Store_ID]],Table6[Store_ID],Table6[Monthly Target],"Missing Target")</f>
        <v>2500000</v>
      </c>
      <c r="T2172" s="2" t="str">
        <f>_xlfn.XLOOKUP(Table2[[#This Row],[Store_ID]],Table6[Store_ID],Table6[Region],"Not Found")</f>
        <v>South Zone 2</v>
      </c>
      <c r="U2172" s="2" t="s">
        <v>220</v>
      </c>
      <c r="V2172" s="2" t="str">
        <f>_xlfn.XLOOKUP(Table2[[#This Row],[Employee_ID]],Table5[Employee_ID],Table5[Employee Name],"Not Found")</f>
        <v>Vasanthi Kamath</v>
      </c>
      <c r="W2172" s="2">
        <v>2</v>
      </c>
      <c r="X2172" s="2">
        <v>1860.09</v>
      </c>
      <c r="Y2172" s="2">
        <v>15</v>
      </c>
      <c r="Z2172" s="2">
        <v>558.03</v>
      </c>
      <c r="AA2172" s="2">
        <v>12</v>
      </c>
      <c r="AB2172" s="2">
        <v>379.46</v>
      </c>
      <c r="AC2172" s="2">
        <v>3541.61</v>
      </c>
      <c r="AD2172" s="2">
        <v>2814.66</v>
      </c>
      <c r="AE2172" s="2">
        <f t="shared" si="72"/>
        <v>347.49000000000029</v>
      </c>
      <c r="AF2172" s="2" t="s">
        <v>119</v>
      </c>
      <c r="AG2172" s="42">
        <f>IFERROR(Table2[[#This Row],[Profit]]/Table2[[#This Row],[Sales Amount]],0)</f>
        <v>9.8116393391706108E-2</v>
      </c>
      <c r="AH2172" s="2" t="str">
        <f>TRIM(Table2[[#This Row],[Payment Modee]])</f>
        <v>Net Banking</v>
      </c>
      <c r="AI2172" s="2" t="s">
        <v>26</v>
      </c>
      <c r="AJ2172" s="2" t="s">
        <v>27</v>
      </c>
      <c r="AK2172" s="2" t="s">
        <v>2948</v>
      </c>
      <c r="AL2172" s="16" t="str">
        <f>IF(HOUR(Table2[[#This Row],[Order Time]])&lt;12,"Morning",IF(HOUR(Table2[[#This Row],[Order Time]])&lt;17,"Afternoon",IF(HOUR(Table2[[#This Row],[Order Time]])&lt;21,"Evening","Night")))</f>
        <v>Night</v>
      </c>
      <c r="AM2172" s="16" t="s">
        <v>38</v>
      </c>
    </row>
    <row r="2173" spans="1:39" x14ac:dyDescent="0.25">
      <c r="A2173" s="13" t="s">
        <v>4049</v>
      </c>
      <c r="B2173" s="4">
        <v>45680</v>
      </c>
      <c r="C2173" s="2">
        <f>YEAR(Table2[[#This Row],[Invoice Date]])</f>
        <v>2025</v>
      </c>
      <c r="D2173" s="2" t="str">
        <f>TEXT(Table2[[#This Row],[Invoice Date]],"mmm")</f>
        <v>Jan</v>
      </c>
      <c r="E2173" s="2" t="str">
        <f>Table2[[#This Row],[Store_ID]]&amp;"-"&amp;Table2[[#This Row],[Year]]&amp;"-"&amp;Table2[[#This Row],[Month]]</f>
        <v>STR100-2025-Jan</v>
      </c>
      <c r="F2173" s="2" t="s">
        <v>4050</v>
      </c>
      <c r="G2173" s="2" t="str">
        <f>_xlfn.XLOOKUP(Table2[[#This Row],[Customer_ID]],Table3[Customer_ID],Table3[Customer Name],"Not Found")</f>
        <v>Vasanthi Subramaniam</v>
      </c>
      <c r="H2173" s="2" t="str">
        <f>_xlfn.XLOOKUP(Table2[[#This Row],[Customer_ID]],Table3[Customer_ID],Table3[Gender],"Female")</f>
        <v>Female</v>
      </c>
      <c r="I2173" s="2" t="str">
        <f>_xlfn.XLOOKUP(Table2[[#This Row],[Customer_ID]],Table3[Customer_ID],Table3[City],"Missing Memebership")</f>
        <v>Kannur</v>
      </c>
      <c r="J2173" s="2" t="str">
        <f>_xlfn.XLOOKUP(Table2[[#This Row],[Customer_ID]],Table3[Customer_ID],Table3[State],"Karnataka")</f>
        <v>Kerala</v>
      </c>
      <c r="K2173" s="2" t="str">
        <f>_xlfn.XLOOKUP(Table2[[#This Row],[Customer_ID]],Table3[Customer_ID],Table3[Membership],"Regular")</f>
        <v>Gold</v>
      </c>
      <c r="L2173" s="2" t="s">
        <v>498</v>
      </c>
      <c r="M2173" s="2" t="str">
        <f>_xlfn.XLOOKUP(Table2[[#This Row],[Product_ID]],Table4[Product_ID],Table4[Product_Name],"Not Found")</f>
        <v>Killer Jeans Round Neck Green</v>
      </c>
      <c r="N2173" s="2" t="str">
        <f>_xlfn.XLOOKUP(Table2[[#This Row],[Product_ID]],Table4[Product_ID],Table4[Category],"Not Found")</f>
        <v>Men T-Shirts</v>
      </c>
      <c r="O2173" s="2" t="str">
        <f>_xlfn.XLOOKUP(Table2[[#This Row],[Product_ID]],Table4[Product_ID],Table4[Subcategory],"Not Found")</f>
        <v>Round Neck</v>
      </c>
      <c r="P2173" s="2" t="str">
        <f>_xlfn.XLOOKUP(Table2[[#This Row],[Product_ID]],Table4[Product_ID],Table4[Brand],"Missing Brand")</f>
        <v>Killer Jeans</v>
      </c>
      <c r="Q2173" s="2" t="s">
        <v>364</v>
      </c>
      <c r="R2173" s="2" t="str">
        <f>_xlfn.XLOOKUP(Table2[[#This Row],[Store_ID]],Table6[Store_ID],Table6[Store Name],"Not Found")</f>
        <v>TrendMart Hubballi Standard</v>
      </c>
      <c r="S2173" s="2">
        <f>_xlfn.XLOOKUP(Table2[[#This Row],[Store_ID]],Table6[Store_ID],Table6[Monthly Target],"Missing Target")</f>
        <v>2500000</v>
      </c>
      <c r="T2173" s="2" t="str">
        <f>_xlfn.XLOOKUP(Table2[[#This Row],[Store_ID]],Table6[Store_ID],Table6[Region],"Not Found")</f>
        <v>South Zone 2</v>
      </c>
      <c r="U2173" s="2" t="s">
        <v>142</v>
      </c>
      <c r="V2173" s="2" t="str">
        <f>_xlfn.XLOOKUP(Table2[[#This Row],[Employee_ID]],Table5[Employee_ID],Table5[Employee Name],"Not Found")</f>
        <v>Anusuya Subramaniam</v>
      </c>
      <c r="W2173" s="2">
        <v>1</v>
      </c>
      <c r="X2173" s="2">
        <v>617.26</v>
      </c>
      <c r="Y2173" s="2">
        <v>15</v>
      </c>
      <c r="Z2173" s="2">
        <v>92.59</v>
      </c>
      <c r="AA2173" s="2">
        <v>5</v>
      </c>
      <c r="AB2173" s="2">
        <v>26.23</v>
      </c>
      <c r="AC2173" s="2">
        <v>550.9</v>
      </c>
      <c r="AD2173" s="2">
        <v>369</v>
      </c>
      <c r="AE2173" s="2">
        <f t="shared" si="72"/>
        <v>155.66999999999999</v>
      </c>
      <c r="AF2173" s="2" t="s">
        <v>56</v>
      </c>
      <c r="AG2173" s="42">
        <f>IFERROR(Table2[[#This Row],[Profit]]/Table2[[#This Row],[Sales Amount]],0)</f>
        <v>0.28257396986748956</v>
      </c>
      <c r="AH2173" s="2" t="str">
        <f>TRIM(Table2[[#This Row],[Payment Modee]])</f>
        <v>Credit Card</v>
      </c>
      <c r="AI2173" s="2" t="s">
        <v>26</v>
      </c>
      <c r="AJ2173" s="2" t="s">
        <v>27</v>
      </c>
      <c r="AK2173" s="2" t="s">
        <v>1458</v>
      </c>
      <c r="AL2173" s="16" t="str">
        <f>IF(HOUR(Table2[[#This Row],[Order Time]])&lt;12,"Morning",IF(HOUR(Table2[[#This Row],[Order Time]])&lt;17,"Afternoon",IF(HOUR(Table2[[#This Row],[Order Time]])&lt;21,"Evening","Night")))</f>
        <v>Afternoon</v>
      </c>
      <c r="AM2173" s="16" t="s">
        <v>29</v>
      </c>
    </row>
    <row r="2174" spans="1:39" x14ac:dyDescent="0.25">
      <c r="A2174" s="13" t="s">
        <v>4051</v>
      </c>
      <c r="B2174" s="4">
        <v>45645</v>
      </c>
      <c r="C2174" s="2">
        <f>YEAR(Table2[[#This Row],[Invoice Date]])</f>
        <v>2024</v>
      </c>
      <c r="D2174" s="2" t="str">
        <f>TEXT(Table2[[#This Row],[Invoice Date]],"mmm")</f>
        <v>Dec</v>
      </c>
      <c r="E2174" s="2" t="str">
        <f>Table2[[#This Row],[Store_ID]]&amp;"-"&amp;Table2[[#This Row],[Year]]&amp;"-"&amp;Table2[[#This Row],[Month]]</f>
        <v>STR055-2024-Dec</v>
      </c>
      <c r="F2174" s="2" t="s">
        <v>1462</v>
      </c>
      <c r="G2174" s="2" t="str">
        <f>_xlfn.XLOOKUP(Table2[[#This Row],[Customer_ID]],Table3[Customer_ID],Table3[Customer Name],"Not Found")</f>
        <v>Gokul Nair</v>
      </c>
      <c r="H2174" s="2" t="str">
        <f>_xlfn.XLOOKUP(Table2[[#This Row],[Customer_ID]],Table3[Customer_ID],Table3[Gender],"Female")</f>
        <v>Male</v>
      </c>
      <c r="I2174" s="2" t="str">
        <f>_xlfn.XLOOKUP(Table2[[#This Row],[Customer_ID]],Table3[Customer_ID],Table3[City],"Missing Memebership")</f>
        <v>Kollam</v>
      </c>
      <c r="J2174" s="2" t="str">
        <f>_xlfn.XLOOKUP(Table2[[#This Row],[Customer_ID]],Table3[Customer_ID],Table3[State],"Karnataka")</f>
        <v>Kerala</v>
      </c>
      <c r="K2174" s="2" t="str">
        <f>_xlfn.XLOOKUP(Table2[[#This Row],[Customer_ID]],Table3[Customer_ID],Table3[Membership],"Regular")</f>
        <v>Silver</v>
      </c>
      <c r="L2174" s="2" t="s">
        <v>751</v>
      </c>
      <c r="M2174" s="2" t="str">
        <f>_xlfn.XLOOKUP(Table2[[#This Row],[Product_ID]],Table4[Product_ID],Table4[Product_Name],"Not Found")</f>
        <v>Spykar Bootcut Charcoal</v>
      </c>
      <c r="N2174" s="2" t="str">
        <f>_xlfn.XLOOKUP(Table2[[#This Row],[Product_ID]],Table4[Product_ID],Table4[Category],"Not Found")</f>
        <v>Women Jeans</v>
      </c>
      <c r="O2174" s="2" t="str">
        <f>_xlfn.XLOOKUP(Table2[[#This Row],[Product_ID]],Table4[Product_ID],Table4[Subcategory],"Not Found")</f>
        <v>Bootcut</v>
      </c>
      <c r="P2174" s="2" t="str">
        <f>_xlfn.XLOOKUP(Table2[[#This Row],[Product_ID]],Table4[Product_ID],Table4[Brand],"Missing Brand")</f>
        <v>Spykar</v>
      </c>
      <c r="Q2174" s="2" t="s">
        <v>390</v>
      </c>
      <c r="R2174" s="2" t="str">
        <f>_xlfn.XLOOKUP(Table2[[#This Row],[Store_ID]],Table6[Store_ID],Table6[Store Name],"Not Found")</f>
        <v>TrendMart Nellore High Street</v>
      </c>
      <c r="S2174" s="2">
        <f>_xlfn.XLOOKUP(Table2[[#This Row],[Store_ID]],Table6[Store_ID],Table6[Monthly Target],"Missing Target")</f>
        <v>1500000</v>
      </c>
      <c r="T2174" s="2" t="str">
        <f>_xlfn.XLOOKUP(Table2[[#This Row],[Store_ID]],Table6[Store_ID],Table6[Region],"Not Found")</f>
        <v>South Zone 3</v>
      </c>
      <c r="U2174" s="2" t="s">
        <v>142</v>
      </c>
      <c r="V2174" s="2" t="str">
        <f>_xlfn.XLOOKUP(Table2[[#This Row],[Employee_ID]],Table5[Employee_ID],Table5[Employee Name],"Not Found")</f>
        <v>Anusuya Subramaniam</v>
      </c>
      <c r="W2174" s="2">
        <v>2</v>
      </c>
      <c r="X2174" s="2">
        <v>1619.67</v>
      </c>
      <c r="Y2174" s="2">
        <v>10</v>
      </c>
      <c r="Z2174" s="2">
        <v>323.93</v>
      </c>
      <c r="AA2174" s="2">
        <v>12</v>
      </c>
      <c r="AB2174" s="2">
        <v>349.85</v>
      </c>
      <c r="AC2174" s="2">
        <v>3265.26</v>
      </c>
      <c r="AD2174" s="2">
        <v>2279.62</v>
      </c>
      <c r="AE2174" s="2">
        <f t="shared" si="72"/>
        <v>635.7900000000003</v>
      </c>
      <c r="AF2174" s="2" t="s">
        <v>69</v>
      </c>
      <c r="AG2174" s="42">
        <f>IFERROR(Table2[[#This Row],[Profit]]/Table2[[#This Row],[Sales Amount]],0)</f>
        <v>0.1947134378273094</v>
      </c>
      <c r="AH2174" s="2" t="str">
        <f>TRIM(Table2[[#This Row],[Payment Modee]])</f>
        <v>Cash</v>
      </c>
      <c r="AI2174" s="2" t="s">
        <v>26</v>
      </c>
      <c r="AJ2174" s="2" t="s">
        <v>27</v>
      </c>
      <c r="AK2174" s="2" t="s">
        <v>1820</v>
      </c>
      <c r="AL2174" s="16" t="str">
        <f>IF(HOUR(Table2[[#This Row],[Order Time]])&lt;12,"Morning",IF(HOUR(Table2[[#This Row],[Order Time]])&lt;17,"Afternoon",IF(HOUR(Table2[[#This Row],[Order Time]])&lt;21,"Evening","Night")))</f>
        <v>Afternoon</v>
      </c>
      <c r="AM2174" s="16" t="s">
        <v>29</v>
      </c>
    </row>
    <row r="2175" spans="1:39" x14ac:dyDescent="0.25">
      <c r="A2175" s="13" t="s">
        <v>4052</v>
      </c>
      <c r="B2175" s="4">
        <v>45496</v>
      </c>
      <c r="C2175" s="2">
        <f>YEAR(Table2[[#This Row],[Invoice Date]])</f>
        <v>2024</v>
      </c>
      <c r="D2175" s="2" t="str">
        <f>TEXT(Table2[[#This Row],[Invoice Date]],"mmm")</f>
        <v>Jul</v>
      </c>
      <c r="E2175" s="2" t="str">
        <f>Table2[[#This Row],[Store_ID]]&amp;"-"&amp;Table2[[#This Row],[Year]]&amp;"-"&amp;Table2[[#This Row],[Month]]</f>
        <v>STR038-2024-Jul</v>
      </c>
      <c r="F2175" s="2" t="s">
        <v>3887</v>
      </c>
      <c r="G2175" s="2" t="str">
        <f>_xlfn.XLOOKUP(Table2[[#This Row],[Customer_ID]],Table3[Customer_ID],Table3[Customer Name],"Not Found")</f>
        <v>Rani Menon</v>
      </c>
      <c r="H2175" s="2" t="str">
        <f>_xlfn.XLOOKUP(Table2[[#This Row],[Customer_ID]],Table3[Customer_ID],Table3[Gender],"Female")</f>
        <v>Female</v>
      </c>
      <c r="I2175" s="2" t="str">
        <f>_xlfn.XLOOKUP(Table2[[#This Row],[Customer_ID]],Table3[Customer_ID],Table3[City],"Missing Memebership")</f>
        <v>Thrissur</v>
      </c>
      <c r="J2175" s="2" t="str">
        <f>_xlfn.XLOOKUP(Table2[[#This Row],[Customer_ID]],Table3[Customer_ID],Table3[State],"Karnataka")</f>
        <v>Kerala</v>
      </c>
      <c r="K2175" s="2" t="str">
        <f>_xlfn.XLOOKUP(Table2[[#This Row],[Customer_ID]],Table3[Customer_ID],Table3[Membership],"Regular")</f>
        <v>Silver</v>
      </c>
      <c r="L2175" s="2" t="s">
        <v>485</v>
      </c>
      <c r="M2175" s="2" t="str">
        <f>_xlfn.XLOOKUP(Table2[[#This Row],[Product_ID]],Table4[Product_ID],Table4[Product_Name],"Not Found")</f>
        <v>Van Heusen Formal Shirt Olive</v>
      </c>
      <c r="N2175" s="2" t="str">
        <f>_xlfn.XLOOKUP(Table2[[#This Row],[Product_ID]],Table4[Product_ID],Table4[Category],"Not Found")</f>
        <v>Men Shirts</v>
      </c>
      <c r="O2175" s="2" t="str">
        <f>_xlfn.XLOOKUP(Table2[[#This Row],[Product_ID]],Table4[Product_ID],Table4[Subcategory],"Not Found")</f>
        <v>Formal Shirt</v>
      </c>
      <c r="P2175" s="2" t="str">
        <f>_xlfn.XLOOKUP(Table2[[#This Row],[Product_ID]],Table4[Product_ID],Table4[Brand],"Missing Brand")</f>
        <v>Van Heusen</v>
      </c>
      <c r="Q2175" s="2" t="s">
        <v>890</v>
      </c>
      <c r="R2175" s="2" t="str">
        <f>_xlfn.XLOOKUP(Table2[[#This Row],[Store_ID]],Table6[Store_ID],Table6[Store Name],"Not Found")</f>
        <v>TrendMart Tumakuru Standard</v>
      </c>
      <c r="S2175" s="2">
        <f>_xlfn.XLOOKUP(Table2[[#This Row],[Store_ID]],Table6[Store_ID],Table6[Monthly Target],"Missing Target")</f>
        <v>1500000</v>
      </c>
      <c r="T2175" s="2" t="str">
        <f>_xlfn.XLOOKUP(Table2[[#This Row],[Store_ID]],Table6[Store_ID],Table6[Region],"Not Found")</f>
        <v>South Zone 2</v>
      </c>
      <c r="U2175" s="2" t="s">
        <v>289</v>
      </c>
      <c r="V2175" s="2" t="str">
        <f>_xlfn.XLOOKUP(Table2[[#This Row],[Employee_ID]],Table5[Employee_ID],Table5[Employee Name],"Not Found")</f>
        <v>Anitha Ramachandran</v>
      </c>
      <c r="W2175" s="2">
        <v>1</v>
      </c>
      <c r="X2175" s="2">
        <v>959.47</v>
      </c>
      <c r="Y2175" s="2">
        <v>30</v>
      </c>
      <c r="Z2175" s="2">
        <v>287.83999999999997</v>
      </c>
      <c r="AA2175" s="2">
        <v>5</v>
      </c>
      <c r="AB2175" s="2">
        <v>33.58</v>
      </c>
      <c r="AC2175" s="2">
        <v>705.21</v>
      </c>
      <c r="AD2175" s="2">
        <v>645.59</v>
      </c>
      <c r="AE2175" s="2">
        <f t="shared" si="72"/>
        <v>26.040000000000006</v>
      </c>
      <c r="AF2175" s="2" t="s">
        <v>25</v>
      </c>
      <c r="AG2175" s="42">
        <f>IFERROR(Table2[[#This Row],[Profit]]/Table2[[#This Row],[Sales Amount]],0)</f>
        <v>3.6925171225592385E-2</v>
      </c>
      <c r="AH2175" s="2" t="str">
        <f>TRIM(Table2[[#This Row],[Payment Modee]])</f>
        <v>UPI</v>
      </c>
      <c r="AI2175" s="2" t="s">
        <v>36</v>
      </c>
      <c r="AJ2175" s="2" t="s">
        <v>27</v>
      </c>
      <c r="AK2175" s="2" t="s">
        <v>376</v>
      </c>
      <c r="AL2175" s="16" t="str">
        <f>IF(HOUR(Table2[[#This Row],[Order Time]])&lt;12,"Morning",IF(HOUR(Table2[[#This Row],[Order Time]])&lt;17,"Afternoon",IF(HOUR(Table2[[#This Row],[Order Time]])&lt;21,"Evening","Night")))</f>
        <v>Night</v>
      </c>
      <c r="AM2175" s="16" t="s">
        <v>29</v>
      </c>
    </row>
    <row r="2176" spans="1:39" x14ac:dyDescent="0.25">
      <c r="A2176" s="13" t="s">
        <v>4053</v>
      </c>
      <c r="B2176" s="4">
        <v>45605</v>
      </c>
      <c r="C2176" s="2">
        <f>YEAR(Table2[[#This Row],[Invoice Date]])</f>
        <v>2024</v>
      </c>
      <c r="D2176" s="2" t="str">
        <f>TEXT(Table2[[#This Row],[Invoice Date]],"mmm")</f>
        <v>Nov</v>
      </c>
      <c r="E2176" s="2" t="str">
        <f>Table2[[#This Row],[Store_ID]]&amp;"-"&amp;Table2[[#This Row],[Year]]&amp;"-"&amp;Table2[[#This Row],[Month]]</f>
        <v>STR062-2024-Nov</v>
      </c>
      <c r="F2176" s="2" t="s">
        <v>1703</v>
      </c>
      <c r="G2176" s="2" t="str">
        <f>_xlfn.XLOOKUP(Table2[[#This Row],[Customer_ID]],Table3[Customer_ID],Table3[Customer Name],"Not Found")</f>
        <v>Manju Gowda</v>
      </c>
      <c r="H2176" s="2" t="str">
        <f>_xlfn.XLOOKUP(Table2[[#This Row],[Customer_ID]],Table3[Customer_ID],Table3[Gender],"Female")</f>
        <v>Female</v>
      </c>
      <c r="I2176" s="2" t="str">
        <f>_xlfn.XLOOKUP(Table2[[#This Row],[Customer_ID]],Table3[Customer_ID],Table3[City],"Missing Memebership")</f>
        <v>Nizamabad</v>
      </c>
      <c r="J2176" s="2" t="str">
        <f>_xlfn.XLOOKUP(Table2[[#This Row],[Customer_ID]],Table3[Customer_ID],Table3[State],"Karnataka")</f>
        <v>Telangana</v>
      </c>
      <c r="K2176" s="2" t="str">
        <f>_xlfn.XLOOKUP(Table2[[#This Row],[Customer_ID]],Table3[Customer_ID],Table3[Membership],"Regular")</f>
        <v>Regular</v>
      </c>
      <c r="L2176" s="2" t="s">
        <v>992</v>
      </c>
      <c r="M2176" s="2" t="str">
        <f>_xlfn.XLOOKUP(Table2[[#This Row],[Product_ID]],Table4[Product_ID],Table4[Product_Name],"Not Found")</f>
        <v>Woodland Boys Shirt White</v>
      </c>
      <c r="N2176" s="2" t="str">
        <f>_xlfn.XLOOKUP(Table2[[#This Row],[Product_ID]],Table4[Product_ID],Table4[Category],"Not Found")</f>
        <v>Kids Wear</v>
      </c>
      <c r="O2176" s="2" t="str">
        <f>_xlfn.XLOOKUP(Table2[[#This Row],[Product_ID]],Table4[Product_ID],Table4[Subcategory],"Not Found")</f>
        <v>Boys Shirt</v>
      </c>
      <c r="P2176" s="2" t="str">
        <f>_xlfn.XLOOKUP(Table2[[#This Row],[Product_ID]],Table4[Product_ID],Table4[Brand],"Missing Brand")</f>
        <v>Woodland</v>
      </c>
      <c r="Q2176" s="2" t="s">
        <v>67</v>
      </c>
      <c r="R2176" s="2" t="str">
        <f>_xlfn.XLOOKUP(Table2[[#This Row],[Store_ID]],Table6[Store_ID],Table6[Store Name],"Not Found")</f>
        <v>TrendMart Vijayawada Standard</v>
      </c>
      <c r="S2176" s="2">
        <f>_xlfn.XLOOKUP(Table2[[#This Row],[Store_ID]],Table6[Store_ID],Table6[Monthly Target],"Missing Target")</f>
        <v>1000000</v>
      </c>
      <c r="T2176" s="2" t="str">
        <f>_xlfn.XLOOKUP(Table2[[#This Row],[Store_ID]],Table6[Store_ID],Table6[Region],"Not Found")</f>
        <v>South Zone 3</v>
      </c>
      <c r="U2176" s="2" t="s">
        <v>289</v>
      </c>
      <c r="V2176" s="2" t="str">
        <f>_xlfn.XLOOKUP(Table2[[#This Row],[Employee_ID]],Table5[Employee_ID],Table5[Employee Name],"Not Found")</f>
        <v>Anitha Ramachandran</v>
      </c>
      <c r="W2176" s="2">
        <v>4</v>
      </c>
      <c r="X2176" s="2">
        <v>902.32</v>
      </c>
      <c r="Y2176" s="2">
        <v>0</v>
      </c>
      <c r="Z2176" s="2">
        <v>0</v>
      </c>
      <c r="AA2176" s="2">
        <v>5</v>
      </c>
      <c r="AB2176" s="2">
        <v>180.46</v>
      </c>
      <c r="AC2176" s="2">
        <v>3789.74</v>
      </c>
      <c r="AD2176" s="2">
        <v>2261.8000000000002</v>
      </c>
      <c r="AE2176" s="2">
        <f t="shared" si="72"/>
        <v>1347.4799999999996</v>
      </c>
      <c r="AF2176" s="2" t="s">
        <v>56</v>
      </c>
      <c r="AG2176" s="42">
        <f>IFERROR(Table2[[#This Row],[Profit]]/Table2[[#This Row],[Sales Amount]],0)</f>
        <v>0.3555600120324876</v>
      </c>
      <c r="AH2176" s="2" t="str">
        <f>TRIM(Table2[[#This Row],[Payment Modee]])</f>
        <v>Credit Card</v>
      </c>
      <c r="AI2176" s="2" t="s">
        <v>26</v>
      </c>
      <c r="AJ2176" s="2" t="s">
        <v>27</v>
      </c>
      <c r="AK2176" s="2" t="s">
        <v>1084</v>
      </c>
      <c r="AL2176" s="16" t="str">
        <f>IF(HOUR(Table2[[#This Row],[Order Time]])&lt;12,"Morning",IF(HOUR(Table2[[#This Row],[Order Time]])&lt;17,"Afternoon",IF(HOUR(Table2[[#This Row],[Order Time]])&lt;21,"Evening","Night")))</f>
        <v>Afternoon</v>
      </c>
      <c r="AM2176" s="16" t="s">
        <v>38</v>
      </c>
    </row>
    <row r="2177" spans="1:39" x14ac:dyDescent="0.25">
      <c r="A2177" s="13" t="s">
        <v>4054</v>
      </c>
      <c r="B2177" s="4">
        <v>45493</v>
      </c>
      <c r="C2177" s="2">
        <f>YEAR(Table2[[#This Row],[Invoice Date]])</f>
        <v>2024</v>
      </c>
      <c r="D2177" s="2" t="str">
        <f>TEXT(Table2[[#This Row],[Invoice Date]],"mmm")</f>
        <v>Jul</v>
      </c>
      <c r="E2177" s="2" t="str">
        <f>Table2[[#This Row],[Store_ID]]&amp;"-"&amp;Table2[[#This Row],[Year]]&amp;"-"&amp;Table2[[#This Row],[Month]]</f>
        <v>STR068-2024-Jul</v>
      </c>
      <c r="F2177" s="2" t="s">
        <v>9157</v>
      </c>
      <c r="G2177" s="2" t="str">
        <f>_xlfn.XLOOKUP(Table2[[#This Row],[Customer_ID]],Table3[Customer_ID],Table3[Customer Name],"Not Found")</f>
        <v>Not Found</v>
      </c>
      <c r="H2177" s="2" t="str">
        <f>_xlfn.XLOOKUP(Table2[[#This Row],[Customer_ID]],Table3[Customer_ID],Table3[Gender],"Female")</f>
        <v>Female</v>
      </c>
      <c r="I2177" s="2" t="str">
        <f>_xlfn.XLOOKUP(Table2[[#This Row],[Customer_ID]],Table3[Customer_ID],Table3[City],"Missing Memebership")</f>
        <v>Missing Memebership</v>
      </c>
      <c r="J2177" s="2" t="str">
        <f>_xlfn.XLOOKUP(Table2[[#This Row],[Customer_ID]],Table3[Customer_ID],Table3[State],"Karnataka")</f>
        <v>Karnataka</v>
      </c>
      <c r="K2177" s="2" t="str">
        <f>_xlfn.XLOOKUP(Table2[[#This Row],[Customer_ID]],Table3[Customer_ID],Table3[Membership],"Regular")</f>
        <v>Regular</v>
      </c>
      <c r="L2177" s="2" t="s">
        <v>1796</v>
      </c>
      <c r="M2177" s="2" t="str">
        <f>_xlfn.XLOOKUP(Table2[[#This Row],[Product_ID]],Table4[Product_ID],Table4[Product_Name],"Not Found")</f>
        <v>Pantaloons Shorts Maroon</v>
      </c>
      <c r="N2177" s="2" t="str">
        <f>_xlfn.XLOOKUP(Table2[[#This Row],[Product_ID]],Table4[Product_ID],Table4[Category],"Not Found")</f>
        <v>Sportswear</v>
      </c>
      <c r="O2177" s="2" t="str">
        <f>_xlfn.XLOOKUP(Table2[[#This Row],[Product_ID]],Table4[Product_ID],Table4[Subcategory],"Not Found")</f>
        <v>Shorts</v>
      </c>
      <c r="P2177" s="2" t="str">
        <f>_xlfn.XLOOKUP(Table2[[#This Row],[Product_ID]],Table4[Product_ID],Table4[Brand],"Missing Brand")</f>
        <v>Pantaloons</v>
      </c>
      <c r="Q2177" s="2" t="s">
        <v>97</v>
      </c>
      <c r="R2177" s="2" t="str">
        <f>_xlfn.XLOOKUP(Table2[[#This Row],[Store_ID]],Table6[Store_ID],Table6[Store Name],"Not Found")</f>
        <v>TrendMart Madurai Mall Kiosk</v>
      </c>
      <c r="S2177" s="2">
        <f>_xlfn.XLOOKUP(Table2[[#This Row],[Store_ID]],Table6[Store_ID],Table6[Monthly Target],"Missing Target")</f>
        <v>2000000</v>
      </c>
      <c r="T2177" s="2" t="str">
        <f>_xlfn.XLOOKUP(Table2[[#This Row],[Store_ID]],Table6[Store_ID],Table6[Region],"Not Found")</f>
        <v>South Zone 1</v>
      </c>
      <c r="U2177" s="2" t="s">
        <v>417</v>
      </c>
      <c r="V2177" s="2" t="str">
        <f>_xlfn.XLOOKUP(Table2[[#This Row],[Employee_ID]],Table5[Employee_ID],Table5[Employee Name],"Not Found")</f>
        <v>Arjun Krishnan</v>
      </c>
      <c r="W2177" s="2">
        <v>4</v>
      </c>
      <c r="X2177" s="2">
        <v>954.4</v>
      </c>
      <c r="Y2177" s="2">
        <v>0</v>
      </c>
      <c r="Z2177" s="2">
        <v>0</v>
      </c>
      <c r="AA2177" s="2">
        <v>5</v>
      </c>
      <c r="AB2177" s="2">
        <v>190.88</v>
      </c>
      <c r="AC2177" s="2">
        <v>4008.48</v>
      </c>
      <c r="AD2177" s="2">
        <v>2520.4</v>
      </c>
      <c r="AE2177" s="2">
        <f t="shared" si="72"/>
        <v>1297.1999999999998</v>
      </c>
      <c r="AF2177" s="2" t="s">
        <v>56</v>
      </c>
      <c r="AG2177" s="42">
        <f>IFERROR(Table2[[#This Row],[Profit]]/Table2[[#This Row],[Sales Amount]],0)</f>
        <v>0.32361393845048492</v>
      </c>
      <c r="AH2177" s="2" t="str">
        <f>TRIM(Table2[[#This Row],[Payment Modee]])</f>
        <v>Credit Card</v>
      </c>
      <c r="AI2177" s="2" t="s">
        <v>36</v>
      </c>
      <c r="AJ2177" s="2" t="s">
        <v>27</v>
      </c>
      <c r="AK2177" s="2" t="s">
        <v>779</v>
      </c>
      <c r="AL2177" s="16" t="str">
        <f>IF(HOUR(Table2[[#This Row],[Order Time]])&lt;12,"Morning",IF(HOUR(Table2[[#This Row],[Order Time]])&lt;17,"Afternoon",IF(HOUR(Table2[[#This Row],[Order Time]])&lt;21,"Evening","Night")))</f>
        <v>Afternoon</v>
      </c>
      <c r="AM2177" s="16" t="s">
        <v>38</v>
      </c>
    </row>
    <row r="2178" spans="1:39" x14ac:dyDescent="0.25">
      <c r="A2178" s="13" t="s">
        <v>4055</v>
      </c>
      <c r="B2178" s="4">
        <v>45430</v>
      </c>
      <c r="C2178" s="2">
        <f>YEAR(Table2[[#This Row],[Invoice Date]])</f>
        <v>2024</v>
      </c>
      <c r="D2178" s="2" t="str">
        <f>TEXT(Table2[[#This Row],[Invoice Date]],"mmm")</f>
        <v>May</v>
      </c>
      <c r="E2178" s="2" t="str">
        <f>Table2[[#This Row],[Store_ID]]&amp;"-"&amp;Table2[[#This Row],[Year]]&amp;"-"&amp;Table2[[#This Row],[Month]]</f>
        <v>STR062-2024-May</v>
      </c>
      <c r="F2178" s="2" t="s">
        <v>1346</v>
      </c>
      <c r="G2178" s="2" t="str">
        <f>_xlfn.XLOOKUP(Table2[[#This Row],[Customer_ID]],Table3[Customer_ID],Table3[Customer Name],"Not Found")</f>
        <v>Nandini Iyer</v>
      </c>
      <c r="H2178" s="2" t="str">
        <f>_xlfn.XLOOKUP(Table2[[#This Row],[Customer_ID]],Table3[Customer_ID],Table3[Gender],"Female")</f>
        <v>Female</v>
      </c>
      <c r="I2178" s="2" t="str">
        <f>_xlfn.XLOOKUP(Table2[[#This Row],[Customer_ID]],Table3[Customer_ID],Table3[City],"Missing Memebership")</f>
        <v>Thrissur</v>
      </c>
      <c r="J2178" s="2" t="str">
        <f>_xlfn.XLOOKUP(Table2[[#This Row],[Customer_ID]],Table3[Customer_ID],Table3[State],"Karnataka")</f>
        <v>Kerala</v>
      </c>
      <c r="K2178" s="2" t="str">
        <f>_xlfn.XLOOKUP(Table2[[#This Row],[Customer_ID]],Table3[Customer_ID],Table3[Membership],"Regular")</f>
        <v>Silver</v>
      </c>
      <c r="L2178" s="2" t="s">
        <v>416</v>
      </c>
      <c r="M2178" s="2" t="str">
        <f>_xlfn.XLOOKUP(Table2[[#This Row],[Product_ID]],Table4[Product_ID],Table4[Product_Name],"Not Found")</f>
        <v>GRT Jewellers Sling Bag Olive</v>
      </c>
      <c r="N2178" s="2" t="str">
        <f>_xlfn.XLOOKUP(Table2[[#This Row],[Product_ID]],Table4[Product_ID],Table4[Category],"Not Found")</f>
        <v>Handbags</v>
      </c>
      <c r="O2178" s="2" t="str">
        <f>_xlfn.XLOOKUP(Table2[[#This Row],[Product_ID]],Table4[Product_ID],Table4[Subcategory],"Not Found")</f>
        <v>Sling Bag</v>
      </c>
      <c r="P2178" s="2" t="str">
        <f>_xlfn.XLOOKUP(Table2[[#This Row],[Product_ID]],Table4[Product_ID],Table4[Brand],"Missing Brand")</f>
        <v>GRT Jewellers</v>
      </c>
      <c r="Q2178" s="2" t="s">
        <v>67</v>
      </c>
      <c r="R2178" s="2" t="str">
        <f>_xlfn.XLOOKUP(Table2[[#This Row],[Store_ID]],Table6[Store_ID],Table6[Store Name],"Not Found")</f>
        <v>TrendMart Vijayawada Standard</v>
      </c>
      <c r="S2178" s="2">
        <f>_xlfn.XLOOKUP(Table2[[#This Row],[Store_ID]],Table6[Store_ID],Table6[Monthly Target],"Missing Target")</f>
        <v>1000000</v>
      </c>
      <c r="T2178" s="2" t="str">
        <f>_xlfn.XLOOKUP(Table2[[#This Row],[Store_ID]],Table6[Store_ID],Table6[Region],"Not Found")</f>
        <v>South Zone 3</v>
      </c>
      <c r="U2178" s="2" t="s">
        <v>135</v>
      </c>
      <c r="V2178" s="2" t="str">
        <f>_xlfn.XLOOKUP(Table2[[#This Row],[Employee_ID]],Table5[Employee_ID],Table5[Employee Name],"Not Found")</f>
        <v>Yamini Pandian</v>
      </c>
      <c r="W2178" s="2">
        <v>2</v>
      </c>
      <c r="X2178" s="2">
        <v>3334.99</v>
      </c>
      <c r="Y2178" s="2">
        <v>0</v>
      </c>
      <c r="Z2178" s="2">
        <v>0</v>
      </c>
      <c r="AA2178" s="2">
        <v>12</v>
      </c>
      <c r="AB2178" s="2">
        <v>800.4</v>
      </c>
      <c r="AC2178" s="2">
        <v>7470.38</v>
      </c>
      <c r="AD2178" s="2">
        <v>4068.02</v>
      </c>
      <c r="AE2178" s="2">
        <f t="shared" si="72"/>
        <v>2601.96</v>
      </c>
      <c r="AF2178" s="2" t="s">
        <v>56</v>
      </c>
      <c r="AG2178" s="42">
        <f>IFERROR(Table2[[#This Row],[Profit]]/Table2[[#This Row],[Sales Amount]],0)</f>
        <v>0.34830356688682501</v>
      </c>
      <c r="AH2178" s="2" t="str">
        <f>TRIM(Table2[[#This Row],[Payment Modee]])</f>
        <v>Credit Card</v>
      </c>
      <c r="AI2178" s="2" t="s">
        <v>26</v>
      </c>
      <c r="AJ2178" s="2" t="s">
        <v>27</v>
      </c>
      <c r="AK2178" s="2" t="s">
        <v>1289</v>
      </c>
      <c r="AL2178" s="16" t="str">
        <f>IF(HOUR(Table2[[#This Row],[Order Time]])&lt;12,"Morning",IF(HOUR(Table2[[#This Row],[Order Time]])&lt;17,"Afternoon",IF(HOUR(Table2[[#This Row],[Order Time]])&lt;21,"Evening","Night")))</f>
        <v>Evening</v>
      </c>
      <c r="AM2178" s="16" t="s">
        <v>38</v>
      </c>
    </row>
    <row r="2179" spans="1:39" x14ac:dyDescent="0.25">
      <c r="A2179" s="13" t="s">
        <v>4056</v>
      </c>
      <c r="B2179" s="4">
        <v>45536</v>
      </c>
      <c r="C2179" s="2">
        <f>YEAR(Table2[[#This Row],[Invoice Date]])</f>
        <v>2024</v>
      </c>
      <c r="D2179" s="2" t="str">
        <f>TEXT(Table2[[#This Row],[Invoice Date]],"mmm")</f>
        <v>Sep</v>
      </c>
      <c r="E2179" s="2" t="str">
        <f>Table2[[#This Row],[Store_ID]]&amp;"-"&amp;Table2[[#This Row],[Year]]&amp;"-"&amp;Table2[[#This Row],[Month]]</f>
        <v>STR020-2024-Sep</v>
      </c>
      <c r="F2179" s="2" t="s">
        <v>184</v>
      </c>
      <c r="G2179" s="2" t="str">
        <f>_xlfn.XLOOKUP(Table2[[#This Row],[Customer_ID]],Table3[Customer_ID],Table3[Customer Name],"Not Found")</f>
        <v>Nithya Srinivasan</v>
      </c>
      <c r="H2179" s="2" t="str">
        <f>_xlfn.XLOOKUP(Table2[[#This Row],[Customer_ID]],Table3[Customer_ID],Table3[Gender],"Female")</f>
        <v>Female</v>
      </c>
      <c r="I2179" s="2" t="str">
        <f>_xlfn.XLOOKUP(Table2[[#This Row],[Customer_ID]],Table3[Customer_ID],Table3[City],"Missing Memebership")</f>
        <v>Hubballi</v>
      </c>
      <c r="J2179" s="2" t="str">
        <f>_xlfn.XLOOKUP(Table2[[#This Row],[Customer_ID]],Table3[Customer_ID],Table3[State],"Karnataka")</f>
        <v>Karnataka</v>
      </c>
      <c r="K2179" s="2" t="str">
        <f>_xlfn.XLOOKUP(Table2[[#This Row],[Customer_ID]],Table3[Customer_ID],Table3[Membership],"Regular")</f>
        <v>Silver</v>
      </c>
      <c r="L2179" s="2" t="s">
        <v>272</v>
      </c>
      <c r="M2179" s="2" t="str">
        <f>_xlfn.XLOOKUP(Table2[[#This Row],[Product_ID]],Table4[Product_ID],Table4[Product_Name],"Not Found")</f>
        <v>Blackberrys Jacket Red</v>
      </c>
      <c r="N2179" s="2" t="str">
        <f>_xlfn.XLOOKUP(Table2[[#This Row],[Product_ID]],Table4[Product_ID],Table4[Category],"Not Found")</f>
        <v>Winter Wear</v>
      </c>
      <c r="O2179" s="2" t="str">
        <f>_xlfn.XLOOKUP(Table2[[#This Row],[Product_ID]],Table4[Product_ID],Table4[Subcategory],"Not Found")</f>
        <v>Jacket</v>
      </c>
      <c r="P2179" s="2" t="str">
        <f>_xlfn.XLOOKUP(Table2[[#This Row],[Product_ID]],Table4[Product_ID],Table4[Brand],"Missing Brand")</f>
        <v>Blackberrys</v>
      </c>
      <c r="Q2179" s="2" t="s">
        <v>687</v>
      </c>
      <c r="R2179" s="2" t="str">
        <f>_xlfn.XLOOKUP(Table2[[#This Row],[Store_ID]],Table6[Store_ID],Table6[Store Name],"Not Found")</f>
        <v>TrendMart Guntur Standard</v>
      </c>
      <c r="S2179" s="2">
        <f>_xlfn.XLOOKUP(Table2[[#This Row],[Store_ID]],Table6[Store_ID],Table6[Monthly Target],"Missing Target")</f>
        <v>2000000</v>
      </c>
      <c r="T2179" s="2" t="str">
        <f>_xlfn.XLOOKUP(Table2[[#This Row],[Store_ID]],Table6[Store_ID],Table6[Region],"Not Found")</f>
        <v>South Zone 3</v>
      </c>
      <c r="U2179" s="2" t="s">
        <v>113</v>
      </c>
      <c r="V2179" s="2" t="str">
        <f>_xlfn.XLOOKUP(Table2[[#This Row],[Employee_ID]],Table5[Employee_ID],Table5[Employee Name],"Not Found")</f>
        <v>Eswar Prasad</v>
      </c>
      <c r="W2179" s="2">
        <v>3</v>
      </c>
      <c r="X2179" s="2">
        <v>1525.57</v>
      </c>
      <c r="Y2179" s="2">
        <v>15</v>
      </c>
      <c r="Z2179" s="2">
        <v>686.51</v>
      </c>
      <c r="AA2179" s="2">
        <v>12</v>
      </c>
      <c r="AB2179" s="2">
        <v>466.82</v>
      </c>
      <c r="AC2179" s="2">
        <v>4357.0200000000004</v>
      </c>
      <c r="AD2179" s="2">
        <v>3039.78</v>
      </c>
      <c r="AE2179" s="2">
        <f t="shared" si="72"/>
        <v>850.4200000000003</v>
      </c>
      <c r="AF2179" s="2" t="s">
        <v>136</v>
      </c>
      <c r="AG2179" s="42">
        <f>IFERROR(Table2[[#This Row],[Profit]]/Table2[[#This Row],[Sales Amount]],0)</f>
        <v>0.19518386420076111</v>
      </c>
      <c r="AH2179" s="2" t="str">
        <f>TRIM(Table2[[#This Row],[Payment Modee]])</f>
        <v>EMI</v>
      </c>
      <c r="AI2179" s="2" t="s">
        <v>26</v>
      </c>
      <c r="AJ2179" s="2" t="s">
        <v>27</v>
      </c>
      <c r="AK2179" s="2" t="s">
        <v>489</v>
      </c>
      <c r="AL2179" s="16" t="str">
        <f>IF(HOUR(Table2[[#This Row],[Order Time]])&lt;12,"Morning",IF(HOUR(Table2[[#This Row],[Order Time]])&lt;17,"Afternoon",IF(HOUR(Table2[[#This Row],[Order Time]])&lt;21,"Evening","Night")))</f>
        <v>Evening</v>
      </c>
      <c r="AM2179" s="16" t="s">
        <v>38</v>
      </c>
    </row>
    <row r="2180" spans="1:39" x14ac:dyDescent="0.25">
      <c r="A2180" s="13" t="s">
        <v>4057</v>
      </c>
      <c r="B2180" s="4">
        <v>45722</v>
      </c>
      <c r="C2180" s="2">
        <f>YEAR(Table2[[#This Row],[Invoice Date]])</f>
        <v>2025</v>
      </c>
      <c r="D2180" s="2" t="str">
        <f>TEXT(Table2[[#This Row],[Invoice Date]],"mmm")</f>
        <v>Mar</v>
      </c>
      <c r="E2180" s="2" t="str">
        <f>Table2[[#This Row],[Store_ID]]&amp;"-"&amp;Table2[[#This Row],[Year]]&amp;"-"&amp;Table2[[#This Row],[Month]]</f>
        <v>STR104-2025-Mar</v>
      </c>
      <c r="F2180" s="2" t="s">
        <v>937</v>
      </c>
      <c r="G2180" s="2" t="str">
        <f>_xlfn.XLOOKUP(Table2[[#This Row],[Customer_ID]],Table3[Customer_ID],Table3[Customer Name],"Not Found")</f>
        <v>Ashok Srinivasan</v>
      </c>
      <c r="H2180" s="2" t="str">
        <f>_xlfn.XLOOKUP(Table2[[#This Row],[Customer_ID]],Table3[Customer_ID],Table3[Gender],"Female")</f>
        <v>Male</v>
      </c>
      <c r="I2180" s="2" t="str">
        <f>_xlfn.XLOOKUP(Table2[[#This Row],[Customer_ID]],Table3[Customer_ID],Table3[City],"Missing Memebership")</f>
        <v>Tirunelveli</v>
      </c>
      <c r="J2180" s="2" t="str">
        <f>_xlfn.XLOOKUP(Table2[[#This Row],[Customer_ID]],Table3[Customer_ID],Table3[State],"Karnataka")</f>
        <v>Tamil Nadu</v>
      </c>
      <c r="K2180" s="2" t="str">
        <f>_xlfn.XLOOKUP(Table2[[#This Row],[Customer_ID]],Table3[Customer_ID],Table3[Membership],"Regular")</f>
        <v>Silver</v>
      </c>
      <c r="L2180" s="2" t="s">
        <v>656</v>
      </c>
      <c r="M2180" s="2" t="str">
        <f>_xlfn.XLOOKUP(Table2[[#This Row],[Product_ID]],Table4[Product_ID],Table4[Product_Name],"Not Found")</f>
        <v>Skechers Round Neck Red</v>
      </c>
      <c r="N2180" s="2" t="str">
        <f>_xlfn.XLOOKUP(Table2[[#This Row],[Product_ID]],Table4[Product_ID],Table4[Category],"Not Found")</f>
        <v>Men T-Shirts</v>
      </c>
      <c r="O2180" s="2" t="str">
        <f>_xlfn.XLOOKUP(Table2[[#This Row],[Product_ID]],Table4[Product_ID],Table4[Subcategory],"Not Found")</f>
        <v>Round Neck</v>
      </c>
      <c r="P2180" s="2" t="str">
        <f>_xlfn.XLOOKUP(Table2[[#This Row],[Product_ID]],Table4[Product_ID],Table4[Brand],"Missing Brand")</f>
        <v>Skechers</v>
      </c>
      <c r="Q2180" s="2" t="s">
        <v>399</v>
      </c>
      <c r="R2180" s="2" t="str">
        <f>_xlfn.XLOOKUP(Table2[[#This Row],[Store_ID]],Table6[Store_ID],Table6[Store Name],"Not Found")</f>
        <v>TrendMart Kochi High Street</v>
      </c>
      <c r="S2180" s="2">
        <f>_xlfn.XLOOKUP(Table2[[#This Row],[Store_ID]],Table6[Store_ID],Table6[Monthly Target],"Missing Target")</f>
        <v>1200000</v>
      </c>
      <c r="T2180" s="2" t="str">
        <f>_xlfn.XLOOKUP(Table2[[#This Row],[Store_ID]],Table6[Store_ID],Table6[Region],"Not Found")</f>
        <v>South Zone 1</v>
      </c>
      <c r="U2180" s="2" t="s">
        <v>294</v>
      </c>
      <c r="V2180" s="2" t="str">
        <f>_xlfn.XLOOKUP(Table2[[#This Row],[Employee_ID]],Table5[Employee_ID],Table5[Employee Name],"Not Found")</f>
        <v>Chitra Chettiar</v>
      </c>
      <c r="W2180" s="2">
        <v>2</v>
      </c>
      <c r="X2180" s="2">
        <v>407.15</v>
      </c>
      <c r="Y2180" s="2">
        <v>10</v>
      </c>
      <c r="Z2180" s="2">
        <v>81.430000000000007</v>
      </c>
      <c r="AA2180" s="2">
        <v>5</v>
      </c>
      <c r="AB2180" s="2">
        <v>36.64</v>
      </c>
      <c r="AC2180" s="2">
        <v>769.51</v>
      </c>
      <c r="AD2180" s="2">
        <v>524.12</v>
      </c>
      <c r="AE2180" s="2">
        <f t="shared" si="72"/>
        <v>208.75</v>
      </c>
      <c r="AF2180" s="2" t="s">
        <v>69</v>
      </c>
      <c r="AG2180" s="42">
        <f>IFERROR(Table2[[#This Row],[Profit]]/Table2[[#This Row],[Sales Amount]],0)</f>
        <v>0.27127652662083662</v>
      </c>
      <c r="AH2180" s="2" t="str">
        <f>TRIM(Table2[[#This Row],[Payment Modee]])</f>
        <v>Cash</v>
      </c>
      <c r="AI2180" s="2" t="s">
        <v>36</v>
      </c>
      <c r="AJ2180" s="2" t="s">
        <v>197</v>
      </c>
      <c r="AK2180" s="2" t="s">
        <v>2969</v>
      </c>
      <c r="AL2180" s="16" t="str">
        <f>IF(HOUR(Table2[[#This Row],[Order Time]])&lt;12,"Morning",IF(HOUR(Table2[[#This Row],[Order Time]])&lt;17,"Afternoon",IF(HOUR(Table2[[#This Row],[Order Time]])&lt;21,"Evening","Night")))</f>
        <v>Evening</v>
      </c>
      <c r="AM2180" s="16" t="s">
        <v>29</v>
      </c>
    </row>
    <row r="2181" spans="1:39" x14ac:dyDescent="0.25">
      <c r="A2181" s="13" t="s">
        <v>4058</v>
      </c>
      <c r="B2181" s="4">
        <v>45587</v>
      </c>
      <c r="C2181" s="2">
        <f>YEAR(Table2[[#This Row],[Invoice Date]])</f>
        <v>2024</v>
      </c>
      <c r="D2181" s="2" t="str">
        <f>TEXT(Table2[[#This Row],[Invoice Date]],"mmm")</f>
        <v>Oct</v>
      </c>
      <c r="E2181" s="2" t="str">
        <f>Table2[[#This Row],[Store_ID]]&amp;"-"&amp;Table2[[#This Row],[Year]]&amp;"-"&amp;Table2[[#This Row],[Month]]</f>
        <v>STR048-2024-Oct</v>
      </c>
      <c r="F2181" s="2" t="s">
        <v>150</v>
      </c>
      <c r="G2181" s="2" t="str">
        <f>_xlfn.XLOOKUP(Table2[[#This Row],[Customer_ID]],Table3[Customer_ID],Table3[Customer Name],"Not Found")</f>
        <v>Hariharan Kamath</v>
      </c>
      <c r="H2181" s="2" t="str">
        <f>_xlfn.XLOOKUP(Table2[[#This Row],[Customer_ID]],Table3[Customer_ID],Table3[Gender],"Female")</f>
        <v>Male</v>
      </c>
      <c r="I2181" s="2" t="str">
        <f>_xlfn.XLOOKUP(Table2[[#This Row],[Customer_ID]],Table3[Customer_ID],Table3[City],"Missing Memebership")</f>
        <v>Hyderabad</v>
      </c>
      <c r="J2181" s="2" t="str">
        <f>_xlfn.XLOOKUP(Table2[[#This Row],[Customer_ID]],Table3[Customer_ID],Table3[State],"Karnataka")</f>
        <v>Telangana</v>
      </c>
      <c r="K2181" s="2" t="str">
        <f>_xlfn.XLOOKUP(Table2[[#This Row],[Customer_ID]],Table3[Customer_ID],Table3[Membership],"Regular")</f>
        <v>Gold</v>
      </c>
      <c r="L2181" s="2" t="s">
        <v>408</v>
      </c>
      <c r="M2181" s="2" t="str">
        <f>_xlfn.XLOOKUP(Table2[[#This Row],[Product_ID]],Table4[Product_ID],Table4[Product_Name],"Not Found")</f>
        <v>Indian Terrain Formal Top Maroon</v>
      </c>
      <c r="N2181" s="2" t="str">
        <f>_xlfn.XLOOKUP(Table2[[#This Row],[Product_ID]],Table4[Product_ID],Table4[Category],"Not Found")</f>
        <v>Women Tops</v>
      </c>
      <c r="O2181" s="2" t="str">
        <f>_xlfn.XLOOKUP(Table2[[#This Row],[Product_ID]],Table4[Product_ID],Table4[Subcategory],"Not Found")</f>
        <v>Formal Top</v>
      </c>
      <c r="P2181" s="2" t="str">
        <f>_xlfn.XLOOKUP(Table2[[#This Row],[Product_ID]],Table4[Product_ID],Table4[Brand],"Missing Brand")</f>
        <v>Indian Terrain</v>
      </c>
      <c r="Q2181" s="2" t="s">
        <v>1853</v>
      </c>
      <c r="R2181" s="2" t="str">
        <f>_xlfn.XLOOKUP(Table2[[#This Row],[Store_ID]],Table6[Store_ID],Table6[Store Name],"Not Found")</f>
        <v>TrendMart Guntur High Street</v>
      </c>
      <c r="S2181" s="2">
        <f>_xlfn.XLOOKUP(Table2[[#This Row],[Store_ID]],Table6[Store_ID],Table6[Monthly Target],"Missing Target")</f>
        <v>1200000</v>
      </c>
      <c r="T2181" s="2" t="str">
        <f>_xlfn.XLOOKUP(Table2[[#This Row],[Store_ID]],Table6[Store_ID],Table6[Region],"Not Found")</f>
        <v>South Zone 3</v>
      </c>
      <c r="U2181" s="2" t="s">
        <v>165</v>
      </c>
      <c r="V2181" s="2" t="str">
        <f>_xlfn.XLOOKUP(Table2[[#This Row],[Employee_ID]],Table5[Employee_ID],Table5[Employee Name],"Not Found")</f>
        <v>Vasanthi Gupta</v>
      </c>
      <c r="W2181" s="2">
        <v>4</v>
      </c>
      <c r="X2181" s="2">
        <v>760.54</v>
      </c>
      <c r="Y2181" s="2">
        <v>0</v>
      </c>
      <c r="Z2181" s="2">
        <v>0</v>
      </c>
      <c r="AA2181" s="2">
        <v>5</v>
      </c>
      <c r="AB2181" s="2">
        <v>152.11000000000001</v>
      </c>
      <c r="AC2181" s="2">
        <v>3194.27</v>
      </c>
      <c r="AD2181" s="2">
        <v>2190.6799999999998</v>
      </c>
      <c r="AE2181" s="2">
        <f t="shared" si="72"/>
        <v>851.48000000000013</v>
      </c>
      <c r="AF2181" s="2" t="s">
        <v>69</v>
      </c>
      <c r="AG2181" s="42">
        <f>IFERROR(Table2[[#This Row],[Profit]]/Table2[[#This Row],[Sales Amount]],0)</f>
        <v>0.26656481762656259</v>
      </c>
      <c r="AH2181" s="2" t="str">
        <f>TRIM(Table2[[#This Row],[Payment Modee]])</f>
        <v>Cash</v>
      </c>
      <c r="AI2181" s="2" t="s">
        <v>26</v>
      </c>
      <c r="AJ2181" s="2" t="s">
        <v>27</v>
      </c>
      <c r="AK2181" s="2" t="s">
        <v>1628</v>
      </c>
      <c r="AL2181" s="16" t="str">
        <f>IF(HOUR(Table2[[#This Row],[Order Time]])&lt;12,"Morning",IF(HOUR(Table2[[#This Row],[Order Time]])&lt;17,"Afternoon",IF(HOUR(Table2[[#This Row],[Order Time]])&lt;21,"Evening","Night")))</f>
        <v>Evening</v>
      </c>
      <c r="AM2181" s="16" t="s">
        <v>29</v>
      </c>
    </row>
    <row r="2182" spans="1:39" x14ac:dyDescent="0.25">
      <c r="A2182" s="13" t="s">
        <v>4059</v>
      </c>
      <c r="B2182" s="4">
        <v>45692</v>
      </c>
      <c r="C2182" s="2">
        <f>YEAR(Table2[[#This Row],[Invoice Date]])</f>
        <v>2025</v>
      </c>
      <c r="D2182" s="2" t="str">
        <f>TEXT(Table2[[#This Row],[Invoice Date]],"mmm")</f>
        <v>Feb</v>
      </c>
      <c r="E2182" s="2" t="str">
        <f>Table2[[#This Row],[Store_ID]]&amp;"-"&amp;Table2[[#This Row],[Year]]&amp;"-"&amp;Table2[[#This Row],[Month]]</f>
        <v>STR104-2025-Feb</v>
      </c>
      <c r="F2182" s="2" t="s">
        <v>3320</v>
      </c>
      <c r="G2182" s="2" t="str">
        <f>_xlfn.XLOOKUP(Table2[[#This Row],[Customer_ID]],Table3[Customer_ID],Table3[Customer Name],"Not Found")</f>
        <v>Meena Gounder</v>
      </c>
      <c r="H2182" s="2" t="str">
        <f>_xlfn.XLOOKUP(Table2[[#This Row],[Customer_ID]],Table3[Customer_ID],Table3[Gender],"Female")</f>
        <v>Female</v>
      </c>
      <c r="I2182" s="2" t="str">
        <f>_xlfn.XLOOKUP(Table2[[#This Row],[Customer_ID]],Table3[Customer_ID],Table3[City],"Missing Memebership")</f>
        <v>Bengaluru</v>
      </c>
      <c r="J2182" s="2" t="str">
        <f>_xlfn.XLOOKUP(Table2[[#This Row],[Customer_ID]],Table3[Customer_ID],Table3[State],"Karnataka")</f>
        <v>Karnataka</v>
      </c>
      <c r="K2182" s="2" t="str">
        <f>_xlfn.XLOOKUP(Table2[[#This Row],[Customer_ID]],Table3[Customer_ID],Table3[Membership],"Regular")</f>
        <v>Platinum</v>
      </c>
      <c r="L2182" s="2" t="s">
        <v>778</v>
      </c>
      <c r="M2182" s="2" t="str">
        <f>_xlfn.XLOOKUP(Table2[[#This Row],[Product_ID]],Table4[Product_ID],Table4[Product_Name],"Not Found")</f>
        <v>Aurelia Earrings Sky Blue</v>
      </c>
      <c r="N2182" s="2" t="str">
        <f>_xlfn.XLOOKUP(Table2[[#This Row],[Product_ID]],Table4[Product_ID],Table4[Category],"Not Found")</f>
        <v>Jewellery</v>
      </c>
      <c r="O2182" s="2" t="str">
        <f>_xlfn.XLOOKUP(Table2[[#This Row],[Product_ID]],Table4[Product_ID],Table4[Subcategory],"Not Found")</f>
        <v>Earrings</v>
      </c>
      <c r="P2182" s="2" t="str">
        <f>_xlfn.XLOOKUP(Table2[[#This Row],[Product_ID]],Table4[Product_ID],Table4[Brand],"Missing Brand")</f>
        <v>Aurelia</v>
      </c>
      <c r="Q2182" s="2" t="s">
        <v>399</v>
      </c>
      <c r="R2182" s="2" t="str">
        <f>_xlfn.XLOOKUP(Table2[[#This Row],[Store_ID]],Table6[Store_ID],Table6[Store Name],"Not Found")</f>
        <v>TrendMart Kochi High Street</v>
      </c>
      <c r="S2182" s="2">
        <f>_xlfn.XLOOKUP(Table2[[#This Row],[Store_ID]],Table6[Store_ID],Table6[Monthly Target],"Missing Target")</f>
        <v>1200000</v>
      </c>
      <c r="T2182" s="2" t="str">
        <f>_xlfn.XLOOKUP(Table2[[#This Row],[Store_ID]],Table6[Store_ID],Table6[Region],"Not Found")</f>
        <v>South Zone 1</v>
      </c>
      <c r="U2182" s="2" t="s">
        <v>192</v>
      </c>
      <c r="V2182" s="2" t="str">
        <f>_xlfn.XLOOKUP(Table2[[#This Row],[Employee_ID]],Table5[Employee_ID],Table5[Employee Name],"Not Found")</f>
        <v>Hari Nair</v>
      </c>
      <c r="W2182" s="2">
        <v>2</v>
      </c>
      <c r="X2182" s="2">
        <v>6098.59</v>
      </c>
      <c r="Y2182" s="2">
        <v>5</v>
      </c>
      <c r="Z2182" s="2">
        <v>609.86</v>
      </c>
      <c r="AA2182" s="2">
        <v>3</v>
      </c>
      <c r="AB2182" s="2">
        <v>347.62</v>
      </c>
      <c r="AC2182" s="2">
        <v>11934.94</v>
      </c>
      <c r="AD2182" s="2">
        <v>9525.52</v>
      </c>
      <c r="AE2182" s="2">
        <f t="shared" si="72"/>
        <v>2061.8000000000002</v>
      </c>
      <c r="AF2182" s="2" t="s">
        <v>25</v>
      </c>
      <c r="AG2182" s="42">
        <f>IFERROR(Table2[[#This Row],[Profit]]/Table2[[#This Row],[Sales Amount]],0)</f>
        <v>0.17275327735204368</v>
      </c>
      <c r="AH2182" s="2" t="str">
        <f>TRIM(Table2[[#This Row],[Payment Modee]])</f>
        <v>UPI</v>
      </c>
      <c r="AI2182" s="2" t="s">
        <v>36</v>
      </c>
      <c r="AJ2182" s="2" t="s">
        <v>27</v>
      </c>
      <c r="AK2182" s="2" t="s">
        <v>1798</v>
      </c>
      <c r="AL2182" s="16" t="str">
        <f>IF(HOUR(Table2[[#This Row],[Order Time]])&lt;12,"Morning",IF(HOUR(Table2[[#This Row],[Order Time]])&lt;17,"Afternoon",IF(HOUR(Table2[[#This Row],[Order Time]])&lt;21,"Evening","Night")))</f>
        <v>Morning</v>
      </c>
      <c r="AM2182" s="16" t="s">
        <v>29</v>
      </c>
    </row>
    <row r="2183" spans="1:39" x14ac:dyDescent="0.25">
      <c r="A2183" s="13" t="s">
        <v>4060</v>
      </c>
      <c r="B2183" s="4">
        <v>45647</v>
      </c>
      <c r="C2183" s="2">
        <f>YEAR(Table2[[#This Row],[Invoice Date]])</f>
        <v>2024</v>
      </c>
      <c r="D2183" s="2" t="str">
        <f>TEXT(Table2[[#This Row],[Invoice Date]],"mmm")</f>
        <v>Dec</v>
      </c>
      <c r="E2183" s="2" t="str">
        <f>Table2[[#This Row],[Store_ID]]&amp;"-"&amp;Table2[[#This Row],[Year]]&amp;"-"&amp;Table2[[#This Row],[Month]]</f>
        <v>STR046-2024-Dec</v>
      </c>
      <c r="F2183" s="2" t="s">
        <v>2480</v>
      </c>
      <c r="G2183" s="2" t="str">
        <f>_xlfn.XLOOKUP(Table2[[#This Row],[Customer_ID]],Table3[Customer_ID],Table3[Customer Name],"Not Found")</f>
        <v>Pandian Iyer</v>
      </c>
      <c r="H2183" s="2" t="str">
        <f>_xlfn.XLOOKUP(Table2[[#This Row],[Customer_ID]],Table3[Customer_ID],Table3[Gender],"Female")</f>
        <v>Male</v>
      </c>
      <c r="I2183" s="2" t="str">
        <f>_xlfn.XLOOKUP(Table2[[#This Row],[Customer_ID]],Table3[Customer_ID],Table3[City],"Missing Memebership")</f>
        <v>Vijayawada</v>
      </c>
      <c r="J2183" s="2" t="str">
        <f>_xlfn.XLOOKUP(Table2[[#This Row],[Customer_ID]],Table3[Customer_ID],Table3[State],"Karnataka")</f>
        <v>Andhra Pradesh</v>
      </c>
      <c r="K2183" s="2" t="str">
        <f>_xlfn.XLOOKUP(Table2[[#This Row],[Customer_ID]],Table3[Customer_ID],Table3[Membership],"Regular")</f>
        <v>Gold</v>
      </c>
      <c r="L2183" s="2" t="s">
        <v>41</v>
      </c>
      <c r="M2183" s="2" t="str">
        <f>_xlfn.XLOOKUP(Table2[[#This Row],[Product_ID]],Table4[Product_ID],Table4[Product_Name],"Not Found")</f>
        <v>Westside Georgette Saree White</v>
      </c>
      <c r="N2183" s="2" t="str">
        <f>_xlfn.XLOOKUP(Table2[[#This Row],[Product_ID]],Table4[Product_ID],Table4[Category],"Not Found")</f>
        <v>Women Sarees</v>
      </c>
      <c r="O2183" s="2" t="str">
        <f>_xlfn.XLOOKUP(Table2[[#This Row],[Product_ID]],Table4[Product_ID],Table4[Subcategory],"Not Found")</f>
        <v>Georgette Saree</v>
      </c>
      <c r="P2183" s="2" t="str">
        <f>_xlfn.XLOOKUP(Table2[[#This Row],[Product_ID]],Table4[Product_ID],Table4[Brand],"Missing Brand")</f>
        <v>Westside</v>
      </c>
      <c r="Q2183" s="2" t="s">
        <v>553</v>
      </c>
      <c r="R2183" s="2" t="str">
        <f>_xlfn.XLOOKUP(Table2[[#This Row],[Store_ID]],Table6[Store_ID],Table6[Store Name],"Not Found")</f>
        <v>TrendMart Hyderabad High Street</v>
      </c>
      <c r="S2183" s="2">
        <f>_xlfn.XLOOKUP(Table2[[#This Row],[Store_ID]],Table6[Store_ID],Table6[Monthly Target],"Missing Target")</f>
        <v>800000</v>
      </c>
      <c r="T2183" s="2" t="str">
        <f>_xlfn.XLOOKUP(Table2[[#This Row],[Store_ID]],Table6[Store_ID],Table6[Region],"Not Found")</f>
        <v>South Zone 2</v>
      </c>
      <c r="U2183" s="2" t="s">
        <v>460</v>
      </c>
      <c r="V2183" s="2" t="str">
        <f>_xlfn.XLOOKUP(Table2[[#This Row],[Employee_ID]],Table5[Employee_ID],Table5[Employee Name],"Not Found")</f>
        <v>Pranav Reddy</v>
      </c>
      <c r="W2183" s="2">
        <v>3</v>
      </c>
      <c r="X2183" s="2">
        <v>4176.08</v>
      </c>
      <c r="Y2183" s="2">
        <v>10</v>
      </c>
      <c r="Z2183" s="2">
        <v>1252.82</v>
      </c>
      <c r="AA2183" s="2">
        <v>12</v>
      </c>
      <c r="AB2183" s="2">
        <v>1353.05</v>
      </c>
      <c r="AC2183" s="2">
        <v>12628.47</v>
      </c>
      <c r="AD2183" s="2">
        <v>7900.68</v>
      </c>
      <c r="AE2183" s="2">
        <f t="shared" si="72"/>
        <v>3374.7399999999989</v>
      </c>
      <c r="AF2183" s="2" t="s">
        <v>25</v>
      </c>
      <c r="AG2183" s="42">
        <f>IFERROR(Table2[[#This Row],[Profit]]/Table2[[#This Row],[Sales Amount]],0)</f>
        <v>0.26723268931232358</v>
      </c>
      <c r="AH2183" s="2" t="str">
        <f>TRIM(Table2[[#This Row],[Payment Modee]])</f>
        <v>UPI</v>
      </c>
      <c r="AI2183" s="2" t="s">
        <v>26</v>
      </c>
      <c r="AJ2183" s="2" t="s">
        <v>27</v>
      </c>
      <c r="AK2183" s="2" t="s">
        <v>448</v>
      </c>
      <c r="AL2183" s="16" t="str">
        <f>IF(HOUR(Table2[[#This Row],[Order Time]])&lt;12,"Morning",IF(HOUR(Table2[[#This Row],[Order Time]])&lt;17,"Afternoon",IF(HOUR(Table2[[#This Row],[Order Time]])&lt;21,"Evening","Night")))</f>
        <v>Afternoon</v>
      </c>
      <c r="AM2183" s="16" t="s">
        <v>38</v>
      </c>
    </row>
    <row r="2184" spans="1:39" x14ac:dyDescent="0.25">
      <c r="A2184" s="13" t="s">
        <v>4061</v>
      </c>
      <c r="B2184" s="4">
        <v>45567</v>
      </c>
      <c r="C2184" s="2">
        <f>YEAR(Table2[[#This Row],[Invoice Date]])</f>
        <v>2024</v>
      </c>
      <c r="D2184" s="2" t="str">
        <f>TEXT(Table2[[#This Row],[Invoice Date]],"mmm")</f>
        <v>Oct</v>
      </c>
      <c r="E2184" s="2" t="str">
        <f>Table2[[#This Row],[Store_ID]]&amp;"-"&amp;Table2[[#This Row],[Year]]&amp;"-"&amp;Table2[[#This Row],[Month]]</f>
        <v>STR107-2024-Oct</v>
      </c>
      <c r="F2184" s="2" t="s">
        <v>2372</v>
      </c>
      <c r="G2184" s="2" t="str">
        <f>_xlfn.XLOOKUP(Table2[[#This Row],[Customer_ID]],Table3[Customer_ID],Table3[Customer Name],"Not Found")</f>
        <v>Kiran Kamath</v>
      </c>
      <c r="H2184" s="2" t="str">
        <f>_xlfn.XLOOKUP(Table2[[#This Row],[Customer_ID]],Table3[Customer_ID],Table3[Gender],"Female")</f>
        <v>Male</v>
      </c>
      <c r="I2184" s="2" t="str">
        <f>_xlfn.XLOOKUP(Table2[[#This Row],[Customer_ID]],Table3[Customer_ID],Table3[City],"Missing Memebership")</f>
        <v>Madurai</v>
      </c>
      <c r="J2184" s="2" t="str">
        <f>_xlfn.XLOOKUP(Table2[[#This Row],[Customer_ID]],Table3[Customer_ID],Table3[State],"Karnataka")</f>
        <v>Tamil Nadu</v>
      </c>
      <c r="K2184" s="2" t="str">
        <f>_xlfn.XLOOKUP(Table2[[#This Row],[Customer_ID]],Table3[Customer_ID],Table3[Membership],"Regular")</f>
        <v>Gold</v>
      </c>
      <c r="L2184" s="2" t="s">
        <v>459</v>
      </c>
      <c r="M2184" s="2" t="str">
        <f>_xlfn.XLOOKUP(Table2[[#This Row],[Product_ID]],Table4[Product_ID],Table4[Product_Name],"Not Found")</f>
        <v>Sonata Straight Fit Cream</v>
      </c>
      <c r="N2184" s="2" t="str">
        <f>_xlfn.XLOOKUP(Table2[[#This Row],[Product_ID]],Table4[Product_ID],Table4[Category],"Not Found")</f>
        <v>Women Jeans</v>
      </c>
      <c r="O2184" s="2" t="str">
        <f>_xlfn.XLOOKUP(Table2[[#This Row],[Product_ID]],Table4[Product_ID],Table4[Subcategory],"Not Found")</f>
        <v>Straight Fit</v>
      </c>
      <c r="P2184" s="2" t="str">
        <f>_xlfn.XLOOKUP(Table2[[#This Row],[Product_ID]],Table4[Product_ID],Table4[Brand],"Missing Brand")</f>
        <v>Sonata</v>
      </c>
      <c r="Q2184" s="2" t="s">
        <v>914</v>
      </c>
      <c r="R2184" s="2" t="str">
        <f>_xlfn.XLOOKUP(Table2[[#This Row],[Store_ID]],Table6[Store_ID],Table6[Store Name],"Not Found")</f>
        <v>TrendMart Kochi High Street</v>
      </c>
      <c r="S2184" s="2">
        <f>_xlfn.XLOOKUP(Table2[[#This Row],[Store_ID]],Table6[Store_ID],Table6[Monthly Target],"Missing Target")</f>
        <v>1500000</v>
      </c>
      <c r="T2184" s="2" t="str">
        <f>_xlfn.XLOOKUP(Table2[[#This Row],[Store_ID]],Table6[Store_ID],Table6[Region],"Not Found")</f>
        <v>South Zone 1</v>
      </c>
      <c r="U2184" s="2" t="s">
        <v>34</v>
      </c>
      <c r="V2184" s="2" t="str">
        <f>_xlfn.XLOOKUP(Table2[[#This Row],[Employee_ID]],Table5[Employee_ID],Table5[Employee Name],"Not Found")</f>
        <v>Deepthi Iyengar</v>
      </c>
      <c r="W2184" s="2">
        <v>4</v>
      </c>
      <c r="X2184" s="2">
        <v>1051.69</v>
      </c>
      <c r="Y2184" s="2">
        <v>5</v>
      </c>
      <c r="Z2184" s="2">
        <v>210.34</v>
      </c>
      <c r="AA2184" s="2">
        <v>12</v>
      </c>
      <c r="AB2184" s="2">
        <v>479.57</v>
      </c>
      <c r="AC2184" s="2">
        <v>4475.99</v>
      </c>
      <c r="AD2184" s="2">
        <v>2882.12</v>
      </c>
      <c r="AE2184" s="2">
        <f t="shared" si="72"/>
        <v>1114.3</v>
      </c>
      <c r="AF2184" s="2" t="s">
        <v>25</v>
      </c>
      <c r="AG2184" s="42">
        <f>IFERROR(Table2[[#This Row],[Profit]]/Table2[[#This Row],[Sales Amount]],0)</f>
        <v>0.24895051150695155</v>
      </c>
      <c r="AH2184" s="2" t="str">
        <f>TRIM(Table2[[#This Row],[Payment Modee]])</f>
        <v>UPI</v>
      </c>
      <c r="AI2184" s="2" t="s">
        <v>36</v>
      </c>
      <c r="AJ2184" s="2" t="s">
        <v>27</v>
      </c>
      <c r="AK2184" s="2" t="s">
        <v>2913</v>
      </c>
      <c r="AL2184" s="16" t="str">
        <f>IF(HOUR(Table2[[#This Row],[Order Time]])&lt;12,"Morning",IF(HOUR(Table2[[#This Row],[Order Time]])&lt;17,"Afternoon",IF(HOUR(Table2[[#This Row],[Order Time]])&lt;21,"Evening","Night")))</f>
        <v>Evening</v>
      </c>
      <c r="AM2184" s="16" t="s">
        <v>29</v>
      </c>
    </row>
    <row r="2185" spans="1:39" x14ac:dyDescent="0.25">
      <c r="A2185" s="14" t="s">
        <v>9200</v>
      </c>
      <c r="B2185" s="8">
        <v>45735</v>
      </c>
      <c r="C2185" s="7">
        <f>YEAR(Table2[[#This Row],[Invoice Date]])</f>
        <v>2025</v>
      </c>
      <c r="D2185" s="7" t="str">
        <f>TEXT(Table2[[#This Row],[Invoice Date]],"mmm")</f>
        <v>Mar</v>
      </c>
      <c r="E2185" s="7" t="str">
        <f>Table2[[#This Row],[Store_ID]]&amp;"-"&amp;Table2[[#This Row],[Year]]&amp;"-"&amp;Table2[[#This Row],[Month]]</f>
        <v>STR107-2025-Mar</v>
      </c>
      <c r="F2185" s="7" t="s">
        <v>491</v>
      </c>
      <c r="G2185" s="7" t="str">
        <f>_xlfn.XLOOKUP(Table2[[#This Row],[Customer_ID]],Table3[Customer_ID],Table3[Customer Name],"Not Found")</f>
        <v>Rahul Achari</v>
      </c>
      <c r="H2185" s="7" t="str">
        <f>_xlfn.XLOOKUP(Table2[[#This Row],[Customer_ID]],Table3[Customer_ID],Table3[Gender],"Female")</f>
        <v>Male</v>
      </c>
      <c r="I2185" s="7" t="str">
        <f>_xlfn.XLOOKUP(Table2[[#This Row],[Customer_ID]],Table3[Customer_ID],Table3[City],"Missing Memebership")</f>
        <v>Karimnagar</v>
      </c>
      <c r="J2185" s="7" t="str">
        <f>_xlfn.XLOOKUP(Table2[[#This Row],[Customer_ID]],Table3[Customer_ID],Table3[State],"Karnataka")</f>
        <v>Telangana</v>
      </c>
      <c r="K2185" s="7" t="str">
        <f>_xlfn.XLOOKUP(Table2[[#This Row],[Customer_ID]],Table3[Customer_ID],Table3[Membership],"Regular")</f>
        <v>Regular</v>
      </c>
      <c r="L2185" s="7" t="s">
        <v>1022</v>
      </c>
      <c r="M2185" s="7" t="str">
        <f>_xlfn.XLOOKUP(Table2[[#This Row],[Product_ID]],Table4[Product_ID],Table4[Product_Name],"Not Found")</f>
        <v>Sparx Georgette Saree Purple</v>
      </c>
      <c r="N2185" s="7" t="str">
        <f>_xlfn.XLOOKUP(Table2[[#This Row],[Product_ID]],Table4[Product_ID],Table4[Category],"Not Found")</f>
        <v>Women Sarees</v>
      </c>
      <c r="O2185" s="7" t="str">
        <f>_xlfn.XLOOKUP(Table2[[#This Row],[Product_ID]],Table4[Product_ID],Table4[Subcategory],"Not Found")</f>
        <v>Georgette Saree</v>
      </c>
      <c r="P2185" s="7" t="str">
        <f>_xlfn.XLOOKUP(Table2[[#This Row],[Product_ID]],Table4[Product_ID],Table4[Brand],"Missing Brand")</f>
        <v>Sparx</v>
      </c>
      <c r="Q2185" s="7" t="s">
        <v>914</v>
      </c>
      <c r="R2185" s="7" t="str">
        <f>_xlfn.XLOOKUP(Table2[[#This Row],[Store_ID]],Table6[Store_ID],Table6[Store Name],"Not Found")</f>
        <v>TrendMart Kochi High Street</v>
      </c>
      <c r="S2185" s="7">
        <f>_xlfn.XLOOKUP(Table2[[#This Row],[Store_ID]],Table6[Store_ID],Table6[Monthly Target],"Missing Target")</f>
        <v>1500000</v>
      </c>
      <c r="T2185" s="7" t="str">
        <f>_xlfn.XLOOKUP(Table2[[#This Row],[Store_ID]],Table6[Store_ID],Table6[Region],"Not Found")</f>
        <v>South Zone 1</v>
      </c>
      <c r="U2185" s="7" t="s">
        <v>268</v>
      </c>
      <c r="V2185" s="7" t="str">
        <f>_xlfn.XLOOKUP(Table2[[#This Row],[Employee_ID]],Table5[Employee_ID],Table5[Employee Name],"Not Found")</f>
        <v>Ganesh Iyengar</v>
      </c>
      <c r="W2185" s="7">
        <v>0</v>
      </c>
      <c r="X2185" s="7">
        <v>3489.68</v>
      </c>
      <c r="Y2185" s="7">
        <v>20</v>
      </c>
      <c r="Z2185" s="7">
        <v>0</v>
      </c>
      <c r="AA2185" s="7">
        <v>12</v>
      </c>
      <c r="AB2185" s="7">
        <v>0</v>
      </c>
      <c r="AC2185" s="7">
        <v>0</v>
      </c>
      <c r="AD2185" s="7">
        <v>0</v>
      </c>
      <c r="AE2185" s="7">
        <v>0</v>
      </c>
      <c r="AF2185" s="7" t="s">
        <v>56</v>
      </c>
      <c r="AG2185" s="43">
        <f>IFERROR(Table2[[#This Row],[Profit]]/Table2[[#This Row],[Sales Amount]],0)</f>
        <v>0</v>
      </c>
      <c r="AH2185" s="7" t="str">
        <f>TRIM(Table2[[#This Row],[Payment Modee]])</f>
        <v>Credit Card</v>
      </c>
      <c r="AI2185" s="7" t="s">
        <v>26</v>
      </c>
      <c r="AJ2185" s="7" t="s">
        <v>27</v>
      </c>
      <c r="AK2185" s="7" t="s">
        <v>1110</v>
      </c>
      <c r="AL2185" s="17" t="str">
        <f>IF(HOUR(Table2[[#This Row],[Order Time]])&lt;12,"Morning",IF(HOUR(Table2[[#This Row],[Order Time]])&lt;17,"Afternoon",IF(HOUR(Table2[[#This Row],[Order Time]])&lt;21,"Evening","Night")))</f>
        <v>Evening</v>
      </c>
      <c r="AM2185" s="17" t="s">
        <v>29</v>
      </c>
    </row>
    <row r="2186" spans="1:39" x14ac:dyDescent="0.25">
      <c r="A2186" s="13" t="s">
        <v>4062</v>
      </c>
      <c r="B2186" s="4">
        <v>45744</v>
      </c>
      <c r="C2186" s="2">
        <f>YEAR(Table2[[#This Row],[Invoice Date]])</f>
        <v>2025</v>
      </c>
      <c r="D2186" s="2" t="str">
        <f>TEXT(Table2[[#This Row],[Invoice Date]],"mmm")</f>
        <v>Mar</v>
      </c>
      <c r="E2186" s="2" t="str">
        <f>Table2[[#This Row],[Store_ID]]&amp;"-"&amp;Table2[[#This Row],[Year]]&amp;"-"&amp;Table2[[#This Row],[Month]]</f>
        <v>STR038-2025-Mar</v>
      </c>
      <c r="F2186" s="2" t="s">
        <v>2386</v>
      </c>
      <c r="G2186" s="2" t="str">
        <f>_xlfn.XLOOKUP(Table2[[#This Row],[Customer_ID]],Table3[Customer_ID],Table3[Customer Name],"Not Found")</f>
        <v>Prakash Natarajan</v>
      </c>
      <c r="H2186" s="2" t="str">
        <f>_xlfn.XLOOKUP(Table2[[#This Row],[Customer_ID]],Table3[Customer_ID],Table3[Gender],"Female")</f>
        <v>Male</v>
      </c>
      <c r="I2186" s="2" t="str">
        <f>_xlfn.XLOOKUP(Table2[[#This Row],[Customer_ID]],Table3[Customer_ID],Table3[City],"Missing Memebership")</f>
        <v>Vijayawada</v>
      </c>
      <c r="J2186" s="2" t="str">
        <f>_xlfn.XLOOKUP(Table2[[#This Row],[Customer_ID]],Table3[Customer_ID],Table3[State],"Karnataka")</f>
        <v>Andhra Pradesh</v>
      </c>
      <c r="K2186" s="2" t="str">
        <f>_xlfn.XLOOKUP(Table2[[#This Row],[Customer_ID]],Table3[Customer_ID],Table3[Membership],"Regular")</f>
        <v>Silver</v>
      </c>
      <c r="L2186" s="2" t="s">
        <v>1460</v>
      </c>
      <c r="M2186" s="2" t="str">
        <f>_xlfn.XLOOKUP(Table2[[#This Row],[Product_ID]],Table4[Product_ID],Table4[Product_Name],"Not Found")</f>
        <v>Liberty Anarkali Kurti Purple</v>
      </c>
      <c r="N2186" s="2" t="str">
        <f>_xlfn.XLOOKUP(Table2[[#This Row],[Product_ID]],Table4[Product_ID],Table4[Category],"Not Found")</f>
        <v>Women Kurtis</v>
      </c>
      <c r="O2186" s="2" t="str">
        <f>_xlfn.XLOOKUP(Table2[[#This Row],[Product_ID]],Table4[Product_ID],Table4[Subcategory],"Not Found")</f>
        <v>Anarkali Kurti</v>
      </c>
      <c r="P2186" s="2" t="str">
        <f>_xlfn.XLOOKUP(Table2[[#This Row],[Product_ID]],Table4[Product_ID],Table4[Brand],"Missing Brand")</f>
        <v>Liberty</v>
      </c>
      <c r="Q2186" s="2" t="s">
        <v>890</v>
      </c>
      <c r="R2186" s="2" t="str">
        <f>_xlfn.XLOOKUP(Table2[[#This Row],[Store_ID]],Table6[Store_ID],Table6[Store Name],"Not Found")</f>
        <v>TrendMart Tumakuru Standard</v>
      </c>
      <c r="S2186" s="2">
        <f>_xlfn.XLOOKUP(Table2[[#This Row],[Store_ID]],Table6[Store_ID],Table6[Monthly Target],"Missing Target")</f>
        <v>1500000</v>
      </c>
      <c r="T2186" s="2" t="str">
        <f>_xlfn.XLOOKUP(Table2[[#This Row],[Store_ID]],Table6[Store_ID],Table6[Region],"Not Found")</f>
        <v>South Zone 2</v>
      </c>
      <c r="U2186" s="2" t="s">
        <v>504</v>
      </c>
      <c r="V2186" s="2" t="str">
        <f>_xlfn.XLOOKUP(Table2[[#This Row],[Employee_ID]],Table5[Employee_ID],Table5[Employee Name],"Not Found")</f>
        <v>Vikram Bhat</v>
      </c>
      <c r="W2186" s="2">
        <v>1</v>
      </c>
      <c r="X2186" s="2">
        <v>1106.4000000000001</v>
      </c>
      <c r="Y2186" s="2">
        <v>10</v>
      </c>
      <c r="Z2186" s="2">
        <v>110.64</v>
      </c>
      <c r="AA2186" s="2">
        <v>12</v>
      </c>
      <c r="AB2186" s="2">
        <v>119.49</v>
      </c>
      <c r="AC2186" s="2">
        <v>1115.25</v>
      </c>
      <c r="AD2186" s="2">
        <v>808.99</v>
      </c>
      <c r="AE2186" s="2">
        <f>(AC2186-AD2186-AB2186)</f>
        <v>186.76999999999998</v>
      </c>
      <c r="AF2186" s="2" t="s">
        <v>56</v>
      </c>
      <c r="AG2186" s="42">
        <f>IFERROR(Table2[[#This Row],[Profit]]/Table2[[#This Row],[Sales Amount]],0)</f>
        <v>0.16746917731450345</v>
      </c>
      <c r="AH2186" s="2" t="str">
        <f>TRIM(Table2[[#This Row],[Payment Modee]])</f>
        <v>Credit Card</v>
      </c>
      <c r="AI2186" s="2" t="s">
        <v>26</v>
      </c>
      <c r="AJ2186" s="2" t="s">
        <v>27</v>
      </c>
      <c r="AK2186" s="2" t="s">
        <v>1128</v>
      </c>
      <c r="AL2186" s="16" t="str">
        <f>IF(HOUR(Table2[[#This Row],[Order Time]])&lt;12,"Morning",IF(HOUR(Table2[[#This Row],[Order Time]])&lt;17,"Afternoon",IF(HOUR(Table2[[#This Row],[Order Time]])&lt;21,"Evening","Night")))</f>
        <v>Morning</v>
      </c>
      <c r="AM2186" s="16" t="s">
        <v>29</v>
      </c>
    </row>
    <row r="2187" spans="1:39" x14ac:dyDescent="0.25">
      <c r="A2187" s="14" t="s">
        <v>9201</v>
      </c>
      <c r="B2187" s="8">
        <v>45497</v>
      </c>
      <c r="C2187" s="7">
        <f>YEAR(Table2[[#This Row],[Invoice Date]])</f>
        <v>2024</v>
      </c>
      <c r="D2187" s="7" t="str">
        <f>TEXT(Table2[[#This Row],[Invoice Date]],"mmm")</f>
        <v>Jul</v>
      </c>
      <c r="E2187" s="7" t="str">
        <f>Table2[[#This Row],[Store_ID]]&amp;"-"&amp;Table2[[#This Row],[Year]]&amp;"-"&amp;Table2[[#This Row],[Month]]</f>
        <v>STR008-2024-Jul</v>
      </c>
      <c r="F2187" s="7" t="s">
        <v>4063</v>
      </c>
      <c r="G2187" s="7" t="str">
        <f>_xlfn.XLOOKUP(Table2[[#This Row],[Customer_ID]],Table3[Customer_ID],Table3[Customer Name],"Not Found")</f>
        <v>Naresh Murthy</v>
      </c>
      <c r="H2187" s="7" t="str">
        <f>_xlfn.XLOOKUP(Table2[[#This Row],[Customer_ID]],Table3[Customer_ID],Table3[Gender],"Female")</f>
        <v>Male</v>
      </c>
      <c r="I2187" s="7" t="str">
        <f>_xlfn.XLOOKUP(Table2[[#This Row],[Customer_ID]],Table3[Customer_ID],Table3[City],"Missing Memebership")</f>
        <v>Kalaburagi</v>
      </c>
      <c r="J2187" s="7" t="str">
        <f>_xlfn.XLOOKUP(Table2[[#This Row],[Customer_ID]],Table3[Customer_ID],Table3[State],"Karnataka")</f>
        <v>Karnataka</v>
      </c>
      <c r="K2187" s="7" t="str">
        <f>_xlfn.XLOOKUP(Table2[[#This Row],[Customer_ID]],Table3[Customer_ID],Table3[Membership],"Regular")</f>
        <v>Silver</v>
      </c>
      <c r="L2187" s="7" t="s">
        <v>481</v>
      </c>
      <c r="M2187" s="7" t="str">
        <f>_xlfn.XLOOKUP(Table2[[#This Row],[Product_ID]],Table4[Product_ID],Table4[Product_Name],"Not Found")</f>
        <v>Nalli Silks Casual Shirt Navy Blue</v>
      </c>
      <c r="N2187" s="7" t="str">
        <f>_xlfn.XLOOKUP(Table2[[#This Row],[Product_ID]],Table4[Product_ID],Table4[Category],"Not Found")</f>
        <v>Men Shirts</v>
      </c>
      <c r="O2187" s="7" t="str">
        <f>_xlfn.XLOOKUP(Table2[[#This Row],[Product_ID]],Table4[Product_ID],Table4[Subcategory],"Not Found")</f>
        <v>Casual Shirt</v>
      </c>
      <c r="P2187" s="7" t="str">
        <f>_xlfn.XLOOKUP(Table2[[#This Row],[Product_ID]],Table4[Product_ID],Table4[Brand],"Missing Brand")</f>
        <v>Nalli Silks</v>
      </c>
      <c r="Q2187" s="7" t="s">
        <v>499</v>
      </c>
      <c r="R2187" s="7" t="str">
        <f>_xlfn.XLOOKUP(Table2[[#This Row],[Store_ID]],Table6[Store_ID],Table6[Store Name],"Not Found")</f>
        <v>TrendMart Kochi Mall Kiosk</v>
      </c>
      <c r="S2187" s="7">
        <f>_xlfn.XLOOKUP(Table2[[#This Row],[Store_ID]],Table6[Store_ID],Table6[Monthly Target],"Missing Target")</f>
        <v>1500000</v>
      </c>
      <c r="T2187" s="7" t="str">
        <f>_xlfn.XLOOKUP(Table2[[#This Row],[Store_ID]],Table6[Store_ID],Table6[Region],"Not Found")</f>
        <v>South Zone 1</v>
      </c>
      <c r="U2187" s="7" t="s">
        <v>321</v>
      </c>
      <c r="V2187" s="7" t="str">
        <f>_xlfn.XLOOKUP(Table2[[#This Row],[Employee_ID]],Table5[Employee_ID],Table5[Employee Name],"Not Found")</f>
        <v>Sunita Ramachandran</v>
      </c>
      <c r="W2187" s="7">
        <v>0</v>
      </c>
      <c r="X2187" s="7">
        <v>884.69</v>
      </c>
      <c r="Y2187" s="7">
        <v>10</v>
      </c>
      <c r="Z2187" s="7">
        <v>0</v>
      </c>
      <c r="AA2187" s="7">
        <v>5</v>
      </c>
      <c r="AB2187" s="7">
        <v>0</v>
      </c>
      <c r="AC2187" s="7">
        <v>0</v>
      </c>
      <c r="AD2187" s="7">
        <v>0</v>
      </c>
      <c r="AE2187" s="7">
        <v>0</v>
      </c>
      <c r="AF2187" s="2" t="s">
        <v>25</v>
      </c>
      <c r="AG2187" s="42">
        <f>IFERROR(Table2[[#This Row],[Profit]]/Table2[[#This Row],[Sales Amount]],0)</f>
        <v>0</v>
      </c>
      <c r="AH2187" s="2" t="str">
        <f>TRIM(Table2[[#This Row],[Payment Modee]])</f>
        <v>UPI</v>
      </c>
      <c r="AI2187" s="7" t="s">
        <v>26</v>
      </c>
      <c r="AJ2187" s="7" t="s">
        <v>27</v>
      </c>
      <c r="AK2187" s="7" t="s">
        <v>1165</v>
      </c>
      <c r="AL2187" s="17" t="str">
        <f>IF(HOUR(Table2[[#This Row],[Order Time]])&lt;12,"Morning",IF(HOUR(Table2[[#This Row],[Order Time]])&lt;17,"Afternoon",IF(HOUR(Table2[[#This Row],[Order Time]])&lt;21,"Evening","Night")))</f>
        <v>Evening</v>
      </c>
      <c r="AM2187" s="17" t="s">
        <v>29</v>
      </c>
    </row>
    <row r="2188" spans="1:39" x14ac:dyDescent="0.25">
      <c r="A2188" s="13" t="s">
        <v>4064</v>
      </c>
      <c r="B2188" s="4">
        <v>45384</v>
      </c>
      <c r="C2188" s="2">
        <f>YEAR(Table2[[#This Row],[Invoice Date]])</f>
        <v>2024</v>
      </c>
      <c r="D2188" s="2" t="str">
        <f>TEXT(Table2[[#This Row],[Invoice Date]],"mmm")</f>
        <v>Apr</v>
      </c>
      <c r="E2188" s="2" t="str">
        <f>Table2[[#This Row],[Store_ID]]&amp;"-"&amp;Table2[[#This Row],[Year]]&amp;"-"&amp;Table2[[#This Row],[Month]]</f>
        <v>STR022-2024-Apr</v>
      </c>
      <c r="F2188" s="2" t="s">
        <v>1926</v>
      </c>
      <c r="G2188" s="2" t="str">
        <f>_xlfn.XLOOKUP(Table2[[#This Row],[Customer_ID]],Table3[Customer_ID],Table3[Customer Name],"Not Found")</f>
        <v>Hariharan Mishra</v>
      </c>
      <c r="H2188" s="2" t="str">
        <f>_xlfn.XLOOKUP(Table2[[#This Row],[Customer_ID]],Table3[Customer_ID],Table3[Gender],"Female")</f>
        <v>Male</v>
      </c>
      <c r="I2188" s="2" t="str">
        <f>_xlfn.XLOOKUP(Table2[[#This Row],[Customer_ID]],Table3[Customer_ID],Table3[City],"Missing Memebership")</f>
        <v>Dindigul</v>
      </c>
      <c r="J2188" s="2" t="str">
        <f>_xlfn.XLOOKUP(Table2[[#This Row],[Customer_ID]],Table3[Customer_ID],Table3[State],"Karnataka")</f>
        <v>Tamil Nadu</v>
      </c>
      <c r="K2188" s="2" t="str">
        <f>_xlfn.XLOOKUP(Table2[[#This Row],[Customer_ID]],Table3[Customer_ID],Table3[Membership],"Regular")</f>
        <v>Silver</v>
      </c>
      <c r="L2188" s="2" t="s">
        <v>209</v>
      </c>
      <c r="M2188" s="2" t="str">
        <f>_xlfn.XLOOKUP(Table2[[#This Row],[Product_ID]],Table4[Product_ID],Table4[Product_Name],"Not Found")</f>
        <v>Nalli Silks Jeggings Wine</v>
      </c>
      <c r="N2188" s="2" t="str">
        <f>_xlfn.XLOOKUP(Table2[[#This Row],[Product_ID]],Table4[Product_ID],Table4[Category],"Not Found")</f>
        <v>Women Jeans</v>
      </c>
      <c r="O2188" s="2" t="str">
        <f>_xlfn.XLOOKUP(Table2[[#This Row],[Product_ID]],Table4[Product_ID],Table4[Subcategory],"Not Found")</f>
        <v>Jeggings</v>
      </c>
      <c r="P2188" s="2" t="str">
        <f>_xlfn.XLOOKUP(Table2[[#This Row],[Product_ID]],Table4[Product_ID],Table4[Brand],"Missing Brand")</f>
        <v>Nalli Silks</v>
      </c>
      <c r="Q2188" s="2" t="s">
        <v>592</v>
      </c>
      <c r="R2188" s="2" t="str">
        <f>_xlfn.XLOOKUP(Table2[[#This Row],[Store_ID]],Table6[Store_ID],Table6[Store Name],"Not Found")</f>
        <v>TrendMart Shivamogga Outlet</v>
      </c>
      <c r="S2188" s="2">
        <f>_xlfn.XLOOKUP(Table2[[#This Row],[Store_ID]],Table6[Store_ID],Table6[Monthly Target],"Missing Target")</f>
        <v>800000</v>
      </c>
      <c r="T2188" s="2" t="str">
        <f>_xlfn.XLOOKUP(Table2[[#This Row],[Store_ID]],Table6[Store_ID],Table6[Region],"Not Found")</f>
        <v>South Zone 2</v>
      </c>
      <c r="U2188" s="2" t="s">
        <v>220</v>
      </c>
      <c r="V2188" s="2" t="str">
        <f>_xlfn.XLOOKUP(Table2[[#This Row],[Employee_ID]],Table5[Employee_ID],Table5[Employee Name],"Not Found")</f>
        <v>Vasanthi Kamath</v>
      </c>
      <c r="W2188" s="2">
        <v>4</v>
      </c>
      <c r="X2188" s="2">
        <v>1117.6300000000001</v>
      </c>
      <c r="Y2188" s="2">
        <v>30</v>
      </c>
      <c r="Z2188" s="2">
        <v>1341.16</v>
      </c>
      <c r="AA2188" s="2">
        <v>12</v>
      </c>
      <c r="AB2188" s="2">
        <v>375.52</v>
      </c>
      <c r="AC2188" s="2">
        <v>3504.88</v>
      </c>
      <c r="AD2188" s="2">
        <v>3036</v>
      </c>
      <c r="AE2188" s="2">
        <f t="shared" ref="AE2188:AE2219" si="73">(AC2188-AD2188-AB2188)</f>
        <v>93.360000000000127</v>
      </c>
      <c r="AF2188" s="2" t="s">
        <v>25</v>
      </c>
      <c r="AG2188" s="42">
        <f>IFERROR(Table2[[#This Row],[Profit]]/Table2[[#This Row],[Sales Amount]],0)</f>
        <v>2.6637145922257004E-2</v>
      </c>
      <c r="AH2188" s="2" t="str">
        <f>TRIM(Table2[[#This Row],[Payment Modee]])</f>
        <v>UPI</v>
      </c>
      <c r="AI2188" s="2" t="s">
        <v>26</v>
      </c>
      <c r="AJ2188" s="2" t="s">
        <v>27</v>
      </c>
      <c r="AK2188" s="2" t="s">
        <v>2412</v>
      </c>
      <c r="AL2188" s="16" t="str">
        <f>IF(HOUR(Table2[[#This Row],[Order Time]])&lt;12,"Morning",IF(HOUR(Table2[[#This Row],[Order Time]])&lt;17,"Afternoon",IF(HOUR(Table2[[#This Row],[Order Time]])&lt;21,"Evening","Night")))</f>
        <v>Afternoon</v>
      </c>
      <c r="AM2188" s="16" t="s">
        <v>29</v>
      </c>
    </row>
    <row r="2189" spans="1:39" x14ac:dyDescent="0.25">
      <c r="A2189" s="13" t="s">
        <v>4065</v>
      </c>
      <c r="B2189" s="4">
        <v>45637</v>
      </c>
      <c r="C2189" s="2">
        <f>YEAR(Table2[[#This Row],[Invoice Date]])</f>
        <v>2024</v>
      </c>
      <c r="D2189" s="2" t="str">
        <f>TEXT(Table2[[#This Row],[Invoice Date]],"mmm")</f>
        <v>Dec</v>
      </c>
      <c r="E2189" s="2" t="str">
        <f>Table2[[#This Row],[Store_ID]]&amp;"-"&amp;Table2[[#This Row],[Year]]&amp;"-"&amp;Table2[[#This Row],[Month]]</f>
        <v>STR011-2024-Dec</v>
      </c>
      <c r="F2189" s="2" t="s">
        <v>442</v>
      </c>
      <c r="G2189" s="2" t="str">
        <f>_xlfn.XLOOKUP(Table2[[#This Row],[Customer_ID]],Table3[Customer_ID],Table3[Customer Name],"Not Found")</f>
        <v>Vidya Kumar</v>
      </c>
      <c r="H2189" s="2" t="str">
        <f>_xlfn.XLOOKUP(Table2[[#This Row],[Customer_ID]],Table3[Customer_ID],Table3[Gender],"Female")</f>
        <v>Female</v>
      </c>
      <c r="I2189" s="2" t="str">
        <f>_xlfn.XLOOKUP(Table2[[#This Row],[Customer_ID]],Table3[Customer_ID],Table3[City],"Missing Memebership")</f>
        <v>Tirupati</v>
      </c>
      <c r="J2189" s="2" t="str">
        <f>_xlfn.XLOOKUP(Table2[[#This Row],[Customer_ID]],Table3[Customer_ID],Table3[State],"Karnataka")</f>
        <v>Andhra Pradesh</v>
      </c>
      <c r="K2189" s="2" t="str">
        <f>_xlfn.XLOOKUP(Table2[[#This Row],[Customer_ID]],Table3[Customer_ID],Table3[Membership],"Regular")</f>
        <v>Regular</v>
      </c>
      <c r="L2189" s="2" t="s">
        <v>1460</v>
      </c>
      <c r="M2189" s="2" t="str">
        <f>_xlfn.XLOOKUP(Table2[[#This Row],[Product_ID]],Table4[Product_ID],Table4[Product_Name],"Not Found")</f>
        <v>Liberty Anarkali Kurti Purple</v>
      </c>
      <c r="N2189" s="2" t="str">
        <f>_xlfn.XLOOKUP(Table2[[#This Row],[Product_ID]],Table4[Product_ID],Table4[Category],"Not Found")</f>
        <v>Women Kurtis</v>
      </c>
      <c r="O2189" s="2" t="str">
        <f>_xlfn.XLOOKUP(Table2[[#This Row],[Product_ID]],Table4[Product_ID],Table4[Subcategory],"Not Found")</f>
        <v>Anarkali Kurti</v>
      </c>
      <c r="P2189" s="2" t="str">
        <f>_xlfn.XLOOKUP(Table2[[#This Row],[Product_ID]],Table4[Product_ID],Table4[Brand],"Missing Brand")</f>
        <v>Liberty</v>
      </c>
      <c r="Q2189" s="2" t="s">
        <v>42</v>
      </c>
      <c r="R2189" s="2" t="str">
        <f>_xlfn.XLOOKUP(Table2[[#This Row],[Store_ID]],Table6[Store_ID],Table6[Store Name],"Not Found")</f>
        <v>TrendMart Tirupati Standard</v>
      </c>
      <c r="S2189" s="2">
        <f>_xlfn.XLOOKUP(Table2[[#This Row],[Store_ID]],Table6[Store_ID],Table6[Monthly Target],"Missing Target")</f>
        <v>2000000</v>
      </c>
      <c r="T2189" s="2" t="str">
        <f>_xlfn.XLOOKUP(Table2[[#This Row],[Store_ID]],Table6[Store_ID],Table6[Region],"Not Found")</f>
        <v>South Zone 3</v>
      </c>
      <c r="U2189" s="2" t="s">
        <v>49</v>
      </c>
      <c r="V2189" s="2" t="str">
        <f>_xlfn.XLOOKUP(Table2[[#This Row],[Employee_ID]],Table5[Employee_ID],Table5[Employee Name],"Not Found")</f>
        <v>Jyothi Prasad</v>
      </c>
      <c r="W2189" s="2">
        <v>2</v>
      </c>
      <c r="X2189" s="2">
        <v>1163.83</v>
      </c>
      <c r="Y2189" s="2">
        <v>5</v>
      </c>
      <c r="Z2189" s="2">
        <v>116.38</v>
      </c>
      <c r="AA2189" s="2">
        <v>12</v>
      </c>
      <c r="AB2189" s="2">
        <v>265.35000000000002</v>
      </c>
      <c r="AC2189" s="2">
        <v>2476.63</v>
      </c>
      <c r="AD2189" s="2">
        <v>1617.98</v>
      </c>
      <c r="AE2189" s="2">
        <f t="shared" si="73"/>
        <v>593.30000000000007</v>
      </c>
      <c r="AF2189" s="2" t="s">
        <v>69</v>
      </c>
      <c r="AG2189" s="42">
        <f>IFERROR(Table2[[#This Row],[Profit]]/Table2[[#This Row],[Sales Amount]],0)</f>
        <v>0.23955940128319533</v>
      </c>
      <c r="AH2189" s="2" t="str">
        <f>TRIM(Table2[[#This Row],[Payment Modee]])</f>
        <v>Cash</v>
      </c>
      <c r="AI2189" s="2" t="s">
        <v>26</v>
      </c>
      <c r="AJ2189" s="2" t="s">
        <v>27</v>
      </c>
      <c r="AK2189" s="2" t="s">
        <v>1738</v>
      </c>
      <c r="AL2189" s="16" t="str">
        <f>IF(HOUR(Table2[[#This Row],[Order Time]])&lt;12,"Morning",IF(HOUR(Table2[[#This Row],[Order Time]])&lt;17,"Afternoon",IF(HOUR(Table2[[#This Row],[Order Time]])&lt;21,"Evening","Night")))</f>
        <v>Evening</v>
      </c>
      <c r="AM2189" s="16" t="s">
        <v>29</v>
      </c>
    </row>
    <row r="2190" spans="1:39" x14ac:dyDescent="0.25">
      <c r="A2190" s="13" t="s">
        <v>4066</v>
      </c>
      <c r="B2190" s="4">
        <v>45672</v>
      </c>
      <c r="C2190" s="2">
        <f>YEAR(Table2[[#This Row],[Invoice Date]])</f>
        <v>2025</v>
      </c>
      <c r="D2190" s="2" t="str">
        <f>TEXT(Table2[[#This Row],[Invoice Date]],"mmm")</f>
        <v>Jan</v>
      </c>
      <c r="E2190" s="2" t="str">
        <f>Table2[[#This Row],[Store_ID]]&amp;"-"&amp;Table2[[#This Row],[Year]]&amp;"-"&amp;Table2[[#This Row],[Month]]</f>
        <v>STR062-2025-Jan</v>
      </c>
      <c r="F2190" s="2" t="s">
        <v>2495</v>
      </c>
      <c r="G2190" s="2" t="str">
        <f>_xlfn.XLOOKUP(Table2[[#This Row],[Customer_ID]],Table3[Customer_ID],Table3[Customer Name],"Not Found")</f>
        <v>Malathi Hegde</v>
      </c>
      <c r="H2190" s="2" t="str">
        <f>_xlfn.XLOOKUP(Table2[[#This Row],[Customer_ID]],Table3[Customer_ID],Table3[Gender],"Female")</f>
        <v>Female</v>
      </c>
      <c r="I2190" s="2" t="str">
        <f>_xlfn.XLOOKUP(Table2[[#This Row],[Customer_ID]],Table3[Customer_ID],Table3[City],"Missing Memebership")</f>
        <v>Thoothukudi</v>
      </c>
      <c r="J2190" s="2" t="str">
        <f>_xlfn.XLOOKUP(Table2[[#This Row],[Customer_ID]],Table3[Customer_ID],Table3[State],"Karnataka")</f>
        <v>Tamil Nadu</v>
      </c>
      <c r="K2190" s="2" t="str">
        <f>_xlfn.XLOOKUP(Table2[[#This Row],[Customer_ID]],Table3[Customer_ID],Table3[Membership],"Regular")</f>
        <v>Regular</v>
      </c>
      <c r="L2190" s="2" t="s">
        <v>1189</v>
      </c>
      <c r="M2190" s="2" t="str">
        <f>_xlfn.XLOOKUP(Table2[[#This Row],[Product_ID]],Table4[Product_ID],Table4[Product_Name],"Not Found")</f>
        <v>Tanishq Sling Bag Pink</v>
      </c>
      <c r="N2190" s="2" t="str">
        <f>_xlfn.XLOOKUP(Table2[[#This Row],[Product_ID]],Table4[Product_ID],Table4[Category],"Not Found")</f>
        <v>Handbags</v>
      </c>
      <c r="O2190" s="2" t="str">
        <f>_xlfn.XLOOKUP(Table2[[#This Row],[Product_ID]],Table4[Product_ID],Table4[Subcategory],"Not Found")</f>
        <v>Sling Bag</v>
      </c>
      <c r="P2190" s="2" t="str">
        <f>_xlfn.XLOOKUP(Table2[[#This Row],[Product_ID]],Table4[Product_ID],Table4[Brand],"Missing Brand")</f>
        <v>Tanishq</v>
      </c>
      <c r="Q2190" s="2" t="s">
        <v>67</v>
      </c>
      <c r="R2190" s="2" t="str">
        <f>_xlfn.XLOOKUP(Table2[[#This Row],[Store_ID]],Table6[Store_ID],Table6[Store Name],"Not Found")</f>
        <v>TrendMart Vijayawada Standard</v>
      </c>
      <c r="S2190" s="2">
        <f>_xlfn.XLOOKUP(Table2[[#This Row],[Store_ID]],Table6[Store_ID],Table6[Monthly Target],"Missing Target")</f>
        <v>1000000</v>
      </c>
      <c r="T2190" s="2" t="str">
        <f>_xlfn.XLOOKUP(Table2[[#This Row],[Store_ID]],Table6[Store_ID],Table6[Region],"Not Found")</f>
        <v>South Zone 3</v>
      </c>
      <c r="U2190" s="2" t="s">
        <v>283</v>
      </c>
      <c r="V2190" s="2" t="str">
        <f>_xlfn.XLOOKUP(Table2[[#This Row],[Employee_ID]],Table5[Employee_ID],Table5[Employee Name],"Not Found")</f>
        <v>Priya Balasubramaniam</v>
      </c>
      <c r="W2190" s="2">
        <v>2</v>
      </c>
      <c r="X2190" s="2">
        <v>884.18</v>
      </c>
      <c r="Y2190" s="2">
        <v>10</v>
      </c>
      <c r="Z2190" s="2">
        <v>176.84</v>
      </c>
      <c r="AA2190" s="2">
        <v>5</v>
      </c>
      <c r="AB2190" s="2">
        <v>79.58</v>
      </c>
      <c r="AC2190" s="2">
        <v>1671.1</v>
      </c>
      <c r="AD2190" s="2">
        <v>1342.38</v>
      </c>
      <c r="AE2190" s="2">
        <f t="shared" si="73"/>
        <v>249.13999999999982</v>
      </c>
      <c r="AF2190" s="2" t="s">
        <v>69</v>
      </c>
      <c r="AG2190" s="42">
        <f>IFERROR(Table2[[#This Row],[Profit]]/Table2[[#This Row],[Sales Amount]],0)</f>
        <v>0.14908742744300152</v>
      </c>
      <c r="AH2190" s="2" t="str">
        <f>TRIM(Table2[[#This Row],[Payment Modee]])</f>
        <v>Cash</v>
      </c>
      <c r="AI2190" s="2" t="s">
        <v>26</v>
      </c>
      <c r="AJ2190" s="2" t="s">
        <v>27</v>
      </c>
      <c r="AK2190" s="2" t="s">
        <v>1521</v>
      </c>
      <c r="AL2190" s="16" t="str">
        <f>IF(HOUR(Table2[[#This Row],[Order Time]])&lt;12,"Morning",IF(HOUR(Table2[[#This Row],[Order Time]])&lt;17,"Afternoon",IF(HOUR(Table2[[#This Row],[Order Time]])&lt;21,"Evening","Night")))</f>
        <v>Evening</v>
      </c>
      <c r="AM2190" s="16" t="s">
        <v>29</v>
      </c>
    </row>
    <row r="2191" spans="1:39" x14ac:dyDescent="0.25">
      <c r="A2191" s="13" t="s">
        <v>4067</v>
      </c>
      <c r="B2191" s="4">
        <v>45691</v>
      </c>
      <c r="C2191" s="2">
        <f>YEAR(Table2[[#This Row],[Invoice Date]])</f>
        <v>2025</v>
      </c>
      <c r="D2191" s="2" t="str">
        <f>TEXT(Table2[[#This Row],[Invoice Date]],"mmm")</f>
        <v>Feb</v>
      </c>
      <c r="E2191" s="2" t="str">
        <f>Table2[[#This Row],[Store_ID]]&amp;"-"&amp;Table2[[#This Row],[Year]]&amp;"-"&amp;Table2[[#This Row],[Month]]</f>
        <v>STR037-2025-Feb</v>
      </c>
      <c r="F2191" s="2" t="s">
        <v>2246</v>
      </c>
      <c r="G2191" s="2" t="str">
        <f>_xlfn.XLOOKUP(Table2[[#This Row],[Customer_ID]],Table3[Customer_ID],Table3[Customer Name],"Not Found")</f>
        <v>Uma Nair</v>
      </c>
      <c r="H2191" s="2" t="str">
        <f>_xlfn.XLOOKUP(Table2[[#This Row],[Customer_ID]],Table3[Customer_ID],Table3[Gender],"Female")</f>
        <v>Female</v>
      </c>
      <c r="I2191" s="2" t="str">
        <f>_xlfn.XLOOKUP(Table2[[#This Row],[Customer_ID]],Table3[Customer_ID],Table3[City],"Missing Memebership")</f>
        <v>Tiruchirappalli</v>
      </c>
      <c r="J2191" s="2" t="str">
        <f>_xlfn.XLOOKUP(Table2[[#This Row],[Customer_ID]],Table3[Customer_ID],Table3[State],"Karnataka")</f>
        <v>Tamil Nadu</v>
      </c>
      <c r="K2191" s="2" t="str">
        <f>_xlfn.XLOOKUP(Table2[[#This Row],[Customer_ID]],Table3[Customer_ID],Table3[Membership],"Regular")</f>
        <v>Silver</v>
      </c>
      <c r="L2191" s="2" t="s">
        <v>662</v>
      </c>
      <c r="M2191" s="2" t="str">
        <f>_xlfn.XLOOKUP(Table2[[#This Row],[Product_ID]],Table4[Product_ID],Table4[Product_Name],"Not Found")</f>
        <v>Bata Cotton Saree Mustard</v>
      </c>
      <c r="N2191" s="2" t="str">
        <f>_xlfn.XLOOKUP(Table2[[#This Row],[Product_ID]],Table4[Product_ID],Table4[Category],"Not Found")</f>
        <v>Women Sarees</v>
      </c>
      <c r="O2191" s="2" t="str">
        <f>_xlfn.XLOOKUP(Table2[[#This Row],[Product_ID]],Table4[Product_ID],Table4[Subcategory],"Not Found")</f>
        <v>Cotton Saree</v>
      </c>
      <c r="P2191" s="2" t="str">
        <f>_xlfn.XLOOKUP(Table2[[#This Row],[Product_ID]],Table4[Product_ID],Table4[Brand],"Missing Brand")</f>
        <v>Bata</v>
      </c>
      <c r="Q2191" s="2" t="s">
        <v>23</v>
      </c>
      <c r="R2191" s="2" t="str">
        <f>_xlfn.XLOOKUP(Table2[[#This Row],[Store_ID]],Table6[Store_ID],Table6[Store Name],"Not Found")</f>
        <v>TrendMart Vijayawada High Street</v>
      </c>
      <c r="S2191" s="2">
        <f>_xlfn.XLOOKUP(Table2[[#This Row],[Store_ID]],Table6[Store_ID],Table6[Monthly Target],"Missing Target")</f>
        <v>1000000</v>
      </c>
      <c r="T2191" s="2" t="str">
        <f>_xlfn.XLOOKUP(Table2[[#This Row],[Store_ID]],Table6[Store_ID],Table6[Region],"Not Found")</f>
        <v>South Zone 3</v>
      </c>
      <c r="U2191" s="2" t="s">
        <v>118</v>
      </c>
      <c r="V2191" s="2" t="str">
        <f>_xlfn.XLOOKUP(Table2[[#This Row],[Employee_ID]],Table5[Employee_ID],Table5[Employee Name],"Not Found")</f>
        <v>Deepak Kamath</v>
      </c>
      <c r="W2191" s="2">
        <v>1</v>
      </c>
      <c r="X2191" s="2">
        <v>3431.35</v>
      </c>
      <c r="Y2191" s="2">
        <v>0</v>
      </c>
      <c r="Z2191" s="2">
        <v>0</v>
      </c>
      <c r="AA2191" s="2">
        <v>12</v>
      </c>
      <c r="AB2191" s="2">
        <v>411.76</v>
      </c>
      <c r="AC2191" s="2">
        <v>3843.11</v>
      </c>
      <c r="AD2191" s="2">
        <v>2710.05</v>
      </c>
      <c r="AE2191" s="2">
        <f t="shared" si="73"/>
        <v>721.3</v>
      </c>
      <c r="AF2191" s="2" t="s">
        <v>4068</v>
      </c>
      <c r="AG2191" s="42">
        <f>IFERROR(Table2[[#This Row],[Profit]]/Table2[[#This Row],[Sales Amount]],0)</f>
        <v>0.18768653512389705</v>
      </c>
      <c r="AH2191" s="2" t="str">
        <f>TRIM(Table2[[#This Row],[Payment Modee]])</f>
        <v>Cash</v>
      </c>
      <c r="AI2191" s="2" t="s">
        <v>26</v>
      </c>
      <c r="AJ2191" s="2" t="s">
        <v>27</v>
      </c>
      <c r="AK2191" s="2" t="s">
        <v>1569</v>
      </c>
      <c r="AL2191" s="16" t="str">
        <f>IF(HOUR(Table2[[#This Row],[Order Time]])&lt;12,"Morning",IF(HOUR(Table2[[#This Row],[Order Time]])&lt;17,"Afternoon",IF(HOUR(Table2[[#This Row],[Order Time]])&lt;21,"Evening","Night")))</f>
        <v>Afternoon</v>
      </c>
      <c r="AM2191" s="16" t="s">
        <v>29</v>
      </c>
    </row>
    <row r="2192" spans="1:39" x14ac:dyDescent="0.25">
      <c r="A2192" s="13" t="s">
        <v>4069</v>
      </c>
      <c r="B2192" s="4">
        <v>45700</v>
      </c>
      <c r="C2192" s="2">
        <f>YEAR(Table2[[#This Row],[Invoice Date]])</f>
        <v>2025</v>
      </c>
      <c r="D2192" s="2" t="str">
        <f>TEXT(Table2[[#This Row],[Invoice Date]],"mmm")</f>
        <v>Feb</v>
      </c>
      <c r="E2192" s="2" t="str">
        <f>Table2[[#This Row],[Store_ID]]&amp;"-"&amp;Table2[[#This Row],[Year]]&amp;"-"&amp;Table2[[#This Row],[Month]]</f>
        <v>STR038-2025-Feb</v>
      </c>
      <c r="F2192" s="2" t="s">
        <v>360</v>
      </c>
      <c r="G2192" s="2" t="str">
        <f>_xlfn.XLOOKUP(Table2[[#This Row],[Customer_ID]],Table3[Customer_ID],Table3[Customer Name],"Not Found")</f>
        <v>Dinesh Bhat</v>
      </c>
      <c r="H2192" s="2" t="str">
        <f>_xlfn.XLOOKUP(Table2[[#This Row],[Customer_ID]],Table3[Customer_ID],Table3[Gender],"Female")</f>
        <v>Male</v>
      </c>
      <c r="I2192" s="2" t="str">
        <f>_xlfn.XLOOKUP(Table2[[#This Row],[Customer_ID]],Table3[Customer_ID],Table3[City],"Missing Memebership")</f>
        <v>Bengaluru</v>
      </c>
      <c r="J2192" s="2" t="str">
        <f>_xlfn.XLOOKUP(Table2[[#This Row],[Customer_ID]],Table3[Customer_ID],Table3[State],"Karnataka")</f>
        <v>Karnataka</v>
      </c>
      <c r="K2192" s="2" t="str">
        <f>_xlfn.XLOOKUP(Table2[[#This Row],[Customer_ID]],Table3[Customer_ID],Table3[Membership],"Regular")</f>
        <v>Regular</v>
      </c>
      <c r="L2192" s="2" t="s">
        <v>1090</v>
      </c>
      <c r="M2192" s="2" t="str">
        <f>_xlfn.XLOOKUP(Table2[[#This Row],[Product_ID]],Table4[Product_ID],Table4[Product_Name],"Not Found")</f>
        <v>Van Heusen Jeggings Charcoal</v>
      </c>
      <c r="N2192" s="2" t="str">
        <f>_xlfn.XLOOKUP(Table2[[#This Row],[Product_ID]],Table4[Product_ID],Table4[Category],"Not Found")</f>
        <v>Women Jeans</v>
      </c>
      <c r="O2192" s="2" t="str">
        <f>_xlfn.XLOOKUP(Table2[[#This Row],[Product_ID]],Table4[Product_ID],Table4[Subcategory],"Not Found")</f>
        <v>Jeggings</v>
      </c>
      <c r="P2192" s="2" t="str">
        <f>_xlfn.XLOOKUP(Table2[[#This Row],[Product_ID]],Table4[Product_ID],Table4[Brand],"Missing Brand")</f>
        <v>Van Heusen</v>
      </c>
      <c r="Q2192" s="2" t="s">
        <v>890</v>
      </c>
      <c r="R2192" s="2" t="str">
        <f>_xlfn.XLOOKUP(Table2[[#This Row],[Store_ID]],Table6[Store_ID],Table6[Store Name],"Not Found")</f>
        <v>TrendMart Tumakuru Standard</v>
      </c>
      <c r="S2192" s="2">
        <f>_xlfn.XLOOKUP(Table2[[#This Row],[Store_ID]],Table6[Store_ID],Table6[Monthly Target],"Missing Target")</f>
        <v>1500000</v>
      </c>
      <c r="T2192" s="2" t="str">
        <f>_xlfn.XLOOKUP(Table2[[#This Row],[Store_ID]],Table6[Store_ID],Table6[Region],"Not Found")</f>
        <v>South Zone 2</v>
      </c>
      <c r="U2192" s="2" t="s">
        <v>142</v>
      </c>
      <c r="V2192" s="2" t="str">
        <f>_xlfn.XLOOKUP(Table2[[#This Row],[Employee_ID]],Table5[Employee_ID],Table5[Employee Name],"Not Found")</f>
        <v>Anusuya Subramaniam</v>
      </c>
      <c r="W2192" s="2">
        <v>1</v>
      </c>
      <c r="X2192" s="2">
        <v>1069.48</v>
      </c>
      <c r="Y2192" s="2">
        <v>5</v>
      </c>
      <c r="Z2192" s="2">
        <v>53.47</v>
      </c>
      <c r="AA2192" s="2">
        <v>12</v>
      </c>
      <c r="AB2192" s="2">
        <v>121.92</v>
      </c>
      <c r="AC2192" s="2">
        <v>1137.93</v>
      </c>
      <c r="AD2192" s="2">
        <v>828.52</v>
      </c>
      <c r="AE2192" s="2">
        <f t="shared" si="73"/>
        <v>187.49000000000007</v>
      </c>
      <c r="AF2192" s="2" t="s">
        <v>69</v>
      </c>
      <c r="AG2192" s="42">
        <f>IFERROR(Table2[[#This Row],[Profit]]/Table2[[#This Row],[Sales Amount]],0)</f>
        <v>0.16476408917947505</v>
      </c>
      <c r="AH2192" s="2" t="str">
        <f>TRIM(Table2[[#This Row],[Payment Modee]])</f>
        <v>Cash</v>
      </c>
      <c r="AI2192" s="2" t="s">
        <v>26</v>
      </c>
      <c r="AJ2192" s="2" t="s">
        <v>27</v>
      </c>
      <c r="AK2192" s="2" t="s">
        <v>678</v>
      </c>
      <c r="AL2192" s="16" t="str">
        <f>IF(HOUR(Table2[[#This Row],[Order Time]])&lt;12,"Morning",IF(HOUR(Table2[[#This Row],[Order Time]])&lt;17,"Afternoon",IF(HOUR(Table2[[#This Row],[Order Time]])&lt;21,"Evening","Night")))</f>
        <v>Afternoon</v>
      </c>
      <c r="AM2192" s="16" t="s">
        <v>29</v>
      </c>
    </row>
    <row r="2193" spans="1:39" x14ac:dyDescent="0.25">
      <c r="A2193" s="13" t="s">
        <v>4070</v>
      </c>
      <c r="B2193" s="4">
        <v>45511</v>
      </c>
      <c r="C2193" s="2">
        <f>YEAR(Table2[[#This Row],[Invoice Date]])</f>
        <v>2024</v>
      </c>
      <c r="D2193" s="2" t="str">
        <f>TEXT(Table2[[#This Row],[Invoice Date]],"mmm")</f>
        <v>Aug</v>
      </c>
      <c r="E2193" s="2" t="str">
        <f>Table2[[#This Row],[Store_ID]]&amp;"-"&amp;Table2[[#This Row],[Year]]&amp;"-"&amp;Table2[[#This Row],[Month]]</f>
        <v>STR017-2024-Aug</v>
      </c>
      <c r="F2193" s="2" t="s">
        <v>881</v>
      </c>
      <c r="G2193" s="2" t="str">
        <f>_xlfn.XLOOKUP(Table2[[#This Row],[Customer_ID]],Table3[Customer_ID],Table3[Customer Name],"Not Found")</f>
        <v>Sowmya Ramachandran</v>
      </c>
      <c r="H2193" s="2" t="str">
        <f>_xlfn.XLOOKUP(Table2[[#This Row],[Customer_ID]],Table3[Customer_ID],Table3[Gender],"Female")</f>
        <v>Female</v>
      </c>
      <c r="I2193" s="2" t="str">
        <f>_xlfn.XLOOKUP(Table2[[#This Row],[Customer_ID]],Table3[Customer_ID],Table3[City],"Missing Memebership")</f>
        <v>Bengaluru</v>
      </c>
      <c r="J2193" s="2" t="str">
        <f>_xlfn.XLOOKUP(Table2[[#This Row],[Customer_ID]],Table3[Customer_ID],Table3[State],"Karnataka")</f>
        <v>Karnataka</v>
      </c>
      <c r="K2193" s="2" t="str">
        <f>_xlfn.XLOOKUP(Table2[[#This Row],[Customer_ID]],Table3[Customer_ID],Table3[Membership],"Regular")</f>
        <v>Silver</v>
      </c>
      <c r="L2193" s="2" t="s">
        <v>267</v>
      </c>
      <c r="M2193" s="2" t="str">
        <f>_xlfn.XLOOKUP(Table2[[#This Row],[Product_ID]],Table4[Product_ID],Table4[Product_Name],"Not Found")</f>
        <v>Tanishq Card Holder Cream</v>
      </c>
      <c r="N2193" s="2" t="str">
        <f>_xlfn.XLOOKUP(Table2[[#This Row],[Product_ID]],Table4[Product_ID],Table4[Category],"Not Found")</f>
        <v>Wallets</v>
      </c>
      <c r="O2193" s="2" t="str">
        <f>_xlfn.XLOOKUP(Table2[[#This Row],[Product_ID]],Table4[Product_ID],Table4[Subcategory],"Not Found")</f>
        <v>Card Holder</v>
      </c>
      <c r="P2193" s="2" t="str">
        <f>_xlfn.XLOOKUP(Table2[[#This Row],[Product_ID]],Table4[Product_ID],Table4[Brand],"Missing Brand")</f>
        <v>Tanishq</v>
      </c>
      <c r="Q2193" s="2" t="s">
        <v>1083</v>
      </c>
      <c r="R2193" s="2" t="str">
        <f>_xlfn.XLOOKUP(Table2[[#This Row],[Store_ID]],Table6[Store_ID],Table6[Store Name],"Not Found")</f>
        <v>TrendMart Kurnool Standard</v>
      </c>
      <c r="S2193" s="2">
        <f>_xlfn.XLOOKUP(Table2[[#This Row],[Store_ID]],Table6[Store_ID],Table6[Monthly Target],"Missing Target")</f>
        <v>2500000</v>
      </c>
      <c r="T2193" s="2" t="str">
        <f>_xlfn.XLOOKUP(Table2[[#This Row],[Store_ID]],Table6[Store_ID],Table6[Region],"Not Found")</f>
        <v>South Zone 3</v>
      </c>
      <c r="U2193" s="2" t="s">
        <v>81</v>
      </c>
      <c r="V2193" s="2" t="str">
        <f>_xlfn.XLOOKUP(Table2[[#This Row],[Employee_ID]],Table5[Employee_ID],Table5[Employee Name],"Not Found")</f>
        <v>Charulatha Kumar</v>
      </c>
      <c r="W2193" s="2">
        <v>3</v>
      </c>
      <c r="X2193" s="2">
        <v>730.48</v>
      </c>
      <c r="Y2193" s="2">
        <v>20</v>
      </c>
      <c r="Z2193" s="2">
        <v>438.29</v>
      </c>
      <c r="AA2193" s="2">
        <v>5</v>
      </c>
      <c r="AB2193" s="2">
        <v>87.66</v>
      </c>
      <c r="AC2193" s="2">
        <v>1840.81</v>
      </c>
      <c r="AD2193" s="2">
        <v>1541.52</v>
      </c>
      <c r="AE2193" s="2">
        <f t="shared" si="73"/>
        <v>211.62999999999997</v>
      </c>
      <c r="AF2193" s="2" t="s">
        <v>35</v>
      </c>
      <c r="AG2193" s="42">
        <f>IFERROR(Table2[[#This Row],[Profit]]/Table2[[#This Row],[Sales Amount]],0)</f>
        <v>0.11496569444972592</v>
      </c>
      <c r="AH2193" s="2" t="str">
        <f>TRIM(Table2[[#This Row],[Payment Modee]])</f>
        <v>Debit Card</v>
      </c>
      <c r="AI2193" s="2" t="s">
        <v>36</v>
      </c>
      <c r="AJ2193" s="2" t="s">
        <v>27</v>
      </c>
      <c r="AK2193" s="2" t="s">
        <v>3644</v>
      </c>
      <c r="AL2193" s="16" t="str">
        <f>IF(HOUR(Table2[[#This Row],[Order Time]])&lt;12,"Morning",IF(HOUR(Table2[[#This Row],[Order Time]])&lt;17,"Afternoon",IF(HOUR(Table2[[#This Row],[Order Time]])&lt;21,"Evening","Night")))</f>
        <v>Morning</v>
      </c>
      <c r="AM2193" s="16" t="s">
        <v>29</v>
      </c>
    </row>
    <row r="2194" spans="1:39" x14ac:dyDescent="0.25">
      <c r="A2194" s="13" t="s">
        <v>4071</v>
      </c>
      <c r="B2194" s="4">
        <v>45637</v>
      </c>
      <c r="C2194" s="2">
        <f>YEAR(Table2[[#This Row],[Invoice Date]])</f>
        <v>2024</v>
      </c>
      <c r="D2194" s="2" t="str">
        <f>TEXT(Table2[[#This Row],[Invoice Date]],"mmm")</f>
        <v>Dec</v>
      </c>
      <c r="E2194" s="2" t="str">
        <f>Table2[[#This Row],[Store_ID]]&amp;"-"&amp;Table2[[#This Row],[Year]]&amp;"-"&amp;Table2[[#This Row],[Month]]</f>
        <v>STR039-2024-Dec</v>
      </c>
      <c r="F2194" s="2" t="s">
        <v>2881</v>
      </c>
      <c r="G2194" s="2" t="str">
        <f>_xlfn.XLOOKUP(Table2[[#This Row],[Customer_ID]],Table3[Customer_ID],Table3[Customer Name],"Not Found")</f>
        <v>Harish Prasad</v>
      </c>
      <c r="H2194" s="2" t="str">
        <f>_xlfn.XLOOKUP(Table2[[#This Row],[Customer_ID]],Table3[Customer_ID],Table3[Gender],"Female")</f>
        <v>Male</v>
      </c>
      <c r="I2194" s="2" t="str">
        <f>_xlfn.XLOOKUP(Table2[[#This Row],[Customer_ID]],Table3[Customer_ID],Table3[City],"Missing Memebership")</f>
        <v>Warangal</v>
      </c>
      <c r="J2194" s="2" t="str">
        <f>_xlfn.XLOOKUP(Table2[[#This Row],[Customer_ID]],Table3[Customer_ID],Table3[State],"Karnataka")</f>
        <v>Telangana</v>
      </c>
      <c r="K2194" s="2" t="str">
        <f>_xlfn.XLOOKUP(Table2[[#This Row],[Customer_ID]],Table3[Customer_ID],Table3[Membership],"Regular")</f>
        <v>Regular</v>
      </c>
      <c r="L2194" s="2" t="s">
        <v>2268</v>
      </c>
      <c r="M2194" s="2" t="str">
        <f>_xlfn.XLOOKUP(Table2[[#This Row],[Product_ID]],Table4[Product_ID],Table4[Product_Name],"Not Found")</f>
        <v>Pepe Jeans Leather Wallet Charcoal</v>
      </c>
      <c r="N2194" s="2" t="str">
        <f>_xlfn.XLOOKUP(Table2[[#This Row],[Product_ID]],Table4[Product_ID],Table4[Category],"Not Found")</f>
        <v>Wallets</v>
      </c>
      <c r="O2194" s="2" t="str">
        <f>_xlfn.XLOOKUP(Table2[[#This Row],[Product_ID]],Table4[Product_ID],Table4[Subcategory],"Not Found")</f>
        <v>Leather Wallet</v>
      </c>
      <c r="P2194" s="2" t="str">
        <f>_xlfn.XLOOKUP(Table2[[#This Row],[Product_ID]],Table4[Product_ID],Table4[Brand],"Missing Brand")</f>
        <v>Pepe Jeans</v>
      </c>
      <c r="Q2194" s="2" t="s">
        <v>825</v>
      </c>
      <c r="R2194" s="2" t="str">
        <f>_xlfn.XLOOKUP(Table2[[#This Row],[Store_ID]],Table6[Store_ID],Table6[Store Name],"Not Found")</f>
        <v>TrendMart Bengaluru High Street</v>
      </c>
      <c r="S2194" s="2">
        <f>_xlfn.XLOOKUP(Table2[[#This Row],[Store_ID]],Table6[Store_ID],Table6[Monthly Target],"Missing Target")</f>
        <v>1500000</v>
      </c>
      <c r="T2194" s="2" t="str">
        <f>_xlfn.XLOOKUP(Table2[[#This Row],[Store_ID]],Table6[Store_ID],Table6[Region],"Not Found")</f>
        <v>South Zone 2</v>
      </c>
      <c r="U2194" s="2" t="s">
        <v>55</v>
      </c>
      <c r="V2194" s="2" t="str">
        <f>_xlfn.XLOOKUP(Table2[[#This Row],[Employee_ID]],Table5[Employee_ID],Table5[Employee Name],"Not Found")</f>
        <v>Padma Gounder</v>
      </c>
      <c r="W2194" s="2">
        <v>1</v>
      </c>
      <c r="X2194" s="2">
        <v>821.22</v>
      </c>
      <c r="Y2194" s="2">
        <v>0</v>
      </c>
      <c r="Z2194" s="2">
        <v>0</v>
      </c>
      <c r="AA2194" s="2">
        <v>5</v>
      </c>
      <c r="AB2194" s="2">
        <v>41.06</v>
      </c>
      <c r="AC2194" s="2">
        <v>862.28</v>
      </c>
      <c r="AD2194" s="2">
        <v>545.54999999999995</v>
      </c>
      <c r="AE2194" s="2">
        <f t="shared" si="73"/>
        <v>275.67</v>
      </c>
      <c r="AF2194" s="2" t="s">
        <v>69</v>
      </c>
      <c r="AG2194" s="42">
        <f>IFERROR(Table2[[#This Row],[Profit]]/Table2[[#This Row],[Sales Amount]],0)</f>
        <v>0.31969893770005103</v>
      </c>
      <c r="AH2194" s="2" t="str">
        <f>TRIM(Table2[[#This Row],[Payment Modee]])</f>
        <v>Cash</v>
      </c>
      <c r="AI2194" s="2" t="s">
        <v>26</v>
      </c>
      <c r="AJ2194" s="2" t="s">
        <v>27</v>
      </c>
      <c r="AK2194" s="2" t="s">
        <v>2164</v>
      </c>
      <c r="AL2194" s="16" t="str">
        <f>IF(HOUR(Table2[[#This Row],[Order Time]])&lt;12,"Morning",IF(HOUR(Table2[[#This Row],[Order Time]])&lt;17,"Afternoon",IF(HOUR(Table2[[#This Row],[Order Time]])&lt;21,"Evening","Night")))</f>
        <v>Morning</v>
      </c>
      <c r="AM2194" s="16" t="s">
        <v>29</v>
      </c>
    </row>
    <row r="2195" spans="1:39" x14ac:dyDescent="0.25">
      <c r="A2195" s="13" t="s">
        <v>4072</v>
      </c>
      <c r="B2195" s="4">
        <v>45445</v>
      </c>
      <c r="C2195" s="2">
        <f>YEAR(Table2[[#This Row],[Invoice Date]])</f>
        <v>2024</v>
      </c>
      <c r="D2195" s="2" t="str">
        <f>TEXT(Table2[[#This Row],[Invoice Date]],"mmm")</f>
        <v>Jun</v>
      </c>
      <c r="E2195" s="2" t="str">
        <f>Table2[[#This Row],[Store_ID]]&amp;"-"&amp;Table2[[#This Row],[Year]]&amp;"-"&amp;Table2[[#This Row],[Month]]</f>
        <v>STR099-2024-Jun</v>
      </c>
      <c r="F2195" s="2" t="s">
        <v>2847</v>
      </c>
      <c r="G2195" s="2" t="str">
        <f>_xlfn.XLOOKUP(Table2[[#This Row],[Customer_ID]],Table3[Customer_ID],Table3[Customer Name],"Not Found")</f>
        <v>Jaya Gopalakrishnan</v>
      </c>
      <c r="H2195" s="2" t="str">
        <f>_xlfn.XLOOKUP(Table2[[#This Row],[Customer_ID]],Table3[Customer_ID],Table3[Gender],"Female")</f>
        <v>Female</v>
      </c>
      <c r="I2195" s="2" t="str">
        <f>_xlfn.XLOOKUP(Table2[[#This Row],[Customer_ID]],Table3[Customer_ID],Table3[City],"Missing Memebership")</f>
        <v>Tiruchirappalli</v>
      </c>
      <c r="J2195" s="2" t="str">
        <f>_xlfn.XLOOKUP(Table2[[#This Row],[Customer_ID]],Table3[Customer_ID],Table3[State],"Karnataka")</f>
        <v>Tamil Nadu</v>
      </c>
      <c r="K2195" s="2" t="str">
        <f>_xlfn.XLOOKUP(Table2[[#This Row],[Customer_ID]],Table3[Customer_ID],Table3[Membership],"Regular")</f>
        <v>Gold</v>
      </c>
      <c r="L2195" s="2" t="s">
        <v>2171</v>
      </c>
      <c r="M2195" s="2" t="str">
        <f>_xlfn.XLOOKUP(Table2[[#This Row],[Product_ID]],Table4[Product_ID],Table4[Product_Name],"Not Found")</f>
        <v>Indian Terrain Graphic Tee Purple</v>
      </c>
      <c r="N2195" s="2" t="str">
        <f>_xlfn.XLOOKUP(Table2[[#This Row],[Product_ID]],Table4[Product_ID],Table4[Category],"Not Found")</f>
        <v>Men T-Shirts</v>
      </c>
      <c r="O2195" s="2" t="str">
        <f>_xlfn.XLOOKUP(Table2[[#This Row],[Product_ID]],Table4[Product_ID],Table4[Subcategory],"Not Found")</f>
        <v>Graphic Tee</v>
      </c>
      <c r="P2195" s="2" t="str">
        <f>_xlfn.XLOOKUP(Table2[[#This Row],[Product_ID]],Table4[Product_ID],Table4[Brand],"Missing Brand")</f>
        <v>Indian Terrain</v>
      </c>
      <c r="Q2195" s="2" t="s">
        <v>175</v>
      </c>
      <c r="R2195" s="2" t="str">
        <f>_xlfn.XLOOKUP(Table2[[#This Row],[Store_ID]],Table6[Store_ID],Table6[Store Name],"Not Found")</f>
        <v>TrendMart Khammam Standard</v>
      </c>
      <c r="S2195" s="2">
        <f>_xlfn.XLOOKUP(Table2[[#This Row],[Store_ID]],Table6[Store_ID],Table6[Monthly Target],"Missing Target")</f>
        <v>1500000</v>
      </c>
      <c r="T2195" s="2" t="str">
        <f>_xlfn.XLOOKUP(Table2[[#This Row],[Store_ID]],Table6[Store_ID],Table6[Region],"Not Found")</f>
        <v>South Zone 2</v>
      </c>
      <c r="U2195" s="2" t="s">
        <v>283</v>
      </c>
      <c r="V2195" s="2" t="str">
        <f>_xlfn.XLOOKUP(Table2[[#This Row],[Employee_ID]],Table5[Employee_ID],Table5[Employee Name],"Not Found")</f>
        <v>Priya Balasubramaniam</v>
      </c>
      <c r="W2195" s="2">
        <v>2</v>
      </c>
      <c r="X2195" s="2">
        <v>705.06</v>
      </c>
      <c r="Y2195" s="2">
        <v>0</v>
      </c>
      <c r="Z2195" s="2">
        <v>0</v>
      </c>
      <c r="AA2195" s="2">
        <v>5</v>
      </c>
      <c r="AB2195" s="2">
        <v>70.510000000000005</v>
      </c>
      <c r="AC2195" s="2">
        <v>1480.63</v>
      </c>
      <c r="AD2195" s="2">
        <v>746.54</v>
      </c>
      <c r="AE2195" s="2">
        <f t="shared" si="73"/>
        <v>663.58000000000015</v>
      </c>
      <c r="AF2195" s="2" t="s">
        <v>119</v>
      </c>
      <c r="AG2195" s="42">
        <f>IFERROR(Table2[[#This Row],[Profit]]/Table2[[#This Row],[Sales Amount]],0)</f>
        <v>0.4481740880571109</v>
      </c>
      <c r="AH2195" s="2" t="str">
        <f>TRIM(Table2[[#This Row],[Payment Modee]])</f>
        <v>Net Banking</v>
      </c>
      <c r="AI2195" s="2" t="s">
        <v>36</v>
      </c>
      <c r="AJ2195" s="2" t="s">
        <v>27</v>
      </c>
      <c r="AK2195" s="2" t="s">
        <v>3937</v>
      </c>
      <c r="AL2195" s="16" t="str">
        <f>IF(HOUR(Table2[[#This Row],[Order Time]])&lt;12,"Morning",IF(HOUR(Table2[[#This Row],[Order Time]])&lt;17,"Afternoon",IF(HOUR(Table2[[#This Row],[Order Time]])&lt;21,"Evening","Night")))</f>
        <v>Evening</v>
      </c>
      <c r="AM2195" s="16" t="s">
        <v>38</v>
      </c>
    </row>
    <row r="2196" spans="1:39" x14ac:dyDescent="0.25">
      <c r="A2196" s="13" t="s">
        <v>4073</v>
      </c>
      <c r="B2196" s="4">
        <v>45587</v>
      </c>
      <c r="C2196" s="2">
        <f>YEAR(Table2[[#This Row],[Invoice Date]])</f>
        <v>2024</v>
      </c>
      <c r="D2196" s="2" t="str">
        <f>TEXT(Table2[[#This Row],[Invoice Date]],"mmm")</f>
        <v>Oct</v>
      </c>
      <c r="E2196" s="2" t="str">
        <f>Table2[[#This Row],[Store_ID]]&amp;"-"&amp;Table2[[#This Row],[Year]]&amp;"-"&amp;Table2[[#This Row],[Month]]</f>
        <v>STR037-2024-Oct</v>
      </c>
      <c r="F2196" s="2" t="s">
        <v>2682</v>
      </c>
      <c r="G2196" s="2" t="str">
        <f>_xlfn.XLOOKUP(Table2[[#This Row],[Customer_ID]],Table3[Customer_ID],Table3[Customer Name],"Not Found")</f>
        <v>Sanjay Gopalakrishnan</v>
      </c>
      <c r="H2196" s="2" t="str">
        <f>_xlfn.XLOOKUP(Table2[[#This Row],[Customer_ID]],Table3[Customer_ID],Table3[Gender],"Female")</f>
        <v>Male</v>
      </c>
      <c r="I2196" s="2" t="str">
        <f>_xlfn.XLOOKUP(Table2[[#This Row],[Customer_ID]],Table3[Customer_ID],Table3[City],"Missing Memebership")</f>
        <v>Guntur</v>
      </c>
      <c r="J2196" s="2" t="str">
        <f>_xlfn.XLOOKUP(Table2[[#This Row],[Customer_ID]],Table3[Customer_ID],Table3[State],"Karnataka")</f>
        <v>Andhra Pradesh</v>
      </c>
      <c r="K2196" s="2" t="str">
        <f>_xlfn.XLOOKUP(Table2[[#This Row],[Customer_ID]],Table3[Customer_ID],Table3[Membership],"Regular")</f>
        <v>Regular</v>
      </c>
      <c r="L2196" s="2" t="s">
        <v>106</v>
      </c>
      <c r="M2196" s="2" t="str">
        <f>_xlfn.XLOOKUP(Table2[[#This Row],[Product_ID]],Table4[Product_ID],Table4[Product_Name],"Not Found")</f>
        <v>Tanishq Maxi Dress Wine</v>
      </c>
      <c r="N2196" s="2" t="str">
        <f>_xlfn.XLOOKUP(Table2[[#This Row],[Product_ID]],Table4[Product_ID],Table4[Category],"Not Found")</f>
        <v>Women Dresses</v>
      </c>
      <c r="O2196" s="2" t="str">
        <f>_xlfn.XLOOKUP(Table2[[#This Row],[Product_ID]],Table4[Product_ID],Table4[Subcategory],"Not Found")</f>
        <v>Maxi Dress</v>
      </c>
      <c r="P2196" s="2" t="str">
        <f>_xlfn.XLOOKUP(Table2[[#This Row],[Product_ID]],Table4[Product_ID],Table4[Brand],"Missing Brand")</f>
        <v>Tanishq</v>
      </c>
      <c r="Q2196" s="2" t="s">
        <v>23</v>
      </c>
      <c r="R2196" s="2" t="str">
        <f>_xlfn.XLOOKUP(Table2[[#This Row],[Store_ID]],Table6[Store_ID],Table6[Store Name],"Not Found")</f>
        <v>TrendMart Vijayawada High Street</v>
      </c>
      <c r="S2196" s="2">
        <f>_xlfn.XLOOKUP(Table2[[#This Row],[Store_ID]],Table6[Store_ID],Table6[Monthly Target],"Missing Target")</f>
        <v>1000000</v>
      </c>
      <c r="T2196" s="2" t="str">
        <f>_xlfn.XLOOKUP(Table2[[#This Row],[Store_ID]],Table6[Store_ID],Table6[Region],"Not Found")</f>
        <v>South Zone 3</v>
      </c>
      <c r="U2196" s="2" t="s">
        <v>263</v>
      </c>
      <c r="V2196" s="2" t="str">
        <f>_xlfn.XLOOKUP(Table2[[#This Row],[Employee_ID]],Table5[Employee_ID],Table5[Employee Name],"Not Found")</f>
        <v>Sathish Sundaram</v>
      </c>
      <c r="W2196" s="2">
        <v>1</v>
      </c>
      <c r="X2196" s="2">
        <v>1829.49</v>
      </c>
      <c r="Y2196" s="2">
        <v>30</v>
      </c>
      <c r="Z2196" s="2">
        <v>548.85</v>
      </c>
      <c r="AA2196" s="2">
        <v>12</v>
      </c>
      <c r="AB2196" s="2">
        <v>153.68</v>
      </c>
      <c r="AC2196" s="2">
        <v>1434.32</v>
      </c>
      <c r="AD2196" s="2">
        <v>1407.33</v>
      </c>
      <c r="AE2196" s="2">
        <f t="shared" si="73"/>
        <v>-126.69</v>
      </c>
      <c r="AF2196" s="2" t="s">
        <v>69</v>
      </c>
      <c r="AG2196" s="42">
        <f>IFERROR(Table2[[#This Row],[Profit]]/Table2[[#This Row],[Sales Amount]],0)</f>
        <v>-8.8327569858887844E-2</v>
      </c>
      <c r="AH2196" s="2" t="str">
        <f>TRIM(Table2[[#This Row],[Payment Modee]])</f>
        <v>Cash</v>
      </c>
      <c r="AI2196" s="2" t="s">
        <v>26</v>
      </c>
      <c r="AJ2196" s="2" t="s">
        <v>27</v>
      </c>
      <c r="AK2196" s="2" t="s">
        <v>2607</v>
      </c>
      <c r="AL2196" s="16" t="str">
        <f>IF(HOUR(Table2[[#This Row],[Order Time]])&lt;12,"Morning",IF(HOUR(Table2[[#This Row],[Order Time]])&lt;17,"Afternoon",IF(HOUR(Table2[[#This Row],[Order Time]])&lt;21,"Evening","Night")))</f>
        <v>Night</v>
      </c>
      <c r="AM2196" s="16" t="s">
        <v>29</v>
      </c>
    </row>
    <row r="2197" spans="1:39" x14ac:dyDescent="0.25">
      <c r="A2197" s="13" t="s">
        <v>4074</v>
      </c>
      <c r="B2197" s="4">
        <v>45698</v>
      </c>
      <c r="C2197" s="2">
        <f>YEAR(Table2[[#This Row],[Invoice Date]])</f>
        <v>2025</v>
      </c>
      <c r="D2197" s="2" t="str">
        <f>TEXT(Table2[[#This Row],[Invoice Date]],"mmm")</f>
        <v>Feb</v>
      </c>
      <c r="E2197" s="2" t="str">
        <f>Table2[[#This Row],[Store_ID]]&amp;"-"&amp;Table2[[#This Row],[Year]]&amp;"-"&amp;Table2[[#This Row],[Month]]</f>
        <v>STR042-2025-Feb</v>
      </c>
      <c r="F2197" s="2" t="s">
        <v>1039</v>
      </c>
      <c r="G2197" s="2" t="str">
        <f>_xlfn.XLOOKUP(Table2[[#This Row],[Customer_ID]],Table3[Customer_ID],Table3[Customer Name],"Not Found")</f>
        <v>Deepthi Gopalakrishnan</v>
      </c>
      <c r="H2197" s="2" t="str">
        <f>_xlfn.XLOOKUP(Table2[[#This Row],[Customer_ID]],Table3[Customer_ID],Table3[Gender],"Female")</f>
        <v>Female</v>
      </c>
      <c r="I2197" s="2" t="str">
        <f>_xlfn.XLOOKUP(Table2[[#This Row],[Customer_ID]],Table3[Customer_ID],Table3[City],"Missing Memebership")</f>
        <v>Vellore</v>
      </c>
      <c r="J2197" s="2" t="str">
        <f>_xlfn.XLOOKUP(Table2[[#This Row],[Customer_ID]],Table3[Customer_ID],Table3[State],"Karnataka")</f>
        <v>Tamil Nadu</v>
      </c>
      <c r="K2197" s="2" t="str">
        <f>_xlfn.XLOOKUP(Table2[[#This Row],[Customer_ID]],Table3[Customer_ID],Table3[Membership],"Regular")</f>
        <v>Gold</v>
      </c>
      <c r="L2197" s="2" t="s">
        <v>1863</v>
      </c>
      <c r="M2197" s="2" t="str">
        <f>_xlfn.XLOOKUP(Table2[[#This Row],[Product_ID]],Table4[Product_ID],Table4[Product_Name],"Not Found")</f>
        <v>Spykar Straight Fit White</v>
      </c>
      <c r="N2197" s="2" t="str">
        <f>_xlfn.XLOOKUP(Table2[[#This Row],[Product_ID]],Table4[Product_ID],Table4[Category],"Not Found")</f>
        <v>Women Jeans</v>
      </c>
      <c r="O2197" s="2" t="str">
        <f>_xlfn.XLOOKUP(Table2[[#This Row],[Product_ID]],Table4[Product_ID],Table4[Subcategory],"Not Found")</f>
        <v>Straight Fit</v>
      </c>
      <c r="P2197" s="2" t="str">
        <f>_xlfn.XLOOKUP(Table2[[#This Row],[Product_ID]],Table4[Product_ID],Table4[Brand],"Missing Brand")</f>
        <v>Spykar</v>
      </c>
      <c r="Q2197" s="2" t="s">
        <v>1218</v>
      </c>
      <c r="R2197" s="2" t="str">
        <f>_xlfn.XLOOKUP(Table2[[#This Row],[Store_ID]],Table6[Store_ID],Table6[Store Name],"Not Found")</f>
        <v>TrendMart Thrissur Standard</v>
      </c>
      <c r="S2197" s="2">
        <f>_xlfn.XLOOKUP(Table2[[#This Row],[Store_ID]],Table6[Store_ID],Table6[Monthly Target],"Missing Target")</f>
        <v>800000</v>
      </c>
      <c r="T2197" s="2" t="str">
        <f>_xlfn.XLOOKUP(Table2[[#This Row],[Store_ID]],Table6[Store_ID],Table6[Region],"Not Found")</f>
        <v>South Zone 1</v>
      </c>
      <c r="U2197" s="2" t="s">
        <v>55</v>
      </c>
      <c r="V2197" s="2" t="str">
        <f>_xlfn.XLOOKUP(Table2[[#This Row],[Employee_ID]],Table5[Employee_ID],Table5[Employee Name],"Not Found")</f>
        <v>Padma Gounder</v>
      </c>
      <c r="W2197" s="2">
        <v>2</v>
      </c>
      <c r="X2197" s="2">
        <v>984.21</v>
      </c>
      <c r="Y2197" s="2">
        <v>20</v>
      </c>
      <c r="Z2197" s="2">
        <v>393.68</v>
      </c>
      <c r="AA2197" s="2">
        <v>5</v>
      </c>
      <c r="AB2197" s="2">
        <v>78.739999999999995</v>
      </c>
      <c r="AC2197" s="2">
        <v>1653.48</v>
      </c>
      <c r="AD2197" s="2">
        <v>1444.8</v>
      </c>
      <c r="AE2197" s="2">
        <f t="shared" si="73"/>
        <v>129.94000000000005</v>
      </c>
      <c r="AF2197" s="2" t="s">
        <v>69</v>
      </c>
      <c r="AG2197" s="42">
        <f>IFERROR(Table2[[#This Row],[Profit]]/Table2[[#This Row],[Sales Amount]],0)</f>
        <v>7.8585770617122713E-2</v>
      </c>
      <c r="AH2197" s="2" t="str">
        <f>TRIM(Table2[[#This Row],[Payment Modee]])</f>
        <v>Cash</v>
      </c>
      <c r="AI2197" s="2" t="s">
        <v>26</v>
      </c>
      <c r="AJ2197" s="2" t="s">
        <v>27</v>
      </c>
      <c r="AK2197" s="2" t="s">
        <v>857</v>
      </c>
      <c r="AL2197" s="16" t="str">
        <f>IF(HOUR(Table2[[#This Row],[Order Time]])&lt;12,"Morning",IF(HOUR(Table2[[#This Row],[Order Time]])&lt;17,"Afternoon",IF(HOUR(Table2[[#This Row],[Order Time]])&lt;21,"Evening","Night")))</f>
        <v>Afternoon</v>
      </c>
      <c r="AM2197" s="16" t="s">
        <v>29</v>
      </c>
    </row>
    <row r="2198" spans="1:39" x14ac:dyDescent="0.25">
      <c r="A2198" s="13" t="s">
        <v>4075</v>
      </c>
      <c r="B2198" s="4">
        <v>45632</v>
      </c>
      <c r="C2198" s="2">
        <f>YEAR(Table2[[#This Row],[Invoice Date]])</f>
        <v>2024</v>
      </c>
      <c r="D2198" s="2" t="str">
        <f>TEXT(Table2[[#This Row],[Invoice Date]],"mmm")</f>
        <v>Dec</v>
      </c>
      <c r="E2198" s="2" t="str">
        <f>Table2[[#This Row],[Store_ID]]&amp;"-"&amp;Table2[[#This Row],[Year]]&amp;"-"&amp;Table2[[#This Row],[Month]]</f>
        <v>STR022-2024-Dec</v>
      </c>
      <c r="F2198" s="2" t="s">
        <v>1850</v>
      </c>
      <c r="G2198" s="2" t="str">
        <f>_xlfn.XLOOKUP(Table2[[#This Row],[Customer_ID]],Table3[Customer_ID],Table3[Customer Name],"Not Found")</f>
        <v>Anitha Bhat</v>
      </c>
      <c r="H2198" s="2" t="str">
        <f>_xlfn.XLOOKUP(Table2[[#This Row],[Customer_ID]],Table3[Customer_ID],Table3[Gender],"Female")</f>
        <v>Female</v>
      </c>
      <c r="I2198" s="2" t="str">
        <f>_xlfn.XLOOKUP(Table2[[#This Row],[Customer_ID]],Table3[Customer_ID],Table3[City],"Missing Memebership")</f>
        <v>Salem</v>
      </c>
      <c r="J2198" s="2" t="str">
        <f>_xlfn.XLOOKUP(Table2[[#This Row],[Customer_ID]],Table3[Customer_ID],Table3[State],"Karnataka")</f>
        <v>Tamil Nadu</v>
      </c>
      <c r="K2198" s="2" t="str">
        <f>_xlfn.XLOOKUP(Table2[[#This Row],[Customer_ID]],Table3[Customer_ID],Table3[Membership],"Regular")</f>
        <v>Silver</v>
      </c>
      <c r="L2198" s="2" t="s">
        <v>128</v>
      </c>
      <c r="M2198" s="2" t="str">
        <f>_xlfn.XLOOKUP(Table2[[#This Row],[Product_ID]],Table4[Product_ID],Table4[Product_Name],"Not Found")</f>
        <v>Tanishq A-Line Dress Green</v>
      </c>
      <c r="N2198" s="2" t="str">
        <f>_xlfn.XLOOKUP(Table2[[#This Row],[Product_ID]],Table4[Product_ID],Table4[Category],"Not Found")</f>
        <v>Women Dresses</v>
      </c>
      <c r="O2198" s="2" t="str">
        <f>_xlfn.XLOOKUP(Table2[[#This Row],[Product_ID]],Table4[Product_ID],Table4[Subcategory],"Not Found")</f>
        <v>A-Line Dress</v>
      </c>
      <c r="P2198" s="2" t="str">
        <f>_xlfn.XLOOKUP(Table2[[#This Row],[Product_ID]],Table4[Product_ID],Table4[Brand],"Missing Brand")</f>
        <v>Tanishq</v>
      </c>
      <c r="Q2198" s="2" t="s">
        <v>592</v>
      </c>
      <c r="R2198" s="2" t="str">
        <f>_xlfn.XLOOKUP(Table2[[#This Row],[Store_ID]],Table6[Store_ID],Table6[Store Name],"Not Found")</f>
        <v>TrendMart Shivamogga Outlet</v>
      </c>
      <c r="S2198" s="2">
        <f>_xlfn.XLOOKUP(Table2[[#This Row],[Store_ID]],Table6[Store_ID],Table6[Monthly Target],"Missing Target")</f>
        <v>800000</v>
      </c>
      <c r="T2198" s="2" t="str">
        <f>_xlfn.XLOOKUP(Table2[[#This Row],[Store_ID]],Table6[Store_ID],Table6[Region],"Not Found")</f>
        <v>South Zone 2</v>
      </c>
      <c r="U2198" s="2" t="s">
        <v>321</v>
      </c>
      <c r="V2198" s="2" t="str">
        <f>_xlfn.XLOOKUP(Table2[[#This Row],[Employee_ID]],Table5[Employee_ID],Table5[Employee Name],"Not Found")</f>
        <v>Sunita Ramachandran</v>
      </c>
      <c r="W2198" s="2">
        <v>2</v>
      </c>
      <c r="X2198" s="2">
        <v>1305.75</v>
      </c>
      <c r="Y2198" s="2">
        <v>25</v>
      </c>
      <c r="Z2198" s="2">
        <v>652.88</v>
      </c>
      <c r="AA2198" s="2">
        <v>12</v>
      </c>
      <c r="AB2198" s="2">
        <v>235.03</v>
      </c>
      <c r="AC2198" s="2">
        <v>2193.65</v>
      </c>
      <c r="AD2198" s="2">
        <v>1730.96</v>
      </c>
      <c r="AE2198" s="2">
        <f t="shared" si="73"/>
        <v>227.66000000000005</v>
      </c>
      <c r="AF2198" s="2" t="s">
        <v>69</v>
      </c>
      <c r="AG2198" s="42">
        <f>IFERROR(Table2[[#This Row],[Profit]]/Table2[[#This Row],[Sales Amount]],0)</f>
        <v>0.10378136895129125</v>
      </c>
      <c r="AH2198" s="2" t="str">
        <f>TRIM(Table2[[#This Row],[Payment Modee]])</f>
        <v>Cash</v>
      </c>
      <c r="AI2198" s="2" t="s">
        <v>36</v>
      </c>
      <c r="AJ2198" s="2" t="s">
        <v>27</v>
      </c>
      <c r="AK2198" s="2" t="s">
        <v>626</v>
      </c>
      <c r="AL2198" s="16" t="str">
        <f>IF(HOUR(Table2[[#This Row],[Order Time]])&lt;12,"Morning",IF(HOUR(Table2[[#This Row],[Order Time]])&lt;17,"Afternoon",IF(HOUR(Table2[[#This Row],[Order Time]])&lt;21,"Evening","Night")))</f>
        <v>Night</v>
      </c>
      <c r="AM2198" s="16" t="s">
        <v>29</v>
      </c>
    </row>
    <row r="2199" spans="1:39" x14ac:dyDescent="0.25">
      <c r="A2199" s="13" t="s">
        <v>4076</v>
      </c>
      <c r="B2199" s="4">
        <v>45618</v>
      </c>
      <c r="C2199" s="2">
        <f>YEAR(Table2[[#This Row],[Invoice Date]])</f>
        <v>2024</v>
      </c>
      <c r="D2199" s="2" t="str">
        <f>TEXT(Table2[[#This Row],[Invoice Date]],"mmm")</f>
        <v>Nov</v>
      </c>
      <c r="E2199" s="2" t="str">
        <f>Table2[[#This Row],[Store_ID]]&amp;"-"&amp;Table2[[#This Row],[Year]]&amp;"-"&amp;Table2[[#This Row],[Month]]</f>
        <v>STR027-2024-Nov</v>
      </c>
      <c r="F2199" s="2" t="s">
        <v>458</v>
      </c>
      <c r="G2199" s="2" t="str">
        <f>_xlfn.XLOOKUP(Table2[[#This Row],[Customer_ID]],Table3[Customer_ID],Table3[Customer Name],"Not Found")</f>
        <v>Chitra Pillai</v>
      </c>
      <c r="H2199" s="2" t="str">
        <f>_xlfn.XLOOKUP(Table2[[#This Row],[Customer_ID]],Table3[Customer_ID],Table3[Gender],"Female")</f>
        <v>Female</v>
      </c>
      <c r="I2199" s="2" t="str">
        <f>_xlfn.XLOOKUP(Table2[[#This Row],[Customer_ID]],Table3[Customer_ID],Table3[City],"Missing Memebership")</f>
        <v>Madurai</v>
      </c>
      <c r="J2199" s="2" t="str">
        <f>_xlfn.XLOOKUP(Table2[[#This Row],[Customer_ID]],Table3[Customer_ID],Table3[State],"Karnataka")</f>
        <v>Tamil Nadu</v>
      </c>
      <c r="K2199" s="2" t="str">
        <f>_xlfn.XLOOKUP(Table2[[#This Row],[Customer_ID]],Table3[Customer_ID],Table3[Membership],"Regular")</f>
        <v>Regular</v>
      </c>
      <c r="L2199" s="2" t="s">
        <v>1794</v>
      </c>
      <c r="M2199" s="2" t="str">
        <f>_xlfn.XLOOKUP(Table2[[#This Row],[Product_ID]],Table4[Product_ID],Table4[Product_Name],"Not Found")</f>
        <v>US Polo Assn Casual Belt Charcoal</v>
      </c>
      <c r="N2199" s="2" t="str">
        <f>_xlfn.XLOOKUP(Table2[[#This Row],[Product_ID]],Table4[Product_ID],Table4[Category],"Not Found")</f>
        <v>Belts</v>
      </c>
      <c r="O2199" s="2" t="str">
        <f>_xlfn.XLOOKUP(Table2[[#This Row],[Product_ID]],Table4[Product_ID],Table4[Subcategory],"Not Found")</f>
        <v>Casual Belt</v>
      </c>
      <c r="P2199" s="2" t="str">
        <f>_xlfn.XLOOKUP(Table2[[#This Row],[Product_ID]],Table4[Product_ID],Table4[Brand],"Missing Brand")</f>
        <v>US Polo Assn</v>
      </c>
      <c r="Q2199" s="2" t="s">
        <v>965</v>
      </c>
      <c r="R2199" s="2" t="str">
        <f>_xlfn.XLOOKUP(Table2[[#This Row],[Store_ID]],Table6[Store_ID],Table6[Store Name],"Not Found")</f>
        <v>TrendMart Hyderabad Standard</v>
      </c>
      <c r="S2199" s="2">
        <f>_xlfn.XLOOKUP(Table2[[#This Row],[Store_ID]],Table6[Store_ID],Table6[Monthly Target],"Missing Target")</f>
        <v>1500000</v>
      </c>
      <c r="T2199" s="2" t="str">
        <f>_xlfn.XLOOKUP(Table2[[#This Row],[Store_ID]],Table6[Store_ID],Table6[Region],"Not Found")</f>
        <v>South Zone 2</v>
      </c>
      <c r="U2199" s="2" t="s">
        <v>465</v>
      </c>
      <c r="V2199" s="2" t="str">
        <f>_xlfn.XLOOKUP(Table2[[#This Row],[Employee_ID]],Table5[Employee_ID],Table5[Employee Name],"Not Found")</f>
        <v>Vinod Hegde</v>
      </c>
      <c r="W2199" s="2">
        <v>1</v>
      </c>
      <c r="X2199" s="2">
        <v>966.98</v>
      </c>
      <c r="Y2199" s="2">
        <v>20</v>
      </c>
      <c r="Z2199" s="2">
        <v>193.4</v>
      </c>
      <c r="AA2199" s="2">
        <v>5</v>
      </c>
      <c r="AB2199" s="2">
        <v>38.68</v>
      </c>
      <c r="AC2199" s="2">
        <v>812.26</v>
      </c>
      <c r="AD2199" s="2">
        <v>761.07</v>
      </c>
      <c r="AE2199" s="2">
        <f t="shared" si="73"/>
        <v>12.509999999999941</v>
      </c>
      <c r="AF2199" s="2" t="s">
        <v>25</v>
      </c>
      <c r="AG2199" s="42">
        <f>IFERROR(Table2[[#This Row],[Profit]]/Table2[[#This Row],[Sales Amount]],0)</f>
        <v>1.5401472434934555E-2</v>
      </c>
      <c r="AH2199" s="2" t="str">
        <f>TRIM(Table2[[#This Row],[Payment Modee]])</f>
        <v>UPI</v>
      </c>
      <c r="AI2199" s="2" t="s">
        <v>26</v>
      </c>
      <c r="AJ2199" s="2" t="s">
        <v>27</v>
      </c>
      <c r="AK2199" s="2" t="s">
        <v>1812</v>
      </c>
      <c r="AL2199" s="16" t="str">
        <f>IF(HOUR(Table2[[#This Row],[Order Time]])&lt;12,"Morning",IF(HOUR(Table2[[#This Row],[Order Time]])&lt;17,"Afternoon",IF(HOUR(Table2[[#This Row],[Order Time]])&lt;21,"Evening","Night")))</f>
        <v>Afternoon</v>
      </c>
      <c r="AM2199" s="16" t="s">
        <v>29</v>
      </c>
    </row>
    <row r="2200" spans="1:39" x14ac:dyDescent="0.25">
      <c r="A2200" s="13" t="s">
        <v>4077</v>
      </c>
      <c r="B2200" s="4">
        <v>45398</v>
      </c>
      <c r="C2200" s="2">
        <f>YEAR(Table2[[#This Row],[Invoice Date]])</f>
        <v>2024</v>
      </c>
      <c r="D2200" s="2" t="str">
        <f>TEXT(Table2[[#This Row],[Invoice Date]],"mmm")</f>
        <v>Apr</v>
      </c>
      <c r="E2200" s="2" t="str">
        <f>Table2[[#This Row],[Store_ID]]&amp;"-"&amp;Table2[[#This Row],[Year]]&amp;"-"&amp;Table2[[#This Row],[Month]]</f>
        <v>STR057-2024-Apr</v>
      </c>
      <c r="F2200" s="2" t="s">
        <v>1355</v>
      </c>
      <c r="G2200" s="2" t="str">
        <f>_xlfn.XLOOKUP(Table2[[#This Row],[Customer_ID]],Table3[Customer_ID],Table3[Customer Name],"Not Found")</f>
        <v>Anusuya Mudaliar</v>
      </c>
      <c r="H2200" s="2" t="str">
        <f>_xlfn.XLOOKUP(Table2[[#This Row],[Customer_ID]],Table3[Customer_ID],Table3[Gender],"Female")</f>
        <v>Female</v>
      </c>
      <c r="I2200" s="2" t="str">
        <f>_xlfn.XLOOKUP(Table2[[#This Row],[Customer_ID]],Table3[Customer_ID],Table3[City],"Missing Memebership")</f>
        <v>Kurnool</v>
      </c>
      <c r="J2200" s="2" t="str">
        <f>_xlfn.XLOOKUP(Table2[[#This Row],[Customer_ID]],Table3[Customer_ID],Table3[State],"Karnataka")</f>
        <v>Andhra Pradesh</v>
      </c>
      <c r="K2200" s="2" t="str">
        <f>_xlfn.XLOOKUP(Table2[[#This Row],[Customer_ID]],Table3[Customer_ID],Table3[Membership],"Regular")</f>
        <v>Silver</v>
      </c>
      <c r="L2200" s="2" t="s">
        <v>1929</v>
      </c>
      <c r="M2200" s="2" t="str">
        <f>_xlfn.XLOOKUP(Table2[[#This Row],[Product_ID]],Table4[Product_ID],Table4[Product_Name],"Not Found")</f>
        <v>Arrow Georgette Saree Charcoal</v>
      </c>
      <c r="N2200" s="2" t="str">
        <f>_xlfn.XLOOKUP(Table2[[#This Row],[Product_ID]],Table4[Product_ID],Table4[Category],"Not Found")</f>
        <v>Women Sarees</v>
      </c>
      <c r="O2200" s="2" t="str">
        <f>_xlfn.XLOOKUP(Table2[[#This Row],[Product_ID]],Table4[Product_ID],Table4[Subcategory],"Not Found")</f>
        <v>Georgette Saree</v>
      </c>
      <c r="P2200" s="2" t="str">
        <f>_xlfn.XLOOKUP(Table2[[#This Row],[Product_ID]],Table4[Product_ID],Table4[Brand],"Missing Brand")</f>
        <v>Arrow</v>
      </c>
      <c r="Q2200" s="2" t="s">
        <v>464</v>
      </c>
      <c r="R2200" s="2" t="str">
        <f>_xlfn.XLOOKUP(Table2[[#This Row],[Store_ID]],Table6[Store_ID],Table6[Store Name],"Not Found")</f>
        <v>TrendMart Vellore Standard</v>
      </c>
      <c r="S2200" s="2">
        <f>_xlfn.XLOOKUP(Table2[[#This Row],[Store_ID]],Table6[Store_ID],Table6[Monthly Target],"Missing Target")</f>
        <v>2500000</v>
      </c>
      <c r="T2200" s="2" t="str">
        <f>_xlfn.XLOOKUP(Table2[[#This Row],[Store_ID]],Table6[Store_ID],Table6[Region],"Not Found")</f>
        <v>South Zone 1</v>
      </c>
      <c r="U2200" s="2" t="s">
        <v>417</v>
      </c>
      <c r="V2200" s="2" t="str">
        <f>_xlfn.XLOOKUP(Table2[[#This Row],[Employee_ID]],Table5[Employee_ID],Table5[Employee Name],"Not Found")</f>
        <v>Arjun Krishnan</v>
      </c>
      <c r="W2200" s="2">
        <v>2</v>
      </c>
      <c r="X2200" s="2">
        <v>3059.66</v>
      </c>
      <c r="Y2200" s="2">
        <v>10</v>
      </c>
      <c r="Z2200" s="2">
        <v>611.92999999999995</v>
      </c>
      <c r="AA2200" s="2">
        <v>12</v>
      </c>
      <c r="AB2200" s="2">
        <v>660.89</v>
      </c>
      <c r="AC2200" s="2">
        <v>6168.28</v>
      </c>
      <c r="AD2200" s="2">
        <v>4157.84</v>
      </c>
      <c r="AE2200" s="2">
        <f t="shared" si="73"/>
        <v>1349.5499999999997</v>
      </c>
      <c r="AF2200" s="2" t="s">
        <v>136</v>
      </c>
      <c r="AG2200" s="42">
        <f>IFERROR(Table2[[#This Row],[Profit]]/Table2[[#This Row],[Sales Amount]],0)</f>
        <v>0.2187887060898662</v>
      </c>
      <c r="AH2200" s="2" t="str">
        <f>TRIM(Table2[[#This Row],[Payment Modee]])</f>
        <v>EMI</v>
      </c>
      <c r="AI2200" s="2" t="s">
        <v>36</v>
      </c>
      <c r="AJ2200" s="2" t="s">
        <v>27</v>
      </c>
      <c r="AK2200" s="2" t="s">
        <v>2409</v>
      </c>
      <c r="AL2200" s="16" t="str">
        <f>IF(HOUR(Table2[[#This Row],[Order Time]])&lt;12,"Morning",IF(HOUR(Table2[[#This Row],[Order Time]])&lt;17,"Afternoon",IF(HOUR(Table2[[#This Row],[Order Time]])&lt;21,"Evening","Night")))</f>
        <v>Afternoon</v>
      </c>
      <c r="AM2200" s="16" t="s">
        <v>29</v>
      </c>
    </row>
    <row r="2201" spans="1:39" x14ac:dyDescent="0.25">
      <c r="A2201" s="13" t="s">
        <v>4078</v>
      </c>
      <c r="B2201" s="4">
        <v>45509</v>
      </c>
      <c r="C2201" s="2">
        <f>YEAR(Table2[[#This Row],[Invoice Date]])</f>
        <v>2024</v>
      </c>
      <c r="D2201" s="2" t="str">
        <f>TEXT(Table2[[#This Row],[Invoice Date]],"mmm")</f>
        <v>Aug</v>
      </c>
      <c r="E2201" s="2" t="str">
        <f>Table2[[#This Row],[Store_ID]]&amp;"-"&amp;Table2[[#This Row],[Year]]&amp;"-"&amp;Table2[[#This Row],[Month]]</f>
        <v>STR111-2024-Aug</v>
      </c>
      <c r="F2201" s="2" t="s">
        <v>562</v>
      </c>
      <c r="G2201" s="2" t="str">
        <f>_xlfn.XLOOKUP(Table2[[#This Row],[Customer_ID]],Table3[Customer_ID],Table3[Customer Name],"Not Found")</f>
        <v>Kalpana Kamath</v>
      </c>
      <c r="H2201" s="2" t="str">
        <f>_xlfn.XLOOKUP(Table2[[#This Row],[Customer_ID]],Table3[Customer_ID],Table3[Gender],"Female")</f>
        <v>Female</v>
      </c>
      <c r="I2201" s="2" t="str">
        <f>_xlfn.XLOOKUP(Table2[[#This Row],[Customer_ID]],Table3[Customer_ID],Table3[City],"Missing Memebership")</f>
        <v>Tirupati</v>
      </c>
      <c r="J2201" s="2" t="str">
        <f>_xlfn.XLOOKUP(Table2[[#This Row],[Customer_ID]],Table3[Customer_ID],Table3[State],"Karnataka")</f>
        <v>Andhra Pradesh</v>
      </c>
      <c r="K2201" s="2" t="str">
        <f>_xlfn.XLOOKUP(Table2[[#This Row],[Customer_ID]],Table3[Customer_ID],Table3[Membership],"Regular")</f>
        <v>Silver</v>
      </c>
      <c r="L2201" s="2" t="s">
        <v>416</v>
      </c>
      <c r="M2201" s="2" t="str">
        <f>_xlfn.XLOOKUP(Table2[[#This Row],[Product_ID]],Table4[Product_ID],Table4[Product_Name],"Not Found")</f>
        <v>GRT Jewellers Sling Bag Olive</v>
      </c>
      <c r="N2201" s="2" t="str">
        <f>_xlfn.XLOOKUP(Table2[[#This Row],[Product_ID]],Table4[Product_ID],Table4[Category],"Not Found")</f>
        <v>Handbags</v>
      </c>
      <c r="O2201" s="2" t="str">
        <f>_xlfn.XLOOKUP(Table2[[#This Row],[Product_ID]],Table4[Product_ID],Table4[Subcategory],"Not Found")</f>
        <v>Sling Bag</v>
      </c>
      <c r="P2201" s="2" t="str">
        <f>_xlfn.XLOOKUP(Table2[[#This Row],[Product_ID]],Table4[Product_ID],Table4[Brand],"Missing Brand")</f>
        <v>GRT Jewellers</v>
      </c>
      <c r="Q2201" s="2" t="s">
        <v>180</v>
      </c>
      <c r="R2201" s="2" t="str">
        <f>_xlfn.XLOOKUP(Table2[[#This Row],[Store_ID]],Table6[Store_ID],Table6[Store Name],"Not Found")</f>
        <v>TrendMart Kurnool Outlet</v>
      </c>
      <c r="S2201" s="2">
        <f>_xlfn.XLOOKUP(Table2[[#This Row],[Store_ID]],Table6[Store_ID],Table6[Monthly Target],"Missing Target")</f>
        <v>2500000</v>
      </c>
      <c r="T2201" s="2" t="str">
        <f>_xlfn.XLOOKUP(Table2[[#This Row],[Store_ID]],Table6[Store_ID],Table6[Region],"Not Found")</f>
        <v>South Zone 3</v>
      </c>
      <c r="U2201" s="2" t="s">
        <v>49</v>
      </c>
      <c r="V2201" s="2" t="str">
        <f>_xlfn.XLOOKUP(Table2[[#This Row],[Employee_ID]],Table5[Employee_ID],Table5[Employee Name],"Not Found")</f>
        <v>Jyothi Prasad</v>
      </c>
      <c r="W2201" s="2">
        <v>3</v>
      </c>
      <c r="X2201" s="2">
        <v>3184.92</v>
      </c>
      <c r="Y2201" s="2">
        <v>0</v>
      </c>
      <c r="Z2201" s="2">
        <v>0</v>
      </c>
      <c r="AA2201" s="2">
        <v>12</v>
      </c>
      <c r="AB2201" s="2">
        <v>1146.57</v>
      </c>
      <c r="AC2201" s="2">
        <v>10701.33</v>
      </c>
      <c r="AD2201" s="2">
        <v>6102.03</v>
      </c>
      <c r="AE2201" s="2">
        <f t="shared" si="73"/>
        <v>3452.7300000000005</v>
      </c>
      <c r="AF2201" s="2" t="s">
        <v>56</v>
      </c>
      <c r="AG2201" s="42">
        <f>IFERROR(Table2[[#This Row],[Profit]]/Table2[[#This Row],[Sales Amount]],0)</f>
        <v>0.32264494226418589</v>
      </c>
      <c r="AH2201" s="2" t="str">
        <f>TRIM(Table2[[#This Row],[Payment Modee]])</f>
        <v>Credit Card</v>
      </c>
      <c r="AI2201" s="2" t="s">
        <v>36</v>
      </c>
      <c r="AJ2201" s="2" t="s">
        <v>27</v>
      </c>
      <c r="AK2201" s="2" t="s">
        <v>1107</v>
      </c>
      <c r="AL2201" s="16" t="str">
        <f>IF(HOUR(Table2[[#This Row],[Order Time]])&lt;12,"Morning",IF(HOUR(Table2[[#This Row],[Order Time]])&lt;17,"Afternoon",IF(HOUR(Table2[[#This Row],[Order Time]])&lt;21,"Evening","Night")))</f>
        <v>Evening</v>
      </c>
      <c r="AM2201" s="16" t="s">
        <v>29</v>
      </c>
    </row>
    <row r="2202" spans="1:39" x14ac:dyDescent="0.25">
      <c r="A2202" s="13" t="s">
        <v>4079</v>
      </c>
      <c r="B2202" s="4">
        <v>45617</v>
      </c>
      <c r="C2202" s="2">
        <f>YEAR(Table2[[#This Row],[Invoice Date]])</f>
        <v>2024</v>
      </c>
      <c r="D2202" s="2" t="str">
        <f>TEXT(Table2[[#This Row],[Invoice Date]],"mmm")</f>
        <v>Nov</v>
      </c>
      <c r="E2202" s="2" t="str">
        <f>Table2[[#This Row],[Store_ID]]&amp;"-"&amp;Table2[[#This Row],[Year]]&amp;"-"&amp;Table2[[#This Row],[Month]]</f>
        <v>STR112-2024-Nov</v>
      </c>
      <c r="F2202" s="2" t="s">
        <v>2927</v>
      </c>
      <c r="G2202" s="2" t="str">
        <f>_xlfn.XLOOKUP(Table2[[#This Row],[Customer_ID]],Table3[Customer_ID],Table3[Customer Name],"Not Found")</f>
        <v>Rani Nair</v>
      </c>
      <c r="H2202" s="2" t="str">
        <f>_xlfn.XLOOKUP(Table2[[#This Row],[Customer_ID]],Table3[Customer_ID],Table3[Gender],"Female")</f>
        <v>Female</v>
      </c>
      <c r="I2202" s="2" t="str">
        <f>_xlfn.XLOOKUP(Table2[[#This Row],[Customer_ID]],Table3[Customer_ID],Table3[City],"Missing Memebership")</f>
        <v>Thiruvananthapuram</v>
      </c>
      <c r="J2202" s="2" t="str">
        <f>_xlfn.XLOOKUP(Table2[[#This Row],[Customer_ID]],Table3[Customer_ID],Table3[State],"Karnataka")</f>
        <v>Kerala</v>
      </c>
      <c r="K2202" s="2" t="str">
        <f>_xlfn.XLOOKUP(Table2[[#This Row],[Customer_ID]],Table3[Customer_ID],Table3[Membership],"Regular")</f>
        <v>Gold</v>
      </c>
      <c r="L2202" s="2" t="s">
        <v>209</v>
      </c>
      <c r="M2202" s="2" t="str">
        <f>_xlfn.XLOOKUP(Table2[[#This Row],[Product_ID]],Table4[Product_ID],Table4[Product_Name],"Not Found")</f>
        <v>Nalli Silks Jeggings Wine</v>
      </c>
      <c r="N2202" s="2" t="str">
        <f>_xlfn.XLOOKUP(Table2[[#This Row],[Product_ID]],Table4[Product_ID],Table4[Category],"Not Found")</f>
        <v>Women Jeans</v>
      </c>
      <c r="O2202" s="2" t="str">
        <f>_xlfn.XLOOKUP(Table2[[#This Row],[Product_ID]],Table4[Product_ID],Table4[Subcategory],"Not Found")</f>
        <v>Jeggings</v>
      </c>
      <c r="P2202" s="2" t="str">
        <f>_xlfn.XLOOKUP(Table2[[#This Row],[Product_ID]],Table4[Product_ID],Table4[Brand],"Missing Brand")</f>
        <v>Nalli Silks</v>
      </c>
      <c r="Q2202" s="2" t="s">
        <v>202</v>
      </c>
      <c r="R2202" s="2" t="str">
        <f>_xlfn.XLOOKUP(Table2[[#This Row],[Store_ID]],Table6[Store_ID],Table6[Store Name],"Not Found")</f>
        <v>TrendMart Guntur Outlet</v>
      </c>
      <c r="S2202" s="2">
        <f>_xlfn.XLOOKUP(Table2[[#This Row],[Store_ID]],Table6[Store_ID],Table6[Monthly Target],"Missing Target")</f>
        <v>1500000</v>
      </c>
      <c r="T2202" s="2" t="str">
        <f>_xlfn.XLOOKUP(Table2[[#This Row],[Store_ID]],Table6[Store_ID],Table6[Region],"Not Found")</f>
        <v>South Zone 3</v>
      </c>
      <c r="U2202" s="2" t="s">
        <v>75</v>
      </c>
      <c r="V2202" s="2" t="str">
        <f>_xlfn.XLOOKUP(Table2[[#This Row],[Employee_ID]],Table5[Employee_ID],Table5[Employee Name],"Not Found")</f>
        <v>Chandran Krishnan</v>
      </c>
      <c r="W2202" s="2">
        <v>4</v>
      </c>
      <c r="X2202" s="2">
        <v>1074.31</v>
      </c>
      <c r="Y2202" s="2">
        <v>30</v>
      </c>
      <c r="Z2202" s="2">
        <v>1289.17</v>
      </c>
      <c r="AA2202" s="2">
        <v>12</v>
      </c>
      <c r="AB2202" s="2">
        <v>360.97</v>
      </c>
      <c r="AC2202" s="2">
        <v>3369.04</v>
      </c>
      <c r="AD2202" s="2">
        <v>3036</v>
      </c>
      <c r="AE2202" s="2">
        <f t="shared" si="73"/>
        <v>-27.930000000000064</v>
      </c>
      <c r="AF2202" s="2" t="s">
        <v>56</v>
      </c>
      <c r="AG2202" s="42">
        <f>IFERROR(Table2[[#This Row],[Profit]]/Table2[[#This Row],[Sales Amount]],0)</f>
        <v>-8.290195426590383E-3</v>
      </c>
      <c r="AH2202" s="2" t="str">
        <f>TRIM(Table2[[#This Row],[Payment Modee]])</f>
        <v>Credit Card</v>
      </c>
      <c r="AI2202" s="2" t="s">
        <v>26</v>
      </c>
      <c r="AJ2202" s="2" t="s">
        <v>27</v>
      </c>
      <c r="AK2202" s="2" t="s">
        <v>2651</v>
      </c>
      <c r="AL2202" s="16" t="str">
        <f>IF(HOUR(Table2[[#This Row],[Order Time]])&lt;12,"Morning",IF(HOUR(Table2[[#This Row],[Order Time]])&lt;17,"Afternoon",IF(HOUR(Table2[[#This Row],[Order Time]])&lt;21,"Evening","Night")))</f>
        <v>Evening</v>
      </c>
      <c r="AM2202" s="16" t="s">
        <v>29</v>
      </c>
    </row>
    <row r="2203" spans="1:39" x14ac:dyDescent="0.25">
      <c r="A2203" s="13" t="s">
        <v>4080</v>
      </c>
      <c r="B2203" s="4">
        <v>45611</v>
      </c>
      <c r="C2203" s="2">
        <f>YEAR(Table2[[#This Row],[Invoice Date]])</f>
        <v>2024</v>
      </c>
      <c r="D2203" s="2" t="str">
        <f>TEXT(Table2[[#This Row],[Invoice Date]],"mmm")</f>
        <v>Nov</v>
      </c>
      <c r="E2203" s="2" t="str">
        <f>Table2[[#This Row],[Store_ID]]&amp;"-"&amp;Table2[[#This Row],[Year]]&amp;"-"&amp;Table2[[#This Row],[Month]]</f>
        <v>STR112-2024-Nov</v>
      </c>
      <c r="F2203" s="2" t="s">
        <v>1564</v>
      </c>
      <c r="G2203" s="2" t="str">
        <f>_xlfn.XLOOKUP(Table2[[#This Row],[Customer_ID]],Table3[Customer_ID],Table3[Customer Name],"Not Found")</f>
        <v>Naveen Gowda</v>
      </c>
      <c r="H2203" s="2" t="str">
        <f>_xlfn.XLOOKUP(Table2[[#This Row],[Customer_ID]],Table3[Customer_ID],Table3[Gender],"Female")</f>
        <v>Male</v>
      </c>
      <c r="I2203" s="2" t="str">
        <f>_xlfn.XLOOKUP(Table2[[#This Row],[Customer_ID]],Table3[Customer_ID],Table3[City],"Missing Memebership")</f>
        <v>Visakhapatnam</v>
      </c>
      <c r="J2203" s="2" t="str">
        <f>_xlfn.XLOOKUP(Table2[[#This Row],[Customer_ID]],Table3[Customer_ID],Table3[State],"Karnataka")</f>
        <v>Andhra Pradesh</v>
      </c>
      <c r="K2203" s="2" t="str">
        <f>_xlfn.XLOOKUP(Table2[[#This Row],[Customer_ID]],Table3[Customer_ID],Table3[Membership],"Regular")</f>
        <v>Regular</v>
      </c>
      <c r="L2203" s="2" t="s">
        <v>964</v>
      </c>
      <c r="M2203" s="2" t="str">
        <f>_xlfn.XLOOKUP(Table2[[#This Row],[Product_ID]],Table4[Product_ID],Table4[Product_Name],"Not Found")</f>
        <v>W for Woman Cotton Saree Wine</v>
      </c>
      <c r="N2203" s="2" t="str">
        <f>_xlfn.XLOOKUP(Table2[[#This Row],[Product_ID]],Table4[Product_ID],Table4[Category],"Not Found")</f>
        <v>Women Sarees</v>
      </c>
      <c r="O2203" s="2" t="str">
        <f>_xlfn.XLOOKUP(Table2[[#This Row],[Product_ID]],Table4[Product_ID],Table4[Subcategory],"Not Found")</f>
        <v>Cotton Saree</v>
      </c>
      <c r="P2203" s="2" t="str">
        <f>_xlfn.XLOOKUP(Table2[[#This Row],[Product_ID]],Table4[Product_ID],Table4[Brand],"Missing Brand")</f>
        <v>W for Woman</v>
      </c>
      <c r="Q2203" s="2" t="s">
        <v>202</v>
      </c>
      <c r="R2203" s="2" t="str">
        <f>_xlfn.XLOOKUP(Table2[[#This Row],[Store_ID]],Table6[Store_ID],Table6[Store Name],"Not Found")</f>
        <v>TrendMart Guntur Outlet</v>
      </c>
      <c r="S2203" s="2">
        <f>_xlfn.XLOOKUP(Table2[[#This Row],[Store_ID]],Table6[Store_ID],Table6[Monthly Target],"Missing Target")</f>
        <v>1500000</v>
      </c>
      <c r="T2203" s="2" t="str">
        <f>_xlfn.XLOOKUP(Table2[[#This Row],[Store_ID]],Table6[Store_ID],Table6[Region],"Not Found")</f>
        <v>South Zone 3</v>
      </c>
      <c r="U2203" s="2" t="s">
        <v>34</v>
      </c>
      <c r="V2203" s="2" t="str">
        <f>_xlfn.XLOOKUP(Table2[[#This Row],[Employee_ID]],Table5[Employee_ID],Table5[Employee Name],"Not Found")</f>
        <v>Deepthi Iyengar</v>
      </c>
      <c r="W2203" s="2">
        <v>1</v>
      </c>
      <c r="X2203" s="2">
        <v>3141.23</v>
      </c>
      <c r="Y2203" s="2">
        <v>25</v>
      </c>
      <c r="Z2203" s="2">
        <v>785.31</v>
      </c>
      <c r="AA2203" s="2">
        <v>12</v>
      </c>
      <c r="AB2203" s="2">
        <v>282.70999999999998</v>
      </c>
      <c r="AC2203" s="2">
        <v>2638.63</v>
      </c>
      <c r="AD2203" s="2">
        <v>2340.46</v>
      </c>
      <c r="AE2203" s="2">
        <f t="shared" si="73"/>
        <v>15.460000000000093</v>
      </c>
      <c r="AF2203" s="2" t="s">
        <v>25</v>
      </c>
      <c r="AG2203" s="42">
        <f>IFERROR(Table2[[#This Row],[Profit]]/Table2[[#This Row],[Sales Amount]],0)</f>
        <v>5.8591011244471915E-3</v>
      </c>
      <c r="AH2203" s="2" t="str">
        <f>TRIM(Table2[[#This Row],[Payment Modee]])</f>
        <v>UPI</v>
      </c>
      <c r="AI2203" s="2" t="s">
        <v>26</v>
      </c>
      <c r="AJ2203" s="2" t="s">
        <v>27</v>
      </c>
      <c r="AK2203" s="2" t="s">
        <v>2139</v>
      </c>
      <c r="AL2203" s="16" t="str">
        <f>IF(HOUR(Table2[[#This Row],[Order Time]])&lt;12,"Morning",IF(HOUR(Table2[[#This Row],[Order Time]])&lt;17,"Afternoon",IF(HOUR(Table2[[#This Row],[Order Time]])&lt;21,"Evening","Night")))</f>
        <v>Evening</v>
      </c>
      <c r="AM2203" s="16" t="s">
        <v>29</v>
      </c>
    </row>
    <row r="2204" spans="1:39" x14ac:dyDescent="0.25">
      <c r="A2204" s="13" t="s">
        <v>4081</v>
      </c>
      <c r="B2204" s="4">
        <v>45591</v>
      </c>
      <c r="C2204" s="2">
        <f>YEAR(Table2[[#This Row],[Invoice Date]])</f>
        <v>2024</v>
      </c>
      <c r="D2204" s="2" t="str">
        <f>TEXT(Table2[[#This Row],[Invoice Date]],"mmm")</f>
        <v>Oct</v>
      </c>
      <c r="E2204" s="2" t="str">
        <f>Table2[[#This Row],[Store_ID]]&amp;"-"&amp;Table2[[#This Row],[Year]]&amp;"-"&amp;Table2[[#This Row],[Month]]</f>
        <v>STR045-2024-Oct</v>
      </c>
      <c r="F2204" s="2" t="s">
        <v>872</v>
      </c>
      <c r="G2204" s="2" t="str">
        <f>_xlfn.XLOOKUP(Table2[[#This Row],[Customer_ID]],Table3[Customer_ID],Table3[Customer Name],"Not Found")</f>
        <v>Janani Murthy</v>
      </c>
      <c r="H2204" s="2" t="str">
        <f>_xlfn.XLOOKUP(Table2[[#This Row],[Customer_ID]],Table3[Customer_ID],Table3[Gender],"Female")</f>
        <v>Female</v>
      </c>
      <c r="I2204" s="2" t="str">
        <f>_xlfn.XLOOKUP(Table2[[#This Row],[Customer_ID]],Table3[Customer_ID],Table3[City],"Missing Memebership")</f>
        <v>Nizamabad</v>
      </c>
      <c r="J2204" s="2" t="str">
        <f>_xlfn.XLOOKUP(Table2[[#This Row],[Customer_ID]],Table3[Customer_ID],Table3[State],"Karnataka")</f>
        <v>Telangana</v>
      </c>
      <c r="K2204" s="2" t="str">
        <f>_xlfn.XLOOKUP(Table2[[#This Row],[Customer_ID]],Table3[Customer_ID],Table3[Membership],"Regular")</f>
        <v>Regular</v>
      </c>
      <c r="L2204" s="2" t="s">
        <v>382</v>
      </c>
      <c r="M2204" s="2" t="str">
        <f>_xlfn.XLOOKUP(Table2[[#This Row],[Product_ID]],Table4[Product_ID],Table4[Product_Name],"Not Found")</f>
        <v>Nike Casual Belt Olive</v>
      </c>
      <c r="N2204" s="2" t="str">
        <f>_xlfn.XLOOKUP(Table2[[#This Row],[Product_ID]],Table4[Product_ID],Table4[Category],"Not Found")</f>
        <v>Belts</v>
      </c>
      <c r="O2204" s="2" t="str">
        <f>_xlfn.XLOOKUP(Table2[[#This Row],[Product_ID]],Table4[Product_ID],Table4[Subcategory],"Not Found")</f>
        <v>Casual Belt</v>
      </c>
      <c r="P2204" s="2" t="str">
        <f>_xlfn.XLOOKUP(Table2[[#This Row],[Product_ID]],Table4[Product_ID],Table4[Brand],"Missing Brand")</f>
        <v>Nike</v>
      </c>
      <c r="Q2204" s="2" t="s">
        <v>395</v>
      </c>
      <c r="R2204" s="2" t="str">
        <f>_xlfn.XLOOKUP(Table2[[#This Row],[Store_ID]],Table6[Store_ID],Table6[Store Name],"Not Found")</f>
        <v>TrendMart Khammam Standard</v>
      </c>
      <c r="S2204" s="2">
        <f>_xlfn.XLOOKUP(Table2[[#This Row],[Store_ID]],Table6[Store_ID],Table6[Monthly Target],"Missing Target")</f>
        <v>1500000</v>
      </c>
      <c r="T2204" s="2" t="str">
        <f>_xlfn.XLOOKUP(Table2[[#This Row],[Store_ID]],Table6[Store_ID],Table6[Region],"Not Found")</f>
        <v>South Zone 2</v>
      </c>
      <c r="U2204" s="2" t="s">
        <v>124</v>
      </c>
      <c r="V2204" s="2" t="str">
        <f>_xlfn.XLOOKUP(Table2[[#This Row],[Employee_ID]],Table5[Employee_ID],Table5[Employee Name],"Not Found")</f>
        <v>Girish Sundaram</v>
      </c>
      <c r="W2204" s="2">
        <v>1</v>
      </c>
      <c r="X2204" s="2">
        <v>437.28</v>
      </c>
      <c r="Y2204" s="2">
        <v>5</v>
      </c>
      <c r="Z2204" s="2">
        <v>21.86</v>
      </c>
      <c r="AA2204" s="2">
        <v>5</v>
      </c>
      <c r="AB2204" s="2">
        <v>20.77</v>
      </c>
      <c r="AC2204" s="2">
        <v>436.19</v>
      </c>
      <c r="AD2204" s="2">
        <v>315.13</v>
      </c>
      <c r="AE2204" s="2">
        <f t="shared" si="73"/>
        <v>100.29</v>
      </c>
      <c r="AF2204" s="2" t="s">
        <v>25</v>
      </c>
      <c r="AG2204" s="42">
        <f>IFERROR(Table2[[#This Row],[Profit]]/Table2[[#This Row],[Sales Amount]],0)</f>
        <v>0.22992274009032762</v>
      </c>
      <c r="AH2204" s="2" t="str">
        <f>TRIM(Table2[[#This Row],[Payment Modee]])</f>
        <v>UPI</v>
      </c>
      <c r="AI2204" s="2" t="s">
        <v>26</v>
      </c>
      <c r="AJ2204" s="2" t="s">
        <v>27</v>
      </c>
      <c r="AK2204" s="2" t="s">
        <v>2363</v>
      </c>
      <c r="AL2204" s="16" t="str">
        <f>IF(HOUR(Table2[[#This Row],[Order Time]])&lt;12,"Morning",IF(HOUR(Table2[[#This Row],[Order Time]])&lt;17,"Afternoon",IF(HOUR(Table2[[#This Row],[Order Time]])&lt;21,"Evening","Night")))</f>
        <v>Morning</v>
      </c>
      <c r="AM2204" s="16" t="s">
        <v>38</v>
      </c>
    </row>
    <row r="2205" spans="1:39" x14ac:dyDescent="0.25">
      <c r="A2205" s="13" t="s">
        <v>4082</v>
      </c>
      <c r="B2205" s="4">
        <v>45542</v>
      </c>
      <c r="C2205" s="2">
        <f>YEAR(Table2[[#This Row],[Invoice Date]])</f>
        <v>2024</v>
      </c>
      <c r="D2205" s="2" t="str">
        <f>TEXT(Table2[[#This Row],[Invoice Date]],"mmm")</f>
        <v>Sep</v>
      </c>
      <c r="E2205" s="2" t="str">
        <f>Table2[[#This Row],[Store_ID]]&amp;"-"&amp;Table2[[#This Row],[Year]]&amp;"-"&amp;Table2[[#This Row],[Month]]</f>
        <v>STR078-2024-Sep</v>
      </c>
      <c r="F2205" s="2" t="s">
        <v>913</v>
      </c>
      <c r="G2205" s="2" t="str">
        <f>_xlfn.XLOOKUP(Table2[[#This Row],[Customer_ID]],Table3[Customer_ID],Table3[Customer Name],"Not Found")</f>
        <v>Bhagya Sharma</v>
      </c>
      <c r="H2205" s="2" t="str">
        <f>_xlfn.XLOOKUP(Table2[[#This Row],[Customer_ID]],Table3[Customer_ID],Table3[Gender],"Female")</f>
        <v>Female</v>
      </c>
      <c r="I2205" s="2" t="str">
        <f>_xlfn.XLOOKUP(Table2[[#This Row],[Customer_ID]],Table3[Customer_ID],Table3[City],"Missing Memebership")</f>
        <v>Nellore</v>
      </c>
      <c r="J2205" s="2" t="str">
        <f>_xlfn.XLOOKUP(Table2[[#This Row],[Customer_ID]],Table3[Customer_ID],Table3[State],"Karnataka")</f>
        <v>Andhra Pradesh</v>
      </c>
      <c r="K2205" s="2" t="str">
        <f>_xlfn.XLOOKUP(Table2[[#This Row],[Customer_ID]],Table3[Customer_ID],Table3[Membership],"Regular")</f>
        <v>Gold</v>
      </c>
      <c r="L2205" s="2" t="s">
        <v>1768</v>
      </c>
      <c r="M2205" s="2" t="str">
        <f>_xlfn.XLOOKUP(Table2[[#This Row],[Product_ID]],Table4[Product_ID],Table4[Product_Name],"Not Found")</f>
        <v>Sonata Printed Saree Peach</v>
      </c>
      <c r="N2205" s="2" t="str">
        <f>_xlfn.XLOOKUP(Table2[[#This Row],[Product_ID]],Table4[Product_ID],Table4[Category],"Not Found")</f>
        <v>Women Sarees</v>
      </c>
      <c r="O2205" s="2" t="str">
        <f>_xlfn.XLOOKUP(Table2[[#This Row],[Product_ID]],Table4[Product_ID],Table4[Subcategory],"Not Found")</f>
        <v>Printed Saree</v>
      </c>
      <c r="P2205" s="2" t="str">
        <f>_xlfn.XLOOKUP(Table2[[#This Row],[Product_ID]],Table4[Product_ID],Table4[Brand],"Missing Brand")</f>
        <v>Sonata</v>
      </c>
      <c r="Q2205" s="2" t="s">
        <v>48</v>
      </c>
      <c r="R2205" s="2" t="str">
        <f>_xlfn.XLOOKUP(Table2[[#This Row],[Store_ID]],Table6[Store_ID],Table6[Store Name],"Not Found")</f>
        <v>TrendMart Vellore Standard</v>
      </c>
      <c r="S2205" s="2">
        <f>_xlfn.XLOOKUP(Table2[[#This Row],[Store_ID]],Table6[Store_ID],Table6[Monthly Target],"Missing Target")</f>
        <v>1200000</v>
      </c>
      <c r="T2205" s="2" t="str">
        <f>_xlfn.XLOOKUP(Table2[[#This Row],[Store_ID]],Table6[Store_ID],Table6[Region],"Not Found")</f>
        <v>South Zone 1</v>
      </c>
      <c r="U2205" s="2" t="s">
        <v>465</v>
      </c>
      <c r="V2205" s="2" t="str">
        <f>_xlfn.XLOOKUP(Table2[[#This Row],[Employee_ID]],Table5[Employee_ID],Table5[Employee Name],"Not Found")</f>
        <v>Vinod Hegde</v>
      </c>
      <c r="W2205" s="2">
        <v>1</v>
      </c>
      <c r="X2205" s="2">
        <v>1899.74</v>
      </c>
      <c r="Y2205" s="2">
        <v>20</v>
      </c>
      <c r="Z2205" s="2">
        <v>379.95</v>
      </c>
      <c r="AA2205" s="2">
        <v>12</v>
      </c>
      <c r="AB2205" s="2">
        <v>182.37</v>
      </c>
      <c r="AC2205" s="2">
        <v>1702.16</v>
      </c>
      <c r="AD2205" s="2">
        <v>1331.55</v>
      </c>
      <c r="AE2205" s="2">
        <f t="shared" si="73"/>
        <v>188.24000000000012</v>
      </c>
      <c r="AF2205" s="2" t="s">
        <v>25</v>
      </c>
      <c r="AG2205" s="42">
        <f>IFERROR(Table2[[#This Row],[Profit]]/Table2[[#This Row],[Sales Amount]],0)</f>
        <v>0.11058889881092265</v>
      </c>
      <c r="AH2205" s="2" t="str">
        <f>TRIM(Table2[[#This Row],[Payment Modee]])</f>
        <v>UPI</v>
      </c>
      <c r="AI2205" s="2" t="s">
        <v>26</v>
      </c>
      <c r="AJ2205" s="2" t="s">
        <v>27</v>
      </c>
      <c r="AK2205" s="2" t="s">
        <v>2401</v>
      </c>
      <c r="AL2205" s="16" t="str">
        <f>IF(HOUR(Table2[[#This Row],[Order Time]])&lt;12,"Morning",IF(HOUR(Table2[[#This Row],[Order Time]])&lt;17,"Afternoon",IF(HOUR(Table2[[#This Row],[Order Time]])&lt;21,"Evening","Night")))</f>
        <v>Afternoon</v>
      </c>
      <c r="AM2205" s="16" t="s">
        <v>38</v>
      </c>
    </row>
    <row r="2206" spans="1:39" x14ac:dyDescent="0.25">
      <c r="A2206" s="13" t="s">
        <v>4083</v>
      </c>
      <c r="B2206" s="4">
        <v>45484</v>
      </c>
      <c r="C2206" s="2">
        <f>YEAR(Table2[[#This Row],[Invoice Date]])</f>
        <v>2024</v>
      </c>
      <c r="D2206" s="2" t="str">
        <f>TEXT(Table2[[#This Row],[Invoice Date]],"mmm")</f>
        <v>Jul</v>
      </c>
      <c r="E2206" s="2" t="str">
        <f>Table2[[#This Row],[Store_ID]]&amp;"-"&amp;Table2[[#This Row],[Year]]&amp;"-"&amp;Table2[[#This Row],[Month]]</f>
        <v>STR015-2024-Jul</v>
      </c>
      <c r="F2206" s="2" t="s">
        <v>1509</v>
      </c>
      <c r="G2206" s="2" t="str">
        <f>_xlfn.XLOOKUP(Table2[[#This Row],[Customer_ID]],Table3[Customer_ID],Table3[Customer Name],"Not Found")</f>
        <v>Nisha Rao</v>
      </c>
      <c r="H2206" s="2" t="str">
        <f>_xlfn.XLOOKUP(Table2[[#This Row],[Customer_ID]],Table3[Customer_ID],Table3[Gender],"Female")</f>
        <v>Female</v>
      </c>
      <c r="I2206" s="2" t="str">
        <f>_xlfn.XLOOKUP(Table2[[#This Row],[Customer_ID]],Table3[Customer_ID],Table3[City],"Missing Memebership")</f>
        <v>Davanagere</v>
      </c>
      <c r="J2206" s="2" t="str">
        <f>_xlfn.XLOOKUP(Table2[[#This Row],[Customer_ID]],Table3[Customer_ID],Table3[State],"Karnataka")</f>
        <v>Karnataka</v>
      </c>
      <c r="K2206" s="2" t="str">
        <f>_xlfn.XLOOKUP(Table2[[#This Row],[Customer_ID]],Table3[Customer_ID],Table3[Membership],"Regular")</f>
        <v>Regular</v>
      </c>
      <c r="L2206" s="2" t="s">
        <v>1301</v>
      </c>
      <c r="M2206" s="2" t="str">
        <f>_xlfn.XLOOKUP(Table2[[#This Row],[Product_ID]],Table4[Product_ID],Table4[Product_Name],"Not Found")</f>
        <v>Pantaloons Braided Belt Brown</v>
      </c>
      <c r="N2206" s="2" t="str">
        <f>_xlfn.XLOOKUP(Table2[[#This Row],[Product_ID]],Table4[Product_ID],Table4[Category],"Not Found")</f>
        <v>Belts</v>
      </c>
      <c r="O2206" s="2" t="str">
        <f>_xlfn.XLOOKUP(Table2[[#This Row],[Product_ID]],Table4[Product_ID],Table4[Subcategory],"Not Found")</f>
        <v>Braided Belt</v>
      </c>
      <c r="P2206" s="2" t="str">
        <f>_xlfn.XLOOKUP(Table2[[#This Row],[Product_ID]],Table4[Product_ID],Table4[Brand],"Missing Brand")</f>
        <v>Pantaloons</v>
      </c>
      <c r="Q2206" s="2" t="s">
        <v>704</v>
      </c>
      <c r="R2206" s="2" t="str">
        <f>_xlfn.XLOOKUP(Table2[[#This Row],[Store_ID]],Table6[Store_ID],Table6[Store Name],"Not Found")</f>
        <v>TrendMart Madurai Mall Kiosk</v>
      </c>
      <c r="S2206" s="2">
        <f>_xlfn.XLOOKUP(Table2[[#This Row],[Store_ID]],Table6[Store_ID],Table6[Monthly Target],"Missing Target")</f>
        <v>800000</v>
      </c>
      <c r="T2206" s="2" t="str">
        <f>_xlfn.XLOOKUP(Table2[[#This Row],[Store_ID]],Table6[Store_ID],Table6[Region],"Not Found")</f>
        <v>South Zone 1</v>
      </c>
      <c r="U2206" s="2" t="s">
        <v>504</v>
      </c>
      <c r="V2206" s="2" t="str">
        <f>_xlfn.XLOOKUP(Table2[[#This Row],[Employee_ID]],Table5[Employee_ID],Table5[Employee Name],"Not Found")</f>
        <v>Vikram Bhat</v>
      </c>
      <c r="W2206" s="2">
        <v>3</v>
      </c>
      <c r="X2206" s="2">
        <v>1172.3399999999999</v>
      </c>
      <c r="Y2206" s="2">
        <v>25</v>
      </c>
      <c r="Z2206" s="2">
        <v>879.25</v>
      </c>
      <c r="AA2206" s="2">
        <v>12</v>
      </c>
      <c r="AB2206" s="2">
        <v>316.52999999999997</v>
      </c>
      <c r="AC2206" s="2">
        <v>2954.3</v>
      </c>
      <c r="AD2206" s="2">
        <v>2295.69</v>
      </c>
      <c r="AE2206" s="2">
        <f t="shared" si="73"/>
        <v>342.08000000000015</v>
      </c>
      <c r="AF2206" s="2" t="s">
        <v>35</v>
      </c>
      <c r="AG2206" s="42">
        <f>IFERROR(Table2[[#This Row],[Profit]]/Table2[[#This Row],[Sales Amount]],0)</f>
        <v>0.11579054259892364</v>
      </c>
      <c r="AH2206" s="2" t="str">
        <f>TRIM(Table2[[#This Row],[Payment Modee]])</f>
        <v>Debit Card</v>
      </c>
      <c r="AI2206" s="2" t="s">
        <v>36</v>
      </c>
      <c r="AJ2206" s="2" t="s">
        <v>27</v>
      </c>
      <c r="AK2206" s="2" t="s">
        <v>1869</v>
      </c>
      <c r="AL2206" s="16" t="str">
        <f>IF(HOUR(Table2[[#This Row],[Order Time]])&lt;12,"Morning",IF(HOUR(Table2[[#This Row],[Order Time]])&lt;17,"Afternoon",IF(HOUR(Table2[[#This Row],[Order Time]])&lt;21,"Evening","Night")))</f>
        <v>Night</v>
      </c>
      <c r="AM2206" s="16" t="s">
        <v>29</v>
      </c>
    </row>
    <row r="2207" spans="1:39" x14ac:dyDescent="0.25">
      <c r="A2207" s="13" t="s">
        <v>4084</v>
      </c>
      <c r="B2207" s="4">
        <v>45466</v>
      </c>
      <c r="C2207" s="2">
        <f>YEAR(Table2[[#This Row],[Invoice Date]])</f>
        <v>2024</v>
      </c>
      <c r="D2207" s="2" t="str">
        <f>TEXT(Table2[[#This Row],[Invoice Date]],"mmm")</f>
        <v>Jun</v>
      </c>
      <c r="E2207" s="2" t="str">
        <f>Table2[[#This Row],[Store_ID]]&amp;"-"&amp;Table2[[#This Row],[Year]]&amp;"-"&amp;Table2[[#This Row],[Month]]</f>
        <v>STR094-2024-Jun</v>
      </c>
      <c r="F2207" s="2" t="s">
        <v>3088</v>
      </c>
      <c r="G2207" s="2" t="str">
        <f>_xlfn.XLOOKUP(Table2[[#This Row],[Customer_ID]],Table3[Customer_ID],Table3[Customer Name],"Not Found")</f>
        <v>Anil Gopalakrishnan</v>
      </c>
      <c r="H2207" s="2" t="str">
        <f>_xlfn.XLOOKUP(Table2[[#This Row],[Customer_ID]],Table3[Customer_ID],Table3[Gender],"Female")</f>
        <v>Male</v>
      </c>
      <c r="I2207" s="2" t="str">
        <f>_xlfn.XLOOKUP(Table2[[#This Row],[Customer_ID]],Table3[Customer_ID],Table3[City],"Missing Memebership")</f>
        <v>Alappuzha</v>
      </c>
      <c r="J2207" s="2" t="str">
        <f>_xlfn.XLOOKUP(Table2[[#This Row],[Customer_ID]],Table3[Customer_ID],Table3[State],"Karnataka")</f>
        <v>Kerala</v>
      </c>
      <c r="K2207" s="2" t="str">
        <f>_xlfn.XLOOKUP(Table2[[#This Row],[Customer_ID]],Table3[Customer_ID],Table3[Membership],"Regular")</f>
        <v>Regular</v>
      </c>
      <c r="L2207" s="2" t="s">
        <v>1112</v>
      </c>
      <c r="M2207" s="2" t="str">
        <f>_xlfn.XLOOKUP(Table2[[#This Row],[Product_ID]],Table4[Product_ID],Table4[Product_Name],"Not Found")</f>
        <v>Fossil Digital Watch Maroon</v>
      </c>
      <c r="N2207" s="2" t="str">
        <f>_xlfn.XLOOKUP(Table2[[#This Row],[Product_ID]],Table4[Product_ID],Table4[Category],"Not Found")</f>
        <v>Watches</v>
      </c>
      <c r="O2207" s="2" t="str">
        <f>_xlfn.XLOOKUP(Table2[[#This Row],[Product_ID]],Table4[Product_ID],Table4[Subcategory],"Not Found")</f>
        <v>Digital Watch</v>
      </c>
      <c r="P2207" s="2" t="str">
        <f>_xlfn.XLOOKUP(Table2[[#This Row],[Product_ID]],Table4[Product_ID],Table4[Brand],"Missing Brand")</f>
        <v>Fossil</v>
      </c>
      <c r="Q2207" s="2" t="s">
        <v>610</v>
      </c>
      <c r="R2207" s="2" t="str">
        <f>_xlfn.XLOOKUP(Table2[[#This Row],[Store_ID]],Table6[Store_ID],Table6[Store Name],"Not Found")</f>
        <v>TrendMart Kollam Flagship</v>
      </c>
      <c r="S2207" s="2">
        <f>_xlfn.XLOOKUP(Table2[[#This Row],[Store_ID]],Table6[Store_ID],Table6[Monthly Target],"Missing Target")</f>
        <v>1200000</v>
      </c>
      <c r="T2207" s="2" t="str">
        <f>_xlfn.XLOOKUP(Table2[[#This Row],[Store_ID]],Table6[Store_ID],Table6[Region],"Not Found")</f>
        <v>South Zone 1</v>
      </c>
      <c r="U2207" s="2" t="s">
        <v>62</v>
      </c>
      <c r="V2207" s="2" t="str">
        <f>_xlfn.XLOOKUP(Table2[[#This Row],[Employee_ID]],Table5[Employee_ID],Table5[Employee Name],"Not Found")</f>
        <v>Rahul Krishnan</v>
      </c>
      <c r="W2207" s="2">
        <v>3</v>
      </c>
      <c r="X2207" s="2">
        <v>2929.85</v>
      </c>
      <c r="Y2207" s="2">
        <v>5</v>
      </c>
      <c r="Z2207" s="2">
        <v>439.48</v>
      </c>
      <c r="AA2207" s="2">
        <v>12</v>
      </c>
      <c r="AB2207" s="2">
        <v>1002.01</v>
      </c>
      <c r="AC2207" s="2">
        <v>9352.08</v>
      </c>
      <c r="AD2207" s="2">
        <v>6119.1</v>
      </c>
      <c r="AE2207" s="2">
        <f t="shared" si="73"/>
        <v>2230.9699999999993</v>
      </c>
      <c r="AF2207" s="2" t="s">
        <v>25</v>
      </c>
      <c r="AG2207" s="42">
        <f>IFERROR(Table2[[#This Row],[Profit]]/Table2[[#This Row],[Sales Amount]],0)</f>
        <v>0.23855334855989249</v>
      </c>
      <c r="AH2207" s="2" t="str">
        <f>TRIM(Table2[[#This Row],[Payment Modee]])</f>
        <v>UPI</v>
      </c>
      <c r="AI2207" s="2" t="s">
        <v>36</v>
      </c>
      <c r="AJ2207" s="2" t="s">
        <v>27</v>
      </c>
      <c r="AK2207" s="2" t="s">
        <v>607</v>
      </c>
      <c r="AL2207" s="16" t="str">
        <f>IF(HOUR(Table2[[#This Row],[Order Time]])&lt;12,"Morning",IF(HOUR(Table2[[#This Row],[Order Time]])&lt;17,"Afternoon",IF(HOUR(Table2[[#This Row],[Order Time]])&lt;21,"Evening","Night")))</f>
        <v>Afternoon</v>
      </c>
      <c r="AM2207" s="16" t="s">
        <v>38</v>
      </c>
    </row>
    <row r="2208" spans="1:39" x14ac:dyDescent="0.25">
      <c r="A2208" s="13" t="s">
        <v>4085</v>
      </c>
      <c r="B2208" s="4">
        <v>45590</v>
      </c>
      <c r="C2208" s="2">
        <f>YEAR(Table2[[#This Row],[Invoice Date]])</f>
        <v>2024</v>
      </c>
      <c r="D2208" s="2" t="str">
        <f>TEXT(Table2[[#This Row],[Invoice Date]],"mmm")</f>
        <v>Oct</v>
      </c>
      <c r="E2208" s="2" t="str">
        <f>Table2[[#This Row],[Store_ID]]&amp;"-"&amp;Table2[[#This Row],[Year]]&amp;"-"&amp;Table2[[#This Row],[Month]]</f>
        <v>STR031-2024-Oct</v>
      </c>
      <c r="F2208" s="2" t="s">
        <v>1779</v>
      </c>
      <c r="G2208" s="2" t="str">
        <f>_xlfn.XLOOKUP(Table2[[#This Row],[Customer_ID]],Table3[Customer_ID],Table3[Customer Name],"Not Found")</f>
        <v>Vidya Murthy</v>
      </c>
      <c r="H2208" s="2" t="str">
        <f>_xlfn.XLOOKUP(Table2[[#This Row],[Customer_ID]],Table3[Customer_ID],Table3[Gender],"Female")</f>
        <v>Female</v>
      </c>
      <c r="I2208" s="2" t="str">
        <f>_xlfn.XLOOKUP(Table2[[#This Row],[Customer_ID]],Table3[Customer_ID],Table3[City],"Missing Memebership")</f>
        <v>Kozhikode</v>
      </c>
      <c r="J2208" s="2" t="str">
        <f>_xlfn.XLOOKUP(Table2[[#This Row],[Customer_ID]],Table3[Customer_ID],Table3[State],"Karnataka")</f>
        <v>Kerala</v>
      </c>
      <c r="K2208" s="2" t="str">
        <f>_xlfn.XLOOKUP(Table2[[#This Row],[Customer_ID]],Table3[Customer_ID],Table3[Membership],"Regular")</f>
        <v>Regular</v>
      </c>
      <c r="L2208" s="2" t="s">
        <v>1185</v>
      </c>
      <c r="M2208" s="2" t="str">
        <f>_xlfn.XLOOKUP(Table2[[#This Row],[Product_ID]],Table4[Product_ID],Table4[Product_Name],"Not Found")</f>
        <v>Metro Shoes Polo Purple</v>
      </c>
      <c r="N2208" s="2" t="str">
        <f>_xlfn.XLOOKUP(Table2[[#This Row],[Product_ID]],Table4[Product_ID],Table4[Category],"Not Found")</f>
        <v>Men T-Shirts</v>
      </c>
      <c r="O2208" s="2" t="str">
        <f>_xlfn.XLOOKUP(Table2[[#This Row],[Product_ID]],Table4[Product_ID],Table4[Subcategory],"Not Found")</f>
        <v>Polo</v>
      </c>
      <c r="P2208" s="2" t="str">
        <f>_xlfn.XLOOKUP(Table2[[#This Row],[Product_ID]],Table4[Product_ID],Table4[Brand],"Missing Brand")</f>
        <v>Metro Shoes</v>
      </c>
      <c r="Q2208" s="2" t="s">
        <v>1351</v>
      </c>
      <c r="R2208" s="2" t="str">
        <f>_xlfn.XLOOKUP(Table2[[#This Row],[Store_ID]],Table6[Store_ID],Table6[Store Name],"Not Found")</f>
        <v>TrendMart Kozhikode Mall Kiosk</v>
      </c>
      <c r="S2208" s="2">
        <f>_xlfn.XLOOKUP(Table2[[#This Row],[Store_ID]],Table6[Store_ID],Table6[Monthly Target],"Missing Target")</f>
        <v>2000000</v>
      </c>
      <c r="T2208" s="2" t="str">
        <f>_xlfn.XLOOKUP(Table2[[#This Row],[Store_ID]],Table6[Store_ID],Table6[Region],"Not Found")</f>
        <v>South Zone 1</v>
      </c>
      <c r="U2208" s="2" t="s">
        <v>113</v>
      </c>
      <c r="V2208" s="2" t="str">
        <f>_xlfn.XLOOKUP(Table2[[#This Row],[Employee_ID]],Table5[Employee_ID],Table5[Employee Name],"Not Found")</f>
        <v>Eswar Prasad</v>
      </c>
      <c r="W2208" s="2">
        <v>4</v>
      </c>
      <c r="X2208" s="2">
        <v>539.52</v>
      </c>
      <c r="Y2208" s="2">
        <v>0</v>
      </c>
      <c r="Z2208" s="2">
        <v>0</v>
      </c>
      <c r="AA2208" s="2">
        <v>5</v>
      </c>
      <c r="AB2208" s="2">
        <v>107.9</v>
      </c>
      <c r="AC2208" s="2">
        <v>2265.98</v>
      </c>
      <c r="AD2208" s="2">
        <v>1395</v>
      </c>
      <c r="AE2208" s="2">
        <f t="shared" si="73"/>
        <v>763.08</v>
      </c>
      <c r="AF2208" s="2" t="s">
        <v>136</v>
      </c>
      <c r="AG2208" s="42">
        <f>IFERROR(Table2[[#This Row],[Profit]]/Table2[[#This Row],[Sales Amount]],0)</f>
        <v>0.33675495811966566</v>
      </c>
      <c r="AH2208" s="2" t="str">
        <f>TRIM(Table2[[#This Row],[Payment Modee]])</f>
        <v>EMI</v>
      </c>
      <c r="AI2208" s="2" t="s">
        <v>26</v>
      </c>
      <c r="AJ2208" s="2" t="s">
        <v>27</v>
      </c>
      <c r="AK2208" s="2" t="s">
        <v>529</v>
      </c>
      <c r="AL2208" s="16" t="str">
        <f>IF(HOUR(Table2[[#This Row],[Order Time]])&lt;12,"Morning",IF(HOUR(Table2[[#This Row],[Order Time]])&lt;17,"Afternoon",IF(HOUR(Table2[[#This Row],[Order Time]])&lt;21,"Evening","Night")))</f>
        <v>Afternoon</v>
      </c>
      <c r="AM2208" s="16" t="s">
        <v>29</v>
      </c>
    </row>
    <row r="2209" spans="1:39" x14ac:dyDescent="0.25">
      <c r="A2209" s="13" t="s">
        <v>4086</v>
      </c>
      <c r="B2209" s="4">
        <v>45470</v>
      </c>
      <c r="C2209" s="2">
        <f>YEAR(Table2[[#This Row],[Invoice Date]])</f>
        <v>2024</v>
      </c>
      <c r="D2209" s="2" t="str">
        <f>TEXT(Table2[[#This Row],[Invoice Date]],"mmm")</f>
        <v>Jun</v>
      </c>
      <c r="E2209" s="2" t="str">
        <f>Table2[[#This Row],[Store_ID]]&amp;"-"&amp;Table2[[#This Row],[Year]]&amp;"-"&amp;Table2[[#This Row],[Month]]</f>
        <v>STR092-2024-Jun</v>
      </c>
      <c r="F2209" s="2" t="s">
        <v>9157</v>
      </c>
      <c r="G2209" s="2" t="str">
        <f>_xlfn.XLOOKUP(Table2[[#This Row],[Customer_ID]],Table3[Customer_ID],Table3[Customer Name],"Not Found")</f>
        <v>Not Found</v>
      </c>
      <c r="H2209" s="2" t="str">
        <f>_xlfn.XLOOKUP(Table2[[#This Row],[Customer_ID]],Table3[Customer_ID],Table3[Gender],"Female")</f>
        <v>Female</v>
      </c>
      <c r="I2209" s="2" t="str">
        <f>_xlfn.XLOOKUP(Table2[[#This Row],[Customer_ID]],Table3[Customer_ID],Table3[City],"Missing Memebership")</f>
        <v>Missing Memebership</v>
      </c>
      <c r="J2209" s="2" t="str">
        <f>_xlfn.XLOOKUP(Table2[[#This Row],[Customer_ID]],Table3[Customer_ID],Table3[State],"Karnataka")</f>
        <v>Karnataka</v>
      </c>
      <c r="K2209" s="2" t="str">
        <f>_xlfn.XLOOKUP(Table2[[#This Row],[Customer_ID]],Table3[Customer_ID],Table3[Membership],"Regular")</f>
        <v>Regular</v>
      </c>
      <c r="L2209" s="2" t="s">
        <v>519</v>
      </c>
      <c r="M2209" s="2" t="str">
        <f>_xlfn.XLOOKUP(Table2[[#This Row],[Product_ID]],Table4[Product_ID],Table4[Product_Name],"Not Found")</f>
        <v>Reebok Graphic Tee Cream</v>
      </c>
      <c r="N2209" s="2" t="str">
        <f>_xlfn.XLOOKUP(Table2[[#This Row],[Product_ID]],Table4[Product_ID],Table4[Category],"Not Found")</f>
        <v>Men T-Shirts</v>
      </c>
      <c r="O2209" s="2" t="str">
        <f>_xlfn.XLOOKUP(Table2[[#This Row],[Product_ID]],Table4[Product_ID],Table4[Subcategory],"Not Found")</f>
        <v>Graphic Tee</v>
      </c>
      <c r="P2209" s="2" t="str">
        <f>_xlfn.XLOOKUP(Table2[[#This Row],[Product_ID]],Table4[Product_ID],Table4[Brand],"Missing Brand")</f>
        <v>Reebok</v>
      </c>
      <c r="Q2209" s="2" t="s">
        <v>245</v>
      </c>
      <c r="R2209" s="2" t="str">
        <f>_xlfn.XLOOKUP(Table2[[#This Row],[Store_ID]],Table6[Store_ID],Table6[Store Name],"Not Found")</f>
        <v>TrendMart Kochi Standard</v>
      </c>
      <c r="S2209" s="2">
        <f>_xlfn.XLOOKUP(Table2[[#This Row],[Store_ID]],Table6[Store_ID],Table6[Monthly Target],"Missing Target")</f>
        <v>1500000</v>
      </c>
      <c r="T2209" s="2" t="str">
        <f>_xlfn.XLOOKUP(Table2[[#This Row],[Store_ID]],Table6[Store_ID],Table6[Region],"Not Found")</f>
        <v>South Zone 1</v>
      </c>
      <c r="U2209" s="2" t="s">
        <v>124</v>
      </c>
      <c r="V2209" s="2" t="str">
        <f>_xlfn.XLOOKUP(Table2[[#This Row],[Employee_ID]],Table5[Employee_ID],Table5[Employee Name],"Not Found")</f>
        <v>Girish Sundaram</v>
      </c>
      <c r="W2209" s="2">
        <v>3</v>
      </c>
      <c r="X2209" s="2">
        <v>678.89</v>
      </c>
      <c r="Y2209" s="2">
        <v>25</v>
      </c>
      <c r="Z2209" s="2">
        <v>509.17</v>
      </c>
      <c r="AA2209" s="2">
        <v>5</v>
      </c>
      <c r="AB2209" s="2">
        <v>76.38</v>
      </c>
      <c r="AC2209" s="2">
        <v>1603.88</v>
      </c>
      <c r="AD2209" s="2">
        <v>1253.76</v>
      </c>
      <c r="AE2209" s="2">
        <f t="shared" si="73"/>
        <v>273.74000000000012</v>
      </c>
      <c r="AF2209" s="2" t="s">
        <v>35</v>
      </c>
      <c r="AG2209" s="42">
        <f>IFERROR(Table2[[#This Row],[Profit]]/Table2[[#This Row],[Sales Amount]],0)</f>
        <v>0.17067361648003598</v>
      </c>
      <c r="AH2209" s="2" t="str">
        <f>TRIM(Table2[[#This Row],[Payment Modee]])</f>
        <v>Debit Card</v>
      </c>
      <c r="AI2209" s="2" t="s">
        <v>26</v>
      </c>
      <c r="AJ2209" s="2" t="s">
        <v>27</v>
      </c>
      <c r="AK2209" s="2" t="s">
        <v>2466</v>
      </c>
      <c r="AL2209" s="16" t="str">
        <f>IF(HOUR(Table2[[#This Row],[Order Time]])&lt;12,"Morning",IF(HOUR(Table2[[#This Row],[Order Time]])&lt;17,"Afternoon",IF(HOUR(Table2[[#This Row],[Order Time]])&lt;21,"Evening","Night")))</f>
        <v>Afternoon</v>
      </c>
      <c r="AM2209" s="16" t="s">
        <v>29</v>
      </c>
    </row>
    <row r="2210" spans="1:39" x14ac:dyDescent="0.25">
      <c r="A2210" s="13" t="s">
        <v>4087</v>
      </c>
      <c r="B2210" s="4">
        <v>45514</v>
      </c>
      <c r="C2210" s="2">
        <f>YEAR(Table2[[#This Row],[Invoice Date]])</f>
        <v>2024</v>
      </c>
      <c r="D2210" s="2" t="str">
        <f>TEXT(Table2[[#This Row],[Invoice Date]],"mmm")</f>
        <v>Aug</v>
      </c>
      <c r="E2210" s="2" t="str">
        <f>Table2[[#This Row],[Store_ID]]&amp;"-"&amp;Table2[[#This Row],[Year]]&amp;"-"&amp;Table2[[#This Row],[Month]]</f>
        <v>STR028-2024-Aug</v>
      </c>
      <c r="F2210" s="2" t="s">
        <v>2480</v>
      </c>
      <c r="G2210" s="2" t="str">
        <f>_xlfn.XLOOKUP(Table2[[#This Row],[Customer_ID]],Table3[Customer_ID],Table3[Customer Name],"Not Found")</f>
        <v>Pandian Iyer</v>
      </c>
      <c r="H2210" s="2" t="str">
        <f>_xlfn.XLOOKUP(Table2[[#This Row],[Customer_ID]],Table3[Customer_ID],Table3[Gender],"Female")</f>
        <v>Male</v>
      </c>
      <c r="I2210" s="2" t="str">
        <f>_xlfn.XLOOKUP(Table2[[#This Row],[Customer_ID]],Table3[Customer_ID],Table3[City],"Missing Memebership")</f>
        <v>Vijayawada</v>
      </c>
      <c r="J2210" s="2" t="str">
        <f>_xlfn.XLOOKUP(Table2[[#This Row],[Customer_ID]],Table3[Customer_ID],Table3[State],"Karnataka")</f>
        <v>Andhra Pradesh</v>
      </c>
      <c r="K2210" s="2" t="str">
        <f>_xlfn.XLOOKUP(Table2[[#This Row],[Customer_ID]],Table3[Customer_ID],Table3[Membership],"Regular")</f>
        <v>Gold</v>
      </c>
      <c r="L2210" s="2" t="s">
        <v>2548</v>
      </c>
      <c r="M2210" s="2" t="str">
        <f>_xlfn.XLOOKUP(Table2[[#This Row],[Product_ID]],Table4[Product_ID],Table4[Product_Name],"Not Found")</f>
        <v>Max Fashion Nehru Jacket Purple</v>
      </c>
      <c r="N2210" s="2" t="str">
        <f>_xlfn.XLOOKUP(Table2[[#This Row],[Product_ID]],Table4[Product_ID],Table4[Category],"Not Found")</f>
        <v>Men Ethnic</v>
      </c>
      <c r="O2210" s="2" t="str">
        <f>_xlfn.XLOOKUP(Table2[[#This Row],[Product_ID]],Table4[Product_ID],Table4[Subcategory],"Not Found")</f>
        <v>Nehru Jacket</v>
      </c>
      <c r="P2210" s="2" t="str">
        <f>_xlfn.XLOOKUP(Table2[[#This Row],[Product_ID]],Table4[Product_ID],Table4[Brand],"Missing Brand")</f>
        <v>Max Fashion</v>
      </c>
      <c r="Q2210" s="2" t="s">
        <v>737</v>
      </c>
      <c r="R2210" s="2" t="str">
        <f>_xlfn.XLOOKUP(Table2[[#This Row],[Store_ID]],Table6[Store_ID],Table6[Store Name],"Not Found")</f>
        <v>TrendMart Shivamogga Standard</v>
      </c>
      <c r="S2210" s="2">
        <f>_xlfn.XLOOKUP(Table2[[#This Row],[Store_ID]],Table6[Store_ID],Table6[Monthly Target],"Missing Target")</f>
        <v>2500000</v>
      </c>
      <c r="T2210" s="2" t="str">
        <f>_xlfn.XLOOKUP(Table2[[#This Row],[Store_ID]],Table6[Store_ID],Table6[Region],"Not Found")</f>
        <v>South Zone 2</v>
      </c>
      <c r="U2210" s="2" t="s">
        <v>34</v>
      </c>
      <c r="V2210" s="2" t="str">
        <f>_xlfn.XLOOKUP(Table2[[#This Row],[Employee_ID]],Table5[Employee_ID],Table5[Employee Name],"Not Found")</f>
        <v>Deepthi Iyengar</v>
      </c>
      <c r="W2210" s="2">
        <v>2</v>
      </c>
      <c r="X2210" s="2">
        <v>1560.78</v>
      </c>
      <c r="Y2210" s="2">
        <v>10</v>
      </c>
      <c r="Z2210" s="2">
        <v>312.16000000000003</v>
      </c>
      <c r="AA2210" s="2">
        <v>12</v>
      </c>
      <c r="AB2210" s="2">
        <v>337.13</v>
      </c>
      <c r="AC2210" s="2">
        <v>3146.53</v>
      </c>
      <c r="AD2210" s="2">
        <v>1943.74</v>
      </c>
      <c r="AE2210" s="2">
        <f t="shared" si="73"/>
        <v>865.6600000000002</v>
      </c>
      <c r="AF2210" s="2" t="s">
        <v>69</v>
      </c>
      <c r="AG2210" s="42">
        <f>IFERROR(Table2[[#This Row],[Profit]]/Table2[[#This Row],[Sales Amount]],0)</f>
        <v>0.27511576244307223</v>
      </c>
      <c r="AH2210" s="2" t="str">
        <f>TRIM(Table2[[#This Row],[Payment Modee]])</f>
        <v>Cash</v>
      </c>
      <c r="AI2210" s="2" t="s">
        <v>36</v>
      </c>
      <c r="AJ2210" s="2" t="s">
        <v>27</v>
      </c>
      <c r="AK2210" s="2" t="s">
        <v>2509</v>
      </c>
      <c r="AL2210" s="16" t="str">
        <f>IF(HOUR(Table2[[#This Row],[Order Time]])&lt;12,"Morning",IF(HOUR(Table2[[#This Row],[Order Time]])&lt;17,"Afternoon",IF(HOUR(Table2[[#This Row],[Order Time]])&lt;21,"Evening","Night")))</f>
        <v>Afternoon</v>
      </c>
      <c r="AM2210" s="16" t="s">
        <v>38</v>
      </c>
    </row>
    <row r="2211" spans="1:39" x14ac:dyDescent="0.25">
      <c r="A2211" s="13" t="s">
        <v>4088</v>
      </c>
      <c r="B2211" s="4">
        <v>45393</v>
      </c>
      <c r="C2211" s="2">
        <f>YEAR(Table2[[#This Row],[Invoice Date]])</f>
        <v>2024</v>
      </c>
      <c r="D2211" s="2" t="str">
        <f>TEXT(Table2[[#This Row],[Invoice Date]],"mmm")</f>
        <v>Apr</v>
      </c>
      <c r="E2211" s="2" t="str">
        <f>Table2[[#This Row],[Store_ID]]&amp;"-"&amp;Table2[[#This Row],[Year]]&amp;"-"&amp;Table2[[#This Row],[Month]]</f>
        <v>STR090-2024-Apr</v>
      </c>
      <c r="F2211" s="2" t="s">
        <v>1073</v>
      </c>
      <c r="G2211" s="2" t="str">
        <f>_xlfn.XLOOKUP(Table2[[#This Row],[Customer_ID]],Table3[Customer_ID],Table3[Customer Name],"Not Found")</f>
        <v>Tejaswini Kamath</v>
      </c>
      <c r="H2211" s="2" t="str">
        <f>_xlfn.XLOOKUP(Table2[[#This Row],[Customer_ID]],Table3[Customer_ID],Table3[Gender],"Female")</f>
        <v>Female</v>
      </c>
      <c r="I2211" s="2" t="str">
        <f>_xlfn.XLOOKUP(Table2[[#This Row],[Customer_ID]],Table3[Customer_ID],Table3[City],"Missing Memebership")</f>
        <v>Thrissur</v>
      </c>
      <c r="J2211" s="2" t="str">
        <f>_xlfn.XLOOKUP(Table2[[#This Row],[Customer_ID]],Table3[Customer_ID],Table3[State],"Karnataka")</f>
        <v>Kerala</v>
      </c>
      <c r="K2211" s="2" t="str">
        <f>_xlfn.XLOOKUP(Table2[[#This Row],[Customer_ID]],Table3[Customer_ID],Table3[Membership],"Regular")</f>
        <v>Gold</v>
      </c>
      <c r="L2211" s="2" t="s">
        <v>485</v>
      </c>
      <c r="M2211" s="2" t="str">
        <f>_xlfn.XLOOKUP(Table2[[#This Row],[Product_ID]],Table4[Product_ID],Table4[Product_Name],"Not Found")</f>
        <v>Van Heusen Formal Shirt Olive</v>
      </c>
      <c r="N2211" s="2" t="str">
        <f>_xlfn.XLOOKUP(Table2[[#This Row],[Product_ID]],Table4[Product_ID],Table4[Category],"Not Found")</f>
        <v>Men Shirts</v>
      </c>
      <c r="O2211" s="2" t="str">
        <f>_xlfn.XLOOKUP(Table2[[#This Row],[Product_ID]],Table4[Product_ID],Table4[Subcategory],"Not Found")</f>
        <v>Formal Shirt</v>
      </c>
      <c r="P2211" s="2" t="str">
        <f>_xlfn.XLOOKUP(Table2[[#This Row],[Product_ID]],Table4[Product_ID],Table4[Brand],"Missing Brand")</f>
        <v>Van Heusen</v>
      </c>
      <c r="Q2211" s="2" t="s">
        <v>273</v>
      </c>
      <c r="R2211" s="2" t="str">
        <f>_xlfn.XLOOKUP(Table2[[#This Row],[Store_ID]],Table6[Store_ID],Table6[Store Name],"Not Found")</f>
        <v>TrendMart Kannur Outlet</v>
      </c>
      <c r="S2211" s="2">
        <f>_xlfn.XLOOKUP(Table2[[#This Row],[Store_ID]],Table6[Store_ID],Table6[Monthly Target],"Missing Target")</f>
        <v>2500000</v>
      </c>
      <c r="T2211" s="2" t="str">
        <f>_xlfn.XLOOKUP(Table2[[#This Row],[Store_ID]],Table6[Store_ID],Table6[Region],"Not Found")</f>
        <v>South Zone 1</v>
      </c>
      <c r="U2211" s="2" t="s">
        <v>75</v>
      </c>
      <c r="V2211" s="2" t="str">
        <f>_xlfn.XLOOKUP(Table2[[#This Row],[Employee_ID]],Table5[Employee_ID],Table5[Employee Name],"Not Found")</f>
        <v>Chandran Krishnan</v>
      </c>
      <c r="W2211" s="2">
        <v>3</v>
      </c>
      <c r="X2211" s="2">
        <v>990.78</v>
      </c>
      <c r="Y2211" s="2">
        <v>5</v>
      </c>
      <c r="Z2211" s="2">
        <v>148.62</v>
      </c>
      <c r="AA2211" s="2">
        <v>5</v>
      </c>
      <c r="AB2211" s="2">
        <v>141.19</v>
      </c>
      <c r="AC2211" s="2">
        <v>2964.91</v>
      </c>
      <c r="AD2211" s="2">
        <v>1936.77</v>
      </c>
      <c r="AE2211" s="2">
        <f t="shared" si="73"/>
        <v>886.94999999999982</v>
      </c>
      <c r="AF2211" s="2" t="s">
        <v>35</v>
      </c>
      <c r="AG2211" s="42">
        <f>IFERROR(Table2[[#This Row],[Profit]]/Table2[[#This Row],[Sales Amount]],0)</f>
        <v>0.29914904668269859</v>
      </c>
      <c r="AH2211" s="2" t="str">
        <f>TRIM(Table2[[#This Row],[Payment Modee]])</f>
        <v>Debit Card</v>
      </c>
      <c r="AI2211" s="2" t="s">
        <v>26</v>
      </c>
      <c r="AJ2211" s="2" t="s">
        <v>27</v>
      </c>
      <c r="AK2211" s="2" t="s">
        <v>2039</v>
      </c>
      <c r="AL2211" s="16" t="str">
        <f>IF(HOUR(Table2[[#This Row],[Order Time]])&lt;12,"Morning",IF(HOUR(Table2[[#This Row],[Order Time]])&lt;17,"Afternoon",IF(HOUR(Table2[[#This Row],[Order Time]])&lt;21,"Evening","Night")))</f>
        <v>Afternoon</v>
      </c>
      <c r="AM2211" s="16" t="s">
        <v>29</v>
      </c>
    </row>
    <row r="2212" spans="1:39" x14ac:dyDescent="0.25">
      <c r="A2212" s="13" t="s">
        <v>4089</v>
      </c>
      <c r="B2212" s="4">
        <v>45453</v>
      </c>
      <c r="C2212" s="2">
        <f>YEAR(Table2[[#This Row],[Invoice Date]])</f>
        <v>2024</v>
      </c>
      <c r="D2212" s="2" t="str">
        <f>TEXT(Table2[[#This Row],[Invoice Date]],"mmm")</f>
        <v>Jun</v>
      </c>
      <c r="E2212" s="2" t="str">
        <f>Table2[[#This Row],[Store_ID]]&amp;"-"&amp;Table2[[#This Row],[Year]]&amp;"-"&amp;Table2[[#This Row],[Month]]</f>
        <v>STR074-2024-Jun</v>
      </c>
      <c r="F2212" s="2" t="s">
        <v>1815</v>
      </c>
      <c r="G2212" s="2" t="str">
        <f>_xlfn.XLOOKUP(Table2[[#This Row],[Customer_ID]],Table3[Customer_ID],Table3[Customer Name],"Not Found")</f>
        <v>Vinod Hegde</v>
      </c>
      <c r="H2212" s="2" t="str">
        <f>_xlfn.XLOOKUP(Table2[[#This Row],[Customer_ID]],Table3[Customer_ID],Table3[Gender],"Female")</f>
        <v>Male</v>
      </c>
      <c r="I2212" s="2" t="str">
        <f>_xlfn.XLOOKUP(Table2[[#This Row],[Customer_ID]],Table3[Customer_ID],Table3[City],"Missing Memebership")</f>
        <v>Warangal</v>
      </c>
      <c r="J2212" s="2" t="str">
        <f>_xlfn.XLOOKUP(Table2[[#This Row],[Customer_ID]],Table3[Customer_ID],Table3[State],"Karnataka")</f>
        <v>Telangana</v>
      </c>
      <c r="K2212" s="2" t="str">
        <f>_xlfn.XLOOKUP(Table2[[#This Row],[Customer_ID]],Table3[Customer_ID],Table3[Membership],"Regular")</f>
        <v>Silver</v>
      </c>
      <c r="L2212" s="2" t="s">
        <v>1707</v>
      </c>
      <c r="M2212" s="2" t="str">
        <f>_xlfn.XLOOKUP(Table2[[#This Row],[Product_ID]],Table4[Product_ID],Table4[Product_Name],"Not Found")</f>
        <v>Louis Philippe Card Holder Mustard</v>
      </c>
      <c r="N2212" s="2" t="str">
        <f>_xlfn.XLOOKUP(Table2[[#This Row],[Product_ID]],Table4[Product_ID],Table4[Category],"Not Found")</f>
        <v>Wallets</v>
      </c>
      <c r="O2212" s="2" t="str">
        <f>_xlfn.XLOOKUP(Table2[[#This Row],[Product_ID]],Table4[Product_ID],Table4[Subcategory],"Not Found")</f>
        <v>Card Holder</v>
      </c>
      <c r="P2212" s="2" t="str">
        <f>_xlfn.XLOOKUP(Table2[[#This Row],[Product_ID]],Table4[Product_ID],Table4[Brand],"Missing Brand")</f>
        <v>Louis Philippe</v>
      </c>
      <c r="Q2212" s="2" t="s">
        <v>61</v>
      </c>
      <c r="R2212" s="2" t="str">
        <f>_xlfn.XLOOKUP(Table2[[#This Row],[Store_ID]],Table6[Store_ID],Table6[Store Name],"Not Found")</f>
        <v>TrendMart Kurnool High Street</v>
      </c>
      <c r="S2212" s="2">
        <f>_xlfn.XLOOKUP(Table2[[#This Row],[Store_ID]],Table6[Store_ID],Table6[Monthly Target],"Missing Target")</f>
        <v>1200000</v>
      </c>
      <c r="T2212" s="2" t="str">
        <f>_xlfn.XLOOKUP(Table2[[#This Row],[Store_ID]],Table6[Store_ID],Table6[Region],"Not Found")</f>
        <v>South Zone 3</v>
      </c>
      <c r="U2212" s="2" t="s">
        <v>81</v>
      </c>
      <c r="V2212" s="2" t="str">
        <f>_xlfn.XLOOKUP(Table2[[#This Row],[Employee_ID]],Table5[Employee_ID],Table5[Employee Name],"Not Found")</f>
        <v>Charulatha Kumar</v>
      </c>
      <c r="W2212" s="2">
        <v>3</v>
      </c>
      <c r="X2212" s="2">
        <v>1332.94</v>
      </c>
      <c r="Y2212" s="2">
        <v>0</v>
      </c>
      <c r="Z2212" s="2">
        <v>0</v>
      </c>
      <c r="AA2212" s="2">
        <v>12</v>
      </c>
      <c r="AB2212" s="2">
        <v>479.86</v>
      </c>
      <c r="AC2212" s="2">
        <v>4478.68</v>
      </c>
      <c r="AD2212" s="2">
        <v>2718.9</v>
      </c>
      <c r="AE2212" s="2">
        <f t="shared" si="73"/>
        <v>1279.92</v>
      </c>
      <c r="AF2212" s="2" t="s">
        <v>25</v>
      </c>
      <c r="AG2212" s="42">
        <f>IFERROR(Table2[[#This Row],[Profit]]/Table2[[#This Row],[Sales Amount]],0)</f>
        <v>0.28578063179329621</v>
      </c>
      <c r="AH2212" s="2" t="str">
        <f>TRIM(Table2[[#This Row],[Payment Modee]])</f>
        <v>UPI</v>
      </c>
      <c r="AI2212" s="2" t="s">
        <v>26</v>
      </c>
      <c r="AJ2212" s="2" t="s">
        <v>27</v>
      </c>
      <c r="AK2212" s="2" t="s">
        <v>1922</v>
      </c>
      <c r="AL2212" s="16" t="str">
        <f>IF(HOUR(Table2[[#This Row],[Order Time]])&lt;12,"Morning",IF(HOUR(Table2[[#This Row],[Order Time]])&lt;17,"Afternoon",IF(HOUR(Table2[[#This Row],[Order Time]])&lt;21,"Evening","Night")))</f>
        <v>Evening</v>
      </c>
      <c r="AM2212" s="16" t="s">
        <v>29</v>
      </c>
    </row>
    <row r="2213" spans="1:39" x14ac:dyDescent="0.25">
      <c r="A2213" s="13" t="s">
        <v>4090</v>
      </c>
      <c r="B2213" s="4">
        <v>45710</v>
      </c>
      <c r="C2213" s="2">
        <f>YEAR(Table2[[#This Row],[Invoice Date]])</f>
        <v>2025</v>
      </c>
      <c r="D2213" s="2" t="str">
        <f>TEXT(Table2[[#This Row],[Invoice Date]],"mmm")</f>
        <v>Feb</v>
      </c>
      <c r="E2213" s="2" t="str">
        <f>Table2[[#This Row],[Store_ID]]&amp;"-"&amp;Table2[[#This Row],[Year]]&amp;"-"&amp;Table2[[#This Row],[Month]]</f>
        <v>STR007-2025-Feb</v>
      </c>
      <c r="F2213" s="2" t="s">
        <v>665</v>
      </c>
      <c r="G2213" s="2" t="str">
        <f>_xlfn.XLOOKUP(Table2[[#This Row],[Customer_ID]],Table3[Customer_ID],Table3[Customer Name],"Not Found")</f>
        <v>Srinivas Gopalakrishnan</v>
      </c>
      <c r="H2213" s="2" t="str">
        <f>_xlfn.XLOOKUP(Table2[[#This Row],[Customer_ID]],Table3[Customer_ID],Table3[Gender],"Female")</f>
        <v>Male</v>
      </c>
      <c r="I2213" s="2" t="str">
        <f>_xlfn.XLOOKUP(Table2[[#This Row],[Customer_ID]],Table3[Customer_ID],Table3[City],"Missing Memebership")</f>
        <v>Karimnagar</v>
      </c>
      <c r="J2213" s="2" t="str">
        <f>_xlfn.XLOOKUP(Table2[[#This Row],[Customer_ID]],Table3[Customer_ID],Table3[State],"Karnataka")</f>
        <v>Telangana</v>
      </c>
      <c r="K2213" s="2" t="str">
        <f>_xlfn.XLOOKUP(Table2[[#This Row],[Customer_ID]],Table3[Customer_ID],Table3[Membership],"Regular")</f>
        <v>Silver</v>
      </c>
      <c r="L2213" s="2" t="s">
        <v>2280</v>
      </c>
      <c r="M2213" s="2" t="str">
        <f>_xlfn.XLOOKUP(Table2[[#This Row],[Product_ID]],Table4[Product_ID],Table4[Product_Name],"Not Found")</f>
        <v>Reebok Printed Kurti Green</v>
      </c>
      <c r="N2213" s="2" t="str">
        <f>_xlfn.XLOOKUP(Table2[[#This Row],[Product_ID]],Table4[Product_ID],Table4[Category],"Not Found")</f>
        <v>Women Kurtis</v>
      </c>
      <c r="O2213" s="2" t="str">
        <f>_xlfn.XLOOKUP(Table2[[#This Row],[Product_ID]],Table4[Product_ID],Table4[Subcategory],"Not Found")</f>
        <v>Printed Kurti</v>
      </c>
      <c r="P2213" s="2" t="str">
        <f>_xlfn.XLOOKUP(Table2[[#This Row],[Product_ID]],Table4[Product_ID],Table4[Brand],"Missing Brand")</f>
        <v>Reebok</v>
      </c>
      <c r="Q2213" s="2" t="s">
        <v>307</v>
      </c>
      <c r="R2213" s="2" t="str">
        <f>_xlfn.XLOOKUP(Table2[[#This Row],[Store_ID]],Table6[Store_ID],Table6[Store Name],"Not Found")</f>
        <v>TrendMart Thoothukudi Mall Kiosk</v>
      </c>
      <c r="S2213" s="2">
        <f>_xlfn.XLOOKUP(Table2[[#This Row],[Store_ID]],Table6[Store_ID],Table6[Monthly Target],"Missing Target")</f>
        <v>1500000</v>
      </c>
      <c r="T2213" s="2" t="str">
        <f>_xlfn.XLOOKUP(Table2[[#This Row],[Store_ID]],Table6[Store_ID],Table6[Region],"Not Found")</f>
        <v>South Zone 1</v>
      </c>
      <c r="U2213" s="2" t="s">
        <v>62</v>
      </c>
      <c r="V2213" s="2" t="str">
        <f>_xlfn.XLOOKUP(Table2[[#This Row],[Employee_ID]],Table5[Employee_ID],Table5[Employee Name],"Not Found")</f>
        <v>Rahul Krishnan</v>
      </c>
      <c r="W2213" s="2">
        <v>4</v>
      </c>
      <c r="X2213" s="2">
        <v>1258.42</v>
      </c>
      <c r="Y2213" s="2">
        <v>5</v>
      </c>
      <c r="Z2213" s="2">
        <v>251.68</v>
      </c>
      <c r="AA2213" s="2">
        <v>12</v>
      </c>
      <c r="AB2213" s="2">
        <v>573.84</v>
      </c>
      <c r="AC2213" s="2">
        <v>5355.84</v>
      </c>
      <c r="AD2213" s="2">
        <v>2976</v>
      </c>
      <c r="AE2213" s="2">
        <f t="shared" si="73"/>
        <v>1806</v>
      </c>
      <c r="AF2213" s="2" t="s">
        <v>56</v>
      </c>
      <c r="AG2213" s="42">
        <f>IFERROR(Table2[[#This Row],[Profit]]/Table2[[#This Row],[Sales Amount]],0)</f>
        <v>0.33720200752823087</v>
      </c>
      <c r="AH2213" s="2" t="str">
        <f>TRIM(Table2[[#This Row],[Payment Modee]])</f>
        <v>Credit Card</v>
      </c>
      <c r="AI2213" s="2" t="s">
        <v>36</v>
      </c>
      <c r="AJ2213" s="2" t="s">
        <v>27</v>
      </c>
      <c r="AK2213" s="2" t="s">
        <v>1341</v>
      </c>
      <c r="AL2213" s="16" t="str">
        <f>IF(HOUR(Table2[[#This Row],[Order Time]])&lt;12,"Morning",IF(HOUR(Table2[[#This Row],[Order Time]])&lt;17,"Afternoon",IF(HOUR(Table2[[#This Row],[Order Time]])&lt;21,"Evening","Night")))</f>
        <v>Afternoon</v>
      </c>
      <c r="AM2213" s="16" t="s">
        <v>38</v>
      </c>
    </row>
    <row r="2214" spans="1:39" x14ac:dyDescent="0.25">
      <c r="A2214" s="13" t="s">
        <v>4091</v>
      </c>
      <c r="B2214" s="4">
        <v>45576</v>
      </c>
      <c r="C2214" s="2">
        <f>YEAR(Table2[[#This Row],[Invoice Date]])</f>
        <v>2024</v>
      </c>
      <c r="D2214" s="2" t="str">
        <f>TEXT(Table2[[#This Row],[Invoice Date]],"mmm")</f>
        <v>Oct</v>
      </c>
      <c r="E2214" s="2" t="str">
        <f>Table2[[#This Row],[Store_ID]]&amp;"-"&amp;Table2[[#This Row],[Year]]&amp;"-"&amp;Table2[[#This Row],[Month]]</f>
        <v>STR109-2024-Oct</v>
      </c>
      <c r="F2214" s="2" t="s">
        <v>1073</v>
      </c>
      <c r="G2214" s="2" t="str">
        <f>_xlfn.XLOOKUP(Table2[[#This Row],[Customer_ID]],Table3[Customer_ID],Table3[Customer Name],"Not Found")</f>
        <v>Tejaswini Kamath</v>
      </c>
      <c r="H2214" s="2" t="str">
        <f>_xlfn.XLOOKUP(Table2[[#This Row],[Customer_ID]],Table3[Customer_ID],Table3[Gender],"Female")</f>
        <v>Female</v>
      </c>
      <c r="I2214" s="2" t="str">
        <f>_xlfn.XLOOKUP(Table2[[#This Row],[Customer_ID]],Table3[Customer_ID],Table3[City],"Missing Memebership")</f>
        <v>Thrissur</v>
      </c>
      <c r="J2214" s="2" t="str">
        <f>_xlfn.XLOOKUP(Table2[[#This Row],[Customer_ID]],Table3[Customer_ID],Table3[State],"Karnataka")</f>
        <v>Kerala</v>
      </c>
      <c r="K2214" s="2" t="str">
        <f>_xlfn.XLOOKUP(Table2[[#This Row],[Customer_ID]],Table3[Customer_ID],Table3[Membership],"Regular")</f>
        <v>Gold</v>
      </c>
      <c r="L2214" s="2" t="s">
        <v>690</v>
      </c>
      <c r="M2214" s="2" t="str">
        <f>_xlfn.XLOOKUP(Table2[[#This Row],[Product_ID]],Table4[Product_ID],Table4[Product_Name],"Not Found")</f>
        <v>Being Human Girls Frock Teal</v>
      </c>
      <c r="N2214" s="2" t="str">
        <f>_xlfn.XLOOKUP(Table2[[#This Row],[Product_ID]],Table4[Product_ID],Table4[Category],"Not Found")</f>
        <v>Kids Wear</v>
      </c>
      <c r="O2214" s="2" t="str">
        <f>_xlfn.XLOOKUP(Table2[[#This Row],[Product_ID]],Table4[Product_ID],Table4[Subcategory],"Not Found")</f>
        <v>Girls Frock</v>
      </c>
      <c r="P2214" s="2" t="str">
        <f>_xlfn.XLOOKUP(Table2[[#This Row],[Product_ID]],Table4[Product_ID],Table4[Brand],"Missing Brand")</f>
        <v>Being Human</v>
      </c>
      <c r="Q2214" s="2" t="s">
        <v>112</v>
      </c>
      <c r="R2214" s="2" t="str">
        <f>_xlfn.XLOOKUP(Table2[[#This Row],[Store_ID]],Table6[Store_ID],Table6[Store Name],"Not Found")</f>
        <v>TrendMart Warangal Outlet</v>
      </c>
      <c r="S2214" s="2">
        <f>_xlfn.XLOOKUP(Table2[[#This Row],[Store_ID]],Table6[Store_ID],Table6[Monthly Target],"Missing Target")</f>
        <v>1200000</v>
      </c>
      <c r="T2214" s="2" t="str">
        <f>_xlfn.XLOOKUP(Table2[[#This Row],[Store_ID]],Table6[Store_ID],Table6[Region],"Not Found")</f>
        <v>South Zone 2</v>
      </c>
      <c r="U2214" s="2" t="s">
        <v>294</v>
      </c>
      <c r="V2214" s="2" t="str">
        <f>_xlfn.XLOOKUP(Table2[[#This Row],[Employee_ID]],Table5[Employee_ID],Table5[Employee Name],"Not Found")</f>
        <v>Chitra Chettiar</v>
      </c>
      <c r="W2214" s="2">
        <v>3</v>
      </c>
      <c r="X2214" s="2">
        <v>627.4</v>
      </c>
      <c r="Y2214" s="2">
        <v>25</v>
      </c>
      <c r="Z2214" s="2">
        <v>470.55</v>
      </c>
      <c r="AA2214" s="2">
        <v>5</v>
      </c>
      <c r="AB2214" s="2">
        <v>70.58</v>
      </c>
      <c r="AC2214" s="2">
        <v>1482.23</v>
      </c>
      <c r="AD2214" s="2">
        <v>1274.28</v>
      </c>
      <c r="AE2214" s="2">
        <f t="shared" si="73"/>
        <v>137.37000000000006</v>
      </c>
      <c r="AF2214" s="2" t="s">
        <v>69</v>
      </c>
      <c r="AG2214" s="42">
        <f>IFERROR(Table2[[#This Row],[Profit]]/Table2[[#This Row],[Sales Amount]],0)</f>
        <v>9.2677924478657192E-2</v>
      </c>
      <c r="AH2214" s="2" t="str">
        <f>TRIM(Table2[[#This Row],[Payment Modee]])</f>
        <v>Cash</v>
      </c>
      <c r="AI2214" s="2" t="s">
        <v>26</v>
      </c>
      <c r="AJ2214" s="2" t="s">
        <v>27</v>
      </c>
      <c r="AK2214" s="2" t="s">
        <v>2363</v>
      </c>
      <c r="AL2214" s="16" t="str">
        <f>IF(HOUR(Table2[[#This Row],[Order Time]])&lt;12,"Morning",IF(HOUR(Table2[[#This Row],[Order Time]])&lt;17,"Afternoon",IF(HOUR(Table2[[#This Row],[Order Time]])&lt;21,"Evening","Night")))</f>
        <v>Morning</v>
      </c>
      <c r="AM2214" s="16" t="s">
        <v>29</v>
      </c>
    </row>
    <row r="2215" spans="1:39" x14ac:dyDescent="0.25">
      <c r="A2215" s="13" t="s">
        <v>4092</v>
      </c>
      <c r="B2215" s="4">
        <v>45688</v>
      </c>
      <c r="C2215" s="2">
        <f>YEAR(Table2[[#This Row],[Invoice Date]])</f>
        <v>2025</v>
      </c>
      <c r="D2215" s="2" t="str">
        <f>TEXT(Table2[[#This Row],[Invoice Date]],"mmm")</f>
        <v>Jan</v>
      </c>
      <c r="E2215" s="2" t="str">
        <f>Table2[[#This Row],[Store_ID]]&amp;"-"&amp;Table2[[#This Row],[Year]]&amp;"-"&amp;Table2[[#This Row],[Month]]</f>
        <v>STR034-2025-Jan</v>
      </c>
      <c r="F2215" s="2" t="s">
        <v>3696</v>
      </c>
      <c r="G2215" s="2" t="str">
        <f>_xlfn.XLOOKUP(Table2[[#This Row],[Customer_ID]],Table3[Customer_ID],Table3[Customer Name],"Not Found")</f>
        <v>Padma Gopalakrishnan</v>
      </c>
      <c r="H2215" s="2" t="str">
        <f>_xlfn.XLOOKUP(Table2[[#This Row],[Customer_ID]],Table3[Customer_ID],Table3[Gender],"Female")</f>
        <v>Female</v>
      </c>
      <c r="I2215" s="2" t="str">
        <f>_xlfn.XLOOKUP(Table2[[#This Row],[Customer_ID]],Table3[Customer_ID],Table3[City],"Missing Memebership")</f>
        <v>Tumakuru</v>
      </c>
      <c r="J2215" s="2" t="str">
        <f>_xlfn.XLOOKUP(Table2[[#This Row],[Customer_ID]],Table3[Customer_ID],Table3[State],"Karnataka")</f>
        <v>Karnataka</v>
      </c>
      <c r="K2215" s="2" t="str">
        <f>_xlfn.XLOOKUP(Table2[[#This Row],[Customer_ID]],Table3[Customer_ID],Table3[Membership],"Regular")</f>
        <v>Regular</v>
      </c>
      <c r="L2215" s="2" t="s">
        <v>140</v>
      </c>
      <c r="M2215" s="2" t="str">
        <f>_xlfn.XLOOKUP(Table2[[#This Row],[Product_ID]],Table4[Product_ID],Table4[Product_Name],"Not Found")</f>
        <v>Indian Terrain Denim Shirt Wine</v>
      </c>
      <c r="N2215" s="2" t="str">
        <f>_xlfn.XLOOKUP(Table2[[#This Row],[Product_ID]],Table4[Product_ID],Table4[Category],"Not Found")</f>
        <v>Men Shirts</v>
      </c>
      <c r="O2215" s="2" t="str">
        <f>_xlfn.XLOOKUP(Table2[[#This Row],[Product_ID]],Table4[Product_ID],Table4[Subcategory],"Not Found")</f>
        <v>Denim Shirt</v>
      </c>
      <c r="P2215" s="2" t="str">
        <f>_xlfn.XLOOKUP(Table2[[#This Row],[Product_ID]],Table4[Product_ID],Table4[Brand],"Missing Brand")</f>
        <v>Indian Terrain</v>
      </c>
      <c r="Q2215" s="2" t="s">
        <v>1572</v>
      </c>
      <c r="R2215" s="2" t="str">
        <f>_xlfn.XLOOKUP(Table2[[#This Row],[Store_ID]],Table6[Store_ID],Table6[Store Name],"Not Found")</f>
        <v>TrendMart Warangal Standard</v>
      </c>
      <c r="S2215" s="2">
        <f>_xlfn.XLOOKUP(Table2[[#This Row],[Store_ID]],Table6[Store_ID],Table6[Monthly Target],"Missing Target")</f>
        <v>1200000</v>
      </c>
      <c r="T2215" s="2" t="str">
        <f>_xlfn.XLOOKUP(Table2[[#This Row],[Store_ID]],Table6[Store_ID],Table6[Region],"Not Found")</f>
        <v>South Zone 2</v>
      </c>
      <c r="U2215" s="2" t="s">
        <v>349</v>
      </c>
      <c r="V2215" s="2" t="str">
        <f>_xlfn.XLOOKUP(Table2[[#This Row],[Employee_ID]],Table5[Employee_ID],Table5[Employee Name],"Not Found")</f>
        <v>Chitra Bhat</v>
      </c>
      <c r="W2215" s="2">
        <v>2</v>
      </c>
      <c r="X2215" s="2">
        <v>943.72</v>
      </c>
      <c r="Y2215" s="2">
        <v>30</v>
      </c>
      <c r="Z2215" s="2">
        <v>566.23</v>
      </c>
      <c r="AA2215" s="2">
        <v>5</v>
      </c>
      <c r="AB2215" s="2">
        <v>66.06</v>
      </c>
      <c r="AC2215" s="2">
        <v>1387.27</v>
      </c>
      <c r="AD2215" s="2">
        <v>1442.44</v>
      </c>
      <c r="AE2215" s="2">
        <f t="shared" si="73"/>
        <v>-121.23000000000008</v>
      </c>
      <c r="AF2215" s="2" t="s">
        <v>136</v>
      </c>
      <c r="AG2215" s="42">
        <f>IFERROR(Table2[[#This Row],[Profit]]/Table2[[#This Row],[Sales Amount]],0)</f>
        <v>-8.7387458822002981E-2</v>
      </c>
      <c r="AH2215" s="2" t="str">
        <f>TRIM(Table2[[#This Row],[Payment Modee]])</f>
        <v>EMI</v>
      </c>
      <c r="AI2215" s="2" t="s">
        <v>36</v>
      </c>
      <c r="AJ2215" s="2" t="s">
        <v>27</v>
      </c>
      <c r="AK2215" s="2" t="s">
        <v>1789</v>
      </c>
      <c r="AL2215" s="16" t="str">
        <f>IF(HOUR(Table2[[#This Row],[Order Time]])&lt;12,"Morning",IF(HOUR(Table2[[#This Row],[Order Time]])&lt;17,"Afternoon",IF(HOUR(Table2[[#This Row],[Order Time]])&lt;21,"Evening","Night")))</f>
        <v>Night</v>
      </c>
      <c r="AM2215" s="16" t="s">
        <v>29</v>
      </c>
    </row>
    <row r="2216" spans="1:39" x14ac:dyDescent="0.25">
      <c r="A2216" s="13" t="s">
        <v>4093</v>
      </c>
      <c r="B2216" s="4">
        <v>45451</v>
      </c>
      <c r="C2216" s="2">
        <f>YEAR(Table2[[#This Row],[Invoice Date]])</f>
        <v>2024</v>
      </c>
      <c r="D2216" s="2" t="str">
        <f>TEXT(Table2[[#This Row],[Invoice Date]],"mmm")</f>
        <v>Jun</v>
      </c>
      <c r="E2216" s="2" t="str">
        <f>Table2[[#This Row],[Store_ID]]&amp;"-"&amp;Table2[[#This Row],[Year]]&amp;"-"&amp;Table2[[#This Row],[Month]]</f>
        <v>STR032-2024-Jun</v>
      </c>
      <c r="F2216" s="2" t="s">
        <v>3286</v>
      </c>
      <c r="G2216" s="2" t="str">
        <f>_xlfn.XLOOKUP(Table2[[#This Row],[Customer_ID]],Table3[Customer_ID],Table3[Customer Name],"Not Found")</f>
        <v>Chitra Bhat</v>
      </c>
      <c r="H2216" s="2" t="str">
        <f>_xlfn.XLOOKUP(Table2[[#This Row],[Customer_ID]],Table3[Customer_ID],Table3[Gender],"Female")</f>
        <v>Female</v>
      </c>
      <c r="I2216" s="2" t="str">
        <f>_xlfn.XLOOKUP(Table2[[#This Row],[Customer_ID]],Table3[Customer_ID],Table3[City],"Missing Memebership")</f>
        <v>Mysuru</v>
      </c>
      <c r="J2216" s="2" t="str">
        <f>_xlfn.XLOOKUP(Table2[[#This Row],[Customer_ID]],Table3[Customer_ID],Table3[State],"Karnataka")</f>
        <v>Karnataka</v>
      </c>
      <c r="K2216" s="2" t="str">
        <f>_xlfn.XLOOKUP(Table2[[#This Row],[Customer_ID]],Table3[Customer_ID],Table3[Membership],"Regular")</f>
        <v>Platinum</v>
      </c>
      <c r="L2216" s="2" t="s">
        <v>1205</v>
      </c>
      <c r="M2216" s="2" t="str">
        <f>_xlfn.XLOOKUP(Table2[[#This Row],[Product_ID]],Table4[Product_ID],Table4[Product_Name],"Not Found")</f>
        <v>Louis Philippe Anarkali Kurti Black</v>
      </c>
      <c r="N2216" s="2" t="str">
        <f>_xlfn.XLOOKUP(Table2[[#This Row],[Product_ID]],Table4[Product_ID],Table4[Category],"Not Found")</f>
        <v>Women Kurtis</v>
      </c>
      <c r="O2216" s="2" t="str">
        <f>_xlfn.XLOOKUP(Table2[[#This Row],[Product_ID]],Table4[Product_ID],Table4[Subcategory],"Not Found")</f>
        <v>Anarkali Kurti</v>
      </c>
      <c r="P2216" s="2" t="str">
        <f>_xlfn.XLOOKUP(Table2[[#This Row],[Product_ID]],Table4[Product_ID],Table4[Brand],"Missing Brand")</f>
        <v>Louis Philippe</v>
      </c>
      <c r="Q2216" s="2" t="s">
        <v>413</v>
      </c>
      <c r="R2216" s="2" t="str">
        <f>_xlfn.XLOOKUP(Table2[[#This Row],[Store_ID]],Table6[Store_ID],Table6[Store Name],"Not Found")</f>
        <v>TrendMart Kochi Standard</v>
      </c>
      <c r="S2216" s="2">
        <f>_xlfn.XLOOKUP(Table2[[#This Row],[Store_ID]],Table6[Store_ID],Table6[Monthly Target],"Missing Target")</f>
        <v>2500000</v>
      </c>
      <c r="T2216" s="2" t="str">
        <f>_xlfn.XLOOKUP(Table2[[#This Row],[Store_ID]],Table6[Store_ID],Table6[Region],"Not Found")</f>
        <v>South Zone 1</v>
      </c>
      <c r="U2216" s="2" t="s">
        <v>187</v>
      </c>
      <c r="V2216" s="2" t="str">
        <f>_xlfn.XLOOKUP(Table2[[#This Row],[Employee_ID]],Table5[Employee_ID],Table5[Employee Name],"Not Found")</f>
        <v>Ganapathy Naidu</v>
      </c>
      <c r="W2216" s="2">
        <v>4</v>
      </c>
      <c r="X2216" s="2">
        <v>1104.2</v>
      </c>
      <c r="Y2216" s="2">
        <v>30</v>
      </c>
      <c r="Z2216" s="2">
        <v>1325.04</v>
      </c>
      <c r="AA2216" s="2">
        <v>12</v>
      </c>
      <c r="AB2216" s="2">
        <v>371.01</v>
      </c>
      <c r="AC2216" s="2">
        <v>3462.77</v>
      </c>
      <c r="AD2216" s="2">
        <v>3068.44</v>
      </c>
      <c r="AE2216" s="2">
        <f t="shared" si="73"/>
        <v>23.319999999999936</v>
      </c>
      <c r="AF2216" s="2" t="s">
        <v>25</v>
      </c>
      <c r="AG2216" s="42">
        <f>IFERROR(Table2[[#This Row],[Profit]]/Table2[[#This Row],[Sales Amount]],0)</f>
        <v>6.7344929059683246E-3</v>
      </c>
      <c r="AH2216" s="2" t="str">
        <f>TRIM(Table2[[#This Row],[Payment Modee]])</f>
        <v>UPI</v>
      </c>
      <c r="AI2216" s="2" t="s">
        <v>26</v>
      </c>
      <c r="AJ2216" s="2" t="s">
        <v>27</v>
      </c>
      <c r="AK2216" s="2" t="s">
        <v>938</v>
      </c>
      <c r="AL2216" s="16" t="str">
        <f>IF(HOUR(Table2[[#This Row],[Order Time]])&lt;12,"Morning",IF(HOUR(Table2[[#This Row],[Order Time]])&lt;17,"Afternoon",IF(HOUR(Table2[[#This Row],[Order Time]])&lt;21,"Evening","Night")))</f>
        <v>Night</v>
      </c>
      <c r="AM2216" s="16" t="s">
        <v>38</v>
      </c>
    </row>
    <row r="2217" spans="1:39" x14ac:dyDescent="0.25">
      <c r="A2217" s="13" t="s">
        <v>4094</v>
      </c>
      <c r="B2217" s="4">
        <v>45454</v>
      </c>
      <c r="C2217" s="2">
        <f>YEAR(Table2[[#This Row],[Invoice Date]])</f>
        <v>2024</v>
      </c>
      <c r="D2217" s="2" t="str">
        <f>TEXT(Table2[[#This Row],[Invoice Date]],"mmm")</f>
        <v>Jun</v>
      </c>
      <c r="E2217" s="2" t="str">
        <f>Table2[[#This Row],[Store_ID]]&amp;"-"&amp;Table2[[#This Row],[Year]]&amp;"-"&amp;Table2[[#This Row],[Month]]</f>
        <v>STR004-2024-Jun</v>
      </c>
      <c r="F2217" s="2" t="s">
        <v>433</v>
      </c>
      <c r="G2217" s="2" t="str">
        <f>_xlfn.XLOOKUP(Table2[[#This Row],[Customer_ID]],Table3[Customer_ID],Table3[Customer Name],"Not Found")</f>
        <v>Sunita Subramaniam</v>
      </c>
      <c r="H2217" s="2" t="str">
        <f>_xlfn.XLOOKUP(Table2[[#This Row],[Customer_ID]],Table3[Customer_ID],Table3[Gender],"Female")</f>
        <v>Female</v>
      </c>
      <c r="I2217" s="2" t="str">
        <f>_xlfn.XLOOKUP(Table2[[#This Row],[Customer_ID]],Table3[Customer_ID],Table3[City],"Missing Memebership")</f>
        <v>Khammam</v>
      </c>
      <c r="J2217" s="2" t="str">
        <f>_xlfn.XLOOKUP(Table2[[#This Row],[Customer_ID]],Table3[Customer_ID],Table3[State],"Karnataka")</f>
        <v>Telangana</v>
      </c>
      <c r="K2217" s="2" t="str">
        <f>_xlfn.XLOOKUP(Table2[[#This Row],[Customer_ID]],Table3[Customer_ID],Table3[Membership],"Regular")</f>
        <v>Regular</v>
      </c>
      <c r="L2217" s="2" t="s">
        <v>1540</v>
      </c>
      <c r="M2217" s="2" t="str">
        <f>_xlfn.XLOOKUP(Table2[[#This Row],[Product_ID]],Table4[Product_ID],Table4[Product_Name],"Not Found")</f>
        <v>Bata Braided Belt White</v>
      </c>
      <c r="N2217" s="2" t="str">
        <f>_xlfn.XLOOKUP(Table2[[#This Row],[Product_ID]],Table4[Product_ID],Table4[Category],"Not Found")</f>
        <v>Belts</v>
      </c>
      <c r="O2217" s="2" t="str">
        <f>_xlfn.XLOOKUP(Table2[[#This Row],[Product_ID]],Table4[Product_ID],Table4[Subcategory],"Not Found")</f>
        <v>Braided Belt</v>
      </c>
      <c r="P2217" s="2" t="str">
        <f>_xlfn.XLOOKUP(Table2[[#This Row],[Product_ID]],Table4[Product_ID],Table4[Brand],"Missing Brand")</f>
        <v>Bata</v>
      </c>
      <c r="Q2217" s="2" t="s">
        <v>91</v>
      </c>
      <c r="R2217" s="2" t="str">
        <f>_xlfn.XLOOKUP(Table2[[#This Row],[Store_ID]],Table6[Store_ID],Table6[Store Name],"Not Found")</f>
        <v>TrendMart Kalaburagi Mall Kiosk</v>
      </c>
      <c r="S2217" s="2">
        <f>_xlfn.XLOOKUP(Table2[[#This Row],[Store_ID]],Table6[Store_ID],Table6[Monthly Target],"Missing Target")</f>
        <v>800000</v>
      </c>
      <c r="T2217" s="2" t="str">
        <f>_xlfn.XLOOKUP(Table2[[#This Row],[Store_ID]],Table6[Store_ID],Table6[Region],"Not Found")</f>
        <v>South Zone 2</v>
      </c>
      <c r="U2217" s="2" t="s">
        <v>263</v>
      </c>
      <c r="V2217" s="2" t="str">
        <f>_xlfn.XLOOKUP(Table2[[#This Row],[Employee_ID]],Table5[Employee_ID],Table5[Employee Name],"Not Found")</f>
        <v>Sathish Sundaram</v>
      </c>
      <c r="W2217" s="2">
        <v>1</v>
      </c>
      <c r="X2217" s="2">
        <v>1277.7</v>
      </c>
      <c r="Y2217" s="2">
        <v>20</v>
      </c>
      <c r="Z2217" s="2">
        <v>255.54</v>
      </c>
      <c r="AA2217" s="2">
        <v>12</v>
      </c>
      <c r="AB2217" s="2">
        <v>122.66</v>
      </c>
      <c r="AC2217" s="2">
        <v>1144.82</v>
      </c>
      <c r="AD2217" s="2">
        <v>879.48</v>
      </c>
      <c r="AE2217" s="2">
        <f t="shared" si="73"/>
        <v>142.67999999999992</v>
      </c>
      <c r="AF2217" s="2" t="s">
        <v>25</v>
      </c>
      <c r="AG2217" s="42">
        <f>IFERROR(Table2[[#This Row],[Profit]]/Table2[[#This Row],[Sales Amount]],0)</f>
        <v>0.12463094634964443</v>
      </c>
      <c r="AH2217" s="2" t="str">
        <f>TRIM(Table2[[#This Row],[Payment Modee]])</f>
        <v>UPI</v>
      </c>
      <c r="AI2217" s="2" t="s">
        <v>26</v>
      </c>
      <c r="AJ2217" s="2" t="s">
        <v>197</v>
      </c>
      <c r="AK2217" s="2" t="s">
        <v>193</v>
      </c>
      <c r="AL2217" s="16" t="str">
        <f>IF(HOUR(Table2[[#This Row],[Order Time]])&lt;12,"Morning",IF(HOUR(Table2[[#This Row],[Order Time]])&lt;17,"Afternoon",IF(HOUR(Table2[[#This Row],[Order Time]])&lt;21,"Evening","Night")))</f>
        <v>Afternoon</v>
      </c>
      <c r="AM2217" s="16" t="s">
        <v>29</v>
      </c>
    </row>
    <row r="2218" spans="1:39" x14ac:dyDescent="0.25">
      <c r="A2218" s="13" t="s">
        <v>4095</v>
      </c>
      <c r="B2218" s="4">
        <v>45696</v>
      </c>
      <c r="C2218" s="2">
        <f>YEAR(Table2[[#This Row],[Invoice Date]])</f>
        <v>2025</v>
      </c>
      <c r="D2218" s="2" t="str">
        <f>TEXT(Table2[[#This Row],[Invoice Date]],"mmm")</f>
        <v>Feb</v>
      </c>
      <c r="E2218" s="2" t="str">
        <f>Table2[[#This Row],[Store_ID]]&amp;"-"&amp;Table2[[#This Row],[Year]]&amp;"-"&amp;Table2[[#This Row],[Month]]</f>
        <v>STR106-2025-Feb</v>
      </c>
      <c r="F2218" s="2" t="s">
        <v>2927</v>
      </c>
      <c r="G2218" s="2" t="str">
        <f>_xlfn.XLOOKUP(Table2[[#This Row],[Customer_ID]],Table3[Customer_ID],Table3[Customer Name],"Not Found")</f>
        <v>Rani Nair</v>
      </c>
      <c r="H2218" s="2" t="str">
        <f>_xlfn.XLOOKUP(Table2[[#This Row],[Customer_ID]],Table3[Customer_ID],Table3[Gender],"Female")</f>
        <v>Female</v>
      </c>
      <c r="I2218" s="2" t="str">
        <f>_xlfn.XLOOKUP(Table2[[#This Row],[Customer_ID]],Table3[Customer_ID],Table3[City],"Missing Memebership")</f>
        <v>Thiruvananthapuram</v>
      </c>
      <c r="J2218" s="2" t="str">
        <f>_xlfn.XLOOKUP(Table2[[#This Row],[Customer_ID]],Table3[Customer_ID],Table3[State],"Karnataka")</f>
        <v>Kerala</v>
      </c>
      <c r="K2218" s="2" t="str">
        <f>_xlfn.XLOOKUP(Table2[[#This Row],[Customer_ID]],Table3[Customer_ID],Table3[Membership],"Regular")</f>
        <v>Gold</v>
      </c>
      <c r="L2218" s="2" t="s">
        <v>1324</v>
      </c>
      <c r="M2218" s="2" t="str">
        <f>_xlfn.XLOOKUP(Table2[[#This Row],[Product_ID]],Table4[Product_ID],Table4[Product_Name],"Not Found")</f>
        <v>Van Heusen Leather Wallet Black</v>
      </c>
      <c r="N2218" s="2" t="str">
        <f>_xlfn.XLOOKUP(Table2[[#This Row],[Product_ID]],Table4[Product_ID],Table4[Category],"Not Found")</f>
        <v>Wallets</v>
      </c>
      <c r="O2218" s="2" t="str">
        <f>_xlfn.XLOOKUP(Table2[[#This Row],[Product_ID]],Table4[Product_ID],Table4[Subcategory],"Not Found")</f>
        <v>Leather Wallet</v>
      </c>
      <c r="P2218" s="2" t="str">
        <f>_xlfn.XLOOKUP(Table2[[#This Row],[Product_ID]],Table4[Product_ID],Table4[Brand],"Missing Brand")</f>
        <v>Van Heusen</v>
      </c>
      <c r="Q2218" s="2" t="s">
        <v>1716</v>
      </c>
      <c r="R2218" s="2" t="str">
        <f>_xlfn.XLOOKUP(Table2[[#This Row],[Store_ID]],Table6[Store_ID],Table6[Store Name],"Not Found")</f>
        <v>TrendMart Vijayawada Outlet</v>
      </c>
      <c r="S2218" s="2">
        <f>_xlfn.XLOOKUP(Table2[[#This Row],[Store_ID]],Table6[Store_ID],Table6[Monthly Target],"Missing Target")</f>
        <v>2500000</v>
      </c>
      <c r="T2218" s="2" t="str">
        <f>_xlfn.XLOOKUP(Table2[[#This Row],[Store_ID]],Table6[Store_ID],Table6[Region],"Not Found")</f>
        <v>South Zone 3</v>
      </c>
      <c r="U2218" s="2" t="s">
        <v>349</v>
      </c>
      <c r="V2218" s="2" t="str">
        <f>_xlfn.XLOOKUP(Table2[[#This Row],[Employee_ID]],Table5[Employee_ID],Table5[Employee Name],"Not Found")</f>
        <v>Chitra Bhat</v>
      </c>
      <c r="W2218" s="2">
        <v>1</v>
      </c>
      <c r="X2218" s="2">
        <v>1532.87</v>
      </c>
      <c r="Y2218" s="2">
        <v>5</v>
      </c>
      <c r="Z2218" s="2">
        <v>76.64</v>
      </c>
      <c r="AA2218" s="2">
        <v>12</v>
      </c>
      <c r="AB2218" s="2">
        <v>174.75</v>
      </c>
      <c r="AC2218" s="2">
        <v>1630.98</v>
      </c>
      <c r="AD2218" s="2">
        <v>949.97</v>
      </c>
      <c r="AE2218" s="2">
        <f t="shared" si="73"/>
        <v>506.26</v>
      </c>
      <c r="AF2218" s="2" t="s">
        <v>56</v>
      </c>
      <c r="AG2218" s="42">
        <f>IFERROR(Table2[[#This Row],[Profit]]/Table2[[#This Row],[Sales Amount]],0)</f>
        <v>0.31040233479257867</v>
      </c>
      <c r="AH2218" s="2" t="str">
        <f>TRIM(Table2[[#This Row],[Payment Modee]])</f>
        <v>Credit Card</v>
      </c>
      <c r="AI2218" s="2" t="s">
        <v>26</v>
      </c>
      <c r="AJ2218" s="2" t="s">
        <v>27</v>
      </c>
      <c r="AK2218" s="2" t="s">
        <v>599</v>
      </c>
      <c r="AL2218" s="16" t="str">
        <f>IF(HOUR(Table2[[#This Row],[Order Time]])&lt;12,"Morning",IF(HOUR(Table2[[#This Row],[Order Time]])&lt;17,"Afternoon",IF(HOUR(Table2[[#This Row],[Order Time]])&lt;21,"Evening","Night")))</f>
        <v>Morning</v>
      </c>
      <c r="AM2218" s="16" t="s">
        <v>38</v>
      </c>
    </row>
    <row r="2219" spans="1:39" x14ac:dyDescent="0.25">
      <c r="A2219" s="13" t="s">
        <v>4096</v>
      </c>
      <c r="B2219" s="4">
        <v>45603</v>
      </c>
      <c r="C2219" s="2">
        <f>YEAR(Table2[[#This Row],[Invoice Date]])</f>
        <v>2024</v>
      </c>
      <c r="D2219" s="2" t="str">
        <f>TEXT(Table2[[#This Row],[Invoice Date]],"mmm")</f>
        <v>Nov</v>
      </c>
      <c r="E2219" s="2" t="str">
        <f>Table2[[#This Row],[Store_ID]]&amp;"-"&amp;Table2[[#This Row],[Year]]&amp;"-"&amp;Table2[[#This Row],[Month]]</f>
        <v>STR028-2024-Nov</v>
      </c>
      <c r="F2219" s="2" t="s">
        <v>2064</v>
      </c>
      <c r="G2219" s="2" t="str">
        <f>_xlfn.XLOOKUP(Table2[[#This Row],[Customer_ID]],Table3[Customer_ID],Table3[Customer Name],"Not Found")</f>
        <v>Dhruv Pillai</v>
      </c>
      <c r="H2219" s="2" t="str">
        <f>_xlfn.XLOOKUP(Table2[[#This Row],[Customer_ID]],Table3[Customer_ID],Table3[Gender],"Female")</f>
        <v>Male</v>
      </c>
      <c r="I2219" s="2" t="str">
        <f>_xlfn.XLOOKUP(Table2[[#This Row],[Customer_ID]],Table3[Customer_ID],Table3[City],"Missing Memebership")</f>
        <v>Hyderabad</v>
      </c>
      <c r="J2219" s="2" t="str">
        <f>_xlfn.XLOOKUP(Table2[[#This Row],[Customer_ID]],Table3[Customer_ID],Table3[State],"Karnataka")</f>
        <v>Telangana</v>
      </c>
      <c r="K2219" s="2" t="str">
        <f>_xlfn.XLOOKUP(Table2[[#This Row],[Customer_ID]],Table3[Customer_ID],Table3[Membership],"Regular")</f>
        <v>Gold</v>
      </c>
      <c r="L2219" s="2" t="s">
        <v>979</v>
      </c>
      <c r="M2219" s="2" t="str">
        <f>_xlfn.XLOOKUP(Table2[[#This Row],[Product_ID]],Table4[Product_ID],Table4[Product_Name],"Not Found")</f>
        <v>Metro Shoes Straight Kurti Green</v>
      </c>
      <c r="N2219" s="2" t="str">
        <f>_xlfn.XLOOKUP(Table2[[#This Row],[Product_ID]],Table4[Product_ID],Table4[Category],"Not Found")</f>
        <v>Women Kurtis</v>
      </c>
      <c r="O2219" s="2" t="str">
        <f>_xlfn.XLOOKUP(Table2[[#This Row],[Product_ID]],Table4[Product_ID],Table4[Subcategory],"Not Found")</f>
        <v>Straight Kurti</v>
      </c>
      <c r="P2219" s="2" t="str">
        <f>_xlfn.XLOOKUP(Table2[[#This Row],[Product_ID]],Table4[Product_ID],Table4[Brand],"Missing Brand")</f>
        <v>Metro Shoes</v>
      </c>
      <c r="Q2219" s="2" t="s">
        <v>737</v>
      </c>
      <c r="R2219" s="2" t="str">
        <f>_xlfn.XLOOKUP(Table2[[#This Row],[Store_ID]],Table6[Store_ID],Table6[Store Name],"Not Found")</f>
        <v>TrendMart Shivamogga Standard</v>
      </c>
      <c r="S2219" s="2">
        <f>_xlfn.XLOOKUP(Table2[[#This Row],[Store_ID]],Table6[Store_ID],Table6[Monthly Target],"Missing Target")</f>
        <v>2500000</v>
      </c>
      <c r="T2219" s="2" t="str">
        <f>_xlfn.XLOOKUP(Table2[[#This Row],[Store_ID]],Table6[Store_ID],Table6[Region],"Not Found")</f>
        <v>South Zone 2</v>
      </c>
      <c r="U2219" s="2" t="s">
        <v>417</v>
      </c>
      <c r="V2219" s="2" t="str">
        <f>_xlfn.XLOOKUP(Table2[[#This Row],[Employee_ID]],Table5[Employee_ID],Table5[Employee Name],"Not Found")</f>
        <v>Arjun Krishnan</v>
      </c>
      <c r="W2219" s="2">
        <v>3</v>
      </c>
      <c r="X2219" s="2">
        <v>897.39</v>
      </c>
      <c r="Y2219" s="2">
        <v>10</v>
      </c>
      <c r="Z2219" s="2">
        <v>269.22000000000003</v>
      </c>
      <c r="AA2219" s="2">
        <v>5</v>
      </c>
      <c r="AB2219" s="2">
        <v>121.15</v>
      </c>
      <c r="AC2219" s="2">
        <v>2544.1</v>
      </c>
      <c r="AD2219" s="2">
        <v>1797.84</v>
      </c>
      <c r="AE2219" s="2">
        <f t="shared" si="73"/>
        <v>625.11</v>
      </c>
      <c r="AF2219" s="2" t="s">
        <v>25</v>
      </c>
      <c r="AG2219" s="42">
        <f>IFERROR(Table2[[#This Row],[Profit]]/Table2[[#This Row],[Sales Amount]],0)</f>
        <v>0.24570968122322237</v>
      </c>
      <c r="AH2219" s="2" t="str">
        <f>TRIM(Table2[[#This Row],[Payment Modee]])</f>
        <v>UPI</v>
      </c>
      <c r="AI2219" s="2" t="s">
        <v>26</v>
      </c>
      <c r="AJ2219" s="2" t="s">
        <v>27</v>
      </c>
      <c r="AK2219" s="2" t="s">
        <v>1404</v>
      </c>
      <c r="AL2219" s="16" t="str">
        <f>IF(HOUR(Table2[[#This Row],[Order Time]])&lt;12,"Morning",IF(HOUR(Table2[[#This Row],[Order Time]])&lt;17,"Afternoon",IF(HOUR(Table2[[#This Row],[Order Time]])&lt;21,"Evening","Night")))</f>
        <v>Morning</v>
      </c>
      <c r="AM2219" s="16" t="s">
        <v>29</v>
      </c>
    </row>
    <row r="2220" spans="1:39" x14ac:dyDescent="0.25">
      <c r="A2220" s="13" t="s">
        <v>4097</v>
      </c>
      <c r="B2220" s="4">
        <v>45610</v>
      </c>
      <c r="C2220" s="2">
        <f>YEAR(Table2[[#This Row],[Invoice Date]])</f>
        <v>2024</v>
      </c>
      <c r="D2220" s="2" t="str">
        <f>TEXT(Table2[[#This Row],[Invoice Date]],"mmm")</f>
        <v>Nov</v>
      </c>
      <c r="E2220" s="2" t="str">
        <f>Table2[[#This Row],[Store_ID]]&amp;"-"&amp;Table2[[#This Row],[Year]]&amp;"-"&amp;Table2[[#This Row],[Month]]</f>
        <v>STR068-2024-Nov</v>
      </c>
      <c r="F2220" s="2" t="s">
        <v>622</v>
      </c>
      <c r="G2220" s="2" t="str">
        <f>_xlfn.XLOOKUP(Table2[[#This Row],[Customer_ID]],Table3[Customer_ID],Table3[Customer Name],"Not Found")</f>
        <v>Uday Pillai</v>
      </c>
      <c r="H2220" s="2" t="str">
        <f>_xlfn.XLOOKUP(Table2[[#This Row],[Customer_ID]],Table3[Customer_ID],Table3[Gender],"Female")</f>
        <v>Male</v>
      </c>
      <c r="I2220" s="2" t="str">
        <f>_xlfn.XLOOKUP(Table2[[#This Row],[Customer_ID]],Table3[Customer_ID],Table3[City],"Missing Memebership")</f>
        <v>Salem</v>
      </c>
      <c r="J2220" s="2" t="str">
        <f>_xlfn.XLOOKUP(Table2[[#This Row],[Customer_ID]],Table3[Customer_ID],Table3[State],"Karnataka")</f>
        <v>Tamil Nadu</v>
      </c>
      <c r="K2220" s="2" t="str">
        <f>_xlfn.XLOOKUP(Table2[[#This Row],[Customer_ID]],Table3[Customer_ID],Table3[Membership],"Regular")</f>
        <v>Gold</v>
      </c>
      <c r="L2220" s="2" t="s">
        <v>244</v>
      </c>
      <c r="M2220" s="2" t="str">
        <f>_xlfn.XLOOKUP(Table2[[#This Row],[Product_ID]],Table4[Product_ID],Table4[Product_Name],"Not Found")</f>
        <v>US Polo Assn Kurta Beige</v>
      </c>
      <c r="N2220" s="2" t="str">
        <f>_xlfn.XLOOKUP(Table2[[#This Row],[Product_ID]],Table4[Product_ID],Table4[Category],"Not Found")</f>
        <v>Men Ethnic</v>
      </c>
      <c r="O2220" s="2" t="str">
        <f>_xlfn.XLOOKUP(Table2[[#This Row],[Product_ID]],Table4[Product_ID],Table4[Subcategory],"Not Found")</f>
        <v>Kurta</v>
      </c>
      <c r="P2220" s="2" t="str">
        <f>_xlfn.XLOOKUP(Table2[[#This Row],[Product_ID]],Table4[Product_ID],Table4[Brand],"Missing Brand")</f>
        <v>US Polo Assn</v>
      </c>
      <c r="Q2220" s="2" t="s">
        <v>97</v>
      </c>
      <c r="R2220" s="2" t="str">
        <f>_xlfn.XLOOKUP(Table2[[#This Row],[Store_ID]],Table6[Store_ID],Table6[Store Name],"Not Found")</f>
        <v>TrendMart Madurai Mall Kiosk</v>
      </c>
      <c r="S2220" s="2">
        <f>_xlfn.XLOOKUP(Table2[[#This Row],[Store_ID]],Table6[Store_ID],Table6[Monthly Target],"Missing Target")</f>
        <v>2000000</v>
      </c>
      <c r="T2220" s="2" t="str">
        <f>_xlfn.XLOOKUP(Table2[[#This Row],[Store_ID]],Table6[Store_ID],Table6[Region],"Not Found")</f>
        <v>South Zone 1</v>
      </c>
      <c r="U2220" s="2" t="s">
        <v>400</v>
      </c>
      <c r="V2220" s="2" t="str">
        <f>_xlfn.XLOOKUP(Table2[[#This Row],[Employee_ID]],Table5[Employee_ID],Table5[Employee Name],"Not Found")</f>
        <v>Anil Reddy</v>
      </c>
      <c r="W2220" s="2">
        <v>2</v>
      </c>
      <c r="X2220" s="2">
        <v>2368.3000000000002</v>
      </c>
      <c r="Y2220" s="2">
        <v>10</v>
      </c>
      <c r="Z2220" s="2">
        <v>473.66</v>
      </c>
      <c r="AA2220" s="2">
        <v>12</v>
      </c>
      <c r="AB2220" s="2">
        <v>511.55</v>
      </c>
      <c r="AC2220" s="2">
        <v>4774.49</v>
      </c>
      <c r="AD2220" s="2">
        <v>3608.74</v>
      </c>
      <c r="AE2220" s="2">
        <f t="shared" ref="AE2220:AE2251" si="74">(AC2220-AD2220-AB2220)</f>
        <v>654.20000000000005</v>
      </c>
      <c r="AF2220" s="2" t="s">
        <v>35</v>
      </c>
      <c r="AG2220" s="42">
        <f>IFERROR(Table2[[#This Row],[Profit]]/Table2[[#This Row],[Sales Amount]],0)</f>
        <v>0.13701987018508785</v>
      </c>
      <c r="AH2220" s="2" t="str">
        <f>TRIM(Table2[[#This Row],[Payment Modee]])</f>
        <v>Debit Card</v>
      </c>
      <c r="AI2220" s="2" t="s">
        <v>26</v>
      </c>
      <c r="AJ2220" s="2" t="s">
        <v>27</v>
      </c>
      <c r="AK2220" s="2" t="s">
        <v>1682</v>
      </c>
      <c r="AL2220" s="16" t="str">
        <f>IF(HOUR(Table2[[#This Row],[Order Time]])&lt;12,"Morning",IF(HOUR(Table2[[#This Row],[Order Time]])&lt;17,"Afternoon",IF(HOUR(Table2[[#This Row],[Order Time]])&lt;21,"Evening","Night")))</f>
        <v>Evening</v>
      </c>
      <c r="AM2220" s="16" t="s">
        <v>29</v>
      </c>
    </row>
    <row r="2221" spans="1:39" x14ac:dyDescent="0.25">
      <c r="A2221" s="13" t="s">
        <v>4098</v>
      </c>
      <c r="B2221" s="4">
        <v>45527</v>
      </c>
      <c r="C2221" s="2">
        <f>YEAR(Table2[[#This Row],[Invoice Date]])</f>
        <v>2024</v>
      </c>
      <c r="D2221" s="2" t="str">
        <f>TEXT(Table2[[#This Row],[Invoice Date]],"mmm")</f>
        <v>Aug</v>
      </c>
      <c r="E2221" s="2" t="str">
        <f>Table2[[#This Row],[Store_ID]]&amp;"-"&amp;Table2[[#This Row],[Year]]&amp;"-"&amp;Table2[[#This Row],[Month]]</f>
        <v>STR036-2024-Aug</v>
      </c>
      <c r="F2221" s="2" t="s">
        <v>973</v>
      </c>
      <c r="G2221" s="2" t="str">
        <f>_xlfn.XLOOKUP(Table2[[#This Row],[Customer_ID]],Table3[Customer_ID],Table3[Customer Name],"Not Found")</f>
        <v>Priya Mudaliar</v>
      </c>
      <c r="H2221" s="2" t="str">
        <f>_xlfn.XLOOKUP(Table2[[#This Row],[Customer_ID]],Table3[Customer_ID],Table3[Gender],"Female")</f>
        <v>Female</v>
      </c>
      <c r="I2221" s="2" t="str">
        <f>_xlfn.XLOOKUP(Table2[[#This Row],[Customer_ID]],Table3[Customer_ID],Table3[City],"Missing Memebership")</f>
        <v>Warangal</v>
      </c>
      <c r="J2221" s="2" t="str">
        <f>_xlfn.XLOOKUP(Table2[[#This Row],[Customer_ID]],Table3[Customer_ID],Table3[State],"Karnataka")</f>
        <v>Telangana</v>
      </c>
      <c r="K2221" s="2" t="str">
        <f>_xlfn.XLOOKUP(Table2[[#This Row],[Customer_ID]],Table3[Customer_ID],Table3[Membership],"Regular")</f>
        <v>Regular</v>
      </c>
      <c r="L2221" s="2" t="s">
        <v>455</v>
      </c>
      <c r="M2221" s="2" t="str">
        <f>_xlfn.XLOOKUP(Table2[[#This Row],[Product_ID]],Table4[Product_ID],Table4[Product_Name],"Not Found")</f>
        <v>Fastrack Nehru Jacket Black</v>
      </c>
      <c r="N2221" s="2" t="str">
        <f>_xlfn.XLOOKUP(Table2[[#This Row],[Product_ID]],Table4[Product_ID],Table4[Category],"Not Found")</f>
        <v>Men Ethnic</v>
      </c>
      <c r="O2221" s="2" t="str">
        <f>_xlfn.XLOOKUP(Table2[[#This Row],[Product_ID]],Table4[Product_ID],Table4[Subcategory],"Not Found")</f>
        <v>Nehru Jacket</v>
      </c>
      <c r="P2221" s="2" t="str">
        <f>_xlfn.XLOOKUP(Table2[[#This Row],[Product_ID]],Table4[Product_ID],Table4[Brand],"Missing Brand")</f>
        <v>Fastrack</v>
      </c>
      <c r="Q2221" s="2" t="s">
        <v>634</v>
      </c>
      <c r="R2221" s="2" t="str">
        <f>_xlfn.XLOOKUP(Table2[[#This Row],[Store_ID]],Table6[Store_ID],Table6[Store Name],"Not Found")</f>
        <v>TrendMart Thiruvananthapuram Outlet</v>
      </c>
      <c r="S2221" s="2">
        <f>_xlfn.XLOOKUP(Table2[[#This Row],[Store_ID]],Table6[Store_ID],Table6[Monthly Target],"Missing Target")</f>
        <v>1000000</v>
      </c>
      <c r="T2221" s="2" t="str">
        <f>_xlfn.XLOOKUP(Table2[[#This Row],[Store_ID]],Table6[Store_ID],Table6[Region],"Not Found")</f>
        <v>South Zone 1</v>
      </c>
      <c r="U2221" s="2" t="s">
        <v>229</v>
      </c>
      <c r="V2221" s="2" t="str">
        <f>_xlfn.XLOOKUP(Table2[[#This Row],[Employee_ID]],Table5[Employee_ID],Table5[Employee Name],"Not Found")</f>
        <v>Yogesh Chettiar</v>
      </c>
      <c r="W2221" s="2">
        <v>1</v>
      </c>
      <c r="X2221" s="2">
        <v>2251.02</v>
      </c>
      <c r="Y2221" s="2">
        <v>20</v>
      </c>
      <c r="Z2221" s="2">
        <v>450.2</v>
      </c>
      <c r="AA2221" s="2">
        <v>12</v>
      </c>
      <c r="AB2221" s="2">
        <v>216.1</v>
      </c>
      <c r="AC2221" s="2">
        <v>2016.92</v>
      </c>
      <c r="AD2221" s="2">
        <v>1594</v>
      </c>
      <c r="AE2221" s="2">
        <f t="shared" si="74"/>
        <v>206.82000000000008</v>
      </c>
      <c r="AF2221" s="2" t="s">
        <v>56</v>
      </c>
      <c r="AG2221" s="42">
        <f>IFERROR(Table2[[#This Row],[Profit]]/Table2[[#This Row],[Sales Amount]],0)</f>
        <v>0.10254249053011526</v>
      </c>
      <c r="AH2221" s="2" t="str">
        <f>TRIM(Table2[[#This Row],[Payment Modee]])</f>
        <v>Credit Card</v>
      </c>
      <c r="AI2221" s="2" t="s">
        <v>26</v>
      </c>
      <c r="AJ2221" s="2" t="s">
        <v>27</v>
      </c>
      <c r="AK2221" s="2" t="s">
        <v>2397</v>
      </c>
      <c r="AL2221" s="16" t="str">
        <f>IF(HOUR(Table2[[#This Row],[Order Time]])&lt;12,"Morning",IF(HOUR(Table2[[#This Row],[Order Time]])&lt;17,"Afternoon",IF(HOUR(Table2[[#This Row],[Order Time]])&lt;21,"Evening","Night")))</f>
        <v>Afternoon</v>
      </c>
      <c r="AM2221" s="16" t="s">
        <v>29</v>
      </c>
    </row>
    <row r="2222" spans="1:39" x14ac:dyDescent="0.25">
      <c r="A2222" s="13" t="s">
        <v>4099</v>
      </c>
      <c r="B2222" s="4">
        <v>45706</v>
      </c>
      <c r="C2222" s="2">
        <f>YEAR(Table2[[#This Row],[Invoice Date]])</f>
        <v>2025</v>
      </c>
      <c r="D2222" s="2" t="str">
        <f>TEXT(Table2[[#This Row],[Invoice Date]],"mmm")</f>
        <v>Feb</v>
      </c>
      <c r="E2222" s="2" t="str">
        <f>Table2[[#This Row],[Store_ID]]&amp;"-"&amp;Table2[[#This Row],[Year]]&amp;"-"&amp;Table2[[#This Row],[Month]]</f>
        <v>STR048-2025-Feb</v>
      </c>
      <c r="F2222" s="2" t="s">
        <v>3151</v>
      </c>
      <c r="G2222" s="2" t="str">
        <f>_xlfn.XLOOKUP(Table2[[#This Row],[Customer_ID]],Table3[Customer_ID],Table3[Customer Name],"Not Found")</f>
        <v>Bhavani Sharma</v>
      </c>
      <c r="H2222" s="2" t="str">
        <f>_xlfn.XLOOKUP(Table2[[#This Row],[Customer_ID]],Table3[Customer_ID],Table3[Gender],"Female")</f>
        <v>Female</v>
      </c>
      <c r="I2222" s="2" t="str">
        <f>_xlfn.XLOOKUP(Table2[[#This Row],[Customer_ID]],Table3[Customer_ID],Table3[City],"Missing Memebership")</f>
        <v>Nellore</v>
      </c>
      <c r="J2222" s="2" t="str">
        <f>_xlfn.XLOOKUP(Table2[[#This Row],[Customer_ID]],Table3[Customer_ID],Table3[State],"Karnataka")</f>
        <v>Andhra Pradesh</v>
      </c>
      <c r="K2222" s="2" t="str">
        <f>_xlfn.XLOOKUP(Table2[[#This Row],[Customer_ID]],Table3[Customer_ID],Table3[Membership],"Regular")</f>
        <v>Gold</v>
      </c>
      <c r="L2222" s="2" t="s">
        <v>443</v>
      </c>
      <c r="M2222" s="2" t="str">
        <f>_xlfn.XLOOKUP(Table2[[#This Row],[Product_ID]],Table4[Product_ID],Table4[Product_Name],"Not Found")</f>
        <v>Aurelia Formal Top Olive</v>
      </c>
      <c r="N2222" s="2" t="str">
        <f>_xlfn.XLOOKUP(Table2[[#This Row],[Product_ID]],Table4[Product_ID],Table4[Category],"Not Found")</f>
        <v>Women Tops</v>
      </c>
      <c r="O2222" s="2" t="str">
        <f>_xlfn.XLOOKUP(Table2[[#This Row],[Product_ID]],Table4[Product_ID],Table4[Subcategory],"Not Found")</f>
        <v>Formal Top</v>
      </c>
      <c r="P2222" s="2" t="str">
        <f>_xlfn.XLOOKUP(Table2[[#This Row],[Product_ID]],Table4[Product_ID],Table4[Brand],"Missing Brand")</f>
        <v>Aurelia</v>
      </c>
      <c r="Q2222" s="2" t="s">
        <v>1853</v>
      </c>
      <c r="R2222" s="2" t="str">
        <f>_xlfn.XLOOKUP(Table2[[#This Row],[Store_ID]],Table6[Store_ID],Table6[Store Name],"Not Found")</f>
        <v>TrendMart Guntur High Street</v>
      </c>
      <c r="S2222" s="2">
        <f>_xlfn.XLOOKUP(Table2[[#This Row],[Store_ID]],Table6[Store_ID],Table6[Monthly Target],"Missing Target")</f>
        <v>1200000</v>
      </c>
      <c r="T2222" s="2" t="str">
        <f>_xlfn.XLOOKUP(Table2[[#This Row],[Store_ID]],Table6[Store_ID],Table6[Region],"Not Found")</f>
        <v>South Zone 3</v>
      </c>
      <c r="U2222" s="2" t="s">
        <v>192</v>
      </c>
      <c r="V2222" s="2" t="str">
        <f>_xlfn.XLOOKUP(Table2[[#This Row],[Employee_ID]],Table5[Employee_ID],Table5[Employee Name],"Not Found")</f>
        <v>Hari Nair</v>
      </c>
      <c r="W2222" s="2">
        <v>2</v>
      </c>
      <c r="X2222" s="2">
        <v>630.27</v>
      </c>
      <c r="Y2222" s="2">
        <v>0</v>
      </c>
      <c r="Z2222" s="2">
        <v>0</v>
      </c>
      <c r="AA2222" s="2">
        <v>5</v>
      </c>
      <c r="AB2222" s="2">
        <v>63.03</v>
      </c>
      <c r="AC2222" s="2">
        <v>1323.57</v>
      </c>
      <c r="AD2222" s="2">
        <v>914.32</v>
      </c>
      <c r="AE2222" s="2">
        <f t="shared" si="74"/>
        <v>346.21999999999991</v>
      </c>
      <c r="AF2222" s="2" t="s">
        <v>25</v>
      </c>
      <c r="AG2222" s="42">
        <f>IFERROR(Table2[[#This Row],[Profit]]/Table2[[#This Row],[Sales Amount]],0)</f>
        <v>0.26158042264481662</v>
      </c>
      <c r="AH2222" s="2" t="str">
        <f>TRIM(Table2[[#This Row],[Payment Modee]])</f>
        <v>UPI</v>
      </c>
      <c r="AI2222" s="2" t="s">
        <v>26</v>
      </c>
      <c r="AJ2222" s="2" t="s">
        <v>27</v>
      </c>
      <c r="AK2222" s="2" t="s">
        <v>705</v>
      </c>
      <c r="AL2222" s="16" t="str">
        <f>IF(HOUR(Table2[[#This Row],[Order Time]])&lt;12,"Morning",IF(HOUR(Table2[[#This Row],[Order Time]])&lt;17,"Afternoon",IF(HOUR(Table2[[#This Row],[Order Time]])&lt;21,"Evening","Night")))</f>
        <v>Afternoon</v>
      </c>
      <c r="AM2222" s="16" t="s">
        <v>29</v>
      </c>
    </row>
    <row r="2223" spans="1:39" x14ac:dyDescent="0.25">
      <c r="A2223" s="13" t="s">
        <v>4100</v>
      </c>
      <c r="B2223" s="4">
        <v>45575</v>
      </c>
      <c r="C2223" s="2">
        <f>YEAR(Table2[[#This Row],[Invoice Date]])</f>
        <v>2024</v>
      </c>
      <c r="D2223" s="2" t="str">
        <f>TEXT(Table2[[#This Row],[Invoice Date]],"mmm")</f>
        <v>Oct</v>
      </c>
      <c r="E2223" s="2" t="str">
        <f>Table2[[#This Row],[Store_ID]]&amp;"-"&amp;Table2[[#This Row],[Year]]&amp;"-"&amp;Table2[[#This Row],[Month]]</f>
        <v>STR043-2024-Oct</v>
      </c>
      <c r="F2223" s="2" t="s">
        <v>4101</v>
      </c>
      <c r="G2223" s="2" t="str">
        <f>_xlfn.XLOOKUP(Table2[[#This Row],[Customer_ID]],Table3[Customer_ID],Table3[Customer Name],"Not Found")</f>
        <v>Arjun Iyengar</v>
      </c>
      <c r="H2223" s="2" t="str">
        <f>_xlfn.XLOOKUP(Table2[[#This Row],[Customer_ID]],Table3[Customer_ID],Table3[Gender],"Female")</f>
        <v>Male</v>
      </c>
      <c r="I2223" s="2" t="str">
        <f>_xlfn.XLOOKUP(Table2[[#This Row],[Customer_ID]],Table3[Customer_ID],Table3[City],"Missing Memebership")</f>
        <v>Erode</v>
      </c>
      <c r="J2223" s="2" t="str">
        <f>_xlfn.XLOOKUP(Table2[[#This Row],[Customer_ID]],Table3[Customer_ID],Table3[State],"Karnataka")</f>
        <v>Tamil Nadu</v>
      </c>
      <c r="K2223" s="2" t="str">
        <f>_xlfn.XLOOKUP(Table2[[#This Row],[Customer_ID]],Table3[Customer_ID],Table3[Membership],"Regular")</f>
        <v>Platinum</v>
      </c>
      <c r="L2223" s="2" t="s">
        <v>117</v>
      </c>
      <c r="M2223" s="2" t="str">
        <f>_xlfn.XLOOKUP(Table2[[#This Row],[Product_ID]],Table4[Product_ID],Table4[Product_Name],"Not Found")</f>
        <v>Nike Crop Top Cream</v>
      </c>
      <c r="N2223" s="2" t="str">
        <f>_xlfn.XLOOKUP(Table2[[#This Row],[Product_ID]],Table4[Product_ID],Table4[Category],"Not Found")</f>
        <v>Women Tops</v>
      </c>
      <c r="O2223" s="2" t="str">
        <f>_xlfn.XLOOKUP(Table2[[#This Row],[Product_ID]],Table4[Product_ID],Table4[Subcategory],"Not Found")</f>
        <v>Crop Top</v>
      </c>
      <c r="P2223" s="2" t="str">
        <f>_xlfn.XLOOKUP(Table2[[#This Row],[Product_ID]],Table4[Product_ID],Table4[Brand],"Missing Brand")</f>
        <v>Nike</v>
      </c>
      <c r="Q2223" s="2" t="s">
        <v>908</v>
      </c>
      <c r="R2223" s="2" t="str">
        <f>_xlfn.XLOOKUP(Table2[[#This Row],[Store_ID]],Table6[Store_ID],Table6[Store Name],"Not Found")</f>
        <v>TrendMart Mangaluru Standard</v>
      </c>
      <c r="S2223" s="2">
        <f>_xlfn.XLOOKUP(Table2[[#This Row],[Store_ID]],Table6[Store_ID],Table6[Monthly Target],"Missing Target")</f>
        <v>1500000</v>
      </c>
      <c r="T2223" s="2" t="str">
        <f>_xlfn.XLOOKUP(Table2[[#This Row],[Store_ID]],Table6[Store_ID],Table6[Region],"Not Found")</f>
        <v>South Zone 2</v>
      </c>
      <c r="U2223" s="2" t="s">
        <v>159</v>
      </c>
      <c r="V2223" s="2" t="str">
        <f>_xlfn.XLOOKUP(Table2[[#This Row],[Employee_ID]],Table5[Employee_ID],Table5[Employee Name],"Not Found")</f>
        <v>Venkat Sharma</v>
      </c>
      <c r="W2223" s="2">
        <v>4</v>
      </c>
      <c r="X2223" s="2">
        <v>758.43</v>
      </c>
      <c r="Y2223" s="2">
        <v>10</v>
      </c>
      <c r="Z2223" s="2">
        <v>303.37</v>
      </c>
      <c r="AA2223" s="2">
        <v>5</v>
      </c>
      <c r="AB2223" s="2">
        <v>136.52000000000001</v>
      </c>
      <c r="AC2223" s="2">
        <v>2866.87</v>
      </c>
      <c r="AD2223" s="2">
        <v>2200.04</v>
      </c>
      <c r="AE2223" s="2">
        <f t="shared" si="74"/>
        <v>530.30999999999995</v>
      </c>
      <c r="AF2223" s="2" t="s">
        <v>35</v>
      </c>
      <c r="AG2223" s="42">
        <f>IFERROR(Table2[[#This Row],[Profit]]/Table2[[#This Row],[Sales Amount]],0)</f>
        <v>0.18497873988007826</v>
      </c>
      <c r="AH2223" s="2" t="str">
        <f>TRIM(Table2[[#This Row],[Payment Modee]])</f>
        <v>Debit Card</v>
      </c>
      <c r="AI2223" s="2" t="s">
        <v>26</v>
      </c>
      <c r="AJ2223" s="2" t="s">
        <v>27</v>
      </c>
      <c r="AK2223" s="2" t="s">
        <v>2116</v>
      </c>
      <c r="AL2223" s="16" t="str">
        <f>IF(HOUR(Table2[[#This Row],[Order Time]])&lt;12,"Morning",IF(HOUR(Table2[[#This Row],[Order Time]])&lt;17,"Afternoon",IF(HOUR(Table2[[#This Row],[Order Time]])&lt;21,"Evening","Night")))</f>
        <v>Afternoon</v>
      </c>
      <c r="AM2223" s="16" t="s">
        <v>29</v>
      </c>
    </row>
    <row r="2224" spans="1:39" x14ac:dyDescent="0.25">
      <c r="A2224" s="13" t="s">
        <v>4102</v>
      </c>
      <c r="B2224" s="4">
        <v>45729</v>
      </c>
      <c r="C2224" s="2">
        <f>YEAR(Table2[[#This Row],[Invoice Date]])</f>
        <v>2025</v>
      </c>
      <c r="D2224" s="2" t="str">
        <f>TEXT(Table2[[#This Row],[Invoice Date]],"mmm")</f>
        <v>Mar</v>
      </c>
      <c r="E2224" s="2" t="str">
        <f>Table2[[#This Row],[Store_ID]]&amp;"-"&amp;Table2[[#This Row],[Year]]&amp;"-"&amp;Table2[[#This Row],[Month]]</f>
        <v>STR082-2025-Mar</v>
      </c>
      <c r="F2224" s="2" t="s">
        <v>2251</v>
      </c>
      <c r="G2224" s="2" t="str">
        <f>_xlfn.XLOOKUP(Table2[[#This Row],[Customer_ID]],Table3[Customer_ID],Table3[Customer Name],"Not Found")</f>
        <v>Gopal Mudaliar</v>
      </c>
      <c r="H2224" s="2" t="str">
        <f>_xlfn.XLOOKUP(Table2[[#This Row],[Customer_ID]],Table3[Customer_ID],Table3[Gender],"Female")</f>
        <v>Male</v>
      </c>
      <c r="I2224" s="2" t="str">
        <f>_xlfn.XLOOKUP(Table2[[#This Row],[Customer_ID]],Table3[Customer_ID],Table3[City],"Missing Memebership")</f>
        <v>Khammam</v>
      </c>
      <c r="J2224" s="2" t="str">
        <f>_xlfn.XLOOKUP(Table2[[#This Row],[Customer_ID]],Table3[Customer_ID],Table3[State],"Karnataka")</f>
        <v>Telangana</v>
      </c>
      <c r="K2224" s="2" t="str">
        <f>_xlfn.XLOOKUP(Table2[[#This Row],[Customer_ID]],Table3[Customer_ID],Table3[Membership],"Regular")</f>
        <v>Silver</v>
      </c>
      <c r="L2224" s="2" t="s">
        <v>1671</v>
      </c>
      <c r="M2224" s="2" t="str">
        <f>_xlfn.XLOOKUP(Table2[[#This Row],[Product_ID]],Table4[Product_ID],Table4[Product_Name],"Not Found")</f>
        <v>Flying Machine Necklace Sky Blue</v>
      </c>
      <c r="N2224" s="2" t="str">
        <f>_xlfn.XLOOKUP(Table2[[#This Row],[Product_ID]],Table4[Product_ID],Table4[Category],"Not Found")</f>
        <v>Jewellery</v>
      </c>
      <c r="O2224" s="2" t="str">
        <f>_xlfn.XLOOKUP(Table2[[#This Row],[Product_ID]],Table4[Product_ID],Table4[Subcategory],"Not Found")</f>
        <v>Necklace</v>
      </c>
      <c r="P2224" s="2" t="str">
        <f>_xlfn.XLOOKUP(Table2[[#This Row],[Product_ID]],Table4[Product_ID],Table4[Brand],"Missing Brand")</f>
        <v>Flying Machine</v>
      </c>
      <c r="Q2224" s="2" t="s">
        <v>405</v>
      </c>
      <c r="R2224" s="2" t="str">
        <f>_xlfn.XLOOKUP(Table2[[#This Row],[Store_ID]],Table6[Store_ID],Table6[Store Name],"Not Found")</f>
        <v>TrendMart Tirupati Standard</v>
      </c>
      <c r="S2224" s="2">
        <f>_xlfn.XLOOKUP(Table2[[#This Row],[Store_ID]],Table6[Store_ID],Table6[Monthly Target],"Missing Target")</f>
        <v>1000000</v>
      </c>
      <c r="T2224" s="2" t="str">
        <f>_xlfn.XLOOKUP(Table2[[#This Row],[Store_ID]],Table6[Store_ID],Table6[Region],"Not Found")</f>
        <v>South Zone 3</v>
      </c>
      <c r="U2224" s="2" t="s">
        <v>102</v>
      </c>
      <c r="V2224" s="2" t="str">
        <f>_xlfn.XLOOKUP(Table2[[#This Row],[Employee_ID]],Table5[Employee_ID],Table5[Employee Name],"Not Found")</f>
        <v>Chandra Reddy</v>
      </c>
      <c r="W2224" s="2">
        <v>3</v>
      </c>
      <c r="X2224" s="2">
        <v>1263.28</v>
      </c>
      <c r="Y2224" s="2">
        <v>25</v>
      </c>
      <c r="Z2224" s="2">
        <v>947.46</v>
      </c>
      <c r="AA2224" s="2">
        <v>3</v>
      </c>
      <c r="AB2224" s="2">
        <v>85.27</v>
      </c>
      <c r="AC2224" s="2">
        <v>2927.65</v>
      </c>
      <c r="AD2224" s="2">
        <v>2731.38</v>
      </c>
      <c r="AE2224" s="2">
        <f t="shared" si="74"/>
        <v>110.99999999999999</v>
      </c>
      <c r="AF2224" s="2" t="s">
        <v>35</v>
      </c>
      <c r="AG2224" s="42">
        <f>IFERROR(Table2[[#This Row],[Profit]]/Table2[[#This Row],[Sales Amount]],0)</f>
        <v>3.7914368179256391E-2</v>
      </c>
      <c r="AH2224" s="2" t="str">
        <f>TRIM(Table2[[#This Row],[Payment Modee]])</f>
        <v>Debit Card</v>
      </c>
      <c r="AI2224" s="2" t="s">
        <v>26</v>
      </c>
      <c r="AJ2224" s="2" t="s">
        <v>27</v>
      </c>
      <c r="AK2224" s="2" t="s">
        <v>638</v>
      </c>
      <c r="AL2224" s="16" t="str">
        <f>IF(HOUR(Table2[[#This Row],[Order Time]])&lt;12,"Morning",IF(HOUR(Table2[[#This Row],[Order Time]])&lt;17,"Afternoon",IF(HOUR(Table2[[#This Row],[Order Time]])&lt;21,"Evening","Night")))</f>
        <v>Morning</v>
      </c>
      <c r="AM2224" s="16" t="s">
        <v>29</v>
      </c>
    </row>
    <row r="2225" spans="1:39" x14ac:dyDescent="0.25">
      <c r="A2225" s="13" t="s">
        <v>4103</v>
      </c>
      <c r="B2225" s="4">
        <v>45485</v>
      </c>
      <c r="C2225" s="2">
        <f>YEAR(Table2[[#This Row],[Invoice Date]])</f>
        <v>2024</v>
      </c>
      <c r="D2225" s="2" t="str">
        <f>TEXT(Table2[[#This Row],[Invoice Date]],"mmm")</f>
        <v>Jul</v>
      </c>
      <c r="E2225" s="2" t="str">
        <f>Table2[[#This Row],[Store_ID]]&amp;"-"&amp;Table2[[#This Row],[Year]]&amp;"-"&amp;Table2[[#This Row],[Month]]</f>
        <v>STR037-2024-Jul</v>
      </c>
      <c r="F2225" s="2" t="s">
        <v>3389</v>
      </c>
      <c r="G2225" s="2" t="str">
        <f>_xlfn.XLOOKUP(Table2[[#This Row],[Customer_ID]],Table3[Customer_ID],Table3[Customer Name],"Not Found")</f>
        <v>Janani Nair</v>
      </c>
      <c r="H2225" s="2" t="str">
        <f>_xlfn.XLOOKUP(Table2[[#This Row],[Customer_ID]],Table3[Customer_ID],Table3[Gender],"Female")</f>
        <v>Female</v>
      </c>
      <c r="I2225" s="2" t="str">
        <f>_xlfn.XLOOKUP(Table2[[#This Row],[Customer_ID]],Table3[Customer_ID],Table3[City],"Missing Memebership")</f>
        <v>Tumakuru</v>
      </c>
      <c r="J2225" s="2" t="str">
        <f>_xlfn.XLOOKUP(Table2[[#This Row],[Customer_ID]],Table3[Customer_ID],Table3[State],"Karnataka")</f>
        <v>Karnataka</v>
      </c>
      <c r="K2225" s="2" t="str">
        <f>_xlfn.XLOOKUP(Table2[[#This Row],[Customer_ID]],Table3[Customer_ID],Table3[Membership],"Regular")</f>
        <v>Silver</v>
      </c>
      <c r="L2225" s="2" t="s">
        <v>995</v>
      </c>
      <c r="M2225" s="2" t="str">
        <f>_xlfn.XLOOKUP(Table2[[#This Row],[Product_ID]],Table4[Product_ID],Table4[Product_Name],"Not Found")</f>
        <v>Nalli Silks Clutch Brown</v>
      </c>
      <c r="N2225" s="2" t="str">
        <f>_xlfn.XLOOKUP(Table2[[#This Row],[Product_ID]],Table4[Product_ID],Table4[Category],"Not Found")</f>
        <v>Handbags</v>
      </c>
      <c r="O2225" s="2" t="str">
        <f>_xlfn.XLOOKUP(Table2[[#This Row],[Product_ID]],Table4[Product_ID],Table4[Subcategory],"Not Found")</f>
        <v>Clutch</v>
      </c>
      <c r="P2225" s="2" t="str">
        <f>_xlfn.XLOOKUP(Table2[[#This Row],[Product_ID]],Table4[Product_ID],Table4[Brand],"Missing Brand")</f>
        <v>Nalli Silks</v>
      </c>
      <c r="Q2225" s="2" t="s">
        <v>23</v>
      </c>
      <c r="R2225" s="2" t="str">
        <f>_xlfn.XLOOKUP(Table2[[#This Row],[Store_ID]],Table6[Store_ID],Table6[Store Name],"Not Found")</f>
        <v>TrendMart Vijayawada High Street</v>
      </c>
      <c r="S2225" s="2">
        <f>_xlfn.XLOOKUP(Table2[[#This Row],[Store_ID]],Table6[Store_ID],Table6[Monthly Target],"Missing Target")</f>
        <v>1000000</v>
      </c>
      <c r="T2225" s="2" t="str">
        <f>_xlfn.XLOOKUP(Table2[[#This Row],[Store_ID]],Table6[Store_ID],Table6[Region],"Not Found")</f>
        <v>South Zone 3</v>
      </c>
      <c r="U2225" s="2" t="s">
        <v>153</v>
      </c>
      <c r="V2225" s="2" t="str">
        <f>_xlfn.XLOOKUP(Table2[[#This Row],[Employee_ID]],Table5[Employee_ID],Table5[Employee Name],"Not Found")</f>
        <v>Rani Mishra</v>
      </c>
      <c r="W2225" s="2">
        <v>1</v>
      </c>
      <c r="X2225" s="2">
        <v>3656.24</v>
      </c>
      <c r="Y2225" s="2">
        <v>30</v>
      </c>
      <c r="Z2225" s="2">
        <v>1096.8699999999999</v>
      </c>
      <c r="AA2225" s="2">
        <v>12</v>
      </c>
      <c r="AB2225" s="2">
        <v>307.12</v>
      </c>
      <c r="AC2225" s="2">
        <v>2866.49</v>
      </c>
      <c r="AD2225" s="2">
        <v>2374.0300000000002</v>
      </c>
      <c r="AE2225" s="2">
        <f t="shared" si="74"/>
        <v>185.33999999999958</v>
      </c>
      <c r="AF2225" s="2" t="s">
        <v>25</v>
      </c>
      <c r="AG2225" s="42">
        <f>IFERROR(Table2[[#This Row],[Profit]]/Table2[[#This Row],[Sales Amount]],0)</f>
        <v>6.4657473076829008E-2</v>
      </c>
      <c r="AH2225" s="2" t="str">
        <f>TRIM(Table2[[#This Row],[Payment Modee]])</f>
        <v>UPI</v>
      </c>
      <c r="AI2225" s="2" t="s">
        <v>36</v>
      </c>
      <c r="AJ2225" s="2" t="s">
        <v>27</v>
      </c>
      <c r="AK2225" s="2" t="s">
        <v>911</v>
      </c>
      <c r="AL2225" s="16" t="str">
        <f>IF(HOUR(Table2[[#This Row],[Order Time]])&lt;12,"Morning",IF(HOUR(Table2[[#This Row],[Order Time]])&lt;17,"Afternoon",IF(HOUR(Table2[[#This Row],[Order Time]])&lt;21,"Evening","Night")))</f>
        <v>Afternoon</v>
      </c>
      <c r="AM2225" s="16" t="s">
        <v>29</v>
      </c>
    </row>
    <row r="2226" spans="1:39" x14ac:dyDescent="0.25">
      <c r="A2226" s="13" t="s">
        <v>4104</v>
      </c>
      <c r="B2226" s="4">
        <v>45636</v>
      </c>
      <c r="C2226" s="2">
        <f>YEAR(Table2[[#This Row],[Invoice Date]])</f>
        <v>2024</v>
      </c>
      <c r="D2226" s="2" t="str">
        <f>TEXT(Table2[[#This Row],[Invoice Date]],"mmm")</f>
        <v>Dec</v>
      </c>
      <c r="E2226" s="2" t="str">
        <f>Table2[[#This Row],[Store_ID]]&amp;"-"&amp;Table2[[#This Row],[Year]]&amp;"-"&amp;Table2[[#This Row],[Month]]</f>
        <v>STR054-2024-Dec</v>
      </c>
      <c r="F2226" s="2" t="s">
        <v>2964</v>
      </c>
      <c r="G2226" s="2" t="str">
        <f>_xlfn.XLOOKUP(Table2[[#This Row],[Customer_ID]],Table3[Customer_ID],Table3[Customer Name],"Not Found")</f>
        <v>Arjun Subramaniam</v>
      </c>
      <c r="H2226" s="2" t="str">
        <f>_xlfn.XLOOKUP(Table2[[#This Row],[Customer_ID]],Table3[Customer_ID],Table3[Gender],"Female")</f>
        <v>Male</v>
      </c>
      <c r="I2226" s="2" t="str">
        <f>_xlfn.XLOOKUP(Table2[[#This Row],[Customer_ID]],Table3[Customer_ID],Table3[City],"Missing Memebership")</f>
        <v>Visakhapatnam</v>
      </c>
      <c r="J2226" s="2" t="str">
        <f>_xlfn.XLOOKUP(Table2[[#This Row],[Customer_ID]],Table3[Customer_ID],Table3[State],"Karnataka")</f>
        <v>Andhra Pradesh</v>
      </c>
      <c r="K2226" s="2" t="str">
        <f>_xlfn.XLOOKUP(Table2[[#This Row],[Customer_ID]],Table3[Customer_ID],Table3[Membership],"Regular")</f>
        <v>Silver</v>
      </c>
      <c r="L2226" s="2" t="s">
        <v>828</v>
      </c>
      <c r="M2226" s="2" t="str">
        <f>_xlfn.XLOOKUP(Table2[[#This Row],[Product_ID]],Table4[Product_ID],Table4[Product_Name],"Not Found")</f>
        <v>Skechers Formal Shirt Brown</v>
      </c>
      <c r="N2226" s="2" t="str">
        <f>_xlfn.XLOOKUP(Table2[[#This Row],[Product_ID]],Table4[Product_ID],Table4[Category],"Not Found")</f>
        <v>Men Shirts</v>
      </c>
      <c r="O2226" s="2" t="str">
        <f>_xlfn.XLOOKUP(Table2[[#This Row],[Product_ID]],Table4[Product_ID],Table4[Subcategory],"Not Found")</f>
        <v>Formal Shirt</v>
      </c>
      <c r="P2226" s="2" t="str">
        <f>_xlfn.XLOOKUP(Table2[[#This Row],[Product_ID]],Table4[Product_ID],Table4[Brand],"Missing Brand")</f>
        <v>Skechers</v>
      </c>
      <c r="Q2226" s="2" t="s">
        <v>712</v>
      </c>
      <c r="R2226" s="2" t="str">
        <f>_xlfn.XLOOKUP(Table2[[#This Row],[Store_ID]],Table6[Store_ID],Table6[Store Name],"Not Found")</f>
        <v>TrendMart Thoothukudi Mall Kiosk</v>
      </c>
      <c r="S2226" s="2">
        <f>_xlfn.XLOOKUP(Table2[[#This Row],[Store_ID]],Table6[Store_ID],Table6[Monthly Target],"Missing Target")</f>
        <v>2000000</v>
      </c>
      <c r="T2226" s="2" t="str">
        <f>_xlfn.XLOOKUP(Table2[[#This Row],[Store_ID]],Table6[Store_ID],Table6[Region],"Not Found")</f>
        <v>South Zone 1</v>
      </c>
      <c r="U2226" s="2" t="s">
        <v>268</v>
      </c>
      <c r="V2226" s="2" t="str">
        <f>_xlfn.XLOOKUP(Table2[[#This Row],[Employee_ID]],Table5[Employee_ID],Table5[Employee Name],"Not Found")</f>
        <v>Ganesh Iyengar</v>
      </c>
      <c r="W2226" s="2">
        <v>1</v>
      </c>
      <c r="X2226" s="2">
        <v>1256.93</v>
      </c>
      <c r="Y2226" s="2">
        <v>5</v>
      </c>
      <c r="Z2226" s="2">
        <v>62.85</v>
      </c>
      <c r="AA2226" s="2">
        <v>12</v>
      </c>
      <c r="AB2226" s="2">
        <v>143.29</v>
      </c>
      <c r="AC2226" s="2">
        <v>1337.37</v>
      </c>
      <c r="AD2226" s="2">
        <v>861.8</v>
      </c>
      <c r="AE2226" s="2">
        <f t="shared" si="74"/>
        <v>332.28</v>
      </c>
      <c r="AF2226" s="2" t="s">
        <v>25</v>
      </c>
      <c r="AG2226" s="42">
        <f>IFERROR(Table2[[#This Row],[Profit]]/Table2[[#This Row],[Sales Amount]],0)</f>
        <v>0.24845779402857848</v>
      </c>
      <c r="AH2226" s="2" t="str">
        <f>TRIM(Table2[[#This Row],[Payment Modee]])</f>
        <v>UPI</v>
      </c>
      <c r="AI2226" s="2" t="s">
        <v>36</v>
      </c>
      <c r="AJ2226" s="2" t="s">
        <v>27</v>
      </c>
      <c r="AK2226" s="2" t="s">
        <v>2016</v>
      </c>
      <c r="AL2226" s="16" t="str">
        <f>IF(HOUR(Table2[[#This Row],[Order Time]])&lt;12,"Morning",IF(HOUR(Table2[[#This Row],[Order Time]])&lt;17,"Afternoon",IF(HOUR(Table2[[#This Row],[Order Time]])&lt;21,"Evening","Night")))</f>
        <v>Evening</v>
      </c>
      <c r="AM2226" s="16" t="s">
        <v>29</v>
      </c>
    </row>
    <row r="2227" spans="1:39" x14ac:dyDescent="0.25">
      <c r="A2227" s="13" t="s">
        <v>4105</v>
      </c>
      <c r="B2227" s="4">
        <v>45697</v>
      </c>
      <c r="C2227" s="2">
        <f>YEAR(Table2[[#This Row],[Invoice Date]])</f>
        <v>2025</v>
      </c>
      <c r="D2227" s="2" t="str">
        <f>TEXT(Table2[[#This Row],[Invoice Date]],"mmm")</f>
        <v>Feb</v>
      </c>
      <c r="E2227" s="2" t="str">
        <f>Table2[[#This Row],[Store_ID]]&amp;"-"&amp;Table2[[#This Row],[Year]]&amp;"-"&amp;Table2[[#This Row],[Month]]</f>
        <v>STR070-2025-Feb</v>
      </c>
      <c r="F2227" s="2" t="s">
        <v>4106</v>
      </c>
      <c r="G2227" s="2" t="str">
        <f>_xlfn.XLOOKUP(Table2[[#This Row],[Customer_ID]],Table3[Customer_ID],Table3[Customer Name],"Not Found")</f>
        <v>Anand Nair</v>
      </c>
      <c r="H2227" s="2" t="str">
        <f>_xlfn.XLOOKUP(Table2[[#This Row],[Customer_ID]],Table3[Customer_ID],Table3[Gender],"Female")</f>
        <v>Male</v>
      </c>
      <c r="I2227" s="2" t="str">
        <f>_xlfn.XLOOKUP(Table2[[#This Row],[Customer_ID]],Table3[Customer_ID],Table3[City],"Missing Memebership")</f>
        <v>Salem</v>
      </c>
      <c r="J2227" s="2" t="str">
        <f>_xlfn.XLOOKUP(Table2[[#This Row],[Customer_ID]],Table3[Customer_ID],Table3[State],"Karnataka")</f>
        <v>Tamil Nadu</v>
      </c>
      <c r="K2227" s="2" t="str">
        <f>_xlfn.XLOOKUP(Table2[[#This Row],[Customer_ID]],Table3[Customer_ID],Table3[Membership],"Regular")</f>
        <v>Silver</v>
      </c>
      <c r="L2227" s="2" t="s">
        <v>128</v>
      </c>
      <c r="M2227" s="2" t="str">
        <f>_xlfn.XLOOKUP(Table2[[#This Row],[Product_ID]],Table4[Product_ID],Table4[Product_Name],"Not Found")</f>
        <v>Tanishq A-Line Dress Green</v>
      </c>
      <c r="N2227" s="2" t="str">
        <f>_xlfn.XLOOKUP(Table2[[#This Row],[Product_ID]],Table4[Product_ID],Table4[Category],"Not Found")</f>
        <v>Women Dresses</v>
      </c>
      <c r="O2227" s="2" t="str">
        <f>_xlfn.XLOOKUP(Table2[[#This Row],[Product_ID]],Table4[Product_ID],Table4[Subcategory],"Not Found")</f>
        <v>A-Line Dress</v>
      </c>
      <c r="P2227" s="2" t="str">
        <f>_xlfn.XLOOKUP(Table2[[#This Row],[Product_ID]],Table4[Product_ID],Table4[Brand],"Missing Brand")</f>
        <v>Tanishq</v>
      </c>
      <c r="Q2227" s="2" t="s">
        <v>1319</v>
      </c>
      <c r="R2227" s="2" t="str">
        <f>_xlfn.XLOOKUP(Table2[[#This Row],[Store_ID]],Table6[Store_ID],Table6[Store Name],"Not Found")</f>
        <v>TrendMart Alappuzha Mall Kiosk</v>
      </c>
      <c r="S2227" s="2">
        <f>_xlfn.XLOOKUP(Table2[[#This Row],[Store_ID]],Table6[Store_ID],Table6[Monthly Target],"Missing Target")</f>
        <v>1000000</v>
      </c>
      <c r="T2227" s="2" t="str">
        <f>_xlfn.XLOOKUP(Table2[[#This Row],[Store_ID]],Table6[Store_ID],Table6[Region],"Not Found")</f>
        <v>South Zone 1</v>
      </c>
      <c r="U2227" s="2" t="s">
        <v>55</v>
      </c>
      <c r="V2227" s="2" t="str">
        <f>_xlfn.XLOOKUP(Table2[[#This Row],[Employee_ID]],Table5[Employee_ID],Table5[Employee Name],"Not Found")</f>
        <v>Padma Gounder</v>
      </c>
      <c r="W2227" s="2">
        <v>1</v>
      </c>
      <c r="X2227" s="2">
        <v>1373.44</v>
      </c>
      <c r="Y2227" s="2">
        <v>0</v>
      </c>
      <c r="Z2227" s="2">
        <v>0</v>
      </c>
      <c r="AA2227" s="2">
        <v>12</v>
      </c>
      <c r="AB2227" s="2">
        <v>164.81</v>
      </c>
      <c r="AC2227" s="2">
        <v>1538.25</v>
      </c>
      <c r="AD2227" s="2">
        <v>865.48</v>
      </c>
      <c r="AE2227" s="2">
        <f t="shared" si="74"/>
        <v>507.96</v>
      </c>
      <c r="AF2227" s="2" t="s">
        <v>56</v>
      </c>
      <c r="AG2227" s="42">
        <f>IFERROR(Table2[[#This Row],[Profit]]/Table2[[#This Row],[Sales Amount]],0)</f>
        <v>0.33021940516821063</v>
      </c>
      <c r="AH2227" s="2" t="str">
        <f>TRIM(Table2[[#This Row],[Payment Modee]])</f>
        <v>Credit Card</v>
      </c>
      <c r="AI2227" s="2" t="s">
        <v>26</v>
      </c>
      <c r="AJ2227" s="2" t="s">
        <v>27</v>
      </c>
      <c r="AK2227" s="2" t="s">
        <v>558</v>
      </c>
      <c r="AL2227" s="16" t="str">
        <f>IF(HOUR(Table2[[#This Row],[Order Time]])&lt;12,"Morning",IF(HOUR(Table2[[#This Row],[Order Time]])&lt;17,"Afternoon",IF(HOUR(Table2[[#This Row],[Order Time]])&lt;21,"Evening","Night")))</f>
        <v>Afternoon</v>
      </c>
      <c r="AM2227" s="16" t="s">
        <v>38</v>
      </c>
    </row>
    <row r="2228" spans="1:39" x14ac:dyDescent="0.25">
      <c r="A2228" s="13" t="s">
        <v>4107</v>
      </c>
      <c r="B2228" s="4">
        <v>45454</v>
      </c>
      <c r="C2228" s="2">
        <f>YEAR(Table2[[#This Row],[Invoice Date]])</f>
        <v>2024</v>
      </c>
      <c r="D2228" s="2" t="str">
        <f>TEXT(Table2[[#This Row],[Invoice Date]],"mmm")</f>
        <v>Jun</v>
      </c>
      <c r="E2228" s="2" t="str">
        <f>Table2[[#This Row],[Store_ID]]&amp;"-"&amp;Table2[[#This Row],[Year]]&amp;"-"&amp;Table2[[#This Row],[Month]]</f>
        <v>STR063-2024-Jun</v>
      </c>
      <c r="F2228" s="2" t="s">
        <v>3922</v>
      </c>
      <c r="G2228" s="2" t="str">
        <f>_xlfn.XLOOKUP(Table2[[#This Row],[Customer_ID]],Table3[Customer_ID],Table3[Customer Name],"Not Found")</f>
        <v>Anand Pandian</v>
      </c>
      <c r="H2228" s="2" t="str">
        <f>_xlfn.XLOOKUP(Table2[[#This Row],[Customer_ID]],Table3[Customer_ID],Table3[Gender],"Female")</f>
        <v>Male</v>
      </c>
      <c r="I2228" s="2" t="str">
        <f>_xlfn.XLOOKUP(Table2[[#This Row],[Customer_ID]],Table3[Customer_ID],Table3[City],"Missing Memebership")</f>
        <v>Mangaluru</v>
      </c>
      <c r="J2228" s="2" t="str">
        <f>_xlfn.XLOOKUP(Table2[[#This Row],[Customer_ID]],Table3[Customer_ID],Table3[State],"Karnataka")</f>
        <v>Karnataka</v>
      </c>
      <c r="K2228" s="2" t="str">
        <f>_xlfn.XLOOKUP(Table2[[#This Row],[Customer_ID]],Table3[Customer_ID],Table3[Membership],"Regular")</f>
        <v>Gold</v>
      </c>
      <c r="L2228" s="2" t="s">
        <v>1441</v>
      </c>
      <c r="M2228" s="2" t="str">
        <f>_xlfn.XLOOKUP(Table2[[#This Row],[Product_ID]],Table4[Product_ID],Table4[Product_Name],"Not Found")</f>
        <v>Pothys Slippers Green</v>
      </c>
      <c r="N2228" s="2" t="str">
        <f>_xlfn.XLOOKUP(Table2[[#This Row],[Product_ID]],Table4[Product_ID],Table4[Category],"Not Found")</f>
        <v>Footwear</v>
      </c>
      <c r="O2228" s="2" t="str">
        <f>_xlfn.XLOOKUP(Table2[[#This Row],[Product_ID]],Table4[Product_ID],Table4[Subcategory],"Not Found")</f>
        <v>Slippers</v>
      </c>
      <c r="P2228" s="2" t="str">
        <f>_xlfn.XLOOKUP(Table2[[#This Row],[Product_ID]],Table4[Product_ID],Table4[Brand],"Missing Brand")</f>
        <v>Pothys</v>
      </c>
      <c r="Q2228" s="2" t="s">
        <v>567</v>
      </c>
      <c r="R2228" s="2" t="str">
        <f>_xlfn.XLOOKUP(Table2[[#This Row],[Store_ID]],Table6[Store_ID],Table6[Store Name],"Not Found")</f>
        <v>TrendMart Shivamogga Mall Kiosk</v>
      </c>
      <c r="S2228" s="2">
        <f>_xlfn.XLOOKUP(Table2[[#This Row],[Store_ID]],Table6[Store_ID],Table6[Monthly Target],"Missing Target")</f>
        <v>1200000</v>
      </c>
      <c r="T2228" s="2" t="str">
        <f>_xlfn.XLOOKUP(Table2[[#This Row],[Store_ID]],Table6[Store_ID],Table6[Region],"Not Found")</f>
        <v>South Zone 2</v>
      </c>
      <c r="U2228" s="2" t="s">
        <v>113</v>
      </c>
      <c r="V2228" s="2" t="str">
        <f>_xlfn.XLOOKUP(Table2[[#This Row],[Employee_ID]],Table5[Employee_ID],Table5[Employee Name],"Not Found")</f>
        <v>Eswar Prasad</v>
      </c>
      <c r="W2228" s="2">
        <v>3</v>
      </c>
      <c r="X2228" s="2">
        <v>2512.81</v>
      </c>
      <c r="Y2228" s="2">
        <v>20</v>
      </c>
      <c r="Z2228" s="2">
        <v>1507.69</v>
      </c>
      <c r="AA2228" s="2">
        <v>12</v>
      </c>
      <c r="AB2228" s="2">
        <v>723.69</v>
      </c>
      <c r="AC2228" s="2">
        <v>6754.43</v>
      </c>
      <c r="AD2228" s="2">
        <v>5587.05</v>
      </c>
      <c r="AE2228" s="2">
        <f t="shared" si="74"/>
        <v>443.69000000000005</v>
      </c>
      <c r="AF2228" s="2" t="s">
        <v>69</v>
      </c>
      <c r="AG2228" s="42">
        <f>IFERROR(Table2[[#This Row],[Profit]]/Table2[[#This Row],[Sales Amount]],0)</f>
        <v>6.5688740574704307E-2</v>
      </c>
      <c r="AH2228" s="2" t="str">
        <f>TRIM(Table2[[#This Row],[Payment Modee]])</f>
        <v>Cash</v>
      </c>
      <c r="AI2228" s="2" t="s">
        <v>26</v>
      </c>
      <c r="AJ2228" s="2" t="s">
        <v>27</v>
      </c>
      <c r="AK2228" s="2" t="s">
        <v>456</v>
      </c>
      <c r="AL2228" s="16" t="str">
        <f>IF(HOUR(Table2[[#This Row],[Order Time]])&lt;12,"Morning",IF(HOUR(Table2[[#This Row],[Order Time]])&lt;17,"Afternoon",IF(HOUR(Table2[[#This Row],[Order Time]])&lt;21,"Evening","Night")))</f>
        <v>Afternoon</v>
      </c>
      <c r="AM2228" s="16" t="s">
        <v>29</v>
      </c>
    </row>
    <row r="2229" spans="1:39" x14ac:dyDescent="0.25">
      <c r="A2229" s="13" t="s">
        <v>4108</v>
      </c>
      <c r="B2229" s="4">
        <v>45579</v>
      </c>
      <c r="C2229" s="2">
        <f>YEAR(Table2[[#This Row],[Invoice Date]])</f>
        <v>2024</v>
      </c>
      <c r="D2229" s="2" t="str">
        <f>TEXT(Table2[[#This Row],[Invoice Date]],"mmm")</f>
        <v>Oct</v>
      </c>
      <c r="E2229" s="2" t="str">
        <f>Table2[[#This Row],[Store_ID]]&amp;"-"&amp;Table2[[#This Row],[Year]]&amp;"-"&amp;Table2[[#This Row],[Month]]</f>
        <v>STR001-2024-Oct</v>
      </c>
      <c r="F2229" s="2" t="s">
        <v>4063</v>
      </c>
      <c r="G2229" s="2" t="str">
        <f>_xlfn.XLOOKUP(Table2[[#This Row],[Customer_ID]],Table3[Customer_ID],Table3[Customer Name],"Not Found")</f>
        <v>Naresh Murthy</v>
      </c>
      <c r="H2229" s="2" t="str">
        <f>_xlfn.XLOOKUP(Table2[[#This Row],[Customer_ID]],Table3[Customer_ID],Table3[Gender],"Female")</f>
        <v>Male</v>
      </c>
      <c r="I2229" s="2" t="str">
        <f>_xlfn.XLOOKUP(Table2[[#This Row],[Customer_ID]],Table3[Customer_ID],Table3[City],"Missing Memebership")</f>
        <v>Kalaburagi</v>
      </c>
      <c r="J2229" s="2" t="str">
        <f>_xlfn.XLOOKUP(Table2[[#This Row],[Customer_ID]],Table3[Customer_ID],Table3[State],"Karnataka")</f>
        <v>Karnataka</v>
      </c>
      <c r="K2229" s="2" t="str">
        <f>_xlfn.XLOOKUP(Table2[[#This Row],[Customer_ID]],Table3[Customer_ID],Table3[Membership],"Regular")</f>
        <v>Silver</v>
      </c>
      <c r="L2229" s="2" t="s">
        <v>1707</v>
      </c>
      <c r="M2229" s="2" t="str">
        <f>_xlfn.XLOOKUP(Table2[[#This Row],[Product_ID]],Table4[Product_ID],Table4[Product_Name],"Not Found")</f>
        <v>Louis Philippe Card Holder Mustard</v>
      </c>
      <c r="N2229" s="2" t="str">
        <f>_xlfn.XLOOKUP(Table2[[#This Row],[Product_ID]],Table4[Product_ID],Table4[Category],"Not Found")</f>
        <v>Wallets</v>
      </c>
      <c r="O2229" s="2" t="str">
        <f>_xlfn.XLOOKUP(Table2[[#This Row],[Product_ID]],Table4[Product_ID],Table4[Subcategory],"Not Found")</f>
        <v>Card Holder</v>
      </c>
      <c r="P2229" s="2" t="str">
        <f>_xlfn.XLOOKUP(Table2[[#This Row],[Product_ID]],Table4[Product_ID],Table4[Brand],"Missing Brand")</f>
        <v>Louis Philippe</v>
      </c>
      <c r="Q2229" s="2" t="s">
        <v>409</v>
      </c>
      <c r="R2229" s="2" t="str">
        <f>_xlfn.XLOOKUP(Table2[[#This Row],[Store_ID]],Table6[Store_ID],Table6[Store Name],"Not Found")</f>
        <v>TrendMart Kollam Standard</v>
      </c>
      <c r="S2229" s="2">
        <f>_xlfn.XLOOKUP(Table2[[#This Row],[Store_ID]],Table6[Store_ID],Table6[Monthly Target],"Missing Target")</f>
        <v>2500000</v>
      </c>
      <c r="T2229" s="2" t="str">
        <f>_xlfn.XLOOKUP(Table2[[#This Row],[Store_ID]],Table6[Store_ID],Table6[Region],"Not Found")</f>
        <v>South Zone 1</v>
      </c>
      <c r="U2229" s="2" t="s">
        <v>113</v>
      </c>
      <c r="V2229" s="2" t="str">
        <f>_xlfn.XLOOKUP(Table2[[#This Row],[Employee_ID]],Table5[Employee_ID],Table5[Employee Name],"Not Found")</f>
        <v>Eswar Prasad</v>
      </c>
      <c r="W2229" s="2">
        <v>1</v>
      </c>
      <c r="X2229" s="2">
        <v>1358.48</v>
      </c>
      <c r="Y2229" s="2">
        <v>10</v>
      </c>
      <c r="Z2229" s="2">
        <v>135.85</v>
      </c>
      <c r="AA2229" s="2">
        <v>12</v>
      </c>
      <c r="AB2229" s="2">
        <v>146.72</v>
      </c>
      <c r="AC2229" s="2">
        <v>1369.35</v>
      </c>
      <c r="AD2229" s="2">
        <v>906.3</v>
      </c>
      <c r="AE2229" s="2">
        <f t="shared" si="74"/>
        <v>316.32999999999993</v>
      </c>
      <c r="AF2229" s="2" t="s">
        <v>56</v>
      </c>
      <c r="AG2229" s="42">
        <f>IFERROR(Table2[[#This Row],[Profit]]/Table2[[#This Row],[Sales Amount]],0)</f>
        <v>0.23100741227589727</v>
      </c>
      <c r="AH2229" s="2" t="str">
        <f>TRIM(Table2[[#This Row],[Payment Modee]])</f>
        <v>Credit Card</v>
      </c>
      <c r="AI2229" s="2" t="s">
        <v>36</v>
      </c>
      <c r="AJ2229" s="2" t="s">
        <v>27</v>
      </c>
      <c r="AK2229" s="2" t="s">
        <v>1125</v>
      </c>
      <c r="AL2229" s="16" t="str">
        <f>IF(HOUR(Table2[[#This Row],[Order Time]])&lt;12,"Morning",IF(HOUR(Table2[[#This Row],[Order Time]])&lt;17,"Afternoon",IF(HOUR(Table2[[#This Row],[Order Time]])&lt;21,"Evening","Night")))</f>
        <v>Evening</v>
      </c>
      <c r="AM2229" s="16" t="s">
        <v>29</v>
      </c>
    </row>
    <row r="2230" spans="1:39" x14ac:dyDescent="0.25">
      <c r="A2230" s="13" t="s">
        <v>4109</v>
      </c>
      <c r="B2230" s="4">
        <v>45596</v>
      </c>
      <c r="C2230" s="2">
        <f>YEAR(Table2[[#This Row],[Invoice Date]])</f>
        <v>2024</v>
      </c>
      <c r="D2230" s="2" t="str">
        <f>TEXT(Table2[[#This Row],[Invoice Date]],"mmm")</f>
        <v>Oct</v>
      </c>
      <c r="E2230" s="2" t="str">
        <f>Table2[[#This Row],[Store_ID]]&amp;"-"&amp;Table2[[#This Row],[Year]]&amp;"-"&amp;Table2[[#This Row],[Month]]</f>
        <v>STR057-2024-Oct</v>
      </c>
      <c r="F2230" s="2" t="s">
        <v>1549</v>
      </c>
      <c r="G2230" s="2" t="str">
        <f>_xlfn.XLOOKUP(Table2[[#This Row],[Customer_ID]],Table3[Customer_ID],Table3[Customer Name],"Not Found")</f>
        <v>Pooja Sharma</v>
      </c>
      <c r="H2230" s="2" t="str">
        <f>_xlfn.XLOOKUP(Table2[[#This Row],[Customer_ID]],Table3[Customer_ID],Table3[Gender],"Female")</f>
        <v>Female</v>
      </c>
      <c r="I2230" s="2" t="str">
        <f>_xlfn.XLOOKUP(Table2[[#This Row],[Customer_ID]],Table3[Customer_ID],Table3[City],"Missing Memebership")</f>
        <v>Warangal</v>
      </c>
      <c r="J2230" s="2" t="str">
        <f>_xlfn.XLOOKUP(Table2[[#This Row],[Customer_ID]],Table3[Customer_ID],Table3[State],"Karnataka")</f>
        <v>Telangana</v>
      </c>
      <c r="K2230" s="2" t="str">
        <f>_xlfn.XLOOKUP(Table2[[#This Row],[Customer_ID]],Table3[Customer_ID],Table3[Membership],"Regular")</f>
        <v>Gold</v>
      </c>
      <c r="L2230" s="2" t="s">
        <v>519</v>
      </c>
      <c r="M2230" s="2" t="str">
        <f>_xlfn.XLOOKUP(Table2[[#This Row],[Product_ID]],Table4[Product_ID],Table4[Product_Name],"Not Found")</f>
        <v>Reebok Graphic Tee Cream</v>
      </c>
      <c r="N2230" s="2" t="str">
        <f>_xlfn.XLOOKUP(Table2[[#This Row],[Product_ID]],Table4[Product_ID],Table4[Category],"Not Found")</f>
        <v>Men T-Shirts</v>
      </c>
      <c r="O2230" s="2" t="str">
        <f>_xlfn.XLOOKUP(Table2[[#This Row],[Product_ID]],Table4[Product_ID],Table4[Subcategory],"Not Found")</f>
        <v>Graphic Tee</v>
      </c>
      <c r="P2230" s="2" t="str">
        <f>_xlfn.XLOOKUP(Table2[[#This Row],[Product_ID]],Table4[Product_ID],Table4[Brand],"Missing Brand")</f>
        <v>Reebok</v>
      </c>
      <c r="Q2230" s="2" t="s">
        <v>464</v>
      </c>
      <c r="R2230" s="2" t="str">
        <f>_xlfn.XLOOKUP(Table2[[#This Row],[Store_ID]],Table6[Store_ID],Table6[Store Name],"Not Found")</f>
        <v>TrendMart Vellore Standard</v>
      </c>
      <c r="S2230" s="2">
        <f>_xlfn.XLOOKUP(Table2[[#This Row],[Store_ID]],Table6[Store_ID],Table6[Monthly Target],"Missing Target")</f>
        <v>2500000</v>
      </c>
      <c r="T2230" s="2" t="str">
        <f>_xlfn.XLOOKUP(Table2[[#This Row],[Store_ID]],Table6[Store_ID],Table6[Region],"Not Found")</f>
        <v>South Zone 1</v>
      </c>
      <c r="U2230" s="2" t="s">
        <v>294</v>
      </c>
      <c r="V2230" s="2" t="str">
        <f>_xlfn.XLOOKUP(Table2[[#This Row],[Employee_ID]],Table5[Employee_ID],Table5[Employee Name],"Not Found")</f>
        <v>Chitra Chettiar</v>
      </c>
      <c r="W2230" s="2">
        <v>5</v>
      </c>
      <c r="X2230" s="2">
        <v>658.22</v>
      </c>
      <c r="Y2230" s="2">
        <v>25</v>
      </c>
      <c r="Z2230" s="2">
        <v>822.77</v>
      </c>
      <c r="AA2230" s="2">
        <v>5</v>
      </c>
      <c r="AB2230" s="2">
        <v>123.42</v>
      </c>
      <c r="AC2230" s="2">
        <v>2591.75</v>
      </c>
      <c r="AD2230" s="2">
        <v>2089.6</v>
      </c>
      <c r="AE2230" s="2">
        <f t="shared" si="74"/>
        <v>378.73000000000008</v>
      </c>
      <c r="AF2230" s="2" t="s">
        <v>25</v>
      </c>
      <c r="AG2230" s="42">
        <f>IFERROR(Table2[[#This Row],[Profit]]/Table2[[#This Row],[Sales Amount]],0)</f>
        <v>0.14612906337416806</v>
      </c>
      <c r="AH2230" s="2" t="str">
        <f>TRIM(Table2[[#This Row],[Payment Modee]])</f>
        <v>UPI</v>
      </c>
      <c r="AI2230" s="2" t="s">
        <v>36</v>
      </c>
      <c r="AJ2230" s="2" t="s">
        <v>27</v>
      </c>
      <c r="AK2230" s="2" t="s">
        <v>577</v>
      </c>
      <c r="AL2230" s="16" t="str">
        <f>IF(HOUR(Table2[[#This Row],[Order Time]])&lt;12,"Morning",IF(HOUR(Table2[[#This Row],[Order Time]])&lt;17,"Afternoon",IF(HOUR(Table2[[#This Row],[Order Time]])&lt;21,"Evening","Night")))</f>
        <v>Afternoon</v>
      </c>
      <c r="AM2230" s="16" t="s">
        <v>29</v>
      </c>
    </row>
    <row r="2231" spans="1:39" x14ac:dyDescent="0.25">
      <c r="A2231" s="13" t="s">
        <v>4110</v>
      </c>
      <c r="B2231" s="4">
        <v>45584</v>
      </c>
      <c r="C2231" s="2">
        <f>YEAR(Table2[[#This Row],[Invoice Date]])</f>
        <v>2024</v>
      </c>
      <c r="D2231" s="2" t="str">
        <f>TEXT(Table2[[#This Row],[Invoice Date]],"mmm")</f>
        <v>Oct</v>
      </c>
      <c r="E2231" s="2" t="str">
        <f>Table2[[#This Row],[Store_ID]]&amp;"-"&amp;Table2[[#This Row],[Year]]&amp;"-"&amp;Table2[[#This Row],[Month]]</f>
        <v>STR086-2024-Oct</v>
      </c>
      <c r="F2231" s="2" t="s">
        <v>1926</v>
      </c>
      <c r="G2231" s="2" t="str">
        <f>_xlfn.XLOOKUP(Table2[[#This Row],[Customer_ID]],Table3[Customer_ID],Table3[Customer Name],"Not Found")</f>
        <v>Hariharan Mishra</v>
      </c>
      <c r="H2231" s="2" t="str">
        <f>_xlfn.XLOOKUP(Table2[[#This Row],[Customer_ID]],Table3[Customer_ID],Table3[Gender],"Female")</f>
        <v>Male</v>
      </c>
      <c r="I2231" s="2" t="str">
        <f>_xlfn.XLOOKUP(Table2[[#This Row],[Customer_ID]],Table3[Customer_ID],Table3[City],"Missing Memebership")</f>
        <v>Dindigul</v>
      </c>
      <c r="J2231" s="2" t="str">
        <f>_xlfn.XLOOKUP(Table2[[#This Row],[Customer_ID]],Table3[Customer_ID],Table3[State],"Karnataka")</f>
        <v>Tamil Nadu</v>
      </c>
      <c r="K2231" s="2" t="str">
        <f>_xlfn.XLOOKUP(Table2[[#This Row],[Customer_ID]],Table3[Customer_ID],Table3[Membership],"Regular")</f>
        <v>Silver</v>
      </c>
      <c r="L2231" s="2" t="s">
        <v>293</v>
      </c>
      <c r="M2231" s="2" t="str">
        <f>_xlfn.XLOOKUP(Table2[[#This Row],[Product_ID]],Table4[Product_ID],Table4[Product_Name],"Not Found")</f>
        <v>Metro Shoes Muffler Olive</v>
      </c>
      <c r="N2231" s="2" t="str">
        <f>_xlfn.XLOOKUP(Table2[[#This Row],[Product_ID]],Table4[Product_ID],Table4[Category],"Not Found")</f>
        <v>Winter Wear</v>
      </c>
      <c r="O2231" s="2" t="str">
        <f>_xlfn.XLOOKUP(Table2[[#This Row],[Product_ID]],Table4[Product_ID],Table4[Subcategory],"Not Found")</f>
        <v>Muffler</v>
      </c>
      <c r="P2231" s="2" t="str">
        <f>_xlfn.XLOOKUP(Table2[[#This Row],[Product_ID]],Table4[Product_ID],Table4[Brand],"Missing Brand")</f>
        <v>Metro Shoes</v>
      </c>
      <c r="Q2231" s="2" t="s">
        <v>804</v>
      </c>
      <c r="R2231" s="2" t="str">
        <f>_xlfn.XLOOKUP(Table2[[#This Row],[Store_ID]],Table6[Store_ID],Table6[Store Name],"Not Found")</f>
        <v>TrendMart Thiruvananthapuram Outlet</v>
      </c>
      <c r="S2231" s="2">
        <f>_xlfn.XLOOKUP(Table2[[#This Row],[Store_ID]],Table6[Store_ID],Table6[Monthly Target],"Missing Target")</f>
        <v>800000</v>
      </c>
      <c r="T2231" s="2" t="str">
        <f>_xlfn.XLOOKUP(Table2[[#This Row],[Store_ID]],Table6[Store_ID],Table6[Region],"Not Found")</f>
        <v>South Zone 1</v>
      </c>
      <c r="U2231" s="2" t="s">
        <v>482</v>
      </c>
      <c r="V2231" s="2" t="str">
        <f>_xlfn.XLOOKUP(Table2[[#This Row],[Employee_ID]],Table5[Employee_ID],Table5[Employee Name],"Not Found")</f>
        <v>Swathi Achari</v>
      </c>
      <c r="W2231" s="2">
        <v>2</v>
      </c>
      <c r="X2231" s="2">
        <v>1259.42</v>
      </c>
      <c r="Y2231" s="2">
        <v>0</v>
      </c>
      <c r="Z2231" s="2">
        <v>0</v>
      </c>
      <c r="AA2231" s="2">
        <v>12</v>
      </c>
      <c r="AB2231" s="2">
        <v>302.26</v>
      </c>
      <c r="AC2231" s="2">
        <v>2821.1</v>
      </c>
      <c r="AD2231" s="2">
        <v>1605.28</v>
      </c>
      <c r="AE2231" s="2">
        <f t="shared" si="74"/>
        <v>913.56</v>
      </c>
      <c r="AF2231" s="2" t="s">
        <v>56</v>
      </c>
      <c r="AG2231" s="42">
        <f>IFERROR(Table2[[#This Row],[Profit]]/Table2[[#This Row],[Sales Amount]],0)</f>
        <v>0.32383112970118039</v>
      </c>
      <c r="AH2231" s="2" t="str">
        <f>TRIM(Table2[[#This Row],[Payment Modee]])</f>
        <v>Credit Card</v>
      </c>
      <c r="AI2231" s="2" t="s">
        <v>26</v>
      </c>
      <c r="AJ2231" s="2" t="s">
        <v>27</v>
      </c>
      <c r="AK2231" s="2" t="s">
        <v>1631</v>
      </c>
      <c r="AL2231" s="16" t="str">
        <f>IF(HOUR(Table2[[#This Row],[Order Time]])&lt;12,"Morning",IF(HOUR(Table2[[#This Row],[Order Time]])&lt;17,"Afternoon",IF(HOUR(Table2[[#This Row],[Order Time]])&lt;21,"Evening","Night")))</f>
        <v>Afternoon</v>
      </c>
      <c r="AM2231" s="16" t="s">
        <v>38</v>
      </c>
    </row>
    <row r="2232" spans="1:39" x14ac:dyDescent="0.25">
      <c r="A2232" s="13" t="s">
        <v>4111</v>
      </c>
      <c r="B2232" s="4">
        <v>45427</v>
      </c>
      <c r="C2232" s="2">
        <f>YEAR(Table2[[#This Row],[Invoice Date]])</f>
        <v>2024</v>
      </c>
      <c r="D2232" s="2" t="str">
        <f>TEXT(Table2[[#This Row],[Invoice Date]],"mmm")</f>
        <v>May</v>
      </c>
      <c r="E2232" s="2" t="str">
        <f>Table2[[#This Row],[Store_ID]]&amp;"-"&amp;Table2[[#This Row],[Year]]&amp;"-"&amp;Table2[[#This Row],[Month]]</f>
        <v>STR101-2024-May</v>
      </c>
      <c r="F2232" s="2" t="s">
        <v>3550</v>
      </c>
      <c r="G2232" s="2" t="str">
        <f>_xlfn.XLOOKUP(Table2[[#This Row],[Customer_ID]],Table3[Customer_ID],Table3[Customer Name],"Not Found")</f>
        <v>Deepak Nair</v>
      </c>
      <c r="H2232" s="2" t="str">
        <f>_xlfn.XLOOKUP(Table2[[#This Row],[Customer_ID]],Table3[Customer_ID],Table3[Gender],"Female")</f>
        <v>Male</v>
      </c>
      <c r="I2232" s="2" t="str">
        <f>_xlfn.XLOOKUP(Table2[[#This Row],[Customer_ID]],Table3[Customer_ID],Table3[City],"Missing Memebership")</f>
        <v>Tirupati</v>
      </c>
      <c r="J2232" s="2" t="str">
        <f>_xlfn.XLOOKUP(Table2[[#This Row],[Customer_ID]],Table3[Customer_ID],Table3[State],"Karnataka")</f>
        <v>Andhra Pradesh</v>
      </c>
      <c r="K2232" s="2" t="str">
        <f>_xlfn.XLOOKUP(Table2[[#This Row],[Customer_ID]],Table3[Customer_ID],Table3[Membership],"Regular")</f>
        <v>Regular</v>
      </c>
      <c r="L2232" s="2" t="s">
        <v>439</v>
      </c>
      <c r="M2232" s="2" t="str">
        <f>_xlfn.XLOOKUP(Table2[[#This Row],[Product_ID]],Table4[Product_ID],Table4[Product_Name],"Not Found")</f>
        <v>Fossil A-Line Kurti Orange</v>
      </c>
      <c r="N2232" s="2" t="str">
        <f>_xlfn.XLOOKUP(Table2[[#This Row],[Product_ID]],Table4[Product_ID],Table4[Category],"Not Found")</f>
        <v>Women Kurtis</v>
      </c>
      <c r="O2232" s="2" t="str">
        <f>_xlfn.XLOOKUP(Table2[[#This Row],[Product_ID]],Table4[Product_ID],Table4[Subcategory],"Not Found")</f>
        <v>A-Line Kurti</v>
      </c>
      <c r="P2232" s="2" t="str">
        <f>_xlfn.XLOOKUP(Table2[[#This Row],[Product_ID]],Table4[Product_ID],Table4[Brand],"Missing Brand")</f>
        <v>Fossil</v>
      </c>
      <c r="Q2232" s="2" t="s">
        <v>258</v>
      </c>
      <c r="R2232" s="2" t="str">
        <f>_xlfn.XLOOKUP(Table2[[#This Row],[Store_ID]],Table6[Store_ID],Table6[Store Name],"Not Found")</f>
        <v>TrendMart Thiruvananthapuram Standard</v>
      </c>
      <c r="S2232" s="2">
        <f>_xlfn.XLOOKUP(Table2[[#This Row],[Store_ID]],Table6[Store_ID],Table6[Monthly Target],"Missing Target")</f>
        <v>1200000</v>
      </c>
      <c r="T2232" s="2" t="str">
        <f>_xlfn.XLOOKUP(Table2[[#This Row],[Store_ID]],Table6[Store_ID],Table6[Region],"Not Found")</f>
        <v>South Zone 1</v>
      </c>
      <c r="U2232" s="2" t="s">
        <v>220</v>
      </c>
      <c r="V2232" s="2" t="str">
        <f>_xlfn.XLOOKUP(Table2[[#This Row],[Employee_ID]],Table5[Employee_ID],Table5[Employee Name],"Not Found")</f>
        <v>Vasanthi Kamath</v>
      </c>
      <c r="W2232" s="2">
        <v>3</v>
      </c>
      <c r="X2232" s="2">
        <v>896.19</v>
      </c>
      <c r="Y2232" s="2">
        <v>30</v>
      </c>
      <c r="Z2232" s="2">
        <v>806.57</v>
      </c>
      <c r="AA2232" s="2">
        <v>5</v>
      </c>
      <c r="AB2232" s="2">
        <v>94.1</v>
      </c>
      <c r="AC2232" s="2">
        <v>1976.1</v>
      </c>
      <c r="AD2232" s="2">
        <v>1941.9</v>
      </c>
      <c r="AE2232" s="2">
        <f t="shared" si="74"/>
        <v>-59.900000000000176</v>
      </c>
      <c r="AF2232" s="2" t="s">
        <v>56</v>
      </c>
      <c r="AG2232" s="42">
        <f>IFERROR(Table2[[#This Row],[Profit]]/Table2[[#This Row],[Sales Amount]],0)</f>
        <v>-3.0312231162390658E-2</v>
      </c>
      <c r="AH2232" s="2" t="str">
        <f>TRIM(Table2[[#This Row],[Payment Modee]])</f>
        <v>Credit Card</v>
      </c>
      <c r="AI2232" s="2" t="s">
        <v>26</v>
      </c>
      <c r="AJ2232" s="2" t="s">
        <v>27</v>
      </c>
      <c r="AK2232" s="2" t="s">
        <v>448</v>
      </c>
      <c r="AL2232" s="16" t="str">
        <f>IF(HOUR(Table2[[#This Row],[Order Time]])&lt;12,"Morning",IF(HOUR(Table2[[#This Row],[Order Time]])&lt;17,"Afternoon",IF(HOUR(Table2[[#This Row],[Order Time]])&lt;21,"Evening","Night")))</f>
        <v>Afternoon</v>
      </c>
      <c r="AM2232" s="16" t="s">
        <v>29</v>
      </c>
    </row>
    <row r="2233" spans="1:39" x14ac:dyDescent="0.25">
      <c r="A2233" s="13" t="s">
        <v>4112</v>
      </c>
      <c r="B2233" s="4">
        <v>45567</v>
      </c>
      <c r="C2233" s="2">
        <f>YEAR(Table2[[#This Row],[Invoice Date]])</f>
        <v>2024</v>
      </c>
      <c r="D2233" s="2" t="str">
        <f>TEXT(Table2[[#This Row],[Invoice Date]],"mmm")</f>
        <v>Oct</v>
      </c>
      <c r="E2233" s="2" t="str">
        <f>Table2[[#This Row],[Store_ID]]&amp;"-"&amp;Table2[[#This Row],[Year]]&amp;"-"&amp;Table2[[#This Row],[Month]]</f>
        <v>STR028-2024-Oct</v>
      </c>
      <c r="F2233" s="2" t="s">
        <v>2884</v>
      </c>
      <c r="G2233" s="2" t="str">
        <f>_xlfn.XLOOKUP(Table2[[#This Row],[Customer_ID]],Table3[Customer_ID],Table3[Customer Name],"Not Found")</f>
        <v>Nandini Chetty</v>
      </c>
      <c r="H2233" s="2" t="str">
        <f>_xlfn.XLOOKUP(Table2[[#This Row],[Customer_ID]],Table3[Customer_ID],Table3[Gender],"Female")</f>
        <v>Female</v>
      </c>
      <c r="I2233" s="2" t="str">
        <f>_xlfn.XLOOKUP(Table2[[#This Row],[Customer_ID]],Table3[Customer_ID],Table3[City],"Missing Memebership")</f>
        <v>Thiruvananthapuram</v>
      </c>
      <c r="J2233" s="2" t="str">
        <f>_xlfn.XLOOKUP(Table2[[#This Row],[Customer_ID]],Table3[Customer_ID],Table3[State],"Karnataka")</f>
        <v>Kerala</v>
      </c>
      <c r="K2233" s="2" t="str">
        <f>_xlfn.XLOOKUP(Table2[[#This Row],[Customer_ID]],Table3[Customer_ID],Table3[Membership],"Regular")</f>
        <v>Regular</v>
      </c>
      <c r="L2233" s="2" t="s">
        <v>822</v>
      </c>
      <c r="M2233" s="2" t="str">
        <f>_xlfn.XLOOKUP(Table2[[#This Row],[Product_ID]],Table4[Product_ID],Table4[Product_Name],"Not Found")</f>
        <v>Jack &amp; Jones Georgette Saree Sky Blue</v>
      </c>
      <c r="N2233" s="2" t="str">
        <f>_xlfn.XLOOKUP(Table2[[#This Row],[Product_ID]],Table4[Product_ID],Table4[Category],"Not Found")</f>
        <v>Women Sarees</v>
      </c>
      <c r="O2233" s="2" t="str">
        <f>_xlfn.XLOOKUP(Table2[[#This Row],[Product_ID]],Table4[Product_ID],Table4[Subcategory],"Not Found")</f>
        <v>Georgette Saree</v>
      </c>
      <c r="P2233" s="2" t="str">
        <f>_xlfn.XLOOKUP(Table2[[#This Row],[Product_ID]],Table4[Product_ID],Table4[Brand],"Missing Brand")</f>
        <v>Jack &amp; Jones</v>
      </c>
      <c r="Q2233" s="2" t="s">
        <v>737</v>
      </c>
      <c r="R2233" s="2" t="str">
        <f>_xlfn.XLOOKUP(Table2[[#This Row],[Store_ID]],Table6[Store_ID],Table6[Store Name],"Not Found")</f>
        <v>TrendMart Shivamogga Standard</v>
      </c>
      <c r="S2233" s="2">
        <f>_xlfn.XLOOKUP(Table2[[#This Row],[Store_ID]],Table6[Store_ID],Table6[Monthly Target],"Missing Target")</f>
        <v>2500000</v>
      </c>
      <c r="T2233" s="2" t="str">
        <f>_xlfn.XLOOKUP(Table2[[#This Row],[Store_ID]],Table6[Store_ID],Table6[Region],"Not Found")</f>
        <v>South Zone 2</v>
      </c>
      <c r="U2233" s="2" t="s">
        <v>159</v>
      </c>
      <c r="V2233" s="2" t="str">
        <f>_xlfn.XLOOKUP(Table2[[#This Row],[Employee_ID]],Table5[Employee_ID],Table5[Employee Name],"Not Found")</f>
        <v>Venkat Sharma</v>
      </c>
      <c r="W2233" s="2">
        <v>1</v>
      </c>
      <c r="X2233" s="2">
        <v>1540.77</v>
      </c>
      <c r="Y2233" s="2">
        <v>10</v>
      </c>
      <c r="Z2233" s="2">
        <v>154.08000000000001</v>
      </c>
      <c r="AA2233" s="2">
        <v>12</v>
      </c>
      <c r="AB2233" s="2">
        <v>166.4</v>
      </c>
      <c r="AC2233" s="2">
        <v>1553.09</v>
      </c>
      <c r="AD2233" s="2">
        <v>1020.9</v>
      </c>
      <c r="AE2233" s="2">
        <f t="shared" si="74"/>
        <v>365.78999999999996</v>
      </c>
      <c r="AF2233" s="2" t="s">
        <v>56</v>
      </c>
      <c r="AG2233" s="42">
        <f>IFERROR(Table2[[#This Row],[Profit]]/Table2[[#This Row],[Sales Amount]],0)</f>
        <v>0.23552401985718791</v>
      </c>
      <c r="AH2233" s="2" t="str">
        <f>TRIM(Table2[[#This Row],[Payment Modee]])</f>
        <v>Credit Card</v>
      </c>
      <c r="AI2233" s="2" t="s">
        <v>26</v>
      </c>
      <c r="AJ2233" s="2" t="s">
        <v>27</v>
      </c>
      <c r="AK2233" s="2" t="s">
        <v>3821</v>
      </c>
      <c r="AL2233" s="16" t="str">
        <f>IF(HOUR(Table2[[#This Row],[Order Time]])&lt;12,"Morning",IF(HOUR(Table2[[#This Row],[Order Time]])&lt;17,"Afternoon",IF(HOUR(Table2[[#This Row],[Order Time]])&lt;21,"Evening","Night")))</f>
        <v>Afternoon</v>
      </c>
      <c r="AM2233" s="16" t="s">
        <v>29</v>
      </c>
    </row>
    <row r="2234" spans="1:39" x14ac:dyDescent="0.25">
      <c r="A2234" s="13" t="s">
        <v>4113</v>
      </c>
      <c r="B2234" s="4">
        <v>45661</v>
      </c>
      <c r="C2234" s="2">
        <f>YEAR(Table2[[#This Row],[Invoice Date]])</f>
        <v>2025</v>
      </c>
      <c r="D2234" s="2" t="str">
        <f>TEXT(Table2[[#This Row],[Invoice Date]],"mmm")</f>
        <v>Jan</v>
      </c>
      <c r="E2234" s="2" t="str">
        <f>Table2[[#This Row],[Store_ID]]&amp;"-"&amp;Table2[[#This Row],[Year]]&amp;"-"&amp;Table2[[#This Row],[Month]]</f>
        <v>STR044-2025-Jan</v>
      </c>
      <c r="F2234" s="2" t="s">
        <v>3416</v>
      </c>
      <c r="G2234" s="2" t="str">
        <f>_xlfn.XLOOKUP(Table2[[#This Row],[Customer_ID]],Table3[Customer_ID],Table3[Customer Name],"Not Found")</f>
        <v>Chandra Shetty</v>
      </c>
      <c r="H2234" s="2" t="str">
        <f>_xlfn.XLOOKUP(Table2[[#This Row],[Customer_ID]],Table3[Customer_ID],Table3[Gender],"Female")</f>
        <v>Male</v>
      </c>
      <c r="I2234" s="2" t="str">
        <f>_xlfn.XLOOKUP(Table2[[#This Row],[Customer_ID]],Table3[Customer_ID],Table3[City],"Missing Memebership")</f>
        <v>Mangaluru</v>
      </c>
      <c r="J2234" s="2" t="str">
        <f>_xlfn.XLOOKUP(Table2[[#This Row],[Customer_ID]],Table3[Customer_ID],Table3[State],"Karnataka")</f>
        <v>Karnataka</v>
      </c>
      <c r="K2234" s="2" t="str">
        <f>_xlfn.XLOOKUP(Table2[[#This Row],[Customer_ID]],Table3[Customer_ID],Table3[Membership],"Regular")</f>
        <v>Regular</v>
      </c>
      <c r="L2234" s="2" t="s">
        <v>174</v>
      </c>
      <c r="M2234" s="2" t="str">
        <f>_xlfn.XLOOKUP(Table2[[#This Row],[Product_ID]],Table4[Product_ID],Table4[Product_Name],"Not Found")</f>
        <v>Nike Earrings Teal</v>
      </c>
      <c r="N2234" s="2" t="str">
        <f>_xlfn.XLOOKUP(Table2[[#This Row],[Product_ID]],Table4[Product_ID],Table4[Category],"Not Found")</f>
        <v>Jewellery</v>
      </c>
      <c r="O2234" s="2" t="str">
        <f>_xlfn.XLOOKUP(Table2[[#This Row],[Product_ID]],Table4[Product_ID],Table4[Subcategory],"Not Found")</f>
        <v>Earrings</v>
      </c>
      <c r="P2234" s="2" t="str">
        <f>_xlfn.XLOOKUP(Table2[[#This Row],[Product_ID]],Table4[Product_ID],Table4[Brand],"Missing Brand")</f>
        <v>Nike</v>
      </c>
      <c r="Q2234" s="2" t="s">
        <v>277</v>
      </c>
      <c r="R2234" s="2" t="str">
        <f>_xlfn.XLOOKUP(Table2[[#This Row],[Store_ID]],Table6[Store_ID],Table6[Store Name],"Not Found")</f>
        <v>TrendMart Warangal High Street</v>
      </c>
      <c r="S2234" s="2">
        <f>_xlfn.XLOOKUP(Table2[[#This Row],[Store_ID]],Table6[Store_ID],Table6[Monthly Target],"Missing Target")</f>
        <v>1200000</v>
      </c>
      <c r="T2234" s="2" t="str">
        <f>_xlfn.XLOOKUP(Table2[[#This Row],[Store_ID]],Table6[Store_ID],Table6[Region],"Not Found")</f>
        <v>South Zone 2</v>
      </c>
      <c r="U2234" s="2" t="s">
        <v>159</v>
      </c>
      <c r="V2234" s="2" t="str">
        <f>_xlfn.XLOOKUP(Table2[[#This Row],[Employee_ID]],Table5[Employee_ID],Table5[Employee Name],"Not Found")</f>
        <v>Venkat Sharma</v>
      </c>
      <c r="W2234" s="2">
        <v>3</v>
      </c>
      <c r="X2234" s="2">
        <v>6727.5</v>
      </c>
      <c r="Y2234" s="2">
        <v>5</v>
      </c>
      <c r="Z2234" s="2">
        <v>1009.12</v>
      </c>
      <c r="AA2234" s="2">
        <v>3</v>
      </c>
      <c r="AB2234" s="2">
        <v>575.20000000000005</v>
      </c>
      <c r="AC2234" s="2">
        <v>19748.580000000002</v>
      </c>
      <c r="AD2234" s="2">
        <v>14145.3</v>
      </c>
      <c r="AE2234" s="2">
        <f t="shared" si="74"/>
        <v>5028.0800000000027</v>
      </c>
      <c r="AF2234" s="2" t="s">
        <v>56</v>
      </c>
      <c r="AG2234" s="42">
        <f>IFERROR(Table2[[#This Row],[Profit]]/Table2[[#This Row],[Sales Amount]],0)</f>
        <v>0.2546046348648866</v>
      </c>
      <c r="AH2234" s="2" t="str">
        <f>TRIM(Table2[[#This Row],[Payment Modee]])</f>
        <v>Credit Card</v>
      </c>
      <c r="AI2234" s="2" t="s">
        <v>26</v>
      </c>
      <c r="AJ2234" s="2" t="s">
        <v>27</v>
      </c>
      <c r="AK2234" s="2" t="s">
        <v>284</v>
      </c>
      <c r="AL2234" s="16" t="str">
        <f>IF(HOUR(Table2[[#This Row],[Order Time]])&lt;12,"Morning",IF(HOUR(Table2[[#This Row],[Order Time]])&lt;17,"Afternoon",IF(HOUR(Table2[[#This Row],[Order Time]])&lt;21,"Evening","Night")))</f>
        <v>Morning</v>
      </c>
      <c r="AM2234" s="16" t="s">
        <v>38</v>
      </c>
    </row>
    <row r="2235" spans="1:39" x14ac:dyDescent="0.25">
      <c r="A2235" s="13" t="s">
        <v>4114</v>
      </c>
      <c r="B2235" s="4">
        <v>45566</v>
      </c>
      <c r="C2235" s="2">
        <f>YEAR(Table2[[#This Row],[Invoice Date]])</f>
        <v>2024</v>
      </c>
      <c r="D2235" s="2" t="str">
        <f>TEXT(Table2[[#This Row],[Invoice Date]],"mmm")</f>
        <v>Oct</v>
      </c>
      <c r="E2235" s="2" t="str">
        <f>Table2[[#This Row],[Store_ID]]&amp;"-"&amp;Table2[[#This Row],[Year]]&amp;"-"&amp;Table2[[#This Row],[Month]]</f>
        <v>STR112-2024-Oct</v>
      </c>
      <c r="F2235" s="2" t="s">
        <v>2338</v>
      </c>
      <c r="G2235" s="2" t="str">
        <f>_xlfn.XLOOKUP(Table2[[#This Row],[Customer_ID]],Table3[Customer_ID],Table3[Customer Name],"Not Found")</f>
        <v>Harish Achari</v>
      </c>
      <c r="H2235" s="2" t="str">
        <f>_xlfn.XLOOKUP(Table2[[#This Row],[Customer_ID]],Table3[Customer_ID],Table3[Gender],"Female")</f>
        <v>Male</v>
      </c>
      <c r="I2235" s="2" t="str">
        <f>_xlfn.XLOOKUP(Table2[[#This Row],[Customer_ID]],Table3[Customer_ID],Table3[City],"Missing Memebership")</f>
        <v>Davanagere</v>
      </c>
      <c r="J2235" s="2" t="str">
        <f>_xlfn.XLOOKUP(Table2[[#This Row],[Customer_ID]],Table3[Customer_ID],Table3[State],"Karnataka")</f>
        <v>Karnataka</v>
      </c>
      <c r="K2235" s="2" t="str">
        <f>_xlfn.XLOOKUP(Table2[[#This Row],[Customer_ID]],Table3[Customer_ID],Table3[Membership],"Regular")</f>
        <v>Silver</v>
      </c>
      <c r="L2235" s="2" t="s">
        <v>117</v>
      </c>
      <c r="M2235" s="2" t="str">
        <f>_xlfn.XLOOKUP(Table2[[#This Row],[Product_ID]],Table4[Product_ID],Table4[Product_Name],"Not Found")</f>
        <v>Nike Crop Top Cream</v>
      </c>
      <c r="N2235" s="2" t="str">
        <f>_xlfn.XLOOKUP(Table2[[#This Row],[Product_ID]],Table4[Product_ID],Table4[Category],"Not Found")</f>
        <v>Women Tops</v>
      </c>
      <c r="O2235" s="2" t="str">
        <f>_xlfn.XLOOKUP(Table2[[#This Row],[Product_ID]],Table4[Product_ID],Table4[Subcategory],"Not Found")</f>
        <v>Crop Top</v>
      </c>
      <c r="P2235" s="2" t="str">
        <f>_xlfn.XLOOKUP(Table2[[#This Row],[Product_ID]],Table4[Product_ID],Table4[Brand],"Missing Brand")</f>
        <v>Nike</v>
      </c>
      <c r="Q2235" s="2" t="s">
        <v>202</v>
      </c>
      <c r="R2235" s="2" t="str">
        <f>_xlfn.XLOOKUP(Table2[[#This Row],[Store_ID]],Table6[Store_ID],Table6[Store Name],"Not Found")</f>
        <v>TrendMart Guntur Outlet</v>
      </c>
      <c r="S2235" s="2">
        <f>_xlfn.XLOOKUP(Table2[[#This Row],[Store_ID]],Table6[Store_ID],Table6[Monthly Target],"Missing Target")</f>
        <v>1500000</v>
      </c>
      <c r="T2235" s="2" t="str">
        <f>_xlfn.XLOOKUP(Table2[[#This Row],[Store_ID]],Table6[Store_ID],Table6[Region],"Not Found")</f>
        <v>South Zone 3</v>
      </c>
      <c r="U2235" s="2" t="s">
        <v>92</v>
      </c>
      <c r="V2235" s="2" t="str">
        <f>_xlfn.XLOOKUP(Table2[[#This Row],[Employee_ID]],Table5[Employee_ID],Table5[Employee Name],"Not Found")</f>
        <v>Preethi Singh</v>
      </c>
      <c r="W2235" s="2">
        <v>2</v>
      </c>
      <c r="X2235" s="2">
        <v>777.78</v>
      </c>
      <c r="Y2235" s="2">
        <v>0</v>
      </c>
      <c r="Z2235" s="2">
        <v>0</v>
      </c>
      <c r="AA2235" s="2">
        <v>5</v>
      </c>
      <c r="AB2235" s="2">
        <v>77.78</v>
      </c>
      <c r="AC2235" s="2">
        <v>1633.34</v>
      </c>
      <c r="AD2235" s="2">
        <v>1100.02</v>
      </c>
      <c r="AE2235" s="2">
        <f t="shared" si="74"/>
        <v>455.53999999999996</v>
      </c>
      <c r="AF2235" s="2" t="s">
        <v>69</v>
      </c>
      <c r="AG2235" s="42">
        <f>IFERROR(Table2[[#This Row],[Profit]]/Table2[[#This Row],[Sales Amount]],0)</f>
        <v>0.27890090244529614</v>
      </c>
      <c r="AH2235" s="2" t="str">
        <f>TRIM(Table2[[#This Row],[Payment Modee]])</f>
        <v>Cash</v>
      </c>
      <c r="AI2235" s="2" t="s">
        <v>26</v>
      </c>
      <c r="AJ2235" s="2" t="s">
        <v>27</v>
      </c>
      <c r="AK2235" s="2" t="s">
        <v>1987</v>
      </c>
      <c r="AL2235" s="16" t="str">
        <f>IF(HOUR(Table2[[#This Row],[Order Time]])&lt;12,"Morning",IF(HOUR(Table2[[#This Row],[Order Time]])&lt;17,"Afternoon",IF(HOUR(Table2[[#This Row],[Order Time]])&lt;21,"Evening","Night")))</f>
        <v>Evening</v>
      </c>
      <c r="AM2235" s="16" t="s">
        <v>29</v>
      </c>
    </row>
    <row r="2236" spans="1:39" x14ac:dyDescent="0.25">
      <c r="A2236" s="13" t="s">
        <v>4115</v>
      </c>
      <c r="B2236" s="4">
        <v>45540</v>
      </c>
      <c r="C2236" s="2">
        <f>YEAR(Table2[[#This Row],[Invoice Date]])</f>
        <v>2024</v>
      </c>
      <c r="D2236" s="2" t="str">
        <f>TEXT(Table2[[#This Row],[Invoice Date]],"mmm")</f>
        <v>Sep</v>
      </c>
      <c r="E2236" s="2" t="str">
        <f>Table2[[#This Row],[Store_ID]]&amp;"-"&amp;Table2[[#This Row],[Year]]&amp;"-"&amp;Table2[[#This Row],[Month]]</f>
        <v>STR069-2024-Sep</v>
      </c>
      <c r="F2236" s="2" t="s">
        <v>2717</v>
      </c>
      <c r="G2236" s="2" t="str">
        <f>_xlfn.XLOOKUP(Table2[[#This Row],[Customer_ID]],Table3[Customer_ID],Table3[Customer Name],"Not Found")</f>
        <v>Naresh Iyer</v>
      </c>
      <c r="H2236" s="2" t="str">
        <f>_xlfn.XLOOKUP(Table2[[#This Row],[Customer_ID]],Table3[Customer_ID],Table3[Gender],"Female")</f>
        <v>Male</v>
      </c>
      <c r="I2236" s="2" t="str">
        <f>_xlfn.XLOOKUP(Table2[[#This Row],[Customer_ID]],Table3[Customer_ID],Table3[City],"Missing Memebership")</f>
        <v>Dindigul</v>
      </c>
      <c r="J2236" s="2" t="str">
        <f>_xlfn.XLOOKUP(Table2[[#This Row],[Customer_ID]],Table3[Customer_ID],Table3[State],"Karnataka")</f>
        <v>Tamil Nadu</v>
      </c>
      <c r="K2236" s="2" t="str">
        <f>_xlfn.XLOOKUP(Table2[[#This Row],[Customer_ID]],Table3[Customer_ID],Table3[Membership],"Regular")</f>
        <v>Regular</v>
      </c>
      <c r="L2236" s="2" t="s">
        <v>1582</v>
      </c>
      <c r="M2236" s="2" t="str">
        <f>_xlfn.XLOOKUP(Table2[[#This Row],[Product_ID]],Table4[Product_ID],Table4[Product_Name],"Not Found")</f>
        <v>Global Desi Skinny Fit Olive</v>
      </c>
      <c r="N2236" s="2" t="str">
        <f>_xlfn.XLOOKUP(Table2[[#This Row],[Product_ID]],Table4[Product_ID],Table4[Category],"Not Found")</f>
        <v>Women Jeans</v>
      </c>
      <c r="O2236" s="2" t="str">
        <f>_xlfn.XLOOKUP(Table2[[#This Row],[Product_ID]],Table4[Product_ID],Table4[Subcategory],"Not Found")</f>
        <v>Skinny Fit</v>
      </c>
      <c r="P2236" s="2" t="str">
        <f>_xlfn.XLOOKUP(Table2[[#This Row],[Product_ID]],Table4[Product_ID],Table4[Brand],"Missing Brand")</f>
        <v>Global Desi</v>
      </c>
      <c r="Q2236" s="2" t="s">
        <v>1403</v>
      </c>
      <c r="R2236" s="2" t="str">
        <f>_xlfn.XLOOKUP(Table2[[#This Row],[Store_ID]],Table6[Store_ID],Table6[Store Name],"Not Found")</f>
        <v>TrendMart Erode Mall Kiosk</v>
      </c>
      <c r="S2236" s="2">
        <f>_xlfn.XLOOKUP(Table2[[#This Row],[Store_ID]],Table6[Store_ID],Table6[Monthly Target],"Missing Target")</f>
        <v>1200000</v>
      </c>
      <c r="T2236" s="2" t="str">
        <f>_xlfn.XLOOKUP(Table2[[#This Row],[Store_ID]],Table6[Store_ID],Table6[Region],"Not Found")</f>
        <v>South Zone 1</v>
      </c>
      <c r="U2236" s="2" t="s">
        <v>482</v>
      </c>
      <c r="V2236" s="2" t="str">
        <f>_xlfn.XLOOKUP(Table2[[#This Row],[Employee_ID]],Table5[Employee_ID],Table5[Employee Name],"Not Found")</f>
        <v>Swathi Achari</v>
      </c>
      <c r="W2236" s="2">
        <v>2</v>
      </c>
      <c r="X2236" s="2">
        <v>972.6</v>
      </c>
      <c r="Y2236" s="2">
        <v>0</v>
      </c>
      <c r="Z2236" s="2">
        <v>0</v>
      </c>
      <c r="AA2236" s="2">
        <v>5</v>
      </c>
      <c r="AB2236" s="2">
        <v>97.26</v>
      </c>
      <c r="AC2236" s="2">
        <v>2042.46</v>
      </c>
      <c r="AD2236" s="2">
        <v>1401.86</v>
      </c>
      <c r="AE2236" s="2">
        <f t="shared" si="74"/>
        <v>543.34000000000015</v>
      </c>
      <c r="AF2236" s="2" t="s">
        <v>119</v>
      </c>
      <c r="AG2236" s="42">
        <f>IFERROR(Table2[[#This Row],[Profit]]/Table2[[#This Row],[Sales Amount]],0)</f>
        <v>0.26602234560285154</v>
      </c>
      <c r="AH2236" s="2" t="str">
        <f>TRIM(Table2[[#This Row],[Payment Modee]])</f>
        <v>Net Banking</v>
      </c>
      <c r="AI2236" s="2" t="s">
        <v>26</v>
      </c>
      <c r="AJ2236" s="2" t="s">
        <v>27</v>
      </c>
      <c r="AK2236" s="2" t="s">
        <v>3526</v>
      </c>
      <c r="AL2236" s="16" t="str">
        <f>IF(HOUR(Table2[[#This Row],[Order Time]])&lt;12,"Morning",IF(HOUR(Table2[[#This Row],[Order Time]])&lt;17,"Afternoon",IF(HOUR(Table2[[#This Row],[Order Time]])&lt;21,"Evening","Night")))</f>
        <v>Afternoon</v>
      </c>
      <c r="AM2236" s="16" t="s">
        <v>29</v>
      </c>
    </row>
    <row r="2237" spans="1:39" x14ac:dyDescent="0.25">
      <c r="A2237" s="13" t="s">
        <v>4116</v>
      </c>
      <c r="B2237" s="4">
        <v>45606</v>
      </c>
      <c r="C2237" s="2">
        <f>YEAR(Table2[[#This Row],[Invoice Date]])</f>
        <v>2024</v>
      </c>
      <c r="D2237" s="2" t="str">
        <f>TEXT(Table2[[#This Row],[Invoice Date]],"mmm")</f>
        <v>Nov</v>
      </c>
      <c r="E2237" s="2" t="str">
        <f>Table2[[#This Row],[Store_ID]]&amp;"-"&amp;Table2[[#This Row],[Year]]&amp;"-"&amp;Table2[[#This Row],[Month]]</f>
        <v>STR035-2024-Nov</v>
      </c>
      <c r="F2237" s="2" t="s">
        <v>3792</v>
      </c>
      <c r="G2237" s="2" t="str">
        <f>_xlfn.XLOOKUP(Table2[[#This Row],[Customer_ID]],Table3[Customer_ID],Table3[Customer Name],"Not Found")</f>
        <v>Jyothi Balasubramaniam</v>
      </c>
      <c r="H2237" s="2" t="str">
        <f>_xlfn.XLOOKUP(Table2[[#This Row],[Customer_ID]],Table3[Customer_ID],Table3[Gender],"Female")</f>
        <v>Female</v>
      </c>
      <c r="I2237" s="2" t="str">
        <f>_xlfn.XLOOKUP(Table2[[#This Row],[Customer_ID]],Table3[Customer_ID],Table3[City],"Missing Memebership")</f>
        <v>Salem</v>
      </c>
      <c r="J2237" s="2" t="str">
        <f>_xlfn.XLOOKUP(Table2[[#This Row],[Customer_ID]],Table3[Customer_ID],Table3[State],"Karnataka")</f>
        <v>Tamil Nadu</v>
      </c>
      <c r="K2237" s="2" t="str">
        <f>_xlfn.XLOOKUP(Table2[[#This Row],[Customer_ID]],Table3[Customer_ID],Table3[Membership],"Regular")</f>
        <v>Platinum</v>
      </c>
      <c r="L2237" s="2" t="s">
        <v>629</v>
      </c>
      <c r="M2237" s="2" t="str">
        <f>_xlfn.XLOOKUP(Table2[[#This Row],[Product_ID]],Table4[Product_ID],Table4[Product_Name],"Not Found")</f>
        <v>Max Fashion Sherwani White</v>
      </c>
      <c r="N2237" s="2" t="str">
        <f>_xlfn.XLOOKUP(Table2[[#This Row],[Product_ID]],Table4[Product_ID],Table4[Category],"Not Found")</f>
        <v>Men Ethnic</v>
      </c>
      <c r="O2237" s="2" t="str">
        <f>_xlfn.XLOOKUP(Table2[[#This Row],[Product_ID]],Table4[Product_ID],Table4[Subcategory],"Not Found")</f>
        <v>Sherwani</v>
      </c>
      <c r="P2237" s="2" t="str">
        <f>_xlfn.XLOOKUP(Table2[[#This Row],[Product_ID]],Table4[Product_ID],Table4[Brand],"Missing Brand")</f>
        <v>Max Fashion</v>
      </c>
      <c r="Q2237" s="2" t="s">
        <v>1079</v>
      </c>
      <c r="R2237" s="2" t="str">
        <f>_xlfn.XLOOKUP(Table2[[#This Row],[Store_ID]],Table6[Store_ID],Table6[Store Name],"Not Found")</f>
        <v>TrendMart Vijayawada Mall Kiosk</v>
      </c>
      <c r="S2237" s="2">
        <f>_xlfn.XLOOKUP(Table2[[#This Row],[Store_ID]],Table6[Store_ID],Table6[Monthly Target],"Missing Target")</f>
        <v>1200000</v>
      </c>
      <c r="T2237" s="2" t="str">
        <f>_xlfn.XLOOKUP(Table2[[#This Row],[Store_ID]],Table6[Store_ID],Table6[Region],"Not Found")</f>
        <v>South Zone 3</v>
      </c>
      <c r="U2237" s="2" t="s">
        <v>34</v>
      </c>
      <c r="V2237" s="2" t="str">
        <f>_xlfn.XLOOKUP(Table2[[#This Row],[Employee_ID]],Table5[Employee_ID],Table5[Employee Name],"Not Found")</f>
        <v>Deepthi Iyengar</v>
      </c>
      <c r="W2237" s="2">
        <v>2</v>
      </c>
      <c r="X2237" s="2">
        <v>2619.71</v>
      </c>
      <c r="Y2237" s="2">
        <v>0</v>
      </c>
      <c r="Z2237" s="2">
        <v>0</v>
      </c>
      <c r="AA2237" s="2">
        <v>12</v>
      </c>
      <c r="AB2237" s="2">
        <v>628.73</v>
      </c>
      <c r="AC2237" s="2">
        <v>5868.15</v>
      </c>
      <c r="AD2237" s="2">
        <v>3102.84</v>
      </c>
      <c r="AE2237" s="2">
        <f t="shared" si="74"/>
        <v>2136.5799999999995</v>
      </c>
      <c r="AF2237" s="2" t="s">
        <v>56</v>
      </c>
      <c r="AG2237" s="42">
        <f>IFERROR(Table2[[#This Row],[Profit]]/Table2[[#This Row],[Sales Amount]],0)</f>
        <v>0.36409771393028462</v>
      </c>
      <c r="AH2237" s="2" t="str">
        <f>TRIM(Table2[[#This Row],[Payment Modee]])</f>
        <v>Credit Card</v>
      </c>
      <c r="AI2237" s="2" t="s">
        <v>26</v>
      </c>
      <c r="AJ2237" s="2" t="s">
        <v>27</v>
      </c>
      <c r="AK2237" s="2" t="s">
        <v>505</v>
      </c>
      <c r="AL2237" s="16" t="str">
        <f>IF(HOUR(Table2[[#This Row],[Order Time]])&lt;12,"Morning",IF(HOUR(Table2[[#This Row],[Order Time]])&lt;17,"Afternoon",IF(HOUR(Table2[[#This Row],[Order Time]])&lt;21,"Evening","Night")))</f>
        <v>Afternoon</v>
      </c>
      <c r="AM2237" s="16" t="s">
        <v>38</v>
      </c>
    </row>
    <row r="2238" spans="1:39" x14ac:dyDescent="0.25">
      <c r="A2238" s="13" t="s">
        <v>4117</v>
      </c>
      <c r="B2238" s="4">
        <v>45558</v>
      </c>
      <c r="C2238" s="2">
        <f>YEAR(Table2[[#This Row],[Invoice Date]])</f>
        <v>2024</v>
      </c>
      <c r="D2238" s="2" t="str">
        <f>TEXT(Table2[[#This Row],[Invoice Date]],"mmm")</f>
        <v>Sep</v>
      </c>
      <c r="E2238" s="2" t="str">
        <f>Table2[[#This Row],[Store_ID]]&amp;"-"&amp;Table2[[#This Row],[Year]]&amp;"-"&amp;Table2[[#This Row],[Month]]</f>
        <v>STR030-2024-Sep</v>
      </c>
      <c r="F2238" s="2" t="s">
        <v>680</v>
      </c>
      <c r="G2238" s="2" t="str">
        <f>_xlfn.XLOOKUP(Table2[[#This Row],[Customer_ID]],Table3[Customer_ID],Table3[Customer Name],"Not Found")</f>
        <v>Manikandan Gupta</v>
      </c>
      <c r="H2238" s="2" t="str">
        <f>_xlfn.XLOOKUP(Table2[[#This Row],[Customer_ID]],Table3[Customer_ID],Table3[Gender],"Female")</f>
        <v>Male</v>
      </c>
      <c r="I2238" s="2" t="str">
        <f>_xlfn.XLOOKUP(Table2[[#This Row],[Customer_ID]],Table3[Customer_ID],Table3[City],"Missing Memebership")</f>
        <v>Salem</v>
      </c>
      <c r="J2238" s="2" t="str">
        <f>_xlfn.XLOOKUP(Table2[[#This Row],[Customer_ID]],Table3[Customer_ID],Table3[State],"Karnataka")</f>
        <v>Tamil Nadu</v>
      </c>
      <c r="K2238" s="2" t="str">
        <f>_xlfn.XLOOKUP(Table2[[#This Row],[Customer_ID]],Table3[Customer_ID],Table3[Membership],"Regular")</f>
        <v>Regular</v>
      </c>
      <c r="L2238" s="2" t="s">
        <v>887</v>
      </c>
      <c r="M2238" s="2" t="str">
        <f>_xlfn.XLOOKUP(Table2[[#This Row],[Product_ID]],Table4[Product_ID],Table4[Product_Name],"Not Found")</f>
        <v>Liberty Nehru Jacket Sky Blue</v>
      </c>
      <c r="N2238" s="2" t="str">
        <f>_xlfn.XLOOKUP(Table2[[#This Row],[Product_ID]],Table4[Product_ID],Table4[Category],"Not Found")</f>
        <v>Men Ethnic</v>
      </c>
      <c r="O2238" s="2" t="str">
        <f>_xlfn.XLOOKUP(Table2[[#This Row],[Product_ID]],Table4[Product_ID],Table4[Subcategory],"Not Found")</f>
        <v>Nehru Jacket</v>
      </c>
      <c r="P2238" s="2" t="str">
        <f>_xlfn.XLOOKUP(Table2[[#This Row],[Product_ID]],Table4[Product_ID],Table4[Brand],"Missing Brand")</f>
        <v>Liberty</v>
      </c>
      <c r="Q2238" s="2" t="s">
        <v>1033</v>
      </c>
      <c r="R2238" s="2" t="str">
        <f>_xlfn.XLOOKUP(Table2[[#This Row],[Store_ID]],Table6[Store_ID],Table6[Store Name],"Not Found")</f>
        <v>TrendMart Kochi Standard</v>
      </c>
      <c r="S2238" s="2">
        <f>_xlfn.XLOOKUP(Table2[[#This Row],[Store_ID]],Table6[Store_ID],Table6[Monthly Target],"Missing Target")</f>
        <v>2000000</v>
      </c>
      <c r="T2238" s="2" t="str">
        <f>_xlfn.XLOOKUP(Table2[[#This Row],[Store_ID]],Table6[Store_ID],Table6[Region],"Not Found")</f>
        <v>South Zone 1</v>
      </c>
      <c r="U2238" s="2" t="s">
        <v>43</v>
      </c>
      <c r="V2238" s="2" t="str">
        <f>_xlfn.XLOOKUP(Table2[[#This Row],[Employee_ID]],Table5[Employee_ID],Table5[Employee Name],"Not Found")</f>
        <v>Meena Krishnan</v>
      </c>
      <c r="W2238" s="2">
        <v>2</v>
      </c>
      <c r="X2238" s="2">
        <v>1979.66</v>
      </c>
      <c r="Y2238" s="2">
        <v>0</v>
      </c>
      <c r="Z2238" s="2">
        <v>0</v>
      </c>
      <c r="AA2238" s="2">
        <v>12</v>
      </c>
      <c r="AB2238" s="2">
        <v>475.12</v>
      </c>
      <c r="AC2238" s="2">
        <v>4434.4399999999996</v>
      </c>
      <c r="AD2238" s="2">
        <v>2861.14</v>
      </c>
      <c r="AE2238" s="2">
        <f t="shared" si="74"/>
        <v>1098.1799999999998</v>
      </c>
      <c r="AF2238" s="2" t="s">
        <v>69</v>
      </c>
      <c r="AG2238" s="42">
        <f>IFERROR(Table2[[#This Row],[Profit]]/Table2[[#This Row],[Sales Amount]],0)</f>
        <v>0.24764795554793839</v>
      </c>
      <c r="AH2238" s="2" t="str">
        <f>TRIM(Table2[[#This Row],[Payment Modee]])</f>
        <v>Cash</v>
      </c>
      <c r="AI2238" s="2" t="s">
        <v>26</v>
      </c>
      <c r="AJ2238" s="2" t="s">
        <v>27</v>
      </c>
      <c r="AK2238" s="2" t="s">
        <v>303</v>
      </c>
      <c r="AL2238" s="16" t="str">
        <f>IF(HOUR(Table2[[#This Row],[Order Time]])&lt;12,"Morning",IF(HOUR(Table2[[#This Row],[Order Time]])&lt;17,"Afternoon",IF(HOUR(Table2[[#This Row],[Order Time]])&lt;21,"Evening","Night")))</f>
        <v>Afternoon</v>
      </c>
      <c r="AM2238" s="16" t="s">
        <v>29</v>
      </c>
    </row>
    <row r="2239" spans="1:39" x14ac:dyDescent="0.25">
      <c r="A2239" s="13" t="s">
        <v>4118</v>
      </c>
      <c r="B2239" s="4">
        <v>45581</v>
      </c>
      <c r="C2239" s="2">
        <f>YEAR(Table2[[#This Row],[Invoice Date]])</f>
        <v>2024</v>
      </c>
      <c r="D2239" s="2" t="str">
        <f>TEXT(Table2[[#This Row],[Invoice Date]],"mmm")</f>
        <v>Oct</v>
      </c>
      <c r="E2239" s="2" t="str">
        <f>Table2[[#This Row],[Store_ID]]&amp;"-"&amp;Table2[[#This Row],[Year]]&amp;"-"&amp;Table2[[#This Row],[Month]]</f>
        <v>STR116-2024-Oct</v>
      </c>
      <c r="F2239" s="2" t="s">
        <v>1170</v>
      </c>
      <c r="G2239" s="2" t="str">
        <f>_xlfn.XLOOKUP(Table2[[#This Row],[Customer_ID]],Table3[Customer_ID],Table3[Customer Name],"Not Found")</f>
        <v>Kannan Achari</v>
      </c>
      <c r="H2239" s="2" t="str">
        <f>_xlfn.XLOOKUP(Table2[[#This Row],[Customer_ID]],Table3[Customer_ID],Table3[Gender],"Female")</f>
        <v>Male</v>
      </c>
      <c r="I2239" s="2" t="str">
        <f>_xlfn.XLOOKUP(Table2[[#This Row],[Customer_ID]],Table3[Customer_ID],Table3[City],"Missing Memebership")</f>
        <v>Thiruvananthapuram</v>
      </c>
      <c r="J2239" s="2" t="str">
        <f>_xlfn.XLOOKUP(Table2[[#This Row],[Customer_ID]],Table3[Customer_ID],Table3[State],"Karnataka")</f>
        <v>Kerala</v>
      </c>
      <c r="K2239" s="2" t="str">
        <f>_xlfn.XLOOKUP(Table2[[#This Row],[Customer_ID]],Table3[Customer_ID],Table3[Membership],"Regular")</f>
        <v>Regular</v>
      </c>
      <c r="L2239" s="2" t="s">
        <v>421</v>
      </c>
      <c r="M2239" s="2" t="str">
        <f>_xlfn.XLOOKUP(Table2[[#This Row],[Product_ID]],Table4[Product_ID],Table4[Product_Name],"Not Found")</f>
        <v>Aurelia Zip Wallet Red</v>
      </c>
      <c r="N2239" s="2" t="str">
        <f>_xlfn.XLOOKUP(Table2[[#This Row],[Product_ID]],Table4[Product_ID],Table4[Category],"Not Found")</f>
        <v>Wallets</v>
      </c>
      <c r="O2239" s="2" t="str">
        <f>_xlfn.XLOOKUP(Table2[[#This Row],[Product_ID]],Table4[Product_ID],Table4[Subcategory],"Not Found")</f>
        <v>Zip Wallet</v>
      </c>
      <c r="P2239" s="2" t="str">
        <f>_xlfn.XLOOKUP(Table2[[#This Row],[Product_ID]],Table4[Product_ID],Table4[Brand],"Missing Brand")</f>
        <v>Aurelia</v>
      </c>
      <c r="Q2239" s="2" t="s">
        <v>219</v>
      </c>
      <c r="R2239" s="2" t="str">
        <f>_xlfn.XLOOKUP(Table2[[#This Row],[Store_ID]],Table6[Store_ID],Table6[Store Name],"Not Found")</f>
        <v>TrendMart Madurai High Street</v>
      </c>
      <c r="S2239" s="2">
        <f>_xlfn.XLOOKUP(Table2[[#This Row],[Store_ID]],Table6[Store_ID],Table6[Monthly Target],"Missing Target")</f>
        <v>2000000</v>
      </c>
      <c r="T2239" s="2" t="str">
        <f>_xlfn.XLOOKUP(Table2[[#This Row],[Store_ID]],Table6[Store_ID],Table6[Region],"Not Found")</f>
        <v>South Zone 1</v>
      </c>
      <c r="U2239" s="2" t="s">
        <v>465</v>
      </c>
      <c r="V2239" s="2" t="str">
        <f>_xlfn.XLOOKUP(Table2[[#This Row],[Employee_ID]],Table5[Employee_ID],Table5[Employee Name],"Not Found")</f>
        <v>Vinod Hegde</v>
      </c>
      <c r="W2239" s="2">
        <v>1</v>
      </c>
      <c r="X2239" s="2">
        <v>556.6</v>
      </c>
      <c r="Y2239" s="2">
        <v>0</v>
      </c>
      <c r="Z2239" s="2">
        <v>0</v>
      </c>
      <c r="AA2239" s="2">
        <v>5</v>
      </c>
      <c r="AB2239" s="2">
        <v>27.83</v>
      </c>
      <c r="AC2239" s="2">
        <v>584.42999999999995</v>
      </c>
      <c r="AD2239" s="2">
        <v>357.45</v>
      </c>
      <c r="AE2239" s="2">
        <f t="shared" si="74"/>
        <v>199.14999999999998</v>
      </c>
      <c r="AF2239" s="2" t="s">
        <v>25</v>
      </c>
      <c r="AG2239" s="42">
        <f>IFERROR(Table2[[#This Row],[Profit]]/Table2[[#This Row],[Sales Amount]],0)</f>
        <v>0.34075937237992571</v>
      </c>
      <c r="AH2239" s="2" t="str">
        <f>TRIM(Table2[[#This Row],[Payment Modee]])</f>
        <v>UPI</v>
      </c>
      <c r="AI2239" s="2" t="s">
        <v>36</v>
      </c>
      <c r="AJ2239" s="2" t="s">
        <v>27</v>
      </c>
      <c r="AK2239" s="2" t="s">
        <v>727</v>
      </c>
      <c r="AL2239" s="16" t="str">
        <f>IF(HOUR(Table2[[#This Row],[Order Time]])&lt;12,"Morning",IF(HOUR(Table2[[#This Row],[Order Time]])&lt;17,"Afternoon",IF(HOUR(Table2[[#This Row],[Order Time]])&lt;21,"Evening","Night")))</f>
        <v>Afternoon</v>
      </c>
      <c r="AM2239" s="16" t="s">
        <v>29</v>
      </c>
    </row>
    <row r="2240" spans="1:39" x14ac:dyDescent="0.25">
      <c r="A2240" s="13" t="s">
        <v>4119</v>
      </c>
      <c r="B2240" s="4">
        <v>45643</v>
      </c>
      <c r="C2240" s="2">
        <f>YEAR(Table2[[#This Row],[Invoice Date]])</f>
        <v>2024</v>
      </c>
      <c r="D2240" s="2" t="str">
        <f>TEXT(Table2[[#This Row],[Invoice Date]],"mmm")</f>
        <v>Dec</v>
      </c>
      <c r="E2240" s="2" t="str">
        <f>Table2[[#This Row],[Store_ID]]&amp;"-"&amp;Table2[[#This Row],[Year]]&amp;"-"&amp;Table2[[#This Row],[Month]]</f>
        <v>STR006-2024-Dec</v>
      </c>
      <c r="F2240" s="2" t="s">
        <v>450</v>
      </c>
      <c r="G2240" s="2" t="str">
        <f>_xlfn.XLOOKUP(Table2[[#This Row],[Customer_ID]],Table3[Customer_ID],Table3[Customer Name],"Not Found")</f>
        <v>Vasanthi Sharma</v>
      </c>
      <c r="H2240" s="2" t="str">
        <f>_xlfn.XLOOKUP(Table2[[#This Row],[Customer_ID]],Table3[Customer_ID],Table3[Gender],"Female")</f>
        <v>Female</v>
      </c>
      <c r="I2240" s="2" t="str">
        <f>_xlfn.XLOOKUP(Table2[[#This Row],[Customer_ID]],Table3[Customer_ID],Table3[City],"Missing Memebership")</f>
        <v>Kozhikode</v>
      </c>
      <c r="J2240" s="2" t="str">
        <f>_xlfn.XLOOKUP(Table2[[#This Row],[Customer_ID]],Table3[Customer_ID],Table3[State],"Karnataka")</f>
        <v>Kerala</v>
      </c>
      <c r="K2240" s="2" t="str">
        <f>_xlfn.XLOOKUP(Table2[[#This Row],[Customer_ID]],Table3[Customer_ID],Table3[Membership],"Regular")</f>
        <v>Regular</v>
      </c>
      <c r="L2240" s="2" t="s">
        <v>169</v>
      </c>
      <c r="M2240" s="2" t="str">
        <f>_xlfn.XLOOKUP(Table2[[#This Row],[Product_ID]],Table4[Product_ID],Table4[Product_Name],"Not Found")</f>
        <v>Global Desi Kids Shorts Charcoal</v>
      </c>
      <c r="N2240" s="2" t="str">
        <f>_xlfn.XLOOKUP(Table2[[#This Row],[Product_ID]],Table4[Product_ID],Table4[Category],"Not Found")</f>
        <v>Kids Wear</v>
      </c>
      <c r="O2240" s="2" t="str">
        <f>_xlfn.XLOOKUP(Table2[[#This Row],[Product_ID]],Table4[Product_ID],Table4[Subcategory],"Not Found")</f>
        <v>Kids Shorts</v>
      </c>
      <c r="P2240" s="2" t="str">
        <f>_xlfn.XLOOKUP(Table2[[#This Row],[Product_ID]],Table4[Product_ID],Table4[Brand],"Missing Brand")</f>
        <v>Global Desi</v>
      </c>
      <c r="Q2240" s="2" t="s">
        <v>720</v>
      </c>
      <c r="R2240" s="2" t="str">
        <f>_xlfn.XLOOKUP(Table2[[#This Row],[Store_ID]],Table6[Store_ID],Table6[Store Name],"Not Found")</f>
        <v>TrendMart Vellore Standard</v>
      </c>
      <c r="S2240" s="2">
        <f>_xlfn.XLOOKUP(Table2[[#This Row],[Store_ID]],Table6[Store_ID],Table6[Monthly Target],"Missing Target")</f>
        <v>2000000</v>
      </c>
      <c r="T2240" s="2" t="str">
        <f>_xlfn.XLOOKUP(Table2[[#This Row],[Store_ID]],Table6[Store_ID],Table6[Region],"Not Found")</f>
        <v>South Zone 1</v>
      </c>
      <c r="U2240" s="2" t="s">
        <v>153</v>
      </c>
      <c r="V2240" s="2" t="str">
        <f>_xlfn.XLOOKUP(Table2[[#This Row],[Employee_ID]],Table5[Employee_ID],Table5[Employee Name],"Not Found")</f>
        <v>Rani Mishra</v>
      </c>
      <c r="W2240" s="2">
        <v>2</v>
      </c>
      <c r="X2240" s="2">
        <v>710.74</v>
      </c>
      <c r="Y2240" s="2">
        <v>20</v>
      </c>
      <c r="Z2240" s="2">
        <v>284.3</v>
      </c>
      <c r="AA2240" s="2">
        <v>5</v>
      </c>
      <c r="AB2240" s="2">
        <v>56.86</v>
      </c>
      <c r="AC2240" s="2">
        <v>1194.04</v>
      </c>
      <c r="AD2240" s="2">
        <v>998.62</v>
      </c>
      <c r="AE2240" s="2">
        <f t="shared" si="74"/>
        <v>138.55999999999995</v>
      </c>
      <c r="AF2240" s="2" t="s">
        <v>56</v>
      </c>
      <c r="AG2240" s="42">
        <f>IFERROR(Table2[[#This Row],[Profit]]/Table2[[#This Row],[Sales Amount]],0)</f>
        <v>0.11604301363438406</v>
      </c>
      <c r="AH2240" s="2" t="str">
        <f>TRIM(Table2[[#This Row],[Payment Modee]])</f>
        <v>Credit Card</v>
      </c>
      <c r="AI2240" s="2" t="s">
        <v>26</v>
      </c>
      <c r="AJ2240" s="2" t="s">
        <v>27</v>
      </c>
      <c r="AK2240" s="2" t="s">
        <v>1332</v>
      </c>
      <c r="AL2240" s="16" t="str">
        <f>IF(HOUR(Table2[[#This Row],[Order Time]])&lt;12,"Morning",IF(HOUR(Table2[[#This Row],[Order Time]])&lt;17,"Afternoon",IF(HOUR(Table2[[#This Row],[Order Time]])&lt;21,"Evening","Night")))</f>
        <v>Evening</v>
      </c>
      <c r="AM2240" s="16" t="s">
        <v>29</v>
      </c>
    </row>
    <row r="2241" spans="1:39" x14ac:dyDescent="0.25">
      <c r="A2241" s="13" t="s">
        <v>4120</v>
      </c>
      <c r="B2241" s="4">
        <v>45606</v>
      </c>
      <c r="C2241" s="2">
        <f>YEAR(Table2[[#This Row],[Invoice Date]])</f>
        <v>2024</v>
      </c>
      <c r="D2241" s="2" t="str">
        <f>TEXT(Table2[[#This Row],[Invoice Date]],"mmm")</f>
        <v>Nov</v>
      </c>
      <c r="E2241" s="2" t="str">
        <f>Table2[[#This Row],[Store_ID]]&amp;"-"&amp;Table2[[#This Row],[Year]]&amp;"-"&amp;Table2[[#This Row],[Month]]</f>
        <v>STR026-2024-Nov</v>
      </c>
      <c r="F2241" s="2" t="s">
        <v>2304</v>
      </c>
      <c r="G2241" s="2" t="str">
        <f>_xlfn.XLOOKUP(Table2[[#This Row],[Customer_ID]],Table3[Customer_ID],Table3[Customer Name],"Not Found")</f>
        <v>Nisha Srinivasan</v>
      </c>
      <c r="H2241" s="2" t="str">
        <f>_xlfn.XLOOKUP(Table2[[#This Row],[Customer_ID]],Table3[Customer_ID],Table3[Gender],"Female")</f>
        <v>Female</v>
      </c>
      <c r="I2241" s="2" t="str">
        <f>_xlfn.XLOOKUP(Table2[[#This Row],[Customer_ID]],Table3[Customer_ID],Table3[City],"Missing Memebership")</f>
        <v>Kollam</v>
      </c>
      <c r="J2241" s="2" t="str">
        <f>_xlfn.XLOOKUP(Table2[[#This Row],[Customer_ID]],Table3[Customer_ID],Table3[State],"Karnataka")</f>
        <v>Kerala</v>
      </c>
      <c r="K2241" s="2" t="str">
        <f>_xlfn.XLOOKUP(Table2[[#This Row],[Customer_ID]],Table3[Customer_ID],Table3[Membership],"Regular")</f>
        <v>Regular</v>
      </c>
      <c r="L2241" s="2" t="s">
        <v>758</v>
      </c>
      <c r="M2241" s="2" t="str">
        <f>_xlfn.XLOOKUP(Table2[[#This Row],[Product_ID]],Table4[Product_ID],Table4[Product_Name],"Not Found")</f>
        <v>Liberty Muffler Charcoal</v>
      </c>
      <c r="N2241" s="2" t="str">
        <f>_xlfn.XLOOKUP(Table2[[#This Row],[Product_ID]],Table4[Product_ID],Table4[Category],"Not Found")</f>
        <v>Winter Wear</v>
      </c>
      <c r="O2241" s="2" t="str">
        <f>_xlfn.XLOOKUP(Table2[[#This Row],[Product_ID]],Table4[Product_ID],Table4[Subcategory],"Not Found")</f>
        <v>Muffler</v>
      </c>
      <c r="P2241" s="2" t="str">
        <f>_xlfn.XLOOKUP(Table2[[#This Row],[Product_ID]],Table4[Product_ID],Table4[Brand],"Missing Brand")</f>
        <v>Liberty</v>
      </c>
      <c r="Q2241" s="2" t="s">
        <v>516</v>
      </c>
      <c r="R2241" s="2" t="str">
        <f>_xlfn.XLOOKUP(Table2[[#This Row],[Store_ID]],Table6[Store_ID],Table6[Store Name],"Not Found")</f>
        <v>TrendMart Guntur Standard</v>
      </c>
      <c r="S2241" s="2">
        <f>_xlfn.XLOOKUP(Table2[[#This Row],[Store_ID]],Table6[Store_ID],Table6[Monthly Target],"Missing Target")</f>
        <v>2500000</v>
      </c>
      <c r="T2241" s="2" t="str">
        <f>_xlfn.XLOOKUP(Table2[[#This Row],[Store_ID]],Table6[Store_ID],Table6[Region],"Not Found")</f>
        <v>South Zone 3</v>
      </c>
      <c r="U2241" s="2" t="s">
        <v>147</v>
      </c>
      <c r="V2241" s="2" t="str">
        <f>_xlfn.XLOOKUP(Table2[[#This Row],[Employee_ID]],Table5[Employee_ID],Table5[Employee Name],"Not Found")</f>
        <v>Logesh Gopalakrishnan</v>
      </c>
      <c r="W2241" s="2">
        <v>3</v>
      </c>
      <c r="X2241" s="2">
        <v>1508.07</v>
      </c>
      <c r="Y2241" s="2">
        <v>10</v>
      </c>
      <c r="Z2241" s="2">
        <v>452.42</v>
      </c>
      <c r="AA2241" s="2">
        <v>12</v>
      </c>
      <c r="AB2241" s="2">
        <v>488.61</v>
      </c>
      <c r="AC2241" s="2">
        <v>4560.3999999999996</v>
      </c>
      <c r="AD2241" s="2">
        <v>3047.16</v>
      </c>
      <c r="AE2241" s="2">
        <f t="shared" si="74"/>
        <v>1024.6299999999997</v>
      </c>
      <c r="AF2241" s="2" t="s">
        <v>35</v>
      </c>
      <c r="AG2241" s="42">
        <f>IFERROR(Table2[[#This Row],[Profit]]/Table2[[#This Row],[Sales Amount]],0)</f>
        <v>0.22467985264450482</v>
      </c>
      <c r="AH2241" s="2" t="str">
        <f>TRIM(Table2[[#This Row],[Payment Modee]])</f>
        <v>Debit Card</v>
      </c>
      <c r="AI2241" s="2" t="s">
        <v>36</v>
      </c>
      <c r="AJ2241" s="2" t="s">
        <v>27</v>
      </c>
      <c r="AK2241" s="2" t="s">
        <v>2645</v>
      </c>
      <c r="AL2241" s="16" t="str">
        <f>IF(HOUR(Table2[[#This Row],[Order Time]])&lt;12,"Morning",IF(HOUR(Table2[[#This Row],[Order Time]])&lt;17,"Afternoon",IF(HOUR(Table2[[#This Row],[Order Time]])&lt;21,"Evening","Night")))</f>
        <v>Afternoon</v>
      </c>
      <c r="AM2241" s="16" t="s">
        <v>38</v>
      </c>
    </row>
    <row r="2242" spans="1:39" x14ac:dyDescent="0.25">
      <c r="A2242" s="13" t="s">
        <v>4121</v>
      </c>
      <c r="B2242" s="4">
        <v>45740</v>
      </c>
      <c r="C2242" s="2">
        <f>YEAR(Table2[[#This Row],[Invoice Date]])</f>
        <v>2025</v>
      </c>
      <c r="D2242" s="2" t="str">
        <f>TEXT(Table2[[#This Row],[Invoice Date]],"mmm")</f>
        <v>Mar</v>
      </c>
      <c r="E2242" s="2" t="str">
        <f>Table2[[#This Row],[Store_ID]]&amp;"-"&amp;Table2[[#This Row],[Year]]&amp;"-"&amp;Table2[[#This Row],[Month]]</f>
        <v>STR053-2025-Mar</v>
      </c>
      <c r="F2242" s="2" t="s">
        <v>929</v>
      </c>
      <c r="G2242" s="2" t="str">
        <f>_xlfn.XLOOKUP(Table2[[#This Row],[Customer_ID]],Table3[Customer_ID],Table3[Customer Name],"Not Found")</f>
        <v>Akhila Chettiar</v>
      </c>
      <c r="H2242" s="2" t="str">
        <f>_xlfn.XLOOKUP(Table2[[#This Row],[Customer_ID]],Table3[Customer_ID],Table3[Gender],"Female")</f>
        <v>Female</v>
      </c>
      <c r="I2242" s="2" t="str">
        <f>_xlfn.XLOOKUP(Table2[[#This Row],[Customer_ID]],Table3[Customer_ID],Table3[City],"Missing Memebership")</f>
        <v>Warangal</v>
      </c>
      <c r="J2242" s="2" t="str">
        <f>_xlfn.XLOOKUP(Table2[[#This Row],[Customer_ID]],Table3[Customer_ID],Table3[State],"Karnataka")</f>
        <v>Telangana</v>
      </c>
      <c r="K2242" s="2" t="str">
        <f>_xlfn.XLOOKUP(Table2[[#This Row],[Customer_ID]],Table3[Customer_ID],Table3[Membership],"Regular")</f>
        <v>Regular</v>
      </c>
      <c r="L2242" s="2" t="s">
        <v>96</v>
      </c>
      <c r="M2242" s="2" t="str">
        <f>_xlfn.XLOOKUP(Table2[[#This Row],[Product_ID]],Table4[Product_ID],Table4[Product_Name],"Not Found")</f>
        <v>Metro Shoes Regular Fit Charcoal</v>
      </c>
      <c r="N2242" s="2" t="str">
        <f>_xlfn.XLOOKUP(Table2[[#This Row],[Product_ID]],Table4[Product_ID],Table4[Category],"Not Found")</f>
        <v>Men Jeans</v>
      </c>
      <c r="O2242" s="2" t="str">
        <f>_xlfn.XLOOKUP(Table2[[#This Row],[Product_ID]],Table4[Product_ID],Table4[Subcategory],"Not Found")</f>
        <v>Regular Fit</v>
      </c>
      <c r="P2242" s="2" t="str">
        <f>_xlfn.XLOOKUP(Table2[[#This Row],[Product_ID]],Table4[Product_ID],Table4[Brand],"Missing Brand")</f>
        <v>Metro Shoes</v>
      </c>
      <c r="Q2242" s="2" t="s">
        <v>426</v>
      </c>
      <c r="R2242" s="2" t="str">
        <f>_xlfn.XLOOKUP(Table2[[#This Row],[Store_ID]],Table6[Store_ID],Table6[Store Name],"Not Found")</f>
        <v>TrendMart Kochi Standard</v>
      </c>
      <c r="S2242" s="2">
        <f>_xlfn.XLOOKUP(Table2[[#This Row],[Store_ID]],Table6[Store_ID],Table6[Monthly Target],"Missing Target")</f>
        <v>1500000</v>
      </c>
      <c r="T2242" s="2" t="str">
        <f>_xlfn.XLOOKUP(Table2[[#This Row],[Store_ID]],Table6[Store_ID],Table6[Region],"Not Found")</f>
        <v>South Zone 1</v>
      </c>
      <c r="U2242" s="2" t="s">
        <v>165</v>
      </c>
      <c r="V2242" s="2" t="str">
        <f>_xlfn.XLOOKUP(Table2[[#This Row],[Employee_ID]],Table5[Employee_ID],Table5[Employee Name],"Not Found")</f>
        <v>Vasanthi Gupta</v>
      </c>
      <c r="W2242" s="2">
        <v>3</v>
      </c>
      <c r="X2242" s="2">
        <v>1121.8800000000001</v>
      </c>
      <c r="Y2242" s="2">
        <v>10</v>
      </c>
      <c r="Z2242" s="2">
        <v>336.56</v>
      </c>
      <c r="AA2242" s="2">
        <v>12</v>
      </c>
      <c r="AB2242" s="2">
        <v>363.49</v>
      </c>
      <c r="AC2242" s="2">
        <v>3392.57</v>
      </c>
      <c r="AD2242" s="2">
        <v>2485.3200000000002</v>
      </c>
      <c r="AE2242" s="2">
        <f t="shared" si="74"/>
        <v>543.76</v>
      </c>
      <c r="AF2242" s="2" t="s">
        <v>35</v>
      </c>
      <c r="AG2242" s="42">
        <f>IFERROR(Table2[[#This Row],[Profit]]/Table2[[#This Row],[Sales Amount]],0)</f>
        <v>0.16027966998470186</v>
      </c>
      <c r="AH2242" s="2" t="str">
        <f>TRIM(Table2[[#This Row],[Payment Modee]])</f>
        <v>Debit Card</v>
      </c>
      <c r="AI2242" s="2" t="s">
        <v>26</v>
      </c>
      <c r="AJ2242" s="2" t="s">
        <v>27</v>
      </c>
      <c r="AK2242" s="2" t="s">
        <v>1621</v>
      </c>
      <c r="AL2242" s="16" t="str">
        <f>IF(HOUR(Table2[[#This Row],[Order Time]])&lt;12,"Morning",IF(HOUR(Table2[[#This Row],[Order Time]])&lt;17,"Afternoon",IF(HOUR(Table2[[#This Row],[Order Time]])&lt;21,"Evening","Night")))</f>
        <v>Evening</v>
      </c>
      <c r="AM2242" s="16" t="s">
        <v>29</v>
      </c>
    </row>
    <row r="2243" spans="1:39" x14ac:dyDescent="0.25">
      <c r="A2243" s="13" t="s">
        <v>4122</v>
      </c>
      <c r="B2243" s="4">
        <v>45611</v>
      </c>
      <c r="C2243" s="2">
        <f>YEAR(Table2[[#This Row],[Invoice Date]])</f>
        <v>2024</v>
      </c>
      <c r="D2243" s="2" t="str">
        <f>TEXT(Table2[[#This Row],[Invoice Date]],"mmm")</f>
        <v>Nov</v>
      </c>
      <c r="E2243" s="2" t="str">
        <f>Table2[[#This Row],[Store_ID]]&amp;"-"&amp;Table2[[#This Row],[Year]]&amp;"-"&amp;Table2[[#This Row],[Month]]</f>
        <v>STR065-2024-Nov</v>
      </c>
      <c r="F2243" s="2" t="s">
        <v>2677</v>
      </c>
      <c r="G2243" s="2" t="str">
        <f>_xlfn.XLOOKUP(Table2[[#This Row],[Customer_ID]],Table3[Customer_ID],Table3[Customer Name],"Not Found")</f>
        <v>Rohit Singh</v>
      </c>
      <c r="H2243" s="2" t="str">
        <f>_xlfn.XLOOKUP(Table2[[#This Row],[Customer_ID]],Table3[Customer_ID],Table3[Gender],"Female")</f>
        <v>Male</v>
      </c>
      <c r="I2243" s="2" t="str">
        <f>_xlfn.XLOOKUP(Table2[[#This Row],[Customer_ID]],Table3[Customer_ID],Table3[City],"Missing Memebership")</f>
        <v>Guntur</v>
      </c>
      <c r="J2243" s="2" t="str">
        <f>_xlfn.XLOOKUP(Table2[[#This Row],[Customer_ID]],Table3[Customer_ID],Table3[State],"Karnataka")</f>
        <v>Andhra Pradesh</v>
      </c>
      <c r="K2243" s="2" t="str">
        <f>_xlfn.XLOOKUP(Table2[[#This Row],[Customer_ID]],Table3[Customer_ID],Table3[Membership],"Regular")</f>
        <v>Regular</v>
      </c>
      <c r="L2243" s="2" t="s">
        <v>1185</v>
      </c>
      <c r="M2243" s="2" t="str">
        <f>_xlfn.XLOOKUP(Table2[[#This Row],[Product_ID]],Table4[Product_ID],Table4[Product_Name],"Not Found")</f>
        <v>Metro Shoes Polo Purple</v>
      </c>
      <c r="N2243" s="2" t="str">
        <f>_xlfn.XLOOKUP(Table2[[#This Row],[Product_ID]],Table4[Product_ID],Table4[Category],"Not Found")</f>
        <v>Men T-Shirts</v>
      </c>
      <c r="O2243" s="2" t="str">
        <f>_xlfn.XLOOKUP(Table2[[#This Row],[Product_ID]],Table4[Product_ID],Table4[Subcategory],"Not Found")</f>
        <v>Polo</v>
      </c>
      <c r="P2243" s="2" t="str">
        <f>_xlfn.XLOOKUP(Table2[[#This Row],[Product_ID]],Table4[Product_ID],Table4[Brand],"Missing Brand")</f>
        <v>Metro Shoes</v>
      </c>
      <c r="Q2243" s="2" t="s">
        <v>1020</v>
      </c>
      <c r="R2243" s="2" t="str">
        <f>_xlfn.XLOOKUP(Table2[[#This Row],[Store_ID]],Table6[Store_ID],Table6[Store Name],"Not Found")</f>
        <v>TrendMart Guntur Flagship</v>
      </c>
      <c r="S2243" s="2">
        <f>_xlfn.XLOOKUP(Table2[[#This Row],[Store_ID]],Table6[Store_ID],Table6[Monthly Target],"Missing Target")</f>
        <v>1200000</v>
      </c>
      <c r="T2243" s="2" t="str">
        <f>_xlfn.XLOOKUP(Table2[[#This Row],[Store_ID]],Table6[Store_ID],Table6[Region],"Not Found")</f>
        <v>South Zone 3</v>
      </c>
      <c r="U2243" s="2" t="s">
        <v>330</v>
      </c>
      <c r="V2243" s="2" t="str">
        <f>_xlfn.XLOOKUP(Table2[[#This Row],[Employee_ID]],Table5[Employee_ID],Table5[Employee Name],"Not Found")</f>
        <v>Malini Gowda</v>
      </c>
      <c r="W2243" s="2">
        <v>3</v>
      </c>
      <c r="X2243" s="2">
        <v>530.95000000000005</v>
      </c>
      <c r="Y2243" s="2">
        <v>0</v>
      </c>
      <c r="Z2243" s="2">
        <v>0</v>
      </c>
      <c r="AA2243" s="2">
        <v>5</v>
      </c>
      <c r="AB2243" s="2">
        <v>79.64</v>
      </c>
      <c r="AC2243" s="2">
        <v>1672.49</v>
      </c>
      <c r="AD2243" s="2">
        <v>1046.25</v>
      </c>
      <c r="AE2243" s="2">
        <f t="shared" si="74"/>
        <v>546.6</v>
      </c>
      <c r="AF2243" s="2" t="s">
        <v>56</v>
      </c>
      <c r="AG2243" s="42">
        <f>IFERROR(Table2[[#This Row],[Profit]]/Table2[[#This Row],[Sales Amount]],0)</f>
        <v>0.32681809756710056</v>
      </c>
      <c r="AH2243" s="2" t="str">
        <f>TRIM(Table2[[#This Row],[Payment Modee]])</f>
        <v>Credit Card</v>
      </c>
      <c r="AI2243" s="2" t="s">
        <v>26</v>
      </c>
      <c r="AJ2243" s="2" t="s">
        <v>27</v>
      </c>
      <c r="AK2243" s="2" t="s">
        <v>2460</v>
      </c>
      <c r="AL2243" s="16" t="str">
        <f>IF(HOUR(Table2[[#This Row],[Order Time]])&lt;12,"Morning",IF(HOUR(Table2[[#This Row],[Order Time]])&lt;17,"Afternoon",IF(HOUR(Table2[[#This Row],[Order Time]])&lt;21,"Evening","Night")))</f>
        <v>Afternoon</v>
      </c>
      <c r="AM2243" s="16" t="s">
        <v>29</v>
      </c>
    </row>
    <row r="2244" spans="1:39" x14ac:dyDescent="0.25">
      <c r="A2244" s="13" t="s">
        <v>4123</v>
      </c>
      <c r="B2244" s="4">
        <v>45549</v>
      </c>
      <c r="C2244" s="2">
        <f>YEAR(Table2[[#This Row],[Invoice Date]])</f>
        <v>2024</v>
      </c>
      <c r="D2244" s="2" t="str">
        <f>TEXT(Table2[[#This Row],[Invoice Date]],"mmm")</f>
        <v>Sep</v>
      </c>
      <c r="E2244" s="2" t="str">
        <f>Table2[[#This Row],[Store_ID]]&amp;"-"&amp;Table2[[#This Row],[Year]]&amp;"-"&amp;Table2[[#This Row],[Month]]</f>
        <v>STR026-2024-Sep</v>
      </c>
      <c r="F2244" s="2" t="s">
        <v>1815</v>
      </c>
      <c r="G2244" s="2" t="str">
        <f>_xlfn.XLOOKUP(Table2[[#This Row],[Customer_ID]],Table3[Customer_ID],Table3[Customer Name],"Not Found")</f>
        <v>Vinod Hegde</v>
      </c>
      <c r="H2244" s="2" t="str">
        <f>_xlfn.XLOOKUP(Table2[[#This Row],[Customer_ID]],Table3[Customer_ID],Table3[Gender],"Female")</f>
        <v>Male</v>
      </c>
      <c r="I2244" s="2" t="str">
        <f>_xlfn.XLOOKUP(Table2[[#This Row],[Customer_ID]],Table3[Customer_ID],Table3[City],"Missing Memebership")</f>
        <v>Warangal</v>
      </c>
      <c r="J2244" s="2" t="str">
        <f>_xlfn.XLOOKUP(Table2[[#This Row],[Customer_ID]],Table3[Customer_ID],Table3[State],"Karnataka")</f>
        <v>Telangana</v>
      </c>
      <c r="K2244" s="2" t="str">
        <f>_xlfn.XLOOKUP(Table2[[#This Row],[Customer_ID]],Table3[Customer_ID],Table3[Membership],"Regular")</f>
        <v>Silver</v>
      </c>
      <c r="L2244" s="2" t="s">
        <v>2243</v>
      </c>
      <c r="M2244" s="2" t="str">
        <f>_xlfn.XLOOKUP(Table2[[#This Row],[Product_ID]],Table4[Product_ID],Table4[Product_Name],"Not Found")</f>
        <v>Mufti Track Suit Mustard</v>
      </c>
      <c r="N2244" s="2" t="str">
        <f>_xlfn.XLOOKUP(Table2[[#This Row],[Product_ID]],Table4[Product_ID],Table4[Category],"Not Found")</f>
        <v>Sportswear</v>
      </c>
      <c r="O2244" s="2" t="str">
        <f>_xlfn.XLOOKUP(Table2[[#This Row],[Product_ID]],Table4[Product_ID],Table4[Subcategory],"Not Found")</f>
        <v>Track Suit</v>
      </c>
      <c r="P2244" s="2" t="str">
        <f>_xlfn.XLOOKUP(Table2[[#This Row],[Product_ID]],Table4[Product_ID],Table4[Brand],"Missing Brand")</f>
        <v>Mufti</v>
      </c>
      <c r="Q2244" s="2" t="s">
        <v>516</v>
      </c>
      <c r="R2244" s="2" t="str">
        <f>_xlfn.XLOOKUP(Table2[[#This Row],[Store_ID]],Table6[Store_ID],Table6[Store Name],"Not Found")</f>
        <v>TrendMart Guntur Standard</v>
      </c>
      <c r="S2244" s="2">
        <f>_xlfn.XLOOKUP(Table2[[#This Row],[Store_ID]],Table6[Store_ID],Table6[Monthly Target],"Missing Target")</f>
        <v>2500000</v>
      </c>
      <c r="T2244" s="2" t="str">
        <f>_xlfn.XLOOKUP(Table2[[#This Row],[Store_ID]],Table6[Store_ID],Table6[Region],"Not Found")</f>
        <v>South Zone 3</v>
      </c>
      <c r="U2244" s="2" t="s">
        <v>435</v>
      </c>
      <c r="V2244" s="2" t="str">
        <f>_xlfn.XLOOKUP(Table2[[#This Row],[Employee_ID]],Table5[Employee_ID],Table5[Employee Name],"Not Found")</f>
        <v>Gopal Prasad</v>
      </c>
      <c r="W2244" s="2">
        <v>1</v>
      </c>
      <c r="X2244" s="2">
        <v>830.79</v>
      </c>
      <c r="Y2244" s="2">
        <v>5</v>
      </c>
      <c r="Z2244" s="2">
        <v>41.54</v>
      </c>
      <c r="AA2244" s="2">
        <v>5</v>
      </c>
      <c r="AB2244" s="2">
        <v>39.46</v>
      </c>
      <c r="AC2244" s="2">
        <v>828.71</v>
      </c>
      <c r="AD2244" s="2">
        <v>504.05</v>
      </c>
      <c r="AE2244" s="2">
        <f t="shared" si="74"/>
        <v>285.20000000000005</v>
      </c>
      <c r="AF2244" s="2" t="s">
        <v>69</v>
      </c>
      <c r="AG2244" s="42">
        <f>IFERROR(Table2[[#This Row],[Profit]]/Table2[[#This Row],[Sales Amount]],0)</f>
        <v>0.34414934054132329</v>
      </c>
      <c r="AH2244" s="2" t="str">
        <f>TRIM(Table2[[#This Row],[Payment Modee]])</f>
        <v>Cash</v>
      </c>
      <c r="AI2244" s="2" t="s">
        <v>26</v>
      </c>
      <c r="AJ2244" s="2" t="s">
        <v>27</v>
      </c>
      <c r="AK2244" s="2" t="s">
        <v>2128</v>
      </c>
      <c r="AL2244" s="16" t="str">
        <f>IF(HOUR(Table2[[#This Row],[Order Time]])&lt;12,"Morning",IF(HOUR(Table2[[#This Row],[Order Time]])&lt;17,"Afternoon",IF(HOUR(Table2[[#This Row],[Order Time]])&lt;21,"Evening","Night")))</f>
        <v>Afternoon</v>
      </c>
      <c r="AM2244" s="16" t="s">
        <v>38</v>
      </c>
    </row>
    <row r="2245" spans="1:39" x14ac:dyDescent="0.25">
      <c r="A2245" s="13" t="s">
        <v>4124</v>
      </c>
      <c r="B2245" s="4">
        <v>45713</v>
      </c>
      <c r="C2245" s="2">
        <f>YEAR(Table2[[#This Row],[Invoice Date]])</f>
        <v>2025</v>
      </c>
      <c r="D2245" s="2" t="str">
        <f>TEXT(Table2[[#This Row],[Invoice Date]],"mmm")</f>
        <v>Feb</v>
      </c>
      <c r="E2245" s="2" t="str">
        <f>Table2[[#This Row],[Store_ID]]&amp;"-"&amp;Table2[[#This Row],[Year]]&amp;"-"&amp;Table2[[#This Row],[Month]]</f>
        <v>STR090-2025-Feb</v>
      </c>
      <c r="F2245" s="2" t="s">
        <v>1957</v>
      </c>
      <c r="G2245" s="2" t="str">
        <f>_xlfn.XLOOKUP(Table2[[#This Row],[Customer_ID]],Table3[Customer_ID],Table3[Customer Name],"Not Found")</f>
        <v>Kannan Reddy</v>
      </c>
      <c r="H2245" s="2" t="str">
        <f>_xlfn.XLOOKUP(Table2[[#This Row],[Customer_ID]],Table3[Customer_ID],Table3[Gender],"Female")</f>
        <v>Male</v>
      </c>
      <c r="I2245" s="2" t="str">
        <f>_xlfn.XLOOKUP(Table2[[#This Row],[Customer_ID]],Table3[Customer_ID],Table3[City],"Missing Memebership")</f>
        <v>Tirunelveli</v>
      </c>
      <c r="J2245" s="2" t="str">
        <f>_xlfn.XLOOKUP(Table2[[#This Row],[Customer_ID]],Table3[Customer_ID],Table3[State],"Karnataka")</f>
        <v>Tamil Nadu</v>
      </c>
      <c r="K2245" s="2" t="str">
        <f>_xlfn.XLOOKUP(Table2[[#This Row],[Customer_ID]],Table3[Customer_ID],Table3[Membership],"Regular")</f>
        <v>Silver</v>
      </c>
      <c r="L2245" s="2" t="s">
        <v>548</v>
      </c>
      <c r="M2245" s="2" t="str">
        <f>_xlfn.XLOOKUP(Table2[[#This Row],[Product_ID]],Table4[Product_ID],Table4[Product_Name],"Not Found")</f>
        <v>Global Desi Round Neck Green</v>
      </c>
      <c r="N2245" s="2" t="str">
        <f>_xlfn.XLOOKUP(Table2[[#This Row],[Product_ID]],Table4[Product_ID],Table4[Category],"Not Found")</f>
        <v>Men T-Shirts</v>
      </c>
      <c r="O2245" s="2" t="str">
        <f>_xlfn.XLOOKUP(Table2[[#This Row],[Product_ID]],Table4[Product_ID],Table4[Subcategory],"Not Found")</f>
        <v>Round Neck</v>
      </c>
      <c r="P2245" s="2" t="str">
        <f>_xlfn.XLOOKUP(Table2[[#This Row],[Product_ID]],Table4[Product_ID],Table4[Brand],"Missing Brand")</f>
        <v>Global Desi</v>
      </c>
      <c r="Q2245" s="2" t="s">
        <v>273</v>
      </c>
      <c r="R2245" s="2" t="str">
        <f>_xlfn.XLOOKUP(Table2[[#This Row],[Store_ID]],Table6[Store_ID],Table6[Store Name],"Not Found")</f>
        <v>TrendMart Kannur Outlet</v>
      </c>
      <c r="S2245" s="2">
        <f>_xlfn.XLOOKUP(Table2[[#This Row],[Store_ID]],Table6[Store_ID],Table6[Monthly Target],"Missing Target")</f>
        <v>2500000</v>
      </c>
      <c r="T2245" s="2" t="str">
        <f>_xlfn.XLOOKUP(Table2[[#This Row],[Store_ID]],Table6[Store_ID],Table6[Region],"Not Found")</f>
        <v>South Zone 1</v>
      </c>
      <c r="U2245" s="2" t="s">
        <v>435</v>
      </c>
      <c r="V2245" s="2" t="str">
        <f>_xlfn.XLOOKUP(Table2[[#This Row],[Employee_ID]],Table5[Employee_ID],Table5[Employee Name],"Not Found")</f>
        <v>Gopal Prasad</v>
      </c>
      <c r="W2245" s="2">
        <v>5</v>
      </c>
      <c r="X2245" s="2">
        <v>534.16</v>
      </c>
      <c r="Y2245" s="2">
        <v>10</v>
      </c>
      <c r="Z2245" s="2">
        <v>267.08</v>
      </c>
      <c r="AA2245" s="2">
        <v>5</v>
      </c>
      <c r="AB2245" s="2">
        <v>120.19</v>
      </c>
      <c r="AC2245" s="2">
        <v>2523.91</v>
      </c>
      <c r="AD2245" s="2">
        <v>1499.3</v>
      </c>
      <c r="AE2245" s="2">
        <f t="shared" si="74"/>
        <v>904.41999999999985</v>
      </c>
      <c r="AF2245" s="2" t="s">
        <v>25</v>
      </c>
      <c r="AG2245" s="42">
        <f>IFERROR(Table2[[#This Row],[Profit]]/Table2[[#This Row],[Sales Amount]],0)</f>
        <v>0.35834082831796693</v>
      </c>
      <c r="AH2245" s="2" t="str">
        <f>TRIM(Table2[[#This Row],[Payment Modee]])</f>
        <v>UPI</v>
      </c>
      <c r="AI2245" s="2" t="s">
        <v>26</v>
      </c>
      <c r="AJ2245" s="2" t="s">
        <v>27</v>
      </c>
      <c r="AK2245" s="2" t="s">
        <v>1098</v>
      </c>
      <c r="AL2245" s="16" t="str">
        <f>IF(HOUR(Table2[[#This Row],[Order Time]])&lt;12,"Morning",IF(HOUR(Table2[[#This Row],[Order Time]])&lt;17,"Afternoon",IF(HOUR(Table2[[#This Row],[Order Time]])&lt;21,"Evening","Night")))</f>
        <v>Night</v>
      </c>
      <c r="AM2245" s="16" t="s">
        <v>29</v>
      </c>
    </row>
    <row r="2246" spans="1:39" x14ac:dyDescent="0.25">
      <c r="A2246" s="13" t="s">
        <v>4125</v>
      </c>
      <c r="B2246" s="4">
        <v>45626</v>
      </c>
      <c r="C2246" s="2">
        <f>YEAR(Table2[[#This Row],[Invoice Date]])</f>
        <v>2024</v>
      </c>
      <c r="D2246" s="2" t="str">
        <f>TEXT(Table2[[#This Row],[Invoice Date]],"mmm")</f>
        <v>Nov</v>
      </c>
      <c r="E2246" s="2" t="str">
        <f>Table2[[#This Row],[Store_ID]]&amp;"-"&amp;Table2[[#This Row],[Year]]&amp;"-"&amp;Table2[[#This Row],[Month]]</f>
        <v>STR093-2024-Nov</v>
      </c>
      <c r="F2246" s="2" t="s">
        <v>934</v>
      </c>
      <c r="G2246" s="2" t="str">
        <f>_xlfn.XLOOKUP(Table2[[#This Row],[Customer_ID]],Table3[Customer_ID],Table3[Customer Name],"Not Found")</f>
        <v>Uday Mudaliar</v>
      </c>
      <c r="H2246" s="2" t="str">
        <f>_xlfn.XLOOKUP(Table2[[#This Row],[Customer_ID]],Table3[Customer_ID],Table3[Gender],"Female")</f>
        <v>Male</v>
      </c>
      <c r="I2246" s="2" t="str">
        <f>_xlfn.XLOOKUP(Table2[[#This Row],[Customer_ID]],Table3[Customer_ID],Table3[City],"Missing Memebership")</f>
        <v>Salem</v>
      </c>
      <c r="J2246" s="2" t="str">
        <f>_xlfn.XLOOKUP(Table2[[#This Row],[Customer_ID]],Table3[Customer_ID],Table3[State],"Karnataka")</f>
        <v>Tamil Nadu</v>
      </c>
      <c r="K2246" s="2" t="str">
        <f>_xlfn.XLOOKUP(Table2[[#This Row],[Customer_ID]],Table3[Customer_ID],Table3[Membership],"Regular")</f>
        <v>Silver</v>
      </c>
      <c r="L2246" s="2" t="s">
        <v>2517</v>
      </c>
      <c r="M2246" s="2" t="str">
        <f>_xlfn.XLOOKUP(Table2[[#This Row],[Product_ID]],Table4[Product_ID],Table4[Product_Name],"Not Found")</f>
        <v>Aurelia Chinos White</v>
      </c>
      <c r="N2246" s="2" t="str">
        <f>_xlfn.XLOOKUP(Table2[[#This Row],[Product_ID]],Table4[Product_ID],Table4[Category],"Not Found")</f>
        <v>Men Trousers</v>
      </c>
      <c r="O2246" s="2" t="str">
        <f>_xlfn.XLOOKUP(Table2[[#This Row],[Product_ID]],Table4[Product_ID],Table4[Subcategory],"Not Found")</f>
        <v>Chinos</v>
      </c>
      <c r="P2246" s="2" t="str">
        <f>_xlfn.XLOOKUP(Table2[[#This Row],[Product_ID]],Table4[Product_ID],Table4[Brand],"Missing Brand")</f>
        <v>Aurelia</v>
      </c>
      <c r="Q2246" s="2" t="s">
        <v>357</v>
      </c>
      <c r="R2246" s="2" t="str">
        <f>_xlfn.XLOOKUP(Table2[[#This Row],[Store_ID]],Table6[Store_ID],Table6[Store Name],"Not Found")</f>
        <v>TrendMart Thiruvananthapuram High Street</v>
      </c>
      <c r="S2246" s="2">
        <f>_xlfn.XLOOKUP(Table2[[#This Row],[Store_ID]],Table6[Store_ID],Table6[Monthly Target],"Missing Target")</f>
        <v>1000000</v>
      </c>
      <c r="T2246" s="2" t="str">
        <f>_xlfn.XLOOKUP(Table2[[#This Row],[Store_ID]],Table6[Store_ID],Table6[Region],"Not Found")</f>
        <v>South Zone 1</v>
      </c>
      <c r="U2246" s="2" t="s">
        <v>159</v>
      </c>
      <c r="V2246" s="2" t="str">
        <f>_xlfn.XLOOKUP(Table2[[#This Row],[Employee_ID]],Table5[Employee_ID],Table5[Employee Name],"Not Found")</f>
        <v>Venkat Sharma</v>
      </c>
      <c r="W2246" s="2">
        <v>2</v>
      </c>
      <c r="X2246" s="2">
        <v>1154.93</v>
      </c>
      <c r="Y2246" s="2">
        <v>25</v>
      </c>
      <c r="Z2246" s="2">
        <v>577.47</v>
      </c>
      <c r="AA2246" s="2">
        <v>12</v>
      </c>
      <c r="AB2246" s="2">
        <v>207.89</v>
      </c>
      <c r="AC2246" s="2">
        <v>1940.28</v>
      </c>
      <c r="AD2246" s="2">
        <v>1348.58</v>
      </c>
      <c r="AE2246" s="2">
        <f t="shared" si="74"/>
        <v>383.81000000000006</v>
      </c>
      <c r="AF2246" s="2" t="s">
        <v>25</v>
      </c>
      <c r="AG2246" s="42">
        <f>IFERROR(Table2[[#This Row],[Profit]]/Table2[[#This Row],[Sales Amount]],0)</f>
        <v>0.19781165604964235</v>
      </c>
      <c r="AH2246" s="2" t="str">
        <f>TRIM(Table2[[#This Row],[Payment Modee]])</f>
        <v>UPI</v>
      </c>
      <c r="AI2246" s="2" t="s">
        <v>26</v>
      </c>
      <c r="AJ2246" s="2" t="s">
        <v>27</v>
      </c>
      <c r="AK2246" s="2" t="s">
        <v>870</v>
      </c>
      <c r="AL2246" s="16" t="str">
        <f>IF(HOUR(Table2[[#This Row],[Order Time]])&lt;12,"Morning",IF(HOUR(Table2[[#This Row],[Order Time]])&lt;17,"Afternoon",IF(HOUR(Table2[[#This Row],[Order Time]])&lt;21,"Evening","Night")))</f>
        <v>Morning</v>
      </c>
      <c r="AM2246" s="16" t="s">
        <v>38</v>
      </c>
    </row>
    <row r="2247" spans="1:39" x14ac:dyDescent="0.25">
      <c r="A2247" s="13" t="s">
        <v>4126</v>
      </c>
      <c r="B2247" s="4">
        <v>45439</v>
      </c>
      <c r="C2247" s="2">
        <f>YEAR(Table2[[#This Row],[Invoice Date]])</f>
        <v>2024</v>
      </c>
      <c r="D2247" s="2" t="str">
        <f>TEXT(Table2[[#This Row],[Invoice Date]],"mmm")</f>
        <v>May</v>
      </c>
      <c r="E2247" s="2" t="str">
        <f>Table2[[#This Row],[Store_ID]]&amp;"-"&amp;Table2[[#This Row],[Year]]&amp;"-"&amp;Table2[[#This Row],[Month]]</f>
        <v>STR009-2024-May</v>
      </c>
      <c r="F2247" s="2" t="s">
        <v>813</v>
      </c>
      <c r="G2247" s="2" t="str">
        <f>_xlfn.XLOOKUP(Table2[[#This Row],[Customer_ID]],Table3[Customer_ID],Table3[Customer Name],"Not Found")</f>
        <v>Divya Achari</v>
      </c>
      <c r="H2247" s="2" t="str">
        <f>_xlfn.XLOOKUP(Table2[[#This Row],[Customer_ID]],Table3[Customer_ID],Table3[Gender],"Female")</f>
        <v>Female</v>
      </c>
      <c r="I2247" s="2" t="str">
        <f>_xlfn.XLOOKUP(Table2[[#This Row],[Customer_ID]],Table3[Customer_ID],Table3[City],"Missing Memebership")</f>
        <v>Kannur</v>
      </c>
      <c r="J2247" s="2" t="str">
        <f>_xlfn.XLOOKUP(Table2[[#This Row],[Customer_ID]],Table3[Customer_ID],Table3[State],"Karnataka")</f>
        <v>Kerala</v>
      </c>
      <c r="K2247" s="2" t="str">
        <f>_xlfn.XLOOKUP(Table2[[#This Row],[Customer_ID]],Table3[Customer_ID],Table3[Membership],"Regular")</f>
        <v>Regular</v>
      </c>
      <c r="L2247" s="2" t="s">
        <v>884</v>
      </c>
      <c r="M2247" s="2" t="str">
        <f>_xlfn.XLOOKUP(Table2[[#This Row],[Product_ID]],Table4[Product_ID],Table4[Product_Name],"Not Found")</f>
        <v>Louis Philippe Slim Fit Cream</v>
      </c>
      <c r="N2247" s="2" t="str">
        <f>_xlfn.XLOOKUP(Table2[[#This Row],[Product_ID]],Table4[Product_ID],Table4[Category],"Not Found")</f>
        <v>Men Jeans</v>
      </c>
      <c r="O2247" s="2" t="str">
        <f>_xlfn.XLOOKUP(Table2[[#This Row],[Product_ID]],Table4[Product_ID],Table4[Subcategory],"Not Found")</f>
        <v>Slim Fit</v>
      </c>
      <c r="P2247" s="2" t="str">
        <f>_xlfn.XLOOKUP(Table2[[#This Row],[Product_ID]],Table4[Product_ID],Table4[Brand],"Missing Brand")</f>
        <v>Louis Philippe</v>
      </c>
      <c r="Q2247" s="2" t="s">
        <v>520</v>
      </c>
      <c r="R2247" s="2" t="str">
        <f>_xlfn.XLOOKUP(Table2[[#This Row],[Store_ID]],Table6[Store_ID],Table6[Store Name],"Not Found")</f>
        <v>TrendMart Thrissur High Street</v>
      </c>
      <c r="S2247" s="2">
        <f>_xlfn.XLOOKUP(Table2[[#This Row],[Store_ID]],Table6[Store_ID],Table6[Monthly Target],"Missing Target")</f>
        <v>2500000</v>
      </c>
      <c r="T2247" s="2" t="str">
        <f>_xlfn.XLOOKUP(Table2[[#This Row],[Store_ID]],Table6[Store_ID],Table6[Region],"Not Found")</f>
        <v>South Zone 1</v>
      </c>
      <c r="U2247" s="2" t="s">
        <v>81</v>
      </c>
      <c r="V2247" s="2" t="str">
        <f>_xlfn.XLOOKUP(Table2[[#This Row],[Employee_ID]],Table5[Employee_ID],Table5[Employee Name],"Not Found")</f>
        <v>Charulatha Kumar</v>
      </c>
      <c r="W2247" s="2">
        <v>1</v>
      </c>
      <c r="X2247" s="2">
        <v>1042.5899999999999</v>
      </c>
      <c r="Y2247" s="2">
        <v>25</v>
      </c>
      <c r="Z2247" s="2">
        <v>260.64999999999998</v>
      </c>
      <c r="AA2247" s="2">
        <v>12</v>
      </c>
      <c r="AB2247" s="2">
        <v>93.83</v>
      </c>
      <c r="AC2247" s="2">
        <v>875.77</v>
      </c>
      <c r="AD2247" s="2">
        <v>721.29</v>
      </c>
      <c r="AE2247" s="2">
        <f t="shared" si="74"/>
        <v>60.65000000000002</v>
      </c>
      <c r="AF2247" s="2" t="s">
        <v>69</v>
      </c>
      <c r="AG2247" s="42">
        <f>IFERROR(Table2[[#This Row],[Profit]]/Table2[[#This Row],[Sales Amount]],0)</f>
        <v>6.9253342772645804E-2</v>
      </c>
      <c r="AH2247" s="2" t="str">
        <f>TRIM(Table2[[#This Row],[Payment Modee]])</f>
        <v>Cash</v>
      </c>
      <c r="AI2247" s="2" t="s">
        <v>26</v>
      </c>
      <c r="AJ2247" s="2" t="s">
        <v>27</v>
      </c>
      <c r="AK2247" s="2" t="s">
        <v>922</v>
      </c>
      <c r="AL2247" s="16" t="str">
        <f>IF(HOUR(Table2[[#This Row],[Order Time]])&lt;12,"Morning",IF(HOUR(Table2[[#This Row],[Order Time]])&lt;17,"Afternoon",IF(HOUR(Table2[[#This Row],[Order Time]])&lt;21,"Evening","Night")))</f>
        <v>Evening</v>
      </c>
      <c r="AM2247" s="16" t="s">
        <v>29</v>
      </c>
    </row>
    <row r="2248" spans="1:39" x14ac:dyDescent="0.25">
      <c r="A2248" s="13" t="s">
        <v>4127</v>
      </c>
      <c r="B2248" s="4">
        <v>45406</v>
      </c>
      <c r="C2248" s="2">
        <f>YEAR(Table2[[#This Row],[Invoice Date]])</f>
        <v>2024</v>
      </c>
      <c r="D2248" s="2" t="str">
        <f>TEXT(Table2[[#This Row],[Invoice Date]],"mmm")</f>
        <v>Apr</v>
      </c>
      <c r="E2248" s="2" t="str">
        <f>Table2[[#This Row],[Store_ID]]&amp;"-"&amp;Table2[[#This Row],[Year]]&amp;"-"&amp;Table2[[#This Row],[Month]]</f>
        <v>STR010-2024-Apr</v>
      </c>
      <c r="F2248" s="2" t="s">
        <v>683</v>
      </c>
      <c r="G2248" s="2" t="str">
        <f>_xlfn.XLOOKUP(Table2[[#This Row],[Customer_ID]],Table3[Customer_ID],Table3[Customer Name],"Not Found")</f>
        <v>Lakshmi Nair</v>
      </c>
      <c r="H2248" s="2" t="str">
        <f>_xlfn.XLOOKUP(Table2[[#This Row],[Customer_ID]],Table3[Customer_ID],Table3[Gender],"Female")</f>
        <v>Female</v>
      </c>
      <c r="I2248" s="2" t="str">
        <f>_xlfn.XLOOKUP(Table2[[#This Row],[Customer_ID]],Table3[Customer_ID],Table3[City],"Missing Memebership")</f>
        <v>Shivamogga</v>
      </c>
      <c r="J2248" s="2" t="str">
        <f>_xlfn.XLOOKUP(Table2[[#This Row],[Customer_ID]],Table3[Customer_ID],Table3[State],"Karnataka")</f>
        <v>Karnataka</v>
      </c>
      <c r="K2248" s="2" t="str">
        <f>_xlfn.XLOOKUP(Table2[[#This Row],[Customer_ID]],Table3[Customer_ID],Table3[Membership],"Regular")</f>
        <v>Regular</v>
      </c>
      <c r="L2248" s="2" t="s">
        <v>394</v>
      </c>
      <c r="M2248" s="2" t="str">
        <f>_xlfn.XLOOKUP(Table2[[#This Row],[Product_ID]],Table4[Product_ID],Table4[Product_Name],"Not Found")</f>
        <v>Liberty Sports T-Shirt Peach</v>
      </c>
      <c r="N2248" s="2" t="str">
        <f>_xlfn.XLOOKUP(Table2[[#This Row],[Product_ID]],Table4[Product_ID],Table4[Category],"Not Found")</f>
        <v>Sportswear</v>
      </c>
      <c r="O2248" s="2" t="str">
        <f>_xlfn.XLOOKUP(Table2[[#This Row],[Product_ID]],Table4[Product_ID],Table4[Subcategory],"Not Found")</f>
        <v>Sports T-Shirt</v>
      </c>
      <c r="P2248" s="2" t="str">
        <f>_xlfn.XLOOKUP(Table2[[#This Row],[Product_ID]],Table4[Product_ID],Table4[Brand],"Missing Brand")</f>
        <v>Liberty</v>
      </c>
      <c r="Q2248" s="2" t="s">
        <v>818</v>
      </c>
      <c r="R2248" s="2" t="str">
        <f>_xlfn.XLOOKUP(Table2[[#This Row],[Store_ID]],Table6[Store_ID],Table6[Store Name],"Not Found")</f>
        <v>TrendMart Kochi Mall Kiosk</v>
      </c>
      <c r="S2248" s="2">
        <f>_xlfn.XLOOKUP(Table2[[#This Row],[Store_ID]],Table6[Store_ID],Table6[Monthly Target],"Missing Target")</f>
        <v>2500000</v>
      </c>
      <c r="T2248" s="2" t="str">
        <f>_xlfn.XLOOKUP(Table2[[#This Row],[Store_ID]],Table6[Store_ID],Table6[Region],"Not Found")</f>
        <v>South Zone 1</v>
      </c>
      <c r="U2248" s="2" t="s">
        <v>192</v>
      </c>
      <c r="V2248" s="2" t="str">
        <f>_xlfn.XLOOKUP(Table2[[#This Row],[Employee_ID]],Table5[Employee_ID],Table5[Employee Name],"Not Found")</f>
        <v>Hari Nair</v>
      </c>
      <c r="W2248" s="2">
        <v>2</v>
      </c>
      <c r="X2248" s="2">
        <v>1198.8</v>
      </c>
      <c r="Y2248" s="2">
        <v>10</v>
      </c>
      <c r="Z2248" s="2">
        <v>239.76</v>
      </c>
      <c r="AA2248" s="2">
        <v>12</v>
      </c>
      <c r="AB2248" s="2">
        <v>258.94</v>
      </c>
      <c r="AC2248" s="2">
        <v>2416.7800000000002</v>
      </c>
      <c r="AD2248" s="2">
        <v>1829.44</v>
      </c>
      <c r="AE2248" s="2">
        <f t="shared" si="74"/>
        <v>328.40000000000015</v>
      </c>
      <c r="AF2248" s="2" t="s">
        <v>56</v>
      </c>
      <c r="AG2248" s="42">
        <f>IFERROR(Table2[[#This Row],[Profit]]/Table2[[#This Row],[Sales Amount]],0)</f>
        <v>0.13588328271501754</v>
      </c>
      <c r="AH2248" s="2" t="str">
        <f>TRIM(Table2[[#This Row],[Payment Modee]])</f>
        <v>Credit Card</v>
      </c>
      <c r="AI2248" s="2" t="s">
        <v>26</v>
      </c>
      <c r="AJ2248" s="2" t="s">
        <v>27</v>
      </c>
      <c r="AK2248" s="2" t="s">
        <v>1653</v>
      </c>
      <c r="AL2248" s="16" t="str">
        <f>IF(HOUR(Table2[[#This Row],[Order Time]])&lt;12,"Morning",IF(HOUR(Table2[[#This Row],[Order Time]])&lt;17,"Afternoon",IF(HOUR(Table2[[#This Row],[Order Time]])&lt;21,"Evening","Night")))</f>
        <v>Afternoon</v>
      </c>
      <c r="AM2248" s="16" t="s">
        <v>29</v>
      </c>
    </row>
    <row r="2249" spans="1:39" x14ac:dyDescent="0.25">
      <c r="A2249" s="13" t="s">
        <v>4128</v>
      </c>
      <c r="B2249" s="4">
        <v>45500</v>
      </c>
      <c r="C2249" s="2">
        <f>YEAR(Table2[[#This Row],[Invoice Date]])</f>
        <v>2024</v>
      </c>
      <c r="D2249" s="2" t="str">
        <f>TEXT(Table2[[#This Row],[Invoice Date]],"mmm")</f>
        <v>Jul</v>
      </c>
      <c r="E2249" s="2" t="str">
        <f>Table2[[#This Row],[Store_ID]]&amp;"-"&amp;Table2[[#This Row],[Year]]&amp;"-"&amp;Table2[[#This Row],[Month]]</f>
        <v>STR029-2024-Jul</v>
      </c>
      <c r="F2249" s="2" t="s">
        <v>1735</v>
      </c>
      <c r="G2249" s="2" t="str">
        <f>_xlfn.XLOOKUP(Table2[[#This Row],[Customer_ID]],Table3[Customer_ID],Table3[Customer Name],"Not Found")</f>
        <v>Revathi Pillai</v>
      </c>
      <c r="H2249" s="2" t="str">
        <f>_xlfn.XLOOKUP(Table2[[#This Row],[Customer_ID]],Table3[Customer_ID],Table3[Gender],"Female")</f>
        <v>Female</v>
      </c>
      <c r="I2249" s="2" t="str">
        <f>_xlfn.XLOOKUP(Table2[[#This Row],[Customer_ID]],Table3[Customer_ID],Table3[City],"Missing Memebership")</f>
        <v>Thrissur</v>
      </c>
      <c r="J2249" s="2" t="str">
        <f>_xlfn.XLOOKUP(Table2[[#This Row],[Customer_ID]],Table3[Customer_ID],Table3[State],"Karnataka")</f>
        <v>Kerala</v>
      </c>
      <c r="K2249" s="2" t="str">
        <f>_xlfn.XLOOKUP(Table2[[#This Row],[Customer_ID]],Table3[Customer_ID],Table3[Membership],"Regular")</f>
        <v>Regular</v>
      </c>
      <c r="L2249" s="2" t="s">
        <v>379</v>
      </c>
      <c r="M2249" s="2" t="str">
        <f>_xlfn.XLOOKUP(Table2[[#This Row],[Product_ID]],Table4[Product_ID],Table4[Product_Name],"Not Found")</f>
        <v>Reebok Bodycon Dress Navy Blue</v>
      </c>
      <c r="N2249" s="2" t="str">
        <f>_xlfn.XLOOKUP(Table2[[#This Row],[Product_ID]],Table4[Product_ID],Table4[Category],"Not Found")</f>
        <v>Women Dresses</v>
      </c>
      <c r="O2249" s="2" t="str">
        <f>_xlfn.XLOOKUP(Table2[[#This Row],[Product_ID]],Table4[Product_ID],Table4[Subcategory],"Not Found")</f>
        <v>Bodycon Dress</v>
      </c>
      <c r="P2249" s="2" t="str">
        <f>_xlfn.XLOOKUP(Table2[[#This Row],[Product_ID]],Table4[Product_ID],Table4[Brand],"Missing Brand")</f>
        <v>Reebok</v>
      </c>
      <c r="Q2249" s="2" t="s">
        <v>282</v>
      </c>
      <c r="R2249" s="2" t="str">
        <f>_xlfn.XLOOKUP(Table2[[#This Row],[Store_ID]],Table6[Store_ID],Table6[Store Name],"Not Found")</f>
        <v>TrendMart Davanagere High Street</v>
      </c>
      <c r="S2249" s="2">
        <f>_xlfn.XLOOKUP(Table2[[#This Row],[Store_ID]],Table6[Store_ID],Table6[Monthly Target],"Missing Target")</f>
        <v>800000</v>
      </c>
      <c r="T2249" s="2" t="str">
        <f>_xlfn.XLOOKUP(Table2[[#This Row],[Store_ID]],Table6[Store_ID],Table6[Region],"Not Found")</f>
        <v>South Zone 2</v>
      </c>
      <c r="U2249" s="2" t="s">
        <v>417</v>
      </c>
      <c r="V2249" s="2" t="str">
        <f>_xlfn.XLOOKUP(Table2[[#This Row],[Employee_ID]],Table5[Employee_ID],Table5[Employee Name],"Not Found")</f>
        <v>Arjun Krishnan</v>
      </c>
      <c r="W2249" s="2">
        <v>2</v>
      </c>
      <c r="X2249" s="2">
        <v>1817.01</v>
      </c>
      <c r="Y2249" s="2">
        <v>30</v>
      </c>
      <c r="Z2249" s="2">
        <v>1090.21</v>
      </c>
      <c r="AA2249" s="2">
        <v>12</v>
      </c>
      <c r="AB2249" s="2">
        <v>305.26</v>
      </c>
      <c r="AC2249" s="2">
        <v>2849.07</v>
      </c>
      <c r="AD2249" s="2">
        <v>2281.8000000000002</v>
      </c>
      <c r="AE2249" s="2">
        <f t="shared" si="74"/>
        <v>262.01</v>
      </c>
      <c r="AF2249" s="2" t="s">
        <v>56</v>
      </c>
      <c r="AG2249" s="42">
        <f>IFERROR(Table2[[#This Row],[Profit]]/Table2[[#This Row],[Sales Amount]],0)</f>
        <v>9.1963342424019059E-2</v>
      </c>
      <c r="AH2249" s="2" t="str">
        <f>TRIM(Table2[[#This Row],[Payment Modee]])</f>
        <v>Credit Card</v>
      </c>
      <c r="AI2249" s="2" t="s">
        <v>36</v>
      </c>
      <c r="AJ2249" s="2" t="s">
        <v>27</v>
      </c>
      <c r="AK2249" s="2" t="s">
        <v>1653</v>
      </c>
      <c r="AL2249" s="16" t="str">
        <f>IF(HOUR(Table2[[#This Row],[Order Time]])&lt;12,"Morning",IF(HOUR(Table2[[#This Row],[Order Time]])&lt;17,"Afternoon",IF(HOUR(Table2[[#This Row],[Order Time]])&lt;21,"Evening","Night")))</f>
        <v>Afternoon</v>
      </c>
      <c r="AM2249" s="16" t="s">
        <v>38</v>
      </c>
    </row>
    <row r="2250" spans="1:39" x14ac:dyDescent="0.25">
      <c r="A2250" s="13" t="s">
        <v>4129</v>
      </c>
      <c r="B2250" s="4">
        <v>45633</v>
      </c>
      <c r="C2250" s="2">
        <f>YEAR(Table2[[#This Row],[Invoice Date]])</f>
        <v>2024</v>
      </c>
      <c r="D2250" s="2" t="str">
        <f>TEXT(Table2[[#This Row],[Invoice Date]],"mmm")</f>
        <v>Dec</v>
      </c>
      <c r="E2250" s="2" t="str">
        <f>Table2[[#This Row],[Store_ID]]&amp;"-"&amp;Table2[[#This Row],[Year]]&amp;"-"&amp;Table2[[#This Row],[Month]]</f>
        <v>STR114-2024-Dec</v>
      </c>
      <c r="F2250" s="2" t="s">
        <v>3295</v>
      </c>
      <c r="G2250" s="2" t="str">
        <f>_xlfn.XLOOKUP(Table2[[#This Row],[Customer_ID]],Table3[Customer_ID],Table3[Customer Name],"Not Found")</f>
        <v>Chandrika Mishra</v>
      </c>
      <c r="H2250" s="2" t="str">
        <f>_xlfn.XLOOKUP(Table2[[#This Row],[Customer_ID]],Table3[Customer_ID],Table3[Gender],"Female")</f>
        <v>Female</v>
      </c>
      <c r="I2250" s="2" t="str">
        <f>_xlfn.XLOOKUP(Table2[[#This Row],[Customer_ID]],Table3[Customer_ID],Table3[City],"Missing Memebership")</f>
        <v>Salem</v>
      </c>
      <c r="J2250" s="2" t="str">
        <f>_xlfn.XLOOKUP(Table2[[#This Row],[Customer_ID]],Table3[Customer_ID],Table3[State],"Karnataka")</f>
        <v>Tamil Nadu</v>
      </c>
      <c r="K2250" s="2" t="str">
        <f>_xlfn.XLOOKUP(Table2[[#This Row],[Customer_ID]],Table3[Customer_ID],Table3[Membership],"Regular")</f>
        <v>Silver</v>
      </c>
      <c r="L2250" s="2" t="s">
        <v>90</v>
      </c>
      <c r="M2250" s="2" t="str">
        <f>_xlfn.XLOOKUP(Table2[[#This Row],[Product_ID]],Table4[Product_ID],Table4[Product_Name],"Not Found")</f>
        <v>Nike Shirt Dress Peach</v>
      </c>
      <c r="N2250" s="2" t="str">
        <f>_xlfn.XLOOKUP(Table2[[#This Row],[Product_ID]],Table4[Product_ID],Table4[Category],"Not Found")</f>
        <v>Women Dresses</v>
      </c>
      <c r="O2250" s="2" t="str">
        <f>_xlfn.XLOOKUP(Table2[[#This Row],[Product_ID]],Table4[Product_ID],Table4[Subcategory],"Not Found")</f>
        <v>Shirt Dress</v>
      </c>
      <c r="P2250" s="2" t="str">
        <f>_xlfn.XLOOKUP(Table2[[#This Row],[Product_ID]],Table4[Product_ID],Table4[Brand],"Missing Brand")</f>
        <v>Nike</v>
      </c>
      <c r="Q2250" s="2" t="s">
        <v>807</v>
      </c>
      <c r="R2250" s="2" t="str">
        <f>_xlfn.XLOOKUP(Table2[[#This Row],[Store_ID]],Table6[Store_ID],Table6[Store Name],"Not Found")</f>
        <v>TrendMart Thiruvananthapuram High Street</v>
      </c>
      <c r="S2250" s="2">
        <f>_xlfn.XLOOKUP(Table2[[#This Row],[Store_ID]],Table6[Store_ID],Table6[Monthly Target],"Missing Target")</f>
        <v>2000000</v>
      </c>
      <c r="T2250" s="2" t="str">
        <f>_xlfn.XLOOKUP(Table2[[#This Row],[Store_ID]],Table6[Store_ID],Table6[Region],"Not Found")</f>
        <v>South Zone 1</v>
      </c>
      <c r="U2250" s="2" t="s">
        <v>460</v>
      </c>
      <c r="V2250" s="2" t="str">
        <f>_xlfn.XLOOKUP(Table2[[#This Row],[Employee_ID]],Table5[Employee_ID],Table5[Employee Name],"Not Found")</f>
        <v>Pranav Reddy</v>
      </c>
      <c r="W2250" s="2">
        <v>1</v>
      </c>
      <c r="X2250" s="2">
        <v>1772.53</v>
      </c>
      <c r="Y2250" s="2">
        <v>20</v>
      </c>
      <c r="Z2250" s="2">
        <v>354.51</v>
      </c>
      <c r="AA2250" s="2">
        <v>12</v>
      </c>
      <c r="AB2250" s="2">
        <v>170.16</v>
      </c>
      <c r="AC2250" s="2">
        <v>1588.18</v>
      </c>
      <c r="AD2250" s="2">
        <v>1399.85</v>
      </c>
      <c r="AE2250" s="2">
        <f t="shared" si="74"/>
        <v>18.170000000000158</v>
      </c>
      <c r="AF2250" s="2" t="s">
        <v>25</v>
      </c>
      <c r="AG2250" s="42">
        <f>IFERROR(Table2[[#This Row],[Profit]]/Table2[[#This Row],[Sales Amount]],0)</f>
        <v>1.1440768678613355E-2</v>
      </c>
      <c r="AH2250" s="2" t="str">
        <f>TRIM(Table2[[#This Row],[Payment Modee]])</f>
        <v>UPI</v>
      </c>
      <c r="AI2250" s="2" t="s">
        <v>36</v>
      </c>
      <c r="AJ2250" s="2" t="s">
        <v>27</v>
      </c>
      <c r="AK2250" s="2" t="s">
        <v>2923</v>
      </c>
      <c r="AL2250" s="16" t="str">
        <f>IF(HOUR(Table2[[#This Row],[Order Time]])&lt;12,"Morning",IF(HOUR(Table2[[#This Row],[Order Time]])&lt;17,"Afternoon",IF(HOUR(Table2[[#This Row],[Order Time]])&lt;21,"Evening","Night")))</f>
        <v>Afternoon</v>
      </c>
      <c r="AM2250" s="16" t="s">
        <v>38</v>
      </c>
    </row>
    <row r="2251" spans="1:39" x14ac:dyDescent="0.25">
      <c r="A2251" s="13" t="s">
        <v>4130</v>
      </c>
      <c r="B2251" s="4">
        <v>45415</v>
      </c>
      <c r="C2251" s="2">
        <f>YEAR(Table2[[#This Row],[Invoice Date]])</f>
        <v>2024</v>
      </c>
      <c r="D2251" s="2" t="str">
        <f>TEXT(Table2[[#This Row],[Invoice Date]],"mmm")</f>
        <v>May</v>
      </c>
      <c r="E2251" s="2" t="str">
        <f>Table2[[#This Row],[Store_ID]]&amp;"-"&amp;Table2[[#This Row],[Year]]&amp;"-"&amp;Table2[[#This Row],[Month]]</f>
        <v>STR115-2024-May</v>
      </c>
      <c r="F2251" s="2" t="s">
        <v>3965</v>
      </c>
      <c r="G2251" s="2" t="str">
        <f>_xlfn.XLOOKUP(Table2[[#This Row],[Customer_ID]],Table3[Customer_ID],Table3[Customer Name],"Not Found")</f>
        <v>Eshwari Gopalakrishnan</v>
      </c>
      <c r="H2251" s="2" t="str">
        <f>_xlfn.XLOOKUP(Table2[[#This Row],[Customer_ID]],Table3[Customer_ID],Table3[Gender],"Female")</f>
        <v>Female</v>
      </c>
      <c r="I2251" s="2" t="str">
        <f>_xlfn.XLOOKUP(Table2[[#This Row],[Customer_ID]],Table3[Customer_ID],Table3[City],"Missing Memebership")</f>
        <v>Hyderabad</v>
      </c>
      <c r="J2251" s="2" t="str">
        <f>_xlfn.XLOOKUP(Table2[[#This Row],[Customer_ID]],Table3[Customer_ID],Table3[State],"Karnataka")</f>
        <v>Telangana</v>
      </c>
      <c r="K2251" s="2" t="str">
        <f>_xlfn.XLOOKUP(Table2[[#This Row],[Customer_ID]],Table3[Customer_ID],Table3[Membership],"Regular")</f>
        <v>Regular</v>
      </c>
      <c r="L2251" s="2" t="s">
        <v>416</v>
      </c>
      <c r="M2251" s="2" t="str">
        <f>_xlfn.XLOOKUP(Table2[[#This Row],[Product_ID]],Table4[Product_ID],Table4[Product_Name],"Not Found")</f>
        <v>GRT Jewellers Sling Bag Olive</v>
      </c>
      <c r="N2251" s="2" t="str">
        <f>_xlfn.XLOOKUP(Table2[[#This Row],[Product_ID]],Table4[Product_ID],Table4[Category],"Not Found")</f>
        <v>Handbags</v>
      </c>
      <c r="O2251" s="2" t="str">
        <f>_xlfn.XLOOKUP(Table2[[#This Row],[Product_ID]],Table4[Product_ID],Table4[Subcategory],"Not Found")</f>
        <v>Sling Bag</v>
      </c>
      <c r="P2251" s="2" t="str">
        <f>_xlfn.XLOOKUP(Table2[[#This Row],[Product_ID]],Table4[Product_ID],Table4[Brand],"Missing Brand")</f>
        <v>GRT Jewellers</v>
      </c>
      <c r="Q2251" s="2" t="s">
        <v>329</v>
      </c>
      <c r="R2251" s="2" t="str">
        <f>_xlfn.XLOOKUP(Table2[[#This Row],[Store_ID]],Table6[Store_ID],Table6[Store Name],"Not Found")</f>
        <v>TrendMart Bengaluru Standard</v>
      </c>
      <c r="S2251" s="2">
        <f>_xlfn.XLOOKUP(Table2[[#This Row],[Store_ID]],Table6[Store_ID],Table6[Monthly Target],"Missing Target")</f>
        <v>1500000</v>
      </c>
      <c r="T2251" s="2" t="str">
        <f>_xlfn.XLOOKUP(Table2[[#This Row],[Store_ID]],Table6[Store_ID],Table6[Region],"Not Found")</f>
        <v>South Zone 2</v>
      </c>
      <c r="U2251" s="2" t="s">
        <v>142</v>
      </c>
      <c r="V2251" s="2" t="str">
        <f>_xlfn.XLOOKUP(Table2[[#This Row],[Employee_ID]],Table5[Employee_ID],Table5[Employee Name],"Not Found")</f>
        <v>Anusuya Subramaniam</v>
      </c>
      <c r="W2251" s="2">
        <v>3</v>
      </c>
      <c r="X2251" s="2">
        <v>3167.17</v>
      </c>
      <c r="Y2251" s="2">
        <v>5</v>
      </c>
      <c r="Z2251" s="2">
        <v>475.08</v>
      </c>
      <c r="AA2251" s="2">
        <v>12</v>
      </c>
      <c r="AB2251" s="2">
        <v>1083.17</v>
      </c>
      <c r="AC2251" s="2">
        <v>10109.6</v>
      </c>
      <c r="AD2251" s="2">
        <v>6102.03</v>
      </c>
      <c r="AE2251" s="2">
        <f t="shared" si="74"/>
        <v>2924.4000000000005</v>
      </c>
      <c r="AF2251" s="2" t="s">
        <v>56</v>
      </c>
      <c r="AG2251" s="42">
        <f>IFERROR(Table2[[#This Row],[Profit]]/Table2[[#This Row],[Sales Amount]],0)</f>
        <v>0.28926960512779937</v>
      </c>
      <c r="AH2251" s="2" t="str">
        <f>TRIM(Table2[[#This Row],[Payment Modee]])</f>
        <v>Credit Card</v>
      </c>
      <c r="AI2251" s="2" t="s">
        <v>36</v>
      </c>
      <c r="AJ2251" s="2" t="s">
        <v>197</v>
      </c>
      <c r="AK2251" s="2" t="s">
        <v>1045</v>
      </c>
      <c r="AL2251" s="16" t="str">
        <f>IF(HOUR(Table2[[#This Row],[Order Time]])&lt;12,"Morning",IF(HOUR(Table2[[#This Row],[Order Time]])&lt;17,"Afternoon",IF(HOUR(Table2[[#This Row],[Order Time]])&lt;21,"Evening","Night")))</f>
        <v>Night</v>
      </c>
      <c r="AM2251" s="16" t="s">
        <v>29</v>
      </c>
    </row>
    <row r="2252" spans="1:39" x14ac:dyDescent="0.25">
      <c r="A2252" s="13" t="s">
        <v>4131</v>
      </c>
      <c r="B2252" s="4">
        <v>45588</v>
      </c>
      <c r="C2252" s="2">
        <f>YEAR(Table2[[#This Row],[Invoice Date]])</f>
        <v>2024</v>
      </c>
      <c r="D2252" s="2" t="str">
        <f>TEXT(Table2[[#This Row],[Invoice Date]],"mmm")</f>
        <v>Oct</v>
      </c>
      <c r="E2252" s="2" t="str">
        <f>Table2[[#This Row],[Store_ID]]&amp;"-"&amp;Table2[[#This Row],[Year]]&amp;"-"&amp;Table2[[#This Row],[Month]]</f>
        <v>STR119-2024-Oct</v>
      </c>
      <c r="F2252" s="2" t="s">
        <v>2699</v>
      </c>
      <c r="G2252" s="2" t="str">
        <f>_xlfn.XLOOKUP(Table2[[#This Row],[Customer_ID]],Table3[Customer_ID],Table3[Customer Name],"Not Found")</f>
        <v>Varsha Prasad</v>
      </c>
      <c r="H2252" s="2" t="str">
        <f>_xlfn.XLOOKUP(Table2[[#This Row],[Customer_ID]],Table3[Customer_ID],Table3[Gender],"Female")</f>
        <v>Female</v>
      </c>
      <c r="I2252" s="2" t="str">
        <f>_xlfn.XLOOKUP(Table2[[#This Row],[Customer_ID]],Table3[Customer_ID],Table3[City],"Missing Memebership")</f>
        <v>Warangal</v>
      </c>
      <c r="J2252" s="2" t="str">
        <f>_xlfn.XLOOKUP(Table2[[#This Row],[Customer_ID]],Table3[Customer_ID],Table3[State],"Karnataka")</f>
        <v>Telangana</v>
      </c>
      <c r="K2252" s="2" t="str">
        <f>_xlfn.XLOOKUP(Table2[[#This Row],[Customer_ID]],Table3[Customer_ID],Table3[Membership],"Regular")</f>
        <v>Regular</v>
      </c>
      <c r="L2252" s="2" t="s">
        <v>822</v>
      </c>
      <c r="M2252" s="2" t="str">
        <f>_xlfn.XLOOKUP(Table2[[#This Row],[Product_ID]],Table4[Product_ID],Table4[Product_Name],"Not Found")</f>
        <v>Jack &amp; Jones Georgette Saree Sky Blue</v>
      </c>
      <c r="N2252" s="2" t="str">
        <f>_xlfn.XLOOKUP(Table2[[#This Row],[Product_ID]],Table4[Product_ID],Table4[Category],"Not Found")</f>
        <v>Women Sarees</v>
      </c>
      <c r="O2252" s="2" t="str">
        <f>_xlfn.XLOOKUP(Table2[[#This Row],[Product_ID]],Table4[Product_ID],Table4[Subcategory],"Not Found")</f>
        <v>Georgette Saree</v>
      </c>
      <c r="P2252" s="2" t="str">
        <f>_xlfn.XLOOKUP(Table2[[#This Row],[Product_ID]],Table4[Product_ID],Table4[Brand],"Missing Brand")</f>
        <v>Jack &amp; Jones</v>
      </c>
      <c r="Q2252" s="2" t="s">
        <v>796</v>
      </c>
      <c r="R2252" s="2" t="str">
        <f>_xlfn.XLOOKUP(Table2[[#This Row],[Store_ID]],Table6[Store_ID],Table6[Store Name],"Not Found")</f>
        <v>TrendMart Vijayawada Standard</v>
      </c>
      <c r="S2252" s="2">
        <f>_xlfn.XLOOKUP(Table2[[#This Row],[Store_ID]],Table6[Store_ID],Table6[Monthly Target],"Missing Target")</f>
        <v>1000000</v>
      </c>
      <c r="T2252" s="2" t="str">
        <f>_xlfn.XLOOKUP(Table2[[#This Row],[Store_ID]],Table6[Store_ID],Table6[Region],"Not Found")</f>
        <v>South Zone 3</v>
      </c>
      <c r="U2252" s="2" t="s">
        <v>75</v>
      </c>
      <c r="V2252" s="2" t="str">
        <f>_xlfn.XLOOKUP(Table2[[#This Row],[Employee_ID]],Table5[Employee_ID],Table5[Employee Name],"Not Found")</f>
        <v>Chandran Krishnan</v>
      </c>
      <c r="W2252" s="2">
        <v>1</v>
      </c>
      <c r="X2252" s="2">
        <v>1418.2</v>
      </c>
      <c r="Y2252" s="2">
        <v>0</v>
      </c>
      <c r="Z2252" s="2">
        <v>0</v>
      </c>
      <c r="AA2252" s="2">
        <v>12</v>
      </c>
      <c r="AB2252" s="2">
        <v>170.18</v>
      </c>
      <c r="AC2252" s="2">
        <v>1588.38</v>
      </c>
      <c r="AD2252" s="2">
        <v>1020.9</v>
      </c>
      <c r="AE2252" s="2">
        <f t="shared" ref="AE2252:AE2283" si="75">(AC2252-AD2252-AB2252)</f>
        <v>397.30000000000013</v>
      </c>
      <c r="AF2252" s="2" t="s">
        <v>25</v>
      </c>
      <c r="AG2252" s="42">
        <f>IFERROR(Table2[[#This Row],[Profit]]/Table2[[#This Row],[Sales Amount]],0)</f>
        <v>0.25012906231506321</v>
      </c>
      <c r="AH2252" s="2" t="str">
        <f>TRIM(Table2[[#This Row],[Payment Modee]])</f>
        <v>UPI</v>
      </c>
      <c r="AI2252" s="2" t="s">
        <v>26</v>
      </c>
      <c r="AJ2252" s="2" t="s">
        <v>27</v>
      </c>
      <c r="AK2252" s="2" t="s">
        <v>1610</v>
      </c>
      <c r="AL2252" s="16" t="str">
        <f>IF(HOUR(Table2[[#This Row],[Order Time]])&lt;12,"Morning",IF(HOUR(Table2[[#This Row],[Order Time]])&lt;17,"Afternoon",IF(HOUR(Table2[[#This Row],[Order Time]])&lt;21,"Evening","Night")))</f>
        <v>Evening</v>
      </c>
      <c r="AM2252" s="16" t="s">
        <v>29</v>
      </c>
    </row>
    <row r="2253" spans="1:39" x14ac:dyDescent="0.25">
      <c r="A2253" s="13" t="s">
        <v>4132</v>
      </c>
      <c r="B2253" s="4">
        <v>45388</v>
      </c>
      <c r="C2253" s="2">
        <f>YEAR(Table2[[#This Row],[Invoice Date]])</f>
        <v>2024</v>
      </c>
      <c r="D2253" s="2" t="str">
        <f>TEXT(Table2[[#This Row],[Invoice Date]],"mmm")</f>
        <v>Apr</v>
      </c>
      <c r="E2253" s="2" t="str">
        <f>Table2[[#This Row],[Store_ID]]&amp;"-"&amp;Table2[[#This Row],[Year]]&amp;"-"&amp;Table2[[#This Row],[Month]]</f>
        <v>STR108-2024-Apr</v>
      </c>
      <c r="F2253" s="2" t="s">
        <v>1485</v>
      </c>
      <c r="G2253" s="2" t="str">
        <f>_xlfn.XLOOKUP(Table2[[#This Row],[Customer_ID]],Table3[Customer_ID],Table3[Customer Name],"Not Found")</f>
        <v>Sanjay Mishra</v>
      </c>
      <c r="H2253" s="2" t="str">
        <f>_xlfn.XLOOKUP(Table2[[#This Row],[Customer_ID]],Table3[Customer_ID],Table3[Gender],"Female")</f>
        <v>Male</v>
      </c>
      <c r="I2253" s="2" t="str">
        <f>_xlfn.XLOOKUP(Table2[[#This Row],[Customer_ID]],Table3[Customer_ID],Table3[City],"Missing Memebership")</f>
        <v>Hyderabad</v>
      </c>
      <c r="J2253" s="2" t="str">
        <f>_xlfn.XLOOKUP(Table2[[#This Row],[Customer_ID]],Table3[Customer_ID],Table3[State],"Karnataka")</f>
        <v>Telangana</v>
      </c>
      <c r="K2253" s="2" t="str">
        <f>_xlfn.XLOOKUP(Table2[[#This Row],[Customer_ID]],Table3[Customer_ID],Table3[Membership],"Regular")</f>
        <v>Regular</v>
      </c>
      <c r="L2253" s="2" t="s">
        <v>1897</v>
      </c>
      <c r="M2253" s="2" t="str">
        <f>_xlfn.XLOOKUP(Table2[[#This Row],[Product_ID]],Table4[Product_ID],Table4[Product_Name],"Not Found")</f>
        <v>Fossil Hoodie Black</v>
      </c>
      <c r="N2253" s="2" t="str">
        <f>_xlfn.XLOOKUP(Table2[[#This Row],[Product_ID]],Table4[Product_ID],Table4[Category],"Not Found")</f>
        <v>Winter Wear</v>
      </c>
      <c r="O2253" s="2" t="str">
        <f>_xlfn.XLOOKUP(Table2[[#This Row],[Product_ID]],Table4[Product_ID],Table4[Subcategory],"Not Found")</f>
        <v>Hoodie</v>
      </c>
      <c r="P2253" s="2" t="str">
        <f>_xlfn.XLOOKUP(Table2[[#This Row],[Product_ID]],Table4[Product_ID],Table4[Brand],"Missing Brand")</f>
        <v>Fossil</v>
      </c>
      <c r="Q2253" s="2" t="s">
        <v>236</v>
      </c>
      <c r="R2253" s="2" t="str">
        <f>_xlfn.XLOOKUP(Table2[[#This Row],[Store_ID]],Table6[Store_ID],Table6[Store Name],"Not Found")</f>
        <v>TrendMart Kozhikode High Street</v>
      </c>
      <c r="S2253" s="2">
        <f>_xlfn.XLOOKUP(Table2[[#This Row],[Store_ID]],Table6[Store_ID],Table6[Monthly Target],"Missing Target")</f>
        <v>2500000</v>
      </c>
      <c r="T2253" s="2" t="str">
        <f>_xlfn.XLOOKUP(Table2[[#This Row],[Store_ID]],Table6[Store_ID],Table6[Region],"Not Found")</f>
        <v>South Zone 1</v>
      </c>
      <c r="U2253" s="2" t="s">
        <v>349</v>
      </c>
      <c r="V2253" s="2" t="str">
        <f>_xlfn.XLOOKUP(Table2[[#This Row],[Employee_ID]],Table5[Employee_ID],Table5[Employee Name],"Not Found")</f>
        <v>Chitra Bhat</v>
      </c>
      <c r="W2253" s="2">
        <v>2</v>
      </c>
      <c r="X2253" s="2">
        <v>1597.13</v>
      </c>
      <c r="Y2253" s="2">
        <v>0</v>
      </c>
      <c r="Z2253" s="2">
        <v>0</v>
      </c>
      <c r="AA2253" s="2">
        <v>12</v>
      </c>
      <c r="AB2253" s="2">
        <v>383.31</v>
      </c>
      <c r="AC2253" s="2">
        <v>3577.57</v>
      </c>
      <c r="AD2253" s="2">
        <v>2090.38</v>
      </c>
      <c r="AE2253" s="2">
        <f t="shared" si="75"/>
        <v>1103.8800000000001</v>
      </c>
      <c r="AF2253" s="2" t="s">
        <v>25</v>
      </c>
      <c r="AG2253" s="42">
        <f>IFERROR(Table2[[#This Row],[Profit]]/Table2[[#This Row],[Sales Amount]],0)</f>
        <v>0.30855580743353733</v>
      </c>
      <c r="AH2253" s="2" t="str">
        <f>TRIM(Table2[[#This Row],[Payment Modee]])</f>
        <v>UPI</v>
      </c>
      <c r="AI2253" s="2" t="s">
        <v>36</v>
      </c>
      <c r="AJ2253" s="2" t="s">
        <v>27</v>
      </c>
      <c r="AK2253" s="2" t="s">
        <v>436</v>
      </c>
      <c r="AL2253" s="16" t="str">
        <f>IF(HOUR(Table2[[#This Row],[Order Time]])&lt;12,"Morning",IF(HOUR(Table2[[#This Row],[Order Time]])&lt;17,"Afternoon",IF(HOUR(Table2[[#This Row],[Order Time]])&lt;21,"Evening","Night")))</f>
        <v>Afternoon</v>
      </c>
      <c r="AM2253" s="16" t="s">
        <v>38</v>
      </c>
    </row>
    <row r="2254" spans="1:39" x14ac:dyDescent="0.25">
      <c r="A2254" s="13" t="s">
        <v>4133</v>
      </c>
      <c r="B2254" s="4">
        <v>45583</v>
      </c>
      <c r="C2254" s="2">
        <f>YEAR(Table2[[#This Row],[Invoice Date]])</f>
        <v>2024</v>
      </c>
      <c r="D2254" s="2" t="str">
        <f>TEXT(Table2[[#This Row],[Invoice Date]],"mmm")</f>
        <v>Oct</v>
      </c>
      <c r="E2254" s="2" t="str">
        <f>Table2[[#This Row],[Store_ID]]&amp;"-"&amp;Table2[[#This Row],[Year]]&amp;"-"&amp;Table2[[#This Row],[Month]]</f>
        <v>STR019-2024-Oct</v>
      </c>
      <c r="F2254" s="2" t="s">
        <v>1504</v>
      </c>
      <c r="G2254" s="2" t="str">
        <f>_xlfn.XLOOKUP(Table2[[#This Row],[Customer_ID]],Table3[Customer_ID],Table3[Customer Name],"Not Found")</f>
        <v>Bindu Achari</v>
      </c>
      <c r="H2254" s="2" t="str">
        <f>_xlfn.XLOOKUP(Table2[[#This Row],[Customer_ID]],Table3[Customer_ID],Table3[Gender],"Female")</f>
        <v>Female</v>
      </c>
      <c r="I2254" s="2" t="str">
        <f>_xlfn.XLOOKUP(Table2[[#This Row],[Customer_ID]],Table3[Customer_ID],Table3[City],"Missing Memebership")</f>
        <v>Davanagere</v>
      </c>
      <c r="J2254" s="2" t="str">
        <f>_xlfn.XLOOKUP(Table2[[#This Row],[Customer_ID]],Table3[Customer_ID],Table3[State],"Karnataka")</f>
        <v>Karnataka</v>
      </c>
      <c r="K2254" s="2" t="str">
        <f>_xlfn.XLOOKUP(Table2[[#This Row],[Customer_ID]],Table3[Customer_ID],Table3[Membership],"Regular")</f>
        <v>Regular</v>
      </c>
      <c r="L2254" s="2" t="s">
        <v>272</v>
      </c>
      <c r="M2254" s="2" t="str">
        <f>_xlfn.XLOOKUP(Table2[[#This Row],[Product_ID]],Table4[Product_ID],Table4[Product_Name],"Not Found")</f>
        <v>Blackberrys Jacket Red</v>
      </c>
      <c r="N2254" s="2" t="str">
        <f>_xlfn.XLOOKUP(Table2[[#This Row],[Product_ID]],Table4[Product_ID],Table4[Category],"Not Found")</f>
        <v>Winter Wear</v>
      </c>
      <c r="O2254" s="2" t="str">
        <f>_xlfn.XLOOKUP(Table2[[#This Row],[Product_ID]],Table4[Product_ID],Table4[Subcategory],"Not Found")</f>
        <v>Jacket</v>
      </c>
      <c r="P2254" s="2" t="str">
        <f>_xlfn.XLOOKUP(Table2[[#This Row],[Product_ID]],Table4[Product_ID],Table4[Brand],"Missing Brand")</f>
        <v>Blackberrys</v>
      </c>
      <c r="Q2254" s="2" t="s">
        <v>158</v>
      </c>
      <c r="R2254" s="2" t="str">
        <f>_xlfn.XLOOKUP(Table2[[#This Row],[Store_ID]],Table6[Store_ID],Table6[Store Name],"Not Found")</f>
        <v>TrendMart Mangaluru Standard</v>
      </c>
      <c r="S2254" s="2">
        <f>_xlfn.XLOOKUP(Table2[[#This Row],[Store_ID]],Table6[Store_ID],Table6[Monthly Target],"Missing Target")</f>
        <v>1000000</v>
      </c>
      <c r="T2254" s="2" t="str">
        <f>_xlfn.XLOOKUP(Table2[[#This Row],[Store_ID]],Table6[Store_ID],Table6[Region],"Not Found")</f>
        <v>South Zone 2</v>
      </c>
      <c r="U2254" s="2" t="s">
        <v>165</v>
      </c>
      <c r="V2254" s="2" t="str">
        <f>_xlfn.XLOOKUP(Table2[[#This Row],[Employee_ID]],Table5[Employee_ID],Table5[Employee Name],"Not Found")</f>
        <v>Vasanthi Gupta</v>
      </c>
      <c r="W2254" s="2">
        <v>2</v>
      </c>
      <c r="X2254" s="2">
        <v>1402.4</v>
      </c>
      <c r="Y2254" s="2">
        <v>10</v>
      </c>
      <c r="Z2254" s="2">
        <v>280.48</v>
      </c>
      <c r="AA2254" s="2">
        <v>12</v>
      </c>
      <c r="AB2254" s="2">
        <v>302.92</v>
      </c>
      <c r="AC2254" s="2">
        <v>2827.24</v>
      </c>
      <c r="AD2254" s="2">
        <v>2026.52</v>
      </c>
      <c r="AE2254" s="2">
        <f t="shared" si="75"/>
        <v>497.79999999999978</v>
      </c>
      <c r="AF2254" s="2" t="s">
        <v>25</v>
      </c>
      <c r="AG2254" s="42">
        <f>IFERROR(Table2[[#This Row],[Profit]]/Table2[[#This Row],[Sales Amount]],0)</f>
        <v>0.17607277769131727</v>
      </c>
      <c r="AH2254" s="2" t="str">
        <f>TRIM(Table2[[#This Row],[Payment Modee]])</f>
        <v>UPI</v>
      </c>
      <c r="AI2254" s="2" t="s">
        <v>36</v>
      </c>
      <c r="AJ2254" s="2" t="s">
        <v>27</v>
      </c>
      <c r="AK2254" s="2" t="s">
        <v>1560</v>
      </c>
      <c r="AL2254" s="16" t="str">
        <f>IF(HOUR(Table2[[#This Row],[Order Time]])&lt;12,"Morning",IF(HOUR(Table2[[#This Row],[Order Time]])&lt;17,"Afternoon",IF(HOUR(Table2[[#This Row],[Order Time]])&lt;21,"Evening","Night")))</f>
        <v>Afternoon</v>
      </c>
      <c r="AM2254" s="16" t="s">
        <v>29</v>
      </c>
    </row>
    <row r="2255" spans="1:39" x14ac:dyDescent="0.25">
      <c r="A2255" s="13" t="s">
        <v>4134</v>
      </c>
      <c r="B2255" s="4">
        <v>45628</v>
      </c>
      <c r="C2255" s="2">
        <f>YEAR(Table2[[#This Row],[Invoice Date]])</f>
        <v>2024</v>
      </c>
      <c r="D2255" s="2" t="str">
        <f>TEXT(Table2[[#This Row],[Invoice Date]],"mmm")</f>
        <v>Dec</v>
      </c>
      <c r="E2255" s="2" t="str">
        <f>Table2[[#This Row],[Store_ID]]&amp;"-"&amp;Table2[[#This Row],[Year]]&amp;"-"&amp;Table2[[#This Row],[Month]]</f>
        <v>STR007-2024-Dec</v>
      </c>
      <c r="F2255" s="2" t="s">
        <v>59</v>
      </c>
      <c r="G2255" s="2" t="str">
        <f>_xlfn.XLOOKUP(Table2[[#This Row],[Customer_ID]],Table3[Customer_ID],Table3[Customer Name],"Not Found")</f>
        <v>Hari Kamath</v>
      </c>
      <c r="H2255" s="2" t="str">
        <f>_xlfn.XLOOKUP(Table2[[#This Row],[Customer_ID]],Table3[Customer_ID],Table3[Gender],"Female")</f>
        <v>Male</v>
      </c>
      <c r="I2255" s="2" t="str">
        <f>_xlfn.XLOOKUP(Table2[[#This Row],[Customer_ID]],Table3[Customer_ID],Table3[City],"Missing Memebership")</f>
        <v>Tirupati</v>
      </c>
      <c r="J2255" s="2" t="str">
        <f>_xlfn.XLOOKUP(Table2[[#This Row],[Customer_ID]],Table3[Customer_ID],Table3[State],"Karnataka")</f>
        <v>Andhra Pradesh</v>
      </c>
      <c r="K2255" s="2" t="str">
        <f>_xlfn.XLOOKUP(Table2[[#This Row],[Customer_ID]],Table3[Customer_ID],Table3[Membership],"Regular")</f>
        <v>Platinum</v>
      </c>
      <c r="L2255" s="2" t="s">
        <v>185</v>
      </c>
      <c r="M2255" s="2" t="str">
        <f>_xlfn.XLOOKUP(Table2[[#This Row],[Product_ID]],Table4[Product_ID],Table4[Product_Name],"Not Found")</f>
        <v>US Polo Assn Bootcut Sky Blue</v>
      </c>
      <c r="N2255" s="2" t="str">
        <f>_xlfn.XLOOKUP(Table2[[#This Row],[Product_ID]],Table4[Product_ID],Table4[Category],"Not Found")</f>
        <v>Women Jeans</v>
      </c>
      <c r="O2255" s="2" t="str">
        <f>_xlfn.XLOOKUP(Table2[[#This Row],[Product_ID]],Table4[Product_ID],Table4[Subcategory],"Not Found")</f>
        <v>Bootcut</v>
      </c>
      <c r="P2255" s="2" t="str">
        <f>_xlfn.XLOOKUP(Table2[[#This Row],[Product_ID]],Table4[Product_ID],Table4[Brand],"Missing Brand")</f>
        <v>Missing Brand Name</v>
      </c>
      <c r="Q2255" s="2" t="s">
        <v>307</v>
      </c>
      <c r="R2255" s="2" t="str">
        <f>_xlfn.XLOOKUP(Table2[[#This Row],[Store_ID]],Table6[Store_ID],Table6[Store Name],"Not Found")</f>
        <v>TrendMart Thoothukudi Mall Kiosk</v>
      </c>
      <c r="S2255" s="2">
        <f>_xlfn.XLOOKUP(Table2[[#This Row],[Store_ID]],Table6[Store_ID],Table6[Monthly Target],"Missing Target")</f>
        <v>1500000</v>
      </c>
      <c r="T2255" s="2" t="str">
        <f>_xlfn.XLOOKUP(Table2[[#This Row],[Store_ID]],Table6[Store_ID],Table6[Region],"Not Found")</f>
        <v>South Zone 1</v>
      </c>
      <c r="U2255" s="2" t="s">
        <v>62</v>
      </c>
      <c r="V2255" s="2" t="str">
        <f>_xlfn.XLOOKUP(Table2[[#This Row],[Employee_ID]],Table5[Employee_ID],Table5[Employee Name],"Not Found")</f>
        <v>Rahul Krishnan</v>
      </c>
      <c r="W2255" s="2">
        <v>2</v>
      </c>
      <c r="X2255" s="2">
        <v>1527.41</v>
      </c>
      <c r="Y2255" s="2">
        <v>0</v>
      </c>
      <c r="Z2255" s="2">
        <v>0</v>
      </c>
      <c r="AA2255" s="2">
        <v>12</v>
      </c>
      <c r="AB2255" s="2">
        <v>366.58</v>
      </c>
      <c r="AC2255" s="2">
        <v>3421.4</v>
      </c>
      <c r="AD2255" s="2">
        <v>1943.3</v>
      </c>
      <c r="AE2255" s="2">
        <f t="shared" si="75"/>
        <v>1111.5200000000002</v>
      </c>
      <c r="AF2255" s="2" t="s">
        <v>56</v>
      </c>
      <c r="AG2255" s="42">
        <f>IFERROR(Table2[[#This Row],[Profit]]/Table2[[#This Row],[Sales Amount]],0)</f>
        <v>0.3248728590635413</v>
      </c>
      <c r="AH2255" s="2" t="str">
        <f>TRIM(Table2[[#This Row],[Payment Modee]])</f>
        <v>Credit Card</v>
      </c>
      <c r="AI2255" s="2" t="s">
        <v>36</v>
      </c>
      <c r="AJ2255" s="2" t="s">
        <v>27</v>
      </c>
      <c r="AK2255" s="2" t="s">
        <v>2389</v>
      </c>
      <c r="AL2255" s="16" t="str">
        <f>IF(HOUR(Table2[[#This Row],[Order Time]])&lt;12,"Morning",IF(HOUR(Table2[[#This Row],[Order Time]])&lt;17,"Afternoon",IF(HOUR(Table2[[#This Row],[Order Time]])&lt;21,"Evening","Night")))</f>
        <v>Night</v>
      </c>
      <c r="AM2255" s="16" t="s">
        <v>29</v>
      </c>
    </row>
    <row r="2256" spans="1:39" x14ac:dyDescent="0.25">
      <c r="A2256" s="13" t="s">
        <v>4135</v>
      </c>
      <c r="B2256" s="4">
        <v>45591</v>
      </c>
      <c r="C2256" s="2">
        <f>YEAR(Table2[[#This Row],[Invoice Date]])</f>
        <v>2024</v>
      </c>
      <c r="D2256" s="2" t="str">
        <f>TEXT(Table2[[#This Row],[Invoice Date]],"mmm")</f>
        <v>Oct</v>
      </c>
      <c r="E2256" s="2" t="str">
        <f>Table2[[#This Row],[Store_ID]]&amp;"-"&amp;Table2[[#This Row],[Year]]&amp;"-"&amp;Table2[[#This Row],[Month]]</f>
        <v>STR004-2024-Oct</v>
      </c>
      <c r="F2256" s="2" t="s">
        <v>2468</v>
      </c>
      <c r="G2256" s="2" t="str">
        <f>_xlfn.XLOOKUP(Table2[[#This Row],[Customer_ID]],Table3[Customer_ID],Table3[Customer Name],"Not Found")</f>
        <v>Deepak Yadav</v>
      </c>
      <c r="H2256" s="2" t="str">
        <f>_xlfn.XLOOKUP(Table2[[#This Row],[Customer_ID]],Table3[Customer_ID],Table3[Gender],"Female")</f>
        <v>Male</v>
      </c>
      <c r="I2256" s="2" t="str">
        <f>_xlfn.XLOOKUP(Table2[[#This Row],[Customer_ID]],Table3[Customer_ID],Table3[City],"Missing Memebership")</f>
        <v>Vijayawada</v>
      </c>
      <c r="J2256" s="2" t="str">
        <f>_xlfn.XLOOKUP(Table2[[#This Row],[Customer_ID]],Table3[Customer_ID],Table3[State],"Karnataka")</f>
        <v>Andhra Pradesh</v>
      </c>
      <c r="K2256" s="2" t="str">
        <f>_xlfn.XLOOKUP(Table2[[#This Row],[Customer_ID]],Table3[Customer_ID],Table3[Membership],"Regular")</f>
        <v>Silver</v>
      </c>
      <c r="L2256" s="2" t="s">
        <v>101</v>
      </c>
      <c r="M2256" s="2" t="str">
        <f>_xlfn.XLOOKUP(Table2[[#This Row],[Product_ID]],Table4[Product_ID],Table4[Product_Name],"Not Found")</f>
        <v>Global Desi Analog Watch Cream</v>
      </c>
      <c r="N2256" s="2" t="str">
        <f>_xlfn.XLOOKUP(Table2[[#This Row],[Product_ID]],Table4[Product_ID],Table4[Category],"Not Found")</f>
        <v>Watches</v>
      </c>
      <c r="O2256" s="2" t="str">
        <f>_xlfn.XLOOKUP(Table2[[#This Row],[Product_ID]],Table4[Product_ID],Table4[Subcategory],"Not Found")</f>
        <v>Analog Watch</v>
      </c>
      <c r="P2256" s="2" t="str">
        <f>_xlfn.XLOOKUP(Table2[[#This Row],[Product_ID]],Table4[Product_ID],Table4[Brand],"Missing Brand")</f>
        <v>Global Desi</v>
      </c>
      <c r="Q2256" s="2" t="s">
        <v>91</v>
      </c>
      <c r="R2256" s="2" t="str">
        <f>_xlfn.XLOOKUP(Table2[[#This Row],[Store_ID]],Table6[Store_ID],Table6[Store Name],"Not Found")</f>
        <v>TrendMart Kalaburagi Mall Kiosk</v>
      </c>
      <c r="S2256" s="2">
        <f>_xlfn.XLOOKUP(Table2[[#This Row],[Store_ID]],Table6[Store_ID],Table6[Monthly Target],"Missing Target")</f>
        <v>800000</v>
      </c>
      <c r="T2256" s="2" t="str">
        <f>_xlfn.XLOOKUP(Table2[[#This Row],[Store_ID]],Table6[Store_ID],Table6[Region],"Not Found")</f>
        <v>South Zone 2</v>
      </c>
      <c r="U2256" s="2" t="s">
        <v>142</v>
      </c>
      <c r="V2256" s="2" t="str">
        <f>_xlfn.XLOOKUP(Table2[[#This Row],[Employee_ID]],Table5[Employee_ID],Table5[Employee Name],"Not Found")</f>
        <v>Anusuya Subramaniam</v>
      </c>
      <c r="W2256" s="2">
        <v>1</v>
      </c>
      <c r="X2256" s="2">
        <v>6187.39</v>
      </c>
      <c r="Y2256" s="2">
        <v>15</v>
      </c>
      <c r="Z2256" s="2">
        <v>928.11</v>
      </c>
      <c r="AA2256" s="2">
        <v>12</v>
      </c>
      <c r="AB2256" s="2">
        <v>631.11</v>
      </c>
      <c r="AC2256" s="2">
        <v>5890.39</v>
      </c>
      <c r="AD2256" s="2">
        <v>3970.86</v>
      </c>
      <c r="AE2256" s="2">
        <f t="shared" si="75"/>
        <v>1288.42</v>
      </c>
      <c r="AF2256" s="2" t="s">
        <v>119</v>
      </c>
      <c r="AG2256" s="42">
        <f>IFERROR(Table2[[#This Row],[Profit]]/Table2[[#This Row],[Sales Amount]],0)</f>
        <v>0.21873254572277898</v>
      </c>
      <c r="AH2256" s="2" t="str">
        <f>TRIM(Table2[[#This Row],[Payment Modee]])</f>
        <v>Net Banking</v>
      </c>
      <c r="AI2256" s="2" t="s">
        <v>26</v>
      </c>
      <c r="AJ2256" s="2" t="s">
        <v>27</v>
      </c>
      <c r="AK2256" s="2" t="s">
        <v>3430</v>
      </c>
      <c r="AL2256" s="16" t="str">
        <f>IF(HOUR(Table2[[#This Row],[Order Time]])&lt;12,"Morning",IF(HOUR(Table2[[#This Row],[Order Time]])&lt;17,"Afternoon",IF(HOUR(Table2[[#This Row],[Order Time]])&lt;21,"Evening","Night")))</f>
        <v>Morning</v>
      </c>
      <c r="AM2256" s="16" t="s">
        <v>38</v>
      </c>
    </row>
    <row r="2257" spans="1:39" x14ac:dyDescent="0.25">
      <c r="A2257" s="13" t="s">
        <v>4136</v>
      </c>
      <c r="B2257" s="4">
        <v>45640</v>
      </c>
      <c r="C2257" s="2">
        <f>YEAR(Table2[[#This Row],[Invoice Date]])</f>
        <v>2024</v>
      </c>
      <c r="D2257" s="2" t="str">
        <f>TEXT(Table2[[#This Row],[Invoice Date]],"mmm")</f>
        <v>Dec</v>
      </c>
      <c r="E2257" s="2" t="str">
        <f>Table2[[#This Row],[Store_ID]]&amp;"-"&amp;Table2[[#This Row],[Year]]&amp;"-"&amp;Table2[[#This Row],[Month]]</f>
        <v>STR057-2024-Dec</v>
      </c>
      <c r="F2257" s="2" t="s">
        <v>2395</v>
      </c>
      <c r="G2257" s="2" t="str">
        <f>_xlfn.XLOOKUP(Table2[[#This Row],[Customer_ID]],Table3[Customer_ID],Table3[Customer Name],"Not Found")</f>
        <v>Gauri Varma</v>
      </c>
      <c r="H2257" s="2" t="str">
        <f>_xlfn.XLOOKUP(Table2[[#This Row],[Customer_ID]],Table3[Customer_ID],Table3[Gender],"Female")</f>
        <v>Female</v>
      </c>
      <c r="I2257" s="2" t="str">
        <f>_xlfn.XLOOKUP(Table2[[#This Row],[Customer_ID]],Table3[Customer_ID],Table3[City],"Missing Memebership")</f>
        <v>Tirupati</v>
      </c>
      <c r="J2257" s="2" t="str">
        <f>_xlfn.XLOOKUP(Table2[[#This Row],[Customer_ID]],Table3[Customer_ID],Table3[State],"Karnataka")</f>
        <v>Andhra Pradesh</v>
      </c>
      <c r="K2257" s="2" t="str">
        <f>_xlfn.XLOOKUP(Table2[[#This Row],[Customer_ID]],Table3[Customer_ID],Table3[Membership],"Regular")</f>
        <v>Silver</v>
      </c>
      <c r="L2257" s="2" t="s">
        <v>439</v>
      </c>
      <c r="M2257" s="2" t="str">
        <f>_xlfn.XLOOKUP(Table2[[#This Row],[Product_ID]],Table4[Product_ID],Table4[Product_Name],"Not Found")</f>
        <v>Fossil A-Line Kurti Orange</v>
      </c>
      <c r="N2257" s="2" t="str">
        <f>_xlfn.XLOOKUP(Table2[[#This Row],[Product_ID]],Table4[Product_ID],Table4[Category],"Not Found")</f>
        <v>Women Kurtis</v>
      </c>
      <c r="O2257" s="2" t="str">
        <f>_xlfn.XLOOKUP(Table2[[#This Row],[Product_ID]],Table4[Product_ID],Table4[Subcategory],"Not Found")</f>
        <v>A-Line Kurti</v>
      </c>
      <c r="P2257" s="2" t="str">
        <f>_xlfn.XLOOKUP(Table2[[#This Row],[Product_ID]],Table4[Product_ID],Table4[Brand],"Missing Brand")</f>
        <v>Fossil</v>
      </c>
      <c r="Q2257" s="2" t="s">
        <v>464</v>
      </c>
      <c r="R2257" s="2" t="str">
        <f>_xlfn.XLOOKUP(Table2[[#This Row],[Store_ID]],Table6[Store_ID],Table6[Store Name],"Not Found")</f>
        <v>TrendMart Vellore Standard</v>
      </c>
      <c r="S2257" s="2">
        <f>_xlfn.XLOOKUP(Table2[[#This Row],[Store_ID]],Table6[Store_ID],Table6[Monthly Target],"Missing Target")</f>
        <v>2500000</v>
      </c>
      <c r="T2257" s="2" t="str">
        <f>_xlfn.XLOOKUP(Table2[[#This Row],[Store_ID]],Table6[Store_ID],Table6[Region],"Not Found")</f>
        <v>South Zone 1</v>
      </c>
      <c r="U2257" s="2" t="s">
        <v>153</v>
      </c>
      <c r="V2257" s="2" t="str">
        <f>_xlfn.XLOOKUP(Table2[[#This Row],[Employee_ID]],Table5[Employee_ID],Table5[Employee Name],"Not Found")</f>
        <v>Rani Mishra</v>
      </c>
      <c r="W2257" s="2">
        <v>4</v>
      </c>
      <c r="X2257" s="2">
        <v>976.6</v>
      </c>
      <c r="Y2257" s="2">
        <v>0</v>
      </c>
      <c r="Z2257" s="2">
        <v>0</v>
      </c>
      <c r="AA2257" s="2">
        <v>5</v>
      </c>
      <c r="AB2257" s="2">
        <v>195.32</v>
      </c>
      <c r="AC2257" s="2">
        <v>4101.72</v>
      </c>
      <c r="AD2257" s="2">
        <v>2589.1999999999998</v>
      </c>
      <c r="AE2257" s="2">
        <f t="shared" si="75"/>
        <v>1317.2000000000005</v>
      </c>
      <c r="AF2257" s="2" t="s">
        <v>56</v>
      </c>
      <c r="AG2257" s="42">
        <f>IFERROR(Table2[[#This Row],[Profit]]/Table2[[#This Row],[Sales Amount]],0)</f>
        <v>0.3211335732326927</v>
      </c>
      <c r="AH2257" s="2" t="str">
        <f>TRIM(Table2[[#This Row],[Payment Modee]])</f>
        <v>Credit Card</v>
      </c>
      <c r="AI2257" s="2" t="s">
        <v>26</v>
      </c>
      <c r="AJ2257" s="2" t="s">
        <v>27</v>
      </c>
      <c r="AK2257" s="2" t="s">
        <v>2139</v>
      </c>
      <c r="AL2257" s="16" t="str">
        <f>IF(HOUR(Table2[[#This Row],[Order Time]])&lt;12,"Morning",IF(HOUR(Table2[[#This Row],[Order Time]])&lt;17,"Afternoon",IF(HOUR(Table2[[#This Row],[Order Time]])&lt;21,"Evening","Night")))</f>
        <v>Evening</v>
      </c>
      <c r="AM2257" s="16" t="s">
        <v>38</v>
      </c>
    </row>
    <row r="2258" spans="1:39" x14ac:dyDescent="0.25">
      <c r="A2258" s="13" t="s">
        <v>4137</v>
      </c>
      <c r="B2258" s="4">
        <v>45457</v>
      </c>
      <c r="C2258" s="2">
        <f>YEAR(Table2[[#This Row],[Invoice Date]])</f>
        <v>2024</v>
      </c>
      <c r="D2258" s="2" t="str">
        <f>TEXT(Table2[[#This Row],[Invoice Date]],"mmm")</f>
        <v>Jun</v>
      </c>
      <c r="E2258" s="2" t="str">
        <f>Table2[[#This Row],[Store_ID]]&amp;"-"&amp;Table2[[#This Row],[Year]]&amp;"-"&amp;Table2[[#This Row],[Month]]</f>
        <v>STR092-2024-Jun</v>
      </c>
      <c r="F2258" s="2" t="s">
        <v>1224</v>
      </c>
      <c r="G2258" s="2" t="str">
        <f>_xlfn.XLOOKUP(Table2[[#This Row],[Customer_ID]],Table3[Customer_ID],Table3[Customer Name],"Not Found")</f>
        <v>Akhila Naicker</v>
      </c>
      <c r="H2258" s="2" t="str">
        <f>_xlfn.XLOOKUP(Table2[[#This Row],[Customer_ID]],Table3[Customer_ID],Table3[Gender],"Female")</f>
        <v>Female</v>
      </c>
      <c r="I2258" s="2" t="str">
        <f>_xlfn.XLOOKUP(Table2[[#This Row],[Customer_ID]],Table3[Customer_ID],Table3[City],"Missing Memebership")</f>
        <v>Nellore</v>
      </c>
      <c r="J2258" s="2" t="str">
        <f>_xlfn.XLOOKUP(Table2[[#This Row],[Customer_ID]],Table3[Customer_ID],Table3[State],"Karnataka")</f>
        <v>Andhra Pradesh</v>
      </c>
      <c r="K2258" s="2" t="str">
        <f>_xlfn.XLOOKUP(Table2[[#This Row],[Customer_ID]],Table3[Customer_ID],Table3[Membership],"Regular")</f>
        <v>Regular</v>
      </c>
      <c r="L2258" s="2" t="s">
        <v>681</v>
      </c>
      <c r="M2258" s="2" t="str">
        <f>_xlfn.XLOOKUP(Table2[[#This Row],[Product_ID]],Table4[Product_ID],Table4[Product_Name],"Not Found")</f>
        <v>Wrangler Formal Belt Brown</v>
      </c>
      <c r="N2258" s="2" t="str">
        <f>_xlfn.XLOOKUP(Table2[[#This Row],[Product_ID]],Table4[Product_ID],Table4[Category],"Not Found")</f>
        <v>Belts</v>
      </c>
      <c r="O2258" s="2" t="str">
        <f>_xlfn.XLOOKUP(Table2[[#This Row],[Product_ID]],Table4[Product_ID],Table4[Subcategory],"Not Found")</f>
        <v>Formal Belt</v>
      </c>
      <c r="P2258" s="2" t="str">
        <f>_xlfn.XLOOKUP(Table2[[#This Row],[Product_ID]],Table4[Product_ID],Table4[Brand],"Missing Brand")</f>
        <v>Wrangler</v>
      </c>
      <c r="Q2258" s="2" t="s">
        <v>245</v>
      </c>
      <c r="R2258" s="2" t="str">
        <f>_xlfn.XLOOKUP(Table2[[#This Row],[Store_ID]],Table6[Store_ID],Table6[Store Name],"Not Found")</f>
        <v>TrendMart Kochi Standard</v>
      </c>
      <c r="S2258" s="2">
        <f>_xlfn.XLOOKUP(Table2[[#This Row],[Store_ID]],Table6[Store_ID],Table6[Monthly Target],"Missing Target")</f>
        <v>1500000</v>
      </c>
      <c r="T2258" s="2" t="str">
        <f>_xlfn.XLOOKUP(Table2[[#This Row],[Store_ID]],Table6[Store_ID],Table6[Region],"Not Found")</f>
        <v>South Zone 1</v>
      </c>
      <c r="U2258" s="2" t="s">
        <v>482</v>
      </c>
      <c r="V2258" s="2" t="str">
        <f>_xlfn.XLOOKUP(Table2[[#This Row],[Employee_ID]],Table5[Employee_ID],Table5[Employee Name],"Not Found")</f>
        <v>Swathi Achari</v>
      </c>
      <c r="W2258" s="2">
        <v>1</v>
      </c>
      <c r="X2258" s="2">
        <v>1129.21</v>
      </c>
      <c r="Y2258" s="2">
        <v>0</v>
      </c>
      <c r="Z2258" s="2">
        <v>0</v>
      </c>
      <c r="AA2258" s="2">
        <v>12</v>
      </c>
      <c r="AB2258" s="2">
        <v>135.51</v>
      </c>
      <c r="AC2258" s="2">
        <v>1264.72</v>
      </c>
      <c r="AD2258" s="2">
        <v>737.35</v>
      </c>
      <c r="AE2258" s="2">
        <f t="shared" si="75"/>
        <v>391.86</v>
      </c>
      <c r="AF2258" s="2" t="s">
        <v>69</v>
      </c>
      <c r="AG2258" s="42">
        <f>IFERROR(Table2[[#This Row],[Profit]]/Table2[[#This Row],[Sales Amount]],0)</f>
        <v>0.30983933202606112</v>
      </c>
      <c r="AH2258" s="2" t="str">
        <f>TRIM(Table2[[#This Row],[Payment Modee]])</f>
        <v>Cash</v>
      </c>
      <c r="AI2258" s="2" t="s">
        <v>26</v>
      </c>
      <c r="AJ2258" s="2" t="s">
        <v>27</v>
      </c>
      <c r="AK2258" s="2" t="s">
        <v>3430</v>
      </c>
      <c r="AL2258" s="16" t="str">
        <f>IF(HOUR(Table2[[#This Row],[Order Time]])&lt;12,"Morning",IF(HOUR(Table2[[#This Row],[Order Time]])&lt;17,"Afternoon",IF(HOUR(Table2[[#This Row],[Order Time]])&lt;21,"Evening","Night")))</f>
        <v>Morning</v>
      </c>
      <c r="AM2258" s="16" t="s">
        <v>29</v>
      </c>
    </row>
    <row r="2259" spans="1:39" x14ac:dyDescent="0.25">
      <c r="A2259" s="13" t="s">
        <v>4138</v>
      </c>
      <c r="B2259" s="4">
        <v>45596</v>
      </c>
      <c r="C2259" s="2">
        <f>YEAR(Table2[[#This Row],[Invoice Date]])</f>
        <v>2024</v>
      </c>
      <c r="D2259" s="2" t="str">
        <f>TEXT(Table2[[#This Row],[Invoice Date]],"mmm")</f>
        <v>Oct</v>
      </c>
      <c r="E2259" s="2" t="str">
        <f>Table2[[#This Row],[Store_ID]]&amp;"-"&amp;Table2[[#This Row],[Year]]&amp;"-"&amp;Table2[[#This Row],[Month]]</f>
        <v>STR026-2024-Oct</v>
      </c>
      <c r="F2259" s="2" t="s">
        <v>217</v>
      </c>
      <c r="G2259" s="2" t="str">
        <f>_xlfn.XLOOKUP(Table2[[#This Row],[Customer_ID]],Table3[Customer_ID],Table3[Customer Name],"Not Found")</f>
        <v>Tara Ramachandran</v>
      </c>
      <c r="H2259" s="2" t="str">
        <f>_xlfn.XLOOKUP(Table2[[#This Row],[Customer_ID]],Table3[Customer_ID],Table3[Gender],"Female")</f>
        <v>Female</v>
      </c>
      <c r="I2259" s="2" t="str">
        <f>_xlfn.XLOOKUP(Table2[[#This Row],[Customer_ID]],Table3[Customer_ID],Table3[City],"Missing Memebership")</f>
        <v>Vijayawada</v>
      </c>
      <c r="J2259" s="2" t="str">
        <f>_xlfn.XLOOKUP(Table2[[#This Row],[Customer_ID]],Table3[Customer_ID],Table3[State],"Karnataka")</f>
        <v>Andhra Pradesh</v>
      </c>
      <c r="K2259" s="2" t="str">
        <f>_xlfn.XLOOKUP(Table2[[#This Row],[Customer_ID]],Table3[Customer_ID],Table3[Membership],"Regular")</f>
        <v>Platinum</v>
      </c>
      <c r="L2259" s="2" t="s">
        <v>267</v>
      </c>
      <c r="M2259" s="2" t="str">
        <f>_xlfn.XLOOKUP(Table2[[#This Row],[Product_ID]],Table4[Product_ID],Table4[Product_Name],"Not Found")</f>
        <v>Tanishq Card Holder Cream</v>
      </c>
      <c r="N2259" s="2" t="str">
        <f>_xlfn.XLOOKUP(Table2[[#This Row],[Product_ID]],Table4[Product_ID],Table4[Category],"Not Found")</f>
        <v>Wallets</v>
      </c>
      <c r="O2259" s="2" t="str">
        <f>_xlfn.XLOOKUP(Table2[[#This Row],[Product_ID]],Table4[Product_ID],Table4[Subcategory],"Not Found")</f>
        <v>Card Holder</v>
      </c>
      <c r="P2259" s="2" t="str">
        <f>_xlfn.XLOOKUP(Table2[[#This Row],[Product_ID]],Table4[Product_ID],Table4[Brand],"Missing Brand")</f>
        <v>Tanishq</v>
      </c>
      <c r="Q2259" s="2" t="s">
        <v>516</v>
      </c>
      <c r="R2259" s="2" t="str">
        <f>_xlfn.XLOOKUP(Table2[[#This Row],[Store_ID]],Table6[Store_ID],Table6[Store Name],"Not Found")</f>
        <v>TrendMart Guntur Standard</v>
      </c>
      <c r="S2259" s="2">
        <f>_xlfn.XLOOKUP(Table2[[#This Row],[Store_ID]],Table6[Store_ID],Table6[Monthly Target],"Missing Target")</f>
        <v>2500000</v>
      </c>
      <c r="T2259" s="2" t="str">
        <f>_xlfn.XLOOKUP(Table2[[#This Row],[Store_ID]],Table6[Store_ID],Table6[Region],"Not Found")</f>
        <v>South Zone 3</v>
      </c>
      <c r="U2259" s="2" t="s">
        <v>321</v>
      </c>
      <c r="V2259" s="2" t="str">
        <f>_xlfn.XLOOKUP(Table2[[#This Row],[Employee_ID]],Table5[Employee_ID],Table5[Employee Name],"Not Found")</f>
        <v>Sunita Ramachandran</v>
      </c>
      <c r="W2259" s="2">
        <v>1</v>
      </c>
      <c r="X2259" s="2">
        <v>733.88</v>
      </c>
      <c r="Y2259" s="2">
        <v>5</v>
      </c>
      <c r="Z2259" s="2">
        <v>36.69</v>
      </c>
      <c r="AA2259" s="2">
        <v>5</v>
      </c>
      <c r="AB2259" s="2">
        <v>34.86</v>
      </c>
      <c r="AC2259" s="2">
        <v>732.05</v>
      </c>
      <c r="AD2259" s="2">
        <v>513.84</v>
      </c>
      <c r="AE2259" s="2">
        <f t="shared" si="75"/>
        <v>183.34999999999991</v>
      </c>
      <c r="AF2259" s="2" t="s">
        <v>69</v>
      </c>
      <c r="AG2259" s="42">
        <f>IFERROR(Table2[[#This Row],[Profit]]/Table2[[#This Row],[Sales Amount]],0)</f>
        <v>0.2504610340823713</v>
      </c>
      <c r="AH2259" s="2" t="str">
        <f>TRIM(Table2[[#This Row],[Payment Modee]])</f>
        <v>Cash</v>
      </c>
      <c r="AI2259" s="2" t="s">
        <v>26</v>
      </c>
      <c r="AJ2259" s="2" t="s">
        <v>27</v>
      </c>
      <c r="AK2259" s="2" t="s">
        <v>1123</v>
      </c>
      <c r="AL2259" s="16" t="str">
        <f>IF(HOUR(Table2[[#This Row],[Order Time]])&lt;12,"Morning",IF(HOUR(Table2[[#This Row],[Order Time]])&lt;17,"Afternoon",IF(HOUR(Table2[[#This Row],[Order Time]])&lt;21,"Evening","Night")))</f>
        <v>Morning</v>
      </c>
      <c r="AM2259" s="16" t="s">
        <v>29</v>
      </c>
    </row>
    <row r="2260" spans="1:39" x14ac:dyDescent="0.25">
      <c r="A2260" s="13" t="s">
        <v>4139</v>
      </c>
      <c r="B2260" s="4">
        <v>45715</v>
      </c>
      <c r="C2260" s="2">
        <f>YEAR(Table2[[#This Row],[Invoice Date]])</f>
        <v>2025</v>
      </c>
      <c r="D2260" s="2" t="str">
        <f>TEXT(Table2[[#This Row],[Invoice Date]],"mmm")</f>
        <v>Feb</v>
      </c>
      <c r="E2260" s="2" t="str">
        <f>Table2[[#This Row],[Store_ID]]&amp;"-"&amp;Table2[[#This Row],[Year]]&amp;"-"&amp;Table2[[#This Row],[Month]]</f>
        <v>STR073-2025-Feb</v>
      </c>
      <c r="F2260" s="2" t="s">
        <v>973</v>
      </c>
      <c r="G2260" s="2" t="str">
        <f>_xlfn.XLOOKUP(Table2[[#This Row],[Customer_ID]],Table3[Customer_ID],Table3[Customer Name],"Not Found")</f>
        <v>Priya Mudaliar</v>
      </c>
      <c r="H2260" s="2" t="str">
        <f>_xlfn.XLOOKUP(Table2[[#This Row],[Customer_ID]],Table3[Customer_ID],Table3[Gender],"Female")</f>
        <v>Female</v>
      </c>
      <c r="I2260" s="2" t="str">
        <f>_xlfn.XLOOKUP(Table2[[#This Row],[Customer_ID]],Table3[Customer_ID],Table3[City],"Missing Memebership")</f>
        <v>Warangal</v>
      </c>
      <c r="J2260" s="2" t="str">
        <f>_xlfn.XLOOKUP(Table2[[#This Row],[Customer_ID]],Table3[Customer_ID],Table3[State],"Karnataka")</f>
        <v>Telangana</v>
      </c>
      <c r="K2260" s="2" t="str">
        <f>_xlfn.XLOOKUP(Table2[[#This Row],[Customer_ID]],Table3[Customer_ID],Table3[Membership],"Regular")</f>
        <v>Regular</v>
      </c>
      <c r="L2260" s="2" t="s">
        <v>719</v>
      </c>
      <c r="M2260" s="2" t="str">
        <f>_xlfn.XLOOKUP(Table2[[#This Row],[Product_ID]],Table4[Product_ID],Table4[Product_Name],"Not Found")</f>
        <v>AND Denim Shirt Teal</v>
      </c>
      <c r="N2260" s="2" t="str">
        <f>_xlfn.XLOOKUP(Table2[[#This Row],[Product_ID]],Table4[Product_ID],Table4[Category],"Not Found")</f>
        <v>Men Shirts</v>
      </c>
      <c r="O2260" s="2" t="str">
        <f>_xlfn.XLOOKUP(Table2[[#This Row],[Product_ID]],Table4[Product_ID],Table4[Subcategory],"Not Found")</f>
        <v>Denim Shirt</v>
      </c>
      <c r="P2260" s="2" t="str">
        <f>_xlfn.XLOOKUP(Table2[[#This Row],[Product_ID]],Table4[Product_ID],Table4[Brand],"Missing Brand")</f>
        <v>AND</v>
      </c>
      <c r="Q2260" s="2" t="s">
        <v>248</v>
      </c>
      <c r="R2260" s="2" t="str">
        <f>_xlfn.XLOOKUP(Table2[[#This Row],[Store_ID]],Table6[Store_ID],Table6[Store Name],"Not Found")</f>
        <v>TrendMart Thiruvananthapuram High Street</v>
      </c>
      <c r="S2260" s="2">
        <f>_xlfn.XLOOKUP(Table2[[#This Row],[Store_ID]],Table6[Store_ID],Table6[Monthly Target],"Missing Target")</f>
        <v>2500000</v>
      </c>
      <c r="T2260" s="2" t="str">
        <f>_xlfn.XLOOKUP(Table2[[#This Row],[Store_ID]],Table6[Store_ID],Table6[Region],"Not Found")</f>
        <v>South Zone 1</v>
      </c>
      <c r="U2260" s="2" t="s">
        <v>124</v>
      </c>
      <c r="V2260" s="2" t="str">
        <f>_xlfn.XLOOKUP(Table2[[#This Row],[Employee_ID]],Table5[Employee_ID],Table5[Employee Name],"Not Found")</f>
        <v>Girish Sundaram</v>
      </c>
      <c r="W2260" s="2">
        <v>1</v>
      </c>
      <c r="X2260" s="2">
        <v>887.06</v>
      </c>
      <c r="Y2260" s="2">
        <v>0</v>
      </c>
      <c r="Z2260" s="2">
        <v>0</v>
      </c>
      <c r="AA2260" s="2">
        <v>5</v>
      </c>
      <c r="AB2260" s="2">
        <v>44.35</v>
      </c>
      <c r="AC2260" s="2">
        <v>931.41</v>
      </c>
      <c r="AD2260" s="2">
        <v>570.20000000000005</v>
      </c>
      <c r="AE2260" s="2">
        <f t="shared" si="75"/>
        <v>316.8599999999999</v>
      </c>
      <c r="AF2260" s="2" t="s">
        <v>35</v>
      </c>
      <c r="AG2260" s="42">
        <f>IFERROR(Table2[[#This Row],[Profit]]/Table2[[#This Row],[Sales Amount]],0)</f>
        <v>0.34019389957161711</v>
      </c>
      <c r="AH2260" s="2" t="str">
        <f>TRIM(Table2[[#This Row],[Payment Modee]])</f>
        <v>Debit Card</v>
      </c>
      <c r="AI2260" s="2" t="s">
        <v>26</v>
      </c>
      <c r="AJ2260" s="2" t="s">
        <v>27</v>
      </c>
      <c r="AK2260" s="2" t="s">
        <v>517</v>
      </c>
      <c r="AL2260" s="16" t="str">
        <f>IF(HOUR(Table2[[#This Row],[Order Time]])&lt;12,"Morning",IF(HOUR(Table2[[#This Row],[Order Time]])&lt;17,"Afternoon",IF(HOUR(Table2[[#This Row],[Order Time]])&lt;21,"Evening","Night")))</f>
        <v>Afternoon</v>
      </c>
      <c r="AM2260" s="16" t="s">
        <v>29</v>
      </c>
    </row>
    <row r="2261" spans="1:39" x14ac:dyDescent="0.25">
      <c r="A2261" s="13" t="s">
        <v>4140</v>
      </c>
      <c r="B2261" s="4">
        <v>45648</v>
      </c>
      <c r="C2261" s="2">
        <f>YEAR(Table2[[#This Row],[Invoice Date]])</f>
        <v>2024</v>
      </c>
      <c r="D2261" s="2" t="str">
        <f>TEXT(Table2[[#This Row],[Invoice Date]],"mmm")</f>
        <v>Dec</v>
      </c>
      <c r="E2261" s="2" t="str">
        <f>Table2[[#This Row],[Store_ID]]&amp;"-"&amp;Table2[[#This Row],[Year]]&amp;"-"&amp;Table2[[#This Row],[Month]]</f>
        <v>STR015-2024-Dec</v>
      </c>
      <c r="F2261" s="2" t="s">
        <v>1364</v>
      </c>
      <c r="G2261" s="2" t="str">
        <f>_xlfn.XLOOKUP(Table2[[#This Row],[Customer_ID]],Table3[Customer_ID],Table3[Customer Name],"Not Found")</f>
        <v>Chandra Subramaniam</v>
      </c>
      <c r="H2261" s="2" t="str">
        <f>_xlfn.XLOOKUP(Table2[[#This Row],[Customer_ID]],Table3[Customer_ID],Table3[Gender],"Female")</f>
        <v>Male</v>
      </c>
      <c r="I2261" s="2" t="str">
        <f>_xlfn.XLOOKUP(Table2[[#This Row],[Customer_ID]],Table3[Customer_ID],Table3[City],"Missing Memebership")</f>
        <v>Alappuzha</v>
      </c>
      <c r="J2261" s="2" t="str">
        <f>_xlfn.XLOOKUP(Table2[[#This Row],[Customer_ID]],Table3[Customer_ID],Table3[State],"Karnataka")</f>
        <v>Kerala</v>
      </c>
      <c r="K2261" s="2" t="str">
        <f>_xlfn.XLOOKUP(Table2[[#This Row],[Customer_ID]],Table3[Customer_ID],Table3[Membership],"Regular")</f>
        <v>Silver</v>
      </c>
      <c r="L2261" s="2" t="s">
        <v>117</v>
      </c>
      <c r="M2261" s="2" t="str">
        <f>_xlfn.XLOOKUP(Table2[[#This Row],[Product_ID]],Table4[Product_ID],Table4[Product_Name],"Not Found")</f>
        <v>Nike Crop Top Cream</v>
      </c>
      <c r="N2261" s="2" t="str">
        <f>_xlfn.XLOOKUP(Table2[[#This Row],[Product_ID]],Table4[Product_ID],Table4[Category],"Not Found")</f>
        <v>Women Tops</v>
      </c>
      <c r="O2261" s="2" t="str">
        <f>_xlfn.XLOOKUP(Table2[[#This Row],[Product_ID]],Table4[Product_ID],Table4[Subcategory],"Not Found")</f>
        <v>Crop Top</v>
      </c>
      <c r="P2261" s="2" t="str">
        <f>_xlfn.XLOOKUP(Table2[[#This Row],[Product_ID]],Table4[Product_ID],Table4[Brand],"Missing Brand")</f>
        <v>Nike</v>
      </c>
      <c r="Q2261" s="2" t="s">
        <v>704</v>
      </c>
      <c r="R2261" s="2" t="str">
        <f>_xlfn.XLOOKUP(Table2[[#This Row],[Store_ID]],Table6[Store_ID],Table6[Store Name],"Not Found")</f>
        <v>TrendMart Madurai Mall Kiosk</v>
      </c>
      <c r="S2261" s="2">
        <f>_xlfn.XLOOKUP(Table2[[#This Row],[Store_ID]],Table6[Store_ID],Table6[Monthly Target],"Missing Target")</f>
        <v>800000</v>
      </c>
      <c r="T2261" s="2" t="str">
        <f>_xlfn.XLOOKUP(Table2[[#This Row],[Store_ID]],Table6[Store_ID],Table6[Region],"Not Found")</f>
        <v>South Zone 1</v>
      </c>
      <c r="U2261" s="2" t="s">
        <v>417</v>
      </c>
      <c r="V2261" s="2" t="str">
        <f>_xlfn.XLOOKUP(Table2[[#This Row],[Employee_ID]],Table5[Employee_ID],Table5[Employee Name],"Not Found")</f>
        <v>Arjun Krishnan</v>
      </c>
      <c r="W2261" s="2">
        <v>1</v>
      </c>
      <c r="X2261" s="2">
        <v>774.3</v>
      </c>
      <c r="Y2261" s="2">
        <v>30</v>
      </c>
      <c r="Z2261" s="2">
        <v>232.29</v>
      </c>
      <c r="AA2261" s="2">
        <v>5</v>
      </c>
      <c r="AB2261" s="2">
        <v>27.1</v>
      </c>
      <c r="AC2261" s="2">
        <v>569.11</v>
      </c>
      <c r="AD2261" s="2">
        <v>550.01</v>
      </c>
      <c r="AE2261" s="2">
        <f t="shared" si="75"/>
        <v>-7.9999999999999787</v>
      </c>
      <c r="AF2261" s="2" t="s">
        <v>119</v>
      </c>
      <c r="AG2261" s="42">
        <f>IFERROR(Table2[[#This Row],[Profit]]/Table2[[#This Row],[Sales Amount]],0)</f>
        <v>-1.4057036425295599E-2</v>
      </c>
      <c r="AH2261" s="2" t="str">
        <f>TRIM(Table2[[#This Row],[Payment Modee]])</f>
        <v>Net Banking</v>
      </c>
      <c r="AI2261" s="2" t="s">
        <v>26</v>
      </c>
      <c r="AJ2261" s="2" t="s">
        <v>27</v>
      </c>
      <c r="AK2261" s="2" t="s">
        <v>1371</v>
      </c>
      <c r="AL2261" s="16" t="str">
        <f>IF(HOUR(Table2[[#This Row],[Order Time]])&lt;12,"Morning",IF(HOUR(Table2[[#This Row],[Order Time]])&lt;17,"Afternoon",IF(HOUR(Table2[[#This Row],[Order Time]])&lt;21,"Evening","Night")))</f>
        <v>Evening</v>
      </c>
      <c r="AM2261" s="16" t="s">
        <v>38</v>
      </c>
    </row>
    <row r="2262" spans="1:39" x14ac:dyDescent="0.25">
      <c r="A2262" s="13" t="s">
        <v>4141</v>
      </c>
      <c r="B2262" s="4">
        <v>45541</v>
      </c>
      <c r="C2262" s="2">
        <f>YEAR(Table2[[#This Row],[Invoice Date]])</f>
        <v>2024</v>
      </c>
      <c r="D2262" s="2" t="str">
        <f>TEXT(Table2[[#This Row],[Invoice Date]],"mmm")</f>
        <v>Sep</v>
      </c>
      <c r="E2262" s="2" t="str">
        <f>Table2[[#This Row],[Store_ID]]&amp;"-"&amp;Table2[[#This Row],[Year]]&amp;"-"&amp;Table2[[#This Row],[Month]]</f>
        <v>STR014-2024-Sep</v>
      </c>
      <c r="F2262" s="2" t="s">
        <v>297</v>
      </c>
      <c r="G2262" s="2" t="str">
        <f>_xlfn.XLOOKUP(Table2[[#This Row],[Customer_ID]],Table3[Customer_ID],Table3[Customer Name],"Not Found")</f>
        <v>Malathi Balasubramaniam</v>
      </c>
      <c r="H2262" s="2" t="str">
        <f>_xlfn.XLOOKUP(Table2[[#This Row],[Customer_ID]],Table3[Customer_ID],Table3[Gender],"Female")</f>
        <v>Female</v>
      </c>
      <c r="I2262" s="2" t="str">
        <f>_xlfn.XLOOKUP(Table2[[#This Row],[Customer_ID]],Table3[Customer_ID],Table3[City],"Missing Memebership")</f>
        <v>Kollam</v>
      </c>
      <c r="J2262" s="2" t="str">
        <f>_xlfn.XLOOKUP(Table2[[#This Row],[Customer_ID]],Table3[Customer_ID],Table3[State],"Karnataka")</f>
        <v>Kerala</v>
      </c>
      <c r="K2262" s="2" t="str">
        <f>_xlfn.XLOOKUP(Table2[[#This Row],[Customer_ID]],Table3[Customer_ID],Table3[Membership],"Regular")</f>
        <v>Gold</v>
      </c>
      <c r="L2262" s="2" t="s">
        <v>272</v>
      </c>
      <c r="M2262" s="2" t="str">
        <f>_xlfn.XLOOKUP(Table2[[#This Row],[Product_ID]],Table4[Product_ID],Table4[Product_Name],"Not Found")</f>
        <v>Blackberrys Jacket Red</v>
      </c>
      <c r="N2262" s="2" t="str">
        <f>_xlfn.XLOOKUP(Table2[[#This Row],[Product_ID]],Table4[Product_ID],Table4[Category],"Not Found")</f>
        <v>Winter Wear</v>
      </c>
      <c r="O2262" s="2" t="str">
        <f>_xlfn.XLOOKUP(Table2[[#This Row],[Product_ID]],Table4[Product_ID],Table4[Subcategory],"Not Found")</f>
        <v>Jacket</v>
      </c>
      <c r="P2262" s="2" t="str">
        <f>_xlfn.XLOOKUP(Table2[[#This Row],[Product_ID]],Table4[Product_ID],Table4[Brand],"Missing Brand")</f>
        <v>Blackberrys</v>
      </c>
      <c r="Q2262" s="2" t="s">
        <v>129</v>
      </c>
      <c r="R2262" s="2" t="str">
        <f>_xlfn.XLOOKUP(Table2[[#This Row],[Store_ID]],Table6[Store_ID],Table6[Store Name],"Not Found")</f>
        <v>TrendMart Tirupati Outlet</v>
      </c>
      <c r="S2262" s="2">
        <f>_xlfn.XLOOKUP(Table2[[#This Row],[Store_ID]],Table6[Store_ID],Table6[Monthly Target],"Missing Target")</f>
        <v>1000000</v>
      </c>
      <c r="T2262" s="2" t="str">
        <f>_xlfn.XLOOKUP(Table2[[#This Row],[Store_ID]],Table6[Store_ID],Table6[Region],"Not Found")</f>
        <v>South Zone 3</v>
      </c>
      <c r="U2262" s="2" t="s">
        <v>400</v>
      </c>
      <c r="V2262" s="2" t="str">
        <f>_xlfn.XLOOKUP(Table2[[#This Row],[Employee_ID]],Table5[Employee_ID],Table5[Employee Name],"Not Found")</f>
        <v>Anil Reddy</v>
      </c>
      <c r="W2262" s="2">
        <v>2</v>
      </c>
      <c r="X2262" s="2">
        <v>1429.01</v>
      </c>
      <c r="Y2262" s="2">
        <v>0</v>
      </c>
      <c r="Z2262" s="2">
        <v>0</v>
      </c>
      <c r="AA2262" s="2">
        <v>12</v>
      </c>
      <c r="AB2262" s="2">
        <v>342.96</v>
      </c>
      <c r="AC2262" s="2">
        <v>3200.98</v>
      </c>
      <c r="AD2262" s="2">
        <v>2026.52</v>
      </c>
      <c r="AE2262" s="2">
        <f t="shared" si="75"/>
        <v>831.5</v>
      </c>
      <c r="AF2262" s="2" t="s">
        <v>25</v>
      </c>
      <c r="AG2262" s="42">
        <f>IFERROR(Table2[[#This Row],[Profit]]/Table2[[#This Row],[Sales Amount]],0)</f>
        <v>0.25976419721460303</v>
      </c>
      <c r="AH2262" s="2" t="str">
        <f>TRIM(Table2[[#This Row],[Payment Modee]])</f>
        <v>UPI</v>
      </c>
      <c r="AI2262" s="2" t="s">
        <v>36</v>
      </c>
      <c r="AJ2262" s="2" t="s">
        <v>27</v>
      </c>
      <c r="AK2262" s="2" t="s">
        <v>2106</v>
      </c>
      <c r="AL2262" s="16" t="str">
        <f>IF(HOUR(Table2[[#This Row],[Order Time]])&lt;12,"Morning",IF(HOUR(Table2[[#This Row],[Order Time]])&lt;17,"Afternoon",IF(HOUR(Table2[[#This Row],[Order Time]])&lt;21,"Evening","Night")))</f>
        <v>Evening</v>
      </c>
      <c r="AM2262" s="16" t="s">
        <v>29</v>
      </c>
    </row>
    <row r="2263" spans="1:39" x14ac:dyDescent="0.25">
      <c r="A2263" s="13" t="s">
        <v>4142</v>
      </c>
      <c r="B2263" s="4">
        <v>45480</v>
      </c>
      <c r="C2263" s="2">
        <f>YEAR(Table2[[#This Row],[Invoice Date]])</f>
        <v>2024</v>
      </c>
      <c r="D2263" s="2" t="str">
        <f>TEXT(Table2[[#This Row],[Invoice Date]],"mmm")</f>
        <v>Jul</v>
      </c>
      <c r="E2263" s="2" t="str">
        <f>Table2[[#This Row],[Store_ID]]&amp;"-"&amp;Table2[[#This Row],[Year]]&amp;"-"&amp;Table2[[#This Row],[Month]]</f>
        <v>STR104-2024-Jul</v>
      </c>
      <c r="F2263" s="2" t="s">
        <v>3461</v>
      </c>
      <c r="G2263" s="2" t="str">
        <f>_xlfn.XLOOKUP(Table2[[#This Row],[Customer_ID]],Table3[Customer_ID],Table3[Customer Name],"Not Found")</f>
        <v>Vasanthi Iyengar</v>
      </c>
      <c r="H2263" s="2" t="str">
        <f>_xlfn.XLOOKUP(Table2[[#This Row],[Customer_ID]],Table3[Customer_ID],Table3[Gender],"Female")</f>
        <v>Female</v>
      </c>
      <c r="I2263" s="2" t="str">
        <f>_xlfn.XLOOKUP(Table2[[#This Row],[Customer_ID]],Table3[Customer_ID],Table3[City],"Missing Memebership")</f>
        <v>Thoothukudi</v>
      </c>
      <c r="J2263" s="2" t="str">
        <f>_xlfn.XLOOKUP(Table2[[#This Row],[Customer_ID]],Table3[Customer_ID],Table3[State],"Karnataka")</f>
        <v>Tamil Nadu</v>
      </c>
      <c r="K2263" s="2" t="str">
        <f>_xlfn.XLOOKUP(Table2[[#This Row],[Customer_ID]],Table3[Customer_ID],Table3[Membership],"Regular")</f>
        <v>Regular</v>
      </c>
      <c r="L2263" s="2" t="s">
        <v>96</v>
      </c>
      <c r="M2263" s="2" t="str">
        <f>_xlfn.XLOOKUP(Table2[[#This Row],[Product_ID]],Table4[Product_ID],Table4[Product_Name],"Not Found")</f>
        <v>Metro Shoes Regular Fit Charcoal</v>
      </c>
      <c r="N2263" s="2" t="str">
        <f>_xlfn.XLOOKUP(Table2[[#This Row],[Product_ID]],Table4[Product_ID],Table4[Category],"Not Found")</f>
        <v>Men Jeans</v>
      </c>
      <c r="O2263" s="2" t="str">
        <f>_xlfn.XLOOKUP(Table2[[#This Row],[Product_ID]],Table4[Product_ID],Table4[Subcategory],"Not Found")</f>
        <v>Regular Fit</v>
      </c>
      <c r="P2263" s="2" t="str">
        <f>_xlfn.XLOOKUP(Table2[[#This Row],[Product_ID]],Table4[Product_ID],Table4[Brand],"Missing Brand")</f>
        <v>Metro Shoes</v>
      </c>
      <c r="Q2263" s="2" t="s">
        <v>399</v>
      </c>
      <c r="R2263" s="2" t="str">
        <f>_xlfn.XLOOKUP(Table2[[#This Row],[Store_ID]],Table6[Store_ID],Table6[Store Name],"Not Found")</f>
        <v>TrendMart Kochi High Street</v>
      </c>
      <c r="S2263" s="2">
        <f>_xlfn.XLOOKUP(Table2[[#This Row],[Store_ID]],Table6[Store_ID],Table6[Monthly Target],"Missing Target")</f>
        <v>1200000</v>
      </c>
      <c r="T2263" s="2" t="str">
        <f>_xlfn.XLOOKUP(Table2[[#This Row],[Store_ID]],Table6[Store_ID],Table6[Region],"Not Found")</f>
        <v>South Zone 1</v>
      </c>
      <c r="U2263" s="2" t="s">
        <v>417</v>
      </c>
      <c r="V2263" s="2" t="str">
        <f>_xlfn.XLOOKUP(Table2[[#This Row],[Employee_ID]],Table5[Employee_ID],Table5[Employee Name],"Not Found")</f>
        <v>Arjun Krishnan</v>
      </c>
      <c r="W2263" s="2">
        <v>1</v>
      </c>
      <c r="X2263" s="2">
        <v>1048.01</v>
      </c>
      <c r="Y2263" s="2">
        <v>15</v>
      </c>
      <c r="Z2263" s="2">
        <v>157.19999999999999</v>
      </c>
      <c r="AA2263" s="2">
        <v>12</v>
      </c>
      <c r="AB2263" s="2">
        <v>106.9</v>
      </c>
      <c r="AC2263" s="2">
        <v>997.71</v>
      </c>
      <c r="AD2263" s="2">
        <v>828.44</v>
      </c>
      <c r="AE2263" s="2">
        <f t="shared" si="75"/>
        <v>62.369999999999976</v>
      </c>
      <c r="AF2263" s="2" t="s">
        <v>69</v>
      </c>
      <c r="AG2263" s="42">
        <f>IFERROR(Table2[[#This Row],[Profit]]/Table2[[#This Row],[Sales Amount]],0)</f>
        <v>6.2513155125236766E-2</v>
      </c>
      <c r="AH2263" s="2" t="str">
        <f>TRIM(Table2[[#This Row],[Payment Modee]])</f>
        <v>Cash</v>
      </c>
      <c r="AI2263" s="2" t="s">
        <v>26</v>
      </c>
      <c r="AJ2263" s="2" t="s">
        <v>27</v>
      </c>
      <c r="AK2263" s="2" t="s">
        <v>1922</v>
      </c>
      <c r="AL2263" s="16" t="str">
        <f>IF(HOUR(Table2[[#This Row],[Order Time]])&lt;12,"Morning",IF(HOUR(Table2[[#This Row],[Order Time]])&lt;17,"Afternoon",IF(HOUR(Table2[[#This Row],[Order Time]])&lt;21,"Evening","Night")))</f>
        <v>Evening</v>
      </c>
      <c r="AM2263" s="16" t="s">
        <v>38</v>
      </c>
    </row>
    <row r="2264" spans="1:39" x14ac:dyDescent="0.25">
      <c r="A2264" s="13" t="s">
        <v>4143</v>
      </c>
      <c r="B2264" s="4">
        <v>45571</v>
      </c>
      <c r="C2264" s="2">
        <f>YEAR(Table2[[#This Row],[Invoice Date]])</f>
        <v>2024</v>
      </c>
      <c r="D2264" s="2" t="str">
        <f>TEXT(Table2[[#This Row],[Invoice Date]],"mmm")</f>
        <v>Oct</v>
      </c>
      <c r="E2264" s="2" t="str">
        <f>Table2[[#This Row],[Store_ID]]&amp;"-"&amp;Table2[[#This Row],[Year]]&amp;"-"&amp;Table2[[#This Row],[Month]]</f>
        <v>STR012-2024-Oct</v>
      </c>
      <c r="F2264" s="2" t="s">
        <v>319</v>
      </c>
      <c r="G2264" s="2" t="str">
        <f>_xlfn.XLOOKUP(Table2[[#This Row],[Customer_ID]],Table3[Customer_ID],Table3[Customer Name],"Not Found")</f>
        <v>Swathi Chettiar</v>
      </c>
      <c r="H2264" s="2" t="str">
        <f>_xlfn.XLOOKUP(Table2[[#This Row],[Customer_ID]],Table3[Customer_ID],Table3[Gender],"Female")</f>
        <v>Female</v>
      </c>
      <c r="I2264" s="2" t="str">
        <f>_xlfn.XLOOKUP(Table2[[#This Row],[Customer_ID]],Table3[Customer_ID],Table3[City],"Missing Memebership")</f>
        <v>Hyderabad</v>
      </c>
      <c r="J2264" s="2" t="str">
        <f>_xlfn.XLOOKUP(Table2[[#This Row],[Customer_ID]],Table3[Customer_ID],Table3[State],"Karnataka")</f>
        <v>Telangana</v>
      </c>
      <c r="K2264" s="2" t="str">
        <f>_xlfn.XLOOKUP(Table2[[#This Row],[Customer_ID]],Table3[Customer_ID],Table3[Membership],"Regular")</f>
        <v>Regular</v>
      </c>
      <c r="L2264" s="2" t="s">
        <v>1395</v>
      </c>
      <c r="M2264" s="2" t="str">
        <f>_xlfn.XLOOKUP(Table2[[#This Row],[Product_ID]],Table4[Product_ID],Table4[Product_Name],"Not Found")</f>
        <v>Westside Bodycon Dress Green</v>
      </c>
      <c r="N2264" s="2" t="str">
        <f>_xlfn.XLOOKUP(Table2[[#This Row],[Product_ID]],Table4[Product_ID],Table4[Category],"Not Found")</f>
        <v>Women Dresses</v>
      </c>
      <c r="O2264" s="2" t="str">
        <f>_xlfn.XLOOKUP(Table2[[#This Row],[Product_ID]],Table4[Product_ID],Table4[Subcategory],"Not Found")</f>
        <v>Bodycon Dress</v>
      </c>
      <c r="P2264" s="2" t="str">
        <f>_xlfn.XLOOKUP(Table2[[#This Row],[Product_ID]],Table4[Product_ID],Table4[Brand],"Missing Brand")</f>
        <v>Westside</v>
      </c>
      <c r="Q2264" s="2" t="s">
        <v>588</v>
      </c>
      <c r="R2264" s="2" t="str">
        <f>_xlfn.XLOOKUP(Table2[[#This Row],[Store_ID]],Table6[Store_ID],Table6[Store Name],"Not Found")</f>
        <v>TrendMart Vijayawada Mall Kiosk</v>
      </c>
      <c r="S2264" s="2">
        <f>_xlfn.XLOOKUP(Table2[[#This Row],[Store_ID]],Table6[Store_ID],Table6[Monthly Target],"Missing Target")</f>
        <v>2000000</v>
      </c>
      <c r="T2264" s="2" t="str">
        <f>_xlfn.XLOOKUP(Table2[[#This Row],[Store_ID]],Table6[Store_ID],Table6[Region],"Not Found")</f>
        <v>South Zone 3</v>
      </c>
      <c r="U2264" s="2" t="s">
        <v>192</v>
      </c>
      <c r="V2264" s="2" t="str">
        <f>_xlfn.XLOOKUP(Table2[[#This Row],[Employee_ID]],Table5[Employee_ID],Table5[Employee Name],"Not Found")</f>
        <v>Hari Nair</v>
      </c>
      <c r="W2264" s="2">
        <v>1</v>
      </c>
      <c r="X2264" s="2">
        <v>1836.2</v>
      </c>
      <c r="Y2264" s="2">
        <v>10</v>
      </c>
      <c r="Z2264" s="2">
        <v>183.62</v>
      </c>
      <c r="AA2264" s="2">
        <v>12</v>
      </c>
      <c r="AB2264" s="2">
        <v>198.31</v>
      </c>
      <c r="AC2264" s="2">
        <v>1850.89</v>
      </c>
      <c r="AD2264" s="2">
        <v>1144.5899999999999</v>
      </c>
      <c r="AE2264" s="2">
        <f t="shared" si="75"/>
        <v>507.99000000000018</v>
      </c>
      <c r="AF2264" s="2" t="s">
        <v>35</v>
      </c>
      <c r="AG2264" s="42">
        <f>IFERROR(Table2[[#This Row],[Profit]]/Table2[[#This Row],[Sales Amount]],0)</f>
        <v>0.27445715304529178</v>
      </c>
      <c r="AH2264" s="2" t="str">
        <f>TRIM(Table2[[#This Row],[Payment Modee]])</f>
        <v>Debit Card</v>
      </c>
      <c r="AI2264" s="2" t="s">
        <v>26</v>
      </c>
      <c r="AJ2264" s="2" t="s">
        <v>27</v>
      </c>
      <c r="AK2264" s="2" t="s">
        <v>915</v>
      </c>
      <c r="AL2264" s="16" t="str">
        <f>IF(HOUR(Table2[[#This Row],[Order Time]])&lt;12,"Morning",IF(HOUR(Table2[[#This Row],[Order Time]])&lt;17,"Afternoon",IF(HOUR(Table2[[#This Row],[Order Time]])&lt;21,"Evening","Night")))</f>
        <v>Evening</v>
      </c>
      <c r="AM2264" s="16" t="s">
        <v>38</v>
      </c>
    </row>
    <row r="2265" spans="1:39" x14ac:dyDescent="0.25">
      <c r="A2265" s="13" t="s">
        <v>4144</v>
      </c>
      <c r="B2265" s="4">
        <v>45453</v>
      </c>
      <c r="C2265" s="2">
        <f>YEAR(Table2[[#This Row],[Invoice Date]])</f>
        <v>2024</v>
      </c>
      <c r="D2265" s="2" t="str">
        <f>TEXT(Table2[[#This Row],[Invoice Date]],"mmm")</f>
        <v>Jun</v>
      </c>
      <c r="E2265" s="2" t="str">
        <f>Table2[[#This Row],[Store_ID]]&amp;"-"&amp;Table2[[#This Row],[Year]]&amp;"-"&amp;Table2[[#This Row],[Month]]</f>
        <v>STR035-2024-Jun</v>
      </c>
      <c r="F2265" s="2" t="s">
        <v>2484</v>
      </c>
      <c r="G2265" s="2" t="str">
        <f>_xlfn.XLOOKUP(Table2[[#This Row],[Customer_ID]],Table3[Customer_ID],Table3[Customer Name],"Not Found")</f>
        <v>Rajesh Bhat</v>
      </c>
      <c r="H2265" s="2" t="str">
        <f>_xlfn.XLOOKUP(Table2[[#This Row],[Customer_ID]],Table3[Customer_ID],Table3[Gender],"Female")</f>
        <v>Male</v>
      </c>
      <c r="I2265" s="2" t="str">
        <f>_xlfn.XLOOKUP(Table2[[#This Row],[Customer_ID]],Table3[Customer_ID],Table3[City],"Missing Memebership")</f>
        <v>Tirunelveli</v>
      </c>
      <c r="J2265" s="2" t="str">
        <f>_xlfn.XLOOKUP(Table2[[#This Row],[Customer_ID]],Table3[Customer_ID],Table3[State],"Karnataka")</f>
        <v>Tamil Nadu</v>
      </c>
      <c r="K2265" s="2" t="str">
        <f>_xlfn.XLOOKUP(Table2[[#This Row],[Customer_ID]],Table3[Customer_ID],Table3[Membership],"Regular")</f>
        <v>Regular</v>
      </c>
      <c r="L2265" s="2" t="s">
        <v>1910</v>
      </c>
      <c r="M2265" s="2" t="str">
        <f>_xlfn.XLOOKUP(Table2[[#This Row],[Product_ID]],Table4[Product_ID],Table4[Product_Name],"Not Found")</f>
        <v>Bata Slippers Wine</v>
      </c>
      <c r="N2265" s="2" t="str">
        <f>_xlfn.XLOOKUP(Table2[[#This Row],[Product_ID]],Table4[Product_ID],Table4[Category],"Not Found")</f>
        <v>Footwear</v>
      </c>
      <c r="O2265" s="2" t="str">
        <f>_xlfn.XLOOKUP(Table2[[#This Row],[Product_ID]],Table4[Product_ID],Table4[Subcategory],"Not Found")</f>
        <v>Slippers</v>
      </c>
      <c r="P2265" s="2" t="str">
        <f>_xlfn.XLOOKUP(Table2[[#This Row],[Product_ID]],Table4[Product_ID],Table4[Brand],"Missing Brand")</f>
        <v>Bata</v>
      </c>
      <c r="Q2265" s="2" t="s">
        <v>1079</v>
      </c>
      <c r="R2265" s="2" t="str">
        <f>_xlfn.XLOOKUP(Table2[[#This Row],[Store_ID]],Table6[Store_ID],Table6[Store Name],"Not Found")</f>
        <v>TrendMart Vijayawada Mall Kiosk</v>
      </c>
      <c r="S2265" s="2">
        <f>_xlfn.XLOOKUP(Table2[[#This Row],[Store_ID]],Table6[Store_ID],Table6[Monthly Target],"Missing Target")</f>
        <v>1200000</v>
      </c>
      <c r="T2265" s="2" t="str">
        <f>_xlfn.XLOOKUP(Table2[[#This Row],[Store_ID]],Table6[Store_ID],Table6[Region],"Not Found")</f>
        <v>South Zone 3</v>
      </c>
      <c r="U2265" s="2" t="s">
        <v>165</v>
      </c>
      <c r="V2265" s="2" t="str">
        <f>_xlfn.XLOOKUP(Table2[[#This Row],[Employee_ID]],Table5[Employee_ID],Table5[Employee Name],"Not Found")</f>
        <v>Vasanthi Gupta</v>
      </c>
      <c r="W2265" s="2">
        <v>1</v>
      </c>
      <c r="X2265" s="2">
        <v>2102.2600000000002</v>
      </c>
      <c r="Y2265" s="2">
        <v>10</v>
      </c>
      <c r="Z2265" s="2">
        <v>210.23</v>
      </c>
      <c r="AA2265" s="2">
        <v>12</v>
      </c>
      <c r="AB2265" s="2">
        <v>227.04</v>
      </c>
      <c r="AC2265" s="2">
        <v>2119.0700000000002</v>
      </c>
      <c r="AD2265" s="2">
        <v>1504.79</v>
      </c>
      <c r="AE2265" s="2">
        <f t="shared" si="75"/>
        <v>387.24000000000024</v>
      </c>
      <c r="AF2265" s="2" t="s">
        <v>69</v>
      </c>
      <c r="AG2265" s="42">
        <f>IFERROR(Table2[[#This Row],[Profit]]/Table2[[#This Row],[Sales Amount]],0)</f>
        <v>0.18274054184146829</v>
      </c>
      <c r="AH2265" s="2" t="str">
        <f>TRIM(Table2[[#This Row],[Payment Modee]])</f>
        <v>Cash</v>
      </c>
      <c r="AI2265" s="2" t="s">
        <v>36</v>
      </c>
      <c r="AJ2265" s="2" t="s">
        <v>27</v>
      </c>
      <c r="AK2265" s="2" t="s">
        <v>2256</v>
      </c>
      <c r="AL2265" s="16" t="str">
        <f>IF(HOUR(Table2[[#This Row],[Order Time]])&lt;12,"Morning",IF(HOUR(Table2[[#This Row],[Order Time]])&lt;17,"Afternoon",IF(HOUR(Table2[[#This Row],[Order Time]])&lt;21,"Evening","Night")))</f>
        <v>Afternoon</v>
      </c>
      <c r="AM2265" s="16" t="s">
        <v>29</v>
      </c>
    </row>
    <row r="2266" spans="1:39" x14ac:dyDescent="0.25">
      <c r="A2266" s="13" t="s">
        <v>4145</v>
      </c>
      <c r="B2266" s="4">
        <v>45623</v>
      </c>
      <c r="C2266" s="2">
        <f>YEAR(Table2[[#This Row],[Invoice Date]])</f>
        <v>2024</v>
      </c>
      <c r="D2266" s="2" t="str">
        <f>TEXT(Table2[[#This Row],[Invoice Date]],"mmm")</f>
        <v>Nov</v>
      </c>
      <c r="E2266" s="2" t="str">
        <f>Table2[[#This Row],[Store_ID]]&amp;"-"&amp;Table2[[#This Row],[Year]]&amp;"-"&amp;Table2[[#This Row],[Month]]</f>
        <v>STR061-2024-Nov</v>
      </c>
      <c r="F2266" s="2" t="s">
        <v>59</v>
      </c>
      <c r="G2266" s="2" t="str">
        <f>_xlfn.XLOOKUP(Table2[[#This Row],[Customer_ID]],Table3[Customer_ID],Table3[Customer Name],"Not Found")</f>
        <v>Hari Kamath</v>
      </c>
      <c r="H2266" s="2" t="str">
        <f>_xlfn.XLOOKUP(Table2[[#This Row],[Customer_ID]],Table3[Customer_ID],Table3[Gender],"Female")</f>
        <v>Male</v>
      </c>
      <c r="I2266" s="2" t="str">
        <f>_xlfn.XLOOKUP(Table2[[#This Row],[Customer_ID]],Table3[Customer_ID],Table3[City],"Missing Memebership")</f>
        <v>Tirupati</v>
      </c>
      <c r="J2266" s="2" t="str">
        <f>_xlfn.XLOOKUP(Table2[[#This Row],[Customer_ID]],Table3[Customer_ID],Table3[State],"Karnataka")</f>
        <v>Andhra Pradesh</v>
      </c>
      <c r="K2266" s="2" t="str">
        <f>_xlfn.XLOOKUP(Table2[[#This Row],[Customer_ID]],Table3[Customer_ID],Table3[Membership],"Regular")</f>
        <v>Platinum</v>
      </c>
      <c r="L2266" s="2" t="s">
        <v>556</v>
      </c>
      <c r="M2266" s="2" t="str">
        <f>_xlfn.XLOOKUP(Table2[[#This Row],[Product_ID]],Table4[Product_ID],Table4[Product_Name],"Not Found")</f>
        <v>Reebok Georgette Saree Charcoal</v>
      </c>
      <c r="N2266" s="2" t="str">
        <f>_xlfn.XLOOKUP(Table2[[#This Row],[Product_ID]],Table4[Product_ID],Table4[Category],"Not Found")</f>
        <v>Women Sarees</v>
      </c>
      <c r="O2266" s="2" t="str">
        <f>_xlfn.XLOOKUP(Table2[[#This Row],[Product_ID]],Table4[Product_ID],Table4[Subcategory],"Not Found")</f>
        <v>Georgette Saree</v>
      </c>
      <c r="P2266" s="2" t="str">
        <f>_xlfn.XLOOKUP(Table2[[#This Row],[Product_ID]],Table4[Product_ID],Table4[Brand],"Missing Brand")</f>
        <v>Reebok</v>
      </c>
      <c r="Q2266" s="2" t="s">
        <v>572</v>
      </c>
      <c r="R2266" s="2" t="str">
        <f>_xlfn.XLOOKUP(Table2[[#This Row],[Store_ID]],Table6[Store_ID],Table6[Store Name],"Not Found")</f>
        <v>TrendMart Hubballi Standard</v>
      </c>
      <c r="S2266" s="2">
        <f>_xlfn.XLOOKUP(Table2[[#This Row],[Store_ID]],Table6[Store_ID],Table6[Monthly Target],"Missing Target")</f>
        <v>1500000</v>
      </c>
      <c r="T2266" s="2" t="str">
        <f>_xlfn.XLOOKUP(Table2[[#This Row],[Store_ID]],Table6[Store_ID],Table6[Region],"Not Found")</f>
        <v>South Zone 2</v>
      </c>
      <c r="U2266" s="2" t="s">
        <v>68</v>
      </c>
      <c r="V2266" s="2" t="str">
        <f>_xlfn.XLOOKUP(Table2[[#This Row],[Employee_ID]],Table5[Employee_ID],Table5[Employee Name],"Not Found")</f>
        <v>Praveen Gupta</v>
      </c>
      <c r="W2266" s="2">
        <v>1</v>
      </c>
      <c r="X2266" s="2">
        <v>2074.11</v>
      </c>
      <c r="Y2266" s="2">
        <v>0</v>
      </c>
      <c r="Z2266" s="2">
        <v>0</v>
      </c>
      <c r="AA2266" s="2">
        <v>12</v>
      </c>
      <c r="AB2266" s="2">
        <v>248.89</v>
      </c>
      <c r="AC2266" s="2">
        <v>2323</v>
      </c>
      <c r="AD2266" s="2">
        <v>1378.38</v>
      </c>
      <c r="AE2266" s="2">
        <f t="shared" si="75"/>
        <v>695.7299999999999</v>
      </c>
      <c r="AF2266" s="2" t="s">
        <v>56</v>
      </c>
      <c r="AG2266" s="42">
        <f>IFERROR(Table2[[#This Row],[Profit]]/Table2[[#This Row],[Sales Amount]],0)</f>
        <v>0.29949634093844163</v>
      </c>
      <c r="AH2266" s="2" t="str">
        <f>TRIM(Table2[[#This Row],[Payment Modee]])</f>
        <v>Credit Card</v>
      </c>
      <c r="AI2266" s="2" t="s">
        <v>26</v>
      </c>
      <c r="AJ2266" s="2" t="s">
        <v>27</v>
      </c>
      <c r="AK2266" s="2" t="s">
        <v>2771</v>
      </c>
      <c r="AL2266" s="16" t="str">
        <f>IF(HOUR(Table2[[#This Row],[Order Time]])&lt;12,"Morning",IF(HOUR(Table2[[#This Row],[Order Time]])&lt;17,"Afternoon",IF(HOUR(Table2[[#This Row],[Order Time]])&lt;21,"Evening","Night")))</f>
        <v>Evening</v>
      </c>
      <c r="AM2266" s="16" t="s">
        <v>29</v>
      </c>
    </row>
    <row r="2267" spans="1:39" x14ac:dyDescent="0.25">
      <c r="A2267" s="13" t="s">
        <v>4146</v>
      </c>
      <c r="B2267" s="4">
        <v>45679</v>
      </c>
      <c r="C2267" s="2">
        <f>YEAR(Table2[[#This Row],[Invoice Date]])</f>
        <v>2025</v>
      </c>
      <c r="D2267" s="2" t="str">
        <f>TEXT(Table2[[#This Row],[Invoice Date]],"mmm")</f>
        <v>Jan</v>
      </c>
      <c r="E2267" s="2" t="str">
        <f>Table2[[#This Row],[Store_ID]]&amp;"-"&amp;Table2[[#This Row],[Year]]&amp;"-"&amp;Table2[[#This Row],[Month]]</f>
        <v>STR074-2025-Jan</v>
      </c>
      <c r="F2267" s="2" t="s">
        <v>2884</v>
      </c>
      <c r="G2267" s="2" t="str">
        <f>_xlfn.XLOOKUP(Table2[[#This Row],[Customer_ID]],Table3[Customer_ID],Table3[Customer Name],"Not Found")</f>
        <v>Nandini Chetty</v>
      </c>
      <c r="H2267" s="2" t="str">
        <f>_xlfn.XLOOKUP(Table2[[#This Row],[Customer_ID]],Table3[Customer_ID],Table3[Gender],"Female")</f>
        <v>Female</v>
      </c>
      <c r="I2267" s="2" t="str">
        <f>_xlfn.XLOOKUP(Table2[[#This Row],[Customer_ID]],Table3[Customer_ID],Table3[City],"Missing Memebership")</f>
        <v>Thiruvananthapuram</v>
      </c>
      <c r="J2267" s="2" t="str">
        <f>_xlfn.XLOOKUP(Table2[[#This Row],[Customer_ID]],Table3[Customer_ID],Table3[State],"Karnataka")</f>
        <v>Kerala</v>
      </c>
      <c r="K2267" s="2" t="str">
        <f>_xlfn.XLOOKUP(Table2[[#This Row],[Customer_ID]],Table3[Customer_ID],Table3[Membership],"Regular")</f>
        <v>Regular</v>
      </c>
      <c r="L2267" s="2" t="s">
        <v>293</v>
      </c>
      <c r="M2267" s="2" t="str">
        <f>_xlfn.XLOOKUP(Table2[[#This Row],[Product_ID]],Table4[Product_ID],Table4[Product_Name],"Not Found")</f>
        <v>Metro Shoes Muffler Olive</v>
      </c>
      <c r="N2267" s="2" t="str">
        <f>_xlfn.XLOOKUP(Table2[[#This Row],[Product_ID]],Table4[Product_ID],Table4[Category],"Not Found")</f>
        <v>Winter Wear</v>
      </c>
      <c r="O2267" s="2" t="str">
        <f>_xlfn.XLOOKUP(Table2[[#This Row],[Product_ID]],Table4[Product_ID],Table4[Subcategory],"Not Found")</f>
        <v>Muffler</v>
      </c>
      <c r="P2267" s="2" t="str">
        <f>_xlfn.XLOOKUP(Table2[[#This Row],[Product_ID]],Table4[Product_ID],Table4[Brand],"Missing Brand")</f>
        <v>Metro Shoes</v>
      </c>
      <c r="Q2267" s="2" t="s">
        <v>61</v>
      </c>
      <c r="R2267" s="2" t="str">
        <f>_xlfn.XLOOKUP(Table2[[#This Row],[Store_ID]],Table6[Store_ID],Table6[Store Name],"Not Found")</f>
        <v>TrendMart Kurnool High Street</v>
      </c>
      <c r="S2267" s="2">
        <f>_xlfn.XLOOKUP(Table2[[#This Row],[Store_ID]],Table6[Store_ID],Table6[Monthly Target],"Missing Target")</f>
        <v>1200000</v>
      </c>
      <c r="T2267" s="2" t="str">
        <f>_xlfn.XLOOKUP(Table2[[#This Row],[Store_ID]],Table6[Store_ID],Table6[Region],"Not Found")</f>
        <v>South Zone 3</v>
      </c>
      <c r="U2267" s="2" t="s">
        <v>75</v>
      </c>
      <c r="V2267" s="2" t="str">
        <f>_xlfn.XLOOKUP(Table2[[#This Row],[Employee_ID]],Table5[Employee_ID],Table5[Employee Name],"Not Found")</f>
        <v>Chandran Krishnan</v>
      </c>
      <c r="W2267" s="2">
        <v>1</v>
      </c>
      <c r="X2267" s="2">
        <v>1263.71</v>
      </c>
      <c r="Y2267" s="2">
        <v>10</v>
      </c>
      <c r="Z2267" s="2">
        <v>126.37</v>
      </c>
      <c r="AA2267" s="2">
        <v>12</v>
      </c>
      <c r="AB2267" s="2">
        <v>136.47999999999999</v>
      </c>
      <c r="AC2267" s="2">
        <v>1273.82</v>
      </c>
      <c r="AD2267" s="2">
        <v>802.64</v>
      </c>
      <c r="AE2267" s="2">
        <f t="shared" si="75"/>
        <v>334.69999999999993</v>
      </c>
      <c r="AF2267" s="2" t="s">
        <v>25</v>
      </c>
      <c r="AG2267" s="42">
        <f>IFERROR(Table2[[#This Row],[Profit]]/Table2[[#This Row],[Sales Amount]],0)</f>
        <v>0.26275297922783436</v>
      </c>
      <c r="AH2267" s="2" t="str">
        <f>TRIM(Table2[[#This Row],[Payment Modee]])</f>
        <v>UPI</v>
      </c>
      <c r="AI2267" s="2" t="s">
        <v>26</v>
      </c>
      <c r="AJ2267" s="2" t="s">
        <v>27</v>
      </c>
      <c r="AK2267" s="2" t="s">
        <v>653</v>
      </c>
      <c r="AL2267" s="16" t="str">
        <f>IF(HOUR(Table2[[#This Row],[Order Time]])&lt;12,"Morning",IF(HOUR(Table2[[#This Row],[Order Time]])&lt;17,"Afternoon",IF(HOUR(Table2[[#This Row],[Order Time]])&lt;21,"Evening","Night")))</f>
        <v>Afternoon</v>
      </c>
      <c r="AM2267" s="16" t="s">
        <v>29</v>
      </c>
    </row>
    <row r="2268" spans="1:39" x14ac:dyDescent="0.25">
      <c r="A2268" s="13" t="s">
        <v>4147</v>
      </c>
      <c r="B2268" s="4">
        <v>45736</v>
      </c>
      <c r="C2268" s="2">
        <f>YEAR(Table2[[#This Row],[Invoice Date]])</f>
        <v>2025</v>
      </c>
      <c r="D2268" s="2" t="str">
        <f>TEXT(Table2[[#This Row],[Invoice Date]],"mmm")</f>
        <v>Mar</v>
      </c>
      <c r="E2268" s="2" t="str">
        <f>Table2[[#This Row],[Store_ID]]&amp;"-"&amp;Table2[[#This Row],[Year]]&amp;"-"&amp;Table2[[#This Row],[Month]]</f>
        <v>STR104-2025-Mar</v>
      </c>
      <c r="F2268" s="2" t="s">
        <v>2188</v>
      </c>
      <c r="G2268" s="2" t="str">
        <f>_xlfn.XLOOKUP(Table2[[#This Row],[Customer_ID]],Table3[Customer_ID],Table3[Customer Name],"Not Found")</f>
        <v>Chandran Yadav</v>
      </c>
      <c r="H2268" s="2" t="str">
        <f>_xlfn.XLOOKUP(Table2[[#This Row],[Customer_ID]],Table3[Customer_ID],Table3[Gender],"Female")</f>
        <v>Male</v>
      </c>
      <c r="I2268" s="2" t="str">
        <f>_xlfn.XLOOKUP(Table2[[#This Row],[Customer_ID]],Table3[Customer_ID],Table3[City],"Missing Memebership")</f>
        <v>Chennai</v>
      </c>
      <c r="J2268" s="2" t="str">
        <f>_xlfn.XLOOKUP(Table2[[#This Row],[Customer_ID]],Table3[Customer_ID],Table3[State],"Karnataka")</f>
        <v>Tamil Nadu</v>
      </c>
      <c r="K2268" s="2" t="str">
        <f>_xlfn.XLOOKUP(Table2[[#This Row],[Customer_ID]],Table3[Customer_ID],Table3[Membership],"Regular")</f>
        <v>Platinum</v>
      </c>
      <c r="L2268" s="2" t="s">
        <v>1640</v>
      </c>
      <c r="M2268" s="2" t="str">
        <f>_xlfn.XLOOKUP(Table2[[#This Row],[Product_ID]],Table4[Product_ID],Table4[Product_Name],"Not Found")</f>
        <v>Pantaloons Track Suit Brown</v>
      </c>
      <c r="N2268" s="2" t="str">
        <f>_xlfn.XLOOKUP(Table2[[#This Row],[Product_ID]],Table4[Product_ID],Table4[Category],"Not Found")</f>
        <v>Sportswear</v>
      </c>
      <c r="O2268" s="2" t="str">
        <f>_xlfn.XLOOKUP(Table2[[#This Row],[Product_ID]],Table4[Product_ID],Table4[Subcategory],"Not Found")</f>
        <v>Track Suit</v>
      </c>
      <c r="P2268" s="2" t="str">
        <f>_xlfn.XLOOKUP(Table2[[#This Row],[Product_ID]],Table4[Product_ID],Table4[Brand],"Missing Brand")</f>
        <v>Pantaloons</v>
      </c>
      <c r="Q2268" s="2" t="s">
        <v>399</v>
      </c>
      <c r="R2268" s="2" t="str">
        <f>_xlfn.XLOOKUP(Table2[[#This Row],[Store_ID]],Table6[Store_ID],Table6[Store Name],"Not Found")</f>
        <v>TrendMart Kochi High Street</v>
      </c>
      <c r="S2268" s="2">
        <f>_xlfn.XLOOKUP(Table2[[#This Row],[Store_ID]],Table6[Store_ID],Table6[Monthly Target],"Missing Target")</f>
        <v>1200000</v>
      </c>
      <c r="T2268" s="2" t="str">
        <f>_xlfn.XLOOKUP(Table2[[#This Row],[Store_ID]],Table6[Store_ID],Table6[Region],"Not Found")</f>
        <v>South Zone 1</v>
      </c>
      <c r="U2268" s="2" t="s">
        <v>147</v>
      </c>
      <c r="V2268" s="2" t="str">
        <f>_xlfn.XLOOKUP(Table2[[#This Row],[Employee_ID]],Table5[Employee_ID],Table5[Employee Name],"Not Found")</f>
        <v>Logesh Gopalakrishnan</v>
      </c>
      <c r="W2268" s="2">
        <v>1</v>
      </c>
      <c r="X2268" s="2">
        <v>1372.41</v>
      </c>
      <c r="Y2268" s="2">
        <v>0</v>
      </c>
      <c r="Z2268" s="2">
        <v>0</v>
      </c>
      <c r="AA2268" s="2">
        <v>12</v>
      </c>
      <c r="AB2268" s="2">
        <v>164.69</v>
      </c>
      <c r="AC2268" s="2">
        <v>1537.1</v>
      </c>
      <c r="AD2268" s="2">
        <v>893.89</v>
      </c>
      <c r="AE2268" s="2">
        <f t="shared" si="75"/>
        <v>478.51999999999992</v>
      </c>
      <c r="AF2268" s="2" t="s">
        <v>35</v>
      </c>
      <c r="AG2268" s="42">
        <f>IFERROR(Table2[[#This Row],[Profit]]/Table2[[#This Row],[Sales Amount]],0)</f>
        <v>0.31131351245852579</v>
      </c>
      <c r="AH2268" s="2" t="str">
        <f>TRIM(Table2[[#This Row],[Payment Modee]])</f>
        <v>Debit Card</v>
      </c>
      <c r="AI2268" s="2" t="s">
        <v>26</v>
      </c>
      <c r="AJ2268" s="2" t="s">
        <v>27</v>
      </c>
      <c r="AK2268" s="2" t="s">
        <v>1128</v>
      </c>
      <c r="AL2268" s="16" t="str">
        <f>IF(HOUR(Table2[[#This Row],[Order Time]])&lt;12,"Morning",IF(HOUR(Table2[[#This Row],[Order Time]])&lt;17,"Afternoon",IF(HOUR(Table2[[#This Row],[Order Time]])&lt;21,"Evening","Night")))</f>
        <v>Morning</v>
      </c>
      <c r="AM2268" s="16" t="s">
        <v>29</v>
      </c>
    </row>
    <row r="2269" spans="1:39" x14ac:dyDescent="0.25">
      <c r="A2269" s="13" t="s">
        <v>4148</v>
      </c>
      <c r="B2269" s="4">
        <v>45553</v>
      </c>
      <c r="C2269" s="2">
        <f>YEAR(Table2[[#This Row],[Invoice Date]])</f>
        <v>2024</v>
      </c>
      <c r="D2269" s="2" t="str">
        <f>TEXT(Table2[[#This Row],[Invoice Date]],"mmm")</f>
        <v>Sep</v>
      </c>
      <c r="E2269" s="2" t="str">
        <f>Table2[[#This Row],[Store_ID]]&amp;"-"&amp;Table2[[#This Row],[Year]]&amp;"-"&amp;Table2[[#This Row],[Month]]</f>
        <v>STR070-2024-Sep</v>
      </c>
      <c r="F2269" s="2" t="s">
        <v>1537</v>
      </c>
      <c r="G2269" s="2" t="str">
        <f>_xlfn.XLOOKUP(Table2[[#This Row],[Customer_ID]],Table3[Customer_ID],Table3[Customer Name],"Not Found")</f>
        <v>Girish Chettiar</v>
      </c>
      <c r="H2269" s="2" t="str">
        <f>_xlfn.XLOOKUP(Table2[[#This Row],[Customer_ID]],Table3[Customer_ID],Table3[Gender],"Female")</f>
        <v>Male</v>
      </c>
      <c r="I2269" s="2" t="str">
        <f>_xlfn.XLOOKUP(Table2[[#This Row],[Customer_ID]],Table3[Customer_ID],Table3[City],"Missing Memebership")</f>
        <v>Khammam</v>
      </c>
      <c r="J2269" s="2" t="str">
        <f>_xlfn.XLOOKUP(Table2[[#This Row],[Customer_ID]],Table3[Customer_ID],Table3[State],"Karnataka")</f>
        <v>Telangana</v>
      </c>
      <c r="K2269" s="2" t="str">
        <f>_xlfn.XLOOKUP(Table2[[#This Row],[Customer_ID]],Table3[Customer_ID],Table3[Membership],"Regular")</f>
        <v>Regular</v>
      </c>
      <c r="L2269" s="2" t="s">
        <v>218</v>
      </c>
      <c r="M2269" s="2" t="str">
        <f>_xlfn.XLOOKUP(Table2[[#This Row],[Product_ID]],Table4[Product_ID],Table4[Product_Name],"Not Found")</f>
        <v>GRT Jewellers Muffler Charcoal</v>
      </c>
      <c r="N2269" s="2" t="str">
        <f>_xlfn.XLOOKUP(Table2[[#This Row],[Product_ID]],Table4[Product_ID],Table4[Category],"Not Found")</f>
        <v>Winter Wear</v>
      </c>
      <c r="O2269" s="2" t="str">
        <f>_xlfn.XLOOKUP(Table2[[#This Row],[Product_ID]],Table4[Product_ID],Table4[Subcategory],"Not Found")</f>
        <v>Muffler</v>
      </c>
      <c r="P2269" s="2" t="str">
        <f>_xlfn.XLOOKUP(Table2[[#This Row],[Product_ID]],Table4[Product_ID],Table4[Brand],"Missing Brand")</f>
        <v>GRT Jewellers</v>
      </c>
      <c r="Q2269" s="2" t="s">
        <v>1319</v>
      </c>
      <c r="R2269" s="2" t="str">
        <f>_xlfn.XLOOKUP(Table2[[#This Row],[Store_ID]],Table6[Store_ID],Table6[Store Name],"Not Found")</f>
        <v>TrendMart Alappuzha Mall Kiosk</v>
      </c>
      <c r="S2269" s="2">
        <f>_xlfn.XLOOKUP(Table2[[#This Row],[Store_ID]],Table6[Store_ID],Table6[Monthly Target],"Missing Target")</f>
        <v>1000000</v>
      </c>
      <c r="T2269" s="2" t="str">
        <f>_xlfn.XLOOKUP(Table2[[#This Row],[Store_ID]],Table6[Store_ID],Table6[Region],"Not Found")</f>
        <v>South Zone 1</v>
      </c>
      <c r="U2269" s="2" t="s">
        <v>62</v>
      </c>
      <c r="V2269" s="2" t="str">
        <f>_xlfn.XLOOKUP(Table2[[#This Row],[Employee_ID]],Table5[Employee_ID],Table5[Employee Name],"Not Found")</f>
        <v>Rahul Krishnan</v>
      </c>
      <c r="W2269" s="2">
        <v>1</v>
      </c>
      <c r="X2269" s="2">
        <v>2505.69</v>
      </c>
      <c r="Y2269" s="2">
        <v>5</v>
      </c>
      <c r="Z2269" s="2">
        <v>125.28</v>
      </c>
      <c r="AA2269" s="2">
        <v>12</v>
      </c>
      <c r="AB2269" s="2">
        <v>285.64999999999998</v>
      </c>
      <c r="AC2269" s="2">
        <v>2666.06</v>
      </c>
      <c r="AD2269" s="2">
        <v>1767.32</v>
      </c>
      <c r="AE2269" s="2">
        <f t="shared" si="75"/>
        <v>613.09</v>
      </c>
      <c r="AF2269" s="2" t="s">
        <v>25</v>
      </c>
      <c r="AG2269" s="42">
        <f>IFERROR(Table2[[#This Row],[Profit]]/Table2[[#This Row],[Sales Amount]],0)</f>
        <v>0.22996106614254744</v>
      </c>
      <c r="AH2269" s="2" t="str">
        <f>TRIM(Table2[[#This Row],[Payment Modee]])</f>
        <v>UPI</v>
      </c>
      <c r="AI2269" s="2" t="s">
        <v>26</v>
      </c>
      <c r="AJ2269" s="2" t="s">
        <v>27</v>
      </c>
      <c r="AK2269" s="2" t="s">
        <v>2409</v>
      </c>
      <c r="AL2269" s="16" t="str">
        <f>IF(HOUR(Table2[[#This Row],[Order Time]])&lt;12,"Morning",IF(HOUR(Table2[[#This Row],[Order Time]])&lt;17,"Afternoon",IF(HOUR(Table2[[#This Row],[Order Time]])&lt;21,"Evening","Night")))</f>
        <v>Afternoon</v>
      </c>
      <c r="AM2269" s="16" t="s">
        <v>29</v>
      </c>
    </row>
    <row r="2270" spans="1:39" x14ac:dyDescent="0.25">
      <c r="A2270" s="13" t="s">
        <v>4149</v>
      </c>
      <c r="B2270" s="4">
        <v>45455</v>
      </c>
      <c r="C2270" s="2">
        <f>YEAR(Table2[[#This Row],[Invoice Date]])</f>
        <v>2024</v>
      </c>
      <c r="D2270" s="2" t="str">
        <f>TEXT(Table2[[#This Row],[Invoice Date]],"mmm")</f>
        <v>Jun</v>
      </c>
      <c r="E2270" s="2" t="str">
        <f>Table2[[#This Row],[Store_ID]]&amp;"-"&amp;Table2[[#This Row],[Year]]&amp;"-"&amp;Table2[[#This Row],[Month]]</f>
        <v>STR014-2024-Jun</v>
      </c>
      <c r="F2270" s="2" t="s">
        <v>324</v>
      </c>
      <c r="G2270" s="2" t="str">
        <f>_xlfn.XLOOKUP(Table2[[#This Row],[Customer_ID]],Table3[Customer_ID],Table3[Customer Name],"Not Found")</f>
        <v>Sandeep Sundaram</v>
      </c>
      <c r="H2270" s="2" t="str">
        <f>_xlfn.XLOOKUP(Table2[[#This Row],[Customer_ID]],Table3[Customer_ID],Table3[Gender],"Female")</f>
        <v>Male</v>
      </c>
      <c r="I2270" s="2" t="str">
        <f>_xlfn.XLOOKUP(Table2[[#This Row],[Customer_ID]],Table3[Customer_ID],Table3[City],"Missing Memebership")</f>
        <v>Belagavi</v>
      </c>
      <c r="J2270" s="2" t="str">
        <f>_xlfn.XLOOKUP(Table2[[#This Row],[Customer_ID]],Table3[Customer_ID],Table3[State],"Karnataka")</f>
        <v>Karnataka</v>
      </c>
      <c r="K2270" s="2" t="str">
        <f>_xlfn.XLOOKUP(Table2[[#This Row],[Customer_ID]],Table3[Customer_ID],Table3[Membership],"Regular")</f>
        <v>Regular</v>
      </c>
      <c r="L2270" s="2" t="s">
        <v>690</v>
      </c>
      <c r="M2270" s="2" t="str">
        <f>_xlfn.XLOOKUP(Table2[[#This Row],[Product_ID]],Table4[Product_ID],Table4[Product_Name],"Not Found")</f>
        <v>Being Human Girls Frock Teal</v>
      </c>
      <c r="N2270" s="2" t="str">
        <f>_xlfn.XLOOKUP(Table2[[#This Row],[Product_ID]],Table4[Product_ID],Table4[Category],"Not Found")</f>
        <v>Kids Wear</v>
      </c>
      <c r="O2270" s="2" t="str">
        <f>_xlfn.XLOOKUP(Table2[[#This Row],[Product_ID]],Table4[Product_ID],Table4[Subcategory],"Not Found")</f>
        <v>Girls Frock</v>
      </c>
      <c r="P2270" s="2" t="str">
        <f>_xlfn.XLOOKUP(Table2[[#This Row],[Product_ID]],Table4[Product_ID],Table4[Brand],"Missing Brand")</f>
        <v>Being Human</v>
      </c>
      <c r="Q2270" s="2" t="s">
        <v>129</v>
      </c>
      <c r="R2270" s="2" t="str">
        <f>_xlfn.XLOOKUP(Table2[[#This Row],[Store_ID]],Table6[Store_ID],Table6[Store Name],"Not Found")</f>
        <v>TrendMart Tirupati Outlet</v>
      </c>
      <c r="S2270" s="2">
        <f>_xlfn.XLOOKUP(Table2[[#This Row],[Store_ID]],Table6[Store_ID],Table6[Monthly Target],"Missing Target")</f>
        <v>1000000</v>
      </c>
      <c r="T2270" s="2" t="str">
        <f>_xlfn.XLOOKUP(Table2[[#This Row],[Store_ID]],Table6[Store_ID],Table6[Region],"Not Found")</f>
        <v>South Zone 3</v>
      </c>
      <c r="U2270" s="2" t="s">
        <v>294</v>
      </c>
      <c r="V2270" s="2" t="str">
        <f>_xlfn.XLOOKUP(Table2[[#This Row],[Employee_ID]],Table5[Employee_ID],Table5[Employee Name],"Not Found")</f>
        <v>Chitra Chettiar</v>
      </c>
      <c r="W2270" s="2">
        <v>1</v>
      </c>
      <c r="X2270" s="2">
        <v>628.51</v>
      </c>
      <c r="Y2270" s="2">
        <v>25</v>
      </c>
      <c r="Z2270" s="2">
        <v>157.13</v>
      </c>
      <c r="AA2270" s="2">
        <v>5</v>
      </c>
      <c r="AB2270" s="2">
        <v>23.57</v>
      </c>
      <c r="AC2270" s="2">
        <v>494.95</v>
      </c>
      <c r="AD2270" s="2">
        <v>424.76</v>
      </c>
      <c r="AE2270" s="2">
        <f t="shared" si="75"/>
        <v>46.62</v>
      </c>
      <c r="AF2270" s="2" t="s">
        <v>25</v>
      </c>
      <c r="AG2270" s="42">
        <f>IFERROR(Table2[[#This Row],[Profit]]/Table2[[#This Row],[Sales Amount]],0)</f>
        <v>9.4191332457824017E-2</v>
      </c>
      <c r="AH2270" s="2" t="str">
        <f>TRIM(Table2[[#This Row],[Payment Modee]])</f>
        <v>UPI</v>
      </c>
      <c r="AI2270" s="2" t="s">
        <v>26</v>
      </c>
      <c r="AJ2270" s="2" t="s">
        <v>27</v>
      </c>
      <c r="AK2270" s="2" t="s">
        <v>1499</v>
      </c>
      <c r="AL2270" s="16" t="str">
        <f>IF(HOUR(Table2[[#This Row],[Order Time]])&lt;12,"Morning",IF(HOUR(Table2[[#This Row],[Order Time]])&lt;17,"Afternoon",IF(HOUR(Table2[[#This Row],[Order Time]])&lt;21,"Evening","Night")))</f>
        <v>Afternoon</v>
      </c>
      <c r="AM2270" s="16" t="s">
        <v>29</v>
      </c>
    </row>
    <row r="2271" spans="1:39" x14ac:dyDescent="0.25">
      <c r="A2271" s="13" t="s">
        <v>4150</v>
      </c>
      <c r="B2271" s="4">
        <v>45550</v>
      </c>
      <c r="C2271" s="2">
        <f>YEAR(Table2[[#This Row],[Invoice Date]])</f>
        <v>2024</v>
      </c>
      <c r="D2271" s="2" t="str">
        <f>TEXT(Table2[[#This Row],[Invoice Date]],"mmm")</f>
        <v>Sep</v>
      </c>
      <c r="E2271" s="2" t="str">
        <f>Table2[[#This Row],[Store_ID]]&amp;"-"&amp;Table2[[#This Row],[Year]]&amp;"-"&amp;Table2[[#This Row],[Month]]</f>
        <v>STR076-2024-Sep</v>
      </c>
      <c r="F2271" s="2" t="s">
        <v>132</v>
      </c>
      <c r="G2271" s="2" t="str">
        <f>_xlfn.XLOOKUP(Table2[[#This Row],[Customer_ID]],Table3[Customer_ID],Table3[Customer Name],"Not Found")</f>
        <v>Siddharth Singh</v>
      </c>
      <c r="H2271" s="2" t="str">
        <f>_xlfn.XLOOKUP(Table2[[#This Row],[Customer_ID]],Table3[Customer_ID],Table3[Gender],"Female")</f>
        <v>Male</v>
      </c>
      <c r="I2271" s="2" t="str">
        <f>_xlfn.XLOOKUP(Table2[[#This Row],[Customer_ID]],Table3[Customer_ID],Table3[City],"Missing Memebership")</f>
        <v>Kozhikode</v>
      </c>
      <c r="J2271" s="2" t="str">
        <f>_xlfn.XLOOKUP(Table2[[#This Row],[Customer_ID]],Table3[Customer_ID],Table3[State],"Karnataka")</f>
        <v>Kerala</v>
      </c>
      <c r="K2271" s="2" t="str">
        <f>_xlfn.XLOOKUP(Table2[[#This Row],[Customer_ID]],Table3[Customer_ID],Table3[Membership],"Regular")</f>
        <v>Regular</v>
      </c>
      <c r="L2271" s="2" t="s">
        <v>2290</v>
      </c>
      <c r="M2271" s="2" t="str">
        <f>_xlfn.XLOOKUP(Table2[[#This Row],[Product_ID]],Table4[Product_ID],Table4[Product_Name],"Not Found")</f>
        <v>Allen Solly Backpack Grey</v>
      </c>
      <c r="N2271" s="2" t="str">
        <f>_xlfn.XLOOKUP(Table2[[#This Row],[Product_ID]],Table4[Product_ID],Table4[Category],"Not Found")</f>
        <v>Handbags</v>
      </c>
      <c r="O2271" s="2" t="str">
        <f>_xlfn.XLOOKUP(Table2[[#This Row],[Product_ID]],Table4[Product_ID],Table4[Subcategory],"Not Found")</f>
        <v>Backpack</v>
      </c>
      <c r="P2271" s="2" t="str">
        <f>_xlfn.XLOOKUP(Table2[[#This Row],[Product_ID]],Table4[Product_ID],Table4[Brand],"Missing Brand")</f>
        <v>Allen Solly</v>
      </c>
      <c r="Q2271" s="2" t="s">
        <v>1063</v>
      </c>
      <c r="R2271" s="2" t="str">
        <f>_xlfn.XLOOKUP(Table2[[#This Row],[Store_ID]],Table6[Store_ID],Table6[Store Name],"Not Found")</f>
        <v>TrendMart Chennai Standard</v>
      </c>
      <c r="S2271" s="2">
        <f>_xlfn.XLOOKUP(Table2[[#This Row],[Store_ID]],Table6[Store_ID],Table6[Monthly Target],"Missing Target")</f>
        <v>1500000</v>
      </c>
      <c r="T2271" s="2" t="str">
        <f>_xlfn.XLOOKUP(Table2[[#This Row],[Store_ID]],Table6[Store_ID],Table6[Region],"Not Found")</f>
        <v>South Zone 1</v>
      </c>
      <c r="U2271" s="2" t="s">
        <v>124</v>
      </c>
      <c r="V2271" s="2" t="str">
        <f>_xlfn.XLOOKUP(Table2[[#This Row],[Employee_ID]],Table5[Employee_ID],Table5[Employee Name],"Not Found")</f>
        <v>Girish Sundaram</v>
      </c>
      <c r="W2271" s="2">
        <v>3</v>
      </c>
      <c r="X2271" s="2">
        <v>2037.64</v>
      </c>
      <c r="Y2271" s="2">
        <v>0</v>
      </c>
      <c r="Z2271" s="2">
        <v>0</v>
      </c>
      <c r="AA2271" s="2">
        <v>12</v>
      </c>
      <c r="AB2271" s="2">
        <v>733.55</v>
      </c>
      <c r="AC2271" s="2">
        <v>6846.47</v>
      </c>
      <c r="AD2271" s="2">
        <v>4096.95</v>
      </c>
      <c r="AE2271" s="2">
        <f t="shared" si="75"/>
        <v>2015.9700000000005</v>
      </c>
      <c r="AF2271" s="2" t="s">
        <v>69</v>
      </c>
      <c r="AG2271" s="42">
        <f>IFERROR(Table2[[#This Row],[Profit]]/Table2[[#This Row],[Sales Amount]],0)</f>
        <v>0.2944539302735571</v>
      </c>
      <c r="AH2271" s="2" t="str">
        <f>TRIM(Table2[[#This Row],[Payment Modee]])</f>
        <v>Cash</v>
      </c>
      <c r="AI2271" s="2" t="s">
        <v>26</v>
      </c>
      <c r="AJ2271" s="2" t="s">
        <v>27</v>
      </c>
      <c r="AK2271" s="2" t="s">
        <v>3951</v>
      </c>
      <c r="AL2271" s="16" t="str">
        <f>IF(HOUR(Table2[[#This Row],[Order Time]])&lt;12,"Morning",IF(HOUR(Table2[[#This Row],[Order Time]])&lt;17,"Afternoon",IF(HOUR(Table2[[#This Row],[Order Time]])&lt;21,"Evening","Night")))</f>
        <v>Afternoon</v>
      </c>
      <c r="AM2271" s="16" t="s">
        <v>38</v>
      </c>
    </row>
    <row r="2272" spans="1:39" x14ac:dyDescent="0.25">
      <c r="A2272" s="13" t="s">
        <v>4151</v>
      </c>
      <c r="B2272" s="4">
        <v>45610</v>
      </c>
      <c r="C2272" s="2">
        <f>YEAR(Table2[[#This Row],[Invoice Date]])</f>
        <v>2024</v>
      </c>
      <c r="D2272" s="2" t="str">
        <f>TEXT(Table2[[#This Row],[Invoice Date]],"mmm")</f>
        <v>Nov</v>
      </c>
      <c r="E2272" s="2" t="str">
        <f>Table2[[#This Row],[Store_ID]]&amp;"-"&amp;Table2[[#This Row],[Year]]&amp;"-"&amp;Table2[[#This Row],[Month]]</f>
        <v>STR078-2024-Nov</v>
      </c>
      <c r="F2272" s="2" t="s">
        <v>3389</v>
      </c>
      <c r="G2272" s="2" t="str">
        <f>_xlfn.XLOOKUP(Table2[[#This Row],[Customer_ID]],Table3[Customer_ID],Table3[Customer Name],"Not Found")</f>
        <v>Janani Nair</v>
      </c>
      <c r="H2272" s="2" t="str">
        <f>_xlfn.XLOOKUP(Table2[[#This Row],[Customer_ID]],Table3[Customer_ID],Table3[Gender],"Female")</f>
        <v>Female</v>
      </c>
      <c r="I2272" s="2" t="str">
        <f>_xlfn.XLOOKUP(Table2[[#This Row],[Customer_ID]],Table3[Customer_ID],Table3[City],"Missing Memebership")</f>
        <v>Tumakuru</v>
      </c>
      <c r="J2272" s="2" t="str">
        <f>_xlfn.XLOOKUP(Table2[[#This Row],[Customer_ID]],Table3[Customer_ID],Table3[State],"Karnataka")</f>
        <v>Karnataka</v>
      </c>
      <c r="K2272" s="2" t="str">
        <f>_xlfn.XLOOKUP(Table2[[#This Row],[Customer_ID]],Table3[Customer_ID],Table3[Membership],"Regular")</f>
        <v>Silver</v>
      </c>
      <c r="L2272" s="2" t="s">
        <v>703</v>
      </c>
      <c r="M2272" s="2" t="str">
        <f>_xlfn.XLOOKUP(Table2[[#This Row],[Product_ID]],Table4[Product_ID],Table4[Product_Name],"Not Found")</f>
        <v>Woodland Polo Purple</v>
      </c>
      <c r="N2272" s="2" t="str">
        <f>_xlfn.XLOOKUP(Table2[[#This Row],[Product_ID]],Table4[Product_ID],Table4[Category],"Not Found")</f>
        <v>Men T-Shirts</v>
      </c>
      <c r="O2272" s="2" t="str">
        <f>_xlfn.XLOOKUP(Table2[[#This Row],[Product_ID]],Table4[Product_ID],Table4[Subcategory],"Not Found")</f>
        <v>Polo</v>
      </c>
      <c r="P2272" s="2" t="str">
        <f>_xlfn.XLOOKUP(Table2[[#This Row],[Product_ID]],Table4[Product_ID],Table4[Brand],"Missing Brand")</f>
        <v>Woodland</v>
      </c>
      <c r="Q2272" s="2" t="s">
        <v>48</v>
      </c>
      <c r="R2272" s="2" t="str">
        <f>_xlfn.XLOOKUP(Table2[[#This Row],[Store_ID]],Table6[Store_ID],Table6[Store Name],"Not Found")</f>
        <v>TrendMart Vellore Standard</v>
      </c>
      <c r="S2272" s="2">
        <f>_xlfn.XLOOKUP(Table2[[#This Row],[Store_ID]],Table6[Store_ID],Table6[Monthly Target],"Missing Target")</f>
        <v>1200000</v>
      </c>
      <c r="T2272" s="2" t="str">
        <f>_xlfn.XLOOKUP(Table2[[#This Row],[Store_ID]],Table6[Store_ID],Table6[Region],"Not Found")</f>
        <v>South Zone 1</v>
      </c>
      <c r="U2272" s="2" t="s">
        <v>170</v>
      </c>
      <c r="V2272" s="2" t="str">
        <f>_xlfn.XLOOKUP(Table2[[#This Row],[Employee_ID]],Table5[Employee_ID],Table5[Employee Name],"Not Found")</f>
        <v>Ishwarya Shetty</v>
      </c>
      <c r="W2272" s="2">
        <v>5</v>
      </c>
      <c r="X2272" s="2">
        <v>637.41</v>
      </c>
      <c r="Y2272" s="2">
        <v>15</v>
      </c>
      <c r="Z2272" s="2">
        <v>478.06</v>
      </c>
      <c r="AA2272" s="2">
        <v>5</v>
      </c>
      <c r="AB2272" s="2">
        <v>135.44999999999999</v>
      </c>
      <c r="AC2272" s="2">
        <v>2844.44</v>
      </c>
      <c r="AD2272" s="2">
        <v>1823.05</v>
      </c>
      <c r="AE2272" s="2">
        <f t="shared" si="75"/>
        <v>885.94</v>
      </c>
      <c r="AF2272" s="2" t="s">
        <v>69</v>
      </c>
      <c r="AG2272" s="42">
        <f>IFERROR(Table2[[#This Row],[Profit]]/Table2[[#This Row],[Sales Amount]],0)</f>
        <v>0.31146376791213737</v>
      </c>
      <c r="AH2272" s="2" t="str">
        <f>TRIM(Table2[[#This Row],[Payment Modee]])</f>
        <v>Cash</v>
      </c>
      <c r="AI2272" s="2" t="s">
        <v>36</v>
      </c>
      <c r="AJ2272" s="2" t="s">
        <v>27</v>
      </c>
      <c r="AK2272" s="2" t="s">
        <v>3790</v>
      </c>
      <c r="AL2272" s="16" t="str">
        <f>IF(HOUR(Table2[[#This Row],[Order Time]])&lt;12,"Morning",IF(HOUR(Table2[[#This Row],[Order Time]])&lt;17,"Afternoon",IF(HOUR(Table2[[#This Row],[Order Time]])&lt;21,"Evening","Night")))</f>
        <v>Afternoon</v>
      </c>
      <c r="AM2272" s="16" t="s">
        <v>29</v>
      </c>
    </row>
    <row r="2273" spans="1:39" x14ac:dyDescent="0.25">
      <c r="A2273" s="13" t="s">
        <v>4152</v>
      </c>
      <c r="B2273" s="4">
        <v>45734</v>
      </c>
      <c r="C2273" s="2">
        <f>YEAR(Table2[[#This Row],[Invoice Date]])</f>
        <v>2025</v>
      </c>
      <c r="D2273" s="2" t="str">
        <f>TEXT(Table2[[#This Row],[Invoice Date]],"mmm")</f>
        <v>Mar</v>
      </c>
      <c r="E2273" s="2" t="str">
        <f>Table2[[#This Row],[Store_ID]]&amp;"-"&amp;Table2[[#This Row],[Year]]&amp;"-"&amp;Table2[[#This Row],[Month]]</f>
        <v>STR031-2025-Mar</v>
      </c>
      <c r="F2273" s="2" t="s">
        <v>2807</v>
      </c>
      <c r="G2273" s="2" t="str">
        <f>_xlfn.XLOOKUP(Table2[[#This Row],[Customer_ID]],Table3[Customer_ID],Table3[Customer Name],"Not Found")</f>
        <v>Pooja Ramachandran</v>
      </c>
      <c r="H2273" s="2" t="str">
        <f>_xlfn.XLOOKUP(Table2[[#This Row],[Customer_ID]],Table3[Customer_ID],Table3[Gender],"Female")</f>
        <v>Female</v>
      </c>
      <c r="I2273" s="2" t="str">
        <f>_xlfn.XLOOKUP(Table2[[#This Row],[Customer_ID]],Table3[Customer_ID],Table3[City],"Missing Memebership")</f>
        <v>Visakhapatnam</v>
      </c>
      <c r="J2273" s="2" t="str">
        <f>_xlfn.XLOOKUP(Table2[[#This Row],[Customer_ID]],Table3[Customer_ID],Table3[State],"Karnataka")</f>
        <v>Andhra Pradesh</v>
      </c>
      <c r="K2273" s="2" t="str">
        <f>_xlfn.XLOOKUP(Table2[[#This Row],[Customer_ID]],Table3[Customer_ID],Table3[Membership],"Regular")</f>
        <v>Platinum</v>
      </c>
      <c r="L2273" s="2" t="s">
        <v>1578</v>
      </c>
      <c r="M2273" s="2" t="str">
        <f>_xlfn.XLOOKUP(Table2[[#This Row],[Product_ID]],Table4[Product_ID],Table4[Product_Name],"Not Found")</f>
        <v>Kalyan Silks Sunglasses Black</v>
      </c>
      <c r="N2273" s="2" t="str">
        <f>_xlfn.XLOOKUP(Table2[[#This Row],[Product_ID]],Table4[Product_ID],Table4[Category],"Not Found")</f>
        <v>Accessories</v>
      </c>
      <c r="O2273" s="2" t="str">
        <f>_xlfn.XLOOKUP(Table2[[#This Row],[Product_ID]],Table4[Product_ID],Table4[Subcategory],"Not Found")</f>
        <v>Sunglasses</v>
      </c>
      <c r="P2273" s="2" t="str">
        <f>_xlfn.XLOOKUP(Table2[[#This Row],[Product_ID]],Table4[Product_ID],Table4[Brand],"Missing Brand")</f>
        <v>Missing Brand Name</v>
      </c>
      <c r="Q2273" s="2" t="s">
        <v>1351</v>
      </c>
      <c r="R2273" s="2" t="str">
        <f>_xlfn.XLOOKUP(Table2[[#This Row],[Store_ID]],Table6[Store_ID],Table6[Store Name],"Not Found")</f>
        <v>TrendMart Kozhikode Mall Kiosk</v>
      </c>
      <c r="S2273" s="2">
        <f>_xlfn.XLOOKUP(Table2[[#This Row],[Store_ID]],Table6[Store_ID],Table6[Monthly Target],"Missing Target")</f>
        <v>2000000</v>
      </c>
      <c r="T2273" s="2" t="str">
        <f>_xlfn.XLOOKUP(Table2[[#This Row],[Store_ID]],Table6[Store_ID],Table6[Region],"Not Found")</f>
        <v>South Zone 1</v>
      </c>
      <c r="U2273" s="2" t="s">
        <v>417</v>
      </c>
      <c r="V2273" s="2" t="str">
        <f>_xlfn.XLOOKUP(Table2[[#This Row],[Employee_ID]],Table5[Employee_ID],Table5[Employee Name],"Not Found")</f>
        <v>Arjun Krishnan</v>
      </c>
      <c r="W2273" s="2">
        <v>2</v>
      </c>
      <c r="X2273" s="2">
        <v>869.91</v>
      </c>
      <c r="Y2273" s="2">
        <v>0</v>
      </c>
      <c r="Z2273" s="2">
        <v>0</v>
      </c>
      <c r="AA2273" s="2">
        <v>5</v>
      </c>
      <c r="AB2273" s="2">
        <v>86.99</v>
      </c>
      <c r="AC2273" s="2">
        <v>1826.81</v>
      </c>
      <c r="AD2273" s="2">
        <v>962.6</v>
      </c>
      <c r="AE2273" s="2">
        <f t="shared" si="75"/>
        <v>777.21999999999991</v>
      </c>
      <c r="AF2273" s="2" t="s">
        <v>69</v>
      </c>
      <c r="AG2273" s="42">
        <f>IFERROR(Table2[[#This Row],[Profit]]/Table2[[#This Row],[Sales Amount]],0)</f>
        <v>0.42545201745118538</v>
      </c>
      <c r="AH2273" s="2" t="str">
        <f>TRIM(Table2[[#This Row],[Payment Modee]])</f>
        <v>Cash</v>
      </c>
      <c r="AI2273" s="2" t="s">
        <v>36</v>
      </c>
      <c r="AJ2273" s="2" t="s">
        <v>27</v>
      </c>
      <c r="AK2273" s="2" t="s">
        <v>1076</v>
      </c>
      <c r="AL2273" s="16" t="str">
        <f>IF(HOUR(Table2[[#This Row],[Order Time]])&lt;12,"Morning",IF(HOUR(Table2[[#This Row],[Order Time]])&lt;17,"Afternoon",IF(HOUR(Table2[[#This Row],[Order Time]])&lt;21,"Evening","Night")))</f>
        <v>Evening</v>
      </c>
      <c r="AM2273" s="16" t="s">
        <v>29</v>
      </c>
    </row>
    <row r="2274" spans="1:39" x14ac:dyDescent="0.25">
      <c r="A2274" s="13" t="s">
        <v>4153</v>
      </c>
      <c r="B2274" s="4">
        <v>45691</v>
      </c>
      <c r="C2274" s="2">
        <f>YEAR(Table2[[#This Row],[Invoice Date]])</f>
        <v>2025</v>
      </c>
      <c r="D2274" s="2" t="str">
        <f>TEXT(Table2[[#This Row],[Invoice Date]],"mmm")</f>
        <v>Feb</v>
      </c>
      <c r="E2274" s="2" t="str">
        <f>Table2[[#This Row],[Store_ID]]&amp;"-"&amp;Table2[[#This Row],[Year]]&amp;"-"&amp;Table2[[#This Row],[Month]]</f>
        <v>STR023-2025-Feb</v>
      </c>
      <c r="F2274" s="2" t="s">
        <v>2534</v>
      </c>
      <c r="G2274" s="2" t="str">
        <f>_xlfn.XLOOKUP(Table2[[#This Row],[Customer_ID]],Table3[Customer_ID],Table3[Customer Name],"Not Found")</f>
        <v>Chidambaram Naidu</v>
      </c>
      <c r="H2274" s="2" t="str">
        <f>_xlfn.XLOOKUP(Table2[[#This Row],[Customer_ID]],Table3[Customer_ID],Table3[Gender],"Female")</f>
        <v>Male</v>
      </c>
      <c r="I2274" s="2" t="str">
        <f>_xlfn.XLOOKUP(Table2[[#This Row],[Customer_ID]],Table3[Customer_ID],Table3[City],"Missing Memebership")</f>
        <v>Thrissur</v>
      </c>
      <c r="J2274" s="2" t="str">
        <f>_xlfn.XLOOKUP(Table2[[#This Row],[Customer_ID]],Table3[Customer_ID],Table3[State],"Karnataka")</f>
        <v>Kerala</v>
      </c>
      <c r="K2274" s="2" t="str">
        <f>_xlfn.XLOOKUP(Table2[[#This Row],[Customer_ID]],Table3[Customer_ID],Table3[Membership],"Regular")</f>
        <v>Platinum</v>
      </c>
      <c r="L2274" s="2" t="s">
        <v>822</v>
      </c>
      <c r="M2274" s="2" t="str">
        <f>_xlfn.XLOOKUP(Table2[[#This Row],[Product_ID]],Table4[Product_ID],Table4[Product_Name],"Not Found")</f>
        <v>Jack &amp; Jones Georgette Saree Sky Blue</v>
      </c>
      <c r="N2274" s="2" t="str">
        <f>_xlfn.XLOOKUP(Table2[[#This Row],[Product_ID]],Table4[Product_ID],Table4[Category],"Not Found")</f>
        <v>Women Sarees</v>
      </c>
      <c r="O2274" s="2" t="str">
        <f>_xlfn.XLOOKUP(Table2[[#This Row],[Product_ID]],Table4[Product_ID],Table4[Subcategory],"Not Found")</f>
        <v>Georgette Saree</v>
      </c>
      <c r="P2274" s="2" t="str">
        <f>_xlfn.XLOOKUP(Table2[[#This Row],[Product_ID]],Table4[Product_ID],Table4[Brand],"Missing Brand")</f>
        <v>Jack &amp; Jones</v>
      </c>
      <c r="Q2274" s="2" t="s">
        <v>338</v>
      </c>
      <c r="R2274" s="2" t="str">
        <f>_xlfn.XLOOKUP(Table2[[#This Row],[Store_ID]],Table6[Store_ID],Table6[Store Name],"Not Found")</f>
        <v>TrendMart Thoothukudi High Street</v>
      </c>
      <c r="S2274" s="2">
        <f>_xlfn.XLOOKUP(Table2[[#This Row],[Store_ID]],Table6[Store_ID],Table6[Monthly Target],"Missing Target")</f>
        <v>2000000</v>
      </c>
      <c r="T2274" s="2" t="str">
        <f>_xlfn.XLOOKUP(Table2[[#This Row],[Store_ID]],Table6[Store_ID],Table6[Region],"Not Found")</f>
        <v>South Zone 1</v>
      </c>
      <c r="U2274" s="2" t="s">
        <v>102</v>
      </c>
      <c r="V2274" s="2" t="str">
        <f>_xlfn.XLOOKUP(Table2[[#This Row],[Employee_ID]],Table5[Employee_ID],Table5[Employee Name],"Not Found")</f>
        <v>Chandra Reddy</v>
      </c>
      <c r="W2274" s="2">
        <v>2</v>
      </c>
      <c r="X2274" s="2">
        <v>1398.45</v>
      </c>
      <c r="Y2274" s="2">
        <v>25</v>
      </c>
      <c r="Z2274" s="2">
        <v>699.23</v>
      </c>
      <c r="AA2274" s="2">
        <v>12</v>
      </c>
      <c r="AB2274" s="2">
        <v>251.72</v>
      </c>
      <c r="AC2274" s="2">
        <v>2349.39</v>
      </c>
      <c r="AD2274" s="2">
        <v>2041.8</v>
      </c>
      <c r="AE2274" s="2">
        <f t="shared" si="75"/>
        <v>55.869999999999919</v>
      </c>
      <c r="AF2274" s="2" t="s">
        <v>69</v>
      </c>
      <c r="AG2274" s="42">
        <f>IFERROR(Table2[[#This Row],[Profit]]/Table2[[#This Row],[Sales Amount]],0)</f>
        <v>2.3780640932327082E-2</v>
      </c>
      <c r="AH2274" s="2" t="str">
        <f>TRIM(Table2[[#This Row],[Payment Modee]])</f>
        <v>Cash</v>
      </c>
      <c r="AI2274" s="2" t="s">
        <v>26</v>
      </c>
      <c r="AJ2274" s="2" t="s">
        <v>27</v>
      </c>
      <c r="AK2274" s="2" t="s">
        <v>3127</v>
      </c>
      <c r="AL2274" s="16" t="str">
        <f>IF(HOUR(Table2[[#This Row],[Order Time]])&lt;12,"Morning",IF(HOUR(Table2[[#This Row],[Order Time]])&lt;17,"Afternoon",IF(HOUR(Table2[[#This Row],[Order Time]])&lt;21,"Evening","Night")))</f>
        <v>Night</v>
      </c>
      <c r="AM2274" s="16" t="s">
        <v>29</v>
      </c>
    </row>
    <row r="2275" spans="1:39" x14ac:dyDescent="0.25">
      <c r="A2275" s="13" t="s">
        <v>4154</v>
      </c>
      <c r="B2275" s="4">
        <v>45696</v>
      </c>
      <c r="C2275" s="2">
        <f>YEAR(Table2[[#This Row],[Invoice Date]])</f>
        <v>2025</v>
      </c>
      <c r="D2275" s="2" t="str">
        <f>TEXT(Table2[[#This Row],[Invoice Date]],"mmm")</f>
        <v>Feb</v>
      </c>
      <c r="E2275" s="2" t="str">
        <f>Table2[[#This Row],[Store_ID]]&amp;"-"&amp;Table2[[#This Row],[Year]]&amp;"-"&amp;Table2[[#This Row],[Month]]</f>
        <v>STR101-2025-Feb</v>
      </c>
      <c r="F2275" s="2" t="s">
        <v>1270</v>
      </c>
      <c r="G2275" s="2" t="str">
        <f>_xlfn.XLOOKUP(Table2[[#This Row],[Customer_ID]],Table3[Customer_ID],Table3[Customer Name],"Not Found")</f>
        <v>Padma Gopalakrishnan</v>
      </c>
      <c r="H2275" s="2" t="str">
        <f>_xlfn.XLOOKUP(Table2[[#This Row],[Customer_ID]],Table3[Customer_ID],Table3[Gender],"Female")</f>
        <v>Female</v>
      </c>
      <c r="I2275" s="2" t="str">
        <f>_xlfn.XLOOKUP(Table2[[#This Row],[Customer_ID]],Table3[Customer_ID],Table3[City],"Missing Memebership")</f>
        <v>Chennai</v>
      </c>
      <c r="J2275" s="2" t="str">
        <f>_xlfn.XLOOKUP(Table2[[#This Row],[Customer_ID]],Table3[Customer_ID],Table3[State],"Karnataka")</f>
        <v>Tamil Nadu</v>
      </c>
      <c r="K2275" s="2" t="str">
        <f>_xlfn.XLOOKUP(Table2[[#This Row],[Customer_ID]],Table3[Customer_ID],Table3[Membership],"Regular")</f>
        <v>Silver</v>
      </c>
      <c r="L2275" s="2" t="s">
        <v>576</v>
      </c>
      <c r="M2275" s="2" t="str">
        <f>_xlfn.XLOOKUP(Table2[[#This Row],[Product_ID]],Table4[Product_ID],Table4[Product_Name],"Not Found")</f>
        <v>Libas Girls Frock Sky Blue</v>
      </c>
      <c r="N2275" s="2" t="str">
        <f>_xlfn.XLOOKUP(Table2[[#This Row],[Product_ID]],Table4[Product_ID],Table4[Category],"Not Found")</f>
        <v>Kids Wear</v>
      </c>
      <c r="O2275" s="2" t="str">
        <f>_xlfn.XLOOKUP(Table2[[#This Row],[Product_ID]],Table4[Product_ID],Table4[Subcategory],"Not Found")</f>
        <v>Girls Frock</v>
      </c>
      <c r="P2275" s="2" t="str">
        <f>_xlfn.XLOOKUP(Table2[[#This Row],[Product_ID]],Table4[Product_ID],Table4[Brand],"Missing Brand")</f>
        <v>Libas</v>
      </c>
      <c r="Q2275" s="2" t="s">
        <v>258</v>
      </c>
      <c r="R2275" s="2" t="str">
        <f>_xlfn.XLOOKUP(Table2[[#This Row],[Store_ID]],Table6[Store_ID],Table6[Store Name],"Not Found")</f>
        <v>TrendMart Thiruvananthapuram Standard</v>
      </c>
      <c r="S2275" s="2">
        <f>_xlfn.XLOOKUP(Table2[[#This Row],[Store_ID]],Table6[Store_ID],Table6[Monthly Target],"Missing Target")</f>
        <v>1200000</v>
      </c>
      <c r="T2275" s="2" t="str">
        <f>_xlfn.XLOOKUP(Table2[[#This Row],[Store_ID]],Table6[Store_ID],Table6[Region],"Not Found")</f>
        <v>South Zone 1</v>
      </c>
      <c r="U2275" s="2" t="s">
        <v>181</v>
      </c>
      <c r="V2275" s="2" t="str">
        <f>_xlfn.XLOOKUP(Table2[[#This Row],[Employee_ID]],Table5[Employee_ID],Table5[Employee Name],"Not Found")</f>
        <v>Dhruv Mishra</v>
      </c>
      <c r="W2275" s="2">
        <v>2</v>
      </c>
      <c r="X2275" s="2">
        <v>802.94</v>
      </c>
      <c r="Y2275" s="2">
        <v>30</v>
      </c>
      <c r="Z2275" s="2">
        <v>481.76</v>
      </c>
      <c r="AA2275" s="2">
        <v>5</v>
      </c>
      <c r="AB2275" s="2">
        <v>56.21</v>
      </c>
      <c r="AC2275" s="2">
        <v>1180.33</v>
      </c>
      <c r="AD2275" s="2">
        <v>1182.76</v>
      </c>
      <c r="AE2275" s="2">
        <f t="shared" si="75"/>
        <v>-58.640000000000065</v>
      </c>
      <c r="AF2275" s="2" t="s">
        <v>25</v>
      </c>
      <c r="AG2275" s="42">
        <f>IFERROR(Table2[[#This Row],[Profit]]/Table2[[#This Row],[Sales Amount]],0)</f>
        <v>-4.9681021409266959E-2</v>
      </c>
      <c r="AH2275" s="2" t="str">
        <f>TRIM(Table2[[#This Row],[Payment Modee]])</f>
        <v>UPI</v>
      </c>
      <c r="AI2275" s="2" t="s">
        <v>26</v>
      </c>
      <c r="AJ2275" s="2" t="s">
        <v>27</v>
      </c>
      <c r="AK2275" s="2" t="s">
        <v>1820</v>
      </c>
      <c r="AL2275" s="16" t="str">
        <f>IF(HOUR(Table2[[#This Row],[Order Time]])&lt;12,"Morning",IF(HOUR(Table2[[#This Row],[Order Time]])&lt;17,"Afternoon",IF(HOUR(Table2[[#This Row],[Order Time]])&lt;21,"Evening","Night")))</f>
        <v>Afternoon</v>
      </c>
      <c r="AM2275" s="16" t="s">
        <v>38</v>
      </c>
    </row>
    <row r="2276" spans="1:39" x14ac:dyDescent="0.25">
      <c r="A2276" s="13" t="s">
        <v>4155</v>
      </c>
      <c r="B2276" s="4">
        <v>45697</v>
      </c>
      <c r="C2276" s="2">
        <f>YEAR(Table2[[#This Row],[Invoice Date]])</f>
        <v>2025</v>
      </c>
      <c r="D2276" s="2" t="str">
        <f>TEXT(Table2[[#This Row],[Invoice Date]],"mmm")</f>
        <v>Feb</v>
      </c>
      <c r="E2276" s="2" t="str">
        <f>Table2[[#This Row],[Store_ID]]&amp;"-"&amp;Table2[[#This Row],[Year]]&amp;"-"&amp;Table2[[#This Row],[Month]]</f>
        <v>STR077-2025-Feb</v>
      </c>
      <c r="F2276" s="2" t="s">
        <v>661</v>
      </c>
      <c r="G2276" s="2" t="str">
        <f>_xlfn.XLOOKUP(Table2[[#This Row],[Customer_ID]],Table3[Customer_ID],Table3[Customer Name],"Not Found")</f>
        <v>Naveen Subramaniam</v>
      </c>
      <c r="H2276" s="2" t="str">
        <f>_xlfn.XLOOKUP(Table2[[#This Row],[Customer_ID]],Table3[Customer_ID],Table3[Gender],"Female")</f>
        <v>Male</v>
      </c>
      <c r="I2276" s="2" t="str">
        <f>_xlfn.XLOOKUP(Table2[[#This Row],[Customer_ID]],Table3[Customer_ID],Table3[City],"Missing Memebership")</f>
        <v>Nellore</v>
      </c>
      <c r="J2276" s="2" t="str">
        <f>_xlfn.XLOOKUP(Table2[[#This Row],[Customer_ID]],Table3[Customer_ID],Table3[State],"Karnataka")</f>
        <v>Andhra Pradesh</v>
      </c>
      <c r="K2276" s="2" t="str">
        <f>_xlfn.XLOOKUP(Table2[[#This Row],[Customer_ID]],Table3[Customer_ID],Table3[Membership],"Regular")</f>
        <v>Regular</v>
      </c>
      <c r="L2276" s="2" t="s">
        <v>133</v>
      </c>
      <c r="M2276" s="2" t="str">
        <f>_xlfn.XLOOKUP(Table2[[#This Row],[Product_ID]],Table4[Product_ID],Table4[Product_Name],"Not Found")</f>
        <v>US Polo Assn Casual Top Sky Blue</v>
      </c>
      <c r="N2276" s="2" t="str">
        <f>_xlfn.XLOOKUP(Table2[[#This Row],[Product_ID]],Table4[Product_ID],Table4[Category],"Not Found")</f>
        <v>Women Tops</v>
      </c>
      <c r="O2276" s="2" t="str">
        <f>_xlfn.XLOOKUP(Table2[[#This Row],[Product_ID]],Table4[Product_ID],Table4[Subcategory],"Not Found")</f>
        <v>Casual Top</v>
      </c>
      <c r="P2276" s="2" t="str">
        <f>_xlfn.XLOOKUP(Table2[[#This Row],[Product_ID]],Table4[Product_ID],Table4[Brand],"Missing Brand")</f>
        <v>US Polo Assn</v>
      </c>
      <c r="Q2276" s="2" t="s">
        <v>557</v>
      </c>
      <c r="R2276" s="2" t="str">
        <f>_xlfn.XLOOKUP(Table2[[#This Row],[Store_ID]],Table6[Store_ID],Table6[Store Name],"Not Found")</f>
        <v>TrendMart Hyderabad Mall Kiosk</v>
      </c>
      <c r="S2276" s="2">
        <f>_xlfn.XLOOKUP(Table2[[#This Row],[Store_ID]],Table6[Store_ID],Table6[Monthly Target],"Missing Target")</f>
        <v>2500000</v>
      </c>
      <c r="T2276" s="2" t="str">
        <f>_xlfn.XLOOKUP(Table2[[#This Row],[Store_ID]],Table6[Store_ID],Table6[Region],"Not Found")</f>
        <v>South Zone 2</v>
      </c>
      <c r="U2276" s="2" t="s">
        <v>400</v>
      </c>
      <c r="V2276" s="2" t="str">
        <f>_xlfn.XLOOKUP(Table2[[#This Row],[Employee_ID]],Table5[Employee_ID],Table5[Employee Name],"Not Found")</f>
        <v>Anil Reddy</v>
      </c>
      <c r="W2276" s="2">
        <v>3</v>
      </c>
      <c r="X2276" s="2">
        <v>816.55</v>
      </c>
      <c r="Y2276" s="2">
        <v>15</v>
      </c>
      <c r="Z2276" s="2">
        <v>367.45</v>
      </c>
      <c r="AA2276" s="2">
        <v>5</v>
      </c>
      <c r="AB2276" s="2">
        <v>104.11</v>
      </c>
      <c r="AC2276" s="2">
        <v>2186.31</v>
      </c>
      <c r="AD2276" s="2">
        <v>1604.43</v>
      </c>
      <c r="AE2276" s="2">
        <f t="shared" si="75"/>
        <v>477.76999999999987</v>
      </c>
      <c r="AF2276" s="2" t="s">
        <v>35</v>
      </c>
      <c r="AG2276" s="42">
        <f>IFERROR(Table2[[#This Row],[Profit]]/Table2[[#This Row],[Sales Amount]],0)</f>
        <v>0.21852802210116584</v>
      </c>
      <c r="AH2276" s="2" t="str">
        <f>TRIM(Table2[[#This Row],[Payment Modee]])</f>
        <v>Debit Card</v>
      </c>
      <c r="AI2276" s="2" t="s">
        <v>26</v>
      </c>
      <c r="AJ2276" s="2" t="s">
        <v>27</v>
      </c>
      <c r="AK2276" s="2" t="s">
        <v>554</v>
      </c>
      <c r="AL2276" s="16" t="str">
        <f>IF(HOUR(Table2[[#This Row],[Order Time]])&lt;12,"Morning",IF(HOUR(Table2[[#This Row],[Order Time]])&lt;17,"Afternoon",IF(HOUR(Table2[[#This Row],[Order Time]])&lt;21,"Evening","Night")))</f>
        <v>Afternoon</v>
      </c>
      <c r="AM2276" s="16" t="s">
        <v>38</v>
      </c>
    </row>
    <row r="2277" spans="1:39" x14ac:dyDescent="0.25">
      <c r="A2277" s="13" t="s">
        <v>4156</v>
      </c>
      <c r="B2277" s="4">
        <v>45391</v>
      </c>
      <c r="C2277" s="2">
        <f>YEAR(Table2[[#This Row],[Invoice Date]])</f>
        <v>2024</v>
      </c>
      <c r="D2277" s="2" t="str">
        <f>TEXT(Table2[[#This Row],[Invoice Date]],"mmm")</f>
        <v>Apr</v>
      </c>
      <c r="E2277" s="2" t="str">
        <f>Table2[[#This Row],[Store_ID]]&amp;"-"&amp;Table2[[#This Row],[Year]]&amp;"-"&amp;Table2[[#This Row],[Month]]</f>
        <v>STR089-2024-Apr</v>
      </c>
      <c r="F2277" s="2" t="s">
        <v>2871</v>
      </c>
      <c r="G2277" s="2" t="str">
        <f>_xlfn.XLOOKUP(Table2[[#This Row],[Customer_ID]],Table3[Customer_ID],Table3[Customer Name],"Not Found")</f>
        <v>Kannan Yadav</v>
      </c>
      <c r="H2277" s="2" t="str">
        <f>_xlfn.XLOOKUP(Table2[[#This Row],[Customer_ID]],Table3[Customer_ID],Table3[Gender],"Female")</f>
        <v>Male</v>
      </c>
      <c r="I2277" s="2" t="str">
        <f>_xlfn.XLOOKUP(Table2[[#This Row],[Customer_ID]],Table3[Customer_ID],Table3[City],"Missing Memebership")</f>
        <v>Coimbatore</v>
      </c>
      <c r="J2277" s="2" t="str">
        <f>_xlfn.XLOOKUP(Table2[[#This Row],[Customer_ID]],Table3[Customer_ID],Table3[State],"Karnataka")</f>
        <v>Tamil Nadu</v>
      </c>
      <c r="K2277" s="2" t="str">
        <f>_xlfn.XLOOKUP(Table2[[#This Row],[Customer_ID]],Table3[Customer_ID],Table3[Membership],"Regular")</f>
        <v>Regular</v>
      </c>
      <c r="L2277" s="2" t="s">
        <v>1540</v>
      </c>
      <c r="M2277" s="2" t="str">
        <f>_xlfn.XLOOKUP(Table2[[#This Row],[Product_ID]],Table4[Product_ID],Table4[Product_Name],"Not Found")</f>
        <v>Bata Braided Belt White</v>
      </c>
      <c r="N2277" s="2" t="str">
        <f>_xlfn.XLOOKUP(Table2[[#This Row],[Product_ID]],Table4[Product_ID],Table4[Category],"Not Found")</f>
        <v>Belts</v>
      </c>
      <c r="O2277" s="2" t="str">
        <f>_xlfn.XLOOKUP(Table2[[#This Row],[Product_ID]],Table4[Product_ID],Table4[Subcategory],"Not Found")</f>
        <v>Braided Belt</v>
      </c>
      <c r="P2277" s="2" t="str">
        <f>_xlfn.XLOOKUP(Table2[[#This Row],[Product_ID]],Table4[Product_ID],Table4[Brand],"Missing Brand")</f>
        <v>Bata</v>
      </c>
      <c r="Q2277" s="2" t="s">
        <v>525</v>
      </c>
      <c r="R2277" s="2" t="str">
        <f>_xlfn.XLOOKUP(Table2[[#This Row],[Store_ID]],Table6[Store_ID],Table6[Store Name],"Not Found")</f>
        <v>TrendMart Kurnool Outlet</v>
      </c>
      <c r="S2277" s="2">
        <f>_xlfn.XLOOKUP(Table2[[#This Row],[Store_ID]],Table6[Store_ID],Table6[Monthly Target],"Missing Target")</f>
        <v>800000</v>
      </c>
      <c r="T2277" s="2" t="str">
        <f>_xlfn.XLOOKUP(Table2[[#This Row],[Store_ID]],Table6[Store_ID],Table6[Region],"Not Found")</f>
        <v>South Zone 3</v>
      </c>
      <c r="U2277" s="2" t="s">
        <v>417</v>
      </c>
      <c r="V2277" s="2" t="str">
        <f>_xlfn.XLOOKUP(Table2[[#This Row],[Employee_ID]],Table5[Employee_ID],Table5[Employee Name],"Not Found")</f>
        <v>Arjun Krishnan</v>
      </c>
      <c r="W2277" s="2">
        <v>2</v>
      </c>
      <c r="X2277" s="2">
        <v>1248.3900000000001</v>
      </c>
      <c r="Y2277" s="2">
        <v>30</v>
      </c>
      <c r="Z2277" s="2">
        <v>749.03</v>
      </c>
      <c r="AA2277" s="2">
        <v>12</v>
      </c>
      <c r="AB2277" s="2">
        <v>209.73</v>
      </c>
      <c r="AC2277" s="2">
        <v>1957.48</v>
      </c>
      <c r="AD2277" s="2">
        <v>1758.96</v>
      </c>
      <c r="AE2277" s="2">
        <f t="shared" si="75"/>
        <v>-11.210000000000008</v>
      </c>
      <c r="AF2277" s="2" t="s">
        <v>35</v>
      </c>
      <c r="AG2277" s="42">
        <f>IFERROR(Table2[[#This Row],[Profit]]/Table2[[#This Row],[Sales Amount]],0)</f>
        <v>-5.7267507203138772E-3</v>
      </c>
      <c r="AH2277" s="2" t="str">
        <f>TRIM(Table2[[#This Row],[Payment Modee]])</f>
        <v>Debit Card</v>
      </c>
      <c r="AI2277" s="2" t="s">
        <v>36</v>
      </c>
      <c r="AJ2277" s="2" t="s">
        <v>27</v>
      </c>
      <c r="AK2277" s="2" t="s">
        <v>278</v>
      </c>
      <c r="AL2277" s="16" t="str">
        <f>IF(HOUR(Table2[[#This Row],[Order Time]])&lt;12,"Morning",IF(HOUR(Table2[[#This Row],[Order Time]])&lt;17,"Afternoon",IF(HOUR(Table2[[#This Row],[Order Time]])&lt;21,"Evening","Night")))</f>
        <v>Evening</v>
      </c>
      <c r="AM2277" s="16" t="s">
        <v>29</v>
      </c>
    </row>
    <row r="2278" spans="1:39" x14ac:dyDescent="0.25">
      <c r="A2278" s="13" t="s">
        <v>4157</v>
      </c>
      <c r="B2278" s="4">
        <v>45425</v>
      </c>
      <c r="C2278" s="2">
        <f>YEAR(Table2[[#This Row],[Invoice Date]])</f>
        <v>2024</v>
      </c>
      <c r="D2278" s="2" t="str">
        <f>TEXT(Table2[[#This Row],[Invoice Date]],"mmm")</f>
        <v>May</v>
      </c>
      <c r="E2278" s="2" t="str">
        <f>Table2[[#This Row],[Store_ID]]&amp;"-"&amp;Table2[[#This Row],[Year]]&amp;"-"&amp;Table2[[#This Row],[Month]]</f>
        <v>STR081-2024-May</v>
      </c>
      <c r="F2278" s="2" t="s">
        <v>2487</v>
      </c>
      <c r="G2278" s="2" t="str">
        <f>_xlfn.XLOOKUP(Table2[[#This Row],[Customer_ID]],Table3[Customer_ID],Table3[Customer Name],"Not Found")</f>
        <v>Ishwarya Kamath</v>
      </c>
      <c r="H2278" s="2" t="str">
        <f>_xlfn.XLOOKUP(Table2[[#This Row],[Customer_ID]],Table3[Customer_ID],Table3[Gender],"Female")</f>
        <v>Female</v>
      </c>
      <c r="I2278" s="2" t="str">
        <f>_xlfn.XLOOKUP(Table2[[#This Row],[Customer_ID]],Table3[Customer_ID],Table3[City],"Missing Memebership")</f>
        <v>Kalaburagi</v>
      </c>
      <c r="J2278" s="2" t="str">
        <f>_xlfn.XLOOKUP(Table2[[#This Row],[Customer_ID]],Table3[Customer_ID],Table3[State],"Karnataka")</f>
        <v>Karnataka</v>
      </c>
      <c r="K2278" s="2" t="str">
        <f>_xlfn.XLOOKUP(Table2[[#This Row],[Customer_ID]],Table3[Customer_ID],Table3[Membership],"Regular")</f>
        <v>Platinum</v>
      </c>
      <c r="L2278" s="2" t="s">
        <v>838</v>
      </c>
      <c r="M2278" s="2" t="str">
        <f>_xlfn.XLOOKUP(Table2[[#This Row],[Product_ID]],Table4[Product_ID],Table4[Product_Name],"Not Found")</f>
        <v>Sonata A-Line Kurti Sky Blue</v>
      </c>
      <c r="N2278" s="2" t="str">
        <f>_xlfn.XLOOKUP(Table2[[#This Row],[Product_ID]],Table4[Product_ID],Table4[Category],"Not Found")</f>
        <v>Women Kurtis</v>
      </c>
      <c r="O2278" s="2" t="str">
        <f>_xlfn.XLOOKUP(Table2[[#This Row],[Product_ID]],Table4[Product_ID],Table4[Subcategory],"Not Found")</f>
        <v>A-Line Kurti</v>
      </c>
      <c r="P2278" s="2" t="str">
        <f>_xlfn.XLOOKUP(Table2[[#This Row],[Product_ID]],Table4[Product_ID],Table4[Brand],"Missing Brand")</f>
        <v>Sonata</v>
      </c>
      <c r="Q2278" s="2" t="s">
        <v>1055</v>
      </c>
      <c r="R2278" s="2" t="str">
        <f>_xlfn.XLOOKUP(Table2[[#This Row],[Store_ID]],Table6[Store_ID],Table6[Store Name],"Not Found")</f>
        <v>TrendMart Alappuzha Outlet</v>
      </c>
      <c r="S2278" s="2">
        <f>_xlfn.XLOOKUP(Table2[[#This Row],[Store_ID]],Table6[Store_ID],Table6[Monthly Target],"Missing Target")</f>
        <v>2500000</v>
      </c>
      <c r="T2278" s="2" t="str">
        <f>_xlfn.XLOOKUP(Table2[[#This Row],[Store_ID]],Table6[Store_ID],Table6[Region],"Not Found")</f>
        <v>South Zone 1</v>
      </c>
      <c r="U2278" s="2" t="s">
        <v>55</v>
      </c>
      <c r="V2278" s="2" t="str">
        <f>_xlfn.XLOOKUP(Table2[[#This Row],[Employee_ID]],Table5[Employee_ID],Table5[Employee Name],"Not Found")</f>
        <v>Padma Gounder</v>
      </c>
      <c r="W2278" s="2">
        <v>1</v>
      </c>
      <c r="X2278" s="2">
        <v>725</v>
      </c>
      <c r="Y2278" s="2">
        <v>0</v>
      </c>
      <c r="Z2278" s="2">
        <v>0</v>
      </c>
      <c r="AA2278" s="2">
        <v>5</v>
      </c>
      <c r="AB2278" s="2">
        <v>36.25</v>
      </c>
      <c r="AC2278" s="2">
        <v>761.25</v>
      </c>
      <c r="AD2278" s="2">
        <v>569.35</v>
      </c>
      <c r="AE2278" s="2">
        <f t="shared" si="75"/>
        <v>155.64999999999998</v>
      </c>
      <c r="AF2278" s="2" t="s">
        <v>35</v>
      </c>
      <c r="AG2278" s="42">
        <f>IFERROR(Table2[[#This Row],[Profit]]/Table2[[#This Row],[Sales Amount]],0)</f>
        <v>0.20446633825944169</v>
      </c>
      <c r="AH2278" s="2" t="str">
        <f>TRIM(Table2[[#This Row],[Payment Modee]])</f>
        <v>Debit Card</v>
      </c>
      <c r="AI2278" s="2" t="s">
        <v>36</v>
      </c>
      <c r="AJ2278" s="2" t="s">
        <v>197</v>
      </c>
      <c r="AK2278" s="2" t="s">
        <v>4158</v>
      </c>
      <c r="AL2278" s="16" t="str">
        <f>IF(HOUR(Table2[[#This Row],[Order Time]])&lt;12,"Morning",IF(HOUR(Table2[[#This Row],[Order Time]])&lt;17,"Afternoon",IF(HOUR(Table2[[#This Row],[Order Time]])&lt;21,"Evening","Night")))</f>
        <v>Morning</v>
      </c>
      <c r="AM2278" s="16" t="s">
        <v>29</v>
      </c>
    </row>
    <row r="2279" spans="1:39" x14ac:dyDescent="0.25">
      <c r="A2279" s="13" t="s">
        <v>4159</v>
      </c>
      <c r="B2279" s="4">
        <v>45652</v>
      </c>
      <c r="C2279" s="2">
        <f>YEAR(Table2[[#This Row],[Invoice Date]])</f>
        <v>2024</v>
      </c>
      <c r="D2279" s="2" t="str">
        <f>TEXT(Table2[[#This Row],[Invoice Date]],"mmm")</f>
        <v>Dec</v>
      </c>
      <c r="E2279" s="2" t="str">
        <f>Table2[[#This Row],[Store_ID]]&amp;"-"&amp;Table2[[#This Row],[Year]]&amp;"-"&amp;Table2[[#This Row],[Month]]</f>
        <v>STR011-2024-Dec</v>
      </c>
      <c r="F2279" s="2" t="s">
        <v>1940</v>
      </c>
      <c r="G2279" s="2" t="str">
        <f>_xlfn.XLOOKUP(Table2[[#This Row],[Customer_ID]],Table3[Customer_ID],Table3[Customer Name],"Not Found")</f>
        <v>Preethi Murthy</v>
      </c>
      <c r="H2279" s="2" t="str">
        <f>_xlfn.XLOOKUP(Table2[[#This Row],[Customer_ID]],Table3[Customer_ID],Table3[Gender],"Female")</f>
        <v>Female</v>
      </c>
      <c r="I2279" s="2" t="str">
        <f>_xlfn.XLOOKUP(Table2[[#This Row],[Customer_ID]],Table3[Customer_ID],Table3[City],"Missing Memebership")</f>
        <v>Tumakuru</v>
      </c>
      <c r="J2279" s="2" t="str">
        <f>_xlfn.XLOOKUP(Table2[[#This Row],[Customer_ID]],Table3[Customer_ID],Table3[State],"Karnataka")</f>
        <v>Karnataka</v>
      </c>
      <c r="K2279" s="2" t="str">
        <f>_xlfn.XLOOKUP(Table2[[#This Row],[Customer_ID]],Table3[Customer_ID],Table3[Membership],"Regular")</f>
        <v>Gold</v>
      </c>
      <c r="L2279" s="2" t="s">
        <v>416</v>
      </c>
      <c r="M2279" s="2" t="str">
        <f>_xlfn.XLOOKUP(Table2[[#This Row],[Product_ID]],Table4[Product_ID],Table4[Product_Name],"Not Found")</f>
        <v>GRT Jewellers Sling Bag Olive</v>
      </c>
      <c r="N2279" s="2" t="str">
        <f>_xlfn.XLOOKUP(Table2[[#This Row],[Product_ID]],Table4[Product_ID],Table4[Category],"Not Found")</f>
        <v>Handbags</v>
      </c>
      <c r="O2279" s="2" t="str">
        <f>_xlfn.XLOOKUP(Table2[[#This Row],[Product_ID]],Table4[Product_ID],Table4[Subcategory],"Not Found")</f>
        <v>Sling Bag</v>
      </c>
      <c r="P2279" s="2" t="str">
        <f>_xlfn.XLOOKUP(Table2[[#This Row],[Product_ID]],Table4[Product_ID],Table4[Brand],"Missing Brand")</f>
        <v>GRT Jewellers</v>
      </c>
      <c r="Q2279" s="2" t="s">
        <v>42</v>
      </c>
      <c r="R2279" s="2" t="str">
        <f>_xlfn.XLOOKUP(Table2[[#This Row],[Store_ID]],Table6[Store_ID],Table6[Store Name],"Not Found")</f>
        <v>TrendMart Tirupati Standard</v>
      </c>
      <c r="S2279" s="2">
        <f>_xlfn.XLOOKUP(Table2[[#This Row],[Store_ID]],Table6[Store_ID],Table6[Monthly Target],"Missing Target")</f>
        <v>2000000</v>
      </c>
      <c r="T2279" s="2" t="str">
        <f>_xlfn.XLOOKUP(Table2[[#This Row],[Store_ID]],Table6[Store_ID],Table6[Region],"Not Found")</f>
        <v>South Zone 3</v>
      </c>
      <c r="U2279" s="2" t="s">
        <v>181</v>
      </c>
      <c r="V2279" s="2" t="str">
        <f>_xlfn.XLOOKUP(Table2[[#This Row],[Employee_ID]],Table5[Employee_ID],Table5[Employee Name],"Not Found")</f>
        <v>Dhruv Mishra</v>
      </c>
      <c r="W2279" s="2">
        <v>2</v>
      </c>
      <c r="X2279" s="2">
        <v>2925.37</v>
      </c>
      <c r="Y2279" s="2">
        <v>25</v>
      </c>
      <c r="Z2279" s="2">
        <v>1462.68</v>
      </c>
      <c r="AA2279" s="2">
        <v>12</v>
      </c>
      <c r="AB2279" s="2">
        <v>526.57000000000005</v>
      </c>
      <c r="AC2279" s="2">
        <v>4914.63</v>
      </c>
      <c r="AD2279" s="2">
        <v>4068.02</v>
      </c>
      <c r="AE2279" s="2">
        <f t="shared" si="75"/>
        <v>320.04000000000008</v>
      </c>
      <c r="AF2279" s="2" t="s">
        <v>56</v>
      </c>
      <c r="AG2279" s="42">
        <f>IFERROR(Table2[[#This Row],[Profit]]/Table2[[#This Row],[Sales Amount]],0)</f>
        <v>6.5119856428663012E-2</v>
      </c>
      <c r="AH2279" s="2" t="str">
        <f>TRIM(Table2[[#This Row],[Payment Modee]])</f>
        <v>Credit Card</v>
      </c>
      <c r="AI2279" s="2" t="s">
        <v>26</v>
      </c>
      <c r="AJ2279" s="2" t="s">
        <v>197</v>
      </c>
      <c r="AK2279" s="2" t="s">
        <v>2878</v>
      </c>
      <c r="AL2279" s="16" t="str">
        <f>IF(HOUR(Table2[[#This Row],[Order Time]])&lt;12,"Morning",IF(HOUR(Table2[[#This Row],[Order Time]])&lt;17,"Afternoon",IF(HOUR(Table2[[#This Row],[Order Time]])&lt;21,"Evening","Night")))</f>
        <v>Morning</v>
      </c>
      <c r="AM2279" s="16" t="s">
        <v>29</v>
      </c>
    </row>
    <row r="2280" spans="1:39" x14ac:dyDescent="0.25">
      <c r="A2280" s="13" t="s">
        <v>4160</v>
      </c>
      <c r="B2280" s="4">
        <v>45460</v>
      </c>
      <c r="C2280" s="2">
        <f>YEAR(Table2[[#This Row],[Invoice Date]])</f>
        <v>2024</v>
      </c>
      <c r="D2280" s="2" t="str">
        <f>TEXT(Table2[[#This Row],[Invoice Date]],"mmm")</f>
        <v>Jun</v>
      </c>
      <c r="E2280" s="2" t="str">
        <f>Table2[[#This Row],[Store_ID]]&amp;"-"&amp;Table2[[#This Row],[Year]]&amp;"-"&amp;Table2[[#This Row],[Month]]</f>
        <v>STR113-2024-Jun</v>
      </c>
      <c r="F2280" s="2" t="s">
        <v>3423</v>
      </c>
      <c r="G2280" s="2" t="str">
        <f>_xlfn.XLOOKUP(Table2[[#This Row],[Customer_ID]],Table3[Customer_ID],Table3[Customer Name],"Not Found")</f>
        <v>Jyothi Gounder</v>
      </c>
      <c r="H2280" s="2" t="str">
        <f>_xlfn.XLOOKUP(Table2[[#This Row],[Customer_ID]],Table3[Customer_ID],Table3[Gender],"Female")</f>
        <v>Female</v>
      </c>
      <c r="I2280" s="2" t="str">
        <f>_xlfn.XLOOKUP(Table2[[#This Row],[Customer_ID]],Table3[Customer_ID],Table3[City],"Missing Memebership")</f>
        <v>Belagavi</v>
      </c>
      <c r="J2280" s="2" t="str">
        <f>_xlfn.XLOOKUP(Table2[[#This Row],[Customer_ID]],Table3[Customer_ID],Table3[State],"Karnataka")</f>
        <v>Karnataka</v>
      </c>
      <c r="K2280" s="2" t="str">
        <f>_xlfn.XLOOKUP(Table2[[#This Row],[Customer_ID]],Table3[Customer_ID],Table3[Membership],"Regular")</f>
        <v>Gold</v>
      </c>
      <c r="L2280" s="2" t="s">
        <v>272</v>
      </c>
      <c r="M2280" s="2" t="str">
        <f>_xlfn.XLOOKUP(Table2[[#This Row],[Product_ID]],Table4[Product_ID],Table4[Product_Name],"Not Found")</f>
        <v>Blackberrys Jacket Red</v>
      </c>
      <c r="N2280" s="2" t="str">
        <f>_xlfn.XLOOKUP(Table2[[#This Row],[Product_ID]],Table4[Product_ID],Table4[Category],"Not Found")</f>
        <v>Winter Wear</v>
      </c>
      <c r="O2280" s="2" t="str">
        <f>_xlfn.XLOOKUP(Table2[[#This Row],[Product_ID]],Table4[Product_ID],Table4[Subcategory],"Not Found")</f>
        <v>Jacket</v>
      </c>
      <c r="P2280" s="2" t="str">
        <f>_xlfn.XLOOKUP(Table2[[#This Row],[Product_ID]],Table4[Product_ID],Table4[Brand],"Missing Brand")</f>
        <v>Blackberrys</v>
      </c>
      <c r="Q2280" s="2" t="s">
        <v>503</v>
      </c>
      <c r="R2280" s="2" t="str">
        <f>_xlfn.XLOOKUP(Table2[[#This Row],[Store_ID]],Table6[Store_ID],Table6[Store Name],"Not Found")</f>
        <v>TrendMart Mangaluru High Street</v>
      </c>
      <c r="S2280" s="2">
        <f>_xlfn.XLOOKUP(Table2[[#This Row],[Store_ID]],Table6[Store_ID],Table6[Monthly Target],"Missing Target")</f>
        <v>2000000</v>
      </c>
      <c r="T2280" s="2" t="str">
        <f>_xlfn.XLOOKUP(Table2[[#This Row],[Store_ID]],Table6[Store_ID],Table6[Region],"Not Found")</f>
        <v>South Zone 2</v>
      </c>
      <c r="U2280" s="2" t="s">
        <v>181</v>
      </c>
      <c r="V2280" s="2" t="str">
        <f>_xlfn.XLOOKUP(Table2[[#This Row],[Employee_ID]],Table5[Employee_ID],Table5[Employee Name],"Not Found")</f>
        <v>Dhruv Mishra</v>
      </c>
      <c r="W2280" s="2">
        <v>5</v>
      </c>
      <c r="X2280" s="2">
        <v>1517.03</v>
      </c>
      <c r="Y2280" s="2">
        <v>25</v>
      </c>
      <c r="Z2280" s="2">
        <v>1896.29</v>
      </c>
      <c r="AA2280" s="2">
        <v>12</v>
      </c>
      <c r="AB2280" s="2">
        <v>682.66</v>
      </c>
      <c r="AC2280" s="2">
        <v>6371.52</v>
      </c>
      <c r="AD2280" s="2">
        <v>5066.3</v>
      </c>
      <c r="AE2280" s="2">
        <f t="shared" si="75"/>
        <v>622.56000000000029</v>
      </c>
      <c r="AF2280" s="2" t="s">
        <v>35</v>
      </c>
      <c r="AG2280" s="42">
        <f>IFERROR(Table2[[#This Row],[Profit]]/Table2[[#This Row],[Sales Amount]],0)</f>
        <v>9.7709808648485802E-2</v>
      </c>
      <c r="AH2280" s="2" t="str">
        <f>TRIM(Table2[[#This Row],[Payment Modee]])</f>
        <v>Debit Card</v>
      </c>
      <c r="AI2280" s="2" t="s">
        <v>26</v>
      </c>
      <c r="AJ2280" s="2" t="s">
        <v>27</v>
      </c>
      <c r="AK2280" s="2" t="s">
        <v>3165</v>
      </c>
      <c r="AL2280" s="16" t="str">
        <f>IF(HOUR(Table2[[#This Row],[Order Time]])&lt;12,"Morning",IF(HOUR(Table2[[#This Row],[Order Time]])&lt;17,"Afternoon",IF(HOUR(Table2[[#This Row],[Order Time]])&lt;21,"Evening","Night")))</f>
        <v>Morning</v>
      </c>
      <c r="AM2280" s="16" t="s">
        <v>29</v>
      </c>
    </row>
    <row r="2281" spans="1:39" x14ac:dyDescent="0.25">
      <c r="A2281" s="13" t="s">
        <v>4161</v>
      </c>
      <c r="B2281" s="4">
        <v>45706</v>
      </c>
      <c r="C2281" s="2">
        <f>YEAR(Table2[[#This Row],[Invoice Date]])</f>
        <v>2025</v>
      </c>
      <c r="D2281" s="2" t="str">
        <f>TEXT(Table2[[#This Row],[Invoice Date]],"mmm")</f>
        <v>Feb</v>
      </c>
      <c r="E2281" s="2" t="str">
        <f>Table2[[#This Row],[Store_ID]]&amp;"-"&amp;Table2[[#This Row],[Year]]&amp;"-"&amp;Table2[[#This Row],[Month]]</f>
        <v>STR112-2025-Feb</v>
      </c>
      <c r="F2281" s="2" t="s">
        <v>1286</v>
      </c>
      <c r="G2281" s="2" t="str">
        <f>_xlfn.XLOOKUP(Table2[[#This Row],[Customer_ID]],Table3[Customer_ID],Table3[Customer Name],"Not Found")</f>
        <v>Chidambaram Rao</v>
      </c>
      <c r="H2281" s="2" t="str">
        <f>_xlfn.XLOOKUP(Table2[[#This Row],[Customer_ID]],Table3[Customer_ID],Table3[Gender],"Female")</f>
        <v>Male</v>
      </c>
      <c r="I2281" s="2" t="str">
        <f>_xlfn.XLOOKUP(Table2[[#This Row],[Customer_ID]],Table3[Customer_ID],Table3[City],"Missing Memebership")</f>
        <v>Bengaluru</v>
      </c>
      <c r="J2281" s="2" t="str">
        <f>_xlfn.XLOOKUP(Table2[[#This Row],[Customer_ID]],Table3[Customer_ID],Table3[State],"Karnataka")</f>
        <v>Karnataka</v>
      </c>
      <c r="K2281" s="2" t="str">
        <f>_xlfn.XLOOKUP(Table2[[#This Row],[Customer_ID]],Table3[Customer_ID],Table3[Membership],"Regular")</f>
        <v>Platinum</v>
      </c>
      <c r="L2281" s="2" t="s">
        <v>1481</v>
      </c>
      <c r="M2281" s="2" t="str">
        <f>_xlfn.XLOOKUP(Table2[[#This Row],[Product_ID]],Table4[Product_ID],Table4[Product_Name],"Not Found")</f>
        <v>Peter England Girls Frock Black</v>
      </c>
      <c r="N2281" s="2" t="str">
        <f>_xlfn.XLOOKUP(Table2[[#This Row],[Product_ID]],Table4[Product_ID],Table4[Category],"Not Found")</f>
        <v>Kids Wear</v>
      </c>
      <c r="O2281" s="2" t="str">
        <f>_xlfn.XLOOKUP(Table2[[#This Row],[Product_ID]],Table4[Product_ID],Table4[Subcategory],"Not Found")</f>
        <v>Girls Frock</v>
      </c>
      <c r="P2281" s="2" t="str">
        <f>_xlfn.XLOOKUP(Table2[[#This Row],[Product_ID]],Table4[Product_ID],Table4[Brand],"Missing Brand")</f>
        <v>Peter England</v>
      </c>
      <c r="Q2281" s="2" t="s">
        <v>202</v>
      </c>
      <c r="R2281" s="2" t="str">
        <f>_xlfn.XLOOKUP(Table2[[#This Row],[Store_ID]],Table6[Store_ID],Table6[Store Name],"Not Found")</f>
        <v>TrendMart Guntur Outlet</v>
      </c>
      <c r="S2281" s="2">
        <f>_xlfn.XLOOKUP(Table2[[#This Row],[Store_ID]],Table6[Store_ID],Table6[Monthly Target],"Missing Target")</f>
        <v>1500000</v>
      </c>
      <c r="T2281" s="2" t="str">
        <f>_xlfn.XLOOKUP(Table2[[#This Row],[Store_ID]],Table6[Store_ID],Table6[Region],"Not Found")</f>
        <v>South Zone 3</v>
      </c>
      <c r="U2281" s="2" t="s">
        <v>330</v>
      </c>
      <c r="V2281" s="2" t="str">
        <f>_xlfn.XLOOKUP(Table2[[#This Row],[Employee_ID]],Table5[Employee_ID],Table5[Employee Name],"Not Found")</f>
        <v>Malini Gowda</v>
      </c>
      <c r="W2281" s="2">
        <v>2</v>
      </c>
      <c r="X2281" s="2">
        <v>499.02</v>
      </c>
      <c r="Y2281" s="2">
        <v>15</v>
      </c>
      <c r="Z2281" s="2">
        <v>149.71</v>
      </c>
      <c r="AA2281" s="2">
        <v>5</v>
      </c>
      <c r="AB2281" s="2">
        <v>42.42</v>
      </c>
      <c r="AC2281" s="2">
        <v>890.75</v>
      </c>
      <c r="AD2281" s="2">
        <v>674.18</v>
      </c>
      <c r="AE2281" s="2">
        <f t="shared" si="75"/>
        <v>174.15000000000003</v>
      </c>
      <c r="AF2281" s="2" t="s">
        <v>25</v>
      </c>
      <c r="AG2281" s="42">
        <f>IFERROR(Table2[[#This Row],[Profit]]/Table2[[#This Row],[Sales Amount]],0)</f>
        <v>0.19550940218916646</v>
      </c>
      <c r="AH2281" s="2" t="str">
        <f>TRIM(Table2[[#This Row],[Payment Modee]])</f>
        <v>UPI</v>
      </c>
      <c r="AI2281" s="2" t="s">
        <v>26</v>
      </c>
      <c r="AJ2281" s="2" t="s">
        <v>27</v>
      </c>
      <c r="AK2281" s="2" t="s">
        <v>1026</v>
      </c>
      <c r="AL2281" s="16" t="str">
        <f>IF(HOUR(Table2[[#This Row],[Order Time]])&lt;12,"Morning",IF(HOUR(Table2[[#This Row],[Order Time]])&lt;17,"Afternoon",IF(HOUR(Table2[[#This Row],[Order Time]])&lt;21,"Evening","Night")))</f>
        <v>Morning</v>
      </c>
      <c r="AM2281" s="16" t="s">
        <v>29</v>
      </c>
    </row>
    <row r="2282" spans="1:39" x14ac:dyDescent="0.25">
      <c r="A2282" s="13" t="s">
        <v>4162</v>
      </c>
      <c r="B2282" s="4">
        <v>45662</v>
      </c>
      <c r="C2282" s="2">
        <f>YEAR(Table2[[#This Row],[Invoice Date]])</f>
        <v>2025</v>
      </c>
      <c r="D2282" s="2" t="str">
        <f>TEXT(Table2[[#This Row],[Invoice Date]],"mmm")</f>
        <v>Jan</v>
      </c>
      <c r="E2282" s="2" t="str">
        <f>Table2[[#This Row],[Store_ID]]&amp;"-"&amp;Table2[[#This Row],[Year]]&amp;"-"&amp;Table2[[#This Row],[Month]]</f>
        <v>STR043-2025-Jan</v>
      </c>
      <c r="F2282" s="2" t="s">
        <v>1543</v>
      </c>
      <c r="G2282" s="2" t="str">
        <f>_xlfn.XLOOKUP(Table2[[#This Row],[Customer_ID]],Table3[Customer_ID],Table3[Customer Name],"Not Found")</f>
        <v>Venkat Mudaliar</v>
      </c>
      <c r="H2282" s="2" t="str">
        <f>_xlfn.XLOOKUP(Table2[[#This Row],[Customer_ID]],Table3[Customer_ID],Table3[Gender],"Female")</f>
        <v>Male</v>
      </c>
      <c r="I2282" s="2" t="str">
        <f>_xlfn.XLOOKUP(Table2[[#This Row],[Customer_ID]],Table3[Customer_ID],Table3[City],"Missing Memebership")</f>
        <v>Kalaburagi</v>
      </c>
      <c r="J2282" s="2" t="str">
        <f>_xlfn.XLOOKUP(Table2[[#This Row],[Customer_ID]],Table3[Customer_ID],Table3[State],"Karnataka")</f>
        <v>Karnataka</v>
      </c>
      <c r="K2282" s="2" t="str">
        <f>_xlfn.XLOOKUP(Table2[[#This Row],[Customer_ID]],Table3[Customer_ID],Table3[Membership],"Regular")</f>
        <v>Silver</v>
      </c>
      <c r="L2282" s="2" t="s">
        <v>1822</v>
      </c>
      <c r="M2282" s="2" t="str">
        <f>_xlfn.XLOOKUP(Table2[[#This Row],[Product_ID]],Table4[Product_ID],Table4[Product_Name],"Not Found")</f>
        <v>Libas Regular Fit Red</v>
      </c>
      <c r="N2282" s="2" t="str">
        <f>_xlfn.XLOOKUP(Table2[[#This Row],[Product_ID]],Table4[Product_ID],Table4[Category],"Not Found")</f>
        <v>Men Jeans</v>
      </c>
      <c r="O2282" s="2" t="str">
        <f>_xlfn.XLOOKUP(Table2[[#This Row],[Product_ID]],Table4[Product_ID],Table4[Subcategory],"Not Found")</f>
        <v>Regular Fit</v>
      </c>
      <c r="P2282" s="2" t="str">
        <f>_xlfn.XLOOKUP(Table2[[#This Row],[Product_ID]],Table4[Product_ID],Table4[Brand],"Missing Brand")</f>
        <v>Libas</v>
      </c>
      <c r="Q2282" s="2" t="s">
        <v>908</v>
      </c>
      <c r="R2282" s="2" t="str">
        <f>_xlfn.XLOOKUP(Table2[[#This Row],[Store_ID]],Table6[Store_ID],Table6[Store Name],"Not Found")</f>
        <v>TrendMart Mangaluru Standard</v>
      </c>
      <c r="S2282" s="2">
        <f>_xlfn.XLOOKUP(Table2[[#This Row],[Store_ID]],Table6[Store_ID],Table6[Monthly Target],"Missing Target")</f>
        <v>1500000</v>
      </c>
      <c r="T2282" s="2" t="str">
        <f>_xlfn.XLOOKUP(Table2[[#This Row],[Store_ID]],Table6[Store_ID],Table6[Region],"Not Found")</f>
        <v>South Zone 2</v>
      </c>
      <c r="U2282" s="2" t="s">
        <v>482</v>
      </c>
      <c r="V2282" s="2" t="str">
        <f>_xlfn.XLOOKUP(Table2[[#This Row],[Employee_ID]],Table5[Employee_ID],Table5[Employee Name],"Not Found")</f>
        <v>Swathi Achari</v>
      </c>
      <c r="W2282" s="2">
        <v>3</v>
      </c>
      <c r="X2282" s="2">
        <v>1004.67</v>
      </c>
      <c r="Y2282" s="2">
        <v>10</v>
      </c>
      <c r="Z2282" s="2">
        <v>301.39999999999998</v>
      </c>
      <c r="AA2282" s="2">
        <v>12</v>
      </c>
      <c r="AB2282" s="2">
        <v>325.51</v>
      </c>
      <c r="AC2282" s="2">
        <v>3038.12</v>
      </c>
      <c r="AD2282" s="2">
        <v>2010.51</v>
      </c>
      <c r="AE2282" s="2">
        <f t="shared" si="75"/>
        <v>702.09999999999991</v>
      </c>
      <c r="AF2282" s="2" t="s">
        <v>25</v>
      </c>
      <c r="AG2282" s="42">
        <f>IFERROR(Table2[[#This Row],[Profit]]/Table2[[#This Row],[Sales Amount]],0)</f>
        <v>0.2310968625334088</v>
      </c>
      <c r="AH2282" s="2" t="str">
        <f>TRIM(Table2[[#This Row],[Payment Modee]])</f>
        <v>UPI</v>
      </c>
      <c r="AI2282" s="2" t="s">
        <v>26</v>
      </c>
      <c r="AJ2282" s="2" t="s">
        <v>27</v>
      </c>
      <c r="AK2282" s="2" t="s">
        <v>98</v>
      </c>
      <c r="AL2282" s="16" t="str">
        <f>IF(HOUR(Table2[[#This Row],[Order Time]])&lt;12,"Morning",IF(HOUR(Table2[[#This Row],[Order Time]])&lt;17,"Afternoon",IF(HOUR(Table2[[#This Row],[Order Time]])&lt;21,"Evening","Night")))</f>
        <v>Evening</v>
      </c>
      <c r="AM2282" s="16" t="s">
        <v>38</v>
      </c>
    </row>
    <row r="2283" spans="1:39" x14ac:dyDescent="0.25">
      <c r="A2283" s="13" t="s">
        <v>4163</v>
      </c>
      <c r="B2283" s="4">
        <v>45471</v>
      </c>
      <c r="C2283" s="2">
        <f>YEAR(Table2[[#This Row],[Invoice Date]])</f>
        <v>2024</v>
      </c>
      <c r="D2283" s="2" t="str">
        <f>TEXT(Table2[[#This Row],[Invoice Date]],"mmm")</f>
        <v>Jun</v>
      </c>
      <c r="E2283" s="2" t="str">
        <f>Table2[[#This Row],[Store_ID]]&amp;"-"&amp;Table2[[#This Row],[Year]]&amp;"-"&amp;Table2[[#This Row],[Month]]</f>
        <v>STR016-2024-Jun</v>
      </c>
      <c r="F2283" s="2" t="s">
        <v>2244</v>
      </c>
      <c r="G2283" s="2" t="str">
        <f>_xlfn.XLOOKUP(Table2[[#This Row],[Customer_ID]],Table3[Customer_ID],Table3[Customer Name],"Not Found")</f>
        <v>Kiran Prasad</v>
      </c>
      <c r="H2283" s="2" t="str">
        <f>_xlfn.XLOOKUP(Table2[[#This Row],[Customer_ID]],Table3[Customer_ID],Table3[Gender],"Female")</f>
        <v>Male</v>
      </c>
      <c r="I2283" s="2" t="str">
        <f>_xlfn.XLOOKUP(Table2[[#This Row],[Customer_ID]],Table3[Customer_ID],Table3[City],"Missing Memebership")</f>
        <v>Kochi</v>
      </c>
      <c r="J2283" s="2" t="str">
        <f>_xlfn.XLOOKUP(Table2[[#This Row],[Customer_ID]],Table3[Customer_ID],Table3[State],"Karnataka")</f>
        <v>Kerala</v>
      </c>
      <c r="K2283" s="2" t="str">
        <f>_xlfn.XLOOKUP(Table2[[#This Row],[Customer_ID]],Table3[Customer_ID],Table3[Membership],"Regular")</f>
        <v>Gold</v>
      </c>
      <c r="L2283" s="2" t="s">
        <v>85</v>
      </c>
      <c r="M2283" s="2" t="str">
        <f>_xlfn.XLOOKUP(Table2[[#This Row],[Product_ID]],Table4[Product_ID],Table4[Product_Name],"Not Found")</f>
        <v>Sonata Bootcut Navy Blue</v>
      </c>
      <c r="N2283" s="2" t="str">
        <f>_xlfn.XLOOKUP(Table2[[#This Row],[Product_ID]],Table4[Product_ID],Table4[Category],"Not Found")</f>
        <v>Women Jeans</v>
      </c>
      <c r="O2283" s="2" t="str">
        <f>_xlfn.XLOOKUP(Table2[[#This Row],[Product_ID]],Table4[Product_ID],Table4[Subcategory],"Not Found")</f>
        <v>Bootcut</v>
      </c>
      <c r="P2283" s="2" t="str">
        <f>_xlfn.XLOOKUP(Table2[[#This Row],[Product_ID]],Table4[Product_ID],Table4[Brand],"Missing Brand")</f>
        <v>Sonata</v>
      </c>
      <c r="Q2283" s="2" t="s">
        <v>380</v>
      </c>
      <c r="R2283" s="2" t="str">
        <f>_xlfn.XLOOKUP(Table2[[#This Row],[Store_ID]],Table6[Store_ID],Table6[Store Name],"Not Found")</f>
        <v>TrendMart Visakhapatnam Flagship</v>
      </c>
      <c r="S2283" s="2">
        <f>_xlfn.XLOOKUP(Table2[[#This Row],[Store_ID]],Table6[Store_ID],Table6[Monthly Target],"Missing Target")</f>
        <v>1200000</v>
      </c>
      <c r="T2283" s="2" t="str">
        <f>_xlfn.XLOOKUP(Table2[[#This Row],[Store_ID]],Table6[Store_ID],Table6[Region],"Not Found")</f>
        <v>South Zone 3</v>
      </c>
      <c r="U2283" s="2" t="s">
        <v>170</v>
      </c>
      <c r="V2283" s="2" t="str">
        <f>_xlfn.XLOOKUP(Table2[[#This Row],[Employee_ID]],Table5[Employee_ID],Table5[Employee Name],"Not Found")</f>
        <v>Ishwarya Shetty</v>
      </c>
      <c r="W2283" s="2">
        <v>3</v>
      </c>
      <c r="X2283" s="2">
        <v>989.36</v>
      </c>
      <c r="Y2283" s="2">
        <v>25</v>
      </c>
      <c r="Z2283" s="2">
        <v>742.02</v>
      </c>
      <c r="AA2283" s="2">
        <v>5</v>
      </c>
      <c r="AB2283" s="2">
        <v>111.3</v>
      </c>
      <c r="AC2283" s="2">
        <v>2337.36</v>
      </c>
      <c r="AD2283" s="2">
        <v>2077.59</v>
      </c>
      <c r="AE2283" s="2">
        <f t="shared" si="75"/>
        <v>148.46999999999997</v>
      </c>
      <c r="AF2283" s="2" t="s">
        <v>56</v>
      </c>
      <c r="AG2283" s="42">
        <f>IFERROR(Table2[[#This Row],[Profit]]/Table2[[#This Row],[Sales Amount]],0)</f>
        <v>6.3520381969401365E-2</v>
      </c>
      <c r="AH2283" s="2" t="str">
        <f>TRIM(Table2[[#This Row],[Payment Modee]])</f>
        <v>Credit Card</v>
      </c>
      <c r="AI2283" s="2" t="s">
        <v>26</v>
      </c>
      <c r="AJ2283" s="2" t="s">
        <v>27</v>
      </c>
      <c r="AK2283" s="2" t="s">
        <v>1458</v>
      </c>
      <c r="AL2283" s="16" t="str">
        <f>IF(HOUR(Table2[[#This Row],[Order Time]])&lt;12,"Morning",IF(HOUR(Table2[[#This Row],[Order Time]])&lt;17,"Afternoon",IF(HOUR(Table2[[#This Row],[Order Time]])&lt;21,"Evening","Night")))</f>
        <v>Afternoon</v>
      </c>
      <c r="AM2283" s="16" t="s">
        <v>29</v>
      </c>
    </row>
    <row r="2284" spans="1:39" x14ac:dyDescent="0.25">
      <c r="A2284" s="13" t="s">
        <v>4164</v>
      </c>
      <c r="B2284" s="4">
        <v>45585</v>
      </c>
      <c r="C2284" s="2">
        <f>YEAR(Table2[[#This Row],[Invoice Date]])</f>
        <v>2024</v>
      </c>
      <c r="D2284" s="2" t="str">
        <f>TEXT(Table2[[#This Row],[Invoice Date]],"mmm")</f>
        <v>Oct</v>
      </c>
      <c r="E2284" s="2" t="str">
        <f>Table2[[#This Row],[Store_ID]]&amp;"-"&amp;Table2[[#This Row],[Year]]&amp;"-"&amp;Table2[[#This Row],[Month]]</f>
        <v>STR029-2024-Oct</v>
      </c>
      <c r="F2284" s="2" t="s">
        <v>1447</v>
      </c>
      <c r="G2284" s="2" t="str">
        <f>_xlfn.XLOOKUP(Table2[[#This Row],[Customer_ID]],Table3[Customer_ID],Table3[Customer Name],"Not Found")</f>
        <v>Eswar Varma</v>
      </c>
      <c r="H2284" s="2" t="str">
        <f>_xlfn.XLOOKUP(Table2[[#This Row],[Customer_ID]],Table3[Customer_ID],Table3[Gender],"Female")</f>
        <v>Male</v>
      </c>
      <c r="I2284" s="2" t="str">
        <f>_xlfn.XLOOKUP(Table2[[#This Row],[Customer_ID]],Table3[Customer_ID],Table3[City],"Missing Memebership")</f>
        <v>Coimbatore</v>
      </c>
      <c r="J2284" s="2" t="str">
        <f>_xlfn.XLOOKUP(Table2[[#This Row],[Customer_ID]],Table3[Customer_ID],Table3[State],"Karnataka")</f>
        <v>Tamil Nadu</v>
      </c>
      <c r="K2284" s="2" t="str">
        <f>_xlfn.XLOOKUP(Table2[[#This Row],[Customer_ID]],Table3[Customer_ID],Table3[Membership],"Regular")</f>
        <v>Silver</v>
      </c>
      <c r="L2284" s="2" t="s">
        <v>1395</v>
      </c>
      <c r="M2284" s="2" t="str">
        <f>_xlfn.XLOOKUP(Table2[[#This Row],[Product_ID]],Table4[Product_ID],Table4[Product_Name],"Not Found")</f>
        <v>Westside Bodycon Dress Green</v>
      </c>
      <c r="N2284" s="2" t="str">
        <f>_xlfn.XLOOKUP(Table2[[#This Row],[Product_ID]],Table4[Product_ID],Table4[Category],"Not Found")</f>
        <v>Women Dresses</v>
      </c>
      <c r="O2284" s="2" t="str">
        <f>_xlfn.XLOOKUP(Table2[[#This Row],[Product_ID]],Table4[Product_ID],Table4[Subcategory],"Not Found")</f>
        <v>Bodycon Dress</v>
      </c>
      <c r="P2284" s="2" t="str">
        <f>_xlfn.XLOOKUP(Table2[[#This Row],[Product_ID]],Table4[Product_ID],Table4[Brand],"Missing Brand")</f>
        <v>Westside</v>
      </c>
      <c r="Q2284" s="2" t="s">
        <v>282</v>
      </c>
      <c r="R2284" s="2" t="str">
        <f>_xlfn.XLOOKUP(Table2[[#This Row],[Store_ID]],Table6[Store_ID],Table6[Store Name],"Not Found")</f>
        <v>TrendMart Davanagere High Street</v>
      </c>
      <c r="S2284" s="2">
        <f>_xlfn.XLOOKUP(Table2[[#This Row],[Store_ID]],Table6[Store_ID],Table6[Monthly Target],"Missing Target")</f>
        <v>800000</v>
      </c>
      <c r="T2284" s="2" t="str">
        <f>_xlfn.XLOOKUP(Table2[[#This Row],[Store_ID]],Table6[Store_ID],Table6[Region],"Not Found")</f>
        <v>South Zone 2</v>
      </c>
      <c r="U2284" s="2" t="s">
        <v>294</v>
      </c>
      <c r="V2284" s="2" t="str">
        <f>_xlfn.XLOOKUP(Table2[[#This Row],[Employee_ID]],Table5[Employee_ID],Table5[Employee Name],"Not Found")</f>
        <v>Chitra Chettiar</v>
      </c>
      <c r="W2284" s="2">
        <v>1</v>
      </c>
      <c r="X2284" s="2">
        <v>1669.82</v>
      </c>
      <c r="Y2284" s="2">
        <v>10</v>
      </c>
      <c r="Z2284" s="2">
        <v>166.98</v>
      </c>
      <c r="AA2284" s="2">
        <v>12</v>
      </c>
      <c r="AB2284" s="2">
        <v>180.34</v>
      </c>
      <c r="AC2284" s="2">
        <v>1683.18</v>
      </c>
      <c r="AD2284" s="2">
        <v>1144.5899999999999</v>
      </c>
      <c r="AE2284" s="2">
        <f t="shared" ref="AE2284:AE2302" si="76">(AC2284-AD2284-AB2284)</f>
        <v>358.25000000000011</v>
      </c>
      <c r="AF2284" s="2" t="s">
        <v>35</v>
      </c>
      <c r="AG2284" s="42">
        <f>IFERROR(Table2[[#This Row],[Profit]]/Table2[[#This Row],[Sales Amount]],0)</f>
        <v>0.21284116969070455</v>
      </c>
      <c r="AH2284" s="2" t="str">
        <f>TRIM(Table2[[#This Row],[Payment Modee]])</f>
        <v>Debit Card</v>
      </c>
      <c r="AI2284" s="2" t="s">
        <v>26</v>
      </c>
      <c r="AJ2284" s="2" t="s">
        <v>27</v>
      </c>
      <c r="AK2284" s="2" t="s">
        <v>554</v>
      </c>
      <c r="AL2284" s="16" t="str">
        <f>IF(HOUR(Table2[[#This Row],[Order Time]])&lt;12,"Morning",IF(HOUR(Table2[[#This Row],[Order Time]])&lt;17,"Afternoon",IF(HOUR(Table2[[#This Row],[Order Time]])&lt;21,"Evening","Night")))</f>
        <v>Afternoon</v>
      </c>
      <c r="AM2284" s="16" t="s">
        <v>38</v>
      </c>
    </row>
    <row r="2285" spans="1:39" x14ac:dyDescent="0.25">
      <c r="A2285" s="13" t="s">
        <v>4165</v>
      </c>
      <c r="B2285" s="4">
        <v>45420</v>
      </c>
      <c r="C2285" s="2">
        <f>YEAR(Table2[[#This Row],[Invoice Date]])</f>
        <v>2024</v>
      </c>
      <c r="D2285" s="2" t="str">
        <f>TEXT(Table2[[#This Row],[Invoice Date]],"mmm")</f>
        <v>May</v>
      </c>
      <c r="E2285" s="2" t="str">
        <f>Table2[[#This Row],[Store_ID]]&amp;"-"&amp;Table2[[#This Row],[Year]]&amp;"-"&amp;Table2[[#This Row],[Month]]</f>
        <v>STR028-2024-May</v>
      </c>
      <c r="F2285" s="2" t="s">
        <v>3088</v>
      </c>
      <c r="G2285" s="2" t="str">
        <f>_xlfn.XLOOKUP(Table2[[#This Row],[Customer_ID]],Table3[Customer_ID],Table3[Customer Name],"Not Found")</f>
        <v>Anil Gopalakrishnan</v>
      </c>
      <c r="H2285" s="2" t="str">
        <f>_xlfn.XLOOKUP(Table2[[#This Row],[Customer_ID]],Table3[Customer_ID],Table3[Gender],"Female")</f>
        <v>Male</v>
      </c>
      <c r="I2285" s="2" t="str">
        <f>_xlfn.XLOOKUP(Table2[[#This Row],[Customer_ID]],Table3[Customer_ID],Table3[City],"Missing Memebership")</f>
        <v>Alappuzha</v>
      </c>
      <c r="J2285" s="2" t="str">
        <f>_xlfn.XLOOKUP(Table2[[#This Row],[Customer_ID]],Table3[Customer_ID],Table3[State],"Karnataka")</f>
        <v>Kerala</v>
      </c>
      <c r="K2285" s="2" t="str">
        <f>_xlfn.XLOOKUP(Table2[[#This Row],[Customer_ID]],Table3[Customer_ID],Table3[Membership],"Regular")</f>
        <v>Regular</v>
      </c>
      <c r="L2285" s="2" t="s">
        <v>334</v>
      </c>
      <c r="M2285" s="2" t="str">
        <f>_xlfn.XLOOKUP(Table2[[#This Row],[Product_ID]],Table4[Product_ID],Table4[Product_Name],"Not Found")</f>
        <v>Biba Bootcut Maroon</v>
      </c>
      <c r="N2285" s="2" t="str">
        <f>_xlfn.XLOOKUP(Table2[[#This Row],[Product_ID]],Table4[Product_ID],Table4[Category],"Not Found")</f>
        <v>Women Jeans</v>
      </c>
      <c r="O2285" s="2" t="str">
        <f>_xlfn.XLOOKUP(Table2[[#This Row],[Product_ID]],Table4[Product_ID],Table4[Subcategory],"Not Found")</f>
        <v>Bootcut</v>
      </c>
      <c r="P2285" s="2" t="str">
        <f>_xlfn.XLOOKUP(Table2[[#This Row],[Product_ID]],Table4[Product_ID],Table4[Brand],"Missing Brand")</f>
        <v>Biba</v>
      </c>
      <c r="Q2285" s="2" t="s">
        <v>737</v>
      </c>
      <c r="R2285" s="2" t="str">
        <f>_xlfn.XLOOKUP(Table2[[#This Row],[Store_ID]],Table6[Store_ID],Table6[Store Name],"Not Found")</f>
        <v>TrendMart Shivamogga Standard</v>
      </c>
      <c r="S2285" s="2">
        <f>_xlfn.XLOOKUP(Table2[[#This Row],[Store_ID]],Table6[Store_ID],Table6[Monthly Target],"Missing Target")</f>
        <v>2500000</v>
      </c>
      <c r="T2285" s="2" t="str">
        <f>_xlfn.XLOOKUP(Table2[[#This Row],[Store_ID]],Table6[Store_ID],Table6[Region],"Not Found")</f>
        <v>South Zone 2</v>
      </c>
      <c r="U2285" s="2" t="s">
        <v>102</v>
      </c>
      <c r="V2285" s="2" t="str">
        <f>_xlfn.XLOOKUP(Table2[[#This Row],[Employee_ID]],Table5[Employee_ID],Table5[Employee Name],"Not Found")</f>
        <v>Chandra Reddy</v>
      </c>
      <c r="W2285" s="2">
        <v>1</v>
      </c>
      <c r="X2285" s="2">
        <v>1420.74</v>
      </c>
      <c r="Y2285" s="2">
        <v>10</v>
      </c>
      <c r="Z2285" s="2">
        <v>142.07</v>
      </c>
      <c r="AA2285" s="2">
        <v>12</v>
      </c>
      <c r="AB2285" s="2">
        <v>153.44</v>
      </c>
      <c r="AC2285" s="2">
        <v>1432.11</v>
      </c>
      <c r="AD2285" s="2">
        <v>1073.45</v>
      </c>
      <c r="AE2285" s="2">
        <f t="shared" si="76"/>
        <v>205.21999999999986</v>
      </c>
      <c r="AF2285" s="2" t="s">
        <v>69</v>
      </c>
      <c r="AG2285" s="42">
        <f>IFERROR(Table2[[#This Row],[Profit]]/Table2[[#This Row],[Sales Amount]],0)</f>
        <v>0.14329904825746617</v>
      </c>
      <c r="AH2285" s="2" t="str">
        <f>TRIM(Table2[[#This Row],[Payment Modee]])</f>
        <v>Cash</v>
      </c>
      <c r="AI2285" s="2" t="s">
        <v>26</v>
      </c>
      <c r="AJ2285" s="2" t="s">
        <v>27</v>
      </c>
      <c r="AK2285" s="2" t="s">
        <v>331</v>
      </c>
      <c r="AL2285" s="16" t="str">
        <f>IF(HOUR(Table2[[#This Row],[Order Time]])&lt;12,"Morning",IF(HOUR(Table2[[#This Row],[Order Time]])&lt;17,"Afternoon",IF(HOUR(Table2[[#This Row],[Order Time]])&lt;21,"Evening","Night")))</f>
        <v>Morning</v>
      </c>
      <c r="AM2285" s="16" t="s">
        <v>29</v>
      </c>
    </row>
    <row r="2286" spans="1:39" x14ac:dyDescent="0.25">
      <c r="A2286" s="13" t="s">
        <v>4166</v>
      </c>
      <c r="B2286" s="4">
        <v>45713</v>
      </c>
      <c r="C2286" s="2">
        <f>YEAR(Table2[[#This Row],[Invoice Date]])</f>
        <v>2025</v>
      </c>
      <c r="D2286" s="2" t="str">
        <f>TEXT(Table2[[#This Row],[Invoice Date]],"mmm")</f>
        <v>Feb</v>
      </c>
      <c r="E2286" s="2" t="str">
        <f>Table2[[#This Row],[Store_ID]]&amp;"-"&amp;Table2[[#This Row],[Year]]&amp;"-"&amp;Table2[[#This Row],[Month]]</f>
        <v>STR105-2025-Feb</v>
      </c>
      <c r="F2286" s="2" t="s">
        <v>1575</v>
      </c>
      <c r="G2286" s="2" t="str">
        <f>_xlfn.XLOOKUP(Table2[[#This Row],[Customer_ID]],Table3[Customer_ID],Table3[Customer Name],"Not Found")</f>
        <v>Kiran Sharma</v>
      </c>
      <c r="H2286" s="2" t="str">
        <f>_xlfn.XLOOKUP(Table2[[#This Row],[Customer_ID]],Table3[Customer_ID],Table3[Gender],"Female")</f>
        <v>Male</v>
      </c>
      <c r="I2286" s="2" t="str">
        <f>_xlfn.XLOOKUP(Table2[[#This Row],[Customer_ID]],Table3[Customer_ID],Table3[City],"Missing Memebership")</f>
        <v>Kollam</v>
      </c>
      <c r="J2286" s="2" t="str">
        <f>_xlfn.XLOOKUP(Table2[[#This Row],[Customer_ID]],Table3[Customer_ID],Table3[State],"Karnataka")</f>
        <v>Kerala</v>
      </c>
      <c r="K2286" s="2" t="str">
        <f>_xlfn.XLOOKUP(Table2[[#This Row],[Customer_ID]],Table3[Customer_ID],Table3[Membership],"Regular")</f>
        <v>Silver</v>
      </c>
      <c r="L2286" s="2" t="s">
        <v>1540</v>
      </c>
      <c r="M2286" s="2" t="str">
        <f>_xlfn.XLOOKUP(Table2[[#This Row],[Product_ID]],Table4[Product_ID],Table4[Product_Name],"Not Found")</f>
        <v>Bata Braided Belt White</v>
      </c>
      <c r="N2286" s="2" t="str">
        <f>_xlfn.XLOOKUP(Table2[[#This Row],[Product_ID]],Table4[Product_ID],Table4[Category],"Not Found")</f>
        <v>Belts</v>
      </c>
      <c r="O2286" s="2" t="str">
        <f>_xlfn.XLOOKUP(Table2[[#This Row],[Product_ID]],Table4[Product_ID],Table4[Subcategory],"Not Found")</f>
        <v>Braided Belt</v>
      </c>
      <c r="P2286" s="2" t="str">
        <f>_xlfn.XLOOKUP(Table2[[#This Row],[Product_ID]],Table4[Product_ID],Table4[Brand],"Missing Brand")</f>
        <v>Bata</v>
      </c>
      <c r="Q2286" s="2" t="s">
        <v>893</v>
      </c>
      <c r="R2286" s="2" t="str">
        <f>_xlfn.XLOOKUP(Table2[[#This Row],[Store_ID]],Table6[Store_ID],Table6[Store Name],"Not Found")</f>
        <v>TrendMart Coimbatore Mall Kiosk</v>
      </c>
      <c r="S2286" s="2">
        <f>_xlfn.XLOOKUP(Table2[[#This Row],[Store_ID]],Table6[Store_ID],Table6[Monthly Target],"Missing Target")</f>
        <v>2500000</v>
      </c>
      <c r="T2286" s="2" t="str">
        <f>_xlfn.XLOOKUP(Table2[[#This Row],[Store_ID]],Table6[Store_ID],Table6[Region],"Not Found")</f>
        <v>South Zone 1</v>
      </c>
      <c r="U2286" s="2" t="s">
        <v>118</v>
      </c>
      <c r="V2286" s="2" t="str">
        <f>_xlfn.XLOOKUP(Table2[[#This Row],[Employee_ID]],Table5[Employee_ID],Table5[Employee Name],"Not Found")</f>
        <v>Deepak Kamath</v>
      </c>
      <c r="W2286" s="2">
        <v>3</v>
      </c>
      <c r="X2286" s="2">
        <v>1272.45</v>
      </c>
      <c r="Y2286" s="2">
        <v>10</v>
      </c>
      <c r="Z2286" s="2">
        <v>381.74</v>
      </c>
      <c r="AA2286" s="2">
        <v>12</v>
      </c>
      <c r="AB2286" s="2">
        <v>412.27</v>
      </c>
      <c r="AC2286" s="2">
        <v>3847.88</v>
      </c>
      <c r="AD2286" s="2">
        <v>2638.44</v>
      </c>
      <c r="AE2286" s="2">
        <f t="shared" si="76"/>
        <v>797.17000000000007</v>
      </c>
      <c r="AF2286" s="2" t="s">
        <v>25</v>
      </c>
      <c r="AG2286" s="42">
        <f>IFERROR(Table2[[#This Row],[Profit]]/Table2[[#This Row],[Sales Amount]],0)</f>
        <v>0.20717122155576578</v>
      </c>
      <c r="AH2286" s="2" t="str">
        <f>TRIM(Table2[[#This Row],[Payment Modee]])</f>
        <v>UPI</v>
      </c>
      <c r="AI2286" s="2" t="s">
        <v>26</v>
      </c>
      <c r="AJ2286" s="2" t="s">
        <v>27</v>
      </c>
      <c r="AK2286" s="2" t="s">
        <v>2144</v>
      </c>
      <c r="AL2286" s="16" t="str">
        <f>IF(HOUR(Table2[[#This Row],[Order Time]])&lt;12,"Morning",IF(HOUR(Table2[[#This Row],[Order Time]])&lt;17,"Afternoon",IF(HOUR(Table2[[#This Row],[Order Time]])&lt;21,"Evening","Night")))</f>
        <v>Afternoon</v>
      </c>
      <c r="AM2286" s="16" t="s">
        <v>29</v>
      </c>
    </row>
    <row r="2287" spans="1:39" x14ac:dyDescent="0.25">
      <c r="A2287" s="13" t="s">
        <v>4167</v>
      </c>
      <c r="B2287" s="4">
        <v>45467</v>
      </c>
      <c r="C2287" s="2">
        <f>YEAR(Table2[[#This Row],[Invoice Date]])</f>
        <v>2024</v>
      </c>
      <c r="D2287" s="2" t="str">
        <f>TEXT(Table2[[#This Row],[Invoice Date]],"mmm")</f>
        <v>Jun</v>
      </c>
      <c r="E2287" s="2" t="str">
        <f>Table2[[#This Row],[Store_ID]]&amp;"-"&amp;Table2[[#This Row],[Year]]&amp;"-"&amp;Table2[[#This Row],[Month]]</f>
        <v>STR039-2024-Jun</v>
      </c>
      <c r="F2287" s="2" t="s">
        <v>2677</v>
      </c>
      <c r="G2287" s="2" t="str">
        <f>_xlfn.XLOOKUP(Table2[[#This Row],[Customer_ID]],Table3[Customer_ID],Table3[Customer Name],"Not Found")</f>
        <v>Rohit Singh</v>
      </c>
      <c r="H2287" s="2" t="str">
        <f>_xlfn.XLOOKUP(Table2[[#This Row],[Customer_ID]],Table3[Customer_ID],Table3[Gender],"Female")</f>
        <v>Male</v>
      </c>
      <c r="I2287" s="2" t="str">
        <f>_xlfn.XLOOKUP(Table2[[#This Row],[Customer_ID]],Table3[Customer_ID],Table3[City],"Missing Memebership")</f>
        <v>Guntur</v>
      </c>
      <c r="J2287" s="2" t="str">
        <f>_xlfn.XLOOKUP(Table2[[#This Row],[Customer_ID]],Table3[Customer_ID],Table3[State],"Karnataka")</f>
        <v>Andhra Pradesh</v>
      </c>
      <c r="K2287" s="2" t="str">
        <f>_xlfn.XLOOKUP(Table2[[#This Row],[Customer_ID]],Table3[Customer_ID],Table3[Membership],"Regular")</f>
        <v>Regular</v>
      </c>
      <c r="L2287" s="2" t="s">
        <v>32</v>
      </c>
      <c r="M2287" s="2" t="str">
        <f>_xlfn.XLOOKUP(Table2[[#This Row],[Product_ID]],Table4[Product_ID],Table4[Product_Name],"Not Found")</f>
        <v>Reebok Round Neck Sky Blue</v>
      </c>
      <c r="N2287" s="2" t="str">
        <f>_xlfn.XLOOKUP(Table2[[#This Row],[Product_ID]],Table4[Product_ID],Table4[Category],"Not Found")</f>
        <v>Men T-Shirts</v>
      </c>
      <c r="O2287" s="2" t="str">
        <f>_xlfn.XLOOKUP(Table2[[#This Row],[Product_ID]],Table4[Product_ID],Table4[Subcategory],"Not Found")</f>
        <v>Round Neck</v>
      </c>
      <c r="P2287" s="2" t="str">
        <f>_xlfn.XLOOKUP(Table2[[#This Row],[Product_ID]],Table4[Product_ID],Table4[Brand],"Missing Brand")</f>
        <v>Reebok</v>
      </c>
      <c r="Q2287" s="2" t="s">
        <v>825</v>
      </c>
      <c r="R2287" s="2" t="str">
        <f>_xlfn.XLOOKUP(Table2[[#This Row],[Store_ID]],Table6[Store_ID],Table6[Store Name],"Not Found")</f>
        <v>TrendMart Bengaluru High Street</v>
      </c>
      <c r="S2287" s="2">
        <f>_xlfn.XLOOKUP(Table2[[#This Row],[Store_ID]],Table6[Store_ID],Table6[Monthly Target],"Missing Target")</f>
        <v>1500000</v>
      </c>
      <c r="T2287" s="2" t="str">
        <f>_xlfn.XLOOKUP(Table2[[#This Row],[Store_ID]],Table6[Store_ID],Table6[Region],"Not Found")</f>
        <v>South Zone 2</v>
      </c>
      <c r="U2287" s="2" t="s">
        <v>147</v>
      </c>
      <c r="V2287" s="2" t="str">
        <f>_xlfn.XLOOKUP(Table2[[#This Row],[Employee_ID]],Table5[Employee_ID],Table5[Employee Name],"Not Found")</f>
        <v>Logesh Gopalakrishnan</v>
      </c>
      <c r="W2287" s="2">
        <v>4</v>
      </c>
      <c r="X2287" s="2">
        <v>799.63</v>
      </c>
      <c r="Y2287" s="2">
        <v>0</v>
      </c>
      <c r="Z2287" s="2">
        <v>0</v>
      </c>
      <c r="AA2287" s="2">
        <v>5</v>
      </c>
      <c r="AB2287" s="2">
        <v>159.93</v>
      </c>
      <c r="AC2287" s="2">
        <v>3358.45</v>
      </c>
      <c r="AD2287" s="2">
        <v>1968.44</v>
      </c>
      <c r="AE2287" s="2">
        <f t="shared" si="76"/>
        <v>1230.0799999999997</v>
      </c>
      <c r="AF2287" s="2" t="s">
        <v>56</v>
      </c>
      <c r="AG2287" s="42">
        <f>IFERROR(Table2[[#This Row],[Profit]]/Table2[[#This Row],[Sales Amount]],0)</f>
        <v>0.3662641992585865</v>
      </c>
      <c r="AH2287" s="2" t="str">
        <f>TRIM(Table2[[#This Row],[Payment Modee]])</f>
        <v>Credit Card</v>
      </c>
      <c r="AI2287" s="2" t="s">
        <v>26</v>
      </c>
      <c r="AJ2287" s="2" t="s">
        <v>27</v>
      </c>
      <c r="AK2287" s="2" t="s">
        <v>2956</v>
      </c>
      <c r="AL2287" s="16" t="str">
        <f>IF(HOUR(Table2[[#This Row],[Order Time]])&lt;12,"Morning",IF(HOUR(Table2[[#This Row],[Order Time]])&lt;17,"Afternoon",IF(HOUR(Table2[[#This Row],[Order Time]])&lt;21,"Evening","Night")))</f>
        <v>Evening</v>
      </c>
      <c r="AM2287" s="16" t="s">
        <v>29</v>
      </c>
    </row>
    <row r="2288" spans="1:39" x14ac:dyDescent="0.25">
      <c r="A2288" s="13" t="s">
        <v>4168</v>
      </c>
      <c r="B2288" s="4">
        <v>45569</v>
      </c>
      <c r="C2288" s="2">
        <f>YEAR(Table2[[#This Row],[Invoice Date]])</f>
        <v>2024</v>
      </c>
      <c r="D2288" s="2" t="str">
        <f>TEXT(Table2[[#This Row],[Invoice Date]],"mmm")</f>
        <v>Oct</v>
      </c>
      <c r="E2288" s="2" t="str">
        <f>Table2[[#This Row],[Store_ID]]&amp;"-"&amp;Table2[[#This Row],[Year]]&amp;"-"&amp;Table2[[#This Row],[Month]]</f>
        <v>STR068-2024-Oct</v>
      </c>
      <c r="F2288" s="2" t="s">
        <v>1943</v>
      </c>
      <c r="G2288" s="2" t="str">
        <f>_xlfn.XLOOKUP(Table2[[#This Row],[Customer_ID]],Table3[Customer_ID],Table3[Customer Name],"Not Found")</f>
        <v>Vidya Mudaliar</v>
      </c>
      <c r="H2288" s="2" t="str">
        <f>_xlfn.XLOOKUP(Table2[[#This Row],[Customer_ID]],Table3[Customer_ID],Table3[Gender],"Female")</f>
        <v>Female</v>
      </c>
      <c r="I2288" s="2" t="str">
        <f>_xlfn.XLOOKUP(Table2[[#This Row],[Customer_ID]],Table3[Customer_ID],Table3[City],"Missing Memebership")</f>
        <v>Hubballi</v>
      </c>
      <c r="J2288" s="2" t="str">
        <f>_xlfn.XLOOKUP(Table2[[#This Row],[Customer_ID]],Table3[Customer_ID],Table3[State],"Karnataka")</f>
        <v>Karnataka</v>
      </c>
      <c r="K2288" s="2" t="str">
        <f>_xlfn.XLOOKUP(Table2[[#This Row],[Customer_ID]],Table3[Customer_ID],Table3[Membership],"Regular")</f>
        <v>Silver</v>
      </c>
      <c r="L2288" s="2" t="s">
        <v>548</v>
      </c>
      <c r="M2288" s="2" t="str">
        <f>_xlfn.XLOOKUP(Table2[[#This Row],[Product_ID]],Table4[Product_ID],Table4[Product_Name],"Not Found")</f>
        <v>Global Desi Round Neck Green</v>
      </c>
      <c r="N2288" s="2" t="str">
        <f>_xlfn.XLOOKUP(Table2[[#This Row],[Product_ID]],Table4[Product_ID],Table4[Category],"Not Found")</f>
        <v>Men T-Shirts</v>
      </c>
      <c r="O2288" s="2" t="str">
        <f>_xlfn.XLOOKUP(Table2[[#This Row],[Product_ID]],Table4[Product_ID],Table4[Subcategory],"Not Found")</f>
        <v>Round Neck</v>
      </c>
      <c r="P2288" s="2" t="str">
        <f>_xlfn.XLOOKUP(Table2[[#This Row],[Product_ID]],Table4[Product_ID],Table4[Brand],"Missing Brand")</f>
        <v>Global Desi</v>
      </c>
      <c r="Q2288" s="2" t="s">
        <v>97</v>
      </c>
      <c r="R2288" s="2" t="str">
        <f>_xlfn.XLOOKUP(Table2[[#This Row],[Store_ID]],Table6[Store_ID],Table6[Store Name],"Not Found")</f>
        <v>TrendMart Madurai Mall Kiosk</v>
      </c>
      <c r="S2288" s="2">
        <f>_xlfn.XLOOKUP(Table2[[#This Row],[Store_ID]],Table6[Store_ID],Table6[Monthly Target],"Missing Target")</f>
        <v>2000000</v>
      </c>
      <c r="T2288" s="2" t="str">
        <f>_xlfn.XLOOKUP(Table2[[#This Row],[Store_ID]],Table6[Store_ID],Table6[Region],"Not Found")</f>
        <v>South Zone 1</v>
      </c>
      <c r="U2288" s="2" t="s">
        <v>75</v>
      </c>
      <c r="V2288" s="2" t="str">
        <f>_xlfn.XLOOKUP(Table2[[#This Row],[Employee_ID]],Table5[Employee_ID],Table5[Employee Name],"Not Found")</f>
        <v>Chandran Krishnan</v>
      </c>
      <c r="W2288" s="2">
        <v>5</v>
      </c>
      <c r="X2288" s="2">
        <v>540.07000000000005</v>
      </c>
      <c r="Y2288" s="2">
        <v>20</v>
      </c>
      <c r="Z2288" s="2">
        <v>540.07000000000005</v>
      </c>
      <c r="AA2288" s="2">
        <v>5</v>
      </c>
      <c r="AB2288" s="2">
        <v>108.01</v>
      </c>
      <c r="AC2288" s="2">
        <v>2268.29</v>
      </c>
      <c r="AD2288" s="2">
        <v>1499.3</v>
      </c>
      <c r="AE2288" s="2">
        <f t="shared" si="76"/>
        <v>660.98</v>
      </c>
      <c r="AF2288" s="2" t="s">
        <v>69</v>
      </c>
      <c r="AG2288" s="42">
        <f>IFERROR(Table2[[#This Row],[Profit]]/Table2[[#This Row],[Sales Amount]],0)</f>
        <v>0.29140012961305656</v>
      </c>
      <c r="AH2288" s="2" t="str">
        <f>TRIM(Table2[[#This Row],[Payment Modee]])</f>
        <v>Cash</v>
      </c>
      <c r="AI2288" s="2" t="s">
        <v>26</v>
      </c>
      <c r="AJ2288" s="2" t="s">
        <v>27</v>
      </c>
      <c r="AK2288" s="2" t="s">
        <v>792</v>
      </c>
      <c r="AL2288" s="16" t="str">
        <f>IF(HOUR(Table2[[#This Row],[Order Time]])&lt;12,"Morning",IF(HOUR(Table2[[#This Row],[Order Time]])&lt;17,"Afternoon",IF(HOUR(Table2[[#This Row],[Order Time]])&lt;21,"Evening","Night")))</f>
        <v>Evening</v>
      </c>
      <c r="AM2288" s="16" t="s">
        <v>29</v>
      </c>
    </row>
    <row r="2289" spans="1:39" x14ac:dyDescent="0.25">
      <c r="A2289" s="13" t="s">
        <v>4169</v>
      </c>
      <c r="B2289" s="4">
        <v>45600</v>
      </c>
      <c r="C2289" s="2">
        <f>YEAR(Table2[[#This Row],[Invoice Date]])</f>
        <v>2024</v>
      </c>
      <c r="D2289" s="2" t="str">
        <f>TEXT(Table2[[#This Row],[Invoice Date]],"mmm")</f>
        <v>Nov</v>
      </c>
      <c r="E2289" s="2" t="str">
        <f>Table2[[#This Row],[Store_ID]]&amp;"-"&amp;Table2[[#This Row],[Year]]&amp;"-"&amp;Table2[[#This Row],[Month]]</f>
        <v>STR118-2024-Nov</v>
      </c>
      <c r="F2289" s="2" t="s">
        <v>1655</v>
      </c>
      <c r="G2289" s="2" t="str">
        <f>_xlfn.XLOOKUP(Table2[[#This Row],[Customer_ID]],Table3[Customer_ID],Table3[Customer Name],"Not Found")</f>
        <v>Baskar Bhat</v>
      </c>
      <c r="H2289" s="2" t="str">
        <f>_xlfn.XLOOKUP(Table2[[#This Row],[Customer_ID]],Table3[Customer_ID],Table3[Gender],"Female")</f>
        <v>Male</v>
      </c>
      <c r="I2289" s="2" t="str">
        <f>_xlfn.XLOOKUP(Table2[[#This Row],[Customer_ID]],Table3[Customer_ID],Table3[City],"Missing Memebership")</f>
        <v>Karimnagar</v>
      </c>
      <c r="J2289" s="2" t="str">
        <f>_xlfn.XLOOKUP(Table2[[#This Row],[Customer_ID]],Table3[Customer_ID],Table3[State],"Karnataka")</f>
        <v>Telangana</v>
      </c>
      <c r="K2289" s="2" t="str">
        <f>_xlfn.XLOOKUP(Table2[[#This Row],[Customer_ID]],Table3[Customer_ID],Table3[Membership],"Regular")</f>
        <v>Regular</v>
      </c>
      <c r="L2289" s="2" t="s">
        <v>334</v>
      </c>
      <c r="M2289" s="2" t="str">
        <f>_xlfn.XLOOKUP(Table2[[#This Row],[Product_ID]],Table4[Product_ID],Table4[Product_Name],"Not Found")</f>
        <v>Biba Bootcut Maroon</v>
      </c>
      <c r="N2289" s="2" t="str">
        <f>_xlfn.XLOOKUP(Table2[[#This Row],[Product_ID]],Table4[Product_ID],Table4[Category],"Not Found")</f>
        <v>Women Jeans</v>
      </c>
      <c r="O2289" s="2" t="str">
        <f>_xlfn.XLOOKUP(Table2[[#This Row],[Product_ID]],Table4[Product_ID],Table4[Subcategory],"Not Found")</f>
        <v>Bootcut</v>
      </c>
      <c r="P2289" s="2" t="str">
        <f>_xlfn.XLOOKUP(Table2[[#This Row],[Product_ID]],Table4[Product_ID],Table4[Brand],"Missing Brand")</f>
        <v>Biba</v>
      </c>
      <c r="Q2289" s="2" t="s">
        <v>630</v>
      </c>
      <c r="R2289" s="2" t="str">
        <f>_xlfn.XLOOKUP(Table2[[#This Row],[Store_ID]],Table6[Store_ID],Table6[Store Name],"Not Found")</f>
        <v>TrendMart Nellore Mall Kiosk</v>
      </c>
      <c r="S2289" s="2">
        <f>_xlfn.XLOOKUP(Table2[[#This Row],[Store_ID]],Table6[Store_ID],Table6[Monthly Target],"Missing Target")</f>
        <v>1000000</v>
      </c>
      <c r="T2289" s="2" t="str">
        <f>_xlfn.XLOOKUP(Table2[[#This Row],[Store_ID]],Table6[Store_ID],Table6[Region],"Not Found")</f>
        <v>South Zone 3</v>
      </c>
      <c r="U2289" s="2" t="s">
        <v>62</v>
      </c>
      <c r="V2289" s="2" t="str">
        <f>_xlfn.XLOOKUP(Table2[[#This Row],[Employee_ID]],Table5[Employee_ID],Table5[Employee Name],"Not Found")</f>
        <v>Rahul Krishnan</v>
      </c>
      <c r="W2289" s="2">
        <v>1</v>
      </c>
      <c r="X2289" s="2">
        <v>1334.92</v>
      </c>
      <c r="Y2289" s="2">
        <v>5</v>
      </c>
      <c r="Z2289" s="2">
        <v>66.75</v>
      </c>
      <c r="AA2289" s="2">
        <v>12</v>
      </c>
      <c r="AB2289" s="2">
        <v>152.18</v>
      </c>
      <c r="AC2289" s="2">
        <v>1420.35</v>
      </c>
      <c r="AD2289" s="2">
        <v>1073.45</v>
      </c>
      <c r="AE2289" s="2">
        <f t="shared" si="76"/>
        <v>194.71999999999986</v>
      </c>
      <c r="AF2289" s="2" t="s">
        <v>25</v>
      </c>
      <c r="AG2289" s="42">
        <f>IFERROR(Table2[[#This Row],[Profit]]/Table2[[#This Row],[Sales Amount]],0)</f>
        <v>0.13709297004259505</v>
      </c>
      <c r="AH2289" s="2" t="str">
        <f>TRIM(Table2[[#This Row],[Payment Modee]])</f>
        <v>UPI</v>
      </c>
      <c r="AI2289" s="2" t="s">
        <v>26</v>
      </c>
      <c r="AJ2289" s="2" t="s">
        <v>197</v>
      </c>
      <c r="AK2289" s="2" t="s">
        <v>678</v>
      </c>
      <c r="AL2289" s="16" t="str">
        <f>IF(HOUR(Table2[[#This Row],[Order Time]])&lt;12,"Morning",IF(HOUR(Table2[[#This Row],[Order Time]])&lt;17,"Afternoon",IF(HOUR(Table2[[#This Row],[Order Time]])&lt;21,"Evening","Night")))</f>
        <v>Afternoon</v>
      </c>
      <c r="AM2289" s="16" t="s">
        <v>29</v>
      </c>
    </row>
    <row r="2290" spans="1:39" x14ac:dyDescent="0.25">
      <c r="A2290" s="13" t="s">
        <v>4170</v>
      </c>
      <c r="B2290" s="4">
        <v>45500</v>
      </c>
      <c r="C2290" s="2">
        <f>YEAR(Table2[[#This Row],[Invoice Date]])</f>
        <v>2024</v>
      </c>
      <c r="D2290" s="2" t="str">
        <f>TEXT(Table2[[#This Row],[Invoice Date]],"mmm")</f>
        <v>Jul</v>
      </c>
      <c r="E2290" s="2" t="str">
        <f>Table2[[#This Row],[Store_ID]]&amp;"-"&amp;Table2[[#This Row],[Year]]&amp;"-"&amp;Table2[[#This Row],[Month]]</f>
        <v>STR025-2024-Jul</v>
      </c>
      <c r="F2290" s="2" t="s">
        <v>1788</v>
      </c>
      <c r="G2290" s="2" t="str">
        <f>_xlfn.XLOOKUP(Table2[[#This Row],[Customer_ID]],Table3[Customer_ID],Table3[Customer Name],"Not Found")</f>
        <v>Hari Raman</v>
      </c>
      <c r="H2290" s="2" t="str">
        <f>_xlfn.XLOOKUP(Table2[[#This Row],[Customer_ID]],Table3[Customer_ID],Table3[Gender],"Female")</f>
        <v>Male</v>
      </c>
      <c r="I2290" s="2" t="str">
        <f>_xlfn.XLOOKUP(Table2[[#This Row],[Customer_ID]],Table3[Customer_ID],Table3[City],"Missing Memebership")</f>
        <v>Belagavi</v>
      </c>
      <c r="J2290" s="2" t="str">
        <f>_xlfn.XLOOKUP(Table2[[#This Row],[Customer_ID]],Table3[Customer_ID],Table3[State],"Karnataka")</f>
        <v>Karnataka</v>
      </c>
      <c r="K2290" s="2" t="str">
        <f>_xlfn.XLOOKUP(Table2[[#This Row],[Customer_ID]],Table3[Customer_ID],Table3[Membership],"Regular")</f>
        <v>Silver</v>
      </c>
      <c r="L2290" s="2" t="s">
        <v>224</v>
      </c>
      <c r="M2290" s="2" t="str">
        <f>_xlfn.XLOOKUP(Table2[[#This Row],[Product_ID]],Table4[Product_ID],Table4[Product_Name],"Not Found")</f>
        <v>Allen Solly Printed Kurti Mustard</v>
      </c>
      <c r="N2290" s="2" t="str">
        <f>_xlfn.XLOOKUP(Table2[[#This Row],[Product_ID]],Table4[Product_ID],Table4[Category],"Not Found")</f>
        <v>Women Kurtis</v>
      </c>
      <c r="O2290" s="2" t="str">
        <f>_xlfn.XLOOKUP(Table2[[#This Row],[Product_ID]],Table4[Product_ID],Table4[Subcategory],"Not Found")</f>
        <v>Printed Kurti</v>
      </c>
      <c r="P2290" s="2" t="str">
        <f>_xlfn.XLOOKUP(Table2[[#This Row],[Product_ID]],Table4[Product_ID],Table4[Brand],"Missing Brand")</f>
        <v>Allen Solly</v>
      </c>
      <c r="Q2290" s="2" t="s">
        <v>1335</v>
      </c>
      <c r="R2290" s="2" t="str">
        <f>_xlfn.XLOOKUP(Table2[[#This Row],[Store_ID]],Table6[Store_ID],Table6[Store Name],"Not Found")</f>
        <v>TrendMart Vellore High Street</v>
      </c>
      <c r="S2290" s="2">
        <f>_xlfn.XLOOKUP(Table2[[#This Row],[Store_ID]],Table6[Store_ID],Table6[Monthly Target],"Missing Target")</f>
        <v>1500000</v>
      </c>
      <c r="T2290" s="2" t="str">
        <f>_xlfn.XLOOKUP(Table2[[#This Row],[Store_ID]],Table6[Store_ID],Table6[Region],"Not Found")</f>
        <v>South Zone 1</v>
      </c>
      <c r="U2290" s="2" t="s">
        <v>192</v>
      </c>
      <c r="V2290" s="2" t="str">
        <f>_xlfn.XLOOKUP(Table2[[#This Row],[Employee_ID]],Table5[Employee_ID],Table5[Employee Name],"Not Found")</f>
        <v>Hari Nair</v>
      </c>
      <c r="W2290" s="2">
        <v>1</v>
      </c>
      <c r="X2290" s="2">
        <v>890.4</v>
      </c>
      <c r="Y2290" s="2">
        <v>10</v>
      </c>
      <c r="Z2290" s="2">
        <v>89.04</v>
      </c>
      <c r="AA2290" s="2">
        <v>5</v>
      </c>
      <c r="AB2290" s="2">
        <v>40.07</v>
      </c>
      <c r="AC2290" s="2">
        <v>841.43</v>
      </c>
      <c r="AD2290" s="2">
        <v>568.53</v>
      </c>
      <c r="AE2290" s="2">
        <f t="shared" si="76"/>
        <v>232.82999999999998</v>
      </c>
      <c r="AF2290" s="2" t="s">
        <v>136</v>
      </c>
      <c r="AG2290" s="42">
        <f>IFERROR(Table2[[#This Row],[Profit]]/Table2[[#This Row],[Sales Amount]],0)</f>
        <v>0.27670750983444847</v>
      </c>
      <c r="AH2290" s="2" t="str">
        <f>TRIM(Table2[[#This Row],[Payment Modee]])</f>
        <v>EMI</v>
      </c>
      <c r="AI2290" s="2" t="s">
        <v>36</v>
      </c>
      <c r="AJ2290" s="2" t="s">
        <v>27</v>
      </c>
      <c r="AK2290" s="2" t="s">
        <v>3200</v>
      </c>
      <c r="AL2290" s="16" t="str">
        <f>IF(HOUR(Table2[[#This Row],[Order Time]])&lt;12,"Morning",IF(HOUR(Table2[[#This Row],[Order Time]])&lt;17,"Afternoon",IF(HOUR(Table2[[#This Row],[Order Time]])&lt;21,"Evening","Night")))</f>
        <v>Morning</v>
      </c>
      <c r="AM2290" s="16" t="s">
        <v>38</v>
      </c>
    </row>
    <row r="2291" spans="1:39" x14ac:dyDescent="0.25">
      <c r="A2291" s="13" t="s">
        <v>4171</v>
      </c>
      <c r="B2291" s="4">
        <v>45591</v>
      </c>
      <c r="C2291" s="2">
        <f>YEAR(Table2[[#This Row],[Invoice Date]])</f>
        <v>2024</v>
      </c>
      <c r="D2291" s="2" t="str">
        <f>TEXT(Table2[[#This Row],[Invoice Date]],"mmm")</f>
        <v>Oct</v>
      </c>
      <c r="E2291" s="2" t="str">
        <f>Table2[[#This Row],[Store_ID]]&amp;"-"&amp;Table2[[#This Row],[Year]]&amp;"-"&amp;Table2[[#This Row],[Month]]</f>
        <v>STR019-2024-Oct</v>
      </c>
      <c r="F2291" s="2" t="s">
        <v>1453</v>
      </c>
      <c r="G2291" s="2" t="str">
        <f>_xlfn.XLOOKUP(Table2[[#This Row],[Customer_ID]],Table3[Customer_ID],Table3[Customer Name],"Not Found")</f>
        <v>Yogesh Venkatesan</v>
      </c>
      <c r="H2291" s="2" t="str">
        <f>_xlfn.XLOOKUP(Table2[[#This Row],[Customer_ID]],Table3[Customer_ID],Table3[Gender],"Female")</f>
        <v>Male</v>
      </c>
      <c r="I2291" s="2" t="str">
        <f>_xlfn.XLOOKUP(Table2[[#This Row],[Customer_ID]],Table3[Customer_ID],Table3[City],"Missing Memebership")</f>
        <v>Thrissur</v>
      </c>
      <c r="J2291" s="2" t="str">
        <f>_xlfn.XLOOKUP(Table2[[#This Row],[Customer_ID]],Table3[Customer_ID],Table3[State],"Karnataka")</f>
        <v>Kerala</v>
      </c>
      <c r="K2291" s="2" t="str">
        <f>_xlfn.XLOOKUP(Table2[[#This Row],[Customer_ID]],Table3[Customer_ID],Table3[Membership],"Regular")</f>
        <v>Regular</v>
      </c>
      <c r="L2291" s="2" t="s">
        <v>2525</v>
      </c>
      <c r="M2291" s="2" t="str">
        <f>_xlfn.XLOOKUP(Table2[[#This Row],[Product_ID]],Table4[Product_ID],Table4[Product_Name],"Not Found")</f>
        <v>Numero Uno Track Pant White</v>
      </c>
      <c r="N2291" s="2" t="str">
        <f>_xlfn.XLOOKUP(Table2[[#This Row],[Product_ID]],Table4[Product_ID],Table4[Category],"Not Found")</f>
        <v>Men Trousers</v>
      </c>
      <c r="O2291" s="2" t="str">
        <f>_xlfn.XLOOKUP(Table2[[#This Row],[Product_ID]],Table4[Product_ID],Table4[Subcategory],"Not Found")</f>
        <v>Track Pant</v>
      </c>
      <c r="P2291" s="2" t="str">
        <f>_xlfn.XLOOKUP(Table2[[#This Row],[Product_ID]],Table4[Product_ID],Table4[Brand],"Missing Brand")</f>
        <v>Numero Uno</v>
      </c>
      <c r="Q2291" s="2" t="s">
        <v>158</v>
      </c>
      <c r="R2291" s="2" t="str">
        <f>_xlfn.XLOOKUP(Table2[[#This Row],[Store_ID]],Table6[Store_ID],Table6[Store Name],"Not Found")</f>
        <v>TrendMart Mangaluru Standard</v>
      </c>
      <c r="S2291" s="2">
        <f>_xlfn.XLOOKUP(Table2[[#This Row],[Store_ID]],Table6[Store_ID],Table6[Monthly Target],"Missing Target")</f>
        <v>1000000</v>
      </c>
      <c r="T2291" s="2" t="str">
        <f>_xlfn.XLOOKUP(Table2[[#This Row],[Store_ID]],Table6[Store_ID],Table6[Region],"Not Found")</f>
        <v>South Zone 2</v>
      </c>
      <c r="U2291" s="2" t="s">
        <v>263</v>
      </c>
      <c r="V2291" s="2" t="str">
        <f>_xlfn.XLOOKUP(Table2[[#This Row],[Employee_ID]],Table5[Employee_ID],Table5[Employee Name],"Not Found")</f>
        <v>Sathish Sundaram</v>
      </c>
      <c r="W2291" s="2">
        <v>2</v>
      </c>
      <c r="X2291" s="2">
        <v>722.02</v>
      </c>
      <c r="Y2291" s="2">
        <v>25</v>
      </c>
      <c r="Z2291" s="2">
        <v>361.01</v>
      </c>
      <c r="AA2291" s="2">
        <v>5</v>
      </c>
      <c r="AB2291" s="2">
        <v>54.15</v>
      </c>
      <c r="AC2291" s="2">
        <v>1137.18</v>
      </c>
      <c r="AD2291" s="2">
        <v>1000.16</v>
      </c>
      <c r="AE2291" s="2">
        <f t="shared" si="76"/>
        <v>82.87000000000009</v>
      </c>
      <c r="AF2291" s="2" t="s">
        <v>25</v>
      </c>
      <c r="AG2291" s="42">
        <f>IFERROR(Table2[[#This Row],[Profit]]/Table2[[#This Row],[Sales Amount]],0)</f>
        <v>7.287324785873836E-2</v>
      </c>
      <c r="AH2291" s="2" t="str">
        <f>TRIM(Table2[[#This Row],[Payment Modee]])</f>
        <v>UPI</v>
      </c>
      <c r="AI2291" s="2" t="s">
        <v>36</v>
      </c>
      <c r="AJ2291" s="2" t="s">
        <v>27</v>
      </c>
      <c r="AK2291" s="2" t="s">
        <v>3159</v>
      </c>
      <c r="AL2291" s="16" t="str">
        <f>IF(HOUR(Table2[[#This Row],[Order Time]])&lt;12,"Morning",IF(HOUR(Table2[[#This Row],[Order Time]])&lt;17,"Afternoon",IF(HOUR(Table2[[#This Row],[Order Time]])&lt;21,"Evening","Night")))</f>
        <v>Afternoon</v>
      </c>
      <c r="AM2291" s="16" t="s">
        <v>38</v>
      </c>
    </row>
    <row r="2292" spans="1:39" x14ac:dyDescent="0.25">
      <c r="A2292" s="13" t="s">
        <v>4172</v>
      </c>
      <c r="B2292" s="4">
        <v>45543</v>
      </c>
      <c r="C2292" s="2">
        <f>YEAR(Table2[[#This Row],[Invoice Date]])</f>
        <v>2024</v>
      </c>
      <c r="D2292" s="2" t="str">
        <f>TEXT(Table2[[#This Row],[Invoice Date]],"mmm")</f>
        <v>Sep</v>
      </c>
      <c r="E2292" s="2" t="str">
        <f>Table2[[#This Row],[Store_ID]]&amp;"-"&amp;Table2[[#This Row],[Year]]&amp;"-"&amp;Table2[[#This Row],[Month]]</f>
        <v>STR063-2024-Sep</v>
      </c>
      <c r="F2292" s="2" t="s">
        <v>1217</v>
      </c>
      <c r="G2292" s="2" t="str">
        <f>_xlfn.XLOOKUP(Table2[[#This Row],[Customer_ID]],Table3[Customer_ID],Table3[Customer Name],"Not Found")</f>
        <v>Varsha Subramaniam</v>
      </c>
      <c r="H2292" s="2" t="str">
        <f>_xlfn.XLOOKUP(Table2[[#This Row],[Customer_ID]],Table3[Customer_ID],Table3[Gender],"Female")</f>
        <v>Female</v>
      </c>
      <c r="I2292" s="2" t="str">
        <f>_xlfn.XLOOKUP(Table2[[#This Row],[Customer_ID]],Table3[Customer_ID],Table3[City],"Missing Memebership")</f>
        <v>Vijayawada</v>
      </c>
      <c r="J2292" s="2" t="str">
        <f>_xlfn.XLOOKUP(Table2[[#This Row],[Customer_ID]],Table3[Customer_ID],Table3[State],"Karnataka")</f>
        <v>Andhra Pradesh</v>
      </c>
      <c r="K2292" s="2" t="str">
        <f>_xlfn.XLOOKUP(Table2[[#This Row],[Customer_ID]],Table3[Customer_ID],Table3[Membership],"Regular")</f>
        <v>Silver</v>
      </c>
      <c r="L2292" s="2" t="s">
        <v>1822</v>
      </c>
      <c r="M2292" s="2" t="str">
        <f>_xlfn.XLOOKUP(Table2[[#This Row],[Product_ID]],Table4[Product_ID],Table4[Product_Name],"Not Found")</f>
        <v>Libas Regular Fit Red</v>
      </c>
      <c r="N2292" s="2" t="str">
        <f>_xlfn.XLOOKUP(Table2[[#This Row],[Product_ID]],Table4[Product_ID],Table4[Category],"Not Found")</f>
        <v>Men Jeans</v>
      </c>
      <c r="O2292" s="2" t="str">
        <f>_xlfn.XLOOKUP(Table2[[#This Row],[Product_ID]],Table4[Product_ID],Table4[Subcategory],"Not Found")</f>
        <v>Regular Fit</v>
      </c>
      <c r="P2292" s="2" t="str">
        <f>_xlfn.XLOOKUP(Table2[[#This Row],[Product_ID]],Table4[Product_ID],Table4[Brand],"Missing Brand")</f>
        <v>Libas</v>
      </c>
      <c r="Q2292" s="2" t="s">
        <v>567</v>
      </c>
      <c r="R2292" s="2" t="str">
        <f>_xlfn.XLOOKUP(Table2[[#This Row],[Store_ID]],Table6[Store_ID],Table6[Store Name],"Not Found")</f>
        <v>TrendMart Shivamogga Mall Kiosk</v>
      </c>
      <c r="S2292" s="2">
        <f>_xlfn.XLOOKUP(Table2[[#This Row],[Store_ID]],Table6[Store_ID],Table6[Monthly Target],"Missing Target")</f>
        <v>1200000</v>
      </c>
      <c r="T2292" s="2" t="str">
        <f>_xlfn.XLOOKUP(Table2[[#This Row],[Store_ID]],Table6[Store_ID],Table6[Region],"Not Found")</f>
        <v>South Zone 2</v>
      </c>
      <c r="U2292" s="2" t="s">
        <v>289</v>
      </c>
      <c r="V2292" s="2" t="str">
        <f>_xlfn.XLOOKUP(Table2[[#This Row],[Employee_ID]],Table5[Employee_ID],Table5[Employee Name],"Not Found")</f>
        <v>Anitha Ramachandran</v>
      </c>
      <c r="W2292" s="2">
        <v>2</v>
      </c>
      <c r="X2292" s="2">
        <v>1015.36</v>
      </c>
      <c r="Y2292" s="2">
        <v>10</v>
      </c>
      <c r="Z2292" s="2">
        <v>203.07</v>
      </c>
      <c r="AA2292" s="2">
        <v>12</v>
      </c>
      <c r="AB2292" s="2">
        <v>219.32</v>
      </c>
      <c r="AC2292" s="2">
        <v>2046.97</v>
      </c>
      <c r="AD2292" s="2">
        <v>1340.34</v>
      </c>
      <c r="AE2292" s="2">
        <f t="shared" si="76"/>
        <v>487.31000000000012</v>
      </c>
      <c r="AF2292" s="2" t="s">
        <v>25</v>
      </c>
      <c r="AG2292" s="42">
        <f>IFERROR(Table2[[#This Row],[Profit]]/Table2[[#This Row],[Sales Amount]],0)</f>
        <v>0.23806406542352848</v>
      </c>
      <c r="AH2292" s="2" t="str">
        <f>TRIM(Table2[[#This Row],[Payment Modee]])</f>
        <v>UPI</v>
      </c>
      <c r="AI2292" s="2" t="s">
        <v>26</v>
      </c>
      <c r="AJ2292" s="2" t="s">
        <v>27</v>
      </c>
      <c r="AK2292" s="2" t="s">
        <v>2247</v>
      </c>
      <c r="AL2292" s="16" t="str">
        <f>IF(HOUR(Table2[[#This Row],[Order Time]])&lt;12,"Morning",IF(HOUR(Table2[[#This Row],[Order Time]])&lt;17,"Afternoon",IF(HOUR(Table2[[#This Row],[Order Time]])&lt;21,"Evening","Night")))</f>
        <v>Evening</v>
      </c>
      <c r="AM2292" s="16" t="s">
        <v>38</v>
      </c>
    </row>
    <row r="2293" spans="1:39" x14ac:dyDescent="0.25">
      <c r="A2293" s="13" t="s">
        <v>4173</v>
      </c>
      <c r="B2293" s="4">
        <v>45708</v>
      </c>
      <c r="C2293" s="2">
        <f>YEAR(Table2[[#This Row],[Invoice Date]])</f>
        <v>2025</v>
      </c>
      <c r="D2293" s="2" t="str">
        <f>TEXT(Table2[[#This Row],[Invoice Date]],"mmm")</f>
        <v>Feb</v>
      </c>
      <c r="E2293" s="2" t="str">
        <f>Table2[[#This Row],[Store_ID]]&amp;"-"&amp;Table2[[#This Row],[Year]]&amp;"-"&amp;Table2[[#This Row],[Month]]</f>
        <v>STR097-2025-Feb</v>
      </c>
      <c r="F2293" s="2" t="s">
        <v>4174</v>
      </c>
      <c r="G2293" s="2" t="str">
        <f>_xlfn.XLOOKUP(Table2[[#This Row],[Customer_ID]],Table3[Customer_ID],Table3[Customer Name],"Not Found")</f>
        <v>Malathi Krishnan</v>
      </c>
      <c r="H2293" s="2" t="str">
        <f>_xlfn.XLOOKUP(Table2[[#This Row],[Customer_ID]],Table3[Customer_ID],Table3[Gender],"Female")</f>
        <v>Female</v>
      </c>
      <c r="I2293" s="2" t="str">
        <f>_xlfn.XLOOKUP(Table2[[#This Row],[Customer_ID]],Table3[Customer_ID],Table3[City],"Missing Memebership")</f>
        <v>Shivamogga</v>
      </c>
      <c r="J2293" s="2" t="str">
        <f>_xlfn.XLOOKUP(Table2[[#This Row],[Customer_ID]],Table3[Customer_ID],Table3[State],"Karnataka")</f>
        <v>Karnataka</v>
      </c>
      <c r="K2293" s="2" t="str">
        <f>_xlfn.XLOOKUP(Table2[[#This Row],[Customer_ID]],Table3[Customer_ID],Table3[Membership],"Regular")</f>
        <v>Regular</v>
      </c>
      <c r="L2293" s="2" t="s">
        <v>532</v>
      </c>
      <c r="M2293" s="2" t="str">
        <f>_xlfn.XLOOKUP(Table2[[#This Row],[Product_ID]],Table4[Product_ID],Table4[Product_Name],"Not Found")</f>
        <v>Fabindia Shorts Cream</v>
      </c>
      <c r="N2293" s="2" t="str">
        <f>_xlfn.XLOOKUP(Table2[[#This Row],[Product_ID]],Table4[Product_ID],Table4[Category],"Not Found")</f>
        <v>Sportswear</v>
      </c>
      <c r="O2293" s="2" t="str">
        <f>_xlfn.XLOOKUP(Table2[[#This Row],[Product_ID]],Table4[Product_ID],Table4[Subcategory],"Not Found")</f>
        <v>Shorts</v>
      </c>
      <c r="P2293" s="2" t="str">
        <f>_xlfn.XLOOKUP(Table2[[#This Row],[Product_ID]],Table4[Product_ID],Table4[Brand],"Missing Brand")</f>
        <v>Fabindia</v>
      </c>
      <c r="Q2293" s="2" t="s">
        <v>240</v>
      </c>
      <c r="R2293" s="2" t="str">
        <f>_xlfn.XLOOKUP(Table2[[#This Row],[Store_ID]],Table6[Store_ID],Table6[Store Name],"Not Found")</f>
        <v>TrendMart Thiruvananthapuram High Street</v>
      </c>
      <c r="S2293" s="2">
        <f>_xlfn.XLOOKUP(Table2[[#This Row],[Store_ID]],Table6[Store_ID],Table6[Monthly Target],"Missing Target")</f>
        <v>1500000</v>
      </c>
      <c r="T2293" s="2" t="str">
        <f>_xlfn.XLOOKUP(Table2[[#This Row],[Store_ID]],Table6[Store_ID],Table6[Region],"Not Found")</f>
        <v>South Zone 1</v>
      </c>
      <c r="U2293" s="2" t="s">
        <v>400</v>
      </c>
      <c r="V2293" s="2" t="str">
        <f>_xlfn.XLOOKUP(Table2[[#This Row],[Employee_ID]],Table5[Employee_ID],Table5[Employee Name],"Not Found")</f>
        <v>Anil Reddy</v>
      </c>
      <c r="W2293" s="2">
        <v>2</v>
      </c>
      <c r="X2293" s="2">
        <v>781.98</v>
      </c>
      <c r="Y2293" s="2">
        <v>15</v>
      </c>
      <c r="Z2293" s="2">
        <v>234.59</v>
      </c>
      <c r="AA2293" s="2">
        <v>5</v>
      </c>
      <c r="AB2293" s="2">
        <v>66.47</v>
      </c>
      <c r="AC2293" s="2">
        <v>1395.84</v>
      </c>
      <c r="AD2293" s="2">
        <v>1024.22</v>
      </c>
      <c r="AE2293" s="2">
        <f t="shared" si="76"/>
        <v>305.14999999999986</v>
      </c>
      <c r="AF2293" s="2" t="s">
        <v>56</v>
      </c>
      <c r="AG2293" s="42">
        <f>IFERROR(Table2[[#This Row],[Profit]]/Table2[[#This Row],[Sales Amount]],0)</f>
        <v>0.21861388124713427</v>
      </c>
      <c r="AH2293" s="2" t="str">
        <f>TRIM(Table2[[#This Row],[Payment Modee]])</f>
        <v>Credit Card</v>
      </c>
      <c r="AI2293" s="2" t="s">
        <v>26</v>
      </c>
      <c r="AJ2293" s="2" t="s">
        <v>27</v>
      </c>
      <c r="AK2293" s="2" t="s">
        <v>1494</v>
      </c>
      <c r="AL2293" s="16" t="str">
        <f>IF(HOUR(Table2[[#This Row],[Order Time]])&lt;12,"Morning",IF(HOUR(Table2[[#This Row],[Order Time]])&lt;17,"Afternoon",IF(HOUR(Table2[[#This Row],[Order Time]])&lt;21,"Evening","Night")))</f>
        <v>Morning</v>
      </c>
      <c r="AM2293" s="16" t="s">
        <v>29</v>
      </c>
    </row>
    <row r="2294" spans="1:39" x14ac:dyDescent="0.25">
      <c r="A2294" s="13" t="s">
        <v>4175</v>
      </c>
      <c r="B2294" s="4">
        <v>45438</v>
      </c>
      <c r="C2294" s="2">
        <f>YEAR(Table2[[#This Row],[Invoice Date]])</f>
        <v>2024</v>
      </c>
      <c r="D2294" s="2" t="str">
        <f>TEXT(Table2[[#This Row],[Invoice Date]],"mmm")</f>
        <v>May</v>
      </c>
      <c r="E2294" s="2" t="str">
        <f>Table2[[#This Row],[Store_ID]]&amp;"-"&amp;Table2[[#This Row],[Year]]&amp;"-"&amp;Table2[[#This Row],[Month]]</f>
        <v>STR115-2024-May</v>
      </c>
      <c r="F2294" s="2" t="s">
        <v>59</v>
      </c>
      <c r="G2294" s="2" t="str">
        <f>_xlfn.XLOOKUP(Table2[[#This Row],[Customer_ID]],Table3[Customer_ID],Table3[Customer Name],"Not Found")</f>
        <v>Hari Kamath</v>
      </c>
      <c r="H2294" s="2" t="str">
        <f>_xlfn.XLOOKUP(Table2[[#This Row],[Customer_ID]],Table3[Customer_ID],Table3[Gender],"Female")</f>
        <v>Male</v>
      </c>
      <c r="I2294" s="2" t="str">
        <f>_xlfn.XLOOKUP(Table2[[#This Row],[Customer_ID]],Table3[Customer_ID],Table3[City],"Missing Memebership")</f>
        <v>Tirupati</v>
      </c>
      <c r="J2294" s="2" t="str">
        <f>_xlfn.XLOOKUP(Table2[[#This Row],[Customer_ID]],Table3[Customer_ID],Table3[State],"Karnataka")</f>
        <v>Andhra Pradesh</v>
      </c>
      <c r="K2294" s="2" t="str">
        <f>_xlfn.XLOOKUP(Table2[[#This Row],[Customer_ID]],Table3[Customer_ID],Table3[Membership],"Regular")</f>
        <v>Platinum</v>
      </c>
      <c r="L2294" s="2" t="s">
        <v>196</v>
      </c>
      <c r="M2294" s="2" t="str">
        <f>_xlfn.XLOOKUP(Table2[[#This Row],[Product_ID]],Table4[Product_ID],Table4[Product_Name],"Not Found")</f>
        <v>Wrangler Backpack Brown</v>
      </c>
      <c r="N2294" s="2" t="str">
        <f>_xlfn.XLOOKUP(Table2[[#This Row],[Product_ID]],Table4[Product_ID],Table4[Category],"Not Found")</f>
        <v>Handbags</v>
      </c>
      <c r="O2294" s="2" t="str">
        <f>_xlfn.XLOOKUP(Table2[[#This Row],[Product_ID]],Table4[Product_ID],Table4[Subcategory],"Not Found")</f>
        <v>Backpack</v>
      </c>
      <c r="P2294" s="2" t="str">
        <f>_xlfn.XLOOKUP(Table2[[#This Row],[Product_ID]],Table4[Product_ID],Table4[Brand],"Missing Brand")</f>
        <v>Wrangler</v>
      </c>
      <c r="Q2294" s="2" t="s">
        <v>329</v>
      </c>
      <c r="R2294" s="2" t="str">
        <f>_xlfn.XLOOKUP(Table2[[#This Row],[Store_ID]],Table6[Store_ID],Table6[Store Name],"Not Found")</f>
        <v>TrendMart Bengaluru Standard</v>
      </c>
      <c r="S2294" s="2">
        <f>_xlfn.XLOOKUP(Table2[[#This Row],[Store_ID]],Table6[Store_ID],Table6[Monthly Target],"Missing Target")</f>
        <v>1500000</v>
      </c>
      <c r="T2294" s="2" t="str">
        <f>_xlfn.XLOOKUP(Table2[[#This Row],[Store_ID]],Table6[Store_ID],Table6[Region],"Not Found")</f>
        <v>South Zone 2</v>
      </c>
      <c r="U2294" s="2" t="s">
        <v>75</v>
      </c>
      <c r="V2294" s="2" t="str">
        <f>_xlfn.XLOOKUP(Table2[[#This Row],[Employee_ID]],Table5[Employee_ID],Table5[Employee Name],"Not Found")</f>
        <v>Chandran Krishnan</v>
      </c>
      <c r="W2294" s="2">
        <v>4</v>
      </c>
      <c r="X2294" s="2">
        <v>1412.54</v>
      </c>
      <c r="Y2294" s="2">
        <v>0</v>
      </c>
      <c r="Z2294" s="2">
        <v>0</v>
      </c>
      <c r="AA2294" s="2">
        <v>12</v>
      </c>
      <c r="AB2294" s="2">
        <v>678.02</v>
      </c>
      <c r="AC2294" s="2">
        <v>6328.18</v>
      </c>
      <c r="AD2294" s="2">
        <v>3463.68</v>
      </c>
      <c r="AE2294" s="2">
        <f t="shared" si="76"/>
        <v>2186.4800000000005</v>
      </c>
      <c r="AF2294" s="2" t="s">
        <v>56</v>
      </c>
      <c r="AG2294" s="42">
        <f>IFERROR(Table2[[#This Row],[Profit]]/Table2[[#This Row],[Sales Amount]],0)</f>
        <v>0.34551482416745422</v>
      </c>
      <c r="AH2294" s="2" t="str">
        <f>TRIM(Table2[[#This Row],[Payment Modee]])</f>
        <v>Credit Card</v>
      </c>
      <c r="AI2294" s="2" t="s">
        <v>36</v>
      </c>
      <c r="AJ2294" s="2" t="s">
        <v>27</v>
      </c>
      <c r="AK2294" s="2" t="s">
        <v>82</v>
      </c>
      <c r="AL2294" s="16" t="str">
        <f>IF(HOUR(Table2[[#This Row],[Order Time]])&lt;12,"Morning",IF(HOUR(Table2[[#This Row],[Order Time]])&lt;17,"Afternoon",IF(HOUR(Table2[[#This Row],[Order Time]])&lt;21,"Evening","Night")))</f>
        <v>Evening</v>
      </c>
      <c r="AM2294" s="16" t="s">
        <v>38</v>
      </c>
    </row>
    <row r="2295" spans="1:39" x14ac:dyDescent="0.25">
      <c r="A2295" s="13" t="s">
        <v>4176</v>
      </c>
      <c r="B2295" s="4">
        <v>45541</v>
      </c>
      <c r="C2295" s="2">
        <f>YEAR(Table2[[#This Row],[Invoice Date]])</f>
        <v>2024</v>
      </c>
      <c r="D2295" s="2" t="str">
        <f>TEXT(Table2[[#This Row],[Invoice Date]],"mmm")</f>
        <v>Sep</v>
      </c>
      <c r="E2295" s="2" t="str">
        <f>Table2[[#This Row],[Store_ID]]&amp;"-"&amp;Table2[[#This Row],[Year]]&amp;"-"&amp;Table2[[#This Row],[Month]]</f>
        <v>STR055-2024-Sep</v>
      </c>
      <c r="F2295" s="2" t="s">
        <v>420</v>
      </c>
      <c r="G2295" s="2" t="str">
        <f>_xlfn.XLOOKUP(Table2[[#This Row],[Customer_ID]],Table3[Customer_ID],Table3[Customer Name],"Not Found")</f>
        <v>Nandini Natarajan</v>
      </c>
      <c r="H2295" s="2" t="str">
        <f>_xlfn.XLOOKUP(Table2[[#This Row],[Customer_ID]],Table3[Customer_ID],Table3[Gender],"Female")</f>
        <v>Female</v>
      </c>
      <c r="I2295" s="2" t="str">
        <f>_xlfn.XLOOKUP(Table2[[#This Row],[Customer_ID]],Table3[Customer_ID],Table3[City],"Missing Memebership")</f>
        <v>Chennai</v>
      </c>
      <c r="J2295" s="2" t="str">
        <f>_xlfn.XLOOKUP(Table2[[#This Row],[Customer_ID]],Table3[Customer_ID],Table3[State],"Karnataka")</f>
        <v>Tamil Nadu</v>
      </c>
      <c r="K2295" s="2" t="str">
        <f>_xlfn.XLOOKUP(Table2[[#This Row],[Customer_ID]],Table3[Customer_ID],Table3[Membership],"Regular")</f>
        <v>Gold</v>
      </c>
      <c r="L2295" s="2" t="s">
        <v>1819</v>
      </c>
      <c r="M2295" s="2" t="str">
        <f>_xlfn.XLOOKUP(Table2[[#This Row],[Product_ID]],Table4[Product_ID],Table4[Product_Name],"Not Found")</f>
        <v>Skechers Skinny Fit Peach</v>
      </c>
      <c r="N2295" s="2" t="str">
        <f>_xlfn.XLOOKUP(Table2[[#This Row],[Product_ID]],Table4[Product_ID],Table4[Category],"Not Found")</f>
        <v>Men Jeans</v>
      </c>
      <c r="O2295" s="2" t="str">
        <f>_xlfn.XLOOKUP(Table2[[#This Row],[Product_ID]],Table4[Product_ID],Table4[Subcategory],"Not Found")</f>
        <v>Skinny Fit</v>
      </c>
      <c r="P2295" s="2" t="str">
        <f>_xlfn.XLOOKUP(Table2[[#This Row],[Product_ID]],Table4[Product_ID],Table4[Brand],"Missing Brand")</f>
        <v>Skechers</v>
      </c>
      <c r="Q2295" s="2" t="s">
        <v>390</v>
      </c>
      <c r="R2295" s="2" t="str">
        <f>_xlfn.XLOOKUP(Table2[[#This Row],[Store_ID]],Table6[Store_ID],Table6[Store Name],"Not Found")</f>
        <v>TrendMart Nellore High Street</v>
      </c>
      <c r="S2295" s="2">
        <f>_xlfn.XLOOKUP(Table2[[#This Row],[Store_ID]],Table6[Store_ID],Table6[Monthly Target],"Missing Target")</f>
        <v>1500000</v>
      </c>
      <c r="T2295" s="2" t="str">
        <f>_xlfn.XLOOKUP(Table2[[#This Row],[Store_ID]],Table6[Store_ID],Table6[Region],"Not Found")</f>
        <v>South Zone 3</v>
      </c>
      <c r="U2295" s="2" t="s">
        <v>62</v>
      </c>
      <c r="V2295" s="2" t="str">
        <f>_xlfn.XLOOKUP(Table2[[#This Row],[Employee_ID]],Table5[Employee_ID],Table5[Employee Name],"Not Found")</f>
        <v>Rahul Krishnan</v>
      </c>
      <c r="W2295" s="2">
        <v>2</v>
      </c>
      <c r="X2295" s="2">
        <v>905.74</v>
      </c>
      <c r="Y2295" s="2">
        <v>10</v>
      </c>
      <c r="Z2295" s="2">
        <v>181.15</v>
      </c>
      <c r="AA2295" s="2">
        <v>5</v>
      </c>
      <c r="AB2295" s="2">
        <v>81.52</v>
      </c>
      <c r="AC2295" s="2">
        <v>1711.85</v>
      </c>
      <c r="AD2295" s="2">
        <v>1316.38</v>
      </c>
      <c r="AE2295" s="2">
        <f t="shared" si="76"/>
        <v>313.94999999999982</v>
      </c>
      <c r="AF2295" s="2" t="s">
        <v>69</v>
      </c>
      <c r="AG2295" s="42">
        <f>IFERROR(Table2[[#This Row],[Profit]]/Table2[[#This Row],[Sales Amount]],0)</f>
        <v>0.18339807810263739</v>
      </c>
      <c r="AH2295" s="2" t="str">
        <f>TRIM(Table2[[#This Row],[Payment Modee]])</f>
        <v>Cash</v>
      </c>
      <c r="AI2295" s="2" t="s">
        <v>36</v>
      </c>
      <c r="AJ2295" s="2" t="s">
        <v>27</v>
      </c>
      <c r="AK2295" s="2" t="s">
        <v>585</v>
      </c>
      <c r="AL2295" s="16" t="str">
        <f>IF(HOUR(Table2[[#This Row],[Order Time]])&lt;12,"Morning",IF(HOUR(Table2[[#This Row],[Order Time]])&lt;17,"Afternoon",IF(HOUR(Table2[[#This Row],[Order Time]])&lt;21,"Evening","Night")))</f>
        <v>Afternoon</v>
      </c>
      <c r="AM2295" s="16" t="s">
        <v>29</v>
      </c>
    </row>
    <row r="2296" spans="1:39" x14ac:dyDescent="0.25">
      <c r="A2296" s="13" t="s">
        <v>4177</v>
      </c>
      <c r="B2296" s="4">
        <v>45533</v>
      </c>
      <c r="C2296" s="2">
        <f>YEAR(Table2[[#This Row],[Invoice Date]])</f>
        <v>2024</v>
      </c>
      <c r="D2296" s="2" t="str">
        <f>TEXT(Table2[[#This Row],[Invoice Date]],"mmm")</f>
        <v>Aug</v>
      </c>
      <c r="E2296" s="2" t="str">
        <f>Table2[[#This Row],[Store_ID]]&amp;"-"&amp;Table2[[#This Row],[Year]]&amp;"-"&amp;Table2[[#This Row],[Month]]</f>
        <v>STR047-2024-Aug</v>
      </c>
      <c r="F2296" s="2" t="s">
        <v>2972</v>
      </c>
      <c r="G2296" s="2" t="str">
        <f>_xlfn.XLOOKUP(Table2[[#This Row],[Customer_ID]],Table3[Customer_ID],Table3[Customer Name],"Not Found")</f>
        <v>Dinesh Achari</v>
      </c>
      <c r="H2296" s="2" t="str">
        <f>_xlfn.XLOOKUP(Table2[[#This Row],[Customer_ID]],Table3[Customer_ID],Table3[Gender],"Female")</f>
        <v>Male</v>
      </c>
      <c r="I2296" s="2" t="str">
        <f>_xlfn.XLOOKUP(Table2[[#This Row],[Customer_ID]],Table3[Customer_ID],Table3[City],"Missing Memebership")</f>
        <v>Kannur</v>
      </c>
      <c r="J2296" s="2" t="str">
        <f>_xlfn.XLOOKUP(Table2[[#This Row],[Customer_ID]],Table3[Customer_ID],Table3[State],"Karnataka")</f>
        <v>Kerala</v>
      </c>
      <c r="K2296" s="2" t="str">
        <f>_xlfn.XLOOKUP(Table2[[#This Row],[Customer_ID]],Table3[Customer_ID],Table3[Membership],"Regular")</f>
        <v>Gold</v>
      </c>
      <c r="L2296" s="2" t="s">
        <v>1112</v>
      </c>
      <c r="M2296" s="2" t="str">
        <f>_xlfn.XLOOKUP(Table2[[#This Row],[Product_ID]],Table4[Product_ID],Table4[Product_Name],"Not Found")</f>
        <v>Fossil Digital Watch Maroon</v>
      </c>
      <c r="N2296" s="2" t="str">
        <f>_xlfn.XLOOKUP(Table2[[#This Row],[Product_ID]],Table4[Product_ID],Table4[Category],"Not Found")</f>
        <v>Watches</v>
      </c>
      <c r="O2296" s="2" t="str">
        <f>_xlfn.XLOOKUP(Table2[[#This Row],[Product_ID]],Table4[Product_ID],Table4[Subcategory],"Not Found")</f>
        <v>Digital Watch</v>
      </c>
      <c r="P2296" s="2" t="str">
        <f>_xlfn.XLOOKUP(Table2[[#This Row],[Product_ID]],Table4[Product_ID],Table4[Brand],"Missing Brand")</f>
        <v>Fossil</v>
      </c>
      <c r="Q2296" s="2" t="s">
        <v>107</v>
      </c>
      <c r="R2296" s="2" t="str">
        <f>_xlfn.XLOOKUP(Table2[[#This Row],[Store_ID]],Table6[Store_ID],Table6[Store Name],"Not Found")</f>
        <v>TrendMart Kurnool Standard</v>
      </c>
      <c r="S2296" s="2">
        <f>_xlfn.XLOOKUP(Table2[[#This Row],[Store_ID]],Table6[Store_ID],Table6[Monthly Target],"Missing Target")</f>
        <v>800000</v>
      </c>
      <c r="T2296" s="2" t="str">
        <f>_xlfn.XLOOKUP(Table2[[#This Row],[Store_ID]],Table6[Store_ID],Table6[Region],"Not Found")</f>
        <v>South Zone 3</v>
      </c>
      <c r="U2296" s="2" t="s">
        <v>330</v>
      </c>
      <c r="V2296" s="2" t="str">
        <f>_xlfn.XLOOKUP(Table2[[#This Row],[Employee_ID]],Table5[Employee_ID],Table5[Employee Name],"Not Found")</f>
        <v>Malini Gowda</v>
      </c>
      <c r="W2296" s="2">
        <v>2</v>
      </c>
      <c r="X2296" s="2">
        <v>2945.76</v>
      </c>
      <c r="Y2296" s="2">
        <v>25</v>
      </c>
      <c r="Z2296" s="2">
        <v>1472.88</v>
      </c>
      <c r="AA2296" s="2">
        <v>12</v>
      </c>
      <c r="AB2296" s="2">
        <v>530.24</v>
      </c>
      <c r="AC2296" s="2">
        <v>4948.88</v>
      </c>
      <c r="AD2296" s="2">
        <v>4079.4</v>
      </c>
      <c r="AE2296" s="2">
        <f t="shared" si="76"/>
        <v>339.24</v>
      </c>
      <c r="AF2296" s="2" t="s">
        <v>35</v>
      </c>
      <c r="AG2296" s="42">
        <f>IFERROR(Table2[[#This Row],[Profit]]/Table2[[#This Row],[Sales Amount]],0)</f>
        <v>6.8548843374662549E-2</v>
      </c>
      <c r="AH2296" s="2" t="str">
        <f>TRIM(Table2[[#This Row],[Payment Modee]])</f>
        <v>Debit Card</v>
      </c>
      <c r="AI2296" s="2" t="s">
        <v>26</v>
      </c>
      <c r="AJ2296" s="2" t="s">
        <v>27</v>
      </c>
      <c r="AK2296" s="2" t="s">
        <v>1244</v>
      </c>
      <c r="AL2296" s="16" t="str">
        <f>IF(HOUR(Table2[[#This Row],[Order Time]])&lt;12,"Morning",IF(HOUR(Table2[[#This Row],[Order Time]])&lt;17,"Afternoon",IF(HOUR(Table2[[#This Row],[Order Time]])&lt;21,"Evening","Night")))</f>
        <v>Afternoon</v>
      </c>
      <c r="AM2296" s="16" t="s">
        <v>29</v>
      </c>
    </row>
    <row r="2297" spans="1:39" x14ac:dyDescent="0.25">
      <c r="A2297" s="13" t="s">
        <v>4178</v>
      </c>
      <c r="B2297" s="4">
        <v>45598</v>
      </c>
      <c r="C2297" s="2">
        <f>YEAR(Table2[[#This Row],[Invoice Date]])</f>
        <v>2024</v>
      </c>
      <c r="D2297" s="2" t="str">
        <f>TEXT(Table2[[#This Row],[Invoice Date]],"mmm")</f>
        <v>Nov</v>
      </c>
      <c r="E2297" s="2" t="str">
        <f>Table2[[#This Row],[Store_ID]]&amp;"-"&amp;Table2[[#This Row],[Year]]&amp;"-"&amp;Table2[[#This Row],[Month]]</f>
        <v>STR071-2024-Nov</v>
      </c>
      <c r="F2297" s="2" t="s">
        <v>899</v>
      </c>
      <c r="G2297" s="2" t="str">
        <f>_xlfn.XLOOKUP(Table2[[#This Row],[Customer_ID]],Table3[Customer_ID],Table3[Customer Name],"Not Found")</f>
        <v>Bhavani Sundaram</v>
      </c>
      <c r="H2297" s="2" t="str">
        <f>_xlfn.XLOOKUP(Table2[[#This Row],[Customer_ID]],Table3[Customer_ID],Table3[Gender],"Female")</f>
        <v>Female</v>
      </c>
      <c r="I2297" s="2" t="str">
        <f>_xlfn.XLOOKUP(Table2[[#This Row],[Customer_ID]],Table3[Customer_ID],Table3[City],"Missing Memebership")</f>
        <v>Mangaluru</v>
      </c>
      <c r="J2297" s="2" t="str">
        <f>_xlfn.XLOOKUP(Table2[[#This Row],[Customer_ID]],Table3[Customer_ID],Table3[State],"Karnataka")</f>
        <v>Karnataka</v>
      </c>
      <c r="K2297" s="2" t="str">
        <f>_xlfn.XLOOKUP(Table2[[#This Row],[Customer_ID]],Table3[Customer_ID],Table3[Membership],"Regular")</f>
        <v>Regular</v>
      </c>
      <c r="L2297" s="2" t="s">
        <v>979</v>
      </c>
      <c r="M2297" s="2" t="str">
        <f>_xlfn.XLOOKUP(Table2[[#This Row],[Product_ID]],Table4[Product_ID],Table4[Product_Name],"Not Found")</f>
        <v>Metro Shoes Straight Kurti Green</v>
      </c>
      <c r="N2297" s="2" t="str">
        <f>_xlfn.XLOOKUP(Table2[[#This Row],[Product_ID]],Table4[Product_ID],Table4[Category],"Not Found")</f>
        <v>Women Kurtis</v>
      </c>
      <c r="O2297" s="2" t="str">
        <f>_xlfn.XLOOKUP(Table2[[#This Row],[Product_ID]],Table4[Product_ID],Table4[Subcategory],"Not Found")</f>
        <v>Straight Kurti</v>
      </c>
      <c r="P2297" s="2" t="str">
        <f>_xlfn.XLOOKUP(Table2[[#This Row],[Product_ID]],Table4[Product_ID],Table4[Brand],"Missing Brand")</f>
        <v>Metro Shoes</v>
      </c>
      <c r="Q2297" s="2" t="s">
        <v>288</v>
      </c>
      <c r="R2297" s="2" t="str">
        <f>_xlfn.XLOOKUP(Table2[[#This Row],[Store_ID]],Table6[Store_ID],Table6[Store Name],"Not Found")</f>
        <v>TrendMart Kannur Standard</v>
      </c>
      <c r="S2297" s="2">
        <f>_xlfn.XLOOKUP(Table2[[#This Row],[Store_ID]],Table6[Store_ID],Table6[Monthly Target],"Missing Target")</f>
        <v>2000000</v>
      </c>
      <c r="T2297" s="2" t="str">
        <f>_xlfn.XLOOKUP(Table2[[#This Row],[Store_ID]],Table6[Store_ID],Table6[Region],"Not Found")</f>
        <v>South Zone 1</v>
      </c>
      <c r="U2297" s="2" t="s">
        <v>263</v>
      </c>
      <c r="V2297" s="2" t="str">
        <f>_xlfn.XLOOKUP(Table2[[#This Row],[Employee_ID]],Table5[Employee_ID],Table5[Employee Name],"Not Found")</f>
        <v>Sathish Sundaram</v>
      </c>
      <c r="W2297" s="2">
        <v>1</v>
      </c>
      <c r="X2297" s="2">
        <v>958.49</v>
      </c>
      <c r="Y2297" s="2">
        <v>30</v>
      </c>
      <c r="Z2297" s="2">
        <v>287.55</v>
      </c>
      <c r="AA2297" s="2">
        <v>5</v>
      </c>
      <c r="AB2297" s="2">
        <v>33.549999999999997</v>
      </c>
      <c r="AC2297" s="2">
        <v>704.49</v>
      </c>
      <c r="AD2297" s="2">
        <v>599.28</v>
      </c>
      <c r="AE2297" s="2">
        <f t="shared" si="76"/>
        <v>71.660000000000039</v>
      </c>
      <c r="AF2297" s="2" t="s">
        <v>69</v>
      </c>
      <c r="AG2297" s="42">
        <f>IFERROR(Table2[[#This Row],[Profit]]/Table2[[#This Row],[Sales Amount]],0)</f>
        <v>0.10171897400956725</v>
      </c>
      <c r="AH2297" s="2" t="str">
        <f>TRIM(Table2[[#This Row],[Payment Modee]])</f>
        <v>Cash</v>
      </c>
      <c r="AI2297" s="2" t="s">
        <v>26</v>
      </c>
      <c r="AJ2297" s="2" t="s">
        <v>27</v>
      </c>
      <c r="AK2297" s="2" t="s">
        <v>1353</v>
      </c>
      <c r="AL2297" s="16" t="str">
        <f>IF(HOUR(Table2[[#This Row],[Order Time]])&lt;12,"Morning",IF(HOUR(Table2[[#This Row],[Order Time]])&lt;17,"Afternoon",IF(HOUR(Table2[[#This Row],[Order Time]])&lt;21,"Evening","Night")))</f>
        <v>Evening</v>
      </c>
      <c r="AM2297" s="16" t="s">
        <v>38</v>
      </c>
    </row>
    <row r="2298" spans="1:39" x14ac:dyDescent="0.25">
      <c r="A2298" s="13" t="s">
        <v>4179</v>
      </c>
      <c r="B2298" s="4">
        <v>45608</v>
      </c>
      <c r="C2298" s="2">
        <f>YEAR(Table2[[#This Row],[Invoice Date]])</f>
        <v>2024</v>
      </c>
      <c r="D2298" s="2" t="str">
        <f>TEXT(Table2[[#This Row],[Invoice Date]],"mmm")</f>
        <v>Nov</v>
      </c>
      <c r="E2298" s="2" t="str">
        <f>Table2[[#This Row],[Store_ID]]&amp;"-"&amp;Table2[[#This Row],[Year]]&amp;"-"&amp;Table2[[#This Row],[Month]]</f>
        <v>STR013-2024-Nov</v>
      </c>
      <c r="F2298" s="2" t="s">
        <v>1529</v>
      </c>
      <c r="G2298" s="2" t="str">
        <f>_xlfn.XLOOKUP(Table2[[#This Row],[Customer_ID]],Table3[Customer_ID],Table3[Customer Name],"Not Found")</f>
        <v>Selvam Hegde</v>
      </c>
      <c r="H2298" s="2" t="str">
        <f>_xlfn.XLOOKUP(Table2[[#This Row],[Customer_ID]],Table3[Customer_ID],Table3[Gender],"Female")</f>
        <v>Male</v>
      </c>
      <c r="I2298" s="2" t="str">
        <f>_xlfn.XLOOKUP(Table2[[#This Row],[Customer_ID]],Table3[Customer_ID],Table3[City],"Missing Memebership")</f>
        <v>Bengaluru</v>
      </c>
      <c r="J2298" s="2" t="str">
        <f>_xlfn.XLOOKUP(Table2[[#This Row],[Customer_ID]],Table3[Customer_ID],Table3[State],"Karnataka")</f>
        <v>Karnataka</v>
      </c>
      <c r="K2298" s="2" t="str">
        <f>_xlfn.XLOOKUP(Table2[[#This Row],[Customer_ID]],Table3[Customer_ID],Table3[Membership],"Regular")</f>
        <v>Silver</v>
      </c>
      <c r="L2298" s="2" t="s">
        <v>145</v>
      </c>
      <c r="M2298" s="2" t="str">
        <f>_xlfn.XLOOKUP(Table2[[#This Row],[Product_ID]],Table4[Product_ID],Table4[Product_Name],"Not Found")</f>
        <v>Woodland Straight Kurti White</v>
      </c>
      <c r="N2298" s="2" t="str">
        <f>_xlfn.XLOOKUP(Table2[[#This Row],[Product_ID]],Table4[Product_ID],Table4[Category],"Not Found")</f>
        <v>Women Kurtis</v>
      </c>
      <c r="O2298" s="2" t="str">
        <f>_xlfn.XLOOKUP(Table2[[#This Row],[Product_ID]],Table4[Product_ID],Table4[Subcategory],"Not Found")</f>
        <v>Straight Kurti</v>
      </c>
      <c r="P2298" s="2" t="str">
        <f>_xlfn.XLOOKUP(Table2[[#This Row],[Product_ID]],Table4[Product_ID],Table4[Brand],"Missing Brand")</f>
        <v>Woodland</v>
      </c>
      <c r="Q2298" s="2" t="s">
        <v>616</v>
      </c>
      <c r="R2298" s="2" t="str">
        <f>_xlfn.XLOOKUP(Table2[[#This Row],[Store_ID]],Table6[Store_ID],Table6[Store Name],"Not Found")</f>
        <v>TrendMart Nizamabad Standard</v>
      </c>
      <c r="S2298" s="2">
        <f>_xlfn.XLOOKUP(Table2[[#This Row],[Store_ID]],Table6[Store_ID],Table6[Monthly Target],"Missing Target")</f>
        <v>2500000</v>
      </c>
      <c r="T2298" s="2" t="str">
        <f>_xlfn.XLOOKUP(Table2[[#This Row],[Store_ID]],Table6[Store_ID],Table6[Region],"Not Found")</f>
        <v>South Zone 2</v>
      </c>
      <c r="U2298" s="2" t="s">
        <v>435</v>
      </c>
      <c r="V2298" s="2" t="str">
        <f>_xlfn.XLOOKUP(Table2[[#This Row],[Employee_ID]],Table5[Employee_ID],Table5[Employee Name],"Not Found")</f>
        <v>Gopal Prasad</v>
      </c>
      <c r="W2298" s="2">
        <v>1</v>
      </c>
      <c r="X2298" s="2">
        <v>1325.99</v>
      </c>
      <c r="Y2298" s="2">
        <v>20</v>
      </c>
      <c r="Z2298" s="2">
        <v>265.2</v>
      </c>
      <c r="AA2298" s="2">
        <v>12</v>
      </c>
      <c r="AB2298" s="2">
        <v>127.29</v>
      </c>
      <c r="AC2298" s="2">
        <v>1188.08</v>
      </c>
      <c r="AD2298" s="2">
        <v>844.65</v>
      </c>
      <c r="AE2298" s="2">
        <f t="shared" si="76"/>
        <v>216.13999999999993</v>
      </c>
      <c r="AF2298" s="2" t="s">
        <v>56</v>
      </c>
      <c r="AG2298" s="42">
        <f>IFERROR(Table2[[#This Row],[Profit]]/Table2[[#This Row],[Sales Amount]],0)</f>
        <v>0.1819237761766884</v>
      </c>
      <c r="AH2298" s="2" t="str">
        <f>TRIM(Table2[[#This Row],[Payment Modee]])</f>
        <v>Credit Card</v>
      </c>
      <c r="AI2298" s="2" t="s">
        <v>36</v>
      </c>
      <c r="AJ2298" s="2" t="s">
        <v>27</v>
      </c>
      <c r="AK2298" s="2" t="s">
        <v>1687</v>
      </c>
      <c r="AL2298" s="16" t="str">
        <f>IF(HOUR(Table2[[#This Row],[Order Time]])&lt;12,"Morning",IF(HOUR(Table2[[#This Row],[Order Time]])&lt;17,"Afternoon",IF(HOUR(Table2[[#This Row],[Order Time]])&lt;21,"Evening","Night")))</f>
        <v>Evening</v>
      </c>
      <c r="AM2298" s="16" t="s">
        <v>29</v>
      </c>
    </row>
    <row r="2299" spans="1:39" x14ac:dyDescent="0.25">
      <c r="A2299" s="13" t="s">
        <v>4180</v>
      </c>
      <c r="B2299" s="4">
        <v>45467</v>
      </c>
      <c r="C2299" s="2">
        <f>YEAR(Table2[[#This Row],[Invoice Date]])</f>
        <v>2024</v>
      </c>
      <c r="D2299" s="2" t="str">
        <f>TEXT(Table2[[#This Row],[Invoice Date]],"mmm")</f>
        <v>Jun</v>
      </c>
      <c r="E2299" s="2" t="str">
        <f>Table2[[#This Row],[Store_ID]]&amp;"-"&amp;Table2[[#This Row],[Year]]&amp;"-"&amp;Table2[[#This Row],[Month]]</f>
        <v>STR096-2024-Jun</v>
      </c>
      <c r="F2299" s="2" t="s">
        <v>1614</v>
      </c>
      <c r="G2299" s="2" t="str">
        <f>_xlfn.XLOOKUP(Table2[[#This Row],[Customer_ID]],Table3[Customer_ID],Table3[Customer Name],"Not Found")</f>
        <v>Baskar Sundaram</v>
      </c>
      <c r="H2299" s="2" t="str">
        <f>_xlfn.XLOOKUP(Table2[[#This Row],[Customer_ID]],Table3[Customer_ID],Table3[Gender],"Female")</f>
        <v>Male</v>
      </c>
      <c r="I2299" s="2" t="str">
        <f>_xlfn.XLOOKUP(Table2[[#This Row],[Customer_ID]],Table3[Customer_ID],Table3[City],"Missing Memebership")</f>
        <v>Coimbatore</v>
      </c>
      <c r="J2299" s="2" t="str">
        <f>_xlfn.XLOOKUP(Table2[[#This Row],[Customer_ID]],Table3[Customer_ID],Table3[State],"Karnataka")</f>
        <v>Tamil Nadu</v>
      </c>
      <c r="K2299" s="2" t="str">
        <f>_xlfn.XLOOKUP(Table2[[#This Row],[Customer_ID]],Table3[Customer_ID],Table3[Membership],"Regular")</f>
        <v>Regular</v>
      </c>
      <c r="L2299" s="2" t="s">
        <v>1171</v>
      </c>
      <c r="M2299" s="2" t="str">
        <f>_xlfn.XLOOKUP(Table2[[#This Row],[Product_ID]],Table4[Product_ID],Table4[Product_Name],"Not Found")</f>
        <v>Aurelia Analog Watch Purple</v>
      </c>
      <c r="N2299" s="2" t="str">
        <f>_xlfn.XLOOKUP(Table2[[#This Row],[Product_ID]],Table4[Product_ID],Table4[Category],"Not Found")</f>
        <v>Watches</v>
      </c>
      <c r="O2299" s="2" t="str">
        <f>_xlfn.XLOOKUP(Table2[[#This Row],[Product_ID]],Table4[Product_ID],Table4[Subcategory],"Not Found")</f>
        <v>Analog Watch</v>
      </c>
      <c r="P2299" s="2" t="str">
        <f>_xlfn.XLOOKUP(Table2[[#This Row],[Product_ID]],Table4[Product_ID],Table4[Brand],"Missing Brand")</f>
        <v>Aurelia</v>
      </c>
      <c r="Q2299" s="2" t="s">
        <v>375</v>
      </c>
      <c r="R2299" s="2" t="str">
        <f>_xlfn.XLOOKUP(Table2[[#This Row],[Store_ID]],Table6[Store_ID],Table6[Store Name],"Not Found")</f>
        <v>TrendMart Mangaluru Mall Kiosk</v>
      </c>
      <c r="S2299" s="2">
        <f>_xlfn.XLOOKUP(Table2[[#This Row],[Store_ID]],Table6[Store_ID],Table6[Monthly Target],"Missing Target")</f>
        <v>1500000</v>
      </c>
      <c r="T2299" s="2" t="str">
        <f>_xlfn.XLOOKUP(Table2[[#This Row],[Store_ID]],Table6[Store_ID],Table6[Region],"Not Found")</f>
        <v>South Zone 2</v>
      </c>
      <c r="U2299" s="2" t="s">
        <v>330</v>
      </c>
      <c r="V2299" s="2" t="str">
        <f>_xlfn.XLOOKUP(Table2[[#This Row],[Employee_ID]],Table5[Employee_ID],Table5[Employee Name],"Not Found")</f>
        <v>Malini Gowda</v>
      </c>
      <c r="W2299" s="2">
        <v>1</v>
      </c>
      <c r="X2299" s="2">
        <v>4942.9399999999996</v>
      </c>
      <c r="Y2299" s="2">
        <v>20</v>
      </c>
      <c r="Z2299" s="2">
        <v>988.59</v>
      </c>
      <c r="AA2299" s="2">
        <v>12</v>
      </c>
      <c r="AB2299" s="2">
        <v>474.52</v>
      </c>
      <c r="AC2299" s="2">
        <v>4428.87</v>
      </c>
      <c r="AD2299" s="2">
        <v>3850.97</v>
      </c>
      <c r="AE2299" s="2">
        <f t="shared" si="76"/>
        <v>103.38000000000011</v>
      </c>
      <c r="AF2299" s="2" t="s">
        <v>35</v>
      </c>
      <c r="AG2299" s="42">
        <f>IFERROR(Table2[[#This Row],[Profit]]/Table2[[#This Row],[Sales Amount]],0)</f>
        <v>2.3342297245121241E-2</v>
      </c>
      <c r="AH2299" s="2" t="str">
        <f>TRIM(Table2[[#This Row],[Payment Modee]])</f>
        <v>Debit Card</v>
      </c>
      <c r="AI2299" s="2" t="s">
        <v>26</v>
      </c>
      <c r="AJ2299" s="2" t="s">
        <v>27</v>
      </c>
      <c r="AK2299" s="2" t="s">
        <v>3920</v>
      </c>
      <c r="AL2299" s="16" t="str">
        <f>IF(HOUR(Table2[[#This Row],[Order Time]])&lt;12,"Morning",IF(HOUR(Table2[[#This Row],[Order Time]])&lt;17,"Afternoon",IF(HOUR(Table2[[#This Row],[Order Time]])&lt;21,"Evening","Night")))</f>
        <v>Morning</v>
      </c>
      <c r="AM2299" s="16" t="s">
        <v>29</v>
      </c>
    </row>
    <row r="2300" spans="1:39" x14ac:dyDescent="0.25">
      <c r="A2300" s="13" t="s">
        <v>4181</v>
      </c>
      <c r="B2300" s="4">
        <v>45557</v>
      </c>
      <c r="C2300" s="2">
        <f>YEAR(Table2[[#This Row],[Invoice Date]])</f>
        <v>2024</v>
      </c>
      <c r="D2300" s="2" t="str">
        <f>TEXT(Table2[[#This Row],[Invoice Date]],"mmm")</f>
        <v>Sep</v>
      </c>
      <c r="E2300" s="2" t="str">
        <f>Table2[[#This Row],[Store_ID]]&amp;"-"&amp;Table2[[#This Row],[Year]]&amp;"-"&amp;Table2[[#This Row],[Month]]</f>
        <v>STR071-2024-Sep</v>
      </c>
      <c r="F2300" s="2" t="s">
        <v>2737</v>
      </c>
      <c r="G2300" s="2" t="str">
        <f>_xlfn.XLOOKUP(Table2[[#This Row],[Customer_ID]],Table3[Customer_ID],Table3[Customer Name],"Not Found")</f>
        <v>Devi Naidu</v>
      </c>
      <c r="H2300" s="2" t="str">
        <f>_xlfn.XLOOKUP(Table2[[#This Row],[Customer_ID]],Table3[Customer_ID],Table3[Gender],"Female")</f>
        <v>Female</v>
      </c>
      <c r="I2300" s="2" t="str">
        <f>_xlfn.XLOOKUP(Table2[[#This Row],[Customer_ID]],Table3[Customer_ID],Table3[City],"Missing Memebership")</f>
        <v>Dindigul</v>
      </c>
      <c r="J2300" s="2" t="str">
        <f>_xlfn.XLOOKUP(Table2[[#This Row],[Customer_ID]],Table3[Customer_ID],Table3[State],"Karnataka")</f>
        <v>Tamil Nadu</v>
      </c>
      <c r="K2300" s="2" t="str">
        <f>_xlfn.XLOOKUP(Table2[[#This Row],[Customer_ID]],Table3[Customer_ID],Table3[Membership],"Regular")</f>
        <v>Regular</v>
      </c>
      <c r="L2300" s="2" t="s">
        <v>293</v>
      </c>
      <c r="M2300" s="2" t="str">
        <f>_xlfn.XLOOKUP(Table2[[#This Row],[Product_ID]],Table4[Product_ID],Table4[Product_Name],"Not Found")</f>
        <v>Metro Shoes Muffler Olive</v>
      </c>
      <c r="N2300" s="2" t="str">
        <f>_xlfn.XLOOKUP(Table2[[#This Row],[Product_ID]],Table4[Product_ID],Table4[Category],"Not Found")</f>
        <v>Winter Wear</v>
      </c>
      <c r="O2300" s="2" t="str">
        <f>_xlfn.XLOOKUP(Table2[[#This Row],[Product_ID]],Table4[Product_ID],Table4[Subcategory],"Not Found")</f>
        <v>Muffler</v>
      </c>
      <c r="P2300" s="2" t="str">
        <f>_xlfn.XLOOKUP(Table2[[#This Row],[Product_ID]],Table4[Product_ID],Table4[Brand],"Missing Brand")</f>
        <v>Metro Shoes</v>
      </c>
      <c r="Q2300" s="2" t="s">
        <v>288</v>
      </c>
      <c r="R2300" s="2" t="str">
        <f>_xlfn.XLOOKUP(Table2[[#This Row],[Store_ID]],Table6[Store_ID],Table6[Store Name],"Not Found")</f>
        <v>TrendMart Kannur Standard</v>
      </c>
      <c r="S2300" s="2">
        <f>_xlfn.XLOOKUP(Table2[[#This Row],[Store_ID]],Table6[Store_ID],Table6[Monthly Target],"Missing Target")</f>
        <v>2000000</v>
      </c>
      <c r="T2300" s="2" t="str">
        <f>_xlfn.XLOOKUP(Table2[[#This Row],[Store_ID]],Table6[Store_ID],Table6[Region],"Not Found")</f>
        <v>South Zone 1</v>
      </c>
      <c r="U2300" s="2" t="s">
        <v>147</v>
      </c>
      <c r="V2300" s="2" t="str">
        <f>_xlfn.XLOOKUP(Table2[[#This Row],[Employee_ID]],Table5[Employee_ID],Table5[Employee Name],"Not Found")</f>
        <v>Logesh Gopalakrishnan</v>
      </c>
      <c r="W2300" s="2">
        <v>4</v>
      </c>
      <c r="X2300" s="2">
        <v>1376.81</v>
      </c>
      <c r="Y2300" s="2">
        <v>20</v>
      </c>
      <c r="Z2300" s="2">
        <v>1101.45</v>
      </c>
      <c r="AA2300" s="2">
        <v>12</v>
      </c>
      <c r="AB2300" s="2">
        <v>528.69000000000005</v>
      </c>
      <c r="AC2300" s="2">
        <v>4934.4799999999996</v>
      </c>
      <c r="AD2300" s="2">
        <v>3210.56</v>
      </c>
      <c r="AE2300" s="2">
        <f t="shared" si="76"/>
        <v>1195.2299999999996</v>
      </c>
      <c r="AF2300" s="2" t="s">
        <v>136</v>
      </c>
      <c r="AG2300" s="42">
        <f>IFERROR(Table2[[#This Row],[Profit]]/Table2[[#This Row],[Sales Amount]],0)</f>
        <v>0.24222005155558432</v>
      </c>
      <c r="AH2300" s="2" t="str">
        <f>TRIM(Table2[[#This Row],[Payment Modee]])</f>
        <v>EMI</v>
      </c>
      <c r="AI2300" s="2" t="s">
        <v>26</v>
      </c>
      <c r="AJ2300" s="2" t="s">
        <v>27</v>
      </c>
      <c r="AK2300" s="2" t="s">
        <v>383</v>
      </c>
      <c r="AL2300" s="16" t="str">
        <f>IF(HOUR(Table2[[#This Row],[Order Time]])&lt;12,"Morning",IF(HOUR(Table2[[#This Row],[Order Time]])&lt;17,"Afternoon",IF(HOUR(Table2[[#This Row],[Order Time]])&lt;21,"Evening","Night")))</f>
        <v>Night</v>
      </c>
      <c r="AM2300" s="16" t="s">
        <v>38</v>
      </c>
    </row>
    <row r="2301" spans="1:39" x14ac:dyDescent="0.25">
      <c r="A2301" s="13" t="s">
        <v>4182</v>
      </c>
      <c r="B2301" s="4">
        <v>45734</v>
      </c>
      <c r="C2301" s="2">
        <f>YEAR(Table2[[#This Row],[Invoice Date]])</f>
        <v>2025</v>
      </c>
      <c r="D2301" s="2" t="str">
        <f>TEXT(Table2[[#This Row],[Invoice Date]],"mmm")</f>
        <v>Mar</v>
      </c>
      <c r="E2301" s="2" t="str">
        <f>Table2[[#This Row],[Store_ID]]&amp;"-"&amp;Table2[[#This Row],[Year]]&amp;"-"&amp;Table2[[#This Row],[Month]]</f>
        <v>STR048-2025-Mar</v>
      </c>
      <c r="F2301" s="2" t="s">
        <v>200</v>
      </c>
      <c r="G2301" s="2" t="str">
        <f>_xlfn.XLOOKUP(Table2[[#This Row],[Customer_ID]],Table3[Customer_ID],Table3[Customer Name],"Not Found")</f>
        <v>Vinod Naidu</v>
      </c>
      <c r="H2301" s="2" t="str">
        <f>_xlfn.XLOOKUP(Table2[[#This Row],[Customer_ID]],Table3[Customer_ID],Table3[Gender],"Female")</f>
        <v>Male</v>
      </c>
      <c r="I2301" s="2" t="str">
        <f>_xlfn.XLOOKUP(Table2[[#This Row],[Customer_ID]],Table3[Customer_ID],Table3[City],"Missing Memebership")</f>
        <v>Alappuzha</v>
      </c>
      <c r="J2301" s="2" t="str">
        <f>_xlfn.XLOOKUP(Table2[[#This Row],[Customer_ID]],Table3[Customer_ID],Table3[State],"Karnataka")</f>
        <v>Kerala</v>
      </c>
      <c r="K2301" s="2" t="str">
        <f>_xlfn.XLOOKUP(Table2[[#This Row],[Customer_ID]],Table3[Customer_ID],Table3[Membership],"Regular")</f>
        <v>Regular</v>
      </c>
      <c r="L2301" s="2" t="s">
        <v>552</v>
      </c>
      <c r="M2301" s="2" t="str">
        <f>_xlfn.XLOOKUP(Table2[[#This Row],[Product_ID]],Table4[Product_ID],Table4[Product_Name],"Not Found")</f>
        <v>Louis Philippe Leather Wallet Brown</v>
      </c>
      <c r="N2301" s="2" t="str">
        <f>_xlfn.XLOOKUP(Table2[[#This Row],[Product_ID]],Table4[Product_ID],Table4[Category],"Not Found")</f>
        <v>Wallets</v>
      </c>
      <c r="O2301" s="2" t="str">
        <f>_xlfn.XLOOKUP(Table2[[#This Row],[Product_ID]],Table4[Product_ID],Table4[Subcategory],"Not Found")</f>
        <v>Leather Wallet</v>
      </c>
      <c r="P2301" s="2" t="str">
        <f>_xlfn.XLOOKUP(Table2[[#This Row],[Product_ID]],Table4[Product_ID],Table4[Brand],"Missing Brand")</f>
        <v>Louis Philippe</v>
      </c>
      <c r="Q2301" s="2" t="s">
        <v>1853</v>
      </c>
      <c r="R2301" s="2" t="str">
        <f>_xlfn.XLOOKUP(Table2[[#This Row],[Store_ID]],Table6[Store_ID],Table6[Store Name],"Not Found")</f>
        <v>TrendMart Guntur High Street</v>
      </c>
      <c r="S2301" s="2">
        <f>_xlfn.XLOOKUP(Table2[[#This Row],[Store_ID]],Table6[Store_ID],Table6[Monthly Target],"Missing Target")</f>
        <v>1200000</v>
      </c>
      <c r="T2301" s="2" t="str">
        <f>_xlfn.XLOOKUP(Table2[[#This Row],[Store_ID]],Table6[Store_ID],Table6[Region],"Not Found")</f>
        <v>South Zone 3</v>
      </c>
      <c r="U2301" s="2" t="s">
        <v>49</v>
      </c>
      <c r="V2301" s="2" t="str">
        <f>_xlfn.XLOOKUP(Table2[[#This Row],[Employee_ID]],Table5[Employee_ID],Table5[Employee Name],"Not Found")</f>
        <v>Jyothi Prasad</v>
      </c>
      <c r="W2301" s="2">
        <v>3</v>
      </c>
      <c r="X2301" s="2">
        <v>1307.46</v>
      </c>
      <c r="Y2301" s="2">
        <v>20</v>
      </c>
      <c r="Z2301" s="2">
        <v>784.48</v>
      </c>
      <c r="AA2301" s="2">
        <v>12</v>
      </c>
      <c r="AB2301" s="2">
        <v>376.55</v>
      </c>
      <c r="AC2301" s="2">
        <v>3514.45</v>
      </c>
      <c r="AD2301" s="2">
        <v>2712.63</v>
      </c>
      <c r="AE2301" s="2">
        <f t="shared" si="76"/>
        <v>425.2699999999997</v>
      </c>
      <c r="AF2301" s="2" t="s">
        <v>35</v>
      </c>
      <c r="AG2301" s="42">
        <f>IFERROR(Table2[[#This Row],[Profit]]/Table2[[#This Row],[Sales Amount]],0)</f>
        <v>0.1210061318271706</v>
      </c>
      <c r="AH2301" s="2" t="str">
        <f>TRIM(Table2[[#This Row],[Payment Modee]])</f>
        <v>Debit Card</v>
      </c>
      <c r="AI2301" s="2" t="s">
        <v>26</v>
      </c>
      <c r="AJ2301" s="2" t="s">
        <v>27</v>
      </c>
      <c r="AK2301" s="2" t="s">
        <v>980</v>
      </c>
      <c r="AL2301" s="16" t="str">
        <f>IF(HOUR(Table2[[#This Row],[Order Time]])&lt;12,"Morning",IF(HOUR(Table2[[#This Row],[Order Time]])&lt;17,"Afternoon",IF(HOUR(Table2[[#This Row],[Order Time]])&lt;21,"Evening","Night")))</f>
        <v>Afternoon</v>
      </c>
      <c r="AM2301" s="16" t="s">
        <v>29</v>
      </c>
    </row>
    <row r="2302" spans="1:39" x14ac:dyDescent="0.25">
      <c r="A2302" s="13" t="s">
        <v>4183</v>
      </c>
      <c r="B2302" s="4">
        <v>45563</v>
      </c>
      <c r="C2302" s="2">
        <f>YEAR(Table2[[#This Row],[Invoice Date]])</f>
        <v>2024</v>
      </c>
      <c r="D2302" s="2" t="str">
        <f>TEXT(Table2[[#This Row],[Invoice Date]],"mmm")</f>
        <v>Sep</v>
      </c>
      <c r="E2302" s="2" t="str">
        <f>Table2[[#This Row],[Store_ID]]&amp;"-"&amp;Table2[[#This Row],[Year]]&amp;"-"&amp;Table2[[#This Row],[Month]]</f>
        <v>STR003-2024-Sep</v>
      </c>
      <c r="F2302" s="2" t="s">
        <v>139</v>
      </c>
      <c r="G2302" s="2" t="str">
        <f>_xlfn.XLOOKUP(Table2[[#This Row],[Customer_ID]],Table3[Customer_ID],Table3[Customer Name],"Not Found")</f>
        <v>Anil Iyengar</v>
      </c>
      <c r="H2302" s="2" t="str">
        <f>_xlfn.XLOOKUP(Table2[[#This Row],[Customer_ID]],Table3[Customer_ID],Table3[Gender],"Female")</f>
        <v>Male</v>
      </c>
      <c r="I2302" s="2" t="str">
        <f>_xlfn.XLOOKUP(Table2[[#This Row],[Customer_ID]],Table3[Customer_ID],Table3[City],"Missing Memebership")</f>
        <v>Mysuru</v>
      </c>
      <c r="J2302" s="2" t="str">
        <f>_xlfn.XLOOKUP(Table2[[#This Row],[Customer_ID]],Table3[Customer_ID],Table3[State],"Karnataka")</f>
        <v>Karnataka</v>
      </c>
      <c r="K2302" s="2" t="str">
        <f>_xlfn.XLOOKUP(Table2[[#This Row],[Customer_ID]],Table3[Customer_ID],Table3[Membership],"Regular")</f>
        <v>Regular</v>
      </c>
      <c r="L2302" s="2" t="s">
        <v>443</v>
      </c>
      <c r="M2302" s="2" t="str">
        <f>_xlfn.XLOOKUP(Table2[[#This Row],[Product_ID]],Table4[Product_ID],Table4[Product_Name],"Not Found")</f>
        <v>Aurelia Formal Top Olive</v>
      </c>
      <c r="N2302" s="2" t="str">
        <f>_xlfn.XLOOKUP(Table2[[#This Row],[Product_ID]],Table4[Product_ID],Table4[Category],"Not Found")</f>
        <v>Women Tops</v>
      </c>
      <c r="O2302" s="2" t="str">
        <f>_xlfn.XLOOKUP(Table2[[#This Row],[Product_ID]],Table4[Product_ID],Table4[Subcategory],"Not Found")</f>
        <v>Formal Top</v>
      </c>
      <c r="P2302" s="2" t="str">
        <f>_xlfn.XLOOKUP(Table2[[#This Row],[Product_ID]],Table4[Product_ID],Table4[Brand],"Missing Brand")</f>
        <v>Aurelia</v>
      </c>
      <c r="Q2302" s="2" t="s">
        <v>959</v>
      </c>
      <c r="R2302" s="2" t="str">
        <f>_xlfn.XLOOKUP(Table2[[#This Row],[Store_ID]],Table6[Store_ID],Table6[Store Name],"Not Found")</f>
        <v>TrendMart Tumakuru High Street</v>
      </c>
      <c r="S2302" s="2">
        <f>_xlfn.XLOOKUP(Table2[[#This Row],[Store_ID]],Table6[Store_ID],Table6[Monthly Target],"Missing Target")</f>
        <v>2500000</v>
      </c>
      <c r="T2302" s="2" t="str">
        <f>_xlfn.XLOOKUP(Table2[[#This Row],[Store_ID]],Table6[Store_ID],Table6[Region],"Not Found")</f>
        <v>South Zone 2</v>
      </c>
      <c r="U2302" s="2" t="s">
        <v>268</v>
      </c>
      <c r="V2302" s="2" t="str">
        <f>_xlfn.XLOOKUP(Table2[[#This Row],[Employee_ID]],Table5[Employee_ID],Table5[Employee Name],"Not Found")</f>
        <v>Ganesh Iyengar</v>
      </c>
      <c r="W2302" s="2">
        <v>1</v>
      </c>
      <c r="X2302" s="2">
        <v>700.63</v>
      </c>
      <c r="Y2302" s="2">
        <v>10</v>
      </c>
      <c r="Z2302" s="2">
        <v>70.06</v>
      </c>
      <c r="AA2302" s="2">
        <v>5</v>
      </c>
      <c r="AB2302" s="2">
        <v>31.53</v>
      </c>
      <c r="AC2302" s="2">
        <v>662.1</v>
      </c>
      <c r="AD2302" s="2">
        <v>457.16</v>
      </c>
      <c r="AE2302" s="2">
        <f t="shared" si="76"/>
        <v>173.41</v>
      </c>
      <c r="AF2302" s="2" t="s">
        <v>69</v>
      </c>
      <c r="AG2302" s="42">
        <f>IFERROR(Table2[[#This Row],[Profit]]/Table2[[#This Row],[Sales Amount]],0)</f>
        <v>0.2619090771786739</v>
      </c>
      <c r="AH2302" s="2" t="str">
        <f>TRIM(Table2[[#This Row],[Payment Modee]])</f>
        <v>Cash</v>
      </c>
      <c r="AI2302" s="2" t="s">
        <v>36</v>
      </c>
      <c r="AJ2302" s="2" t="s">
        <v>27</v>
      </c>
      <c r="AK2302" s="2" t="s">
        <v>545</v>
      </c>
      <c r="AL2302" s="16" t="str">
        <f>IF(HOUR(Table2[[#This Row],[Order Time]])&lt;12,"Morning",IF(HOUR(Table2[[#This Row],[Order Time]])&lt;17,"Afternoon",IF(HOUR(Table2[[#This Row],[Order Time]])&lt;21,"Evening","Night")))</f>
        <v>Evening</v>
      </c>
      <c r="AM2302" s="16" t="s">
        <v>38</v>
      </c>
    </row>
    <row r="2303" spans="1:39" x14ac:dyDescent="0.25">
      <c r="A2303" s="14" t="s">
        <v>9202</v>
      </c>
      <c r="B2303" s="8">
        <v>45569</v>
      </c>
      <c r="C2303" s="7">
        <f>YEAR(Table2[[#This Row],[Invoice Date]])</f>
        <v>2024</v>
      </c>
      <c r="D2303" s="7" t="str">
        <f>TEXT(Table2[[#This Row],[Invoice Date]],"mmm")</f>
        <v>Oct</v>
      </c>
      <c r="E2303" s="7" t="str">
        <f>Table2[[#This Row],[Store_ID]]&amp;"-"&amp;Table2[[#This Row],[Year]]&amp;"-"&amp;Table2[[#This Row],[Month]]</f>
        <v>STR066-2024-Oct</v>
      </c>
      <c r="F2303" s="7" t="s">
        <v>1652</v>
      </c>
      <c r="G2303" s="7" t="str">
        <f>_xlfn.XLOOKUP(Table2[[#This Row],[Customer_ID]],Table3[Customer_ID],Table3[Customer Name],"Not Found")</f>
        <v>Anjali Naicker</v>
      </c>
      <c r="H2303" s="7" t="str">
        <f>_xlfn.XLOOKUP(Table2[[#This Row],[Customer_ID]],Table3[Customer_ID],Table3[Gender],"Female")</f>
        <v>Female</v>
      </c>
      <c r="I2303" s="7" t="str">
        <f>_xlfn.XLOOKUP(Table2[[#This Row],[Customer_ID]],Table3[Customer_ID],Table3[City],"Missing Memebership")</f>
        <v>Thrissur</v>
      </c>
      <c r="J2303" s="7" t="str">
        <f>_xlfn.XLOOKUP(Table2[[#This Row],[Customer_ID]],Table3[Customer_ID],Table3[State],"Karnataka")</f>
        <v>Kerala</v>
      </c>
      <c r="K2303" s="7" t="str">
        <f>_xlfn.XLOOKUP(Table2[[#This Row],[Customer_ID]],Table3[Customer_ID],Table3[Membership],"Regular")</f>
        <v>Platinum</v>
      </c>
      <c r="L2303" s="7" t="s">
        <v>662</v>
      </c>
      <c r="M2303" s="7" t="str">
        <f>_xlfn.XLOOKUP(Table2[[#This Row],[Product_ID]],Table4[Product_ID],Table4[Product_Name],"Not Found")</f>
        <v>Bata Cotton Saree Mustard</v>
      </c>
      <c r="N2303" s="7" t="str">
        <f>_xlfn.XLOOKUP(Table2[[#This Row],[Product_ID]],Table4[Product_ID],Table4[Category],"Not Found")</f>
        <v>Women Sarees</v>
      </c>
      <c r="O2303" s="7" t="str">
        <f>_xlfn.XLOOKUP(Table2[[#This Row],[Product_ID]],Table4[Product_ID],Table4[Subcategory],"Not Found")</f>
        <v>Cotton Saree</v>
      </c>
      <c r="P2303" s="7" t="str">
        <f>_xlfn.XLOOKUP(Table2[[#This Row],[Product_ID]],Table4[Product_ID],Table4[Brand],"Missing Brand")</f>
        <v>Bata</v>
      </c>
      <c r="Q2303" s="7" t="s">
        <v>302</v>
      </c>
      <c r="R2303" s="7" t="str">
        <f>_xlfn.XLOOKUP(Table2[[#This Row],[Store_ID]],Table6[Store_ID],Table6[Store Name],"Not Found")</f>
        <v>TrendMart Dindigul Standard</v>
      </c>
      <c r="S2303" s="7">
        <f>_xlfn.XLOOKUP(Table2[[#This Row],[Store_ID]],Table6[Store_ID],Table6[Monthly Target],"Missing Target")</f>
        <v>2500000</v>
      </c>
      <c r="T2303" s="7" t="str">
        <f>_xlfn.XLOOKUP(Table2[[#This Row],[Store_ID]],Table6[Store_ID],Table6[Region],"Not Found")</f>
        <v>South Zone 1</v>
      </c>
      <c r="U2303" s="7" t="s">
        <v>75</v>
      </c>
      <c r="V2303" s="7" t="str">
        <f>_xlfn.XLOOKUP(Table2[[#This Row],[Employee_ID]],Table5[Employee_ID],Table5[Employee Name],"Not Found")</f>
        <v>Chandran Krishnan</v>
      </c>
      <c r="W2303" s="7">
        <v>0</v>
      </c>
      <c r="X2303" s="7">
        <v>3488.37</v>
      </c>
      <c r="Y2303" s="7">
        <v>25</v>
      </c>
      <c r="Z2303" s="7">
        <v>0</v>
      </c>
      <c r="AA2303" s="7">
        <v>12</v>
      </c>
      <c r="AB2303" s="7">
        <v>0</v>
      </c>
      <c r="AC2303" s="7">
        <v>0</v>
      </c>
      <c r="AD2303" s="7">
        <v>0</v>
      </c>
      <c r="AE2303" s="7">
        <v>0</v>
      </c>
      <c r="AF2303" s="2" t="s">
        <v>35</v>
      </c>
      <c r="AG2303" s="42">
        <f>IFERROR(Table2[[#This Row],[Profit]]/Table2[[#This Row],[Sales Amount]],0)</f>
        <v>0</v>
      </c>
      <c r="AH2303" s="2" t="str">
        <f>TRIM(Table2[[#This Row],[Payment Modee]])</f>
        <v>Debit Card</v>
      </c>
      <c r="AI2303" s="7" t="s">
        <v>26</v>
      </c>
      <c r="AJ2303" s="7" t="s">
        <v>27</v>
      </c>
      <c r="AK2303" s="7" t="s">
        <v>1521</v>
      </c>
      <c r="AL2303" s="17" t="str">
        <f>IF(HOUR(Table2[[#This Row],[Order Time]])&lt;12,"Morning",IF(HOUR(Table2[[#This Row],[Order Time]])&lt;17,"Afternoon",IF(HOUR(Table2[[#This Row],[Order Time]])&lt;21,"Evening","Night")))</f>
        <v>Evening</v>
      </c>
      <c r="AM2303" s="17" t="s">
        <v>29</v>
      </c>
    </row>
    <row r="2304" spans="1:39" x14ac:dyDescent="0.25">
      <c r="A2304" s="13" t="s">
        <v>4184</v>
      </c>
      <c r="B2304" s="4">
        <v>45618</v>
      </c>
      <c r="C2304" s="2">
        <f>YEAR(Table2[[#This Row],[Invoice Date]])</f>
        <v>2024</v>
      </c>
      <c r="D2304" s="2" t="str">
        <f>TEXT(Table2[[#This Row],[Invoice Date]],"mmm")</f>
        <v>Nov</v>
      </c>
      <c r="E2304" s="2" t="str">
        <f>Table2[[#This Row],[Store_ID]]&amp;"-"&amp;Table2[[#This Row],[Year]]&amp;"-"&amp;Table2[[#This Row],[Month]]</f>
        <v>STR050-2024-Nov</v>
      </c>
      <c r="F2304" s="2" t="s">
        <v>570</v>
      </c>
      <c r="G2304" s="2" t="str">
        <f>_xlfn.XLOOKUP(Table2[[#This Row],[Customer_ID]],Table3[Customer_ID],Table3[Customer Name],"Not Found")</f>
        <v>Venkat Hegde</v>
      </c>
      <c r="H2304" s="2" t="str">
        <f>_xlfn.XLOOKUP(Table2[[#This Row],[Customer_ID]],Table3[Customer_ID],Table3[Gender],"Female")</f>
        <v>Male</v>
      </c>
      <c r="I2304" s="2" t="str">
        <f>_xlfn.XLOOKUP(Table2[[#This Row],[Customer_ID]],Table3[Customer_ID],Table3[City],"Missing Memebership")</f>
        <v>Kozhikode</v>
      </c>
      <c r="J2304" s="2" t="str">
        <f>_xlfn.XLOOKUP(Table2[[#This Row],[Customer_ID]],Table3[Customer_ID],Table3[State],"Karnataka")</f>
        <v>Kerala</v>
      </c>
      <c r="K2304" s="2" t="str">
        <f>_xlfn.XLOOKUP(Table2[[#This Row],[Customer_ID]],Table3[Customer_ID],Table3[Membership],"Regular")</f>
        <v>Platinum</v>
      </c>
      <c r="L2304" s="2" t="s">
        <v>552</v>
      </c>
      <c r="M2304" s="2" t="str">
        <f>_xlfn.XLOOKUP(Table2[[#This Row],[Product_ID]],Table4[Product_ID],Table4[Product_Name],"Not Found")</f>
        <v>Louis Philippe Leather Wallet Brown</v>
      </c>
      <c r="N2304" s="2" t="str">
        <f>_xlfn.XLOOKUP(Table2[[#This Row],[Product_ID]],Table4[Product_ID],Table4[Category],"Not Found")</f>
        <v>Wallets</v>
      </c>
      <c r="O2304" s="2" t="str">
        <f>_xlfn.XLOOKUP(Table2[[#This Row],[Product_ID]],Table4[Product_ID],Table4[Subcategory],"Not Found")</f>
        <v>Leather Wallet</v>
      </c>
      <c r="P2304" s="2" t="str">
        <f>_xlfn.XLOOKUP(Table2[[#This Row],[Product_ID]],Table4[Product_ID],Table4[Brand],"Missing Brand")</f>
        <v>Louis Philippe</v>
      </c>
      <c r="Q2304" s="2" t="s">
        <v>422</v>
      </c>
      <c r="R2304" s="2" t="str">
        <f>_xlfn.XLOOKUP(Table2[[#This Row],[Store_ID]],Table6[Store_ID],Table6[Store Name],"Not Found")</f>
        <v>TrendMart Thrissur High Street</v>
      </c>
      <c r="S2304" s="2">
        <f>_xlfn.XLOOKUP(Table2[[#This Row],[Store_ID]],Table6[Store_ID],Table6[Monthly Target],"Missing Target")</f>
        <v>2000000</v>
      </c>
      <c r="T2304" s="2" t="str">
        <f>_xlfn.XLOOKUP(Table2[[#This Row],[Store_ID]],Table6[Store_ID],Table6[Region],"Not Found")</f>
        <v>South Zone 1</v>
      </c>
      <c r="U2304" s="2" t="s">
        <v>153</v>
      </c>
      <c r="V2304" s="2" t="str">
        <f>_xlfn.XLOOKUP(Table2[[#This Row],[Employee_ID]],Table5[Employee_ID],Table5[Employee Name],"Not Found")</f>
        <v>Rani Mishra</v>
      </c>
      <c r="W2304" s="2">
        <v>3</v>
      </c>
      <c r="X2304" s="2">
        <v>1311.31</v>
      </c>
      <c r="Y2304" s="2">
        <v>30</v>
      </c>
      <c r="Z2304" s="2">
        <v>1180.18</v>
      </c>
      <c r="AA2304" s="2">
        <v>12</v>
      </c>
      <c r="AB2304" s="2">
        <v>330.45</v>
      </c>
      <c r="AC2304" s="2">
        <v>3084.2</v>
      </c>
      <c r="AD2304" s="2">
        <v>2712.63</v>
      </c>
      <c r="AE2304" s="2">
        <f t="shared" ref="AE2304:AE2343" si="77">(AC2304-AD2304-AB2304)</f>
        <v>41.11999999999972</v>
      </c>
      <c r="AF2304" s="2" t="s">
        <v>25</v>
      </c>
      <c r="AG2304" s="42">
        <f>IFERROR(Table2[[#This Row],[Profit]]/Table2[[#This Row],[Sales Amount]],0)</f>
        <v>1.3332468711497219E-2</v>
      </c>
      <c r="AH2304" s="2" t="str">
        <f>TRIM(Table2[[#This Row],[Payment Modee]])</f>
        <v>UPI</v>
      </c>
      <c r="AI2304" s="2" t="s">
        <v>26</v>
      </c>
      <c r="AJ2304" s="2" t="s">
        <v>27</v>
      </c>
      <c r="AK2304" s="2" t="s">
        <v>2798</v>
      </c>
      <c r="AL2304" s="16" t="str">
        <f>IF(HOUR(Table2[[#This Row],[Order Time]])&lt;12,"Morning",IF(HOUR(Table2[[#This Row],[Order Time]])&lt;17,"Afternoon",IF(HOUR(Table2[[#This Row],[Order Time]])&lt;21,"Evening","Night")))</f>
        <v>Evening</v>
      </c>
      <c r="AM2304" s="16" t="s">
        <v>29</v>
      </c>
    </row>
    <row r="2305" spans="1:39" x14ac:dyDescent="0.25">
      <c r="A2305" s="13" t="s">
        <v>4185</v>
      </c>
      <c r="B2305" s="4">
        <v>45694</v>
      </c>
      <c r="C2305" s="2">
        <f>YEAR(Table2[[#This Row],[Invoice Date]])</f>
        <v>2025</v>
      </c>
      <c r="D2305" s="2" t="str">
        <f>TEXT(Table2[[#This Row],[Invoice Date]],"mmm")</f>
        <v>Feb</v>
      </c>
      <c r="E2305" s="2" t="str">
        <f>Table2[[#This Row],[Store_ID]]&amp;"-"&amp;Table2[[#This Row],[Year]]&amp;"-"&amp;Table2[[#This Row],[Month]]</f>
        <v>STR010-2025-Feb</v>
      </c>
      <c r="F2305" s="2" t="s">
        <v>2615</v>
      </c>
      <c r="G2305" s="2" t="str">
        <f>_xlfn.XLOOKUP(Table2[[#This Row],[Customer_ID]],Table3[Customer_ID],Table3[Customer Name],"Not Found")</f>
        <v>Vinod Shetty</v>
      </c>
      <c r="H2305" s="2" t="str">
        <f>_xlfn.XLOOKUP(Table2[[#This Row],[Customer_ID]],Table3[Customer_ID],Table3[Gender],"Female")</f>
        <v>Male</v>
      </c>
      <c r="I2305" s="2" t="str">
        <f>_xlfn.XLOOKUP(Table2[[#This Row],[Customer_ID]],Table3[Customer_ID],Table3[City],"Missing Memebership")</f>
        <v>Thiruvananthapuram</v>
      </c>
      <c r="J2305" s="2" t="str">
        <f>_xlfn.XLOOKUP(Table2[[#This Row],[Customer_ID]],Table3[Customer_ID],Table3[State],"Karnataka")</f>
        <v>Kerala</v>
      </c>
      <c r="K2305" s="2" t="str">
        <f>_xlfn.XLOOKUP(Table2[[#This Row],[Customer_ID]],Table3[Customer_ID],Table3[Membership],"Regular")</f>
        <v>Regular</v>
      </c>
      <c r="L2305" s="2" t="s">
        <v>320</v>
      </c>
      <c r="M2305" s="2" t="str">
        <f>_xlfn.XLOOKUP(Table2[[#This Row],[Product_ID]],Table4[Product_ID],Table4[Product_Name],"Not Found")</f>
        <v>Nike Anarkali Kurti White</v>
      </c>
      <c r="N2305" s="2" t="str">
        <f>_xlfn.XLOOKUP(Table2[[#This Row],[Product_ID]],Table4[Product_ID],Table4[Category],"Not Found")</f>
        <v>Women Kurtis</v>
      </c>
      <c r="O2305" s="2" t="str">
        <f>_xlfn.XLOOKUP(Table2[[#This Row],[Product_ID]],Table4[Product_ID],Table4[Subcategory],"Not Found")</f>
        <v>Anarkali Kurti</v>
      </c>
      <c r="P2305" s="2" t="str">
        <f>_xlfn.XLOOKUP(Table2[[#This Row],[Product_ID]],Table4[Product_ID],Table4[Brand],"Missing Brand")</f>
        <v>Nike</v>
      </c>
      <c r="Q2305" s="2" t="s">
        <v>818</v>
      </c>
      <c r="R2305" s="2" t="str">
        <f>_xlfn.XLOOKUP(Table2[[#This Row],[Store_ID]],Table6[Store_ID],Table6[Store Name],"Not Found")</f>
        <v>TrendMart Kochi Mall Kiosk</v>
      </c>
      <c r="S2305" s="2">
        <f>_xlfn.XLOOKUP(Table2[[#This Row],[Store_ID]],Table6[Store_ID],Table6[Monthly Target],"Missing Target")</f>
        <v>2500000</v>
      </c>
      <c r="T2305" s="2" t="str">
        <f>_xlfn.XLOOKUP(Table2[[#This Row],[Store_ID]],Table6[Store_ID],Table6[Region],"Not Found")</f>
        <v>South Zone 1</v>
      </c>
      <c r="U2305" s="2" t="s">
        <v>229</v>
      </c>
      <c r="V2305" s="2" t="str">
        <f>_xlfn.XLOOKUP(Table2[[#This Row],[Employee_ID]],Table5[Employee_ID],Table5[Employee Name],"Not Found")</f>
        <v>Yogesh Chettiar</v>
      </c>
      <c r="W2305" s="2">
        <v>2</v>
      </c>
      <c r="X2305" s="2">
        <v>812.7</v>
      </c>
      <c r="Y2305" s="2">
        <v>15</v>
      </c>
      <c r="Z2305" s="2">
        <v>243.81</v>
      </c>
      <c r="AA2305" s="2">
        <v>5</v>
      </c>
      <c r="AB2305" s="2">
        <v>69.08</v>
      </c>
      <c r="AC2305" s="2">
        <v>1450.67</v>
      </c>
      <c r="AD2305" s="2">
        <v>1146.18</v>
      </c>
      <c r="AE2305" s="2">
        <f t="shared" si="77"/>
        <v>235.41000000000003</v>
      </c>
      <c r="AF2305" s="2" t="s">
        <v>56</v>
      </c>
      <c r="AG2305" s="42">
        <f>IFERROR(Table2[[#This Row],[Profit]]/Table2[[#This Row],[Sales Amount]],0)</f>
        <v>0.16227674109204712</v>
      </c>
      <c r="AH2305" s="2" t="str">
        <f>TRIM(Table2[[#This Row],[Payment Modee]])</f>
        <v>Credit Card</v>
      </c>
      <c r="AI2305" s="2" t="s">
        <v>26</v>
      </c>
      <c r="AJ2305" s="2" t="s">
        <v>27</v>
      </c>
      <c r="AK2305" s="2" t="s">
        <v>2610</v>
      </c>
      <c r="AL2305" s="16" t="str">
        <f>IF(HOUR(Table2[[#This Row],[Order Time]])&lt;12,"Morning",IF(HOUR(Table2[[#This Row],[Order Time]])&lt;17,"Afternoon",IF(HOUR(Table2[[#This Row],[Order Time]])&lt;21,"Evening","Night")))</f>
        <v>Afternoon</v>
      </c>
      <c r="AM2305" s="16" t="s">
        <v>29</v>
      </c>
    </row>
    <row r="2306" spans="1:39" x14ac:dyDescent="0.25">
      <c r="A2306" s="13" t="s">
        <v>4186</v>
      </c>
      <c r="B2306" s="4">
        <v>45743</v>
      </c>
      <c r="C2306" s="2">
        <f>YEAR(Table2[[#This Row],[Invoice Date]])</f>
        <v>2025</v>
      </c>
      <c r="D2306" s="2" t="str">
        <f>TEXT(Table2[[#This Row],[Invoice Date]],"mmm")</f>
        <v>Mar</v>
      </c>
      <c r="E2306" s="2" t="str">
        <f>Table2[[#This Row],[Store_ID]]&amp;"-"&amp;Table2[[#This Row],[Year]]&amp;"-"&amp;Table2[[#This Row],[Month]]</f>
        <v>STR064-2025-Mar</v>
      </c>
      <c r="F2306" s="2" t="s">
        <v>535</v>
      </c>
      <c r="G2306" s="2" t="str">
        <f>_xlfn.XLOOKUP(Table2[[#This Row],[Customer_ID]],Table3[Customer_ID],Table3[Customer Name],"Not Found")</f>
        <v>Deepak Iyengar</v>
      </c>
      <c r="H2306" s="2" t="str">
        <f>_xlfn.XLOOKUP(Table2[[#This Row],[Customer_ID]],Table3[Customer_ID],Table3[Gender],"Female")</f>
        <v>Male</v>
      </c>
      <c r="I2306" s="2" t="str">
        <f>_xlfn.XLOOKUP(Table2[[#This Row],[Customer_ID]],Table3[Customer_ID],Table3[City],"Missing Memebership")</f>
        <v>Thrissur</v>
      </c>
      <c r="J2306" s="2" t="str">
        <f>_xlfn.XLOOKUP(Table2[[#This Row],[Customer_ID]],Table3[Customer_ID],Table3[State],"Karnataka")</f>
        <v>Kerala</v>
      </c>
      <c r="K2306" s="2" t="str">
        <f>_xlfn.XLOOKUP(Table2[[#This Row],[Customer_ID]],Table3[Customer_ID],Table3[Membership],"Regular")</f>
        <v>Silver</v>
      </c>
      <c r="L2306" s="2" t="s">
        <v>421</v>
      </c>
      <c r="M2306" s="2" t="str">
        <f>_xlfn.XLOOKUP(Table2[[#This Row],[Product_ID]],Table4[Product_ID],Table4[Product_Name],"Not Found")</f>
        <v>Aurelia Zip Wallet Red</v>
      </c>
      <c r="N2306" s="2" t="str">
        <f>_xlfn.XLOOKUP(Table2[[#This Row],[Product_ID]],Table4[Product_ID],Table4[Category],"Not Found")</f>
        <v>Wallets</v>
      </c>
      <c r="O2306" s="2" t="str">
        <f>_xlfn.XLOOKUP(Table2[[#This Row],[Product_ID]],Table4[Product_ID],Table4[Subcategory],"Not Found")</f>
        <v>Zip Wallet</v>
      </c>
      <c r="P2306" s="2" t="str">
        <f>_xlfn.XLOOKUP(Table2[[#This Row],[Product_ID]],Table4[Product_ID],Table4[Brand],"Missing Brand")</f>
        <v>Aurelia</v>
      </c>
      <c r="Q2306" s="2" t="s">
        <v>800</v>
      </c>
      <c r="R2306" s="2" t="str">
        <f>_xlfn.XLOOKUP(Table2[[#This Row],[Store_ID]],Table6[Store_ID],Table6[Store Name],"Not Found")</f>
        <v>TrendMart Karimnagar Standard</v>
      </c>
      <c r="S2306" s="2">
        <f>_xlfn.XLOOKUP(Table2[[#This Row],[Store_ID]],Table6[Store_ID],Table6[Monthly Target],"Missing Target")</f>
        <v>1200000</v>
      </c>
      <c r="T2306" s="2" t="str">
        <f>_xlfn.XLOOKUP(Table2[[#This Row],[Store_ID]],Table6[Store_ID],Table6[Region],"Not Found")</f>
        <v>South Zone 2</v>
      </c>
      <c r="U2306" s="2" t="s">
        <v>159</v>
      </c>
      <c r="V2306" s="2" t="str">
        <f>_xlfn.XLOOKUP(Table2[[#This Row],[Employee_ID]],Table5[Employee_ID],Table5[Employee Name],"Not Found")</f>
        <v>Venkat Sharma</v>
      </c>
      <c r="W2306" s="2">
        <v>4</v>
      </c>
      <c r="X2306" s="2">
        <v>534.87</v>
      </c>
      <c r="Y2306" s="2">
        <v>30</v>
      </c>
      <c r="Z2306" s="2">
        <v>641.84</v>
      </c>
      <c r="AA2306" s="2">
        <v>5</v>
      </c>
      <c r="AB2306" s="2">
        <v>74.88</v>
      </c>
      <c r="AC2306" s="2">
        <v>1572.52</v>
      </c>
      <c r="AD2306" s="2">
        <v>1429.8</v>
      </c>
      <c r="AE2306" s="2">
        <f t="shared" si="77"/>
        <v>67.840000000000032</v>
      </c>
      <c r="AF2306" s="2" t="s">
        <v>25</v>
      </c>
      <c r="AG2306" s="42">
        <f>IFERROR(Table2[[#This Row],[Profit]]/Table2[[#This Row],[Sales Amount]],0)</f>
        <v>4.3140945743138426E-2</v>
      </c>
      <c r="AH2306" s="2" t="str">
        <f>TRIM(Table2[[#This Row],[Payment Modee]])</f>
        <v>UPI</v>
      </c>
      <c r="AI2306" s="2" t="s">
        <v>36</v>
      </c>
      <c r="AJ2306" s="2" t="s">
        <v>27</v>
      </c>
      <c r="AK2306" s="2" t="s">
        <v>1384</v>
      </c>
      <c r="AL2306" s="16" t="str">
        <f>IF(HOUR(Table2[[#This Row],[Order Time]])&lt;12,"Morning",IF(HOUR(Table2[[#This Row],[Order Time]])&lt;17,"Afternoon",IF(HOUR(Table2[[#This Row],[Order Time]])&lt;21,"Evening","Night")))</f>
        <v>Night</v>
      </c>
      <c r="AM2306" s="16" t="s">
        <v>29</v>
      </c>
    </row>
    <row r="2307" spans="1:39" x14ac:dyDescent="0.25">
      <c r="A2307" s="13" t="s">
        <v>4187</v>
      </c>
      <c r="B2307" s="4">
        <v>45555</v>
      </c>
      <c r="C2307" s="2">
        <f>YEAR(Table2[[#This Row],[Invoice Date]])</f>
        <v>2024</v>
      </c>
      <c r="D2307" s="2" t="str">
        <f>TEXT(Table2[[#This Row],[Invoice Date]],"mmm")</f>
        <v>Sep</v>
      </c>
      <c r="E2307" s="2" t="str">
        <f>Table2[[#This Row],[Store_ID]]&amp;"-"&amp;Table2[[#This Row],[Year]]&amp;"-"&amp;Table2[[#This Row],[Month]]</f>
        <v>STR067-2024-Sep</v>
      </c>
      <c r="F2307" s="2" t="s">
        <v>2555</v>
      </c>
      <c r="G2307" s="2" t="str">
        <f>_xlfn.XLOOKUP(Table2[[#This Row],[Customer_ID]],Table3[Customer_ID],Table3[Customer Name],"Not Found")</f>
        <v>Vani Iyer</v>
      </c>
      <c r="H2307" s="2" t="str">
        <f>_xlfn.XLOOKUP(Table2[[#This Row],[Customer_ID]],Table3[Customer_ID],Table3[Gender],"Female")</f>
        <v>Female</v>
      </c>
      <c r="I2307" s="2" t="str">
        <f>_xlfn.XLOOKUP(Table2[[#This Row],[Customer_ID]],Table3[Customer_ID],Table3[City],"Missing Memebership")</f>
        <v>Warangal</v>
      </c>
      <c r="J2307" s="2" t="str">
        <f>_xlfn.XLOOKUP(Table2[[#This Row],[Customer_ID]],Table3[Customer_ID],Table3[State],"Karnataka")</f>
        <v>Telangana</v>
      </c>
      <c r="K2307" s="2" t="str">
        <f>_xlfn.XLOOKUP(Table2[[#This Row],[Customer_ID]],Table3[Customer_ID],Table3[Membership],"Regular")</f>
        <v>Platinum</v>
      </c>
      <c r="L2307" s="2" t="s">
        <v>90</v>
      </c>
      <c r="M2307" s="2" t="str">
        <f>_xlfn.XLOOKUP(Table2[[#This Row],[Product_ID]],Table4[Product_ID],Table4[Product_Name],"Not Found")</f>
        <v>Nike Shirt Dress Peach</v>
      </c>
      <c r="N2307" s="2" t="str">
        <f>_xlfn.XLOOKUP(Table2[[#This Row],[Product_ID]],Table4[Product_ID],Table4[Category],"Not Found")</f>
        <v>Women Dresses</v>
      </c>
      <c r="O2307" s="2" t="str">
        <f>_xlfn.XLOOKUP(Table2[[#This Row],[Product_ID]],Table4[Product_ID],Table4[Subcategory],"Not Found")</f>
        <v>Shirt Dress</v>
      </c>
      <c r="P2307" s="2" t="str">
        <f>_xlfn.XLOOKUP(Table2[[#This Row],[Product_ID]],Table4[Product_ID],Table4[Brand],"Missing Brand")</f>
        <v>Nike</v>
      </c>
      <c r="Q2307" s="2" t="s">
        <v>1174</v>
      </c>
      <c r="R2307" s="2" t="str">
        <f>_xlfn.XLOOKUP(Table2[[#This Row],[Store_ID]],Table6[Store_ID],Table6[Store Name],"Not Found")</f>
        <v>TrendMart Visakhapatnam Standard</v>
      </c>
      <c r="S2307" s="2">
        <f>_xlfn.XLOOKUP(Table2[[#This Row],[Store_ID]],Table6[Store_ID],Table6[Monthly Target],"Missing Target")</f>
        <v>2500000</v>
      </c>
      <c r="T2307" s="2" t="str">
        <f>_xlfn.XLOOKUP(Table2[[#This Row],[Store_ID]],Table6[Store_ID],Table6[Region],"Not Found")</f>
        <v>South Zone 3</v>
      </c>
      <c r="U2307" s="2" t="s">
        <v>165</v>
      </c>
      <c r="V2307" s="2" t="str">
        <f>_xlfn.XLOOKUP(Table2[[#This Row],[Employee_ID]],Table5[Employee_ID],Table5[Employee Name],"Not Found")</f>
        <v>Vasanthi Gupta</v>
      </c>
      <c r="W2307" s="2">
        <v>1</v>
      </c>
      <c r="X2307" s="2">
        <v>1696.53</v>
      </c>
      <c r="Y2307" s="2">
        <v>15</v>
      </c>
      <c r="Z2307" s="2">
        <v>254.48</v>
      </c>
      <c r="AA2307" s="2">
        <v>12</v>
      </c>
      <c r="AB2307" s="2">
        <v>173.05</v>
      </c>
      <c r="AC2307" s="2">
        <v>1615.1</v>
      </c>
      <c r="AD2307" s="2">
        <v>1399.85</v>
      </c>
      <c r="AE2307" s="2">
        <f t="shared" si="77"/>
        <v>42.199999999999989</v>
      </c>
      <c r="AF2307" s="2" t="s">
        <v>35</v>
      </c>
      <c r="AG2307" s="42">
        <f>IFERROR(Table2[[#This Row],[Profit]]/Table2[[#This Row],[Sales Amount]],0)</f>
        <v>2.6128413101355948E-2</v>
      </c>
      <c r="AH2307" s="2" t="str">
        <f>TRIM(Table2[[#This Row],[Payment Modee]])</f>
        <v>Debit Card</v>
      </c>
      <c r="AI2307" s="2" t="s">
        <v>26</v>
      </c>
      <c r="AJ2307" s="2" t="s">
        <v>27</v>
      </c>
      <c r="AK2307" s="2" t="s">
        <v>2072</v>
      </c>
      <c r="AL2307" s="16" t="str">
        <f>IF(HOUR(Table2[[#This Row],[Order Time]])&lt;12,"Morning",IF(HOUR(Table2[[#This Row],[Order Time]])&lt;17,"Afternoon",IF(HOUR(Table2[[#This Row],[Order Time]])&lt;21,"Evening","Night")))</f>
        <v>Morning</v>
      </c>
      <c r="AM2307" s="16" t="s">
        <v>29</v>
      </c>
    </row>
    <row r="2308" spans="1:39" x14ac:dyDescent="0.25">
      <c r="A2308" s="13" t="s">
        <v>4188</v>
      </c>
      <c r="B2308" s="4">
        <v>45703</v>
      </c>
      <c r="C2308" s="2">
        <f>YEAR(Table2[[#This Row],[Invoice Date]])</f>
        <v>2025</v>
      </c>
      <c r="D2308" s="2" t="str">
        <f>TEXT(Table2[[#This Row],[Invoice Date]],"mmm")</f>
        <v>Feb</v>
      </c>
      <c r="E2308" s="2" t="str">
        <f>Table2[[#This Row],[Store_ID]]&amp;"-"&amp;Table2[[#This Row],[Year]]&amp;"-"&amp;Table2[[#This Row],[Month]]</f>
        <v>STR057-2025-Feb</v>
      </c>
      <c r="F2308" s="2" t="s">
        <v>562</v>
      </c>
      <c r="G2308" s="2" t="str">
        <f>_xlfn.XLOOKUP(Table2[[#This Row],[Customer_ID]],Table3[Customer_ID],Table3[Customer Name],"Not Found")</f>
        <v>Kalpana Kamath</v>
      </c>
      <c r="H2308" s="2" t="str">
        <f>_xlfn.XLOOKUP(Table2[[#This Row],[Customer_ID]],Table3[Customer_ID],Table3[Gender],"Female")</f>
        <v>Female</v>
      </c>
      <c r="I2308" s="2" t="str">
        <f>_xlfn.XLOOKUP(Table2[[#This Row],[Customer_ID]],Table3[Customer_ID],Table3[City],"Missing Memebership")</f>
        <v>Tirupati</v>
      </c>
      <c r="J2308" s="2" t="str">
        <f>_xlfn.XLOOKUP(Table2[[#This Row],[Customer_ID]],Table3[Customer_ID],Table3[State],"Karnataka")</f>
        <v>Andhra Pradesh</v>
      </c>
      <c r="K2308" s="2" t="str">
        <f>_xlfn.XLOOKUP(Table2[[#This Row],[Customer_ID]],Table3[Customer_ID],Table3[Membership],"Regular")</f>
        <v>Silver</v>
      </c>
      <c r="L2308" s="2" t="s">
        <v>416</v>
      </c>
      <c r="M2308" s="2" t="str">
        <f>_xlfn.XLOOKUP(Table2[[#This Row],[Product_ID]],Table4[Product_ID],Table4[Product_Name],"Not Found")</f>
        <v>GRT Jewellers Sling Bag Olive</v>
      </c>
      <c r="N2308" s="2" t="str">
        <f>_xlfn.XLOOKUP(Table2[[#This Row],[Product_ID]],Table4[Product_ID],Table4[Category],"Not Found")</f>
        <v>Handbags</v>
      </c>
      <c r="O2308" s="2" t="str">
        <f>_xlfn.XLOOKUP(Table2[[#This Row],[Product_ID]],Table4[Product_ID],Table4[Subcategory],"Not Found")</f>
        <v>Sling Bag</v>
      </c>
      <c r="P2308" s="2" t="str">
        <f>_xlfn.XLOOKUP(Table2[[#This Row],[Product_ID]],Table4[Product_ID],Table4[Brand],"Missing Brand")</f>
        <v>GRT Jewellers</v>
      </c>
      <c r="Q2308" s="2" t="s">
        <v>464</v>
      </c>
      <c r="R2308" s="2" t="str">
        <f>_xlfn.XLOOKUP(Table2[[#This Row],[Store_ID]],Table6[Store_ID],Table6[Store Name],"Not Found")</f>
        <v>TrendMart Vellore Standard</v>
      </c>
      <c r="S2308" s="2">
        <f>_xlfn.XLOOKUP(Table2[[#This Row],[Store_ID]],Table6[Store_ID],Table6[Monthly Target],"Missing Target")</f>
        <v>2500000</v>
      </c>
      <c r="T2308" s="2" t="str">
        <f>_xlfn.XLOOKUP(Table2[[#This Row],[Store_ID]],Table6[Store_ID],Table6[Region],"Not Found")</f>
        <v>South Zone 1</v>
      </c>
      <c r="U2308" s="2" t="s">
        <v>417</v>
      </c>
      <c r="V2308" s="2" t="str">
        <f>_xlfn.XLOOKUP(Table2[[#This Row],[Employee_ID]],Table5[Employee_ID],Table5[Employee Name],"Not Found")</f>
        <v>Arjun Krishnan</v>
      </c>
      <c r="W2308" s="2">
        <v>1</v>
      </c>
      <c r="X2308" s="2">
        <v>3508.23</v>
      </c>
      <c r="Y2308" s="2">
        <v>20</v>
      </c>
      <c r="Z2308" s="2">
        <v>701.65</v>
      </c>
      <c r="AA2308" s="2">
        <v>12</v>
      </c>
      <c r="AB2308" s="2">
        <v>336.79</v>
      </c>
      <c r="AC2308" s="2">
        <v>3143.37</v>
      </c>
      <c r="AD2308" s="2">
        <v>2034.01</v>
      </c>
      <c r="AE2308" s="2">
        <f t="shared" si="77"/>
        <v>772.56999999999994</v>
      </c>
      <c r="AF2308" s="2" t="s">
        <v>56</v>
      </c>
      <c r="AG2308" s="42">
        <f>IFERROR(Table2[[#This Row],[Profit]]/Table2[[#This Row],[Sales Amount]],0)</f>
        <v>0.24577762083369123</v>
      </c>
      <c r="AH2308" s="2" t="str">
        <f>TRIM(Table2[[#This Row],[Payment Modee]])</f>
        <v>Credit Card</v>
      </c>
      <c r="AI2308" s="2" t="s">
        <v>26</v>
      </c>
      <c r="AJ2308" s="2" t="s">
        <v>27</v>
      </c>
      <c r="AK2308" s="2" t="s">
        <v>2109</v>
      </c>
      <c r="AL2308" s="16" t="str">
        <f>IF(HOUR(Table2[[#This Row],[Order Time]])&lt;12,"Morning",IF(HOUR(Table2[[#This Row],[Order Time]])&lt;17,"Afternoon",IF(HOUR(Table2[[#This Row],[Order Time]])&lt;21,"Evening","Night")))</f>
        <v>Evening</v>
      </c>
      <c r="AM2308" s="16" t="s">
        <v>38</v>
      </c>
    </row>
    <row r="2309" spans="1:39" x14ac:dyDescent="0.25">
      <c r="A2309" s="13" t="s">
        <v>4189</v>
      </c>
      <c r="B2309" s="4">
        <v>45574</v>
      </c>
      <c r="C2309" s="2">
        <f>YEAR(Table2[[#This Row],[Invoice Date]])</f>
        <v>2024</v>
      </c>
      <c r="D2309" s="2" t="str">
        <f>TEXT(Table2[[#This Row],[Invoice Date]],"mmm")</f>
        <v>Oct</v>
      </c>
      <c r="E2309" s="2" t="str">
        <f>Table2[[#This Row],[Store_ID]]&amp;"-"&amp;Table2[[#This Row],[Year]]&amp;"-"&amp;Table2[[#This Row],[Month]]</f>
        <v>STR084-2024-Oct</v>
      </c>
      <c r="F2309" s="2" t="s">
        <v>3833</v>
      </c>
      <c r="G2309" s="2" t="str">
        <f>_xlfn.XLOOKUP(Table2[[#This Row],[Customer_ID]],Table3[Customer_ID],Table3[Customer Name],"Not Found")</f>
        <v>Arun Chettiar</v>
      </c>
      <c r="H2309" s="2" t="str">
        <f>_xlfn.XLOOKUP(Table2[[#This Row],[Customer_ID]],Table3[Customer_ID],Table3[Gender],"Female")</f>
        <v>Male</v>
      </c>
      <c r="I2309" s="2" t="str">
        <f>_xlfn.XLOOKUP(Table2[[#This Row],[Customer_ID]],Table3[Customer_ID],Table3[City],"Missing Memebership")</f>
        <v>Khammam</v>
      </c>
      <c r="J2309" s="2" t="str">
        <f>_xlfn.XLOOKUP(Table2[[#This Row],[Customer_ID]],Table3[Customer_ID],Table3[State],"Karnataka")</f>
        <v>Telangana</v>
      </c>
      <c r="K2309" s="2" t="str">
        <f>_xlfn.XLOOKUP(Table2[[#This Row],[Customer_ID]],Table3[Customer_ID],Table3[Membership],"Regular")</f>
        <v>Silver</v>
      </c>
      <c r="L2309" s="2" t="s">
        <v>306</v>
      </c>
      <c r="M2309" s="2" t="str">
        <f>_xlfn.XLOOKUP(Table2[[#This Row],[Product_ID]],Table4[Product_ID],Table4[Product_Name],"Not Found")</f>
        <v>Raymond Slim Fit Beige</v>
      </c>
      <c r="N2309" s="2" t="str">
        <f>_xlfn.XLOOKUP(Table2[[#This Row],[Product_ID]],Table4[Product_ID],Table4[Category],"Not Found")</f>
        <v>Men Jeans</v>
      </c>
      <c r="O2309" s="2" t="str">
        <f>_xlfn.XLOOKUP(Table2[[#This Row],[Product_ID]],Table4[Product_ID],Table4[Subcategory],"Not Found")</f>
        <v>Slim Fit</v>
      </c>
      <c r="P2309" s="2" t="str">
        <f>_xlfn.XLOOKUP(Table2[[#This Row],[Product_ID]],Table4[Product_ID],Table4[Brand],"Missing Brand")</f>
        <v>Raymond</v>
      </c>
      <c r="Q2309" s="2" t="s">
        <v>74</v>
      </c>
      <c r="R2309" s="2" t="str">
        <f>_xlfn.XLOOKUP(Table2[[#This Row],[Store_ID]],Table6[Store_ID],Table6[Store Name],"Not Found")</f>
        <v>TrendMart Tirupati High Street</v>
      </c>
      <c r="S2309" s="2">
        <f>_xlfn.XLOOKUP(Table2[[#This Row],[Store_ID]],Table6[Store_ID],Table6[Monthly Target],"Missing Target")</f>
        <v>2000000</v>
      </c>
      <c r="T2309" s="2" t="str">
        <f>_xlfn.XLOOKUP(Table2[[#This Row],[Store_ID]],Table6[Store_ID],Table6[Region],"Not Found")</f>
        <v>South Zone 3</v>
      </c>
      <c r="U2309" s="2" t="s">
        <v>118</v>
      </c>
      <c r="V2309" s="2" t="str">
        <f>_xlfn.XLOOKUP(Table2[[#This Row],[Employee_ID]],Table5[Employee_ID],Table5[Employee Name],"Not Found")</f>
        <v>Deepak Kamath</v>
      </c>
      <c r="W2309" s="2">
        <v>3</v>
      </c>
      <c r="X2309" s="2">
        <v>1114.94</v>
      </c>
      <c r="Y2309" s="2">
        <v>0</v>
      </c>
      <c r="Z2309" s="2">
        <v>0</v>
      </c>
      <c r="AA2309" s="2">
        <v>12</v>
      </c>
      <c r="AB2309" s="2">
        <v>401.38</v>
      </c>
      <c r="AC2309" s="2">
        <v>3746.2</v>
      </c>
      <c r="AD2309" s="2">
        <v>2598.1799999999998</v>
      </c>
      <c r="AE2309" s="2">
        <f t="shared" si="77"/>
        <v>746.64</v>
      </c>
      <c r="AF2309" s="2" t="s">
        <v>56</v>
      </c>
      <c r="AG2309" s="42">
        <f>IFERROR(Table2[[#This Row],[Profit]]/Table2[[#This Row],[Sales Amount]],0)</f>
        <v>0.19930596337622125</v>
      </c>
      <c r="AH2309" s="2" t="str">
        <f>TRIM(Table2[[#This Row],[Payment Modee]])</f>
        <v>Credit Card</v>
      </c>
      <c r="AI2309" s="2" t="s">
        <v>26</v>
      </c>
      <c r="AJ2309" s="2" t="s">
        <v>27</v>
      </c>
      <c r="AK2309" s="2" t="s">
        <v>2572</v>
      </c>
      <c r="AL2309" s="16" t="str">
        <f>IF(HOUR(Table2[[#This Row],[Order Time]])&lt;12,"Morning",IF(HOUR(Table2[[#This Row],[Order Time]])&lt;17,"Afternoon",IF(HOUR(Table2[[#This Row],[Order Time]])&lt;21,"Evening","Night")))</f>
        <v>Morning</v>
      </c>
      <c r="AM2309" s="16" t="s">
        <v>29</v>
      </c>
    </row>
    <row r="2310" spans="1:39" x14ac:dyDescent="0.25">
      <c r="A2310" s="13" t="s">
        <v>4190</v>
      </c>
      <c r="B2310" s="4">
        <v>45578</v>
      </c>
      <c r="C2310" s="2">
        <f>YEAR(Table2[[#This Row],[Invoice Date]])</f>
        <v>2024</v>
      </c>
      <c r="D2310" s="2" t="str">
        <f>TEXT(Table2[[#This Row],[Invoice Date]],"mmm")</f>
        <v>Oct</v>
      </c>
      <c r="E2310" s="2" t="str">
        <f>Table2[[#This Row],[Store_ID]]&amp;"-"&amp;Table2[[#This Row],[Year]]&amp;"-"&amp;Table2[[#This Row],[Month]]</f>
        <v>STR020-2024-Oct</v>
      </c>
      <c r="F2310" s="2" t="s">
        <v>217</v>
      </c>
      <c r="G2310" s="2" t="str">
        <f>_xlfn.XLOOKUP(Table2[[#This Row],[Customer_ID]],Table3[Customer_ID],Table3[Customer Name],"Not Found")</f>
        <v>Tara Ramachandran</v>
      </c>
      <c r="H2310" s="2" t="str">
        <f>_xlfn.XLOOKUP(Table2[[#This Row],[Customer_ID]],Table3[Customer_ID],Table3[Gender],"Female")</f>
        <v>Female</v>
      </c>
      <c r="I2310" s="2" t="str">
        <f>_xlfn.XLOOKUP(Table2[[#This Row],[Customer_ID]],Table3[Customer_ID],Table3[City],"Missing Memebership")</f>
        <v>Vijayawada</v>
      </c>
      <c r="J2310" s="2" t="str">
        <f>_xlfn.XLOOKUP(Table2[[#This Row],[Customer_ID]],Table3[Customer_ID],Table3[State],"Karnataka")</f>
        <v>Andhra Pradesh</v>
      </c>
      <c r="K2310" s="2" t="str">
        <f>_xlfn.XLOOKUP(Table2[[#This Row],[Customer_ID]],Table3[Customer_ID],Table3[Membership],"Regular")</f>
        <v>Platinum</v>
      </c>
      <c r="L2310" s="2" t="s">
        <v>1109</v>
      </c>
      <c r="M2310" s="2" t="str">
        <f>_xlfn.XLOOKUP(Table2[[#This Row],[Product_ID]],Table4[Product_ID],Table4[Product_Name],"Not Found")</f>
        <v>Biba Formal Shoes Brown</v>
      </c>
      <c r="N2310" s="2" t="str">
        <f>_xlfn.XLOOKUP(Table2[[#This Row],[Product_ID]],Table4[Product_ID],Table4[Category],"Not Found")</f>
        <v>Footwear</v>
      </c>
      <c r="O2310" s="2" t="str">
        <f>_xlfn.XLOOKUP(Table2[[#This Row],[Product_ID]],Table4[Product_ID],Table4[Subcategory],"Not Found")</f>
        <v>Formal Shoes</v>
      </c>
      <c r="P2310" s="2" t="str">
        <f>_xlfn.XLOOKUP(Table2[[#This Row],[Product_ID]],Table4[Product_ID],Table4[Brand],"Missing Brand")</f>
        <v>Biba</v>
      </c>
      <c r="Q2310" s="2" t="s">
        <v>687</v>
      </c>
      <c r="R2310" s="2" t="str">
        <f>_xlfn.XLOOKUP(Table2[[#This Row],[Store_ID]],Table6[Store_ID],Table6[Store Name],"Not Found")</f>
        <v>TrendMart Guntur Standard</v>
      </c>
      <c r="S2310" s="2">
        <f>_xlfn.XLOOKUP(Table2[[#This Row],[Store_ID]],Table6[Store_ID],Table6[Monthly Target],"Missing Target")</f>
        <v>2000000</v>
      </c>
      <c r="T2310" s="2" t="str">
        <f>_xlfn.XLOOKUP(Table2[[#This Row],[Store_ID]],Table6[Store_ID],Table6[Region],"Not Found")</f>
        <v>South Zone 3</v>
      </c>
      <c r="U2310" s="2" t="s">
        <v>417</v>
      </c>
      <c r="V2310" s="2" t="str">
        <f>_xlfn.XLOOKUP(Table2[[#This Row],[Employee_ID]],Table5[Employee_ID],Table5[Employee Name],"Not Found")</f>
        <v>Arjun Krishnan</v>
      </c>
      <c r="W2310" s="2">
        <v>2</v>
      </c>
      <c r="X2310" s="2">
        <v>2367.98</v>
      </c>
      <c r="Y2310" s="2">
        <v>5</v>
      </c>
      <c r="Z2310" s="2">
        <v>236.8</v>
      </c>
      <c r="AA2310" s="2">
        <v>12</v>
      </c>
      <c r="AB2310" s="2">
        <v>539.9</v>
      </c>
      <c r="AC2310" s="2">
        <v>5039.0600000000004</v>
      </c>
      <c r="AD2310" s="2">
        <v>2864.02</v>
      </c>
      <c r="AE2310" s="2">
        <f t="shared" si="77"/>
        <v>1635.1400000000003</v>
      </c>
      <c r="AF2310" s="2" t="s">
        <v>56</v>
      </c>
      <c r="AG2310" s="42">
        <f>IFERROR(Table2[[#This Row],[Profit]]/Table2[[#This Row],[Sales Amount]],0)</f>
        <v>0.3244930602136113</v>
      </c>
      <c r="AH2310" s="2" t="str">
        <f>TRIM(Table2[[#This Row],[Payment Modee]])</f>
        <v>Credit Card</v>
      </c>
      <c r="AI2310" s="2" t="s">
        <v>36</v>
      </c>
      <c r="AJ2310" s="2" t="s">
        <v>27</v>
      </c>
      <c r="AK2310" s="2" t="s">
        <v>1396</v>
      </c>
      <c r="AL2310" s="16" t="str">
        <f>IF(HOUR(Table2[[#This Row],[Order Time]])&lt;12,"Morning",IF(HOUR(Table2[[#This Row],[Order Time]])&lt;17,"Afternoon",IF(HOUR(Table2[[#This Row],[Order Time]])&lt;21,"Evening","Night")))</f>
        <v>Afternoon</v>
      </c>
      <c r="AM2310" s="16" t="s">
        <v>38</v>
      </c>
    </row>
    <row r="2311" spans="1:39" x14ac:dyDescent="0.25">
      <c r="A2311" s="13" t="s">
        <v>4191</v>
      </c>
      <c r="B2311" s="4">
        <v>45432</v>
      </c>
      <c r="C2311" s="2">
        <f>YEAR(Table2[[#This Row],[Invoice Date]])</f>
        <v>2024</v>
      </c>
      <c r="D2311" s="2" t="str">
        <f>TEXT(Table2[[#This Row],[Invoice Date]],"mmm")</f>
        <v>May</v>
      </c>
      <c r="E2311" s="2" t="str">
        <f>Table2[[#This Row],[Store_ID]]&amp;"-"&amp;Table2[[#This Row],[Year]]&amp;"-"&amp;Table2[[#This Row],[Month]]</f>
        <v>STR079-2024-May</v>
      </c>
      <c r="F2311" s="2" t="s">
        <v>433</v>
      </c>
      <c r="G2311" s="2" t="str">
        <f>_xlfn.XLOOKUP(Table2[[#This Row],[Customer_ID]],Table3[Customer_ID],Table3[Customer Name],"Not Found")</f>
        <v>Sunita Subramaniam</v>
      </c>
      <c r="H2311" s="2" t="str">
        <f>_xlfn.XLOOKUP(Table2[[#This Row],[Customer_ID]],Table3[Customer_ID],Table3[Gender],"Female")</f>
        <v>Female</v>
      </c>
      <c r="I2311" s="2" t="str">
        <f>_xlfn.XLOOKUP(Table2[[#This Row],[Customer_ID]],Table3[Customer_ID],Table3[City],"Missing Memebership")</f>
        <v>Khammam</v>
      </c>
      <c r="J2311" s="2" t="str">
        <f>_xlfn.XLOOKUP(Table2[[#This Row],[Customer_ID]],Table3[Customer_ID],Table3[State],"Karnataka")</f>
        <v>Telangana</v>
      </c>
      <c r="K2311" s="2" t="str">
        <f>_xlfn.XLOOKUP(Table2[[#This Row],[Customer_ID]],Table3[Customer_ID],Table3[Membership],"Regular")</f>
        <v>Regular</v>
      </c>
      <c r="L2311" s="2" t="s">
        <v>347</v>
      </c>
      <c r="M2311" s="2" t="str">
        <f>_xlfn.XLOOKUP(Table2[[#This Row],[Product_ID]],Table4[Product_ID],Table4[Product_Name],"Not Found")</f>
        <v>Louis Philippe Formal Trouser Olive</v>
      </c>
      <c r="N2311" s="2" t="str">
        <f>_xlfn.XLOOKUP(Table2[[#This Row],[Product_ID]],Table4[Product_ID],Table4[Category],"Not Found")</f>
        <v>Men Trousers</v>
      </c>
      <c r="O2311" s="2" t="str">
        <f>_xlfn.XLOOKUP(Table2[[#This Row],[Product_ID]],Table4[Product_ID],Table4[Subcategory],"Not Found")</f>
        <v>Formal Trouser</v>
      </c>
      <c r="P2311" s="2" t="str">
        <f>_xlfn.XLOOKUP(Table2[[#This Row],[Product_ID]],Table4[Product_ID],Table4[Brand],"Missing Brand")</f>
        <v>Louis Philippe</v>
      </c>
      <c r="Q2311" s="2" t="s">
        <v>641</v>
      </c>
      <c r="R2311" s="2" t="str">
        <f>_xlfn.XLOOKUP(Table2[[#This Row],[Store_ID]],Table6[Store_ID],Table6[Store Name],"Not Found")</f>
        <v>TrendMart Dindigul High Street</v>
      </c>
      <c r="S2311" s="2">
        <f>_xlfn.XLOOKUP(Table2[[#This Row],[Store_ID]],Table6[Store_ID],Table6[Monthly Target],"Missing Target")</f>
        <v>2500000</v>
      </c>
      <c r="T2311" s="2" t="str">
        <f>_xlfn.XLOOKUP(Table2[[#This Row],[Store_ID]],Table6[Store_ID],Table6[Region],"Not Found")</f>
        <v>South Zone 1</v>
      </c>
      <c r="U2311" s="2" t="s">
        <v>24</v>
      </c>
      <c r="V2311" s="2" t="str">
        <f>_xlfn.XLOOKUP(Table2[[#This Row],[Employee_ID]],Table5[Employee_ID],Table5[Employee Name],"Not Found")</f>
        <v>Manoj Ramachandran</v>
      </c>
      <c r="W2311" s="2">
        <v>1</v>
      </c>
      <c r="X2311" s="2">
        <v>1257.24</v>
      </c>
      <c r="Y2311" s="2">
        <v>0</v>
      </c>
      <c r="Z2311" s="2">
        <v>0</v>
      </c>
      <c r="AA2311" s="2">
        <v>12</v>
      </c>
      <c r="AB2311" s="2">
        <v>150.87</v>
      </c>
      <c r="AC2311" s="2">
        <v>1408.11</v>
      </c>
      <c r="AD2311" s="2">
        <v>911.84</v>
      </c>
      <c r="AE2311" s="2">
        <f t="shared" si="77"/>
        <v>345.39999999999986</v>
      </c>
      <c r="AF2311" s="2" t="s">
        <v>25</v>
      </c>
      <c r="AG2311" s="42">
        <f>IFERROR(Table2[[#This Row],[Profit]]/Table2[[#This Row],[Sales Amount]],0)</f>
        <v>0.24529333645808912</v>
      </c>
      <c r="AH2311" s="2" t="str">
        <f>TRIM(Table2[[#This Row],[Payment Modee]])</f>
        <v>UPI</v>
      </c>
      <c r="AI2311" s="2" t="s">
        <v>36</v>
      </c>
      <c r="AJ2311" s="2" t="s">
        <v>27</v>
      </c>
      <c r="AK2311" s="2" t="s">
        <v>1407</v>
      </c>
      <c r="AL2311" s="16" t="str">
        <f>IF(HOUR(Table2[[#This Row],[Order Time]])&lt;12,"Morning",IF(HOUR(Table2[[#This Row],[Order Time]])&lt;17,"Afternoon",IF(HOUR(Table2[[#This Row],[Order Time]])&lt;21,"Evening","Night")))</f>
        <v>Evening</v>
      </c>
      <c r="AM2311" s="16" t="s">
        <v>29</v>
      </c>
    </row>
    <row r="2312" spans="1:39" x14ac:dyDescent="0.25">
      <c r="A2312" s="13" t="s">
        <v>4192</v>
      </c>
      <c r="B2312" s="4">
        <v>45476</v>
      </c>
      <c r="C2312" s="2">
        <f>YEAR(Table2[[#This Row],[Invoice Date]])</f>
        <v>2024</v>
      </c>
      <c r="D2312" s="2" t="str">
        <f>TEXT(Table2[[#This Row],[Invoice Date]],"mmm")</f>
        <v>Jul</v>
      </c>
      <c r="E2312" s="2" t="str">
        <f>Table2[[#This Row],[Store_ID]]&amp;"-"&amp;Table2[[#This Row],[Year]]&amp;"-"&amp;Table2[[#This Row],[Month]]</f>
        <v>STR032-2024-Jul</v>
      </c>
      <c r="F2312" s="2" t="s">
        <v>4193</v>
      </c>
      <c r="G2312" s="2" t="str">
        <f>_xlfn.XLOOKUP(Table2[[#This Row],[Customer_ID]],Table3[Customer_ID],Table3[Customer Name],"Not Found")</f>
        <v>Tejaswini Chandran</v>
      </c>
      <c r="H2312" s="2" t="str">
        <f>_xlfn.XLOOKUP(Table2[[#This Row],[Customer_ID]],Table3[Customer_ID],Table3[Gender],"Female")</f>
        <v>Female</v>
      </c>
      <c r="I2312" s="2" t="str">
        <f>_xlfn.XLOOKUP(Table2[[#This Row],[Customer_ID]],Table3[Customer_ID],Table3[City],"Missing Memebership")</f>
        <v>Shivamogga</v>
      </c>
      <c r="J2312" s="2" t="str">
        <f>_xlfn.XLOOKUP(Table2[[#This Row],[Customer_ID]],Table3[Customer_ID],Table3[State],"Karnataka")</f>
        <v>Karnataka</v>
      </c>
      <c r="K2312" s="2" t="str">
        <f>_xlfn.XLOOKUP(Table2[[#This Row],[Customer_ID]],Table3[Customer_ID],Table3[Membership],"Regular")</f>
        <v>Silver</v>
      </c>
      <c r="L2312" s="2" t="s">
        <v>325</v>
      </c>
      <c r="M2312" s="2" t="str">
        <f>_xlfn.XLOOKUP(Table2[[#This Row],[Product_ID]],Table4[Product_ID],Table4[Product_Name],"Not Found")</f>
        <v>Ramraj Cotton Straight Fit White</v>
      </c>
      <c r="N2312" s="2" t="str">
        <f>_xlfn.XLOOKUP(Table2[[#This Row],[Product_ID]],Table4[Product_ID],Table4[Category],"Not Found")</f>
        <v>Women Jeans</v>
      </c>
      <c r="O2312" s="2" t="str">
        <f>_xlfn.XLOOKUP(Table2[[#This Row],[Product_ID]],Table4[Product_ID],Table4[Subcategory],"Not Found")</f>
        <v>Straight Fit</v>
      </c>
      <c r="P2312" s="2" t="str">
        <f>_xlfn.XLOOKUP(Table2[[#This Row],[Product_ID]],Table4[Product_ID],Table4[Brand],"Missing Brand")</f>
        <v>Ramraj Cotton</v>
      </c>
      <c r="Q2312" s="2" t="s">
        <v>413</v>
      </c>
      <c r="R2312" s="2" t="str">
        <f>_xlfn.XLOOKUP(Table2[[#This Row],[Store_ID]],Table6[Store_ID],Table6[Store Name],"Not Found")</f>
        <v>TrendMart Kochi Standard</v>
      </c>
      <c r="S2312" s="2">
        <f>_xlfn.XLOOKUP(Table2[[#This Row],[Store_ID]],Table6[Store_ID],Table6[Monthly Target],"Missing Target")</f>
        <v>2500000</v>
      </c>
      <c r="T2312" s="2" t="str">
        <f>_xlfn.XLOOKUP(Table2[[#This Row],[Store_ID]],Table6[Store_ID],Table6[Region],"Not Found")</f>
        <v>South Zone 1</v>
      </c>
      <c r="U2312" s="2" t="s">
        <v>229</v>
      </c>
      <c r="V2312" s="2" t="str">
        <f>_xlfn.XLOOKUP(Table2[[#This Row],[Employee_ID]],Table5[Employee_ID],Table5[Employee Name],"Not Found")</f>
        <v>Yogesh Chettiar</v>
      </c>
      <c r="W2312" s="2">
        <v>3</v>
      </c>
      <c r="X2312" s="2">
        <v>1624.96</v>
      </c>
      <c r="Y2312" s="2">
        <v>15</v>
      </c>
      <c r="Z2312" s="2">
        <v>731.23</v>
      </c>
      <c r="AA2312" s="2">
        <v>12</v>
      </c>
      <c r="AB2312" s="2">
        <v>497.24</v>
      </c>
      <c r="AC2312" s="2">
        <v>4640.8900000000003</v>
      </c>
      <c r="AD2312" s="2">
        <v>3373.44</v>
      </c>
      <c r="AE2312" s="2">
        <f t="shared" si="77"/>
        <v>770.21000000000026</v>
      </c>
      <c r="AF2312" s="2" t="s">
        <v>56</v>
      </c>
      <c r="AG2312" s="42">
        <f>IFERROR(Table2[[#This Row],[Profit]]/Table2[[#This Row],[Sales Amount]],0)</f>
        <v>0.16596170131160193</v>
      </c>
      <c r="AH2312" s="2" t="str">
        <f>TRIM(Table2[[#This Row],[Payment Modee]])</f>
        <v>Credit Card</v>
      </c>
      <c r="AI2312" s="2" t="s">
        <v>26</v>
      </c>
      <c r="AJ2312" s="2" t="s">
        <v>27</v>
      </c>
      <c r="AK2312" s="2" t="s">
        <v>1252</v>
      </c>
      <c r="AL2312" s="16" t="str">
        <f>IF(HOUR(Table2[[#This Row],[Order Time]])&lt;12,"Morning",IF(HOUR(Table2[[#This Row],[Order Time]])&lt;17,"Afternoon",IF(HOUR(Table2[[#This Row],[Order Time]])&lt;21,"Evening","Night")))</f>
        <v>Afternoon</v>
      </c>
      <c r="AM2312" s="16" t="s">
        <v>29</v>
      </c>
    </row>
    <row r="2313" spans="1:39" x14ac:dyDescent="0.25">
      <c r="A2313" s="13" t="s">
        <v>4194</v>
      </c>
      <c r="B2313" s="4">
        <v>45576</v>
      </c>
      <c r="C2313" s="2">
        <f>YEAR(Table2[[#This Row],[Invoice Date]])</f>
        <v>2024</v>
      </c>
      <c r="D2313" s="2" t="str">
        <f>TEXT(Table2[[#This Row],[Invoice Date]],"mmm")</f>
        <v>Oct</v>
      </c>
      <c r="E2313" s="2" t="str">
        <f>Table2[[#This Row],[Store_ID]]&amp;"-"&amp;Table2[[#This Row],[Year]]&amp;"-"&amp;Table2[[#This Row],[Month]]</f>
        <v>STR019-2024-Oct</v>
      </c>
      <c r="F2313" s="2" t="s">
        <v>3785</v>
      </c>
      <c r="G2313" s="2" t="str">
        <f>_xlfn.XLOOKUP(Table2[[#This Row],[Customer_ID]],Table3[Customer_ID],Table3[Customer Name],"Not Found")</f>
        <v>Deepthi Gupta</v>
      </c>
      <c r="H2313" s="2" t="str">
        <f>_xlfn.XLOOKUP(Table2[[#This Row],[Customer_ID]],Table3[Customer_ID],Table3[Gender],"Female")</f>
        <v>Female</v>
      </c>
      <c r="I2313" s="2" t="str">
        <f>_xlfn.XLOOKUP(Table2[[#This Row],[Customer_ID]],Table3[Customer_ID],Table3[City],"Missing Memebership")</f>
        <v>Tirupati</v>
      </c>
      <c r="J2313" s="2" t="str">
        <f>_xlfn.XLOOKUP(Table2[[#This Row],[Customer_ID]],Table3[Customer_ID],Table3[State],"Karnataka")</f>
        <v>Andhra Pradesh</v>
      </c>
      <c r="K2313" s="2" t="str">
        <f>_xlfn.XLOOKUP(Table2[[#This Row],[Customer_ID]],Table3[Customer_ID],Table3[Membership],"Regular")</f>
        <v>Gold</v>
      </c>
      <c r="L2313" s="2" t="s">
        <v>1600</v>
      </c>
      <c r="M2313" s="2" t="str">
        <f>_xlfn.XLOOKUP(Table2[[#This Row],[Product_ID]],Table4[Product_ID],Table4[Product_Name],"Not Found")</f>
        <v>Aurelia Girls Frock Maroon</v>
      </c>
      <c r="N2313" s="2" t="str">
        <f>_xlfn.XLOOKUP(Table2[[#This Row],[Product_ID]],Table4[Product_ID],Table4[Category],"Not Found")</f>
        <v>Kids Wear</v>
      </c>
      <c r="O2313" s="2" t="str">
        <f>_xlfn.XLOOKUP(Table2[[#This Row],[Product_ID]],Table4[Product_ID],Table4[Subcategory],"Not Found")</f>
        <v>Girls Frock</v>
      </c>
      <c r="P2313" s="2" t="str">
        <f>_xlfn.XLOOKUP(Table2[[#This Row],[Product_ID]],Table4[Product_ID],Table4[Brand],"Missing Brand")</f>
        <v>Aurelia</v>
      </c>
      <c r="Q2313" s="2" t="s">
        <v>158</v>
      </c>
      <c r="R2313" s="2" t="str">
        <f>_xlfn.XLOOKUP(Table2[[#This Row],[Store_ID]],Table6[Store_ID],Table6[Store Name],"Not Found")</f>
        <v>TrendMart Mangaluru Standard</v>
      </c>
      <c r="S2313" s="2">
        <f>_xlfn.XLOOKUP(Table2[[#This Row],[Store_ID]],Table6[Store_ID],Table6[Monthly Target],"Missing Target")</f>
        <v>1000000</v>
      </c>
      <c r="T2313" s="2" t="str">
        <f>_xlfn.XLOOKUP(Table2[[#This Row],[Store_ID]],Table6[Store_ID],Table6[Region],"Not Found")</f>
        <v>South Zone 2</v>
      </c>
      <c r="U2313" s="2" t="s">
        <v>417</v>
      </c>
      <c r="V2313" s="2" t="str">
        <f>_xlfn.XLOOKUP(Table2[[#This Row],[Employee_ID]],Table5[Employee_ID],Table5[Employee Name],"Not Found")</f>
        <v>Arjun Krishnan</v>
      </c>
      <c r="W2313" s="2">
        <v>4</v>
      </c>
      <c r="X2313" s="2">
        <v>433.04</v>
      </c>
      <c r="Y2313" s="2">
        <v>0</v>
      </c>
      <c r="Z2313" s="2">
        <v>0</v>
      </c>
      <c r="AA2313" s="2">
        <v>5</v>
      </c>
      <c r="AB2313" s="2">
        <v>86.61</v>
      </c>
      <c r="AC2313" s="2">
        <v>1818.77</v>
      </c>
      <c r="AD2313" s="2">
        <v>1309.44</v>
      </c>
      <c r="AE2313" s="2">
        <f t="shared" si="77"/>
        <v>422.71999999999991</v>
      </c>
      <c r="AF2313" s="2" t="s">
        <v>69</v>
      </c>
      <c r="AG2313" s="42">
        <f>IFERROR(Table2[[#This Row],[Profit]]/Table2[[#This Row],[Sales Amount]],0)</f>
        <v>0.23242081186736085</v>
      </c>
      <c r="AH2313" s="2" t="str">
        <f>TRIM(Table2[[#This Row],[Payment Modee]])</f>
        <v>Cash</v>
      </c>
      <c r="AI2313" s="2" t="s">
        <v>26</v>
      </c>
      <c r="AJ2313" s="2" t="s">
        <v>27</v>
      </c>
      <c r="AK2313" s="2" t="s">
        <v>50</v>
      </c>
      <c r="AL2313" s="16" t="str">
        <f>IF(HOUR(Table2[[#This Row],[Order Time]])&lt;12,"Morning",IF(HOUR(Table2[[#This Row],[Order Time]])&lt;17,"Afternoon",IF(HOUR(Table2[[#This Row],[Order Time]])&lt;21,"Evening","Night")))</f>
        <v>Afternoon</v>
      </c>
      <c r="AM2313" s="16" t="s">
        <v>29</v>
      </c>
    </row>
    <row r="2314" spans="1:39" x14ac:dyDescent="0.25">
      <c r="A2314" s="13" t="s">
        <v>4195</v>
      </c>
      <c r="B2314" s="4">
        <v>45480</v>
      </c>
      <c r="C2314" s="2">
        <f>YEAR(Table2[[#This Row],[Invoice Date]])</f>
        <v>2024</v>
      </c>
      <c r="D2314" s="2" t="str">
        <f>TEXT(Table2[[#This Row],[Invoice Date]],"mmm")</f>
        <v>Jul</v>
      </c>
      <c r="E2314" s="2" t="str">
        <f>Table2[[#This Row],[Store_ID]]&amp;"-"&amp;Table2[[#This Row],[Year]]&amp;"-"&amp;Table2[[#This Row],[Month]]</f>
        <v>STR098-2024-Jul</v>
      </c>
      <c r="F2314" s="2" t="s">
        <v>4196</v>
      </c>
      <c r="G2314" s="2" t="str">
        <f>_xlfn.XLOOKUP(Table2[[#This Row],[Customer_ID]],Table3[Customer_ID],Table3[Customer Name],"Not Found")</f>
        <v>Swathi Yadav</v>
      </c>
      <c r="H2314" s="2" t="str">
        <f>_xlfn.XLOOKUP(Table2[[#This Row],[Customer_ID]],Table3[Customer_ID],Table3[Gender],"Female")</f>
        <v>Female</v>
      </c>
      <c r="I2314" s="2" t="str">
        <f>_xlfn.XLOOKUP(Table2[[#This Row],[Customer_ID]],Table3[Customer_ID],Table3[City],"Missing Memebership")</f>
        <v>Tiruchirappalli</v>
      </c>
      <c r="J2314" s="2" t="str">
        <f>_xlfn.XLOOKUP(Table2[[#This Row],[Customer_ID]],Table3[Customer_ID],Table3[State],"Karnataka")</f>
        <v>Tamil Nadu</v>
      </c>
      <c r="K2314" s="2" t="str">
        <f>_xlfn.XLOOKUP(Table2[[#This Row],[Customer_ID]],Table3[Customer_ID],Table3[Membership],"Regular")</f>
        <v>Regular</v>
      </c>
      <c r="L2314" s="2" t="s">
        <v>90</v>
      </c>
      <c r="M2314" s="2" t="str">
        <f>_xlfn.XLOOKUP(Table2[[#This Row],[Product_ID]],Table4[Product_ID],Table4[Product_Name],"Not Found")</f>
        <v>Nike Shirt Dress Peach</v>
      </c>
      <c r="N2314" s="2" t="str">
        <f>_xlfn.XLOOKUP(Table2[[#This Row],[Product_ID]],Table4[Product_ID],Table4[Category],"Not Found")</f>
        <v>Women Dresses</v>
      </c>
      <c r="O2314" s="2" t="str">
        <f>_xlfn.XLOOKUP(Table2[[#This Row],[Product_ID]],Table4[Product_ID],Table4[Subcategory],"Not Found")</f>
        <v>Shirt Dress</v>
      </c>
      <c r="P2314" s="2" t="str">
        <f>_xlfn.XLOOKUP(Table2[[#This Row],[Product_ID]],Table4[Product_ID],Table4[Brand],"Missing Brand")</f>
        <v>Nike</v>
      </c>
      <c r="Q2314" s="2" t="s">
        <v>606</v>
      </c>
      <c r="R2314" s="2" t="str">
        <f>_xlfn.XLOOKUP(Table2[[#This Row],[Store_ID]],Table6[Store_ID],Table6[Store Name],"Not Found")</f>
        <v>TrendMart Guntur High Street</v>
      </c>
      <c r="S2314" s="2">
        <f>_xlfn.XLOOKUP(Table2[[#This Row],[Store_ID]],Table6[Store_ID],Table6[Monthly Target],"Missing Target")</f>
        <v>1200000</v>
      </c>
      <c r="T2314" s="2" t="str">
        <f>_xlfn.XLOOKUP(Table2[[#This Row],[Store_ID]],Table6[Store_ID],Table6[Region],"Not Found")</f>
        <v>South Zone 3</v>
      </c>
      <c r="U2314" s="2" t="s">
        <v>268</v>
      </c>
      <c r="V2314" s="2" t="str">
        <f>_xlfn.XLOOKUP(Table2[[#This Row],[Employee_ID]],Table5[Employee_ID],Table5[Employee Name],"Not Found")</f>
        <v>Ganesh Iyengar</v>
      </c>
      <c r="W2314" s="2">
        <v>2</v>
      </c>
      <c r="X2314" s="2">
        <v>1912.02</v>
      </c>
      <c r="Y2314" s="2">
        <v>0</v>
      </c>
      <c r="Z2314" s="2">
        <v>0</v>
      </c>
      <c r="AA2314" s="2">
        <v>12</v>
      </c>
      <c r="AB2314" s="2">
        <v>458.88</v>
      </c>
      <c r="AC2314" s="2">
        <v>4282.92</v>
      </c>
      <c r="AD2314" s="2">
        <v>2799.7</v>
      </c>
      <c r="AE2314" s="2">
        <f t="shared" si="77"/>
        <v>1024.3400000000001</v>
      </c>
      <c r="AF2314" s="2" t="s">
        <v>35</v>
      </c>
      <c r="AG2314" s="42">
        <f>IFERROR(Table2[[#This Row],[Profit]]/Table2[[#This Row],[Sales Amount]],0)</f>
        <v>0.23916860459686384</v>
      </c>
      <c r="AH2314" s="2" t="str">
        <f>TRIM(Table2[[#This Row],[Payment Modee]])</f>
        <v>Debit Card</v>
      </c>
      <c r="AI2314" s="2" t="s">
        <v>26</v>
      </c>
      <c r="AJ2314" s="2" t="s">
        <v>27</v>
      </c>
      <c r="AK2314" s="2" t="s">
        <v>2056</v>
      </c>
      <c r="AL2314" s="16" t="str">
        <f>IF(HOUR(Table2[[#This Row],[Order Time]])&lt;12,"Morning",IF(HOUR(Table2[[#This Row],[Order Time]])&lt;17,"Afternoon",IF(HOUR(Table2[[#This Row],[Order Time]])&lt;21,"Evening","Night")))</f>
        <v>Morning</v>
      </c>
      <c r="AM2314" s="16" t="s">
        <v>38</v>
      </c>
    </row>
    <row r="2315" spans="1:39" x14ac:dyDescent="0.25">
      <c r="A2315" s="13" t="s">
        <v>4197</v>
      </c>
      <c r="B2315" s="4">
        <v>45614</v>
      </c>
      <c r="C2315" s="2">
        <f>YEAR(Table2[[#This Row],[Invoice Date]])</f>
        <v>2024</v>
      </c>
      <c r="D2315" s="2" t="str">
        <f>TEXT(Table2[[#This Row],[Invoice Date]],"mmm")</f>
        <v>Nov</v>
      </c>
      <c r="E2315" s="2" t="str">
        <f>Table2[[#This Row],[Store_ID]]&amp;"-"&amp;Table2[[#This Row],[Year]]&amp;"-"&amp;Table2[[#This Row],[Month]]</f>
        <v>STR102-2024-Nov</v>
      </c>
      <c r="F2315" s="2" t="s">
        <v>1523</v>
      </c>
      <c r="G2315" s="2" t="str">
        <f>_xlfn.XLOOKUP(Table2[[#This Row],[Customer_ID]],Table3[Customer_ID],Table3[Customer Name],"Not Found")</f>
        <v>Devraj Iyengar</v>
      </c>
      <c r="H2315" s="2" t="str">
        <f>_xlfn.XLOOKUP(Table2[[#This Row],[Customer_ID]],Table3[Customer_ID],Table3[Gender],"Female")</f>
        <v>Male</v>
      </c>
      <c r="I2315" s="2" t="str">
        <f>_xlfn.XLOOKUP(Table2[[#This Row],[Customer_ID]],Table3[Customer_ID],Table3[City],"Missing Memebership")</f>
        <v>Nizamabad</v>
      </c>
      <c r="J2315" s="2" t="str">
        <f>_xlfn.XLOOKUP(Table2[[#This Row],[Customer_ID]],Table3[Customer_ID],Table3[State],"Karnataka")</f>
        <v>Telangana</v>
      </c>
      <c r="K2315" s="2" t="str">
        <f>_xlfn.XLOOKUP(Table2[[#This Row],[Customer_ID]],Table3[Customer_ID],Table3[Membership],"Regular")</f>
        <v>Gold</v>
      </c>
      <c r="L2315" s="2" t="s">
        <v>1048</v>
      </c>
      <c r="M2315" s="2" t="str">
        <f>_xlfn.XLOOKUP(Table2[[#This Row],[Product_ID]],Table4[Product_ID],Table4[Product_Name],"Not Found")</f>
        <v>Allen Solly Kids Shorts Teal</v>
      </c>
      <c r="N2315" s="2" t="str">
        <f>_xlfn.XLOOKUP(Table2[[#This Row],[Product_ID]],Table4[Product_ID],Table4[Category],"Not Found")</f>
        <v>Kids Wear</v>
      </c>
      <c r="O2315" s="2" t="str">
        <f>_xlfn.XLOOKUP(Table2[[#This Row],[Product_ID]],Table4[Product_ID],Table4[Subcategory],"Not Found")</f>
        <v>Kids Shorts</v>
      </c>
      <c r="P2315" s="2" t="str">
        <f>_xlfn.XLOOKUP(Table2[[#This Row],[Product_ID]],Table4[Product_ID],Table4[Brand],"Missing Brand")</f>
        <v>Allen Solly</v>
      </c>
      <c r="Q2315" s="2" t="s">
        <v>33</v>
      </c>
      <c r="R2315" s="2" t="str">
        <f>_xlfn.XLOOKUP(Table2[[#This Row],[Store_ID]],Table6[Store_ID],Table6[Store Name],"Not Found")</f>
        <v>TrendMart Tirunelveli High Street</v>
      </c>
      <c r="S2315" s="2">
        <f>_xlfn.XLOOKUP(Table2[[#This Row],[Store_ID]],Table6[Store_ID],Table6[Monthly Target],"Missing Target")</f>
        <v>1000000</v>
      </c>
      <c r="T2315" s="2" t="str">
        <f>_xlfn.XLOOKUP(Table2[[#This Row],[Store_ID]],Table6[Store_ID],Table6[Region],"Not Found")</f>
        <v>South Zone 1</v>
      </c>
      <c r="U2315" s="2" t="s">
        <v>135</v>
      </c>
      <c r="V2315" s="2" t="str">
        <f>_xlfn.XLOOKUP(Table2[[#This Row],[Employee_ID]],Table5[Employee_ID],Table5[Employee Name],"Not Found")</f>
        <v>Yamini Pandian</v>
      </c>
      <c r="W2315" s="2">
        <v>1</v>
      </c>
      <c r="X2315" s="2">
        <v>626.71</v>
      </c>
      <c r="Y2315" s="2">
        <v>0</v>
      </c>
      <c r="Z2315" s="2">
        <v>0</v>
      </c>
      <c r="AA2315" s="2">
        <v>5</v>
      </c>
      <c r="AB2315" s="2">
        <v>31.34</v>
      </c>
      <c r="AC2315" s="2">
        <v>658.05</v>
      </c>
      <c r="AD2315" s="2">
        <v>509.44</v>
      </c>
      <c r="AE2315" s="2">
        <f t="shared" si="77"/>
        <v>117.26999999999995</v>
      </c>
      <c r="AF2315" s="2" t="s">
        <v>119</v>
      </c>
      <c r="AG2315" s="42">
        <f>IFERROR(Table2[[#This Row],[Profit]]/Table2[[#This Row],[Sales Amount]],0)</f>
        <v>0.1782083428310918</v>
      </c>
      <c r="AH2315" s="2" t="str">
        <f>TRIM(Table2[[#This Row],[Payment Modee]])</f>
        <v>Net Banking</v>
      </c>
      <c r="AI2315" s="2" t="s">
        <v>36</v>
      </c>
      <c r="AJ2315" s="2" t="s">
        <v>27</v>
      </c>
      <c r="AK2315" s="2" t="s">
        <v>1237</v>
      </c>
      <c r="AL2315" s="16" t="str">
        <f>IF(HOUR(Table2[[#This Row],[Order Time]])&lt;12,"Morning",IF(HOUR(Table2[[#This Row],[Order Time]])&lt;17,"Afternoon",IF(HOUR(Table2[[#This Row],[Order Time]])&lt;21,"Evening","Night")))</f>
        <v>Afternoon</v>
      </c>
      <c r="AM2315" s="16" t="s">
        <v>29</v>
      </c>
    </row>
    <row r="2316" spans="1:39" x14ac:dyDescent="0.25">
      <c r="A2316" s="13" t="s">
        <v>4198</v>
      </c>
      <c r="B2316" s="4">
        <v>45395</v>
      </c>
      <c r="C2316" s="2">
        <f>YEAR(Table2[[#This Row],[Invoice Date]])</f>
        <v>2024</v>
      </c>
      <c r="D2316" s="2" t="str">
        <f>TEXT(Table2[[#This Row],[Invoice Date]],"mmm")</f>
        <v>Apr</v>
      </c>
      <c r="E2316" s="2" t="str">
        <f>Table2[[#This Row],[Store_ID]]&amp;"-"&amp;Table2[[#This Row],[Year]]&amp;"-"&amp;Table2[[#This Row],[Month]]</f>
        <v>STR038-2024-Apr</v>
      </c>
      <c r="F2316" s="2" t="s">
        <v>1657</v>
      </c>
      <c r="G2316" s="2" t="str">
        <f>_xlfn.XLOOKUP(Table2[[#This Row],[Customer_ID]],Table3[Customer_ID],Table3[Customer Name],"Not Found")</f>
        <v>Hari Bhat</v>
      </c>
      <c r="H2316" s="2" t="str">
        <f>_xlfn.XLOOKUP(Table2[[#This Row],[Customer_ID]],Table3[Customer_ID],Table3[Gender],"Female")</f>
        <v>Male</v>
      </c>
      <c r="I2316" s="2" t="str">
        <f>_xlfn.XLOOKUP(Table2[[#This Row],[Customer_ID]],Table3[Customer_ID],Table3[City],"Missing Memebership")</f>
        <v>Thrissur</v>
      </c>
      <c r="J2316" s="2" t="str">
        <f>_xlfn.XLOOKUP(Table2[[#This Row],[Customer_ID]],Table3[Customer_ID],Table3[State],"Karnataka")</f>
        <v>Kerala</v>
      </c>
      <c r="K2316" s="2" t="str">
        <f>_xlfn.XLOOKUP(Table2[[#This Row],[Customer_ID]],Table3[Customer_ID],Table3[Membership],"Regular")</f>
        <v>Gold</v>
      </c>
      <c r="L2316" s="2" t="s">
        <v>795</v>
      </c>
      <c r="M2316" s="2" t="str">
        <f>_xlfn.XLOOKUP(Table2[[#This Row],[Product_ID]],Table4[Product_ID],Table4[Product_Name],"Not Found")</f>
        <v>Global Desi Card Holder Navy Blue</v>
      </c>
      <c r="N2316" s="2" t="str">
        <f>_xlfn.XLOOKUP(Table2[[#This Row],[Product_ID]],Table4[Product_ID],Table4[Category],"Not Found")</f>
        <v>Wallets</v>
      </c>
      <c r="O2316" s="2" t="str">
        <f>_xlfn.XLOOKUP(Table2[[#This Row],[Product_ID]],Table4[Product_ID],Table4[Subcategory],"Not Found")</f>
        <v>Card Holder</v>
      </c>
      <c r="P2316" s="2" t="str">
        <f>_xlfn.XLOOKUP(Table2[[#This Row],[Product_ID]],Table4[Product_ID],Table4[Brand],"Missing Brand")</f>
        <v>Global Desi</v>
      </c>
      <c r="Q2316" s="2" t="s">
        <v>890</v>
      </c>
      <c r="R2316" s="2" t="str">
        <f>_xlfn.XLOOKUP(Table2[[#This Row],[Store_ID]],Table6[Store_ID],Table6[Store Name],"Not Found")</f>
        <v>TrendMart Tumakuru Standard</v>
      </c>
      <c r="S2316" s="2">
        <f>_xlfn.XLOOKUP(Table2[[#This Row],[Store_ID]],Table6[Store_ID],Table6[Monthly Target],"Missing Target")</f>
        <v>1500000</v>
      </c>
      <c r="T2316" s="2" t="str">
        <f>_xlfn.XLOOKUP(Table2[[#This Row],[Store_ID]],Table6[Store_ID],Table6[Region],"Not Found")</f>
        <v>South Zone 2</v>
      </c>
      <c r="U2316" s="2" t="s">
        <v>400</v>
      </c>
      <c r="V2316" s="2" t="str">
        <f>_xlfn.XLOOKUP(Table2[[#This Row],[Employee_ID]],Table5[Employee_ID],Table5[Employee Name],"Not Found")</f>
        <v>Anil Reddy</v>
      </c>
      <c r="W2316" s="2">
        <v>2</v>
      </c>
      <c r="X2316" s="2">
        <v>640.33000000000004</v>
      </c>
      <c r="Y2316" s="2">
        <v>25</v>
      </c>
      <c r="Z2316" s="2">
        <v>320.17</v>
      </c>
      <c r="AA2316" s="2">
        <v>5</v>
      </c>
      <c r="AB2316" s="2">
        <v>48.02</v>
      </c>
      <c r="AC2316" s="2">
        <v>1008.51</v>
      </c>
      <c r="AD2316" s="2">
        <v>742.24</v>
      </c>
      <c r="AE2316" s="2">
        <f t="shared" si="77"/>
        <v>218.24999999999997</v>
      </c>
      <c r="AF2316" s="2" t="s">
        <v>35</v>
      </c>
      <c r="AG2316" s="42">
        <f>IFERROR(Table2[[#This Row],[Profit]]/Table2[[#This Row],[Sales Amount]],0)</f>
        <v>0.21640836481542075</v>
      </c>
      <c r="AH2316" s="2" t="str">
        <f>TRIM(Table2[[#This Row],[Payment Modee]])</f>
        <v>Debit Card</v>
      </c>
      <c r="AI2316" s="2" t="s">
        <v>26</v>
      </c>
      <c r="AJ2316" s="2" t="s">
        <v>27</v>
      </c>
      <c r="AK2316" s="2" t="s">
        <v>832</v>
      </c>
      <c r="AL2316" s="16" t="str">
        <f>IF(HOUR(Table2[[#This Row],[Order Time]])&lt;12,"Morning",IF(HOUR(Table2[[#This Row],[Order Time]])&lt;17,"Afternoon",IF(HOUR(Table2[[#This Row],[Order Time]])&lt;21,"Evening","Night")))</f>
        <v>Afternoon</v>
      </c>
      <c r="AM2316" s="16" t="s">
        <v>38</v>
      </c>
    </row>
    <row r="2317" spans="1:39" x14ac:dyDescent="0.25">
      <c r="A2317" s="13" t="s">
        <v>4199</v>
      </c>
      <c r="B2317" s="4">
        <v>45568</v>
      </c>
      <c r="C2317" s="2">
        <f>YEAR(Table2[[#This Row],[Invoice Date]])</f>
        <v>2024</v>
      </c>
      <c r="D2317" s="2" t="str">
        <f>TEXT(Table2[[#This Row],[Invoice Date]],"mmm")</f>
        <v>Oct</v>
      </c>
      <c r="E2317" s="2" t="str">
        <f>Table2[[#This Row],[Store_ID]]&amp;"-"&amp;Table2[[#This Row],[Year]]&amp;"-"&amp;Table2[[#This Row],[Month]]</f>
        <v>STR088-2024-Oct</v>
      </c>
      <c r="F2317" s="2" t="s">
        <v>2295</v>
      </c>
      <c r="G2317" s="2" t="str">
        <f>_xlfn.XLOOKUP(Table2[[#This Row],[Customer_ID]],Table3[Customer_ID],Table3[Customer Name],"Not Found")</f>
        <v>Gopal Kamath</v>
      </c>
      <c r="H2317" s="2" t="str">
        <f>_xlfn.XLOOKUP(Table2[[#This Row],[Customer_ID]],Table3[Customer_ID],Table3[Gender],"Female")</f>
        <v>Male</v>
      </c>
      <c r="I2317" s="2" t="str">
        <f>_xlfn.XLOOKUP(Table2[[#This Row],[Customer_ID]],Table3[Customer_ID],Table3[City],"Missing Memebership")</f>
        <v>Mysuru</v>
      </c>
      <c r="J2317" s="2" t="str">
        <f>_xlfn.XLOOKUP(Table2[[#This Row],[Customer_ID]],Table3[Customer_ID],Table3[State],"Karnataka")</f>
        <v>Karnataka</v>
      </c>
      <c r="K2317" s="2" t="str">
        <f>_xlfn.XLOOKUP(Table2[[#This Row],[Customer_ID]],Table3[Customer_ID],Table3[Membership],"Regular")</f>
        <v>Gold</v>
      </c>
      <c r="L2317" s="2" t="s">
        <v>209</v>
      </c>
      <c r="M2317" s="2" t="str">
        <f>_xlfn.XLOOKUP(Table2[[#This Row],[Product_ID]],Table4[Product_ID],Table4[Product_Name],"Not Found")</f>
        <v>Nalli Silks Jeggings Wine</v>
      </c>
      <c r="N2317" s="2" t="str">
        <f>_xlfn.XLOOKUP(Table2[[#This Row],[Product_ID]],Table4[Product_ID],Table4[Category],"Not Found")</f>
        <v>Women Jeans</v>
      </c>
      <c r="O2317" s="2" t="str">
        <f>_xlfn.XLOOKUP(Table2[[#This Row],[Product_ID]],Table4[Product_ID],Table4[Subcategory],"Not Found")</f>
        <v>Jeggings</v>
      </c>
      <c r="P2317" s="2" t="str">
        <f>_xlfn.XLOOKUP(Table2[[#This Row],[Product_ID]],Table4[Product_ID],Table4[Brand],"Missing Brand")</f>
        <v>Nalli Silks</v>
      </c>
      <c r="Q2317" s="2" t="s">
        <v>141</v>
      </c>
      <c r="R2317" s="2" t="str">
        <f>_xlfn.XLOOKUP(Table2[[#This Row],[Store_ID]],Table6[Store_ID],Table6[Store Name],"Not Found")</f>
        <v>TrendMart Warangal High Street</v>
      </c>
      <c r="S2317" s="2">
        <f>_xlfn.XLOOKUP(Table2[[#This Row],[Store_ID]],Table6[Store_ID],Table6[Monthly Target],"Missing Target")</f>
        <v>2000000</v>
      </c>
      <c r="T2317" s="2" t="str">
        <f>_xlfn.XLOOKUP(Table2[[#This Row],[Store_ID]],Table6[Store_ID],Table6[Region],"Not Found")</f>
        <v>South Zone 2</v>
      </c>
      <c r="U2317" s="2" t="s">
        <v>263</v>
      </c>
      <c r="V2317" s="2" t="str">
        <f>_xlfn.XLOOKUP(Table2[[#This Row],[Employee_ID]],Table5[Employee_ID],Table5[Employee Name],"Not Found")</f>
        <v>Sathish Sundaram</v>
      </c>
      <c r="W2317" s="2">
        <v>3</v>
      </c>
      <c r="X2317" s="2">
        <v>1148.54</v>
      </c>
      <c r="Y2317" s="2">
        <v>0</v>
      </c>
      <c r="Z2317" s="2">
        <v>0</v>
      </c>
      <c r="AA2317" s="2">
        <v>12</v>
      </c>
      <c r="AB2317" s="2">
        <v>413.47</v>
      </c>
      <c r="AC2317" s="2">
        <v>3859.09</v>
      </c>
      <c r="AD2317" s="2">
        <v>2277</v>
      </c>
      <c r="AE2317" s="2">
        <f t="shared" si="77"/>
        <v>1168.6200000000001</v>
      </c>
      <c r="AF2317" s="2" t="s">
        <v>69</v>
      </c>
      <c r="AG2317" s="42">
        <f>IFERROR(Table2[[#This Row],[Profit]]/Table2[[#This Row],[Sales Amount]],0)</f>
        <v>0.30282268617731123</v>
      </c>
      <c r="AH2317" s="2" t="str">
        <f>TRIM(Table2[[#This Row],[Payment Modee]])</f>
        <v>Cash</v>
      </c>
      <c r="AI2317" s="2" t="s">
        <v>36</v>
      </c>
      <c r="AJ2317" s="2" t="s">
        <v>27</v>
      </c>
      <c r="AK2317" s="2" t="s">
        <v>2938</v>
      </c>
      <c r="AL2317" s="16" t="str">
        <f>IF(HOUR(Table2[[#This Row],[Order Time]])&lt;12,"Morning",IF(HOUR(Table2[[#This Row],[Order Time]])&lt;17,"Afternoon",IF(HOUR(Table2[[#This Row],[Order Time]])&lt;21,"Evening","Night")))</f>
        <v>Evening</v>
      </c>
      <c r="AM2317" s="16" t="s">
        <v>29</v>
      </c>
    </row>
    <row r="2318" spans="1:39" x14ac:dyDescent="0.25">
      <c r="A2318" s="13" t="s">
        <v>4200</v>
      </c>
      <c r="B2318" s="4">
        <v>45573</v>
      </c>
      <c r="C2318" s="2">
        <f>YEAR(Table2[[#This Row],[Invoice Date]])</f>
        <v>2024</v>
      </c>
      <c r="D2318" s="2" t="str">
        <f>TEXT(Table2[[#This Row],[Invoice Date]],"mmm")</f>
        <v>Oct</v>
      </c>
      <c r="E2318" s="2" t="str">
        <f>Table2[[#This Row],[Store_ID]]&amp;"-"&amp;Table2[[#This Row],[Year]]&amp;"-"&amp;Table2[[#This Row],[Month]]</f>
        <v>STR109-2024-Oct</v>
      </c>
      <c r="F2318" s="2" t="s">
        <v>2407</v>
      </c>
      <c r="G2318" s="2" t="str">
        <f>_xlfn.XLOOKUP(Table2[[#This Row],[Customer_ID]],Table3[Customer_ID],Table3[Customer Name],"Not Found")</f>
        <v>Vikram Achari</v>
      </c>
      <c r="H2318" s="2" t="str">
        <f>_xlfn.XLOOKUP(Table2[[#This Row],[Customer_ID]],Table3[Customer_ID],Table3[Gender],"Female")</f>
        <v>Male</v>
      </c>
      <c r="I2318" s="2" t="str">
        <f>_xlfn.XLOOKUP(Table2[[#This Row],[Customer_ID]],Table3[Customer_ID],Table3[City],"Missing Memebership")</f>
        <v>Kannur</v>
      </c>
      <c r="J2318" s="2" t="str">
        <f>_xlfn.XLOOKUP(Table2[[#This Row],[Customer_ID]],Table3[Customer_ID],Table3[State],"Karnataka")</f>
        <v>Kerala</v>
      </c>
      <c r="K2318" s="2" t="str">
        <f>_xlfn.XLOOKUP(Table2[[#This Row],[Customer_ID]],Table3[Customer_ID],Table3[Membership],"Regular")</f>
        <v>Platinum</v>
      </c>
      <c r="L2318" s="2" t="s">
        <v>719</v>
      </c>
      <c r="M2318" s="2" t="str">
        <f>_xlfn.XLOOKUP(Table2[[#This Row],[Product_ID]],Table4[Product_ID],Table4[Product_Name],"Not Found")</f>
        <v>AND Denim Shirt Teal</v>
      </c>
      <c r="N2318" s="2" t="str">
        <f>_xlfn.XLOOKUP(Table2[[#This Row],[Product_ID]],Table4[Product_ID],Table4[Category],"Not Found")</f>
        <v>Men Shirts</v>
      </c>
      <c r="O2318" s="2" t="str">
        <f>_xlfn.XLOOKUP(Table2[[#This Row],[Product_ID]],Table4[Product_ID],Table4[Subcategory],"Not Found")</f>
        <v>Denim Shirt</v>
      </c>
      <c r="P2318" s="2" t="str">
        <f>_xlfn.XLOOKUP(Table2[[#This Row],[Product_ID]],Table4[Product_ID],Table4[Brand],"Missing Brand")</f>
        <v>AND</v>
      </c>
      <c r="Q2318" s="2" t="s">
        <v>112</v>
      </c>
      <c r="R2318" s="2" t="str">
        <f>_xlfn.XLOOKUP(Table2[[#This Row],[Store_ID]],Table6[Store_ID],Table6[Store Name],"Not Found")</f>
        <v>TrendMart Warangal Outlet</v>
      </c>
      <c r="S2318" s="2">
        <f>_xlfn.XLOOKUP(Table2[[#This Row],[Store_ID]],Table6[Store_ID],Table6[Monthly Target],"Missing Target")</f>
        <v>1200000</v>
      </c>
      <c r="T2318" s="2" t="str">
        <f>_xlfn.XLOOKUP(Table2[[#This Row],[Store_ID]],Table6[Store_ID],Table6[Region],"Not Found")</f>
        <v>South Zone 2</v>
      </c>
      <c r="U2318" s="2" t="s">
        <v>400</v>
      </c>
      <c r="V2318" s="2" t="str">
        <f>_xlfn.XLOOKUP(Table2[[#This Row],[Employee_ID]],Table5[Employee_ID],Table5[Employee Name],"Not Found")</f>
        <v>Anil Reddy</v>
      </c>
      <c r="W2318" s="2">
        <v>3</v>
      </c>
      <c r="X2318" s="2">
        <v>830.42</v>
      </c>
      <c r="Y2318" s="2">
        <v>20</v>
      </c>
      <c r="Z2318" s="2">
        <v>498.25</v>
      </c>
      <c r="AA2318" s="2">
        <v>5</v>
      </c>
      <c r="AB2318" s="2">
        <v>99.65</v>
      </c>
      <c r="AC2318" s="2">
        <v>2092.66</v>
      </c>
      <c r="AD2318" s="2">
        <v>1710.6</v>
      </c>
      <c r="AE2318" s="2">
        <f t="shared" si="77"/>
        <v>282.40999999999997</v>
      </c>
      <c r="AF2318" s="2" t="s">
        <v>56</v>
      </c>
      <c r="AG2318" s="42">
        <f>IFERROR(Table2[[#This Row],[Profit]]/Table2[[#This Row],[Sales Amount]],0)</f>
        <v>0.13495264400332591</v>
      </c>
      <c r="AH2318" s="2" t="str">
        <f>TRIM(Table2[[#This Row],[Payment Modee]])</f>
        <v>Credit Card</v>
      </c>
      <c r="AI2318" s="2" t="s">
        <v>26</v>
      </c>
      <c r="AJ2318" s="2" t="s">
        <v>27</v>
      </c>
      <c r="AK2318" s="2" t="s">
        <v>2080</v>
      </c>
      <c r="AL2318" s="16" t="str">
        <f>IF(HOUR(Table2[[#This Row],[Order Time]])&lt;12,"Morning",IF(HOUR(Table2[[#This Row],[Order Time]])&lt;17,"Afternoon",IF(HOUR(Table2[[#This Row],[Order Time]])&lt;21,"Evening","Night")))</f>
        <v>Evening</v>
      </c>
      <c r="AM2318" s="16" t="s">
        <v>29</v>
      </c>
    </row>
    <row r="2319" spans="1:39" x14ac:dyDescent="0.25">
      <c r="A2319" s="13" t="s">
        <v>4201</v>
      </c>
      <c r="B2319" s="4">
        <v>45530</v>
      </c>
      <c r="C2319" s="2">
        <f>YEAR(Table2[[#This Row],[Invoice Date]])</f>
        <v>2024</v>
      </c>
      <c r="D2319" s="2" t="str">
        <f>TEXT(Table2[[#This Row],[Invoice Date]],"mmm")</f>
        <v>Aug</v>
      </c>
      <c r="E2319" s="2" t="str">
        <f>Table2[[#This Row],[Store_ID]]&amp;"-"&amp;Table2[[#This Row],[Year]]&amp;"-"&amp;Table2[[#This Row],[Month]]</f>
        <v>STR092-2024-Aug</v>
      </c>
      <c r="F2319" s="2" t="s">
        <v>319</v>
      </c>
      <c r="G2319" s="2" t="str">
        <f>_xlfn.XLOOKUP(Table2[[#This Row],[Customer_ID]],Table3[Customer_ID],Table3[Customer Name],"Not Found")</f>
        <v>Swathi Chettiar</v>
      </c>
      <c r="H2319" s="2" t="str">
        <f>_xlfn.XLOOKUP(Table2[[#This Row],[Customer_ID]],Table3[Customer_ID],Table3[Gender],"Female")</f>
        <v>Female</v>
      </c>
      <c r="I2319" s="2" t="str">
        <f>_xlfn.XLOOKUP(Table2[[#This Row],[Customer_ID]],Table3[Customer_ID],Table3[City],"Missing Memebership")</f>
        <v>Hyderabad</v>
      </c>
      <c r="J2319" s="2" t="str">
        <f>_xlfn.XLOOKUP(Table2[[#This Row],[Customer_ID]],Table3[Customer_ID],Table3[State],"Karnataka")</f>
        <v>Telangana</v>
      </c>
      <c r="K2319" s="2" t="str">
        <f>_xlfn.XLOOKUP(Table2[[#This Row],[Customer_ID]],Table3[Customer_ID],Table3[Membership],"Regular")</f>
        <v>Regular</v>
      </c>
      <c r="L2319" s="2" t="s">
        <v>416</v>
      </c>
      <c r="M2319" s="2" t="str">
        <f>_xlfn.XLOOKUP(Table2[[#This Row],[Product_ID]],Table4[Product_ID],Table4[Product_Name],"Not Found")</f>
        <v>GRT Jewellers Sling Bag Olive</v>
      </c>
      <c r="N2319" s="2" t="str">
        <f>_xlfn.XLOOKUP(Table2[[#This Row],[Product_ID]],Table4[Product_ID],Table4[Category],"Not Found")</f>
        <v>Handbags</v>
      </c>
      <c r="O2319" s="2" t="str">
        <f>_xlfn.XLOOKUP(Table2[[#This Row],[Product_ID]],Table4[Product_ID],Table4[Subcategory],"Not Found")</f>
        <v>Sling Bag</v>
      </c>
      <c r="P2319" s="2" t="str">
        <f>_xlfn.XLOOKUP(Table2[[#This Row],[Product_ID]],Table4[Product_ID],Table4[Brand],"Missing Brand")</f>
        <v>GRT Jewellers</v>
      </c>
      <c r="Q2319" s="2" t="s">
        <v>245</v>
      </c>
      <c r="R2319" s="2" t="str">
        <f>_xlfn.XLOOKUP(Table2[[#This Row],[Store_ID]],Table6[Store_ID],Table6[Store Name],"Not Found")</f>
        <v>TrendMart Kochi Standard</v>
      </c>
      <c r="S2319" s="2">
        <f>_xlfn.XLOOKUP(Table2[[#This Row],[Store_ID]],Table6[Store_ID],Table6[Monthly Target],"Missing Target")</f>
        <v>1500000</v>
      </c>
      <c r="T2319" s="2" t="str">
        <f>_xlfn.XLOOKUP(Table2[[#This Row],[Store_ID]],Table6[Store_ID],Table6[Region],"Not Found")</f>
        <v>South Zone 1</v>
      </c>
      <c r="U2319" s="2" t="s">
        <v>142</v>
      </c>
      <c r="V2319" s="2" t="str">
        <f>_xlfn.XLOOKUP(Table2[[#This Row],[Employee_ID]],Table5[Employee_ID],Table5[Employee Name],"Not Found")</f>
        <v>Anusuya Subramaniam</v>
      </c>
      <c r="W2319" s="2">
        <v>1</v>
      </c>
      <c r="X2319" s="2">
        <v>3208.08</v>
      </c>
      <c r="Y2319" s="2">
        <v>30</v>
      </c>
      <c r="Z2319" s="2">
        <v>962.42</v>
      </c>
      <c r="AA2319" s="2">
        <v>12</v>
      </c>
      <c r="AB2319" s="2">
        <v>269.48</v>
      </c>
      <c r="AC2319" s="2">
        <v>2515.14</v>
      </c>
      <c r="AD2319" s="2">
        <v>2034.01</v>
      </c>
      <c r="AE2319" s="2">
        <f t="shared" si="77"/>
        <v>211.64999999999986</v>
      </c>
      <c r="AF2319" s="2" t="s">
        <v>35</v>
      </c>
      <c r="AG2319" s="42">
        <f>IFERROR(Table2[[#This Row],[Profit]]/Table2[[#This Row],[Sales Amount]],0)</f>
        <v>8.4150385266824057E-2</v>
      </c>
      <c r="AH2319" s="2" t="str">
        <f>TRIM(Table2[[#This Row],[Payment Modee]])</f>
        <v>Debit Card</v>
      </c>
      <c r="AI2319" s="2" t="s">
        <v>26</v>
      </c>
      <c r="AJ2319" s="2" t="s">
        <v>197</v>
      </c>
      <c r="AK2319" s="2" t="s">
        <v>1697</v>
      </c>
      <c r="AL2319" s="16" t="str">
        <f>IF(HOUR(Table2[[#This Row],[Order Time]])&lt;12,"Morning",IF(HOUR(Table2[[#This Row],[Order Time]])&lt;17,"Afternoon",IF(HOUR(Table2[[#This Row],[Order Time]])&lt;21,"Evening","Night")))</f>
        <v>Afternoon</v>
      </c>
      <c r="AM2319" s="16" t="s">
        <v>29</v>
      </c>
    </row>
    <row r="2320" spans="1:39" x14ac:dyDescent="0.25">
      <c r="A2320" s="13" t="s">
        <v>4202</v>
      </c>
      <c r="B2320" s="4">
        <v>45604</v>
      </c>
      <c r="C2320" s="2">
        <f>YEAR(Table2[[#This Row],[Invoice Date]])</f>
        <v>2024</v>
      </c>
      <c r="D2320" s="2" t="str">
        <f>TEXT(Table2[[#This Row],[Invoice Date]],"mmm")</f>
        <v>Nov</v>
      </c>
      <c r="E2320" s="2" t="str">
        <f>Table2[[#This Row],[Store_ID]]&amp;"-"&amp;Table2[[#This Row],[Year]]&amp;"-"&amp;Table2[[#This Row],[Month]]</f>
        <v>STR028-2024-Nov</v>
      </c>
      <c r="F2320" s="2" t="s">
        <v>1488</v>
      </c>
      <c r="G2320" s="2" t="str">
        <f>_xlfn.XLOOKUP(Table2[[#This Row],[Customer_ID]],Table3[Customer_ID],Table3[Customer Name],"Not Found")</f>
        <v>Akhila Prasad</v>
      </c>
      <c r="H2320" s="2" t="str">
        <f>_xlfn.XLOOKUP(Table2[[#This Row],[Customer_ID]],Table3[Customer_ID],Table3[Gender],"Female")</f>
        <v>Female</v>
      </c>
      <c r="I2320" s="2" t="str">
        <f>_xlfn.XLOOKUP(Table2[[#This Row],[Customer_ID]],Table3[Customer_ID],Table3[City],"Missing Memebership")</f>
        <v>Tirupati</v>
      </c>
      <c r="J2320" s="2" t="str">
        <f>_xlfn.XLOOKUP(Table2[[#This Row],[Customer_ID]],Table3[Customer_ID],Table3[State],"Karnataka")</f>
        <v>Andhra Pradesh</v>
      </c>
      <c r="K2320" s="2" t="str">
        <f>_xlfn.XLOOKUP(Table2[[#This Row],[Customer_ID]],Table3[Customer_ID],Table3[Membership],"Regular")</f>
        <v>Silver</v>
      </c>
      <c r="L2320" s="2" t="s">
        <v>1243</v>
      </c>
      <c r="M2320" s="2" t="str">
        <f>_xlfn.XLOOKUP(Table2[[#This Row],[Product_ID]],Table4[Product_ID],Table4[Product_Name],"Not Found")</f>
        <v>Jack &amp; Jones Tunic Olive</v>
      </c>
      <c r="N2320" s="2" t="str">
        <f>_xlfn.XLOOKUP(Table2[[#This Row],[Product_ID]],Table4[Product_ID],Table4[Category],"Not Found")</f>
        <v>Women Tops</v>
      </c>
      <c r="O2320" s="2" t="str">
        <f>_xlfn.XLOOKUP(Table2[[#This Row],[Product_ID]],Table4[Product_ID],Table4[Subcategory],"Not Found")</f>
        <v>Tunic</v>
      </c>
      <c r="P2320" s="2" t="str">
        <f>_xlfn.XLOOKUP(Table2[[#This Row],[Product_ID]],Table4[Product_ID],Table4[Brand],"Missing Brand")</f>
        <v>Jack &amp; Jones</v>
      </c>
      <c r="Q2320" s="2" t="s">
        <v>737</v>
      </c>
      <c r="R2320" s="2" t="str">
        <f>_xlfn.XLOOKUP(Table2[[#This Row],[Store_ID]],Table6[Store_ID],Table6[Store Name],"Not Found")</f>
        <v>TrendMart Shivamogga Standard</v>
      </c>
      <c r="S2320" s="2">
        <f>_xlfn.XLOOKUP(Table2[[#This Row],[Store_ID]],Table6[Store_ID],Table6[Monthly Target],"Missing Target")</f>
        <v>2500000</v>
      </c>
      <c r="T2320" s="2" t="str">
        <f>_xlfn.XLOOKUP(Table2[[#This Row],[Store_ID]],Table6[Store_ID],Table6[Region],"Not Found")</f>
        <v>South Zone 2</v>
      </c>
      <c r="U2320" s="2" t="s">
        <v>113</v>
      </c>
      <c r="V2320" s="2" t="str">
        <f>_xlfn.XLOOKUP(Table2[[#This Row],[Employee_ID]],Table5[Employee_ID],Table5[Employee Name],"Not Found")</f>
        <v>Eswar Prasad</v>
      </c>
      <c r="W2320" s="2">
        <v>1</v>
      </c>
      <c r="X2320" s="2">
        <v>614.66</v>
      </c>
      <c r="Y2320" s="2">
        <v>10</v>
      </c>
      <c r="Z2320" s="2">
        <v>61.47</v>
      </c>
      <c r="AA2320" s="2">
        <v>5</v>
      </c>
      <c r="AB2320" s="2">
        <v>27.66</v>
      </c>
      <c r="AC2320" s="2">
        <v>580.85</v>
      </c>
      <c r="AD2320" s="2">
        <v>419.4</v>
      </c>
      <c r="AE2320" s="2">
        <f t="shared" si="77"/>
        <v>133.79000000000005</v>
      </c>
      <c r="AF2320" s="2" t="s">
        <v>25</v>
      </c>
      <c r="AG2320" s="42">
        <f>IFERROR(Table2[[#This Row],[Profit]]/Table2[[#This Row],[Sales Amount]],0)</f>
        <v>0.23033485409313945</v>
      </c>
      <c r="AH2320" s="2" t="str">
        <f>TRIM(Table2[[#This Row],[Payment Modee]])</f>
        <v>UPI</v>
      </c>
      <c r="AI2320" s="2" t="s">
        <v>26</v>
      </c>
      <c r="AJ2320" s="2" t="s">
        <v>27</v>
      </c>
      <c r="AK2320" s="2" t="s">
        <v>966</v>
      </c>
      <c r="AL2320" s="16" t="str">
        <f>IF(HOUR(Table2[[#This Row],[Order Time]])&lt;12,"Morning",IF(HOUR(Table2[[#This Row],[Order Time]])&lt;17,"Afternoon",IF(HOUR(Table2[[#This Row],[Order Time]])&lt;21,"Evening","Night")))</f>
        <v>Evening</v>
      </c>
      <c r="AM2320" s="16" t="s">
        <v>29</v>
      </c>
    </row>
    <row r="2321" spans="1:39" x14ac:dyDescent="0.25">
      <c r="A2321" s="13" t="s">
        <v>4203</v>
      </c>
      <c r="B2321" s="4">
        <v>45527</v>
      </c>
      <c r="C2321" s="2">
        <f>YEAR(Table2[[#This Row],[Invoice Date]])</f>
        <v>2024</v>
      </c>
      <c r="D2321" s="2" t="str">
        <f>TEXT(Table2[[#This Row],[Invoice Date]],"mmm")</f>
        <v>Aug</v>
      </c>
      <c r="E2321" s="2" t="str">
        <f>Table2[[#This Row],[Store_ID]]&amp;"-"&amp;Table2[[#This Row],[Year]]&amp;"-"&amp;Table2[[#This Row],[Month]]</f>
        <v>STR009-2024-Aug</v>
      </c>
      <c r="F2321" s="2" t="s">
        <v>3005</v>
      </c>
      <c r="G2321" s="2" t="str">
        <f>_xlfn.XLOOKUP(Table2[[#This Row],[Customer_ID]],Table3[Customer_ID],Table3[Customer Name],"Not Found")</f>
        <v>Jayaram Srinivasan</v>
      </c>
      <c r="H2321" s="2" t="str">
        <f>_xlfn.XLOOKUP(Table2[[#This Row],[Customer_ID]],Table3[Customer_ID],Table3[Gender],"Female")</f>
        <v>Male</v>
      </c>
      <c r="I2321" s="2" t="str">
        <f>_xlfn.XLOOKUP(Table2[[#This Row],[Customer_ID]],Table3[Customer_ID],Table3[City],"Missing Memebership")</f>
        <v>Kollam</v>
      </c>
      <c r="J2321" s="2" t="str">
        <f>_xlfn.XLOOKUP(Table2[[#This Row],[Customer_ID]],Table3[Customer_ID],Table3[State],"Karnataka")</f>
        <v>Kerala</v>
      </c>
      <c r="K2321" s="2" t="str">
        <f>_xlfn.XLOOKUP(Table2[[#This Row],[Customer_ID]],Table3[Customer_ID],Table3[Membership],"Regular")</f>
        <v>Silver</v>
      </c>
      <c r="L2321" s="2" t="s">
        <v>1314</v>
      </c>
      <c r="M2321" s="2" t="str">
        <f>_xlfn.XLOOKUP(Table2[[#This Row],[Product_ID]],Table4[Product_ID],Table4[Product_Name],"Not Found")</f>
        <v>Flying Machine Skinny Fit Maroon</v>
      </c>
      <c r="N2321" s="2" t="str">
        <f>_xlfn.XLOOKUP(Table2[[#This Row],[Product_ID]],Table4[Product_ID],Table4[Category],"Not Found")</f>
        <v>Men Jeans</v>
      </c>
      <c r="O2321" s="2" t="str">
        <f>_xlfn.XLOOKUP(Table2[[#This Row],[Product_ID]],Table4[Product_ID],Table4[Subcategory],"Not Found")</f>
        <v>Skinny Fit</v>
      </c>
      <c r="P2321" s="2" t="str">
        <f>_xlfn.XLOOKUP(Table2[[#This Row],[Product_ID]],Table4[Product_ID],Table4[Brand],"Missing Brand")</f>
        <v>Flying Machine</v>
      </c>
      <c r="Q2321" s="2" t="s">
        <v>520</v>
      </c>
      <c r="R2321" s="2" t="str">
        <f>_xlfn.XLOOKUP(Table2[[#This Row],[Store_ID]],Table6[Store_ID],Table6[Store Name],"Not Found")</f>
        <v>TrendMart Thrissur High Street</v>
      </c>
      <c r="S2321" s="2">
        <f>_xlfn.XLOOKUP(Table2[[#This Row],[Store_ID]],Table6[Store_ID],Table6[Monthly Target],"Missing Target")</f>
        <v>2500000</v>
      </c>
      <c r="T2321" s="2" t="str">
        <f>_xlfn.XLOOKUP(Table2[[#This Row],[Store_ID]],Table6[Store_ID],Table6[Region],"Not Found")</f>
        <v>South Zone 1</v>
      </c>
      <c r="U2321" s="2" t="s">
        <v>113</v>
      </c>
      <c r="V2321" s="2" t="str">
        <f>_xlfn.XLOOKUP(Table2[[#This Row],[Employee_ID]],Table5[Employee_ID],Table5[Employee Name],"Not Found")</f>
        <v>Eswar Prasad</v>
      </c>
      <c r="W2321" s="2">
        <v>1</v>
      </c>
      <c r="X2321" s="2">
        <v>1158.92</v>
      </c>
      <c r="Y2321" s="2">
        <v>0</v>
      </c>
      <c r="Z2321" s="2">
        <v>0</v>
      </c>
      <c r="AA2321" s="2">
        <v>12</v>
      </c>
      <c r="AB2321" s="2">
        <v>139.07</v>
      </c>
      <c r="AC2321" s="2">
        <v>1297.99</v>
      </c>
      <c r="AD2321" s="2">
        <v>817.33</v>
      </c>
      <c r="AE2321" s="2">
        <f t="shared" si="77"/>
        <v>341.59</v>
      </c>
      <c r="AF2321" s="2" t="s">
        <v>136</v>
      </c>
      <c r="AG2321" s="42">
        <f>IFERROR(Table2[[#This Row],[Profit]]/Table2[[#This Row],[Sales Amount]],0)</f>
        <v>0.26316843735313827</v>
      </c>
      <c r="AH2321" s="2" t="str">
        <f>TRIM(Table2[[#This Row],[Payment Modee]])</f>
        <v>EMI</v>
      </c>
      <c r="AI2321" s="2" t="s">
        <v>26</v>
      </c>
      <c r="AJ2321" s="2" t="s">
        <v>27</v>
      </c>
      <c r="AK2321" s="2" t="s">
        <v>3821</v>
      </c>
      <c r="AL2321" s="16" t="str">
        <f>IF(HOUR(Table2[[#This Row],[Order Time]])&lt;12,"Morning",IF(HOUR(Table2[[#This Row],[Order Time]])&lt;17,"Afternoon",IF(HOUR(Table2[[#This Row],[Order Time]])&lt;21,"Evening","Night")))</f>
        <v>Afternoon</v>
      </c>
      <c r="AM2321" s="16" t="s">
        <v>29</v>
      </c>
    </row>
    <row r="2322" spans="1:39" x14ac:dyDescent="0.25">
      <c r="A2322" s="13" t="s">
        <v>4204</v>
      </c>
      <c r="B2322" s="4">
        <v>45649</v>
      </c>
      <c r="C2322" s="2">
        <f>YEAR(Table2[[#This Row],[Invoice Date]])</f>
        <v>2024</v>
      </c>
      <c r="D2322" s="2" t="str">
        <f>TEXT(Table2[[#This Row],[Invoice Date]],"mmm")</f>
        <v>Dec</v>
      </c>
      <c r="E2322" s="2" t="str">
        <f>Table2[[#This Row],[Store_ID]]&amp;"-"&amp;Table2[[#This Row],[Year]]&amp;"-"&amp;Table2[[#This Row],[Month]]</f>
        <v>STR028-2024-Dec</v>
      </c>
      <c r="F2322" s="2" t="s">
        <v>1791</v>
      </c>
      <c r="G2322" s="2" t="str">
        <f>_xlfn.XLOOKUP(Table2[[#This Row],[Customer_ID]],Table3[Customer_ID],Table3[Customer Name],"Not Found")</f>
        <v>Haritha Shetty</v>
      </c>
      <c r="H2322" s="2" t="str">
        <f>_xlfn.XLOOKUP(Table2[[#This Row],[Customer_ID]],Table3[Customer_ID],Table3[Gender],"Female")</f>
        <v>Female</v>
      </c>
      <c r="I2322" s="2" t="str">
        <f>_xlfn.XLOOKUP(Table2[[#This Row],[Customer_ID]],Table3[Customer_ID],Table3[City],"Missing Memebership")</f>
        <v>Coimbatore</v>
      </c>
      <c r="J2322" s="2" t="str">
        <f>_xlfn.XLOOKUP(Table2[[#This Row],[Customer_ID]],Table3[Customer_ID],Table3[State],"Karnataka")</f>
        <v>Tamil Nadu</v>
      </c>
      <c r="K2322" s="2" t="str">
        <f>_xlfn.XLOOKUP(Table2[[#This Row],[Customer_ID]],Table3[Customer_ID],Table3[Membership],"Regular")</f>
        <v>Gold</v>
      </c>
      <c r="L2322" s="2" t="s">
        <v>1552</v>
      </c>
      <c r="M2322" s="2" t="str">
        <f>_xlfn.XLOOKUP(Table2[[#This Row],[Product_ID]],Table4[Product_ID],Table4[Product_Name],"Not Found")</f>
        <v>Aurelia Slim Fit Orange</v>
      </c>
      <c r="N2322" s="2" t="str">
        <f>_xlfn.XLOOKUP(Table2[[#This Row],[Product_ID]],Table4[Product_ID],Table4[Category],"Not Found")</f>
        <v>Men Jeans</v>
      </c>
      <c r="O2322" s="2" t="str">
        <f>_xlfn.XLOOKUP(Table2[[#This Row],[Product_ID]],Table4[Product_ID],Table4[Subcategory],"Not Found")</f>
        <v>Slim Fit</v>
      </c>
      <c r="P2322" s="2" t="str">
        <f>_xlfn.XLOOKUP(Table2[[#This Row],[Product_ID]],Table4[Product_ID],Table4[Brand],"Missing Brand")</f>
        <v>Aurelia</v>
      </c>
      <c r="Q2322" s="2" t="s">
        <v>737</v>
      </c>
      <c r="R2322" s="2" t="str">
        <f>_xlfn.XLOOKUP(Table2[[#This Row],[Store_ID]],Table6[Store_ID],Table6[Store Name],"Not Found")</f>
        <v>TrendMart Shivamogga Standard</v>
      </c>
      <c r="S2322" s="2">
        <f>_xlfn.XLOOKUP(Table2[[#This Row],[Store_ID]],Table6[Store_ID],Table6[Monthly Target],"Missing Target")</f>
        <v>2500000</v>
      </c>
      <c r="T2322" s="2" t="str">
        <f>_xlfn.XLOOKUP(Table2[[#This Row],[Store_ID]],Table6[Store_ID],Table6[Region],"Not Found")</f>
        <v>South Zone 2</v>
      </c>
      <c r="U2322" s="2" t="s">
        <v>55</v>
      </c>
      <c r="V2322" s="2" t="str">
        <f>_xlfn.XLOOKUP(Table2[[#This Row],[Employee_ID]],Table5[Employee_ID],Table5[Employee Name],"Not Found")</f>
        <v>Padma Gounder</v>
      </c>
      <c r="W2322" s="2">
        <v>2</v>
      </c>
      <c r="X2322" s="2">
        <v>861.53</v>
      </c>
      <c r="Y2322" s="2">
        <v>20</v>
      </c>
      <c r="Z2322" s="2">
        <v>344.61</v>
      </c>
      <c r="AA2322" s="2">
        <v>5</v>
      </c>
      <c r="AB2322" s="2">
        <v>68.92</v>
      </c>
      <c r="AC2322" s="2">
        <v>1447.37</v>
      </c>
      <c r="AD2322" s="2">
        <v>1322.68</v>
      </c>
      <c r="AE2322" s="2">
        <f t="shared" si="77"/>
        <v>55.769999999999825</v>
      </c>
      <c r="AF2322" s="2" t="s">
        <v>56</v>
      </c>
      <c r="AG2322" s="42">
        <f>IFERROR(Table2[[#This Row],[Profit]]/Table2[[#This Row],[Sales Amount]],0)</f>
        <v>3.853195796513665E-2</v>
      </c>
      <c r="AH2322" s="2" t="str">
        <f>TRIM(Table2[[#This Row],[Payment Modee]])</f>
        <v>Credit Card</v>
      </c>
      <c r="AI2322" s="2" t="s">
        <v>26</v>
      </c>
      <c r="AJ2322" s="2" t="s">
        <v>27</v>
      </c>
      <c r="AK2322" s="2" t="s">
        <v>2869</v>
      </c>
      <c r="AL2322" s="16" t="str">
        <f>IF(HOUR(Table2[[#This Row],[Order Time]])&lt;12,"Morning",IF(HOUR(Table2[[#This Row],[Order Time]])&lt;17,"Afternoon",IF(HOUR(Table2[[#This Row],[Order Time]])&lt;21,"Evening","Night")))</f>
        <v>Evening</v>
      </c>
      <c r="AM2322" s="16" t="s">
        <v>29</v>
      </c>
    </row>
    <row r="2323" spans="1:39" x14ac:dyDescent="0.25">
      <c r="A2323" s="13" t="s">
        <v>4205</v>
      </c>
      <c r="B2323" s="4">
        <v>45486</v>
      </c>
      <c r="C2323" s="2">
        <f>YEAR(Table2[[#This Row],[Invoice Date]])</f>
        <v>2024</v>
      </c>
      <c r="D2323" s="2" t="str">
        <f>TEXT(Table2[[#This Row],[Invoice Date]],"mmm")</f>
        <v>Jul</v>
      </c>
      <c r="E2323" s="2" t="str">
        <f>Table2[[#This Row],[Store_ID]]&amp;"-"&amp;Table2[[#This Row],[Year]]&amp;"-"&amp;Table2[[#This Row],[Month]]</f>
        <v>STR032-2024-Jul</v>
      </c>
      <c r="F2323" s="2" t="s">
        <v>381</v>
      </c>
      <c r="G2323" s="2" t="str">
        <f>_xlfn.XLOOKUP(Table2[[#This Row],[Customer_ID]],Table3[Customer_ID],Table3[Customer Name],"Not Found")</f>
        <v>Vijay Prasad</v>
      </c>
      <c r="H2323" s="2" t="str">
        <f>_xlfn.XLOOKUP(Table2[[#This Row],[Customer_ID]],Table3[Customer_ID],Table3[Gender],"Female")</f>
        <v>Male</v>
      </c>
      <c r="I2323" s="2" t="str">
        <f>_xlfn.XLOOKUP(Table2[[#This Row],[Customer_ID]],Table3[Customer_ID],Table3[City],"Missing Memebership")</f>
        <v>Karimnagar</v>
      </c>
      <c r="J2323" s="2" t="str">
        <f>_xlfn.XLOOKUP(Table2[[#This Row],[Customer_ID]],Table3[Customer_ID],Table3[State],"Karnataka")</f>
        <v>Telangana</v>
      </c>
      <c r="K2323" s="2" t="str">
        <f>_xlfn.XLOOKUP(Table2[[#This Row],[Customer_ID]],Table3[Customer_ID],Table3[Membership],"Regular")</f>
        <v>Silver</v>
      </c>
      <c r="L2323" s="2" t="s">
        <v>1430</v>
      </c>
      <c r="M2323" s="2" t="str">
        <f>_xlfn.XLOOKUP(Table2[[#This Row],[Product_ID]],Table4[Product_ID],Table4[Product_Name],"Not Found")</f>
        <v>Reebok Leather Wallet Navy Blue</v>
      </c>
      <c r="N2323" s="2" t="str">
        <f>_xlfn.XLOOKUP(Table2[[#This Row],[Product_ID]],Table4[Product_ID],Table4[Category],"Not Found")</f>
        <v>Wallets</v>
      </c>
      <c r="O2323" s="2" t="str">
        <f>_xlfn.XLOOKUP(Table2[[#This Row],[Product_ID]],Table4[Product_ID],Table4[Subcategory],"Not Found")</f>
        <v>Leather Wallet</v>
      </c>
      <c r="P2323" s="2" t="str">
        <f>_xlfn.XLOOKUP(Table2[[#This Row],[Product_ID]],Table4[Product_ID],Table4[Brand],"Missing Brand")</f>
        <v>Reebok</v>
      </c>
      <c r="Q2323" s="2" t="s">
        <v>413</v>
      </c>
      <c r="R2323" s="2" t="str">
        <f>_xlfn.XLOOKUP(Table2[[#This Row],[Store_ID]],Table6[Store_ID],Table6[Store Name],"Not Found")</f>
        <v>TrendMart Kochi Standard</v>
      </c>
      <c r="S2323" s="2">
        <f>_xlfn.XLOOKUP(Table2[[#This Row],[Store_ID]],Table6[Store_ID],Table6[Monthly Target],"Missing Target")</f>
        <v>2500000</v>
      </c>
      <c r="T2323" s="2" t="str">
        <f>_xlfn.XLOOKUP(Table2[[#This Row],[Store_ID]],Table6[Store_ID],Table6[Region],"Not Found")</f>
        <v>South Zone 1</v>
      </c>
      <c r="U2323" s="2" t="s">
        <v>263</v>
      </c>
      <c r="V2323" s="2" t="str">
        <f>_xlfn.XLOOKUP(Table2[[#This Row],[Employee_ID]],Table5[Employee_ID],Table5[Employee Name],"Not Found")</f>
        <v>Sathish Sundaram</v>
      </c>
      <c r="W2323" s="2">
        <v>2</v>
      </c>
      <c r="X2323" s="2">
        <v>1140.9100000000001</v>
      </c>
      <c r="Y2323" s="2">
        <v>0</v>
      </c>
      <c r="Z2323" s="2">
        <v>0</v>
      </c>
      <c r="AA2323" s="2">
        <v>12</v>
      </c>
      <c r="AB2323" s="2">
        <v>273.82</v>
      </c>
      <c r="AC2323" s="2">
        <v>2555.64</v>
      </c>
      <c r="AD2323" s="2">
        <v>1834.88</v>
      </c>
      <c r="AE2323" s="2">
        <f t="shared" si="77"/>
        <v>446.93999999999977</v>
      </c>
      <c r="AF2323" s="2" t="s">
        <v>136</v>
      </c>
      <c r="AG2323" s="42">
        <f>IFERROR(Table2[[#This Row],[Profit]]/Table2[[#This Row],[Sales Amount]],0)</f>
        <v>0.17488378644879551</v>
      </c>
      <c r="AH2323" s="2" t="str">
        <f>TRIM(Table2[[#This Row],[Payment Modee]])</f>
        <v>EMI</v>
      </c>
      <c r="AI2323" s="2" t="s">
        <v>26</v>
      </c>
      <c r="AJ2323" s="2" t="s">
        <v>27</v>
      </c>
      <c r="AK2323" s="2" t="s">
        <v>1483</v>
      </c>
      <c r="AL2323" s="16" t="str">
        <f>IF(HOUR(Table2[[#This Row],[Order Time]])&lt;12,"Morning",IF(HOUR(Table2[[#This Row],[Order Time]])&lt;17,"Afternoon",IF(HOUR(Table2[[#This Row],[Order Time]])&lt;21,"Evening","Night")))</f>
        <v>Morning</v>
      </c>
      <c r="AM2323" s="16" t="s">
        <v>38</v>
      </c>
    </row>
    <row r="2324" spans="1:39" x14ac:dyDescent="0.25">
      <c r="A2324" s="13" t="s">
        <v>4206</v>
      </c>
      <c r="B2324" s="4">
        <v>45741</v>
      </c>
      <c r="C2324" s="2">
        <f>YEAR(Table2[[#This Row],[Invoice Date]])</f>
        <v>2025</v>
      </c>
      <c r="D2324" s="2" t="str">
        <f>TEXT(Table2[[#This Row],[Invoice Date]],"mmm")</f>
        <v>Mar</v>
      </c>
      <c r="E2324" s="2" t="str">
        <f>Table2[[#This Row],[Store_ID]]&amp;"-"&amp;Table2[[#This Row],[Year]]&amp;"-"&amp;Table2[[#This Row],[Month]]</f>
        <v>STR006-2025-Mar</v>
      </c>
      <c r="F2324" s="2" t="s">
        <v>2422</v>
      </c>
      <c r="G2324" s="2" t="str">
        <f>_xlfn.XLOOKUP(Table2[[#This Row],[Customer_ID]],Table3[Customer_ID],Table3[Customer Name],"Not Found")</f>
        <v>Anusuya Chetty</v>
      </c>
      <c r="H2324" s="2" t="str">
        <f>_xlfn.XLOOKUP(Table2[[#This Row],[Customer_ID]],Table3[Customer_ID],Table3[Gender],"Female")</f>
        <v>Female</v>
      </c>
      <c r="I2324" s="2" t="str">
        <f>_xlfn.XLOOKUP(Table2[[#This Row],[Customer_ID]],Table3[Customer_ID],Table3[City],"Missing Memebership")</f>
        <v>Madurai</v>
      </c>
      <c r="J2324" s="2" t="str">
        <f>_xlfn.XLOOKUP(Table2[[#This Row],[Customer_ID]],Table3[Customer_ID],Table3[State],"Karnataka")</f>
        <v>Tamil Nadu</v>
      </c>
      <c r="K2324" s="2" t="str">
        <f>_xlfn.XLOOKUP(Table2[[#This Row],[Customer_ID]],Table3[Customer_ID],Table3[Membership],"Regular")</f>
        <v>Gold</v>
      </c>
      <c r="L2324" s="2" t="s">
        <v>1700</v>
      </c>
      <c r="M2324" s="2" t="str">
        <f>_xlfn.XLOOKUP(Table2[[#This Row],[Product_ID]],Table4[Product_ID],Table4[Product_Name],"Not Found")</f>
        <v>Mufti Slim Fit Maroon</v>
      </c>
      <c r="N2324" s="2" t="str">
        <f>_xlfn.XLOOKUP(Table2[[#This Row],[Product_ID]],Table4[Product_ID],Table4[Category],"Not Found")</f>
        <v>Men Jeans</v>
      </c>
      <c r="O2324" s="2" t="str">
        <f>_xlfn.XLOOKUP(Table2[[#This Row],[Product_ID]],Table4[Product_ID],Table4[Subcategory],"Not Found")</f>
        <v>Slim Fit</v>
      </c>
      <c r="P2324" s="2" t="str">
        <f>_xlfn.XLOOKUP(Table2[[#This Row],[Product_ID]],Table4[Product_ID],Table4[Brand],"Missing Brand")</f>
        <v>Mufti</v>
      </c>
      <c r="Q2324" s="2" t="s">
        <v>720</v>
      </c>
      <c r="R2324" s="2" t="str">
        <f>_xlfn.XLOOKUP(Table2[[#This Row],[Store_ID]],Table6[Store_ID],Table6[Store Name],"Not Found")</f>
        <v>TrendMart Vellore Standard</v>
      </c>
      <c r="S2324" s="2">
        <f>_xlfn.XLOOKUP(Table2[[#This Row],[Store_ID]],Table6[Store_ID],Table6[Monthly Target],"Missing Target")</f>
        <v>2000000</v>
      </c>
      <c r="T2324" s="2" t="str">
        <f>_xlfn.XLOOKUP(Table2[[#This Row],[Store_ID]],Table6[Store_ID],Table6[Region],"Not Found")</f>
        <v>South Zone 1</v>
      </c>
      <c r="U2324" s="2" t="s">
        <v>504</v>
      </c>
      <c r="V2324" s="2" t="str">
        <f>_xlfn.XLOOKUP(Table2[[#This Row],[Employee_ID]],Table5[Employee_ID],Table5[Employee Name],"Not Found")</f>
        <v>Vikram Bhat</v>
      </c>
      <c r="W2324" s="2">
        <v>2</v>
      </c>
      <c r="X2324" s="2">
        <v>1044.17</v>
      </c>
      <c r="Y2324" s="2">
        <v>0</v>
      </c>
      <c r="Z2324" s="2">
        <v>0</v>
      </c>
      <c r="AA2324" s="2">
        <v>12</v>
      </c>
      <c r="AB2324" s="2">
        <v>250.6</v>
      </c>
      <c r="AC2324" s="2">
        <v>2338.94</v>
      </c>
      <c r="AD2324" s="2">
        <v>1513.18</v>
      </c>
      <c r="AE2324" s="2">
        <f t="shared" si="77"/>
        <v>575.16</v>
      </c>
      <c r="AF2324" s="2" t="s">
        <v>25</v>
      </c>
      <c r="AG2324" s="42">
        <f>IFERROR(Table2[[#This Row],[Profit]]/Table2[[#This Row],[Sales Amount]],0)</f>
        <v>0.24590626523125858</v>
      </c>
      <c r="AH2324" s="2" t="str">
        <f>TRIM(Table2[[#This Row],[Payment Modee]])</f>
        <v>UPI</v>
      </c>
      <c r="AI2324" s="2" t="s">
        <v>36</v>
      </c>
      <c r="AJ2324" s="2" t="s">
        <v>27</v>
      </c>
      <c r="AK2324" s="2" t="s">
        <v>1996</v>
      </c>
      <c r="AL2324" s="16" t="str">
        <f>IF(HOUR(Table2[[#This Row],[Order Time]])&lt;12,"Morning",IF(HOUR(Table2[[#This Row],[Order Time]])&lt;17,"Afternoon",IF(HOUR(Table2[[#This Row],[Order Time]])&lt;21,"Evening","Night")))</f>
        <v>Night</v>
      </c>
      <c r="AM2324" s="16" t="s">
        <v>29</v>
      </c>
    </row>
    <row r="2325" spans="1:39" x14ac:dyDescent="0.25">
      <c r="A2325" s="13" t="s">
        <v>4207</v>
      </c>
      <c r="B2325" s="4">
        <v>45730</v>
      </c>
      <c r="C2325" s="2">
        <f>YEAR(Table2[[#This Row],[Invoice Date]])</f>
        <v>2025</v>
      </c>
      <c r="D2325" s="2" t="str">
        <f>TEXT(Table2[[#This Row],[Invoice Date]],"mmm")</f>
        <v>Mar</v>
      </c>
      <c r="E2325" s="2" t="str">
        <f>Table2[[#This Row],[Store_ID]]&amp;"-"&amp;Table2[[#This Row],[Year]]&amp;"-"&amp;Table2[[#This Row],[Month]]</f>
        <v>STR005-2025-Mar</v>
      </c>
      <c r="F2325" s="2" t="s">
        <v>2912</v>
      </c>
      <c r="G2325" s="2" t="str">
        <f>_xlfn.XLOOKUP(Table2[[#This Row],[Customer_ID]],Table3[Customer_ID],Table3[Customer Name],"Not Found")</f>
        <v>Hariharan Iyengar</v>
      </c>
      <c r="H2325" s="2" t="str">
        <f>_xlfn.XLOOKUP(Table2[[#This Row],[Customer_ID]],Table3[Customer_ID],Table3[Gender],"Female")</f>
        <v>Male</v>
      </c>
      <c r="I2325" s="2" t="str">
        <f>_xlfn.XLOOKUP(Table2[[#This Row],[Customer_ID]],Table3[Customer_ID],Table3[City],"Missing Memebership")</f>
        <v>Erode</v>
      </c>
      <c r="J2325" s="2" t="str">
        <f>_xlfn.XLOOKUP(Table2[[#This Row],[Customer_ID]],Table3[Customer_ID],Table3[State],"Karnataka")</f>
        <v>Tamil Nadu</v>
      </c>
      <c r="K2325" s="2" t="str">
        <f>_xlfn.XLOOKUP(Table2[[#This Row],[Customer_ID]],Table3[Customer_ID],Table3[Membership],"Regular")</f>
        <v>Silver</v>
      </c>
      <c r="L2325" s="2" t="s">
        <v>408</v>
      </c>
      <c r="M2325" s="2" t="str">
        <f>_xlfn.XLOOKUP(Table2[[#This Row],[Product_ID]],Table4[Product_ID],Table4[Product_Name],"Not Found")</f>
        <v>Indian Terrain Formal Top Maroon</v>
      </c>
      <c r="N2325" s="2" t="str">
        <f>_xlfn.XLOOKUP(Table2[[#This Row],[Product_ID]],Table4[Product_ID],Table4[Category],"Not Found")</f>
        <v>Women Tops</v>
      </c>
      <c r="O2325" s="2" t="str">
        <f>_xlfn.XLOOKUP(Table2[[#This Row],[Product_ID]],Table4[Product_ID],Table4[Subcategory],"Not Found")</f>
        <v>Formal Top</v>
      </c>
      <c r="P2325" s="2" t="str">
        <f>_xlfn.XLOOKUP(Table2[[#This Row],[Product_ID]],Table4[Product_ID],Table4[Brand],"Missing Brand")</f>
        <v>Indian Terrain</v>
      </c>
      <c r="Q2325" s="2" t="s">
        <v>152</v>
      </c>
      <c r="R2325" s="2" t="str">
        <f>_xlfn.XLOOKUP(Table2[[#This Row],[Store_ID]],Table6[Store_ID],Table6[Store Name],"Not Found")</f>
        <v>TrendMart Kochi High Street</v>
      </c>
      <c r="S2325" s="2">
        <f>_xlfn.XLOOKUP(Table2[[#This Row],[Store_ID]],Table6[Store_ID],Table6[Monthly Target],"Missing Target")</f>
        <v>2000000</v>
      </c>
      <c r="T2325" s="2" t="str">
        <f>_xlfn.XLOOKUP(Table2[[#This Row],[Store_ID]],Table6[Store_ID],Table6[Region],"Not Found")</f>
        <v>South Zone 1</v>
      </c>
      <c r="U2325" s="2" t="s">
        <v>330</v>
      </c>
      <c r="V2325" s="2" t="str">
        <f>_xlfn.XLOOKUP(Table2[[#This Row],[Employee_ID]],Table5[Employee_ID],Table5[Employee Name],"Not Found")</f>
        <v>Malini Gowda</v>
      </c>
      <c r="W2325" s="2">
        <v>1</v>
      </c>
      <c r="X2325" s="2">
        <v>702.33</v>
      </c>
      <c r="Y2325" s="2">
        <v>0</v>
      </c>
      <c r="Z2325" s="2">
        <v>0</v>
      </c>
      <c r="AA2325" s="2">
        <v>5</v>
      </c>
      <c r="AB2325" s="2">
        <v>35.119999999999997</v>
      </c>
      <c r="AC2325" s="2">
        <v>737.45</v>
      </c>
      <c r="AD2325" s="2">
        <v>547.66999999999996</v>
      </c>
      <c r="AE2325" s="2">
        <f t="shared" si="77"/>
        <v>154.66000000000008</v>
      </c>
      <c r="AF2325" s="2" t="s">
        <v>56</v>
      </c>
      <c r="AG2325" s="42">
        <f>IFERROR(Table2[[#This Row],[Profit]]/Table2[[#This Row],[Sales Amount]],0)</f>
        <v>0.20972269306393665</v>
      </c>
      <c r="AH2325" s="2" t="str">
        <f>TRIM(Table2[[#This Row],[Payment Modee]])</f>
        <v>Credit Card</v>
      </c>
      <c r="AI2325" s="2" t="s">
        <v>36</v>
      </c>
      <c r="AJ2325" s="2" t="s">
        <v>27</v>
      </c>
      <c r="AK2325" s="2" t="s">
        <v>1720</v>
      </c>
      <c r="AL2325" s="16" t="str">
        <f>IF(HOUR(Table2[[#This Row],[Order Time]])&lt;12,"Morning",IF(HOUR(Table2[[#This Row],[Order Time]])&lt;17,"Afternoon",IF(HOUR(Table2[[#This Row],[Order Time]])&lt;21,"Evening","Night")))</f>
        <v>Morning</v>
      </c>
      <c r="AM2325" s="16" t="s">
        <v>29</v>
      </c>
    </row>
    <row r="2326" spans="1:39" x14ac:dyDescent="0.25">
      <c r="A2326" s="13" t="s">
        <v>4208</v>
      </c>
      <c r="B2326" s="4">
        <v>45601</v>
      </c>
      <c r="C2326" s="2">
        <f>YEAR(Table2[[#This Row],[Invoice Date]])</f>
        <v>2024</v>
      </c>
      <c r="D2326" s="2" t="str">
        <f>TEXT(Table2[[#This Row],[Invoice Date]],"mmm")</f>
        <v>Nov</v>
      </c>
      <c r="E2326" s="2" t="str">
        <f>Table2[[#This Row],[Store_ID]]&amp;"-"&amp;Table2[[#This Row],[Year]]&amp;"-"&amp;Table2[[#This Row],[Month]]</f>
        <v>STR060-2024-Nov</v>
      </c>
      <c r="F2326" s="2" t="s">
        <v>2592</v>
      </c>
      <c r="G2326" s="2" t="str">
        <f>_xlfn.XLOOKUP(Table2[[#This Row],[Customer_ID]],Table3[Customer_ID],Table3[Customer Name],"Not Found")</f>
        <v>Gayathri Gupta</v>
      </c>
      <c r="H2326" s="2" t="str">
        <f>_xlfn.XLOOKUP(Table2[[#This Row],[Customer_ID]],Table3[Customer_ID],Table3[Gender],"Female")</f>
        <v>Female</v>
      </c>
      <c r="I2326" s="2" t="str">
        <f>_xlfn.XLOOKUP(Table2[[#This Row],[Customer_ID]],Table3[Customer_ID],Table3[City],"Missing Memebership")</f>
        <v>Vijayawada</v>
      </c>
      <c r="J2326" s="2" t="str">
        <f>_xlfn.XLOOKUP(Table2[[#This Row],[Customer_ID]],Table3[Customer_ID],Table3[State],"Karnataka")</f>
        <v>Andhra Pradesh</v>
      </c>
      <c r="K2326" s="2" t="str">
        <f>_xlfn.XLOOKUP(Table2[[#This Row],[Customer_ID]],Table3[Customer_ID],Table3[Membership],"Regular")</f>
        <v>Silver</v>
      </c>
      <c r="L2326" s="2" t="s">
        <v>508</v>
      </c>
      <c r="M2326" s="2" t="str">
        <f>_xlfn.XLOOKUP(Table2[[#This Row],[Product_ID]],Table4[Product_ID],Table4[Product_Name],"Not Found")</f>
        <v>Sparx Silk Saree Charcoal</v>
      </c>
      <c r="N2326" s="2" t="str">
        <f>_xlfn.XLOOKUP(Table2[[#This Row],[Product_ID]],Table4[Product_ID],Table4[Category],"Not Found")</f>
        <v>Women Sarees</v>
      </c>
      <c r="O2326" s="2" t="str">
        <f>_xlfn.XLOOKUP(Table2[[#This Row],[Product_ID]],Table4[Product_ID],Table4[Subcategory],"Not Found")</f>
        <v>Silk Saree</v>
      </c>
      <c r="P2326" s="2" t="str">
        <f>_xlfn.XLOOKUP(Table2[[#This Row],[Product_ID]],Table4[Product_ID],Table4[Brand],"Missing Brand")</f>
        <v>Sparx</v>
      </c>
      <c r="Q2326" s="2" t="s">
        <v>316</v>
      </c>
      <c r="R2326" s="2" t="str">
        <f>_xlfn.XLOOKUP(Table2[[#This Row],[Store_ID]],Table6[Store_ID],Table6[Store Name],"Not Found")</f>
        <v>TrendMart Tirunelveli Flagship</v>
      </c>
      <c r="S2326" s="2">
        <f>_xlfn.XLOOKUP(Table2[[#This Row],[Store_ID]],Table6[Store_ID],Table6[Monthly Target],"Missing Target")</f>
        <v>1000000</v>
      </c>
      <c r="T2326" s="2" t="str">
        <f>_xlfn.XLOOKUP(Table2[[#This Row],[Store_ID]],Table6[Store_ID],Table6[Region],"Not Found")</f>
        <v>South Zone 1</v>
      </c>
      <c r="U2326" s="2" t="s">
        <v>294</v>
      </c>
      <c r="V2326" s="2" t="str">
        <f>_xlfn.XLOOKUP(Table2[[#This Row],[Employee_ID]],Table5[Employee_ID],Table5[Employee Name],"Not Found")</f>
        <v>Chitra Chettiar</v>
      </c>
      <c r="W2326" s="2">
        <v>3</v>
      </c>
      <c r="X2326" s="2">
        <v>2645.8</v>
      </c>
      <c r="Y2326" s="2">
        <v>5</v>
      </c>
      <c r="Z2326" s="2">
        <v>396.87</v>
      </c>
      <c r="AA2326" s="2">
        <v>12</v>
      </c>
      <c r="AB2326" s="2">
        <v>904.86</v>
      </c>
      <c r="AC2326" s="2">
        <v>8445.39</v>
      </c>
      <c r="AD2326" s="2">
        <v>5559.42</v>
      </c>
      <c r="AE2326" s="2">
        <f t="shared" si="77"/>
        <v>1981.1099999999992</v>
      </c>
      <c r="AF2326" s="2" t="s">
        <v>25</v>
      </c>
      <c r="AG2326" s="42">
        <f>IFERROR(Table2[[#This Row],[Profit]]/Table2[[#This Row],[Sales Amount]],0)</f>
        <v>0.23457886491920438</v>
      </c>
      <c r="AH2326" s="2" t="str">
        <f>TRIM(Table2[[#This Row],[Payment Modee]])</f>
        <v>UPI</v>
      </c>
      <c r="AI2326" s="2" t="s">
        <v>26</v>
      </c>
      <c r="AJ2326" s="2" t="s">
        <v>27</v>
      </c>
      <c r="AK2326" s="2" t="s">
        <v>1736</v>
      </c>
      <c r="AL2326" s="16" t="str">
        <f>IF(HOUR(Table2[[#This Row],[Order Time]])&lt;12,"Morning",IF(HOUR(Table2[[#This Row],[Order Time]])&lt;17,"Afternoon",IF(HOUR(Table2[[#This Row],[Order Time]])&lt;21,"Evening","Night")))</f>
        <v>Night</v>
      </c>
      <c r="AM2326" s="16" t="s">
        <v>29</v>
      </c>
    </row>
    <row r="2327" spans="1:39" x14ac:dyDescent="0.25">
      <c r="A2327" s="13" t="s">
        <v>4209</v>
      </c>
      <c r="B2327" s="4">
        <v>45743</v>
      </c>
      <c r="C2327" s="2">
        <f>YEAR(Table2[[#This Row],[Invoice Date]])</f>
        <v>2025</v>
      </c>
      <c r="D2327" s="2" t="str">
        <f>TEXT(Table2[[#This Row],[Invoice Date]],"mmm")</f>
        <v>Mar</v>
      </c>
      <c r="E2327" s="2" t="str">
        <f>Table2[[#This Row],[Store_ID]]&amp;"-"&amp;Table2[[#This Row],[Year]]&amp;"-"&amp;Table2[[#This Row],[Month]]</f>
        <v>STR012-2025-Mar</v>
      </c>
      <c r="F2327" s="2" t="s">
        <v>1331</v>
      </c>
      <c r="G2327" s="2" t="str">
        <f>_xlfn.XLOOKUP(Table2[[#This Row],[Customer_ID]],Table3[Customer_ID],Table3[Customer Name],"Not Found")</f>
        <v>Ramesh Ramachandran</v>
      </c>
      <c r="H2327" s="2" t="str">
        <f>_xlfn.XLOOKUP(Table2[[#This Row],[Customer_ID]],Table3[Customer_ID],Table3[Gender],"Female")</f>
        <v>Male</v>
      </c>
      <c r="I2327" s="2" t="str">
        <f>_xlfn.XLOOKUP(Table2[[#This Row],[Customer_ID]],Table3[Customer_ID],Table3[City],"Missing Memebership")</f>
        <v>Mysuru</v>
      </c>
      <c r="J2327" s="2" t="str">
        <f>_xlfn.XLOOKUP(Table2[[#This Row],[Customer_ID]],Table3[Customer_ID],Table3[State],"Karnataka")</f>
        <v>Karnataka</v>
      </c>
      <c r="K2327" s="2" t="str">
        <f>_xlfn.XLOOKUP(Table2[[#This Row],[Customer_ID]],Table3[Customer_ID],Table3[Membership],"Regular")</f>
        <v>Silver</v>
      </c>
      <c r="L2327" s="2" t="s">
        <v>927</v>
      </c>
      <c r="M2327" s="2" t="str">
        <f>_xlfn.XLOOKUP(Table2[[#This Row],[Product_ID]],Table4[Product_ID],Table4[Product_Name],"Not Found")</f>
        <v>Skechers Casual Belt Sky Blue</v>
      </c>
      <c r="N2327" s="2" t="str">
        <f>_xlfn.XLOOKUP(Table2[[#This Row],[Product_ID]],Table4[Product_ID],Table4[Category],"Not Found")</f>
        <v>Belts</v>
      </c>
      <c r="O2327" s="2" t="str">
        <f>_xlfn.XLOOKUP(Table2[[#This Row],[Product_ID]],Table4[Product_ID],Table4[Subcategory],"Not Found")</f>
        <v>Casual Belt</v>
      </c>
      <c r="P2327" s="2" t="str">
        <f>_xlfn.XLOOKUP(Table2[[#This Row],[Product_ID]],Table4[Product_ID],Table4[Brand],"Missing Brand")</f>
        <v>Skechers</v>
      </c>
      <c r="Q2327" s="2" t="s">
        <v>588</v>
      </c>
      <c r="R2327" s="2" t="str">
        <f>_xlfn.XLOOKUP(Table2[[#This Row],[Store_ID]],Table6[Store_ID],Table6[Store Name],"Not Found")</f>
        <v>TrendMart Vijayawada Mall Kiosk</v>
      </c>
      <c r="S2327" s="2">
        <f>_xlfn.XLOOKUP(Table2[[#This Row],[Store_ID]],Table6[Store_ID],Table6[Monthly Target],"Missing Target")</f>
        <v>2000000</v>
      </c>
      <c r="T2327" s="2" t="str">
        <f>_xlfn.XLOOKUP(Table2[[#This Row],[Store_ID]],Table6[Store_ID],Table6[Region],"Not Found")</f>
        <v>South Zone 3</v>
      </c>
      <c r="U2327" s="2" t="s">
        <v>465</v>
      </c>
      <c r="V2327" s="2" t="str">
        <f>_xlfn.XLOOKUP(Table2[[#This Row],[Employee_ID]],Table5[Employee_ID],Table5[Employee Name],"Not Found")</f>
        <v>Vinod Hegde</v>
      </c>
      <c r="W2327" s="2">
        <v>4</v>
      </c>
      <c r="X2327" s="2">
        <v>903.94</v>
      </c>
      <c r="Y2327" s="2">
        <v>15</v>
      </c>
      <c r="Z2327" s="2">
        <v>542.36</v>
      </c>
      <c r="AA2327" s="2">
        <v>5</v>
      </c>
      <c r="AB2327" s="2">
        <v>153.66999999999999</v>
      </c>
      <c r="AC2327" s="2">
        <v>3227.07</v>
      </c>
      <c r="AD2327" s="2">
        <v>2360.08</v>
      </c>
      <c r="AE2327" s="2">
        <f t="shared" si="77"/>
        <v>713.32000000000028</v>
      </c>
      <c r="AF2327" s="2" t="s">
        <v>25</v>
      </c>
      <c r="AG2327" s="42">
        <f>IFERROR(Table2[[#This Row],[Profit]]/Table2[[#This Row],[Sales Amount]],0)</f>
        <v>0.22104261760668353</v>
      </c>
      <c r="AH2327" s="2" t="str">
        <f>TRIM(Table2[[#This Row],[Payment Modee]])</f>
        <v>UPI</v>
      </c>
      <c r="AI2327" s="2" t="s">
        <v>26</v>
      </c>
      <c r="AJ2327" s="2" t="s">
        <v>27</v>
      </c>
      <c r="AK2327" s="2" t="s">
        <v>1516</v>
      </c>
      <c r="AL2327" s="16" t="str">
        <f>IF(HOUR(Table2[[#This Row],[Order Time]])&lt;12,"Morning",IF(HOUR(Table2[[#This Row],[Order Time]])&lt;17,"Afternoon",IF(HOUR(Table2[[#This Row],[Order Time]])&lt;21,"Evening","Night")))</f>
        <v>Afternoon</v>
      </c>
      <c r="AM2327" s="16" t="s">
        <v>29</v>
      </c>
    </row>
    <row r="2328" spans="1:39" x14ac:dyDescent="0.25">
      <c r="A2328" s="13" t="s">
        <v>4210</v>
      </c>
      <c r="B2328" s="4">
        <v>45409</v>
      </c>
      <c r="C2328" s="2">
        <f>YEAR(Table2[[#This Row],[Invoice Date]])</f>
        <v>2024</v>
      </c>
      <c r="D2328" s="2" t="str">
        <f>TEXT(Table2[[#This Row],[Invoice Date]],"mmm")</f>
        <v>Apr</v>
      </c>
      <c r="E2328" s="2" t="str">
        <f>Table2[[#This Row],[Store_ID]]&amp;"-"&amp;Table2[[#This Row],[Year]]&amp;"-"&amp;Table2[[#This Row],[Month]]</f>
        <v>STR103-2024-Apr</v>
      </c>
      <c r="F2328" s="2" t="s">
        <v>892</v>
      </c>
      <c r="G2328" s="2" t="str">
        <f>_xlfn.XLOOKUP(Table2[[#This Row],[Customer_ID]],Table3[Customer_ID],Table3[Customer Name],"Not Found")</f>
        <v>Padma Pillai</v>
      </c>
      <c r="H2328" s="2" t="str">
        <f>_xlfn.XLOOKUP(Table2[[#This Row],[Customer_ID]],Table3[Customer_ID],Table3[Gender],"Female")</f>
        <v>Female</v>
      </c>
      <c r="I2328" s="2" t="str">
        <f>_xlfn.XLOOKUP(Table2[[#This Row],[Customer_ID]],Table3[Customer_ID],Table3[City],"Missing Memebership")</f>
        <v>Nizamabad</v>
      </c>
      <c r="J2328" s="2" t="str">
        <f>_xlfn.XLOOKUP(Table2[[#This Row],[Customer_ID]],Table3[Customer_ID],Table3[State],"Karnataka")</f>
        <v>Telangana</v>
      </c>
      <c r="K2328" s="2" t="str">
        <f>_xlfn.XLOOKUP(Table2[[#This Row],[Customer_ID]],Table3[Customer_ID],Table3[Membership],"Regular")</f>
        <v>Silver</v>
      </c>
      <c r="L2328" s="2" t="s">
        <v>964</v>
      </c>
      <c r="M2328" s="2" t="str">
        <f>_xlfn.XLOOKUP(Table2[[#This Row],[Product_ID]],Table4[Product_ID],Table4[Product_Name],"Not Found")</f>
        <v>W for Woman Cotton Saree Wine</v>
      </c>
      <c r="N2328" s="2" t="str">
        <f>_xlfn.XLOOKUP(Table2[[#This Row],[Product_ID]],Table4[Product_ID],Table4[Category],"Not Found")</f>
        <v>Women Sarees</v>
      </c>
      <c r="O2328" s="2" t="str">
        <f>_xlfn.XLOOKUP(Table2[[#This Row],[Product_ID]],Table4[Product_ID],Table4[Subcategory],"Not Found")</f>
        <v>Cotton Saree</v>
      </c>
      <c r="P2328" s="2" t="str">
        <f>_xlfn.XLOOKUP(Table2[[#This Row],[Product_ID]],Table4[Product_ID],Table4[Brand],"Missing Brand")</f>
        <v>W for Woman</v>
      </c>
      <c r="Q2328" s="2" t="s">
        <v>253</v>
      </c>
      <c r="R2328" s="2" t="str">
        <f>_xlfn.XLOOKUP(Table2[[#This Row],[Store_ID]],Table6[Store_ID],Table6[Store Name],"Not Found")</f>
        <v>TrendMart Alappuzha Outlet</v>
      </c>
      <c r="S2328" s="2">
        <f>_xlfn.XLOOKUP(Table2[[#This Row],[Store_ID]],Table6[Store_ID],Table6[Monthly Target],"Missing Target")</f>
        <v>2500000</v>
      </c>
      <c r="T2328" s="2" t="str">
        <f>_xlfn.XLOOKUP(Table2[[#This Row],[Store_ID]],Table6[Store_ID],Table6[Region],"Not Found")</f>
        <v>South Zone 1</v>
      </c>
      <c r="U2328" s="2" t="s">
        <v>147</v>
      </c>
      <c r="V2328" s="2" t="str">
        <f>_xlfn.XLOOKUP(Table2[[#This Row],[Employee_ID]],Table5[Employee_ID],Table5[Employee Name],"Not Found")</f>
        <v>Logesh Gopalakrishnan</v>
      </c>
      <c r="W2328" s="2">
        <v>2</v>
      </c>
      <c r="X2328" s="2">
        <v>3336.4</v>
      </c>
      <c r="Y2328" s="2">
        <v>25</v>
      </c>
      <c r="Z2328" s="2">
        <v>1668.2</v>
      </c>
      <c r="AA2328" s="2">
        <v>12</v>
      </c>
      <c r="AB2328" s="2">
        <v>600.54999999999995</v>
      </c>
      <c r="AC2328" s="2">
        <v>5605.15</v>
      </c>
      <c r="AD2328" s="2">
        <v>4680.92</v>
      </c>
      <c r="AE2328" s="2">
        <f t="shared" si="77"/>
        <v>323.67999999999961</v>
      </c>
      <c r="AF2328" s="2" t="s">
        <v>136</v>
      </c>
      <c r="AG2328" s="42">
        <f>IFERROR(Table2[[#This Row],[Profit]]/Table2[[#This Row],[Sales Amount]],0)</f>
        <v>5.7746893481887128E-2</v>
      </c>
      <c r="AH2328" s="2" t="str">
        <f>TRIM(Table2[[#This Row],[Payment Modee]])</f>
        <v>EMI</v>
      </c>
      <c r="AI2328" s="2" t="s">
        <v>26</v>
      </c>
      <c r="AJ2328" s="2" t="s">
        <v>27</v>
      </c>
      <c r="AK2328" s="2" t="s">
        <v>1057</v>
      </c>
      <c r="AL2328" s="16" t="str">
        <f>IF(HOUR(Table2[[#This Row],[Order Time]])&lt;12,"Morning",IF(HOUR(Table2[[#This Row],[Order Time]])&lt;17,"Afternoon",IF(HOUR(Table2[[#This Row],[Order Time]])&lt;21,"Evening","Night")))</f>
        <v>Morning</v>
      </c>
      <c r="AM2328" s="16" t="s">
        <v>38</v>
      </c>
    </row>
    <row r="2329" spans="1:39" x14ac:dyDescent="0.25">
      <c r="A2329" s="13" t="s">
        <v>4211</v>
      </c>
      <c r="B2329" s="4">
        <v>45677</v>
      </c>
      <c r="C2329" s="2">
        <f>YEAR(Table2[[#This Row],[Invoice Date]])</f>
        <v>2025</v>
      </c>
      <c r="D2329" s="2" t="str">
        <f>TEXT(Table2[[#This Row],[Invoice Date]],"mmm")</f>
        <v>Jan</v>
      </c>
      <c r="E2329" s="2" t="str">
        <f>Table2[[#This Row],[Store_ID]]&amp;"-"&amp;Table2[[#This Row],[Year]]&amp;"-"&amp;Table2[[#This Row],[Month]]</f>
        <v>STR033-2025-Jan</v>
      </c>
      <c r="F2329" s="2" t="s">
        <v>1059</v>
      </c>
      <c r="G2329" s="2" t="str">
        <f>_xlfn.XLOOKUP(Table2[[#This Row],[Customer_ID]],Table3[Customer_ID],Table3[Customer Name],"Not Found")</f>
        <v>Rajesh Srinivasan</v>
      </c>
      <c r="H2329" s="2" t="str">
        <f>_xlfn.XLOOKUP(Table2[[#This Row],[Customer_ID]],Table3[Customer_ID],Table3[Gender],"Female")</f>
        <v>Male</v>
      </c>
      <c r="I2329" s="2" t="str">
        <f>_xlfn.XLOOKUP(Table2[[#This Row],[Customer_ID]],Table3[Customer_ID],Table3[City],"Missing Memebership")</f>
        <v>Tirunelveli</v>
      </c>
      <c r="J2329" s="2" t="str">
        <f>_xlfn.XLOOKUP(Table2[[#This Row],[Customer_ID]],Table3[Customer_ID],Table3[State],"Karnataka")</f>
        <v>Tamil Nadu</v>
      </c>
      <c r="K2329" s="2" t="str">
        <f>_xlfn.XLOOKUP(Table2[[#This Row],[Customer_ID]],Table3[Customer_ID],Table3[Membership],"Regular")</f>
        <v>Regular</v>
      </c>
      <c r="L2329" s="2" t="s">
        <v>1149</v>
      </c>
      <c r="M2329" s="2" t="str">
        <f>_xlfn.XLOOKUP(Table2[[#This Row],[Product_ID]],Table4[Product_ID],Table4[Product_Name],"Not Found")</f>
        <v>Biba Skinny Fit Brown</v>
      </c>
      <c r="N2329" s="2" t="str">
        <f>_xlfn.XLOOKUP(Table2[[#This Row],[Product_ID]],Table4[Product_ID],Table4[Category],"Not Found")</f>
        <v>Women Jeans</v>
      </c>
      <c r="O2329" s="2" t="str">
        <f>_xlfn.XLOOKUP(Table2[[#This Row],[Product_ID]],Table4[Product_ID],Table4[Subcategory],"Not Found")</f>
        <v>Skinny Fit</v>
      </c>
      <c r="P2329" s="2" t="str">
        <f>_xlfn.XLOOKUP(Table2[[#This Row],[Product_ID]],Table4[Product_ID],Table4[Brand],"Missing Brand")</f>
        <v>Biba</v>
      </c>
      <c r="Q2329" s="2" t="s">
        <v>1482</v>
      </c>
      <c r="R2329" s="2" t="str">
        <f>_xlfn.XLOOKUP(Table2[[#This Row],[Store_ID]],Table6[Store_ID],Table6[Store Name],"Not Found")</f>
        <v>TrendMart Guntur Standard</v>
      </c>
      <c r="S2329" s="2">
        <f>_xlfn.XLOOKUP(Table2[[#This Row],[Store_ID]],Table6[Store_ID],Table6[Monthly Target],"Missing Target")</f>
        <v>2500000</v>
      </c>
      <c r="T2329" s="2" t="str">
        <f>_xlfn.XLOOKUP(Table2[[#This Row],[Store_ID]],Table6[Store_ID],Table6[Region],"Not Found")</f>
        <v>South Zone 3</v>
      </c>
      <c r="U2329" s="2" t="s">
        <v>435</v>
      </c>
      <c r="V2329" s="2" t="str">
        <f>_xlfn.XLOOKUP(Table2[[#This Row],[Employee_ID]],Table5[Employee_ID],Table5[Employee Name],"Not Found")</f>
        <v>Gopal Prasad</v>
      </c>
      <c r="W2329" s="2">
        <v>1</v>
      </c>
      <c r="X2329" s="2">
        <v>829.83</v>
      </c>
      <c r="Y2329" s="2">
        <v>5</v>
      </c>
      <c r="Z2329" s="2">
        <v>41.49</v>
      </c>
      <c r="AA2329" s="2">
        <v>5</v>
      </c>
      <c r="AB2329" s="2">
        <v>39.42</v>
      </c>
      <c r="AC2329" s="2">
        <v>827.76</v>
      </c>
      <c r="AD2329" s="2">
        <v>637.27</v>
      </c>
      <c r="AE2329" s="2">
        <f t="shared" si="77"/>
        <v>151.07</v>
      </c>
      <c r="AF2329" s="2" t="s">
        <v>69</v>
      </c>
      <c r="AG2329" s="42">
        <f>IFERROR(Table2[[#This Row],[Profit]]/Table2[[#This Row],[Sales Amount]],0)</f>
        <v>0.18250459070261912</v>
      </c>
      <c r="AH2329" s="2" t="str">
        <f>TRIM(Table2[[#This Row],[Payment Modee]])</f>
        <v>Cash</v>
      </c>
      <c r="AI2329" s="2" t="s">
        <v>36</v>
      </c>
      <c r="AJ2329" s="2" t="s">
        <v>27</v>
      </c>
      <c r="AK2329" s="2" t="s">
        <v>3411</v>
      </c>
      <c r="AL2329" s="16" t="str">
        <f>IF(HOUR(Table2[[#This Row],[Order Time]])&lt;12,"Morning",IF(HOUR(Table2[[#This Row],[Order Time]])&lt;17,"Afternoon",IF(HOUR(Table2[[#This Row],[Order Time]])&lt;21,"Evening","Night")))</f>
        <v>Afternoon</v>
      </c>
      <c r="AM2329" s="16" t="s">
        <v>29</v>
      </c>
    </row>
    <row r="2330" spans="1:39" x14ac:dyDescent="0.25">
      <c r="A2330" s="13" t="s">
        <v>4212</v>
      </c>
      <c r="B2330" s="4">
        <v>45485</v>
      </c>
      <c r="C2330" s="2">
        <f>YEAR(Table2[[#This Row],[Invoice Date]])</f>
        <v>2024</v>
      </c>
      <c r="D2330" s="2" t="str">
        <f>TEXT(Table2[[#This Row],[Invoice Date]],"mmm")</f>
        <v>Jul</v>
      </c>
      <c r="E2330" s="2" t="str">
        <f>Table2[[#This Row],[Store_ID]]&amp;"-"&amp;Table2[[#This Row],[Year]]&amp;"-"&amp;Table2[[#This Row],[Month]]</f>
        <v>STR065-2024-Jul</v>
      </c>
      <c r="F2330" s="2" t="s">
        <v>1931</v>
      </c>
      <c r="G2330" s="2" t="str">
        <f>_xlfn.XLOOKUP(Table2[[#This Row],[Customer_ID]],Table3[Customer_ID],Table3[Customer Name],"Not Found")</f>
        <v>Ashok Pillai</v>
      </c>
      <c r="H2330" s="2" t="str">
        <f>_xlfn.XLOOKUP(Table2[[#This Row],[Customer_ID]],Table3[Customer_ID],Table3[Gender],"Female")</f>
        <v>Male</v>
      </c>
      <c r="I2330" s="2" t="str">
        <f>_xlfn.XLOOKUP(Table2[[#This Row],[Customer_ID]],Table3[Customer_ID],Table3[City],"Missing Memebership")</f>
        <v>Vijayawada</v>
      </c>
      <c r="J2330" s="2" t="str">
        <f>_xlfn.XLOOKUP(Table2[[#This Row],[Customer_ID]],Table3[Customer_ID],Table3[State],"Karnataka")</f>
        <v>Andhra Pradesh</v>
      </c>
      <c r="K2330" s="2" t="str">
        <f>_xlfn.XLOOKUP(Table2[[#This Row],[Customer_ID]],Table3[Customer_ID],Table3[Membership],"Regular")</f>
        <v>Regular</v>
      </c>
      <c r="L2330" s="2" t="s">
        <v>584</v>
      </c>
      <c r="M2330" s="2" t="str">
        <f>_xlfn.XLOOKUP(Table2[[#This Row],[Product_ID]],Table4[Product_ID],Table4[Product_Name],"Not Found")</f>
        <v>Nalli Silks Casual Top Charcoal</v>
      </c>
      <c r="N2330" s="2" t="str">
        <f>_xlfn.XLOOKUP(Table2[[#This Row],[Product_ID]],Table4[Product_ID],Table4[Category],"Not Found")</f>
        <v>Women Tops</v>
      </c>
      <c r="O2330" s="2" t="str">
        <f>_xlfn.XLOOKUP(Table2[[#This Row],[Product_ID]],Table4[Product_ID],Table4[Subcategory],"Not Found")</f>
        <v>Casual Top</v>
      </c>
      <c r="P2330" s="2" t="str">
        <f>_xlfn.XLOOKUP(Table2[[#This Row],[Product_ID]],Table4[Product_ID],Table4[Brand],"Missing Brand")</f>
        <v>Nalli Silks</v>
      </c>
      <c r="Q2330" s="2" t="s">
        <v>1020</v>
      </c>
      <c r="R2330" s="2" t="str">
        <f>_xlfn.XLOOKUP(Table2[[#This Row],[Store_ID]],Table6[Store_ID],Table6[Store Name],"Not Found")</f>
        <v>TrendMart Guntur Flagship</v>
      </c>
      <c r="S2330" s="2">
        <f>_xlfn.XLOOKUP(Table2[[#This Row],[Store_ID]],Table6[Store_ID],Table6[Monthly Target],"Missing Target")</f>
        <v>1200000</v>
      </c>
      <c r="T2330" s="2" t="str">
        <f>_xlfn.XLOOKUP(Table2[[#This Row],[Store_ID]],Table6[Store_ID],Table6[Region],"Not Found")</f>
        <v>South Zone 3</v>
      </c>
      <c r="U2330" s="2" t="s">
        <v>176</v>
      </c>
      <c r="V2330" s="2" t="str">
        <f>_xlfn.XLOOKUP(Table2[[#This Row],[Employee_ID]],Table5[Employee_ID],Table5[Employee Name],"Not Found")</f>
        <v>Malathi Varma</v>
      </c>
      <c r="W2330" s="2">
        <v>3</v>
      </c>
      <c r="X2330" s="2">
        <v>1080.83</v>
      </c>
      <c r="Y2330" s="2">
        <v>0</v>
      </c>
      <c r="Z2330" s="2">
        <v>0</v>
      </c>
      <c r="AA2330" s="2">
        <v>12</v>
      </c>
      <c r="AB2330" s="2">
        <v>389.1</v>
      </c>
      <c r="AC2330" s="2">
        <v>3631.59</v>
      </c>
      <c r="AD2330" s="2">
        <v>2099.52</v>
      </c>
      <c r="AE2330" s="2">
        <f t="shared" si="77"/>
        <v>1142.9700000000003</v>
      </c>
      <c r="AF2330" s="2" t="s">
        <v>69</v>
      </c>
      <c r="AG2330" s="42">
        <f>IFERROR(Table2[[#This Row],[Profit]]/Table2[[#This Row],[Sales Amount]],0)</f>
        <v>0.31472991169157316</v>
      </c>
      <c r="AH2330" s="2" t="str">
        <f>TRIM(Table2[[#This Row],[Payment Modee]])</f>
        <v>Cash</v>
      </c>
      <c r="AI2330" s="2" t="s">
        <v>26</v>
      </c>
      <c r="AJ2330" s="2" t="s">
        <v>27</v>
      </c>
      <c r="AK2330" s="2" t="s">
        <v>2275</v>
      </c>
      <c r="AL2330" s="16" t="str">
        <f>IF(HOUR(Table2[[#This Row],[Order Time]])&lt;12,"Morning",IF(HOUR(Table2[[#This Row],[Order Time]])&lt;17,"Afternoon",IF(HOUR(Table2[[#This Row],[Order Time]])&lt;21,"Evening","Night")))</f>
        <v>Afternoon</v>
      </c>
      <c r="AM2330" s="16" t="s">
        <v>29</v>
      </c>
    </row>
    <row r="2331" spans="1:39" x14ac:dyDescent="0.25">
      <c r="A2331" s="13" t="s">
        <v>4213</v>
      </c>
      <c r="B2331" s="4">
        <v>45582</v>
      </c>
      <c r="C2331" s="2">
        <f>YEAR(Table2[[#This Row],[Invoice Date]])</f>
        <v>2024</v>
      </c>
      <c r="D2331" s="2" t="str">
        <f>TEXT(Table2[[#This Row],[Invoice Date]],"mmm")</f>
        <v>Oct</v>
      </c>
      <c r="E2331" s="2" t="str">
        <f>Table2[[#This Row],[Store_ID]]&amp;"-"&amp;Table2[[#This Row],[Year]]&amp;"-"&amp;Table2[[#This Row],[Month]]</f>
        <v>STR077-2024-Oct</v>
      </c>
      <c r="F2331" s="2" t="s">
        <v>2335</v>
      </c>
      <c r="G2331" s="2" t="str">
        <f>_xlfn.XLOOKUP(Table2[[#This Row],[Customer_ID]],Table3[Customer_ID],Table3[Customer Name],"Not Found")</f>
        <v>Anand Balasubramaniam</v>
      </c>
      <c r="H2331" s="2" t="str">
        <f>_xlfn.XLOOKUP(Table2[[#This Row],[Customer_ID]],Table3[Customer_ID],Table3[Gender],"Female")</f>
        <v>Male</v>
      </c>
      <c r="I2331" s="2" t="str">
        <f>_xlfn.XLOOKUP(Table2[[#This Row],[Customer_ID]],Table3[Customer_ID],Table3[City],"Missing Memebership")</f>
        <v>Vijayawada</v>
      </c>
      <c r="J2331" s="2" t="str">
        <f>_xlfn.XLOOKUP(Table2[[#This Row],[Customer_ID]],Table3[Customer_ID],Table3[State],"Karnataka")</f>
        <v>Andhra Pradesh</v>
      </c>
      <c r="K2331" s="2" t="str">
        <f>_xlfn.XLOOKUP(Table2[[#This Row],[Customer_ID]],Table3[Customer_ID],Table3[Membership],"Regular")</f>
        <v>Silver</v>
      </c>
      <c r="L2331" s="2" t="s">
        <v>690</v>
      </c>
      <c r="M2331" s="2" t="str">
        <f>_xlfn.XLOOKUP(Table2[[#This Row],[Product_ID]],Table4[Product_ID],Table4[Product_Name],"Not Found")</f>
        <v>Being Human Girls Frock Teal</v>
      </c>
      <c r="N2331" s="2" t="str">
        <f>_xlfn.XLOOKUP(Table2[[#This Row],[Product_ID]],Table4[Product_ID],Table4[Category],"Not Found")</f>
        <v>Kids Wear</v>
      </c>
      <c r="O2331" s="2" t="str">
        <f>_xlfn.XLOOKUP(Table2[[#This Row],[Product_ID]],Table4[Product_ID],Table4[Subcategory],"Not Found")</f>
        <v>Girls Frock</v>
      </c>
      <c r="P2331" s="2" t="str">
        <f>_xlfn.XLOOKUP(Table2[[#This Row],[Product_ID]],Table4[Product_ID],Table4[Brand],"Missing Brand")</f>
        <v>Being Human</v>
      </c>
      <c r="Q2331" s="2" t="s">
        <v>557</v>
      </c>
      <c r="R2331" s="2" t="str">
        <f>_xlfn.XLOOKUP(Table2[[#This Row],[Store_ID]],Table6[Store_ID],Table6[Store Name],"Not Found")</f>
        <v>TrendMart Hyderabad Mall Kiosk</v>
      </c>
      <c r="S2331" s="2">
        <f>_xlfn.XLOOKUP(Table2[[#This Row],[Store_ID]],Table6[Store_ID],Table6[Monthly Target],"Missing Target")</f>
        <v>2500000</v>
      </c>
      <c r="T2331" s="2" t="str">
        <f>_xlfn.XLOOKUP(Table2[[#This Row],[Store_ID]],Table6[Store_ID],Table6[Region],"Not Found")</f>
        <v>South Zone 2</v>
      </c>
      <c r="U2331" s="2" t="s">
        <v>181</v>
      </c>
      <c r="V2331" s="2" t="str">
        <f>_xlfn.XLOOKUP(Table2[[#This Row],[Employee_ID]],Table5[Employee_ID],Table5[Employee Name],"Not Found")</f>
        <v>Dhruv Mishra</v>
      </c>
      <c r="W2331" s="2">
        <v>3</v>
      </c>
      <c r="X2331" s="2">
        <v>630.79999999999995</v>
      </c>
      <c r="Y2331" s="2">
        <v>20</v>
      </c>
      <c r="Z2331" s="2">
        <v>378.48</v>
      </c>
      <c r="AA2331" s="2">
        <v>5</v>
      </c>
      <c r="AB2331" s="2">
        <v>75.7</v>
      </c>
      <c r="AC2331" s="2">
        <v>1589.62</v>
      </c>
      <c r="AD2331" s="2">
        <v>1274.28</v>
      </c>
      <c r="AE2331" s="2">
        <f t="shared" si="77"/>
        <v>239.63999999999993</v>
      </c>
      <c r="AF2331" s="2" t="s">
        <v>119</v>
      </c>
      <c r="AG2331" s="42">
        <f>IFERROR(Table2[[#This Row],[Profit]]/Table2[[#This Row],[Sales Amount]],0)</f>
        <v>0.15075301015336995</v>
      </c>
      <c r="AH2331" s="2" t="str">
        <f>TRIM(Table2[[#This Row],[Payment Modee]])</f>
        <v>Net Banking</v>
      </c>
      <c r="AI2331" s="2" t="s">
        <v>36</v>
      </c>
      <c r="AJ2331" s="2" t="s">
        <v>27</v>
      </c>
      <c r="AK2331" s="2" t="s">
        <v>1900</v>
      </c>
      <c r="AL2331" s="16" t="str">
        <f>IF(HOUR(Table2[[#This Row],[Order Time]])&lt;12,"Morning",IF(HOUR(Table2[[#This Row],[Order Time]])&lt;17,"Afternoon",IF(HOUR(Table2[[#This Row],[Order Time]])&lt;21,"Evening","Night")))</f>
        <v>Evening</v>
      </c>
      <c r="AM2331" s="16" t="s">
        <v>29</v>
      </c>
    </row>
    <row r="2332" spans="1:39" x14ac:dyDescent="0.25">
      <c r="A2332" s="13" t="s">
        <v>4214</v>
      </c>
      <c r="B2332" s="4">
        <v>45577</v>
      </c>
      <c r="C2332" s="2">
        <f>YEAR(Table2[[#This Row],[Invoice Date]])</f>
        <v>2024</v>
      </c>
      <c r="D2332" s="2" t="str">
        <f>TEXT(Table2[[#This Row],[Invoice Date]],"mmm")</f>
        <v>Oct</v>
      </c>
      <c r="E2332" s="2" t="str">
        <f>Table2[[#This Row],[Store_ID]]&amp;"-"&amp;Table2[[#This Row],[Year]]&amp;"-"&amp;Table2[[#This Row],[Month]]</f>
        <v>STR016-2024-Oct</v>
      </c>
      <c r="F2332" s="2" t="s">
        <v>1445</v>
      </c>
      <c r="G2332" s="2" t="str">
        <f>_xlfn.XLOOKUP(Table2[[#This Row],[Customer_ID]],Table3[Customer_ID],Table3[Customer Name],"Not Found")</f>
        <v>Bharathi Singh</v>
      </c>
      <c r="H2332" s="2" t="str">
        <f>_xlfn.XLOOKUP(Table2[[#This Row],[Customer_ID]],Table3[Customer_ID],Table3[Gender],"Female")</f>
        <v>Female</v>
      </c>
      <c r="I2332" s="2" t="str">
        <f>_xlfn.XLOOKUP(Table2[[#This Row],[Customer_ID]],Table3[Customer_ID],Table3[City],"Missing Memebership")</f>
        <v>Karimnagar</v>
      </c>
      <c r="J2332" s="2" t="str">
        <f>_xlfn.XLOOKUP(Table2[[#This Row],[Customer_ID]],Table3[Customer_ID],Table3[State],"Karnataka")</f>
        <v>Telangana</v>
      </c>
      <c r="K2332" s="2" t="str">
        <f>_xlfn.XLOOKUP(Table2[[#This Row],[Customer_ID]],Table3[Customer_ID],Table3[Membership],"Regular")</f>
        <v>Gold</v>
      </c>
      <c r="L2332" s="2" t="s">
        <v>2641</v>
      </c>
      <c r="M2332" s="2" t="str">
        <f>_xlfn.XLOOKUP(Table2[[#This Row],[Product_ID]],Table4[Product_ID],Table4[Product_Name],"Not Found")</f>
        <v>Libas Polo Peach</v>
      </c>
      <c r="N2332" s="2" t="str">
        <f>_xlfn.XLOOKUP(Table2[[#This Row],[Product_ID]],Table4[Product_ID],Table4[Category],"Not Found")</f>
        <v>Men T-Shirts</v>
      </c>
      <c r="O2332" s="2" t="str">
        <f>_xlfn.XLOOKUP(Table2[[#This Row],[Product_ID]],Table4[Product_ID],Table4[Subcategory],"Not Found")</f>
        <v>Polo</v>
      </c>
      <c r="P2332" s="2" t="str">
        <f>_xlfn.XLOOKUP(Table2[[#This Row],[Product_ID]],Table4[Product_ID],Table4[Brand],"Missing Brand")</f>
        <v>Libas</v>
      </c>
      <c r="Q2332" s="2" t="s">
        <v>380</v>
      </c>
      <c r="R2332" s="2" t="str">
        <f>_xlfn.XLOOKUP(Table2[[#This Row],[Store_ID]],Table6[Store_ID],Table6[Store Name],"Not Found")</f>
        <v>TrendMart Visakhapatnam Flagship</v>
      </c>
      <c r="S2332" s="2">
        <f>_xlfn.XLOOKUP(Table2[[#This Row],[Store_ID]],Table6[Store_ID],Table6[Monthly Target],"Missing Target")</f>
        <v>1200000</v>
      </c>
      <c r="T2332" s="2" t="str">
        <f>_xlfn.XLOOKUP(Table2[[#This Row],[Store_ID]],Table6[Store_ID],Table6[Region],"Not Found")</f>
        <v>South Zone 3</v>
      </c>
      <c r="U2332" s="2" t="s">
        <v>43</v>
      </c>
      <c r="V2332" s="2" t="str">
        <f>_xlfn.XLOOKUP(Table2[[#This Row],[Employee_ID]],Table5[Employee_ID],Table5[Employee Name],"Not Found")</f>
        <v>Meena Krishnan</v>
      </c>
      <c r="W2332" s="2">
        <v>1</v>
      </c>
      <c r="X2332" s="2">
        <v>766.18</v>
      </c>
      <c r="Y2332" s="2">
        <v>25</v>
      </c>
      <c r="Z2332" s="2">
        <v>191.54</v>
      </c>
      <c r="AA2332" s="2">
        <v>5</v>
      </c>
      <c r="AB2332" s="2">
        <v>28.73</v>
      </c>
      <c r="AC2332" s="2">
        <v>603.37</v>
      </c>
      <c r="AD2332" s="2">
        <v>403.9</v>
      </c>
      <c r="AE2332" s="2">
        <f t="shared" si="77"/>
        <v>170.74000000000004</v>
      </c>
      <c r="AF2332" s="2" t="s">
        <v>35</v>
      </c>
      <c r="AG2332" s="42">
        <f>IFERROR(Table2[[#This Row],[Profit]]/Table2[[#This Row],[Sales Amount]],0)</f>
        <v>0.28297727762401187</v>
      </c>
      <c r="AH2332" s="2" t="str">
        <f>TRIM(Table2[[#This Row],[Payment Modee]])</f>
        <v>Debit Card</v>
      </c>
      <c r="AI2332" s="2" t="s">
        <v>26</v>
      </c>
      <c r="AJ2332" s="2" t="s">
        <v>27</v>
      </c>
      <c r="AK2332" s="2" t="s">
        <v>894</v>
      </c>
      <c r="AL2332" s="16" t="str">
        <f>IF(HOUR(Table2[[#This Row],[Order Time]])&lt;12,"Morning",IF(HOUR(Table2[[#This Row],[Order Time]])&lt;17,"Afternoon",IF(HOUR(Table2[[#This Row],[Order Time]])&lt;21,"Evening","Night")))</f>
        <v>Evening</v>
      </c>
      <c r="AM2332" s="16" t="s">
        <v>38</v>
      </c>
    </row>
    <row r="2333" spans="1:39" x14ac:dyDescent="0.25">
      <c r="A2333" s="13" t="s">
        <v>4215</v>
      </c>
      <c r="B2333" s="4">
        <v>45420</v>
      </c>
      <c r="C2333" s="2">
        <f>YEAR(Table2[[#This Row],[Invoice Date]])</f>
        <v>2024</v>
      </c>
      <c r="D2333" s="2" t="str">
        <f>TEXT(Table2[[#This Row],[Invoice Date]],"mmm")</f>
        <v>May</v>
      </c>
      <c r="E2333" s="2" t="str">
        <f>Table2[[#This Row],[Store_ID]]&amp;"-"&amp;Table2[[#This Row],[Year]]&amp;"-"&amp;Table2[[#This Row],[Month]]</f>
        <v>STR027-2024-May</v>
      </c>
      <c r="F2333" s="2" t="s">
        <v>4216</v>
      </c>
      <c r="G2333" s="2" t="str">
        <f>_xlfn.XLOOKUP(Table2[[#This Row],[Customer_ID]],Table3[Customer_ID],Table3[Customer Name],"Not Found")</f>
        <v>Sandeep Iyer</v>
      </c>
      <c r="H2333" s="2" t="str">
        <f>_xlfn.XLOOKUP(Table2[[#This Row],[Customer_ID]],Table3[Customer_ID],Table3[Gender],"Female")</f>
        <v>Male</v>
      </c>
      <c r="I2333" s="2" t="str">
        <f>_xlfn.XLOOKUP(Table2[[#This Row],[Customer_ID]],Table3[Customer_ID],Table3[City],"Missing Memebership")</f>
        <v>Mangaluru</v>
      </c>
      <c r="J2333" s="2" t="str">
        <f>_xlfn.XLOOKUP(Table2[[#This Row],[Customer_ID]],Table3[Customer_ID],Table3[State],"Karnataka")</f>
        <v>Karnataka</v>
      </c>
      <c r="K2333" s="2" t="str">
        <f>_xlfn.XLOOKUP(Table2[[#This Row],[Customer_ID]],Table3[Customer_ID],Table3[Membership],"Regular")</f>
        <v>Regular</v>
      </c>
      <c r="L2333" s="2" t="s">
        <v>416</v>
      </c>
      <c r="M2333" s="2" t="str">
        <f>_xlfn.XLOOKUP(Table2[[#This Row],[Product_ID]],Table4[Product_ID],Table4[Product_Name],"Not Found")</f>
        <v>GRT Jewellers Sling Bag Olive</v>
      </c>
      <c r="N2333" s="2" t="str">
        <f>_xlfn.XLOOKUP(Table2[[#This Row],[Product_ID]],Table4[Product_ID],Table4[Category],"Not Found")</f>
        <v>Handbags</v>
      </c>
      <c r="O2333" s="2" t="str">
        <f>_xlfn.XLOOKUP(Table2[[#This Row],[Product_ID]],Table4[Product_ID],Table4[Subcategory],"Not Found")</f>
        <v>Sling Bag</v>
      </c>
      <c r="P2333" s="2" t="str">
        <f>_xlfn.XLOOKUP(Table2[[#This Row],[Product_ID]],Table4[Product_ID],Table4[Brand],"Missing Brand")</f>
        <v>GRT Jewellers</v>
      </c>
      <c r="Q2333" s="2" t="s">
        <v>965</v>
      </c>
      <c r="R2333" s="2" t="str">
        <f>_xlfn.XLOOKUP(Table2[[#This Row],[Store_ID]],Table6[Store_ID],Table6[Store Name],"Not Found")</f>
        <v>TrendMart Hyderabad Standard</v>
      </c>
      <c r="S2333" s="2">
        <f>_xlfn.XLOOKUP(Table2[[#This Row],[Store_ID]],Table6[Store_ID],Table6[Monthly Target],"Missing Target")</f>
        <v>1500000</v>
      </c>
      <c r="T2333" s="2" t="str">
        <f>_xlfn.XLOOKUP(Table2[[#This Row],[Store_ID]],Table6[Store_ID],Table6[Region],"Not Found")</f>
        <v>South Zone 2</v>
      </c>
      <c r="U2333" s="2" t="s">
        <v>49</v>
      </c>
      <c r="V2333" s="2" t="str">
        <f>_xlfn.XLOOKUP(Table2[[#This Row],[Employee_ID]],Table5[Employee_ID],Table5[Employee Name],"Not Found")</f>
        <v>Jyothi Prasad</v>
      </c>
      <c r="W2333" s="2">
        <v>3</v>
      </c>
      <c r="X2333" s="2">
        <v>3166.8</v>
      </c>
      <c r="Y2333" s="2">
        <v>0</v>
      </c>
      <c r="Z2333" s="2">
        <v>0</v>
      </c>
      <c r="AA2333" s="2">
        <v>12</v>
      </c>
      <c r="AB2333" s="2">
        <v>1140.05</v>
      </c>
      <c r="AC2333" s="2">
        <v>10640.45</v>
      </c>
      <c r="AD2333" s="2">
        <v>6102.03</v>
      </c>
      <c r="AE2333" s="2">
        <f t="shared" si="77"/>
        <v>3398.3700000000008</v>
      </c>
      <c r="AF2333" s="2" t="s">
        <v>56</v>
      </c>
      <c r="AG2333" s="42">
        <f>IFERROR(Table2[[#This Row],[Profit]]/Table2[[#This Row],[Sales Amount]],0)</f>
        <v>0.31938216898721394</v>
      </c>
      <c r="AH2333" s="2" t="str">
        <f>TRIM(Table2[[#This Row],[Payment Modee]])</f>
        <v>Credit Card</v>
      </c>
      <c r="AI2333" s="2" t="s">
        <v>36</v>
      </c>
      <c r="AJ2333" s="2" t="s">
        <v>197</v>
      </c>
      <c r="AK2333" s="2" t="s">
        <v>4217</v>
      </c>
      <c r="AL2333" s="16" t="str">
        <f>IF(HOUR(Table2[[#This Row],[Order Time]])&lt;12,"Morning",IF(HOUR(Table2[[#This Row],[Order Time]])&lt;17,"Afternoon",IF(HOUR(Table2[[#This Row],[Order Time]])&lt;21,"Evening","Night")))</f>
        <v>Evening</v>
      </c>
      <c r="AM2333" s="16" t="s">
        <v>29</v>
      </c>
    </row>
    <row r="2334" spans="1:39" x14ac:dyDescent="0.25">
      <c r="A2334" s="13" t="s">
        <v>4218</v>
      </c>
      <c r="B2334" s="4">
        <v>45569</v>
      </c>
      <c r="C2334" s="2">
        <f>YEAR(Table2[[#This Row],[Invoice Date]])</f>
        <v>2024</v>
      </c>
      <c r="D2334" s="2" t="str">
        <f>TEXT(Table2[[#This Row],[Invoice Date]],"mmm")</f>
        <v>Oct</v>
      </c>
      <c r="E2334" s="2" t="str">
        <f>Table2[[#This Row],[Store_ID]]&amp;"-"&amp;Table2[[#This Row],[Year]]&amp;"-"&amp;Table2[[#This Row],[Month]]</f>
        <v>STR076-2024-Oct</v>
      </c>
      <c r="F2334" s="2" t="s">
        <v>2920</v>
      </c>
      <c r="G2334" s="2" t="str">
        <f>_xlfn.XLOOKUP(Table2[[#This Row],[Customer_ID]],Table3[Customer_ID],Table3[Customer Name],"Not Found")</f>
        <v>Dhruv Subramaniam</v>
      </c>
      <c r="H2334" s="2" t="str">
        <f>_xlfn.XLOOKUP(Table2[[#This Row],[Customer_ID]],Table3[Customer_ID],Table3[Gender],"Female")</f>
        <v>Male</v>
      </c>
      <c r="I2334" s="2" t="str">
        <f>_xlfn.XLOOKUP(Table2[[#This Row],[Customer_ID]],Table3[Customer_ID],Table3[City],"Missing Memebership")</f>
        <v>Nellore</v>
      </c>
      <c r="J2334" s="2" t="str">
        <f>_xlfn.XLOOKUP(Table2[[#This Row],[Customer_ID]],Table3[Customer_ID],Table3[State],"Karnataka")</f>
        <v>Andhra Pradesh</v>
      </c>
      <c r="K2334" s="2" t="str">
        <f>_xlfn.XLOOKUP(Table2[[#This Row],[Customer_ID]],Table3[Customer_ID],Table3[Membership],"Regular")</f>
        <v>Gold</v>
      </c>
      <c r="L2334" s="2" t="s">
        <v>2059</v>
      </c>
      <c r="M2334" s="2" t="str">
        <f>_xlfn.XLOOKUP(Table2[[#This Row],[Product_ID]],Table4[Product_ID],Table4[Product_Name],"Not Found")</f>
        <v>Titan Cargo Pink</v>
      </c>
      <c r="N2334" s="2" t="str">
        <f>_xlfn.XLOOKUP(Table2[[#This Row],[Product_ID]],Table4[Product_ID],Table4[Category],"Not Found")</f>
        <v>Men Trousers</v>
      </c>
      <c r="O2334" s="2" t="str">
        <f>_xlfn.XLOOKUP(Table2[[#This Row],[Product_ID]],Table4[Product_ID],Table4[Subcategory],"Not Found")</f>
        <v>Cargo</v>
      </c>
      <c r="P2334" s="2" t="str">
        <f>_xlfn.XLOOKUP(Table2[[#This Row],[Product_ID]],Table4[Product_ID],Table4[Brand],"Missing Brand")</f>
        <v>Titan</v>
      </c>
      <c r="Q2334" s="2" t="s">
        <v>1063</v>
      </c>
      <c r="R2334" s="2" t="str">
        <f>_xlfn.XLOOKUP(Table2[[#This Row],[Store_ID]],Table6[Store_ID],Table6[Store Name],"Not Found")</f>
        <v>TrendMart Chennai Standard</v>
      </c>
      <c r="S2334" s="2">
        <f>_xlfn.XLOOKUP(Table2[[#This Row],[Store_ID]],Table6[Store_ID],Table6[Monthly Target],"Missing Target")</f>
        <v>1500000</v>
      </c>
      <c r="T2334" s="2" t="str">
        <f>_xlfn.XLOOKUP(Table2[[#This Row],[Store_ID]],Table6[Store_ID],Table6[Region],"Not Found")</f>
        <v>South Zone 1</v>
      </c>
      <c r="U2334" s="2" t="s">
        <v>142</v>
      </c>
      <c r="V2334" s="2" t="str">
        <f>_xlfn.XLOOKUP(Table2[[#This Row],[Employee_ID]],Table5[Employee_ID],Table5[Employee Name],"Not Found")</f>
        <v>Anusuya Subramaniam</v>
      </c>
      <c r="W2334" s="2">
        <v>4</v>
      </c>
      <c r="X2334" s="2">
        <v>966.73</v>
      </c>
      <c r="Y2334" s="2">
        <v>15</v>
      </c>
      <c r="Z2334" s="2">
        <v>580.04</v>
      </c>
      <c r="AA2334" s="2">
        <v>5</v>
      </c>
      <c r="AB2334" s="2">
        <v>164.34</v>
      </c>
      <c r="AC2334" s="2">
        <v>3451.22</v>
      </c>
      <c r="AD2334" s="2">
        <v>2563.04</v>
      </c>
      <c r="AE2334" s="2">
        <f t="shared" si="77"/>
        <v>723.8399999999998</v>
      </c>
      <c r="AF2334" s="2" t="s">
        <v>35</v>
      </c>
      <c r="AG2334" s="42">
        <f>IFERROR(Table2[[#This Row],[Profit]]/Table2[[#This Row],[Sales Amount]],0)</f>
        <v>0.20973452865943054</v>
      </c>
      <c r="AH2334" s="2" t="str">
        <f>TRIM(Table2[[#This Row],[Payment Modee]])</f>
        <v>Debit Card</v>
      </c>
      <c r="AI2334" s="2" t="s">
        <v>26</v>
      </c>
      <c r="AJ2334" s="2" t="s">
        <v>27</v>
      </c>
      <c r="AK2334" s="2" t="s">
        <v>456</v>
      </c>
      <c r="AL2334" s="16" t="str">
        <f>IF(HOUR(Table2[[#This Row],[Order Time]])&lt;12,"Morning",IF(HOUR(Table2[[#This Row],[Order Time]])&lt;17,"Afternoon",IF(HOUR(Table2[[#This Row],[Order Time]])&lt;21,"Evening","Night")))</f>
        <v>Afternoon</v>
      </c>
      <c r="AM2334" s="16" t="s">
        <v>29</v>
      </c>
    </row>
    <row r="2335" spans="1:39" x14ac:dyDescent="0.25">
      <c r="A2335" s="13" t="s">
        <v>4219</v>
      </c>
      <c r="B2335" s="4">
        <v>45717</v>
      </c>
      <c r="C2335" s="2">
        <f>YEAR(Table2[[#This Row],[Invoice Date]])</f>
        <v>2025</v>
      </c>
      <c r="D2335" s="2" t="str">
        <f>TEXT(Table2[[#This Row],[Invoice Date]],"mmm")</f>
        <v>Mar</v>
      </c>
      <c r="E2335" s="2" t="str">
        <f>Table2[[#This Row],[Store_ID]]&amp;"-"&amp;Table2[[#This Row],[Year]]&amp;"-"&amp;Table2[[#This Row],[Month]]</f>
        <v>STR034-2025-Mar</v>
      </c>
      <c r="F2335" s="2" t="s">
        <v>575</v>
      </c>
      <c r="G2335" s="2" t="str">
        <f>_xlfn.XLOOKUP(Table2[[#This Row],[Customer_ID]],Table3[Customer_ID],Table3[Customer Name],"Not Found")</f>
        <v>Baskar Ramachandran</v>
      </c>
      <c r="H2335" s="2" t="str">
        <f>_xlfn.XLOOKUP(Table2[[#This Row],[Customer_ID]],Table3[Customer_ID],Table3[Gender],"Female")</f>
        <v>Male</v>
      </c>
      <c r="I2335" s="2" t="str">
        <f>_xlfn.XLOOKUP(Table2[[#This Row],[Customer_ID]],Table3[Customer_ID],Table3[City],"Missing Memebership")</f>
        <v>Kozhikode</v>
      </c>
      <c r="J2335" s="2" t="str">
        <f>_xlfn.XLOOKUP(Table2[[#This Row],[Customer_ID]],Table3[Customer_ID],Table3[State],"Karnataka")</f>
        <v>Kerala</v>
      </c>
      <c r="K2335" s="2" t="str">
        <f>_xlfn.XLOOKUP(Table2[[#This Row],[Customer_ID]],Table3[Customer_ID],Table3[Membership],"Regular")</f>
        <v>Gold</v>
      </c>
      <c r="L2335" s="2" t="s">
        <v>935</v>
      </c>
      <c r="M2335" s="2" t="str">
        <f>_xlfn.XLOOKUP(Table2[[#This Row],[Product_ID]],Table4[Product_ID],Table4[Product_Name],"Not Found")</f>
        <v>Mufti Round Neck Olive</v>
      </c>
      <c r="N2335" s="2" t="str">
        <f>_xlfn.XLOOKUP(Table2[[#This Row],[Product_ID]],Table4[Product_ID],Table4[Category],"Not Found")</f>
        <v>Men T-Shirts</v>
      </c>
      <c r="O2335" s="2" t="str">
        <f>_xlfn.XLOOKUP(Table2[[#This Row],[Product_ID]],Table4[Product_ID],Table4[Subcategory],"Not Found")</f>
        <v>Round Neck</v>
      </c>
      <c r="P2335" s="2" t="str">
        <f>_xlfn.XLOOKUP(Table2[[#This Row],[Product_ID]],Table4[Product_ID],Table4[Brand],"Missing Brand")</f>
        <v>Mufti</v>
      </c>
      <c r="Q2335" s="2" t="s">
        <v>1572</v>
      </c>
      <c r="R2335" s="2" t="str">
        <f>_xlfn.XLOOKUP(Table2[[#This Row],[Store_ID]],Table6[Store_ID],Table6[Store Name],"Not Found")</f>
        <v>TrendMart Warangal Standard</v>
      </c>
      <c r="S2335" s="2">
        <f>_xlfn.XLOOKUP(Table2[[#This Row],[Store_ID]],Table6[Store_ID],Table6[Monthly Target],"Missing Target")</f>
        <v>1200000</v>
      </c>
      <c r="T2335" s="2" t="str">
        <f>_xlfn.XLOOKUP(Table2[[#This Row],[Store_ID]],Table6[Store_ID],Table6[Region],"Not Found")</f>
        <v>South Zone 2</v>
      </c>
      <c r="U2335" s="2" t="s">
        <v>187</v>
      </c>
      <c r="V2335" s="2" t="str">
        <f>_xlfn.XLOOKUP(Table2[[#This Row],[Employee_ID]],Table5[Employee_ID],Table5[Employee Name],"Not Found")</f>
        <v>Ganapathy Naidu</v>
      </c>
      <c r="W2335" s="2">
        <v>3</v>
      </c>
      <c r="X2335" s="2">
        <v>654.04</v>
      </c>
      <c r="Y2335" s="2">
        <v>15</v>
      </c>
      <c r="Z2335" s="2">
        <v>294.32</v>
      </c>
      <c r="AA2335" s="2">
        <v>5</v>
      </c>
      <c r="AB2335" s="2">
        <v>83.39</v>
      </c>
      <c r="AC2335" s="2">
        <v>1751.19</v>
      </c>
      <c r="AD2335" s="2">
        <v>1005.45</v>
      </c>
      <c r="AE2335" s="2">
        <f t="shared" si="77"/>
        <v>662.35</v>
      </c>
      <c r="AF2335" s="2" t="s">
        <v>35</v>
      </c>
      <c r="AG2335" s="42">
        <f>IFERROR(Table2[[#This Row],[Profit]]/Table2[[#This Row],[Sales Amount]],0)</f>
        <v>0.37822851889286713</v>
      </c>
      <c r="AH2335" s="2" t="str">
        <f>TRIM(Table2[[#This Row],[Payment Modee]])</f>
        <v>Debit Card</v>
      </c>
      <c r="AI2335" s="2" t="s">
        <v>36</v>
      </c>
      <c r="AJ2335" s="2" t="s">
        <v>27</v>
      </c>
      <c r="AK2335" s="2" t="s">
        <v>3113</v>
      </c>
      <c r="AL2335" s="16" t="str">
        <f>IF(HOUR(Table2[[#This Row],[Order Time]])&lt;12,"Morning",IF(HOUR(Table2[[#This Row],[Order Time]])&lt;17,"Afternoon",IF(HOUR(Table2[[#This Row],[Order Time]])&lt;21,"Evening","Night")))</f>
        <v>Evening</v>
      </c>
      <c r="AM2335" s="16" t="s">
        <v>38</v>
      </c>
    </row>
    <row r="2336" spans="1:39" x14ac:dyDescent="0.25">
      <c r="A2336" s="13" t="s">
        <v>4220</v>
      </c>
      <c r="B2336" s="4">
        <v>45509</v>
      </c>
      <c r="C2336" s="2">
        <f>YEAR(Table2[[#This Row],[Invoice Date]])</f>
        <v>2024</v>
      </c>
      <c r="D2336" s="2" t="str">
        <f>TEXT(Table2[[#This Row],[Invoice Date]],"mmm")</f>
        <v>Aug</v>
      </c>
      <c r="E2336" s="2" t="str">
        <f>Table2[[#This Row],[Store_ID]]&amp;"-"&amp;Table2[[#This Row],[Year]]&amp;"-"&amp;Table2[[#This Row],[Month]]</f>
        <v>STR003-2024-Aug</v>
      </c>
      <c r="F2336" s="2" t="s">
        <v>2528</v>
      </c>
      <c r="G2336" s="2" t="str">
        <f>_xlfn.XLOOKUP(Table2[[#This Row],[Customer_ID]],Table3[Customer_ID],Table3[Customer Name],"Not Found")</f>
        <v>Elango Sharma</v>
      </c>
      <c r="H2336" s="2" t="str">
        <f>_xlfn.XLOOKUP(Table2[[#This Row],[Customer_ID]],Table3[Customer_ID],Table3[Gender],"Female")</f>
        <v>Male</v>
      </c>
      <c r="I2336" s="2" t="str">
        <f>_xlfn.XLOOKUP(Table2[[#This Row],[Customer_ID]],Table3[Customer_ID],Table3[City],"Missing Memebership")</f>
        <v>Nizamabad</v>
      </c>
      <c r="J2336" s="2" t="str">
        <f>_xlfn.XLOOKUP(Table2[[#This Row],[Customer_ID]],Table3[Customer_ID],Table3[State],"Karnataka")</f>
        <v>Telangana</v>
      </c>
      <c r="K2336" s="2" t="str">
        <f>_xlfn.XLOOKUP(Table2[[#This Row],[Customer_ID]],Table3[Customer_ID],Table3[Membership],"Regular")</f>
        <v>Silver</v>
      </c>
      <c r="L2336" s="2" t="s">
        <v>971</v>
      </c>
      <c r="M2336" s="2" t="str">
        <f>_xlfn.XLOOKUP(Table2[[#This Row],[Product_ID]],Table4[Product_ID],Table4[Product_Name],"Not Found")</f>
        <v>Max Fashion Jacket Wine</v>
      </c>
      <c r="N2336" s="2" t="str">
        <f>_xlfn.XLOOKUP(Table2[[#This Row],[Product_ID]],Table4[Product_ID],Table4[Category],"Not Found")</f>
        <v>Winter Wear</v>
      </c>
      <c r="O2336" s="2" t="str">
        <f>_xlfn.XLOOKUP(Table2[[#This Row],[Product_ID]],Table4[Product_ID],Table4[Subcategory],"Not Found")</f>
        <v>Jacket</v>
      </c>
      <c r="P2336" s="2" t="str">
        <f>_xlfn.XLOOKUP(Table2[[#This Row],[Product_ID]],Table4[Product_ID],Table4[Brand],"Missing Brand")</f>
        <v>Max Fashion</v>
      </c>
      <c r="Q2336" s="2" t="s">
        <v>959</v>
      </c>
      <c r="R2336" s="2" t="str">
        <f>_xlfn.XLOOKUP(Table2[[#This Row],[Store_ID]],Table6[Store_ID],Table6[Store Name],"Not Found")</f>
        <v>TrendMart Tumakuru High Street</v>
      </c>
      <c r="S2336" s="2">
        <f>_xlfn.XLOOKUP(Table2[[#This Row],[Store_ID]],Table6[Store_ID],Table6[Monthly Target],"Missing Target")</f>
        <v>2500000</v>
      </c>
      <c r="T2336" s="2" t="str">
        <f>_xlfn.XLOOKUP(Table2[[#This Row],[Store_ID]],Table6[Store_ID],Table6[Region],"Not Found")</f>
        <v>South Zone 2</v>
      </c>
      <c r="U2336" s="2" t="s">
        <v>49</v>
      </c>
      <c r="V2336" s="2" t="str">
        <f>_xlfn.XLOOKUP(Table2[[#This Row],[Employee_ID]],Table5[Employee_ID],Table5[Employee Name],"Not Found")</f>
        <v>Jyothi Prasad</v>
      </c>
      <c r="W2336" s="2">
        <v>1</v>
      </c>
      <c r="X2336" s="2">
        <v>1437.9</v>
      </c>
      <c r="Y2336" s="2">
        <v>0</v>
      </c>
      <c r="Z2336" s="2">
        <v>0</v>
      </c>
      <c r="AA2336" s="2">
        <v>12</v>
      </c>
      <c r="AB2336" s="2">
        <v>172.55</v>
      </c>
      <c r="AC2336" s="2">
        <v>1610.45</v>
      </c>
      <c r="AD2336" s="2">
        <v>914.35</v>
      </c>
      <c r="AE2336" s="2">
        <f t="shared" si="77"/>
        <v>523.54999999999995</v>
      </c>
      <c r="AF2336" s="2" t="s">
        <v>35</v>
      </c>
      <c r="AG2336" s="42">
        <f>IFERROR(Table2[[#This Row],[Profit]]/Table2[[#This Row],[Sales Amount]],0)</f>
        <v>0.32509547021018964</v>
      </c>
      <c r="AH2336" s="2" t="str">
        <f>TRIM(Table2[[#This Row],[Payment Modee]])</f>
        <v>Debit Card</v>
      </c>
      <c r="AI2336" s="2" t="s">
        <v>26</v>
      </c>
      <c r="AJ2336" s="2" t="s">
        <v>27</v>
      </c>
      <c r="AK2336" s="2" t="s">
        <v>568</v>
      </c>
      <c r="AL2336" s="16" t="str">
        <f>IF(HOUR(Table2[[#This Row],[Order Time]])&lt;12,"Morning",IF(HOUR(Table2[[#This Row],[Order Time]])&lt;17,"Afternoon",IF(HOUR(Table2[[#This Row],[Order Time]])&lt;21,"Evening","Night")))</f>
        <v>Evening</v>
      </c>
      <c r="AM2336" s="16" t="s">
        <v>29</v>
      </c>
    </row>
    <row r="2337" spans="1:39" x14ac:dyDescent="0.25">
      <c r="A2337" s="13" t="s">
        <v>4221</v>
      </c>
      <c r="B2337" s="4">
        <v>45673</v>
      </c>
      <c r="C2337" s="2">
        <f>YEAR(Table2[[#This Row],[Invoice Date]])</f>
        <v>2025</v>
      </c>
      <c r="D2337" s="2" t="str">
        <f>TEXT(Table2[[#This Row],[Invoice Date]],"mmm")</f>
        <v>Jan</v>
      </c>
      <c r="E2337" s="2" t="str">
        <f>Table2[[#This Row],[Store_ID]]&amp;"-"&amp;Table2[[#This Row],[Year]]&amp;"-"&amp;Table2[[#This Row],[Month]]</f>
        <v>STR041-2025-Jan</v>
      </c>
      <c r="F2337" s="2" t="s">
        <v>3064</v>
      </c>
      <c r="G2337" s="2" t="str">
        <f>_xlfn.XLOOKUP(Table2[[#This Row],[Customer_ID]],Table3[Customer_ID],Table3[Customer Name],"Not Found")</f>
        <v>Pranav Sundaram</v>
      </c>
      <c r="H2337" s="2" t="str">
        <f>_xlfn.XLOOKUP(Table2[[#This Row],[Customer_ID]],Table3[Customer_ID],Table3[Gender],"Female")</f>
        <v>Male</v>
      </c>
      <c r="I2337" s="2" t="str">
        <f>_xlfn.XLOOKUP(Table2[[#This Row],[Customer_ID]],Table3[Customer_ID],Table3[City],"Missing Memebership")</f>
        <v>Nizamabad</v>
      </c>
      <c r="J2337" s="2" t="str">
        <f>_xlfn.XLOOKUP(Table2[[#This Row],[Customer_ID]],Table3[Customer_ID],Table3[State],"Karnataka")</f>
        <v>Telangana</v>
      </c>
      <c r="K2337" s="2" t="str">
        <f>_xlfn.XLOOKUP(Table2[[#This Row],[Customer_ID]],Table3[Customer_ID],Table3[Membership],"Regular")</f>
        <v>Regular</v>
      </c>
      <c r="L2337" s="2" t="s">
        <v>111</v>
      </c>
      <c r="M2337" s="2" t="str">
        <f>_xlfn.XLOOKUP(Table2[[#This Row],[Product_ID]],Table4[Product_ID],Table4[Product_Name],"Not Found")</f>
        <v>Wrangler Smart Watch Navy Blue</v>
      </c>
      <c r="N2337" s="2" t="str">
        <f>_xlfn.XLOOKUP(Table2[[#This Row],[Product_ID]],Table4[Product_ID],Table4[Category],"Not Found")</f>
        <v>Watches</v>
      </c>
      <c r="O2337" s="2" t="str">
        <f>_xlfn.XLOOKUP(Table2[[#This Row],[Product_ID]],Table4[Product_ID],Table4[Subcategory],"Not Found")</f>
        <v>Smart Watch</v>
      </c>
      <c r="P2337" s="2" t="str">
        <f>_xlfn.XLOOKUP(Table2[[#This Row],[Product_ID]],Table4[Product_ID],Table4[Brand],"Missing Brand")</f>
        <v>Wrangler</v>
      </c>
      <c r="Q2337" s="2" t="s">
        <v>493</v>
      </c>
      <c r="R2337" s="2" t="str">
        <f>_xlfn.XLOOKUP(Table2[[#This Row],[Store_ID]],Table6[Store_ID],Table6[Store Name],"Not Found")</f>
        <v>TrendMart Thiruvananthapuram Standard</v>
      </c>
      <c r="S2337" s="2">
        <f>_xlfn.XLOOKUP(Table2[[#This Row],[Store_ID]],Table6[Store_ID],Table6[Monthly Target],"Missing Target")</f>
        <v>2500000</v>
      </c>
      <c r="T2337" s="2" t="str">
        <f>_xlfn.XLOOKUP(Table2[[#This Row],[Store_ID]],Table6[Store_ID],Table6[Region],"Not Found")</f>
        <v>South Zone 1</v>
      </c>
      <c r="U2337" s="2" t="s">
        <v>181</v>
      </c>
      <c r="V2337" s="2" t="str">
        <f>_xlfn.XLOOKUP(Table2[[#This Row],[Employee_ID]],Table5[Employee_ID],Table5[Employee Name],"Not Found")</f>
        <v>Dhruv Mishra</v>
      </c>
      <c r="W2337" s="2">
        <v>3</v>
      </c>
      <c r="X2337" s="2">
        <v>1471.63</v>
      </c>
      <c r="Y2337" s="2">
        <v>0</v>
      </c>
      <c r="Z2337" s="2">
        <v>0</v>
      </c>
      <c r="AA2337" s="2">
        <v>12</v>
      </c>
      <c r="AB2337" s="2">
        <v>529.79</v>
      </c>
      <c r="AC2337" s="2">
        <v>4944.68</v>
      </c>
      <c r="AD2337" s="2">
        <v>2838.9</v>
      </c>
      <c r="AE2337" s="2">
        <f t="shared" si="77"/>
        <v>1575.9900000000002</v>
      </c>
      <c r="AF2337" s="2" t="s">
        <v>56</v>
      </c>
      <c r="AG2337" s="42">
        <f>IFERROR(Table2[[#This Row],[Profit]]/Table2[[#This Row],[Sales Amount]],0)</f>
        <v>0.31872436638973606</v>
      </c>
      <c r="AH2337" s="2" t="str">
        <f>TRIM(Table2[[#This Row],[Payment Modee]])</f>
        <v>Credit Card</v>
      </c>
      <c r="AI2337" s="2" t="s">
        <v>26</v>
      </c>
      <c r="AJ2337" s="2" t="s">
        <v>27</v>
      </c>
      <c r="AK2337" s="2" t="s">
        <v>1872</v>
      </c>
      <c r="AL2337" s="16" t="str">
        <f>IF(HOUR(Table2[[#This Row],[Order Time]])&lt;12,"Morning",IF(HOUR(Table2[[#This Row],[Order Time]])&lt;17,"Afternoon",IF(HOUR(Table2[[#This Row],[Order Time]])&lt;21,"Evening","Night")))</f>
        <v>Afternoon</v>
      </c>
      <c r="AM2337" s="16" t="s">
        <v>29</v>
      </c>
    </row>
    <row r="2338" spans="1:39" x14ac:dyDescent="0.25">
      <c r="A2338" s="13" t="s">
        <v>4222</v>
      </c>
      <c r="B2338" s="4">
        <v>45479</v>
      </c>
      <c r="C2338" s="2">
        <f>YEAR(Table2[[#This Row],[Invoice Date]])</f>
        <v>2024</v>
      </c>
      <c r="D2338" s="2" t="str">
        <f>TEXT(Table2[[#This Row],[Invoice Date]],"mmm")</f>
        <v>Jul</v>
      </c>
      <c r="E2338" s="2" t="str">
        <f>Table2[[#This Row],[Store_ID]]&amp;"-"&amp;Table2[[#This Row],[Year]]&amp;"-"&amp;Table2[[#This Row],[Month]]</f>
        <v>STR037-2024-Jul</v>
      </c>
      <c r="F2338" s="2" t="s">
        <v>4223</v>
      </c>
      <c r="G2338" s="2" t="str">
        <f>_xlfn.XLOOKUP(Table2[[#This Row],[Customer_ID]],Table3[Customer_ID],Table3[Customer Name],"Not Found")</f>
        <v>Tarun Shetty</v>
      </c>
      <c r="H2338" s="2" t="str">
        <f>_xlfn.XLOOKUP(Table2[[#This Row],[Customer_ID]],Table3[Customer_ID],Table3[Gender],"Female")</f>
        <v>Male</v>
      </c>
      <c r="I2338" s="2" t="str">
        <f>_xlfn.XLOOKUP(Table2[[#This Row],[Customer_ID]],Table3[Customer_ID],Table3[City],"Missing Memebership")</f>
        <v>Kalaburagi</v>
      </c>
      <c r="J2338" s="2" t="str">
        <f>_xlfn.XLOOKUP(Table2[[#This Row],[Customer_ID]],Table3[Customer_ID],Table3[State],"Karnataka")</f>
        <v>Karnataka</v>
      </c>
      <c r="K2338" s="2" t="str">
        <f>_xlfn.XLOOKUP(Table2[[#This Row],[Customer_ID]],Table3[Customer_ID],Table3[Membership],"Regular")</f>
        <v>Regular</v>
      </c>
      <c r="L2338" s="2" t="s">
        <v>1097</v>
      </c>
      <c r="M2338" s="2" t="str">
        <f>_xlfn.XLOOKUP(Table2[[#This Row],[Product_ID]],Table4[Product_ID],Table4[Product_Name],"Not Found")</f>
        <v>Pepe Jeans Scarf Cream</v>
      </c>
      <c r="N2338" s="2" t="str">
        <f>_xlfn.XLOOKUP(Table2[[#This Row],[Product_ID]],Table4[Product_ID],Table4[Category],"Not Found")</f>
        <v>Accessories</v>
      </c>
      <c r="O2338" s="2" t="str">
        <f>_xlfn.XLOOKUP(Table2[[#This Row],[Product_ID]],Table4[Product_ID],Table4[Subcategory],"Not Found")</f>
        <v>Scarf</v>
      </c>
      <c r="P2338" s="2" t="str">
        <f>_xlfn.XLOOKUP(Table2[[#This Row],[Product_ID]],Table4[Product_ID],Table4[Brand],"Missing Brand")</f>
        <v>Pepe Jeans</v>
      </c>
      <c r="Q2338" s="2" t="s">
        <v>23</v>
      </c>
      <c r="R2338" s="2" t="str">
        <f>_xlfn.XLOOKUP(Table2[[#This Row],[Store_ID]],Table6[Store_ID],Table6[Store Name],"Not Found")</f>
        <v>TrendMart Vijayawada High Street</v>
      </c>
      <c r="S2338" s="2">
        <f>_xlfn.XLOOKUP(Table2[[#This Row],[Store_ID]],Table6[Store_ID],Table6[Monthly Target],"Missing Target")</f>
        <v>1000000</v>
      </c>
      <c r="T2338" s="2" t="str">
        <f>_xlfn.XLOOKUP(Table2[[#This Row],[Store_ID]],Table6[Store_ID],Table6[Region],"Not Found")</f>
        <v>South Zone 3</v>
      </c>
      <c r="U2338" s="2" t="s">
        <v>417</v>
      </c>
      <c r="V2338" s="2" t="str">
        <f>_xlfn.XLOOKUP(Table2[[#This Row],[Employee_ID]],Table5[Employee_ID],Table5[Employee Name],"Not Found")</f>
        <v>Arjun Krishnan</v>
      </c>
      <c r="W2338" s="2">
        <v>1</v>
      </c>
      <c r="X2338" s="2">
        <v>754.22</v>
      </c>
      <c r="Y2338" s="2">
        <v>20</v>
      </c>
      <c r="Z2338" s="2">
        <v>150.84</v>
      </c>
      <c r="AA2338" s="2">
        <v>5</v>
      </c>
      <c r="AB2338" s="2">
        <v>30.17</v>
      </c>
      <c r="AC2338" s="2">
        <v>633.54999999999995</v>
      </c>
      <c r="AD2338" s="2">
        <v>414.5</v>
      </c>
      <c r="AE2338" s="2">
        <f t="shared" si="77"/>
        <v>188.87999999999994</v>
      </c>
      <c r="AF2338" s="2" t="s">
        <v>35</v>
      </c>
      <c r="AG2338" s="42">
        <f>IFERROR(Table2[[#This Row],[Profit]]/Table2[[#This Row],[Sales Amount]],0)</f>
        <v>0.29812958724646826</v>
      </c>
      <c r="AH2338" s="2" t="str">
        <f>TRIM(Table2[[#This Row],[Payment Modee]])</f>
        <v>Debit Card</v>
      </c>
      <c r="AI2338" s="2" t="s">
        <v>26</v>
      </c>
      <c r="AJ2338" s="2" t="s">
        <v>27</v>
      </c>
      <c r="AK2338" s="2" t="s">
        <v>2256</v>
      </c>
      <c r="AL2338" s="16" t="str">
        <f>IF(HOUR(Table2[[#This Row],[Order Time]])&lt;12,"Morning",IF(HOUR(Table2[[#This Row],[Order Time]])&lt;17,"Afternoon",IF(HOUR(Table2[[#This Row],[Order Time]])&lt;21,"Evening","Night")))</f>
        <v>Afternoon</v>
      </c>
      <c r="AM2338" s="16" t="s">
        <v>38</v>
      </c>
    </row>
    <row r="2339" spans="1:39" x14ac:dyDescent="0.25">
      <c r="A2339" s="13" t="s">
        <v>4224</v>
      </c>
      <c r="B2339" s="4">
        <v>45517</v>
      </c>
      <c r="C2339" s="2">
        <f>YEAR(Table2[[#This Row],[Invoice Date]])</f>
        <v>2024</v>
      </c>
      <c r="D2339" s="2" t="str">
        <f>TEXT(Table2[[#This Row],[Invoice Date]],"mmm")</f>
        <v>Aug</v>
      </c>
      <c r="E2339" s="2" t="str">
        <f>Table2[[#This Row],[Store_ID]]&amp;"-"&amp;Table2[[#This Row],[Year]]&amp;"-"&amp;Table2[[#This Row],[Month]]</f>
        <v>STR020-2024-Aug</v>
      </c>
      <c r="F2339" s="2" t="s">
        <v>2121</v>
      </c>
      <c r="G2339" s="2" t="str">
        <f>_xlfn.XLOOKUP(Table2[[#This Row],[Customer_ID]],Table3[Customer_ID],Table3[Customer Name],"Not Found")</f>
        <v>Gauri Gowda</v>
      </c>
      <c r="H2339" s="2" t="str">
        <f>_xlfn.XLOOKUP(Table2[[#This Row],[Customer_ID]],Table3[Customer_ID],Table3[Gender],"Female")</f>
        <v>Female</v>
      </c>
      <c r="I2339" s="2" t="str">
        <f>_xlfn.XLOOKUP(Table2[[#This Row],[Customer_ID]],Table3[Customer_ID],Table3[City],"Missing Memebership")</f>
        <v>Bengaluru</v>
      </c>
      <c r="J2339" s="2" t="str">
        <f>_xlfn.XLOOKUP(Table2[[#This Row],[Customer_ID]],Table3[Customer_ID],Table3[State],"Karnataka")</f>
        <v>Karnataka</v>
      </c>
      <c r="K2339" s="2" t="str">
        <f>_xlfn.XLOOKUP(Table2[[#This Row],[Customer_ID]],Table3[Customer_ID],Table3[Membership],"Regular")</f>
        <v>Silver</v>
      </c>
      <c r="L2339" s="2" t="s">
        <v>1411</v>
      </c>
      <c r="M2339" s="2" t="str">
        <f>_xlfn.XLOOKUP(Table2[[#This Row],[Product_ID]],Table4[Product_ID],Table4[Product_Name],"Not Found")</f>
        <v>Pepe Jeans Silk Saree Navy Blue</v>
      </c>
      <c r="N2339" s="2" t="str">
        <f>_xlfn.XLOOKUP(Table2[[#This Row],[Product_ID]],Table4[Product_ID],Table4[Category],"Not Found")</f>
        <v>Women Sarees</v>
      </c>
      <c r="O2339" s="2" t="str">
        <f>_xlfn.XLOOKUP(Table2[[#This Row],[Product_ID]],Table4[Product_ID],Table4[Subcategory],"Not Found")</f>
        <v>Silk Saree</v>
      </c>
      <c r="P2339" s="2" t="str">
        <f>_xlfn.XLOOKUP(Table2[[#This Row],[Product_ID]],Table4[Product_ID],Table4[Brand],"Missing Brand")</f>
        <v>Pepe Jeans</v>
      </c>
      <c r="Q2339" s="2" t="s">
        <v>687</v>
      </c>
      <c r="R2339" s="2" t="str">
        <f>_xlfn.XLOOKUP(Table2[[#This Row],[Store_ID]],Table6[Store_ID],Table6[Store Name],"Not Found")</f>
        <v>TrendMart Guntur Standard</v>
      </c>
      <c r="S2339" s="2">
        <f>_xlfn.XLOOKUP(Table2[[#This Row],[Store_ID]],Table6[Store_ID],Table6[Monthly Target],"Missing Target")</f>
        <v>2000000</v>
      </c>
      <c r="T2339" s="2" t="str">
        <f>_xlfn.XLOOKUP(Table2[[#This Row],[Store_ID]],Table6[Store_ID],Table6[Region],"Not Found")</f>
        <v>South Zone 3</v>
      </c>
      <c r="U2339" s="2" t="s">
        <v>417</v>
      </c>
      <c r="V2339" s="2" t="str">
        <f>_xlfn.XLOOKUP(Table2[[#This Row],[Employee_ID]],Table5[Employee_ID],Table5[Employee Name],"Not Found")</f>
        <v>Arjun Krishnan</v>
      </c>
      <c r="W2339" s="2">
        <v>3</v>
      </c>
      <c r="X2339" s="2">
        <v>4360.95</v>
      </c>
      <c r="Y2339" s="2">
        <v>30</v>
      </c>
      <c r="Z2339" s="2">
        <v>3924.86</v>
      </c>
      <c r="AA2339" s="2">
        <v>12</v>
      </c>
      <c r="AB2339" s="2">
        <v>1098.96</v>
      </c>
      <c r="AC2339" s="2">
        <v>10256.950000000001</v>
      </c>
      <c r="AD2339" s="2">
        <v>9709.7099999999991</v>
      </c>
      <c r="AE2339" s="2">
        <f t="shared" si="77"/>
        <v>-551.71999999999844</v>
      </c>
      <c r="AF2339" s="2" t="s">
        <v>56</v>
      </c>
      <c r="AG2339" s="42">
        <f>IFERROR(Table2[[#This Row],[Profit]]/Table2[[#This Row],[Sales Amount]],0)</f>
        <v>-5.3789869308127507E-2</v>
      </c>
      <c r="AH2339" s="2" t="str">
        <f>TRIM(Table2[[#This Row],[Payment Modee]])</f>
        <v>Credit Card</v>
      </c>
      <c r="AI2339" s="2" t="s">
        <v>26</v>
      </c>
      <c r="AJ2339" s="2" t="s">
        <v>27</v>
      </c>
      <c r="AK2339" s="2" t="s">
        <v>1084</v>
      </c>
      <c r="AL2339" s="16" t="str">
        <f>IF(HOUR(Table2[[#This Row],[Order Time]])&lt;12,"Morning",IF(HOUR(Table2[[#This Row],[Order Time]])&lt;17,"Afternoon",IF(HOUR(Table2[[#This Row],[Order Time]])&lt;21,"Evening","Night")))</f>
        <v>Afternoon</v>
      </c>
      <c r="AM2339" s="16" t="s">
        <v>29</v>
      </c>
    </row>
    <row r="2340" spans="1:39" x14ac:dyDescent="0.25">
      <c r="A2340" s="13" t="s">
        <v>4225</v>
      </c>
      <c r="B2340" s="4">
        <v>45514</v>
      </c>
      <c r="C2340" s="2">
        <f>YEAR(Table2[[#This Row],[Invoice Date]])</f>
        <v>2024</v>
      </c>
      <c r="D2340" s="2" t="str">
        <f>TEXT(Table2[[#This Row],[Invoice Date]],"mmm")</f>
        <v>Aug</v>
      </c>
      <c r="E2340" s="2" t="str">
        <f>Table2[[#This Row],[Store_ID]]&amp;"-"&amp;Table2[[#This Row],[Year]]&amp;"-"&amp;Table2[[#This Row],[Month]]</f>
        <v>STR081-2024-Aug</v>
      </c>
      <c r="F2340" s="2" t="s">
        <v>1443</v>
      </c>
      <c r="G2340" s="2" t="str">
        <f>_xlfn.XLOOKUP(Table2[[#This Row],[Customer_ID]],Table3[Customer_ID],Table3[Customer Name],"Not Found")</f>
        <v>Uma Murthy</v>
      </c>
      <c r="H2340" s="2" t="str">
        <f>_xlfn.XLOOKUP(Table2[[#This Row],[Customer_ID]],Table3[Customer_ID],Table3[Gender],"Female")</f>
        <v>Female</v>
      </c>
      <c r="I2340" s="2" t="str">
        <f>_xlfn.XLOOKUP(Table2[[#This Row],[Customer_ID]],Table3[Customer_ID],Table3[City],"Missing Memebership")</f>
        <v>Tumakuru</v>
      </c>
      <c r="J2340" s="2" t="str">
        <f>_xlfn.XLOOKUP(Table2[[#This Row],[Customer_ID]],Table3[Customer_ID],Table3[State],"Karnataka")</f>
        <v>Karnataka</v>
      </c>
      <c r="K2340" s="2" t="str">
        <f>_xlfn.XLOOKUP(Table2[[#This Row],[Customer_ID]],Table3[Customer_ID],Table3[Membership],"Regular")</f>
        <v>Platinum</v>
      </c>
      <c r="L2340" s="2" t="s">
        <v>1481</v>
      </c>
      <c r="M2340" s="2" t="str">
        <f>_xlfn.XLOOKUP(Table2[[#This Row],[Product_ID]],Table4[Product_ID],Table4[Product_Name],"Not Found")</f>
        <v>Peter England Girls Frock Black</v>
      </c>
      <c r="N2340" s="2" t="str">
        <f>_xlfn.XLOOKUP(Table2[[#This Row],[Product_ID]],Table4[Product_ID],Table4[Category],"Not Found")</f>
        <v>Kids Wear</v>
      </c>
      <c r="O2340" s="2" t="str">
        <f>_xlfn.XLOOKUP(Table2[[#This Row],[Product_ID]],Table4[Product_ID],Table4[Subcategory],"Not Found")</f>
        <v>Girls Frock</v>
      </c>
      <c r="P2340" s="2" t="str">
        <f>_xlfn.XLOOKUP(Table2[[#This Row],[Product_ID]],Table4[Product_ID],Table4[Brand],"Missing Brand")</f>
        <v>Peter England</v>
      </c>
      <c r="Q2340" s="2" t="s">
        <v>1055</v>
      </c>
      <c r="R2340" s="2" t="str">
        <f>_xlfn.XLOOKUP(Table2[[#This Row],[Store_ID]],Table6[Store_ID],Table6[Store Name],"Not Found")</f>
        <v>TrendMart Alappuzha Outlet</v>
      </c>
      <c r="S2340" s="2">
        <f>_xlfn.XLOOKUP(Table2[[#This Row],[Store_ID]],Table6[Store_ID],Table6[Monthly Target],"Missing Target")</f>
        <v>2500000</v>
      </c>
      <c r="T2340" s="2" t="str">
        <f>_xlfn.XLOOKUP(Table2[[#This Row],[Store_ID]],Table6[Store_ID],Table6[Region],"Not Found")</f>
        <v>South Zone 1</v>
      </c>
      <c r="U2340" s="2" t="s">
        <v>55</v>
      </c>
      <c r="V2340" s="2" t="str">
        <f>_xlfn.XLOOKUP(Table2[[#This Row],[Employee_ID]],Table5[Employee_ID],Table5[Employee Name],"Not Found")</f>
        <v>Padma Gounder</v>
      </c>
      <c r="W2340" s="2">
        <v>1</v>
      </c>
      <c r="X2340" s="2">
        <v>547.49</v>
      </c>
      <c r="Y2340" s="2">
        <v>30</v>
      </c>
      <c r="Z2340" s="2">
        <v>164.25</v>
      </c>
      <c r="AA2340" s="2">
        <v>5</v>
      </c>
      <c r="AB2340" s="2">
        <v>19.16</v>
      </c>
      <c r="AC2340" s="2">
        <v>402.4</v>
      </c>
      <c r="AD2340" s="2">
        <v>337.09</v>
      </c>
      <c r="AE2340" s="2">
        <f t="shared" si="77"/>
        <v>46.150000000000006</v>
      </c>
      <c r="AF2340" s="2" t="s">
        <v>25</v>
      </c>
      <c r="AG2340" s="42">
        <f>IFERROR(Table2[[#This Row],[Profit]]/Table2[[#This Row],[Sales Amount]],0)</f>
        <v>0.11468687872763421</v>
      </c>
      <c r="AH2340" s="2" t="str">
        <f>TRIM(Table2[[#This Row],[Payment Modee]])</f>
        <v>UPI</v>
      </c>
      <c r="AI2340" s="2" t="s">
        <v>26</v>
      </c>
      <c r="AJ2340" s="2" t="s">
        <v>27</v>
      </c>
      <c r="AK2340" s="2" t="s">
        <v>313</v>
      </c>
      <c r="AL2340" s="16" t="str">
        <f>IF(HOUR(Table2[[#This Row],[Order Time]])&lt;12,"Morning",IF(HOUR(Table2[[#This Row],[Order Time]])&lt;17,"Afternoon",IF(HOUR(Table2[[#This Row],[Order Time]])&lt;21,"Evening","Night")))</f>
        <v>Afternoon</v>
      </c>
      <c r="AM2340" s="16" t="s">
        <v>38</v>
      </c>
    </row>
    <row r="2341" spans="1:39" x14ac:dyDescent="0.25">
      <c r="A2341" s="13" t="s">
        <v>4226</v>
      </c>
      <c r="B2341" s="4">
        <v>45584</v>
      </c>
      <c r="C2341" s="2">
        <f>YEAR(Table2[[#This Row],[Invoice Date]])</f>
        <v>2024</v>
      </c>
      <c r="D2341" s="2" t="str">
        <f>TEXT(Table2[[#This Row],[Invoice Date]],"mmm")</f>
        <v>Oct</v>
      </c>
      <c r="E2341" s="2" t="str">
        <f>Table2[[#This Row],[Store_ID]]&amp;"-"&amp;Table2[[#This Row],[Year]]&amp;"-"&amp;Table2[[#This Row],[Month]]</f>
        <v>STR114-2024-Oct</v>
      </c>
      <c r="F2341" s="2" t="s">
        <v>4227</v>
      </c>
      <c r="G2341" s="2" t="str">
        <f>_xlfn.XLOOKUP(Table2[[#This Row],[Customer_ID]],Table3[Customer_ID],Table3[Customer Name],"Not Found")</f>
        <v>Uma Naidu</v>
      </c>
      <c r="H2341" s="2" t="str">
        <f>_xlfn.XLOOKUP(Table2[[#This Row],[Customer_ID]],Table3[Customer_ID],Table3[Gender],"Female")</f>
        <v>Female</v>
      </c>
      <c r="I2341" s="2" t="str">
        <f>_xlfn.XLOOKUP(Table2[[#This Row],[Customer_ID]],Table3[Customer_ID],Table3[City],"Missing Memebership")</f>
        <v>Kalaburagi</v>
      </c>
      <c r="J2341" s="2" t="str">
        <f>_xlfn.XLOOKUP(Table2[[#This Row],[Customer_ID]],Table3[Customer_ID],Table3[State],"Karnataka")</f>
        <v>Karnataka</v>
      </c>
      <c r="K2341" s="2" t="str">
        <f>_xlfn.XLOOKUP(Table2[[#This Row],[Customer_ID]],Table3[Customer_ID],Table3[Membership],"Regular")</f>
        <v>Regular</v>
      </c>
      <c r="L2341" s="2" t="s">
        <v>828</v>
      </c>
      <c r="M2341" s="2" t="str">
        <f>_xlfn.XLOOKUP(Table2[[#This Row],[Product_ID]],Table4[Product_ID],Table4[Product_Name],"Not Found")</f>
        <v>Skechers Formal Shirt Brown</v>
      </c>
      <c r="N2341" s="2" t="str">
        <f>_xlfn.XLOOKUP(Table2[[#This Row],[Product_ID]],Table4[Product_ID],Table4[Category],"Not Found")</f>
        <v>Men Shirts</v>
      </c>
      <c r="O2341" s="2" t="str">
        <f>_xlfn.XLOOKUP(Table2[[#This Row],[Product_ID]],Table4[Product_ID],Table4[Subcategory],"Not Found")</f>
        <v>Formal Shirt</v>
      </c>
      <c r="P2341" s="2" t="str">
        <f>_xlfn.XLOOKUP(Table2[[#This Row],[Product_ID]],Table4[Product_ID],Table4[Brand],"Missing Brand")</f>
        <v>Skechers</v>
      </c>
      <c r="Q2341" s="2" t="s">
        <v>807</v>
      </c>
      <c r="R2341" s="2" t="str">
        <f>_xlfn.XLOOKUP(Table2[[#This Row],[Store_ID]],Table6[Store_ID],Table6[Store Name],"Not Found")</f>
        <v>TrendMart Thiruvananthapuram High Street</v>
      </c>
      <c r="S2341" s="2">
        <f>_xlfn.XLOOKUP(Table2[[#This Row],[Store_ID]],Table6[Store_ID],Table6[Monthly Target],"Missing Target")</f>
        <v>2000000</v>
      </c>
      <c r="T2341" s="2" t="str">
        <f>_xlfn.XLOOKUP(Table2[[#This Row],[Store_ID]],Table6[Store_ID],Table6[Region],"Not Found")</f>
        <v>South Zone 1</v>
      </c>
      <c r="U2341" s="2" t="s">
        <v>504</v>
      </c>
      <c r="V2341" s="2" t="str">
        <f>_xlfn.XLOOKUP(Table2[[#This Row],[Employee_ID]],Table5[Employee_ID],Table5[Employee Name],"Not Found")</f>
        <v>Vikram Bhat</v>
      </c>
      <c r="W2341" s="2">
        <v>1</v>
      </c>
      <c r="X2341" s="2">
        <v>1444.03</v>
      </c>
      <c r="Y2341" s="2">
        <v>25</v>
      </c>
      <c r="Z2341" s="2">
        <v>361.01</v>
      </c>
      <c r="AA2341" s="2">
        <v>12</v>
      </c>
      <c r="AB2341" s="2">
        <v>129.96</v>
      </c>
      <c r="AC2341" s="2">
        <v>1212.98</v>
      </c>
      <c r="AD2341" s="2">
        <v>861.8</v>
      </c>
      <c r="AE2341" s="2">
        <f t="shared" si="77"/>
        <v>221.22000000000006</v>
      </c>
      <c r="AF2341" s="2" t="s">
        <v>25</v>
      </c>
      <c r="AG2341" s="42">
        <f>IFERROR(Table2[[#This Row],[Profit]]/Table2[[#This Row],[Sales Amount]],0)</f>
        <v>0.1823772856930865</v>
      </c>
      <c r="AH2341" s="2" t="str">
        <f>TRIM(Table2[[#This Row],[Payment Modee]])</f>
        <v>UPI</v>
      </c>
      <c r="AI2341" s="2" t="s">
        <v>26</v>
      </c>
      <c r="AJ2341" s="2" t="s">
        <v>27</v>
      </c>
      <c r="AK2341" s="2" t="s">
        <v>915</v>
      </c>
      <c r="AL2341" s="16" t="str">
        <f>IF(HOUR(Table2[[#This Row],[Order Time]])&lt;12,"Morning",IF(HOUR(Table2[[#This Row],[Order Time]])&lt;17,"Afternoon",IF(HOUR(Table2[[#This Row],[Order Time]])&lt;21,"Evening","Night")))</f>
        <v>Evening</v>
      </c>
      <c r="AM2341" s="16" t="s">
        <v>38</v>
      </c>
    </row>
    <row r="2342" spans="1:39" x14ac:dyDescent="0.25">
      <c r="A2342" s="13" t="s">
        <v>4228</v>
      </c>
      <c r="B2342" s="4">
        <v>45604</v>
      </c>
      <c r="C2342" s="2">
        <f>YEAR(Table2[[#This Row],[Invoice Date]])</f>
        <v>2024</v>
      </c>
      <c r="D2342" s="2" t="str">
        <f>TEXT(Table2[[#This Row],[Invoice Date]],"mmm")</f>
        <v>Nov</v>
      </c>
      <c r="E2342" s="2" t="str">
        <f>Table2[[#This Row],[Store_ID]]&amp;"-"&amp;Table2[[#This Row],[Year]]&amp;"-"&amp;Table2[[#This Row],[Month]]</f>
        <v>STR056-2024-Nov</v>
      </c>
      <c r="F2342" s="2" t="s">
        <v>271</v>
      </c>
      <c r="G2342" s="2" t="str">
        <f>_xlfn.XLOOKUP(Table2[[#This Row],[Customer_ID]],Table3[Customer_ID],Table3[Customer Name],"Not Found")</f>
        <v>Selvam Iyengar</v>
      </c>
      <c r="H2342" s="2" t="str">
        <f>_xlfn.XLOOKUP(Table2[[#This Row],[Customer_ID]],Table3[Customer_ID],Table3[Gender],"Female")</f>
        <v>Male</v>
      </c>
      <c r="I2342" s="2" t="str">
        <f>_xlfn.XLOOKUP(Table2[[#This Row],[Customer_ID]],Table3[Customer_ID],Table3[City],"Missing Memebership")</f>
        <v>Thiruvananthapuram</v>
      </c>
      <c r="J2342" s="2" t="str">
        <f>_xlfn.XLOOKUP(Table2[[#This Row],[Customer_ID]],Table3[Customer_ID],Table3[State],"Karnataka")</f>
        <v>Kerala</v>
      </c>
      <c r="K2342" s="2" t="str">
        <f>_xlfn.XLOOKUP(Table2[[#This Row],[Customer_ID]],Table3[Customer_ID],Table3[Membership],"Regular")</f>
        <v>Platinum</v>
      </c>
      <c r="L2342" s="2" t="s">
        <v>1173</v>
      </c>
      <c r="M2342" s="2" t="str">
        <f>_xlfn.XLOOKUP(Table2[[#This Row],[Product_ID]],Table4[Product_ID],Table4[Product_Name],"Not Found")</f>
        <v>Jack &amp; Jones Straight Fit Maroon</v>
      </c>
      <c r="N2342" s="2" t="str">
        <f>_xlfn.XLOOKUP(Table2[[#This Row],[Product_ID]],Table4[Product_ID],Table4[Category],"Not Found")</f>
        <v>Men Jeans</v>
      </c>
      <c r="O2342" s="2" t="str">
        <f>_xlfn.XLOOKUP(Table2[[#This Row],[Product_ID]],Table4[Product_ID],Table4[Subcategory],"Not Found")</f>
        <v>Straight Fit</v>
      </c>
      <c r="P2342" s="2" t="str">
        <f>_xlfn.XLOOKUP(Table2[[#This Row],[Product_ID]],Table4[Product_ID],Table4[Brand],"Missing Brand")</f>
        <v>Jack &amp; Jones</v>
      </c>
      <c r="Q2342" s="2" t="s">
        <v>474</v>
      </c>
      <c r="R2342" s="2" t="str">
        <f>_xlfn.XLOOKUP(Table2[[#This Row],[Store_ID]],Table6[Store_ID],Table6[Store Name],"Not Found")</f>
        <v>TrendMart Nizamabad Standard</v>
      </c>
      <c r="S2342" s="2">
        <f>_xlfn.XLOOKUP(Table2[[#This Row],[Store_ID]],Table6[Store_ID],Table6[Monthly Target],"Missing Target")</f>
        <v>1200000</v>
      </c>
      <c r="T2342" s="2" t="str">
        <f>_xlfn.XLOOKUP(Table2[[#This Row],[Store_ID]],Table6[Store_ID],Table6[Region],"Not Found")</f>
        <v>South Zone 2</v>
      </c>
      <c r="U2342" s="2" t="s">
        <v>113</v>
      </c>
      <c r="V2342" s="2" t="str">
        <f>_xlfn.XLOOKUP(Table2[[#This Row],[Employee_ID]],Table5[Employee_ID],Table5[Employee Name],"Not Found")</f>
        <v>Eswar Prasad</v>
      </c>
      <c r="W2342" s="2">
        <v>2</v>
      </c>
      <c r="X2342" s="2">
        <v>1127.2</v>
      </c>
      <c r="Y2342" s="2">
        <v>20</v>
      </c>
      <c r="Z2342" s="2">
        <v>450.88</v>
      </c>
      <c r="AA2342" s="2">
        <v>12</v>
      </c>
      <c r="AB2342" s="2">
        <v>216.42</v>
      </c>
      <c r="AC2342" s="2">
        <v>2019.94</v>
      </c>
      <c r="AD2342" s="2">
        <v>1509.46</v>
      </c>
      <c r="AE2342" s="2">
        <f t="shared" si="77"/>
        <v>294.06000000000006</v>
      </c>
      <c r="AF2342" s="2" t="s">
        <v>69</v>
      </c>
      <c r="AG2342" s="42">
        <f>IFERROR(Table2[[#This Row],[Profit]]/Table2[[#This Row],[Sales Amount]],0)</f>
        <v>0.14557858154202602</v>
      </c>
      <c r="AH2342" s="2" t="str">
        <f>TRIM(Table2[[#This Row],[Payment Modee]])</f>
        <v>Cash</v>
      </c>
      <c r="AI2342" s="2" t="s">
        <v>36</v>
      </c>
      <c r="AJ2342" s="2" t="s">
        <v>27</v>
      </c>
      <c r="AK2342" s="2" t="s">
        <v>3866</v>
      </c>
      <c r="AL2342" s="16" t="str">
        <f>IF(HOUR(Table2[[#This Row],[Order Time]])&lt;12,"Morning",IF(HOUR(Table2[[#This Row],[Order Time]])&lt;17,"Afternoon",IF(HOUR(Table2[[#This Row],[Order Time]])&lt;21,"Evening","Night")))</f>
        <v>Morning</v>
      </c>
      <c r="AM2342" s="16" t="s">
        <v>29</v>
      </c>
    </row>
    <row r="2343" spans="1:39" x14ac:dyDescent="0.25">
      <c r="A2343" s="13" t="s">
        <v>4229</v>
      </c>
      <c r="B2343" s="4">
        <v>45604</v>
      </c>
      <c r="C2343" s="2">
        <f>YEAR(Table2[[#This Row],[Invoice Date]])</f>
        <v>2024</v>
      </c>
      <c r="D2343" s="2" t="str">
        <f>TEXT(Table2[[#This Row],[Invoice Date]],"mmm")</f>
        <v>Nov</v>
      </c>
      <c r="E2343" s="2" t="str">
        <f>Table2[[#This Row],[Store_ID]]&amp;"-"&amp;Table2[[#This Row],[Year]]&amp;"-"&amp;Table2[[#This Row],[Month]]</f>
        <v>STR050-2024-Nov</v>
      </c>
      <c r="F2343" s="2" t="s">
        <v>1710</v>
      </c>
      <c r="G2343" s="2" t="str">
        <f>_xlfn.XLOOKUP(Table2[[#This Row],[Customer_ID]],Table3[Customer_ID],Table3[Customer Name],"Not Found")</f>
        <v>Tanvi Sundaram</v>
      </c>
      <c r="H2343" s="2" t="str">
        <f>_xlfn.XLOOKUP(Table2[[#This Row],[Customer_ID]],Table3[Customer_ID],Table3[Gender],"Female")</f>
        <v>Female</v>
      </c>
      <c r="I2343" s="2" t="str">
        <f>_xlfn.XLOOKUP(Table2[[#This Row],[Customer_ID]],Table3[Customer_ID],Table3[City],"Missing Memebership")</f>
        <v>Karimnagar</v>
      </c>
      <c r="J2343" s="2" t="str">
        <f>_xlfn.XLOOKUP(Table2[[#This Row],[Customer_ID]],Table3[Customer_ID],Table3[State],"Karnataka")</f>
        <v>Telangana</v>
      </c>
      <c r="K2343" s="2" t="str">
        <f>_xlfn.XLOOKUP(Table2[[#This Row],[Customer_ID]],Table3[Customer_ID],Table3[Membership],"Regular")</f>
        <v>Regular</v>
      </c>
      <c r="L2343" s="2" t="s">
        <v>1205</v>
      </c>
      <c r="M2343" s="2" t="str">
        <f>_xlfn.XLOOKUP(Table2[[#This Row],[Product_ID]],Table4[Product_ID],Table4[Product_Name],"Not Found")</f>
        <v>Louis Philippe Anarkali Kurti Black</v>
      </c>
      <c r="N2343" s="2" t="str">
        <f>_xlfn.XLOOKUP(Table2[[#This Row],[Product_ID]],Table4[Product_ID],Table4[Category],"Not Found")</f>
        <v>Women Kurtis</v>
      </c>
      <c r="O2343" s="2" t="str">
        <f>_xlfn.XLOOKUP(Table2[[#This Row],[Product_ID]],Table4[Product_ID],Table4[Subcategory],"Not Found")</f>
        <v>Anarkali Kurti</v>
      </c>
      <c r="P2343" s="2" t="str">
        <f>_xlfn.XLOOKUP(Table2[[#This Row],[Product_ID]],Table4[Product_ID],Table4[Brand],"Missing Brand")</f>
        <v>Louis Philippe</v>
      </c>
      <c r="Q2343" s="2" t="s">
        <v>422</v>
      </c>
      <c r="R2343" s="2" t="str">
        <f>_xlfn.XLOOKUP(Table2[[#This Row],[Store_ID]],Table6[Store_ID],Table6[Store Name],"Not Found")</f>
        <v>TrendMart Thrissur High Street</v>
      </c>
      <c r="S2343" s="2">
        <f>_xlfn.XLOOKUP(Table2[[#This Row],[Store_ID]],Table6[Store_ID],Table6[Monthly Target],"Missing Target")</f>
        <v>2000000</v>
      </c>
      <c r="T2343" s="2" t="str">
        <f>_xlfn.XLOOKUP(Table2[[#This Row],[Store_ID]],Table6[Store_ID],Table6[Region],"Not Found")</f>
        <v>South Zone 1</v>
      </c>
      <c r="U2343" s="2" t="s">
        <v>24</v>
      </c>
      <c r="V2343" s="2" t="str">
        <f>_xlfn.XLOOKUP(Table2[[#This Row],[Employee_ID]],Table5[Employee_ID],Table5[Employee Name],"Not Found")</f>
        <v>Manoj Ramachandran</v>
      </c>
      <c r="W2343" s="2">
        <v>4</v>
      </c>
      <c r="X2343" s="2">
        <v>1013.55</v>
      </c>
      <c r="Y2343" s="2">
        <v>25</v>
      </c>
      <c r="Z2343" s="2">
        <v>1013.55</v>
      </c>
      <c r="AA2343" s="2">
        <v>12</v>
      </c>
      <c r="AB2343" s="2">
        <v>364.88</v>
      </c>
      <c r="AC2343" s="2">
        <v>3405.53</v>
      </c>
      <c r="AD2343" s="2">
        <v>3068.44</v>
      </c>
      <c r="AE2343" s="2">
        <f t="shared" si="77"/>
        <v>-27.78999999999985</v>
      </c>
      <c r="AF2343" s="2" t="s">
        <v>56</v>
      </c>
      <c r="AG2343" s="42">
        <f>IFERROR(Table2[[#This Row],[Profit]]/Table2[[#This Row],[Sales Amount]],0)</f>
        <v>-8.1602569937718507E-3</v>
      </c>
      <c r="AH2343" s="2" t="str">
        <f>TRIM(Table2[[#This Row],[Payment Modee]])</f>
        <v>Credit Card</v>
      </c>
      <c r="AI2343" s="2" t="s">
        <v>26</v>
      </c>
      <c r="AJ2343" s="2" t="s">
        <v>27</v>
      </c>
      <c r="AK2343" s="2" t="s">
        <v>2340</v>
      </c>
      <c r="AL2343" s="16" t="str">
        <f>IF(HOUR(Table2[[#This Row],[Order Time]])&lt;12,"Morning",IF(HOUR(Table2[[#This Row],[Order Time]])&lt;17,"Afternoon",IF(HOUR(Table2[[#This Row],[Order Time]])&lt;21,"Evening","Night")))</f>
        <v>Afternoon</v>
      </c>
      <c r="AM2343" s="16" t="s">
        <v>29</v>
      </c>
    </row>
    <row r="2344" spans="1:39" x14ac:dyDescent="0.25">
      <c r="A2344" s="14" t="s">
        <v>9203</v>
      </c>
      <c r="B2344" s="8">
        <v>45502</v>
      </c>
      <c r="C2344" s="7">
        <f>YEAR(Table2[[#This Row],[Invoice Date]])</f>
        <v>2024</v>
      </c>
      <c r="D2344" s="7" t="str">
        <f>TEXT(Table2[[#This Row],[Invoice Date]],"mmm")</f>
        <v>Jul</v>
      </c>
      <c r="E2344" s="7" t="str">
        <f>Table2[[#This Row],[Store_ID]]&amp;"-"&amp;Table2[[#This Row],[Year]]&amp;"-"&amp;Table2[[#This Row],[Month]]</f>
        <v>STR078-2024-Jul</v>
      </c>
      <c r="F2344" s="7" t="s">
        <v>1447</v>
      </c>
      <c r="G2344" s="7" t="str">
        <f>_xlfn.XLOOKUP(Table2[[#This Row],[Customer_ID]],Table3[Customer_ID],Table3[Customer Name],"Not Found")</f>
        <v>Eswar Varma</v>
      </c>
      <c r="H2344" s="7" t="str">
        <f>_xlfn.XLOOKUP(Table2[[#This Row],[Customer_ID]],Table3[Customer_ID],Table3[Gender],"Female")</f>
        <v>Male</v>
      </c>
      <c r="I2344" s="7" t="str">
        <f>_xlfn.XLOOKUP(Table2[[#This Row],[Customer_ID]],Table3[Customer_ID],Table3[City],"Missing Memebership")</f>
        <v>Coimbatore</v>
      </c>
      <c r="J2344" s="7" t="str">
        <f>_xlfn.XLOOKUP(Table2[[#This Row],[Customer_ID]],Table3[Customer_ID],Table3[State],"Karnataka")</f>
        <v>Tamil Nadu</v>
      </c>
      <c r="K2344" s="7" t="str">
        <f>_xlfn.XLOOKUP(Table2[[#This Row],[Customer_ID]],Table3[Customer_ID],Table3[Membership],"Regular")</f>
        <v>Silver</v>
      </c>
      <c r="L2344" s="7" t="s">
        <v>394</v>
      </c>
      <c r="M2344" s="7" t="str">
        <f>_xlfn.XLOOKUP(Table2[[#This Row],[Product_ID]],Table4[Product_ID],Table4[Product_Name],"Not Found")</f>
        <v>Liberty Sports T-Shirt Peach</v>
      </c>
      <c r="N2344" s="7" t="str">
        <f>_xlfn.XLOOKUP(Table2[[#This Row],[Product_ID]],Table4[Product_ID],Table4[Category],"Not Found")</f>
        <v>Sportswear</v>
      </c>
      <c r="O2344" s="7" t="str">
        <f>_xlfn.XLOOKUP(Table2[[#This Row],[Product_ID]],Table4[Product_ID],Table4[Subcategory],"Not Found")</f>
        <v>Sports T-Shirt</v>
      </c>
      <c r="P2344" s="7" t="str">
        <f>_xlfn.XLOOKUP(Table2[[#This Row],[Product_ID]],Table4[Product_ID],Table4[Brand],"Missing Brand")</f>
        <v>Liberty</v>
      </c>
      <c r="Q2344" s="7" t="s">
        <v>48</v>
      </c>
      <c r="R2344" s="7" t="str">
        <f>_xlfn.XLOOKUP(Table2[[#This Row],[Store_ID]],Table6[Store_ID],Table6[Store Name],"Not Found")</f>
        <v>TrendMart Vellore Standard</v>
      </c>
      <c r="S2344" s="7">
        <f>_xlfn.XLOOKUP(Table2[[#This Row],[Store_ID]],Table6[Store_ID],Table6[Monthly Target],"Missing Target")</f>
        <v>1200000</v>
      </c>
      <c r="T2344" s="7" t="str">
        <f>_xlfn.XLOOKUP(Table2[[#This Row],[Store_ID]],Table6[Store_ID],Table6[Region],"Not Found")</f>
        <v>South Zone 1</v>
      </c>
      <c r="U2344" s="7" t="s">
        <v>187</v>
      </c>
      <c r="V2344" s="7" t="str">
        <f>_xlfn.XLOOKUP(Table2[[#This Row],[Employee_ID]],Table5[Employee_ID],Table5[Employee Name],"Not Found")</f>
        <v>Ganapathy Naidu</v>
      </c>
      <c r="W2344" s="7">
        <v>0</v>
      </c>
      <c r="X2344" s="7">
        <v>1163.42</v>
      </c>
      <c r="Y2344" s="7">
        <v>20</v>
      </c>
      <c r="Z2344" s="7">
        <v>0</v>
      </c>
      <c r="AA2344" s="7">
        <v>12</v>
      </c>
      <c r="AB2344" s="7">
        <v>0</v>
      </c>
      <c r="AC2344" s="7">
        <v>0</v>
      </c>
      <c r="AD2344" s="7">
        <v>0</v>
      </c>
      <c r="AE2344" s="7">
        <v>0</v>
      </c>
      <c r="AF2344" s="2" t="s">
        <v>25</v>
      </c>
      <c r="AG2344" s="42">
        <f>IFERROR(Table2[[#This Row],[Profit]]/Table2[[#This Row],[Sales Amount]],0)</f>
        <v>0</v>
      </c>
      <c r="AH2344" s="2" t="str">
        <f>TRIM(Table2[[#This Row],[Payment Modee]])</f>
        <v>UPI</v>
      </c>
      <c r="AI2344" s="7" t="s">
        <v>36</v>
      </c>
      <c r="AJ2344" s="7" t="s">
        <v>27</v>
      </c>
      <c r="AK2344" s="7" t="s">
        <v>1990</v>
      </c>
      <c r="AL2344" s="17" t="str">
        <f>IF(HOUR(Table2[[#This Row],[Order Time]])&lt;12,"Morning",IF(HOUR(Table2[[#This Row],[Order Time]])&lt;17,"Afternoon",IF(HOUR(Table2[[#This Row],[Order Time]])&lt;21,"Evening","Night")))</f>
        <v>Evening</v>
      </c>
      <c r="AM2344" s="17" t="s">
        <v>29</v>
      </c>
    </row>
    <row r="2345" spans="1:39" x14ac:dyDescent="0.25">
      <c r="A2345" s="13" t="s">
        <v>4230</v>
      </c>
      <c r="B2345" s="4">
        <v>45395</v>
      </c>
      <c r="C2345" s="2">
        <f>YEAR(Table2[[#This Row],[Invoice Date]])</f>
        <v>2024</v>
      </c>
      <c r="D2345" s="2" t="str">
        <f>TEXT(Table2[[#This Row],[Invoice Date]],"mmm")</f>
        <v>Apr</v>
      </c>
      <c r="E2345" s="2" t="str">
        <f>Table2[[#This Row],[Store_ID]]&amp;"-"&amp;Table2[[#This Row],[Year]]&amp;"-"&amp;Table2[[#This Row],[Month]]</f>
        <v>STR031-2024-Apr</v>
      </c>
      <c r="F2345" s="2" t="s">
        <v>2907</v>
      </c>
      <c r="G2345" s="2" t="str">
        <f>_xlfn.XLOOKUP(Table2[[#This Row],[Customer_ID]],Table3[Customer_ID],Table3[Customer Name],"Not Found")</f>
        <v>Lokesh Srinivasan</v>
      </c>
      <c r="H2345" s="2" t="str">
        <f>_xlfn.XLOOKUP(Table2[[#This Row],[Customer_ID]],Table3[Customer_ID],Table3[Gender],"Female")</f>
        <v>Male</v>
      </c>
      <c r="I2345" s="2" t="str">
        <f>_xlfn.XLOOKUP(Table2[[#This Row],[Customer_ID]],Table3[Customer_ID],Table3[City],"Missing Memebership")</f>
        <v>Vijayawada</v>
      </c>
      <c r="J2345" s="2" t="str">
        <f>_xlfn.XLOOKUP(Table2[[#This Row],[Customer_ID]],Table3[Customer_ID],Table3[State],"Karnataka")</f>
        <v>Andhra Pradesh</v>
      </c>
      <c r="K2345" s="2" t="str">
        <f>_xlfn.XLOOKUP(Table2[[#This Row],[Customer_ID]],Table3[Customer_ID],Table3[Membership],"Regular")</f>
        <v>Platinum</v>
      </c>
      <c r="L2345" s="2" t="s">
        <v>2835</v>
      </c>
      <c r="M2345" s="2" t="str">
        <f>_xlfn.XLOOKUP(Table2[[#This Row],[Product_ID]],Table4[Product_ID],Table4[Product_Name],"Not Found")</f>
        <v>Biba Card Holder Navy Blue</v>
      </c>
      <c r="N2345" s="2" t="str">
        <f>_xlfn.XLOOKUP(Table2[[#This Row],[Product_ID]],Table4[Product_ID],Table4[Category],"Not Found")</f>
        <v>Wallets</v>
      </c>
      <c r="O2345" s="2" t="str">
        <f>_xlfn.XLOOKUP(Table2[[#This Row],[Product_ID]],Table4[Product_ID],Table4[Subcategory],"Not Found")</f>
        <v>Card Holder</v>
      </c>
      <c r="P2345" s="2" t="str">
        <f>_xlfn.XLOOKUP(Table2[[#This Row],[Product_ID]],Table4[Product_ID],Table4[Brand],"Missing Brand")</f>
        <v>Biba</v>
      </c>
      <c r="Q2345" s="2" t="s">
        <v>1351</v>
      </c>
      <c r="R2345" s="2" t="str">
        <f>_xlfn.XLOOKUP(Table2[[#This Row],[Store_ID]],Table6[Store_ID],Table6[Store Name],"Not Found")</f>
        <v>TrendMart Kozhikode Mall Kiosk</v>
      </c>
      <c r="S2345" s="2">
        <f>_xlfn.XLOOKUP(Table2[[#This Row],[Store_ID]],Table6[Store_ID],Table6[Monthly Target],"Missing Target")</f>
        <v>2000000</v>
      </c>
      <c r="T2345" s="2" t="str">
        <f>_xlfn.XLOOKUP(Table2[[#This Row],[Store_ID]],Table6[Store_ID],Table6[Region],"Not Found")</f>
        <v>South Zone 1</v>
      </c>
      <c r="U2345" s="2" t="s">
        <v>268</v>
      </c>
      <c r="V2345" s="2" t="str">
        <f>_xlfn.XLOOKUP(Table2[[#This Row],[Employee_ID]],Table5[Employee_ID],Table5[Employee Name],"Not Found")</f>
        <v>Ganesh Iyengar</v>
      </c>
      <c r="W2345" s="2">
        <v>1</v>
      </c>
      <c r="X2345" s="2">
        <v>497.5</v>
      </c>
      <c r="Y2345" s="2">
        <v>30</v>
      </c>
      <c r="Z2345" s="2">
        <v>149.25</v>
      </c>
      <c r="AA2345" s="2">
        <v>5</v>
      </c>
      <c r="AB2345" s="2">
        <v>17.41</v>
      </c>
      <c r="AC2345" s="2">
        <v>365.66</v>
      </c>
      <c r="AD2345" s="2">
        <v>367.86</v>
      </c>
      <c r="AE2345" s="2">
        <f t="shared" ref="AE2345:AE2376" si="78">(AC2345-AD2345-AB2345)</f>
        <v>-19.609999999999989</v>
      </c>
      <c r="AF2345" s="2" t="s">
        <v>35</v>
      </c>
      <c r="AG2345" s="42">
        <f>IFERROR(Table2[[#This Row],[Profit]]/Table2[[#This Row],[Sales Amount]],0)</f>
        <v>-5.3629054312749516E-2</v>
      </c>
      <c r="AH2345" s="2" t="str">
        <f>TRIM(Table2[[#This Row],[Payment Modee]])</f>
        <v>Debit Card</v>
      </c>
      <c r="AI2345" s="2" t="s">
        <v>36</v>
      </c>
      <c r="AJ2345" s="2" t="s">
        <v>27</v>
      </c>
      <c r="AK2345" s="2" t="s">
        <v>1653</v>
      </c>
      <c r="AL2345" s="16" t="str">
        <f>IF(HOUR(Table2[[#This Row],[Order Time]])&lt;12,"Morning",IF(HOUR(Table2[[#This Row],[Order Time]])&lt;17,"Afternoon",IF(HOUR(Table2[[#This Row],[Order Time]])&lt;21,"Evening","Night")))</f>
        <v>Afternoon</v>
      </c>
      <c r="AM2345" s="16" t="s">
        <v>38</v>
      </c>
    </row>
    <row r="2346" spans="1:39" x14ac:dyDescent="0.25">
      <c r="A2346" s="13" t="s">
        <v>4231</v>
      </c>
      <c r="B2346" s="4">
        <v>45451</v>
      </c>
      <c r="C2346" s="2">
        <f>YEAR(Table2[[#This Row],[Invoice Date]])</f>
        <v>2024</v>
      </c>
      <c r="D2346" s="2" t="str">
        <f>TEXT(Table2[[#This Row],[Invoice Date]],"mmm")</f>
        <v>Jun</v>
      </c>
      <c r="E2346" s="2" t="str">
        <f>Table2[[#This Row],[Store_ID]]&amp;"-"&amp;Table2[[#This Row],[Year]]&amp;"-"&amp;Table2[[#This Row],[Month]]</f>
        <v>STR092-2024-Jun</v>
      </c>
      <c r="F2346" s="2" t="s">
        <v>4232</v>
      </c>
      <c r="G2346" s="2" t="str">
        <f>_xlfn.XLOOKUP(Table2[[#This Row],[Customer_ID]],Table3[Customer_ID],Table3[Customer Name],"Not Found")</f>
        <v>Gauri Pillai</v>
      </c>
      <c r="H2346" s="2" t="str">
        <f>_xlfn.XLOOKUP(Table2[[#This Row],[Customer_ID]],Table3[Customer_ID],Table3[Gender],"Female")</f>
        <v>Female</v>
      </c>
      <c r="I2346" s="2" t="str">
        <f>_xlfn.XLOOKUP(Table2[[#This Row],[Customer_ID]],Table3[Customer_ID],Table3[City],"Missing Memebership")</f>
        <v>Kozhikode</v>
      </c>
      <c r="J2346" s="2" t="str">
        <f>_xlfn.XLOOKUP(Table2[[#This Row],[Customer_ID]],Table3[Customer_ID],Table3[State],"Karnataka")</f>
        <v>Kerala</v>
      </c>
      <c r="K2346" s="2" t="str">
        <f>_xlfn.XLOOKUP(Table2[[#This Row],[Customer_ID]],Table3[Customer_ID],Table3[Membership],"Regular")</f>
        <v>Silver</v>
      </c>
      <c r="L2346" s="2" t="s">
        <v>1149</v>
      </c>
      <c r="M2346" s="2" t="str">
        <f>_xlfn.XLOOKUP(Table2[[#This Row],[Product_ID]],Table4[Product_ID],Table4[Product_Name],"Not Found")</f>
        <v>Biba Skinny Fit Brown</v>
      </c>
      <c r="N2346" s="2" t="str">
        <f>_xlfn.XLOOKUP(Table2[[#This Row],[Product_ID]],Table4[Product_ID],Table4[Category],"Not Found")</f>
        <v>Women Jeans</v>
      </c>
      <c r="O2346" s="2" t="str">
        <f>_xlfn.XLOOKUP(Table2[[#This Row],[Product_ID]],Table4[Product_ID],Table4[Subcategory],"Not Found")</f>
        <v>Skinny Fit</v>
      </c>
      <c r="P2346" s="2" t="str">
        <f>_xlfn.XLOOKUP(Table2[[#This Row],[Product_ID]],Table4[Product_ID],Table4[Brand],"Missing Brand")</f>
        <v>Biba</v>
      </c>
      <c r="Q2346" s="2" t="s">
        <v>245</v>
      </c>
      <c r="R2346" s="2" t="str">
        <f>_xlfn.XLOOKUP(Table2[[#This Row],[Store_ID]],Table6[Store_ID],Table6[Store Name],"Not Found")</f>
        <v>TrendMart Kochi Standard</v>
      </c>
      <c r="S2346" s="2">
        <f>_xlfn.XLOOKUP(Table2[[#This Row],[Store_ID]],Table6[Store_ID],Table6[Monthly Target],"Missing Target")</f>
        <v>1500000</v>
      </c>
      <c r="T2346" s="2" t="str">
        <f>_xlfn.XLOOKUP(Table2[[#This Row],[Store_ID]],Table6[Store_ID],Table6[Region],"Not Found")</f>
        <v>South Zone 1</v>
      </c>
      <c r="U2346" s="2" t="s">
        <v>465</v>
      </c>
      <c r="V2346" s="2" t="str">
        <f>_xlfn.XLOOKUP(Table2[[#This Row],[Employee_ID]],Table5[Employee_ID],Table5[Employee Name],"Not Found")</f>
        <v>Vinod Hegde</v>
      </c>
      <c r="W2346" s="2">
        <v>3</v>
      </c>
      <c r="X2346" s="2">
        <v>813.56</v>
      </c>
      <c r="Y2346" s="2">
        <v>25</v>
      </c>
      <c r="Z2346" s="2">
        <v>610.16999999999996</v>
      </c>
      <c r="AA2346" s="2">
        <v>5</v>
      </c>
      <c r="AB2346" s="2">
        <v>91.53</v>
      </c>
      <c r="AC2346" s="2">
        <v>1922.04</v>
      </c>
      <c r="AD2346" s="2">
        <v>1911.81</v>
      </c>
      <c r="AE2346" s="2">
        <f t="shared" si="78"/>
        <v>-81.299999999999983</v>
      </c>
      <c r="AF2346" s="2" t="s">
        <v>25</v>
      </c>
      <c r="AG2346" s="42">
        <f>IFERROR(Table2[[#This Row],[Profit]]/Table2[[#This Row],[Sales Amount]],0)</f>
        <v>-4.2298807517013162E-2</v>
      </c>
      <c r="AH2346" s="2" t="str">
        <f>TRIM(Table2[[#This Row],[Payment Modee]])</f>
        <v>UPI</v>
      </c>
      <c r="AI2346" s="2" t="s">
        <v>36</v>
      </c>
      <c r="AJ2346" s="2" t="s">
        <v>27</v>
      </c>
      <c r="AK2346" s="2" t="s">
        <v>705</v>
      </c>
      <c r="AL2346" s="16" t="str">
        <f>IF(HOUR(Table2[[#This Row],[Order Time]])&lt;12,"Morning",IF(HOUR(Table2[[#This Row],[Order Time]])&lt;17,"Afternoon",IF(HOUR(Table2[[#This Row],[Order Time]])&lt;21,"Evening","Night")))</f>
        <v>Afternoon</v>
      </c>
      <c r="AM2346" s="16" t="s">
        <v>38</v>
      </c>
    </row>
    <row r="2347" spans="1:39" x14ac:dyDescent="0.25">
      <c r="A2347" s="13" t="s">
        <v>4233</v>
      </c>
      <c r="B2347" s="4">
        <v>45513</v>
      </c>
      <c r="C2347" s="2">
        <f>YEAR(Table2[[#This Row],[Invoice Date]])</f>
        <v>2024</v>
      </c>
      <c r="D2347" s="2" t="str">
        <f>TEXT(Table2[[#This Row],[Invoice Date]],"mmm")</f>
        <v>Aug</v>
      </c>
      <c r="E2347" s="2" t="str">
        <f>Table2[[#This Row],[Store_ID]]&amp;"-"&amp;Table2[[#This Row],[Year]]&amp;"-"&amp;Table2[[#This Row],[Month]]</f>
        <v>STR046-2024-Aug</v>
      </c>
      <c r="F2347" s="2" t="s">
        <v>2810</v>
      </c>
      <c r="G2347" s="2" t="str">
        <f>_xlfn.XLOOKUP(Table2[[#This Row],[Customer_ID]],Table3[Customer_ID],Table3[Customer Name],"Not Found")</f>
        <v>Gopal Krishnan</v>
      </c>
      <c r="H2347" s="2" t="str">
        <f>_xlfn.XLOOKUP(Table2[[#This Row],[Customer_ID]],Table3[Customer_ID],Table3[Gender],"Female")</f>
        <v>Male</v>
      </c>
      <c r="I2347" s="2" t="str">
        <f>_xlfn.XLOOKUP(Table2[[#This Row],[Customer_ID]],Table3[Customer_ID],Table3[City],"Missing Memebership")</f>
        <v>Warangal</v>
      </c>
      <c r="J2347" s="2" t="str">
        <f>_xlfn.XLOOKUP(Table2[[#This Row],[Customer_ID]],Table3[Customer_ID],Table3[State],"Karnataka")</f>
        <v>Telangana</v>
      </c>
      <c r="K2347" s="2" t="str">
        <f>_xlfn.XLOOKUP(Table2[[#This Row],[Customer_ID]],Table3[Customer_ID],Table3[Membership],"Regular")</f>
        <v>Gold</v>
      </c>
      <c r="L2347" s="2" t="s">
        <v>3039</v>
      </c>
      <c r="M2347" s="2" t="str">
        <f>_xlfn.XLOOKUP(Table2[[#This Row],[Product_ID]],Table4[Product_ID],Table4[Product_Name],"Not Found")</f>
        <v>Wrangler Formal Trouser Wine</v>
      </c>
      <c r="N2347" s="2" t="str">
        <f>_xlfn.XLOOKUP(Table2[[#This Row],[Product_ID]],Table4[Product_ID],Table4[Category],"Not Found")</f>
        <v>Men Trousers</v>
      </c>
      <c r="O2347" s="2" t="str">
        <f>_xlfn.XLOOKUP(Table2[[#This Row],[Product_ID]],Table4[Product_ID],Table4[Subcategory],"Not Found")</f>
        <v>Formal Trouser</v>
      </c>
      <c r="P2347" s="2" t="str">
        <f>_xlfn.XLOOKUP(Table2[[#This Row],[Product_ID]],Table4[Product_ID],Table4[Brand],"Missing Brand")</f>
        <v>Wrangler</v>
      </c>
      <c r="Q2347" s="2" t="s">
        <v>553</v>
      </c>
      <c r="R2347" s="2" t="str">
        <f>_xlfn.XLOOKUP(Table2[[#This Row],[Store_ID]],Table6[Store_ID],Table6[Store Name],"Not Found")</f>
        <v>TrendMart Hyderabad High Street</v>
      </c>
      <c r="S2347" s="2">
        <f>_xlfn.XLOOKUP(Table2[[#This Row],[Store_ID]],Table6[Store_ID],Table6[Monthly Target],"Missing Target")</f>
        <v>800000</v>
      </c>
      <c r="T2347" s="2" t="str">
        <f>_xlfn.XLOOKUP(Table2[[#This Row],[Store_ID]],Table6[Store_ID],Table6[Region],"Not Found")</f>
        <v>South Zone 2</v>
      </c>
      <c r="U2347" s="2" t="s">
        <v>147</v>
      </c>
      <c r="V2347" s="2" t="str">
        <f>_xlfn.XLOOKUP(Table2[[#This Row],[Employee_ID]],Table5[Employee_ID],Table5[Employee Name],"Not Found")</f>
        <v>Logesh Gopalakrishnan</v>
      </c>
      <c r="W2347" s="2">
        <v>1</v>
      </c>
      <c r="X2347" s="2">
        <v>1142.78</v>
      </c>
      <c r="Y2347" s="2">
        <v>0</v>
      </c>
      <c r="Z2347" s="2">
        <v>0</v>
      </c>
      <c r="AA2347" s="2">
        <v>12</v>
      </c>
      <c r="AB2347" s="2">
        <v>137.13</v>
      </c>
      <c r="AC2347" s="2">
        <v>1279.9100000000001</v>
      </c>
      <c r="AD2347" s="2">
        <v>871.26</v>
      </c>
      <c r="AE2347" s="2">
        <f t="shared" si="78"/>
        <v>271.5200000000001</v>
      </c>
      <c r="AF2347" s="2" t="s">
        <v>56</v>
      </c>
      <c r="AG2347" s="42">
        <f>IFERROR(Table2[[#This Row],[Profit]]/Table2[[#This Row],[Sales Amount]],0)</f>
        <v>0.21213991608784999</v>
      </c>
      <c r="AH2347" s="2" t="str">
        <f>TRIM(Table2[[#This Row],[Payment Modee]])</f>
        <v>Credit Card</v>
      </c>
      <c r="AI2347" s="2" t="s">
        <v>26</v>
      </c>
      <c r="AJ2347" s="2" t="s">
        <v>197</v>
      </c>
      <c r="AK2347" s="2" t="s">
        <v>308</v>
      </c>
      <c r="AL2347" s="16" t="str">
        <f>IF(HOUR(Table2[[#This Row],[Order Time]])&lt;12,"Morning",IF(HOUR(Table2[[#This Row],[Order Time]])&lt;17,"Afternoon",IF(HOUR(Table2[[#This Row],[Order Time]])&lt;21,"Evening","Night")))</f>
        <v>Afternoon</v>
      </c>
      <c r="AM2347" s="16" t="s">
        <v>29</v>
      </c>
    </row>
    <row r="2348" spans="1:39" x14ac:dyDescent="0.25">
      <c r="A2348" s="13" t="s">
        <v>4234</v>
      </c>
      <c r="B2348" s="4">
        <v>45548</v>
      </c>
      <c r="C2348" s="2">
        <f>YEAR(Table2[[#This Row],[Invoice Date]])</f>
        <v>2024</v>
      </c>
      <c r="D2348" s="2" t="str">
        <f>TEXT(Table2[[#This Row],[Invoice Date]],"mmm")</f>
        <v>Sep</v>
      </c>
      <c r="E2348" s="2" t="str">
        <f>Table2[[#This Row],[Store_ID]]&amp;"-"&amp;Table2[[#This Row],[Year]]&amp;"-"&amp;Table2[[#This Row],[Month]]</f>
        <v>STR086-2024-Sep</v>
      </c>
      <c r="F2348" s="2" t="s">
        <v>95</v>
      </c>
      <c r="G2348" s="2" t="str">
        <f>_xlfn.XLOOKUP(Table2[[#This Row],[Customer_ID]],Table3[Customer_ID],Table3[Customer Name],"Not Found")</f>
        <v>Rahul Gupta</v>
      </c>
      <c r="H2348" s="2" t="str">
        <f>_xlfn.XLOOKUP(Table2[[#This Row],[Customer_ID]],Table3[Customer_ID],Table3[Gender],"Female")</f>
        <v>Male</v>
      </c>
      <c r="I2348" s="2" t="str">
        <f>_xlfn.XLOOKUP(Table2[[#This Row],[Customer_ID]],Table3[Customer_ID],Table3[City],"Missing Memebership")</f>
        <v>Chennai</v>
      </c>
      <c r="J2348" s="2" t="str">
        <f>_xlfn.XLOOKUP(Table2[[#This Row],[Customer_ID]],Table3[Customer_ID],Table3[State],"Karnataka")</f>
        <v>Tamil Nadu</v>
      </c>
      <c r="K2348" s="2" t="str">
        <f>_xlfn.XLOOKUP(Table2[[#This Row],[Customer_ID]],Table3[Customer_ID],Table3[Membership],"Regular")</f>
        <v>Silver</v>
      </c>
      <c r="L2348" s="2" t="s">
        <v>481</v>
      </c>
      <c r="M2348" s="2" t="str">
        <f>_xlfn.XLOOKUP(Table2[[#This Row],[Product_ID]],Table4[Product_ID],Table4[Product_Name],"Not Found")</f>
        <v>Nalli Silks Casual Shirt Navy Blue</v>
      </c>
      <c r="N2348" s="2" t="str">
        <f>_xlfn.XLOOKUP(Table2[[#This Row],[Product_ID]],Table4[Product_ID],Table4[Category],"Not Found")</f>
        <v>Men Shirts</v>
      </c>
      <c r="O2348" s="2" t="str">
        <f>_xlfn.XLOOKUP(Table2[[#This Row],[Product_ID]],Table4[Product_ID],Table4[Subcategory],"Not Found")</f>
        <v>Casual Shirt</v>
      </c>
      <c r="P2348" s="2" t="str">
        <f>_xlfn.XLOOKUP(Table2[[#This Row],[Product_ID]],Table4[Product_ID],Table4[Brand],"Missing Brand")</f>
        <v>Nalli Silks</v>
      </c>
      <c r="Q2348" s="2" t="s">
        <v>804</v>
      </c>
      <c r="R2348" s="2" t="str">
        <f>_xlfn.XLOOKUP(Table2[[#This Row],[Store_ID]],Table6[Store_ID],Table6[Store Name],"Not Found")</f>
        <v>TrendMart Thiruvananthapuram Outlet</v>
      </c>
      <c r="S2348" s="2">
        <f>_xlfn.XLOOKUP(Table2[[#This Row],[Store_ID]],Table6[Store_ID],Table6[Monthly Target],"Missing Target")</f>
        <v>800000</v>
      </c>
      <c r="T2348" s="2" t="str">
        <f>_xlfn.XLOOKUP(Table2[[#This Row],[Store_ID]],Table6[Store_ID],Table6[Region],"Not Found")</f>
        <v>South Zone 1</v>
      </c>
      <c r="U2348" s="2" t="s">
        <v>55</v>
      </c>
      <c r="V2348" s="2" t="str">
        <f>_xlfn.XLOOKUP(Table2[[#This Row],[Employee_ID]],Table5[Employee_ID],Table5[Employee Name],"Not Found")</f>
        <v>Padma Gounder</v>
      </c>
      <c r="W2348" s="2">
        <v>2</v>
      </c>
      <c r="X2348" s="2">
        <v>868.57</v>
      </c>
      <c r="Y2348" s="2">
        <v>30</v>
      </c>
      <c r="Z2348" s="2">
        <v>521.14</v>
      </c>
      <c r="AA2348" s="2">
        <v>5</v>
      </c>
      <c r="AB2348" s="2">
        <v>60.8</v>
      </c>
      <c r="AC2348" s="2">
        <v>1276.8</v>
      </c>
      <c r="AD2348" s="2">
        <v>1180.96</v>
      </c>
      <c r="AE2348" s="2">
        <f t="shared" si="78"/>
        <v>35.039999999999921</v>
      </c>
      <c r="AF2348" s="2" t="s">
        <v>69</v>
      </c>
      <c r="AG2348" s="42">
        <f>IFERROR(Table2[[#This Row],[Profit]]/Table2[[#This Row],[Sales Amount]],0)</f>
        <v>2.7443609022556329E-2</v>
      </c>
      <c r="AH2348" s="2" t="str">
        <f>TRIM(Table2[[#This Row],[Payment Modee]])</f>
        <v>Cash</v>
      </c>
      <c r="AI2348" s="2" t="s">
        <v>36</v>
      </c>
      <c r="AJ2348" s="2" t="s">
        <v>27</v>
      </c>
      <c r="AK2348" s="2" t="s">
        <v>4235</v>
      </c>
      <c r="AL2348" s="16" t="str">
        <f>IF(HOUR(Table2[[#This Row],[Order Time]])&lt;12,"Morning",IF(HOUR(Table2[[#This Row],[Order Time]])&lt;17,"Afternoon",IF(HOUR(Table2[[#This Row],[Order Time]])&lt;21,"Evening","Night")))</f>
        <v>Afternoon</v>
      </c>
      <c r="AM2348" s="16" t="s">
        <v>29</v>
      </c>
    </row>
    <row r="2349" spans="1:39" x14ac:dyDescent="0.25">
      <c r="A2349" s="13" t="s">
        <v>4236</v>
      </c>
      <c r="B2349" s="4">
        <v>45573</v>
      </c>
      <c r="C2349" s="2">
        <f>YEAR(Table2[[#This Row],[Invoice Date]])</f>
        <v>2024</v>
      </c>
      <c r="D2349" s="2" t="str">
        <f>TEXT(Table2[[#This Row],[Invoice Date]],"mmm")</f>
        <v>Oct</v>
      </c>
      <c r="E2349" s="2" t="str">
        <f>Table2[[#This Row],[Store_ID]]&amp;"-"&amp;Table2[[#This Row],[Year]]&amp;"-"&amp;Table2[[#This Row],[Month]]</f>
        <v>STR023-2024-Oct</v>
      </c>
      <c r="F2349" s="2" t="s">
        <v>1523</v>
      </c>
      <c r="G2349" s="2" t="str">
        <f>_xlfn.XLOOKUP(Table2[[#This Row],[Customer_ID]],Table3[Customer_ID],Table3[Customer Name],"Not Found")</f>
        <v>Devraj Iyengar</v>
      </c>
      <c r="H2349" s="2" t="str">
        <f>_xlfn.XLOOKUP(Table2[[#This Row],[Customer_ID]],Table3[Customer_ID],Table3[Gender],"Female")</f>
        <v>Male</v>
      </c>
      <c r="I2349" s="2" t="str">
        <f>_xlfn.XLOOKUP(Table2[[#This Row],[Customer_ID]],Table3[Customer_ID],Table3[City],"Missing Memebership")</f>
        <v>Nizamabad</v>
      </c>
      <c r="J2349" s="2" t="str">
        <f>_xlfn.XLOOKUP(Table2[[#This Row],[Customer_ID]],Table3[Customer_ID],Table3[State],"Karnataka")</f>
        <v>Telangana</v>
      </c>
      <c r="K2349" s="2" t="str">
        <f>_xlfn.XLOOKUP(Table2[[#This Row],[Customer_ID]],Table3[Customer_ID],Table3[Membership],"Regular")</f>
        <v>Gold</v>
      </c>
      <c r="L2349" s="2" t="s">
        <v>657</v>
      </c>
      <c r="M2349" s="2" t="str">
        <f>_xlfn.XLOOKUP(Table2[[#This Row],[Product_ID]],Table4[Product_ID],Table4[Product_Name],"Not Found")</f>
        <v>Allen Solly Sports T-Shirt Cream</v>
      </c>
      <c r="N2349" s="2" t="str">
        <f>_xlfn.XLOOKUP(Table2[[#This Row],[Product_ID]],Table4[Product_ID],Table4[Category],"Not Found")</f>
        <v>Sportswear</v>
      </c>
      <c r="O2349" s="2" t="str">
        <f>_xlfn.XLOOKUP(Table2[[#This Row],[Product_ID]],Table4[Product_ID],Table4[Subcategory],"Not Found")</f>
        <v>Sports T-Shirt</v>
      </c>
      <c r="P2349" s="2" t="str">
        <f>_xlfn.XLOOKUP(Table2[[#This Row],[Product_ID]],Table4[Product_ID],Table4[Brand],"Missing Brand")</f>
        <v>Allen Solly</v>
      </c>
      <c r="Q2349" s="2" t="s">
        <v>338</v>
      </c>
      <c r="R2349" s="2" t="str">
        <f>_xlfn.XLOOKUP(Table2[[#This Row],[Store_ID]],Table6[Store_ID],Table6[Store Name],"Not Found")</f>
        <v>TrendMart Thoothukudi High Street</v>
      </c>
      <c r="S2349" s="2">
        <f>_xlfn.XLOOKUP(Table2[[#This Row],[Store_ID]],Table6[Store_ID],Table6[Monthly Target],"Missing Target")</f>
        <v>2000000</v>
      </c>
      <c r="T2349" s="2" t="str">
        <f>_xlfn.XLOOKUP(Table2[[#This Row],[Store_ID]],Table6[Store_ID],Table6[Region],"Not Found")</f>
        <v>South Zone 1</v>
      </c>
      <c r="U2349" s="2" t="s">
        <v>263</v>
      </c>
      <c r="V2349" s="2" t="str">
        <f>_xlfn.XLOOKUP(Table2[[#This Row],[Employee_ID]],Table5[Employee_ID],Table5[Employee Name],"Not Found")</f>
        <v>Sathish Sundaram</v>
      </c>
      <c r="W2349" s="2">
        <v>2</v>
      </c>
      <c r="X2349" s="2">
        <v>1636.67</v>
      </c>
      <c r="Y2349" s="2">
        <v>10</v>
      </c>
      <c r="Z2349" s="2">
        <v>327.33</v>
      </c>
      <c r="AA2349" s="2">
        <v>12</v>
      </c>
      <c r="AB2349" s="2">
        <v>353.52</v>
      </c>
      <c r="AC2349" s="2">
        <v>3299.53</v>
      </c>
      <c r="AD2349" s="2">
        <v>2230.38</v>
      </c>
      <c r="AE2349" s="2">
        <f t="shared" si="78"/>
        <v>715.63000000000011</v>
      </c>
      <c r="AF2349" s="2" t="s">
        <v>56</v>
      </c>
      <c r="AG2349" s="42">
        <f>IFERROR(Table2[[#This Row],[Profit]]/Table2[[#This Row],[Sales Amount]],0)</f>
        <v>0.21688846593302685</v>
      </c>
      <c r="AH2349" s="2" t="str">
        <f>TRIM(Table2[[#This Row],[Payment Modee]])</f>
        <v>Credit Card</v>
      </c>
      <c r="AI2349" s="2" t="s">
        <v>26</v>
      </c>
      <c r="AJ2349" s="2" t="s">
        <v>27</v>
      </c>
      <c r="AK2349" s="2" t="s">
        <v>368</v>
      </c>
      <c r="AL2349" s="16" t="str">
        <f>IF(HOUR(Table2[[#This Row],[Order Time]])&lt;12,"Morning",IF(HOUR(Table2[[#This Row],[Order Time]])&lt;17,"Afternoon",IF(HOUR(Table2[[#This Row],[Order Time]])&lt;21,"Evening","Night")))</f>
        <v>Evening</v>
      </c>
      <c r="AM2349" s="16" t="s">
        <v>29</v>
      </c>
    </row>
    <row r="2350" spans="1:39" x14ac:dyDescent="0.25">
      <c r="A2350" s="13" t="s">
        <v>4237</v>
      </c>
      <c r="B2350" s="4">
        <v>45565</v>
      </c>
      <c r="C2350" s="2">
        <f>YEAR(Table2[[#This Row],[Invoice Date]])</f>
        <v>2024</v>
      </c>
      <c r="D2350" s="2" t="str">
        <f>TEXT(Table2[[#This Row],[Invoice Date]],"mmm")</f>
        <v>Sep</v>
      </c>
      <c r="E2350" s="2" t="str">
        <f>Table2[[#This Row],[Store_ID]]&amp;"-"&amp;Table2[[#This Row],[Year]]&amp;"-"&amp;Table2[[#This Row],[Month]]</f>
        <v>STR061-2024-Sep</v>
      </c>
      <c r="F2350" s="2" t="s">
        <v>2621</v>
      </c>
      <c r="G2350" s="2" t="str">
        <f>_xlfn.XLOOKUP(Table2[[#This Row],[Customer_ID]],Table3[Customer_ID],Table3[Customer Name],"Not Found")</f>
        <v>Gayathri Murthy</v>
      </c>
      <c r="H2350" s="2" t="str">
        <f>_xlfn.XLOOKUP(Table2[[#This Row],[Customer_ID]],Table3[Customer_ID],Table3[Gender],"Female")</f>
        <v>Female</v>
      </c>
      <c r="I2350" s="2" t="str">
        <f>_xlfn.XLOOKUP(Table2[[#This Row],[Customer_ID]],Table3[Customer_ID],Table3[City],"Missing Memebership")</f>
        <v>Guntur</v>
      </c>
      <c r="J2350" s="2" t="str">
        <f>_xlfn.XLOOKUP(Table2[[#This Row],[Customer_ID]],Table3[Customer_ID],Table3[State],"Karnataka")</f>
        <v>Andhra Pradesh</v>
      </c>
      <c r="K2350" s="2" t="str">
        <f>_xlfn.XLOOKUP(Table2[[#This Row],[Customer_ID]],Table3[Customer_ID],Table3[Membership],"Regular")</f>
        <v>Regular</v>
      </c>
      <c r="L2350" s="2" t="s">
        <v>1173</v>
      </c>
      <c r="M2350" s="2" t="str">
        <f>_xlfn.XLOOKUP(Table2[[#This Row],[Product_ID]],Table4[Product_ID],Table4[Product_Name],"Not Found")</f>
        <v>Jack &amp; Jones Straight Fit Maroon</v>
      </c>
      <c r="N2350" s="2" t="str">
        <f>_xlfn.XLOOKUP(Table2[[#This Row],[Product_ID]],Table4[Product_ID],Table4[Category],"Not Found")</f>
        <v>Men Jeans</v>
      </c>
      <c r="O2350" s="2" t="str">
        <f>_xlfn.XLOOKUP(Table2[[#This Row],[Product_ID]],Table4[Product_ID],Table4[Subcategory],"Not Found")</f>
        <v>Straight Fit</v>
      </c>
      <c r="P2350" s="2" t="str">
        <f>_xlfn.XLOOKUP(Table2[[#This Row],[Product_ID]],Table4[Product_ID],Table4[Brand],"Missing Brand")</f>
        <v>Jack &amp; Jones</v>
      </c>
      <c r="Q2350" s="2" t="s">
        <v>572</v>
      </c>
      <c r="R2350" s="2" t="str">
        <f>_xlfn.XLOOKUP(Table2[[#This Row],[Store_ID]],Table6[Store_ID],Table6[Store Name],"Not Found")</f>
        <v>TrendMart Hubballi Standard</v>
      </c>
      <c r="S2350" s="2">
        <f>_xlfn.XLOOKUP(Table2[[#This Row],[Store_ID]],Table6[Store_ID],Table6[Monthly Target],"Missing Target")</f>
        <v>1500000</v>
      </c>
      <c r="T2350" s="2" t="str">
        <f>_xlfn.XLOOKUP(Table2[[#This Row],[Store_ID]],Table6[Store_ID],Table6[Region],"Not Found")</f>
        <v>South Zone 2</v>
      </c>
      <c r="U2350" s="2" t="s">
        <v>321</v>
      </c>
      <c r="V2350" s="2" t="str">
        <f>_xlfn.XLOOKUP(Table2[[#This Row],[Employee_ID]],Table5[Employee_ID],Table5[Employee Name],"Not Found")</f>
        <v>Sunita Ramachandran</v>
      </c>
      <c r="W2350" s="2">
        <v>3</v>
      </c>
      <c r="X2350" s="2">
        <v>1110.49</v>
      </c>
      <c r="Y2350" s="2">
        <v>30</v>
      </c>
      <c r="Z2350" s="2">
        <v>999.44</v>
      </c>
      <c r="AA2350" s="2">
        <v>12</v>
      </c>
      <c r="AB2350" s="2">
        <v>279.83999999999997</v>
      </c>
      <c r="AC2350" s="2">
        <v>2611.87</v>
      </c>
      <c r="AD2350" s="2">
        <v>2264.19</v>
      </c>
      <c r="AE2350" s="2">
        <f t="shared" si="78"/>
        <v>67.839999999999861</v>
      </c>
      <c r="AF2350" s="2" t="s">
        <v>25</v>
      </c>
      <c r="AG2350" s="42">
        <f>IFERROR(Table2[[#This Row],[Profit]]/Table2[[#This Row],[Sales Amount]],0)</f>
        <v>2.5973727635755173E-2</v>
      </c>
      <c r="AH2350" s="2" t="str">
        <f>TRIM(Table2[[#This Row],[Payment Modee]])</f>
        <v>UPI</v>
      </c>
      <c r="AI2350" s="2" t="s">
        <v>26</v>
      </c>
      <c r="AJ2350" s="2" t="s">
        <v>27</v>
      </c>
      <c r="AK2350" s="2" t="s">
        <v>2098</v>
      </c>
      <c r="AL2350" s="16" t="str">
        <f>IF(HOUR(Table2[[#This Row],[Order Time]])&lt;12,"Morning",IF(HOUR(Table2[[#This Row],[Order Time]])&lt;17,"Afternoon",IF(HOUR(Table2[[#This Row],[Order Time]])&lt;21,"Evening","Night")))</f>
        <v>Evening</v>
      </c>
      <c r="AM2350" s="16" t="s">
        <v>29</v>
      </c>
    </row>
    <row r="2351" spans="1:39" x14ac:dyDescent="0.25">
      <c r="A2351" s="13" t="s">
        <v>4238</v>
      </c>
      <c r="B2351" s="4">
        <v>45743</v>
      </c>
      <c r="C2351" s="2">
        <f>YEAR(Table2[[#This Row],[Invoice Date]])</f>
        <v>2025</v>
      </c>
      <c r="D2351" s="2" t="str">
        <f>TEXT(Table2[[#This Row],[Invoice Date]],"mmm")</f>
        <v>Mar</v>
      </c>
      <c r="E2351" s="2" t="str">
        <f>Table2[[#This Row],[Store_ID]]&amp;"-"&amp;Table2[[#This Row],[Year]]&amp;"-"&amp;Table2[[#This Row],[Month]]</f>
        <v>STR085-2025-Mar</v>
      </c>
      <c r="F2351" s="2" t="s">
        <v>1490</v>
      </c>
      <c r="G2351" s="2" t="str">
        <f>_xlfn.XLOOKUP(Table2[[#This Row],[Customer_ID]],Table3[Customer_ID],Table3[Customer Name],"Not Found")</f>
        <v>Sathish Gupta</v>
      </c>
      <c r="H2351" s="2" t="str">
        <f>_xlfn.XLOOKUP(Table2[[#This Row],[Customer_ID]],Table3[Customer_ID],Table3[Gender],"Female")</f>
        <v>Male</v>
      </c>
      <c r="I2351" s="2" t="str">
        <f>_xlfn.XLOOKUP(Table2[[#This Row],[Customer_ID]],Table3[Customer_ID],Table3[City],"Missing Memebership")</f>
        <v>Tirupati</v>
      </c>
      <c r="J2351" s="2" t="str">
        <f>_xlfn.XLOOKUP(Table2[[#This Row],[Customer_ID]],Table3[Customer_ID],Table3[State],"Karnataka")</f>
        <v>Andhra Pradesh</v>
      </c>
      <c r="K2351" s="2" t="str">
        <f>_xlfn.XLOOKUP(Table2[[#This Row],[Customer_ID]],Table3[Customer_ID],Table3[Membership],"Regular")</f>
        <v>Regular</v>
      </c>
      <c r="L2351" s="2" t="s">
        <v>262</v>
      </c>
      <c r="M2351" s="2" t="str">
        <f>_xlfn.XLOOKUP(Table2[[#This Row],[Product_ID]],Table4[Product_ID],Table4[Product_Name],"Not Found")</f>
        <v>Pothys Straight Fit Charcoal</v>
      </c>
      <c r="N2351" s="2" t="str">
        <f>_xlfn.XLOOKUP(Table2[[#This Row],[Product_ID]],Table4[Product_ID],Table4[Category],"Not Found")</f>
        <v>Women Jeans</v>
      </c>
      <c r="O2351" s="2" t="str">
        <f>_xlfn.XLOOKUP(Table2[[#This Row],[Product_ID]],Table4[Product_ID],Table4[Subcategory],"Not Found")</f>
        <v>Straight Fit</v>
      </c>
      <c r="P2351" s="2" t="str">
        <f>_xlfn.XLOOKUP(Table2[[#This Row],[Product_ID]],Table4[Product_ID],Table4[Brand],"Missing Brand")</f>
        <v>Pothys</v>
      </c>
      <c r="Q2351" s="2" t="s">
        <v>86</v>
      </c>
      <c r="R2351" s="2" t="str">
        <f>_xlfn.XLOOKUP(Table2[[#This Row],[Store_ID]],Table6[Store_ID],Table6[Store Name],"Not Found")</f>
        <v>TrendMart Nizamabad Outlet</v>
      </c>
      <c r="S2351" s="2">
        <f>_xlfn.XLOOKUP(Table2[[#This Row],[Store_ID]],Table6[Store_ID],Table6[Monthly Target],"Missing Target")</f>
        <v>1500000</v>
      </c>
      <c r="T2351" s="2" t="str">
        <f>_xlfn.XLOOKUP(Table2[[#This Row],[Store_ID]],Table6[Store_ID],Table6[Region],"Not Found")</f>
        <v>South Zone 2</v>
      </c>
      <c r="U2351" s="2" t="s">
        <v>330</v>
      </c>
      <c r="V2351" s="2" t="str">
        <f>_xlfn.XLOOKUP(Table2[[#This Row],[Employee_ID]],Table5[Employee_ID],Table5[Employee Name],"Not Found")</f>
        <v>Malini Gowda</v>
      </c>
      <c r="W2351" s="2">
        <v>4</v>
      </c>
      <c r="X2351" s="2">
        <v>1352.74</v>
      </c>
      <c r="Y2351" s="2">
        <v>0</v>
      </c>
      <c r="Z2351" s="2">
        <v>0</v>
      </c>
      <c r="AA2351" s="2">
        <v>12</v>
      </c>
      <c r="AB2351" s="2">
        <v>649.32000000000005</v>
      </c>
      <c r="AC2351" s="2">
        <v>6060.28</v>
      </c>
      <c r="AD2351" s="2">
        <v>4100.96</v>
      </c>
      <c r="AE2351" s="2">
        <f t="shared" si="78"/>
        <v>1309.9999999999995</v>
      </c>
      <c r="AF2351" s="2" t="s">
        <v>69</v>
      </c>
      <c r="AG2351" s="42">
        <f>IFERROR(Table2[[#This Row],[Profit]]/Table2[[#This Row],[Sales Amount]],0)</f>
        <v>0.21616162949566681</v>
      </c>
      <c r="AH2351" s="2" t="str">
        <f>TRIM(Table2[[#This Row],[Payment Modee]])</f>
        <v>Cash</v>
      </c>
      <c r="AI2351" s="2" t="s">
        <v>36</v>
      </c>
      <c r="AJ2351" s="2" t="s">
        <v>27</v>
      </c>
      <c r="AK2351" s="2" t="s">
        <v>365</v>
      </c>
      <c r="AL2351" s="16" t="str">
        <f>IF(HOUR(Table2[[#This Row],[Order Time]])&lt;12,"Morning",IF(HOUR(Table2[[#This Row],[Order Time]])&lt;17,"Afternoon",IF(HOUR(Table2[[#This Row],[Order Time]])&lt;21,"Evening","Night")))</f>
        <v>Afternoon</v>
      </c>
      <c r="AM2351" s="16" t="s">
        <v>29</v>
      </c>
    </row>
    <row r="2352" spans="1:39" x14ac:dyDescent="0.25">
      <c r="A2352" s="13" t="s">
        <v>4239</v>
      </c>
      <c r="B2352" s="4">
        <v>45454</v>
      </c>
      <c r="C2352" s="2">
        <f>YEAR(Table2[[#This Row],[Invoice Date]])</f>
        <v>2024</v>
      </c>
      <c r="D2352" s="2" t="str">
        <f>TEXT(Table2[[#This Row],[Invoice Date]],"mmm")</f>
        <v>Jun</v>
      </c>
      <c r="E2352" s="2" t="str">
        <f>Table2[[#This Row],[Store_ID]]&amp;"-"&amp;Table2[[#This Row],[Year]]&amp;"-"&amp;Table2[[#This Row],[Month]]</f>
        <v>STR063-2024-Jun</v>
      </c>
      <c r="F2352" s="2" t="s">
        <v>1758</v>
      </c>
      <c r="G2352" s="2" t="str">
        <f>_xlfn.XLOOKUP(Table2[[#This Row],[Customer_ID]],Table3[Customer_ID],Table3[Customer Name],"Not Found")</f>
        <v>Devraj Iyengar</v>
      </c>
      <c r="H2352" s="2" t="str">
        <f>_xlfn.XLOOKUP(Table2[[#This Row],[Customer_ID]],Table3[Customer_ID],Table3[Gender],"Female")</f>
        <v>Male</v>
      </c>
      <c r="I2352" s="2" t="str">
        <f>_xlfn.XLOOKUP(Table2[[#This Row],[Customer_ID]],Table3[Customer_ID],Table3[City],"Missing Memebership")</f>
        <v>Davanagere</v>
      </c>
      <c r="J2352" s="2" t="str">
        <f>_xlfn.XLOOKUP(Table2[[#This Row],[Customer_ID]],Table3[Customer_ID],Table3[State],"Karnataka")</f>
        <v>Karnataka</v>
      </c>
      <c r="K2352" s="2" t="str">
        <f>_xlfn.XLOOKUP(Table2[[#This Row],[Customer_ID]],Table3[Customer_ID],Table3[Membership],"Regular")</f>
        <v>Gold</v>
      </c>
      <c r="L2352" s="2" t="s">
        <v>907</v>
      </c>
      <c r="M2352" s="2" t="str">
        <f>_xlfn.XLOOKUP(Table2[[#This Row],[Product_ID]],Table4[Product_ID],Table4[Product_Name],"Not Found")</f>
        <v>Westside Straight Fit Charcoal</v>
      </c>
      <c r="N2352" s="2" t="str">
        <f>_xlfn.XLOOKUP(Table2[[#This Row],[Product_ID]],Table4[Product_ID],Table4[Category],"Not Found")</f>
        <v>Watches</v>
      </c>
      <c r="O2352" s="2" t="str">
        <f>_xlfn.XLOOKUP(Table2[[#This Row],[Product_ID]],Table4[Product_ID],Table4[Subcategory],"Not Found")</f>
        <v>Smart Watch</v>
      </c>
      <c r="P2352" s="2" t="str">
        <f>_xlfn.XLOOKUP(Table2[[#This Row],[Product_ID]],Table4[Product_ID],Table4[Brand],"Missing Brand")</f>
        <v>Pantaloons</v>
      </c>
      <c r="Q2352" s="2" t="s">
        <v>567</v>
      </c>
      <c r="R2352" s="2" t="str">
        <f>_xlfn.XLOOKUP(Table2[[#This Row],[Store_ID]],Table6[Store_ID],Table6[Store Name],"Not Found")</f>
        <v>TrendMart Shivamogga Mall Kiosk</v>
      </c>
      <c r="S2352" s="2">
        <f>_xlfn.XLOOKUP(Table2[[#This Row],[Store_ID]],Table6[Store_ID],Table6[Monthly Target],"Missing Target")</f>
        <v>1200000</v>
      </c>
      <c r="T2352" s="2" t="str">
        <f>_xlfn.XLOOKUP(Table2[[#This Row],[Store_ID]],Table6[Store_ID],Table6[Region],"Not Found")</f>
        <v>South Zone 2</v>
      </c>
      <c r="U2352" s="2" t="s">
        <v>417</v>
      </c>
      <c r="V2352" s="2" t="str">
        <f>_xlfn.XLOOKUP(Table2[[#This Row],[Employee_ID]],Table5[Employee_ID],Table5[Employee Name],"Not Found")</f>
        <v>Arjun Krishnan</v>
      </c>
      <c r="W2352" s="2">
        <v>1</v>
      </c>
      <c r="X2352" s="2">
        <v>5590.31</v>
      </c>
      <c r="Y2352" s="2">
        <v>20</v>
      </c>
      <c r="Z2352" s="2">
        <v>1118.06</v>
      </c>
      <c r="AA2352" s="2">
        <v>12</v>
      </c>
      <c r="AB2352" s="2">
        <v>536.66999999999996</v>
      </c>
      <c r="AC2352" s="2">
        <v>5008.92</v>
      </c>
      <c r="AD2352" s="2">
        <v>3662.37</v>
      </c>
      <c r="AE2352" s="2">
        <f t="shared" si="78"/>
        <v>809.88000000000022</v>
      </c>
      <c r="AF2352" s="2" t="s">
        <v>69</v>
      </c>
      <c r="AG2352" s="42">
        <f>IFERROR(Table2[[#This Row],[Profit]]/Table2[[#This Row],[Sales Amount]],0)</f>
        <v>0.16168754941184929</v>
      </c>
      <c r="AH2352" s="2" t="str">
        <f>TRIM(Table2[[#This Row],[Payment Modee]])</f>
        <v>Cash</v>
      </c>
      <c r="AI2352" s="2" t="s">
        <v>36</v>
      </c>
      <c r="AJ2352" s="2" t="s">
        <v>27</v>
      </c>
      <c r="AK2352" s="2" t="s">
        <v>2302</v>
      </c>
      <c r="AL2352" s="16" t="str">
        <f>IF(HOUR(Table2[[#This Row],[Order Time]])&lt;12,"Morning",IF(HOUR(Table2[[#This Row],[Order Time]])&lt;17,"Afternoon",IF(HOUR(Table2[[#This Row],[Order Time]])&lt;21,"Evening","Night")))</f>
        <v>Afternoon</v>
      </c>
      <c r="AM2352" s="16" t="s">
        <v>29</v>
      </c>
    </row>
    <row r="2353" spans="1:39" x14ac:dyDescent="0.25">
      <c r="A2353" s="13" t="s">
        <v>4240</v>
      </c>
      <c r="B2353" s="4">
        <v>45622</v>
      </c>
      <c r="C2353" s="2">
        <f>YEAR(Table2[[#This Row],[Invoice Date]])</f>
        <v>2024</v>
      </c>
      <c r="D2353" s="2" t="str">
        <f>TEXT(Table2[[#This Row],[Invoice Date]],"mmm")</f>
        <v>Nov</v>
      </c>
      <c r="E2353" s="2" t="str">
        <f>Table2[[#This Row],[Store_ID]]&amp;"-"&amp;Table2[[#This Row],[Year]]&amp;"-"&amp;Table2[[#This Row],[Month]]</f>
        <v>STR112-2024-Nov</v>
      </c>
      <c r="F2353" s="2" t="s">
        <v>2551</v>
      </c>
      <c r="G2353" s="2" t="str">
        <f>_xlfn.XLOOKUP(Table2[[#This Row],[Customer_ID]],Table3[Customer_ID],Table3[Customer Name],"Not Found")</f>
        <v>Rohit Gupta</v>
      </c>
      <c r="H2353" s="2" t="str">
        <f>_xlfn.XLOOKUP(Table2[[#This Row],[Customer_ID]],Table3[Customer_ID],Table3[Gender],"Female")</f>
        <v>Male</v>
      </c>
      <c r="I2353" s="2" t="str">
        <f>_xlfn.XLOOKUP(Table2[[#This Row],[Customer_ID]],Table3[Customer_ID],Table3[City],"Missing Memebership")</f>
        <v>Hubballi</v>
      </c>
      <c r="J2353" s="2" t="str">
        <f>_xlfn.XLOOKUP(Table2[[#This Row],[Customer_ID]],Table3[Customer_ID],Table3[State],"Karnataka")</f>
        <v>Karnataka</v>
      </c>
      <c r="K2353" s="2" t="str">
        <f>_xlfn.XLOOKUP(Table2[[#This Row],[Customer_ID]],Table3[Customer_ID],Table3[Membership],"Regular")</f>
        <v>Regular</v>
      </c>
      <c r="L2353" s="2" t="s">
        <v>367</v>
      </c>
      <c r="M2353" s="2" t="str">
        <f>_xlfn.XLOOKUP(Table2[[#This Row],[Product_ID]],Table4[Product_ID],Table4[Product_Name],"Not Found")</f>
        <v>Jack &amp; Jones Maxi Dress Maroon</v>
      </c>
      <c r="N2353" s="2" t="str">
        <f>_xlfn.XLOOKUP(Table2[[#This Row],[Product_ID]],Table4[Product_ID],Table4[Category],"Not Found")</f>
        <v>Women Dresses</v>
      </c>
      <c r="O2353" s="2" t="str">
        <f>_xlfn.XLOOKUP(Table2[[#This Row],[Product_ID]],Table4[Product_ID],Table4[Subcategory],"Not Found")</f>
        <v>Maxi Dress</v>
      </c>
      <c r="P2353" s="2" t="str">
        <f>_xlfn.XLOOKUP(Table2[[#This Row],[Product_ID]],Table4[Product_ID],Table4[Brand],"Missing Brand")</f>
        <v>Jack &amp; Jones</v>
      </c>
      <c r="Q2353" s="2" t="s">
        <v>202</v>
      </c>
      <c r="R2353" s="2" t="str">
        <f>_xlfn.XLOOKUP(Table2[[#This Row],[Store_ID]],Table6[Store_ID],Table6[Store Name],"Not Found")</f>
        <v>TrendMart Guntur Outlet</v>
      </c>
      <c r="S2353" s="2">
        <f>_xlfn.XLOOKUP(Table2[[#This Row],[Store_ID]],Table6[Store_ID],Table6[Monthly Target],"Missing Target")</f>
        <v>1500000</v>
      </c>
      <c r="T2353" s="2" t="str">
        <f>_xlfn.XLOOKUP(Table2[[#This Row],[Store_ID]],Table6[Store_ID],Table6[Region],"Not Found")</f>
        <v>South Zone 3</v>
      </c>
      <c r="U2353" s="2" t="s">
        <v>417</v>
      </c>
      <c r="V2353" s="2" t="str">
        <f>_xlfn.XLOOKUP(Table2[[#This Row],[Employee_ID]],Table5[Employee_ID],Table5[Employee Name],"Not Found")</f>
        <v>Arjun Krishnan</v>
      </c>
      <c r="W2353" s="2">
        <v>1</v>
      </c>
      <c r="X2353" s="2">
        <v>873.51</v>
      </c>
      <c r="Y2353" s="2">
        <v>5</v>
      </c>
      <c r="Z2353" s="2">
        <v>43.68</v>
      </c>
      <c r="AA2353" s="2">
        <v>5</v>
      </c>
      <c r="AB2353" s="2">
        <v>41.49</v>
      </c>
      <c r="AC2353" s="2">
        <v>871.32</v>
      </c>
      <c r="AD2353" s="2">
        <v>698.08</v>
      </c>
      <c r="AE2353" s="2">
        <f t="shared" si="78"/>
        <v>131.75</v>
      </c>
      <c r="AF2353" s="2" t="s">
        <v>69</v>
      </c>
      <c r="AG2353" s="42">
        <f>IFERROR(Table2[[#This Row],[Profit]]/Table2[[#This Row],[Sales Amount]],0)</f>
        <v>0.15120736354037551</v>
      </c>
      <c r="AH2353" s="2" t="str">
        <f>TRIM(Table2[[#This Row],[Payment Modee]])</f>
        <v>Cash</v>
      </c>
      <c r="AI2353" s="2" t="s">
        <v>26</v>
      </c>
      <c r="AJ2353" s="2" t="s">
        <v>27</v>
      </c>
      <c r="AK2353" s="2" t="s">
        <v>225</v>
      </c>
      <c r="AL2353" s="16" t="str">
        <f>IF(HOUR(Table2[[#This Row],[Order Time]])&lt;12,"Morning",IF(HOUR(Table2[[#This Row],[Order Time]])&lt;17,"Afternoon",IF(HOUR(Table2[[#This Row],[Order Time]])&lt;21,"Evening","Night")))</f>
        <v>Evening</v>
      </c>
      <c r="AM2353" s="16" t="s">
        <v>29</v>
      </c>
    </row>
    <row r="2354" spans="1:39" x14ac:dyDescent="0.25">
      <c r="A2354" s="13" t="s">
        <v>4241</v>
      </c>
      <c r="B2354" s="4">
        <v>45529</v>
      </c>
      <c r="C2354" s="2">
        <f>YEAR(Table2[[#This Row],[Invoice Date]])</f>
        <v>2024</v>
      </c>
      <c r="D2354" s="2" t="str">
        <f>TEXT(Table2[[#This Row],[Invoice Date]],"mmm")</f>
        <v>Aug</v>
      </c>
      <c r="E2354" s="2" t="str">
        <f>Table2[[#This Row],[Store_ID]]&amp;"-"&amp;Table2[[#This Row],[Year]]&amp;"-"&amp;Table2[[#This Row],[Month]]</f>
        <v>STR120-2024-Aug</v>
      </c>
      <c r="F2354" s="2" t="s">
        <v>2901</v>
      </c>
      <c r="G2354" s="2" t="str">
        <f>_xlfn.XLOOKUP(Table2[[#This Row],[Customer_ID]],Table3[Customer_ID],Table3[Customer Name],"Not Found")</f>
        <v>Selvam Varma</v>
      </c>
      <c r="H2354" s="2" t="str">
        <f>_xlfn.XLOOKUP(Table2[[#This Row],[Customer_ID]],Table3[Customer_ID],Table3[Gender],"Female")</f>
        <v>Male</v>
      </c>
      <c r="I2354" s="2" t="str">
        <f>_xlfn.XLOOKUP(Table2[[#This Row],[Customer_ID]],Table3[Customer_ID],Table3[City],"Missing Memebership")</f>
        <v>Mysuru</v>
      </c>
      <c r="J2354" s="2" t="str">
        <f>_xlfn.XLOOKUP(Table2[[#This Row],[Customer_ID]],Table3[Customer_ID],Table3[State],"Karnataka")</f>
        <v>Karnataka</v>
      </c>
      <c r="K2354" s="2" t="str">
        <f>_xlfn.XLOOKUP(Table2[[#This Row],[Customer_ID]],Table3[Customer_ID],Table3[Membership],"Regular")</f>
        <v>Silver</v>
      </c>
      <c r="L2354" s="2" t="s">
        <v>306</v>
      </c>
      <c r="M2354" s="2" t="str">
        <f>_xlfn.XLOOKUP(Table2[[#This Row],[Product_ID]],Table4[Product_ID],Table4[Product_Name],"Not Found")</f>
        <v>Raymond Slim Fit Beige</v>
      </c>
      <c r="N2354" s="2" t="str">
        <f>_xlfn.XLOOKUP(Table2[[#This Row],[Product_ID]],Table4[Product_ID],Table4[Category],"Not Found")</f>
        <v>Men Jeans</v>
      </c>
      <c r="O2354" s="2" t="str">
        <f>_xlfn.XLOOKUP(Table2[[#This Row],[Product_ID]],Table4[Product_ID],Table4[Subcategory],"Not Found")</f>
        <v>Slim Fit</v>
      </c>
      <c r="P2354" s="2" t="str">
        <f>_xlfn.XLOOKUP(Table2[[#This Row],[Product_ID]],Table4[Product_ID],Table4[Brand],"Missing Brand")</f>
        <v>Raymond</v>
      </c>
      <c r="Q2354" s="2" t="s">
        <v>999</v>
      </c>
      <c r="R2354" s="2" t="str">
        <f>_xlfn.XLOOKUP(Table2[[#This Row],[Store_ID]],Table6[Store_ID],Table6[Store Name],"Not Found")</f>
        <v>TrendMart Karimnagar Standard</v>
      </c>
      <c r="S2354" s="2">
        <f>_xlfn.XLOOKUP(Table2[[#This Row],[Store_ID]],Table6[Store_ID],Table6[Monthly Target],"Missing Target")</f>
        <v>1500000</v>
      </c>
      <c r="T2354" s="2" t="str">
        <f>_xlfn.XLOOKUP(Table2[[#This Row],[Store_ID]],Table6[Store_ID],Table6[Region],"Not Found")</f>
        <v>South Zone 2</v>
      </c>
      <c r="U2354" s="2" t="s">
        <v>142</v>
      </c>
      <c r="V2354" s="2" t="str">
        <f>_xlfn.XLOOKUP(Table2[[#This Row],[Employee_ID]],Table5[Employee_ID],Table5[Employee Name],"Not Found")</f>
        <v>Anusuya Subramaniam</v>
      </c>
      <c r="W2354" s="2">
        <v>1</v>
      </c>
      <c r="X2354" s="2">
        <v>1155.6300000000001</v>
      </c>
      <c r="Y2354" s="2">
        <v>0</v>
      </c>
      <c r="Z2354" s="2">
        <v>0</v>
      </c>
      <c r="AA2354" s="2">
        <v>12</v>
      </c>
      <c r="AB2354" s="2">
        <v>138.68</v>
      </c>
      <c r="AC2354" s="2">
        <v>1294.31</v>
      </c>
      <c r="AD2354" s="2">
        <v>866.06</v>
      </c>
      <c r="AE2354" s="2">
        <f t="shared" si="78"/>
        <v>289.57</v>
      </c>
      <c r="AF2354" s="2" t="s">
        <v>25</v>
      </c>
      <c r="AG2354" s="42">
        <f>IFERROR(Table2[[#This Row],[Profit]]/Table2[[#This Row],[Sales Amount]],0)</f>
        <v>0.22372538263630815</v>
      </c>
      <c r="AH2354" s="2" t="str">
        <f>TRIM(Table2[[#This Row],[Payment Modee]])</f>
        <v>UPI</v>
      </c>
      <c r="AI2354" s="2" t="s">
        <v>26</v>
      </c>
      <c r="AJ2354" s="2" t="s">
        <v>27</v>
      </c>
      <c r="AK2354" s="2" t="s">
        <v>922</v>
      </c>
      <c r="AL2354" s="16" t="str">
        <f>IF(HOUR(Table2[[#This Row],[Order Time]])&lt;12,"Morning",IF(HOUR(Table2[[#This Row],[Order Time]])&lt;17,"Afternoon",IF(HOUR(Table2[[#This Row],[Order Time]])&lt;21,"Evening","Night")))</f>
        <v>Evening</v>
      </c>
      <c r="AM2354" s="16" t="s">
        <v>38</v>
      </c>
    </row>
    <row r="2355" spans="1:39" x14ac:dyDescent="0.25">
      <c r="A2355" s="13" t="s">
        <v>4242</v>
      </c>
      <c r="B2355" s="4">
        <v>45644</v>
      </c>
      <c r="C2355" s="2">
        <f>YEAR(Table2[[#This Row],[Invoice Date]])</f>
        <v>2024</v>
      </c>
      <c r="D2355" s="2" t="str">
        <f>TEXT(Table2[[#This Row],[Invoice Date]],"mmm")</f>
        <v>Dec</v>
      </c>
      <c r="E2355" s="2" t="str">
        <f>Table2[[#This Row],[Store_ID]]&amp;"-"&amp;Table2[[#This Row],[Year]]&amp;"-"&amp;Table2[[#This Row],[Month]]</f>
        <v>STR113-2024-Dec</v>
      </c>
      <c r="F2355" s="2" t="s">
        <v>1885</v>
      </c>
      <c r="G2355" s="2" t="str">
        <f>_xlfn.XLOOKUP(Table2[[#This Row],[Customer_ID]],Table3[Customer_ID],Table3[Customer Name],"Not Found")</f>
        <v>Pallavi Mishra</v>
      </c>
      <c r="H2355" s="2" t="str">
        <f>_xlfn.XLOOKUP(Table2[[#This Row],[Customer_ID]],Table3[Customer_ID],Table3[Gender],"Female")</f>
        <v>Female</v>
      </c>
      <c r="I2355" s="2" t="str">
        <f>_xlfn.XLOOKUP(Table2[[#This Row],[Customer_ID]],Table3[Customer_ID],Table3[City],"Missing Memebership")</f>
        <v>Vijayawada</v>
      </c>
      <c r="J2355" s="2" t="str">
        <f>_xlfn.XLOOKUP(Table2[[#This Row],[Customer_ID]],Table3[Customer_ID],Table3[State],"Karnataka")</f>
        <v>Andhra Pradesh</v>
      </c>
      <c r="K2355" s="2" t="str">
        <f>_xlfn.XLOOKUP(Table2[[#This Row],[Customer_ID]],Table3[Customer_ID],Table3[Membership],"Regular")</f>
        <v>Gold</v>
      </c>
      <c r="L2355" s="2" t="s">
        <v>1112</v>
      </c>
      <c r="M2355" s="2" t="str">
        <f>_xlfn.XLOOKUP(Table2[[#This Row],[Product_ID]],Table4[Product_ID],Table4[Product_Name],"Not Found")</f>
        <v>Fossil Digital Watch Maroon</v>
      </c>
      <c r="N2355" s="2" t="str">
        <f>_xlfn.XLOOKUP(Table2[[#This Row],[Product_ID]],Table4[Product_ID],Table4[Category],"Not Found")</f>
        <v>Watches</v>
      </c>
      <c r="O2355" s="2" t="str">
        <f>_xlfn.XLOOKUP(Table2[[#This Row],[Product_ID]],Table4[Product_ID],Table4[Subcategory],"Not Found")</f>
        <v>Digital Watch</v>
      </c>
      <c r="P2355" s="2" t="str">
        <f>_xlfn.XLOOKUP(Table2[[#This Row],[Product_ID]],Table4[Product_ID],Table4[Brand],"Missing Brand")</f>
        <v>Fossil</v>
      </c>
      <c r="Q2355" s="2" t="s">
        <v>503</v>
      </c>
      <c r="R2355" s="2" t="str">
        <f>_xlfn.XLOOKUP(Table2[[#This Row],[Store_ID]],Table6[Store_ID],Table6[Store Name],"Not Found")</f>
        <v>TrendMart Mangaluru High Street</v>
      </c>
      <c r="S2355" s="2">
        <f>_xlfn.XLOOKUP(Table2[[#This Row],[Store_ID]],Table6[Store_ID],Table6[Monthly Target],"Missing Target")</f>
        <v>2000000</v>
      </c>
      <c r="T2355" s="2" t="str">
        <f>_xlfn.XLOOKUP(Table2[[#This Row],[Store_ID]],Table6[Store_ID],Table6[Region],"Not Found")</f>
        <v>South Zone 2</v>
      </c>
      <c r="U2355" s="2" t="s">
        <v>192</v>
      </c>
      <c r="V2355" s="2" t="str">
        <f>_xlfn.XLOOKUP(Table2[[#This Row],[Employee_ID]],Table5[Employee_ID],Table5[Employee Name],"Not Found")</f>
        <v>Hari Nair</v>
      </c>
      <c r="W2355" s="2">
        <v>4</v>
      </c>
      <c r="X2355" s="2">
        <v>2877.85</v>
      </c>
      <c r="Y2355" s="2">
        <v>0</v>
      </c>
      <c r="Z2355" s="2">
        <v>0</v>
      </c>
      <c r="AA2355" s="2">
        <v>12</v>
      </c>
      <c r="AB2355" s="2">
        <v>1381.37</v>
      </c>
      <c r="AC2355" s="2">
        <v>12892.77</v>
      </c>
      <c r="AD2355" s="2">
        <v>8158.8</v>
      </c>
      <c r="AE2355" s="2">
        <f t="shared" si="78"/>
        <v>3352.6000000000004</v>
      </c>
      <c r="AF2355" s="2" t="s">
        <v>56</v>
      </c>
      <c r="AG2355" s="42">
        <f>IFERROR(Table2[[#This Row],[Profit]]/Table2[[#This Row],[Sales Amount]],0)</f>
        <v>0.26003721465596613</v>
      </c>
      <c r="AH2355" s="2" t="str">
        <f>TRIM(Table2[[#This Row],[Payment Modee]])</f>
        <v>Credit Card</v>
      </c>
      <c r="AI2355" s="2" t="s">
        <v>36</v>
      </c>
      <c r="AJ2355" s="2" t="s">
        <v>27</v>
      </c>
      <c r="AK2355" s="2" t="s">
        <v>2913</v>
      </c>
      <c r="AL2355" s="16" t="str">
        <f>IF(HOUR(Table2[[#This Row],[Order Time]])&lt;12,"Morning",IF(HOUR(Table2[[#This Row],[Order Time]])&lt;17,"Afternoon",IF(HOUR(Table2[[#This Row],[Order Time]])&lt;21,"Evening","Night")))</f>
        <v>Evening</v>
      </c>
      <c r="AM2355" s="16" t="s">
        <v>29</v>
      </c>
    </row>
    <row r="2356" spans="1:39" x14ac:dyDescent="0.25">
      <c r="A2356" s="13" t="s">
        <v>4243</v>
      </c>
      <c r="B2356" s="4">
        <v>45608</v>
      </c>
      <c r="C2356" s="2">
        <f>YEAR(Table2[[#This Row],[Invoice Date]])</f>
        <v>2024</v>
      </c>
      <c r="D2356" s="2" t="str">
        <f>TEXT(Table2[[#This Row],[Invoice Date]],"mmm")</f>
        <v>Nov</v>
      </c>
      <c r="E2356" s="2" t="str">
        <f>Table2[[#This Row],[Store_ID]]&amp;"-"&amp;Table2[[#This Row],[Year]]&amp;"-"&amp;Table2[[#This Row],[Month]]</f>
        <v>STR099-2024-Nov</v>
      </c>
      <c r="F2356" s="2" t="s">
        <v>1427</v>
      </c>
      <c r="G2356" s="2" t="str">
        <f>_xlfn.XLOOKUP(Table2[[#This Row],[Customer_ID]],Table3[Customer_ID],Table3[Customer Name],"Not Found")</f>
        <v>Anand Subramaniam</v>
      </c>
      <c r="H2356" s="2" t="str">
        <f>_xlfn.XLOOKUP(Table2[[#This Row],[Customer_ID]],Table3[Customer_ID],Table3[Gender],"Female")</f>
        <v>Male</v>
      </c>
      <c r="I2356" s="2" t="str">
        <f>_xlfn.XLOOKUP(Table2[[#This Row],[Customer_ID]],Table3[Customer_ID],Table3[City],"Missing Memebership")</f>
        <v>Warangal</v>
      </c>
      <c r="J2356" s="2" t="str">
        <f>_xlfn.XLOOKUP(Table2[[#This Row],[Customer_ID]],Table3[Customer_ID],Table3[State],"Karnataka")</f>
        <v>Telangana</v>
      </c>
      <c r="K2356" s="2" t="str">
        <f>_xlfn.XLOOKUP(Table2[[#This Row],[Customer_ID]],Table3[Customer_ID],Table3[Membership],"Regular")</f>
        <v>Silver</v>
      </c>
      <c r="L2356" s="2" t="s">
        <v>342</v>
      </c>
      <c r="M2356" s="2" t="str">
        <f>_xlfn.XLOOKUP(Table2[[#This Row],[Product_ID]],Table4[Product_ID],Table4[Product_Name],"Not Found")</f>
        <v>Bata Digital Watch White</v>
      </c>
      <c r="N2356" s="2" t="str">
        <f>_xlfn.XLOOKUP(Table2[[#This Row],[Product_ID]],Table4[Product_ID],Table4[Category],"Not Found")</f>
        <v>Watches</v>
      </c>
      <c r="O2356" s="2" t="str">
        <f>_xlfn.XLOOKUP(Table2[[#This Row],[Product_ID]],Table4[Product_ID],Table4[Subcategory],"Not Found")</f>
        <v>Digital Watch</v>
      </c>
      <c r="P2356" s="2" t="str">
        <f>_xlfn.XLOOKUP(Table2[[#This Row],[Product_ID]],Table4[Product_ID],Table4[Brand],"Missing Brand")</f>
        <v>Bata</v>
      </c>
      <c r="Q2356" s="2" t="s">
        <v>175</v>
      </c>
      <c r="R2356" s="2" t="str">
        <f>_xlfn.XLOOKUP(Table2[[#This Row],[Store_ID]],Table6[Store_ID],Table6[Store Name],"Not Found")</f>
        <v>TrendMart Khammam Standard</v>
      </c>
      <c r="S2356" s="2">
        <f>_xlfn.XLOOKUP(Table2[[#This Row],[Store_ID]],Table6[Store_ID],Table6[Monthly Target],"Missing Target")</f>
        <v>1500000</v>
      </c>
      <c r="T2356" s="2" t="str">
        <f>_xlfn.XLOOKUP(Table2[[#This Row],[Store_ID]],Table6[Store_ID],Table6[Region],"Not Found")</f>
        <v>South Zone 2</v>
      </c>
      <c r="U2356" s="2" t="s">
        <v>417</v>
      </c>
      <c r="V2356" s="2" t="str">
        <f>_xlfn.XLOOKUP(Table2[[#This Row],[Employee_ID]],Table5[Employee_ID],Table5[Employee Name],"Not Found")</f>
        <v>Arjun Krishnan</v>
      </c>
      <c r="W2356" s="2">
        <v>1</v>
      </c>
      <c r="X2356" s="2">
        <v>5336.17</v>
      </c>
      <c r="Y2356" s="2">
        <v>15</v>
      </c>
      <c r="Z2356" s="2">
        <v>800.43</v>
      </c>
      <c r="AA2356" s="2">
        <v>12</v>
      </c>
      <c r="AB2356" s="2">
        <v>544.29</v>
      </c>
      <c r="AC2356" s="2">
        <v>5080.03</v>
      </c>
      <c r="AD2356" s="2">
        <v>3748.71</v>
      </c>
      <c r="AE2356" s="2">
        <f t="shared" si="78"/>
        <v>787.02999999999975</v>
      </c>
      <c r="AF2356" s="2" t="s">
        <v>56</v>
      </c>
      <c r="AG2356" s="42">
        <f>IFERROR(Table2[[#This Row],[Profit]]/Table2[[#This Row],[Sales Amount]],0)</f>
        <v>0.15492625043552888</v>
      </c>
      <c r="AH2356" s="2" t="str">
        <f>TRIM(Table2[[#This Row],[Payment Modee]])</f>
        <v>Credit Card</v>
      </c>
      <c r="AI2356" s="2" t="s">
        <v>26</v>
      </c>
      <c r="AJ2356" s="2" t="s">
        <v>27</v>
      </c>
      <c r="AK2356" s="2" t="s">
        <v>599</v>
      </c>
      <c r="AL2356" s="16" t="str">
        <f>IF(HOUR(Table2[[#This Row],[Order Time]])&lt;12,"Morning",IF(HOUR(Table2[[#This Row],[Order Time]])&lt;17,"Afternoon",IF(HOUR(Table2[[#This Row],[Order Time]])&lt;21,"Evening","Night")))</f>
        <v>Morning</v>
      </c>
      <c r="AM2356" s="16" t="s">
        <v>29</v>
      </c>
    </row>
    <row r="2357" spans="1:39" x14ac:dyDescent="0.25">
      <c r="A2357" s="13" t="s">
        <v>4244</v>
      </c>
      <c r="B2357" s="4">
        <v>45549</v>
      </c>
      <c r="C2357" s="2">
        <f>YEAR(Table2[[#This Row],[Invoice Date]])</f>
        <v>2024</v>
      </c>
      <c r="D2357" s="2" t="str">
        <f>TEXT(Table2[[#This Row],[Invoice Date]],"mmm")</f>
        <v>Sep</v>
      </c>
      <c r="E2357" s="2" t="str">
        <f>Table2[[#This Row],[Store_ID]]&amp;"-"&amp;Table2[[#This Row],[Year]]&amp;"-"&amp;Table2[[#This Row],[Month]]</f>
        <v>STR062-2024-Sep</v>
      </c>
      <c r="F2357" s="2" t="s">
        <v>3862</v>
      </c>
      <c r="G2357" s="2" t="str">
        <f>_xlfn.XLOOKUP(Table2[[#This Row],[Customer_ID]],Table3[Customer_ID],Table3[Customer Name],"Not Found")</f>
        <v>Karthik Shetty</v>
      </c>
      <c r="H2357" s="2" t="str">
        <f>_xlfn.XLOOKUP(Table2[[#This Row],[Customer_ID]],Table3[Customer_ID],Table3[Gender],"Female")</f>
        <v>Male</v>
      </c>
      <c r="I2357" s="2" t="str">
        <f>_xlfn.XLOOKUP(Table2[[#This Row],[Customer_ID]],Table3[Customer_ID],Table3[City],"Missing Memebership")</f>
        <v>Nizamabad</v>
      </c>
      <c r="J2357" s="2" t="str">
        <f>_xlfn.XLOOKUP(Table2[[#This Row],[Customer_ID]],Table3[Customer_ID],Table3[State],"Karnataka")</f>
        <v>Telangana</v>
      </c>
      <c r="K2357" s="2" t="str">
        <f>_xlfn.XLOOKUP(Table2[[#This Row],[Customer_ID]],Table3[Customer_ID],Table3[Membership],"Regular")</f>
        <v>Gold</v>
      </c>
      <c r="L2357" s="2" t="s">
        <v>416</v>
      </c>
      <c r="M2357" s="2" t="str">
        <f>_xlfn.XLOOKUP(Table2[[#This Row],[Product_ID]],Table4[Product_ID],Table4[Product_Name],"Not Found")</f>
        <v>GRT Jewellers Sling Bag Olive</v>
      </c>
      <c r="N2357" s="2" t="str">
        <f>_xlfn.XLOOKUP(Table2[[#This Row],[Product_ID]],Table4[Product_ID],Table4[Category],"Not Found")</f>
        <v>Handbags</v>
      </c>
      <c r="O2357" s="2" t="str">
        <f>_xlfn.XLOOKUP(Table2[[#This Row],[Product_ID]],Table4[Product_ID],Table4[Subcategory],"Not Found")</f>
        <v>Sling Bag</v>
      </c>
      <c r="P2357" s="2" t="str">
        <f>_xlfn.XLOOKUP(Table2[[#This Row],[Product_ID]],Table4[Product_ID],Table4[Brand],"Missing Brand")</f>
        <v>GRT Jewellers</v>
      </c>
      <c r="Q2357" s="2" t="s">
        <v>67</v>
      </c>
      <c r="R2357" s="2" t="str">
        <f>_xlfn.XLOOKUP(Table2[[#This Row],[Store_ID]],Table6[Store_ID],Table6[Store Name],"Not Found")</f>
        <v>TrendMart Vijayawada Standard</v>
      </c>
      <c r="S2357" s="2">
        <f>_xlfn.XLOOKUP(Table2[[#This Row],[Store_ID]],Table6[Store_ID],Table6[Monthly Target],"Missing Target")</f>
        <v>1000000</v>
      </c>
      <c r="T2357" s="2" t="str">
        <f>_xlfn.XLOOKUP(Table2[[#This Row],[Store_ID]],Table6[Store_ID],Table6[Region],"Not Found")</f>
        <v>South Zone 3</v>
      </c>
      <c r="U2357" s="2" t="s">
        <v>159</v>
      </c>
      <c r="V2357" s="2" t="str">
        <f>_xlfn.XLOOKUP(Table2[[#This Row],[Employee_ID]],Table5[Employee_ID],Table5[Employee Name],"Not Found")</f>
        <v>Venkat Sharma</v>
      </c>
      <c r="W2357" s="2">
        <v>2</v>
      </c>
      <c r="X2357" s="2">
        <v>3254.58</v>
      </c>
      <c r="Y2357" s="2">
        <v>30</v>
      </c>
      <c r="Z2357" s="2">
        <v>1952.75</v>
      </c>
      <c r="AA2357" s="2">
        <v>12</v>
      </c>
      <c r="AB2357" s="2">
        <v>546.77</v>
      </c>
      <c r="AC2357" s="2">
        <v>5103.18</v>
      </c>
      <c r="AD2357" s="2">
        <v>4068.02</v>
      </c>
      <c r="AE2357" s="2">
        <f t="shared" si="78"/>
        <v>488.39000000000033</v>
      </c>
      <c r="AF2357" s="2" t="s">
        <v>25</v>
      </c>
      <c r="AG2357" s="42">
        <f>IFERROR(Table2[[#This Row],[Profit]]/Table2[[#This Row],[Sales Amount]],0)</f>
        <v>9.5703071418213798E-2</v>
      </c>
      <c r="AH2357" s="2" t="str">
        <f>TRIM(Table2[[#This Row],[Payment Modee]])</f>
        <v>UPI</v>
      </c>
      <c r="AI2357" s="2" t="s">
        <v>36</v>
      </c>
      <c r="AJ2357" s="2" t="s">
        <v>27</v>
      </c>
      <c r="AK2357" s="2" t="s">
        <v>2539</v>
      </c>
      <c r="AL2357" s="16" t="str">
        <f>IF(HOUR(Table2[[#This Row],[Order Time]])&lt;12,"Morning",IF(HOUR(Table2[[#This Row],[Order Time]])&lt;17,"Afternoon",IF(HOUR(Table2[[#This Row],[Order Time]])&lt;21,"Evening","Night")))</f>
        <v>Evening</v>
      </c>
      <c r="AM2357" s="16" t="s">
        <v>38</v>
      </c>
    </row>
    <row r="2358" spans="1:39" x14ac:dyDescent="0.25">
      <c r="A2358" s="13" t="s">
        <v>4245</v>
      </c>
      <c r="B2358" s="4">
        <v>45455</v>
      </c>
      <c r="C2358" s="2">
        <f>YEAR(Table2[[#This Row],[Invoice Date]])</f>
        <v>2024</v>
      </c>
      <c r="D2358" s="2" t="str">
        <f>TEXT(Table2[[#This Row],[Invoice Date]],"mmm")</f>
        <v>Jun</v>
      </c>
      <c r="E2358" s="2" t="str">
        <f>Table2[[#This Row],[Store_ID]]&amp;"-"&amp;Table2[[#This Row],[Year]]&amp;"-"&amp;Table2[[#This Row],[Month]]</f>
        <v>STR050-2024-Jun</v>
      </c>
      <c r="F2358" s="2" t="s">
        <v>2480</v>
      </c>
      <c r="G2358" s="2" t="str">
        <f>_xlfn.XLOOKUP(Table2[[#This Row],[Customer_ID]],Table3[Customer_ID],Table3[Customer Name],"Not Found")</f>
        <v>Pandian Iyer</v>
      </c>
      <c r="H2358" s="2" t="str">
        <f>_xlfn.XLOOKUP(Table2[[#This Row],[Customer_ID]],Table3[Customer_ID],Table3[Gender],"Female")</f>
        <v>Male</v>
      </c>
      <c r="I2358" s="2" t="str">
        <f>_xlfn.XLOOKUP(Table2[[#This Row],[Customer_ID]],Table3[Customer_ID],Table3[City],"Missing Memebership")</f>
        <v>Vijayawada</v>
      </c>
      <c r="J2358" s="2" t="str">
        <f>_xlfn.XLOOKUP(Table2[[#This Row],[Customer_ID]],Table3[Customer_ID],Table3[State],"Karnataka")</f>
        <v>Andhra Pradesh</v>
      </c>
      <c r="K2358" s="2" t="str">
        <f>_xlfn.XLOOKUP(Table2[[#This Row],[Customer_ID]],Table3[Customer_ID],Table3[Membership],"Regular")</f>
        <v>Gold</v>
      </c>
      <c r="L2358" s="2" t="s">
        <v>498</v>
      </c>
      <c r="M2358" s="2" t="str">
        <f>_xlfn.XLOOKUP(Table2[[#This Row],[Product_ID]],Table4[Product_ID],Table4[Product_Name],"Not Found")</f>
        <v>Killer Jeans Round Neck Green</v>
      </c>
      <c r="N2358" s="2" t="str">
        <f>_xlfn.XLOOKUP(Table2[[#This Row],[Product_ID]],Table4[Product_ID],Table4[Category],"Not Found")</f>
        <v>Men T-Shirts</v>
      </c>
      <c r="O2358" s="2" t="str">
        <f>_xlfn.XLOOKUP(Table2[[#This Row],[Product_ID]],Table4[Product_ID],Table4[Subcategory],"Not Found")</f>
        <v>Round Neck</v>
      </c>
      <c r="P2358" s="2" t="str">
        <f>_xlfn.XLOOKUP(Table2[[#This Row],[Product_ID]],Table4[Product_ID],Table4[Brand],"Missing Brand")</f>
        <v>Killer Jeans</v>
      </c>
      <c r="Q2358" s="2" t="s">
        <v>422</v>
      </c>
      <c r="R2358" s="2" t="str">
        <f>_xlfn.XLOOKUP(Table2[[#This Row],[Store_ID]],Table6[Store_ID],Table6[Store Name],"Not Found")</f>
        <v>TrendMart Thrissur High Street</v>
      </c>
      <c r="S2358" s="2">
        <f>_xlfn.XLOOKUP(Table2[[#This Row],[Store_ID]],Table6[Store_ID],Table6[Monthly Target],"Missing Target")</f>
        <v>2000000</v>
      </c>
      <c r="T2358" s="2" t="str">
        <f>_xlfn.XLOOKUP(Table2[[#This Row],[Store_ID]],Table6[Store_ID],Table6[Region],"Not Found")</f>
        <v>South Zone 1</v>
      </c>
      <c r="U2358" s="2" t="s">
        <v>147</v>
      </c>
      <c r="V2358" s="2" t="str">
        <f>_xlfn.XLOOKUP(Table2[[#This Row],[Employee_ID]],Table5[Employee_ID],Table5[Employee Name],"Not Found")</f>
        <v>Logesh Gopalakrishnan</v>
      </c>
      <c r="W2358" s="2">
        <v>4</v>
      </c>
      <c r="X2358" s="2">
        <v>648.08000000000004</v>
      </c>
      <c r="Y2358" s="2">
        <v>30</v>
      </c>
      <c r="Z2358" s="2">
        <v>777.7</v>
      </c>
      <c r="AA2358" s="2">
        <v>5</v>
      </c>
      <c r="AB2358" s="2">
        <v>90.73</v>
      </c>
      <c r="AC2358" s="2">
        <v>1905.35</v>
      </c>
      <c r="AD2358" s="2">
        <v>1476</v>
      </c>
      <c r="AE2358" s="2">
        <f t="shared" si="78"/>
        <v>338.61999999999989</v>
      </c>
      <c r="AF2358" s="2" t="s">
        <v>69</v>
      </c>
      <c r="AG2358" s="42">
        <f>IFERROR(Table2[[#This Row],[Profit]]/Table2[[#This Row],[Sales Amount]],0)</f>
        <v>0.17772062875587158</v>
      </c>
      <c r="AH2358" s="2" t="str">
        <f>TRIM(Table2[[#This Row],[Payment Modee]])</f>
        <v>Cash</v>
      </c>
      <c r="AI2358" s="2" t="s">
        <v>26</v>
      </c>
      <c r="AJ2358" s="2" t="s">
        <v>27</v>
      </c>
      <c r="AK2358" s="2" t="s">
        <v>4246</v>
      </c>
      <c r="AL2358" s="16" t="str">
        <f>IF(HOUR(Table2[[#This Row],[Order Time]])&lt;12,"Morning",IF(HOUR(Table2[[#This Row],[Order Time]])&lt;17,"Afternoon",IF(HOUR(Table2[[#This Row],[Order Time]])&lt;21,"Evening","Night")))</f>
        <v>Afternoon</v>
      </c>
      <c r="AM2358" s="16" t="s">
        <v>29</v>
      </c>
    </row>
    <row r="2359" spans="1:39" x14ac:dyDescent="0.25">
      <c r="A2359" s="13" t="s">
        <v>4247</v>
      </c>
      <c r="B2359" s="4">
        <v>45432</v>
      </c>
      <c r="C2359" s="2">
        <f>YEAR(Table2[[#This Row],[Invoice Date]])</f>
        <v>2024</v>
      </c>
      <c r="D2359" s="2" t="str">
        <f>TEXT(Table2[[#This Row],[Invoice Date]],"mmm")</f>
        <v>May</v>
      </c>
      <c r="E2359" s="2" t="str">
        <f>Table2[[#This Row],[Store_ID]]&amp;"-"&amp;Table2[[#This Row],[Year]]&amp;"-"&amp;Table2[[#This Row],[Month]]</f>
        <v>STR104-2024-May</v>
      </c>
      <c r="F2359" s="2" t="s">
        <v>2212</v>
      </c>
      <c r="G2359" s="2" t="str">
        <f>_xlfn.XLOOKUP(Table2[[#This Row],[Customer_ID]],Table3[Customer_ID],Table3[Customer Name],"Not Found")</f>
        <v>Malathi Kumar</v>
      </c>
      <c r="H2359" s="2" t="str">
        <f>_xlfn.XLOOKUP(Table2[[#This Row],[Customer_ID]],Table3[Customer_ID],Table3[Gender],"Female")</f>
        <v>Female</v>
      </c>
      <c r="I2359" s="2" t="str">
        <f>_xlfn.XLOOKUP(Table2[[#This Row],[Customer_ID]],Table3[Customer_ID],Table3[City],"Missing Memebership")</f>
        <v>Warangal</v>
      </c>
      <c r="J2359" s="2" t="str">
        <f>_xlfn.XLOOKUP(Table2[[#This Row],[Customer_ID]],Table3[Customer_ID],Table3[State],"Karnataka")</f>
        <v>Telangana</v>
      </c>
      <c r="K2359" s="2" t="str">
        <f>_xlfn.XLOOKUP(Table2[[#This Row],[Customer_ID]],Table3[Customer_ID],Table3[Membership],"Regular")</f>
        <v>Gold</v>
      </c>
      <c r="L2359" s="2" t="s">
        <v>367</v>
      </c>
      <c r="M2359" s="2" t="str">
        <f>_xlfn.XLOOKUP(Table2[[#This Row],[Product_ID]],Table4[Product_ID],Table4[Product_Name],"Not Found")</f>
        <v>Jack &amp; Jones Maxi Dress Maroon</v>
      </c>
      <c r="N2359" s="2" t="str">
        <f>_xlfn.XLOOKUP(Table2[[#This Row],[Product_ID]],Table4[Product_ID],Table4[Category],"Not Found")</f>
        <v>Women Dresses</v>
      </c>
      <c r="O2359" s="2" t="str">
        <f>_xlfn.XLOOKUP(Table2[[#This Row],[Product_ID]],Table4[Product_ID],Table4[Subcategory],"Not Found")</f>
        <v>Maxi Dress</v>
      </c>
      <c r="P2359" s="2" t="str">
        <f>_xlfn.XLOOKUP(Table2[[#This Row],[Product_ID]],Table4[Product_ID],Table4[Brand],"Missing Brand")</f>
        <v>Jack &amp; Jones</v>
      </c>
      <c r="Q2359" s="2" t="s">
        <v>399</v>
      </c>
      <c r="R2359" s="2" t="str">
        <f>_xlfn.XLOOKUP(Table2[[#This Row],[Store_ID]],Table6[Store_ID],Table6[Store Name],"Not Found")</f>
        <v>TrendMart Kochi High Street</v>
      </c>
      <c r="S2359" s="2">
        <f>_xlfn.XLOOKUP(Table2[[#This Row],[Store_ID]],Table6[Store_ID],Table6[Monthly Target],"Missing Target")</f>
        <v>1200000</v>
      </c>
      <c r="T2359" s="2" t="str">
        <f>_xlfn.XLOOKUP(Table2[[#This Row],[Store_ID]],Table6[Store_ID],Table6[Region],"Not Found")</f>
        <v>South Zone 1</v>
      </c>
      <c r="U2359" s="2" t="s">
        <v>321</v>
      </c>
      <c r="V2359" s="2" t="str">
        <f>_xlfn.XLOOKUP(Table2[[#This Row],[Employee_ID]],Table5[Employee_ID],Table5[Employee Name],"Not Found")</f>
        <v>Sunita Ramachandran</v>
      </c>
      <c r="W2359" s="2">
        <v>2</v>
      </c>
      <c r="X2359" s="2">
        <v>923.95</v>
      </c>
      <c r="Y2359" s="2">
        <v>15</v>
      </c>
      <c r="Z2359" s="2">
        <v>277.19</v>
      </c>
      <c r="AA2359" s="2">
        <v>5</v>
      </c>
      <c r="AB2359" s="2">
        <v>78.540000000000006</v>
      </c>
      <c r="AC2359" s="2">
        <v>1649.25</v>
      </c>
      <c r="AD2359" s="2">
        <v>1396.16</v>
      </c>
      <c r="AE2359" s="2">
        <f t="shared" si="78"/>
        <v>174.5499999999999</v>
      </c>
      <c r="AF2359" s="2" t="s">
        <v>25</v>
      </c>
      <c r="AG2359" s="42">
        <f>IFERROR(Table2[[#This Row],[Profit]]/Table2[[#This Row],[Sales Amount]],0)</f>
        <v>0.10583598605426703</v>
      </c>
      <c r="AH2359" s="2" t="str">
        <f>TRIM(Table2[[#This Row],[Payment Modee]])</f>
        <v>UPI</v>
      </c>
      <c r="AI2359" s="2" t="s">
        <v>26</v>
      </c>
      <c r="AJ2359" s="2" t="s">
        <v>27</v>
      </c>
      <c r="AK2359" s="2" t="s">
        <v>1610</v>
      </c>
      <c r="AL2359" s="16" t="str">
        <f>IF(HOUR(Table2[[#This Row],[Order Time]])&lt;12,"Morning",IF(HOUR(Table2[[#This Row],[Order Time]])&lt;17,"Afternoon",IF(HOUR(Table2[[#This Row],[Order Time]])&lt;21,"Evening","Night")))</f>
        <v>Evening</v>
      </c>
      <c r="AM2359" s="16" t="s">
        <v>29</v>
      </c>
    </row>
    <row r="2360" spans="1:39" x14ac:dyDescent="0.25">
      <c r="A2360" s="13" t="s">
        <v>4248</v>
      </c>
      <c r="B2360" s="4">
        <v>45538</v>
      </c>
      <c r="C2360" s="2">
        <f>YEAR(Table2[[#This Row],[Invoice Date]])</f>
        <v>2024</v>
      </c>
      <c r="D2360" s="2" t="str">
        <f>TEXT(Table2[[#This Row],[Invoice Date]],"mmm")</f>
        <v>Sep</v>
      </c>
      <c r="E2360" s="2" t="str">
        <f>Table2[[#This Row],[Store_ID]]&amp;"-"&amp;Table2[[#This Row],[Year]]&amp;"-"&amp;Table2[[#This Row],[Month]]</f>
        <v>STR027-2024-Sep</v>
      </c>
      <c r="F2360" s="2" t="s">
        <v>1818</v>
      </c>
      <c r="G2360" s="2" t="str">
        <f>_xlfn.XLOOKUP(Table2[[#This Row],[Customer_ID]],Table3[Customer_ID],Table3[Customer Name],"Not Found")</f>
        <v>Deepak Rao</v>
      </c>
      <c r="H2360" s="2" t="str">
        <f>_xlfn.XLOOKUP(Table2[[#This Row],[Customer_ID]],Table3[Customer_ID],Table3[Gender],"Female")</f>
        <v>Male</v>
      </c>
      <c r="I2360" s="2" t="str">
        <f>_xlfn.XLOOKUP(Table2[[#This Row],[Customer_ID]],Table3[Customer_ID],Table3[City],"Missing Memebership")</f>
        <v>Vellore</v>
      </c>
      <c r="J2360" s="2" t="str">
        <f>_xlfn.XLOOKUP(Table2[[#This Row],[Customer_ID]],Table3[Customer_ID],Table3[State],"Karnataka")</f>
        <v>Tamil Nadu</v>
      </c>
      <c r="K2360" s="2" t="str">
        <f>_xlfn.XLOOKUP(Table2[[#This Row],[Customer_ID]],Table3[Customer_ID],Table3[Membership],"Regular")</f>
        <v>Silver</v>
      </c>
      <c r="L2360" s="2" t="s">
        <v>213</v>
      </c>
      <c r="M2360" s="2" t="str">
        <f>_xlfn.XLOOKUP(Table2[[#This Row],[Product_ID]],Table4[Product_ID],Table4[Product_Name],"Not Found")</f>
        <v>Peter England Round Neck Sky Blue</v>
      </c>
      <c r="N2360" s="2" t="str">
        <f>_xlfn.XLOOKUP(Table2[[#This Row],[Product_ID]],Table4[Product_ID],Table4[Category],"Not Found")</f>
        <v>Men T-Shirts</v>
      </c>
      <c r="O2360" s="2" t="str">
        <f>_xlfn.XLOOKUP(Table2[[#This Row],[Product_ID]],Table4[Product_ID],Table4[Subcategory],"Not Found")</f>
        <v>Round Neck</v>
      </c>
      <c r="P2360" s="2" t="str">
        <f>_xlfn.XLOOKUP(Table2[[#This Row],[Product_ID]],Table4[Product_ID],Table4[Brand],"Missing Brand")</f>
        <v>Peter England</v>
      </c>
      <c r="Q2360" s="2" t="s">
        <v>965</v>
      </c>
      <c r="R2360" s="2" t="str">
        <f>_xlfn.XLOOKUP(Table2[[#This Row],[Store_ID]],Table6[Store_ID],Table6[Store Name],"Not Found")</f>
        <v>TrendMart Hyderabad Standard</v>
      </c>
      <c r="S2360" s="2">
        <f>_xlfn.XLOOKUP(Table2[[#This Row],[Store_ID]],Table6[Store_ID],Table6[Monthly Target],"Missing Target")</f>
        <v>1500000</v>
      </c>
      <c r="T2360" s="2" t="str">
        <f>_xlfn.XLOOKUP(Table2[[#This Row],[Store_ID]],Table6[Store_ID],Table6[Region],"Not Found")</f>
        <v>South Zone 2</v>
      </c>
      <c r="U2360" s="2" t="s">
        <v>49</v>
      </c>
      <c r="V2360" s="2" t="str">
        <f>_xlfn.XLOOKUP(Table2[[#This Row],[Employee_ID]],Table5[Employee_ID],Table5[Employee Name],"Not Found")</f>
        <v>Jyothi Prasad</v>
      </c>
      <c r="W2360" s="2">
        <v>4</v>
      </c>
      <c r="X2360" s="2">
        <v>681.05</v>
      </c>
      <c r="Y2360" s="2">
        <v>10</v>
      </c>
      <c r="Z2360" s="2">
        <v>272.42</v>
      </c>
      <c r="AA2360" s="2">
        <v>5</v>
      </c>
      <c r="AB2360" s="2">
        <v>122.59</v>
      </c>
      <c r="AC2360" s="2">
        <v>2574.37</v>
      </c>
      <c r="AD2360" s="2">
        <v>1677.12</v>
      </c>
      <c r="AE2360" s="2">
        <f t="shared" si="78"/>
        <v>774.66</v>
      </c>
      <c r="AF2360" s="2" t="s">
        <v>25</v>
      </c>
      <c r="AG2360" s="42">
        <f>IFERROR(Table2[[#This Row],[Profit]]/Table2[[#This Row],[Sales Amount]],0)</f>
        <v>0.30091245625143237</v>
      </c>
      <c r="AH2360" s="2" t="str">
        <f>TRIM(Table2[[#This Row],[Payment Modee]])</f>
        <v>UPI</v>
      </c>
      <c r="AI2360" s="2" t="s">
        <v>36</v>
      </c>
      <c r="AJ2360" s="2" t="s">
        <v>27</v>
      </c>
      <c r="AK2360" s="2" t="s">
        <v>1289</v>
      </c>
      <c r="AL2360" s="16" t="str">
        <f>IF(HOUR(Table2[[#This Row],[Order Time]])&lt;12,"Morning",IF(HOUR(Table2[[#This Row],[Order Time]])&lt;17,"Afternoon",IF(HOUR(Table2[[#This Row],[Order Time]])&lt;21,"Evening","Night")))</f>
        <v>Evening</v>
      </c>
      <c r="AM2360" s="16" t="s">
        <v>29</v>
      </c>
    </row>
    <row r="2361" spans="1:39" x14ac:dyDescent="0.25">
      <c r="A2361" s="13" t="s">
        <v>4249</v>
      </c>
      <c r="B2361" s="4">
        <v>45392</v>
      </c>
      <c r="C2361" s="2">
        <f>YEAR(Table2[[#This Row],[Invoice Date]])</f>
        <v>2024</v>
      </c>
      <c r="D2361" s="2" t="str">
        <f>TEXT(Table2[[#This Row],[Invoice Date]],"mmm")</f>
        <v>Apr</v>
      </c>
      <c r="E2361" s="2" t="str">
        <f>Table2[[#This Row],[Store_ID]]&amp;"-"&amp;Table2[[#This Row],[Year]]&amp;"-"&amp;Table2[[#This Row],[Month]]</f>
        <v>STR090-2024-Apr</v>
      </c>
      <c r="F2361" s="2" t="s">
        <v>328</v>
      </c>
      <c r="G2361" s="2" t="str">
        <f>_xlfn.XLOOKUP(Table2[[#This Row],[Customer_ID]],Table3[Customer_ID],Table3[Customer Name],"Not Found")</f>
        <v>Indira Naidu</v>
      </c>
      <c r="H2361" s="2" t="str">
        <f>_xlfn.XLOOKUP(Table2[[#This Row],[Customer_ID]],Table3[Customer_ID],Table3[Gender],"Female")</f>
        <v>Female</v>
      </c>
      <c r="I2361" s="2" t="str">
        <f>_xlfn.XLOOKUP(Table2[[#This Row],[Customer_ID]],Table3[Customer_ID],Table3[City],"Missing Memebership")</f>
        <v>Khammam</v>
      </c>
      <c r="J2361" s="2" t="str">
        <f>_xlfn.XLOOKUP(Table2[[#This Row],[Customer_ID]],Table3[Customer_ID],Table3[State],"Karnataka")</f>
        <v>Telangana</v>
      </c>
      <c r="K2361" s="2" t="str">
        <f>_xlfn.XLOOKUP(Table2[[#This Row],[Customer_ID]],Table3[Customer_ID],Table3[Membership],"Regular")</f>
        <v>Gold</v>
      </c>
      <c r="L2361" s="2" t="s">
        <v>540</v>
      </c>
      <c r="M2361" s="2" t="str">
        <f>_xlfn.XLOOKUP(Table2[[#This Row],[Product_ID]],Table4[Product_ID],Table4[Product_Name],"Not Found")</f>
        <v>Indian Terrain A-Line Dress Navy Blue</v>
      </c>
      <c r="N2361" s="2" t="str">
        <f>_xlfn.XLOOKUP(Table2[[#This Row],[Product_ID]],Table4[Product_ID],Table4[Category],"Not Found")</f>
        <v>Women Dresses</v>
      </c>
      <c r="O2361" s="2" t="str">
        <f>_xlfn.XLOOKUP(Table2[[#This Row],[Product_ID]],Table4[Product_ID],Table4[Subcategory],"Not Found")</f>
        <v>A-Line Dress</v>
      </c>
      <c r="P2361" s="2" t="str">
        <f>_xlfn.XLOOKUP(Table2[[#This Row],[Product_ID]],Table4[Product_ID],Table4[Brand],"Missing Brand")</f>
        <v>Indian Terrain</v>
      </c>
      <c r="Q2361" s="2" t="s">
        <v>273</v>
      </c>
      <c r="R2361" s="2" t="str">
        <f>_xlfn.XLOOKUP(Table2[[#This Row],[Store_ID]],Table6[Store_ID],Table6[Store Name],"Not Found")</f>
        <v>TrendMart Kannur Outlet</v>
      </c>
      <c r="S2361" s="2">
        <f>_xlfn.XLOOKUP(Table2[[#This Row],[Store_ID]],Table6[Store_ID],Table6[Monthly Target],"Missing Target")</f>
        <v>2500000</v>
      </c>
      <c r="T2361" s="2" t="str">
        <f>_xlfn.XLOOKUP(Table2[[#This Row],[Store_ID]],Table6[Store_ID],Table6[Region],"Not Found")</f>
        <v>South Zone 1</v>
      </c>
      <c r="U2361" s="2" t="s">
        <v>220</v>
      </c>
      <c r="V2361" s="2" t="str">
        <f>_xlfn.XLOOKUP(Table2[[#This Row],[Employee_ID]],Table5[Employee_ID],Table5[Employee Name],"Not Found")</f>
        <v>Vasanthi Kamath</v>
      </c>
      <c r="W2361" s="2">
        <v>1</v>
      </c>
      <c r="X2361" s="2">
        <v>1199.6099999999999</v>
      </c>
      <c r="Y2361" s="2">
        <v>0</v>
      </c>
      <c r="Z2361" s="2">
        <v>0</v>
      </c>
      <c r="AA2361" s="2">
        <v>12</v>
      </c>
      <c r="AB2361" s="2">
        <v>143.94999999999999</v>
      </c>
      <c r="AC2361" s="2">
        <v>1343.56</v>
      </c>
      <c r="AD2361" s="2">
        <v>865.42</v>
      </c>
      <c r="AE2361" s="2">
        <f t="shared" si="78"/>
        <v>334.19</v>
      </c>
      <c r="AF2361" s="2" t="s">
        <v>35</v>
      </c>
      <c r="AG2361" s="42">
        <f>IFERROR(Table2[[#This Row],[Profit]]/Table2[[#This Row],[Sales Amount]],0)</f>
        <v>0.24873470481407606</v>
      </c>
      <c r="AH2361" s="2" t="str">
        <f>TRIM(Table2[[#This Row],[Payment Modee]])</f>
        <v>Debit Card</v>
      </c>
      <c r="AI2361" s="2" t="s">
        <v>26</v>
      </c>
      <c r="AJ2361" s="2" t="s">
        <v>27</v>
      </c>
      <c r="AK2361" s="2" t="s">
        <v>2039</v>
      </c>
      <c r="AL2361" s="16" t="str">
        <f>IF(HOUR(Table2[[#This Row],[Order Time]])&lt;12,"Morning",IF(HOUR(Table2[[#This Row],[Order Time]])&lt;17,"Afternoon",IF(HOUR(Table2[[#This Row],[Order Time]])&lt;21,"Evening","Night")))</f>
        <v>Afternoon</v>
      </c>
      <c r="AM2361" s="16" t="s">
        <v>29</v>
      </c>
    </row>
    <row r="2362" spans="1:39" x14ac:dyDescent="0.25">
      <c r="A2362" s="13" t="s">
        <v>4250</v>
      </c>
      <c r="B2362" s="4">
        <v>45689</v>
      </c>
      <c r="C2362" s="2">
        <f>YEAR(Table2[[#This Row],[Invoice Date]])</f>
        <v>2025</v>
      </c>
      <c r="D2362" s="2" t="str">
        <f>TEXT(Table2[[#This Row],[Invoice Date]],"mmm")</f>
        <v>Feb</v>
      </c>
      <c r="E2362" s="2" t="str">
        <f>Table2[[#This Row],[Store_ID]]&amp;"-"&amp;Table2[[#This Row],[Year]]&amp;"-"&amp;Table2[[#This Row],[Month]]</f>
        <v>STR045-2025-Feb</v>
      </c>
      <c r="F2362" s="2" t="s">
        <v>3575</v>
      </c>
      <c r="G2362" s="2" t="str">
        <f>_xlfn.XLOOKUP(Table2[[#This Row],[Customer_ID]],Table3[Customer_ID],Table3[Customer Name],"Not Found")</f>
        <v>Sathish Gounder</v>
      </c>
      <c r="H2362" s="2" t="str">
        <f>_xlfn.XLOOKUP(Table2[[#This Row],[Customer_ID]],Table3[Customer_ID],Table3[Gender],"Female")</f>
        <v>Male</v>
      </c>
      <c r="I2362" s="2" t="str">
        <f>_xlfn.XLOOKUP(Table2[[#This Row],[Customer_ID]],Table3[Customer_ID],Table3[City],"Missing Memebership")</f>
        <v>Belagavi</v>
      </c>
      <c r="J2362" s="2" t="str">
        <f>_xlfn.XLOOKUP(Table2[[#This Row],[Customer_ID]],Table3[Customer_ID],Table3[State],"Karnataka")</f>
        <v>Karnataka</v>
      </c>
      <c r="K2362" s="2" t="str">
        <f>_xlfn.XLOOKUP(Table2[[#This Row],[Customer_ID]],Table3[Customer_ID],Table3[Membership],"Regular")</f>
        <v>Silver</v>
      </c>
      <c r="L2362" s="2" t="s">
        <v>817</v>
      </c>
      <c r="M2362" s="2" t="str">
        <f>_xlfn.XLOOKUP(Table2[[#This Row],[Product_ID]],Table4[Product_ID],Table4[Product_Name],"Not Found")</f>
        <v>Fabindia Shirt Dress Navy Blue</v>
      </c>
      <c r="N2362" s="2" t="str">
        <f>_xlfn.XLOOKUP(Table2[[#This Row],[Product_ID]],Table4[Product_ID],Table4[Category],"Not Found")</f>
        <v>Women Dresses</v>
      </c>
      <c r="O2362" s="2" t="str">
        <f>_xlfn.XLOOKUP(Table2[[#This Row],[Product_ID]],Table4[Product_ID],Table4[Subcategory],"Not Found")</f>
        <v>Shirt Dress</v>
      </c>
      <c r="P2362" s="2" t="str">
        <f>_xlfn.XLOOKUP(Table2[[#This Row],[Product_ID]],Table4[Product_ID],Table4[Brand],"Missing Brand")</f>
        <v>Fabindia</v>
      </c>
      <c r="Q2362" s="2" t="s">
        <v>395</v>
      </c>
      <c r="R2362" s="2" t="str">
        <f>_xlfn.XLOOKUP(Table2[[#This Row],[Store_ID]],Table6[Store_ID],Table6[Store Name],"Not Found")</f>
        <v>TrendMart Khammam Standard</v>
      </c>
      <c r="S2362" s="2">
        <f>_xlfn.XLOOKUP(Table2[[#This Row],[Store_ID]],Table6[Store_ID],Table6[Monthly Target],"Missing Target")</f>
        <v>1500000</v>
      </c>
      <c r="T2362" s="2" t="str">
        <f>_xlfn.XLOOKUP(Table2[[#This Row],[Store_ID]],Table6[Store_ID],Table6[Region],"Not Found")</f>
        <v>South Zone 2</v>
      </c>
      <c r="U2362" s="2" t="s">
        <v>153</v>
      </c>
      <c r="V2362" s="2" t="str">
        <f>_xlfn.XLOOKUP(Table2[[#This Row],[Employee_ID]],Table5[Employee_ID],Table5[Employee Name],"Not Found")</f>
        <v>Rani Mishra</v>
      </c>
      <c r="W2362" s="2">
        <v>2</v>
      </c>
      <c r="X2362" s="2">
        <v>1294.22</v>
      </c>
      <c r="Y2362" s="2">
        <v>0</v>
      </c>
      <c r="Z2362" s="2">
        <v>0</v>
      </c>
      <c r="AA2362" s="2">
        <v>12</v>
      </c>
      <c r="AB2362" s="2">
        <v>310.61</v>
      </c>
      <c r="AC2362" s="2">
        <v>2899.05</v>
      </c>
      <c r="AD2362" s="2">
        <v>1621.24</v>
      </c>
      <c r="AE2362" s="2">
        <f t="shared" si="78"/>
        <v>967.20000000000016</v>
      </c>
      <c r="AF2362" s="2" t="s">
        <v>56</v>
      </c>
      <c r="AG2362" s="42">
        <f>IFERROR(Table2[[#This Row],[Profit]]/Table2[[#This Row],[Sales Amount]],0)</f>
        <v>0.3336265328297201</v>
      </c>
      <c r="AH2362" s="2" t="str">
        <f>TRIM(Table2[[#This Row],[Payment Modee]])</f>
        <v>Credit Card</v>
      </c>
      <c r="AI2362" s="2" t="s">
        <v>26</v>
      </c>
      <c r="AJ2362" s="2" t="s">
        <v>27</v>
      </c>
      <c r="AK2362" s="2" t="s">
        <v>1619</v>
      </c>
      <c r="AL2362" s="16" t="str">
        <f>IF(HOUR(Table2[[#This Row],[Order Time]])&lt;12,"Morning",IF(HOUR(Table2[[#This Row],[Order Time]])&lt;17,"Afternoon",IF(HOUR(Table2[[#This Row],[Order Time]])&lt;21,"Evening","Night")))</f>
        <v>Evening</v>
      </c>
      <c r="AM2362" s="16" t="s">
        <v>38</v>
      </c>
    </row>
    <row r="2363" spans="1:39" x14ac:dyDescent="0.25">
      <c r="A2363" s="13" t="s">
        <v>4251</v>
      </c>
      <c r="B2363" s="4">
        <v>45440</v>
      </c>
      <c r="C2363" s="2">
        <f>YEAR(Table2[[#This Row],[Invoice Date]])</f>
        <v>2024</v>
      </c>
      <c r="D2363" s="2" t="str">
        <f>TEXT(Table2[[#This Row],[Invoice Date]],"mmm")</f>
        <v>May</v>
      </c>
      <c r="E2363" s="2" t="str">
        <f>Table2[[#This Row],[Store_ID]]&amp;"-"&amp;Table2[[#This Row],[Year]]&amp;"-"&amp;Table2[[#This Row],[Month]]</f>
        <v>STR055-2024-May</v>
      </c>
      <c r="F2363" s="2" t="s">
        <v>3336</v>
      </c>
      <c r="G2363" s="2" t="str">
        <f>_xlfn.XLOOKUP(Table2[[#This Row],[Customer_ID]],Table3[Customer_ID],Table3[Customer Name],"Not Found")</f>
        <v>Sandeep Chetty</v>
      </c>
      <c r="H2363" s="2" t="str">
        <f>_xlfn.XLOOKUP(Table2[[#This Row],[Customer_ID]],Table3[Customer_ID],Table3[Gender],"Female")</f>
        <v>Male</v>
      </c>
      <c r="I2363" s="2" t="str">
        <f>_xlfn.XLOOKUP(Table2[[#This Row],[Customer_ID]],Table3[Customer_ID],Table3[City],"Missing Memebership")</f>
        <v>Nellore</v>
      </c>
      <c r="J2363" s="2" t="str">
        <f>_xlfn.XLOOKUP(Table2[[#This Row],[Customer_ID]],Table3[Customer_ID],Table3[State],"Karnataka")</f>
        <v>Andhra Pradesh</v>
      </c>
      <c r="K2363" s="2" t="str">
        <f>_xlfn.XLOOKUP(Table2[[#This Row],[Customer_ID]],Table3[Customer_ID],Table3[Membership],"Regular")</f>
        <v>Gold</v>
      </c>
      <c r="L2363" s="2" t="s">
        <v>1048</v>
      </c>
      <c r="M2363" s="2" t="str">
        <f>_xlfn.XLOOKUP(Table2[[#This Row],[Product_ID]],Table4[Product_ID],Table4[Product_Name],"Not Found")</f>
        <v>Allen Solly Kids Shorts Teal</v>
      </c>
      <c r="N2363" s="2" t="str">
        <f>_xlfn.XLOOKUP(Table2[[#This Row],[Product_ID]],Table4[Product_ID],Table4[Category],"Not Found")</f>
        <v>Kids Wear</v>
      </c>
      <c r="O2363" s="2" t="str">
        <f>_xlfn.XLOOKUP(Table2[[#This Row],[Product_ID]],Table4[Product_ID],Table4[Subcategory],"Not Found")</f>
        <v>Kids Shorts</v>
      </c>
      <c r="P2363" s="2" t="str">
        <f>_xlfn.XLOOKUP(Table2[[#This Row],[Product_ID]],Table4[Product_ID],Table4[Brand],"Missing Brand")</f>
        <v>Allen Solly</v>
      </c>
      <c r="Q2363" s="2" t="s">
        <v>390</v>
      </c>
      <c r="R2363" s="2" t="str">
        <f>_xlfn.XLOOKUP(Table2[[#This Row],[Store_ID]],Table6[Store_ID],Table6[Store Name],"Not Found")</f>
        <v>TrendMart Nellore High Street</v>
      </c>
      <c r="S2363" s="2">
        <f>_xlfn.XLOOKUP(Table2[[#This Row],[Store_ID]],Table6[Store_ID],Table6[Monthly Target],"Missing Target")</f>
        <v>1500000</v>
      </c>
      <c r="T2363" s="2" t="str">
        <f>_xlfn.XLOOKUP(Table2[[#This Row],[Store_ID]],Table6[Store_ID],Table6[Region],"Not Found")</f>
        <v>South Zone 3</v>
      </c>
      <c r="U2363" s="2" t="s">
        <v>124</v>
      </c>
      <c r="V2363" s="2" t="str">
        <f>_xlfn.XLOOKUP(Table2[[#This Row],[Employee_ID]],Table5[Employee_ID],Table5[Employee Name],"Not Found")</f>
        <v>Girish Sundaram</v>
      </c>
      <c r="W2363" s="2">
        <v>3</v>
      </c>
      <c r="X2363" s="2">
        <v>616.87</v>
      </c>
      <c r="Y2363" s="2">
        <v>5</v>
      </c>
      <c r="Z2363" s="2">
        <v>92.53</v>
      </c>
      <c r="AA2363" s="2">
        <v>5</v>
      </c>
      <c r="AB2363" s="2">
        <v>87.9</v>
      </c>
      <c r="AC2363" s="2">
        <v>1845.98</v>
      </c>
      <c r="AD2363" s="2">
        <v>1528.32</v>
      </c>
      <c r="AE2363" s="2">
        <f t="shared" si="78"/>
        <v>229.76000000000008</v>
      </c>
      <c r="AF2363" s="2" t="s">
        <v>25</v>
      </c>
      <c r="AG2363" s="42">
        <f>IFERROR(Table2[[#This Row],[Profit]]/Table2[[#This Row],[Sales Amount]],0)</f>
        <v>0.12446505379256551</v>
      </c>
      <c r="AH2363" s="2" t="str">
        <f>TRIM(Table2[[#This Row],[Payment Modee]])</f>
        <v>UPI</v>
      </c>
      <c r="AI2363" s="2" t="s">
        <v>26</v>
      </c>
      <c r="AJ2363" s="2" t="s">
        <v>27</v>
      </c>
      <c r="AK2363" s="2" t="s">
        <v>849</v>
      </c>
      <c r="AL2363" s="16" t="str">
        <f>IF(HOUR(Table2[[#This Row],[Order Time]])&lt;12,"Morning",IF(HOUR(Table2[[#This Row],[Order Time]])&lt;17,"Afternoon",IF(HOUR(Table2[[#This Row],[Order Time]])&lt;21,"Evening","Night")))</f>
        <v>Afternoon</v>
      </c>
      <c r="AM2363" s="16" t="s">
        <v>29</v>
      </c>
    </row>
    <row r="2364" spans="1:39" x14ac:dyDescent="0.25">
      <c r="A2364" s="13" t="s">
        <v>4252</v>
      </c>
      <c r="B2364" s="4">
        <v>45585</v>
      </c>
      <c r="C2364" s="2">
        <f>YEAR(Table2[[#This Row],[Invoice Date]])</f>
        <v>2024</v>
      </c>
      <c r="D2364" s="2" t="str">
        <f>TEXT(Table2[[#This Row],[Invoice Date]],"mmm")</f>
        <v>Oct</v>
      </c>
      <c r="E2364" s="2" t="str">
        <f>Table2[[#This Row],[Store_ID]]&amp;"-"&amp;Table2[[#This Row],[Year]]&amp;"-"&amp;Table2[[#This Row],[Month]]</f>
        <v>STR048-2024-Oct</v>
      </c>
      <c r="F2364" s="2" t="s">
        <v>2166</v>
      </c>
      <c r="G2364" s="2" t="str">
        <f>_xlfn.XLOOKUP(Table2[[#This Row],[Customer_ID]],Table3[Customer_ID],Table3[Customer Name],"Not Found")</f>
        <v>Bhagya Ramachandran</v>
      </c>
      <c r="H2364" s="2" t="str">
        <f>_xlfn.XLOOKUP(Table2[[#This Row],[Customer_ID]],Table3[Customer_ID],Table3[Gender],"Female")</f>
        <v>Female</v>
      </c>
      <c r="I2364" s="2" t="str">
        <f>_xlfn.XLOOKUP(Table2[[#This Row],[Customer_ID]],Table3[Customer_ID],Table3[City],"Missing Memebership")</f>
        <v>Kochi</v>
      </c>
      <c r="J2364" s="2" t="str">
        <f>_xlfn.XLOOKUP(Table2[[#This Row],[Customer_ID]],Table3[Customer_ID],Table3[State],"Karnataka")</f>
        <v>Kerala</v>
      </c>
      <c r="K2364" s="2" t="str">
        <f>_xlfn.XLOOKUP(Table2[[#This Row],[Customer_ID]],Table3[Customer_ID],Table3[Membership],"Regular")</f>
        <v>Gold</v>
      </c>
      <c r="L2364" s="2" t="s">
        <v>859</v>
      </c>
      <c r="M2364" s="2" t="str">
        <f>_xlfn.XLOOKUP(Table2[[#This Row],[Product_ID]],Table4[Product_ID],Table4[Product_Name],"Not Found")</f>
        <v>Blackberrys Cap Olive</v>
      </c>
      <c r="N2364" s="2" t="str">
        <f>_xlfn.XLOOKUP(Table2[[#This Row],[Product_ID]],Table4[Product_ID],Table4[Category],"Not Found")</f>
        <v>Accessories</v>
      </c>
      <c r="O2364" s="2" t="str">
        <f>_xlfn.XLOOKUP(Table2[[#This Row],[Product_ID]],Table4[Product_ID],Table4[Subcategory],"Not Found")</f>
        <v>Cap</v>
      </c>
      <c r="P2364" s="2" t="str">
        <f>_xlfn.XLOOKUP(Table2[[#This Row],[Product_ID]],Table4[Product_ID],Table4[Brand],"Missing Brand")</f>
        <v>Blackberrys</v>
      </c>
      <c r="Q2364" s="2" t="s">
        <v>1853</v>
      </c>
      <c r="R2364" s="2" t="str">
        <f>_xlfn.XLOOKUP(Table2[[#This Row],[Store_ID]],Table6[Store_ID],Table6[Store Name],"Not Found")</f>
        <v>TrendMart Guntur High Street</v>
      </c>
      <c r="S2364" s="2">
        <f>_xlfn.XLOOKUP(Table2[[#This Row],[Store_ID]],Table6[Store_ID],Table6[Monthly Target],"Missing Target")</f>
        <v>1200000</v>
      </c>
      <c r="T2364" s="2" t="str">
        <f>_xlfn.XLOOKUP(Table2[[#This Row],[Store_ID]],Table6[Store_ID],Table6[Region],"Not Found")</f>
        <v>South Zone 3</v>
      </c>
      <c r="U2364" s="2" t="s">
        <v>142</v>
      </c>
      <c r="V2364" s="2" t="str">
        <f>_xlfn.XLOOKUP(Table2[[#This Row],[Employee_ID]],Table5[Employee_ID],Table5[Employee Name],"Not Found")</f>
        <v>Anusuya Subramaniam</v>
      </c>
      <c r="W2364" s="2">
        <v>2</v>
      </c>
      <c r="X2364" s="2">
        <v>578.71</v>
      </c>
      <c r="Y2364" s="2">
        <v>15</v>
      </c>
      <c r="Z2364" s="2">
        <v>173.61</v>
      </c>
      <c r="AA2364" s="2">
        <v>5</v>
      </c>
      <c r="AB2364" s="2">
        <v>49.19</v>
      </c>
      <c r="AC2364" s="2">
        <v>1033</v>
      </c>
      <c r="AD2364" s="2">
        <v>607.22</v>
      </c>
      <c r="AE2364" s="2">
        <f t="shared" si="78"/>
        <v>376.59</v>
      </c>
      <c r="AF2364" s="2" t="s">
        <v>25</v>
      </c>
      <c r="AG2364" s="42">
        <f>IFERROR(Table2[[#This Row],[Profit]]/Table2[[#This Row],[Sales Amount]],0)</f>
        <v>0.36455953533397867</v>
      </c>
      <c r="AH2364" s="2" t="str">
        <f>TRIM(Table2[[#This Row],[Payment Modee]])</f>
        <v>UPI</v>
      </c>
      <c r="AI2364" s="2" t="s">
        <v>26</v>
      </c>
      <c r="AJ2364" s="2" t="s">
        <v>27</v>
      </c>
      <c r="AK2364" s="2" t="s">
        <v>1456</v>
      </c>
      <c r="AL2364" s="16" t="str">
        <f>IF(HOUR(Table2[[#This Row],[Order Time]])&lt;12,"Morning",IF(HOUR(Table2[[#This Row],[Order Time]])&lt;17,"Afternoon",IF(HOUR(Table2[[#This Row],[Order Time]])&lt;21,"Evening","Night")))</f>
        <v>Evening</v>
      </c>
      <c r="AM2364" s="16" t="s">
        <v>38</v>
      </c>
    </row>
    <row r="2365" spans="1:39" x14ac:dyDescent="0.25">
      <c r="A2365" s="13" t="s">
        <v>4253</v>
      </c>
      <c r="B2365" s="4">
        <v>45640</v>
      </c>
      <c r="C2365" s="2">
        <f>YEAR(Table2[[#This Row],[Invoice Date]])</f>
        <v>2024</v>
      </c>
      <c r="D2365" s="2" t="str">
        <f>TEXT(Table2[[#This Row],[Invoice Date]],"mmm")</f>
        <v>Dec</v>
      </c>
      <c r="E2365" s="2" t="str">
        <f>Table2[[#This Row],[Store_ID]]&amp;"-"&amp;Table2[[#This Row],[Year]]&amp;"-"&amp;Table2[[#This Row],[Month]]</f>
        <v>STR067-2024-Dec</v>
      </c>
      <c r="F2365" s="2" t="s">
        <v>1551</v>
      </c>
      <c r="G2365" s="2" t="str">
        <f>_xlfn.XLOOKUP(Table2[[#This Row],[Customer_ID]],Table3[Customer_ID],Table3[Customer Name],"Not Found")</f>
        <v>Charulatha Bhat</v>
      </c>
      <c r="H2365" s="2" t="str">
        <f>_xlfn.XLOOKUP(Table2[[#This Row],[Customer_ID]],Table3[Customer_ID],Table3[Gender],"Female")</f>
        <v>Female</v>
      </c>
      <c r="I2365" s="2" t="str">
        <f>_xlfn.XLOOKUP(Table2[[#This Row],[Customer_ID]],Table3[Customer_ID],Table3[City],"Missing Memebership")</f>
        <v>Salem</v>
      </c>
      <c r="J2365" s="2" t="str">
        <f>_xlfn.XLOOKUP(Table2[[#This Row],[Customer_ID]],Table3[Customer_ID],Table3[State],"Karnataka")</f>
        <v>Tamil Nadu</v>
      </c>
      <c r="K2365" s="2" t="str">
        <f>_xlfn.XLOOKUP(Table2[[#This Row],[Customer_ID]],Table3[Customer_ID],Table3[Membership],"Regular")</f>
        <v>Regular</v>
      </c>
      <c r="L2365" s="2" t="s">
        <v>995</v>
      </c>
      <c r="M2365" s="2" t="str">
        <f>_xlfn.XLOOKUP(Table2[[#This Row],[Product_ID]],Table4[Product_ID],Table4[Product_Name],"Not Found")</f>
        <v>Nalli Silks Clutch Brown</v>
      </c>
      <c r="N2365" s="2" t="str">
        <f>_xlfn.XLOOKUP(Table2[[#This Row],[Product_ID]],Table4[Product_ID],Table4[Category],"Not Found")</f>
        <v>Handbags</v>
      </c>
      <c r="O2365" s="2" t="str">
        <f>_xlfn.XLOOKUP(Table2[[#This Row],[Product_ID]],Table4[Product_ID],Table4[Subcategory],"Not Found")</f>
        <v>Clutch</v>
      </c>
      <c r="P2365" s="2" t="str">
        <f>_xlfn.XLOOKUP(Table2[[#This Row],[Product_ID]],Table4[Product_ID],Table4[Brand],"Missing Brand")</f>
        <v>Nalli Silks</v>
      </c>
      <c r="Q2365" s="2" t="s">
        <v>1174</v>
      </c>
      <c r="R2365" s="2" t="str">
        <f>_xlfn.XLOOKUP(Table2[[#This Row],[Store_ID]],Table6[Store_ID],Table6[Store Name],"Not Found")</f>
        <v>TrendMart Visakhapatnam Standard</v>
      </c>
      <c r="S2365" s="2">
        <f>_xlfn.XLOOKUP(Table2[[#This Row],[Store_ID]],Table6[Store_ID],Table6[Monthly Target],"Missing Target")</f>
        <v>2500000</v>
      </c>
      <c r="T2365" s="2" t="str">
        <f>_xlfn.XLOOKUP(Table2[[#This Row],[Store_ID]],Table6[Store_ID],Table6[Region],"Not Found")</f>
        <v>South Zone 3</v>
      </c>
      <c r="U2365" s="2" t="s">
        <v>43</v>
      </c>
      <c r="V2365" s="2" t="str">
        <f>_xlfn.XLOOKUP(Table2[[#This Row],[Employee_ID]],Table5[Employee_ID],Table5[Employee Name],"Not Found")</f>
        <v>Meena Krishnan</v>
      </c>
      <c r="W2365" s="2">
        <v>3</v>
      </c>
      <c r="X2365" s="2">
        <v>3647.73</v>
      </c>
      <c r="Y2365" s="2">
        <v>15</v>
      </c>
      <c r="Z2365" s="2">
        <v>1641.48</v>
      </c>
      <c r="AA2365" s="2">
        <v>12</v>
      </c>
      <c r="AB2365" s="2">
        <v>1116.21</v>
      </c>
      <c r="AC2365" s="2">
        <v>10417.92</v>
      </c>
      <c r="AD2365" s="2">
        <v>7122.09</v>
      </c>
      <c r="AE2365" s="2">
        <f t="shared" si="78"/>
        <v>2179.62</v>
      </c>
      <c r="AF2365" s="2" t="s">
        <v>69</v>
      </c>
      <c r="AG2365" s="42">
        <f>IFERROR(Table2[[#This Row],[Profit]]/Table2[[#This Row],[Sales Amount]],0)</f>
        <v>0.20921834684850718</v>
      </c>
      <c r="AH2365" s="2" t="str">
        <f>TRIM(Table2[[#This Row],[Payment Modee]])</f>
        <v>Cash</v>
      </c>
      <c r="AI2365" s="2" t="s">
        <v>26</v>
      </c>
      <c r="AJ2365" s="2" t="s">
        <v>27</v>
      </c>
      <c r="AK2365" s="2" t="s">
        <v>376</v>
      </c>
      <c r="AL2365" s="16" t="str">
        <f>IF(HOUR(Table2[[#This Row],[Order Time]])&lt;12,"Morning",IF(HOUR(Table2[[#This Row],[Order Time]])&lt;17,"Afternoon",IF(HOUR(Table2[[#This Row],[Order Time]])&lt;21,"Evening","Night")))</f>
        <v>Night</v>
      </c>
      <c r="AM2365" s="16" t="s">
        <v>38</v>
      </c>
    </row>
    <row r="2366" spans="1:39" x14ac:dyDescent="0.25">
      <c r="A2366" s="13" t="s">
        <v>4254</v>
      </c>
      <c r="B2366" s="4">
        <v>45471</v>
      </c>
      <c r="C2366" s="2">
        <f>YEAR(Table2[[#This Row],[Invoice Date]])</f>
        <v>2024</v>
      </c>
      <c r="D2366" s="2" t="str">
        <f>TEXT(Table2[[#This Row],[Invoice Date]],"mmm")</f>
        <v>Jun</v>
      </c>
      <c r="E2366" s="2" t="str">
        <f>Table2[[#This Row],[Store_ID]]&amp;"-"&amp;Table2[[#This Row],[Year]]&amp;"-"&amp;Table2[[#This Row],[Month]]</f>
        <v>STR113-2024-Jun</v>
      </c>
      <c r="F2366" s="2" t="s">
        <v>1075</v>
      </c>
      <c r="G2366" s="2" t="str">
        <f>_xlfn.XLOOKUP(Table2[[#This Row],[Customer_ID]],Table3[Customer_ID],Table3[Customer Name],"Not Found")</f>
        <v>Kiran Chandran</v>
      </c>
      <c r="H2366" s="2" t="str">
        <f>_xlfn.XLOOKUP(Table2[[#This Row],[Customer_ID]],Table3[Customer_ID],Table3[Gender],"Female")</f>
        <v>Male</v>
      </c>
      <c r="I2366" s="2" t="str">
        <f>_xlfn.XLOOKUP(Table2[[#This Row],[Customer_ID]],Table3[Customer_ID],Table3[City],"Missing Memebership")</f>
        <v>Tirupati</v>
      </c>
      <c r="J2366" s="2" t="str">
        <f>_xlfn.XLOOKUP(Table2[[#This Row],[Customer_ID]],Table3[Customer_ID],Table3[State],"Karnataka")</f>
        <v>Andhra Pradesh</v>
      </c>
      <c r="K2366" s="2" t="str">
        <f>_xlfn.XLOOKUP(Table2[[#This Row],[Customer_ID]],Table3[Customer_ID],Table3[Membership],"Regular")</f>
        <v>Silver</v>
      </c>
      <c r="L2366" s="2" t="s">
        <v>747</v>
      </c>
      <c r="M2366" s="2" t="str">
        <f>_xlfn.XLOOKUP(Table2[[#This Row],[Product_ID]],Table4[Product_ID],Table4[Product_Name],"Not Found")</f>
        <v>Sonata Girls Frock Cream</v>
      </c>
      <c r="N2366" s="2" t="str">
        <f>_xlfn.XLOOKUP(Table2[[#This Row],[Product_ID]],Table4[Product_ID],Table4[Category],"Not Found")</f>
        <v>Kids Wear</v>
      </c>
      <c r="O2366" s="2" t="str">
        <f>_xlfn.XLOOKUP(Table2[[#This Row],[Product_ID]],Table4[Product_ID],Table4[Subcategory],"Not Found")</f>
        <v>Girls Frock</v>
      </c>
      <c r="P2366" s="2" t="str">
        <f>_xlfn.XLOOKUP(Table2[[#This Row],[Product_ID]],Table4[Product_ID],Table4[Brand],"Missing Brand")</f>
        <v>Sonata</v>
      </c>
      <c r="Q2366" s="2" t="s">
        <v>503</v>
      </c>
      <c r="R2366" s="2" t="str">
        <f>_xlfn.XLOOKUP(Table2[[#This Row],[Store_ID]],Table6[Store_ID],Table6[Store Name],"Not Found")</f>
        <v>TrendMart Mangaluru High Street</v>
      </c>
      <c r="S2366" s="2">
        <f>_xlfn.XLOOKUP(Table2[[#This Row],[Store_ID]],Table6[Store_ID],Table6[Monthly Target],"Missing Target")</f>
        <v>2000000</v>
      </c>
      <c r="T2366" s="2" t="str">
        <f>_xlfn.XLOOKUP(Table2[[#This Row],[Store_ID]],Table6[Store_ID],Table6[Region],"Not Found")</f>
        <v>South Zone 2</v>
      </c>
      <c r="U2366" s="2" t="s">
        <v>75</v>
      </c>
      <c r="V2366" s="2" t="str">
        <f>_xlfn.XLOOKUP(Table2[[#This Row],[Employee_ID]],Table5[Employee_ID],Table5[Employee Name],"Not Found")</f>
        <v>Chandran Krishnan</v>
      </c>
      <c r="W2366" s="2">
        <v>1</v>
      </c>
      <c r="X2366" s="2">
        <v>666.47</v>
      </c>
      <c r="Y2366" s="2">
        <v>20</v>
      </c>
      <c r="Z2366" s="2">
        <v>133.29</v>
      </c>
      <c r="AA2366" s="2">
        <v>5</v>
      </c>
      <c r="AB2366" s="2">
        <v>26.66</v>
      </c>
      <c r="AC2366" s="2">
        <v>559.84</v>
      </c>
      <c r="AD2366" s="2">
        <v>525.45000000000005</v>
      </c>
      <c r="AE2366" s="2">
        <f t="shared" si="78"/>
        <v>7.7299999999999862</v>
      </c>
      <c r="AF2366" s="2" t="s">
        <v>35</v>
      </c>
      <c r="AG2366" s="42">
        <f>IFERROR(Table2[[#This Row],[Profit]]/Table2[[#This Row],[Sales Amount]],0)</f>
        <v>1.3807516433266623E-2</v>
      </c>
      <c r="AH2366" s="2" t="str">
        <f>TRIM(Table2[[#This Row],[Payment Modee]])</f>
        <v>Debit Card</v>
      </c>
      <c r="AI2366" s="2" t="s">
        <v>36</v>
      </c>
      <c r="AJ2366" s="2" t="s">
        <v>27</v>
      </c>
      <c r="AK2366" s="2" t="s">
        <v>1969</v>
      </c>
      <c r="AL2366" s="16" t="str">
        <f>IF(HOUR(Table2[[#This Row],[Order Time]])&lt;12,"Morning",IF(HOUR(Table2[[#This Row],[Order Time]])&lt;17,"Afternoon",IF(HOUR(Table2[[#This Row],[Order Time]])&lt;21,"Evening","Night")))</f>
        <v>Afternoon</v>
      </c>
      <c r="AM2366" s="16" t="s">
        <v>29</v>
      </c>
    </row>
    <row r="2367" spans="1:39" x14ac:dyDescent="0.25">
      <c r="A2367" s="13" t="s">
        <v>4255</v>
      </c>
      <c r="B2367" s="4">
        <v>45714</v>
      </c>
      <c r="C2367" s="2">
        <f>YEAR(Table2[[#This Row],[Invoice Date]])</f>
        <v>2025</v>
      </c>
      <c r="D2367" s="2" t="str">
        <f>TEXT(Table2[[#This Row],[Invoice Date]],"mmm")</f>
        <v>Feb</v>
      </c>
      <c r="E2367" s="2" t="str">
        <f>Table2[[#This Row],[Store_ID]]&amp;"-"&amp;Table2[[#This Row],[Year]]&amp;"-"&amp;Table2[[#This Row],[Month]]</f>
        <v>STR108-2025-Feb</v>
      </c>
      <c r="F2367" s="2" t="s">
        <v>2293</v>
      </c>
      <c r="G2367" s="2" t="str">
        <f>_xlfn.XLOOKUP(Table2[[#This Row],[Customer_ID]],Table3[Customer_ID],Table3[Customer Name],"Not Found")</f>
        <v>Priya Varma</v>
      </c>
      <c r="H2367" s="2" t="str">
        <f>_xlfn.XLOOKUP(Table2[[#This Row],[Customer_ID]],Table3[Customer_ID],Table3[Gender],"Female")</f>
        <v>Female</v>
      </c>
      <c r="I2367" s="2" t="str">
        <f>_xlfn.XLOOKUP(Table2[[#This Row],[Customer_ID]],Table3[Customer_ID],Table3[City],"Missing Memebership")</f>
        <v>Thoothukudi</v>
      </c>
      <c r="J2367" s="2" t="str">
        <f>_xlfn.XLOOKUP(Table2[[#This Row],[Customer_ID]],Table3[Customer_ID],Table3[State],"Karnataka")</f>
        <v>Tamil Nadu</v>
      </c>
      <c r="K2367" s="2" t="str">
        <f>_xlfn.XLOOKUP(Table2[[#This Row],[Customer_ID]],Table3[Customer_ID],Table3[Membership],"Regular")</f>
        <v>Platinum</v>
      </c>
      <c r="L2367" s="2" t="s">
        <v>778</v>
      </c>
      <c r="M2367" s="2" t="str">
        <f>_xlfn.XLOOKUP(Table2[[#This Row],[Product_ID]],Table4[Product_ID],Table4[Product_Name],"Not Found")</f>
        <v>Aurelia Earrings Sky Blue</v>
      </c>
      <c r="N2367" s="2" t="str">
        <f>_xlfn.XLOOKUP(Table2[[#This Row],[Product_ID]],Table4[Product_ID],Table4[Category],"Not Found")</f>
        <v>Jewellery</v>
      </c>
      <c r="O2367" s="2" t="str">
        <f>_xlfn.XLOOKUP(Table2[[#This Row],[Product_ID]],Table4[Product_ID],Table4[Subcategory],"Not Found")</f>
        <v>Earrings</v>
      </c>
      <c r="P2367" s="2" t="str">
        <f>_xlfn.XLOOKUP(Table2[[#This Row],[Product_ID]],Table4[Product_ID],Table4[Brand],"Missing Brand")</f>
        <v>Aurelia</v>
      </c>
      <c r="Q2367" s="2" t="s">
        <v>236</v>
      </c>
      <c r="R2367" s="2" t="str">
        <f>_xlfn.XLOOKUP(Table2[[#This Row],[Store_ID]],Table6[Store_ID],Table6[Store Name],"Not Found")</f>
        <v>TrendMart Kozhikode High Street</v>
      </c>
      <c r="S2367" s="2">
        <f>_xlfn.XLOOKUP(Table2[[#This Row],[Store_ID]],Table6[Store_ID],Table6[Monthly Target],"Missing Target")</f>
        <v>2500000</v>
      </c>
      <c r="T2367" s="2" t="str">
        <f>_xlfn.XLOOKUP(Table2[[#This Row],[Store_ID]],Table6[Store_ID],Table6[Region],"Not Found")</f>
        <v>South Zone 1</v>
      </c>
      <c r="U2367" s="2" t="s">
        <v>24</v>
      </c>
      <c r="V2367" s="2" t="str">
        <f>_xlfn.XLOOKUP(Table2[[#This Row],[Employee_ID]],Table5[Employee_ID],Table5[Employee Name],"Not Found")</f>
        <v>Manoj Ramachandran</v>
      </c>
      <c r="W2367" s="2">
        <v>1</v>
      </c>
      <c r="X2367" s="2">
        <v>6413.15</v>
      </c>
      <c r="Y2367" s="2">
        <v>25</v>
      </c>
      <c r="Z2367" s="2">
        <v>1603.29</v>
      </c>
      <c r="AA2367" s="2">
        <v>3</v>
      </c>
      <c r="AB2367" s="2">
        <v>144.30000000000001</v>
      </c>
      <c r="AC2367" s="2">
        <v>4954.16</v>
      </c>
      <c r="AD2367" s="2">
        <v>4762.76</v>
      </c>
      <c r="AE2367" s="2">
        <f t="shared" si="78"/>
        <v>47.099999999999625</v>
      </c>
      <c r="AF2367" s="2" t="s">
        <v>56</v>
      </c>
      <c r="AG2367" s="42">
        <f>IFERROR(Table2[[#This Row],[Profit]]/Table2[[#This Row],[Sales Amount]],0)</f>
        <v>9.5071616580812146E-3</v>
      </c>
      <c r="AH2367" s="2" t="str">
        <f>TRIM(Table2[[#This Row],[Payment Modee]])</f>
        <v>Credit Card</v>
      </c>
      <c r="AI2367" s="2" t="s">
        <v>36</v>
      </c>
      <c r="AJ2367" s="2" t="s">
        <v>27</v>
      </c>
      <c r="AK2367" s="2" t="s">
        <v>3297</v>
      </c>
      <c r="AL2367" s="16" t="str">
        <f>IF(HOUR(Table2[[#This Row],[Order Time]])&lt;12,"Morning",IF(HOUR(Table2[[#This Row],[Order Time]])&lt;17,"Afternoon",IF(HOUR(Table2[[#This Row],[Order Time]])&lt;21,"Evening","Night")))</f>
        <v>Evening</v>
      </c>
      <c r="AM2367" s="16" t="s">
        <v>29</v>
      </c>
    </row>
    <row r="2368" spans="1:39" x14ac:dyDescent="0.25">
      <c r="A2368" s="13" t="s">
        <v>4256</v>
      </c>
      <c r="B2368" s="4">
        <v>45588</v>
      </c>
      <c r="C2368" s="2">
        <f>YEAR(Table2[[#This Row],[Invoice Date]])</f>
        <v>2024</v>
      </c>
      <c r="D2368" s="2" t="str">
        <f>TEXT(Table2[[#This Row],[Invoice Date]],"mmm")</f>
        <v>Oct</v>
      </c>
      <c r="E2368" s="2" t="str">
        <f>Table2[[#This Row],[Store_ID]]&amp;"-"&amp;Table2[[#This Row],[Year]]&amp;"-"&amp;Table2[[#This Row],[Month]]</f>
        <v>STR119-2024-Oct</v>
      </c>
      <c r="F2368" s="2" t="s">
        <v>297</v>
      </c>
      <c r="G2368" s="2" t="str">
        <f>_xlfn.XLOOKUP(Table2[[#This Row],[Customer_ID]],Table3[Customer_ID],Table3[Customer Name],"Not Found")</f>
        <v>Malathi Balasubramaniam</v>
      </c>
      <c r="H2368" s="2" t="str">
        <f>_xlfn.XLOOKUP(Table2[[#This Row],[Customer_ID]],Table3[Customer_ID],Table3[Gender],"Female")</f>
        <v>Female</v>
      </c>
      <c r="I2368" s="2" t="str">
        <f>_xlfn.XLOOKUP(Table2[[#This Row],[Customer_ID]],Table3[Customer_ID],Table3[City],"Missing Memebership")</f>
        <v>Kollam</v>
      </c>
      <c r="J2368" s="2" t="str">
        <f>_xlfn.XLOOKUP(Table2[[#This Row],[Customer_ID]],Table3[Customer_ID],Table3[State],"Karnataka")</f>
        <v>Kerala</v>
      </c>
      <c r="K2368" s="2" t="str">
        <f>_xlfn.XLOOKUP(Table2[[#This Row],[Customer_ID]],Table3[Customer_ID],Table3[Membership],"Regular")</f>
        <v>Gold</v>
      </c>
      <c r="L2368" s="2" t="s">
        <v>169</v>
      </c>
      <c r="M2368" s="2" t="str">
        <f>_xlfn.XLOOKUP(Table2[[#This Row],[Product_ID]],Table4[Product_ID],Table4[Product_Name],"Not Found")</f>
        <v>Global Desi Kids Shorts Charcoal</v>
      </c>
      <c r="N2368" s="2" t="str">
        <f>_xlfn.XLOOKUP(Table2[[#This Row],[Product_ID]],Table4[Product_ID],Table4[Category],"Not Found")</f>
        <v>Kids Wear</v>
      </c>
      <c r="O2368" s="2" t="str">
        <f>_xlfn.XLOOKUP(Table2[[#This Row],[Product_ID]],Table4[Product_ID],Table4[Subcategory],"Not Found")</f>
        <v>Kids Shorts</v>
      </c>
      <c r="P2368" s="2" t="str">
        <f>_xlfn.XLOOKUP(Table2[[#This Row],[Product_ID]],Table4[Product_ID],Table4[Brand],"Missing Brand")</f>
        <v>Global Desi</v>
      </c>
      <c r="Q2368" s="2" t="s">
        <v>796</v>
      </c>
      <c r="R2368" s="2" t="str">
        <f>_xlfn.XLOOKUP(Table2[[#This Row],[Store_ID]],Table6[Store_ID],Table6[Store Name],"Not Found")</f>
        <v>TrendMart Vijayawada Standard</v>
      </c>
      <c r="S2368" s="2">
        <f>_xlfn.XLOOKUP(Table2[[#This Row],[Store_ID]],Table6[Store_ID],Table6[Monthly Target],"Missing Target")</f>
        <v>1000000</v>
      </c>
      <c r="T2368" s="2" t="str">
        <f>_xlfn.XLOOKUP(Table2[[#This Row],[Store_ID]],Table6[Store_ID],Table6[Region],"Not Found")</f>
        <v>South Zone 3</v>
      </c>
      <c r="U2368" s="2" t="s">
        <v>482</v>
      </c>
      <c r="V2368" s="2" t="str">
        <f>_xlfn.XLOOKUP(Table2[[#This Row],[Employee_ID]],Table5[Employee_ID],Table5[Employee Name],"Not Found")</f>
        <v>Swathi Achari</v>
      </c>
      <c r="W2368" s="2">
        <v>2</v>
      </c>
      <c r="X2368" s="2">
        <v>731.14</v>
      </c>
      <c r="Y2368" s="2">
        <v>15</v>
      </c>
      <c r="Z2368" s="2">
        <v>219.34</v>
      </c>
      <c r="AA2368" s="2">
        <v>5</v>
      </c>
      <c r="AB2368" s="2">
        <v>62.15</v>
      </c>
      <c r="AC2368" s="2">
        <v>1305.0899999999999</v>
      </c>
      <c r="AD2368" s="2">
        <v>998.62</v>
      </c>
      <c r="AE2368" s="2">
        <f t="shared" si="78"/>
        <v>244.31999999999991</v>
      </c>
      <c r="AF2368" s="2" t="s">
        <v>25</v>
      </c>
      <c r="AG2368" s="42">
        <f>IFERROR(Table2[[#This Row],[Profit]]/Table2[[#This Row],[Sales Amount]],0)</f>
        <v>0.18720548008183338</v>
      </c>
      <c r="AH2368" s="2" t="str">
        <f>TRIM(Table2[[#This Row],[Payment Modee]])</f>
        <v>UPI</v>
      </c>
      <c r="AI2368" s="2" t="s">
        <v>26</v>
      </c>
      <c r="AJ2368" s="2" t="s">
        <v>27</v>
      </c>
      <c r="AK2368" s="2" t="s">
        <v>855</v>
      </c>
      <c r="AL2368" s="16" t="str">
        <f>IF(HOUR(Table2[[#This Row],[Order Time]])&lt;12,"Morning",IF(HOUR(Table2[[#This Row],[Order Time]])&lt;17,"Afternoon",IF(HOUR(Table2[[#This Row],[Order Time]])&lt;21,"Evening","Night")))</f>
        <v>Evening</v>
      </c>
      <c r="AM2368" s="16" t="s">
        <v>29</v>
      </c>
    </row>
    <row r="2369" spans="1:39" x14ac:dyDescent="0.25">
      <c r="A2369" s="13" t="s">
        <v>4257</v>
      </c>
      <c r="B2369" s="4">
        <v>45625</v>
      </c>
      <c r="C2369" s="2">
        <f>YEAR(Table2[[#This Row],[Invoice Date]])</f>
        <v>2024</v>
      </c>
      <c r="D2369" s="2" t="str">
        <f>TEXT(Table2[[#This Row],[Invoice Date]],"mmm")</f>
        <v>Nov</v>
      </c>
      <c r="E2369" s="2" t="str">
        <f>Table2[[#This Row],[Store_ID]]&amp;"-"&amp;Table2[[#This Row],[Year]]&amp;"-"&amp;Table2[[#This Row],[Month]]</f>
        <v>STR011-2024-Nov</v>
      </c>
      <c r="F2369" s="2" t="s">
        <v>1010</v>
      </c>
      <c r="G2369" s="2" t="str">
        <f>_xlfn.XLOOKUP(Table2[[#This Row],[Customer_ID]],Table3[Customer_ID],Table3[Customer Name],"Not Found")</f>
        <v>Jyothi Achari</v>
      </c>
      <c r="H2369" s="2" t="str">
        <f>_xlfn.XLOOKUP(Table2[[#This Row],[Customer_ID]],Table3[Customer_ID],Table3[Gender],"Female")</f>
        <v>Female</v>
      </c>
      <c r="I2369" s="2" t="str">
        <f>_xlfn.XLOOKUP(Table2[[#This Row],[Customer_ID]],Table3[Customer_ID],Table3[City],"Missing Memebership")</f>
        <v>Tumakuru</v>
      </c>
      <c r="J2369" s="2" t="str">
        <f>_xlfn.XLOOKUP(Table2[[#This Row],[Customer_ID]],Table3[Customer_ID],Table3[State],"Karnataka")</f>
        <v>Karnataka</v>
      </c>
      <c r="K2369" s="2" t="str">
        <f>_xlfn.XLOOKUP(Table2[[#This Row],[Customer_ID]],Table3[Customer_ID],Table3[Membership],"Regular")</f>
        <v>Silver</v>
      </c>
      <c r="L2369" s="2" t="s">
        <v>584</v>
      </c>
      <c r="M2369" s="2" t="str">
        <f>_xlfn.XLOOKUP(Table2[[#This Row],[Product_ID]],Table4[Product_ID],Table4[Product_Name],"Not Found")</f>
        <v>Nalli Silks Casual Top Charcoal</v>
      </c>
      <c r="N2369" s="2" t="str">
        <f>_xlfn.XLOOKUP(Table2[[#This Row],[Product_ID]],Table4[Product_ID],Table4[Category],"Not Found")</f>
        <v>Women Tops</v>
      </c>
      <c r="O2369" s="2" t="str">
        <f>_xlfn.XLOOKUP(Table2[[#This Row],[Product_ID]],Table4[Product_ID],Table4[Subcategory],"Not Found")</f>
        <v>Casual Top</v>
      </c>
      <c r="P2369" s="2" t="str">
        <f>_xlfn.XLOOKUP(Table2[[#This Row],[Product_ID]],Table4[Product_ID],Table4[Brand],"Missing Brand")</f>
        <v>Nalli Silks</v>
      </c>
      <c r="Q2369" s="2" t="s">
        <v>42</v>
      </c>
      <c r="R2369" s="2" t="str">
        <f>_xlfn.XLOOKUP(Table2[[#This Row],[Store_ID]],Table6[Store_ID],Table6[Store Name],"Not Found")</f>
        <v>TrendMart Tirupati Standard</v>
      </c>
      <c r="S2369" s="2">
        <f>_xlfn.XLOOKUP(Table2[[#This Row],[Store_ID]],Table6[Store_ID],Table6[Monthly Target],"Missing Target")</f>
        <v>2000000</v>
      </c>
      <c r="T2369" s="2" t="str">
        <f>_xlfn.XLOOKUP(Table2[[#This Row],[Store_ID]],Table6[Store_ID],Table6[Region],"Not Found")</f>
        <v>South Zone 3</v>
      </c>
      <c r="U2369" s="2" t="s">
        <v>460</v>
      </c>
      <c r="V2369" s="2" t="str">
        <f>_xlfn.XLOOKUP(Table2[[#This Row],[Employee_ID]],Table5[Employee_ID],Table5[Employee Name],"Not Found")</f>
        <v>Pranav Reddy</v>
      </c>
      <c r="W2369" s="2">
        <v>3</v>
      </c>
      <c r="X2369" s="2">
        <v>1127.92</v>
      </c>
      <c r="Y2369" s="2">
        <v>10</v>
      </c>
      <c r="Z2369" s="2">
        <v>338.38</v>
      </c>
      <c r="AA2369" s="2">
        <v>12</v>
      </c>
      <c r="AB2369" s="2">
        <v>365.45</v>
      </c>
      <c r="AC2369" s="2">
        <v>3410.83</v>
      </c>
      <c r="AD2369" s="2">
        <v>2099.52</v>
      </c>
      <c r="AE2369" s="2">
        <f t="shared" si="78"/>
        <v>945.8599999999999</v>
      </c>
      <c r="AF2369" s="2" t="s">
        <v>25</v>
      </c>
      <c r="AG2369" s="42">
        <f>IFERROR(Table2[[#This Row],[Profit]]/Table2[[#This Row],[Sales Amount]],0)</f>
        <v>0.27731080118328966</v>
      </c>
      <c r="AH2369" s="2" t="str">
        <f>TRIM(Table2[[#This Row],[Payment Modee]])</f>
        <v>UPI</v>
      </c>
      <c r="AI2369" s="2" t="s">
        <v>26</v>
      </c>
      <c r="AJ2369" s="2" t="s">
        <v>27</v>
      </c>
      <c r="AK2369" s="2" t="s">
        <v>1801</v>
      </c>
      <c r="AL2369" s="16" t="str">
        <f>IF(HOUR(Table2[[#This Row],[Order Time]])&lt;12,"Morning",IF(HOUR(Table2[[#This Row],[Order Time]])&lt;17,"Afternoon",IF(HOUR(Table2[[#This Row],[Order Time]])&lt;21,"Evening","Night")))</f>
        <v>Morning</v>
      </c>
      <c r="AM2369" s="16" t="s">
        <v>29</v>
      </c>
    </row>
    <row r="2370" spans="1:39" x14ac:dyDescent="0.25">
      <c r="A2370" s="13" t="s">
        <v>4258</v>
      </c>
      <c r="B2370" s="4">
        <v>45594</v>
      </c>
      <c r="C2370" s="2">
        <f>YEAR(Table2[[#This Row],[Invoice Date]])</f>
        <v>2024</v>
      </c>
      <c r="D2370" s="2" t="str">
        <f>TEXT(Table2[[#This Row],[Invoice Date]],"mmm")</f>
        <v>Oct</v>
      </c>
      <c r="E2370" s="2" t="str">
        <f>Table2[[#This Row],[Store_ID]]&amp;"-"&amp;Table2[[#This Row],[Year]]&amp;"-"&amp;Table2[[#This Row],[Month]]</f>
        <v>STR074-2024-Oct</v>
      </c>
      <c r="F2370" s="2" t="s">
        <v>2615</v>
      </c>
      <c r="G2370" s="2" t="str">
        <f>_xlfn.XLOOKUP(Table2[[#This Row],[Customer_ID]],Table3[Customer_ID],Table3[Customer Name],"Not Found")</f>
        <v>Vinod Shetty</v>
      </c>
      <c r="H2370" s="2" t="str">
        <f>_xlfn.XLOOKUP(Table2[[#This Row],[Customer_ID]],Table3[Customer_ID],Table3[Gender],"Female")</f>
        <v>Male</v>
      </c>
      <c r="I2370" s="2" t="str">
        <f>_xlfn.XLOOKUP(Table2[[#This Row],[Customer_ID]],Table3[Customer_ID],Table3[City],"Missing Memebership")</f>
        <v>Thiruvananthapuram</v>
      </c>
      <c r="J2370" s="2" t="str">
        <f>_xlfn.XLOOKUP(Table2[[#This Row],[Customer_ID]],Table3[Customer_ID],Table3[State],"Karnataka")</f>
        <v>Kerala</v>
      </c>
      <c r="K2370" s="2" t="str">
        <f>_xlfn.XLOOKUP(Table2[[#This Row],[Customer_ID]],Table3[Customer_ID],Table3[Membership],"Regular")</f>
        <v>Regular</v>
      </c>
      <c r="L2370" s="2" t="s">
        <v>544</v>
      </c>
      <c r="M2370" s="2" t="str">
        <f>_xlfn.XLOOKUP(Table2[[#This Row],[Product_ID]],Table4[Product_ID],Table4[Product_Name],"Not Found")</f>
        <v>Flying Machine Sunglasses Teal</v>
      </c>
      <c r="N2370" s="2" t="str">
        <f>_xlfn.XLOOKUP(Table2[[#This Row],[Product_ID]],Table4[Product_ID],Table4[Category],"Not Found")</f>
        <v>Accessories</v>
      </c>
      <c r="O2370" s="2" t="str">
        <f>_xlfn.XLOOKUP(Table2[[#This Row],[Product_ID]],Table4[Product_ID],Table4[Subcategory],"Not Found")</f>
        <v>Sunglasses</v>
      </c>
      <c r="P2370" s="2" t="str">
        <f>_xlfn.XLOOKUP(Table2[[#This Row],[Product_ID]],Table4[Product_ID],Table4[Brand],"Missing Brand")</f>
        <v>Flying Machine</v>
      </c>
      <c r="Q2370" s="2" t="s">
        <v>61</v>
      </c>
      <c r="R2370" s="2" t="str">
        <f>_xlfn.XLOOKUP(Table2[[#This Row],[Store_ID]],Table6[Store_ID],Table6[Store Name],"Not Found")</f>
        <v>TrendMart Kurnool High Street</v>
      </c>
      <c r="S2370" s="2">
        <f>_xlfn.XLOOKUP(Table2[[#This Row],[Store_ID]],Table6[Store_ID],Table6[Monthly Target],"Missing Target")</f>
        <v>1200000</v>
      </c>
      <c r="T2370" s="2" t="str">
        <f>_xlfn.XLOOKUP(Table2[[#This Row],[Store_ID]],Table6[Store_ID],Table6[Region],"Not Found")</f>
        <v>South Zone 3</v>
      </c>
      <c r="U2370" s="2" t="s">
        <v>460</v>
      </c>
      <c r="V2370" s="2" t="str">
        <f>_xlfn.XLOOKUP(Table2[[#This Row],[Employee_ID]],Table5[Employee_ID],Table5[Employee Name],"Not Found")</f>
        <v>Pranav Reddy</v>
      </c>
      <c r="W2370" s="2">
        <v>1</v>
      </c>
      <c r="X2370" s="2">
        <v>299.29000000000002</v>
      </c>
      <c r="Y2370" s="2">
        <v>25</v>
      </c>
      <c r="Z2370" s="2">
        <v>74.819999999999993</v>
      </c>
      <c r="AA2370" s="2">
        <v>5</v>
      </c>
      <c r="AB2370" s="2">
        <v>11.22</v>
      </c>
      <c r="AC2370" s="2">
        <v>235.69</v>
      </c>
      <c r="AD2370" s="2">
        <v>171.9</v>
      </c>
      <c r="AE2370" s="2">
        <f t="shared" si="78"/>
        <v>52.569999999999993</v>
      </c>
      <c r="AF2370" s="2" t="s">
        <v>25</v>
      </c>
      <c r="AG2370" s="42">
        <f>IFERROR(Table2[[#This Row],[Profit]]/Table2[[#This Row],[Sales Amount]],0)</f>
        <v>0.22304722304722302</v>
      </c>
      <c r="AH2370" s="2" t="str">
        <f>TRIM(Table2[[#This Row],[Payment Modee]])</f>
        <v>UPI</v>
      </c>
      <c r="AI2370" s="2" t="s">
        <v>26</v>
      </c>
      <c r="AJ2370" s="2" t="s">
        <v>27</v>
      </c>
      <c r="AK2370" s="2" t="s">
        <v>221</v>
      </c>
      <c r="AL2370" s="16" t="str">
        <f>IF(HOUR(Table2[[#This Row],[Order Time]])&lt;12,"Morning",IF(HOUR(Table2[[#This Row],[Order Time]])&lt;17,"Afternoon",IF(HOUR(Table2[[#This Row],[Order Time]])&lt;21,"Evening","Night")))</f>
        <v>Afternoon</v>
      </c>
      <c r="AM2370" s="16" t="s">
        <v>29</v>
      </c>
    </row>
    <row r="2371" spans="1:39" x14ac:dyDescent="0.25">
      <c r="A2371" s="13" t="s">
        <v>4259</v>
      </c>
      <c r="B2371" s="4">
        <v>45639</v>
      </c>
      <c r="C2371" s="2">
        <f>YEAR(Table2[[#This Row],[Invoice Date]])</f>
        <v>2024</v>
      </c>
      <c r="D2371" s="2" t="str">
        <f>TEXT(Table2[[#This Row],[Invoice Date]],"mmm")</f>
        <v>Dec</v>
      </c>
      <c r="E2371" s="2" t="str">
        <f>Table2[[#This Row],[Store_ID]]&amp;"-"&amp;Table2[[#This Row],[Year]]&amp;"-"&amp;Table2[[#This Row],[Month]]</f>
        <v>STR068-2024-Dec</v>
      </c>
      <c r="F2371" s="2" t="s">
        <v>4260</v>
      </c>
      <c r="G2371" s="2" t="str">
        <f>_xlfn.XLOOKUP(Table2[[#This Row],[Customer_ID]],Table3[Customer_ID],Table3[Customer Name],"Not Found")</f>
        <v>Uday Kamath</v>
      </c>
      <c r="H2371" s="2" t="str">
        <f>_xlfn.XLOOKUP(Table2[[#This Row],[Customer_ID]],Table3[Customer_ID],Table3[Gender],"Female")</f>
        <v>Male</v>
      </c>
      <c r="I2371" s="2" t="str">
        <f>_xlfn.XLOOKUP(Table2[[#This Row],[Customer_ID]],Table3[Customer_ID],Table3[City],"Missing Memebership")</f>
        <v>Hyderabad</v>
      </c>
      <c r="J2371" s="2" t="str">
        <f>_xlfn.XLOOKUP(Table2[[#This Row],[Customer_ID]],Table3[Customer_ID],Table3[State],"Karnataka")</f>
        <v>Telangana</v>
      </c>
      <c r="K2371" s="2" t="str">
        <f>_xlfn.XLOOKUP(Table2[[#This Row],[Customer_ID]],Table3[Customer_ID],Table3[Membership],"Regular")</f>
        <v>Silver</v>
      </c>
      <c r="L2371" s="2" t="s">
        <v>778</v>
      </c>
      <c r="M2371" s="2" t="str">
        <f>_xlfn.XLOOKUP(Table2[[#This Row],[Product_ID]],Table4[Product_ID],Table4[Product_Name],"Not Found")</f>
        <v>Aurelia Earrings Sky Blue</v>
      </c>
      <c r="N2371" s="2" t="str">
        <f>_xlfn.XLOOKUP(Table2[[#This Row],[Product_ID]],Table4[Product_ID],Table4[Category],"Not Found")</f>
        <v>Jewellery</v>
      </c>
      <c r="O2371" s="2" t="str">
        <f>_xlfn.XLOOKUP(Table2[[#This Row],[Product_ID]],Table4[Product_ID],Table4[Subcategory],"Not Found")</f>
        <v>Earrings</v>
      </c>
      <c r="P2371" s="2" t="str">
        <f>_xlfn.XLOOKUP(Table2[[#This Row],[Product_ID]],Table4[Product_ID],Table4[Brand],"Missing Brand")</f>
        <v>Aurelia</v>
      </c>
      <c r="Q2371" s="2" t="s">
        <v>97</v>
      </c>
      <c r="R2371" s="2" t="str">
        <f>_xlfn.XLOOKUP(Table2[[#This Row],[Store_ID]],Table6[Store_ID],Table6[Store Name],"Not Found")</f>
        <v>TrendMart Madurai Mall Kiosk</v>
      </c>
      <c r="S2371" s="2">
        <f>_xlfn.XLOOKUP(Table2[[#This Row],[Store_ID]],Table6[Store_ID],Table6[Monthly Target],"Missing Target")</f>
        <v>2000000</v>
      </c>
      <c r="T2371" s="2" t="str">
        <f>_xlfn.XLOOKUP(Table2[[#This Row],[Store_ID]],Table6[Store_ID],Table6[Region],"Not Found")</f>
        <v>South Zone 1</v>
      </c>
      <c r="U2371" s="2" t="s">
        <v>263</v>
      </c>
      <c r="V2371" s="2" t="str">
        <f>_xlfn.XLOOKUP(Table2[[#This Row],[Employee_ID]],Table5[Employee_ID],Table5[Employee Name],"Not Found")</f>
        <v>Sathish Sundaram</v>
      </c>
      <c r="W2371" s="2">
        <v>1</v>
      </c>
      <c r="X2371" s="2">
        <v>6118.48</v>
      </c>
      <c r="Y2371" s="2">
        <v>30</v>
      </c>
      <c r="Z2371" s="2">
        <v>1835.54</v>
      </c>
      <c r="AA2371" s="2">
        <v>3</v>
      </c>
      <c r="AB2371" s="2">
        <v>128.49</v>
      </c>
      <c r="AC2371" s="2">
        <v>4411.43</v>
      </c>
      <c r="AD2371" s="2">
        <v>4762.76</v>
      </c>
      <c r="AE2371" s="2">
        <f t="shared" si="78"/>
        <v>-479.81999999999994</v>
      </c>
      <c r="AF2371" s="2" t="s">
        <v>56</v>
      </c>
      <c r="AG2371" s="42">
        <f>IFERROR(Table2[[#This Row],[Profit]]/Table2[[#This Row],[Sales Amount]],0)</f>
        <v>-0.10876745182401169</v>
      </c>
      <c r="AH2371" s="2" t="str">
        <f>TRIM(Table2[[#This Row],[Payment Modee]])</f>
        <v>Credit Card</v>
      </c>
      <c r="AI2371" s="2" t="s">
        <v>26</v>
      </c>
      <c r="AJ2371" s="2" t="s">
        <v>27</v>
      </c>
      <c r="AK2371" s="2" t="s">
        <v>3920</v>
      </c>
      <c r="AL2371" s="16" t="str">
        <f>IF(HOUR(Table2[[#This Row],[Order Time]])&lt;12,"Morning",IF(HOUR(Table2[[#This Row],[Order Time]])&lt;17,"Afternoon",IF(HOUR(Table2[[#This Row],[Order Time]])&lt;21,"Evening","Night")))</f>
        <v>Morning</v>
      </c>
      <c r="AM2371" s="16" t="s">
        <v>29</v>
      </c>
    </row>
    <row r="2372" spans="1:39" x14ac:dyDescent="0.25">
      <c r="A2372" s="13" t="s">
        <v>4261</v>
      </c>
      <c r="B2372" s="4">
        <v>45585</v>
      </c>
      <c r="C2372" s="2">
        <f>YEAR(Table2[[#This Row],[Invoice Date]])</f>
        <v>2024</v>
      </c>
      <c r="D2372" s="2" t="str">
        <f>TEXT(Table2[[#This Row],[Invoice Date]],"mmm")</f>
        <v>Oct</v>
      </c>
      <c r="E2372" s="2" t="str">
        <f>Table2[[#This Row],[Store_ID]]&amp;"-"&amp;Table2[[#This Row],[Year]]&amp;"-"&amp;Table2[[#This Row],[Month]]</f>
        <v>STR116-2024-Oct</v>
      </c>
      <c r="F2372" s="2" t="s">
        <v>604</v>
      </c>
      <c r="G2372" s="2" t="str">
        <f>_xlfn.XLOOKUP(Table2[[#This Row],[Customer_ID]],Table3[Customer_ID],Table3[Customer Name],"Not Found")</f>
        <v>Sathish Gopalakrishnan</v>
      </c>
      <c r="H2372" s="2" t="str">
        <f>_xlfn.XLOOKUP(Table2[[#This Row],[Customer_ID]],Table3[Customer_ID],Table3[Gender],"Female")</f>
        <v>Male</v>
      </c>
      <c r="I2372" s="2" t="str">
        <f>_xlfn.XLOOKUP(Table2[[#This Row],[Customer_ID]],Table3[Customer_ID],Table3[City],"Missing Memebership")</f>
        <v>Mysuru</v>
      </c>
      <c r="J2372" s="2" t="str">
        <f>_xlfn.XLOOKUP(Table2[[#This Row],[Customer_ID]],Table3[Customer_ID],Table3[State],"Karnataka")</f>
        <v>Karnataka</v>
      </c>
      <c r="K2372" s="2" t="str">
        <f>_xlfn.XLOOKUP(Table2[[#This Row],[Customer_ID]],Table3[Customer_ID],Table3[Membership],"Regular")</f>
        <v>Silver</v>
      </c>
      <c r="L2372" s="2" t="s">
        <v>1243</v>
      </c>
      <c r="M2372" s="2" t="str">
        <f>_xlfn.XLOOKUP(Table2[[#This Row],[Product_ID]],Table4[Product_ID],Table4[Product_Name],"Not Found")</f>
        <v>Jack &amp; Jones Tunic Olive</v>
      </c>
      <c r="N2372" s="2" t="str">
        <f>_xlfn.XLOOKUP(Table2[[#This Row],[Product_ID]],Table4[Product_ID],Table4[Category],"Not Found")</f>
        <v>Women Tops</v>
      </c>
      <c r="O2372" s="2" t="str">
        <f>_xlfn.XLOOKUP(Table2[[#This Row],[Product_ID]],Table4[Product_ID],Table4[Subcategory],"Not Found")</f>
        <v>Tunic</v>
      </c>
      <c r="P2372" s="2" t="str">
        <f>_xlfn.XLOOKUP(Table2[[#This Row],[Product_ID]],Table4[Product_ID],Table4[Brand],"Missing Brand")</f>
        <v>Jack &amp; Jones</v>
      </c>
      <c r="Q2372" s="2" t="s">
        <v>219</v>
      </c>
      <c r="R2372" s="2" t="str">
        <f>_xlfn.XLOOKUP(Table2[[#This Row],[Store_ID]],Table6[Store_ID],Table6[Store Name],"Not Found")</f>
        <v>TrendMart Madurai High Street</v>
      </c>
      <c r="S2372" s="2">
        <f>_xlfn.XLOOKUP(Table2[[#This Row],[Store_ID]],Table6[Store_ID],Table6[Monthly Target],"Missing Target")</f>
        <v>2000000</v>
      </c>
      <c r="T2372" s="2" t="str">
        <f>_xlfn.XLOOKUP(Table2[[#This Row],[Store_ID]],Table6[Store_ID],Table6[Region],"Not Found")</f>
        <v>South Zone 1</v>
      </c>
      <c r="U2372" s="2" t="s">
        <v>24</v>
      </c>
      <c r="V2372" s="2" t="str">
        <f>_xlfn.XLOOKUP(Table2[[#This Row],[Employee_ID]],Table5[Employee_ID],Table5[Employee Name],"Not Found")</f>
        <v>Manoj Ramachandran</v>
      </c>
      <c r="W2372" s="2">
        <v>2</v>
      </c>
      <c r="X2372" s="2">
        <v>706.11</v>
      </c>
      <c r="Y2372" s="2">
        <v>0</v>
      </c>
      <c r="Z2372" s="2">
        <v>0</v>
      </c>
      <c r="AA2372" s="2">
        <v>5</v>
      </c>
      <c r="AB2372" s="2">
        <v>70.61</v>
      </c>
      <c r="AC2372" s="2">
        <v>1482.83</v>
      </c>
      <c r="AD2372" s="2">
        <v>838.8</v>
      </c>
      <c r="AE2372" s="2">
        <f t="shared" si="78"/>
        <v>573.41999999999996</v>
      </c>
      <c r="AF2372" s="2" t="s">
        <v>119</v>
      </c>
      <c r="AG2372" s="42">
        <f>IFERROR(Table2[[#This Row],[Profit]]/Table2[[#This Row],[Sales Amount]],0)</f>
        <v>0.38670650040800358</v>
      </c>
      <c r="AH2372" s="2" t="str">
        <f>TRIM(Table2[[#This Row],[Payment Modee]])</f>
        <v>Net Banking</v>
      </c>
      <c r="AI2372" s="2" t="s">
        <v>36</v>
      </c>
      <c r="AJ2372" s="2" t="s">
        <v>27</v>
      </c>
      <c r="AK2372" s="2" t="s">
        <v>808</v>
      </c>
      <c r="AL2372" s="16" t="str">
        <f>IF(HOUR(Table2[[#This Row],[Order Time]])&lt;12,"Morning",IF(HOUR(Table2[[#This Row],[Order Time]])&lt;17,"Afternoon",IF(HOUR(Table2[[#This Row],[Order Time]])&lt;21,"Evening","Night")))</f>
        <v>Evening</v>
      </c>
      <c r="AM2372" s="16" t="s">
        <v>38</v>
      </c>
    </row>
    <row r="2373" spans="1:39" x14ac:dyDescent="0.25">
      <c r="A2373" s="13" t="s">
        <v>4262</v>
      </c>
      <c r="B2373" s="4">
        <v>45650</v>
      </c>
      <c r="C2373" s="2">
        <f>YEAR(Table2[[#This Row],[Invoice Date]])</f>
        <v>2024</v>
      </c>
      <c r="D2373" s="2" t="str">
        <f>TEXT(Table2[[#This Row],[Invoice Date]],"mmm")</f>
        <v>Dec</v>
      </c>
      <c r="E2373" s="2" t="str">
        <f>Table2[[#This Row],[Store_ID]]&amp;"-"&amp;Table2[[#This Row],[Year]]&amp;"-"&amp;Table2[[#This Row],[Month]]</f>
        <v>STR106-2024-Dec</v>
      </c>
      <c r="F2373" s="2" t="s">
        <v>4263</v>
      </c>
      <c r="G2373" s="2" t="str">
        <f>_xlfn.XLOOKUP(Table2[[#This Row],[Customer_ID]],Table3[Customer_ID],Table3[Customer Name],"Not Found")</f>
        <v>Padma Singh</v>
      </c>
      <c r="H2373" s="2" t="str">
        <f>_xlfn.XLOOKUP(Table2[[#This Row],[Customer_ID]],Table3[Customer_ID],Table3[Gender],"Female")</f>
        <v>Female</v>
      </c>
      <c r="I2373" s="2" t="str">
        <f>_xlfn.XLOOKUP(Table2[[#This Row],[Customer_ID]],Table3[Customer_ID],Table3[City],"Missing Memebership")</f>
        <v>Tirunelveli</v>
      </c>
      <c r="J2373" s="2" t="str">
        <f>_xlfn.XLOOKUP(Table2[[#This Row],[Customer_ID]],Table3[Customer_ID],Table3[State],"Karnataka")</f>
        <v>Tamil Nadu</v>
      </c>
      <c r="K2373" s="2" t="str">
        <f>_xlfn.XLOOKUP(Table2[[#This Row],[Customer_ID]],Table3[Customer_ID],Table3[Membership],"Regular")</f>
        <v>Platinum</v>
      </c>
      <c r="L2373" s="2" t="s">
        <v>532</v>
      </c>
      <c r="M2373" s="2" t="str">
        <f>_xlfn.XLOOKUP(Table2[[#This Row],[Product_ID]],Table4[Product_ID],Table4[Product_Name],"Not Found")</f>
        <v>Fabindia Shorts Cream</v>
      </c>
      <c r="N2373" s="2" t="str">
        <f>_xlfn.XLOOKUP(Table2[[#This Row],[Product_ID]],Table4[Product_ID],Table4[Category],"Not Found")</f>
        <v>Sportswear</v>
      </c>
      <c r="O2373" s="2" t="str">
        <f>_xlfn.XLOOKUP(Table2[[#This Row],[Product_ID]],Table4[Product_ID],Table4[Subcategory],"Not Found")</f>
        <v>Shorts</v>
      </c>
      <c r="P2373" s="2" t="str">
        <f>_xlfn.XLOOKUP(Table2[[#This Row],[Product_ID]],Table4[Product_ID],Table4[Brand],"Missing Brand")</f>
        <v>Fabindia</v>
      </c>
      <c r="Q2373" s="2" t="s">
        <v>1716</v>
      </c>
      <c r="R2373" s="2" t="str">
        <f>_xlfn.XLOOKUP(Table2[[#This Row],[Store_ID]],Table6[Store_ID],Table6[Store Name],"Not Found")</f>
        <v>TrendMart Vijayawada Outlet</v>
      </c>
      <c r="S2373" s="2">
        <f>_xlfn.XLOOKUP(Table2[[#This Row],[Store_ID]],Table6[Store_ID],Table6[Monthly Target],"Missing Target")</f>
        <v>2500000</v>
      </c>
      <c r="T2373" s="2" t="str">
        <f>_xlfn.XLOOKUP(Table2[[#This Row],[Store_ID]],Table6[Store_ID],Table6[Region],"Not Found")</f>
        <v>South Zone 3</v>
      </c>
      <c r="U2373" s="2" t="s">
        <v>49</v>
      </c>
      <c r="V2373" s="2" t="str">
        <f>_xlfn.XLOOKUP(Table2[[#This Row],[Employee_ID]],Table5[Employee_ID],Table5[Employee Name],"Not Found")</f>
        <v>Jyothi Prasad</v>
      </c>
      <c r="W2373" s="2">
        <v>2</v>
      </c>
      <c r="X2373" s="2">
        <v>755.29</v>
      </c>
      <c r="Y2373" s="2">
        <v>15</v>
      </c>
      <c r="Z2373" s="2">
        <v>226.59</v>
      </c>
      <c r="AA2373" s="2">
        <v>5</v>
      </c>
      <c r="AB2373" s="2">
        <v>64.2</v>
      </c>
      <c r="AC2373" s="2">
        <v>1348.19</v>
      </c>
      <c r="AD2373" s="2">
        <v>1024.22</v>
      </c>
      <c r="AE2373" s="2">
        <f t="shared" si="78"/>
        <v>259.77000000000004</v>
      </c>
      <c r="AF2373" s="2" t="s">
        <v>56</v>
      </c>
      <c r="AG2373" s="42">
        <f>IFERROR(Table2[[#This Row],[Profit]]/Table2[[#This Row],[Sales Amount]],0)</f>
        <v>0.19268055689479971</v>
      </c>
      <c r="AH2373" s="2" t="str">
        <f>TRIM(Table2[[#This Row],[Payment Modee]])</f>
        <v>Credit Card</v>
      </c>
      <c r="AI2373" s="2" t="s">
        <v>36</v>
      </c>
      <c r="AJ2373" s="2" t="s">
        <v>27</v>
      </c>
      <c r="AK2373" s="2" t="s">
        <v>103</v>
      </c>
      <c r="AL2373" s="16" t="str">
        <f>IF(HOUR(Table2[[#This Row],[Order Time]])&lt;12,"Morning",IF(HOUR(Table2[[#This Row],[Order Time]])&lt;17,"Afternoon",IF(HOUR(Table2[[#This Row],[Order Time]])&lt;21,"Evening","Night")))</f>
        <v>Night</v>
      </c>
      <c r="AM2373" s="16" t="s">
        <v>29</v>
      </c>
    </row>
    <row r="2374" spans="1:39" x14ac:dyDescent="0.25">
      <c r="A2374" s="13" t="s">
        <v>4264</v>
      </c>
      <c r="B2374" s="4">
        <v>45706</v>
      </c>
      <c r="C2374" s="2">
        <f>YEAR(Table2[[#This Row],[Invoice Date]])</f>
        <v>2025</v>
      </c>
      <c r="D2374" s="2" t="str">
        <f>TEXT(Table2[[#This Row],[Invoice Date]],"mmm")</f>
        <v>Feb</v>
      </c>
      <c r="E2374" s="2" t="str">
        <f>Table2[[#This Row],[Store_ID]]&amp;"-"&amp;Table2[[#This Row],[Year]]&amp;"-"&amp;Table2[[#This Row],[Month]]</f>
        <v>STR040-2025-Feb</v>
      </c>
      <c r="F2374" s="2" t="s">
        <v>2386</v>
      </c>
      <c r="G2374" s="2" t="str">
        <f>_xlfn.XLOOKUP(Table2[[#This Row],[Customer_ID]],Table3[Customer_ID],Table3[Customer Name],"Not Found")</f>
        <v>Prakash Natarajan</v>
      </c>
      <c r="H2374" s="2" t="str">
        <f>_xlfn.XLOOKUP(Table2[[#This Row],[Customer_ID]],Table3[Customer_ID],Table3[Gender],"Female")</f>
        <v>Male</v>
      </c>
      <c r="I2374" s="2" t="str">
        <f>_xlfn.XLOOKUP(Table2[[#This Row],[Customer_ID]],Table3[Customer_ID],Table3[City],"Missing Memebership")</f>
        <v>Vijayawada</v>
      </c>
      <c r="J2374" s="2" t="str">
        <f>_xlfn.XLOOKUP(Table2[[#This Row],[Customer_ID]],Table3[Customer_ID],Table3[State],"Karnataka")</f>
        <v>Andhra Pradesh</v>
      </c>
      <c r="K2374" s="2" t="str">
        <f>_xlfn.XLOOKUP(Table2[[#This Row],[Customer_ID]],Table3[Customer_ID],Table3[Membership],"Regular")</f>
        <v>Silver</v>
      </c>
      <c r="L2374" s="2" t="s">
        <v>1927</v>
      </c>
      <c r="M2374" s="2" t="str">
        <f>_xlfn.XLOOKUP(Table2[[#This Row],[Product_ID]],Table4[Product_ID],Table4[Product_Name],"Not Found")</f>
        <v>Skechers Nehru Jacket Peach</v>
      </c>
      <c r="N2374" s="2" t="str">
        <f>_xlfn.XLOOKUP(Table2[[#This Row],[Product_ID]],Table4[Product_ID],Table4[Category],"Not Found")</f>
        <v>Men Ethnic</v>
      </c>
      <c r="O2374" s="2" t="str">
        <f>_xlfn.XLOOKUP(Table2[[#This Row],[Product_ID]],Table4[Product_ID],Table4[Subcategory],"Not Found")</f>
        <v>Nehru Jacket</v>
      </c>
      <c r="P2374" s="2" t="str">
        <f>_xlfn.XLOOKUP(Table2[[#This Row],[Product_ID]],Table4[Product_ID],Table4[Brand],"Missing Brand")</f>
        <v>Skechers</v>
      </c>
      <c r="Q2374" s="2" t="s">
        <v>123</v>
      </c>
      <c r="R2374" s="2" t="str">
        <f>_xlfn.XLOOKUP(Table2[[#This Row],[Store_ID]],Table6[Store_ID],Table6[Store Name],"Not Found")</f>
        <v>TrendMart Nizamabad Mall Kiosk</v>
      </c>
      <c r="S2374" s="2">
        <f>_xlfn.XLOOKUP(Table2[[#This Row],[Store_ID]],Table6[Store_ID],Table6[Monthly Target],"Missing Target")</f>
        <v>1200000</v>
      </c>
      <c r="T2374" s="2" t="str">
        <f>_xlfn.XLOOKUP(Table2[[#This Row],[Store_ID]],Table6[Store_ID],Table6[Region],"Not Found")</f>
        <v>South Zone 2</v>
      </c>
      <c r="U2374" s="2" t="s">
        <v>75</v>
      </c>
      <c r="V2374" s="2" t="str">
        <f>_xlfn.XLOOKUP(Table2[[#This Row],[Employee_ID]],Table5[Employee_ID],Table5[Employee Name],"Not Found")</f>
        <v>Chandran Krishnan</v>
      </c>
      <c r="W2374" s="2">
        <v>1</v>
      </c>
      <c r="X2374" s="2">
        <v>1842.15</v>
      </c>
      <c r="Y2374" s="2">
        <v>15</v>
      </c>
      <c r="Z2374" s="2">
        <v>276.32</v>
      </c>
      <c r="AA2374" s="2">
        <v>12</v>
      </c>
      <c r="AB2374" s="2">
        <v>187.9</v>
      </c>
      <c r="AC2374" s="2">
        <v>1753.73</v>
      </c>
      <c r="AD2374" s="2">
        <v>1205.1400000000001</v>
      </c>
      <c r="AE2374" s="2">
        <f t="shared" si="78"/>
        <v>360.68999999999994</v>
      </c>
      <c r="AF2374" s="2" t="s">
        <v>69</v>
      </c>
      <c r="AG2374" s="42">
        <f>IFERROR(Table2[[#This Row],[Profit]]/Table2[[#This Row],[Sales Amount]],0)</f>
        <v>0.20567020008781281</v>
      </c>
      <c r="AH2374" s="2" t="str">
        <f>TRIM(Table2[[#This Row],[Payment Modee]])</f>
        <v>Cash</v>
      </c>
      <c r="AI2374" s="2" t="s">
        <v>26</v>
      </c>
      <c r="AJ2374" s="2" t="s">
        <v>27</v>
      </c>
      <c r="AK2374" s="2" t="s">
        <v>2377</v>
      </c>
      <c r="AL2374" s="16" t="str">
        <f>IF(HOUR(Table2[[#This Row],[Order Time]])&lt;12,"Morning",IF(HOUR(Table2[[#This Row],[Order Time]])&lt;17,"Afternoon",IF(HOUR(Table2[[#This Row],[Order Time]])&lt;21,"Evening","Night")))</f>
        <v>Afternoon</v>
      </c>
      <c r="AM2374" s="16" t="s">
        <v>29</v>
      </c>
    </row>
    <row r="2375" spans="1:39" x14ac:dyDescent="0.25">
      <c r="A2375" s="13" t="s">
        <v>4265</v>
      </c>
      <c r="B2375" s="4">
        <v>45407</v>
      </c>
      <c r="C2375" s="2">
        <f>YEAR(Table2[[#This Row],[Invoice Date]])</f>
        <v>2024</v>
      </c>
      <c r="D2375" s="2" t="str">
        <f>TEXT(Table2[[#This Row],[Invoice Date]],"mmm")</f>
        <v>Apr</v>
      </c>
      <c r="E2375" s="2" t="str">
        <f>Table2[[#This Row],[Store_ID]]&amp;"-"&amp;Table2[[#This Row],[Year]]&amp;"-"&amp;Table2[[#This Row],[Month]]</f>
        <v>STR075-2024-Apr</v>
      </c>
      <c r="F2375" s="2" t="s">
        <v>2495</v>
      </c>
      <c r="G2375" s="2" t="str">
        <f>_xlfn.XLOOKUP(Table2[[#This Row],[Customer_ID]],Table3[Customer_ID],Table3[Customer Name],"Not Found")</f>
        <v>Malathi Hegde</v>
      </c>
      <c r="H2375" s="2" t="str">
        <f>_xlfn.XLOOKUP(Table2[[#This Row],[Customer_ID]],Table3[Customer_ID],Table3[Gender],"Female")</f>
        <v>Female</v>
      </c>
      <c r="I2375" s="2" t="str">
        <f>_xlfn.XLOOKUP(Table2[[#This Row],[Customer_ID]],Table3[Customer_ID],Table3[City],"Missing Memebership")</f>
        <v>Thoothukudi</v>
      </c>
      <c r="J2375" s="2" t="str">
        <f>_xlfn.XLOOKUP(Table2[[#This Row],[Customer_ID]],Table3[Customer_ID],Table3[State],"Karnataka")</f>
        <v>Tamil Nadu</v>
      </c>
      <c r="K2375" s="2" t="str">
        <f>_xlfn.XLOOKUP(Table2[[#This Row],[Customer_ID]],Table3[Customer_ID],Table3[Membership],"Regular")</f>
        <v>Regular</v>
      </c>
      <c r="L2375" s="2" t="s">
        <v>151</v>
      </c>
      <c r="M2375" s="2" t="str">
        <f>_xlfn.XLOOKUP(Table2[[#This Row],[Product_ID]],Table4[Product_ID],Table4[Product_Name],"Not Found")</f>
        <v>Allen Solly Tie Pink</v>
      </c>
      <c r="N2375" s="2" t="str">
        <f>_xlfn.XLOOKUP(Table2[[#This Row],[Product_ID]],Table4[Product_ID],Table4[Category],"Not Found")</f>
        <v>Accessories</v>
      </c>
      <c r="O2375" s="2" t="str">
        <f>_xlfn.XLOOKUP(Table2[[#This Row],[Product_ID]],Table4[Product_ID],Table4[Subcategory],"Not Found")</f>
        <v>Tie</v>
      </c>
      <c r="P2375" s="2" t="str">
        <f>_xlfn.XLOOKUP(Table2[[#This Row],[Product_ID]],Table4[Product_ID],Table4[Brand],"Missing Brand")</f>
        <v>Allen Solly</v>
      </c>
      <c r="Q2375" s="2" t="s">
        <v>164</v>
      </c>
      <c r="R2375" s="2" t="str">
        <f>_xlfn.XLOOKUP(Table2[[#This Row],[Store_ID]],Table6[Store_ID],Table6[Store Name],"Not Found")</f>
        <v>TrendMart Chennai Standard</v>
      </c>
      <c r="S2375" s="2">
        <f>_xlfn.XLOOKUP(Table2[[#This Row],[Store_ID]],Table6[Store_ID],Table6[Monthly Target],"Missing Target")</f>
        <v>1000000</v>
      </c>
      <c r="T2375" s="2" t="str">
        <f>_xlfn.XLOOKUP(Table2[[#This Row],[Store_ID]],Table6[Store_ID],Table6[Region],"Not Found")</f>
        <v>South Zone 1</v>
      </c>
      <c r="U2375" s="2" t="s">
        <v>62</v>
      </c>
      <c r="V2375" s="2" t="str">
        <f>_xlfn.XLOOKUP(Table2[[#This Row],[Employee_ID]],Table5[Employee_ID],Table5[Employee Name],"Not Found")</f>
        <v>Rahul Krishnan</v>
      </c>
      <c r="W2375" s="2">
        <v>1</v>
      </c>
      <c r="X2375" s="2">
        <v>730.13</v>
      </c>
      <c r="Y2375" s="2">
        <v>10</v>
      </c>
      <c r="Z2375" s="2">
        <v>73.010000000000005</v>
      </c>
      <c r="AA2375" s="2">
        <v>5</v>
      </c>
      <c r="AB2375" s="2">
        <v>32.86</v>
      </c>
      <c r="AC2375" s="2">
        <v>689.98</v>
      </c>
      <c r="AD2375" s="2">
        <v>443.19</v>
      </c>
      <c r="AE2375" s="2">
        <f t="shared" si="78"/>
        <v>213.93</v>
      </c>
      <c r="AF2375" s="2" t="s">
        <v>119</v>
      </c>
      <c r="AG2375" s="42">
        <f>IFERROR(Table2[[#This Row],[Profit]]/Table2[[#This Row],[Sales Amount]],0)</f>
        <v>0.31005246528884894</v>
      </c>
      <c r="AH2375" s="2" t="str">
        <f>TRIM(Table2[[#This Row],[Payment Modee]])</f>
        <v>Net Banking</v>
      </c>
      <c r="AI2375" s="2" t="s">
        <v>36</v>
      </c>
      <c r="AJ2375" s="2" t="s">
        <v>27</v>
      </c>
      <c r="AK2375" s="2" t="s">
        <v>368</v>
      </c>
      <c r="AL2375" s="16" t="str">
        <f>IF(HOUR(Table2[[#This Row],[Order Time]])&lt;12,"Morning",IF(HOUR(Table2[[#This Row],[Order Time]])&lt;17,"Afternoon",IF(HOUR(Table2[[#This Row],[Order Time]])&lt;21,"Evening","Night")))</f>
        <v>Evening</v>
      </c>
      <c r="AM2375" s="16" t="s">
        <v>29</v>
      </c>
    </row>
    <row r="2376" spans="1:39" x14ac:dyDescent="0.25">
      <c r="A2376" s="13" t="s">
        <v>4266</v>
      </c>
      <c r="B2376" s="4">
        <v>45453</v>
      </c>
      <c r="C2376" s="2">
        <f>YEAR(Table2[[#This Row],[Invoice Date]])</f>
        <v>2024</v>
      </c>
      <c r="D2376" s="2" t="str">
        <f>TEXT(Table2[[#This Row],[Invoice Date]],"mmm")</f>
        <v>Jun</v>
      </c>
      <c r="E2376" s="2" t="str">
        <f>Table2[[#This Row],[Store_ID]]&amp;"-"&amp;Table2[[#This Row],[Year]]&amp;"-"&amp;Table2[[#This Row],[Month]]</f>
        <v>STR112-2024-Jun</v>
      </c>
      <c r="F2376" s="2" t="s">
        <v>1163</v>
      </c>
      <c r="G2376" s="2" t="str">
        <f>_xlfn.XLOOKUP(Table2[[#This Row],[Customer_ID]],Table3[Customer_ID],Table3[Customer Name],"Not Found")</f>
        <v>Hariharan Iyer</v>
      </c>
      <c r="H2376" s="2" t="str">
        <f>_xlfn.XLOOKUP(Table2[[#This Row],[Customer_ID]],Table3[Customer_ID],Table3[Gender],"Female")</f>
        <v>Male</v>
      </c>
      <c r="I2376" s="2" t="str">
        <f>_xlfn.XLOOKUP(Table2[[#This Row],[Customer_ID]],Table3[Customer_ID],Table3[City],"Missing Memebership")</f>
        <v>Vijayawada</v>
      </c>
      <c r="J2376" s="2" t="str">
        <f>_xlfn.XLOOKUP(Table2[[#This Row],[Customer_ID]],Table3[Customer_ID],Table3[State],"Karnataka")</f>
        <v>Andhra Pradesh</v>
      </c>
      <c r="K2376" s="2" t="str">
        <f>_xlfn.XLOOKUP(Table2[[#This Row],[Customer_ID]],Table3[Customer_ID],Table3[Membership],"Regular")</f>
        <v>Silver</v>
      </c>
      <c r="L2376" s="2" t="s">
        <v>485</v>
      </c>
      <c r="M2376" s="2" t="str">
        <f>_xlfn.XLOOKUP(Table2[[#This Row],[Product_ID]],Table4[Product_ID],Table4[Product_Name],"Not Found")</f>
        <v>Van Heusen Formal Shirt Olive</v>
      </c>
      <c r="N2376" s="2" t="str">
        <f>_xlfn.XLOOKUP(Table2[[#This Row],[Product_ID]],Table4[Product_ID],Table4[Category],"Not Found")</f>
        <v>Men Shirts</v>
      </c>
      <c r="O2376" s="2" t="str">
        <f>_xlfn.XLOOKUP(Table2[[#This Row],[Product_ID]],Table4[Product_ID],Table4[Subcategory],"Not Found")</f>
        <v>Formal Shirt</v>
      </c>
      <c r="P2376" s="2" t="str">
        <f>_xlfn.XLOOKUP(Table2[[#This Row],[Product_ID]],Table4[Product_ID],Table4[Brand],"Missing Brand")</f>
        <v>Van Heusen</v>
      </c>
      <c r="Q2376" s="2" t="s">
        <v>202</v>
      </c>
      <c r="R2376" s="2" t="str">
        <f>_xlfn.XLOOKUP(Table2[[#This Row],[Store_ID]],Table6[Store_ID],Table6[Store Name],"Not Found")</f>
        <v>TrendMart Guntur Outlet</v>
      </c>
      <c r="S2376" s="2">
        <f>_xlfn.XLOOKUP(Table2[[#This Row],[Store_ID]],Table6[Store_ID],Table6[Monthly Target],"Missing Target")</f>
        <v>1500000</v>
      </c>
      <c r="T2376" s="2" t="str">
        <f>_xlfn.XLOOKUP(Table2[[#This Row],[Store_ID]],Table6[Store_ID],Table6[Region],"Not Found")</f>
        <v>South Zone 3</v>
      </c>
      <c r="U2376" s="2" t="s">
        <v>263</v>
      </c>
      <c r="V2376" s="2" t="str">
        <f>_xlfn.XLOOKUP(Table2[[#This Row],[Employee_ID]],Table5[Employee_ID],Table5[Employee Name],"Not Found")</f>
        <v>Sathish Sundaram</v>
      </c>
      <c r="W2376" s="2">
        <v>2</v>
      </c>
      <c r="X2376" s="2">
        <v>942.62</v>
      </c>
      <c r="Y2376" s="2">
        <v>10</v>
      </c>
      <c r="Z2376" s="2">
        <v>188.52</v>
      </c>
      <c r="AA2376" s="2">
        <v>5</v>
      </c>
      <c r="AB2376" s="2">
        <v>84.84</v>
      </c>
      <c r="AC2376" s="2">
        <v>1781.56</v>
      </c>
      <c r="AD2376" s="2">
        <v>1291.18</v>
      </c>
      <c r="AE2376" s="2">
        <f t="shared" si="78"/>
        <v>405.53999999999985</v>
      </c>
      <c r="AF2376" s="2" t="s">
        <v>35</v>
      </c>
      <c r="AG2376" s="42">
        <f>IFERROR(Table2[[#This Row],[Profit]]/Table2[[#This Row],[Sales Amount]],0)</f>
        <v>0.22763196299872016</v>
      </c>
      <c r="AH2376" s="2" t="str">
        <f>TRIM(Table2[[#This Row],[Payment Modee]])</f>
        <v>Debit Card</v>
      </c>
      <c r="AI2376" s="2" t="s">
        <v>26</v>
      </c>
      <c r="AJ2376" s="2" t="s">
        <v>27</v>
      </c>
      <c r="AK2376" s="2" t="s">
        <v>1974</v>
      </c>
      <c r="AL2376" s="16" t="str">
        <f>IF(HOUR(Table2[[#This Row],[Order Time]])&lt;12,"Morning",IF(HOUR(Table2[[#This Row],[Order Time]])&lt;17,"Afternoon",IF(HOUR(Table2[[#This Row],[Order Time]])&lt;21,"Evening","Night")))</f>
        <v>Evening</v>
      </c>
      <c r="AM2376" s="16" t="s">
        <v>29</v>
      </c>
    </row>
    <row r="2377" spans="1:39" x14ac:dyDescent="0.25">
      <c r="A2377" s="13" t="s">
        <v>4267</v>
      </c>
      <c r="B2377" s="4">
        <v>45404</v>
      </c>
      <c r="C2377" s="2">
        <f>YEAR(Table2[[#This Row],[Invoice Date]])</f>
        <v>2024</v>
      </c>
      <c r="D2377" s="2" t="str">
        <f>TEXT(Table2[[#This Row],[Invoice Date]],"mmm")</f>
        <v>Apr</v>
      </c>
      <c r="E2377" s="2" t="str">
        <f>Table2[[#This Row],[Store_ID]]&amp;"-"&amp;Table2[[#This Row],[Year]]&amp;"-"&amp;Table2[[#This Row],[Month]]</f>
        <v>STR097-2024-Apr</v>
      </c>
      <c r="F2377" s="2" t="s">
        <v>1924</v>
      </c>
      <c r="G2377" s="2" t="str">
        <f>_xlfn.XLOOKUP(Table2[[#This Row],[Customer_ID]],Table3[Customer_ID],Table3[Customer Name],"Not Found")</f>
        <v>Kalyani Shetty</v>
      </c>
      <c r="H2377" s="2" t="str">
        <f>_xlfn.XLOOKUP(Table2[[#This Row],[Customer_ID]],Table3[Customer_ID],Table3[Gender],"Female")</f>
        <v>Female</v>
      </c>
      <c r="I2377" s="2" t="str">
        <f>_xlfn.XLOOKUP(Table2[[#This Row],[Customer_ID]],Table3[Customer_ID],Table3[City],"Missing Memebership")</f>
        <v>Shivamogga</v>
      </c>
      <c r="J2377" s="2" t="str">
        <f>_xlfn.XLOOKUP(Table2[[#This Row],[Customer_ID]],Table3[Customer_ID],Table3[State],"Karnataka")</f>
        <v>Karnataka</v>
      </c>
      <c r="K2377" s="2" t="str">
        <f>_xlfn.XLOOKUP(Table2[[#This Row],[Customer_ID]],Table3[Customer_ID],Table3[Membership],"Regular")</f>
        <v>Gold</v>
      </c>
      <c r="L2377" s="2" t="s">
        <v>421</v>
      </c>
      <c r="M2377" s="2" t="str">
        <f>_xlfn.XLOOKUP(Table2[[#This Row],[Product_ID]],Table4[Product_ID],Table4[Product_Name],"Not Found")</f>
        <v>Aurelia Zip Wallet Red</v>
      </c>
      <c r="N2377" s="2" t="str">
        <f>_xlfn.XLOOKUP(Table2[[#This Row],[Product_ID]],Table4[Product_ID],Table4[Category],"Not Found")</f>
        <v>Wallets</v>
      </c>
      <c r="O2377" s="2" t="str">
        <f>_xlfn.XLOOKUP(Table2[[#This Row],[Product_ID]],Table4[Product_ID],Table4[Subcategory],"Not Found")</f>
        <v>Zip Wallet</v>
      </c>
      <c r="P2377" s="2" t="str">
        <f>_xlfn.XLOOKUP(Table2[[#This Row],[Product_ID]],Table4[Product_ID],Table4[Brand],"Missing Brand")</f>
        <v>Aurelia</v>
      </c>
      <c r="Q2377" s="2" t="s">
        <v>240</v>
      </c>
      <c r="R2377" s="2" t="str">
        <f>_xlfn.XLOOKUP(Table2[[#This Row],[Store_ID]],Table6[Store_ID],Table6[Store Name],"Not Found")</f>
        <v>TrendMart Thiruvananthapuram High Street</v>
      </c>
      <c r="S2377" s="2">
        <f>_xlfn.XLOOKUP(Table2[[#This Row],[Store_ID]],Table6[Store_ID],Table6[Monthly Target],"Missing Target")</f>
        <v>1500000</v>
      </c>
      <c r="T2377" s="2" t="str">
        <f>_xlfn.XLOOKUP(Table2[[#This Row],[Store_ID]],Table6[Store_ID],Table6[Region],"Not Found")</f>
        <v>South Zone 1</v>
      </c>
      <c r="U2377" s="2" t="s">
        <v>142</v>
      </c>
      <c r="V2377" s="2" t="str">
        <f>_xlfn.XLOOKUP(Table2[[#This Row],[Employee_ID]],Table5[Employee_ID],Table5[Employee Name],"Not Found")</f>
        <v>Anusuya Subramaniam</v>
      </c>
      <c r="W2377" s="2">
        <v>5</v>
      </c>
      <c r="X2377" s="2">
        <v>532.04</v>
      </c>
      <c r="Y2377" s="2">
        <v>0</v>
      </c>
      <c r="Z2377" s="2">
        <v>0</v>
      </c>
      <c r="AA2377" s="2">
        <v>5</v>
      </c>
      <c r="AB2377" s="2">
        <v>133.01</v>
      </c>
      <c r="AC2377" s="2">
        <v>2793.21</v>
      </c>
      <c r="AD2377" s="2">
        <v>1787.25</v>
      </c>
      <c r="AE2377" s="2">
        <f t="shared" ref="AE2377:AE2394" si="79">(AC2377-AD2377-AB2377)</f>
        <v>872.95</v>
      </c>
      <c r="AF2377" s="2" t="s">
        <v>56</v>
      </c>
      <c r="AG2377" s="42">
        <f>IFERROR(Table2[[#This Row],[Profit]]/Table2[[#This Row],[Sales Amount]],0)</f>
        <v>0.31252573204306155</v>
      </c>
      <c r="AH2377" s="2" t="str">
        <f>TRIM(Table2[[#This Row],[Payment Modee]])</f>
        <v>Credit Card</v>
      </c>
      <c r="AI2377" s="2" t="s">
        <v>36</v>
      </c>
      <c r="AJ2377" s="2" t="s">
        <v>27</v>
      </c>
      <c r="AK2377" s="2" t="s">
        <v>1182</v>
      </c>
      <c r="AL2377" s="16" t="str">
        <f>IF(HOUR(Table2[[#This Row],[Order Time]])&lt;12,"Morning",IF(HOUR(Table2[[#This Row],[Order Time]])&lt;17,"Afternoon",IF(HOUR(Table2[[#This Row],[Order Time]])&lt;21,"Evening","Night")))</f>
        <v>Afternoon</v>
      </c>
      <c r="AM2377" s="16" t="s">
        <v>29</v>
      </c>
    </row>
    <row r="2378" spans="1:39" x14ac:dyDescent="0.25">
      <c r="A2378" s="13" t="s">
        <v>4268</v>
      </c>
      <c r="B2378" s="4">
        <v>45502</v>
      </c>
      <c r="C2378" s="2">
        <f>YEAR(Table2[[#This Row],[Invoice Date]])</f>
        <v>2024</v>
      </c>
      <c r="D2378" s="2" t="str">
        <f>TEXT(Table2[[#This Row],[Invoice Date]],"mmm")</f>
        <v>Jul</v>
      </c>
      <c r="E2378" s="2" t="str">
        <f>Table2[[#This Row],[Store_ID]]&amp;"-"&amp;Table2[[#This Row],[Year]]&amp;"-"&amp;Table2[[#This Row],[Month]]</f>
        <v>STR001-2024-Jul</v>
      </c>
      <c r="F2378" s="2" t="s">
        <v>2255</v>
      </c>
      <c r="G2378" s="2" t="str">
        <f>_xlfn.XLOOKUP(Table2[[#This Row],[Customer_ID]],Table3[Customer_ID],Table3[Customer Name],"Not Found")</f>
        <v>Jyothi Sundaram</v>
      </c>
      <c r="H2378" s="2" t="str">
        <f>_xlfn.XLOOKUP(Table2[[#This Row],[Customer_ID]],Table3[Customer_ID],Table3[Gender],"Female")</f>
        <v>Female</v>
      </c>
      <c r="I2378" s="2" t="str">
        <f>_xlfn.XLOOKUP(Table2[[#This Row],[Customer_ID]],Table3[Customer_ID],Table3[City],"Missing Memebership")</f>
        <v>Mysuru</v>
      </c>
      <c r="J2378" s="2" t="str">
        <f>_xlfn.XLOOKUP(Table2[[#This Row],[Customer_ID]],Table3[Customer_ID],Table3[State],"Karnataka")</f>
        <v>Karnataka</v>
      </c>
      <c r="K2378" s="2" t="str">
        <f>_xlfn.XLOOKUP(Table2[[#This Row],[Customer_ID]],Table3[Customer_ID],Table3[Membership],"Regular")</f>
        <v>Gold</v>
      </c>
      <c r="L2378" s="2" t="s">
        <v>1507</v>
      </c>
      <c r="M2378" s="2" t="str">
        <f>_xlfn.XLOOKUP(Table2[[#This Row],[Product_ID]],Table4[Product_ID],Table4[Product_Name],"Not Found")</f>
        <v>Max Fashion Georgette Saree Brown</v>
      </c>
      <c r="N2378" s="2" t="str">
        <f>_xlfn.XLOOKUP(Table2[[#This Row],[Product_ID]],Table4[Product_ID],Table4[Category],"Not Found")</f>
        <v>Women Sarees</v>
      </c>
      <c r="O2378" s="2" t="str">
        <f>_xlfn.XLOOKUP(Table2[[#This Row],[Product_ID]],Table4[Product_ID],Table4[Subcategory],"Not Found")</f>
        <v>Georgette Saree</v>
      </c>
      <c r="P2378" s="2" t="str">
        <f>_xlfn.XLOOKUP(Table2[[#This Row],[Product_ID]],Table4[Product_ID],Table4[Brand],"Missing Brand")</f>
        <v>Max Fashion</v>
      </c>
      <c r="Q2378" s="2" t="s">
        <v>409</v>
      </c>
      <c r="R2378" s="2" t="str">
        <f>_xlfn.XLOOKUP(Table2[[#This Row],[Store_ID]],Table6[Store_ID],Table6[Store Name],"Not Found")</f>
        <v>TrendMart Kollam Standard</v>
      </c>
      <c r="S2378" s="2">
        <f>_xlfn.XLOOKUP(Table2[[#This Row],[Store_ID]],Table6[Store_ID],Table6[Monthly Target],"Missing Target")</f>
        <v>2500000</v>
      </c>
      <c r="T2378" s="2" t="str">
        <f>_xlfn.XLOOKUP(Table2[[#This Row],[Store_ID]],Table6[Store_ID],Table6[Region],"Not Found")</f>
        <v>South Zone 1</v>
      </c>
      <c r="U2378" s="2" t="s">
        <v>24</v>
      </c>
      <c r="V2378" s="2" t="str">
        <f>_xlfn.XLOOKUP(Table2[[#This Row],[Employee_ID]],Table5[Employee_ID],Table5[Employee Name],"Not Found")</f>
        <v>Manoj Ramachandran</v>
      </c>
      <c r="W2378" s="2">
        <v>2</v>
      </c>
      <c r="X2378" s="2">
        <v>4645.45</v>
      </c>
      <c r="Y2378" s="2">
        <v>15</v>
      </c>
      <c r="Z2378" s="2">
        <v>1393.63</v>
      </c>
      <c r="AA2378" s="2">
        <v>12</v>
      </c>
      <c r="AB2378" s="2">
        <v>947.67</v>
      </c>
      <c r="AC2378" s="2">
        <v>8844.94</v>
      </c>
      <c r="AD2378" s="2">
        <v>6046.26</v>
      </c>
      <c r="AE2378" s="2">
        <f t="shared" si="79"/>
        <v>1851.0100000000002</v>
      </c>
      <c r="AF2378" s="2" t="s">
        <v>69</v>
      </c>
      <c r="AG2378" s="42">
        <f>IFERROR(Table2[[#This Row],[Profit]]/Table2[[#This Row],[Sales Amount]],0)</f>
        <v>0.20927332463532825</v>
      </c>
      <c r="AH2378" s="2" t="str">
        <f>TRIM(Table2[[#This Row],[Payment Modee]])</f>
        <v>Cash</v>
      </c>
      <c r="AI2378" s="2" t="s">
        <v>26</v>
      </c>
      <c r="AJ2378" s="2" t="s">
        <v>27</v>
      </c>
      <c r="AK2378" s="2" t="s">
        <v>1754</v>
      </c>
      <c r="AL2378" s="16" t="str">
        <f>IF(HOUR(Table2[[#This Row],[Order Time]])&lt;12,"Morning",IF(HOUR(Table2[[#This Row],[Order Time]])&lt;17,"Afternoon",IF(HOUR(Table2[[#This Row],[Order Time]])&lt;21,"Evening","Night")))</f>
        <v>Afternoon</v>
      </c>
      <c r="AM2378" s="16" t="s">
        <v>29</v>
      </c>
    </row>
    <row r="2379" spans="1:39" x14ac:dyDescent="0.25">
      <c r="A2379" s="13" t="s">
        <v>4269</v>
      </c>
      <c r="B2379" s="4">
        <v>45602</v>
      </c>
      <c r="C2379" s="2">
        <f>YEAR(Table2[[#This Row],[Invoice Date]])</f>
        <v>2024</v>
      </c>
      <c r="D2379" s="2" t="str">
        <f>TEXT(Table2[[#This Row],[Invoice Date]],"mmm")</f>
        <v>Nov</v>
      </c>
      <c r="E2379" s="2" t="str">
        <f>Table2[[#This Row],[Store_ID]]&amp;"-"&amp;Table2[[#This Row],[Year]]&amp;"-"&amp;Table2[[#This Row],[Month]]</f>
        <v>STR046-2024-Nov</v>
      </c>
      <c r="F2379" s="2" t="s">
        <v>2793</v>
      </c>
      <c r="G2379" s="2" t="str">
        <f>_xlfn.XLOOKUP(Table2[[#This Row],[Customer_ID]],Table3[Customer_ID],Table3[Customer Name],"Not Found")</f>
        <v>Chandra Rao</v>
      </c>
      <c r="H2379" s="2" t="str">
        <f>_xlfn.XLOOKUP(Table2[[#This Row],[Customer_ID]],Table3[Customer_ID],Table3[Gender],"Female")</f>
        <v>Male</v>
      </c>
      <c r="I2379" s="2" t="str">
        <f>_xlfn.XLOOKUP(Table2[[#This Row],[Customer_ID]],Table3[Customer_ID],Table3[City],"Missing Memebership")</f>
        <v>Shivamogga</v>
      </c>
      <c r="J2379" s="2" t="str">
        <f>_xlfn.XLOOKUP(Table2[[#This Row],[Customer_ID]],Table3[Customer_ID],Table3[State],"Karnataka")</f>
        <v>Karnataka</v>
      </c>
      <c r="K2379" s="2" t="str">
        <f>_xlfn.XLOOKUP(Table2[[#This Row],[Customer_ID]],Table3[Customer_ID],Table3[Membership],"Regular")</f>
        <v>Silver</v>
      </c>
      <c r="L2379" s="2" t="s">
        <v>852</v>
      </c>
      <c r="M2379" s="2" t="str">
        <f>_xlfn.XLOOKUP(Table2[[#This Row],[Product_ID]],Table4[Product_ID],Table4[Product_Name],"Not Found")</f>
        <v>Pepe Jeans Track Pant Mustard</v>
      </c>
      <c r="N2379" s="2" t="str">
        <f>_xlfn.XLOOKUP(Table2[[#This Row],[Product_ID]],Table4[Product_ID],Table4[Category],"Not Found")</f>
        <v>Men Trousers</v>
      </c>
      <c r="O2379" s="2" t="str">
        <f>_xlfn.XLOOKUP(Table2[[#This Row],[Product_ID]],Table4[Product_ID],Table4[Subcategory],"Not Found")</f>
        <v>Track Pant</v>
      </c>
      <c r="P2379" s="2" t="str">
        <f>_xlfn.XLOOKUP(Table2[[#This Row],[Product_ID]],Table4[Product_ID],Table4[Brand],"Missing Brand")</f>
        <v>Pepe Jeans</v>
      </c>
      <c r="Q2379" s="2" t="s">
        <v>553</v>
      </c>
      <c r="R2379" s="2" t="str">
        <f>_xlfn.XLOOKUP(Table2[[#This Row],[Store_ID]],Table6[Store_ID],Table6[Store Name],"Not Found")</f>
        <v>TrendMart Hyderabad High Street</v>
      </c>
      <c r="S2379" s="2">
        <f>_xlfn.XLOOKUP(Table2[[#This Row],[Store_ID]],Table6[Store_ID],Table6[Monthly Target],"Missing Target")</f>
        <v>800000</v>
      </c>
      <c r="T2379" s="2" t="str">
        <f>_xlfn.XLOOKUP(Table2[[#This Row],[Store_ID]],Table6[Store_ID],Table6[Region],"Not Found")</f>
        <v>South Zone 2</v>
      </c>
      <c r="U2379" s="2" t="s">
        <v>124</v>
      </c>
      <c r="V2379" s="2" t="str">
        <f>_xlfn.XLOOKUP(Table2[[#This Row],[Employee_ID]],Table5[Employee_ID],Table5[Employee Name],"Not Found")</f>
        <v>Girish Sundaram</v>
      </c>
      <c r="W2379" s="2">
        <v>1</v>
      </c>
      <c r="X2379" s="2">
        <v>1155.98</v>
      </c>
      <c r="Y2379" s="2">
        <v>0</v>
      </c>
      <c r="Z2379" s="2">
        <v>0</v>
      </c>
      <c r="AA2379" s="2">
        <v>12</v>
      </c>
      <c r="AB2379" s="2">
        <v>138.72</v>
      </c>
      <c r="AC2379" s="2">
        <v>1294.7</v>
      </c>
      <c r="AD2379" s="2">
        <v>881.93</v>
      </c>
      <c r="AE2379" s="2">
        <f t="shared" si="79"/>
        <v>274.05000000000007</v>
      </c>
      <c r="AF2379" s="2" t="s">
        <v>56</v>
      </c>
      <c r="AG2379" s="42">
        <f>IFERROR(Table2[[#This Row],[Profit]]/Table2[[#This Row],[Sales Amount]],0)</f>
        <v>0.21167065729512632</v>
      </c>
      <c r="AH2379" s="2" t="str">
        <f>TRIM(Table2[[#This Row],[Payment Modee]])</f>
        <v>Credit Card</v>
      </c>
      <c r="AI2379" s="2" t="s">
        <v>26</v>
      </c>
      <c r="AJ2379" s="2" t="s">
        <v>27</v>
      </c>
      <c r="AK2379" s="2" t="s">
        <v>731</v>
      </c>
      <c r="AL2379" s="16" t="str">
        <f>IF(HOUR(Table2[[#This Row],[Order Time]])&lt;12,"Morning",IF(HOUR(Table2[[#This Row],[Order Time]])&lt;17,"Afternoon",IF(HOUR(Table2[[#This Row],[Order Time]])&lt;21,"Evening","Night")))</f>
        <v>Evening</v>
      </c>
      <c r="AM2379" s="16" t="s">
        <v>29</v>
      </c>
    </row>
    <row r="2380" spans="1:39" x14ac:dyDescent="0.25">
      <c r="A2380" s="13" t="s">
        <v>4270</v>
      </c>
      <c r="B2380" s="4">
        <v>45492</v>
      </c>
      <c r="C2380" s="2">
        <f>YEAR(Table2[[#This Row],[Invoice Date]])</f>
        <v>2024</v>
      </c>
      <c r="D2380" s="2" t="str">
        <f>TEXT(Table2[[#This Row],[Invoice Date]],"mmm")</f>
        <v>Jul</v>
      </c>
      <c r="E2380" s="2" t="str">
        <f>Table2[[#This Row],[Store_ID]]&amp;"-"&amp;Table2[[#This Row],[Year]]&amp;"-"&amp;Table2[[#This Row],[Month]]</f>
        <v>STR066-2024-Jul</v>
      </c>
      <c r="F2380" s="2" t="s">
        <v>2947</v>
      </c>
      <c r="G2380" s="2" t="str">
        <f>_xlfn.XLOOKUP(Table2[[#This Row],[Customer_ID]],Table3[Customer_ID],Table3[Customer Name],"Not Found")</f>
        <v>Manoj Raman</v>
      </c>
      <c r="H2380" s="2" t="str">
        <f>_xlfn.XLOOKUP(Table2[[#This Row],[Customer_ID]],Table3[Customer_ID],Table3[Gender],"Female")</f>
        <v>Male</v>
      </c>
      <c r="I2380" s="2" t="str">
        <f>_xlfn.XLOOKUP(Table2[[#This Row],[Customer_ID]],Table3[Customer_ID],Table3[City],"Missing Memebership")</f>
        <v>Visakhapatnam</v>
      </c>
      <c r="J2380" s="2" t="str">
        <f>_xlfn.XLOOKUP(Table2[[#This Row],[Customer_ID]],Table3[Customer_ID],Table3[State],"Karnataka")</f>
        <v>Andhra Pradesh</v>
      </c>
      <c r="K2380" s="2" t="str">
        <f>_xlfn.XLOOKUP(Table2[[#This Row],[Customer_ID]],Table3[Customer_ID],Table3[Membership],"Regular")</f>
        <v>Regular</v>
      </c>
      <c r="L2380" s="2" t="s">
        <v>430</v>
      </c>
      <c r="M2380" s="2" t="str">
        <f>_xlfn.XLOOKUP(Table2[[#This Row],[Product_ID]],Table4[Product_ID],Table4[Product_Name],"Not Found")</f>
        <v>US Polo Assn Bootcut Black</v>
      </c>
      <c r="N2380" s="2" t="str">
        <f>_xlfn.XLOOKUP(Table2[[#This Row],[Product_ID]],Table4[Product_ID],Table4[Category],"Not Found")</f>
        <v>Women Jeans</v>
      </c>
      <c r="O2380" s="2" t="str">
        <f>_xlfn.XLOOKUP(Table2[[#This Row],[Product_ID]],Table4[Product_ID],Table4[Subcategory],"Not Found")</f>
        <v>Bootcut</v>
      </c>
      <c r="P2380" s="2" t="str">
        <f>_xlfn.XLOOKUP(Table2[[#This Row],[Product_ID]],Table4[Product_ID],Table4[Brand],"Missing Brand")</f>
        <v>US Polo Assn</v>
      </c>
      <c r="Q2380" s="2" t="s">
        <v>302</v>
      </c>
      <c r="R2380" s="2" t="str">
        <f>_xlfn.XLOOKUP(Table2[[#This Row],[Store_ID]],Table6[Store_ID],Table6[Store Name],"Not Found")</f>
        <v>TrendMart Dindigul Standard</v>
      </c>
      <c r="S2380" s="2">
        <f>_xlfn.XLOOKUP(Table2[[#This Row],[Store_ID]],Table6[Store_ID],Table6[Monthly Target],"Missing Target")</f>
        <v>2500000</v>
      </c>
      <c r="T2380" s="2" t="str">
        <f>_xlfn.XLOOKUP(Table2[[#This Row],[Store_ID]],Table6[Store_ID],Table6[Region],"Not Found")</f>
        <v>South Zone 1</v>
      </c>
      <c r="U2380" s="2" t="s">
        <v>147</v>
      </c>
      <c r="V2380" s="2" t="str">
        <f>_xlfn.XLOOKUP(Table2[[#This Row],[Employee_ID]],Table5[Employee_ID],Table5[Employee Name],"Not Found")</f>
        <v>Logesh Gopalakrishnan</v>
      </c>
      <c r="W2380" s="2">
        <v>2</v>
      </c>
      <c r="X2380" s="2">
        <v>1228.94</v>
      </c>
      <c r="Y2380" s="2">
        <v>30</v>
      </c>
      <c r="Z2380" s="2">
        <v>737.36</v>
      </c>
      <c r="AA2380" s="2">
        <v>12</v>
      </c>
      <c r="AB2380" s="2">
        <v>206.46</v>
      </c>
      <c r="AC2380" s="2">
        <v>1926.98</v>
      </c>
      <c r="AD2380" s="2">
        <v>1669.92</v>
      </c>
      <c r="AE2380" s="2">
        <f t="shared" si="79"/>
        <v>50.599999999999937</v>
      </c>
      <c r="AF2380" s="2" t="s">
        <v>136</v>
      </c>
      <c r="AG2380" s="42">
        <f>IFERROR(Table2[[#This Row],[Profit]]/Table2[[#This Row],[Sales Amount]],0)</f>
        <v>2.6258705331658833E-2</v>
      </c>
      <c r="AH2380" s="2" t="str">
        <f>TRIM(Table2[[#This Row],[Payment Modee]])</f>
        <v>EMI</v>
      </c>
      <c r="AI2380" s="2" t="s">
        <v>36</v>
      </c>
      <c r="AJ2380" s="2" t="s">
        <v>27</v>
      </c>
      <c r="AK2380" s="2" t="s">
        <v>1726</v>
      </c>
      <c r="AL2380" s="16" t="str">
        <f>IF(HOUR(Table2[[#This Row],[Order Time]])&lt;12,"Morning",IF(HOUR(Table2[[#This Row],[Order Time]])&lt;17,"Afternoon",IF(HOUR(Table2[[#This Row],[Order Time]])&lt;21,"Evening","Night")))</f>
        <v>Afternoon</v>
      </c>
      <c r="AM2380" s="16" t="s">
        <v>29</v>
      </c>
    </row>
    <row r="2381" spans="1:39" x14ac:dyDescent="0.25">
      <c r="A2381" s="13" t="s">
        <v>4271</v>
      </c>
      <c r="B2381" s="4">
        <v>45588</v>
      </c>
      <c r="C2381" s="2">
        <f>YEAR(Table2[[#This Row],[Invoice Date]])</f>
        <v>2024</v>
      </c>
      <c r="D2381" s="2" t="str">
        <f>TEXT(Table2[[#This Row],[Invoice Date]],"mmm")</f>
        <v>Oct</v>
      </c>
      <c r="E2381" s="2" t="str">
        <f>Table2[[#This Row],[Store_ID]]&amp;"-"&amp;Table2[[#This Row],[Year]]&amp;"-"&amp;Table2[[#This Row],[Month]]</f>
        <v>STR035-2024-Oct</v>
      </c>
      <c r="F2381" s="2" t="s">
        <v>1134</v>
      </c>
      <c r="G2381" s="2" t="str">
        <f>_xlfn.XLOOKUP(Table2[[#This Row],[Customer_ID]],Table3[Customer_ID],Table3[Customer Name],"Not Found")</f>
        <v>Arun Pillai</v>
      </c>
      <c r="H2381" s="2" t="str">
        <f>_xlfn.XLOOKUP(Table2[[#This Row],[Customer_ID]],Table3[Customer_ID],Table3[Gender],"Female")</f>
        <v>Male</v>
      </c>
      <c r="I2381" s="2" t="str">
        <f>_xlfn.XLOOKUP(Table2[[#This Row],[Customer_ID]],Table3[Customer_ID],Table3[City],"Missing Memebership")</f>
        <v>Coimbatore</v>
      </c>
      <c r="J2381" s="2" t="str">
        <f>_xlfn.XLOOKUP(Table2[[#This Row],[Customer_ID]],Table3[Customer_ID],Table3[State],"Karnataka")</f>
        <v>Tamil Nadu</v>
      </c>
      <c r="K2381" s="2" t="str">
        <f>_xlfn.XLOOKUP(Table2[[#This Row],[Customer_ID]],Table3[Customer_ID],Table3[Membership],"Regular")</f>
        <v>Silver</v>
      </c>
      <c r="L2381" s="2" t="s">
        <v>101</v>
      </c>
      <c r="M2381" s="2" t="str">
        <f>_xlfn.XLOOKUP(Table2[[#This Row],[Product_ID]],Table4[Product_ID],Table4[Product_Name],"Not Found")</f>
        <v>Global Desi Analog Watch Cream</v>
      </c>
      <c r="N2381" s="2" t="str">
        <f>_xlfn.XLOOKUP(Table2[[#This Row],[Product_ID]],Table4[Product_ID],Table4[Category],"Not Found")</f>
        <v>Watches</v>
      </c>
      <c r="O2381" s="2" t="str">
        <f>_xlfn.XLOOKUP(Table2[[#This Row],[Product_ID]],Table4[Product_ID],Table4[Subcategory],"Not Found")</f>
        <v>Analog Watch</v>
      </c>
      <c r="P2381" s="2" t="str">
        <f>_xlfn.XLOOKUP(Table2[[#This Row],[Product_ID]],Table4[Product_ID],Table4[Brand],"Missing Brand")</f>
        <v>Global Desi</v>
      </c>
      <c r="Q2381" s="2" t="s">
        <v>1079</v>
      </c>
      <c r="R2381" s="2" t="str">
        <f>_xlfn.XLOOKUP(Table2[[#This Row],[Store_ID]],Table6[Store_ID],Table6[Store Name],"Not Found")</f>
        <v>TrendMart Vijayawada Mall Kiosk</v>
      </c>
      <c r="S2381" s="2">
        <f>_xlfn.XLOOKUP(Table2[[#This Row],[Store_ID]],Table6[Store_ID],Table6[Monthly Target],"Missing Target")</f>
        <v>1200000</v>
      </c>
      <c r="T2381" s="2" t="str">
        <f>_xlfn.XLOOKUP(Table2[[#This Row],[Store_ID]],Table6[Store_ID],Table6[Region],"Not Found")</f>
        <v>South Zone 3</v>
      </c>
      <c r="U2381" s="2" t="s">
        <v>330</v>
      </c>
      <c r="V2381" s="2" t="str">
        <f>_xlfn.XLOOKUP(Table2[[#This Row],[Employee_ID]],Table5[Employee_ID],Table5[Employee Name],"Not Found")</f>
        <v>Malini Gowda</v>
      </c>
      <c r="W2381" s="2">
        <v>1</v>
      </c>
      <c r="X2381" s="2">
        <v>5790.3</v>
      </c>
      <c r="Y2381" s="2">
        <v>20</v>
      </c>
      <c r="Z2381" s="2">
        <v>1158.06</v>
      </c>
      <c r="AA2381" s="2">
        <v>12</v>
      </c>
      <c r="AB2381" s="2">
        <v>555.87</v>
      </c>
      <c r="AC2381" s="2">
        <v>5188.1099999999997</v>
      </c>
      <c r="AD2381" s="2">
        <v>3970.86</v>
      </c>
      <c r="AE2381" s="2">
        <f t="shared" si="79"/>
        <v>661.37999999999954</v>
      </c>
      <c r="AF2381" s="2" t="s">
        <v>25</v>
      </c>
      <c r="AG2381" s="42">
        <f>IFERROR(Table2[[#This Row],[Profit]]/Table2[[#This Row],[Sales Amount]],0)</f>
        <v>0.12747994934571541</v>
      </c>
      <c r="AH2381" s="2" t="str">
        <f>TRIM(Table2[[#This Row],[Payment Modee]])</f>
        <v>UPI</v>
      </c>
      <c r="AI2381" s="2" t="s">
        <v>36</v>
      </c>
      <c r="AJ2381" s="2" t="s">
        <v>27</v>
      </c>
      <c r="AK2381" s="2" t="s">
        <v>1697</v>
      </c>
      <c r="AL2381" s="16" t="str">
        <f>IF(HOUR(Table2[[#This Row],[Order Time]])&lt;12,"Morning",IF(HOUR(Table2[[#This Row],[Order Time]])&lt;17,"Afternoon",IF(HOUR(Table2[[#This Row],[Order Time]])&lt;21,"Evening","Night")))</f>
        <v>Afternoon</v>
      </c>
      <c r="AM2381" s="16" t="s">
        <v>29</v>
      </c>
    </row>
    <row r="2382" spans="1:39" x14ac:dyDescent="0.25">
      <c r="A2382" s="13" t="s">
        <v>4272</v>
      </c>
      <c r="B2382" s="4">
        <v>45451</v>
      </c>
      <c r="C2382" s="2">
        <f>YEAR(Table2[[#This Row],[Invoice Date]])</f>
        <v>2024</v>
      </c>
      <c r="D2382" s="2" t="str">
        <f>TEXT(Table2[[#This Row],[Invoice Date]],"mmm")</f>
        <v>Jun</v>
      </c>
      <c r="E2382" s="2" t="str">
        <f>Table2[[#This Row],[Store_ID]]&amp;"-"&amp;Table2[[#This Row],[Year]]&amp;"-"&amp;Table2[[#This Row],[Month]]</f>
        <v>STR014-2024-Jun</v>
      </c>
      <c r="F2382" s="2" t="s">
        <v>2664</v>
      </c>
      <c r="G2382" s="2" t="str">
        <f>_xlfn.XLOOKUP(Table2[[#This Row],[Customer_ID]],Table3[Customer_ID],Table3[Customer Name],"Not Found")</f>
        <v>Chandrika Natarajan</v>
      </c>
      <c r="H2382" s="2" t="str">
        <f>_xlfn.XLOOKUP(Table2[[#This Row],[Customer_ID]],Table3[Customer_ID],Table3[Gender],"Female")</f>
        <v>Female</v>
      </c>
      <c r="I2382" s="2" t="str">
        <f>_xlfn.XLOOKUP(Table2[[#This Row],[Customer_ID]],Table3[Customer_ID],Table3[City],"Missing Memebership")</f>
        <v>Visakhapatnam</v>
      </c>
      <c r="J2382" s="2" t="str">
        <f>_xlfn.XLOOKUP(Table2[[#This Row],[Customer_ID]],Table3[Customer_ID],Table3[State],"Karnataka")</f>
        <v>Andhra Pradesh</v>
      </c>
      <c r="K2382" s="2" t="str">
        <f>_xlfn.XLOOKUP(Table2[[#This Row],[Customer_ID]],Table3[Customer_ID],Table3[Membership],"Regular")</f>
        <v>Gold</v>
      </c>
      <c r="L2382" s="2" t="s">
        <v>1368</v>
      </c>
      <c r="M2382" s="2" t="str">
        <f>_xlfn.XLOOKUP(Table2[[#This Row],[Product_ID]],Table4[Product_ID],Table4[Product_Name],"Not Found")</f>
        <v>Van Heusen Formal Trouser Maroon</v>
      </c>
      <c r="N2382" s="2" t="str">
        <f>_xlfn.XLOOKUP(Table2[[#This Row],[Product_ID]],Table4[Product_ID],Table4[Category],"Not Found")</f>
        <v>Men Trousers</v>
      </c>
      <c r="O2382" s="2" t="str">
        <f>_xlfn.XLOOKUP(Table2[[#This Row],[Product_ID]],Table4[Product_ID],Table4[Subcategory],"Not Found")</f>
        <v>Formal Trouser</v>
      </c>
      <c r="P2382" s="2" t="str">
        <f>_xlfn.XLOOKUP(Table2[[#This Row],[Product_ID]],Table4[Product_ID],Table4[Brand],"Missing Brand")</f>
        <v>Van Heusen</v>
      </c>
      <c r="Q2382" s="2" t="s">
        <v>129</v>
      </c>
      <c r="R2382" s="2" t="str">
        <f>_xlfn.XLOOKUP(Table2[[#This Row],[Store_ID]],Table6[Store_ID],Table6[Store Name],"Not Found")</f>
        <v>TrendMart Tirupati Outlet</v>
      </c>
      <c r="S2382" s="2">
        <f>_xlfn.XLOOKUP(Table2[[#This Row],[Store_ID]],Table6[Store_ID],Table6[Monthly Target],"Missing Target")</f>
        <v>1000000</v>
      </c>
      <c r="T2382" s="2" t="str">
        <f>_xlfn.XLOOKUP(Table2[[#This Row],[Store_ID]],Table6[Store_ID],Table6[Region],"Not Found")</f>
        <v>South Zone 3</v>
      </c>
      <c r="U2382" s="2" t="s">
        <v>92</v>
      </c>
      <c r="V2382" s="2" t="str">
        <f>_xlfn.XLOOKUP(Table2[[#This Row],[Employee_ID]],Table5[Employee_ID],Table5[Employee Name],"Not Found")</f>
        <v>Preethi Singh</v>
      </c>
      <c r="W2382" s="2">
        <v>1</v>
      </c>
      <c r="X2382" s="2">
        <v>883.9</v>
      </c>
      <c r="Y2382" s="2">
        <v>5</v>
      </c>
      <c r="Z2382" s="2">
        <v>44.2</v>
      </c>
      <c r="AA2382" s="2">
        <v>5</v>
      </c>
      <c r="AB2382" s="2">
        <v>41.98</v>
      </c>
      <c r="AC2382" s="2">
        <v>881.68</v>
      </c>
      <c r="AD2382" s="2">
        <v>585.26</v>
      </c>
      <c r="AE2382" s="2">
        <f t="shared" si="79"/>
        <v>254.43999999999997</v>
      </c>
      <c r="AF2382" s="2" t="s">
        <v>25</v>
      </c>
      <c r="AG2382" s="42">
        <f>IFERROR(Table2[[#This Row],[Profit]]/Table2[[#This Row],[Sales Amount]],0)</f>
        <v>0.2885854278196171</v>
      </c>
      <c r="AH2382" s="2" t="str">
        <f>TRIM(Table2[[#This Row],[Payment Modee]])</f>
        <v>UPI</v>
      </c>
      <c r="AI2382" s="2" t="s">
        <v>26</v>
      </c>
      <c r="AJ2382" s="2" t="s">
        <v>27</v>
      </c>
      <c r="AK2382" s="2" t="s">
        <v>3334</v>
      </c>
      <c r="AL2382" s="16" t="str">
        <f>IF(HOUR(Table2[[#This Row],[Order Time]])&lt;12,"Morning",IF(HOUR(Table2[[#This Row],[Order Time]])&lt;17,"Afternoon",IF(HOUR(Table2[[#This Row],[Order Time]])&lt;21,"Evening","Night")))</f>
        <v>Evening</v>
      </c>
      <c r="AM2382" s="16" t="s">
        <v>38</v>
      </c>
    </row>
    <row r="2383" spans="1:39" x14ac:dyDescent="0.25">
      <c r="A2383" s="13" t="s">
        <v>4273</v>
      </c>
      <c r="B2383" s="4">
        <v>45570</v>
      </c>
      <c r="C2383" s="2">
        <f>YEAR(Table2[[#This Row],[Invoice Date]])</f>
        <v>2024</v>
      </c>
      <c r="D2383" s="2" t="str">
        <f>TEXT(Table2[[#This Row],[Invoice Date]],"mmm")</f>
        <v>Oct</v>
      </c>
      <c r="E2383" s="2" t="str">
        <f>Table2[[#This Row],[Store_ID]]&amp;"-"&amp;Table2[[#This Row],[Year]]&amp;"-"&amp;Table2[[#This Row],[Month]]</f>
        <v>STR041-2024-Oct</v>
      </c>
      <c r="F2383" s="2" t="s">
        <v>2601</v>
      </c>
      <c r="G2383" s="2" t="str">
        <f>_xlfn.XLOOKUP(Table2[[#This Row],[Customer_ID]],Table3[Customer_ID],Table3[Customer Name],"Not Found")</f>
        <v>Hema Rao</v>
      </c>
      <c r="H2383" s="2" t="str">
        <f>_xlfn.XLOOKUP(Table2[[#This Row],[Customer_ID]],Table3[Customer_ID],Table3[Gender],"Female")</f>
        <v>Female</v>
      </c>
      <c r="I2383" s="2" t="str">
        <f>_xlfn.XLOOKUP(Table2[[#This Row],[Customer_ID]],Table3[Customer_ID],Table3[City],"Missing Memebership")</f>
        <v>Kannur</v>
      </c>
      <c r="J2383" s="2" t="str">
        <f>_xlfn.XLOOKUP(Table2[[#This Row],[Customer_ID]],Table3[Customer_ID],Table3[State],"Karnataka")</f>
        <v>Kerala</v>
      </c>
      <c r="K2383" s="2" t="str">
        <f>_xlfn.XLOOKUP(Table2[[#This Row],[Customer_ID]],Table3[Customer_ID],Table3[Membership],"Regular")</f>
        <v>Gold</v>
      </c>
      <c r="L2383" s="2" t="s">
        <v>117</v>
      </c>
      <c r="M2383" s="2" t="str">
        <f>_xlfn.XLOOKUP(Table2[[#This Row],[Product_ID]],Table4[Product_ID],Table4[Product_Name],"Not Found")</f>
        <v>Nike Crop Top Cream</v>
      </c>
      <c r="N2383" s="2" t="str">
        <f>_xlfn.XLOOKUP(Table2[[#This Row],[Product_ID]],Table4[Product_ID],Table4[Category],"Not Found")</f>
        <v>Women Tops</v>
      </c>
      <c r="O2383" s="2" t="str">
        <f>_xlfn.XLOOKUP(Table2[[#This Row],[Product_ID]],Table4[Product_ID],Table4[Subcategory],"Not Found")</f>
        <v>Crop Top</v>
      </c>
      <c r="P2383" s="2" t="str">
        <f>_xlfn.XLOOKUP(Table2[[#This Row],[Product_ID]],Table4[Product_ID],Table4[Brand],"Missing Brand")</f>
        <v>Nike</v>
      </c>
      <c r="Q2383" s="2" t="s">
        <v>493</v>
      </c>
      <c r="R2383" s="2" t="str">
        <f>_xlfn.XLOOKUP(Table2[[#This Row],[Store_ID]],Table6[Store_ID],Table6[Store Name],"Not Found")</f>
        <v>TrendMart Thiruvananthapuram Standard</v>
      </c>
      <c r="S2383" s="2">
        <f>_xlfn.XLOOKUP(Table2[[#This Row],[Store_ID]],Table6[Store_ID],Table6[Monthly Target],"Missing Target")</f>
        <v>2500000</v>
      </c>
      <c r="T2383" s="2" t="str">
        <f>_xlfn.XLOOKUP(Table2[[#This Row],[Store_ID]],Table6[Store_ID],Table6[Region],"Not Found")</f>
        <v>South Zone 1</v>
      </c>
      <c r="U2383" s="2" t="s">
        <v>294</v>
      </c>
      <c r="V2383" s="2" t="str">
        <f>_xlfn.XLOOKUP(Table2[[#This Row],[Employee_ID]],Table5[Employee_ID],Table5[Employee Name],"Not Found")</f>
        <v>Chitra Chettiar</v>
      </c>
      <c r="W2383" s="2">
        <v>4</v>
      </c>
      <c r="X2383" s="2">
        <v>823.99</v>
      </c>
      <c r="Y2383" s="2">
        <v>0</v>
      </c>
      <c r="Z2383" s="2">
        <v>0</v>
      </c>
      <c r="AA2383" s="2">
        <v>5</v>
      </c>
      <c r="AB2383" s="2">
        <v>164.8</v>
      </c>
      <c r="AC2383" s="2">
        <v>3460.76</v>
      </c>
      <c r="AD2383" s="2">
        <v>2200.04</v>
      </c>
      <c r="AE2383" s="2">
        <f t="shared" si="79"/>
        <v>1095.9200000000003</v>
      </c>
      <c r="AF2383" s="2" t="s">
        <v>25</v>
      </c>
      <c r="AG2383" s="42">
        <f>IFERROR(Table2[[#This Row],[Profit]]/Table2[[#This Row],[Sales Amount]],0)</f>
        <v>0.31667032674903783</v>
      </c>
      <c r="AH2383" s="2" t="str">
        <f>TRIM(Table2[[#This Row],[Payment Modee]])</f>
        <v>UPI</v>
      </c>
      <c r="AI2383" s="2" t="s">
        <v>26</v>
      </c>
      <c r="AJ2383" s="2" t="s">
        <v>27</v>
      </c>
      <c r="AK2383" s="2" t="s">
        <v>2539</v>
      </c>
      <c r="AL2383" s="16" t="str">
        <f>IF(HOUR(Table2[[#This Row],[Order Time]])&lt;12,"Morning",IF(HOUR(Table2[[#This Row],[Order Time]])&lt;17,"Afternoon",IF(HOUR(Table2[[#This Row],[Order Time]])&lt;21,"Evening","Night")))</f>
        <v>Evening</v>
      </c>
      <c r="AM2383" s="16" t="s">
        <v>38</v>
      </c>
    </row>
    <row r="2384" spans="1:39" x14ac:dyDescent="0.25">
      <c r="A2384" s="13" t="s">
        <v>4274</v>
      </c>
      <c r="B2384" s="4">
        <v>45612</v>
      </c>
      <c r="C2384" s="2">
        <f>YEAR(Table2[[#This Row],[Invoice Date]])</f>
        <v>2024</v>
      </c>
      <c r="D2384" s="2" t="str">
        <f>TEXT(Table2[[#This Row],[Invoice Date]],"mmm")</f>
        <v>Nov</v>
      </c>
      <c r="E2384" s="2" t="str">
        <f>Table2[[#This Row],[Store_ID]]&amp;"-"&amp;Table2[[#This Row],[Year]]&amp;"-"&amp;Table2[[#This Row],[Month]]</f>
        <v>STR114-2024-Nov</v>
      </c>
      <c r="F2384" s="2" t="s">
        <v>2686</v>
      </c>
      <c r="G2384" s="2" t="str">
        <f>_xlfn.XLOOKUP(Table2[[#This Row],[Customer_ID]],Table3[Customer_ID],Table3[Customer Name],"Not Found")</f>
        <v>Malini Rao</v>
      </c>
      <c r="H2384" s="2" t="str">
        <f>_xlfn.XLOOKUP(Table2[[#This Row],[Customer_ID]],Table3[Customer_ID],Table3[Gender],"Female")</f>
        <v>Female</v>
      </c>
      <c r="I2384" s="2" t="str">
        <f>_xlfn.XLOOKUP(Table2[[#This Row],[Customer_ID]],Table3[Customer_ID],Table3[City],"Missing Memebership")</f>
        <v>Tirupati</v>
      </c>
      <c r="J2384" s="2" t="str">
        <f>_xlfn.XLOOKUP(Table2[[#This Row],[Customer_ID]],Table3[Customer_ID],Table3[State],"Karnataka")</f>
        <v>Andhra Pradesh</v>
      </c>
      <c r="K2384" s="2" t="str">
        <f>_xlfn.XLOOKUP(Table2[[#This Row],[Customer_ID]],Table3[Customer_ID],Table3[Membership],"Regular")</f>
        <v>Regular</v>
      </c>
      <c r="L2384" s="2" t="s">
        <v>257</v>
      </c>
      <c r="M2384" s="2" t="str">
        <f>_xlfn.XLOOKUP(Table2[[#This Row],[Product_ID]],Table4[Product_ID],Table4[Product_Name],"Not Found")</f>
        <v>Sonata Girls Frock Cream</v>
      </c>
      <c r="N2384" s="2" t="str">
        <f>_xlfn.XLOOKUP(Table2[[#This Row],[Product_ID]],Table4[Product_ID],Table4[Category],"Not Found")</f>
        <v>Kids Wear</v>
      </c>
      <c r="O2384" s="2" t="str">
        <f>_xlfn.XLOOKUP(Table2[[#This Row],[Product_ID]],Table4[Product_ID],Table4[Subcategory],"Not Found")</f>
        <v>Kids T-Shirt</v>
      </c>
      <c r="P2384" s="2" t="str">
        <f>_xlfn.XLOOKUP(Table2[[#This Row],[Product_ID]],Table4[Product_ID],Table4[Brand],"Missing Brand")</f>
        <v>Jack &amp; Jones</v>
      </c>
      <c r="Q2384" s="2" t="s">
        <v>807</v>
      </c>
      <c r="R2384" s="2" t="str">
        <f>_xlfn.XLOOKUP(Table2[[#This Row],[Store_ID]],Table6[Store_ID],Table6[Store Name],"Not Found")</f>
        <v>TrendMart Thiruvananthapuram High Street</v>
      </c>
      <c r="S2384" s="2">
        <f>_xlfn.XLOOKUP(Table2[[#This Row],[Store_ID]],Table6[Store_ID],Table6[Monthly Target],"Missing Target")</f>
        <v>2000000</v>
      </c>
      <c r="T2384" s="2" t="str">
        <f>_xlfn.XLOOKUP(Table2[[#This Row],[Store_ID]],Table6[Store_ID],Table6[Region],"Not Found")</f>
        <v>South Zone 1</v>
      </c>
      <c r="U2384" s="2" t="s">
        <v>417</v>
      </c>
      <c r="V2384" s="2" t="str">
        <f>_xlfn.XLOOKUP(Table2[[#This Row],[Employee_ID]],Table5[Employee_ID],Table5[Employee Name],"Not Found")</f>
        <v>Arjun Krishnan</v>
      </c>
      <c r="W2384" s="2">
        <v>4</v>
      </c>
      <c r="X2384" s="2">
        <v>610.46</v>
      </c>
      <c r="Y2384" s="2">
        <v>30</v>
      </c>
      <c r="Z2384" s="2">
        <v>732.55</v>
      </c>
      <c r="AA2384" s="2">
        <v>5</v>
      </c>
      <c r="AB2384" s="2">
        <v>85.46</v>
      </c>
      <c r="AC2384" s="2">
        <v>1794.75</v>
      </c>
      <c r="AD2384" s="2">
        <v>1653.56</v>
      </c>
      <c r="AE2384" s="2">
        <f t="shared" si="79"/>
        <v>55.730000000000061</v>
      </c>
      <c r="AF2384" s="2" t="s">
        <v>56</v>
      </c>
      <c r="AG2384" s="42">
        <f>IFERROR(Table2[[#This Row],[Profit]]/Table2[[#This Row],[Sales Amount]],0)</f>
        <v>3.1051678506755848E-2</v>
      </c>
      <c r="AH2384" s="2" t="str">
        <f>TRIM(Table2[[#This Row],[Payment Modee]])</f>
        <v>Credit Card</v>
      </c>
      <c r="AI2384" s="2" t="s">
        <v>26</v>
      </c>
      <c r="AJ2384" s="2" t="s">
        <v>27</v>
      </c>
      <c r="AK2384" s="2" t="s">
        <v>1142</v>
      </c>
      <c r="AL2384" s="16" t="str">
        <f>IF(HOUR(Table2[[#This Row],[Order Time]])&lt;12,"Morning",IF(HOUR(Table2[[#This Row],[Order Time]])&lt;17,"Afternoon",IF(HOUR(Table2[[#This Row],[Order Time]])&lt;21,"Evening","Night")))</f>
        <v>Afternoon</v>
      </c>
      <c r="AM2384" s="16" t="s">
        <v>38</v>
      </c>
    </row>
    <row r="2385" spans="1:39" x14ac:dyDescent="0.25">
      <c r="A2385" s="13" t="s">
        <v>4275</v>
      </c>
      <c r="B2385" s="4">
        <v>45437</v>
      </c>
      <c r="C2385" s="2">
        <f>YEAR(Table2[[#This Row],[Invoice Date]])</f>
        <v>2024</v>
      </c>
      <c r="D2385" s="2" t="str">
        <f>TEXT(Table2[[#This Row],[Invoice Date]],"mmm")</f>
        <v>May</v>
      </c>
      <c r="E2385" s="2" t="str">
        <f>Table2[[#This Row],[Store_ID]]&amp;"-"&amp;Table2[[#This Row],[Year]]&amp;"-"&amp;Table2[[#This Row],[Month]]</f>
        <v>STR059-2024-May</v>
      </c>
      <c r="F2385" s="2" t="s">
        <v>2661</v>
      </c>
      <c r="G2385" s="2" t="str">
        <f>_xlfn.XLOOKUP(Table2[[#This Row],[Customer_ID]],Table3[Customer_ID],Table3[Customer Name],"Not Found")</f>
        <v>Srinivas Nair</v>
      </c>
      <c r="H2385" s="2" t="str">
        <f>_xlfn.XLOOKUP(Table2[[#This Row],[Customer_ID]],Table3[Customer_ID],Table3[Gender],"Female")</f>
        <v>Male</v>
      </c>
      <c r="I2385" s="2" t="str">
        <f>_xlfn.XLOOKUP(Table2[[#This Row],[Customer_ID]],Table3[Customer_ID],Table3[City],"Missing Memebership")</f>
        <v>Nizamabad</v>
      </c>
      <c r="J2385" s="2" t="str">
        <f>_xlfn.XLOOKUP(Table2[[#This Row],[Customer_ID]],Table3[Customer_ID],Table3[State],"Karnataka")</f>
        <v>Telangana</v>
      </c>
      <c r="K2385" s="2" t="str">
        <f>_xlfn.XLOOKUP(Table2[[#This Row],[Customer_ID]],Table3[Customer_ID],Table3[Membership],"Regular")</f>
        <v>Regular</v>
      </c>
      <c r="L2385" s="2" t="s">
        <v>2633</v>
      </c>
      <c r="M2385" s="2" t="str">
        <f>_xlfn.XLOOKUP(Table2[[#This Row],[Product_ID]],Table4[Product_ID],Table4[Product_Name],"Not Found")</f>
        <v>AND Leather Belt Red</v>
      </c>
      <c r="N2385" s="2" t="str">
        <f>_xlfn.XLOOKUP(Table2[[#This Row],[Product_ID]],Table4[Product_ID],Table4[Category],"Not Found")</f>
        <v>Belts</v>
      </c>
      <c r="O2385" s="2" t="str">
        <f>_xlfn.XLOOKUP(Table2[[#This Row],[Product_ID]],Table4[Product_ID],Table4[Subcategory],"Not Found")</f>
        <v>Leather Belt</v>
      </c>
      <c r="P2385" s="2" t="str">
        <f>_xlfn.XLOOKUP(Table2[[#This Row],[Product_ID]],Table4[Product_ID],Table4[Brand],"Missing Brand")</f>
        <v>AND</v>
      </c>
      <c r="Q2385" s="2" t="s">
        <v>748</v>
      </c>
      <c r="R2385" s="2" t="str">
        <f>_xlfn.XLOOKUP(Table2[[#This Row],[Store_ID]],Table6[Store_ID],Table6[Store Name],"Not Found")</f>
        <v>TrendMart Bengaluru Mall Kiosk</v>
      </c>
      <c r="S2385" s="2">
        <f>_xlfn.XLOOKUP(Table2[[#This Row],[Store_ID]],Table6[Store_ID],Table6[Monthly Target],"Missing Target")</f>
        <v>1500000</v>
      </c>
      <c r="T2385" s="2" t="str">
        <f>_xlfn.XLOOKUP(Table2[[#This Row],[Store_ID]],Table6[Store_ID],Table6[Region],"Not Found")</f>
        <v>South Zone 2</v>
      </c>
      <c r="U2385" s="2" t="s">
        <v>102</v>
      </c>
      <c r="V2385" s="2" t="str">
        <f>_xlfn.XLOOKUP(Table2[[#This Row],[Employee_ID]],Table5[Employee_ID],Table5[Employee Name],"Not Found")</f>
        <v>Chandra Reddy</v>
      </c>
      <c r="W2385" s="2">
        <v>2</v>
      </c>
      <c r="X2385" s="2">
        <v>457.08</v>
      </c>
      <c r="Y2385" s="2">
        <v>0</v>
      </c>
      <c r="Z2385" s="2">
        <v>0</v>
      </c>
      <c r="AA2385" s="2">
        <v>5</v>
      </c>
      <c r="AB2385" s="2">
        <v>45.71</v>
      </c>
      <c r="AC2385" s="2">
        <v>959.87</v>
      </c>
      <c r="AD2385" s="2">
        <v>638.14</v>
      </c>
      <c r="AE2385" s="2">
        <f t="shared" si="79"/>
        <v>276.02000000000004</v>
      </c>
      <c r="AF2385" s="2" t="s">
        <v>25</v>
      </c>
      <c r="AG2385" s="42">
        <f>IFERROR(Table2[[#This Row],[Profit]]/Table2[[#This Row],[Sales Amount]],0)</f>
        <v>0.28755977371935787</v>
      </c>
      <c r="AH2385" s="2" t="str">
        <f>TRIM(Table2[[#This Row],[Payment Modee]])</f>
        <v>UPI</v>
      </c>
      <c r="AI2385" s="2" t="s">
        <v>26</v>
      </c>
      <c r="AJ2385" s="2" t="s">
        <v>27</v>
      </c>
      <c r="AK2385" s="2" t="s">
        <v>1756</v>
      </c>
      <c r="AL2385" s="16" t="str">
        <f>IF(HOUR(Table2[[#This Row],[Order Time]])&lt;12,"Morning",IF(HOUR(Table2[[#This Row],[Order Time]])&lt;17,"Afternoon",IF(HOUR(Table2[[#This Row],[Order Time]])&lt;21,"Evening","Night")))</f>
        <v>Evening</v>
      </c>
      <c r="AM2385" s="16" t="s">
        <v>38</v>
      </c>
    </row>
    <row r="2386" spans="1:39" x14ac:dyDescent="0.25">
      <c r="A2386" s="13" t="s">
        <v>4276</v>
      </c>
      <c r="B2386" s="4">
        <v>45434</v>
      </c>
      <c r="C2386" s="2">
        <f>YEAR(Table2[[#This Row],[Invoice Date]])</f>
        <v>2024</v>
      </c>
      <c r="D2386" s="2" t="str">
        <f>TEXT(Table2[[#This Row],[Invoice Date]],"mmm")</f>
        <v>May</v>
      </c>
      <c r="E2386" s="2" t="str">
        <f>Table2[[#This Row],[Store_ID]]&amp;"-"&amp;Table2[[#This Row],[Year]]&amp;"-"&amp;Table2[[#This Row],[Month]]</f>
        <v>STR076-2024-May</v>
      </c>
      <c r="F2386" s="2" t="s">
        <v>746</v>
      </c>
      <c r="G2386" s="2" t="str">
        <f>_xlfn.XLOOKUP(Table2[[#This Row],[Customer_ID]],Table3[Customer_ID],Table3[Customer Name],"Not Found")</f>
        <v>Latha Venkatesan</v>
      </c>
      <c r="H2386" s="2" t="str">
        <f>_xlfn.XLOOKUP(Table2[[#This Row],[Customer_ID]],Table3[Customer_ID],Table3[Gender],"Female")</f>
        <v>Female</v>
      </c>
      <c r="I2386" s="2" t="str">
        <f>_xlfn.XLOOKUP(Table2[[#This Row],[Customer_ID]],Table3[Customer_ID],Table3[City],"Missing Memebership")</f>
        <v>Kozhikode</v>
      </c>
      <c r="J2386" s="2" t="str">
        <f>_xlfn.XLOOKUP(Table2[[#This Row],[Customer_ID]],Table3[Customer_ID],Table3[State],"Karnataka")</f>
        <v>Kerala</v>
      </c>
      <c r="K2386" s="2" t="str">
        <f>_xlfn.XLOOKUP(Table2[[#This Row],[Customer_ID]],Table3[Customer_ID],Table3[Membership],"Regular")</f>
        <v>Gold</v>
      </c>
      <c r="L2386" s="2" t="s">
        <v>163</v>
      </c>
      <c r="M2386" s="2" t="str">
        <f>_xlfn.XLOOKUP(Table2[[#This Row],[Product_ID]],Table4[Product_ID],Table4[Product_Name],"Not Found")</f>
        <v>Westside Sling Bag Grey</v>
      </c>
      <c r="N2386" s="2" t="str">
        <f>_xlfn.XLOOKUP(Table2[[#This Row],[Product_ID]],Table4[Product_ID],Table4[Category],"Not Found")</f>
        <v>Handbags</v>
      </c>
      <c r="O2386" s="2" t="str">
        <f>_xlfn.XLOOKUP(Table2[[#This Row],[Product_ID]],Table4[Product_ID],Table4[Subcategory],"Not Found")</f>
        <v>Sling Bag</v>
      </c>
      <c r="P2386" s="2" t="str">
        <f>_xlfn.XLOOKUP(Table2[[#This Row],[Product_ID]],Table4[Product_ID],Table4[Brand],"Missing Brand")</f>
        <v>Westside</v>
      </c>
      <c r="Q2386" s="2" t="s">
        <v>1063</v>
      </c>
      <c r="R2386" s="2" t="str">
        <f>_xlfn.XLOOKUP(Table2[[#This Row],[Store_ID]],Table6[Store_ID],Table6[Store Name],"Not Found")</f>
        <v>TrendMart Chennai Standard</v>
      </c>
      <c r="S2386" s="2">
        <f>_xlfn.XLOOKUP(Table2[[#This Row],[Store_ID]],Table6[Store_ID],Table6[Monthly Target],"Missing Target")</f>
        <v>1500000</v>
      </c>
      <c r="T2386" s="2" t="str">
        <f>_xlfn.XLOOKUP(Table2[[#This Row],[Store_ID]],Table6[Store_ID],Table6[Region],"Not Found")</f>
        <v>South Zone 1</v>
      </c>
      <c r="U2386" s="2" t="s">
        <v>263</v>
      </c>
      <c r="V2386" s="2" t="str">
        <f>_xlfn.XLOOKUP(Table2[[#This Row],[Employee_ID]],Table5[Employee_ID],Table5[Employee Name],"Not Found")</f>
        <v>Sathish Sundaram</v>
      </c>
      <c r="W2386" s="2">
        <v>2</v>
      </c>
      <c r="X2386" s="2">
        <v>3067.86</v>
      </c>
      <c r="Y2386" s="2">
        <v>10</v>
      </c>
      <c r="Z2386" s="2">
        <v>613.57000000000005</v>
      </c>
      <c r="AA2386" s="2">
        <v>12</v>
      </c>
      <c r="AB2386" s="2">
        <v>662.66</v>
      </c>
      <c r="AC2386" s="2">
        <v>6184.81</v>
      </c>
      <c r="AD2386" s="2">
        <v>4138.66</v>
      </c>
      <c r="AE2386" s="2">
        <f t="shared" si="79"/>
        <v>1383.4900000000007</v>
      </c>
      <c r="AF2386" s="2" t="s">
        <v>56</v>
      </c>
      <c r="AG2386" s="42">
        <f>IFERROR(Table2[[#This Row],[Profit]]/Table2[[#This Row],[Sales Amount]],0)</f>
        <v>0.22369159278943099</v>
      </c>
      <c r="AH2386" s="2" t="str">
        <f>TRIM(Table2[[#This Row],[Payment Modee]])</f>
        <v>Credit Card</v>
      </c>
      <c r="AI2386" s="2" t="s">
        <v>26</v>
      </c>
      <c r="AJ2386" s="2" t="s">
        <v>27</v>
      </c>
      <c r="AK2386" s="2" t="s">
        <v>1098</v>
      </c>
      <c r="AL2386" s="16" t="str">
        <f>IF(HOUR(Table2[[#This Row],[Order Time]])&lt;12,"Morning",IF(HOUR(Table2[[#This Row],[Order Time]])&lt;17,"Afternoon",IF(HOUR(Table2[[#This Row],[Order Time]])&lt;21,"Evening","Night")))</f>
        <v>Night</v>
      </c>
      <c r="AM2386" s="16" t="s">
        <v>29</v>
      </c>
    </row>
    <row r="2387" spans="1:39" x14ac:dyDescent="0.25">
      <c r="A2387" s="13" t="s">
        <v>4277</v>
      </c>
      <c r="B2387" s="4">
        <v>45745</v>
      </c>
      <c r="C2387" s="2">
        <f>YEAR(Table2[[#This Row],[Invoice Date]])</f>
        <v>2025</v>
      </c>
      <c r="D2387" s="2" t="str">
        <f>TEXT(Table2[[#This Row],[Invoice Date]],"mmm")</f>
        <v>Mar</v>
      </c>
      <c r="E2387" s="2" t="str">
        <f>Table2[[#This Row],[Store_ID]]&amp;"-"&amp;Table2[[#This Row],[Year]]&amp;"-"&amp;Table2[[#This Row],[Month]]</f>
        <v>STR083-2025-Mar</v>
      </c>
      <c r="F2387" s="2" t="s">
        <v>2308</v>
      </c>
      <c r="G2387" s="2" t="str">
        <f>_xlfn.XLOOKUP(Table2[[#This Row],[Customer_ID]],Table3[Customer_ID],Table3[Customer Name],"Not Found")</f>
        <v>Saranya Prasad</v>
      </c>
      <c r="H2387" s="2" t="str">
        <f>_xlfn.XLOOKUP(Table2[[#This Row],[Customer_ID]],Table3[Customer_ID],Table3[Gender],"Female")</f>
        <v>Female</v>
      </c>
      <c r="I2387" s="2" t="str">
        <f>_xlfn.XLOOKUP(Table2[[#This Row],[Customer_ID]],Table3[Customer_ID],Table3[City],"Missing Memebership")</f>
        <v>Alappuzha</v>
      </c>
      <c r="J2387" s="2" t="str">
        <f>_xlfn.XLOOKUP(Table2[[#This Row],[Customer_ID]],Table3[Customer_ID],Table3[State],"Karnataka")</f>
        <v>Kerala</v>
      </c>
      <c r="K2387" s="2" t="str">
        <f>_xlfn.XLOOKUP(Table2[[#This Row],[Customer_ID]],Table3[Customer_ID],Table3[Membership],"Regular")</f>
        <v>GOLD</v>
      </c>
      <c r="L2387" s="2" t="s">
        <v>822</v>
      </c>
      <c r="M2387" s="2" t="str">
        <f>_xlfn.XLOOKUP(Table2[[#This Row],[Product_ID]],Table4[Product_ID],Table4[Product_Name],"Not Found")</f>
        <v>Jack &amp; Jones Georgette Saree Sky Blue</v>
      </c>
      <c r="N2387" s="2" t="str">
        <f>_xlfn.XLOOKUP(Table2[[#This Row],[Product_ID]],Table4[Product_ID],Table4[Category],"Not Found")</f>
        <v>Women Sarees</v>
      </c>
      <c r="O2387" s="2" t="str">
        <f>_xlfn.XLOOKUP(Table2[[#This Row],[Product_ID]],Table4[Product_ID],Table4[Subcategory],"Not Found")</f>
        <v>Georgette Saree</v>
      </c>
      <c r="P2387" s="2" t="str">
        <f>_xlfn.XLOOKUP(Table2[[#This Row],[Product_ID]],Table4[Product_ID],Table4[Brand],"Missing Brand")</f>
        <v>Jack &amp; Jones</v>
      </c>
      <c r="Q2387" s="2" t="s">
        <v>228</v>
      </c>
      <c r="R2387" s="2" t="str">
        <f>_xlfn.XLOOKUP(Table2[[#This Row],[Store_ID]],Table6[Store_ID],Table6[Store Name],"Not Found")</f>
        <v>TrendMart Tumakuru Outlet</v>
      </c>
      <c r="S2387" s="2">
        <f>_xlfn.XLOOKUP(Table2[[#This Row],[Store_ID]],Table6[Store_ID],Table6[Monthly Target],"Missing Target")</f>
        <v>1200000</v>
      </c>
      <c r="T2387" s="2" t="str">
        <f>_xlfn.XLOOKUP(Table2[[#This Row],[Store_ID]],Table6[Store_ID],Table6[Region],"Not Found")</f>
        <v>South Zone 2</v>
      </c>
      <c r="U2387" s="2" t="s">
        <v>92</v>
      </c>
      <c r="V2387" s="2" t="str">
        <f>_xlfn.XLOOKUP(Table2[[#This Row],[Employee_ID]],Table5[Employee_ID],Table5[Employee Name],"Not Found")</f>
        <v>Preethi Singh</v>
      </c>
      <c r="W2387" s="2">
        <v>2</v>
      </c>
      <c r="X2387" s="2">
        <v>1529.82</v>
      </c>
      <c r="Y2387" s="2">
        <v>30</v>
      </c>
      <c r="Z2387" s="2">
        <v>917.89</v>
      </c>
      <c r="AA2387" s="2">
        <v>12</v>
      </c>
      <c r="AB2387" s="2">
        <v>257.01</v>
      </c>
      <c r="AC2387" s="2">
        <v>2398.7600000000002</v>
      </c>
      <c r="AD2387" s="2">
        <v>2041.8</v>
      </c>
      <c r="AE2387" s="2">
        <f t="shared" si="79"/>
        <v>99.950000000000273</v>
      </c>
      <c r="AF2387" s="2" t="s">
        <v>25</v>
      </c>
      <c r="AG2387" s="42">
        <f>IFERROR(Table2[[#This Row],[Profit]]/Table2[[#This Row],[Sales Amount]],0)</f>
        <v>4.1667361470092992E-2</v>
      </c>
      <c r="AH2387" s="2" t="str">
        <f>TRIM(Table2[[#This Row],[Payment Modee]])</f>
        <v>UPI</v>
      </c>
      <c r="AI2387" s="2" t="s">
        <v>26</v>
      </c>
      <c r="AJ2387" s="2" t="s">
        <v>27</v>
      </c>
      <c r="AK2387" s="2" t="s">
        <v>230</v>
      </c>
      <c r="AL2387" s="16" t="str">
        <f>IF(HOUR(Table2[[#This Row],[Order Time]])&lt;12,"Morning",IF(HOUR(Table2[[#This Row],[Order Time]])&lt;17,"Afternoon",IF(HOUR(Table2[[#This Row],[Order Time]])&lt;21,"Evening","Night")))</f>
        <v>Night</v>
      </c>
      <c r="AM2387" s="16" t="s">
        <v>38</v>
      </c>
    </row>
    <row r="2388" spans="1:39" x14ac:dyDescent="0.25">
      <c r="A2388" s="13" t="s">
        <v>4278</v>
      </c>
      <c r="B2388" s="4">
        <v>45637</v>
      </c>
      <c r="C2388" s="2">
        <f>YEAR(Table2[[#This Row],[Invoice Date]])</f>
        <v>2024</v>
      </c>
      <c r="D2388" s="2" t="str">
        <f>TEXT(Table2[[#This Row],[Invoice Date]],"mmm")</f>
        <v>Dec</v>
      </c>
      <c r="E2388" s="2" t="str">
        <f>Table2[[#This Row],[Store_ID]]&amp;"-"&amp;Table2[[#This Row],[Year]]&amp;"-"&amp;Table2[[#This Row],[Month]]</f>
        <v>STR097-2024-Dec</v>
      </c>
      <c r="F2388" s="2" t="s">
        <v>4279</v>
      </c>
      <c r="G2388" s="2" t="str">
        <f>_xlfn.XLOOKUP(Table2[[#This Row],[Customer_ID]],Table3[Customer_ID],Table3[Customer Name],"Not Found")</f>
        <v>Gopal Mishra</v>
      </c>
      <c r="H2388" s="2" t="str">
        <f>_xlfn.XLOOKUP(Table2[[#This Row],[Customer_ID]],Table3[Customer_ID],Table3[Gender],"Female")</f>
        <v>Male</v>
      </c>
      <c r="I2388" s="2" t="str">
        <f>_xlfn.XLOOKUP(Table2[[#This Row],[Customer_ID]],Table3[Customer_ID],Table3[City],"Missing Memebership")</f>
        <v>Dindigul</v>
      </c>
      <c r="J2388" s="2" t="str">
        <f>_xlfn.XLOOKUP(Table2[[#This Row],[Customer_ID]],Table3[Customer_ID],Table3[State],"Karnataka")</f>
        <v>Tamil Nadu</v>
      </c>
      <c r="K2388" s="2" t="str">
        <f>_xlfn.XLOOKUP(Table2[[#This Row],[Customer_ID]],Table3[Customer_ID],Table3[Membership],"Regular")</f>
        <v>Silver</v>
      </c>
      <c r="L2388" s="2" t="s">
        <v>1117</v>
      </c>
      <c r="M2388" s="2" t="str">
        <f>_xlfn.XLOOKUP(Table2[[#This Row],[Product_ID]],Table4[Product_ID],Table4[Product_Name],"Not Found")</f>
        <v>Killer Jeans Skinny Fit Orange</v>
      </c>
      <c r="N2388" s="2" t="str">
        <f>_xlfn.XLOOKUP(Table2[[#This Row],[Product_ID]],Table4[Product_ID],Table4[Category],"Not Found")</f>
        <v>Men Jeans</v>
      </c>
      <c r="O2388" s="2" t="str">
        <f>_xlfn.XLOOKUP(Table2[[#This Row],[Product_ID]],Table4[Product_ID],Table4[Subcategory],"Not Found")</f>
        <v>Skinny Fit</v>
      </c>
      <c r="P2388" s="2" t="str">
        <f>_xlfn.XLOOKUP(Table2[[#This Row],[Product_ID]],Table4[Product_ID],Table4[Brand],"Missing Brand")</f>
        <v>Killer Jeans</v>
      </c>
      <c r="Q2388" s="2" t="s">
        <v>240</v>
      </c>
      <c r="R2388" s="2" t="str">
        <f>_xlfn.XLOOKUP(Table2[[#This Row],[Store_ID]],Table6[Store_ID],Table6[Store Name],"Not Found")</f>
        <v>TrendMart Thiruvananthapuram High Street</v>
      </c>
      <c r="S2388" s="2">
        <f>_xlfn.XLOOKUP(Table2[[#This Row],[Store_ID]],Table6[Store_ID],Table6[Monthly Target],"Missing Target")</f>
        <v>1500000</v>
      </c>
      <c r="T2388" s="2" t="str">
        <f>_xlfn.XLOOKUP(Table2[[#This Row],[Store_ID]],Table6[Store_ID],Table6[Region],"Not Found")</f>
        <v>South Zone 1</v>
      </c>
      <c r="U2388" s="2" t="s">
        <v>417</v>
      </c>
      <c r="V2388" s="2" t="str">
        <f>_xlfn.XLOOKUP(Table2[[#This Row],[Employee_ID]],Table5[Employee_ID],Table5[Employee Name],"Not Found")</f>
        <v>Arjun Krishnan</v>
      </c>
      <c r="W2388" s="2">
        <v>1</v>
      </c>
      <c r="X2388" s="2">
        <v>1521.73</v>
      </c>
      <c r="Y2388" s="2">
        <v>0</v>
      </c>
      <c r="Z2388" s="2">
        <v>0</v>
      </c>
      <c r="AA2388" s="2">
        <v>12</v>
      </c>
      <c r="AB2388" s="2">
        <v>182.61</v>
      </c>
      <c r="AC2388" s="2">
        <v>1704.34</v>
      </c>
      <c r="AD2388" s="2">
        <v>1194.1400000000001</v>
      </c>
      <c r="AE2388" s="2">
        <f t="shared" si="79"/>
        <v>327.5899999999998</v>
      </c>
      <c r="AF2388" s="2" t="s">
        <v>35</v>
      </c>
      <c r="AG2388" s="42">
        <f>IFERROR(Table2[[#This Row],[Profit]]/Table2[[#This Row],[Sales Amount]],0)</f>
        <v>0.19220930096107575</v>
      </c>
      <c r="AH2388" s="2" t="str">
        <f>TRIM(Table2[[#This Row],[Payment Modee]])</f>
        <v>Debit Card</v>
      </c>
      <c r="AI2388" s="2" t="s">
        <v>26</v>
      </c>
      <c r="AJ2388" s="2" t="s">
        <v>27</v>
      </c>
      <c r="AK2388" s="2" t="s">
        <v>1872</v>
      </c>
      <c r="AL2388" s="16" t="str">
        <f>IF(HOUR(Table2[[#This Row],[Order Time]])&lt;12,"Morning",IF(HOUR(Table2[[#This Row],[Order Time]])&lt;17,"Afternoon",IF(HOUR(Table2[[#This Row],[Order Time]])&lt;21,"Evening","Night")))</f>
        <v>Afternoon</v>
      </c>
      <c r="AM2388" s="16" t="s">
        <v>29</v>
      </c>
    </row>
    <row r="2389" spans="1:39" x14ac:dyDescent="0.25">
      <c r="A2389" s="13" t="s">
        <v>4280</v>
      </c>
      <c r="B2389" s="4">
        <v>45396</v>
      </c>
      <c r="C2389" s="2">
        <f>YEAR(Table2[[#This Row],[Invoice Date]])</f>
        <v>2024</v>
      </c>
      <c r="D2389" s="2" t="str">
        <f>TEXT(Table2[[#This Row],[Invoice Date]],"mmm")</f>
        <v>Apr</v>
      </c>
      <c r="E2389" s="2" t="str">
        <f>Table2[[#This Row],[Store_ID]]&amp;"-"&amp;Table2[[#This Row],[Year]]&amp;"-"&amp;Table2[[#This Row],[Month]]</f>
        <v>STR064-2024-Apr</v>
      </c>
      <c r="F2389" s="2" t="s">
        <v>276</v>
      </c>
      <c r="G2389" s="2" t="str">
        <f>_xlfn.XLOOKUP(Table2[[#This Row],[Customer_ID]],Table3[Customer_ID],Table3[Customer Name],"Not Found")</f>
        <v>Swathi Bhat</v>
      </c>
      <c r="H2389" s="2" t="str">
        <f>_xlfn.XLOOKUP(Table2[[#This Row],[Customer_ID]],Table3[Customer_ID],Table3[Gender],"Female")</f>
        <v>Female</v>
      </c>
      <c r="I2389" s="2" t="str">
        <f>_xlfn.XLOOKUP(Table2[[#This Row],[Customer_ID]],Table3[Customer_ID],Table3[City],"Missing Memebership")</f>
        <v>Vellore</v>
      </c>
      <c r="J2389" s="2" t="str">
        <f>_xlfn.XLOOKUP(Table2[[#This Row],[Customer_ID]],Table3[Customer_ID],Table3[State],"Karnataka")</f>
        <v>Tamil Nadu</v>
      </c>
      <c r="K2389" s="2" t="str">
        <f>_xlfn.XLOOKUP(Table2[[#This Row],[Customer_ID]],Table3[Customer_ID],Table3[Membership],"Regular")</f>
        <v>Regular</v>
      </c>
      <c r="L2389" s="2" t="s">
        <v>907</v>
      </c>
      <c r="M2389" s="2" t="str">
        <f>_xlfn.XLOOKUP(Table2[[#This Row],[Product_ID]],Table4[Product_ID],Table4[Product_Name],"Not Found")</f>
        <v>Westside Straight Fit Charcoal</v>
      </c>
      <c r="N2389" s="2" t="str">
        <f>_xlfn.XLOOKUP(Table2[[#This Row],[Product_ID]],Table4[Product_ID],Table4[Category],"Not Found")</f>
        <v>Watches</v>
      </c>
      <c r="O2389" s="2" t="str">
        <f>_xlfn.XLOOKUP(Table2[[#This Row],[Product_ID]],Table4[Product_ID],Table4[Subcategory],"Not Found")</f>
        <v>Smart Watch</v>
      </c>
      <c r="P2389" s="2" t="str">
        <f>_xlfn.XLOOKUP(Table2[[#This Row],[Product_ID]],Table4[Product_ID],Table4[Brand],"Missing Brand")</f>
        <v>Pantaloons</v>
      </c>
      <c r="Q2389" s="2" t="s">
        <v>800</v>
      </c>
      <c r="R2389" s="2" t="str">
        <f>_xlfn.XLOOKUP(Table2[[#This Row],[Store_ID]],Table6[Store_ID],Table6[Store Name],"Not Found")</f>
        <v>TrendMart Karimnagar Standard</v>
      </c>
      <c r="S2389" s="2">
        <f>_xlfn.XLOOKUP(Table2[[#This Row],[Store_ID]],Table6[Store_ID],Table6[Monthly Target],"Missing Target")</f>
        <v>1200000</v>
      </c>
      <c r="T2389" s="2" t="str">
        <f>_xlfn.XLOOKUP(Table2[[#This Row],[Store_ID]],Table6[Store_ID],Table6[Region],"Not Found")</f>
        <v>South Zone 2</v>
      </c>
      <c r="U2389" s="2" t="s">
        <v>400</v>
      </c>
      <c r="V2389" s="2" t="str">
        <f>_xlfn.XLOOKUP(Table2[[#This Row],[Employee_ID]],Table5[Employee_ID],Table5[Employee Name],"Not Found")</f>
        <v>Anil Reddy</v>
      </c>
      <c r="W2389" s="2">
        <v>4</v>
      </c>
      <c r="X2389" s="2">
        <v>5887.26</v>
      </c>
      <c r="Y2389" s="2">
        <v>25</v>
      </c>
      <c r="Z2389" s="2">
        <v>5887.26</v>
      </c>
      <c r="AA2389" s="2">
        <v>12</v>
      </c>
      <c r="AB2389" s="2">
        <v>2119.41</v>
      </c>
      <c r="AC2389" s="2">
        <v>19781.189999999999</v>
      </c>
      <c r="AD2389" s="2">
        <v>14649.48</v>
      </c>
      <c r="AE2389" s="2">
        <f t="shared" si="79"/>
        <v>3012.2999999999993</v>
      </c>
      <c r="AF2389" s="2" t="s">
        <v>119</v>
      </c>
      <c r="AG2389" s="42">
        <f>IFERROR(Table2[[#This Row],[Profit]]/Table2[[#This Row],[Sales Amount]],0)</f>
        <v>0.15228103061544829</v>
      </c>
      <c r="AH2389" s="2" t="str">
        <f>TRIM(Table2[[#This Row],[Payment Modee]])</f>
        <v>Net Banking</v>
      </c>
      <c r="AI2389" s="2" t="s">
        <v>26</v>
      </c>
      <c r="AJ2389" s="2" t="s">
        <v>27</v>
      </c>
      <c r="AK2389" s="2" t="s">
        <v>1212</v>
      </c>
      <c r="AL2389" s="16" t="str">
        <f>IF(HOUR(Table2[[#This Row],[Order Time]])&lt;12,"Morning",IF(HOUR(Table2[[#This Row],[Order Time]])&lt;17,"Afternoon",IF(HOUR(Table2[[#This Row],[Order Time]])&lt;21,"Evening","Night")))</f>
        <v>Afternoon</v>
      </c>
      <c r="AM2389" s="16" t="s">
        <v>38</v>
      </c>
    </row>
    <row r="2390" spans="1:39" x14ac:dyDescent="0.25">
      <c r="A2390" s="13" t="s">
        <v>4281</v>
      </c>
      <c r="B2390" s="4">
        <v>45711</v>
      </c>
      <c r="C2390" s="2">
        <f>YEAR(Table2[[#This Row],[Invoice Date]])</f>
        <v>2025</v>
      </c>
      <c r="D2390" s="2" t="str">
        <f>TEXT(Table2[[#This Row],[Invoice Date]],"mmm")</f>
        <v>Feb</v>
      </c>
      <c r="E2390" s="2" t="str">
        <f>Table2[[#This Row],[Store_ID]]&amp;"-"&amp;Table2[[#This Row],[Year]]&amp;"-"&amp;Table2[[#This Row],[Month]]</f>
        <v>STR044-2025-Feb</v>
      </c>
      <c r="F2390" s="2" t="s">
        <v>1881</v>
      </c>
      <c r="G2390" s="2" t="str">
        <f>_xlfn.XLOOKUP(Table2[[#This Row],[Customer_ID]],Table3[Customer_ID],Table3[Customer Name],"Not Found")</f>
        <v>Deepthi Pandian</v>
      </c>
      <c r="H2390" s="2" t="str">
        <f>_xlfn.XLOOKUP(Table2[[#This Row],[Customer_ID]],Table3[Customer_ID],Table3[Gender],"Female")</f>
        <v>Female</v>
      </c>
      <c r="I2390" s="2" t="str">
        <f>_xlfn.XLOOKUP(Table2[[#This Row],[Customer_ID]],Table3[Customer_ID],Table3[City],"Missing Memebership")</f>
        <v>Alappuzha</v>
      </c>
      <c r="J2390" s="2" t="str">
        <f>_xlfn.XLOOKUP(Table2[[#This Row],[Customer_ID]],Table3[Customer_ID],Table3[State],"Karnataka")</f>
        <v>Kerala</v>
      </c>
      <c r="K2390" s="2" t="str">
        <f>_xlfn.XLOOKUP(Table2[[#This Row],[Customer_ID]],Table3[Customer_ID],Table3[Membership],"Regular")</f>
        <v>Silver</v>
      </c>
      <c r="L2390" s="2" t="s">
        <v>645</v>
      </c>
      <c r="M2390" s="2" t="str">
        <f>_xlfn.XLOOKUP(Table2[[#This Row],[Product_ID]],Table4[Product_ID],Table4[Product_Name],"Not Found")</f>
        <v>Peter England Crop Top Green</v>
      </c>
      <c r="N2390" s="2" t="str">
        <f>_xlfn.XLOOKUP(Table2[[#This Row],[Product_ID]],Table4[Product_ID],Table4[Category],"Not Found")</f>
        <v>Women Tops</v>
      </c>
      <c r="O2390" s="2" t="str">
        <f>_xlfn.XLOOKUP(Table2[[#This Row],[Product_ID]],Table4[Product_ID],Table4[Subcategory],"Not Found")</f>
        <v>Crop Top</v>
      </c>
      <c r="P2390" s="2" t="str">
        <f>_xlfn.XLOOKUP(Table2[[#This Row],[Product_ID]],Table4[Product_ID],Table4[Brand],"Missing Brand")</f>
        <v>Peter England</v>
      </c>
      <c r="Q2390" s="2" t="s">
        <v>277</v>
      </c>
      <c r="R2390" s="2" t="str">
        <f>_xlfn.XLOOKUP(Table2[[#This Row],[Store_ID]],Table6[Store_ID],Table6[Store Name],"Not Found")</f>
        <v>TrendMart Warangal High Street</v>
      </c>
      <c r="S2390" s="2">
        <f>_xlfn.XLOOKUP(Table2[[#This Row],[Store_ID]],Table6[Store_ID],Table6[Monthly Target],"Missing Target")</f>
        <v>1200000</v>
      </c>
      <c r="T2390" s="2" t="str">
        <f>_xlfn.XLOOKUP(Table2[[#This Row],[Store_ID]],Table6[Store_ID],Table6[Region],"Not Found")</f>
        <v>South Zone 2</v>
      </c>
      <c r="U2390" s="2" t="s">
        <v>92</v>
      </c>
      <c r="V2390" s="2" t="str">
        <f>_xlfn.XLOOKUP(Table2[[#This Row],[Employee_ID]],Table5[Employee_ID],Table5[Employee Name],"Not Found")</f>
        <v>Preethi Singh</v>
      </c>
      <c r="W2390" s="2">
        <v>2</v>
      </c>
      <c r="X2390" s="2">
        <v>768.94</v>
      </c>
      <c r="Y2390" s="2">
        <v>5</v>
      </c>
      <c r="Z2390" s="2">
        <v>76.89</v>
      </c>
      <c r="AA2390" s="2">
        <v>5</v>
      </c>
      <c r="AB2390" s="2">
        <v>73.05</v>
      </c>
      <c r="AC2390" s="2">
        <v>1534.04</v>
      </c>
      <c r="AD2390" s="2">
        <v>1044.76</v>
      </c>
      <c r="AE2390" s="2">
        <f t="shared" si="79"/>
        <v>416.22999999999996</v>
      </c>
      <c r="AF2390" s="2" t="s">
        <v>35</v>
      </c>
      <c r="AG2390" s="42">
        <f>IFERROR(Table2[[#This Row],[Profit]]/Table2[[#This Row],[Sales Amount]],0)</f>
        <v>0.27132930040937653</v>
      </c>
      <c r="AH2390" s="2" t="str">
        <f>TRIM(Table2[[#This Row],[Payment Modee]])</f>
        <v>Debit Card</v>
      </c>
      <c r="AI2390" s="2" t="s">
        <v>26</v>
      </c>
      <c r="AJ2390" s="2" t="s">
        <v>27</v>
      </c>
      <c r="AK2390" s="2" t="s">
        <v>1510</v>
      </c>
      <c r="AL2390" s="16" t="str">
        <f>IF(HOUR(Table2[[#This Row],[Order Time]])&lt;12,"Morning",IF(HOUR(Table2[[#This Row],[Order Time]])&lt;17,"Afternoon",IF(HOUR(Table2[[#This Row],[Order Time]])&lt;21,"Evening","Night")))</f>
        <v>Evening</v>
      </c>
      <c r="AM2390" s="16" t="s">
        <v>38</v>
      </c>
    </row>
    <row r="2391" spans="1:39" x14ac:dyDescent="0.25">
      <c r="A2391" s="13" t="s">
        <v>4282</v>
      </c>
      <c r="B2391" s="4">
        <v>45588</v>
      </c>
      <c r="C2391" s="2">
        <f>YEAR(Table2[[#This Row],[Invoice Date]])</f>
        <v>2024</v>
      </c>
      <c r="D2391" s="2" t="str">
        <f>TEXT(Table2[[#This Row],[Invoice Date]],"mmm")</f>
        <v>Oct</v>
      </c>
      <c r="E2391" s="2" t="str">
        <f>Table2[[#This Row],[Store_ID]]&amp;"-"&amp;Table2[[#This Row],[Year]]&amp;"-"&amp;Table2[[#This Row],[Month]]</f>
        <v>STR088-2024-Oct</v>
      </c>
      <c r="F2391" s="2" t="s">
        <v>2551</v>
      </c>
      <c r="G2391" s="2" t="str">
        <f>_xlfn.XLOOKUP(Table2[[#This Row],[Customer_ID]],Table3[Customer_ID],Table3[Customer Name],"Not Found")</f>
        <v>Rohit Gupta</v>
      </c>
      <c r="H2391" s="2" t="str">
        <f>_xlfn.XLOOKUP(Table2[[#This Row],[Customer_ID]],Table3[Customer_ID],Table3[Gender],"Female")</f>
        <v>Male</v>
      </c>
      <c r="I2391" s="2" t="str">
        <f>_xlfn.XLOOKUP(Table2[[#This Row],[Customer_ID]],Table3[Customer_ID],Table3[City],"Missing Memebership")</f>
        <v>Hubballi</v>
      </c>
      <c r="J2391" s="2" t="str">
        <f>_xlfn.XLOOKUP(Table2[[#This Row],[Customer_ID]],Table3[Customer_ID],Table3[State],"Karnataka")</f>
        <v>Karnataka</v>
      </c>
      <c r="K2391" s="2" t="str">
        <f>_xlfn.XLOOKUP(Table2[[#This Row],[Customer_ID]],Table3[Customer_ID],Table3[Membership],"Regular")</f>
        <v>Regular</v>
      </c>
      <c r="L2391" s="2" t="s">
        <v>1243</v>
      </c>
      <c r="M2391" s="2" t="str">
        <f>_xlfn.XLOOKUP(Table2[[#This Row],[Product_ID]],Table4[Product_ID],Table4[Product_Name],"Not Found")</f>
        <v>Jack &amp; Jones Tunic Olive</v>
      </c>
      <c r="N2391" s="2" t="str">
        <f>_xlfn.XLOOKUP(Table2[[#This Row],[Product_ID]],Table4[Product_ID],Table4[Category],"Not Found")</f>
        <v>Women Tops</v>
      </c>
      <c r="O2391" s="2" t="str">
        <f>_xlfn.XLOOKUP(Table2[[#This Row],[Product_ID]],Table4[Product_ID],Table4[Subcategory],"Not Found")</f>
        <v>Tunic</v>
      </c>
      <c r="P2391" s="2" t="str">
        <f>_xlfn.XLOOKUP(Table2[[#This Row],[Product_ID]],Table4[Product_ID],Table4[Brand],"Missing Brand")</f>
        <v>Jack &amp; Jones</v>
      </c>
      <c r="Q2391" s="2" t="s">
        <v>141</v>
      </c>
      <c r="R2391" s="2" t="str">
        <f>_xlfn.XLOOKUP(Table2[[#This Row],[Store_ID]],Table6[Store_ID],Table6[Store Name],"Not Found")</f>
        <v>TrendMart Warangal High Street</v>
      </c>
      <c r="S2391" s="2">
        <f>_xlfn.XLOOKUP(Table2[[#This Row],[Store_ID]],Table6[Store_ID],Table6[Monthly Target],"Missing Target")</f>
        <v>2000000</v>
      </c>
      <c r="T2391" s="2" t="str">
        <f>_xlfn.XLOOKUP(Table2[[#This Row],[Store_ID]],Table6[Store_ID],Table6[Region],"Not Found")</f>
        <v>South Zone 2</v>
      </c>
      <c r="U2391" s="2" t="s">
        <v>113</v>
      </c>
      <c r="V2391" s="2" t="str">
        <f>_xlfn.XLOOKUP(Table2[[#This Row],[Employee_ID]],Table5[Employee_ID],Table5[Employee Name],"Not Found")</f>
        <v>Eswar Prasad</v>
      </c>
      <c r="W2391" s="2">
        <v>1</v>
      </c>
      <c r="X2391" s="2">
        <v>652.30999999999995</v>
      </c>
      <c r="Y2391" s="2">
        <v>0</v>
      </c>
      <c r="Z2391" s="2">
        <v>0</v>
      </c>
      <c r="AA2391" s="2">
        <v>5</v>
      </c>
      <c r="AB2391" s="2">
        <v>32.619999999999997</v>
      </c>
      <c r="AC2391" s="2">
        <v>684.93</v>
      </c>
      <c r="AD2391" s="2">
        <v>419.4</v>
      </c>
      <c r="AE2391" s="2">
        <f t="shared" si="79"/>
        <v>232.90999999999997</v>
      </c>
      <c r="AF2391" s="2" t="s">
        <v>56</v>
      </c>
      <c r="AG2391" s="42">
        <f>IFERROR(Table2[[#This Row],[Profit]]/Table2[[#This Row],[Sales Amount]],0)</f>
        <v>0.3400493481085658</v>
      </c>
      <c r="AH2391" s="2" t="str">
        <f>TRIM(Table2[[#This Row],[Payment Modee]])</f>
        <v>Credit Card</v>
      </c>
      <c r="AI2391" s="2" t="s">
        <v>36</v>
      </c>
      <c r="AJ2391" s="2" t="s">
        <v>27</v>
      </c>
      <c r="AK2391" s="2" t="s">
        <v>401</v>
      </c>
      <c r="AL2391" s="16" t="str">
        <f>IF(HOUR(Table2[[#This Row],[Order Time]])&lt;12,"Morning",IF(HOUR(Table2[[#This Row],[Order Time]])&lt;17,"Afternoon",IF(HOUR(Table2[[#This Row],[Order Time]])&lt;21,"Evening","Night")))</f>
        <v>Morning</v>
      </c>
      <c r="AM2391" s="16" t="s">
        <v>29</v>
      </c>
    </row>
    <row r="2392" spans="1:39" x14ac:dyDescent="0.25">
      <c r="A2392" s="13" t="s">
        <v>4283</v>
      </c>
      <c r="B2392" s="4">
        <v>45558</v>
      </c>
      <c r="C2392" s="2">
        <f>YEAR(Table2[[#This Row],[Invoice Date]])</f>
        <v>2024</v>
      </c>
      <c r="D2392" s="2" t="str">
        <f>TEXT(Table2[[#This Row],[Invoice Date]],"mmm")</f>
        <v>Sep</v>
      </c>
      <c r="E2392" s="2" t="str">
        <f>Table2[[#This Row],[Store_ID]]&amp;"-"&amp;Table2[[#This Row],[Year]]&amp;"-"&amp;Table2[[#This Row],[Month]]</f>
        <v>STR018-2024-Sep</v>
      </c>
      <c r="F2392" s="2" t="s">
        <v>2515</v>
      </c>
      <c r="G2392" s="2" t="str">
        <f>_xlfn.XLOOKUP(Table2[[#This Row],[Customer_ID]],Table3[Customer_ID],Table3[Customer Name],"Not Found")</f>
        <v>Karthik Kamath</v>
      </c>
      <c r="H2392" s="2" t="str">
        <f>_xlfn.XLOOKUP(Table2[[#This Row],[Customer_ID]],Table3[Customer_ID],Table3[Gender],"Female")</f>
        <v>Male</v>
      </c>
      <c r="I2392" s="2" t="str">
        <f>_xlfn.XLOOKUP(Table2[[#This Row],[Customer_ID]],Table3[Customer_ID],Table3[City],"Missing Memebership")</f>
        <v>Mangaluru</v>
      </c>
      <c r="J2392" s="2" t="str">
        <f>_xlfn.XLOOKUP(Table2[[#This Row],[Customer_ID]],Table3[Customer_ID],Table3[State],"Karnataka")</f>
        <v>Karnataka</v>
      </c>
      <c r="K2392" s="2" t="str">
        <f>_xlfn.XLOOKUP(Table2[[#This Row],[Customer_ID]],Table3[Customer_ID],Table3[Membership],"Regular")</f>
        <v>Gold</v>
      </c>
      <c r="L2392" s="2" t="s">
        <v>201</v>
      </c>
      <c r="M2392" s="2" t="str">
        <f>_xlfn.XLOOKUP(Table2[[#This Row],[Product_ID]],Table4[Product_ID],Table4[Product_Name],"Not Found")</f>
        <v>Titan Sling Bag Green</v>
      </c>
      <c r="N2392" s="2" t="str">
        <f>_xlfn.XLOOKUP(Table2[[#This Row],[Product_ID]],Table4[Product_ID],Table4[Category],"Not Found")</f>
        <v>Handbags</v>
      </c>
      <c r="O2392" s="2" t="str">
        <f>_xlfn.XLOOKUP(Table2[[#This Row],[Product_ID]],Table4[Product_ID],Table4[Subcategory],"Not Found")</f>
        <v>Sling Bag</v>
      </c>
      <c r="P2392" s="2" t="str">
        <f>_xlfn.XLOOKUP(Table2[[#This Row],[Product_ID]],Table4[Product_ID],Table4[Brand],"Missing Brand")</f>
        <v>Titan</v>
      </c>
      <c r="Q2392" s="2" t="s">
        <v>348</v>
      </c>
      <c r="R2392" s="2" t="str">
        <f>_xlfn.XLOOKUP(Table2[[#This Row],[Store_ID]],Table6[Store_ID],Table6[Store Name],"Not Found")</f>
        <v>TrendMart Visakhapatnam High Street</v>
      </c>
      <c r="S2392" s="2">
        <f>_xlfn.XLOOKUP(Table2[[#This Row],[Store_ID]],Table6[Store_ID],Table6[Monthly Target],"Missing Target")</f>
        <v>2000000</v>
      </c>
      <c r="T2392" s="2" t="str">
        <f>_xlfn.XLOOKUP(Table2[[#This Row],[Store_ID]],Table6[Store_ID],Table6[Region],"Not Found")</f>
        <v>South Zone 3</v>
      </c>
      <c r="U2392" s="2" t="s">
        <v>118</v>
      </c>
      <c r="V2392" s="2" t="str">
        <f>_xlfn.XLOOKUP(Table2[[#This Row],[Employee_ID]],Table5[Employee_ID],Table5[Employee Name],"Not Found")</f>
        <v>Deepak Kamath</v>
      </c>
      <c r="W2392" s="2">
        <v>1</v>
      </c>
      <c r="X2392" s="2">
        <v>2189.9699999999998</v>
      </c>
      <c r="Y2392" s="2">
        <v>0</v>
      </c>
      <c r="Z2392" s="2">
        <v>0</v>
      </c>
      <c r="AA2392" s="2">
        <v>12</v>
      </c>
      <c r="AB2392" s="2">
        <v>262.8</v>
      </c>
      <c r="AC2392" s="2">
        <v>2452.77</v>
      </c>
      <c r="AD2392" s="2">
        <v>1461.73</v>
      </c>
      <c r="AE2392" s="2">
        <f t="shared" si="79"/>
        <v>728.24</v>
      </c>
      <c r="AF2392" s="2" t="s">
        <v>25</v>
      </c>
      <c r="AG2392" s="42">
        <f>IFERROR(Table2[[#This Row],[Profit]]/Table2[[#This Row],[Sales Amount]],0)</f>
        <v>0.29690513174900213</v>
      </c>
      <c r="AH2392" s="2" t="str">
        <f>TRIM(Table2[[#This Row],[Payment Modee]])</f>
        <v>UPI</v>
      </c>
      <c r="AI2392" s="2" t="s">
        <v>26</v>
      </c>
      <c r="AJ2392" s="2" t="s">
        <v>197</v>
      </c>
      <c r="AK2392" s="2" t="s">
        <v>1317</v>
      </c>
      <c r="AL2392" s="16" t="str">
        <f>IF(HOUR(Table2[[#This Row],[Order Time]])&lt;12,"Morning",IF(HOUR(Table2[[#This Row],[Order Time]])&lt;17,"Afternoon",IF(HOUR(Table2[[#This Row],[Order Time]])&lt;21,"Evening","Night")))</f>
        <v>Afternoon</v>
      </c>
      <c r="AM2392" s="16" t="s">
        <v>29</v>
      </c>
    </row>
    <row r="2393" spans="1:39" x14ac:dyDescent="0.25">
      <c r="A2393" s="13" t="s">
        <v>4284</v>
      </c>
      <c r="B2393" s="4">
        <v>45657</v>
      </c>
      <c r="C2393" s="2">
        <f>YEAR(Table2[[#This Row],[Invoice Date]])</f>
        <v>2024</v>
      </c>
      <c r="D2393" s="2" t="str">
        <f>TEXT(Table2[[#This Row],[Invoice Date]],"mmm")</f>
        <v>Dec</v>
      </c>
      <c r="E2393" s="2" t="str">
        <f>Table2[[#This Row],[Store_ID]]&amp;"-"&amp;Table2[[#This Row],[Year]]&amp;"-"&amp;Table2[[#This Row],[Month]]</f>
        <v>STR077-2024-Dec</v>
      </c>
      <c r="F2393" s="2" t="s">
        <v>2582</v>
      </c>
      <c r="G2393" s="2" t="str">
        <f>_xlfn.XLOOKUP(Table2[[#This Row],[Customer_ID]],Table3[Customer_ID],Table3[Customer Name],"Not Found")</f>
        <v>Siddharth Pandian</v>
      </c>
      <c r="H2393" s="2" t="str">
        <f>_xlfn.XLOOKUP(Table2[[#This Row],[Customer_ID]],Table3[Customer_ID],Table3[Gender],"Female")</f>
        <v>Male</v>
      </c>
      <c r="I2393" s="2" t="str">
        <f>_xlfn.XLOOKUP(Table2[[#This Row],[Customer_ID]],Table3[Customer_ID],Table3[City],"Missing Memebership")</f>
        <v>Tirunelveli</v>
      </c>
      <c r="J2393" s="2" t="str">
        <f>_xlfn.XLOOKUP(Table2[[#This Row],[Customer_ID]],Table3[Customer_ID],Table3[State],"Karnataka")</f>
        <v>Tamil Nadu</v>
      </c>
      <c r="K2393" s="2" t="str">
        <f>_xlfn.XLOOKUP(Table2[[#This Row],[Customer_ID]],Table3[Customer_ID],Table3[Membership],"Regular")</f>
        <v>Gold</v>
      </c>
      <c r="L2393" s="2" t="s">
        <v>519</v>
      </c>
      <c r="M2393" s="2" t="str">
        <f>_xlfn.XLOOKUP(Table2[[#This Row],[Product_ID]],Table4[Product_ID],Table4[Product_Name],"Not Found")</f>
        <v>Reebok Graphic Tee Cream</v>
      </c>
      <c r="N2393" s="2" t="str">
        <f>_xlfn.XLOOKUP(Table2[[#This Row],[Product_ID]],Table4[Product_ID],Table4[Category],"Not Found")</f>
        <v>Men T-Shirts</v>
      </c>
      <c r="O2393" s="2" t="str">
        <f>_xlfn.XLOOKUP(Table2[[#This Row],[Product_ID]],Table4[Product_ID],Table4[Subcategory],"Not Found")</f>
        <v>Graphic Tee</v>
      </c>
      <c r="P2393" s="2" t="str">
        <f>_xlfn.XLOOKUP(Table2[[#This Row],[Product_ID]],Table4[Product_ID],Table4[Brand],"Missing Brand")</f>
        <v>Reebok</v>
      </c>
      <c r="Q2393" s="2" t="s">
        <v>557</v>
      </c>
      <c r="R2393" s="2" t="str">
        <f>_xlfn.XLOOKUP(Table2[[#This Row],[Store_ID]],Table6[Store_ID],Table6[Store Name],"Not Found")</f>
        <v>TrendMart Hyderabad Mall Kiosk</v>
      </c>
      <c r="S2393" s="2">
        <f>_xlfn.XLOOKUP(Table2[[#This Row],[Store_ID]],Table6[Store_ID],Table6[Monthly Target],"Missing Target")</f>
        <v>2500000</v>
      </c>
      <c r="T2393" s="2" t="str">
        <f>_xlfn.XLOOKUP(Table2[[#This Row],[Store_ID]],Table6[Store_ID],Table6[Region],"Not Found")</f>
        <v>South Zone 2</v>
      </c>
      <c r="U2393" s="2" t="s">
        <v>283</v>
      </c>
      <c r="V2393" s="2" t="str">
        <f>_xlfn.XLOOKUP(Table2[[#This Row],[Employee_ID]],Table5[Employee_ID],Table5[Employee Name],"Not Found")</f>
        <v>Priya Balasubramaniam</v>
      </c>
      <c r="W2393" s="2">
        <v>5</v>
      </c>
      <c r="X2393" s="2">
        <v>671.13</v>
      </c>
      <c r="Y2393" s="2">
        <v>0</v>
      </c>
      <c r="Z2393" s="2">
        <v>0</v>
      </c>
      <c r="AA2393" s="2">
        <v>5</v>
      </c>
      <c r="AB2393" s="2">
        <v>167.78</v>
      </c>
      <c r="AC2393" s="2">
        <v>3523.43</v>
      </c>
      <c r="AD2393" s="2">
        <v>2089.6</v>
      </c>
      <c r="AE2393" s="2">
        <f t="shared" si="79"/>
        <v>1266.05</v>
      </c>
      <c r="AF2393" s="2" t="s">
        <v>35</v>
      </c>
      <c r="AG2393" s="42">
        <f>IFERROR(Table2[[#This Row],[Profit]]/Table2[[#This Row],[Sales Amount]],0)</f>
        <v>0.35932315953488503</v>
      </c>
      <c r="AH2393" s="2" t="str">
        <f>TRIM(Table2[[#This Row],[Payment Modee]])</f>
        <v>Debit Card</v>
      </c>
      <c r="AI2393" s="2" t="s">
        <v>26</v>
      </c>
      <c r="AJ2393" s="2" t="s">
        <v>27</v>
      </c>
      <c r="AK2393" s="2" t="s">
        <v>1309</v>
      </c>
      <c r="AL2393" s="16" t="str">
        <f>IF(HOUR(Table2[[#This Row],[Order Time]])&lt;12,"Morning",IF(HOUR(Table2[[#This Row],[Order Time]])&lt;17,"Afternoon",IF(HOUR(Table2[[#This Row],[Order Time]])&lt;21,"Evening","Night")))</f>
        <v>Afternoon</v>
      </c>
      <c r="AM2393" s="16" t="s">
        <v>29</v>
      </c>
    </row>
    <row r="2394" spans="1:39" x14ac:dyDescent="0.25">
      <c r="A2394" s="13" t="s">
        <v>4285</v>
      </c>
      <c r="B2394" s="4">
        <v>45613</v>
      </c>
      <c r="C2394" s="2">
        <f>YEAR(Table2[[#This Row],[Invoice Date]])</f>
        <v>2024</v>
      </c>
      <c r="D2394" s="2" t="str">
        <f>TEXT(Table2[[#This Row],[Invoice Date]],"mmm")</f>
        <v>Nov</v>
      </c>
      <c r="E2394" s="2" t="str">
        <f>Table2[[#This Row],[Store_ID]]&amp;"-"&amp;Table2[[#This Row],[Year]]&amp;"-"&amp;Table2[[#This Row],[Month]]</f>
        <v>STR029-2024-Nov</v>
      </c>
      <c r="F2394" s="2" t="s">
        <v>806</v>
      </c>
      <c r="G2394" s="2" t="str">
        <f>_xlfn.XLOOKUP(Table2[[#This Row],[Customer_ID]],Table3[Customer_ID],Table3[Customer Name],"Not Found")</f>
        <v>Charulatha Murthy</v>
      </c>
      <c r="H2394" s="2" t="str">
        <f>_xlfn.XLOOKUP(Table2[[#This Row],[Customer_ID]],Table3[Customer_ID],Table3[Gender],"Female")</f>
        <v>Female</v>
      </c>
      <c r="I2394" s="2" t="str">
        <f>_xlfn.XLOOKUP(Table2[[#This Row],[Customer_ID]],Table3[Customer_ID],Table3[City],"Missing Memebership")</f>
        <v>Mangaluru</v>
      </c>
      <c r="J2394" s="2" t="str">
        <f>_xlfn.XLOOKUP(Table2[[#This Row],[Customer_ID]],Table3[Customer_ID],Table3[State],"Karnataka")</f>
        <v>Karnataka</v>
      </c>
      <c r="K2394" s="2" t="str">
        <f>_xlfn.XLOOKUP(Table2[[#This Row],[Customer_ID]],Table3[Customer_ID],Table3[Membership],"Regular")</f>
        <v>Silver</v>
      </c>
      <c r="L2394" s="2" t="s">
        <v>2583</v>
      </c>
      <c r="M2394" s="2" t="str">
        <f>_xlfn.XLOOKUP(Table2[[#This Row],[Product_ID]],Table4[Product_ID],Table4[Product_Name],"Not Found")</f>
        <v>Liberty Anarkali Kurti Navy Blue</v>
      </c>
      <c r="N2394" s="2" t="str">
        <f>_xlfn.XLOOKUP(Table2[[#This Row],[Product_ID]],Table4[Product_ID],Table4[Category],"Not Found")</f>
        <v>Women Kurtis</v>
      </c>
      <c r="O2394" s="2" t="str">
        <f>_xlfn.XLOOKUP(Table2[[#This Row],[Product_ID]],Table4[Product_ID],Table4[Subcategory],"Not Found")</f>
        <v>Anarkali Kurti</v>
      </c>
      <c r="P2394" s="2" t="str">
        <f>_xlfn.XLOOKUP(Table2[[#This Row],[Product_ID]],Table4[Product_ID],Table4[Brand],"Missing Brand")</f>
        <v>Liberty</v>
      </c>
      <c r="Q2394" s="2" t="s">
        <v>282</v>
      </c>
      <c r="R2394" s="2" t="str">
        <f>_xlfn.XLOOKUP(Table2[[#This Row],[Store_ID]],Table6[Store_ID],Table6[Store Name],"Not Found")</f>
        <v>TrendMart Davanagere High Street</v>
      </c>
      <c r="S2394" s="2">
        <f>_xlfn.XLOOKUP(Table2[[#This Row],[Store_ID]],Table6[Store_ID],Table6[Monthly Target],"Missing Target")</f>
        <v>800000</v>
      </c>
      <c r="T2394" s="2" t="str">
        <f>_xlfn.XLOOKUP(Table2[[#This Row],[Store_ID]],Table6[Store_ID],Table6[Region],"Not Found")</f>
        <v>South Zone 2</v>
      </c>
      <c r="U2394" s="2" t="s">
        <v>330</v>
      </c>
      <c r="V2394" s="2" t="str">
        <f>_xlfn.XLOOKUP(Table2[[#This Row],[Employee_ID]],Table5[Employee_ID],Table5[Employee Name],"Not Found")</f>
        <v>Malini Gowda</v>
      </c>
      <c r="W2394" s="2">
        <v>2</v>
      </c>
      <c r="X2394" s="2">
        <v>1218.46</v>
      </c>
      <c r="Y2394" s="2">
        <v>5</v>
      </c>
      <c r="Z2394" s="2">
        <v>121.85</v>
      </c>
      <c r="AA2394" s="2">
        <v>12</v>
      </c>
      <c r="AB2394" s="2">
        <v>277.81</v>
      </c>
      <c r="AC2394" s="2">
        <v>2592.88</v>
      </c>
      <c r="AD2394" s="2">
        <v>1719.88</v>
      </c>
      <c r="AE2394" s="2">
        <f t="shared" si="79"/>
        <v>595.19000000000005</v>
      </c>
      <c r="AF2394" s="2" t="s">
        <v>119</v>
      </c>
      <c r="AG2394" s="42">
        <f>IFERROR(Table2[[#This Row],[Profit]]/Table2[[#This Row],[Sales Amount]],0)</f>
        <v>0.22954783869673878</v>
      </c>
      <c r="AH2394" s="2" t="str">
        <f>TRIM(Table2[[#This Row],[Payment Modee]])</f>
        <v>Net Banking</v>
      </c>
      <c r="AI2394" s="2" t="s">
        <v>26</v>
      </c>
      <c r="AJ2394" s="2" t="s">
        <v>27</v>
      </c>
      <c r="AK2394" s="2" t="s">
        <v>772</v>
      </c>
      <c r="AL2394" s="16" t="str">
        <f>IF(HOUR(Table2[[#This Row],[Order Time]])&lt;12,"Morning",IF(HOUR(Table2[[#This Row],[Order Time]])&lt;17,"Afternoon",IF(HOUR(Table2[[#This Row],[Order Time]])&lt;21,"Evening","Night")))</f>
        <v>Morning</v>
      </c>
      <c r="AM2394" s="16" t="s">
        <v>38</v>
      </c>
    </row>
    <row r="2395" spans="1:39" x14ac:dyDescent="0.25">
      <c r="A2395" s="14" t="s">
        <v>9204</v>
      </c>
      <c r="B2395" s="8">
        <v>45718</v>
      </c>
      <c r="C2395" s="7">
        <f>YEAR(Table2[[#This Row],[Invoice Date]])</f>
        <v>2025</v>
      </c>
      <c r="D2395" s="7" t="str">
        <f>TEXT(Table2[[#This Row],[Invoice Date]],"mmm")</f>
        <v>Mar</v>
      </c>
      <c r="E2395" s="7" t="str">
        <f>Table2[[#This Row],[Store_ID]]&amp;"-"&amp;Table2[[#This Row],[Year]]&amp;"-"&amp;Table2[[#This Row],[Month]]</f>
        <v>STR081-2025-Mar</v>
      </c>
      <c r="F2395" s="7" t="s">
        <v>1437</v>
      </c>
      <c r="G2395" s="7" t="str">
        <f>_xlfn.XLOOKUP(Table2[[#This Row],[Customer_ID]],Table3[Customer_ID],Table3[Customer Name],"Not Found")</f>
        <v>Devi Menon</v>
      </c>
      <c r="H2395" s="7" t="str">
        <f>_xlfn.XLOOKUP(Table2[[#This Row],[Customer_ID]],Table3[Customer_ID],Table3[Gender],"Female")</f>
        <v>Female</v>
      </c>
      <c r="I2395" s="7" t="str">
        <f>_xlfn.XLOOKUP(Table2[[#This Row],[Customer_ID]],Table3[Customer_ID],Table3[City],"Missing Memebership")</f>
        <v>Khammam</v>
      </c>
      <c r="J2395" s="7" t="str">
        <f>_xlfn.XLOOKUP(Table2[[#This Row],[Customer_ID]],Table3[Customer_ID],Table3[State],"Karnataka")</f>
        <v>Telangana</v>
      </c>
      <c r="K2395" s="7" t="str">
        <f>_xlfn.XLOOKUP(Table2[[#This Row],[Customer_ID]],Table3[Customer_ID],Table3[Membership],"Regular")</f>
        <v>Silver</v>
      </c>
      <c r="L2395" s="7" t="s">
        <v>1301</v>
      </c>
      <c r="M2395" s="7" t="str">
        <f>_xlfn.XLOOKUP(Table2[[#This Row],[Product_ID]],Table4[Product_ID],Table4[Product_Name],"Not Found")</f>
        <v>Pantaloons Braided Belt Brown</v>
      </c>
      <c r="N2395" s="7" t="str">
        <f>_xlfn.XLOOKUP(Table2[[#This Row],[Product_ID]],Table4[Product_ID],Table4[Category],"Not Found")</f>
        <v>Belts</v>
      </c>
      <c r="O2395" s="7" t="str">
        <f>_xlfn.XLOOKUP(Table2[[#This Row],[Product_ID]],Table4[Product_ID],Table4[Subcategory],"Not Found")</f>
        <v>Braided Belt</v>
      </c>
      <c r="P2395" s="7" t="str">
        <f>_xlfn.XLOOKUP(Table2[[#This Row],[Product_ID]],Table4[Product_ID],Table4[Brand],"Missing Brand")</f>
        <v>Pantaloons</v>
      </c>
      <c r="Q2395" s="7" t="s">
        <v>1055</v>
      </c>
      <c r="R2395" s="7" t="str">
        <f>_xlfn.XLOOKUP(Table2[[#This Row],[Store_ID]],Table6[Store_ID],Table6[Store Name],"Not Found")</f>
        <v>TrendMart Alappuzha Outlet</v>
      </c>
      <c r="S2395" s="7">
        <f>_xlfn.XLOOKUP(Table2[[#This Row],[Store_ID]],Table6[Store_ID],Table6[Monthly Target],"Missing Target")</f>
        <v>2500000</v>
      </c>
      <c r="T2395" s="7" t="str">
        <f>_xlfn.XLOOKUP(Table2[[#This Row],[Store_ID]],Table6[Store_ID],Table6[Region],"Not Found")</f>
        <v>South Zone 1</v>
      </c>
      <c r="U2395" s="7" t="s">
        <v>124</v>
      </c>
      <c r="V2395" s="7" t="str">
        <f>_xlfn.XLOOKUP(Table2[[#This Row],[Employee_ID]],Table5[Employee_ID],Table5[Employee Name],"Not Found")</f>
        <v>Girish Sundaram</v>
      </c>
      <c r="W2395" s="7">
        <v>0</v>
      </c>
      <c r="X2395" s="7">
        <v>1320.34</v>
      </c>
      <c r="Y2395" s="7">
        <v>25</v>
      </c>
      <c r="Z2395" s="7">
        <v>0</v>
      </c>
      <c r="AA2395" s="7">
        <v>12</v>
      </c>
      <c r="AB2395" s="7">
        <v>0</v>
      </c>
      <c r="AC2395" s="7">
        <v>0</v>
      </c>
      <c r="AD2395" s="7">
        <v>0</v>
      </c>
      <c r="AE2395" s="7">
        <v>0</v>
      </c>
      <c r="AF2395" s="7" t="s">
        <v>25</v>
      </c>
      <c r="AG2395" s="43">
        <f>IFERROR(Table2[[#This Row],[Profit]]/Table2[[#This Row],[Sales Amount]],0)</f>
        <v>0</v>
      </c>
      <c r="AH2395" s="7" t="str">
        <f>TRIM(Table2[[#This Row],[Payment Modee]])</f>
        <v>UPI</v>
      </c>
      <c r="AI2395" s="7" t="s">
        <v>26</v>
      </c>
      <c r="AJ2395" s="7" t="s">
        <v>27</v>
      </c>
      <c r="AK2395" s="7" t="s">
        <v>855</v>
      </c>
      <c r="AL2395" s="17" t="str">
        <f>IF(HOUR(Table2[[#This Row],[Order Time]])&lt;12,"Morning",IF(HOUR(Table2[[#This Row],[Order Time]])&lt;17,"Afternoon",IF(HOUR(Table2[[#This Row],[Order Time]])&lt;21,"Evening","Night")))</f>
        <v>Evening</v>
      </c>
      <c r="AM2395" s="17" t="s">
        <v>38</v>
      </c>
    </row>
    <row r="2396" spans="1:39" x14ac:dyDescent="0.25">
      <c r="A2396" s="13" t="s">
        <v>4286</v>
      </c>
      <c r="B2396" s="4">
        <v>45625</v>
      </c>
      <c r="C2396" s="2">
        <f>YEAR(Table2[[#This Row],[Invoice Date]])</f>
        <v>2024</v>
      </c>
      <c r="D2396" s="2" t="str">
        <f>TEXT(Table2[[#This Row],[Invoice Date]],"mmm")</f>
        <v>Nov</v>
      </c>
      <c r="E2396" s="2" t="str">
        <f>Table2[[#This Row],[Store_ID]]&amp;"-"&amp;Table2[[#This Row],[Year]]&amp;"-"&amp;Table2[[#This Row],[Month]]</f>
        <v>STR094-2024-Nov</v>
      </c>
      <c r="F2396" s="2" t="s">
        <v>2947</v>
      </c>
      <c r="G2396" s="2" t="str">
        <f>_xlfn.XLOOKUP(Table2[[#This Row],[Customer_ID]],Table3[Customer_ID],Table3[Customer Name],"Not Found")</f>
        <v>Manoj Raman</v>
      </c>
      <c r="H2396" s="2" t="str">
        <f>_xlfn.XLOOKUP(Table2[[#This Row],[Customer_ID]],Table3[Customer_ID],Table3[Gender],"Female")</f>
        <v>Male</v>
      </c>
      <c r="I2396" s="2" t="str">
        <f>_xlfn.XLOOKUP(Table2[[#This Row],[Customer_ID]],Table3[Customer_ID],Table3[City],"Missing Memebership")</f>
        <v>Visakhapatnam</v>
      </c>
      <c r="J2396" s="2" t="str">
        <f>_xlfn.XLOOKUP(Table2[[#This Row],[Customer_ID]],Table3[Customer_ID],Table3[State],"Karnataka")</f>
        <v>Andhra Pradesh</v>
      </c>
      <c r="K2396" s="2" t="str">
        <f>_xlfn.XLOOKUP(Table2[[#This Row],[Customer_ID]],Table3[Customer_ID],Table3[Membership],"Regular")</f>
        <v>Regular</v>
      </c>
      <c r="L2396" s="2" t="s">
        <v>485</v>
      </c>
      <c r="M2396" s="2" t="str">
        <f>_xlfn.XLOOKUP(Table2[[#This Row],[Product_ID]],Table4[Product_ID],Table4[Product_Name],"Not Found")</f>
        <v>Van Heusen Formal Shirt Olive</v>
      </c>
      <c r="N2396" s="2" t="str">
        <f>_xlfn.XLOOKUP(Table2[[#This Row],[Product_ID]],Table4[Product_ID],Table4[Category],"Not Found")</f>
        <v>Men Shirts</v>
      </c>
      <c r="O2396" s="2" t="str">
        <f>_xlfn.XLOOKUP(Table2[[#This Row],[Product_ID]],Table4[Product_ID],Table4[Subcategory],"Not Found")</f>
        <v>Formal Shirt</v>
      </c>
      <c r="P2396" s="2" t="str">
        <f>_xlfn.XLOOKUP(Table2[[#This Row],[Product_ID]],Table4[Product_ID],Table4[Brand],"Missing Brand")</f>
        <v>Van Heusen</v>
      </c>
      <c r="Q2396" s="2" t="s">
        <v>610</v>
      </c>
      <c r="R2396" s="2" t="str">
        <f>_xlfn.XLOOKUP(Table2[[#This Row],[Store_ID]],Table6[Store_ID],Table6[Store Name],"Not Found")</f>
        <v>TrendMart Kollam Flagship</v>
      </c>
      <c r="S2396" s="2">
        <f>_xlfn.XLOOKUP(Table2[[#This Row],[Store_ID]],Table6[Store_ID],Table6[Monthly Target],"Missing Target")</f>
        <v>1200000</v>
      </c>
      <c r="T2396" s="2" t="str">
        <f>_xlfn.XLOOKUP(Table2[[#This Row],[Store_ID]],Table6[Store_ID],Table6[Region],"Not Found")</f>
        <v>South Zone 1</v>
      </c>
      <c r="U2396" s="2" t="s">
        <v>283</v>
      </c>
      <c r="V2396" s="2" t="str">
        <f>_xlfn.XLOOKUP(Table2[[#This Row],[Employee_ID]],Table5[Employee_ID],Table5[Employee Name],"Not Found")</f>
        <v>Priya Balasubramaniam</v>
      </c>
      <c r="W2396" s="2">
        <v>2</v>
      </c>
      <c r="X2396" s="2">
        <v>1018.92</v>
      </c>
      <c r="Y2396" s="2">
        <v>0</v>
      </c>
      <c r="Z2396" s="2">
        <v>0</v>
      </c>
      <c r="AA2396" s="2">
        <v>12</v>
      </c>
      <c r="AB2396" s="2">
        <v>244.54</v>
      </c>
      <c r="AC2396" s="2">
        <v>2282.38</v>
      </c>
      <c r="AD2396" s="2">
        <v>1291.18</v>
      </c>
      <c r="AE2396" s="2">
        <f t="shared" ref="AE2396:AE2417" si="80">(AC2396-AD2396-AB2396)</f>
        <v>746.66000000000008</v>
      </c>
      <c r="AF2396" s="2" t="s">
        <v>25</v>
      </c>
      <c r="AG2396" s="42">
        <f>IFERROR(Table2[[#This Row],[Profit]]/Table2[[#This Row],[Sales Amount]],0)</f>
        <v>0.32714096688544414</v>
      </c>
      <c r="AH2396" s="2" t="str">
        <f>TRIM(Table2[[#This Row],[Payment Modee]])</f>
        <v>UPI</v>
      </c>
      <c r="AI2396" s="2" t="s">
        <v>36</v>
      </c>
      <c r="AJ2396" s="2" t="s">
        <v>27</v>
      </c>
      <c r="AK2396" s="2" t="s">
        <v>317</v>
      </c>
      <c r="AL2396" s="16" t="str">
        <f>IF(HOUR(Table2[[#This Row],[Order Time]])&lt;12,"Morning",IF(HOUR(Table2[[#This Row],[Order Time]])&lt;17,"Afternoon",IF(HOUR(Table2[[#This Row],[Order Time]])&lt;21,"Evening","Night")))</f>
        <v>Afternoon</v>
      </c>
      <c r="AM2396" s="16" t="s">
        <v>29</v>
      </c>
    </row>
    <row r="2397" spans="1:39" x14ac:dyDescent="0.25">
      <c r="A2397" s="13" t="s">
        <v>4287</v>
      </c>
      <c r="B2397" s="4">
        <v>45703</v>
      </c>
      <c r="C2397" s="2">
        <f>YEAR(Table2[[#This Row],[Invoice Date]])</f>
        <v>2025</v>
      </c>
      <c r="D2397" s="2" t="str">
        <f>TEXT(Table2[[#This Row],[Invoice Date]],"mmm")</f>
        <v>Feb</v>
      </c>
      <c r="E2397" s="2" t="str">
        <f>Table2[[#This Row],[Store_ID]]&amp;"-"&amp;Table2[[#This Row],[Year]]&amp;"-"&amp;Table2[[#This Row],[Month]]</f>
        <v>STR078-2025-Feb</v>
      </c>
      <c r="F2397" s="2" t="s">
        <v>3010</v>
      </c>
      <c r="G2397" s="2" t="str">
        <f>_xlfn.XLOOKUP(Table2[[#This Row],[Customer_ID]],Table3[Customer_ID],Table3[Customer Name],"Not Found")</f>
        <v>Manju Pillai</v>
      </c>
      <c r="H2397" s="2" t="str">
        <f>_xlfn.XLOOKUP(Table2[[#This Row],[Customer_ID]],Table3[Customer_ID],Table3[Gender],"Female")</f>
        <v>Female</v>
      </c>
      <c r="I2397" s="2" t="str">
        <f>_xlfn.XLOOKUP(Table2[[#This Row],[Customer_ID]],Table3[Customer_ID],Table3[City],"Missing Memebership")</f>
        <v>Kannur</v>
      </c>
      <c r="J2397" s="2" t="str">
        <f>_xlfn.XLOOKUP(Table2[[#This Row],[Customer_ID]],Table3[Customer_ID],Table3[State],"Karnataka")</f>
        <v>Kerala</v>
      </c>
      <c r="K2397" s="2" t="str">
        <f>_xlfn.XLOOKUP(Table2[[#This Row],[Customer_ID]],Table3[Customer_ID],Table3[Membership],"Regular")</f>
        <v>Regular</v>
      </c>
      <c r="L2397" s="2" t="s">
        <v>2280</v>
      </c>
      <c r="M2397" s="2" t="str">
        <f>_xlfn.XLOOKUP(Table2[[#This Row],[Product_ID]],Table4[Product_ID],Table4[Product_Name],"Not Found")</f>
        <v>Reebok Printed Kurti Green</v>
      </c>
      <c r="N2397" s="2" t="str">
        <f>_xlfn.XLOOKUP(Table2[[#This Row],[Product_ID]],Table4[Product_ID],Table4[Category],"Not Found")</f>
        <v>Women Kurtis</v>
      </c>
      <c r="O2397" s="2" t="str">
        <f>_xlfn.XLOOKUP(Table2[[#This Row],[Product_ID]],Table4[Product_ID],Table4[Subcategory],"Not Found")</f>
        <v>Printed Kurti</v>
      </c>
      <c r="P2397" s="2" t="str">
        <f>_xlfn.XLOOKUP(Table2[[#This Row],[Product_ID]],Table4[Product_ID],Table4[Brand],"Missing Brand")</f>
        <v>Reebok</v>
      </c>
      <c r="Q2397" s="2" t="s">
        <v>48</v>
      </c>
      <c r="R2397" s="2" t="str">
        <f>_xlfn.XLOOKUP(Table2[[#This Row],[Store_ID]],Table6[Store_ID],Table6[Store Name],"Not Found")</f>
        <v>TrendMart Vellore Standard</v>
      </c>
      <c r="S2397" s="2">
        <f>_xlfn.XLOOKUP(Table2[[#This Row],[Store_ID]],Table6[Store_ID],Table6[Monthly Target],"Missing Target")</f>
        <v>1200000</v>
      </c>
      <c r="T2397" s="2" t="str">
        <f>_xlfn.XLOOKUP(Table2[[#This Row],[Store_ID]],Table6[Store_ID],Table6[Region],"Not Found")</f>
        <v>South Zone 1</v>
      </c>
      <c r="U2397" s="2" t="s">
        <v>294</v>
      </c>
      <c r="V2397" s="2" t="str">
        <f>_xlfn.XLOOKUP(Table2[[#This Row],[Employee_ID]],Table5[Employee_ID],Table5[Employee Name],"Not Found")</f>
        <v>Chitra Chettiar</v>
      </c>
      <c r="W2397" s="2">
        <v>1</v>
      </c>
      <c r="X2397" s="2">
        <v>1197.9100000000001</v>
      </c>
      <c r="Y2397" s="2">
        <v>5</v>
      </c>
      <c r="Z2397" s="2">
        <v>59.9</v>
      </c>
      <c r="AA2397" s="2">
        <v>12</v>
      </c>
      <c r="AB2397" s="2">
        <v>136.56</v>
      </c>
      <c r="AC2397" s="2">
        <v>1274.57</v>
      </c>
      <c r="AD2397" s="2">
        <v>744</v>
      </c>
      <c r="AE2397" s="2">
        <f t="shared" si="80"/>
        <v>394.00999999999993</v>
      </c>
      <c r="AF2397" s="2" t="s">
        <v>25</v>
      </c>
      <c r="AG2397" s="42">
        <f>IFERROR(Table2[[#This Row],[Profit]]/Table2[[#This Row],[Sales Amount]],0)</f>
        <v>0.30913170716398469</v>
      </c>
      <c r="AH2397" s="2" t="str">
        <f>TRIM(Table2[[#This Row],[Payment Modee]])</f>
        <v>UPI</v>
      </c>
      <c r="AI2397" s="2" t="s">
        <v>26</v>
      </c>
      <c r="AJ2397" s="2" t="s">
        <v>27</v>
      </c>
      <c r="AK2397" s="2" t="s">
        <v>2439</v>
      </c>
      <c r="AL2397" s="16" t="str">
        <f>IF(HOUR(Table2[[#This Row],[Order Time]])&lt;12,"Morning",IF(HOUR(Table2[[#This Row],[Order Time]])&lt;17,"Afternoon",IF(HOUR(Table2[[#This Row],[Order Time]])&lt;21,"Evening","Night")))</f>
        <v>Afternoon</v>
      </c>
      <c r="AM2397" s="16" t="s">
        <v>38</v>
      </c>
    </row>
    <row r="2398" spans="1:39" x14ac:dyDescent="0.25">
      <c r="A2398" s="13" t="s">
        <v>4288</v>
      </c>
      <c r="B2398" s="4">
        <v>45617</v>
      </c>
      <c r="C2398" s="2">
        <f>YEAR(Table2[[#This Row],[Invoice Date]])</f>
        <v>2024</v>
      </c>
      <c r="D2398" s="2" t="str">
        <f>TEXT(Table2[[#This Row],[Invoice Date]],"mmm")</f>
        <v>Nov</v>
      </c>
      <c r="E2398" s="2" t="str">
        <f>Table2[[#This Row],[Store_ID]]&amp;"-"&amp;Table2[[#This Row],[Year]]&amp;"-"&amp;Table2[[#This Row],[Month]]</f>
        <v>STR002-2024-Nov</v>
      </c>
      <c r="F2398" s="2" t="s">
        <v>781</v>
      </c>
      <c r="G2398" s="2" t="str">
        <f>_xlfn.XLOOKUP(Table2[[#This Row],[Customer_ID]],Table3[Customer_ID],Table3[Customer Name],"Not Found")</f>
        <v>Chandrika Bhat</v>
      </c>
      <c r="H2398" s="2" t="str">
        <f>_xlfn.XLOOKUP(Table2[[#This Row],[Customer_ID]],Table3[Customer_ID],Table3[Gender],"Female")</f>
        <v>Female</v>
      </c>
      <c r="I2398" s="2" t="str">
        <f>_xlfn.XLOOKUP(Table2[[#This Row],[Customer_ID]],Table3[Customer_ID],Table3[City],"Missing Memebership")</f>
        <v>Khammam</v>
      </c>
      <c r="J2398" s="2" t="str">
        <f>_xlfn.XLOOKUP(Table2[[#This Row],[Customer_ID]],Table3[Customer_ID],Table3[State],"Karnataka")</f>
        <v>Telangana</v>
      </c>
      <c r="K2398" s="2" t="str">
        <f>_xlfn.XLOOKUP(Table2[[#This Row],[Customer_ID]],Table3[Customer_ID],Table3[Membership],"Regular")</f>
        <v>Regular</v>
      </c>
      <c r="L2398" s="2" t="s">
        <v>367</v>
      </c>
      <c r="M2398" s="2" t="str">
        <f>_xlfn.XLOOKUP(Table2[[#This Row],[Product_ID]],Table4[Product_ID],Table4[Product_Name],"Not Found")</f>
        <v>Jack &amp; Jones Maxi Dress Maroon</v>
      </c>
      <c r="N2398" s="2" t="str">
        <f>_xlfn.XLOOKUP(Table2[[#This Row],[Product_ID]],Table4[Product_ID],Table4[Category],"Not Found")</f>
        <v>Women Dresses</v>
      </c>
      <c r="O2398" s="2" t="str">
        <f>_xlfn.XLOOKUP(Table2[[#This Row],[Product_ID]],Table4[Product_ID],Table4[Subcategory],"Not Found")</f>
        <v>Maxi Dress</v>
      </c>
      <c r="P2398" s="2" t="str">
        <f>_xlfn.XLOOKUP(Table2[[#This Row],[Product_ID]],Table4[Product_ID],Table4[Brand],"Missing Brand")</f>
        <v>Jack &amp; Jones</v>
      </c>
      <c r="Q2398" s="2" t="s">
        <v>658</v>
      </c>
      <c r="R2398" s="2" t="str">
        <f>_xlfn.XLOOKUP(Table2[[#This Row],[Store_ID]],Table6[Store_ID],Table6[Store Name],"Not Found")</f>
        <v>TrendMart Thrissur Standard</v>
      </c>
      <c r="S2398" s="2">
        <f>_xlfn.XLOOKUP(Table2[[#This Row],[Store_ID]],Table6[Store_ID],Table6[Monthly Target],"Missing Target")</f>
        <v>1000000</v>
      </c>
      <c r="T2398" s="2" t="str">
        <f>_xlfn.XLOOKUP(Table2[[#This Row],[Store_ID]],Table6[Store_ID],Table6[Region],"Not Found")</f>
        <v>South Zone 1</v>
      </c>
      <c r="U2398" s="2" t="s">
        <v>142</v>
      </c>
      <c r="V2398" s="2" t="str">
        <f>_xlfn.XLOOKUP(Table2[[#This Row],[Employee_ID]],Table5[Employee_ID],Table5[Employee Name],"Not Found")</f>
        <v>Anusuya Subramaniam</v>
      </c>
      <c r="W2398" s="2">
        <v>1</v>
      </c>
      <c r="X2398" s="2">
        <v>906.67</v>
      </c>
      <c r="Y2398" s="2">
        <v>0</v>
      </c>
      <c r="Z2398" s="2">
        <v>0</v>
      </c>
      <c r="AA2398" s="2">
        <v>5</v>
      </c>
      <c r="AB2398" s="2">
        <v>45.33</v>
      </c>
      <c r="AC2398" s="2">
        <v>952</v>
      </c>
      <c r="AD2398" s="2">
        <v>698.08</v>
      </c>
      <c r="AE2398" s="2">
        <f t="shared" si="80"/>
        <v>208.58999999999997</v>
      </c>
      <c r="AF2398" s="2" t="s">
        <v>25</v>
      </c>
      <c r="AG2398" s="42">
        <f>IFERROR(Table2[[#This Row],[Profit]]/Table2[[#This Row],[Sales Amount]],0)</f>
        <v>0.21910714285714283</v>
      </c>
      <c r="AH2398" s="2" t="str">
        <f>TRIM(Table2[[#This Row],[Payment Modee]])</f>
        <v>UPI</v>
      </c>
      <c r="AI2398" s="2" t="s">
        <v>26</v>
      </c>
      <c r="AJ2398" s="2" t="s">
        <v>27</v>
      </c>
      <c r="AK2398" s="2" t="s">
        <v>1544</v>
      </c>
      <c r="AL2398" s="16" t="str">
        <f>IF(HOUR(Table2[[#This Row],[Order Time]])&lt;12,"Morning",IF(HOUR(Table2[[#This Row],[Order Time]])&lt;17,"Afternoon",IF(HOUR(Table2[[#This Row],[Order Time]])&lt;21,"Evening","Night")))</f>
        <v>Evening</v>
      </c>
      <c r="AM2398" s="16" t="s">
        <v>29</v>
      </c>
    </row>
    <row r="2399" spans="1:39" x14ac:dyDescent="0.25">
      <c r="A2399" s="13" t="s">
        <v>4289</v>
      </c>
      <c r="B2399" s="4">
        <v>45507</v>
      </c>
      <c r="C2399" s="2">
        <f>YEAR(Table2[[#This Row],[Invoice Date]])</f>
        <v>2024</v>
      </c>
      <c r="D2399" s="2" t="str">
        <f>TEXT(Table2[[#This Row],[Invoice Date]],"mmm")</f>
        <v>Aug</v>
      </c>
      <c r="E2399" s="2" t="str">
        <f>Table2[[#This Row],[Store_ID]]&amp;"-"&amp;Table2[[#This Row],[Year]]&amp;"-"&amp;Table2[[#This Row],[Month]]</f>
        <v>STR105-2024-Aug</v>
      </c>
      <c r="F2399" s="2" t="s">
        <v>968</v>
      </c>
      <c r="G2399" s="2" t="str">
        <f>_xlfn.XLOOKUP(Table2[[#This Row],[Customer_ID]],Table3[Customer_ID],Table3[Customer Name],"Not Found")</f>
        <v>Hema Sharma</v>
      </c>
      <c r="H2399" s="2" t="str">
        <f>_xlfn.XLOOKUP(Table2[[#This Row],[Customer_ID]],Table3[Customer_ID],Table3[Gender],"Female")</f>
        <v>Female</v>
      </c>
      <c r="I2399" s="2" t="str">
        <f>_xlfn.XLOOKUP(Table2[[#This Row],[Customer_ID]],Table3[Customer_ID],Table3[City],"Missing Memebership")</f>
        <v>Kannur</v>
      </c>
      <c r="J2399" s="2" t="str">
        <f>_xlfn.XLOOKUP(Table2[[#This Row],[Customer_ID]],Table3[Customer_ID],Table3[State],"Karnataka")</f>
        <v>Kerala</v>
      </c>
      <c r="K2399" s="2" t="str">
        <f>_xlfn.XLOOKUP(Table2[[#This Row],[Customer_ID]],Table3[Customer_ID],Table3[Membership],"Regular")</f>
        <v>Gold</v>
      </c>
      <c r="L2399" s="2" t="s">
        <v>1455</v>
      </c>
      <c r="M2399" s="2" t="str">
        <f>_xlfn.XLOOKUP(Table2[[#This Row],[Product_ID]],Table4[Product_ID],Table4[Product_Name],"Not Found")</f>
        <v>W for Woman Clutch Sky Blue</v>
      </c>
      <c r="N2399" s="2" t="str">
        <f>_xlfn.XLOOKUP(Table2[[#This Row],[Product_ID]],Table4[Product_ID],Table4[Category],"Not Found")</f>
        <v>Handbags</v>
      </c>
      <c r="O2399" s="2" t="str">
        <f>_xlfn.XLOOKUP(Table2[[#This Row],[Product_ID]],Table4[Product_ID],Table4[Subcategory],"Not Found")</f>
        <v>Clutch</v>
      </c>
      <c r="P2399" s="2" t="str">
        <f>_xlfn.XLOOKUP(Table2[[#This Row],[Product_ID]],Table4[Product_ID],Table4[Brand],"Missing Brand")</f>
        <v>W for Woman</v>
      </c>
      <c r="Q2399" s="2" t="s">
        <v>893</v>
      </c>
      <c r="R2399" s="2" t="str">
        <f>_xlfn.XLOOKUP(Table2[[#This Row],[Store_ID]],Table6[Store_ID],Table6[Store Name],"Not Found")</f>
        <v>TrendMart Coimbatore Mall Kiosk</v>
      </c>
      <c r="S2399" s="2">
        <f>_xlfn.XLOOKUP(Table2[[#This Row],[Store_ID]],Table6[Store_ID],Table6[Monthly Target],"Missing Target")</f>
        <v>2500000</v>
      </c>
      <c r="T2399" s="2" t="str">
        <f>_xlfn.XLOOKUP(Table2[[#This Row],[Store_ID]],Table6[Store_ID],Table6[Region],"Not Found")</f>
        <v>South Zone 1</v>
      </c>
      <c r="U2399" s="2" t="s">
        <v>165</v>
      </c>
      <c r="V2399" s="2" t="str">
        <f>_xlfn.XLOOKUP(Table2[[#This Row],[Employee_ID]],Table5[Employee_ID],Table5[Employee Name],"Not Found")</f>
        <v>Vasanthi Gupta</v>
      </c>
      <c r="W2399" s="2">
        <v>1</v>
      </c>
      <c r="X2399" s="2">
        <v>1010.2</v>
      </c>
      <c r="Y2399" s="2">
        <v>25</v>
      </c>
      <c r="Z2399" s="2">
        <v>252.55</v>
      </c>
      <c r="AA2399" s="2">
        <v>12</v>
      </c>
      <c r="AB2399" s="2">
        <v>90.92</v>
      </c>
      <c r="AC2399" s="2">
        <v>848.57</v>
      </c>
      <c r="AD2399" s="2">
        <v>695.67</v>
      </c>
      <c r="AE2399" s="2">
        <f t="shared" si="80"/>
        <v>61.980000000000089</v>
      </c>
      <c r="AF2399" s="2" t="s">
        <v>56</v>
      </c>
      <c r="AG2399" s="42">
        <f>IFERROR(Table2[[#This Row],[Profit]]/Table2[[#This Row],[Sales Amount]],0)</f>
        <v>7.3040527004254313E-2</v>
      </c>
      <c r="AH2399" s="2" t="str">
        <f>TRIM(Table2[[#This Row],[Payment Modee]])</f>
        <v>Credit Card</v>
      </c>
      <c r="AI2399" s="2" t="s">
        <v>26</v>
      </c>
      <c r="AJ2399" s="2" t="s">
        <v>27</v>
      </c>
      <c r="AK2399" s="2" t="s">
        <v>2175</v>
      </c>
      <c r="AL2399" s="16" t="str">
        <f>IF(HOUR(Table2[[#This Row],[Order Time]])&lt;12,"Morning",IF(HOUR(Table2[[#This Row],[Order Time]])&lt;17,"Afternoon",IF(HOUR(Table2[[#This Row],[Order Time]])&lt;21,"Evening","Night")))</f>
        <v>Afternoon</v>
      </c>
      <c r="AM2399" s="16" t="s">
        <v>38</v>
      </c>
    </row>
    <row r="2400" spans="1:39" x14ac:dyDescent="0.25">
      <c r="A2400" s="13" t="s">
        <v>4290</v>
      </c>
      <c r="B2400" s="4">
        <v>45581</v>
      </c>
      <c r="C2400" s="2">
        <f>YEAR(Table2[[#This Row],[Invoice Date]])</f>
        <v>2024</v>
      </c>
      <c r="D2400" s="2" t="str">
        <f>TEXT(Table2[[#This Row],[Invoice Date]],"mmm")</f>
        <v>Oct</v>
      </c>
      <c r="E2400" s="2" t="str">
        <f>Table2[[#This Row],[Store_ID]]&amp;"-"&amp;Table2[[#This Row],[Year]]&amp;"-"&amp;Table2[[#This Row],[Month]]</f>
        <v>STR015-2024-Oct</v>
      </c>
      <c r="F2400" s="2" t="s">
        <v>328</v>
      </c>
      <c r="G2400" s="2" t="str">
        <f>_xlfn.XLOOKUP(Table2[[#This Row],[Customer_ID]],Table3[Customer_ID],Table3[Customer Name],"Not Found")</f>
        <v>Indira Naidu</v>
      </c>
      <c r="H2400" s="2" t="str">
        <f>_xlfn.XLOOKUP(Table2[[#This Row],[Customer_ID]],Table3[Customer_ID],Table3[Gender],"Female")</f>
        <v>Female</v>
      </c>
      <c r="I2400" s="2" t="str">
        <f>_xlfn.XLOOKUP(Table2[[#This Row],[Customer_ID]],Table3[Customer_ID],Table3[City],"Missing Memebership")</f>
        <v>Khammam</v>
      </c>
      <c r="J2400" s="2" t="str">
        <f>_xlfn.XLOOKUP(Table2[[#This Row],[Customer_ID]],Table3[Customer_ID],Table3[State],"Karnataka")</f>
        <v>Telangana</v>
      </c>
      <c r="K2400" s="2" t="str">
        <f>_xlfn.XLOOKUP(Table2[[#This Row],[Customer_ID]],Table3[Customer_ID],Table3[Membership],"Regular")</f>
        <v>Gold</v>
      </c>
      <c r="L2400" s="2" t="s">
        <v>652</v>
      </c>
      <c r="M2400" s="2" t="str">
        <f>_xlfn.XLOOKUP(Table2[[#This Row],[Product_ID]],Table4[Product_ID],Table4[Product_Name],"Not Found")</f>
        <v>Libas Smart Watch Purple</v>
      </c>
      <c r="N2400" s="2" t="str">
        <f>_xlfn.XLOOKUP(Table2[[#This Row],[Product_ID]],Table4[Product_ID],Table4[Category],"Not Found")</f>
        <v>Watches</v>
      </c>
      <c r="O2400" s="2" t="str">
        <f>_xlfn.XLOOKUP(Table2[[#This Row],[Product_ID]],Table4[Product_ID],Table4[Subcategory],"Not Found")</f>
        <v>Smart Watch</v>
      </c>
      <c r="P2400" s="2" t="str">
        <f>_xlfn.XLOOKUP(Table2[[#This Row],[Product_ID]],Table4[Product_ID],Table4[Brand],"Missing Brand")</f>
        <v>Libas</v>
      </c>
      <c r="Q2400" s="2" t="s">
        <v>704</v>
      </c>
      <c r="R2400" s="2" t="str">
        <f>_xlfn.XLOOKUP(Table2[[#This Row],[Store_ID]],Table6[Store_ID],Table6[Store Name],"Not Found")</f>
        <v>TrendMart Madurai Mall Kiosk</v>
      </c>
      <c r="S2400" s="2">
        <f>_xlfn.XLOOKUP(Table2[[#This Row],[Store_ID]],Table6[Store_ID],Table6[Monthly Target],"Missing Target")</f>
        <v>800000</v>
      </c>
      <c r="T2400" s="2" t="str">
        <f>_xlfn.XLOOKUP(Table2[[#This Row],[Store_ID]],Table6[Store_ID],Table6[Region],"Not Found")</f>
        <v>South Zone 1</v>
      </c>
      <c r="U2400" s="2" t="s">
        <v>153</v>
      </c>
      <c r="V2400" s="2" t="str">
        <f>_xlfn.XLOOKUP(Table2[[#This Row],[Employee_ID]],Table5[Employee_ID],Table5[Employee Name],"Not Found")</f>
        <v>Rani Mishra</v>
      </c>
      <c r="W2400" s="2">
        <v>1</v>
      </c>
      <c r="X2400" s="2">
        <v>1083.53</v>
      </c>
      <c r="Y2400" s="2">
        <v>10</v>
      </c>
      <c r="Z2400" s="2">
        <v>108.35</v>
      </c>
      <c r="AA2400" s="2">
        <v>12</v>
      </c>
      <c r="AB2400" s="2">
        <v>117.02</v>
      </c>
      <c r="AC2400" s="2">
        <v>1092.2</v>
      </c>
      <c r="AD2400" s="2">
        <v>815.46</v>
      </c>
      <c r="AE2400" s="2">
        <f t="shared" si="80"/>
        <v>159.72000000000003</v>
      </c>
      <c r="AF2400" s="2" t="s">
        <v>25</v>
      </c>
      <c r="AG2400" s="42">
        <f>IFERROR(Table2[[#This Row],[Profit]]/Table2[[#This Row],[Sales Amount]],0)</f>
        <v>0.14623695293902217</v>
      </c>
      <c r="AH2400" s="2" t="str">
        <f>TRIM(Table2[[#This Row],[Payment Modee]])</f>
        <v>UPI</v>
      </c>
      <c r="AI2400" s="2" t="s">
        <v>26</v>
      </c>
      <c r="AJ2400" s="2" t="s">
        <v>27</v>
      </c>
      <c r="AK2400" s="2" t="s">
        <v>1384</v>
      </c>
      <c r="AL2400" s="16" t="str">
        <f>IF(HOUR(Table2[[#This Row],[Order Time]])&lt;12,"Morning",IF(HOUR(Table2[[#This Row],[Order Time]])&lt;17,"Afternoon",IF(HOUR(Table2[[#This Row],[Order Time]])&lt;21,"Evening","Night")))</f>
        <v>Night</v>
      </c>
      <c r="AM2400" s="16" t="s">
        <v>29</v>
      </c>
    </row>
    <row r="2401" spans="1:39" x14ac:dyDescent="0.25">
      <c r="A2401" s="13" t="s">
        <v>4291</v>
      </c>
      <c r="B2401" s="4">
        <v>45692</v>
      </c>
      <c r="C2401" s="2">
        <f>YEAR(Table2[[#This Row],[Invoice Date]])</f>
        <v>2025</v>
      </c>
      <c r="D2401" s="2" t="str">
        <f>TEXT(Table2[[#This Row],[Invoice Date]],"mmm")</f>
        <v>Feb</v>
      </c>
      <c r="E2401" s="2" t="str">
        <f>Table2[[#This Row],[Store_ID]]&amp;"-"&amp;Table2[[#This Row],[Year]]&amp;"-"&amp;Table2[[#This Row],[Month]]</f>
        <v>STR094-2025-Feb</v>
      </c>
      <c r="F2401" s="2" t="s">
        <v>2567</v>
      </c>
      <c r="G2401" s="2" t="str">
        <f>_xlfn.XLOOKUP(Table2[[#This Row],[Customer_ID]],Table3[Customer_ID],Table3[Customer Name],"Not Found")</f>
        <v>Pandian Gupta</v>
      </c>
      <c r="H2401" s="2" t="str">
        <f>_xlfn.XLOOKUP(Table2[[#This Row],[Customer_ID]],Table3[Customer_ID],Table3[Gender],"Female")</f>
        <v>Male</v>
      </c>
      <c r="I2401" s="2" t="str">
        <f>_xlfn.XLOOKUP(Table2[[#This Row],[Customer_ID]],Table3[Customer_ID],Table3[City],"Missing Memebership")</f>
        <v>Vijayawada</v>
      </c>
      <c r="J2401" s="2" t="str">
        <f>_xlfn.XLOOKUP(Table2[[#This Row],[Customer_ID]],Table3[Customer_ID],Table3[State],"Karnataka")</f>
        <v>Andhra Pradesh</v>
      </c>
      <c r="K2401" s="2" t="str">
        <f>_xlfn.XLOOKUP(Table2[[#This Row],[Customer_ID]],Table3[Customer_ID],Table3[Membership],"Regular")</f>
        <v>Silver</v>
      </c>
      <c r="L2401" s="2" t="s">
        <v>2503</v>
      </c>
      <c r="M2401" s="2" t="str">
        <f>_xlfn.XLOOKUP(Table2[[#This Row],[Product_ID]],Table4[Product_ID],Table4[Product_Name],"Not Found")</f>
        <v>Titan Track Pant Wine</v>
      </c>
      <c r="N2401" s="2" t="str">
        <f>_xlfn.XLOOKUP(Table2[[#This Row],[Product_ID]],Table4[Product_ID],Table4[Category],"Not Found")</f>
        <v>Men Trousers</v>
      </c>
      <c r="O2401" s="2" t="str">
        <f>_xlfn.XLOOKUP(Table2[[#This Row],[Product_ID]],Table4[Product_ID],Table4[Subcategory],"Not Found")</f>
        <v>Track Pant</v>
      </c>
      <c r="P2401" s="2" t="str">
        <f>_xlfn.XLOOKUP(Table2[[#This Row],[Product_ID]],Table4[Product_ID],Table4[Brand],"Missing Brand")</f>
        <v>Titan</v>
      </c>
      <c r="Q2401" s="2" t="s">
        <v>610</v>
      </c>
      <c r="R2401" s="2" t="str">
        <f>_xlfn.XLOOKUP(Table2[[#This Row],[Store_ID]],Table6[Store_ID],Table6[Store Name],"Not Found")</f>
        <v>TrendMart Kollam Flagship</v>
      </c>
      <c r="S2401" s="2">
        <f>_xlfn.XLOOKUP(Table2[[#This Row],[Store_ID]],Table6[Store_ID],Table6[Monthly Target],"Missing Target")</f>
        <v>1200000</v>
      </c>
      <c r="T2401" s="2" t="str">
        <f>_xlfn.XLOOKUP(Table2[[#This Row],[Store_ID]],Table6[Store_ID],Table6[Region],"Not Found")</f>
        <v>South Zone 1</v>
      </c>
      <c r="U2401" s="2" t="s">
        <v>92</v>
      </c>
      <c r="V2401" s="2" t="str">
        <f>_xlfn.XLOOKUP(Table2[[#This Row],[Employee_ID]],Table5[Employee_ID],Table5[Employee Name],"Not Found")</f>
        <v>Preethi Singh</v>
      </c>
      <c r="W2401" s="2">
        <v>1</v>
      </c>
      <c r="X2401" s="2">
        <v>1179.51</v>
      </c>
      <c r="Y2401" s="2">
        <v>20</v>
      </c>
      <c r="Z2401" s="2">
        <v>235.9</v>
      </c>
      <c r="AA2401" s="2">
        <v>12</v>
      </c>
      <c r="AB2401" s="2">
        <v>113.23</v>
      </c>
      <c r="AC2401" s="2">
        <v>1056.8399999999999</v>
      </c>
      <c r="AD2401" s="2">
        <v>795.4</v>
      </c>
      <c r="AE2401" s="2">
        <f t="shared" si="80"/>
        <v>148.20999999999992</v>
      </c>
      <c r="AF2401" s="2" t="s">
        <v>35</v>
      </c>
      <c r="AG2401" s="42">
        <f>IFERROR(Table2[[#This Row],[Profit]]/Table2[[#This Row],[Sales Amount]],0)</f>
        <v>0.14023882517694253</v>
      </c>
      <c r="AH2401" s="2" t="str">
        <f>TRIM(Table2[[#This Row],[Payment Modee]])</f>
        <v>Debit Card</v>
      </c>
      <c r="AI2401" s="2" t="s">
        <v>26</v>
      </c>
      <c r="AJ2401" s="2" t="s">
        <v>27</v>
      </c>
      <c r="AK2401" s="2" t="s">
        <v>1789</v>
      </c>
      <c r="AL2401" s="16" t="str">
        <f>IF(HOUR(Table2[[#This Row],[Order Time]])&lt;12,"Morning",IF(HOUR(Table2[[#This Row],[Order Time]])&lt;17,"Afternoon",IF(HOUR(Table2[[#This Row],[Order Time]])&lt;21,"Evening","Night")))</f>
        <v>Night</v>
      </c>
      <c r="AM2401" s="16" t="s">
        <v>29</v>
      </c>
    </row>
    <row r="2402" spans="1:39" x14ac:dyDescent="0.25">
      <c r="A2402" s="13" t="s">
        <v>4292</v>
      </c>
      <c r="B2402" s="4">
        <v>45422</v>
      </c>
      <c r="C2402" s="2">
        <f>YEAR(Table2[[#This Row],[Invoice Date]])</f>
        <v>2024</v>
      </c>
      <c r="D2402" s="2" t="str">
        <f>TEXT(Table2[[#This Row],[Invoice Date]],"mmm")</f>
        <v>May</v>
      </c>
      <c r="E2402" s="2" t="str">
        <f>Table2[[#This Row],[Store_ID]]&amp;"-"&amp;Table2[[#This Row],[Year]]&amp;"-"&amp;Table2[[#This Row],[Month]]</f>
        <v>STR006-2024-May</v>
      </c>
      <c r="F2402" s="2" t="s">
        <v>1039</v>
      </c>
      <c r="G2402" s="2" t="str">
        <f>_xlfn.XLOOKUP(Table2[[#This Row],[Customer_ID]],Table3[Customer_ID],Table3[Customer Name],"Not Found")</f>
        <v>Deepthi Gopalakrishnan</v>
      </c>
      <c r="H2402" s="2" t="str">
        <f>_xlfn.XLOOKUP(Table2[[#This Row],[Customer_ID]],Table3[Customer_ID],Table3[Gender],"Female")</f>
        <v>Female</v>
      </c>
      <c r="I2402" s="2" t="str">
        <f>_xlfn.XLOOKUP(Table2[[#This Row],[Customer_ID]],Table3[Customer_ID],Table3[City],"Missing Memebership")</f>
        <v>Vellore</v>
      </c>
      <c r="J2402" s="2" t="str">
        <f>_xlfn.XLOOKUP(Table2[[#This Row],[Customer_ID]],Table3[Customer_ID],Table3[State],"Karnataka")</f>
        <v>Tamil Nadu</v>
      </c>
      <c r="K2402" s="2" t="str">
        <f>_xlfn.XLOOKUP(Table2[[#This Row],[Customer_ID]],Table3[Customer_ID],Table3[Membership],"Regular")</f>
        <v>Gold</v>
      </c>
      <c r="L2402" s="2" t="s">
        <v>716</v>
      </c>
      <c r="M2402" s="2" t="str">
        <f>_xlfn.XLOOKUP(Table2[[#This Row],[Product_ID]],Table4[Product_ID],Table4[Product_Name],"Not Found")</f>
        <v>Max Fashion Joggers Cream</v>
      </c>
      <c r="N2402" s="2" t="str">
        <f>_xlfn.XLOOKUP(Table2[[#This Row],[Product_ID]],Table4[Product_ID],Table4[Category],"Not Found")</f>
        <v>Sportswear</v>
      </c>
      <c r="O2402" s="2" t="str">
        <f>_xlfn.XLOOKUP(Table2[[#This Row],[Product_ID]],Table4[Product_ID],Table4[Subcategory],"Not Found")</f>
        <v>Joggers</v>
      </c>
      <c r="P2402" s="2" t="str">
        <f>_xlfn.XLOOKUP(Table2[[#This Row],[Product_ID]],Table4[Product_ID],Table4[Brand],"Missing Brand")</f>
        <v>Max Fashion</v>
      </c>
      <c r="Q2402" s="2" t="s">
        <v>720</v>
      </c>
      <c r="R2402" s="2" t="str">
        <f>_xlfn.XLOOKUP(Table2[[#This Row],[Store_ID]],Table6[Store_ID],Table6[Store Name],"Not Found")</f>
        <v>TrendMart Vellore Standard</v>
      </c>
      <c r="S2402" s="2">
        <f>_xlfn.XLOOKUP(Table2[[#This Row],[Store_ID]],Table6[Store_ID],Table6[Monthly Target],"Missing Target")</f>
        <v>2000000</v>
      </c>
      <c r="T2402" s="2" t="str">
        <f>_xlfn.XLOOKUP(Table2[[#This Row],[Store_ID]],Table6[Store_ID],Table6[Region],"Not Found")</f>
        <v>South Zone 1</v>
      </c>
      <c r="U2402" s="2" t="s">
        <v>102</v>
      </c>
      <c r="V2402" s="2" t="str">
        <f>_xlfn.XLOOKUP(Table2[[#This Row],[Employee_ID]],Table5[Employee_ID],Table5[Employee Name],"Not Found")</f>
        <v>Chandra Reddy</v>
      </c>
      <c r="W2402" s="2">
        <v>3</v>
      </c>
      <c r="X2402" s="2">
        <v>772.02</v>
      </c>
      <c r="Y2402" s="2">
        <v>10</v>
      </c>
      <c r="Z2402" s="2">
        <v>231.61</v>
      </c>
      <c r="AA2402" s="2">
        <v>5</v>
      </c>
      <c r="AB2402" s="2">
        <v>104.22</v>
      </c>
      <c r="AC2402" s="2">
        <v>2188.67</v>
      </c>
      <c r="AD2402" s="2">
        <v>1677.75</v>
      </c>
      <c r="AE2402" s="2">
        <f t="shared" si="80"/>
        <v>406.70000000000005</v>
      </c>
      <c r="AF2402" s="2" t="s">
        <v>25</v>
      </c>
      <c r="AG2402" s="42">
        <f>IFERROR(Table2[[#This Row],[Profit]]/Table2[[#This Row],[Sales Amount]],0)</f>
        <v>0.18582061251810461</v>
      </c>
      <c r="AH2402" s="2" t="str">
        <f>TRIM(Table2[[#This Row],[Payment Modee]])</f>
        <v>UPI</v>
      </c>
      <c r="AI2402" s="2" t="s">
        <v>26</v>
      </c>
      <c r="AJ2402" s="2" t="s">
        <v>27</v>
      </c>
      <c r="AK2402" s="2" t="s">
        <v>2387</v>
      </c>
      <c r="AL2402" s="16" t="str">
        <f>IF(HOUR(Table2[[#This Row],[Order Time]])&lt;12,"Morning",IF(HOUR(Table2[[#This Row],[Order Time]])&lt;17,"Afternoon",IF(HOUR(Table2[[#This Row],[Order Time]])&lt;21,"Evening","Night")))</f>
        <v>Afternoon</v>
      </c>
      <c r="AM2402" s="16" t="s">
        <v>29</v>
      </c>
    </row>
    <row r="2403" spans="1:39" x14ac:dyDescent="0.25">
      <c r="A2403" s="13" t="s">
        <v>4293</v>
      </c>
      <c r="B2403" s="4">
        <v>45610</v>
      </c>
      <c r="C2403" s="2">
        <f>YEAR(Table2[[#This Row],[Invoice Date]])</f>
        <v>2024</v>
      </c>
      <c r="D2403" s="2" t="str">
        <f>TEXT(Table2[[#This Row],[Invoice Date]],"mmm")</f>
        <v>Nov</v>
      </c>
      <c r="E2403" s="2" t="str">
        <f>Table2[[#This Row],[Store_ID]]&amp;"-"&amp;Table2[[#This Row],[Year]]&amp;"-"&amp;Table2[[#This Row],[Month]]</f>
        <v>STR014-2024-Nov</v>
      </c>
      <c r="F2403" s="2" t="s">
        <v>1920</v>
      </c>
      <c r="G2403" s="2" t="str">
        <f>_xlfn.XLOOKUP(Table2[[#This Row],[Customer_ID]],Table3[Customer_ID],Table3[Customer Name],"Not Found")</f>
        <v>Sunita Chettiar</v>
      </c>
      <c r="H2403" s="2" t="str">
        <f>_xlfn.XLOOKUP(Table2[[#This Row],[Customer_ID]],Table3[Customer_ID],Table3[Gender],"Female")</f>
        <v>Female</v>
      </c>
      <c r="I2403" s="2" t="str">
        <f>_xlfn.XLOOKUP(Table2[[#This Row],[Customer_ID]],Table3[Customer_ID],Table3[City],"Missing Memebership")</f>
        <v>Guntur</v>
      </c>
      <c r="J2403" s="2" t="str">
        <f>_xlfn.XLOOKUP(Table2[[#This Row],[Customer_ID]],Table3[Customer_ID],Table3[State],"Karnataka")</f>
        <v>Andhra Pradesh</v>
      </c>
      <c r="K2403" s="2" t="str">
        <f>_xlfn.XLOOKUP(Table2[[#This Row],[Customer_ID]],Table3[Customer_ID],Table3[Membership],"Regular")</f>
        <v>Regular</v>
      </c>
      <c r="L2403" s="2" t="s">
        <v>859</v>
      </c>
      <c r="M2403" s="2" t="str">
        <f>_xlfn.XLOOKUP(Table2[[#This Row],[Product_ID]],Table4[Product_ID],Table4[Product_Name],"Not Found")</f>
        <v>Blackberrys Cap Olive</v>
      </c>
      <c r="N2403" s="2" t="str">
        <f>_xlfn.XLOOKUP(Table2[[#This Row],[Product_ID]],Table4[Product_ID],Table4[Category],"Not Found")</f>
        <v>Accessories</v>
      </c>
      <c r="O2403" s="2" t="str">
        <f>_xlfn.XLOOKUP(Table2[[#This Row],[Product_ID]],Table4[Product_ID],Table4[Subcategory],"Not Found")</f>
        <v>Cap</v>
      </c>
      <c r="P2403" s="2" t="str">
        <f>_xlfn.XLOOKUP(Table2[[#This Row],[Product_ID]],Table4[Product_ID],Table4[Brand],"Missing Brand")</f>
        <v>Blackberrys</v>
      </c>
      <c r="Q2403" s="2" t="s">
        <v>129</v>
      </c>
      <c r="R2403" s="2" t="str">
        <f>_xlfn.XLOOKUP(Table2[[#This Row],[Store_ID]],Table6[Store_ID],Table6[Store Name],"Not Found")</f>
        <v>TrendMart Tirupati Outlet</v>
      </c>
      <c r="S2403" s="2">
        <f>_xlfn.XLOOKUP(Table2[[#This Row],[Store_ID]],Table6[Store_ID],Table6[Monthly Target],"Missing Target")</f>
        <v>1000000</v>
      </c>
      <c r="T2403" s="2" t="str">
        <f>_xlfn.XLOOKUP(Table2[[#This Row],[Store_ID]],Table6[Store_ID],Table6[Region],"Not Found")</f>
        <v>South Zone 3</v>
      </c>
      <c r="U2403" s="2" t="s">
        <v>43</v>
      </c>
      <c r="V2403" s="2" t="str">
        <f>_xlfn.XLOOKUP(Table2[[#This Row],[Employee_ID]],Table5[Employee_ID],Table5[Employee Name],"Not Found")</f>
        <v>Meena Krishnan</v>
      </c>
      <c r="W2403" s="2">
        <v>3</v>
      </c>
      <c r="X2403" s="2">
        <v>573.91</v>
      </c>
      <c r="Y2403" s="2">
        <v>10</v>
      </c>
      <c r="Z2403" s="2">
        <v>172.17</v>
      </c>
      <c r="AA2403" s="2">
        <v>5</v>
      </c>
      <c r="AB2403" s="2">
        <v>77.48</v>
      </c>
      <c r="AC2403" s="2">
        <v>1627.04</v>
      </c>
      <c r="AD2403" s="2">
        <v>910.83</v>
      </c>
      <c r="AE2403" s="2">
        <f t="shared" si="80"/>
        <v>638.7299999999999</v>
      </c>
      <c r="AF2403" s="2" t="s">
        <v>56</v>
      </c>
      <c r="AG2403" s="42">
        <f>IFERROR(Table2[[#This Row],[Profit]]/Table2[[#This Row],[Sales Amount]],0)</f>
        <v>0.39257178680302879</v>
      </c>
      <c r="AH2403" s="2" t="str">
        <f>TRIM(Table2[[#This Row],[Payment Modee]])</f>
        <v>Credit Card</v>
      </c>
      <c r="AI2403" s="2" t="s">
        <v>36</v>
      </c>
      <c r="AJ2403" s="2" t="s">
        <v>27</v>
      </c>
      <c r="AK2403" s="2" t="s">
        <v>769</v>
      </c>
      <c r="AL2403" s="16" t="str">
        <f>IF(HOUR(Table2[[#This Row],[Order Time]])&lt;12,"Morning",IF(HOUR(Table2[[#This Row],[Order Time]])&lt;17,"Afternoon",IF(HOUR(Table2[[#This Row],[Order Time]])&lt;21,"Evening","Night")))</f>
        <v>Afternoon</v>
      </c>
      <c r="AM2403" s="16" t="s">
        <v>29</v>
      </c>
    </row>
    <row r="2404" spans="1:39" x14ac:dyDescent="0.25">
      <c r="A2404" s="13" t="s">
        <v>4294</v>
      </c>
      <c r="B2404" s="4">
        <v>45703</v>
      </c>
      <c r="C2404" s="2">
        <f>YEAR(Table2[[#This Row],[Invoice Date]])</f>
        <v>2025</v>
      </c>
      <c r="D2404" s="2" t="str">
        <f>TEXT(Table2[[#This Row],[Invoice Date]],"mmm")</f>
        <v>Feb</v>
      </c>
      <c r="E2404" s="2" t="str">
        <f>Table2[[#This Row],[Store_ID]]&amp;"-"&amp;Table2[[#This Row],[Year]]&amp;"-"&amp;Table2[[#This Row],[Month]]</f>
        <v>STR110-2025-Feb</v>
      </c>
      <c r="F2404" s="2" t="s">
        <v>1858</v>
      </c>
      <c r="G2404" s="2" t="str">
        <f>_xlfn.XLOOKUP(Table2[[#This Row],[Customer_ID]],Table3[Customer_ID],Table3[Customer Name],"Not Found")</f>
        <v>Harish Varma</v>
      </c>
      <c r="H2404" s="2" t="str">
        <f>_xlfn.XLOOKUP(Table2[[#This Row],[Customer_ID]],Table3[Customer_ID],Table3[Gender],"Female")</f>
        <v>Male</v>
      </c>
      <c r="I2404" s="2" t="str">
        <f>_xlfn.XLOOKUP(Table2[[#This Row],[Customer_ID]],Table3[Customer_ID],Table3[City],"Missing Memebership")</f>
        <v>Warangal</v>
      </c>
      <c r="J2404" s="2" t="str">
        <f>_xlfn.XLOOKUP(Table2[[#This Row],[Customer_ID]],Table3[Customer_ID],Table3[State],"Karnataka")</f>
        <v>Telangana</v>
      </c>
      <c r="K2404" s="2" t="str">
        <f>_xlfn.XLOOKUP(Table2[[#This Row],[Customer_ID]],Table3[Customer_ID],Table3[Membership],"Regular")</f>
        <v>Gold</v>
      </c>
      <c r="L2404" s="2" t="s">
        <v>244</v>
      </c>
      <c r="M2404" s="2" t="str">
        <f>_xlfn.XLOOKUP(Table2[[#This Row],[Product_ID]],Table4[Product_ID],Table4[Product_Name],"Not Found")</f>
        <v>US Polo Assn Kurta Beige</v>
      </c>
      <c r="N2404" s="2" t="str">
        <f>_xlfn.XLOOKUP(Table2[[#This Row],[Product_ID]],Table4[Product_ID],Table4[Category],"Not Found")</f>
        <v>Men Ethnic</v>
      </c>
      <c r="O2404" s="2" t="str">
        <f>_xlfn.XLOOKUP(Table2[[#This Row],[Product_ID]],Table4[Product_ID],Table4[Subcategory],"Not Found")</f>
        <v>Kurta</v>
      </c>
      <c r="P2404" s="2" t="str">
        <f>_xlfn.XLOOKUP(Table2[[#This Row],[Product_ID]],Table4[Product_ID],Table4[Brand],"Missing Brand")</f>
        <v>US Polo Assn</v>
      </c>
      <c r="Q2404" s="2" t="s">
        <v>146</v>
      </c>
      <c r="R2404" s="2" t="str">
        <f>_xlfn.XLOOKUP(Table2[[#This Row],[Store_ID]],Table6[Store_ID],Table6[Store Name],"Not Found")</f>
        <v>TrendMart Thoothukudi Outlet</v>
      </c>
      <c r="S2404" s="2">
        <f>_xlfn.XLOOKUP(Table2[[#This Row],[Store_ID]],Table6[Store_ID],Table6[Monthly Target],"Missing Target")</f>
        <v>1000000</v>
      </c>
      <c r="T2404" s="2" t="str">
        <f>_xlfn.XLOOKUP(Table2[[#This Row],[Store_ID]],Table6[Store_ID],Table6[Region],"Not Found")</f>
        <v>South Zone 1</v>
      </c>
      <c r="U2404" s="2" t="s">
        <v>165</v>
      </c>
      <c r="V2404" s="2" t="str">
        <f>_xlfn.XLOOKUP(Table2[[#This Row],[Employee_ID]],Table5[Employee_ID],Table5[Employee Name],"Not Found")</f>
        <v>Vasanthi Gupta</v>
      </c>
      <c r="W2404" s="2">
        <v>2</v>
      </c>
      <c r="X2404" s="2">
        <v>2722.76</v>
      </c>
      <c r="Y2404" s="2">
        <v>0</v>
      </c>
      <c r="Z2404" s="2">
        <v>0</v>
      </c>
      <c r="AA2404" s="2">
        <v>12</v>
      </c>
      <c r="AB2404" s="2">
        <v>653.46</v>
      </c>
      <c r="AC2404" s="2">
        <v>6098.98</v>
      </c>
      <c r="AD2404" s="2">
        <v>3608.74</v>
      </c>
      <c r="AE2404" s="2">
        <f t="shared" si="80"/>
        <v>1836.7799999999997</v>
      </c>
      <c r="AF2404" s="2" t="s">
        <v>35</v>
      </c>
      <c r="AG2404" s="42">
        <f>IFERROR(Table2[[#This Row],[Profit]]/Table2[[#This Row],[Sales Amount]],0)</f>
        <v>0.30116183361808035</v>
      </c>
      <c r="AH2404" s="2" t="str">
        <f>TRIM(Table2[[#This Row],[Payment Modee]])</f>
        <v>Debit Card</v>
      </c>
      <c r="AI2404" s="2" t="s">
        <v>26</v>
      </c>
      <c r="AJ2404" s="2" t="s">
        <v>27</v>
      </c>
      <c r="AK2404" s="2" t="s">
        <v>1396</v>
      </c>
      <c r="AL2404" s="16" t="str">
        <f>IF(HOUR(Table2[[#This Row],[Order Time]])&lt;12,"Morning",IF(HOUR(Table2[[#This Row],[Order Time]])&lt;17,"Afternoon",IF(HOUR(Table2[[#This Row],[Order Time]])&lt;21,"Evening","Night")))</f>
        <v>Afternoon</v>
      </c>
      <c r="AM2404" s="16" t="s">
        <v>38</v>
      </c>
    </row>
    <row r="2405" spans="1:39" x14ac:dyDescent="0.25">
      <c r="A2405" s="13" t="s">
        <v>4295</v>
      </c>
      <c r="B2405" s="4">
        <v>45572</v>
      </c>
      <c r="C2405" s="2">
        <f>YEAR(Table2[[#This Row],[Invoice Date]])</f>
        <v>2024</v>
      </c>
      <c r="D2405" s="2" t="str">
        <f>TEXT(Table2[[#This Row],[Invoice Date]],"mmm")</f>
        <v>Oct</v>
      </c>
      <c r="E2405" s="2" t="str">
        <f>Table2[[#This Row],[Store_ID]]&amp;"-"&amp;Table2[[#This Row],[Year]]&amp;"-"&amp;Table2[[#This Row],[Month]]</f>
        <v>STR080-2024-Oct</v>
      </c>
      <c r="F2405" s="2" t="s">
        <v>381</v>
      </c>
      <c r="G2405" s="2" t="str">
        <f>_xlfn.XLOOKUP(Table2[[#This Row],[Customer_ID]],Table3[Customer_ID],Table3[Customer Name],"Not Found")</f>
        <v>Vijay Prasad</v>
      </c>
      <c r="H2405" s="2" t="str">
        <f>_xlfn.XLOOKUP(Table2[[#This Row],[Customer_ID]],Table3[Customer_ID],Table3[Gender],"Female")</f>
        <v>Male</v>
      </c>
      <c r="I2405" s="2" t="str">
        <f>_xlfn.XLOOKUP(Table2[[#This Row],[Customer_ID]],Table3[Customer_ID],Table3[City],"Missing Memebership")</f>
        <v>Karimnagar</v>
      </c>
      <c r="J2405" s="2" t="str">
        <f>_xlfn.XLOOKUP(Table2[[#This Row],[Customer_ID]],Table3[Customer_ID],Table3[State],"Karnataka")</f>
        <v>Telangana</v>
      </c>
      <c r="K2405" s="2" t="str">
        <f>_xlfn.XLOOKUP(Table2[[#This Row],[Customer_ID]],Table3[Customer_ID],Table3[Membership],"Regular")</f>
        <v>Silver</v>
      </c>
      <c r="L2405" s="2" t="s">
        <v>1205</v>
      </c>
      <c r="M2405" s="2" t="str">
        <f>_xlfn.XLOOKUP(Table2[[#This Row],[Product_ID]],Table4[Product_ID],Table4[Product_Name],"Not Found")</f>
        <v>Louis Philippe Anarkali Kurti Black</v>
      </c>
      <c r="N2405" s="2" t="str">
        <f>_xlfn.XLOOKUP(Table2[[#This Row],[Product_ID]],Table4[Product_ID],Table4[Category],"Not Found")</f>
        <v>Women Kurtis</v>
      </c>
      <c r="O2405" s="2" t="str">
        <f>_xlfn.XLOOKUP(Table2[[#This Row],[Product_ID]],Table4[Product_ID],Table4[Subcategory],"Not Found")</f>
        <v>Anarkali Kurti</v>
      </c>
      <c r="P2405" s="2" t="str">
        <f>_xlfn.XLOOKUP(Table2[[#This Row],[Product_ID]],Table4[Product_ID],Table4[Brand],"Missing Brand")</f>
        <v>Louis Philippe</v>
      </c>
      <c r="Q2405" s="2" t="s">
        <v>214</v>
      </c>
      <c r="R2405" s="2" t="str">
        <f>_xlfn.XLOOKUP(Table2[[#This Row],[Store_ID]],Table6[Store_ID],Table6[Store Name],"Not Found")</f>
        <v>TrendMart Kochi High Street</v>
      </c>
      <c r="S2405" s="2">
        <f>_xlfn.XLOOKUP(Table2[[#This Row],[Store_ID]],Table6[Store_ID],Table6[Monthly Target],"Missing Target")</f>
        <v>2000000</v>
      </c>
      <c r="T2405" s="2" t="str">
        <f>_xlfn.XLOOKUP(Table2[[#This Row],[Store_ID]],Table6[Store_ID],Table6[Region],"Not Found")</f>
        <v>South Zone 1</v>
      </c>
      <c r="U2405" s="2" t="s">
        <v>268</v>
      </c>
      <c r="V2405" s="2" t="str">
        <f>_xlfn.XLOOKUP(Table2[[#This Row],[Employee_ID]],Table5[Employee_ID],Table5[Employee Name],"Not Found")</f>
        <v>Ganesh Iyengar</v>
      </c>
      <c r="W2405" s="2">
        <v>4</v>
      </c>
      <c r="X2405" s="2">
        <v>1032.71</v>
      </c>
      <c r="Y2405" s="2">
        <v>0</v>
      </c>
      <c r="Z2405" s="2">
        <v>0</v>
      </c>
      <c r="AA2405" s="2">
        <v>12</v>
      </c>
      <c r="AB2405" s="2">
        <v>495.7</v>
      </c>
      <c r="AC2405" s="2">
        <v>4626.54</v>
      </c>
      <c r="AD2405" s="2">
        <v>3068.44</v>
      </c>
      <c r="AE2405" s="2">
        <f t="shared" si="80"/>
        <v>1062.3999999999999</v>
      </c>
      <c r="AF2405" s="2" t="s">
        <v>56</v>
      </c>
      <c r="AG2405" s="42">
        <f>IFERROR(Table2[[#This Row],[Profit]]/Table2[[#This Row],[Sales Amount]],0)</f>
        <v>0.22963164697592583</v>
      </c>
      <c r="AH2405" s="2" t="str">
        <f>TRIM(Table2[[#This Row],[Payment Modee]])</f>
        <v>Credit Card</v>
      </c>
      <c r="AI2405" s="2" t="s">
        <v>36</v>
      </c>
      <c r="AJ2405" s="2" t="s">
        <v>27</v>
      </c>
      <c r="AK2405" s="2" t="s">
        <v>1916</v>
      </c>
      <c r="AL2405" s="16" t="str">
        <f>IF(HOUR(Table2[[#This Row],[Order Time]])&lt;12,"Morning",IF(HOUR(Table2[[#This Row],[Order Time]])&lt;17,"Afternoon",IF(HOUR(Table2[[#This Row],[Order Time]])&lt;21,"Evening","Night")))</f>
        <v>Night</v>
      </c>
      <c r="AM2405" s="16" t="s">
        <v>29</v>
      </c>
    </row>
    <row r="2406" spans="1:39" x14ac:dyDescent="0.25">
      <c r="A2406" s="13" t="s">
        <v>4296</v>
      </c>
      <c r="B2406" s="4">
        <v>45595</v>
      </c>
      <c r="C2406" s="2">
        <f>YEAR(Table2[[#This Row],[Invoice Date]])</f>
        <v>2024</v>
      </c>
      <c r="D2406" s="2" t="str">
        <f>TEXT(Table2[[#This Row],[Invoice Date]],"mmm")</f>
        <v>Oct</v>
      </c>
      <c r="E2406" s="2" t="str">
        <f>Table2[[#This Row],[Store_ID]]&amp;"-"&amp;Table2[[#This Row],[Year]]&amp;"-"&amp;Table2[[#This Row],[Month]]</f>
        <v>STR050-2024-Oct</v>
      </c>
      <c r="F2406" s="2" t="s">
        <v>2884</v>
      </c>
      <c r="G2406" s="2" t="str">
        <f>_xlfn.XLOOKUP(Table2[[#This Row],[Customer_ID]],Table3[Customer_ID],Table3[Customer Name],"Not Found")</f>
        <v>Nandini Chetty</v>
      </c>
      <c r="H2406" s="2" t="str">
        <f>_xlfn.XLOOKUP(Table2[[#This Row],[Customer_ID]],Table3[Customer_ID],Table3[Gender],"Female")</f>
        <v>Female</v>
      </c>
      <c r="I2406" s="2" t="str">
        <f>_xlfn.XLOOKUP(Table2[[#This Row],[Customer_ID]],Table3[Customer_ID],Table3[City],"Missing Memebership")</f>
        <v>Thiruvananthapuram</v>
      </c>
      <c r="J2406" s="2" t="str">
        <f>_xlfn.XLOOKUP(Table2[[#This Row],[Customer_ID]],Table3[Customer_ID],Table3[State],"Karnataka")</f>
        <v>Kerala</v>
      </c>
      <c r="K2406" s="2" t="str">
        <f>_xlfn.XLOOKUP(Table2[[#This Row],[Customer_ID]],Table3[Customer_ID],Table3[Membership],"Regular")</f>
        <v>Regular</v>
      </c>
      <c r="L2406" s="2" t="s">
        <v>884</v>
      </c>
      <c r="M2406" s="2" t="str">
        <f>_xlfn.XLOOKUP(Table2[[#This Row],[Product_ID]],Table4[Product_ID],Table4[Product_Name],"Not Found")</f>
        <v>Louis Philippe Slim Fit Cream</v>
      </c>
      <c r="N2406" s="2" t="str">
        <f>_xlfn.XLOOKUP(Table2[[#This Row],[Product_ID]],Table4[Product_ID],Table4[Category],"Not Found")</f>
        <v>Men Jeans</v>
      </c>
      <c r="O2406" s="2" t="str">
        <f>_xlfn.XLOOKUP(Table2[[#This Row],[Product_ID]],Table4[Product_ID],Table4[Subcategory],"Not Found")</f>
        <v>Slim Fit</v>
      </c>
      <c r="P2406" s="2" t="str">
        <f>_xlfn.XLOOKUP(Table2[[#This Row],[Product_ID]],Table4[Product_ID],Table4[Brand],"Missing Brand")</f>
        <v>Louis Philippe</v>
      </c>
      <c r="Q2406" s="2" t="s">
        <v>422</v>
      </c>
      <c r="R2406" s="2" t="str">
        <f>_xlfn.XLOOKUP(Table2[[#This Row],[Store_ID]],Table6[Store_ID],Table6[Store Name],"Not Found")</f>
        <v>TrendMart Thrissur High Street</v>
      </c>
      <c r="S2406" s="2">
        <f>_xlfn.XLOOKUP(Table2[[#This Row],[Store_ID]],Table6[Store_ID],Table6[Monthly Target],"Missing Target")</f>
        <v>2000000</v>
      </c>
      <c r="T2406" s="2" t="str">
        <f>_xlfn.XLOOKUP(Table2[[#This Row],[Store_ID]],Table6[Store_ID],Table6[Region],"Not Found")</f>
        <v>South Zone 1</v>
      </c>
      <c r="U2406" s="2" t="s">
        <v>34</v>
      </c>
      <c r="V2406" s="2" t="str">
        <f>_xlfn.XLOOKUP(Table2[[#This Row],[Employee_ID]],Table5[Employee_ID],Table5[Employee Name],"Not Found")</f>
        <v>Deepthi Iyengar</v>
      </c>
      <c r="W2406" s="2">
        <v>2</v>
      </c>
      <c r="X2406" s="2">
        <v>979.4</v>
      </c>
      <c r="Y2406" s="2">
        <v>30</v>
      </c>
      <c r="Z2406" s="2">
        <v>587.64</v>
      </c>
      <c r="AA2406" s="2">
        <v>5</v>
      </c>
      <c r="AB2406" s="2">
        <v>68.56</v>
      </c>
      <c r="AC2406" s="2">
        <v>1439.72</v>
      </c>
      <c r="AD2406" s="2">
        <v>1442.58</v>
      </c>
      <c r="AE2406" s="2">
        <f t="shared" si="80"/>
        <v>-71.419999999999902</v>
      </c>
      <c r="AF2406" s="2" t="s">
        <v>69</v>
      </c>
      <c r="AG2406" s="42">
        <f>IFERROR(Table2[[#This Row],[Profit]]/Table2[[#This Row],[Sales Amount]],0)</f>
        <v>-4.9606868002111455E-2</v>
      </c>
      <c r="AH2406" s="2" t="str">
        <f>TRIM(Table2[[#This Row],[Payment Modee]])</f>
        <v>Cash</v>
      </c>
      <c r="AI2406" s="2" t="s">
        <v>26</v>
      </c>
      <c r="AJ2406" s="2" t="s">
        <v>27</v>
      </c>
      <c r="AK2406" s="2" t="s">
        <v>2840</v>
      </c>
      <c r="AL2406" s="16" t="str">
        <f>IF(HOUR(Table2[[#This Row],[Order Time]])&lt;12,"Morning",IF(HOUR(Table2[[#This Row],[Order Time]])&lt;17,"Afternoon",IF(HOUR(Table2[[#This Row],[Order Time]])&lt;21,"Evening","Night")))</f>
        <v>Evening</v>
      </c>
      <c r="AM2406" s="16" t="s">
        <v>29</v>
      </c>
    </row>
    <row r="2407" spans="1:39" x14ac:dyDescent="0.25">
      <c r="A2407" s="13" t="s">
        <v>4297</v>
      </c>
      <c r="B2407" s="4">
        <v>45571</v>
      </c>
      <c r="C2407" s="2">
        <f>YEAR(Table2[[#This Row],[Invoice Date]])</f>
        <v>2024</v>
      </c>
      <c r="D2407" s="2" t="str">
        <f>TEXT(Table2[[#This Row],[Invoice Date]],"mmm")</f>
        <v>Oct</v>
      </c>
      <c r="E2407" s="2" t="str">
        <f>Table2[[#This Row],[Store_ID]]&amp;"-"&amp;Table2[[#This Row],[Year]]&amp;"-"&amp;Table2[[#This Row],[Month]]</f>
        <v>STR103-2024-Oct</v>
      </c>
      <c r="F2407" s="2" t="s">
        <v>2974</v>
      </c>
      <c r="G2407" s="2" t="str">
        <f>_xlfn.XLOOKUP(Table2[[#This Row],[Customer_ID]],Table3[Customer_ID],Table3[Customer Name],"Not Found")</f>
        <v>Dhruv Yadav</v>
      </c>
      <c r="H2407" s="2" t="str">
        <f>_xlfn.XLOOKUP(Table2[[#This Row],[Customer_ID]],Table3[Customer_ID],Table3[Gender],"Female")</f>
        <v>Male</v>
      </c>
      <c r="I2407" s="2" t="str">
        <f>_xlfn.XLOOKUP(Table2[[#This Row],[Customer_ID]],Table3[Customer_ID],Table3[City],"Missing Memebership")</f>
        <v>Coimbatore</v>
      </c>
      <c r="J2407" s="2" t="str">
        <f>_xlfn.XLOOKUP(Table2[[#This Row],[Customer_ID]],Table3[Customer_ID],Table3[State],"Karnataka")</f>
        <v>Tamil Nadu</v>
      </c>
      <c r="K2407" s="2" t="str">
        <f>_xlfn.XLOOKUP(Table2[[#This Row],[Customer_ID]],Table3[Customer_ID],Table3[Membership],"Regular")</f>
        <v>Silver</v>
      </c>
      <c r="L2407" s="2" t="s">
        <v>1507</v>
      </c>
      <c r="M2407" s="2" t="str">
        <f>_xlfn.XLOOKUP(Table2[[#This Row],[Product_ID]],Table4[Product_ID],Table4[Product_Name],"Not Found")</f>
        <v>Max Fashion Georgette Saree Brown</v>
      </c>
      <c r="N2407" s="2" t="str">
        <f>_xlfn.XLOOKUP(Table2[[#This Row],[Product_ID]],Table4[Product_ID],Table4[Category],"Not Found")</f>
        <v>Women Sarees</v>
      </c>
      <c r="O2407" s="2" t="str">
        <f>_xlfn.XLOOKUP(Table2[[#This Row],[Product_ID]],Table4[Product_ID],Table4[Subcategory],"Not Found")</f>
        <v>Georgette Saree</v>
      </c>
      <c r="P2407" s="2" t="str">
        <f>_xlfn.XLOOKUP(Table2[[#This Row],[Product_ID]],Table4[Product_ID],Table4[Brand],"Missing Brand")</f>
        <v>Max Fashion</v>
      </c>
      <c r="Q2407" s="2" t="s">
        <v>253</v>
      </c>
      <c r="R2407" s="2" t="str">
        <f>_xlfn.XLOOKUP(Table2[[#This Row],[Store_ID]],Table6[Store_ID],Table6[Store Name],"Not Found")</f>
        <v>TrendMart Alappuzha Outlet</v>
      </c>
      <c r="S2407" s="2">
        <f>_xlfn.XLOOKUP(Table2[[#This Row],[Store_ID]],Table6[Store_ID],Table6[Monthly Target],"Missing Target")</f>
        <v>2500000</v>
      </c>
      <c r="T2407" s="2" t="str">
        <f>_xlfn.XLOOKUP(Table2[[#This Row],[Store_ID]],Table6[Store_ID],Table6[Region],"Not Found")</f>
        <v>South Zone 1</v>
      </c>
      <c r="U2407" s="2" t="s">
        <v>435</v>
      </c>
      <c r="V2407" s="2" t="str">
        <f>_xlfn.XLOOKUP(Table2[[#This Row],[Employee_ID]],Table5[Employee_ID],Table5[Employee Name],"Not Found")</f>
        <v>Gopal Prasad</v>
      </c>
      <c r="W2407" s="2">
        <v>1</v>
      </c>
      <c r="X2407" s="2">
        <v>5212.91</v>
      </c>
      <c r="Y2407" s="2">
        <v>20</v>
      </c>
      <c r="Z2407" s="2">
        <v>1042.58</v>
      </c>
      <c r="AA2407" s="2">
        <v>12</v>
      </c>
      <c r="AB2407" s="2">
        <v>500.44</v>
      </c>
      <c r="AC2407" s="2">
        <v>4670.7700000000004</v>
      </c>
      <c r="AD2407" s="2">
        <v>3023.13</v>
      </c>
      <c r="AE2407" s="2">
        <f t="shared" si="80"/>
        <v>1147.2000000000003</v>
      </c>
      <c r="AF2407" s="2" t="s">
        <v>119</v>
      </c>
      <c r="AG2407" s="42">
        <f>IFERROR(Table2[[#This Row],[Profit]]/Table2[[#This Row],[Sales Amount]],0)</f>
        <v>0.24561260777130969</v>
      </c>
      <c r="AH2407" s="2" t="str">
        <f>TRIM(Table2[[#This Row],[Payment Modee]])</f>
        <v>Net Banking</v>
      </c>
      <c r="AI2407" s="2" t="s">
        <v>26</v>
      </c>
      <c r="AJ2407" s="2" t="s">
        <v>27</v>
      </c>
      <c r="AK2407" s="2" t="s">
        <v>696</v>
      </c>
      <c r="AL2407" s="16" t="str">
        <f>IF(HOUR(Table2[[#This Row],[Order Time]])&lt;12,"Morning",IF(HOUR(Table2[[#This Row],[Order Time]])&lt;17,"Afternoon",IF(HOUR(Table2[[#This Row],[Order Time]])&lt;21,"Evening","Night")))</f>
        <v>Afternoon</v>
      </c>
      <c r="AM2407" s="16" t="s">
        <v>38</v>
      </c>
    </row>
    <row r="2408" spans="1:39" x14ac:dyDescent="0.25">
      <c r="A2408" s="13" t="s">
        <v>4298</v>
      </c>
      <c r="B2408" s="4">
        <v>45511</v>
      </c>
      <c r="C2408" s="2">
        <f>YEAR(Table2[[#This Row],[Invoice Date]])</f>
        <v>2024</v>
      </c>
      <c r="D2408" s="2" t="str">
        <f>TEXT(Table2[[#This Row],[Invoice Date]],"mmm")</f>
        <v>Aug</v>
      </c>
      <c r="E2408" s="2" t="str">
        <f>Table2[[#This Row],[Store_ID]]&amp;"-"&amp;Table2[[#This Row],[Year]]&amp;"-"&amp;Table2[[#This Row],[Month]]</f>
        <v>STR032-2024-Aug</v>
      </c>
      <c r="F2408" s="2" t="s">
        <v>3918</v>
      </c>
      <c r="G2408" s="2" t="str">
        <f>_xlfn.XLOOKUP(Table2[[#This Row],[Customer_ID]],Table3[Customer_ID],Table3[Customer Name],"Not Found")</f>
        <v>Kavitha Pillai</v>
      </c>
      <c r="H2408" s="2" t="str">
        <f>_xlfn.XLOOKUP(Table2[[#This Row],[Customer_ID]],Table3[Customer_ID],Table3[Gender],"Female")</f>
        <v>Female</v>
      </c>
      <c r="I2408" s="2" t="str">
        <f>_xlfn.XLOOKUP(Table2[[#This Row],[Customer_ID]],Table3[Customer_ID],Table3[City],"Missing Memebership")</f>
        <v>Tirunelveli</v>
      </c>
      <c r="J2408" s="2" t="str">
        <f>_xlfn.XLOOKUP(Table2[[#This Row],[Customer_ID]],Table3[Customer_ID],Table3[State],"Karnataka")</f>
        <v>Tamil Nadu</v>
      </c>
      <c r="K2408" s="2" t="str">
        <f>_xlfn.XLOOKUP(Table2[[#This Row],[Customer_ID]],Table3[Customer_ID],Table3[Membership],"Regular")</f>
        <v>Silver</v>
      </c>
      <c r="L2408" s="2" t="s">
        <v>311</v>
      </c>
      <c r="M2408" s="2" t="str">
        <f>_xlfn.XLOOKUP(Table2[[#This Row],[Product_ID]],Table4[Product_ID],Table4[Product_Name],"Not Found")</f>
        <v>Raymond Leather Belt White</v>
      </c>
      <c r="N2408" s="2" t="str">
        <f>_xlfn.XLOOKUP(Table2[[#This Row],[Product_ID]],Table4[Product_ID],Table4[Category],"Not Found")</f>
        <v>Belts</v>
      </c>
      <c r="O2408" s="2" t="str">
        <f>_xlfn.XLOOKUP(Table2[[#This Row],[Product_ID]],Table4[Product_ID],Table4[Subcategory],"Not Found")</f>
        <v>Leather Belt</v>
      </c>
      <c r="P2408" s="2" t="str">
        <f>_xlfn.XLOOKUP(Table2[[#This Row],[Product_ID]],Table4[Product_ID],Table4[Brand],"Missing Brand")</f>
        <v>Raymond</v>
      </c>
      <c r="Q2408" s="2" t="s">
        <v>413</v>
      </c>
      <c r="R2408" s="2" t="str">
        <f>_xlfn.XLOOKUP(Table2[[#This Row],[Store_ID]],Table6[Store_ID],Table6[Store Name],"Not Found")</f>
        <v>TrendMart Kochi Standard</v>
      </c>
      <c r="S2408" s="2">
        <f>_xlfn.XLOOKUP(Table2[[#This Row],[Store_ID]],Table6[Store_ID],Table6[Monthly Target],"Missing Target")</f>
        <v>2500000</v>
      </c>
      <c r="T2408" s="2" t="str">
        <f>_xlfn.XLOOKUP(Table2[[#This Row],[Store_ID]],Table6[Store_ID],Table6[Region],"Not Found")</f>
        <v>South Zone 1</v>
      </c>
      <c r="U2408" s="2" t="s">
        <v>102</v>
      </c>
      <c r="V2408" s="2" t="str">
        <f>_xlfn.XLOOKUP(Table2[[#This Row],[Employee_ID]],Table5[Employee_ID],Table5[Employee Name],"Not Found")</f>
        <v>Chandra Reddy</v>
      </c>
      <c r="W2408" s="2">
        <v>4</v>
      </c>
      <c r="X2408" s="2">
        <v>327.74</v>
      </c>
      <c r="Y2408" s="2">
        <v>20</v>
      </c>
      <c r="Z2408" s="2">
        <v>262.19</v>
      </c>
      <c r="AA2408" s="2">
        <v>5</v>
      </c>
      <c r="AB2408" s="2">
        <v>52.44</v>
      </c>
      <c r="AC2408" s="2">
        <v>1101.21</v>
      </c>
      <c r="AD2408" s="2">
        <v>1016.6</v>
      </c>
      <c r="AE2408" s="2">
        <f t="shared" si="80"/>
        <v>32.170000000000016</v>
      </c>
      <c r="AF2408" s="2" t="s">
        <v>69</v>
      </c>
      <c r="AG2408" s="42">
        <f>IFERROR(Table2[[#This Row],[Profit]]/Table2[[#This Row],[Sales Amount]],0)</f>
        <v>2.9213319893571631E-2</v>
      </c>
      <c r="AH2408" s="2" t="str">
        <f>TRIM(Table2[[#This Row],[Payment Modee]])</f>
        <v>Cash</v>
      </c>
      <c r="AI2408" s="2" t="s">
        <v>36</v>
      </c>
      <c r="AJ2408" s="2" t="s">
        <v>27</v>
      </c>
      <c r="AK2408" s="2" t="s">
        <v>611</v>
      </c>
      <c r="AL2408" s="16" t="str">
        <f>IF(HOUR(Table2[[#This Row],[Order Time]])&lt;12,"Morning",IF(HOUR(Table2[[#This Row],[Order Time]])&lt;17,"Afternoon",IF(HOUR(Table2[[#This Row],[Order Time]])&lt;21,"Evening","Night")))</f>
        <v>Afternoon</v>
      </c>
      <c r="AM2408" s="16" t="s">
        <v>29</v>
      </c>
    </row>
    <row r="2409" spans="1:39" x14ac:dyDescent="0.25">
      <c r="A2409" s="13" t="s">
        <v>4299</v>
      </c>
      <c r="B2409" s="4">
        <v>45395</v>
      </c>
      <c r="C2409" s="2">
        <f>YEAR(Table2[[#This Row],[Invoice Date]])</f>
        <v>2024</v>
      </c>
      <c r="D2409" s="2" t="str">
        <f>TEXT(Table2[[#This Row],[Invoice Date]],"mmm")</f>
        <v>Apr</v>
      </c>
      <c r="E2409" s="2" t="str">
        <f>Table2[[#This Row],[Store_ID]]&amp;"-"&amp;Table2[[#This Row],[Year]]&amp;"-"&amp;Table2[[#This Row],[Month]]</f>
        <v>STR042-2024-Apr</v>
      </c>
      <c r="F2409" s="2" t="s">
        <v>1609</v>
      </c>
      <c r="G2409" s="2" t="str">
        <f>_xlfn.XLOOKUP(Table2[[#This Row],[Customer_ID]],Table3[Customer_ID],Table3[Customer Name],"Not Found")</f>
        <v>Suresh Gupta</v>
      </c>
      <c r="H2409" s="2" t="str">
        <f>_xlfn.XLOOKUP(Table2[[#This Row],[Customer_ID]],Table3[Customer_ID],Table3[Gender],"Female")</f>
        <v>Male</v>
      </c>
      <c r="I2409" s="2" t="str">
        <f>_xlfn.XLOOKUP(Table2[[#This Row],[Customer_ID]],Table3[Customer_ID],Table3[City],"Missing Memebership")</f>
        <v>Visakhapatnam</v>
      </c>
      <c r="J2409" s="2" t="str">
        <f>_xlfn.XLOOKUP(Table2[[#This Row],[Customer_ID]],Table3[Customer_ID],Table3[State],"Karnataka")</f>
        <v>Andhra Pradesh</v>
      </c>
      <c r="K2409" s="2" t="str">
        <f>_xlfn.XLOOKUP(Table2[[#This Row],[Customer_ID]],Table3[Customer_ID],Table3[Membership],"Regular")</f>
        <v>Regular</v>
      </c>
      <c r="L2409" s="2" t="s">
        <v>690</v>
      </c>
      <c r="M2409" s="2" t="str">
        <f>_xlfn.XLOOKUP(Table2[[#This Row],[Product_ID]],Table4[Product_ID],Table4[Product_Name],"Not Found")</f>
        <v>Being Human Girls Frock Teal</v>
      </c>
      <c r="N2409" s="2" t="str">
        <f>_xlfn.XLOOKUP(Table2[[#This Row],[Product_ID]],Table4[Product_ID],Table4[Category],"Not Found")</f>
        <v>Kids Wear</v>
      </c>
      <c r="O2409" s="2" t="str">
        <f>_xlfn.XLOOKUP(Table2[[#This Row],[Product_ID]],Table4[Product_ID],Table4[Subcategory],"Not Found")</f>
        <v>Girls Frock</v>
      </c>
      <c r="P2409" s="2" t="str">
        <f>_xlfn.XLOOKUP(Table2[[#This Row],[Product_ID]],Table4[Product_ID],Table4[Brand],"Missing Brand")</f>
        <v>Being Human</v>
      </c>
      <c r="Q2409" s="2" t="s">
        <v>1218</v>
      </c>
      <c r="R2409" s="2" t="str">
        <f>_xlfn.XLOOKUP(Table2[[#This Row],[Store_ID]],Table6[Store_ID],Table6[Store Name],"Not Found")</f>
        <v>TrendMart Thrissur Standard</v>
      </c>
      <c r="S2409" s="2">
        <f>_xlfn.XLOOKUP(Table2[[#This Row],[Store_ID]],Table6[Store_ID],Table6[Monthly Target],"Missing Target")</f>
        <v>800000</v>
      </c>
      <c r="T2409" s="2" t="str">
        <f>_xlfn.XLOOKUP(Table2[[#This Row],[Store_ID]],Table6[Store_ID],Table6[Region],"Not Found")</f>
        <v>South Zone 1</v>
      </c>
      <c r="U2409" s="2" t="s">
        <v>400</v>
      </c>
      <c r="V2409" s="2" t="str">
        <f>_xlfn.XLOOKUP(Table2[[#This Row],[Employee_ID]],Table5[Employee_ID],Table5[Employee Name],"Not Found")</f>
        <v>Anil Reddy</v>
      </c>
      <c r="W2409" s="2">
        <v>1</v>
      </c>
      <c r="X2409" s="2">
        <v>687.24</v>
      </c>
      <c r="Y2409" s="2">
        <v>30</v>
      </c>
      <c r="Z2409" s="2">
        <v>206.17</v>
      </c>
      <c r="AA2409" s="2">
        <v>5</v>
      </c>
      <c r="AB2409" s="2">
        <v>24.05</v>
      </c>
      <c r="AC2409" s="2">
        <v>505.12</v>
      </c>
      <c r="AD2409" s="2">
        <v>424.76</v>
      </c>
      <c r="AE2409" s="2">
        <f t="shared" si="80"/>
        <v>56.310000000000016</v>
      </c>
      <c r="AF2409" s="2" t="s">
        <v>35</v>
      </c>
      <c r="AG2409" s="42">
        <f>IFERROR(Table2[[#This Row],[Profit]]/Table2[[#This Row],[Sales Amount]],0)</f>
        <v>0.11147846056382645</v>
      </c>
      <c r="AH2409" s="2" t="str">
        <f>TRIM(Table2[[#This Row],[Payment Modee]])</f>
        <v>Debit Card</v>
      </c>
      <c r="AI2409" s="2" t="s">
        <v>36</v>
      </c>
      <c r="AJ2409" s="2" t="s">
        <v>27</v>
      </c>
      <c r="AK2409" s="2" t="s">
        <v>2916</v>
      </c>
      <c r="AL2409" s="16" t="str">
        <f>IF(HOUR(Table2[[#This Row],[Order Time]])&lt;12,"Morning",IF(HOUR(Table2[[#This Row],[Order Time]])&lt;17,"Afternoon",IF(HOUR(Table2[[#This Row],[Order Time]])&lt;21,"Evening","Night")))</f>
        <v>Evening</v>
      </c>
      <c r="AM2409" s="16" t="s">
        <v>38</v>
      </c>
    </row>
    <row r="2410" spans="1:39" x14ac:dyDescent="0.25">
      <c r="A2410" s="13" t="s">
        <v>4300</v>
      </c>
      <c r="B2410" s="4">
        <v>45464</v>
      </c>
      <c r="C2410" s="2">
        <f>YEAR(Table2[[#This Row],[Invoice Date]])</f>
        <v>2024</v>
      </c>
      <c r="D2410" s="2" t="str">
        <f>TEXT(Table2[[#This Row],[Invoice Date]],"mmm")</f>
        <v>Jun</v>
      </c>
      <c r="E2410" s="2" t="str">
        <f>Table2[[#This Row],[Store_ID]]&amp;"-"&amp;Table2[[#This Row],[Year]]&amp;"-"&amp;Table2[[#This Row],[Month]]</f>
        <v>STR003-2024-Jun</v>
      </c>
      <c r="F2410" s="2" t="s">
        <v>2484</v>
      </c>
      <c r="G2410" s="2" t="str">
        <f>_xlfn.XLOOKUP(Table2[[#This Row],[Customer_ID]],Table3[Customer_ID],Table3[Customer Name],"Not Found")</f>
        <v>Rajesh Bhat</v>
      </c>
      <c r="H2410" s="2" t="str">
        <f>_xlfn.XLOOKUP(Table2[[#This Row],[Customer_ID]],Table3[Customer_ID],Table3[Gender],"Female")</f>
        <v>Male</v>
      </c>
      <c r="I2410" s="2" t="str">
        <f>_xlfn.XLOOKUP(Table2[[#This Row],[Customer_ID]],Table3[Customer_ID],Table3[City],"Missing Memebership")</f>
        <v>Tirunelveli</v>
      </c>
      <c r="J2410" s="2" t="str">
        <f>_xlfn.XLOOKUP(Table2[[#This Row],[Customer_ID]],Table3[Customer_ID],Table3[State],"Karnataka")</f>
        <v>Tamil Nadu</v>
      </c>
      <c r="K2410" s="2" t="str">
        <f>_xlfn.XLOOKUP(Table2[[#This Row],[Customer_ID]],Table3[Customer_ID],Table3[Membership],"Regular")</f>
        <v>Regular</v>
      </c>
      <c r="L2410" s="2" t="s">
        <v>185</v>
      </c>
      <c r="M2410" s="2" t="str">
        <f>_xlfn.XLOOKUP(Table2[[#This Row],[Product_ID]],Table4[Product_ID],Table4[Product_Name],"Not Found")</f>
        <v>US Polo Assn Bootcut Sky Blue</v>
      </c>
      <c r="N2410" s="2" t="str">
        <f>_xlfn.XLOOKUP(Table2[[#This Row],[Product_ID]],Table4[Product_ID],Table4[Category],"Not Found")</f>
        <v>Women Jeans</v>
      </c>
      <c r="O2410" s="2" t="str">
        <f>_xlfn.XLOOKUP(Table2[[#This Row],[Product_ID]],Table4[Product_ID],Table4[Subcategory],"Not Found")</f>
        <v>Bootcut</v>
      </c>
      <c r="P2410" s="2" t="str">
        <f>_xlfn.XLOOKUP(Table2[[#This Row],[Product_ID]],Table4[Product_ID],Table4[Brand],"Missing Brand")</f>
        <v>Missing Brand Name</v>
      </c>
      <c r="Q2410" s="2" t="s">
        <v>959</v>
      </c>
      <c r="R2410" s="2" t="str">
        <f>_xlfn.XLOOKUP(Table2[[#This Row],[Store_ID]],Table6[Store_ID],Table6[Store Name],"Not Found")</f>
        <v>TrendMart Tumakuru High Street</v>
      </c>
      <c r="S2410" s="2">
        <f>_xlfn.XLOOKUP(Table2[[#This Row],[Store_ID]],Table6[Store_ID],Table6[Monthly Target],"Missing Target")</f>
        <v>2500000</v>
      </c>
      <c r="T2410" s="2" t="str">
        <f>_xlfn.XLOOKUP(Table2[[#This Row],[Store_ID]],Table6[Store_ID],Table6[Region],"Not Found")</f>
        <v>South Zone 2</v>
      </c>
      <c r="U2410" s="2" t="s">
        <v>124</v>
      </c>
      <c r="V2410" s="2" t="str">
        <f>_xlfn.XLOOKUP(Table2[[#This Row],[Employee_ID]],Table5[Employee_ID],Table5[Employee Name],"Not Found")</f>
        <v>Girish Sundaram</v>
      </c>
      <c r="W2410" s="2">
        <v>4</v>
      </c>
      <c r="X2410" s="2">
        <v>1512.38</v>
      </c>
      <c r="Y2410" s="2">
        <v>15</v>
      </c>
      <c r="Z2410" s="2">
        <v>907.43</v>
      </c>
      <c r="AA2410" s="2">
        <v>12</v>
      </c>
      <c r="AB2410" s="2">
        <v>617.04999999999995</v>
      </c>
      <c r="AC2410" s="2">
        <v>5759.14</v>
      </c>
      <c r="AD2410" s="2">
        <v>3886.6</v>
      </c>
      <c r="AE2410" s="2">
        <f t="shared" si="80"/>
        <v>1255.4900000000005</v>
      </c>
      <c r="AF2410" s="2" t="s">
        <v>35</v>
      </c>
      <c r="AG2410" s="42">
        <f>IFERROR(Table2[[#This Row],[Profit]]/Table2[[#This Row],[Sales Amount]],0)</f>
        <v>0.21799956243466914</v>
      </c>
      <c r="AH2410" s="2" t="str">
        <f>TRIM(Table2[[#This Row],[Payment Modee]])</f>
        <v>Debit Card</v>
      </c>
      <c r="AI2410" s="2" t="s">
        <v>26</v>
      </c>
      <c r="AJ2410" s="2" t="s">
        <v>27</v>
      </c>
      <c r="AK2410" s="2" t="s">
        <v>873</v>
      </c>
      <c r="AL2410" s="16" t="str">
        <f>IF(HOUR(Table2[[#This Row],[Order Time]])&lt;12,"Morning",IF(HOUR(Table2[[#This Row],[Order Time]])&lt;17,"Afternoon",IF(HOUR(Table2[[#This Row],[Order Time]])&lt;21,"Evening","Night")))</f>
        <v>Evening</v>
      </c>
      <c r="AM2410" s="16" t="s">
        <v>29</v>
      </c>
    </row>
    <row r="2411" spans="1:39" x14ac:dyDescent="0.25">
      <c r="A2411" s="13" t="s">
        <v>4301</v>
      </c>
      <c r="B2411" s="4">
        <v>45610</v>
      </c>
      <c r="C2411" s="2">
        <f>YEAR(Table2[[#This Row],[Invoice Date]])</f>
        <v>2024</v>
      </c>
      <c r="D2411" s="2" t="str">
        <f>TEXT(Table2[[#This Row],[Invoice Date]],"mmm")</f>
        <v>Nov</v>
      </c>
      <c r="E2411" s="2" t="str">
        <f>Table2[[#This Row],[Store_ID]]&amp;"-"&amp;Table2[[#This Row],[Year]]&amp;"-"&amp;Table2[[#This Row],[Month]]</f>
        <v>STR070-2024-Nov</v>
      </c>
      <c r="F2411" s="2" t="s">
        <v>2551</v>
      </c>
      <c r="G2411" s="2" t="str">
        <f>_xlfn.XLOOKUP(Table2[[#This Row],[Customer_ID]],Table3[Customer_ID],Table3[Customer Name],"Not Found")</f>
        <v>Rohit Gupta</v>
      </c>
      <c r="H2411" s="2" t="str">
        <f>_xlfn.XLOOKUP(Table2[[#This Row],[Customer_ID]],Table3[Customer_ID],Table3[Gender],"Female")</f>
        <v>Male</v>
      </c>
      <c r="I2411" s="2" t="str">
        <f>_xlfn.XLOOKUP(Table2[[#This Row],[Customer_ID]],Table3[Customer_ID],Table3[City],"Missing Memebership")</f>
        <v>Hubballi</v>
      </c>
      <c r="J2411" s="2" t="str">
        <f>_xlfn.XLOOKUP(Table2[[#This Row],[Customer_ID]],Table3[Customer_ID],Table3[State],"Karnataka")</f>
        <v>Karnataka</v>
      </c>
      <c r="K2411" s="2" t="str">
        <f>_xlfn.XLOOKUP(Table2[[#This Row],[Customer_ID]],Table3[Customer_ID],Table3[Membership],"Regular")</f>
        <v>Regular</v>
      </c>
      <c r="L2411" s="2" t="s">
        <v>1185</v>
      </c>
      <c r="M2411" s="2" t="str">
        <f>_xlfn.XLOOKUP(Table2[[#This Row],[Product_ID]],Table4[Product_ID],Table4[Product_Name],"Not Found")</f>
        <v>Metro Shoes Polo Purple</v>
      </c>
      <c r="N2411" s="2" t="str">
        <f>_xlfn.XLOOKUP(Table2[[#This Row],[Product_ID]],Table4[Product_ID],Table4[Category],"Not Found")</f>
        <v>Men T-Shirts</v>
      </c>
      <c r="O2411" s="2" t="str">
        <f>_xlfn.XLOOKUP(Table2[[#This Row],[Product_ID]],Table4[Product_ID],Table4[Subcategory],"Not Found")</f>
        <v>Polo</v>
      </c>
      <c r="P2411" s="2" t="str">
        <f>_xlfn.XLOOKUP(Table2[[#This Row],[Product_ID]],Table4[Product_ID],Table4[Brand],"Missing Brand")</f>
        <v>Metro Shoes</v>
      </c>
      <c r="Q2411" s="2" t="s">
        <v>1319</v>
      </c>
      <c r="R2411" s="2" t="str">
        <f>_xlfn.XLOOKUP(Table2[[#This Row],[Store_ID]],Table6[Store_ID],Table6[Store Name],"Not Found")</f>
        <v>TrendMart Alappuzha Mall Kiosk</v>
      </c>
      <c r="S2411" s="2">
        <f>_xlfn.XLOOKUP(Table2[[#This Row],[Store_ID]],Table6[Store_ID],Table6[Monthly Target],"Missing Target")</f>
        <v>1000000</v>
      </c>
      <c r="T2411" s="2" t="str">
        <f>_xlfn.XLOOKUP(Table2[[#This Row],[Store_ID]],Table6[Store_ID],Table6[Region],"Not Found")</f>
        <v>South Zone 1</v>
      </c>
      <c r="U2411" s="2" t="s">
        <v>283</v>
      </c>
      <c r="V2411" s="2" t="str">
        <f>_xlfn.XLOOKUP(Table2[[#This Row],[Employee_ID]],Table5[Employee_ID],Table5[Employee Name],"Not Found")</f>
        <v>Priya Balasubramaniam</v>
      </c>
      <c r="W2411" s="2">
        <v>4</v>
      </c>
      <c r="X2411" s="2">
        <v>566.63</v>
      </c>
      <c r="Y2411" s="2">
        <v>20</v>
      </c>
      <c r="Z2411" s="2">
        <v>453.3</v>
      </c>
      <c r="AA2411" s="2">
        <v>5</v>
      </c>
      <c r="AB2411" s="2">
        <v>90.66</v>
      </c>
      <c r="AC2411" s="2">
        <v>1903.88</v>
      </c>
      <c r="AD2411" s="2">
        <v>1395</v>
      </c>
      <c r="AE2411" s="2">
        <f t="shared" si="80"/>
        <v>418.22000000000014</v>
      </c>
      <c r="AF2411" s="2" t="s">
        <v>35</v>
      </c>
      <c r="AG2411" s="42">
        <f>IFERROR(Table2[[#This Row],[Profit]]/Table2[[#This Row],[Sales Amount]],0)</f>
        <v>0.21966720591633931</v>
      </c>
      <c r="AH2411" s="2" t="str">
        <f>TRIM(Table2[[#This Row],[Payment Modee]])</f>
        <v>Debit Card</v>
      </c>
      <c r="AI2411" s="2" t="s">
        <v>26</v>
      </c>
      <c r="AJ2411" s="2" t="s">
        <v>27</v>
      </c>
      <c r="AK2411" s="2" t="s">
        <v>4302</v>
      </c>
      <c r="AL2411" s="16" t="str">
        <f>IF(HOUR(Table2[[#This Row],[Order Time]])&lt;12,"Morning",IF(HOUR(Table2[[#This Row],[Order Time]])&lt;17,"Afternoon",IF(HOUR(Table2[[#This Row],[Order Time]])&lt;21,"Evening","Night")))</f>
        <v>Night</v>
      </c>
      <c r="AM2411" s="16" t="s">
        <v>29</v>
      </c>
    </row>
    <row r="2412" spans="1:39" x14ac:dyDescent="0.25">
      <c r="A2412" s="13" t="s">
        <v>4303</v>
      </c>
      <c r="B2412" s="4">
        <v>45718</v>
      </c>
      <c r="C2412" s="2">
        <f>YEAR(Table2[[#This Row],[Invoice Date]])</f>
        <v>2025</v>
      </c>
      <c r="D2412" s="2" t="str">
        <f>TEXT(Table2[[#This Row],[Invoice Date]],"mmm")</f>
        <v>Mar</v>
      </c>
      <c r="E2412" s="2" t="str">
        <f>Table2[[#This Row],[Store_ID]]&amp;"-"&amp;Table2[[#This Row],[Year]]&amp;"-"&amp;Table2[[#This Row],[Month]]</f>
        <v>STR099-2025-Mar</v>
      </c>
      <c r="F2412" s="2" t="s">
        <v>1106</v>
      </c>
      <c r="G2412" s="2" t="str">
        <f>_xlfn.XLOOKUP(Table2[[#This Row],[Customer_ID]],Table3[Customer_ID],Table3[Customer Name],"Not Found")</f>
        <v>Kannan Yadav</v>
      </c>
      <c r="H2412" s="2" t="str">
        <f>_xlfn.XLOOKUP(Table2[[#This Row],[Customer_ID]],Table3[Customer_ID],Table3[Gender],"Female")</f>
        <v>Male</v>
      </c>
      <c r="I2412" s="2" t="str">
        <f>_xlfn.XLOOKUP(Table2[[#This Row],[Customer_ID]],Table3[Customer_ID],Table3[City],"Missing Memebership")</f>
        <v>Mysuru</v>
      </c>
      <c r="J2412" s="2" t="str">
        <f>_xlfn.XLOOKUP(Table2[[#This Row],[Customer_ID]],Table3[Customer_ID],Table3[State],"Karnataka")</f>
        <v>Karnataka</v>
      </c>
      <c r="K2412" s="2" t="str">
        <f>_xlfn.XLOOKUP(Table2[[#This Row],[Customer_ID]],Table3[Customer_ID],Table3[Membership],"Regular")</f>
        <v>Silver</v>
      </c>
      <c r="L2412" s="2" t="s">
        <v>964</v>
      </c>
      <c r="M2412" s="2" t="str">
        <f>_xlfn.XLOOKUP(Table2[[#This Row],[Product_ID]],Table4[Product_ID],Table4[Product_Name],"Not Found")</f>
        <v>W for Woman Cotton Saree Wine</v>
      </c>
      <c r="N2412" s="2" t="str">
        <f>_xlfn.XLOOKUP(Table2[[#This Row],[Product_ID]],Table4[Product_ID],Table4[Category],"Not Found")</f>
        <v>Women Sarees</v>
      </c>
      <c r="O2412" s="2" t="str">
        <f>_xlfn.XLOOKUP(Table2[[#This Row],[Product_ID]],Table4[Product_ID],Table4[Subcategory],"Not Found")</f>
        <v>Cotton Saree</v>
      </c>
      <c r="P2412" s="2" t="str">
        <f>_xlfn.XLOOKUP(Table2[[#This Row],[Product_ID]],Table4[Product_ID],Table4[Brand],"Missing Brand")</f>
        <v>W for Woman</v>
      </c>
      <c r="Q2412" s="2" t="s">
        <v>175</v>
      </c>
      <c r="R2412" s="2" t="str">
        <f>_xlfn.XLOOKUP(Table2[[#This Row],[Store_ID]],Table6[Store_ID],Table6[Store Name],"Not Found")</f>
        <v>TrendMart Khammam Standard</v>
      </c>
      <c r="S2412" s="2">
        <f>_xlfn.XLOOKUP(Table2[[#This Row],[Store_ID]],Table6[Store_ID],Table6[Monthly Target],"Missing Target")</f>
        <v>1500000</v>
      </c>
      <c r="T2412" s="2" t="str">
        <f>_xlfn.XLOOKUP(Table2[[#This Row],[Store_ID]],Table6[Store_ID],Table6[Region],"Not Found")</f>
        <v>South Zone 2</v>
      </c>
      <c r="U2412" s="2" t="s">
        <v>417</v>
      </c>
      <c r="V2412" s="2" t="str">
        <f>_xlfn.XLOOKUP(Table2[[#This Row],[Employee_ID]],Table5[Employee_ID],Table5[Employee Name],"Not Found")</f>
        <v>Arjun Krishnan</v>
      </c>
      <c r="W2412" s="2">
        <v>3</v>
      </c>
      <c r="X2412" s="2">
        <v>3347.41</v>
      </c>
      <c r="Y2412" s="2">
        <v>0</v>
      </c>
      <c r="Z2412" s="2">
        <v>0</v>
      </c>
      <c r="AA2412" s="2">
        <v>12</v>
      </c>
      <c r="AB2412" s="2">
        <v>1205.07</v>
      </c>
      <c r="AC2412" s="2">
        <v>11247.3</v>
      </c>
      <c r="AD2412" s="2">
        <v>7021.38</v>
      </c>
      <c r="AE2412" s="2">
        <f t="shared" si="80"/>
        <v>3020.8499999999995</v>
      </c>
      <c r="AF2412" s="2" t="s">
        <v>35</v>
      </c>
      <c r="AG2412" s="42">
        <f>IFERROR(Table2[[#This Row],[Profit]]/Table2[[#This Row],[Sales Amount]],0)</f>
        <v>0.2685844602704649</v>
      </c>
      <c r="AH2412" s="2" t="str">
        <f>TRIM(Table2[[#This Row],[Payment Modee]])</f>
        <v>Debit Card</v>
      </c>
      <c r="AI2412" s="2" t="s">
        <v>36</v>
      </c>
      <c r="AJ2412" s="2" t="s">
        <v>27</v>
      </c>
      <c r="AK2412" s="2" t="s">
        <v>1756</v>
      </c>
      <c r="AL2412" s="16" t="str">
        <f>IF(HOUR(Table2[[#This Row],[Order Time]])&lt;12,"Morning",IF(HOUR(Table2[[#This Row],[Order Time]])&lt;17,"Afternoon",IF(HOUR(Table2[[#This Row],[Order Time]])&lt;21,"Evening","Night")))</f>
        <v>Evening</v>
      </c>
      <c r="AM2412" s="16" t="s">
        <v>38</v>
      </c>
    </row>
    <row r="2413" spans="1:39" x14ac:dyDescent="0.25">
      <c r="A2413" s="13" t="s">
        <v>4304</v>
      </c>
      <c r="B2413" s="4">
        <v>45660</v>
      </c>
      <c r="C2413" s="2">
        <f>YEAR(Table2[[#This Row],[Invoice Date]])</f>
        <v>2025</v>
      </c>
      <c r="D2413" s="2" t="str">
        <f>TEXT(Table2[[#This Row],[Invoice Date]],"mmm")</f>
        <v>Jan</v>
      </c>
      <c r="E2413" s="2" t="str">
        <f>Table2[[#This Row],[Store_ID]]&amp;"-"&amp;Table2[[#This Row],[Year]]&amp;"-"&amp;Table2[[#This Row],[Month]]</f>
        <v>STR049-2025-Jan</v>
      </c>
      <c r="F2413" s="2" t="s">
        <v>1850</v>
      </c>
      <c r="G2413" s="2" t="str">
        <f>_xlfn.XLOOKUP(Table2[[#This Row],[Customer_ID]],Table3[Customer_ID],Table3[Customer Name],"Not Found")</f>
        <v>Anitha Bhat</v>
      </c>
      <c r="H2413" s="2" t="str">
        <f>_xlfn.XLOOKUP(Table2[[#This Row],[Customer_ID]],Table3[Customer_ID],Table3[Gender],"Female")</f>
        <v>Female</v>
      </c>
      <c r="I2413" s="2" t="str">
        <f>_xlfn.XLOOKUP(Table2[[#This Row],[Customer_ID]],Table3[Customer_ID],Table3[City],"Missing Memebership")</f>
        <v>Salem</v>
      </c>
      <c r="J2413" s="2" t="str">
        <f>_xlfn.XLOOKUP(Table2[[#This Row],[Customer_ID]],Table3[Customer_ID],Table3[State],"Karnataka")</f>
        <v>Tamil Nadu</v>
      </c>
      <c r="K2413" s="2" t="str">
        <f>_xlfn.XLOOKUP(Table2[[#This Row],[Customer_ID]],Table3[Customer_ID],Table3[Membership],"Regular")</f>
        <v>Silver</v>
      </c>
      <c r="L2413" s="2" t="s">
        <v>247</v>
      </c>
      <c r="M2413" s="2" t="str">
        <f>_xlfn.XLOOKUP(Table2[[#This Row],[Product_ID]],Table4[Product_ID],Table4[Product_Name],"Not Found")</f>
        <v>Pepe Jeans Chinos Pink</v>
      </c>
      <c r="N2413" s="2" t="str">
        <f>_xlfn.XLOOKUP(Table2[[#This Row],[Product_ID]],Table4[Product_ID],Table4[Category],"Not Found")</f>
        <v>Men Trousers</v>
      </c>
      <c r="O2413" s="2" t="str">
        <f>_xlfn.XLOOKUP(Table2[[#This Row],[Product_ID]],Table4[Product_ID],Table4[Subcategory],"Not Found")</f>
        <v>Chinos</v>
      </c>
      <c r="P2413" s="2" t="str">
        <f>_xlfn.XLOOKUP(Table2[[#This Row],[Product_ID]],Table4[Product_ID],Table4[Brand],"Missing Brand")</f>
        <v>Pepe Jeans</v>
      </c>
      <c r="Q2413" s="2" t="s">
        <v>1294</v>
      </c>
      <c r="R2413" s="2" t="str">
        <f>_xlfn.XLOOKUP(Table2[[#This Row],[Store_ID]],Table6[Store_ID],Table6[Store Name],"Not Found")</f>
        <v>TrendMart Bengaluru Flagship</v>
      </c>
      <c r="S2413" s="2">
        <f>_xlfn.XLOOKUP(Table2[[#This Row],[Store_ID]],Table6[Store_ID],Table6[Monthly Target],"Missing Target")</f>
        <v>1200000</v>
      </c>
      <c r="T2413" s="2" t="str">
        <f>_xlfn.XLOOKUP(Table2[[#This Row],[Store_ID]],Table6[Store_ID],Table6[Region],"Not Found")</f>
        <v>South Zone 2</v>
      </c>
      <c r="U2413" s="2" t="s">
        <v>9159</v>
      </c>
      <c r="V2413" s="2" t="str">
        <f>_xlfn.XLOOKUP(Table2[[#This Row],[Employee_ID]],Table5[Employee_ID],Table5[Employee Name],"Not Found")</f>
        <v>Not Found</v>
      </c>
      <c r="W2413" s="2">
        <v>1</v>
      </c>
      <c r="X2413" s="2">
        <v>1232.55</v>
      </c>
      <c r="Y2413" s="2">
        <v>20</v>
      </c>
      <c r="Z2413" s="2">
        <v>246.51</v>
      </c>
      <c r="AA2413" s="2">
        <v>12</v>
      </c>
      <c r="AB2413" s="2">
        <v>118.32</v>
      </c>
      <c r="AC2413" s="2">
        <v>1104.3599999999999</v>
      </c>
      <c r="AD2413" s="2">
        <v>887.02</v>
      </c>
      <c r="AE2413" s="2">
        <f t="shared" si="80"/>
        <v>99.019999999999925</v>
      </c>
      <c r="AF2413" s="2" t="s">
        <v>69</v>
      </c>
      <c r="AG2413" s="42">
        <f>IFERROR(Table2[[#This Row],[Profit]]/Table2[[#This Row],[Sales Amount]],0)</f>
        <v>8.9662791118838001E-2</v>
      </c>
      <c r="AH2413" s="2" t="str">
        <f>TRIM(Table2[[#This Row],[Payment Modee]])</f>
        <v>Cash</v>
      </c>
      <c r="AI2413" s="2" t="s">
        <v>26</v>
      </c>
      <c r="AJ2413" s="2" t="s">
        <v>27</v>
      </c>
      <c r="AK2413" s="2" t="s">
        <v>2192</v>
      </c>
      <c r="AL2413" s="16" t="str">
        <f>IF(HOUR(Table2[[#This Row],[Order Time]])&lt;12,"Morning",IF(HOUR(Table2[[#This Row],[Order Time]])&lt;17,"Afternoon",IF(HOUR(Table2[[#This Row],[Order Time]])&lt;21,"Evening","Night")))</f>
        <v>Morning</v>
      </c>
      <c r="AM2413" s="16" t="s">
        <v>29</v>
      </c>
    </row>
    <row r="2414" spans="1:39" x14ac:dyDescent="0.25">
      <c r="A2414" s="13" t="s">
        <v>4305</v>
      </c>
      <c r="B2414" s="4">
        <v>45448</v>
      </c>
      <c r="C2414" s="2">
        <f>YEAR(Table2[[#This Row],[Invoice Date]])</f>
        <v>2024</v>
      </c>
      <c r="D2414" s="2" t="str">
        <f>TEXT(Table2[[#This Row],[Invoice Date]],"mmm")</f>
        <v>Jun</v>
      </c>
      <c r="E2414" s="2" t="str">
        <f>Table2[[#This Row],[Store_ID]]&amp;"-"&amp;Table2[[#This Row],[Year]]&amp;"-"&amp;Table2[[#This Row],[Month]]</f>
        <v>STR076-2024-Jun</v>
      </c>
      <c r="F2414" s="2" t="s">
        <v>2974</v>
      </c>
      <c r="G2414" s="2" t="str">
        <f>_xlfn.XLOOKUP(Table2[[#This Row],[Customer_ID]],Table3[Customer_ID],Table3[Customer Name],"Not Found")</f>
        <v>Dhruv Yadav</v>
      </c>
      <c r="H2414" s="2" t="str">
        <f>_xlfn.XLOOKUP(Table2[[#This Row],[Customer_ID]],Table3[Customer_ID],Table3[Gender],"Female")</f>
        <v>Male</v>
      </c>
      <c r="I2414" s="2" t="str">
        <f>_xlfn.XLOOKUP(Table2[[#This Row],[Customer_ID]],Table3[Customer_ID],Table3[City],"Missing Memebership")</f>
        <v>Coimbatore</v>
      </c>
      <c r="J2414" s="2" t="str">
        <f>_xlfn.XLOOKUP(Table2[[#This Row],[Customer_ID]],Table3[Customer_ID],Table3[State],"Karnataka")</f>
        <v>Tamil Nadu</v>
      </c>
      <c r="K2414" s="2" t="str">
        <f>_xlfn.XLOOKUP(Table2[[#This Row],[Customer_ID]],Table3[Customer_ID],Table3[Membership],"Regular")</f>
        <v>Silver</v>
      </c>
      <c r="L2414" s="2" t="s">
        <v>191</v>
      </c>
      <c r="M2414" s="2" t="str">
        <f>_xlfn.XLOOKUP(Table2[[#This Row],[Product_ID]],Table4[Product_ID],Table4[Product_Name],"Not Found")</f>
        <v>Fastrack Jacket Orange</v>
      </c>
      <c r="N2414" s="2" t="str">
        <f>_xlfn.XLOOKUP(Table2[[#This Row],[Product_ID]],Table4[Product_ID],Table4[Category],"Not Found")</f>
        <v>Winter Wear</v>
      </c>
      <c r="O2414" s="2" t="str">
        <f>_xlfn.XLOOKUP(Table2[[#This Row],[Product_ID]],Table4[Product_ID],Table4[Subcategory],"Not Found")</f>
        <v>Jacket</v>
      </c>
      <c r="P2414" s="2" t="str">
        <f>_xlfn.XLOOKUP(Table2[[#This Row],[Product_ID]],Table4[Product_ID],Table4[Brand],"Missing Brand")</f>
        <v>Fastrack</v>
      </c>
      <c r="Q2414" s="2" t="s">
        <v>1063</v>
      </c>
      <c r="R2414" s="2" t="str">
        <f>_xlfn.XLOOKUP(Table2[[#This Row],[Store_ID]],Table6[Store_ID],Table6[Store Name],"Not Found")</f>
        <v>TrendMart Chennai Standard</v>
      </c>
      <c r="S2414" s="2">
        <f>_xlfn.XLOOKUP(Table2[[#This Row],[Store_ID]],Table6[Store_ID],Table6[Monthly Target],"Missing Target")</f>
        <v>1500000</v>
      </c>
      <c r="T2414" s="2" t="str">
        <f>_xlfn.XLOOKUP(Table2[[#This Row],[Store_ID]],Table6[Store_ID],Table6[Region],"Not Found")</f>
        <v>South Zone 1</v>
      </c>
      <c r="U2414" s="2" t="s">
        <v>321</v>
      </c>
      <c r="V2414" s="2" t="str">
        <f>_xlfn.XLOOKUP(Table2[[#This Row],[Employee_ID]],Table5[Employee_ID],Table5[Employee Name],"Not Found")</f>
        <v>Sunita Ramachandran</v>
      </c>
      <c r="W2414" s="2">
        <v>2</v>
      </c>
      <c r="X2414" s="2">
        <v>1097.29</v>
      </c>
      <c r="Y2414" s="2">
        <v>30</v>
      </c>
      <c r="Z2414" s="2">
        <v>658.37</v>
      </c>
      <c r="AA2414" s="2">
        <v>12</v>
      </c>
      <c r="AB2414" s="2">
        <v>184.35</v>
      </c>
      <c r="AC2414" s="2">
        <v>1720.56</v>
      </c>
      <c r="AD2414" s="2">
        <v>1510.12</v>
      </c>
      <c r="AE2414" s="2">
        <f t="shared" si="80"/>
        <v>26.09000000000006</v>
      </c>
      <c r="AF2414" s="2" t="s">
        <v>25</v>
      </c>
      <c r="AG2414" s="42">
        <f>IFERROR(Table2[[#This Row],[Profit]]/Table2[[#This Row],[Sales Amount]],0)</f>
        <v>1.5163667643092982E-2</v>
      </c>
      <c r="AH2414" s="2" t="str">
        <f>TRIM(Table2[[#This Row],[Payment Modee]])</f>
        <v>UPI</v>
      </c>
      <c r="AI2414" s="2" t="s">
        <v>26</v>
      </c>
      <c r="AJ2414" s="2" t="s">
        <v>27</v>
      </c>
      <c r="AK2414" s="2" t="s">
        <v>1390</v>
      </c>
      <c r="AL2414" s="16" t="str">
        <f>IF(HOUR(Table2[[#This Row],[Order Time]])&lt;12,"Morning",IF(HOUR(Table2[[#This Row],[Order Time]])&lt;17,"Afternoon",IF(HOUR(Table2[[#This Row],[Order Time]])&lt;21,"Evening","Night")))</f>
        <v>Night</v>
      </c>
      <c r="AM2414" s="16" t="s">
        <v>29</v>
      </c>
    </row>
    <row r="2415" spans="1:39" x14ac:dyDescent="0.25">
      <c r="A2415" s="13" t="s">
        <v>4306</v>
      </c>
      <c r="B2415" s="4">
        <v>45446</v>
      </c>
      <c r="C2415" s="2">
        <f>YEAR(Table2[[#This Row],[Invoice Date]])</f>
        <v>2024</v>
      </c>
      <c r="D2415" s="2" t="str">
        <f>TEXT(Table2[[#This Row],[Invoice Date]],"mmm")</f>
        <v>Jun</v>
      </c>
      <c r="E2415" s="2" t="str">
        <f>Table2[[#This Row],[Store_ID]]&amp;"-"&amp;Table2[[#This Row],[Year]]&amp;"-"&amp;Table2[[#This Row],[Month]]</f>
        <v>STR011-2024-Jun</v>
      </c>
      <c r="F2415" s="2" t="s">
        <v>3918</v>
      </c>
      <c r="G2415" s="2" t="str">
        <f>_xlfn.XLOOKUP(Table2[[#This Row],[Customer_ID]],Table3[Customer_ID],Table3[Customer Name],"Not Found")</f>
        <v>Kavitha Pillai</v>
      </c>
      <c r="H2415" s="2" t="str">
        <f>_xlfn.XLOOKUP(Table2[[#This Row],[Customer_ID]],Table3[Customer_ID],Table3[Gender],"Female")</f>
        <v>Female</v>
      </c>
      <c r="I2415" s="2" t="str">
        <f>_xlfn.XLOOKUP(Table2[[#This Row],[Customer_ID]],Table3[Customer_ID],Table3[City],"Missing Memebership")</f>
        <v>Tirunelveli</v>
      </c>
      <c r="J2415" s="2" t="str">
        <f>_xlfn.XLOOKUP(Table2[[#This Row],[Customer_ID]],Table3[Customer_ID],Table3[State],"Karnataka")</f>
        <v>Tamil Nadu</v>
      </c>
      <c r="K2415" s="2" t="str">
        <f>_xlfn.XLOOKUP(Table2[[#This Row],[Customer_ID]],Table3[Customer_ID],Table3[Membership],"Regular")</f>
        <v>Silver</v>
      </c>
      <c r="L2415" s="2" t="s">
        <v>822</v>
      </c>
      <c r="M2415" s="2" t="str">
        <f>_xlfn.XLOOKUP(Table2[[#This Row],[Product_ID]],Table4[Product_ID],Table4[Product_Name],"Not Found")</f>
        <v>Jack &amp; Jones Georgette Saree Sky Blue</v>
      </c>
      <c r="N2415" s="2" t="str">
        <f>_xlfn.XLOOKUP(Table2[[#This Row],[Product_ID]],Table4[Product_ID],Table4[Category],"Not Found")</f>
        <v>Women Sarees</v>
      </c>
      <c r="O2415" s="2" t="str">
        <f>_xlfn.XLOOKUP(Table2[[#This Row],[Product_ID]],Table4[Product_ID],Table4[Subcategory],"Not Found")</f>
        <v>Georgette Saree</v>
      </c>
      <c r="P2415" s="2" t="str">
        <f>_xlfn.XLOOKUP(Table2[[#This Row],[Product_ID]],Table4[Product_ID],Table4[Brand],"Missing Brand")</f>
        <v>Jack &amp; Jones</v>
      </c>
      <c r="Q2415" s="2" t="s">
        <v>42</v>
      </c>
      <c r="R2415" s="2" t="str">
        <f>_xlfn.XLOOKUP(Table2[[#This Row],[Store_ID]],Table6[Store_ID],Table6[Store Name],"Not Found")</f>
        <v>TrendMart Tirupati Standard</v>
      </c>
      <c r="S2415" s="2">
        <f>_xlfn.XLOOKUP(Table2[[#This Row],[Store_ID]],Table6[Store_ID],Table6[Monthly Target],"Missing Target")</f>
        <v>2000000</v>
      </c>
      <c r="T2415" s="2" t="str">
        <f>_xlfn.XLOOKUP(Table2[[#This Row],[Store_ID]],Table6[Store_ID],Table6[Region],"Not Found")</f>
        <v>South Zone 3</v>
      </c>
      <c r="U2415" s="2" t="s">
        <v>24</v>
      </c>
      <c r="V2415" s="2" t="str">
        <f>_xlfn.XLOOKUP(Table2[[#This Row],[Employee_ID]],Table5[Employee_ID],Table5[Employee Name],"Not Found")</f>
        <v>Manoj Ramachandran</v>
      </c>
      <c r="W2415" s="2">
        <v>2</v>
      </c>
      <c r="X2415" s="2">
        <v>1481.08</v>
      </c>
      <c r="Y2415" s="2">
        <v>15</v>
      </c>
      <c r="Z2415" s="2">
        <v>444.32</v>
      </c>
      <c r="AA2415" s="2">
        <v>12</v>
      </c>
      <c r="AB2415" s="2">
        <v>302.14</v>
      </c>
      <c r="AC2415" s="2">
        <v>2819.98</v>
      </c>
      <c r="AD2415" s="2">
        <v>2041.8</v>
      </c>
      <c r="AE2415" s="2">
        <f t="shared" si="80"/>
        <v>476.04000000000008</v>
      </c>
      <c r="AF2415" s="2" t="s">
        <v>35</v>
      </c>
      <c r="AG2415" s="42">
        <f>IFERROR(Table2[[#This Row],[Profit]]/Table2[[#This Row],[Sales Amount]],0)</f>
        <v>0.16880970787026861</v>
      </c>
      <c r="AH2415" s="2" t="str">
        <f>TRIM(Table2[[#This Row],[Payment Modee]])</f>
        <v>Debit Card</v>
      </c>
      <c r="AI2415" s="2" t="s">
        <v>26</v>
      </c>
      <c r="AJ2415" s="2" t="s">
        <v>27</v>
      </c>
      <c r="AK2415" s="2" t="s">
        <v>418</v>
      </c>
      <c r="AL2415" s="16" t="str">
        <f>IF(HOUR(Table2[[#This Row],[Order Time]])&lt;12,"Morning",IF(HOUR(Table2[[#This Row],[Order Time]])&lt;17,"Afternoon",IF(HOUR(Table2[[#This Row],[Order Time]])&lt;21,"Evening","Night")))</f>
        <v>Afternoon</v>
      </c>
      <c r="AM2415" s="16" t="s">
        <v>29</v>
      </c>
    </row>
    <row r="2416" spans="1:39" x14ac:dyDescent="0.25">
      <c r="A2416" s="13" t="s">
        <v>4307</v>
      </c>
      <c r="B2416" s="4">
        <v>45589</v>
      </c>
      <c r="C2416" s="2">
        <f>YEAR(Table2[[#This Row],[Invoice Date]])</f>
        <v>2024</v>
      </c>
      <c r="D2416" s="2" t="str">
        <f>TEXT(Table2[[#This Row],[Invoice Date]],"mmm")</f>
        <v>Oct</v>
      </c>
      <c r="E2416" s="2" t="str">
        <f>Table2[[#This Row],[Store_ID]]&amp;"-"&amp;Table2[[#This Row],[Year]]&amp;"-"&amp;Table2[[#This Row],[Month]]</f>
        <v>STR064-2024-Oct</v>
      </c>
      <c r="F2416" s="2" t="s">
        <v>1657</v>
      </c>
      <c r="G2416" s="2" t="str">
        <f>_xlfn.XLOOKUP(Table2[[#This Row],[Customer_ID]],Table3[Customer_ID],Table3[Customer Name],"Not Found")</f>
        <v>Hari Bhat</v>
      </c>
      <c r="H2416" s="2" t="str">
        <f>_xlfn.XLOOKUP(Table2[[#This Row],[Customer_ID]],Table3[Customer_ID],Table3[Gender],"Female")</f>
        <v>Male</v>
      </c>
      <c r="I2416" s="2" t="str">
        <f>_xlfn.XLOOKUP(Table2[[#This Row],[Customer_ID]],Table3[Customer_ID],Table3[City],"Missing Memebership")</f>
        <v>Thrissur</v>
      </c>
      <c r="J2416" s="2" t="str">
        <f>_xlfn.XLOOKUP(Table2[[#This Row],[Customer_ID]],Table3[Customer_ID],Table3[State],"Karnataka")</f>
        <v>Kerala</v>
      </c>
      <c r="K2416" s="2" t="str">
        <f>_xlfn.XLOOKUP(Table2[[#This Row],[Customer_ID]],Table3[Customer_ID],Table3[Membership],"Regular")</f>
        <v>Gold</v>
      </c>
      <c r="L2416" s="2" t="s">
        <v>1671</v>
      </c>
      <c r="M2416" s="2" t="str">
        <f>_xlfn.XLOOKUP(Table2[[#This Row],[Product_ID]],Table4[Product_ID],Table4[Product_Name],"Not Found")</f>
        <v>Flying Machine Necklace Sky Blue</v>
      </c>
      <c r="N2416" s="2" t="str">
        <f>_xlfn.XLOOKUP(Table2[[#This Row],[Product_ID]],Table4[Product_ID],Table4[Category],"Not Found")</f>
        <v>Jewellery</v>
      </c>
      <c r="O2416" s="2" t="str">
        <f>_xlfn.XLOOKUP(Table2[[#This Row],[Product_ID]],Table4[Product_ID],Table4[Subcategory],"Not Found")</f>
        <v>Necklace</v>
      </c>
      <c r="P2416" s="2" t="str">
        <f>_xlfn.XLOOKUP(Table2[[#This Row],[Product_ID]],Table4[Product_ID],Table4[Brand],"Missing Brand")</f>
        <v>Flying Machine</v>
      </c>
      <c r="Q2416" s="2" t="s">
        <v>800</v>
      </c>
      <c r="R2416" s="2" t="str">
        <f>_xlfn.XLOOKUP(Table2[[#This Row],[Store_ID]],Table6[Store_ID],Table6[Store Name],"Not Found")</f>
        <v>TrendMart Karimnagar Standard</v>
      </c>
      <c r="S2416" s="2">
        <f>_xlfn.XLOOKUP(Table2[[#This Row],[Store_ID]],Table6[Store_ID],Table6[Monthly Target],"Missing Target")</f>
        <v>1200000</v>
      </c>
      <c r="T2416" s="2" t="str">
        <f>_xlfn.XLOOKUP(Table2[[#This Row],[Store_ID]],Table6[Store_ID],Table6[Region],"Not Found")</f>
        <v>South Zone 2</v>
      </c>
      <c r="U2416" s="2" t="s">
        <v>400</v>
      </c>
      <c r="V2416" s="2" t="str">
        <f>_xlfn.XLOOKUP(Table2[[#This Row],[Employee_ID]],Table5[Employee_ID],Table5[Employee Name],"Not Found")</f>
        <v>Anil Reddy</v>
      </c>
      <c r="W2416" s="2">
        <v>3</v>
      </c>
      <c r="X2416" s="2">
        <v>1177.06</v>
      </c>
      <c r="Y2416" s="2">
        <v>15</v>
      </c>
      <c r="Z2416" s="2">
        <v>529.67999999999995</v>
      </c>
      <c r="AA2416" s="2">
        <v>3</v>
      </c>
      <c r="AB2416" s="2">
        <v>90.05</v>
      </c>
      <c r="AC2416" s="2">
        <v>3091.55</v>
      </c>
      <c r="AD2416" s="2">
        <v>2731.38</v>
      </c>
      <c r="AE2416" s="2">
        <f t="shared" si="80"/>
        <v>270.12000000000006</v>
      </c>
      <c r="AF2416" s="2" t="s">
        <v>69</v>
      </c>
      <c r="AG2416" s="42">
        <f>IFERROR(Table2[[#This Row],[Profit]]/Table2[[#This Row],[Sales Amount]],0)</f>
        <v>8.7373647523087142E-2</v>
      </c>
      <c r="AH2416" s="2" t="str">
        <f>TRIM(Table2[[#This Row],[Payment Modee]])</f>
        <v>Cash</v>
      </c>
      <c r="AI2416" s="2" t="s">
        <v>26</v>
      </c>
      <c r="AJ2416" s="2" t="s">
        <v>27</v>
      </c>
      <c r="AK2416" s="2" t="s">
        <v>918</v>
      </c>
      <c r="AL2416" s="16" t="str">
        <f>IF(HOUR(Table2[[#This Row],[Order Time]])&lt;12,"Morning",IF(HOUR(Table2[[#This Row],[Order Time]])&lt;17,"Afternoon",IF(HOUR(Table2[[#This Row],[Order Time]])&lt;21,"Evening","Night")))</f>
        <v>Afternoon</v>
      </c>
      <c r="AM2416" s="16" t="s">
        <v>29</v>
      </c>
    </row>
    <row r="2417" spans="1:39" x14ac:dyDescent="0.25">
      <c r="A2417" s="13" t="s">
        <v>4308</v>
      </c>
      <c r="B2417" s="4">
        <v>45744</v>
      </c>
      <c r="C2417" s="2">
        <f>YEAR(Table2[[#This Row],[Invoice Date]])</f>
        <v>2025</v>
      </c>
      <c r="D2417" s="2" t="str">
        <f>TEXT(Table2[[#This Row],[Invoice Date]],"mmm")</f>
        <v>Mar</v>
      </c>
      <c r="E2417" s="2" t="str">
        <f>Table2[[#This Row],[Store_ID]]&amp;"-"&amp;Table2[[#This Row],[Year]]&amp;"-"&amp;Table2[[#This Row],[Month]]</f>
        <v>STR028-2025-Mar</v>
      </c>
      <c r="F2417" s="2" t="s">
        <v>1179</v>
      </c>
      <c r="G2417" s="2" t="str">
        <f>_xlfn.XLOOKUP(Table2[[#This Row],[Customer_ID]],Table3[Customer_ID],Table3[Customer Name],"Not Found")</f>
        <v>Suresh Shetty</v>
      </c>
      <c r="H2417" s="2" t="str">
        <f>_xlfn.XLOOKUP(Table2[[#This Row],[Customer_ID]],Table3[Customer_ID],Table3[Gender],"Female")</f>
        <v>Male</v>
      </c>
      <c r="I2417" s="2" t="str">
        <f>_xlfn.XLOOKUP(Table2[[#This Row],[Customer_ID]],Table3[Customer_ID],Table3[City],"Missing Memebership")</f>
        <v>Karimnagar</v>
      </c>
      <c r="J2417" s="2" t="str">
        <f>_xlfn.XLOOKUP(Table2[[#This Row],[Customer_ID]],Table3[Customer_ID],Table3[State],"Karnataka")</f>
        <v>Telangana</v>
      </c>
      <c r="K2417" s="2" t="str">
        <f>_xlfn.XLOOKUP(Table2[[#This Row],[Customer_ID]],Table3[Customer_ID],Table3[Membership],"Regular")</f>
        <v>Regular</v>
      </c>
      <c r="L2417" s="2" t="s">
        <v>53</v>
      </c>
      <c r="M2417" s="2" t="str">
        <f>_xlfn.XLOOKUP(Table2[[#This Row],[Product_ID]],Table4[Product_ID],Table4[Product_Name],"Not Found")</f>
        <v>Reebok Printed Kurti Wine</v>
      </c>
      <c r="N2417" s="2" t="str">
        <f>_xlfn.XLOOKUP(Table2[[#This Row],[Product_ID]],Table4[Product_ID],Table4[Category],"Not Found")</f>
        <v>Women Kurtis</v>
      </c>
      <c r="O2417" s="2" t="str">
        <f>_xlfn.XLOOKUP(Table2[[#This Row],[Product_ID]],Table4[Product_ID],Table4[Subcategory],"Not Found")</f>
        <v>Printed Kurti</v>
      </c>
      <c r="P2417" s="2" t="str">
        <f>_xlfn.XLOOKUP(Table2[[#This Row],[Product_ID]],Table4[Product_ID],Table4[Brand],"Missing Brand")</f>
        <v>Reebok</v>
      </c>
      <c r="Q2417" s="2" t="s">
        <v>737</v>
      </c>
      <c r="R2417" s="2" t="str">
        <f>_xlfn.XLOOKUP(Table2[[#This Row],[Store_ID]],Table6[Store_ID],Table6[Store Name],"Not Found")</f>
        <v>TrendMart Shivamogga Standard</v>
      </c>
      <c r="S2417" s="2">
        <f>_xlfn.XLOOKUP(Table2[[#This Row],[Store_ID]],Table6[Store_ID],Table6[Monthly Target],"Missing Target")</f>
        <v>2500000</v>
      </c>
      <c r="T2417" s="2" t="str">
        <f>_xlfn.XLOOKUP(Table2[[#This Row],[Store_ID]],Table6[Store_ID],Table6[Region],"Not Found")</f>
        <v>South Zone 2</v>
      </c>
      <c r="U2417" s="2" t="s">
        <v>417</v>
      </c>
      <c r="V2417" s="2" t="str">
        <f>_xlfn.XLOOKUP(Table2[[#This Row],[Employee_ID]],Table5[Employee_ID],Table5[Employee Name],"Not Found")</f>
        <v>Arjun Krishnan</v>
      </c>
      <c r="W2417" s="2">
        <v>1</v>
      </c>
      <c r="X2417" s="2">
        <v>827.15</v>
      </c>
      <c r="Y2417" s="2">
        <v>20</v>
      </c>
      <c r="Z2417" s="2">
        <v>165.43</v>
      </c>
      <c r="AA2417" s="2">
        <v>5</v>
      </c>
      <c r="AB2417" s="2">
        <v>33.090000000000003</v>
      </c>
      <c r="AC2417" s="2">
        <v>694.81</v>
      </c>
      <c r="AD2417" s="2">
        <v>539.76</v>
      </c>
      <c r="AE2417" s="2">
        <f t="shared" si="80"/>
        <v>121.95999999999995</v>
      </c>
      <c r="AF2417" s="2" t="s">
        <v>25</v>
      </c>
      <c r="AG2417" s="42">
        <f>IFERROR(Table2[[#This Row],[Profit]]/Table2[[#This Row],[Sales Amount]],0)</f>
        <v>0.1755300010074696</v>
      </c>
      <c r="AH2417" s="2" t="str">
        <f>TRIM(Table2[[#This Row],[Payment Modee]])</f>
        <v>UPI</v>
      </c>
      <c r="AI2417" s="2" t="s">
        <v>26</v>
      </c>
      <c r="AJ2417" s="2" t="s">
        <v>27</v>
      </c>
      <c r="AK2417" s="2" t="s">
        <v>517</v>
      </c>
      <c r="AL2417" s="16" t="str">
        <f>IF(HOUR(Table2[[#This Row],[Order Time]])&lt;12,"Morning",IF(HOUR(Table2[[#This Row],[Order Time]])&lt;17,"Afternoon",IF(HOUR(Table2[[#This Row],[Order Time]])&lt;21,"Evening","Night")))</f>
        <v>Afternoon</v>
      </c>
      <c r="AM2417" s="16" t="s">
        <v>29</v>
      </c>
    </row>
    <row r="2418" spans="1:39" x14ac:dyDescent="0.25">
      <c r="A2418" s="14" t="s">
        <v>9205</v>
      </c>
      <c r="B2418" s="8">
        <v>45494</v>
      </c>
      <c r="C2418" s="7">
        <f>YEAR(Table2[[#This Row],[Invoice Date]])</f>
        <v>2024</v>
      </c>
      <c r="D2418" s="7" t="str">
        <f>TEXT(Table2[[#This Row],[Invoice Date]],"mmm")</f>
        <v>Jul</v>
      </c>
      <c r="E2418" s="7" t="str">
        <f>Table2[[#This Row],[Store_ID]]&amp;"-"&amp;Table2[[#This Row],[Year]]&amp;"-"&amp;Table2[[#This Row],[Month]]</f>
        <v>STR064-2024-Jul</v>
      </c>
      <c r="F2418" s="7" t="s">
        <v>1401</v>
      </c>
      <c r="G2418" s="7" t="str">
        <f>_xlfn.XLOOKUP(Table2[[#This Row],[Customer_ID]],Table3[Customer_ID],Table3[Customer Name],"Not Found")</f>
        <v>Bala Mishra</v>
      </c>
      <c r="H2418" s="7" t="str">
        <f>_xlfn.XLOOKUP(Table2[[#This Row],[Customer_ID]],Table3[Customer_ID],Table3[Gender],"Female")</f>
        <v>Male</v>
      </c>
      <c r="I2418" s="7" t="str">
        <f>_xlfn.XLOOKUP(Table2[[#This Row],[Customer_ID]],Table3[Customer_ID],Table3[City],"Missing Memebership")</f>
        <v>Warangal</v>
      </c>
      <c r="J2418" s="7" t="str">
        <f>_xlfn.XLOOKUP(Table2[[#This Row],[Customer_ID]],Table3[Customer_ID],Table3[State],"Karnataka")</f>
        <v>Telangana</v>
      </c>
      <c r="K2418" s="7" t="str">
        <f>_xlfn.XLOOKUP(Table2[[#This Row],[Customer_ID]],Table3[Customer_ID],Table3[Membership],"Regular")</f>
        <v>Gold</v>
      </c>
      <c r="L2418" s="7" t="s">
        <v>778</v>
      </c>
      <c r="M2418" s="7" t="str">
        <f>_xlfn.XLOOKUP(Table2[[#This Row],[Product_ID]],Table4[Product_ID],Table4[Product_Name],"Not Found")</f>
        <v>Aurelia Earrings Sky Blue</v>
      </c>
      <c r="N2418" s="7" t="str">
        <f>_xlfn.XLOOKUP(Table2[[#This Row],[Product_ID]],Table4[Product_ID],Table4[Category],"Not Found")</f>
        <v>Jewellery</v>
      </c>
      <c r="O2418" s="7" t="str">
        <f>_xlfn.XLOOKUP(Table2[[#This Row],[Product_ID]],Table4[Product_ID],Table4[Subcategory],"Not Found")</f>
        <v>Earrings</v>
      </c>
      <c r="P2418" s="7" t="str">
        <f>_xlfn.XLOOKUP(Table2[[#This Row],[Product_ID]],Table4[Product_ID],Table4[Brand],"Missing Brand")</f>
        <v>Aurelia</v>
      </c>
      <c r="Q2418" s="7" t="s">
        <v>800</v>
      </c>
      <c r="R2418" s="7" t="str">
        <f>_xlfn.XLOOKUP(Table2[[#This Row],[Store_ID]],Table6[Store_ID],Table6[Store Name],"Not Found")</f>
        <v>TrendMart Karimnagar Standard</v>
      </c>
      <c r="S2418" s="7">
        <f>_xlfn.XLOOKUP(Table2[[#This Row],[Store_ID]],Table6[Store_ID],Table6[Monthly Target],"Missing Target")</f>
        <v>1200000</v>
      </c>
      <c r="T2418" s="7" t="str">
        <f>_xlfn.XLOOKUP(Table2[[#This Row],[Store_ID]],Table6[Store_ID],Table6[Region],"Not Found")</f>
        <v>South Zone 2</v>
      </c>
      <c r="U2418" s="7" t="s">
        <v>113</v>
      </c>
      <c r="V2418" s="7" t="str">
        <f>_xlfn.XLOOKUP(Table2[[#This Row],[Employee_ID]],Table5[Employee_ID],Table5[Employee Name],"Not Found")</f>
        <v>Eswar Prasad</v>
      </c>
      <c r="W2418" s="7">
        <v>0</v>
      </c>
      <c r="X2418" s="7">
        <v>6302.13</v>
      </c>
      <c r="Y2418" s="7">
        <v>0</v>
      </c>
      <c r="Z2418" s="7">
        <v>0</v>
      </c>
      <c r="AA2418" s="7">
        <v>3</v>
      </c>
      <c r="AB2418" s="7">
        <v>0</v>
      </c>
      <c r="AC2418" s="7">
        <v>0</v>
      </c>
      <c r="AD2418" s="7">
        <v>0</v>
      </c>
      <c r="AE2418" s="7">
        <v>0</v>
      </c>
      <c r="AF2418" s="2" t="s">
        <v>35</v>
      </c>
      <c r="AG2418" s="42">
        <f>IFERROR(Table2[[#This Row],[Profit]]/Table2[[#This Row],[Sales Amount]],0)</f>
        <v>0</v>
      </c>
      <c r="AH2418" s="2" t="str">
        <f>TRIM(Table2[[#This Row],[Payment Modee]])</f>
        <v>Debit Card</v>
      </c>
      <c r="AI2418" s="7" t="s">
        <v>36</v>
      </c>
      <c r="AJ2418" s="7" t="s">
        <v>27</v>
      </c>
      <c r="AK2418" s="7" t="s">
        <v>1026</v>
      </c>
      <c r="AL2418" s="17" t="str">
        <f>IF(HOUR(Table2[[#This Row],[Order Time]])&lt;12,"Morning",IF(HOUR(Table2[[#This Row],[Order Time]])&lt;17,"Afternoon",IF(HOUR(Table2[[#This Row],[Order Time]])&lt;21,"Evening","Night")))</f>
        <v>Morning</v>
      </c>
      <c r="AM2418" s="17" t="s">
        <v>38</v>
      </c>
    </row>
    <row r="2419" spans="1:39" x14ac:dyDescent="0.25">
      <c r="A2419" s="13" t="s">
        <v>4309</v>
      </c>
      <c r="B2419" s="4">
        <v>45583</v>
      </c>
      <c r="C2419" s="2">
        <f>YEAR(Table2[[#This Row],[Invoice Date]])</f>
        <v>2024</v>
      </c>
      <c r="D2419" s="2" t="str">
        <f>TEXT(Table2[[#This Row],[Invoice Date]],"mmm")</f>
        <v>Oct</v>
      </c>
      <c r="E2419" s="2" t="str">
        <f>Table2[[#This Row],[Store_ID]]&amp;"-"&amp;Table2[[#This Row],[Year]]&amp;"-"&amp;Table2[[#This Row],[Month]]</f>
        <v>STR047-2024-Oct</v>
      </c>
      <c r="F2419" s="2" t="s">
        <v>3204</v>
      </c>
      <c r="G2419" s="2" t="str">
        <f>_xlfn.XLOOKUP(Table2[[#This Row],[Customer_ID]],Table3[Customer_ID],Table3[Customer Name],"Not Found")</f>
        <v>Baskar Kamath</v>
      </c>
      <c r="H2419" s="2" t="str">
        <f>_xlfn.XLOOKUP(Table2[[#This Row],[Customer_ID]],Table3[Customer_ID],Table3[Gender],"Female")</f>
        <v>Male</v>
      </c>
      <c r="I2419" s="2" t="str">
        <f>_xlfn.XLOOKUP(Table2[[#This Row],[Customer_ID]],Table3[Customer_ID],Table3[City],"Missing Memebership")</f>
        <v>Davanagere</v>
      </c>
      <c r="J2419" s="2" t="str">
        <f>_xlfn.XLOOKUP(Table2[[#This Row],[Customer_ID]],Table3[Customer_ID],Table3[State],"Karnataka")</f>
        <v>Karnataka</v>
      </c>
      <c r="K2419" s="2" t="str">
        <f>_xlfn.XLOOKUP(Table2[[#This Row],[Customer_ID]],Table3[Customer_ID],Table3[Membership],"Regular")</f>
        <v>Silver</v>
      </c>
      <c r="L2419" s="2" t="s">
        <v>983</v>
      </c>
      <c r="M2419" s="2" t="str">
        <f>_xlfn.XLOOKUP(Table2[[#This Row],[Product_ID]],Table4[Product_ID],Table4[Product_Name],"Not Found")</f>
        <v>Reebok Sandals Peach</v>
      </c>
      <c r="N2419" s="2" t="str">
        <f>_xlfn.XLOOKUP(Table2[[#This Row],[Product_ID]],Table4[Product_ID],Table4[Category],"Not Found")</f>
        <v>Footwear</v>
      </c>
      <c r="O2419" s="2" t="str">
        <f>_xlfn.XLOOKUP(Table2[[#This Row],[Product_ID]],Table4[Product_ID],Table4[Subcategory],"Not Found")</f>
        <v>Sandals</v>
      </c>
      <c r="P2419" s="2" t="str">
        <f>_xlfn.XLOOKUP(Table2[[#This Row],[Product_ID]],Table4[Product_ID],Table4[Brand],"Missing Brand")</f>
        <v>Reebok</v>
      </c>
      <c r="Q2419" s="2" t="s">
        <v>107</v>
      </c>
      <c r="R2419" s="2" t="str">
        <f>_xlfn.XLOOKUP(Table2[[#This Row],[Store_ID]],Table6[Store_ID],Table6[Store Name],"Not Found")</f>
        <v>TrendMart Kurnool Standard</v>
      </c>
      <c r="S2419" s="2">
        <f>_xlfn.XLOOKUP(Table2[[#This Row],[Store_ID]],Table6[Store_ID],Table6[Monthly Target],"Missing Target")</f>
        <v>800000</v>
      </c>
      <c r="T2419" s="2" t="str">
        <f>_xlfn.XLOOKUP(Table2[[#This Row],[Store_ID]],Table6[Store_ID],Table6[Region],"Not Found")</f>
        <v>South Zone 3</v>
      </c>
      <c r="U2419" s="2" t="s">
        <v>460</v>
      </c>
      <c r="V2419" s="2" t="str">
        <f>_xlfn.XLOOKUP(Table2[[#This Row],[Employee_ID]],Table5[Employee_ID],Table5[Employee Name],"Not Found")</f>
        <v>Pranav Reddy</v>
      </c>
      <c r="W2419" s="2">
        <v>1</v>
      </c>
      <c r="X2419" s="2">
        <v>3639.73</v>
      </c>
      <c r="Y2419" s="2">
        <v>25</v>
      </c>
      <c r="Z2419" s="2">
        <v>909.93</v>
      </c>
      <c r="AA2419" s="2">
        <v>12</v>
      </c>
      <c r="AB2419" s="2">
        <v>327.58</v>
      </c>
      <c r="AC2419" s="2">
        <v>3057.38</v>
      </c>
      <c r="AD2419" s="2">
        <v>2467.2199999999998</v>
      </c>
      <c r="AE2419" s="2">
        <f t="shared" ref="AE2419:AE2452" si="81">(AC2419-AD2419-AB2419)</f>
        <v>262.58000000000033</v>
      </c>
      <c r="AF2419" s="2" t="s">
        <v>35</v>
      </c>
      <c r="AG2419" s="42">
        <f>IFERROR(Table2[[#This Row],[Profit]]/Table2[[#This Row],[Sales Amount]],0)</f>
        <v>8.5883992176307919E-2</v>
      </c>
      <c r="AH2419" s="2" t="str">
        <f>TRIM(Table2[[#This Row],[Payment Modee]])</f>
        <v>Debit Card</v>
      </c>
      <c r="AI2419" s="2" t="s">
        <v>36</v>
      </c>
      <c r="AJ2419" s="2" t="s">
        <v>27</v>
      </c>
      <c r="AK2419" s="2" t="s">
        <v>1240</v>
      </c>
      <c r="AL2419" s="16" t="str">
        <f>IF(HOUR(Table2[[#This Row],[Order Time]])&lt;12,"Morning",IF(HOUR(Table2[[#This Row],[Order Time]])&lt;17,"Afternoon",IF(HOUR(Table2[[#This Row],[Order Time]])&lt;21,"Evening","Night")))</f>
        <v>Night</v>
      </c>
      <c r="AM2419" s="16" t="s">
        <v>29</v>
      </c>
    </row>
    <row r="2420" spans="1:39" x14ac:dyDescent="0.25">
      <c r="A2420" s="13" t="s">
        <v>4310</v>
      </c>
      <c r="B2420" s="4">
        <v>45590</v>
      </c>
      <c r="C2420" s="2">
        <f>YEAR(Table2[[#This Row],[Invoice Date]])</f>
        <v>2024</v>
      </c>
      <c r="D2420" s="2" t="str">
        <f>TEXT(Table2[[#This Row],[Invoice Date]],"mmm")</f>
        <v>Oct</v>
      </c>
      <c r="E2420" s="2" t="str">
        <f>Table2[[#This Row],[Store_ID]]&amp;"-"&amp;Table2[[#This Row],[Year]]&amp;"-"&amp;Table2[[#This Row],[Month]]</f>
        <v>STR029-2024-Oct</v>
      </c>
      <c r="F2420" s="2" t="s">
        <v>2567</v>
      </c>
      <c r="G2420" s="2" t="str">
        <f>_xlfn.XLOOKUP(Table2[[#This Row],[Customer_ID]],Table3[Customer_ID],Table3[Customer Name],"Not Found")</f>
        <v>Pandian Gupta</v>
      </c>
      <c r="H2420" s="2" t="str">
        <f>_xlfn.XLOOKUP(Table2[[#This Row],[Customer_ID]],Table3[Customer_ID],Table3[Gender],"Female")</f>
        <v>Male</v>
      </c>
      <c r="I2420" s="2" t="str">
        <f>_xlfn.XLOOKUP(Table2[[#This Row],[Customer_ID]],Table3[Customer_ID],Table3[City],"Missing Memebership")</f>
        <v>Vijayawada</v>
      </c>
      <c r="J2420" s="2" t="str">
        <f>_xlfn.XLOOKUP(Table2[[#This Row],[Customer_ID]],Table3[Customer_ID],Table3[State],"Karnataka")</f>
        <v>Andhra Pradesh</v>
      </c>
      <c r="K2420" s="2" t="str">
        <f>_xlfn.XLOOKUP(Table2[[#This Row],[Customer_ID]],Table3[Customer_ID],Table3[Membership],"Regular")</f>
        <v>Silver</v>
      </c>
      <c r="L2420" s="2" t="s">
        <v>1796</v>
      </c>
      <c r="M2420" s="2" t="str">
        <f>_xlfn.XLOOKUP(Table2[[#This Row],[Product_ID]],Table4[Product_ID],Table4[Product_Name],"Not Found")</f>
        <v>Pantaloons Shorts Maroon</v>
      </c>
      <c r="N2420" s="2" t="str">
        <f>_xlfn.XLOOKUP(Table2[[#This Row],[Product_ID]],Table4[Product_ID],Table4[Category],"Not Found")</f>
        <v>Sportswear</v>
      </c>
      <c r="O2420" s="2" t="str">
        <f>_xlfn.XLOOKUP(Table2[[#This Row],[Product_ID]],Table4[Product_ID],Table4[Subcategory],"Not Found")</f>
        <v>Shorts</v>
      </c>
      <c r="P2420" s="2" t="str">
        <f>_xlfn.XLOOKUP(Table2[[#This Row],[Product_ID]],Table4[Product_ID],Table4[Brand],"Missing Brand")</f>
        <v>Pantaloons</v>
      </c>
      <c r="Q2420" s="2" t="s">
        <v>282</v>
      </c>
      <c r="R2420" s="2" t="str">
        <f>_xlfn.XLOOKUP(Table2[[#This Row],[Store_ID]],Table6[Store_ID],Table6[Store Name],"Not Found")</f>
        <v>TrendMart Davanagere High Street</v>
      </c>
      <c r="S2420" s="2">
        <f>_xlfn.XLOOKUP(Table2[[#This Row],[Store_ID]],Table6[Store_ID],Table6[Monthly Target],"Missing Target")</f>
        <v>800000</v>
      </c>
      <c r="T2420" s="2" t="str">
        <f>_xlfn.XLOOKUP(Table2[[#This Row],[Store_ID]],Table6[Store_ID],Table6[Region],"Not Found")</f>
        <v>South Zone 2</v>
      </c>
      <c r="U2420" s="2" t="s">
        <v>229</v>
      </c>
      <c r="V2420" s="2" t="str">
        <f>_xlfn.XLOOKUP(Table2[[#This Row],[Employee_ID]],Table5[Employee_ID],Table5[Employee Name],"Not Found")</f>
        <v>Yogesh Chettiar</v>
      </c>
      <c r="W2420" s="2">
        <v>1</v>
      </c>
      <c r="X2420" s="2">
        <v>908.92</v>
      </c>
      <c r="Y2420" s="2">
        <v>5</v>
      </c>
      <c r="Z2420" s="2">
        <v>45.45</v>
      </c>
      <c r="AA2420" s="2">
        <v>5</v>
      </c>
      <c r="AB2420" s="2">
        <v>43.17</v>
      </c>
      <c r="AC2420" s="2">
        <v>906.64</v>
      </c>
      <c r="AD2420" s="2">
        <v>630.1</v>
      </c>
      <c r="AE2420" s="2">
        <f t="shared" si="81"/>
        <v>233.36999999999995</v>
      </c>
      <c r="AF2420" s="2" t="s">
        <v>56</v>
      </c>
      <c r="AG2420" s="42">
        <f>IFERROR(Table2[[#This Row],[Profit]]/Table2[[#This Row],[Sales Amount]],0)</f>
        <v>0.2574009529692049</v>
      </c>
      <c r="AH2420" s="2" t="str">
        <f>TRIM(Table2[[#This Row],[Payment Modee]])</f>
        <v>Credit Card</v>
      </c>
      <c r="AI2420" s="2" t="s">
        <v>36</v>
      </c>
      <c r="AJ2420" s="2" t="s">
        <v>27</v>
      </c>
      <c r="AK2420" s="2" t="s">
        <v>2497</v>
      </c>
      <c r="AL2420" s="16" t="str">
        <f>IF(HOUR(Table2[[#This Row],[Order Time]])&lt;12,"Morning",IF(HOUR(Table2[[#This Row],[Order Time]])&lt;17,"Afternoon",IF(HOUR(Table2[[#This Row],[Order Time]])&lt;21,"Evening","Night")))</f>
        <v>Night</v>
      </c>
      <c r="AM2420" s="16" t="s">
        <v>29</v>
      </c>
    </row>
    <row r="2421" spans="1:39" x14ac:dyDescent="0.25">
      <c r="A2421" s="13" t="s">
        <v>4311</v>
      </c>
      <c r="B2421" s="4">
        <v>45729</v>
      </c>
      <c r="C2421" s="2">
        <f>YEAR(Table2[[#This Row],[Invoice Date]])</f>
        <v>2025</v>
      </c>
      <c r="D2421" s="2" t="str">
        <f>TEXT(Table2[[#This Row],[Invoice Date]],"mmm")</f>
        <v>Mar</v>
      </c>
      <c r="E2421" s="2" t="str">
        <f>Table2[[#This Row],[Store_ID]]&amp;"-"&amp;Table2[[#This Row],[Year]]&amp;"-"&amp;Table2[[#This Row],[Month]]</f>
        <v>STR109-2025-Mar</v>
      </c>
      <c r="F2421" s="2" t="s">
        <v>2721</v>
      </c>
      <c r="G2421" s="2" t="str">
        <f>_xlfn.XLOOKUP(Table2[[#This Row],[Customer_ID]],Table3[Customer_ID],Table3[Customer Name],"Not Found")</f>
        <v>Geetha Reddy</v>
      </c>
      <c r="H2421" s="2" t="str">
        <f>_xlfn.XLOOKUP(Table2[[#This Row],[Customer_ID]],Table3[Customer_ID],Table3[Gender],"Female")</f>
        <v>Female</v>
      </c>
      <c r="I2421" s="2" t="str">
        <f>_xlfn.XLOOKUP(Table2[[#This Row],[Customer_ID]],Table3[Customer_ID],Table3[City],"Missing Memebership")</f>
        <v>Coimbatore</v>
      </c>
      <c r="J2421" s="2" t="str">
        <f>_xlfn.XLOOKUP(Table2[[#This Row],[Customer_ID]],Table3[Customer_ID],Table3[State],"Karnataka")</f>
        <v>Tamil Nadu</v>
      </c>
      <c r="K2421" s="2" t="str">
        <f>_xlfn.XLOOKUP(Table2[[#This Row],[Customer_ID]],Table3[Customer_ID],Table3[Membership],"Regular")</f>
        <v>Regular</v>
      </c>
      <c r="L2421" s="2" t="s">
        <v>690</v>
      </c>
      <c r="M2421" s="2" t="str">
        <f>_xlfn.XLOOKUP(Table2[[#This Row],[Product_ID]],Table4[Product_ID],Table4[Product_Name],"Not Found")</f>
        <v>Being Human Girls Frock Teal</v>
      </c>
      <c r="N2421" s="2" t="str">
        <f>_xlfn.XLOOKUP(Table2[[#This Row],[Product_ID]],Table4[Product_ID],Table4[Category],"Not Found")</f>
        <v>Kids Wear</v>
      </c>
      <c r="O2421" s="2" t="str">
        <f>_xlfn.XLOOKUP(Table2[[#This Row],[Product_ID]],Table4[Product_ID],Table4[Subcategory],"Not Found")</f>
        <v>Girls Frock</v>
      </c>
      <c r="P2421" s="2" t="str">
        <f>_xlfn.XLOOKUP(Table2[[#This Row],[Product_ID]],Table4[Product_ID],Table4[Brand],"Missing Brand")</f>
        <v>Being Human</v>
      </c>
      <c r="Q2421" s="2" t="s">
        <v>112</v>
      </c>
      <c r="R2421" s="2" t="str">
        <f>_xlfn.XLOOKUP(Table2[[#This Row],[Store_ID]],Table6[Store_ID],Table6[Store Name],"Not Found")</f>
        <v>TrendMart Warangal Outlet</v>
      </c>
      <c r="S2421" s="2">
        <f>_xlfn.XLOOKUP(Table2[[#This Row],[Store_ID]],Table6[Store_ID],Table6[Monthly Target],"Missing Target")</f>
        <v>1200000</v>
      </c>
      <c r="T2421" s="2" t="str">
        <f>_xlfn.XLOOKUP(Table2[[#This Row],[Store_ID]],Table6[Store_ID],Table6[Region],"Not Found")</f>
        <v>South Zone 2</v>
      </c>
      <c r="U2421" s="2" t="s">
        <v>81</v>
      </c>
      <c r="V2421" s="2" t="str">
        <f>_xlfn.XLOOKUP(Table2[[#This Row],[Employee_ID]],Table5[Employee_ID],Table5[Employee Name],"Not Found")</f>
        <v>Charulatha Kumar</v>
      </c>
      <c r="W2421" s="2">
        <v>3</v>
      </c>
      <c r="X2421" s="2">
        <v>619.01</v>
      </c>
      <c r="Y2421" s="2">
        <v>0</v>
      </c>
      <c r="Z2421" s="2">
        <v>0</v>
      </c>
      <c r="AA2421" s="2">
        <v>5</v>
      </c>
      <c r="AB2421" s="2">
        <v>92.85</v>
      </c>
      <c r="AC2421" s="2">
        <v>1949.88</v>
      </c>
      <c r="AD2421" s="2">
        <v>1274.28</v>
      </c>
      <c r="AE2421" s="2">
        <f t="shared" si="81"/>
        <v>582.75000000000011</v>
      </c>
      <c r="AF2421" s="2" t="s">
        <v>56</v>
      </c>
      <c r="AG2421" s="42">
        <f>IFERROR(Table2[[#This Row],[Profit]]/Table2[[#This Row],[Sales Amount]],0)</f>
        <v>0.29886454551049302</v>
      </c>
      <c r="AH2421" s="2" t="str">
        <f>TRIM(Table2[[#This Row],[Payment Modee]])</f>
        <v>Credit Card</v>
      </c>
      <c r="AI2421" s="2" t="s">
        <v>26</v>
      </c>
      <c r="AJ2421" s="2" t="s">
        <v>27</v>
      </c>
      <c r="AK2421" s="2" t="s">
        <v>1168</v>
      </c>
      <c r="AL2421" s="16" t="str">
        <f>IF(HOUR(Table2[[#This Row],[Order Time]])&lt;12,"Morning",IF(HOUR(Table2[[#This Row],[Order Time]])&lt;17,"Afternoon",IF(HOUR(Table2[[#This Row],[Order Time]])&lt;21,"Evening","Night")))</f>
        <v>Evening</v>
      </c>
      <c r="AM2421" s="16" t="s">
        <v>29</v>
      </c>
    </row>
    <row r="2422" spans="1:39" x14ac:dyDescent="0.25">
      <c r="A2422" s="13" t="s">
        <v>4312</v>
      </c>
      <c r="B2422" s="4">
        <v>45416</v>
      </c>
      <c r="C2422" s="2">
        <f>YEAR(Table2[[#This Row],[Invoice Date]])</f>
        <v>2024</v>
      </c>
      <c r="D2422" s="2" t="str">
        <f>TEXT(Table2[[#This Row],[Invoice Date]],"mmm")</f>
        <v>May</v>
      </c>
      <c r="E2422" s="2" t="str">
        <f>Table2[[#This Row],[Store_ID]]&amp;"-"&amp;Table2[[#This Row],[Year]]&amp;"-"&amp;Table2[[#This Row],[Month]]</f>
        <v>STR100-2024-May</v>
      </c>
      <c r="F2422" s="2" t="s">
        <v>458</v>
      </c>
      <c r="G2422" s="2" t="str">
        <f>_xlfn.XLOOKUP(Table2[[#This Row],[Customer_ID]],Table3[Customer_ID],Table3[Customer Name],"Not Found")</f>
        <v>Chitra Pillai</v>
      </c>
      <c r="H2422" s="2" t="str">
        <f>_xlfn.XLOOKUP(Table2[[#This Row],[Customer_ID]],Table3[Customer_ID],Table3[Gender],"Female")</f>
        <v>Female</v>
      </c>
      <c r="I2422" s="2" t="str">
        <f>_xlfn.XLOOKUP(Table2[[#This Row],[Customer_ID]],Table3[Customer_ID],Table3[City],"Missing Memebership")</f>
        <v>Madurai</v>
      </c>
      <c r="J2422" s="2" t="str">
        <f>_xlfn.XLOOKUP(Table2[[#This Row],[Customer_ID]],Table3[Customer_ID],Table3[State],"Karnataka")</f>
        <v>Tamil Nadu</v>
      </c>
      <c r="K2422" s="2" t="str">
        <f>_xlfn.XLOOKUP(Table2[[#This Row],[Customer_ID]],Table3[Customer_ID],Table3[Membership],"Regular")</f>
        <v>Regular</v>
      </c>
      <c r="L2422" s="2" t="s">
        <v>751</v>
      </c>
      <c r="M2422" s="2" t="str">
        <f>_xlfn.XLOOKUP(Table2[[#This Row],[Product_ID]],Table4[Product_ID],Table4[Product_Name],"Not Found")</f>
        <v>Spykar Bootcut Charcoal</v>
      </c>
      <c r="N2422" s="2" t="str">
        <f>_xlfn.XLOOKUP(Table2[[#This Row],[Product_ID]],Table4[Product_ID],Table4[Category],"Not Found")</f>
        <v>Women Jeans</v>
      </c>
      <c r="O2422" s="2" t="str">
        <f>_xlfn.XLOOKUP(Table2[[#This Row],[Product_ID]],Table4[Product_ID],Table4[Subcategory],"Not Found")</f>
        <v>Bootcut</v>
      </c>
      <c r="P2422" s="2" t="str">
        <f>_xlfn.XLOOKUP(Table2[[#This Row],[Product_ID]],Table4[Product_ID],Table4[Brand],"Missing Brand")</f>
        <v>Spykar</v>
      </c>
      <c r="Q2422" s="2" t="s">
        <v>364</v>
      </c>
      <c r="R2422" s="2" t="str">
        <f>_xlfn.XLOOKUP(Table2[[#This Row],[Store_ID]],Table6[Store_ID],Table6[Store Name],"Not Found")</f>
        <v>TrendMart Hubballi Standard</v>
      </c>
      <c r="S2422" s="2">
        <f>_xlfn.XLOOKUP(Table2[[#This Row],[Store_ID]],Table6[Store_ID],Table6[Monthly Target],"Missing Target")</f>
        <v>2500000</v>
      </c>
      <c r="T2422" s="2" t="str">
        <f>_xlfn.XLOOKUP(Table2[[#This Row],[Store_ID]],Table6[Store_ID],Table6[Region],"Not Found")</f>
        <v>South Zone 2</v>
      </c>
      <c r="U2422" s="2" t="s">
        <v>465</v>
      </c>
      <c r="V2422" s="2" t="str">
        <f>_xlfn.XLOOKUP(Table2[[#This Row],[Employee_ID]],Table5[Employee_ID],Table5[Employee Name],"Not Found")</f>
        <v>Vinod Hegde</v>
      </c>
      <c r="W2422" s="2">
        <v>2</v>
      </c>
      <c r="X2422" s="2">
        <v>1819.49</v>
      </c>
      <c r="Y2422" s="2">
        <v>20</v>
      </c>
      <c r="Z2422" s="2">
        <v>727.8</v>
      </c>
      <c r="AA2422" s="2">
        <v>12</v>
      </c>
      <c r="AB2422" s="2">
        <v>349.34</v>
      </c>
      <c r="AC2422" s="2">
        <v>3260.52</v>
      </c>
      <c r="AD2422" s="2">
        <v>2279.62</v>
      </c>
      <c r="AE2422" s="2">
        <f t="shared" si="81"/>
        <v>631.56000000000017</v>
      </c>
      <c r="AF2422" s="2" t="s">
        <v>35</v>
      </c>
      <c r="AG2422" s="42">
        <f>IFERROR(Table2[[#This Row],[Profit]]/Table2[[#This Row],[Sales Amount]],0)</f>
        <v>0.19369916455043987</v>
      </c>
      <c r="AH2422" s="2" t="str">
        <f>TRIM(Table2[[#This Row],[Payment Modee]])</f>
        <v>Debit Card</v>
      </c>
      <c r="AI2422" s="2" t="s">
        <v>36</v>
      </c>
      <c r="AJ2422" s="2" t="s">
        <v>197</v>
      </c>
      <c r="AK2422" s="2" t="s">
        <v>1672</v>
      </c>
      <c r="AL2422" s="16" t="str">
        <f>IF(HOUR(Table2[[#This Row],[Order Time]])&lt;12,"Morning",IF(HOUR(Table2[[#This Row],[Order Time]])&lt;17,"Afternoon",IF(HOUR(Table2[[#This Row],[Order Time]])&lt;21,"Evening","Night")))</f>
        <v>Afternoon</v>
      </c>
      <c r="AM2422" s="16" t="s">
        <v>38</v>
      </c>
    </row>
    <row r="2423" spans="1:39" x14ac:dyDescent="0.25">
      <c r="A2423" s="13" t="s">
        <v>4313</v>
      </c>
      <c r="B2423" s="4">
        <v>45482</v>
      </c>
      <c r="C2423" s="2">
        <f>YEAR(Table2[[#This Row],[Invoice Date]])</f>
        <v>2024</v>
      </c>
      <c r="D2423" s="2" t="str">
        <f>TEXT(Table2[[#This Row],[Invoice Date]],"mmm")</f>
        <v>Jul</v>
      </c>
      <c r="E2423" s="2" t="str">
        <f>Table2[[#This Row],[Store_ID]]&amp;"-"&amp;Table2[[#This Row],[Year]]&amp;"-"&amp;Table2[[#This Row],[Month]]</f>
        <v>STR084-2024-Jul</v>
      </c>
      <c r="F2423" s="2" t="s">
        <v>1069</v>
      </c>
      <c r="G2423" s="2" t="str">
        <f>_xlfn.XLOOKUP(Table2[[#This Row],[Customer_ID]],Table3[Customer_ID],Table3[Customer Name],"Not Found")</f>
        <v>Thiru Srinivasan</v>
      </c>
      <c r="H2423" s="2" t="str">
        <f>_xlfn.XLOOKUP(Table2[[#This Row],[Customer_ID]],Table3[Customer_ID],Table3[Gender],"Female")</f>
        <v>Male</v>
      </c>
      <c r="I2423" s="2" t="str">
        <f>_xlfn.XLOOKUP(Table2[[#This Row],[Customer_ID]],Table3[Customer_ID],Table3[City],"Missing Memebership")</f>
        <v>Kozhikode</v>
      </c>
      <c r="J2423" s="2" t="str">
        <f>_xlfn.XLOOKUP(Table2[[#This Row],[Customer_ID]],Table3[Customer_ID],Table3[State],"Karnataka")</f>
        <v>Kerala</v>
      </c>
      <c r="K2423" s="2" t="str">
        <f>_xlfn.XLOOKUP(Table2[[#This Row],[Customer_ID]],Table3[Customer_ID],Table3[Membership],"Regular")</f>
        <v>Silver</v>
      </c>
      <c r="L2423" s="2" t="s">
        <v>1768</v>
      </c>
      <c r="M2423" s="2" t="str">
        <f>_xlfn.XLOOKUP(Table2[[#This Row],[Product_ID]],Table4[Product_ID],Table4[Product_Name],"Not Found")</f>
        <v>Sonata Printed Saree Peach</v>
      </c>
      <c r="N2423" s="2" t="str">
        <f>_xlfn.XLOOKUP(Table2[[#This Row],[Product_ID]],Table4[Product_ID],Table4[Category],"Not Found")</f>
        <v>Women Sarees</v>
      </c>
      <c r="O2423" s="2" t="str">
        <f>_xlfn.XLOOKUP(Table2[[#This Row],[Product_ID]],Table4[Product_ID],Table4[Subcategory],"Not Found")</f>
        <v>Printed Saree</v>
      </c>
      <c r="P2423" s="2" t="str">
        <f>_xlfn.XLOOKUP(Table2[[#This Row],[Product_ID]],Table4[Product_ID],Table4[Brand],"Missing Brand")</f>
        <v>Sonata</v>
      </c>
      <c r="Q2423" s="2" t="s">
        <v>74</v>
      </c>
      <c r="R2423" s="2" t="str">
        <f>_xlfn.XLOOKUP(Table2[[#This Row],[Store_ID]],Table6[Store_ID],Table6[Store Name],"Not Found")</f>
        <v>TrendMart Tirupati High Street</v>
      </c>
      <c r="S2423" s="2">
        <f>_xlfn.XLOOKUP(Table2[[#This Row],[Store_ID]],Table6[Store_ID],Table6[Monthly Target],"Missing Target")</f>
        <v>2000000</v>
      </c>
      <c r="T2423" s="2" t="str">
        <f>_xlfn.XLOOKUP(Table2[[#This Row],[Store_ID]],Table6[Store_ID],Table6[Region],"Not Found")</f>
        <v>South Zone 3</v>
      </c>
      <c r="U2423" s="2" t="s">
        <v>330</v>
      </c>
      <c r="V2423" s="2" t="str">
        <f>_xlfn.XLOOKUP(Table2[[#This Row],[Employee_ID]],Table5[Employee_ID],Table5[Employee Name],"Not Found")</f>
        <v>Malini Gowda</v>
      </c>
      <c r="W2423" s="2">
        <v>1</v>
      </c>
      <c r="X2423" s="2">
        <v>1798.76</v>
      </c>
      <c r="Y2423" s="2">
        <v>20</v>
      </c>
      <c r="Z2423" s="2">
        <v>359.75</v>
      </c>
      <c r="AA2423" s="2">
        <v>12</v>
      </c>
      <c r="AB2423" s="2">
        <v>172.68</v>
      </c>
      <c r="AC2423" s="2">
        <v>1611.69</v>
      </c>
      <c r="AD2423" s="2">
        <v>1331.55</v>
      </c>
      <c r="AE2423" s="2">
        <f t="shared" si="81"/>
        <v>107.46000000000009</v>
      </c>
      <c r="AF2423" s="2" t="s">
        <v>25</v>
      </c>
      <c r="AG2423" s="42">
        <f>IFERROR(Table2[[#This Row],[Profit]]/Table2[[#This Row],[Sales Amount]],0)</f>
        <v>6.6675353200677606E-2</v>
      </c>
      <c r="AH2423" s="2" t="str">
        <f>TRIM(Table2[[#This Row],[Payment Modee]])</f>
        <v>UPI</v>
      </c>
      <c r="AI2423" s="2" t="s">
        <v>26</v>
      </c>
      <c r="AJ2423" s="2" t="s">
        <v>27</v>
      </c>
      <c r="AK2423" s="2" t="s">
        <v>2340</v>
      </c>
      <c r="AL2423" s="16" t="str">
        <f>IF(HOUR(Table2[[#This Row],[Order Time]])&lt;12,"Morning",IF(HOUR(Table2[[#This Row],[Order Time]])&lt;17,"Afternoon",IF(HOUR(Table2[[#This Row],[Order Time]])&lt;21,"Evening","Night")))</f>
        <v>Afternoon</v>
      </c>
      <c r="AM2423" s="16" t="s">
        <v>29</v>
      </c>
    </row>
    <row r="2424" spans="1:39" x14ac:dyDescent="0.25">
      <c r="A2424" s="13" t="s">
        <v>4314</v>
      </c>
      <c r="B2424" s="4">
        <v>45385</v>
      </c>
      <c r="C2424" s="2">
        <f>YEAR(Table2[[#This Row],[Invoice Date]])</f>
        <v>2024</v>
      </c>
      <c r="D2424" s="2" t="str">
        <f>TEXT(Table2[[#This Row],[Invoice Date]],"mmm")</f>
        <v>Apr</v>
      </c>
      <c r="E2424" s="2" t="str">
        <f>Table2[[#This Row],[Store_ID]]&amp;"-"&amp;Table2[[#This Row],[Year]]&amp;"-"&amp;Table2[[#This Row],[Month]]</f>
        <v>STR004-2024-Apr</v>
      </c>
      <c r="F2424" s="2" t="s">
        <v>2304</v>
      </c>
      <c r="G2424" s="2" t="str">
        <f>_xlfn.XLOOKUP(Table2[[#This Row],[Customer_ID]],Table3[Customer_ID],Table3[Customer Name],"Not Found")</f>
        <v>Nisha Srinivasan</v>
      </c>
      <c r="H2424" s="2" t="str">
        <f>_xlfn.XLOOKUP(Table2[[#This Row],[Customer_ID]],Table3[Customer_ID],Table3[Gender],"Female")</f>
        <v>Female</v>
      </c>
      <c r="I2424" s="2" t="str">
        <f>_xlfn.XLOOKUP(Table2[[#This Row],[Customer_ID]],Table3[Customer_ID],Table3[City],"Missing Memebership")</f>
        <v>Kollam</v>
      </c>
      <c r="J2424" s="2" t="str">
        <f>_xlfn.XLOOKUP(Table2[[#This Row],[Customer_ID]],Table3[Customer_ID],Table3[State],"Karnataka")</f>
        <v>Kerala</v>
      </c>
      <c r="K2424" s="2" t="str">
        <f>_xlfn.XLOOKUP(Table2[[#This Row],[Customer_ID]],Table3[Customer_ID],Table3[Membership],"Regular")</f>
        <v>Regular</v>
      </c>
      <c r="L2424" s="2" t="s">
        <v>662</v>
      </c>
      <c r="M2424" s="2" t="str">
        <f>_xlfn.XLOOKUP(Table2[[#This Row],[Product_ID]],Table4[Product_ID],Table4[Product_Name],"Not Found")</f>
        <v>Bata Cotton Saree Mustard</v>
      </c>
      <c r="N2424" s="2" t="str">
        <f>_xlfn.XLOOKUP(Table2[[#This Row],[Product_ID]],Table4[Product_ID],Table4[Category],"Not Found")</f>
        <v>Women Sarees</v>
      </c>
      <c r="O2424" s="2" t="str">
        <f>_xlfn.XLOOKUP(Table2[[#This Row],[Product_ID]],Table4[Product_ID],Table4[Subcategory],"Not Found")</f>
        <v>Cotton Saree</v>
      </c>
      <c r="P2424" s="2" t="str">
        <f>_xlfn.XLOOKUP(Table2[[#This Row],[Product_ID]],Table4[Product_ID],Table4[Brand],"Missing Brand")</f>
        <v>Bata</v>
      </c>
      <c r="Q2424" s="2" t="s">
        <v>91</v>
      </c>
      <c r="R2424" s="2" t="str">
        <f>_xlfn.XLOOKUP(Table2[[#This Row],[Store_ID]],Table6[Store_ID],Table6[Store Name],"Not Found")</f>
        <v>TrendMart Kalaburagi Mall Kiosk</v>
      </c>
      <c r="S2424" s="2">
        <f>_xlfn.XLOOKUP(Table2[[#This Row],[Store_ID]],Table6[Store_ID],Table6[Monthly Target],"Missing Target")</f>
        <v>800000</v>
      </c>
      <c r="T2424" s="2" t="str">
        <f>_xlfn.XLOOKUP(Table2[[#This Row],[Store_ID]],Table6[Store_ID],Table6[Region],"Not Found")</f>
        <v>South Zone 2</v>
      </c>
      <c r="U2424" s="2" t="s">
        <v>24</v>
      </c>
      <c r="V2424" s="2" t="str">
        <f>_xlfn.XLOOKUP(Table2[[#This Row],[Employee_ID]],Table5[Employee_ID],Table5[Employee Name],"Not Found")</f>
        <v>Manoj Ramachandran</v>
      </c>
      <c r="W2424" s="2">
        <v>1</v>
      </c>
      <c r="X2424" s="2">
        <v>3355.53</v>
      </c>
      <c r="Y2424" s="2">
        <v>20</v>
      </c>
      <c r="Z2424" s="2">
        <v>671.11</v>
      </c>
      <c r="AA2424" s="2">
        <v>12</v>
      </c>
      <c r="AB2424" s="2">
        <v>322.13</v>
      </c>
      <c r="AC2424" s="2">
        <v>3006.55</v>
      </c>
      <c r="AD2424" s="2">
        <v>2710.05</v>
      </c>
      <c r="AE2424" s="2">
        <f t="shared" si="81"/>
        <v>-25.629999999999995</v>
      </c>
      <c r="AF2424" s="2" t="s">
        <v>25</v>
      </c>
      <c r="AG2424" s="42">
        <f>IFERROR(Table2[[#This Row],[Profit]]/Table2[[#This Row],[Sales Amount]],0)</f>
        <v>-8.5247210257604206E-3</v>
      </c>
      <c r="AH2424" s="2" t="str">
        <f>TRIM(Table2[[#This Row],[Payment Modee]])</f>
        <v>UPI</v>
      </c>
      <c r="AI2424" s="2" t="s">
        <v>36</v>
      </c>
      <c r="AJ2424" s="2" t="s">
        <v>27</v>
      </c>
      <c r="AK2424" s="2" t="s">
        <v>738</v>
      </c>
      <c r="AL2424" s="16" t="str">
        <f>IF(HOUR(Table2[[#This Row],[Order Time]])&lt;12,"Morning",IF(HOUR(Table2[[#This Row],[Order Time]])&lt;17,"Afternoon",IF(HOUR(Table2[[#This Row],[Order Time]])&lt;21,"Evening","Night")))</f>
        <v>Afternoon</v>
      </c>
      <c r="AM2424" s="16" t="s">
        <v>29</v>
      </c>
    </row>
    <row r="2425" spans="1:39" x14ac:dyDescent="0.25">
      <c r="A2425" s="13" t="s">
        <v>4315</v>
      </c>
      <c r="B2425" s="4">
        <v>45416</v>
      </c>
      <c r="C2425" s="2">
        <f>YEAR(Table2[[#This Row],[Invoice Date]])</f>
        <v>2024</v>
      </c>
      <c r="D2425" s="2" t="str">
        <f>TEXT(Table2[[#This Row],[Invoice Date]],"mmm")</f>
        <v>May</v>
      </c>
      <c r="E2425" s="2" t="str">
        <f>Table2[[#This Row],[Store_ID]]&amp;"-"&amp;Table2[[#This Row],[Year]]&amp;"-"&amp;Table2[[#This Row],[Month]]</f>
        <v>STR037-2024-May</v>
      </c>
      <c r="F2425" s="2" t="s">
        <v>2675</v>
      </c>
      <c r="G2425" s="2" t="str">
        <f>_xlfn.XLOOKUP(Table2[[#This Row],[Customer_ID]],Table3[Customer_ID],Table3[Customer Name],"Not Found")</f>
        <v>Jagan Iyer</v>
      </c>
      <c r="H2425" s="2" t="str">
        <f>_xlfn.XLOOKUP(Table2[[#This Row],[Customer_ID]],Table3[Customer_ID],Table3[Gender],"Female")</f>
        <v>Male</v>
      </c>
      <c r="I2425" s="2" t="str">
        <f>_xlfn.XLOOKUP(Table2[[#This Row],[Customer_ID]],Table3[Customer_ID],Table3[City],"Missing Memebership")</f>
        <v>Vellore</v>
      </c>
      <c r="J2425" s="2" t="str">
        <f>_xlfn.XLOOKUP(Table2[[#This Row],[Customer_ID]],Table3[Customer_ID],Table3[State],"Karnataka")</f>
        <v>Tamil Nadu</v>
      </c>
      <c r="K2425" s="2" t="str">
        <f>_xlfn.XLOOKUP(Table2[[#This Row],[Customer_ID]],Table3[Customer_ID],Table3[Membership],"Regular")</f>
        <v>Gold</v>
      </c>
      <c r="L2425" s="2" t="s">
        <v>1097</v>
      </c>
      <c r="M2425" s="2" t="str">
        <f>_xlfn.XLOOKUP(Table2[[#This Row],[Product_ID]],Table4[Product_ID],Table4[Product_Name],"Not Found")</f>
        <v>Pepe Jeans Scarf Cream</v>
      </c>
      <c r="N2425" s="2" t="str">
        <f>_xlfn.XLOOKUP(Table2[[#This Row],[Product_ID]],Table4[Product_ID],Table4[Category],"Not Found")</f>
        <v>Accessories</v>
      </c>
      <c r="O2425" s="2" t="str">
        <f>_xlfn.XLOOKUP(Table2[[#This Row],[Product_ID]],Table4[Product_ID],Table4[Subcategory],"Not Found")</f>
        <v>Scarf</v>
      </c>
      <c r="P2425" s="2" t="str">
        <f>_xlfn.XLOOKUP(Table2[[#This Row],[Product_ID]],Table4[Product_ID],Table4[Brand],"Missing Brand")</f>
        <v>Pepe Jeans</v>
      </c>
      <c r="Q2425" s="2" t="s">
        <v>23</v>
      </c>
      <c r="R2425" s="2" t="str">
        <f>_xlfn.XLOOKUP(Table2[[#This Row],[Store_ID]],Table6[Store_ID],Table6[Store Name],"Not Found")</f>
        <v>TrendMart Vijayawada High Street</v>
      </c>
      <c r="S2425" s="2">
        <f>_xlfn.XLOOKUP(Table2[[#This Row],[Store_ID]],Table6[Store_ID],Table6[Monthly Target],"Missing Target")</f>
        <v>1000000</v>
      </c>
      <c r="T2425" s="2" t="str">
        <f>_xlfn.XLOOKUP(Table2[[#This Row],[Store_ID]],Table6[Store_ID],Table6[Region],"Not Found")</f>
        <v>South Zone 3</v>
      </c>
      <c r="U2425" s="2" t="s">
        <v>263</v>
      </c>
      <c r="V2425" s="2" t="str">
        <f>_xlfn.XLOOKUP(Table2[[#This Row],[Employee_ID]],Table5[Employee_ID],Table5[Employee Name],"Not Found")</f>
        <v>Sathish Sundaram</v>
      </c>
      <c r="W2425" s="2">
        <v>5</v>
      </c>
      <c r="X2425" s="2">
        <v>809.84</v>
      </c>
      <c r="Y2425" s="2">
        <v>0</v>
      </c>
      <c r="Z2425" s="2">
        <v>0</v>
      </c>
      <c r="AA2425" s="2">
        <v>5</v>
      </c>
      <c r="AB2425" s="2">
        <v>202.46</v>
      </c>
      <c r="AC2425" s="2">
        <v>4251.66</v>
      </c>
      <c r="AD2425" s="2">
        <v>2072.5</v>
      </c>
      <c r="AE2425" s="2">
        <f t="shared" si="81"/>
        <v>1976.6999999999998</v>
      </c>
      <c r="AF2425" s="2" t="s">
        <v>56</v>
      </c>
      <c r="AG2425" s="42">
        <f>IFERROR(Table2[[#This Row],[Profit]]/Table2[[#This Row],[Sales Amount]],0)</f>
        <v>0.46492428839559136</v>
      </c>
      <c r="AH2425" s="2" t="str">
        <f>TRIM(Table2[[#This Row],[Payment Modee]])</f>
        <v>Credit Card</v>
      </c>
      <c r="AI2425" s="2" t="s">
        <v>26</v>
      </c>
      <c r="AJ2425" s="2" t="s">
        <v>27</v>
      </c>
      <c r="AK2425" s="2" t="s">
        <v>1115</v>
      </c>
      <c r="AL2425" s="16" t="str">
        <f>IF(HOUR(Table2[[#This Row],[Order Time]])&lt;12,"Morning",IF(HOUR(Table2[[#This Row],[Order Time]])&lt;17,"Afternoon",IF(HOUR(Table2[[#This Row],[Order Time]])&lt;21,"Evening","Night")))</f>
        <v>Afternoon</v>
      </c>
      <c r="AM2425" s="16" t="s">
        <v>38</v>
      </c>
    </row>
    <row r="2426" spans="1:39" x14ac:dyDescent="0.25">
      <c r="A2426" s="13" t="s">
        <v>4316</v>
      </c>
      <c r="B2426" s="4">
        <v>45572</v>
      </c>
      <c r="C2426" s="2">
        <f>YEAR(Table2[[#This Row],[Invoice Date]])</f>
        <v>2024</v>
      </c>
      <c r="D2426" s="2" t="str">
        <f>TEXT(Table2[[#This Row],[Invoice Date]],"mmm")</f>
        <v>Oct</v>
      </c>
      <c r="E2426" s="2" t="str">
        <f>Table2[[#This Row],[Store_ID]]&amp;"-"&amp;Table2[[#This Row],[Year]]&amp;"-"&amp;Table2[[#This Row],[Month]]</f>
        <v>STR019-2024-Oct</v>
      </c>
      <c r="F2426" s="2" t="s">
        <v>2352</v>
      </c>
      <c r="G2426" s="2" t="str">
        <f>_xlfn.XLOOKUP(Table2[[#This Row],[Customer_ID]],Table3[Customer_ID],Table3[Customer Name],"Not Found")</f>
        <v>Deepthi Shetty</v>
      </c>
      <c r="H2426" s="2" t="str">
        <f>_xlfn.XLOOKUP(Table2[[#This Row],[Customer_ID]],Table3[Customer_ID],Table3[Gender],"Female")</f>
        <v>Female</v>
      </c>
      <c r="I2426" s="2" t="str">
        <f>_xlfn.XLOOKUP(Table2[[#This Row],[Customer_ID]],Table3[Customer_ID],Table3[City],"Missing Memebership")</f>
        <v>Vellore</v>
      </c>
      <c r="J2426" s="2" t="str">
        <f>_xlfn.XLOOKUP(Table2[[#This Row],[Customer_ID]],Table3[Customer_ID],Table3[State],"Karnataka")</f>
        <v>Tamil Nadu</v>
      </c>
      <c r="K2426" s="2" t="str">
        <f>_xlfn.XLOOKUP(Table2[[#This Row],[Customer_ID]],Table3[Customer_ID],Table3[Membership],"Regular")</f>
        <v>Regular</v>
      </c>
      <c r="L2426" s="2" t="s">
        <v>1266</v>
      </c>
      <c r="M2426" s="2" t="str">
        <f>_xlfn.XLOOKUP(Table2[[#This Row],[Product_ID]],Table4[Product_ID],Table4[Product_Name],"Not Found")</f>
        <v>Puma Formal Shoes Cream</v>
      </c>
      <c r="N2426" s="2" t="str">
        <f>_xlfn.XLOOKUP(Table2[[#This Row],[Product_ID]],Table4[Product_ID],Table4[Category],"Not Found")</f>
        <v>Footwear</v>
      </c>
      <c r="O2426" s="2" t="str">
        <f>_xlfn.XLOOKUP(Table2[[#This Row],[Product_ID]],Table4[Product_ID],Table4[Subcategory],"Not Found")</f>
        <v>Formal Shoes</v>
      </c>
      <c r="P2426" s="2" t="str">
        <f>_xlfn.XLOOKUP(Table2[[#This Row],[Product_ID]],Table4[Product_ID],Table4[Brand],"Missing Brand")</f>
        <v>Missing Brand Name</v>
      </c>
      <c r="Q2426" s="2" t="s">
        <v>158</v>
      </c>
      <c r="R2426" s="2" t="str">
        <f>_xlfn.XLOOKUP(Table2[[#This Row],[Store_ID]],Table6[Store_ID],Table6[Store Name],"Not Found")</f>
        <v>TrendMart Mangaluru Standard</v>
      </c>
      <c r="S2426" s="2">
        <f>_xlfn.XLOOKUP(Table2[[#This Row],[Store_ID]],Table6[Store_ID],Table6[Monthly Target],"Missing Target")</f>
        <v>1000000</v>
      </c>
      <c r="T2426" s="2" t="str">
        <f>_xlfn.XLOOKUP(Table2[[#This Row],[Store_ID]],Table6[Store_ID],Table6[Region],"Not Found")</f>
        <v>South Zone 2</v>
      </c>
      <c r="U2426" s="2" t="s">
        <v>417</v>
      </c>
      <c r="V2426" s="2" t="str">
        <f>_xlfn.XLOOKUP(Table2[[#This Row],[Employee_ID]],Table5[Employee_ID],Table5[Employee Name],"Not Found")</f>
        <v>Arjun Krishnan</v>
      </c>
      <c r="W2426" s="2">
        <v>1</v>
      </c>
      <c r="X2426" s="2">
        <v>3355</v>
      </c>
      <c r="Y2426" s="2">
        <v>25</v>
      </c>
      <c r="Z2426" s="2">
        <v>838.75</v>
      </c>
      <c r="AA2426" s="2">
        <v>12</v>
      </c>
      <c r="AB2426" s="2">
        <v>301.95</v>
      </c>
      <c r="AC2426" s="2">
        <v>2818.2</v>
      </c>
      <c r="AD2426" s="2">
        <v>2458</v>
      </c>
      <c r="AE2426" s="2">
        <f t="shared" si="81"/>
        <v>58.249999999999829</v>
      </c>
      <c r="AF2426" s="2" t="s">
        <v>35</v>
      </c>
      <c r="AG2426" s="42">
        <f>IFERROR(Table2[[#This Row],[Profit]]/Table2[[#This Row],[Sales Amount]],0)</f>
        <v>2.0669221488893563E-2</v>
      </c>
      <c r="AH2426" s="2" t="str">
        <f>TRIM(Table2[[#This Row],[Payment Modee]])</f>
        <v>Debit Card</v>
      </c>
      <c r="AI2426" s="2" t="s">
        <v>36</v>
      </c>
      <c r="AJ2426" s="2" t="s">
        <v>27</v>
      </c>
      <c r="AK2426" s="2" t="s">
        <v>4317</v>
      </c>
      <c r="AL2426" s="16" t="str">
        <f>IF(HOUR(Table2[[#This Row],[Order Time]])&lt;12,"Morning",IF(HOUR(Table2[[#This Row],[Order Time]])&lt;17,"Afternoon",IF(HOUR(Table2[[#This Row],[Order Time]])&lt;21,"Evening","Night")))</f>
        <v>Night</v>
      </c>
      <c r="AM2426" s="16" t="s">
        <v>29</v>
      </c>
    </row>
    <row r="2427" spans="1:39" x14ac:dyDescent="0.25">
      <c r="A2427" s="13" t="s">
        <v>4318</v>
      </c>
      <c r="B2427" s="4">
        <v>45584</v>
      </c>
      <c r="C2427" s="2">
        <f>YEAR(Table2[[#This Row],[Invoice Date]])</f>
        <v>2024</v>
      </c>
      <c r="D2427" s="2" t="str">
        <f>TEXT(Table2[[#This Row],[Invoice Date]],"mmm")</f>
        <v>Oct</v>
      </c>
      <c r="E2427" s="2" t="str">
        <f>Table2[[#This Row],[Store_ID]]&amp;"-"&amp;Table2[[#This Row],[Year]]&amp;"-"&amp;Table2[[#This Row],[Month]]</f>
        <v>STR026-2024-Oct</v>
      </c>
      <c r="F2427" s="2" t="s">
        <v>2717</v>
      </c>
      <c r="G2427" s="2" t="str">
        <f>_xlfn.XLOOKUP(Table2[[#This Row],[Customer_ID]],Table3[Customer_ID],Table3[Customer Name],"Not Found")</f>
        <v>Naresh Iyer</v>
      </c>
      <c r="H2427" s="2" t="str">
        <f>_xlfn.XLOOKUP(Table2[[#This Row],[Customer_ID]],Table3[Customer_ID],Table3[Gender],"Female")</f>
        <v>Male</v>
      </c>
      <c r="I2427" s="2" t="str">
        <f>_xlfn.XLOOKUP(Table2[[#This Row],[Customer_ID]],Table3[Customer_ID],Table3[City],"Missing Memebership")</f>
        <v>Dindigul</v>
      </c>
      <c r="J2427" s="2" t="str">
        <f>_xlfn.XLOOKUP(Table2[[#This Row],[Customer_ID]],Table3[Customer_ID],Table3[State],"Karnataka")</f>
        <v>Tamil Nadu</v>
      </c>
      <c r="K2427" s="2" t="str">
        <f>_xlfn.XLOOKUP(Table2[[#This Row],[Customer_ID]],Table3[Customer_ID],Table3[Membership],"Regular")</f>
        <v>Regular</v>
      </c>
      <c r="L2427" s="2" t="s">
        <v>1347</v>
      </c>
      <c r="M2427" s="2" t="str">
        <f>_xlfn.XLOOKUP(Table2[[#This Row],[Product_ID]],Table4[Product_ID],Table4[Product_Name],"Not Found")</f>
        <v>Skechers Leather Wallet Brown</v>
      </c>
      <c r="N2427" s="2" t="str">
        <f>_xlfn.XLOOKUP(Table2[[#This Row],[Product_ID]],Table4[Product_ID],Table4[Category],"Not Found")</f>
        <v>Wallets</v>
      </c>
      <c r="O2427" s="2" t="str">
        <f>_xlfn.XLOOKUP(Table2[[#This Row],[Product_ID]],Table4[Product_ID],Table4[Subcategory],"Not Found")</f>
        <v>Leather Wallet</v>
      </c>
      <c r="P2427" s="2" t="str">
        <f>_xlfn.XLOOKUP(Table2[[#This Row],[Product_ID]],Table4[Product_ID],Table4[Brand],"Missing Brand")</f>
        <v>Skechers</v>
      </c>
      <c r="Q2427" s="2" t="s">
        <v>516</v>
      </c>
      <c r="R2427" s="2" t="str">
        <f>_xlfn.XLOOKUP(Table2[[#This Row],[Store_ID]],Table6[Store_ID],Table6[Store Name],"Not Found")</f>
        <v>TrendMart Guntur Standard</v>
      </c>
      <c r="S2427" s="2">
        <f>_xlfn.XLOOKUP(Table2[[#This Row],[Store_ID]],Table6[Store_ID],Table6[Monthly Target],"Missing Target")</f>
        <v>2500000</v>
      </c>
      <c r="T2427" s="2" t="str">
        <f>_xlfn.XLOOKUP(Table2[[#This Row],[Store_ID]],Table6[Store_ID],Table6[Region],"Not Found")</f>
        <v>South Zone 3</v>
      </c>
      <c r="U2427" s="2" t="s">
        <v>268</v>
      </c>
      <c r="V2427" s="2" t="str">
        <f>_xlfn.XLOOKUP(Table2[[#This Row],[Employee_ID]],Table5[Employee_ID],Table5[Employee Name],"Not Found")</f>
        <v>Ganesh Iyengar</v>
      </c>
      <c r="W2427" s="2">
        <v>1</v>
      </c>
      <c r="X2427" s="2">
        <v>833.82</v>
      </c>
      <c r="Y2427" s="2">
        <v>10</v>
      </c>
      <c r="Z2427" s="2">
        <v>83.38</v>
      </c>
      <c r="AA2427" s="2">
        <v>5</v>
      </c>
      <c r="AB2427" s="2">
        <v>37.520000000000003</v>
      </c>
      <c r="AC2427" s="2">
        <v>787.96</v>
      </c>
      <c r="AD2427" s="2">
        <v>570.17999999999995</v>
      </c>
      <c r="AE2427" s="2">
        <f t="shared" si="81"/>
        <v>180.26000000000008</v>
      </c>
      <c r="AF2427" s="2" t="s">
        <v>35</v>
      </c>
      <c r="AG2427" s="42">
        <f>IFERROR(Table2[[#This Row],[Profit]]/Table2[[#This Row],[Sales Amount]],0)</f>
        <v>0.2287679577643536</v>
      </c>
      <c r="AH2427" s="2" t="str">
        <f>TRIM(Table2[[#This Row],[Payment Modee]])</f>
        <v>Debit Card</v>
      </c>
      <c r="AI2427" s="2" t="s">
        <v>26</v>
      </c>
      <c r="AJ2427" s="2" t="s">
        <v>27</v>
      </c>
      <c r="AK2427" s="2" t="s">
        <v>1045</v>
      </c>
      <c r="AL2427" s="16" t="str">
        <f>IF(HOUR(Table2[[#This Row],[Order Time]])&lt;12,"Morning",IF(HOUR(Table2[[#This Row],[Order Time]])&lt;17,"Afternoon",IF(HOUR(Table2[[#This Row],[Order Time]])&lt;21,"Evening","Night")))</f>
        <v>Night</v>
      </c>
      <c r="AM2427" s="16" t="s">
        <v>38</v>
      </c>
    </row>
    <row r="2428" spans="1:39" x14ac:dyDescent="0.25">
      <c r="A2428" s="13" t="s">
        <v>4319</v>
      </c>
      <c r="B2428" s="4">
        <v>45421</v>
      </c>
      <c r="C2428" s="2">
        <f>YEAR(Table2[[#This Row],[Invoice Date]])</f>
        <v>2024</v>
      </c>
      <c r="D2428" s="2" t="str">
        <f>TEXT(Table2[[#This Row],[Invoice Date]],"mmm")</f>
        <v>May</v>
      </c>
      <c r="E2428" s="2" t="str">
        <f>Table2[[#This Row],[Store_ID]]&amp;"-"&amp;Table2[[#This Row],[Year]]&amp;"-"&amp;Table2[[#This Row],[Month]]</f>
        <v>STR035-2024-May</v>
      </c>
      <c r="F2428" s="2" t="s">
        <v>2246</v>
      </c>
      <c r="G2428" s="2" t="str">
        <f>_xlfn.XLOOKUP(Table2[[#This Row],[Customer_ID]],Table3[Customer_ID],Table3[Customer Name],"Not Found")</f>
        <v>Uma Nair</v>
      </c>
      <c r="H2428" s="2" t="str">
        <f>_xlfn.XLOOKUP(Table2[[#This Row],[Customer_ID]],Table3[Customer_ID],Table3[Gender],"Female")</f>
        <v>Female</v>
      </c>
      <c r="I2428" s="2" t="str">
        <f>_xlfn.XLOOKUP(Table2[[#This Row],[Customer_ID]],Table3[Customer_ID],Table3[City],"Missing Memebership")</f>
        <v>Tiruchirappalli</v>
      </c>
      <c r="J2428" s="2" t="str">
        <f>_xlfn.XLOOKUP(Table2[[#This Row],[Customer_ID]],Table3[Customer_ID],Table3[State],"Karnataka")</f>
        <v>Tamil Nadu</v>
      </c>
      <c r="K2428" s="2" t="str">
        <f>_xlfn.XLOOKUP(Table2[[#This Row],[Customer_ID]],Table3[Customer_ID],Table3[Membership],"Regular")</f>
        <v>Silver</v>
      </c>
      <c r="L2428" s="2" t="s">
        <v>22</v>
      </c>
      <c r="M2428" s="2" t="str">
        <f>_xlfn.XLOOKUP(Table2[[#This Row],[Product_ID]],Table4[Product_ID],Table4[Product_Name],"Not Found")</f>
        <v>Pepe Jeans A-Line Kurti White</v>
      </c>
      <c r="N2428" s="2" t="str">
        <f>_xlfn.XLOOKUP(Table2[[#This Row],[Product_ID]],Table4[Product_ID],Table4[Category],"Not Found")</f>
        <v>Women Kurtis</v>
      </c>
      <c r="O2428" s="2" t="str">
        <f>_xlfn.XLOOKUP(Table2[[#This Row],[Product_ID]],Table4[Product_ID],Table4[Subcategory],"Not Found")</f>
        <v>A-Line Kurti</v>
      </c>
      <c r="P2428" s="2" t="str">
        <f>_xlfn.XLOOKUP(Table2[[#This Row],[Product_ID]],Table4[Product_ID],Table4[Brand],"Missing Brand")</f>
        <v>Pepe Jeans</v>
      </c>
      <c r="Q2428" s="2" t="s">
        <v>1079</v>
      </c>
      <c r="R2428" s="2" t="str">
        <f>_xlfn.XLOOKUP(Table2[[#This Row],[Store_ID]],Table6[Store_ID],Table6[Store Name],"Not Found")</f>
        <v>TrendMart Vijayawada Mall Kiosk</v>
      </c>
      <c r="S2428" s="2">
        <f>_xlfn.XLOOKUP(Table2[[#This Row],[Store_ID]],Table6[Store_ID],Table6[Monthly Target],"Missing Target")</f>
        <v>1200000</v>
      </c>
      <c r="T2428" s="2" t="str">
        <f>_xlfn.XLOOKUP(Table2[[#This Row],[Store_ID]],Table6[Store_ID],Table6[Region],"Not Found")</f>
        <v>South Zone 3</v>
      </c>
      <c r="U2428" s="2" t="s">
        <v>187</v>
      </c>
      <c r="V2428" s="2" t="str">
        <f>_xlfn.XLOOKUP(Table2[[#This Row],[Employee_ID]],Table5[Employee_ID],Table5[Employee Name],"Not Found")</f>
        <v>Ganapathy Naidu</v>
      </c>
      <c r="W2428" s="2">
        <v>1</v>
      </c>
      <c r="X2428" s="2">
        <v>786.11</v>
      </c>
      <c r="Y2428" s="2">
        <v>30</v>
      </c>
      <c r="Z2428" s="2">
        <v>235.83</v>
      </c>
      <c r="AA2428" s="2">
        <v>5</v>
      </c>
      <c r="AB2428" s="2">
        <v>27.51</v>
      </c>
      <c r="AC2428" s="2">
        <v>577.79</v>
      </c>
      <c r="AD2428" s="2">
        <v>496.67</v>
      </c>
      <c r="AE2428" s="2">
        <f t="shared" si="81"/>
        <v>53.609999999999943</v>
      </c>
      <c r="AF2428" s="2" t="s">
        <v>25</v>
      </c>
      <c r="AG2428" s="42">
        <f>IFERROR(Table2[[#This Row],[Profit]]/Table2[[#This Row],[Sales Amount]],0)</f>
        <v>9.2784575710898334E-2</v>
      </c>
      <c r="AH2428" s="2" t="str">
        <f>TRIM(Table2[[#This Row],[Payment Modee]])</f>
        <v>UPI</v>
      </c>
      <c r="AI2428" s="2" t="s">
        <v>26</v>
      </c>
      <c r="AJ2428" s="2" t="s">
        <v>27</v>
      </c>
      <c r="AK2428" s="2" t="s">
        <v>1820</v>
      </c>
      <c r="AL2428" s="16" t="str">
        <f>IF(HOUR(Table2[[#This Row],[Order Time]])&lt;12,"Morning",IF(HOUR(Table2[[#This Row],[Order Time]])&lt;17,"Afternoon",IF(HOUR(Table2[[#This Row],[Order Time]])&lt;21,"Evening","Night")))</f>
        <v>Afternoon</v>
      </c>
      <c r="AM2428" s="16" t="s">
        <v>29</v>
      </c>
    </row>
    <row r="2429" spans="1:39" x14ac:dyDescent="0.25">
      <c r="A2429" s="13" t="s">
        <v>4320</v>
      </c>
      <c r="B2429" s="4">
        <v>45678</v>
      </c>
      <c r="C2429" s="2">
        <f>YEAR(Table2[[#This Row],[Invoice Date]])</f>
        <v>2025</v>
      </c>
      <c r="D2429" s="2" t="str">
        <f>TEXT(Table2[[#This Row],[Invoice Date]],"mmm")</f>
        <v>Jan</v>
      </c>
      <c r="E2429" s="2" t="str">
        <f>Table2[[#This Row],[Store_ID]]&amp;"-"&amp;Table2[[#This Row],[Year]]&amp;"-"&amp;Table2[[#This Row],[Month]]</f>
        <v>STR019-2025-Jan</v>
      </c>
      <c r="F2429" s="2" t="s">
        <v>480</v>
      </c>
      <c r="G2429" s="2" t="str">
        <f>_xlfn.XLOOKUP(Table2[[#This Row],[Customer_ID]],Table3[Customer_ID],Table3[Customer Name],"Not Found")</f>
        <v>Kavitha Venkatesan</v>
      </c>
      <c r="H2429" s="2" t="str">
        <f>_xlfn.XLOOKUP(Table2[[#This Row],[Customer_ID]],Table3[Customer_ID],Table3[Gender],"Female")</f>
        <v>Female</v>
      </c>
      <c r="I2429" s="2" t="str">
        <f>_xlfn.XLOOKUP(Table2[[#This Row],[Customer_ID]],Table3[Customer_ID],Table3[City],"Missing Memebership")</f>
        <v>Hubballi</v>
      </c>
      <c r="J2429" s="2" t="str">
        <f>_xlfn.XLOOKUP(Table2[[#This Row],[Customer_ID]],Table3[Customer_ID],Table3[State],"Karnataka")</f>
        <v>Karnataka</v>
      </c>
      <c r="K2429" s="2" t="str">
        <f>_xlfn.XLOOKUP(Table2[[#This Row],[Customer_ID]],Table3[Customer_ID],Table3[Membership],"Regular")</f>
        <v>Silver</v>
      </c>
      <c r="L2429" s="2" t="s">
        <v>101</v>
      </c>
      <c r="M2429" s="2" t="str">
        <f>_xlfn.XLOOKUP(Table2[[#This Row],[Product_ID]],Table4[Product_ID],Table4[Product_Name],"Not Found")</f>
        <v>Global Desi Analog Watch Cream</v>
      </c>
      <c r="N2429" s="2" t="str">
        <f>_xlfn.XLOOKUP(Table2[[#This Row],[Product_ID]],Table4[Product_ID],Table4[Category],"Not Found")</f>
        <v>Watches</v>
      </c>
      <c r="O2429" s="2" t="str">
        <f>_xlfn.XLOOKUP(Table2[[#This Row],[Product_ID]],Table4[Product_ID],Table4[Subcategory],"Not Found")</f>
        <v>Analog Watch</v>
      </c>
      <c r="P2429" s="2" t="str">
        <f>_xlfn.XLOOKUP(Table2[[#This Row],[Product_ID]],Table4[Product_ID],Table4[Brand],"Missing Brand")</f>
        <v>Global Desi</v>
      </c>
      <c r="Q2429" s="2" t="s">
        <v>158</v>
      </c>
      <c r="R2429" s="2" t="str">
        <f>_xlfn.XLOOKUP(Table2[[#This Row],[Store_ID]],Table6[Store_ID],Table6[Store Name],"Not Found")</f>
        <v>TrendMart Mangaluru Standard</v>
      </c>
      <c r="S2429" s="2">
        <f>_xlfn.XLOOKUP(Table2[[#This Row],[Store_ID]],Table6[Store_ID],Table6[Monthly Target],"Missing Target")</f>
        <v>1000000</v>
      </c>
      <c r="T2429" s="2" t="str">
        <f>_xlfn.XLOOKUP(Table2[[#This Row],[Store_ID]],Table6[Store_ID],Table6[Region],"Not Found")</f>
        <v>South Zone 2</v>
      </c>
      <c r="U2429" s="2" t="s">
        <v>465</v>
      </c>
      <c r="V2429" s="2" t="str">
        <f>_xlfn.XLOOKUP(Table2[[#This Row],[Employee_ID]],Table5[Employee_ID],Table5[Employee Name],"Not Found")</f>
        <v>Vinod Hegde</v>
      </c>
      <c r="W2429" s="2">
        <v>2</v>
      </c>
      <c r="X2429" s="2">
        <v>5647.31</v>
      </c>
      <c r="Y2429" s="2">
        <v>10</v>
      </c>
      <c r="Z2429" s="2">
        <v>1129.46</v>
      </c>
      <c r="AA2429" s="2">
        <v>12</v>
      </c>
      <c r="AB2429" s="2">
        <v>1219.82</v>
      </c>
      <c r="AC2429" s="2">
        <v>11384.98</v>
      </c>
      <c r="AD2429" s="2">
        <v>7941.72</v>
      </c>
      <c r="AE2429" s="2">
        <f t="shared" si="81"/>
        <v>2223.4399999999996</v>
      </c>
      <c r="AF2429" s="2" t="s">
        <v>35</v>
      </c>
      <c r="AG2429" s="42">
        <f>IFERROR(Table2[[#This Row],[Profit]]/Table2[[#This Row],[Sales Amount]],0)</f>
        <v>0.19529590741485708</v>
      </c>
      <c r="AH2429" s="2" t="str">
        <f>TRIM(Table2[[#This Row],[Payment Modee]])</f>
        <v>Debit Card</v>
      </c>
      <c r="AI2429" s="2" t="s">
        <v>36</v>
      </c>
      <c r="AJ2429" s="2" t="s">
        <v>27</v>
      </c>
      <c r="AK2429" s="2" t="s">
        <v>789</v>
      </c>
      <c r="AL2429" s="16" t="str">
        <f>IF(HOUR(Table2[[#This Row],[Order Time]])&lt;12,"Morning",IF(HOUR(Table2[[#This Row],[Order Time]])&lt;17,"Afternoon",IF(HOUR(Table2[[#This Row],[Order Time]])&lt;21,"Evening","Night")))</f>
        <v>Night</v>
      </c>
      <c r="AM2429" s="16" t="s">
        <v>29</v>
      </c>
    </row>
    <row r="2430" spans="1:39" x14ac:dyDescent="0.25">
      <c r="A2430" s="13" t="s">
        <v>4321</v>
      </c>
      <c r="B2430" s="4">
        <v>45393</v>
      </c>
      <c r="C2430" s="2">
        <f>YEAR(Table2[[#This Row],[Invoice Date]])</f>
        <v>2024</v>
      </c>
      <c r="D2430" s="2" t="str">
        <f>TEXT(Table2[[#This Row],[Invoice Date]],"mmm")</f>
        <v>Apr</v>
      </c>
      <c r="E2430" s="2" t="str">
        <f>Table2[[#This Row],[Store_ID]]&amp;"-"&amp;Table2[[#This Row],[Year]]&amp;"-"&amp;Table2[[#This Row],[Month]]</f>
        <v>STR001-2024-Apr</v>
      </c>
      <c r="F2430" s="2" t="s">
        <v>1633</v>
      </c>
      <c r="G2430" s="2" t="str">
        <f>_xlfn.XLOOKUP(Table2[[#This Row],[Customer_ID]],Table3[Customer_ID],Table3[Customer Name],"Not Found")</f>
        <v>Pranav Singh</v>
      </c>
      <c r="H2430" s="2" t="str">
        <f>_xlfn.XLOOKUP(Table2[[#This Row],[Customer_ID]],Table3[Customer_ID],Table3[Gender],"Female")</f>
        <v>Male</v>
      </c>
      <c r="I2430" s="2" t="str">
        <f>_xlfn.XLOOKUP(Table2[[#This Row],[Customer_ID]],Table3[Customer_ID],Table3[City],"Missing Memebership")</f>
        <v>Mysuru</v>
      </c>
      <c r="J2430" s="2" t="str">
        <f>_xlfn.XLOOKUP(Table2[[#This Row],[Customer_ID]],Table3[Customer_ID],Table3[State],"Karnataka")</f>
        <v>Karnataka</v>
      </c>
      <c r="K2430" s="2" t="str">
        <f>_xlfn.XLOOKUP(Table2[[#This Row],[Customer_ID]],Table3[Customer_ID],Table3[Membership],"Regular")</f>
        <v>Silver</v>
      </c>
      <c r="L2430" s="2" t="s">
        <v>907</v>
      </c>
      <c r="M2430" s="2" t="str">
        <f>_xlfn.XLOOKUP(Table2[[#This Row],[Product_ID]],Table4[Product_ID],Table4[Product_Name],"Not Found")</f>
        <v>Westside Straight Fit Charcoal</v>
      </c>
      <c r="N2430" s="2" t="str">
        <f>_xlfn.XLOOKUP(Table2[[#This Row],[Product_ID]],Table4[Product_ID],Table4[Category],"Not Found")</f>
        <v>Watches</v>
      </c>
      <c r="O2430" s="2" t="str">
        <f>_xlfn.XLOOKUP(Table2[[#This Row],[Product_ID]],Table4[Product_ID],Table4[Subcategory],"Not Found")</f>
        <v>Smart Watch</v>
      </c>
      <c r="P2430" s="2" t="str">
        <f>_xlfn.XLOOKUP(Table2[[#This Row],[Product_ID]],Table4[Product_ID],Table4[Brand],"Missing Brand")</f>
        <v>Pantaloons</v>
      </c>
      <c r="Q2430" s="2" t="s">
        <v>409</v>
      </c>
      <c r="R2430" s="2" t="str">
        <f>_xlfn.XLOOKUP(Table2[[#This Row],[Store_ID]],Table6[Store_ID],Table6[Store Name],"Not Found")</f>
        <v>TrendMart Kollam Standard</v>
      </c>
      <c r="S2430" s="2">
        <f>_xlfn.XLOOKUP(Table2[[#This Row],[Store_ID]],Table6[Store_ID],Table6[Monthly Target],"Missing Target")</f>
        <v>2500000</v>
      </c>
      <c r="T2430" s="2" t="str">
        <f>_xlfn.XLOOKUP(Table2[[#This Row],[Store_ID]],Table6[Store_ID],Table6[Region],"Not Found")</f>
        <v>South Zone 1</v>
      </c>
      <c r="U2430" s="2" t="s">
        <v>159</v>
      </c>
      <c r="V2430" s="2" t="str">
        <f>_xlfn.XLOOKUP(Table2[[#This Row],[Employee_ID]],Table5[Employee_ID],Table5[Employee Name],"Not Found")</f>
        <v>Venkat Sharma</v>
      </c>
      <c r="W2430" s="2">
        <v>1</v>
      </c>
      <c r="X2430" s="2">
        <v>5314.31</v>
      </c>
      <c r="Y2430" s="2">
        <v>10</v>
      </c>
      <c r="Z2430" s="2">
        <v>531.42999999999995</v>
      </c>
      <c r="AA2430" s="2">
        <v>12</v>
      </c>
      <c r="AB2430" s="2">
        <v>573.95000000000005</v>
      </c>
      <c r="AC2430" s="2">
        <v>5356.83</v>
      </c>
      <c r="AD2430" s="2">
        <v>3662.37</v>
      </c>
      <c r="AE2430" s="2">
        <f t="shared" si="81"/>
        <v>1120.51</v>
      </c>
      <c r="AF2430" s="2" t="s">
        <v>35</v>
      </c>
      <c r="AG2430" s="42">
        <f>IFERROR(Table2[[#This Row],[Profit]]/Table2[[#This Row],[Sales Amount]],0)</f>
        <v>0.20917408243308075</v>
      </c>
      <c r="AH2430" s="2" t="str">
        <f>TRIM(Table2[[#This Row],[Payment Modee]])</f>
        <v>Debit Card</v>
      </c>
      <c r="AI2430" s="2" t="s">
        <v>36</v>
      </c>
      <c r="AJ2430" s="2" t="s">
        <v>27</v>
      </c>
      <c r="AK2430" s="2" t="s">
        <v>512</v>
      </c>
      <c r="AL2430" s="16" t="str">
        <f>IF(HOUR(Table2[[#This Row],[Order Time]])&lt;12,"Morning",IF(HOUR(Table2[[#This Row],[Order Time]])&lt;17,"Afternoon",IF(HOUR(Table2[[#This Row],[Order Time]])&lt;21,"Evening","Night")))</f>
        <v>Night</v>
      </c>
      <c r="AM2430" s="16" t="s">
        <v>29</v>
      </c>
    </row>
    <row r="2431" spans="1:39" x14ac:dyDescent="0.25">
      <c r="A2431" s="13" t="s">
        <v>4322</v>
      </c>
      <c r="B2431" s="4">
        <v>45736</v>
      </c>
      <c r="C2431" s="2">
        <f>YEAR(Table2[[#This Row],[Invoice Date]])</f>
        <v>2025</v>
      </c>
      <c r="D2431" s="2" t="str">
        <f>TEXT(Table2[[#This Row],[Invoice Date]],"mmm")</f>
        <v>Mar</v>
      </c>
      <c r="E2431" s="2" t="str">
        <f>Table2[[#This Row],[Store_ID]]&amp;"-"&amp;Table2[[#This Row],[Year]]&amp;"-"&amp;Table2[[#This Row],[Month]]</f>
        <v>STR057-2025-Mar</v>
      </c>
      <c r="F2431" s="2" t="s">
        <v>1073</v>
      </c>
      <c r="G2431" s="2" t="str">
        <f>_xlfn.XLOOKUP(Table2[[#This Row],[Customer_ID]],Table3[Customer_ID],Table3[Customer Name],"Not Found")</f>
        <v>Tejaswini Kamath</v>
      </c>
      <c r="H2431" s="2" t="str">
        <f>_xlfn.XLOOKUP(Table2[[#This Row],[Customer_ID]],Table3[Customer_ID],Table3[Gender],"Female")</f>
        <v>Female</v>
      </c>
      <c r="I2431" s="2" t="str">
        <f>_xlfn.XLOOKUP(Table2[[#This Row],[Customer_ID]],Table3[Customer_ID],Table3[City],"Missing Memebership")</f>
        <v>Thrissur</v>
      </c>
      <c r="J2431" s="2" t="str">
        <f>_xlfn.XLOOKUP(Table2[[#This Row],[Customer_ID]],Table3[Customer_ID],Table3[State],"Karnataka")</f>
        <v>Kerala</v>
      </c>
      <c r="K2431" s="2" t="str">
        <f>_xlfn.XLOOKUP(Table2[[#This Row],[Customer_ID]],Table3[Customer_ID],Table3[Membership],"Regular")</f>
        <v>Gold</v>
      </c>
      <c r="L2431" s="2" t="s">
        <v>979</v>
      </c>
      <c r="M2431" s="2" t="str">
        <f>_xlfn.XLOOKUP(Table2[[#This Row],[Product_ID]],Table4[Product_ID],Table4[Product_Name],"Not Found")</f>
        <v>Metro Shoes Straight Kurti Green</v>
      </c>
      <c r="N2431" s="2" t="str">
        <f>_xlfn.XLOOKUP(Table2[[#This Row],[Product_ID]],Table4[Product_ID],Table4[Category],"Not Found")</f>
        <v>Women Kurtis</v>
      </c>
      <c r="O2431" s="2" t="str">
        <f>_xlfn.XLOOKUP(Table2[[#This Row],[Product_ID]],Table4[Product_ID],Table4[Subcategory],"Not Found")</f>
        <v>Straight Kurti</v>
      </c>
      <c r="P2431" s="2" t="str">
        <f>_xlfn.XLOOKUP(Table2[[#This Row],[Product_ID]],Table4[Product_ID],Table4[Brand],"Missing Brand")</f>
        <v>Metro Shoes</v>
      </c>
      <c r="Q2431" s="2" t="s">
        <v>464</v>
      </c>
      <c r="R2431" s="2" t="str">
        <f>_xlfn.XLOOKUP(Table2[[#This Row],[Store_ID]],Table6[Store_ID],Table6[Store Name],"Not Found")</f>
        <v>TrendMart Vellore Standard</v>
      </c>
      <c r="S2431" s="2">
        <f>_xlfn.XLOOKUP(Table2[[#This Row],[Store_ID]],Table6[Store_ID],Table6[Monthly Target],"Missing Target")</f>
        <v>2500000</v>
      </c>
      <c r="T2431" s="2" t="str">
        <f>_xlfn.XLOOKUP(Table2[[#This Row],[Store_ID]],Table6[Store_ID],Table6[Region],"Not Found")</f>
        <v>South Zone 1</v>
      </c>
      <c r="U2431" s="2" t="s">
        <v>465</v>
      </c>
      <c r="V2431" s="2" t="str">
        <f>_xlfn.XLOOKUP(Table2[[#This Row],[Employee_ID]],Table5[Employee_ID],Table5[Employee Name],"Not Found")</f>
        <v>Vinod Hegde</v>
      </c>
      <c r="W2431" s="2">
        <v>2</v>
      </c>
      <c r="X2431" s="2">
        <v>894.53</v>
      </c>
      <c r="Y2431" s="2">
        <v>30</v>
      </c>
      <c r="Z2431" s="2">
        <v>536.72</v>
      </c>
      <c r="AA2431" s="2">
        <v>5</v>
      </c>
      <c r="AB2431" s="2">
        <v>62.62</v>
      </c>
      <c r="AC2431" s="2">
        <v>1314.96</v>
      </c>
      <c r="AD2431" s="2">
        <v>1198.56</v>
      </c>
      <c r="AE2431" s="2">
        <f t="shared" si="81"/>
        <v>53.780000000000094</v>
      </c>
      <c r="AF2431" s="2" t="s">
        <v>69</v>
      </c>
      <c r="AG2431" s="42">
        <f>IFERROR(Table2[[#This Row],[Profit]]/Table2[[#This Row],[Sales Amount]],0)</f>
        <v>4.0898582466386883E-2</v>
      </c>
      <c r="AH2431" s="2" t="str">
        <f>TRIM(Table2[[#This Row],[Payment Modee]])</f>
        <v>Cash</v>
      </c>
      <c r="AI2431" s="2" t="s">
        <v>36</v>
      </c>
      <c r="AJ2431" s="2" t="s">
        <v>27</v>
      </c>
      <c r="AK2431" s="2" t="s">
        <v>2067</v>
      </c>
      <c r="AL2431" s="16" t="str">
        <f>IF(HOUR(Table2[[#This Row],[Order Time]])&lt;12,"Morning",IF(HOUR(Table2[[#This Row],[Order Time]])&lt;17,"Afternoon",IF(HOUR(Table2[[#This Row],[Order Time]])&lt;21,"Evening","Night")))</f>
        <v>Afternoon</v>
      </c>
      <c r="AM2431" s="16" t="s">
        <v>29</v>
      </c>
    </row>
    <row r="2432" spans="1:39" x14ac:dyDescent="0.25">
      <c r="A2432" s="13" t="s">
        <v>4323</v>
      </c>
      <c r="B2432" s="4">
        <v>45483</v>
      </c>
      <c r="C2432" s="2">
        <f>YEAR(Table2[[#This Row],[Invoice Date]])</f>
        <v>2024</v>
      </c>
      <c r="D2432" s="2" t="str">
        <f>TEXT(Table2[[#This Row],[Invoice Date]],"mmm")</f>
        <v>Jul</v>
      </c>
      <c r="E2432" s="2" t="str">
        <f>Table2[[#This Row],[Store_ID]]&amp;"-"&amp;Table2[[#This Row],[Year]]&amp;"-"&amp;Table2[[#This Row],[Month]]</f>
        <v>STR032-2024-Jul</v>
      </c>
      <c r="F2432" s="2" t="s">
        <v>1515</v>
      </c>
      <c r="G2432" s="2" t="str">
        <f>_xlfn.XLOOKUP(Table2[[#This Row],[Customer_ID]],Table3[Customer_ID],Table3[Customer Name],"Not Found")</f>
        <v>Indira Prasad</v>
      </c>
      <c r="H2432" s="2" t="str">
        <f>_xlfn.XLOOKUP(Table2[[#This Row],[Customer_ID]],Table3[Customer_ID],Table3[Gender],"Female")</f>
        <v>Female</v>
      </c>
      <c r="I2432" s="2" t="str">
        <f>_xlfn.XLOOKUP(Table2[[#This Row],[Customer_ID]],Table3[Customer_ID],Table3[City],"Missing Memebership")</f>
        <v>Kalaburagi</v>
      </c>
      <c r="J2432" s="2" t="str">
        <f>_xlfn.XLOOKUP(Table2[[#This Row],[Customer_ID]],Table3[Customer_ID],Table3[State],"Karnataka")</f>
        <v>Karnataka</v>
      </c>
      <c r="K2432" s="2" t="str">
        <f>_xlfn.XLOOKUP(Table2[[#This Row],[Customer_ID]],Table3[Customer_ID],Table3[Membership],"Regular")</f>
        <v>Silver</v>
      </c>
      <c r="L2432" s="2" t="s">
        <v>1368</v>
      </c>
      <c r="M2432" s="2" t="str">
        <f>_xlfn.XLOOKUP(Table2[[#This Row],[Product_ID]],Table4[Product_ID],Table4[Product_Name],"Not Found")</f>
        <v>Van Heusen Formal Trouser Maroon</v>
      </c>
      <c r="N2432" s="2" t="str">
        <f>_xlfn.XLOOKUP(Table2[[#This Row],[Product_ID]],Table4[Product_ID],Table4[Category],"Not Found")</f>
        <v>Men Trousers</v>
      </c>
      <c r="O2432" s="2" t="str">
        <f>_xlfn.XLOOKUP(Table2[[#This Row],[Product_ID]],Table4[Product_ID],Table4[Subcategory],"Not Found")</f>
        <v>Formal Trouser</v>
      </c>
      <c r="P2432" s="2" t="str">
        <f>_xlfn.XLOOKUP(Table2[[#This Row],[Product_ID]],Table4[Product_ID],Table4[Brand],"Missing Brand")</f>
        <v>Van Heusen</v>
      </c>
      <c r="Q2432" s="2" t="s">
        <v>413</v>
      </c>
      <c r="R2432" s="2" t="str">
        <f>_xlfn.XLOOKUP(Table2[[#This Row],[Store_ID]],Table6[Store_ID],Table6[Store Name],"Not Found")</f>
        <v>TrendMart Kochi Standard</v>
      </c>
      <c r="S2432" s="2">
        <f>_xlfn.XLOOKUP(Table2[[#This Row],[Store_ID]],Table6[Store_ID],Table6[Monthly Target],"Missing Target")</f>
        <v>2500000</v>
      </c>
      <c r="T2432" s="2" t="str">
        <f>_xlfn.XLOOKUP(Table2[[#This Row],[Store_ID]],Table6[Store_ID],Table6[Region],"Not Found")</f>
        <v>South Zone 1</v>
      </c>
      <c r="U2432" s="2" t="s">
        <v>465</v>
      </c>
      <c r="V2432" s="2" t="str">
        <f>_xlfn.XLOOKUP(Table2[[#This Row],[Employee_ID]],Table5[Employee_ID],Table5[Employee Name],"Not Found")</f>
        <v>Vinod Hegde</v>
      </c>
      <c r="W2432" s="2">
        <v>1</v>
      </c>
      <c r="X2432" s="2">
        <v>764.52</v>
      </c>
      <c r="Y2432" s="2">
        <v>15</v>
      </c>
      <c r="Z2432" s="2">
        <v>114.68</v>
      </c>
      <c r="AA2432" s="2">
        <v>5</v>
      </c>
      <c r="AB2432" s="2">
        <v>32.49</v>
      </c>
      <c r="AC2432" s="2">
        <v>682.33</v>
      </c>
      <c r="AD2432" s="2">
        <v>585.26</v>
      </c>
      <c r="AE2432" s="2">
        <f t="shared" si="81"/>
        <v>64.580000000000041</v>
      </c>
      <c r="AF2432" s="2" t="s">
        <v>25</v>
      </c>
      <c r="AG2432" s="42">
        <f>IFERROR(Table2[[#This Row],[Profit]]/Table2[[#This Row],[Sales Amount]],0)</f>
        <v>9.4646285521668455E-2</v>
      </c>
      <c r="AH2432" s="2" t="str">
        <f>TRIM(Table2[[#This Row],[Payment Modee]])</f>
        <v>UPI</v>
      </c>
      <c r="AI2432" s="2" t="s">
        <v>36</v>
      </c>
      <c r="AJ2432" s="2" t="s">
        <v>27</v>
      </c>
      <c r="AK2432" s="2" t="s">
        <v>1094</v>
      </c>
      <c r="AL2432" s="16" t="str">
        <f>IF(HOUR(Table2[[#This Row],[Order Time]])&lt;12,"Morning",IF(HOUR(Table2[[#This Row],[Order Time]])&lt;17,"Afternoon",IF(HOUR(Table2[[#This Row],[Order Time]])&lt;21,"Evening","Night")))</f>
        <v>Afternoon</v>
      </c>
      <c r="AM2432" s="16" t="s">
        <v>29</v>
      </c>
    </row>
    <row r="2433" spans="1:39" x14ac:dyDescent="0.25">
      <c r="A2433" s="13" t="s">
        <v>4324</v>
      </c>
      <c r="B2433" s="4">
        <v>45575</v>
      </c>
      <c r="C2433" s="2">
        <f>YEAR(Table2[[#This Row],[Invoice Date]])</f>
        <v>2024</v>
      </c>
      <c r="D2433" s="2" t="str">
        <f>TEXT(Table2[[#This Row],[Invoice Date]],"mmm")</f>
        <v>Oct</v>
      </c>
      <c r="E2433" s="2" t="str">
        <f>Table2[[#This Row],[Store_ID]]&amp;"-"&amp;Table2[[#This Row],[Year]]&amp;"-"&amp;Table2[[#This Row],[Month]]</f>
        <v>STR033-2024-Oct</v>
      </c>
      <c r="F2433" s="2" t="s">
        <v>3688</v>
      </c>
      <c r="G2433" s="2" t="str">
        <f>_xlfn.XLOOKUP(Table2[[#This Row],[Customer_ID]],Table3[Customer_ID],Table3[Customer Name],"Not Found")</f>
        <v>Revathi Iyengar</v>
      </c>
      <c r="H2433" s="2" t="str">
        <f>_xlfn.XLOOKUP(Table2[[#This Row],[Customer_ID]],Table3[Customer_ID],Table3[Gender],"Female")</f>
        <v>Female</v>
      </c>
      <c r="I2433" s="2" t="str">
        <f>_xlfn.XLOOKUP(Table2[[#This Row],[Customer_ID]],Table3[Customer_ID],Table3[City],"Missing Memebership")</f>
        <v>Nellore</v>
      </c>
      <c r="J2433" s="2" t="str">
        <f>_xlfn.XLOOKUP(Table2[[#This Row],[Customer_ID]],Table3[Customer_ID],Table3[State],"Karnataka")</f>
        <v>Andhra Pradesh</v>
      </c>
      <c r="K2433" s="2" t="str">
        <f>_xlfn.XLOOKUP(Table2[[#This Row],[Customer_ID]],Table3[Customer_ID],Table3[Membership],"Regular")</f>
        <v>Regular</v>
      </c>
      <c r="L2433" s="2" t="s">
        <v>382</v>
      </c>
      <c r="M2433" s="2" t="str">
        <f>_xlfn.XLOOKUP(Table2[[#This Row],[Product_ID]],Table4[Product_ID],Table4[Product_Name],"Not Found")</f>
        <v>Nike Casual Belt Olive</v>
      </c>
      <c r="N2433" s="2" t="str">
        <f>_xlfn.XLOOKUP(Table2[[#This Row],[Product_ID]],Table4[Product_ID],Table4[Category],"Not Found")</f>
        <v>Belts</v>
      </c>
      <c r="O2433" s="2" t="str">
        <f>_xlfn.XLOOKUP(Table2[[#This Row],[Product_ID]],Table4[Product_ID],Table4[Subcategory],"Not Found")</f>
        <v>Casual Belt</v>
      </c>
      <c r="P2433" s="2" t="str">
        <f>_xlfn.XLOOKUP(Table2[[#This Row],[Product_ID]],Table4[Product_ID],Table4[Brand],"Missing Brand")</f>
        <v>Nike</v>
      </c>
      <c r="Q2433" s="2" t="s">
        <v>1482</v>
      </c>
      <c r="R2433" s="2" t="str">
        <f>_xlfn.XLOOKUP(Table2[[#This Row],[Store_ID]],Table6[Store_ID],Table6[Store Name],"Not Found")</f>
        <v>TrendMart Guntur Standard</v>
      </c>
      <c r="S2433" s="2">
        <f>_xlfn.XLOOKUP(Table2[[#This Row],[Store_ID]],Table6[Store_ID],Table6[Monthly Target],"Missing Target")</f>
        <v>2500000</v>
      </c>
      <c r="T2433" s="2" t="str">
        <f>_xlfn.XLOOKUP(Table2[[#This Row],[Store_ID]],Table6[Store_ID],Table6[Region],"Not Found")</f>
        <v>South Zone 3</v>
      </c>
      <c r="U2433" s="2" t="s">
        <v>159</v>
      </c>
      <c r="V2433" s="2" t="str">
        <f>_xlfn.XLOOKUP(Table2[[#This Row],[Employee_ID]],Table5[Employee_ID],Table5[Employee Name],"Not Found")</f>
        <v>Venkat Sharma</v>
      </c>
      <c r="W2433" s="2">
        <v>2</v>
      </c>
      <c r="X2433" s="2">
        <v>425.97</v>
      </c>
      <c r="Y2433" s="2">
        <v>10</v>
      </c>
      <c r="Z2433" s="2">
        <v>85.19</v>
      </c>
      <c r="AA2433" s="2">
        <v>5</v>
      </c>
      <c r="AB2433" s="2">
        <v>38.340000000000003</v>
      </c>
      <c r="AC2433" s="2">
        <v>805.09</v>
      </c>
      <c r="AD2433" s="2">
        <v>630.26</v>
      </c>
      <c r="AE2433" s="2">
        <f t="shared" si="81"/>
        <v>136.49000000000004</v>
      </c>
      <c r="AF2433" s="2" t="s">
        <v>56</v>
      </c>
      <c r="AG2433" s="42">
        <f>IFERROR(Table2[[#This Row],[Profit]]/Table2[[#This Row],[Sales Amount]],0)</f>
        <v>0.16953384093703813</v>
      </c>
      <c r="AH2433" s="2" t="str">
        <f>TRIM(Table2[[#This Row],[Payment Modee]])</f>
        <v>Credit Card</v>
      </c>
      <c r="AI2433" s="2" t="s">
        <v>26</v>
      </c>
      <c r="AJ2433" s="2" t="s">
        <v>27</v>
      </c>
      <c r="AK2433" s="2" t="s">
        <v>4325</v>
      </c>
      <c r="AL2433" s="16" t="str">
        <f>IF(HOUR(Table2[[#This Row],[Order Time]])&lt;12,"Morning",IF(HOUR(Table2[[#This Row],[Order Time]])&lt;17,"Afternoon",IF(HOUR(Table2[[#This Row],[Order Time]])&lt;21,"Evening","Night")))</f>
        <v>Afternoon</v>
      </c>
      <c r="AM2433" s="16" t="s">
        <v>29</v>
      </c>
    </row>
    <row r="2434" spans="1:39" x14ac:dyDescent="0.25">
      <c r="A2434" s="13" t="s">
        <v>4326</v>
      </c>
      <c r="B2434" s="4">
        <v>45566</v>
      </c>
      <c r="C2434" s="2">
        <f>YEAR(Table2[[#This Row],[Invoice Date]])</f>
        <v>2024</v>
      </c>
      <c r="D2434" s="2" t="str">
        <f>TEXT(Table2[[#This Row],[Invoice Date]],"mmm")</f>
        <v>Oct</v>
      </c>
      <c r="E2434" s="2" t="str">
        <f>Table2[[#This Row],[Store_ID]]&amp;"-"&amp;Table2[[#This Row],[Year]]&amp;"-"&amp;Table2[[#This Row],[Month]]</f>
        <v>STR038-2024-Oct</v>
      </c>
      <c r="F2434" s="2" t="s">
        <v>1464</v>
      </c>
      <c r="G2434" s="2" t="str">
        <f>_xlfn.XLOOKUP(Table2[[#This Row],[Customer_ID]],Table3[Customer_ID],Table3[Customer Name],"Not Found")</f>
        <v>Selvam Natarajan</v>
      </c>
      <c r="H2434" s="2" t="str">
        <f>_xlfn.XLOOKUP(Table2[[#This Row],[Customer_ID]],Table3[Customer_ID],Table3[Gender],"Female")</f>
        <v>Male</v>
      </c>
      <c r="I2434" s="2" t="str">
        <f>_xlfn.XLOOKUP(Table2[[#This Row],[Customer_ID]],Table3[Customer_ID],Table3[City],"Missing Memebership")</f>
        <v>Visakhapatnam</v>
      </c>
      <c r="J2434" s="2" t="str">
        <f>_xlfn.XLOOKUP(Table2[[#This Row],[Customer_ID]],Table3[Customer_ID],Table3[State],"Karnataka")</f>
        <v>Andhra Pradesh</v>
      </c>
      <c r="K2434" s="2" t="str">
        <f>_xlfn.XLOOKUP(Table2[[#This Row],[Customer_ID]],Table3[Customer_ID],Table3[Membership],"Regular")</f>
        <v>Silver</v>
      </c>
      <c r="L2434" s="2" t="s">
        <v>605</v>
      </c>
      <c r="M2434" s="2" t="str">
        <f>_xlfn.XLOOKUP(Table2[[#This Row],[Product_ID]],Table4[Product_ID],Table4[Product_Name],"Not Found")</f>
        <v>Pantaloons Shirt Dress Grey</v>
      </c>
      <c r="N2434" s="2" t="str">
        <f>_xlfn.XLOOKUP(Table2[[#This Row],[Product_ID]],Table4[Product_ID],Table4[Category],"Not Found")</f>
        <v>Women Dresses</v>
      </c>
      <c r="O2434" s="2" t="str">
        <f>_xlfn.XLOOKUP(Table2[[#This Row],[Product_ID]],Table4[Product_ID],Table4[Subcategory],"Not Found")</f>
        <v>Shirt Dress</v>
      </c>
      <c r="P2434" s="2" t="str">
        <f>_xlfn.XLOOKUP(Table2[[#This Row],[Product_ID]],Table4[Product_ID],Table4[Brand],"Missing Brand")</f>
        <v>Pantaloons</v>
      </c>
      <c r="Q2434" s="2" t="s">
        <v>890</v>
      </c>
      <c r="R2434" s="2" t="str">
        <f>_xlfn.XLOOKUP(Table2[[#This Row],[Store_ID]],Table6[Store_ID],Table6[Store Name],"Not Found")</f>
        <v>TrendMart Tumakuru Standard</v>
      </c>
      <c r="S2434" s="2">
        <f>_xlfn.XLOOKUP(Table2[[#This Row],[Store_ID]],Table6[Store_ID],Table6[Monthly Target],"Missing Target")</f>
        <v>1500000</v>
      </c>
      <c r="T2434" s="2" t="str">
        <f>_xlfn.XLOOKUP(Table2[[#This Row],[Store_ID]],Table6[Store_ID],Table6[Region],"Not Found")</f>
        <v>South Zone 2</v>
      </c>
      <c r="U2434" s="2" t="s">
        <v>49</v>
      </c>
      <c r="V2434" s="2" t="str">
        <f>_xlfn.XLOOKUP(Table2[[#This Row],[Employee_ID]],Table5[Employee_ID],Table5[Employee Name],"Not Found")</f>
        <v>Jyothi Prasad</v>
      </c>
      <c r="W2434" s="2">
        <v>1</v>
      </c>
      <c r="X2434" s="2">
        <v>1752.56</v>
      </c>
      <c r="Y2434" s="2">
        <v>15</v>
      </c>
      <c r="Z2434" s="2">
        <v>262.88</v>
      </c>
      <c r="AA2434" s="2">
        <v>12</v>
      </c>
      <c r="AB2434" s="2">
        <v>178.76</v>
      </c>
      <c r="AC2434" s="2">
        <v>1668.44</v>
      </c>
      <c r="AD2434" s="2">
        <v>1133.27</v>
      </c>
      <c r="AE2434" s="2">
        <f t="shared" si="81"/>
        <v>356.41000000000008</v>
      </c>
      <c r="AF2434" s="2" t="s">
        <v>25</v>
      </c>
      <c r="AG2434" s="42">
        <f>IFERROR(Table2[[#This Row],[Profit]]/Table2[[#This Row],[Sales Amount]],0)</f>
        <v>0.21361870969288682</v>
      </c>
      <c r="AH2434" s="2" t="str">
        <f>TRIM(Table2[[#This Row],[Payment Modee]])</f>
        <v>UPI</v>
      </c>
      <c r="AI2434" s="2" t="s">
        <v>26</v>
      </c>
      <c r="AJ2434" s="2" t="s">
        <v>27</v>
      </c>
      <c r="AK2434" s="2" t="s">
        <v>3355</v>
      </c>
      <c r="AL2434" s="16" t="str">
        <f>IF(HOUR(Table2[[#This Row],[Order Time]])&lt;12,"Morning",IF(HOUR(Table2[[#This Row],[Order Time]])&lt;17,"Afternoon",IF(HOUR(Table2[[#This Row],[Order Time]])&lt;21,"Evening","Night")))</f>
        <v>Night</v>
      </c>
      <c r="AM2434" s="16" t="s">
        <v>29</v>
      </c>
    </row>
    <row r="2435" spans="1:39" x14ac:dyDescent="0.25">
      <c r="A2435" s="13" t="s">
        <v>4327</v>
      </c>
      <c r="B2435" s="4">
        <v>45525</v>
      </c>
      <c r="C2435" s="2">
        <f>YEAR(Table2[[#This Row],[Invoice Date]])</f>
        <v>2024</v>
      </c>
      <c r="D2435" s="2" t="str">
        <f>TEXT(Table2[[#This Row],[Invoice Date]],"mmm")</f>
        <v>Aug</v>
      </c>
      <c r="E2435" s="2" t="str">
        <f>Table2[[#This Row],[Store_ID]]&amp;"-"&amp;Table2[[#This Row],[Year]]&amp;"-"&amp;Table2[[#This Row],[Month]]</f>
        <v>STR028-2024-Aug</v>
      </c>
      <c r="F2435" s="2" t="s">
        <v>1181</v>
      </c>
      <c r="G2435" s="2" t="str">
        <f>_xlfn.XLOOKUP(Table2[[#This Row],[Customer_ID]],Table3[Customer_ID],Table3[Customer Name],"Not Found")</f>
        <v>Vani Prasad</v>
      </c>
      <c r="H2435" s="2" t="str">
        <f>_xlfn.XLOOKUP(Table2[[#This Row],[Customer_ID]],Table3[Customer_ID],Table3[Gender],"Female")</f>
        <v>Female</v>
      </c>
      <c r="I2435" s="2" t="str">
        <f>_xlfn.XLOOKUP(Table2[[#This Row],[Customer_ID]],Table3[Customer_ID],Table3[City],"Missing Memebership")</f>
        <v>Bengaluru</v>
      </c>
      <c r="J2435" s="2" t="str">
        <f>_xlfn.XLOOKUP(Table2[[#This Row],[Customer_ID]],Table3[Customer_ID],Table3[State],"Karnataka")</f>
        <v>Karnataka</v>
      </c>
      <c r="K2435" s="2" t="str">
        <f>_xlfn.XLOOKUP(Table2[[#This Row],[Customer_ID]],Table3[Customer_ID],Table3[Membership],"Regular")</f>
        <v>Silver</v>
      </c>
      <c r="L2435" s="2" t="s">
        <v>637</v>
      </c>
      <c r="M2435" s="2" t="str">
        <f>_xlfn.XLOOKUP(Table2[[#This Row],[Product_ID]],Table4[Product_ID],Table4[Product_Name],"Not Found")</f>
        <v>Kalyan Silks Shirt Dress Maroon</v>
      </c>
      <c r="N2435" s="2" t="str">
        <f>_xlfn.XLOOKUP(Table2[[#This Row],[Product_ID]],Table4[Product_ID],Table4[Category],"Not Found")</f>
        <v>Women Dresses</v>
      </c>
      <c r="O2435" s="2" t="str">
        <f>_xlfn.XLOOKUP(Table2[[#This Row],[Product_ID]],Table4[Product_ID],Table4[Subcategory],"Not Found")</f>
        <v>Shirt Dress</v>
      </c>
      <c r="P2435" s="2" t="str">
        <f>_xlfn.XLOOKUP(Table2[[#This Row],[Product_ID]],Table4[Product_ID],Table4[Brand],"Missing Brand")</f>
        <v>Kalyan Silks</v>
      </c>
      <c r="Q2435" s="2" t="s">
        <v>737</v>
      </c>
      <c r="R2435" s="2" t="str">
        <f>_xlfn.XLOOKUP(Table2[[#This Row],[Store_ID]],Table6[Store_ID],Table6[Store Name],"Not Found")</f>
        <v>TrendMart Shivamogga Standard</v>
      </c>
      <c r="S2435" s="2">
        <f>_xlfn.XLOOKUP(Table2[[#This Row],[Store_ID]],Table6[Store_ID],Table6[Monthly Target],"Missing Target")</f>
        <v>2500000</v>
      </c>
      <c r="T2435" s="2" t="str">
        <f>_xlfn.XLOOKUP(Table2[[#This Row],[Store_ID]],Table6[Store_ID],Table6[Region],"Not Found")</f>
        <v>South Zone 2</v>
      </c>
      <c r="U2435" s="2" t="s">
        <v>24</v>
      </c>
      <c r="V2435" s="2" t="str">
        <f>_xlfn.XLOOKUP(Table2[[#This Row],[Employee_ID]],Table5[Employee_ID],Table5[Employee Name],"Not Found")</f>
        <v>Manoj Ramachandran</v>
      </c>
      <c r="W2435" s="2">
        <v>1</v>
      </c>
      <c r="X2435" s="2">
        <v>1213.49</v>
      </c>
      <c r="Y2435" s="2">
        <v>5</v>
      </c>
      <c r="Z2435" s="2">
        <v>60.67</v>
      </c>
      <c r="AA2435" s="2">
        <v>12</v>
      </c>
      <c r="AB2435" s="2">
        <v>138.34</v>
      </c>
      <c r="AC2435" s="2">
        <v>1291.1600000000001</v>
      </c>
      <c r="AD2435" s="2">
        <v>841.85</v>
      </c>
      <c r="AE2435" s="2">
        <f t="shared" si="81"/>
        <v>310.97000000000003</v>
      </c>
      <c r="AF2435" s="2" t="s">
        <v>25</v>
      </c>
      <c r="AG2435" s="42">
        <f>IFERROR(Table2[[#This Row],[Profit]]/Table2[[#This Row],[Sales Amount]],0)</f>
        <v>0.24084544130859073</v>
      </c>
      <c r="AH2435" s="2" t="str">
        <f>TRIM(Table2[[#This Row],[Payment Modee]])</f>
        <v>UPI</v>
      </c>
      <c r="AI2435" s="2" t="s">
        <v>26</v>
      </c>
      <c r="AJ2435" s="2" t="s">
        <v>27</v>
      </c>
      <c r="AK2435" s="2" t="s">
        <v>2002</v>
      </c>
      <c r="AL2435" s="16" t="str">
        <f>IF(HOUR(Table2[[#This Row],[Order Time]])&lt;12,"Morning",IF(HOUR(Table2[[#This Row],[Order Time]])&lt;17,"Afternoon",IF(HOUR(Table2[[#This Row],[Order Time]])&lt;21,"Evening","Night")))</f>
        <v>Evening</v>
      </c>
      <c r="AM2435" s="16" t="s">
        <v>29</v>
      </c>
    </row>
    <row r="2436" spans="1:39" x14ac:dyDescent="0.25">
      <c r="A2436" s="13" t="s">
        <v>4328</v>
      </c>
      <c r="B2436" s="4">
        <v>45718</v>
      </c>
      <c r="C2436" s="2">
        <f>YEAR(Table2[[#This Row],[Invoice Date]])</f>
        <v>2025</v>
      </c>
      <c r="D2436" s="2" t="str">
        <f>TEXT(Table2[[#This Row],[Invoice Date]],"mmm")</f>
        <v>Mar</v>
      </c>
      <c r="E2436" s="2" t="str">
        <f>Table2[[#This Row],[Store_ID]]&amp;"-"&amp;Table2[[#This Row],[Year]]&amp;"-"&amp;Table2[[#This Row],[Month]]</f>
        <v>STR117-2025-Mar</v>
      </c>
      <c r="F2436" s="2" t="s">
        <v>878</v>
      </c>
      <c r="G2436" s="2" t="str">
        <f>_xlfn.XLOOKUP(Table2[[#This Row],[Customer_ID]],Table3[Customer_ID],Table3[Customer Name],"Not Found")</f>
        <v>Lavanya Hegde</v>
      </c>
      <c r="H2436" s="2" t="str">
        <f>_xlfn.XLOOKUP(Table2[[#This Row],[Customer_ID]],Table3[Customer_ID],Table3[Gender],"Female")</f>
        <v>Female</v>
      </c>
      <c r="I2436" s="2" t="str">
        <f>_xlfn.XLOOKUP(Table2[[#This Row],[Customer_ID]],Table3[Customer_ID],Table3[City],"Missing Memebership")</f>
        <v>Visakhapatnam</v>
      </c>
      <c r="J2436" s="2" t="str">
        <f>_xlfn.XLOOKUP(Table2[[#This Row],[Customer_ID]],Table3[Customer_ID],Table3[State],"Karnataka")</f>
        <v>Andhra Pradesh</v>
      </c>
      <c r="K2436" s="2" t="str">
        <f>_xlfn.XLOOKUP(Table2[[#This Row],[Customer_ID]],Table3[Customer_ID],Table3[Membership],"Regular")</f>
        <v>Regular</v>
      </c>
      <c r="L2436" s="2" t="s">
        <v>645</v>
      </c>
      <c r="M2436" s="2" t="str">
        <f>_xlfn.XLOOKUP(Table2[[#This Row],[Product_ID]],Table4[Product_ID],Table4[Product_Name],"Not Found")</f>
        <v>Peter England Crop Top Green</v>
      </c>
      <c r="N2436" s="2" t="str">
        <f>_xlfn.XLOOKUP(Table2[[#This Row],[Product_ID]],Table4[Product_ID],Table4[Category],"Not Found")</f>
        <v>Women Tops</v>
      </c>
      <c r="O2436" s="2" t="str">
        <f>_xlfn.XLOOKUP(Table2[[#This Row],[Product_ID]],Table4[Product_ID],Table4[Subcategory],"Not Found")</f>
        <v>Crop Top</v>
      </c>
      <c r="P2436" s="2" t="str">
        <f>_xlfn.XLOOKUP(Table2[[#This Row],[Product_ID]],Table4[Product_ID],Table4[Brand],"Missing Brand")</f>
        <v>Peter England</v>
      </c>
      <c r="Q2436" s="2" t="s">
        <v>695</v>
      </c>
      <c r="R2436" s="2" t="str">
        <f>_xlfn.XLOOKUP(Table2[[#This Row],[Store_ID]],Table6[Store_ID],Table6[Store Name],"Not Found")</f>
        <v>TrendMart Tirunelveli Flagship</v>
      </c>
      <c r="S2436" s="2">
        <f>_xlfn.XLOOKUP(Table2[[#This Row],[Store_ID]],Table6[Store_ID],Table6[Monthly Target],"Missing Target")</f>
        <v>1500000</v>
      </c>
      <c r="T2436" s="2" t="str">
        <f>_xlfn.XLOOKUP(Table2[[#This Row],[Store_ID]],Table6[Store_ID],Table6[Region],"Not Found")</f>
        <v>South Zone 1</v>
      </c>
      <c r="U2436" s="2" t="s">
        <v>124</v>
      </c>
      <c r="V2436" s="2" t="str">
        <f>_xlfn.XLOOKUP(Table2[[#This Row],[Employee_ID]],Table5[Employee_ID],Table5[Employee Name],"Not Found")</f>
        <v>Girish Sundaram</v>
      </c>
      <c r="W2436" s="2">
        <v>4</v>
      </c>
      <c r="X2436" s="2">
        <v>853.2</v>
      </c>
      <c r="Y2436" s="2">
        <v>30</v>
      </c>
      <c r="Z2436" s="2">
        <v>1023.84</v>
      </c>
      <c r="AA2436" s="2">
        <v>5</v>
      </c>
      <c r="AB2436" s="2">
        <v>119.45</v>
      </c>
      <c r="AC2436" s="2">
        <v>2508.41</v>
      </c>
      <c r="AD2436" s="2">
        <v>2089.52</v>
      </c>
      <c r="AE2436" s="2">
        <f t="shared" si="81"/>
        <v>299.43999999999988</v>
      </c>
      <c r="AF2436" s="2" t="s">
        <v>35</v>
      </c>
      <c r="AG2436" s="42">
        <f>IFERROR(Table2[[#This Row],[Profit]]/Table2[[#This Row],[Sales Amount]],0)</f>
        <v>0.1193744244361966</v>
      </c>
      <c r="AH2436" s="2" t="str">
        <f>TRIM(Table2[[#This Row],[Payment Modee]])</f>
        <v>Debit Card</v>
      </c>
      <c r="AI2436" s="2" t="s">
        <v>26</v>
      </c>
      <c r="AJ2436" s="2" t="s">
        <v>27</v>
      </c>
      <c r="AK2436" s="2" t="s">
        <v>2878</v>
      </c>
      <c r="AL2436" s="16" t="str">
        <f>IF(HOUR(Table2[[#This Row],[Order Time]])&lt;12,"Morning",IF(HOUR(Table2[[#This Row],[Order Time]])&lt;17,"Afternoon",IF(HOUR(Table2[[#This Row],[Order Time]])&lt;21,"Evening","Night")))</f>
        <v>Morning</v>
      </c>
      <c r="AM2436" s="16" t="s">
        <v>38</v>
      </c>
    </row>
    <row r="2437" spans="1:39" x14ac:dyDescent="0.25">
      <c r="A2437" s="13" t="s">
        <v>4329</v>
      </c>
      <c r="B2437" s="4">
        <v>45560</v>
      </c>
      <c r="C2437" s="2">
        <f>YEAR(Table2[[#This Row],[Invoice Date]])</f>
        <v>2024</v>
      </c>
      <c r="D2437" s="2" t="str">
        <f>TEXT(Table2[[#This Row],[Invoice Date]],"mmm")</f>
        <v>Sep</v>
      </c>
      <c r="E2437" s="2" t="str">
        <f>Table2[[#This Row],[Store_ID]]&amp;"-"&amp;Table2[[#This Row],[Year]]&amp;"-"&amp;Table2[[#This Row],[Month]]</f>
        <v>STR104-2024-Sep</v>
      </c>
      <c r="F2437" s="2" t="s">
        <v>2331</v>
      </c>
      <c r="G2437" s="2" t="str">
        <f>_xlfn.XLOOKUP(Table2[[#This Row],[Customer_ID]],Table3[Customer_ID],Table3[Customer Name],"Not Found")</f>
        <v>Jaya Naicker</v>
      </c>
      <c r="H2437" s="2" t="str">
        <f>_xlfn.XLOOKUP(Table2[[#This Row],[Customer_ID]],Table3[Customer_ID],Table3[Gender],"Female")</f>
        <v>Female</v>
      </c>
      <c r="I2437" s="2" t="str">
        <f>_xlfn.XLOOKUP(Table2[[#This Row],[Customer_ID]],Table3[Customer_ID],Table3[City],"Missing Memebership")</f>
        <v>Vellore</v>
      </c>
      <c r="J2437" s="2" t="str">
        <f>_xlfn.XLOOKUP(Table2[[#This Row],[Customer_ID]],Table3[Customer_ID],Table3[State],"Karnataka")</f>
        <v>Tamil Nadu</v>
      </c>
      <c r="K2437" s="2" t="str">
        <f>_xlfn.XLOOKUP(Table2[[#This Row],[Customer_ID]],Table3[Customer_ID],Table3[Membership],"Regular")</f>
        <v>Regular</v>
      </c>
      <c r="L2437" s="2" t="s">
        <v>404</v>
      </c>
      <c r="M2437" s="2" t="str">
        <f>_xlfn.XLOOKUP(Table2[[#This Row],[Product_ID]],Table4[Product_ID],Table4[Product_Name],"Not Found")</f>
        <v>Nike Bifold Wallet Navy Blue</v>
      </c>
      <c r="N2437" s="2" t="str">
        <f>_xlfn.XLOOKUP(Table2[[#This Row],[Product_ID]],Table4[Product_ID],Table4[Category],"Not Found")</f>
        <v>Wallets</v>
      </c>
      <c r="O2437" s="2" t="str">
        <f>_xlfn.XLOOKUP(Table2[[#This Row],[Product_ID]],Table4[Product_ID],Table4[Subcategory],"Not Found")</f>
        <v>Bifold Wallet</v>
      </c>
      <c r="P2437" s="2" t="str">
        <f>_xlfn.XLOOKUP(Table2[[#This Row],[Product_ID]],Table4[Product_ID],Table4[Brand],"Missing Brand")</f>
        <v>Nike</v>
      </c>
      <c r="Q2437" s="2" t="s">
        <v>399</v>
      </c>
      <c r="R2437" s="2" t="str">
        <f>_xlfn.XLOOKUP(Table2[[#This Row],[Store_ID]],Table6[Store_ID],Table6[Store Name],"Not Found")</f>
        <v>TrendMart Kochi High Street</v>
      </c>
      <c r="S2437" s="2">
        <f>_xlfn.XLOOKUP(Table2[[#This Row],[Store_ID]],Table6[Store_ID],Table6[Monthly Target],"Missing Target")</f>
        <v>1200000</v>
      </c>
      <c r="T2437" s="2" t="str">
        <f>_xlfn.XLOOKUP(Table2[[#This Row],[Store_ID]],Table6[Store_ID],Table6[Region],"Not Found")</f>
        <v>South Zone 1</v>
      </c>
      <c r="U2437" s="2" t="s">
        <v>68</v>
      </c>
      <c r="V2437" s="2" t="str">
        <f>_xlfn.XLOOKUP(Table2[[#This Row],[Employee_ID]],Table5[Employee_ID],Table5[Employee Name],"Not Found")</f>
        <v>Praveen Gupta</v>
      </c>
      <c r="W2437" s="2">
        <v>1</v>
      </c>
      <c r="X2437" s="2">
        <v>1360.29</v>
      </c>
      <c r="Y2437" s="2">
        <v>10</v>
      </c>
      <c r="Z2437" s="2">
        <v>136.03</v>
      </c>
      <c r="AA2437" s="2">
        <v>12</v>
      </c>
      <c r="AB2437" s="2">
        <v>146.91</v>
      </c>
      <c r="AC2437" s="2">
        <v>1371.17</v>
      </c>
      <c r="AD2437" s="2">
        <v>903.3</v>
      </c>
      <c r="AE2437" s="2">
        <f t="shared" si="81"/>
        <v>320.96000000000015</v>
      </c>
      <c r="AF2437" s="2" t="s">
        <v>25</v>
      </c>
      <c r="AG2437" s="42">
        <f>IFERROR(Table2[[#This Row],[Profit]]/Table2[[#This Row],[Sales Amount]],0)</f>
        <v>0.23407746668903209</v>
      </c>
      <c r="AH2437" s="2" t="str">
        <f>TRIM(Table2[[#This Row],[Payment Modee]])</f>
        <v>UPI</v>
      </c>
      <c r="AI2437" s="2" t="s">
        <v>26</v>
      </c>
      <c r="AJ2437" s="2" t="s">
        <v>27</v>
      </c>
      <c r="AK2437" s="2" t="s">
        <v>2409</v>
      </c>
      <c r="AL2437" s="16" t="str">
        <f>IF(HOUR(Table2[[#This Row],[Order Time]])&lt;12,"Morning",IF(HOUR(Table2[[#This Row],[Order Time]])&lt;17,"Afternoon",IF(HOUR(Table2[[#This Row],[Order Time]])&lt;21,"Evening","Night")))</f>
        <v>Afternoon</v>
      </c>
      <c r="AM2437" s="16" t="s">
        <v>29</v>
      </c>
    </row>
    <row r="2438" spans="1:39" x14ac:dyDescent="0.25">
      <c r="A2438" s="13" t="s">
        <v>4330</v>
      </c>
      <c r="B2438" s="4">
        <v>45573</v>
      </c>
      <c r="C2438" s="2">
        <f>YEAR(Table2[[#This Row],[Invoice Date]])</f>
        <v>2024</v>
      </c>
      <c r="D2438" s="2" t="str">
        <f>TEXT(Table2[[#This Row],[Invoice Date]],"mmm")</f>
        <v>Oct</v>
      </c>
      <c r="E2438" s="2" t="str">
        <f>Table2[[#This Row],[Store_ID]]&amp;"-"&amp;Table2[[#This Row],[Year]]&amp;"-"&amp;Table2[[#This Row],[Month]]</f>
        <v>STR018-2024-Oct</v>
      </c>
      <c r="F2438" s="2" t="s">
        <v>1623</v>
      </c>
      <c r="G2438" s="2" t="str">
        <f>_xlfn.XLOOKUP(Table2[[#This Row],[Customer_ID]],Table3[Customer_ID],Table3[Customer Name],"Not Found")</f>
        <v>Karunakaran Menon</v>
      </c>
      <c r="H2438" s="2" t="str">
        <f>_xlfn.XLOOKUP(Table2[[#This Row],[Customer_ID]],Table3[Customer_ID],Table3[Gender],"Female")</f>
        <v>Male</v>
      </c>
      <c r="I2438" s="2" t="str">
        <f>_xlfn.XLOOKUP(Table2[[#This Row],[Customer_ID]],Table3[Customer_ID],Table3[City],"Missing Memebership")</f>
        <v>Vijayawada</v>
      </c>
      <c r="J2438" s="2" t="str">
        <f>_xlfn.XLOOKUP(Table2[[#This Row],[Customer_ID]],Table3[Customer_ID],Table3[State],"Karnataka")</f>
        <v>Andhra Pradesh</v>
      </c>
      <c r="K2438" s="2" t="str">
        <f>_xlfn.XLOOKUP(Table2[[#This Row],[Customer_ID]],Table3[Customer_ID],Table3[Membership],"Regular")</f>
        <v>Regular</v>
      </c>
      <c r="L2438" s="2" t="s">
        <v>935</v>
      </c>
      <c r="M2438" s="2" t="str">
        <f>_xlfn.XLOOKUP(Table2[[#This Row],[Product_ID]],Table4[Product_ID],Table4[Product_Name],"Not Found")</f>
        <v>Mufti Round Neck Olive</v>
      </c>
      <c r="N2438" s="2" t="str">
        <f>_xlfn.XLOOKUP(Table2[[#This Row],[Product_ID]],Table4[Product_ID],Table4[Category],"Not Found")</f>
        <v>Men T-Shirts</v>
      </c>
      <c r="O2438" s="2" t="str">
        <f>_xlfn.XLOOKUP(Table2[[#This Row],[Product_ID]],Table4[Product_ID],Table4[Subcategory],"Not Found")</f>
        <v>Round Neck</v>
      </c>
      <c r="P2438" s="2" t="str">
        <f>_xlfn.XLOOKUP(Table2[[#This Row],[Product_ID]],Table4[Product_ID],Table4[Brand],"Missing Brand")</f>
        <v>Mufti</v>
      </c>
      <c r="Q2438" s="2" t="s">
        <v>348</v>
      </c>
      <c r="R2438" s="2" t="str">
        <f>_xlfn.XLOOKUP(Table2[[#This Row],[Store_ID]],Table6[Store_ID],Table6[Store Name],"Not Found")</f>
        <v>TrendMart Visakhapatnam High Street</v>
      </c>
      <c r="S2438" s="2">
        <f>_xlfn.XLOOKUP(Table2[[#This Row],[Store_ID]],Table6[Store_ID],Table6[Monthly Target],"Missing Target")</f>
        <v>2000000</v>
      </c>
      <c r="T2438" s="2" t="str">
        <f>_xlfn.XLOOKUP(Table2[[#This Row],[Store_ID]],Table6[Store_ID],Table6[Region],"Not Found")</f>
        <v>South Zone 3</v>
      </c>
      <c r="U2438" s="2" t="s">
        <v>118</v>
      </c>
      <c r="V2438" s="2" t="str">
        <f>_xlfn.XLOOKUP(Table2[[#This Row],[Employee_ID]],Table5[Employee_ID],Table5[Employee Name],"Not Found")</f>
        <v>Deepak Kamath</v>
      </c>
      <c r="W2438" s="2">
        <v>5</v>
      </c>
      <c r="X2438" s="2">
        <v>548.65</v>
      </c>
      <c r="Y2438" s="2">
        <v>0</v>
      </c>
      <c r="Z2438" s="2">
        <v>0</v>
      </c>
      <c r="AA2438" s="2">
        <v>5</v>
      </c>
      <c r="AB2438" s="2">
        <v>137.16</v>
      </c>
      <c r="AC2438" s="2">
        <v>2880.41</v>
      </c>
      <c r="AD2438" s="2">
        <v>1675.75</v>
      </c>
      <c r="AE2438" s="2">
        <f t="shared" si="81"/>
        <v>1067.4999999999998</v>
      </c>
      <c r="AF2438" s="2" t="s">
        <v>25</v>
      </c>
      <c r="AG2438" s="42">
        <f>IFERROR(Table2[[#This Row],[Profit]]/Table2[[#This Row],[Sales Amount]],0)</f>
        <v>0.37060696220329736</v>
      </c>
      <c r="AH2438" s="2" t="str">
        <f>TRIM(Table2[[#This Row],[Payment Modee]])</f>
        <v>UPI</v>
      </c>
      <c r="AI2438" s="2" t="s">
        <v>26</v>
      </c>
      <c r="AJ2438" s="2" t="s">
        <v>27</v>
      </c>
      <c r="AK2438" s="2" t="s">
        <v>1168</v>
      </c>
      <c r="AL2438" s="16" t="str">
        <f>IF(HOUR(Table2[[#This Row],[Order Time]])&lt;12,"Morning",IF(HOUR(Table2[[#This Row],[Order Time]])&lt;17,"Afternoon",IF(HOUR(Table2[[#This Row],[Order Time]])&lt;21,"Evening","Night")))</f>
        <v>Evening</v>
      </c>
      <c r="AM2438" s="16" t="s">
        <v>29</v>
      </c>
    </row>
    <row r="2439" spans="1:39" x14ac:dyDescent="0.25">
      <c r="A2439" s="13" t="s">
        <v>4331</v>
      </c>
      <c r="B2439" s="4">
        <v>45733</v>
      </c>
      <c r="C2439" s="2">
        <f>YEAR(Table2[[#This Row],[Invoice Date]])</f>
        <v>2025</v>
      </c>
      <c r="D2439" s="2" t="str">
        <f>TEXT(Table2[[#This Row],[Invoice Date]],"mmm")</f>
        <v>Mar</v>
      </c>
      <c r="E2439" s="2" t="str">
        <f>Table2[[#This Row],[Store_ID]]&amp;"-"&amp;Table2[[#This Row],[Year]]&amp;"-"&amp;Table2[[#This Row],[Month]]</f>
        <v>STR106-2025-Mar</v>
      </c>
      <c r="F2439" s="2" t="s">
        <v>1657</v>
      </c>
      <c r="G2439" s="2" t="str">
        <f>_xlfn.XLOOKUP(Table2[[#This Row],[Customer_ID]],Table3[Customer_ID],Table3[Customer Name],"Not Found")</f>
        <v>Hari Bhat</v>
      </c>
      <c r="H2439" s="2" t="str">
        <f>_xlfn.XLOOKUP(Table2[[#This Row],[Customer_ID]],Table3[Customer_ID],Table3[Gender],"Female")</f>
        <v>Male</v>
      </c>
      <c r="I2439" s="2" t="str">
        <f>_xlfn.XLOOKUP(Table2[[#This Row],[Customer_ID]],Table3[Customer_ID],Table3[City],"Missing Memebership")</f>
        <v>Thrissur</v>
      </c>
      <c r="J2439" s="2" t="str">
        <f>_xlfn.XLOOKUP(Table2[[#This Row],[Customer_ID]],Table3[Customer_ID],Table3[State],"Karnataka")</f>
        <v>Kerala</v>
      </c>
      <c r="K2439" s="2" t="str">
        <f>_xlfn.XLOOKUP(Table2[[#This Row],[Customer_ID]],Table3[Customer_ID],Table3[Membership],"Regular")</f>
        <v>Gold</v>
      </c>
      <c r="L2439" s="2" t="s">
        <v>838</v>
      </c>
      <c r="M2439" s="2" t="str">
        <f>_xlfn.XLOOKUP(Table2[[#This Row],[Product_ID]],Table4[Product_ID],Table4[Product_Name],"Not Found")</f>
        <v>Sonata A-Line Kurti Sky Blue</v>
      </c>
      <c r="N2439" s="2" t="str">
        <f>_xlfn.XLOOKUP(Table2[[#This Row],[Product_ID]],Table4[Product_ID],Table4[Category],"Not Found")</f>
        <v>Women Kurtis</v>
      </c>
      <c r="O2439" s="2" t="str">
        <f>_xlfn.XLOOKUP(Table2[[#This Row],[Product_ID]],Table4[Product_ID],Table4[Subcategory],"Not Found")</f>
        <v>A-Line Kurti</v>
      </c>
      <c r="P2439" s="2" t="str">
        <f>_xlfn.XLOOKUP(Table2[[#This Row],[Product_ID]],Table4[Product_ID],Table4[Brand],"Missing Brand")</f>
        <v>Sonata</v>
      </c>
      <c r="Q2439" s="2" t="s">
        <v>1716</v>
      </c>
      <c r="R2439" s="2" t="str">
        <f>_xlfn.XLOOKUP(Table2[[#This Row],[Store_ID]],Table6[Store_ID],Table6[Store Name],"Not Found")</f>
        <v>TrendMart Vijayawada Outlet</v>
      </c>
      <c r="S2439" s="2">
        <f>_xlfn.XLOOKUP(Table2[[#This Row],[Store_ID]],Table6[Store_ID],Table6[Monthly Target],"Missing Target")</f>
        <v>2500000</v>
      </c>
      <c r="T2439" s="2" t="str">
        <f>_xlfn.XLOOKUP(Table2[[#This Row],[Store_ID]],Table6[Store_ID],Table6[Region],"Not Found")</f>
        <v>South Zone 3</v>
      </c>
      <c r="U2439" s="2" t="s">
        <v>229</v>
      </c>
      <c r="V2439" s="2" t="str">
        <f>_xlfn.XLOOKUP(Table2[[#This Row],[Employee_ID]],Table5[Employee_ID],Table5[Employee Name],"Not Found")</f>
        <v>Yogesh Chettiar</v>
      </c>
      <c r="W2439" s="2">
        <v>3</v>
      </c>
      <c r="X2439" s="2">
        <v>778.13</v>
      </c>
      <c r="Y2439" s="2">
        <v>15</v>
      </c>
      <c r="Z2439" s="2">
        <v>350.16</v>
      </c>
      <c r="AA2439" s="2">
        <v>5</v>
      </c>
      <c r="AB2439" s="2">
        <v>99.21</v>
      </c>
      <c r="AC2439" s="2">
        <v>2083.44</v>
      </c>
      <c r="AD2439" s="2">
        <v>1708.05</v>
      </c>
      <c r="AE2439" s="2">
        <f t="shared" si="81"/>
        <v>276.18000000000012</v>
      </c>
      <c r="AF2439" s="2" t="s">
        <v>25</v>
      </c>
      <c r="AG2439" s="42">
        <f>IFERROR(Table2[[#This Row],[Profit]]/Table2[[#This Row],[Sales Amount]],0)</f>
        <v>0.13255961294781712</v>
      </c>
      <c r="AH2439" s="2" t="str">
        <f>TRIM(Table2[[#This Row],[Payment Modee]])</f>
        <v>UPI</v>
      </c>
      <c r="AI2439" s="2" t="s">
        <v>26</v>
      </c>
      <c r="AJ2439" s="2" t="s">
        <v>197</v>
      </c>
      <c r="AK2439" s="2" t="s">
        <v>1908</v>
      </c>
      <c r="AL2439" s="16" t="str">
        <f>IF(HOUR(Table2[[#This Row],[Order Time]])&lt;12,"Morning",IF(HOUR(Table2[[#This Row],[Order Time]])&lt;17,"Afternoon",IF(HOUR(Table2[[#This Row],[Order Time]])&lt;21,"Evening","Night")))</f>
        <v>Afternoon</v>
      </c>
      <c r="AM2439" s="16" t="s">
        <v>29</v>
      </c>
    </row>
    <row r="2440" spans="1:39" x14ac:dyDescent="0.25">
      <c r="A2440" s="13" t="s">
        <v>4332</v>
      </c>
      <c r="B2440" s="4">
        <v>45733</v>
      </c>
      <c r="C2440" s="2">
        <f>YEAR(Table2[[#This Row],[Invoice Date]])</f>
        <v>2025</v>
      </c>
      <c r="D2440" s="2" t="str">
        <f>TEXT(Table2[[#This Row],[Invoice Date]],"mmm")</f>
        <v>Mar</v>
      </c>
      <c r="E2440" s="2" t="str">
        <f>Table2[[#This Row],[Store_ID]]&amp;"-"&amp;Table2[[#This Row],[Year]]&amp;"-"&amp;Table2[[#This Row],[Month]]</f>
        <v>STR025-2025-Mar</v>
      </c>
      <c r="F2440" s="2" t="s">
        <v>3317</v>
      </c>
      <c r="G2440" s="2" t="str">
        <f>_xlfn.XLOOKUP(Table2[[#This Row],[Customer_ID]],Table3[Customer_ID],Table3[Customer Name],"Not Found")</f>
        <v>Malathi Naicker</v>
      </c>
      <c r="H2440" s="2" t="str">
        <f>_xlfn.XLOOKUP(Table2[[#This Row],[Customer_ID]],Table3[Customer_ID],Table3[Gender],"Female")</f>
        <v>Female</v>
      </c>
      <c r="I2440" s="2" t="str">
        <f>_xlfn.XLOOKUP(Table2[[#This Row],[Customer_ID]],Table3[Customer_ID],Table3[City],"Missing Memebership")</f>
        <v>Nellore</v>
      </c>
      <c r="J2440" s="2" t="str">
        <f>_xlfn.XLOOKUP(Table2[[#This Row],[Customer_ID]],Table3[Customer_ID],Table3[State],"Karnataka")</f>
        <v>Andhra Pradesh</v>
      </c>
      <c r="K2440" s="2" t="str">
        <f>_xlfn.XLOOKUP(Table2[[#This Row],[Customer_ID]],Table3[Customer_ID],Table3[Membership],"Regular")</f>
        <v>Platinum</v>
      </c>
      <c r="L2440" s="2" t="s">
        <v>1395</v>
      </c>
      <c r="M2440" s="2" t="str">
        <f>_xlfn.XLOOKUP(Table2[[#This Row],[Product_ID]],Table4[Product_ID],Table4[Product_Name],"Not Found")</f>
        <v>Westside Bodycon Dress Green</v>
      </c>
      <c r="N2440" s="2" t="str">
        <f>_xlfn.XLOOKUP(Table2[[#This Row],[Product_ID]],Table4[Product_ID],Table4[Category],"Not Found")</f>
        <v>Women Dresses</v>
      </c>
      <c r="O2440" s="2" t="str">
        <f>_xlfn.XLOOKUP(Table2[[#This Row],[Product_ID]],Table4[Product_ID],Table4[Subcategory],"Not Found")</f>
        <v>Bodycon Dress</v>
      </c>
      <c r="P2440" s="2" t="str">
        <f>_xlfn.XLOOKUP(Table2[[#This Row],[Product_ID]],Table4[Product_ID],Table4[Brand],"Missing Brand")</f>
        <v>Westside</v>
      </c>
      <c r="Q2440" s="2" t="s">
        <v>1335</v>
      </c>
      <c r="R2440" s="2" t="str">
        <f>_xlfn.XLOOKUP(Table2[[#This Row],[Store_ID]],Table6[Store_ID],Table6[Store Name],"Not Found")</f>
        <v>TrendMart Vellore High Street</v>
      </c>
      <c r="S2440" s="2">
        <f>_xlfn.XLOOKUP(Table2[[#This Row],[Store_ID]],Table6[Store_ID],Table6[Monthly Target],"Missing Target")</f>
        <v>1500000</v>
      </c>
      <c r="T2440" s="2" t="str">
        <f>_xlfn.XLOOKUP(Table2[[#This Row],[Store_ID]],Table6[Store_ID],Table6[Region],"Not Found")</f>
        <v>South Zone 1</v>
      </c>
      <c r="U2440" s="2" t="s">
        <v>118</v>
      </c>
      <c r="V2440" s="2" t="str">
        <f>_xlfn.XLOOKUP(Table2[[#This Row],[Employee_ID]],Table5[Employee_ID],Table5[Employee Name],"Not Found")</f>
        <v>Deepak Kamath</v>
      </c>
      <c r="W2440" s="2">
        <v>1</v>
      </c>
      <c r="X2440" s="2">
        <v>1607.74</v>
      </c>
      <c r="Y2440" s="2">
        <v>5</v>
      </c>
      <c r="Z2440" s="2">
        <v>80.39</v>
      </c>
      <c r="AA2440" s="2">
        <v>12</v>
      </c>
      <c r="AB2440" s="2">
        <v>183.28</v>
      </c>
      <c r="AC2440" s="2">
        <v>1710.63</v>
      </c>
      <c r="AD2440" s="2">
        <v>1144.5899999999999</v>
      </c>
      <c r="AE2440" s="2">
        <f t="shared" si="81"/>
        <v>382.76000000000022</v>
      </c>
      <c r="AF2440" s="2" t="s">
        <v>69</v>
      </c>
      <c r="AG2440" s="42">
        <f>IFERROR(Table2[[#This Row],[Profit]]/Table2[[#This Row],[Sales Amount]],0)</f>
        <v>0.22375382169142374</v>
      </c>
      <c r="AH2440" s="2" t="str">
        <f>TRIM(Table2[[#This Row],[Payment Modee]])</f>
        <v>Cash</v>
      </c>
      <c r="AI2440" s="2" t="s">
        <v>26</v>
      </c>
      <c r="AJ2440" s="2" t="s">
        <v>27</v>
      </c>
      <c r="AK2440" s="2" t="s">
        <v>237</v>
      </c>
      <c r="AL2440" s="16" t="str">
        <f>IF(HOUR(Table2[[#This Row],[Order Time]])&lt;12,"Morning",IF(HOUR(Table2[[#This Row],[Order Time]])&lt;17,"Afternoon",IF(HOUR(Table2[[#This Row],[Order Time]])&lt;21,"Evening","Night")))</f>
        <v>Afternoon</v>
      </c>
      <c r="AM2440" s="16" t="s">
        <v>29</v>
      </c>
    </row>
    <row r="2441" spans="1:39" x14ac:dyDescent="0.25">
      <c r="A2441" s="13" t="s">
        <v>4333</v>
      </c>
      <c r="B2441" s="4">
        <v>45582</v>
      </c>
      <c r="C2441" s="2">
        <f>YEAR(Table2[[#This Row],[Invoice Date]])</f>
        <v>2024</v>
      </c>
      <c r="D2441" s="2" t="str">
        <f>TEXT(Table2[[#This Row],[Invoice Date]],"mmm")</f>
        <v>Oct</v>
      </c>
      <c r="E2441" s="2" t="str">
        <f>Table2[[#This Row],[Store_ID]]&amp;"-"&amp;Table2[[#This Row],[Year]]&amp;"-"&amp;Table2[[#This Row],[Month]]</f>
        <v>STR006-2024-Oct</v>
      </c>
      <c r="F2441" s="2" t="s">
        <v>438</v>
      </c>
      <c r="G2441" s="2" t="str">
        <f>_xlfn.XLOOKUP(Table2[[#This Row],[Customer_ID]],Table3[Customer_ID],Table3[Customer Name],"Not Found")</f>
        <v>Yashoda Sundaram</v>
      </c>
      <c r="H2441" s="2" t="str">
        <f>_xlfn.XLOOKUP(Table2[[#This Row],[Customer_ID]],Table3[Customer_ID],Table3[Gender],"Female")</f>
        <v>Female</v>
      </c>
      <c r="I2441" s="2" t="str">
        <f>_xlfn.XLOOKUP(Table2[[#This Row],[Customer_ID]],Table3[Customer_ID],Table3[City],"Missing Memebership")</f>
        <v>Mysuru</v>
      </c>
      <c r="J2441" s="2" t="str">
        <f>_xlfn.XLOOKUP(Table2[[#This Row],[Customer_ID]],Table3[Customer_ID],Table3[State],"Karnataka")</f>
        <v>Karnataka</v>
      </c>
      <c r="K2441" s="2" t="str">
        <f>_xlfn.XLOOKUP(Table2[[#This Row],[Customer_ID]],Table3[Customer_ID],Table3[Membership],"Regular")</f>
        <v>Silver</v>
      </c>
      <c r="L2441" s="2" t="s">
        <v>2942</v>
      </c>
      <c r="M2441" s="2" t="str">
        <f>_xlfn.XLOOKUP(Table2[[#This Row],[Product_ID]],Table4[Product_ID],Table4[Product_Name],"Not Found")</f>
        <v>Bata Sneakers Green</v>
      </c>
      <c r="N2441" s="2" t="str">
        <f>_xlfn.XLOOKUP(Table2[[#This Row],[Product_ID]],Table4[Product_ID],Table4[Category],"Not Found")</f>
        <v>Footwear</v>
      </c>
      <c r="O2441" s="2" t="str">
        <f>_xlfn.XLOOKUP(Table2[[#This Row],[Product_ID]],Table4[Product_ID],Table4[Subcategory],"Not Found")</f>
        <v>Sneakers</v>
      </c>
      <c r="P2441" s="2" t="str">
        <f>_xlfn.XLOOKUP(Table2[[#This Row],[Product_ID]],Table4[Product_ID],Table4[Brand],"Missing Brand")</f>
        <v>Bata</v>
      </c>
      <c r="Q2441" s="2" t="s">
        <v>720</v>
      </c>
      <c r="R2441" s="2" t="str">
        <f>_xlfn.XLOOKUP(Table2[[#This Row],[Store_ID]],Table6[Store_ID],Table6[Store Name],"Not Found")</f>
        <v>TrendMart Vellore Standard</v>
      </c>
      <c r="S2441" s="2">
        <f>_xlfn.XLOOKUP(Table2[[#This Row],[Store_ID]],Table6[Store_ID],Table6[Monthly Target],"Missing Target")</f>
        <v>2000000</v>
      </c>
      <c r="T2441" s="2" t="str">
        <f>_xlfn.XLOOKUP(Table2[[#This Row],[Store_ID]],Table6[Store_ID],Table6[Region],"Not Found")</f>
        <v>South Zone 1</v>
      </c>
      <c r="U2441" s="2" t="s">
        <v>482</v>
      </c>
      <c r="V2441" s="2" t="str">
        <f>_xlfn.XLOOKUP(Table2[[#This Row],[Employee_ID]],Table5[Employee_ID],Table5[Employee Name],"Not Found")</f>
        <v>Swathi Achari</v>
      </c>
      <c r="W2441" s="2">
        <v>2</v>
      </c>
      <c r="X2441" s="2">
        <v>2883.51</v>
      </c>
      <c r="Y2441" s="2">
        <v>25</v>
      </c>
      <c r="Z2441" s="2">
        <v>1441.76</v>
      </c>
      <c r="AA2441" s="2">
        <v>12</v>
      </c>
      <c r="AB2441" s="2">
        <v>519.03</v>
      </c>
      <c r="AC2441" s="2">
        <v>4844.29</v>
      </c>
      <c r="AD2441" s="2">
        <v>4299.3999999999996</v>
      </c>
      <c r="AE2441" s="2">
        <f t="shared" si="81"/>
        <v>25.860000000000355</v>
      </c>
      <c r="AF2441" s="2" t="s">
        <v>25</v>
      </c>
      <c r="AG2441" s="42">
        <f>IFERROR(Table2[[#This Row],[Profit]]/Table2[[#This Row],[Sales Amount]],0)</f>
        <v>5.3382435816188454E-3</v>
      </c>
      <c r="AH2441" s="2" t="str">
        <f>TRIM(Table2[[#This Row],[Payment Modee]])</f>
        <v>UPI</v>
      </c>
      <c r="AI2441" s="2" t="s">
        <v>26</v>
      </c>
      <c r="AJ2441" s="2" t="s">
        <v>27</v>
      </c>
      <c r="AK2441" s="2" t="s">
        <v>3479</v>
      </c>
      <c r="AL2441" s="16" t="str">
        <f>IF(HOUR(Table2[[#This Row],[Order Time]])&lt;12,"Morning",IF(HOUR(Table2[[#This Row],[Order Time]])&lt;17,"Afternoon",IF(HOUR(Table2[[#This Row],[Order Time]])&lt;21,"Evening","Night")))</f>
        <v>Morning</v>
      </c>
      <c r="AM2441" s="16" t="s">
        <v>29</v>
      </c>
    </row>
    <row r="2442" spans="1:39" x14ac:dyDescent="0.25">
      <c r="A2442" s="13" t="s">
        <v>4334</v>
      </c>
      <c r="B2442" s="4">
        <v>45631</v>
      </c>
      <c r="C2442" s="2">
        <f>YEAR(Table2[[#This Row],[Invoice Date]])</f>
        <v>2024</v>
      </c>
      <c r="D2442" s="2" t="str">
        <f>TEXT(Table2[[#This Row],[Invoice Date]],"mmm")</f>
        <v>Dec</v>
      </c>
      <c r="E2442" s="2" t="str">
        <f>Table2[[#This Row],[Store_ID]]&amp;"-"&amp;Table2[[#This Row],[Year]]&amp;"-"&amp;Table2[[#This Row],[Month]]</f>
        <v>STR092-2024-Dec</v>
      </c>
      <c r="F2442" s="2" t="s">
        <v>2625</v>
      </c>
      <c r="G2442" s="2" t="str">
        <f>_xlfn.XLOOKUP(Table2[[#This Row],[Customer_ID]],Table3[Customer_ID],Table3[Customer Name],"Not Found")</f>
        <v>Jayaram Murthy</v>
      </c>
      <c r="H2442" s="2" t="str">
        <f>_xlfn.XLOOKUP(Table2[[#This Row],[Customer_ID]],Table3[Customer_ID],Table3[Gender],"Female")</f>
        <v>Male</v>
      </c>
      <c r="I2442" s="2" t="str">
        <f>_xlfn.XLOOKUP(Table2[[#This Row],[Customer_ID]],Table3[Customer_ID],Table3[City],"Missing Memebership")</f>
        <v>Tirupati</v>
      </c>
      <c r="J2442" s="2" t="str">
        <f>_xlfn.XLOOKUP(Table2[[#This Row],[Customer_ID]],Table3[Customer_ID],Table3[State],"Karnataka")</f>
        <v>Andhra Pradesh</v>
      </c>
      <c r="K2442" s="2" t="str">
        <f>_xlfn.XLOOKUP(Table2[[#This Row],[Customer_ID]],Table3[Customer_ID],Table3[Membership],"Regular")</f>
        <v>Silver</v>
      </c>
      <c r="L2442" s="2" t="s">
        <v>2583</v>
      </c>
      <c r="M2442" s="2" t="str">
        <f>_xlfn.XLOOKUP(Table2[[#This Row],[Product_ID]],Table4[Product_ID],Table4[Product_Name],"Not Found")</f>
        <v>Liberty Anarkali Kurti Navy Blue</v>
      </c>
      <c r="N2442" s="2" t="str">
        <f>_xlfn.XLOOKUP(Table2[[#This Row],[Product_ID]],Table4[Product_ID],Table4[Category],"Not Found")</f>
        <v>Women Kurtis</v>
      </c>
      <c r="O2442" s="2" t="str">
        <f>_xlfn.XLOOKUP(Table2[[#This Row],[Product_ID]],Table4[Product_ID],Table4[Subcategory],"Not Found")</f>
        <v>Anarkali Kurti</v>
      </c>
      <c r="P2442" s="2" t="str">
        <f>_xlfn.XLOOKUP(Table2[[#This Row],[Product_ID]],Table4[Product_ID],Table4[Brand],"Missing Brand")</f>
        <v>Liberty</v>
      </c>
      <c r="Q2442" s="2" t="s">
        <v>245</v>
      </c>
      <c r="R2442" s="2" t="str">
        <f>_xlfn.XLOOKUP(Table2[[#This Row],[Store_ID]],Table6[Store_ID],Table6[Store Name],"Not Found")</f>
        <v>TrendMart Kochi Standard</v>
      </c>
      <c r="S2442" s="2">
        <f>_xlfn.XLOOKUP(Table2[[#This Row],[Store_ID]],Table6[Store_ID],Table6[Monthly Target],"Missing Target")</f>
        <v>1500000</v>
      </c>
      <c r="T2442" s="2" t="str">
        <f>_xlfn.XLOOKUP(Table2[[#This Row],[Store_ID]],Table6[Store_ID],Table6[Region],"Not Found")</f>
        <v>South Zone 1</v>
      </c>
      <c r="U2442" s="2" t="s">
        <v>417</v>
      </c>
      <c r="V2442" s="2" t="str">
        <f>_xlfn.XLOOKUP(Table2[[#This Row],[Employee_ID]],Table5[Employee_ID],Table5[Employee Name],"Not Found")</f>
        <v>Arjun Krishnan</v>
      </c>
      <c r="W2442" s="2">
        <v>2</v>
      </c>
      <c r="X2442" s="2">
        <v>1151.44</v>
      </c>
      <c r="Y2442" s="2">
        <v>0</v>
      </c>
      <c r="Z2442" s="2">
        <v>0</v>
      </c>
      <c r="AA2442" s="2">
        <v>12</v>
      </c>
      <c r="AB2442" s="2">
        <v>276.35000000000002</v>
      </c>
      <c r="AC2442" s="2">
        <v>2579.23</v>
      </c>
      <c r="AD2442" s="2">
        <v>1719.88</v>
      </c>
      <c r="AE2442" s="2">
        <f t="shared" si="81"/>
        <v>582.99999999999989</v>
      </c>
      <c r="AF2442" s="2" t="s">
        <v>69</v>
      </c>
      <c r="AG2442" s="42">
        <f>IFERROR(Table2[[#This Row],[Profit]]/Table2[[#This Row],[Sales Amount]],0)</f>
        <v>0.22603645273977113</v>
      </c>
      <c r="AH2442" s="2" t="str">
        <f>TRIM(Table2[[#This Row],[Payment Modee]])</f>
        <v>Cash</v>
      </c>
      <c r="AI2442" s="2" t="s">
        <v>36</v>
      </c>
      <c r="AJ2442" s="2" t="s">
        <v>27</v>
      </c>
      <c r="AK2442" s="2" t="s">
        <v>1128</v>
      </c>
      <c r="AL2442" s="16" t="str">
        <f>IF(HOUR(Table2[[#This Row],[Order Time]])&lt;12,"Morning",IF(HOUR(Table2[[#This Row],[Order Time]])&lt;17,"Afternoon",IF(HOUR(Table2[[#This Row],[Order Time]])&lt;21,"Evening","Night")))</f>
        <v>Morning</v>
      </c>
      <c r="AM2442" s="16" t="s">
        <v>29</v>
      </c>
    </row>
    <row r="2443" spans="1:39" x14ac:dyDescent="0.25">
      <c r="A2443" s="13" t="s">
        <v>4335</v>
      </c>
      <c r="B2443" s="4">
        <v>45609</v>
      </c>
      <c r="C2443" s="2">
        <f>YEAR(Table2[[#This Row],[Invoice Date]])</f>
        <v>2024</v>
      </c>
      <c r="D2443" s="2" t="str">
        <f>TEXT(Table2[[#This Row],[Invoice Date]],"mmm")</f>
        <v>Nov</v>
      </c>
      <c r="E2443" s="2" t="str">
        <f>Table2[[#This Row],[Store_ID]]&amp;"-"&amp;Table2[[#This Row],[Year]]&amp;"-"&amp;Table2[[#This Row],[Month]]</f>
        <v>STR079-2024-Nov</v>
      </c>
      <c r="F2443" s="2" t="s">
        <v>2677</v>
      </c>
      <c r="G2443" s="2" t="str">
        <f>_xlfn.XLOOKUP(Table2[[#This Row],[Customer_ID]],Table3[Customer_ID],Table3[Customer Name],"Not Found")</f>
        <v>Rohit Singh</v>
      </c>
      <c r="H2443" s="2" t="str">
        <f>_xlfn.XLOOKUP(Table2[[#This Row],[Customer_ID]],Table3[Customer_ID],Table3[Gender],"Female")</f>
        <v>Male</v>
      </c>
      <c r="I2443" s="2" t="str">
        <f>_xlfn.XLOOKUP(Table2[[#This Row],[Customer_ID]],Table3[Customer_ID],Table3[City],"Missing Memebership")</f>
        <v>Guntur</v>
      </c>
      <c r="J2443" s="2" t="str">
        <f>_xlfn.XLOOKUP(Table2[[#This Row],[Customer_ID]],Table3[Customer_ID],Table3[State],"Karnataka")</f>
        <v>Andhra Pradesh</v>
      </c>
      <c r="K2443" s="2" t="str">
        <f>_xlfn.XLOOKUP(Table2[[#This Row],[Customer_ID]],Table3[Customer_ID],Table3[Membership],"Regular")</f>
        <v>Regular</v>
      </c>
      <c r="L2443" s="2" t="s">
        <v>1048</v>
      </c>
      <c r="M2443" s="2" t="str">
        <f>_xlfn.XLOOKUP(Table2[[#This Row],[Product_ID]],Table4[Product_ID],Table4[Product_Name],"Not Found")</f>
        <v>Allen Solly Kids Shorts Teal</v>
      </c>
      <c r="N2443" s="2" t="str">
        <f>_xlfn.XLOOKUP(Table2[[#This Row],[Product_ID]],Table4[Product_ID],Table4[Category],"Not Found")</f>
        <v>Kids Wear</v>
      </c>
      <c r="O2443" s="2" t="str">
        <f>_xlfn.XLOOKUP(Table2[[#This Row],[Product_ID]],Table4[Product_ID],Table4[Subcategory],"Not Found")</f>
        <v>Kids Shorts</v>
      </c>
      <c r="P2443" s="2" t="str">
        <f>_xlfn.XLOOKUP(Table2[[#This Row],[Product_ID]],Table4[Product_ID],Table4[Brand],"Missing Brand")</f>
        <v>Allen Solly</v>
      </c>
      <c r="Q2443" s="2" t="s">
        <v>641</v>
      </c>
      <c r="R2443" s="2" t="str">
        <f>_xlfn.XLOOKUP(Table2[[#This Row],[Store_ID]],Table6[Store_ID],Table6[Store Name],"Not Found")</f>
        <v>TrendMart Dindigul High Street</v>
      </c>
      <c r="S2443" s="2">
        <f>_xlfn.XLOOKUP(Table2[[#This Row],[Store_ID]],Table6[Store_ID],Table6[Monthly Target],"Missing Target")</f>
        <v>2500000</v>
      </c>
      <c r="T2443" s="2" t="str">
        <f>_xlfn.XLOOKUP(Table2[[#This Row],[Store_ID]],Table6[Store_ID],Table6[Region],"Not Found")</f>
        <v>South Zone 1</v>
      </c>
      <c r="U2443" s="2" t="s">
        <v>43</v>
      </c>
      <c r="V2443" s="2" t="str">
        <f>_xlfn.XLOOKUP(Table2[[#This Row],[Employee_ID]],Table5[Employee_ID],Table5[Employee Name],"Not Found")</f>
        <v>Meena Krishnan</v>
      </c>
      <c r="W2443" s="2">
        <v>4</v>
      </c>
      <c r="X2443" s="2">
        <v>645.20000000000005</v>
      </c>
      <c r="Y2443" s="2">
        <v>10</v>
      </c>
      <c r="Z2443" s="2">
        <v>258.08</v>
      </c>
      <c r="AA2443" s="2">
        <v>5</v>
      </c>
      <c r="AB2443" s="2">
        <v>116.14</v>
      </c>
      <c r="AC2443" s="2">
        <v>2438.86</v>
      </c>
      <c r="AD2443" s="2">
        <v>2037.76</v>
      </c>
      <c r="AE2443" s="2">
        <f t="shared" si="81"/>
        <v>284.96000000000015</v>
      </c>
      <c r="AF2443" s="2" t="s">
        <v>25</v>
      </c>
      <c r="AG2443" s="42">
        <f>IFERROR(Table2[[#This Row],[Profit]]/Table2[[#This Row],[Sales Amount]],0)</f>
        <v>0.11684147511542284</v>
      </c>
      <c r="AH2443" s="2" t="str">
        <f>TRIM(Table2[[#This Row],[Payment Modee]])</f>
        <v>UPI</v>
      </c>
      <c r="AI2443" s="2" t="s">
        <v>36</v>
      </c>
      <c r="AJ2443" s="2" t="s">
        <v>27</v>
      </c>
      <c r="AK2443" s="2" t="s">
        <v>554</v>
      </c>
      <c r="AL2443" s="16" t="str">
        <f>IF(HOUR(Table2[[#This Row],[Order Time]])&lt;12,"Morning",IF(HOUR(Table2[[#This Row],[Order Time]])&lt;17,"Afternoon",IF(HOUR(Table2[[#This Row],[Order Time]])&lt;21,"Evening","Night")))</f>
        <v>Afternoon</v>
      </c>
      <c r="AM2443" s="16" t="s">
        <v>29</v>
      </c>
    </row>
    <row r="2444" spans="1:39" x14ac:dyDescent="0.25">
      <c r="A2444" s="13" t="s">
        <v>4336</v>
      </c>
      <c r="B2444" s="4">
        <v>45560</v>
      </c>
      <c r="C2444" s="2">
        <f>YEAR(Table2[[#This Row],[Invoice Date]])</f>
        <v>2024</v>
      </c>
      <c r="D2444" s="2" t="str">
        <f>TEXT(Table2[[#This Row],[Invoice Date]],"mmm")</f>
        <v>Sep</v>
      </c>
      <c r="E2444" s="2" t="str">
        <f>Table2[[#This Row],[Store_ID]]&amp;"-"&amp;Table2[[#This Row],[Year]]&amp;"-"&amp;Table2[[#This Row],[Month]]</f>
        <v>STR029-2024-Sep</v>
      </c>
      <c r="F2444" s="2" t="s">
        <v>162</v>
      </c>
      <c r="G2444" s="2" t="str">
        <f>_xlfn.XLOOKUP(Table2[[#This Row],[Customer_ID]],Table3[Customer_ID],Table3[Customer Name],"Not Found")</f>
        <v>Deepa Iyer</v>
      </c>
      <c r="H2444" s="2" t="str">
        <f>_xlfn.XLOOKUP(Table2[[#This Row],[Customer_ID]],Table3[Customer_ID],Table3[Gender],"Female")</f>
        <v>Female</v>
      </c>
      <c r="I2444" s="2" t="str">
        <f>_xlfn.XLOOKUP(Table2[[#This Row],[Customer_ID]],Table3[Customer_ID],Table3[City],"Missing Memebership")</f>
        <v>Karimnagar</v>
      </c>
      <c r="J2444" s="2" t="str">
        <f>_xlfn.XLOOKUP(Table2[[#This Row],[Customer_ID]],Table3[Customer_ID],Table3[State],"Karnataka")</f>
        <v>Telangana</v>
      </c>
      <c r="K2444" s="2" t="str">
        <f>_xlfn.XLOOKUP(Table2[[#This Row],[Customer_ID]],Table3[Customer_ID],Table3[Membership],"Regular")</f>
        <v>Regular</v>
      </c>
      <c r="L2444" s="2" t="s">
        <v>703</v>
      </c>
      <c r="M2444" s="2" t="str">
        <f>_xlfn.XLOOKUP(Table2[[#This Row],[Product_ID]],Table4[Product_ID],Table4[Product_Name],"Not Found")</f>
        <v>Woodland Polo Purple</v>
      </c>
      <c r="N2444" s="2" t="str">
        <f>_xlfn.XLOOKUP(Table2[[#This Row],[Product_ID]],Table4[Product_ID],Table4[Category],"Not Found")</f>
        <v>Men T-Shirts</v>
      </c>
      <c r="O2444" s="2" t="str">
        <f>_xlfn.XLOOKUP(Table2[[#This Row],[Product_ID]],Table4[Product_ID],Table4[Subcategory],"Not Found")</f>
        <v>Polo</v>
      </c>
      <c r="P2444" s="2" t="str">
        <f>_xlfn.XLOOKUP(Table2[[#This Row],[Product_ID]],Table4[Product_ID],Table4[Brand],"Missing Brand")</f>
        <v>Woodland</v>
      </c>
      <c r="Q2444" s="2" t="s">
        <v>282</v>
      </c>
      <c r="R2444" s="2" t="str">
        <f>_xlfn.XLOOKUP(Table2[[#This Row],[Store_ID]],Table6[Store_ID],Table6[Store Name],"Not Found")</f>
        <v>TrendMart Davanagere High Street</v>
      </c>
      <c r="S2444" s="2">
        <f>_xlfn.XLOOKUP(Table2[[#This Row],[Store_ID]],Table6[Store_ID],Table6[Monthly Target],"Missing Target")</f>
        <v>800000</v>
      </c>
      <c r="T2444" s="2" t="str">
        <f>_xlfn.XLOOKUP(Table2[[#This Row],[Store_ID]],Table6[Store_ID],Table6[Region],"Not Found")</f>
        <v>South Zone 2</v>
      </c>
      <c r="U2444" s="2" t="s">
        <v>34</v>
      </c>
      <c r="V2444" s="2" t="str">
        <f>_xlfn.XLOOKUP(Table2[[#This Row],[Employee_ID]],Table5[Employee_ID],Table5[Employee Name],"Not Found")</f>
        <v>Deepthi Iyengar</v>
      </c>
      <c r="W2444" s="2">
        <v>3</v>
      </c>
      <c r="X2444" s="2">
        <v>614.11</v>
      </c>
      <c r="Y2444" s="2">
        <v>10</v>
      </c>
      <c r="Z2444" s="2">
        <v>184.23</v>
      </c>
      <c r="AA2444" s="2">
        <v>5</v>
      </c>
      <c r="AB2444" s="2">
        <v>82.91</v>
      </c>
      <c r="AC2444" s="2">
        <v>1741.01</v>
      </c>
      <c r="AD2444" s="2">
        <v>1093.83</v>
      </c>
      <c r="AE2444" s="2">
        <f t="shared" si="81"/>
        <v>564.2700000000001</v>
      </c>
      <c r="AF2444" s="2" t="s">
        <v>56</v>
      </c>
      <c r="AG2444" s="42">
        <f>IFERROR(Table2[[#This Row],[Profit]]/Table2[[#This Row],[Sales Amount]],0)</f>
        <v>0.32410497354983608</v>
      </c>
      <c r="AH2444" s="2" t="str">
        <f>TRIM(Table2[[#This Row],[Payment Modee]])</f>
        <v>Credit Card</v>
      </c>
      <c r="AI2444" s="2" t="s">
        <v>26</v>
      </c>
      <c r="AJ2444" s="2" t="s">
        <v>27</v>
      </c>
      <c r="AK2444" s="2" t="s">
        <v>911</v>
      </c>
      <c r="AL2444" s="16" t="str">
        <f>IF(HOUR(Table2[[#This Row],[Order Time]])&lt;12,"Morning",IF(HOUR(Table2[[#This Row],[Order Time]])&lt;17,"Afternoon",IF(HOUR(Table2[[#This Row],[Order Time]])&lt;21,"Evening","Night")))</f>
        <v>Afternoon</v>
      </c>
      <c r="AM2444" s="16" t="s">
        <v>29</v>
      </c>
    </row>
    <row r="2445" spans="1:39" x14ac:dyDescent="0.25">
      <c r="A2445" s="13" t="s">
        <v>4337</v>
      </c>
      <c r="B2445" s="4">
        <v>45568</v>
      </c>
      <c r="C2445" s="2">
        <f>YEAR(Table2[[#This Row],[Invoice Date]])</f>
        <v>2024</v>
      </c>
      <c r="D2445" s="2" t="str">
        <f>TEXT(Table2[[#This Row],[Invoice Date]],"mmm")</f>
        <v>Oct</v>
      </c>
      <c r="E2445" s="2" t="str">
        <f>Table2[[#This Row],[Store_ID]]&amp;"-"&amp;Table2[[#This Row],[Year]]&amp;"-"&amp;Table2[[#This Row],[Month]]</f>
        <v>STR021-2024-Oct</v>
      </c>
      <c r="F2445" s="2" t="s">
        <v>3158</v>
      </c>
      <c r="G2445" s="2" t="str">
        <f>_xlfn.XLOOKUP(Table2[[#This Row],[Customer_ID]],Table3[Customer_ID],Table3[Customer Name],"Not Found")</f>
        <v>Vikram Nair</v>
      </c>
      <c r="H2445" s="2" t="str">
        <f>_xlfn.XLOOKUP(Table2[[#This Row],[Customer_ID]],Table3[Customer_ID],Table3[Gender],"Female")</f>
        <v>Male</v>
      </c>
      <c r="I2445" s="2" t="str">
        <f>_xlfn.XLOOKUP(Table2[[#This Row],[Customer_ID]],Table3[Customer_ID],Table3[City],"Missing Memebership")</f>
        <v>Thrissur</v>
      </c>
      <c r="J2445" s="2" t="str">
        <f>_xlfn.XLOOKUP(Table2[[#This Row],[Customer_ID]],Table3[Customer_ID],Table3[State],"Karnataka")</f>
        <v>Kerala</v>
      </c>
      <c r="K2445" s="2" t="str">
        <f>_xlfn.XLOOKUP(Table2[[#This Row],[Customer_ID]],Table3[Customer_ID],Table3[Membership],"Regular")</f>
        <v>Regular</v>
      </c>
      <c r="L2445" s="2" t="s">
        <v>719</v>
      </c>
      <c r="M2445" s="2" t="str">
        <f>_xlfn.XLOOKUP(Table2[[#This Row],[Product_ID]],Table4[Product_ID],Table4[Product_Name],"Not Found")</f>
        <v>AND Denim Shirt Teal</v>
      </c>
      <c r="N2445" s="2" t="str">
        <f>_xlfn.XLOOKUP(Table2[[#This Row],[Product_ID]],Table4[Product_ID],Table4[Category],"Not Found")</f>
        <v>Men Shirts</v>
      </c>
      <c r="O2445" s="2" t="str">
        <f>_xlfn.XLOOKUP(Table2[[#This Row],[Product_ID]],Table4[Product_ID],Table4[Subcategory],"Not Found")</f>
        <v>Denim Shirt</v>
      </c>
      <c r="P2445" s="2" t="str">
        <f>_xlfn.XLOOKUP(Table2[[#This Row],[Product_ID]],Table4[Product_ID],Table4[Brand],"Missing Brand")</f>
        <v>AND</v>
      </c>
      <c r="Q2445" s="2" t="s">
        <v>80</v>
      </c>
      <c r="R2445" s="2" t="str">
        <f>_xlfn.XLOOKUP(Table2[[#This Row],[Store_ID]],Table6[Store_ID],Table6[Store Name],"Not Found")</f>
        <v>TrendMart Kozhikode Standard</v>
      </c>
      <c r="S2445" s="2">
        <f>_xlfn.XLOOKUP(Table2[[#This Row],[Store_ID]],Table6[Store_ID],Table6[Monthly Target],"Missing Target")</f>
        <v>2000000</v>
      </c>
      <c r="T2445" s="2" t="str">
        <f>_xlfn.XLOOKUP(Table2[[#This Row],[Store_ID]],Table6[Store_ID],Table6[Region],"Not Found")</f>
        <v>South Zone 1</v>
      </c>
      <c r="U2445" s="2" t="s">
        <v>504</v>
      </c>
      <c r="V2445" s="2" t="str">
        <f>_xlfn.XLOOKUP(Table2[[#This Row],[Employee_ID]],Table5[Employee_ID],Table5[Employee Name],"Not Found")</f>
        <v>Vikram Bhat</v>
      </c>
      <c r="W2445" s="2">
        <v>1</v>
      </c>
      <c r="X2445" s="2">
        <v>885.29</v>
      </c>
      <c r="Y2445" s="2">
        <v>20</v>
      </c>
      <c r="Z2445" s="2">
        <v>177.06</v>
      </c>
      <c r="AA2445" s="2">
        <v>5</v>
      </c>
      <c r="AB2445" s="2">
        <v>35.409999999999997</v>
      </c>
      <c r="AC2445" s="2">
        <v>743.64</v>
      </c>
      <c r="AD2445" s="2">
        <v>570.20000000000005</v>
      </c>
      <c r="AE2445" s="2">
        <f t="shared" si="81"/>
        <v>138.02999999999994</v>
      </c>
      <c r="AF2445" s="2" t="s">
        <v>25</v>
      </c>
      <c r="AG2445" s="42">
        <f>IFERROR(Table2[[#This Row],[Profit]]/Table2[[#This Row],[Sales Amount]],0)</f>
        <v>0.18561400677747289</v>
      </c>
      <c r="AH2445" s="2" t="str">
        <f>TRIM(Table2[[#This Row],[Payment Modee]])</f>
        <v>UPI</v>
      </c>
      <c r="AI2445" s="2" t="s">
        <v>26</v>
      </c>
      <c r="AJ2445" s="2" t="s">
        <v>27</v>
      </c>
      <c r="AK2445" s="2" t="s">
        <v>1886</v>
      </c>
      <c r="AL2445" s="16" t="str">
        <f>IF(HOUR(Table2[[#This Row],[Order Time]])&lt;12,"Morning",IF(HOUR(Table2[[#This Row],[Order Time]])&lt;17,"Afternoon",IF(HOUR(Table2[[#This Row],[Order Time]])&lt;21,"Evening","Night")))</f>
        <v>Afternoon</v>
      </c>
      <c r="AM2445" s="16" t="s">
        <v>29</v>
      </c>
    </row>
    <row r="2446" spans="1:39" x14ac:dyDescent="0.25">
      <c r="A2446" s="13" t="s">
        <v>4338</v>
      </c>
      <c r="B2446" s="4">
        <v>45608</v>
      </c>
      <c r="C2446" s="2">
        <f>YEAR(Table2[[#This Row],[Invoice Date]])</f>
        <v>2024</v>
      </c>
      <c r="D2446" s="2" t="str">
        <f>TEXT(Table2[[#This Row],[Invoice Date]],"mmm")</f>
        <v>Nov</v>
      </c>
      <c r="E2446" s="2" t="str">
        <f>Table2[[#This Row],[Store_ID]]&amp;"-"&amp;Table2[[#This Row],[Year]]&amp;"-"&amp;Table2[[#This Row],[Month]]</f>
        <v>STR037-2024-Nov</v>
      </c>
      <c r="F2446" s="2" t="s">
        <v>297</v>
      </c>
      <c r="G2446" s="2" t="str">
        <f>_xlfn.XLOOKUP(Table2[[#This Row],[Customer_ID]],Table3[Customer_ID],Table3[Customer Name],"Not Found")</f>
        <v>Malathi Balasubramaniam</v>
      </c>
      <c r="H2446" s="2" t="str">
        <f>_xlfn.XLOOKUP(Table2[[#This Row],[Customer_ID]],Table3[Customer_ID],Table3[Gender],"Female")</f>
        <v>Female</v>
      </c>
      <c r="I2446" s="2" t="str">
        <f>_xlfn.XLOOKUP(Table2[[#This Row],[Customer_ID]],Table3[Customer_ID],Table3[City],"Missing Memebership")</f>
        <v>Kollam</v>
      </c>
      <c r="J2446" s="2" t="str">
        <f>_xlfn.XLOOKUP(Table2[[#This Row],[Customer_ID]],Table3[Customer_ID],Table3[State],"Karnataka")</f>
        <v>Kerala</v>
      </c>
      <c r="K2446" s="2" t="str">
        <f>_xlfn.XLOOKUP(Table2[[#This Row],[Customer_ID]],Table3[Customer_ID],Table3[Membership],"Regular")</f>
        <v>Gold</v>
      </c>
      <c r="L2446" s="2" t="s">
        <v>469</v>
      </c>
      <c r="M2446" s="2" t="str">
        <f>_xlfn.XLOOKUP(Table2[[#This Row],[Product_ID]],Table4[Product_ID],Table4[Product_Name],"Not Found")</f>
        <v>Ramraj Cotton Crop Top Pink</v>
      </c>
      <c r="N2446" s="2" t="str">
        <f>_xlfn.XLOOKUP(Table2[[#This Row],[Product_ID]],Table4[Product_ID],Table4[Category],"Not Found")</f>
        <v>Women Tops</v>
      </c>
      <c r="O2446" s="2" t="str">
        <f>_xlfn.XLOOKUP(Table2[[#This Row],[Product_ID]],Table4[Product_ID],Table4[Subcategory],"Not Found")</f>
        <v>Crop Top</v>
      </c>
      <c r="P2446" s="2" t="str">
        <f>_xlfn.XLOOKUP(Table2[[#This Row],[Product_ID]],Table4[Product_ID],Table4[Brand],"Missing Brand")</f>
        <v>Ramraj Cotton</v>
      </c>
      <c r="Q2446" s="2" t="s">
        <v>23</v>
      </c>
      <c r="R2446" s="2" t="str">
        <f>_xlfn.XLOOKUP(Table2[[#This Row],[Store_ID]],Table6[Store_ID],Table6[Store Name],"Not Found")</f>
        <v>TrendMart Vijayawada High Street</v>
      </c>
      <c r="S2446" s="2">
        <f>_xlfn.XLOOKUP(Table2[[#This Row],[Store_ID]],Table6[Store_ID],Table6[Monthly Target],"Missing Target")</f>
        <v>1000000</v>
      </c>
      <c r="T2446" s="2" t="str">
        <f>_xlfn.XLOOKUP(Table2[[#This Row],[Store_ID]],Table6[Store_ID],Table6[Region],"Not Found")</f>
        <v>South Zone 3</v>
      </c>
      <c r="U2446" s="2" t="s">
        <v>68</v>
      </c>
      <c r="V2446" s="2" t="str">
        <f>_xlfn.XLOOKUP(Table2[[#This Row],[Employee_ID]],Table5[Employee_ID],Table5[Employee Name],"Not Found")</f>
        <v>Praveen Gupta</v>
      </c>
      <c r="W2446" s="2">
        <v>1</v>
      </c>
      <c r="X2446" s="2">
        <v>845.85</v>
      </c>
      <c r="Y2446" s="2">
        <v>25</v>
      </c>
      <c r="Z2446" s="2">
        <v>211.46</v>
      </c>
      <c r="AA2446" s="2">
        <v>5</v>
      </c>
      <c r="AB2446" s="2">
        <v>31.72</v>
      </c>
      <c r="AC2446" s="2">
        <v>666.11</v>
      </c>
      <c r="AD2446" s="2">
        <v>629.72</v>
      </c>
      <c r="AE2446" s="2">
        <f t="shared" si="81"/>
        <v>4.6699999999999875</v>
      </c>
      <c r="AF2446" s="2" t="s">
        <v>69</v>
      </c>
      <c r="AG2446" s="42">
        <f>IFERROR(Table2[[#This Row],[Profit]]/Table2[[#This Row],[Sales Amount]],0)</f>
        <v>7.010854063142705E-3</v>
      </c>
      <c r="AH2446" s="2" t="str">
        <f>TRIM(Table2[[#This Row],[Payment Modee]])</f>
        <v>Cash</v>
      </c>
      <c r="AI2446" s="2" t="s">
        <v>26</v>
      </c>
      <c r="AJ2446" s="2" t="s">
        <v>27</v>
      </c>
      <c r="AK2446" s="2" t="s">
        <v>1547</v>
      </c>
      <c r="AL2446" s="16" t="str">
        <f>IF(HOUR(Table2[[#This Row],[Order Time]])&lt;12,"Morning",IF(HOUR(Table2[[#This Row],[Order Time]])&lt;17,"Afternoon",IF(HOUR(Table2[[#This Row],[Order Time]])&lt;21,"Evening","Night")))</f>
        <v>Evening</v>
      </c>
      <c r="AM2446" s="16" t="s">
        <v>29</v>
      </c>
    </row>
    <row r="2447" spans="1:39" x14ac:dyDescent="0.25">
      <c r="A2447" s="13" t="s">
        <v>4339</v>
      </c>
      <c r="B2447" s="4">
        <v>45721</v>
      </c>
      <c r="C2447" s="2">
        <f>YEAR(Table2[[#This Row],[Invoice Date]])</f>
        <v>2025</v>
      </c>
      <c r="D2447" s="2" t="str">
        <f>TEXT(Table2[[#This Row],[Invoice Date]],"mmm")</f>
        <v>Mar</v>
      </c>
      <c r="E2447" s="2" t="str">
        <f>Table2[[#This Row],[Store_ID]]&amp;"-"&amp;Table2[[#This Row],[Year]]&amp;"-"&amp;Table2[[#This Row],[Month]]</f>
        <v>STR079-2025-Mar</v>
      </c>
      <c r="F2447" s="2" t="s">
        <v>1361</v>
      </c>
      <c r="G2447" s="2" t="str">
        <f>_xlfn.XLOOKUP(Table2[[#This Row],[Customer_ID]],Table3[Customer_ID],Table3[Customer Name],"Not Found")</f>
        <v>Bharathi Natarajan</v>
      </c>
      <c r="H2447" s="2" t="str">
        <f>_xlfn.XLOOKUP(Table2[[#This Row],[Customer_ID]],Table3[Customer_ID],Table3[Gender],"Female")</f>
        <v>Female</v>
      </c>
      <c r="I2447" s="2" t="str">
        <f>_xlfn.XLOOKUP(Table2[[#This Row],[Customer_ID]],Table3[Customer_ID],Table3[City],"Missing Memebership")</f>
        <v>Kalaburagi</v>
      </c>
      <c r="J2447" s="2" t="str">
        <f>_xlfn.XLOOKUP(Table2[[#This Row],[Customer_ID]],Table3[Customer_ID],Table3[State],"Karnataka")</f>
        <v>Karnataka</v>
      </c>
      <c r="K2447" s="2" t="str">
        <f>_xlfn.XLOOKUP(Table2[[#This Row],[Customer_ID]],Table3[Customer_ID],Table3[Membership],"Regular")</f>
        <v>Gold</v>
      </c>
      <c r="L2447" s="2" t="s">
        <v>532</v>
      </c>
      <c r="M2447" s="2" t="str">
        <f>_xlfn.XLOOKUP(Table2[[#This Row],[Product_ID]],Table4[Product_ID],Table4[Product_Name],"Not Found")</f>
        <v>Fabindia Shorts Cream</v>
      </c>
      <c r="N2447" s="2" t="str">
        <f>_xlfn.XLOOKUP(Table2[[#This Row],[Product_ID]],Table4[Product_ID],Table4[Category],"Not Found")</f>
        <v>Sportswear</v>
      </c>
      <c r="O2447" s="2" t="str">
        <f>_xlfn.XLOOKUP(Table2[[#This Row],[Product_ID]],Table4[Product_ID],Table4[Subcategory],"Not Found")</f>
        <v>Shorts</v>
      </c>
      <c r="P2447" s="2" t="str">
        <f>_xlfn.XLOOKUP(Table2[[#This Row],[Product_ID]],Table4[Product_ID],Table4[Brand],"Missing Brand")</f>
        <v>Fabindia</v>
      </c>
      <c r="Q2447" s="2" t="s">
        <v>641</v>
      </c>
      <c r="R2447" s="2" t="str">
        <f>_xlfn.XLOOKUP(Table2[[#This Row],[Store_ID]],Table6[Store_ID],Table6[Store Name],"Not Found")</f>
        <v>TrendMart Dindigul High Street</v>
      </c>
      <c r="S2447" s="2">
        <f>_xlfn.XLOOKUP(Table2[[#This Row],[Store_ID]],Table6[Store_ID],Table6[Monthly Target],"Missing Target")</f>
        <v>2500000</v>
      </c>
      <c r="T2447" s="2" t="str">
        <f>_xlfn.XLOOKUP(Table2[[#This Row],[Store_ID]],Table6[Store_ID],Table6[Region],"Not Found")</f>
        <v>South Zone 1</v>
      </c>
      <c r="U2447" s="2" t="s">
        <v>417</v>
      </c>
      <c r="V2447" s="2" t="str">
        <f>_xlfn.XLOOKUP(Table2[[#This Row],[Employee_ID]],Table5[Employee_ID],Table5[Employee Name],"Not Found")</f>
        <v>Arjun Krishnan</v>
      </c>
      <c r="W2447" s="2">
        <v>3</v>
      </c>
      <c r="X2447" s="2">
        <v>797.29</v>
      </c>
      <c r="Y2447" s="2">
        <v>0</v>
      </c>
      <c r="Z2447" s="2">
        <v>0</v>
      </c>
      <c r="AA2447" s="2">
        <v>5</v>
      </c>
      <c r="AB2447" s="2">
        <v>119.59</v>
      </c>
      <c r="AC2447" s="2">
        <v>2511.46</v>
      </c>
      <c r="AD2447" s="2">
        <v>1536.33</v>
      </c>
      <c r="AE2447" s="2">
        <f t="shared" si="81"/>
        <v>855.54000000000008</v>
      </c>
      <c r="AF2447" s="2" t="s">
        <v>35</v>
      </c>
      <c r="AG2447" s="42">
        <f>IFERROR(Table2[[#This Row],[Profit]]/Table2[[#This Row],[Sales Amount]],0)</f>
        <v>0.34065444004682538</v>
      </c>
      <c r="AH2447" s="2" t="str">
        <f>TRIM(Table2[[#This Row],[Payment Modee]])</f>
        <v>Debit Card</v>
      </c>
      <c r="AI2447" s="2" t="s">
        <v>36</v>
      </c>
      <c r="AJ2447" s="2" t="s">
        <v>27</v>
      </c>
      <c r="AK2447" s="2" t="s">
        <v>2162</v>
      </c>
      <c r="AL2447" s="16" t="str">
        <f>IF(HOUR(Table2[[#This Row],[Order Time]])&lt;12,"Morning",IF(HOUR(Table2[[#This Row],[Order Time]])&lt;17,"Afternoon",IF(HOUR(Table2[[#This Row],[Order Time]])&lt;21,"Evening","Night")))</f>
        <v>Afternoon</v>
      </c>
      <c r="AM2447" s="16" t="s">
        <v>29</v>
      </c>
    </row>
    <row r="2448" spans="1:39" x14ac:dyDescent="0.25">
      <c r="A2448" s="13" t="s">
        <v>4340</v>
      </c>
      <c r="B2448" s="4">
        <v>45575</v>
      </c>
      <c r="C2448" s="2">
        <f>YEAR(Table2[[#This Row],[Invoice Date]])</f>
        <v>2024</v>
      </c>
      <c r="D2448" s="2" t="str">
        <f>TEXT(Table2[[#This Row],[Invoice Date]],"mmm")</f>
        <v>Oct</v>
      </c>
      <c r="E2448" s="2" t="str">
        <f>Table2[[#This Row],[Store_ID]]&amp;"-"&amp;Table2[[#This Row],[Year]]&amp;"-"&amp;Table2[[#This Row],[Month]]</f>
        <v>STR090-2024-Oct</v>
      </c>
      <c r="F2448" s="2" t="s">
        <v>1979</v>
      </c>
      <c r="G2448" s="2" t="str">
        <f>_xlfn.XLOOKUP(Table2[[#This Row],[Customer_ID]],Table3[Customer_ID],Table3[Customer Name],"Not Found")</f>
        <v>Sangeeta Chandran</v>
      </c>
      <c r="H2448" s="2" t="str">
        <f>_xlfn.XLOOKUP(Table2[[#This Row],[Customer_ID]],Table3[Customer_ID],Table3[Gender],"Female")</f>
        <v>Female</v>
      </c>
      <c r="I2448" s="2" t="str">
        <f>_xlfn.XLOOKUP(Table2[[#This Row],[Customer_ID]],Table3[Customer_ID],Table3[City],"Missing Memebership")</f>
        <v>Guntur</v>
      </c>
      <c r="J2448" s="2" t="str">
        <f>_xlfn.XLOOKUP(Table2[[#This Row],[Customer_ID]],Table3[Customer_ID],Table3[State],"Karnataka")</f>
        <v>Andhra Pradesh</v>
      </c>
      <c r="K2448" s="2" t="str">
        <f>_xlfn.XLOOKUP(Table2[[#This Row],[Customer_ID]],Table3[Customer_ID],Table3[Membership],"Regular")</f>
        <v>Silver</v>
      </c>
      <c r="L2448" s="2" t="s">
        <v>1070</v>
      </c>
      <c r="M2448" s="2" t="str">
        <f>_xlfn.XLOOKUP(Table2[[#This Row],[Product_ID]],Table4[Product_ID],Table4[Product_Name],"Not Found")</f>
        <v>Sparx Slippers Red</v>
      </c>
      <c r="N2448" s="2" t="str">
        <f>_xlfn.XLOOKUP(Table2[[#This Row],[Product_ID]],Table4[Product_ID],Table4[Category],"Not Found")</f>
        <v>Footwear</v>
      </c>
      <c r="O2448" s="2" t="str">
        <f>_xlfn.XLOOKUP(Table2[[#This Row],[Product_ID]],Table4[Product_ID],Table4[Subcategory],"Not Found")</f>
        <v>Slippers</v>
      </c>
      <c r="P2448" s="2" t="str">
        <f>_xlfn.XLOOKUP(Table2[[#This Row],[Product_ID]],Table4[Product_ID],Table4[Brand],"Missing Brand")</f>
        <v>Sparx</v>
      </c>
      <c r="Q2448" s="2" t="s">
        <v>273</v>
      </c>
      <c r="R2448" s="2" t="str">
        <f>_xlfn.XLOOKUP(Table2[[#This Row],[Store_ID]],Table6[Store_ID],Table6[Store Name],"Not Found")</f>
        <v>TrendMart Kannur Outlet</v>
      </c>
      <c r="S2448" s="2">
        <f>_xlfn.XLOOKUP(Table2[[#This Row],[Store_ID]],Table6[Store_ID],Table6[Monthly Target],"Missing Target")</f>
        <v>2500000</v>
      </c>
      <c r="T2448" s="2" t="str">
        <f>_xlfn.XLOOKUP(Table2[[#This Row],[Store_ID]],Table6[Store_ID],Table6[Region],"Not Found")</f>
        <v>South Zone 1</v>
      </c>
      <c r="U2448" s="2" t="s">
        <v>75</v>
      </c>
      <c r="V2448" s="2" t="str">
        <f>_xlfn.XLOOKUP(Table2[[#This Row],[Employee_ID]],Table5[Employee_ID],Table5[Employee Name],"Not Found")</f>
        <v>Chandran Krishnan</v>
      </c>
      <c r="W2448" s="2">
        <v>1</v>
      </c>
      <c r="X2448" s="2">
        <v>1691.75</v>
      </c>
      <c r="Y2448" s="2">
        <v>10</v>
      </c>
      <c r="Z2448" s="2">
        <v>169.18</v>
      </c>
      <c r="AA2448" s="2">
        <v>12</v>
      </c>
      <c r="AB2448" s="2">
        <v>182.71</v>
      </c>
      <c r="AC2448" s="2">
        <v>1705.28</v>
      </c>
      <c r="AD2448" s="2">
        <v>1145.21</v>
      </c>
      <c r="AE2448" s="2">
        <f t="shared" si="81"/>
        <v>377.3599999999999</v>
      </c>
      <c r="AF2448" s="2" t="s">
        <v>69</v>
      </c>
      <c r="AG2448" s="42">
        <f>IFERROR(Table2[[#This Row],[Profit]]/Table2[[#This Row],[Sales Amount]],0)</f>
        <v>0.2212891724526177</v>
      </c>
      <c r="AH2448" s="2" t="str">
        <f>TRIM(Table2[[#This Row],[Payment Modee]])</f>
        <v>Cash</v>
      </c>
      <c r="AI2448" s="2" t="s">
        <v>26</v>
      </c>
      <c r="AJ2448" s="2" t="s">
        <v>27</v>
      </c>
      <c r="AK2448" s="2" t="s">
        <v>2078</v>
      </c>
      <c r="AL2448" s="16" t="str">
        <f>IF(HOUR(Table2[[#This Row],[Order Time]])&lt;12,"Morning",IF(HOUR(Table2[[#This Row],[Order Time]])&lt;17,"Afternoon",IF(HOUR(Table2[[#This Row],[Order Time]])&lt;21,"Evening","Night")))</f>
        <v>Afternoon</v>
      </c>
      <c r="AM2448" s="16" t="s">
        <v>29</v>
      </c>
    </row>
    <row r="2449" spans="1:39" x14ac:dyDescent="0.25">
      <c r="A2449" s="13" t="s">
        <v>4341</v>
      </c>
      <c r="B2449" s="4">
        <v>45514</v>
      </c>
      <c r="C2449" s="2">
        <f>YEAR(Table2[[#This Row],[Invoice Date]])</f>
        <v>2024</v>
      </c>
      <c r="D2449" s="2" t="str">
        <f>TEXT(Table2[[#This Row],[Invoice Date]],"mmm")</f>
        <v>Aug</v>
      </c>
      <c r="E2449" s="2" t="str">
        <f>Table2[[#This Row],[Store_ID]]&amp;"-"&amp;Table2[[#This Row],[Year]]&amp;"-"&amp;Table2[[#This Row],[Month]]</f>
        <v>STR071-2024-Aug</v>
      </c>
      <c r="F2449" s="2" t="s">
        <v>1007</v>
      </c>
      <c r="G2449" s="2" t="str">
        <f>_xlfn.XLOOKUP(Table2[[#This Row],[Customer_ID]],Table3[Customer_ID],Table3[Customer Name],"Not Found")</f>
        <v>Bindu Varma</v>
      </c>
      <c r="H2449" s="2" t="str">
        <f>_xlfn.XLOOKUP(Table2[[#This Row],[Customer_ID]],Table3[Customer_ID],Table3[Gender],"Female")</f>
        <v>Female</v>
      </c>
      <c r="I2449" s="2" t="str">
        <f>_xlfn.XLOOKUP(Table2[[#This Row],[Customer_ID]],Table3[Customer_ID],Table3[City],"Missing Memebership")</f>
        <v>Nellore</v>
      </c>
      <c r="J2449" s="2" t="str">
        <f>_xlfn.XLOOKUP(Table2[[#This Row],[Customer_ID]],Table3[Customer_ID],Table3[State],"Karnataka")</f>
        <v>Andhra Pradesh</v>
      </c>
      <c r="K2449" s="2" t="str">
        <f>_xlfn.XLOOKUP(Table2[[#This Row],[Customer_ID]],Table3[Customer_ID],Table3[Membership],"Regular")</f>
        <v>Silver</v>
      </c>
      <c r="L2449" s="2" t="s">
        <v>1324</v>
      </c>
      <c r="M2449" s="2" t="str">
        <f>_xlfn.XLOOKUP(Table2[[#This Row],[Product_ID]],Table4[Product_ID],Table4[Product_Name],"Not Found")</f>
        <v>Van Heusen Leather Wallet Black</v>
      </c>
      <c r="N2449" s="2" t="str">
        <f>_xlfn.XLOOKUP(Table2[[#This Row],[Product_ID]],Table4[Product_ID],Table4[Category],"Not Found")</f>
        <v>Wallets</v>
      </c>
      <c r="O2449" s="2" t="str">
        <f>_xlfn.XLOOKUP(Table2[[#This Row],[Product_ID]],Table4[Product_ID],Table4[Subcategory],"Not Found")</f>
        <v>Leather Wallet</v>
      </c>
      <c r="P2449" s="2" t="str">
        <f>_xlfn.XLOOKUP(Table2[[#This Row],[Product_ID]],Table4[Product_ID],Table4[Brand],"Missing Brand")</f>
        <v>Van Heusen</v>
      </c>
      <c r="Q2449" s="2" t="s">
        <v>288</v>
      </c>
      <c r="R2449" s="2" t="str">
        <f>_xlfn.XLOOKUP(Table2[[#This Row],[Store_ID]],Table6[Store_ID],Table6[Store Name],"Not Found")</f>
        <v>TrendMart Kannur Standard</v>
      </c>
      <c r="S2449" s="2">
        <f>_xlfn.XLOOKUP(Table2[[#This Row],[Store_ID]],Table6[Store_ID],Table6[Monthly Target],"Missing Target")</f>
        <v>2000000</v>
      </c>
      <c r="T2449" s="2" t="str">
        <f>_xlfn.XLOOKUP(Table2[[#This Row],[Store_ID]],Table6[Store_ID],Table6[Region],"Not Found")</f>
        <v>South Zone 1</v>
      </c>
      <c r="U2449" s="2" t="s">
        <v>55</v>
      </c>
      <c r="V2449" s="2" t="str">
        <f>_xlfn.XLOOKUP(Table2[[#This Row],[Employee_ID]],Table5[Employee_ID],Table5[Employee Name],"Not Found")</f>
        <v>Padma Gounder</v>
      </c>
      <c r="W2449" s="2">
        <v>1</v>
      </c>
      <c r="X2449" s="2">
        <v>1479.13</v>
      </c>
      <c r="Y2449" s="2">
        <v>25</v>
      </c>
      <c r="Z2449" s="2">
        <v>369.78</v>
      </c>
      <c r="AA2449" s="2">
        <v>12</v>
      </c>
      <c r="AB2449" s="2">
        <v>133.12</v>
      </c>
      <c r="AC2449" s="2">
        <v>1242.47</v>
      </c>
      <c r="AD2449" s="2">
        <v>949.97</v>
      </c>
      <c r="AE2449" s="2">
        <f t="shared" si="81"/>
        <v>159.38</v>
      </c>
      <c r="AF2449" s="2" t="s">
        <v>69</v>
      </c>
      <c r="AG2449" s="42">
        <f>IFERROR(Table2[[#This Row],[Profit]]/Table2[[#This Row],[Sales Amount]],0)</f>
        <v>0.128276739076195</v>
      </c>
      <c r="AH2449" s="2" t="str">
        <f>TRIM(Table2[[#This Row],[Payment Modee]])</f>
        <v>Cash</v>
      </c>
      <c r="AI2449" s="2" t="s">
        <v>36</v>
      </c>
      <c r="AJ2449" s="2" t="s">
        <v>27</v>
      </c>
      <c r="AK2449" s="2" t="s">
        <v>1369</v>
      </c>
      <c r="AL2449" s="16" t="str">
        <f>IF(HOUR(Table2[[#This Row],[Order Time]])&lt;12,"Morning",IF(HOUR(Table2[[#This Row],[Order Time]])&lt;17,"Afternoon",IF(HOUR(Table2[[#This Row],[Order Time]])&lt;21,"Evening","Night")))</f>
        <v>Evening</v>
      </c>
      <c r="AM2449" s="16" t="s">
        <v>38</v>
      </c>
    </row>
    <row r="2450" spans="1:39" x14ac:dyDescent="0.25">
      <c r="A2450" s="13" t="s">
        <v>4342</v>
      </c>
      <c r="B2450" s="4">
        <v>45687</v>
      </c>
      <c r="C2450" s="2">
        <f>YEAR(Table2[[#This Row],[Invoice Date]])</f>
        <v>2025</v>
      </c>
      <c r="D2450" s="2" t="str">
        <f>TEXT(Table2[[#This Row],[Invoice Date]],"mmm")</f>
        <v>Jan</v>
      </c>
      <c r="E2450" s="2" t="str">
        <f>Table2[[#This Row],[Store_ID]]&amp;"-"&amp;Table2[[#This Row],[Year]]&amp;"-"&amp;Table2[[#This Row],[Month]]</f>
        <v>STR008-2025-Jan</v>
      </c>
      <c r="F2450" s="2" t="s">
        <v>3156</v>
      </c>
      <c r="G2450" s="2" t="str">
        <f>_xlfn.XLOOKUP(Table2[[#This Row],[Customer_ID]],Table3[Customer_ID],Table3[Customer Name],"Not Found")</f>
        <v>Deepthi Iyengar</v>
      </c>
      <c r="H2450" s="2" t="str">
        <f>_xlfn.XLOOKUP(Table2[[#This Row],[Customer_ID]],Table3[Customer_ID],Table3[Gender],"Female")</f>
        <v>Female</v>
      </c>
      <c r="I2450" s="2" t="str">
        <f>_xlfn.XLOOKUP(Table2[[#This Row],[Customer_ID]],Table3[Customer_ID],Table3[City],"Missing Memebership")</f>
        <v>Bengaluru</v>
      </c>
      <c r="J2450" s="2" t="str">
        <f>_xlfn.XLOOKUP(Table2[[#This Row],[Customer_ID]],Table3[Customer_ID],Table3[State],"Karnataka")</f>
        <v>Karnataka</v>
      </c>
      <c r="K2450" s="2" t="str">
        <f>_xlfn.XLOOKUP(Table2[[#This Row],[Customer_ID]],Table3[Customer_ID],Table3[Membership],"Regular")</f>
        <v>Regular</v>
      </c>
      <c r="L2450" s="2" t="s">
        <v>662</v>
      </c>
      <c r="M2450" s="2" t="str">
        <f>_xlfn.XLOOKUP(Table2[[#This Row],[Product_ID]],Table4[Product_ID],Table4[Product_Name],"Not Found")</f>
        <v>Bata Cotton Saree Mustard</v>
      </c>
      <c r="N2450" s="2" t="str">
        <f>_xlfn.XLOOKUP(Table2[[#This Row],[Product_ID]],Table4[Product_ID],Table4[Category],"Not Found")</f>
        <v>Women Sarees</v>
      </c>
      <c r="O2450" s="2" t="str">
        <f>_xlfn.XLOOKUP(Table2[[#This Row],[Product_ID]],Table4[Product_ID],Table4[Subcategory],"Not Found")</f>
        <v>Cotton Saree</v>
      </c>
      <c r="P2450" s="2" t="str">
        <f>_xlfn.XLOOKUP(Table2[[#This Row],[Product_ID]],Table4[Product_ID],Table4[Brand],"Missing Brand")</f>
        <v>Bata</v>
      </c>
      <c r="Q2450" s="2" t="s">
        <v>499</v>
      </c>
      <c r="R2450" s="2" t="str">
        <f>_xlfn.XLOOKUP(Table2[[#This Row],[Store_ID]],Table6[Store_ID],Table6[Store Name],"Not Found")</f>
        <v>TrendMart Kochi Mall Kiosk</v>
      </c>
      <c r="S2450" s="2">
        <f>_xlfn.XLOOKUP(Table2[[#This Row],[Store_ID]],Table6[Store_ID],Table6[Monthly Target],"Missing Target")</f>
        <v>1500000</v>
      </c>
      <c r="T2450" s="2" t="str">
        <f>_xlfn.XLOOKUP(Table2[[#This Row],[Store_ID]],Table6[Store_ID],Table6[Region],"Not Found")</f>
        <v>South Zone 1</v>
      </c>
      <c r="U2450" s="2" t="s">
        <v>24</v>
      </c>
      <c r="V2450" s="2" t="str">
        <f>_xlfn.XLOOKUP(Table2[[#This Row],[Employee_ID]],Table5[Employee_ID],Table5[Employee Name],"Not Found")</f>
        <v>Manoj Ramachandran</v>
      </c>
      <c r="W2450" s="2">
        <v>1</v>
      </c>
      <c r="X2450" s="2">
        <v>3556.99</v>
      </c>
      <c r="Y2450" s="2">
        <v>10</v>
      </c>
      <c r="Z2450" s="2">
        <v>355.7</v>
      </c>
      <c r="AA2450" s="2">
        <v>12</v>
      </c>
      <c r="AB2450" s="2">
        <v>384.15</v>
      </c>
      <c r="AC2450" s="2">
        <v>3585.44</v>
      </c>
      <c r="AD2450" s="2">
        <v>2710.05</v>
      </c>
      <c r="AE2450" s="2">
        <f t="shared" si="81"/>
        <v>491.2399999999999</v>
      </c>
      <c r="AF2450" s="2" t="s">
        <v>35</v>
      </c>
      <c r="AG2450" s="42">
        <f>IFERROR(Table2[[#This Row],[Profit]]/Table2[[#This Row],[Sales Amount]],0)</f>
        <v>0.1370096836092641</v>
      </c>
      <c r="AH2450" s="2" t="str">
        <f>TRIM(Table2[[#This Row],[Payment Modee]])</f>
        <v>Debit Card</v>
      </c>
      <c r="AI2450" s="2" t="s">
        <v>26</v>
      </c>
      <c r="AJ2450" s="2" t="s">
        <v>27</v>
      </c>
      <c r="AK2450" s="2" t="s">
        <v>775</v>
      </c>
      <c r="AL2450" s="16" t="str">
        <f>IF(HOUR(Table2[[#This Row],[Order Time]])&lt;12,"Morning",IF(HOUR(Table2[[#This Row],[Order Time]])&lt;17,"Afternoon",IF(HOUR(Table2[[#This Row],[Order Time]])&lt;21,"Evening","Night")))</f>
        <v>Afternoon</v>
      </c>
      <c r="AM2450" s="16" t="s">
        <v>29</v>
      </c>
    </row>
    <row r="2451" spans="1:39" x14ac:dyDescent="0.25">
      <c r="A2451" s="13" t="s">
        <v>4343</v>
      </c>
      <c r="B2451" s="4">
        <v>45551</v>
      </c>
      <c r="C2451" s="2">
        <f>YEAR(Table2[[#This Row],[Invoice Date]])</f>
        <v>2024</v>
      </c>
      <c r="D2451" s="2" t="str">
        <f>TEXT(Table2[[#This Row],[Invoice Date]],"mmm")</f>
        <v>Sep</v>
      </c>
      <c r="E2451" s="2" t="str">
        <f>Table2[[#This Row],[Store_ID]]&amp;"-"&amp;Table2[[#This Row],[Year]]&amp;"-"&amp;Table2[[#This Row],[Month]]</f>
        <v>STR015-2024-Sep</v>
      </c>
      <c r="F2451" s="2" t="s">
        <v>1496</v>
      </c>
      <c r="G2451" s="2" t="str">
        <f>_xlfn.XLOOKUP(Table2[[#This Row],[Customer_ID]],Table3[Customer_ID],Table3[Customer Name],"Not Found")</f>
        <v>Praveen Kamath</v>
      </c>
      <c r="H2451" s="2" t="str">
        <f>_xlfn.XLOOKUP(Table2[[#This Row],[Customer_ID]],Table3[Customer_ID],Table3[Gender],"Female")</f>
        <v>Male</v>
      </c>
      <c r="I2451" s="2" t="str">
        <f>_xlfn.XLOOKUP(Table2[[#This Row],[Customer_ID]],Table3[Customer_ID],Table3[City],"Missing Memebership")</f>
        <v>Kozhikode</v>
      </c>
      <c r="J2451" s="2" t="str">
        <f>_xlfn.XLOOKUP(Table2[[#This Row],[Customer_ID]],Table3[Customer_ID],Table3[State],"Karnataka")</f>
        <v>Kerala</v>
      </c>
      <c r="K2451" s="2" t="str">
        <f>_xlfn.XLOOKUP(Table2[[#This Row],[Customer_ID]],Table3[Customer_ID],Table3[Membership],"Regular")</f>
        <v>Gold</v>
      </c>
      <c r="L2451" s="2" t="s">
        <v>367</v>
      </c>
      <c r="M2451" s="2" t="str">
        <f>_xlfn.XLOOKUP(Table2[[#This Row],[Product_ID]],Table4[Product_ID],Table4[Product_Name],"Not Found")</f>
        <v>Jack &amp; Jones Maxi Dress Maroon</v>
      </c>
      <c r="N2451" s="2" t="str">
        <f>_xlfn.XLOOKUP(Table2[[#This Row],[Product_ID]],Table4[Product_ID],Table4[Category],"Not Found")</f>
        <v>Women Dresses</v>
      </c>
      <c r="O2451" s="2" t="str">
        <f>_xlfn.XLOOKUP(Table2[[#This Row],[Product_ID]],Table4[Product_ID],Table4[Subcategory],"Not Found")</f>
        <v>Maxi Dress</v>
      </c>
      <c r="P2451" s="2" t="str">
        <f>_xlfn.XLOOKUP(Table2[[#This Row],[Product_ID]],Table4[Product_ID],Table4[Brand],"Missing Brand")</f>
        <v>Jack &amp; Jones</v>
      </c>
      <c r="Q2451" s="2" t="s">
        <v>704</v>
      </c>
      <c r="R2451" s="2" t="str">
        <f>_xlfn.XLOOKUP(Table2[[#This Row],[Store_ID]],Table6[Store_ID],Table6[Store Name],"Not Found")</f>
        <v>TrendMart Madurai Mall Kiosk</v>
      </c>
      <c r="S2451" s="2">
        <f>_xlfn.XLOOKUP(Table2[[#This Row],[Store_ID]],Table6[Store_ID],Table6[Monthly Target],"Missing Target")</f>
        <v>800000</v>
      </c>
      <c r="T2451" s="2" t="str">
        <f>_xlfn.XLOOKUP(Table2[[#This Row],[Store_ID]],Table6[Store_ID],Table6[Region],"Not Found")</f>
        <v>South Zone 1</v>
      </c>
      <c r="U2451" s="2" t="s">
        <v>81</v>
      </c>
      <c r="V2451" s="2" t="str">
        <f>_xlfn.XLOOKUP(Table2[[#This Row],[Employee_ID]],Table5[Employee_ID],Table5[Employee Name],"Not Found")</f>
        <v>Charulatha Kumar</v>
      </c>
      <c r="W2451" s="2">
        <v>3</v>
      </c>
      <c r="X2451" s="2">
        <v>856.29</v>
      </c>
      <c r="Y2451" s="2">
        <v>5</v>
      </c>
      <c r="Z2451" s="2">
        <v>128.44</v>
      </c>
      <c r="AA2451" s="2">
        <v>5</v>
      </c>
      <c r="AB2451" s="2">
        <v>122.02</v>
      </c>
      <c r="AC2451" s="2">
        <v>2562.4499999999998</v>
      </c>
      <c r="AD2451" s="2">
        <v>2094.2399999999998</v>
      </c>
      <c r="AE2451" s="2">
        <f t="shared" si="81"/>
        <v>346.19000000000005</v>
      </c>
      <c r="AF2451" s="2" t="s">
        <v>25</v>
      </c>
      <c r="AG2451" s="42">
        <f>IFERROR(Table2[[#This Row],[Profit]]/Table2[[#This Row],[Sales Amount]],0)</f>
        <v>0.13510117270580893</v>
      </c>
      <c r="AH2451" s="2" t="str">
        <f>TRIM(Table2[[#This Row],[Payment Modee]])</f>
        <v>UPI</v>
      </c>
      <c r="AI2451" s="2" t="s">
        <v>26</v>
      </c>
      <c r="AJ2451" s="2" t="s">
        <v>27</v>
      </c>
      <c r="AK2451" s="2" t="s">
        <v>444</v>
      </c>
      <c r="AL2451" s="16" t="str">
        <f>IF(HOUR(Table2[[#This Row],[Order Time]])&lt;12,"Morning",IF(HOUR(Table2[[#This Row],[Order Time]])&lt;17,"Afternoon",IF(HOUR(Table2[[#This Row],[Order Time]])&lt;21,"Evening","Night")))</f>
        <v>Evening</v>
      </c>
      <c r="AM2451" s="16" t="s">
        <v>29</v>
      </c>
    </row>
    <row r="2452" spans="1:39" x14ac:dyDescent="0.25">
      <c r="A2452" s="13" t="s">
        <v>4344</v>
      </c>
      <c r="B2452" s="4">
        <v>45707</v>
      </c>
      <c r="C2452" s="2">
        <f>YEAR(Table2[[#This Row],[Invoice Date]])</f>
        <v>2025</v>
      </c>
      <c r="D2452" s="2" t="str">
        <f>TEXT(Table2[[#This Row],[Invoice Date]],"mmm")</f>
        <v>Feb</v>
      </c>
      <c r="E2452" s="2" t="str">
        <f>Table2[[#This Row],[Store_ID]]&amp;"-"&amp;Table2[[#This Row],[Year]]&amp;"-"&amp;Table2[[#This Row],[Month]]</f>
        <v>STR024-2025-Feb</v>
      </c>
      <c r="F2452" s="2" t="s">
        <v>2737</v>
      </c>
      <c r="G2452" s="2" t="str">
        <f>_xlfn.XLOOKUP(Table2[[#This Row],[Customer_ID]],Table3[Customer_ID],Table3[Customer Name],"Not Found")</f>
        <v>Devi Naidu</v>
      </c>
      <c r="H2452" s="2" t="str">
        <f>_xlfn.XLOOKUP(Table2[[#This Row],[Customer_ID]],Table3[Customer_ID],Table3[Gender],"Female")</f>
        <v>Female</v>
      </c>
      <c r="I2452" s="2" t="str">
        <f>_xlfn.XLOOKUP(Table2[[#This Row],[Customer_ID]],Table3[Customer_ID],Table3[City],"Missing Memebership")</f>
        <v>Dindigul</v>
      </c>
      <c r="J2452" s="2" t="str">
        <f>_xlfn.XLOOKUP(Table2[[#This Row],[Customer_ID]],Table3[Customer_ID],Table3[State],"Karnataka")</f>
        <v>Tamil Nadu</v>
      </c>
      <c r="K2452" s="2" t="str">
        <f>_xlfn.XLOOKUP(Table2[[#This Row],[Customer_ID]],Table3[Customer_ID],Table3[Membership],"Regular")</f>
        <v>Regular</v>
      </c>
      <c r="L2452" s="2" t="s">
        <v>1149</v>
      </c>
      <c r="M2452" s="2" t="str">
        <f>_xlfn.XLOOKUP(Table2[[#This Row],[Product_ID]],Table4[Product_ID],Table4[Product_Name],"Not Found")</f>
        <v>Biba Skinny Fit Brown</v>
      </c>
      <c r="N2452" s="2" t="str">
        <f>_xlfn.XLOOKUP(Table2[[#This Row],[Product_ID]],Table4[Product_ID],Table4[Category],"Not Found")</f>
        <v>Women Jeans</v>
      </c>
      <c r="O2452" s="2" t="str">
        <f>_xlfn.XLOOKUP(Table2[[#This Row],[Product_ID]],Table4[Product_ID],Table4[Subcategory],"Not Found")</f>
        <v>Skinny Fit</v>
      </c>
      <c r="P2452" s="2" t="str">
        <f>_xlfn.XLOOKUP(Table2[[#This Row],[Product_ID]],Table4[Product_ID],Table4[Brand],"Missing Brand")</f>
        <v>Biba</v>
      </c>
      <c r="Q2452" s="2" t="s">
        <v>134</v>
      </c>
      <c r="R2452" s="2" t="str">
        <f>_xlfn.XLOOKUP(Table2[[#This Row],[Store_ID]],Table6[Store_ID],Table6[Store Name],"Not Found")</f>
        <v>TrendMart Nellore Standard</v>
      </c>
      <c r="S2452" s="2">
        <f>_xlfn.XLOOKUP(Table2[[#This Row],[Store_ID]],Table6[Store_ID],Table6[Monthly Target],"Missing Target")</f>
        <v>1000000</v>
      </c>
      <c r="T2452" s="2" t="str">
        <f>_xlfn.XLOOKUP(Table2[[#This Row],[Store_ID]],Table6[Store_ID],Table6[Region],"Not Found")</f>
        <v>South Zone 3</v>
      </c>
      <c r="U2452" s="2" t="s">
        <v>435</v>
      </c>
      <c r="V2452" s="2" t="str">
        <f>_xlfn.XLOOKUP(Table2[[#This Row],[Employee_ID]],Table5[Employee_ID],Table5[Employee Name],"Not Found")</f>
        <v>Gopal Prasad</v>
      </c>
      <c r="W2452" s="2">
        <v>1</v>
      </c>
      <c r="X2452" s="2">
        <v>821.38</v>
      </c>
      <c r="Y2452" s="2">
        <v>30</v>
      </c>
      <c r="Z2452" s="2">
        <v>246.41</v>
      </c>
      <c r="AA2452" s="2">
        <v>5</v>
      </c>
      <c r="AB2452" s="2">
        <v>28.75</v>
      </c>
      <c r="AC2452" s="2">
        <v>603.72</v>
      </c>
      <c r="AD2452" s="2">
        <v>637.27</v>
      </c>
      <c r="AE2452" s="2">
        <f t="shared" si="81"/>
        <v>-62.299999999999955</v>
      </c>
      <c r="AF2452" s="2" t="s">
        <v>25</v>
      </c>
      <c r="AG2452" s="42">
        <f>IFERROR(Table2[[#This Row],[Profit]]/Table2[[#This Row],[Sales Amount]],0)</f>
        <v>-0.10319353342609149</v>
      </c>
      <c r="AH2452" s="2" t="str">
        <f>TRIM(Table2[[#This Row],[Payment Modee]])</f>
        <v>UPI</v>
      </c>
      <c r="AI2452" s="2" t="s">
        <v>26</v>
      </c>
      <c r="AJ2452" s="2" t="s">
        <v>27</v>
      </c>
      <c r="AK2452" s="2" t="s">
        <v>1388</v>
      </c>
      <c r="AL2452" s="16" t="str">
        <f>IF(HOUR(Table2[[#This Row],[Order Time]])&lt;12,"Morning",IF(HOUR(Table2[[#This Row],[Order Time]])&lt;17,"Afternoon",IF(HOUR(Table2[[#This Row],[Order Time]])&lt;21,"Evening","Night")))</f>
        <v>Afternoon</v>
      </c>
      <c r="AM2452" s="16" t="s">
        <v>29</v>
      </c>
    </row>
    <row r="2453" spans="1:39" x14ac:dyDescent="0.25">
      <c r="A2453" s="14" t="s">
        <v>9206</v>
      </c>
      <c r="B2453" s="8">
        <v>45538</v>
      </c>
      <c r="C2453" s="7">
        <f>YEAR(Table2[[#This Row],[Invoice Date]])</f>
        <v>2024</v>
      </c>
      <c r="D2453" s="7" t="str">
        <f>TEXT(Table2[[#This Row],[Invoice Date]],"mmm")</f>
        <v>Sep</v>
      </c>
      <c r="E2453" s="7" t="str">
        <f>Table2[[#This Row],[Store_ID]]&amp;"-"&amp;Table2[[#This Row],[Year]]&amp;"-"&amp;Table2[[#This Row],[Month]]</f>
        <v>STR039-2024-Sep</v>
      </c>
      <c r="F2453" s="7" t="s">
        <v>3498</v>
      </c>
      <c r="G2453" s="7" t="str">
        <f>_xlfn.XLOOKUP(Table2[[#This Row],[Customer_ID]],Table3[Customer_ID],Table3[Customer Name],"Not Found")</f>
        <v>Revathi Yadav</v>
      </c>
      <c r="H2453" s="7" t="str">
        <f>_xlfn.XLOOKUP(Table2[[#This Row],[Customer_ID]],Table3[Customer_ID],Table3[Gender],"Female")</f>
        <v>Female</v>
      </c>
      <c r="I2453" s="7" t="str">
        <f>_xlfn.XLOOKUP(Table2[[#This Row],[Customer_ID]],Table3[Customer_ID],Table3[City],"Missing Memebership")</f>
        <v>Visakhapatnam</v>
      </c>
      <c r="J2453" s="7" t="str">
        <f>_xlfn.XLOOKUP(Table2[[#This Row],[Customer_ID]],Table3[Customer_ID],Table3[State],"Karnataka")</f>
        <v>Andhra Pradesh</v>
      </c>
      <c r="K2453" s="7" t="str">
        <f>_xlfn.XLOOKUP(Table2[[#This Row],[Customer_ID]],Table3[Customer_ID],Table3[Membership],"Regular")</f>
        <v>Platinum</v>
      </c>
      <c r="L2453" s="7" t="s">
        <v>334</v>
      </c>
      <c r="M2453" s="7" t="str">
        <f>_xlfn.XLOOKUP(Table2[[#This Row],[Product_ID]],Table4[Product_ID],Table4[Product_Name],"Not Found")</f>
        <v>Biba Bootcut Maroon</v>
      </c>
      <c r="N2453" s="7" t="str">
        <f>_xlfn.XLOOKUP(Table2[[#This Row],[Product_ID]],Table4[Product_ID],Table4[Category],"Not Found")</f>
        <v>Women Jeans</v>
      </c>
      <c r="O2453" s="7" t="str">
        <f>_xlfn.XLOOKUP(Table2[[#This Row],[Product_ID]],Table4[Product_ID],Table4[Subcategory],"Not Found")</f>
        <v>Bootcut</v>
      </c>
      <c r="P2453" s="7" t="str">
        <f>_xlfn.XLOOKUP(Table2[[#This Row],[Product_ID]],Table4[Product_ID],Table4[Brand],"Missing Brand")</f>
        <v>Biba</v>
      </c>
      <c r="Q2453" s="7" t="s">
        <v>825</v>
      </c>
      <c r="R2453" s="7" t="str">
        <f>_xlfn.XLOOKUP(Table2[[#This Row],[Store_ID]],Table6[Store_ID],Table6[Store Name],"Not Found")</f>
        <v>TrendMart Bengaluru High Street</v>
      </c>
      <c r="S2453" s="7">
        <f>_xlfn.XLOOKUP(Table2[[#This Row],[Store_ID]],Table6[Store_ID],Table6[Monthly Target],"Missing Target")</f>
        <v>1500000</v>
      </c>
      <c r="T2453" s="7" t="str">
        <f>_xlfn.XLOOKUP(Table2[[#This Row],[Store_ID]],Table6[Store_ID],Table6[Region],"Not Found")</f>
        <v>South Zone 2</v>
      </c>
      <c r="U2453" s="7" t="s">
        <v>165</v>
      </c>
      <c r="V2453" s="7" t="str">
        <f>_xlfn.XLOOKUP(Table2[[#This Row],[Employee_ID]],Table5[Employee_ID],Table5[Employee Name],"Not Found")</f>
        <v>Vasanthi Gupta</v>
      </c>
      <c r="W2453" s="7">
        <v>0</v>
      </c>
      <c r="X2453" s="7">
        <v>1346.73</v>
      </c>
      <c r="Y2453" s="7">
        <v>0</v>
      </c>
      <c r="Z2453" s="7">
        <v>0</v>
      </c>
      <c r="AA2453" s="7">
        <v>12</v>
      </c>
      <c r="AB2453" s="7">
        <v>0</v>
      </c>
      <c r="AC2453" s="7">
        <v>0</v>
      </c>
      <c r="AD2453" s="7">
        <v>0</v>
      </c>
      <c r="AE2453" s="7">
        <v>0</v>
      </c>
      <c r="AF2453" s="2" t="s">
        <v>69</v>
      </c>
      <c r="AG2453" s="42">
        <f>IFERROR(Table2[[#This Row],[Profit]]/Table2[[#This Row],[Sales Amount]],0)</f>
        <v>0</v>
      </c>
      <c r="AH2453" s="2" t="str">
        <f>TRIM(Table2[[#This Row],[Payment Modee]])</f>
        <v>Cash</v>
      </c>
      <c r="AI2453" s="7" t="s">
        <v>26</v>
      </c>
      <c r="AJ2453" s="7" t="s">
        <v>27</v>
      </c>
      <c r="AK2453" s="7" t="s">
        <v>3430</v>
      </c>
      <c r="AL2453" s="17" t="str">
        <f>IF(HOUR(Table2[[#This Row],[Order Time]])&lt;12,"Morning",IF(HOUR(Table2[[#This Row],[Order Time]])&lt;17,"Afternoon",IF(HOUR(Table2[[#This Row],[Order Time]])&lt;21,"Evening","Night")))</f>
        <v>Morning</v>
      </c>
      <c r="AM2453" s="17" t="s">
        <v>29</v>
      </c>
    </row>
    <row r="2454" spans="1:39" x14ac:dyDescent="0.25">
      <c r="A2454" s="13" t="s">
        <v>4345</v>
      </c>
      <c r="B2454" s="4">
        <v>45651</v>
      </c>
      <c r="C2454" s="2">
        <f>YEAR(Table2[[#This Row],[Invoice Date]])</f>
        <v>2024</v>
      </c>
      <c r="D2454" s="2" t="str">
        <f>TEXT(Table2[[#This Row],[Invoice Date]],"mmm")</f>
        <v>Dec</v>
      </c>
      <c r="E2454" s="2" t="str">
        <f>Table2[[#This Row],[Store_ID]]&amp;"-"&amp;Table2[[#This Row],[Year]]&amp;"-"&amp;Table2[[#This Row],[Month]]</f>
        <v>STR007-2024-Dec</v>
      </c>
      <c r="F2454" s="2" t="s">
        <v>1376</v>
      </c>
      <c r="G2454" s="2" t="str">
        <f>_xlfn.XLOOKUP(Table2[[#This Row],[Customer_ID]],Table3[Customer_ID],Table3[Customer Name],"Not Found")</f>
        <v>Suresh Mishra</v>
      </c>
      <c r="H2454" s="2" t="str">
        <f>_xlfn.XLOOKUP(Table2[[#This Row],[Customer_ID]],Table3[Customer_ID],Table3[Gender],"Female")</f>
        <v>Male</v>
      </c>
      <c r="I2454" s="2" t="str">
        <f>_xlfn.XLOOKUP(Table2[[#This Row],[Customer_ID]],Table3[Customer_ID],Table3[City],"Missing Memebership")</f>
        <v>Vijayawada</v>
      </c>
      <c r="J2454" s="2" t="str">
        <f>_xlfn.XLOOKUP(Table2[[#This Row],[Customer_ID]],Table3[Customer_ID],Table3[State],"Karnataka")</f>
        <v>Andhra Pradesh</v>
      </c>
      <c r="K2454" s="2" t="str">
        <f>_xlfn.XLOOKUP(Table2[[#This Row],[Customer_ID]],Table3[Customer_ID],Table3[Membership],"Regular")</f>
        <v>Silver</v>
      </c>
      <c r="L2454" s="2" t="s">
        <v>1189</v>
      </c>
      <c r="M2454" s="2" t="str">
        <f>_xlfn.XLOOKUP(Table2[[#This Row],[Product_ID]],Table4[Product_ID],Table4[Product_Name],"Not Found")</f>
        <v>Tanishq Sling Bag Pink</v>
      </c>
      <c r="N2454" s="2" t="str">
        <f>_xlfn.XLOOKUP(Table2[[#This Row],[Product_ID]],Table4[Product_ID],Table4[Category],"Not Found")</f>
        <v>Handbags</v>
      </c>
      <c r="O2454" s="2" t="str">
        <f>_xlfn.XLOOKUP(Table2[[#This Row],[Product_ID]],Table4[Product_ID],Table4[Subcategory],"Not Found")</f>
        <v>Sling Bag</v>
      </c>
      <c r="P2454" s="2" t="str">
        <f>_xlfn.XLOOKUP(Table2[[#This Row],[Product_ID]],Table4[Product_ID],Table4[Brand],"Missing Brand")</f>
        <v>Tanishq</v>
      </c>
      <c r="Q2454" s="2" t="s">
        <v>307</v>
      </c>
      <c r="R2454" s="2" t="str">
        <f>_xlfn.XLOOKUP(Table2[[#This Row],[Store_ID]],Table6[Store_ID],Table6[Store Name],"Not Found")</f>
        <v>TrendMart Thoothukudi Mall Kiosk</v>
      </c>
      <c r="S2454" s="2">
        <f>_xlfn.XLOOKUP(Table2[[#This Row],[Store_ID]],Table6[Store_ID],Table6[Monthly Target],"Missing Target")</f>
        <v>1500000</v>
      </c>
      <c r="T2454" s="2" t="str">
        <f>_xlfn.XLOOKUP(Table2[[#This Row],[Store_ID]],Table6[Store_ID],Table6[Region],"Not Found")</f>
        <v>South Zone 1</v>
      </c>
      <c r="U2454" s="2" t="s">
        <v>465</v>
      </c>
      <c r="V2454" s="2" t="str">
        <f>_xlfn.XLOOKUP(Table2[[#This Row],[Employee_ID]],Table5[Employee_ID],Table5[Employee Name],"Not Found")</f>
        <v>Vinod Hegde</v>
      </c>
      <c r="W2454" s="2">
        <v>1</v>
      </c>
      <c r="X2454" s="2">
        <v>900.07</v>
      </c>
      <c r="Y2454" s="2">
        <v>10</v>
      </c>
      <c r="Z2454" s="2">
        <v>90.01</v>
      </c>
      <c r="AA2454" s="2">
        <v>5</v>
      </c>
      <c r="AB2454" s="2">
        <v>40.5</v>
      </c>
      <c r="AC2454" s="2">
        <v>850.56</v>
      </c>
      <c r="AD2454" s="2">
        <v>671.19</v>
      </c>
      <c r="AE2454" s="2">
        <f t="shared" ref="AE2454:AE2491" si="82">(AC2454-AD2454-AB2454)</f>
        <v>138.86999999999989</v>
      </c>
      <c r="AF2454" s="2" t="s">
        <v>119</v>
      </c>
      <c r="AG2454" s="42">
        <f>IFERROR(Table2[[#This Row],[Profit]]/Table2[[#This Row],[Sales Amount]],0)</f>
        <v>0.16326890519187348</v>
      </c>
      <c r="AH2454" s="2" t="str">
        <f>TRIM(Table2[[#This Row],[Payment Modee]])</f>
        <v>Net Banking</v>
      </c>
      <c r="AI2454" s="2" t="s">
        <v>36</v>
      </c>
      <c r="AJ2454" s="2" t="s">
        <v>27</v>
      </c>
      <c r="AK2454" s="2" t="s">
        <v>835</v>
      </c>
      <c r="AL2454" s="16" t="str">
        <f>IF(HOUR(Table2[[#This Row],[Order Time]])&lt;12,"Morning",IF(HOUR(Table2[[#This Row],[Order Time]])&lt;17,"Afternoon",IF(HOUR(Table2[[#This Row],[Order Time]])&lt;21,"Evening","Night")))</f>
        <v>Afternoon</v>
      </c>
      <c r="AM2454" s="16" t="s">
        <v>29</v>
      </c>
    </row>
    <row r="2455" spans="1:39" x14ac:dyDescent="0.25">
      <c r="A2455" s="13" t="s">
        <v>4346</v>
      </c>
      <c r="B2455" s="4">
        <v>45618</v>
      </c>
      <c r="C2455" s="2">
        <f>YEAR(Table2[[#This Row],[Invoice Date]])</f>
        <v>2024</v>
      </c>
      <c r="D2455" s="2" t="str">
        <f>TEXT(Table2[[#This Row],[Invoice Date]],"mmm")</f>
        <v>Nov</v>
      </c>
      <c r="E2455" s="2" t="str">
        <f>Table2[[#This Row],[Store_ID]]&amp;"-"&amp;Table2[[#This Row],[Year]]&amp;"-"&amp;Table2[[#This Row],[Month]]</f>
        <v>STR015-2024-Nov</v>
      </c>
      <c r="F2455" s="2" t="s">
        <v>2136</v>
      </c>
      <c r="G2455" s="2" t="str">
        <f>_xlfn.XLOOKUP(Table2[[#This Row],[Customer_ID]],Table3[Customer_ID],Table3[Customer Name],"Not Found")</f>
        <v>Arjun Chetty</v>
      </c>
      <c r="H2455" s="2" t="str">
        <f>_xlfn.XLOOKUP(Table2[[#This Row],[Customer_ID]],Table3[Customer_ID],Table3[Gender],"Female")</f>
        <v>Male</v>
      </c>
      <c r="I2455" s="2" t="str">
        <f>_xlfn.XLOOKUP(Table2[[#This Row],[Customer_ID]],Table3[Customer_ID],Table3[City],"Missing Memebership")</f>
        <v>Warangal</v>
      </c>
      <c r="J2455" s="2" t="str">
        <f>_xlfn.XLOOKUP(Table2[[#This Row],[Customer_ID]],Table3[Customer_ID],Table3[State],"Karnataka")</f>
        <v>Telangana</v>
      </c>
      <c r="K2455" s="2" t="str">
        <f>_xlfn.XLOOKUP(Table2[[#This Row],[Customer_ID]],Table3[Customer_ID],Table3[Membership],"Regular")</f>
        <v>Gold</v>
      </c>
      <c r="L2455" s="2" t="s">
        <v>416</v>
      </c>
      <c r="M2455" s="2" t="str">
        <f>_xlfn.XLOOKUP(Table2[[#This Row],[Product_ID]],Table4[Product_ID],Table4[Product_Name],"Not Found")</f>
        <v>GRT Jewellers Sling Bag Olive</v>
      </c>
      <c r="N2455" s="2" t="str">
        <f>_xlfn.XLOOKUP(Table2[[#This Row],[Product_ID]],Table4[Product_ID],Table4[Category],"Not Found")</f>
        <v>Handbags</v>
      </c>
      <c r="O2455" s="2" t="str">
        <f>_xlfn.XLOOKUP(Table2[[#This Row],[Product_ID]],Table4[Product_ID],Table4[Subcategory],"Not Found")</f>
        <v>Sling Bag</v>
      </c>
      <c r="P2455" s="2" t="str">
        <f>_xlfn.XLOOKUP(Table2[[#This Row],[Product_ID]],Table4[Product_ID],Table4[Brand],"Missing Brand")</f>
        <v>GRT Jewellers</v>
      </c>
      <c r="Q2455" s="2" t="s">
        <v>704</v>
      </c>
      <c r="R2455" s="2" t="str">
        <f>_xlfn.XLOOKUP(Table2[[#This Row],[Store_ID]],Table6[Store_ID],Table6[Store Name],"Not Found")</f>
        <v>TrendMart Madurai Mall Kiosk</v>
      </c>
      <c r="S2455" s="2">
        <f>_xlfn.XLOOKUP(Table2[[#This Row],[Store_ID]],Table6[Store_ID],Table6[Monthly Target],"Missing Target")</f>
        <v>800000</v>
      </c>
      <c r="T2455" s="2" t="str">
        <f>_xlfn.XLOOKUP(Table2[[#This Row],[Store_ID]],Table6[Store_ID],Table6[Region],"Not Found")</f>
        <v>South Zone 1</v>
      </c>
      <c r="U2455" s="2" t="s">
        <v>192</v>
      </c>
      <c r="V2455" s="2" t="str">
        <f>_xlfn.XLOOKUP(Table2[[#This Row],[Employee_ID]],Table5[Employee_ID],Table5[Employee Name],"Not Found")</f>
        <v>Hari Nair</v>
      </c>
      <c r="W2455" s="2">
        <v>1</v>
      </c>
      <c r="X2455" s="2">
        <v>3154.54</v>
      </c>
      <c r="Y2455" s="2">
        <v>20</v>
      </c>
      <c r="Z2455" s="2">
        <v>630.91</v>
      </c>
      <c r="AA2455" s="2">
        <v>12</v>
      </c>
      <c r="AB2455" s="2">
        <v>302.83999999999997</v>
      </c>
      <c r="AC2455" s="2">
        <v>2826.47</v>
      </c>
      <c r="AD2455" s="2">
        <v>2034.01</v>
      </c>
      <c r="AE2455" s="2">
        <f t="shared" si="82"/>
        <v>489.61999999999983</v>
      </c>
      <c r="AF2455" s="2" t="s">
        <v>56</v>
      </c>
      <c r="AG2455" s="42">
        <f>IFERROR(Table2[[#This Row],[Profit]]/Table2[[#This Row],[Sales Amount]],0)</f>
        <v>0.17322667496913105</v>
      </c>
      <c r="AH2455" s="2" t="str">
        <f>TRIM(Table2[[#This Row],[Payment Modee]])</f>
        <v>Credit Card</v>
      </c>
      <c r="AI2455" s="2" t="s">
        <v>36</v>
      </c>
      <c r="AJ2455" s="2" t="s">
        <v>27</v>
      </c>
      <c r="AK2455" s="2" t="s">
        <v>2651</v>
      </c>
      <c r="AL2455" s="16" t="str">
        <f>IF(HOUR(Table2[[#This Row],[Order Time]])&lt;12,"Morning",IF(HOUR(Table2[[#This Row],[Order Time]])&lt;17,"Afternoon",IF(HOUR(Table2[[#This Row],[Order Time]])&lt;21,"Evening","Night")))</f>
        <v>Evening</v>
      </c>
      <c r="AM2455" s="16" t="s">
        <v>29</v>
      </c>
    </row>
    <row r="2456" spans="1:39" x14ac:dyDescent="0.25">
      <c r="A2456" s="13" t="s">
        <v>4347</v>
      </c>
      <c r="B2456" s="4">
        <v>45538</v>
      </c>
      <c r="C2456" s="2">
        <f>YEAR(Table2[[#This Row],[Invoice Date]])</f>
        <v>2024</v>
      </c>
      <c r="D2456" s="2" t="str">
        <f>TEXT(Table2[[#This Row],[Invoice Date]],"mmm")</f>
        <v>Sep</v>
      </c>
      <c r="E2456" s="2" t="str">
        <f>Table2[[#This Row],[Store_ID]]&amp;"-"&amp;Table2[[#This Row],[Year]]&amp;"-"&amp;Table2[[#This Row],[Month]]</f>
        <v>STR051-2024-Sep</v>
      </c>
      <c r="F2456" s="2" t="s">
        <v>2749</v>
      </c>
      <c r="G2456" s="2" t="str">
        <f>_xlfn.XLOOKUP(Table2[[#This Row],[Customer_ID]],Table3[Customer_ID],Table3[Customer Name],"Not Found")</f>
        <v>Devraj Reddy</v>
      </c>
      <c r="H2456" s="2" t="str">
        <f>_xlfn.XLOOKUP(Table2[[#This Row],[Customer_ID]],Table3[Customer_ID],Table3[Gender],"Female")</f>
        <v>Male</v>
      </c>
      <c r="I2456" s="2" t="str">
        <f>_xlfn.XLOOKUP(Table2[[#This Row],[Customer_ID]],Table3[Customer_ID],Table3[City],"Missing Memebership")</f>
        <v>Madurai</v>
      </c>
      <c r="J2456" s="2" t="str">
        <f>_xlfn.XLOOKUP(Table2[[#This Row],[Customer_ID]],Table3[Customer_ID],Table3[State],"Karnataka")</f>
        <v>Tamil Nadu</v>
      </c>
      <c r="K2456" s="2" t="str">
        <f>_xlfn.XLOOKUP(Table2[[#This Row],[Customer_ID]],Table3[Customer_ID],Table3[Membership],"Regular")</f>
        <v>Platinum</v>
      </c>
      <c r="L2456" s="2" t="s">
        <v>128</v>
      </c>
      <c r="M2456" s="2" t="str">
        <f>_xlfn.XLOOKUP(Table2[[#This Row],[Product_ID]],Table4[Product_ID],Table4[Product_Name],"Not Found")</f>
        <v>Tanishq A-Line Dress Green</v>
      </c>
      <c r="N2456" s="2" t="str">
        <f>_xlfn.XLOOKUP(Table2[[#This Row],[Product_ID]],Table4[Product_ID],Table4[Category],"Not Found")</f>
        <v>Women Dresses</v>
      </c>
      <c r="O2456" s="2" t="str">
        <f>_xlfn.XLOOKUP(Table2[[#This Row],[Product_ID]],Table4[Product_ID],Table4[Subcategory],"Not Found")</f>
        <v>A-Line Dress</v>
      </c>
      <c r="P2456" s="2" t="str">
        <f>_xlfn.XLOOKUP(Table2[[#This Row],[Product_ID]],Table4[Product_ID],Table4[Brand],"Missing Brand")</f>
        <v>Tanishq</v>
      </c>
      <c r="Q2456" s="2" t="s">
        <v>312</v>
      </c>
      <c r="R2456" s="2" t="str">
        <f>_xlfn.XLOOKUP(Table2[[#This Row],[Store_ID]],Table6[Store_ID],Table6[Store Name],"Not Found")</f>
        <v>TrendMart Kozhikode Outlet</v>
      </c>
      <c r="S2456" s="2">
        <f>_xlfn.XLOOKUP(Table2[[#This Row],[Store_ID]],Table6[Store_ID],Table6[Monthly Target],"Missing Target")</f>
        <v>2000000</v>
      </c>
      <c r="T2456" s="2" t="str">
        <f>_xlfn.XLOOKUP(Table2[[#This Row],[Store_ID]],Table6[Store_ID],Table6[Region],"Not Found")</f>
        <v>South Zone 1</v>
      </c>
      <c r="U2456" s="2" t="s">
        <v>34</v>
      </c>
      <c r="V2456" s="2" t="str">
        <f>_xlfn.XLOOKUP(Table2[[#This Row],[Employee_ID]],Table5[Employee_ID],Table5[Employee Name],"Not Found")</f>
        <v>Deepthi Iyengar</v>
      </c>
      <c r="W2456" s="2">
        <v>2</v>
      </c>
      <c r="X2456" s="2">
        <v>1226.01</v>
      </c>
      <c r="Y2456" s="2">
        <v>0</v>
      </c>
      <c r="Z2456" s="2">
        <v>0</v>
      </c>
      <c r="AA2456" s="2">
        <v>12</v>
      </c>
      <c r="AB2456" s="2">
        <v>294.24</v>
      </c>
      <c r="AC2456" s="2">
        <v>2746.26</v>
      </c>
      <c r="AD2456" s="2">
        <v>1730.96</v>
      </c>
      <c r="AE2456" s="2">
        <f t="shared" si="82"/>
        <v>721.06000000000017</v>
      </c>
      <c r="AF2456" s="2" t="s">
        <v>25</v>
      </c>
      <c r="AG2456" s="42">
        <f>IFERROR(Table2[[#This Row],[Profit]]/Table2[[#This Row],[Sales Amount]],0)</f>
        <v>0.26256071894139671</v>
      </c>
      <c r="AH2456" s="2" t="str">
        <f>TRIM(Table2[[#This Row],[Payment Modee]])</f>
        <v>UPI</v>
      </c>
      <c r="AI2456" s="2" t="s">
        <v>26</v>
      </c>
      <c r="AJ2456" s="2" t="s">
        <v>27</v>
      </c>
      <c r="AK2456" s="2" t="s">
        <v>2588</v>
      </c>
      <c r="AL2456" s="16" t="str">
        <f>IF(HOUR(Table2[[#This Row],[Order Time]])&lt;12,"Morning",IF(HOUR(Table2[[#This Row],[Order Time]])&lt;17,"Afternoon",IF(HOUR(Table2[[#This Row],[Order Time]])&lt;21,"Evening","Night")))</f>
        <v>Evening</v>
      </c>
      <c r="AM2456" s="16" t="s">
        <v>29</v>
      </c>
    </row>
    <row r="2457" spans="1:39" x14ac:dyDescent="0.25">
      <c r="A2457" s="13" t="s">
        <v>4348</v>
      </c>
      <c r="B2457" s="4">
        <v>45419</v>
      </c>
      <c r="C2457" s="2">
        <f>YEAR(Table2[[#This Row],[Invoice Date]])</f>
        <v>2024</v>
      </c>
      <c r="D2457" s="2" t="str">
        <f>TEXT(Table2[[#This Row],[Invoice Date]],"mmm")</f>
        <v>May</v>
      </c>
      <c r="E2457" s="2" t="str">
        <f>Table2[[#This Row],[Store_ID]]&amp;"-"&amp;Table2[[#This Row],[Year]]&amp;"-"&amp;Table2[[#This Row],[Month]]</f>
        <v>STR037-2024-May</v>
      </c>
      <c r="F2457" s="2" t="s">
        <v>1194</v>
      </c>
      <c r="G2457" s="2" t="str">
        <f>_xlfn.XLOOKUP(Table2[[#This Row],[Customer_ID]],Table3[Customer_ID],Table3[Customer Name],"Not Found")</f>
        <v>Tara Gopalakrishnan</v>
      </c>
      <c r="H2457" s="2" t="str">
        <f>_xlfn.XLOOKUP(Table2[[#This Row],[Customer_ID]],Table3[Customer_ID],Table3[Gender],"Female")</f>
        <v>Female</v>
      </c>
      <c r="I2457" s="2" t="str">
        <f>_xlfn.XLOOKUP(Table2[[#This Row],[Customer_ID]],Table3[Customer_ID],Table3[City],"Missing Memebership")</f>
        <v>Belagavi</v>
      </c>
      <c r="J2457" s="2" t="str">
        <f>_xlfn.XLOOKUP(Table2[[#This Row],[Customer_ID]],Table3[Customer_ID],Table3[State],"Karnataka")</f>
        <v>Karnataka</v>
      </c>
      <c r="K2457" s="2" t="str">
        <f>_xlfn.XLOOKUP(Table2[[#This Row],[Customer_ID]],Table3[Customer_ID],Table3[Membership],"Regular")</f>
        <v>Regular</v>
      </c>
      <c r="L2457" s="2" t="s">
        <v>795</v>
      </c>
      <c r="M2457" s="2" t="str">
        <f>_xlfn.XLOOKUP(Table2[[#This Row],[Product_ID]],Table4[Product_ID],Table4[Product_Name],"Not Found")</f>
        <v>Global Desi Card Holder Navy Blue</v>
      </c>
      <c r="N2457" s="2" t="str">
        <f>_xlfn.XLOOKUP(Table2[[#This Row],[Product_ID]],Table4[Product_ID],Table4[Category],"Not Found")</f>
        <v>Wallets</v>
      </c>
      <c r="O2457" s="2" t="str">
        <f>_xlfn.XLOOKUP(Table2[[#This Row],[Product_ID]],Table4[Product_ID],Table4[Subcategory],"Not Found")</f>
        <v>Card Holder</v>
      </c>
      <c r="P2457" s="2" t="str">
        <f>_xlfn.XLOOKUP(Table2[[#This Row],[Product_ID]],Table4[Product_ID],Table4[Brand],"Missing Brand")</f>
        <v>Global Desi</v>
      </c>
      <c r="Q2457" s="2" t="s">
        <v>23</v>
      </c>
      <c r="R2457" s="2" t="str">
        <f>_xlfn.XLOOKUP(Table2[[#This Row],[Store_ID]],Table6[Store_ID],Table6[Store Name],"Not Found")</f>
        <v>TrendMart Vijayawada High Street</v>
      </c>
      <c r="S2457" s="2">
        <f>_xlfn.XLOOKUP(Table2[[#This Row],[Store_ID]],Table6[Store_ID],Table6[Monthly Target],"Missing Target")</f>
        <v>1000000</v>
      </c>
      <c r="T2457" s="2" t="str">
        <f>_xlfn.XLOOKUP(Table2[[#This Row],[Store_ID]],Table6[Store_ID],Table6[Region],"Not Found")</f>
        <v>South Zone 3</v>
      </c>
      <c r="U2457" s="2" t="s">
        <v>289</v>
      </c>
      <c r="V2457" s="2" t="str">
        <f>_xlfn.XLOOKUP(Table2[[#This Row],[Employee_ID]],Table5[Employee_ID],Table5[Employee Name],"Not Found")</f>
        <v>Anitha Ramachandran</v>
      </c>
      <c r="W2457" s="2">
        <v>1</v>
      </c>
      <c r="X2457" s="2">
        <v>587.95000000000005</v>
      </c>
      <c r="Y2457" s="2">
        <v>5</v>
      </c>
      <c r="Z2457" s="2">
        <v>29.4</v>
      </c>
      <c r="AA2457" s="2">
        <v>5</v>
      </c>
      <c r="AB2457" s="2">
        <v>27.93</v>
      </c>
      <c r="AC2457" s="2">
        <v>586.48</v>
      </c>
      <c r="AD2457" s="2">
        <v>371.12</v>
      </c>
      <c r="AE2457" s="2">
        <f t="shared" si="82"/>
        <v>187.43</v>
      </c>
      <c r="AF2457" s="2" t="s">
        <v>25</v>
      </c>
      <c r="AG2457" s="42">
        <f>IFERROR(Table2[[#This Row],[Profit]]/Table2[[#This Row],[Sales Amount]],0)</f>
        <v>0.31958464056745328</v>
      </c>
      <c r="AH2457" s="2" t="str">
        <f>TRIM(Table2[[#This Row],[Payment Modee]])</f>
        <v>UPI</v>
      </c>
      <c r="AI2457" s="2" t="s">
        <v>26</v>
      </c>
      <c r="AJ2457" s="2" t="s">
        <v>27</v>
      </c>
      <c r="AK2457" s="2" t="s">
        <v>376</v>
      </c>
      <c r="AL2457" s="16" t="str">
        <f>IF(HOUR(Table2[[#This Row],[Order Time]])&lt;12,"Morning",IF(HOUR(Table2[[#This Row],[Order Time]])&lt;17,"Afternoon",IF(HOUR(Table2[[#This Row],[Order Time]])&lt;21,"Evening","Night")))</f>
        <v>Night</v>
      </c>
      <c r="AM2457" s="16" t="s">
        <v>29</v>
      </c>
    </row>
    <row r="2458" spans="1:39" x14ac:dyDescent="0.25">
      <c r="A2458" s="13" t="s">
        <v>4349</v>
      </c>
      <c r="B2458" s="4">
        <v>45591</v>
      </c>
      <c r="C2458" s="2">
        <f>YEAR(Table2[[#This Row],[Invoice Date]])</f>
        <v>2024</v>
      </c>
      <c r="D2458" s="2" t="str">
        <f>TEXT(Table2[[#This Row],[Invoice Date]],"mmm")</f>
        <v>Oct</v>
      </c>
      <c r="E2458" s="2" t="str">
        <f>Table2[[#This Row],[Store_ID]]&amp;"-"&amp;Table2[[#This Row],[Year]]&amp;"-"&amp;Table2[[#This Row],[Month]]</f>
        <v>STR092-2024-Oct</v>
      </c>
      <c r="F2458" s="2" t="s">
        <v>4350</v>
      </c>
      <c r="G2458" s="2" t="str">
        <f>_xlfn.XLOOKUP(Table2[[#This Row],[Customer_ID]],Table3[Customer_ID],Table3[Customer Name],"Not Found")</f>
        <v>Yamini Shetty</v>
      </c>
      <c r="H2458" s="2" t="str">
        <f>_xlfn.XLOOKUP(Table2[[#This Row],[Customer_ID]],Table3[Customer_ID],Table3[Gender],"Female")</f>
        <v>Female</v>
      </c>
      <c r="I2458" s="2" t="str">
        <f>_xlfn.XLOOKUP(Table2[[#This Row],[Customer_ID]],Table3[Customer_ID],Table3[City],"Missing Memebership")</f>
        <v>Vijayawada</v>
      </c>
      <c r="J2458" s="2" t="str">
        <f>_xlfn.XLOOKUP(Table2[[#This Row],[Customer_ID]],Table3[Customer_ID],Table3[State],"Karnataka")</f>
        <v>Andhra Pradesh</v>
      </c>
      <c r="K2458" s="2" t="str">
        <f>_xlfn.XLOOKUP(Table2[[#This Row],[Customer_ID]],Table3[Customer_ID],Table3[Membership],"Regular")</f>
        <v>Gold</v>
      </c>
      <c r="L2458" s="2" t="s">
        <v>1441</v>
      </c>
      <c r="M2458" s="2" t="str">
        <f>_xlfn.XLOOKUP(Table2[[#This Row],[Product_ID]],Table4[Product_ID],Table4[Product_Name],"Not Found")</f>
        <v>Pothys Slippers Green</v>
      </c>
      <c r="N2458" s="2" t="str">
        <f>_xlfn.XLOOKUP(Table2[[#This Row],[Product_ID]],Table4[Product_ID],Table4[Category],"Not Found")</f>
        <v>Footwear</v>
      </c>
      <c r="O2458" s="2" t="str">
        <f>_xlfn.XLOOKUP(Table2[[#This Row],[Product_ID]],Table4[Product_ID],Table4[Subcategory],"Not Found")</f>
        <v>Slippers</v>
      </c>
      <c r="P2458" s="2" t="str">
        <f>_xlfn.XLOOKUP(Table2[[#This Row],[Product_ID]],Table4[Product_ID],Table4[Brand],"Missing Brand")</f>
        <v>Pothys</v>
      </c>
      <c r="Q2458" s="2" t="s">
        <v>245</v>
      </c>
      <c r="R2458" s="2" t="str">
        <f>_xlfn.XLOOKUP(Table2[[#This Row],[Store_ID]],Table6[Store_ID],Table6[Store Name],"Not Found")</f>
        <v>TrendMart Kochi Standard</v>
      </c>
      <c r="S2458" s="2">
        <f>_xlfn.XLOOKUP(Table2[[#This Row],[Store_ID]],Table6[Store_ID],Table6[Monthly Target],"Missing Target")</f>
        <v>1500000</v>
      </c>
      <c r="T2458" s="2" t="str">
        <f>_xlfn.XLOOKUP(Table2[[#This Row],[Store_ID]],Table6[Store_ID],Table6[Region],"Not Found")</f>
        <v>South Zone 1</v>
      </c>
      <c r="U2458" s="2" t="s">
        <v>417</v>
      </c>
      <c r="V2458" s="2" t="str">
        <f>_xlfn.XLOOKUP(Table2[[#This Row],[Employee_ID]],Table5[Employee_ID],Table5[Employee Name],"Not Found")</f>
        <v>Arjun Krishnan</v>
      </c>
      <c r="W2458" s="2">
        <v>2</v>
      </c>
      <c r="X2458" s="2">
        <v>2736.17</v>
      </c>
      <c r="Y2458" s="2">
        <v>0</v>
      </c>
      <c r="Z2458" s="2">
        <v>0</v>
      </c>
      <c r="AA2458" s="2">
        <v>12</v>
      </c>
      <c r="AB2458" s="2">
        <v>656.68</v>
      </c>
      <c r="AC2458" s="2">
        <v>6129.02</v>
      </c>
      <c r="AD2458" s="2">
        <v>3724.7</v>
      </c>
      <c r="AE2458" s="2">
        <f t="shared" si="82"/>
        <v>1747.6400000000008</v>
      </c>
      <c r="AF2458" s="2" t="s">
        <v>56</v>
      </c>
      <c r="AG2458" s="42">
        <f>IFERROR(Table2[[#This Row],[Profit]]/Table2[[#This Row],[Sales Amount]],0)</f>
        <v>0.28514183344156174</v>
      </c>
      <c r="AH2458" s="2" t="str">
        <f>TRIM(Table2[[#This Row],[Payment Modee]])</f>
        <v>Credit Card</v>
      </c>
      <c r="AI2458" s="2" t="s">
        <v>26</v>
      </c>
      <c r="AJ2458" s="2" t="s">
        <v>27</v>
      </c>
      <c r="AK2458" s="2" t="s">
        <v>1619</v>
      </c>
      <c r="AL2458" s="16" t="str">
        <f>IF(HOUR(Table2[[#This Row],[Order Time]])&lt;12,"Morning",IF(HOUR(Table2[[#This Row],[Order Time]])&lt;17,"Afternoon",IF(HOUR(Table2[[#This Row],[Order Time]])&lt;21,"Evening","Night")))</f>
        <v>Evening</v>
      </c>
      <c r="AM2458" s="16" t="s">
        <v>38</v>
      </c>
    </row>
    <row r="2459" spans="1:39" x14ac:dyDescent="0.25">
      <c r="A2459" s="13" t="s">
        <v>4351</v>
      </c>
      <c r="B2459" s="4">
        <v>45584</v>
      </c>
      <c r="C2459" s="2">
        <f>YEAR(Table2[[#This Row],[Invoice Date]])</f>
        <v>2024</v>
      </c>
      <c r="D2459" s="2" t="str">
        <f>TEXT(Table2[[#This Row],[Invoice Date]],"mmm")</f>
        <v>Oct</v>
      </c>
      <c r="E2459" s="2" t="str">
        <f>Table2[[#This Row],[Store_ID]]&amp;"-"&amp;Table2[[#This Row],[Year]]&amp;"-"&amp;Table2[[#This Row],[Month]]</f>
        <v>STR028-2024-Oct</v>
      </c>
      <c r="F2459" s="2" t="s">
        <v>2490</v>
      </c>
      <c r="G2459" s="2" t="str">
        <f>_xlfn.XLOOKUP(Table2[[#This Row],[Customer_ID]],Table3[Customer_ID],Table3[Customer Name],"Not Found")</f>
        <v>Saranya Gounder</v>
      </c>
      <c r="H2459" s="2" t="str">
        <f>_xlfn.XLOOKUP(Table2[[#This Row],[Customer_ID]],Table3[Customer_ID],Table3[Gender],"Female")</f>
        <v>Female</v>
      </c>
      <c r="I2459" s="2" t="str">
        <f>_xlfn.XLOOKUP(Table2[[#This Row],[Customer_ID]],Table3[Customer_ID],Table3[City],"Missing Memebership")</f>
        <v>Hyderabad</v>
      </c>
      <c r="J2459" s="2" t="str">
        <f>_xlfn.XLOOKUP(Table2[[#This Row],[Customer_ID]],Table3[Customer_ID],Table3[State],"Karnataka")</f>
        <v>Telangana</v>
      </c>
      <c r="K2459" s="2" t="str">
        <f>_xlfn.XLOOKUP(Table2[[#This Row],[Customer_ID]],Table3[Customer_ID],Table3[Membership],"Regular")</f>
        <v>Gold</v>
      </c>
      <c r="L2459" s="2" t="s">
        <v>971</v>
      </c>
      <c r="M2459" s="2" t="str">
        <f>_xlfn.XLOOKUP(Table2[[#This Row],[Product_ID]],Table4[Product_ID],Table4[Product_Name],"Not Found")</f>
        <v>Max Fashion Jacket Wine</v>
      </c>
      <c r="N2459" s="2" t="str">
        <f>_xlfn.XLOOKUP(Table2[[#This Row],[Product_ID]],Table4[Product_ID],Table4[Category],"Not Found")</f>
        <v>Winter Wear</v>
      </c>
      <c r="O2459" s="2" t="str">
        <f>_xlfn.XLOOKUP(Table2[[#This Row],[Product_ID]],Table4[Product_ID],Table4[Subcategory],"Not Found")</f>
        <v>Jacket</v>
      </c>
      <c r="P2459" s="2" t="str">
        <f>_xlfn.XLOOKUP(Table2[[#This Row],[Product_ID]],Table4[Product_ID],Table4[Brand],"Missing Brand")</f>
        <v>Max Fashion</v>
      </c>
      <c r="Q2459" s="2" t="s">
        <v>737</v>
      </c>
      <c r="R2459" s="2" t="str">
        <f>_xlfn.XLOOKUP(Table2[[#This Row],[Store_ID]],Table6[Store_ID],Table6[Store Name],"Not Found")</f>
        <v>TrendMart Shivamogga Standard</v>
      </c>
      <c r="S2459" s="2">
        <f>_xlfn.XLOOKUP(Table2[[#This Row],[Store_ID]],Table6[Store_ID],Table6[Monthly Target],"Missing Target")</f>
        <v>2500000</v>
      </c>
      <c r="T2459" s="2" t="str">
        <f>_xlfn.XLOOKUP(Table2[[#This Row],[Store_ID]],Table6[Store_ID],Table6[Region],"Not Found")</f>
        <v>South Zone 2</v>
      </c>
      <c r="U2459" s="2" t="s">
        <v>349</v>
      </c>
      <c r="V2459" s="2" t="str">
        <f>_xlfn.XLOOKUP(Table2[[#This Row],[Employee_ID]],Table5[Employee_ID],Table5[Employee Name],"Not Found")</f>
        <v>Chitra Bhat</v>
      </c>
      <c r="W2459" s="2">
        <v>4</v>
      </c>
      <c r="X2459" s="2">
        <v>1416.47</v>
      </c>
      <c r="Y2459" s="2">
        <v>0</v>
      </c>
      <c r="Z2459" s="2">
        <v>0</v>
      </c>
      <c r="AA2459" s="2">
        <v>12</v>
      </c>
      <c r="AB2459" s="2">
        <v>679.91</v>
      </c>
      <c r="AC2459" s="2">
        <v>6345.79</v>
      </c>
      <c r="AD2459" s="2">
        <v>3657.4</v>
      </c>
      <c r="AE2459" s="2">
        <f t="shared" si="82"/>
        <v>2008.48</v>
      </c>
      <c r="AF2459" s="2" t="s">
        <v>119</v>
      </c>
      <c r="AG2459" s="42">
        <f>IFERROR(Table2[[#This Row],[Profit]]/Table2[[#This Row],[Sales Amount]],0)</f>
        <v>0.31650590391424865</v>
      </c>
      <c r="AH2459" s="2" t="str">
        <f>TRIM(Table2[[#This Row],[Payment Modee]])</f>
        <v>Net Banking</v>
      </c>
      <c r="AI2459" s="2" t="s">
        <v>36</v>
      </c>
      <c r="AJ2459" s="2" t="s">
        <v>27</v>
      </c>
      <c r="AK2459" s="2" t="s">
        <v>2389</v>
      </c>
      <c r="AL2459" s="16" t="str">
        <f>IF(HOUR(Table2[[#This Row],[Order Time]])&lt;12,"Morning",IF(HOUR(Table2[[#This Row],[Order Time]])&lt;17,"Afternoon",IF(HOUR(Table2[[#This Row],[Order Time]])&lt;21,"Evening","Night")))</f>
        <v>Night</v>
      </c>
      <c r="AM2459" s="16" t="s">
        <v>38</v>
      </c>
    </row>
    <row r="2460" spans="1:39" x14ac:dyDescent="0.25">
      <c r="A2460" s="13" t="s">
        <v>4352</v>
      </c>
      <c r="B2460" s="4">
        <v>45440</v>
      </c>
      <c r="C2460" s="2">
        <f>YEAR(Table2[[#This Row],[Invoice Date]])</f>
        <v>2024</v>
      </c>
      <c r="D2460" s="2" t="str">
        <f>TEXT(Table2[[#This Row],[Invoice Date]],"mmm")</f>
        <v>May</v>
      </c>
      <c r="E2460" s="2" t="str">
        <f>Table2[[#This Row],[Store_ID]]&amp;"-"&amp;Table2[[#This Row],[Year]]&amp;"-"&amp;Table2[[#This Row],[Month]]</f>
        <v>STR057-2024-May</v>
      </c>
      <c r="F2460" s="2" t="s">
        <v>2615</v>
      </c>
      <c r="G2460" s="2" t="str">
        <f>_xlfn.XLOOKUP(Table2[[#This Row],[Customer_ID]],Table3[Customer_ID],Table3[Customer Name],"Not Found")</f>
        <v>Vinod Shetty</v>
      </c>
      <c r="H2460" s="2" t="str">
        <f>_xlfn.XLOOKUP(Table2[[#This Row],[Customer_ID]],Table3[Customer_ID],Table3[Gender],"Female")</f>
        <v>Male</v>
      </c>
      <c r="I2460" s="2" t="str">
        <f>_xlfn.XLOOKUP(Table2[[#This Row],[Customer_ID]],Table3[Customer_ID],Table3[City],"Missing Memebership")</f>
        <v>Thiruvananthapuram</v>
      </c>
      <c r="J2460" s="2" t="str">
        <f>_xlfn.XLOOKUP(Table2[[#This Row],[Customer_ID]],Table3[Customer_ID],Table3[State],"Karnataka")</f>
        <v>Kerala</v>
      </c>
      <c r="K2460" s="2" t="str">
        <f>_xlfn.XLOOKUP(Table2[[#This Row],[Customer_ID]],Table3[Customer_ID],Table3[Membership],"Regular")</f>
        <v>Regular</v>
      </c>
      <c r="L2460" s="2" t="s">
        <v>367</v>
      </c>
      <c r="M2460" s="2" t="str">
        <f>_xlfn.XLOOKUP(Table2[[#This Row],[Product_ID]],Table4[Product_ID],Table4[Product_Name],"Not Found")</f>
        <v>Jack &amp; Jones Maxi Dress Maroon</v>
      </c>
      <c r="N2460" s="2" t="str">
        <f>_xlfn.XLOOKUP(Table2[[#This Row],[Product_ID]],Table4[Product_ID],Table4[Category],"Not Found")</f>
        <v>Women Dresses</v>
      </c>
      <c r="O2460" s="2" t="str">
        <f>_xlfn.XLOOKUP(Table2[[#This Row],[Product_ID]],Table4[Product_ID],Table4[Subcategory],"Not Found")</f>
        <v>Maxi Dress</v>
      </c>
      <c r="P2460" s="2" t="str">
        <f>_xlfn.XLOOKUP(Table2[[#This Row],[Product_ID]],Table4[Product_ID],Table4[Brand],"Missing Brand")</f>
        <v>Jack &amp; Jones</v>
      </c>
      <c r="Q2460" s="2" t="s">
        <v>464</v>
      </c>
      <c r="R2460" s="2" t="str">
        <f>_xlfn.XLOOKUP(Table2[[#This Row],[Store_ID]],Table6[Store_ID],Table6[Store Name],"Not Found")</f>
        <v>TrendMart Vellore Standard</v>
      </c>
      <c r="S2460" s="2">
        <f>_xlfn.XLOOKUP(Table2[[#This Row],[Store_ID]],Table6[Store_ID],Table6[Monthly Target],"Missing Target")</f>
        <v>2500000</v>
      </c>
      <c r="T2460" s="2" t="str">
        <f>_xlfn.XLOOKUP(Table2[[#This Row],[Store_ID]],Table6[Store_ID],Table6[Region],"Not Found")</f>
        <v>South Zone 1</v>
      </c>
      <c r="U2460" s="2" t="s">
        <v>43</v>
      </c>
      <c r="V2460" s="2" t="str">
        <f>_xlfn.XLOOKUP(Table2[[#This Row],[Employee_ID]],Table5[Employee_ID],Table5[Employee Name],"Not Found")</f>
        <v>Meena Krishnan</v>
      </c>
      <c r="W2460" s="2">
        <v>1</v>
      </c>
      <c r="X2460" s="2">
        <v>930.46</v>
      </c>
      <c r="Y2460" s="2">
        <v>30</v>
      </c>
      <c r="Z2460" s="2">
        <v>279.14</v>
      </c>
      <c r="AA2460" s="2">
        <v>5</v>
      </c>
      <c r="AB2460" s="2">
        <v>32.57</v>
      </c>
      <c r="AC2460" s="2">
        <v>683.89</v>
      </c>
      <c r="AD2460" s="2">
        <v>698.08</v>
      </c>
      <c r="AE2460" s="2">
        <f t="shared" si="82"/>
        <v>-46.760000000000055</v>
      </c>
      <c r="AF2460" s="2" t="s">
        <v>25</v>
      </c>
      <c r="AG2460" s="42">
        <f>IFERROR(Table2[[#This Row],[Profit]]/Table2[[#This Row],[Sales Amount]],0)</f>
        <v>-6.837356884879156E-2</v>
      </c>
      <c r="AH2460" s="2" t="str">
        <f>TRIM(Table2[[#This Row],[Payment Modee]])</f>
        <v>UPI</v>
      </c>
      <c r="AI2460" s="2" t="s">
        <v>26</v>
      </c>
      <c r="AJ2460" s="2" t="s">
        <v>27</v>
      </c>
      <c r="AK2460" s="2" t="s">
        <v>2039</v>
      </c>
      <c r="AL2460" s="16" t="str">
        <f>IF(HOUR(Table2[[#This Row],[Order Time]])&lt;12,"Morning",IF(HOUR(Table2[[#This Row],[Order Time]])&lt;17,"Afternoon",IF(HOUR(Table2[[#This Row],[Order Time]])&lt;21,"Evening","Night")))</f>
        <v>Afternoon</v>
      </c>
      <c r="AM2460" s="16" t="s">
        <v>29</v>
      </c>
    </row>
    <row r="2461" spans="1:39" x14ac:dyDescent="0.25">
      <c r="A2461" s="13" t="s">
        <v>4353</v>
      </c>
      <c r="B2461" s="4">
        <v>45461</v>
      </c>
      <c r="C2461" s="2">
        <f>YEAR(Table2[[#This Row],[Invoice Date]])</f>
        <v>2024</v>
      </c>
      <c r="D2461" s="2" t="str">
        <f>TEXT(Table2[[#This Row],[Invoice Date]],"mmm")</f>
        <v>Jun</v>
      </c>
      <c r="E2461" s="2" t="str">
        <f>Table2[[#This Row],[Store_ID]]&amp;"-"&amp;Table2[[#This Row],[Year]]&amp;"-"&amp;Table2[[#This Row],[Month]]</f>
        <v>STR062-2024-Jun</v>
      </c>
      <c r="F2461" s="2" t="s">
        <v>1127</v>
      </c>
      <c r="G2461" s="2" t="str">
        <f>_xlfn.XLOOKUP(Table2[[#This Row],[Customer_ID]],Table3[Customer_ID],Table3[Customer Name],"Not Found")</f>
        <v>Rajesh Sundaram</v>
      </c>
      <c r="H2461" s="2" t="str">
        <f>_xlfn.XLOOKUP(Table2[[#This Row],[Customer_ID]],Table3[Customer_ID],Table3[Gender],"Female")</f>
        <v>Male</v>
      </c>
      <c r="I2461" s="2" t="str">
        <f>_xlfn.XLOOKUP(Table2[[#This Row],[Customer_ID]],Table3[Customer_ID],Table3[City],"Missing Memebership")</f>
        <v>Khammam</v>
      </c>
      <c r="J2461" s="2" t="str">
        <f>_xlfn.XLOOKUP(Table2[[#This Row],[Customer_ID]],Table3[Customer_ID],Table3[State],"Karnataka")</f>
        <v>Telangana</v>
      </c>
      <c r="K2461" s="2" t="str">
        <f>_xlfn.XLOOKUP(Table2[[#This Row],[Customer_ID]],Table3[Customer_ID],Table3[Membership],"Regular")</f>
        <v>Regular</v>
      </c>
      <c r="L2461" s="2" t="s">
        <v>580</v>
      </c>
      <c r="M2461" s="2" t="str">
        <f>_xlfn.XLOOKUP(Table2[[#This Row],[Product_ID]],Table4[Product_ID],Table4[Product_Name],"Not Found")</f>
        <v>Woodland Sling Bag Peach</v>
      </c>
      <c r="N2461" s="2" t="str">
        <f>_xlfn.XLOOKUP(Table2[[#This Row],[Product_ID]],Table4[Product_ID],Table4[Category],"Not Found")</f>
        <v>Handbags</v>
      </c>
      <c r="O2461" s="2" t="str">
        <f>_xlfn.XLOOKUP(Table2[[#This Row],[Product_ID]],Table4[Product_ID],Table4[Subcategory],"Not Found")</f>
        <v>Sling Bag</v>
      </c>
      <c r="P2461" s="2" t="str">
        <f>_xlfn.XLOOKUP(Table2[[#This Row],[Product_ID]],Table4[Product_ID],Table4[Brand],"Missing Brand")</f>
        <v>Woodland</v>
      </c>
      <c r="Q2461" s="2" t="s">
        <v>67</v>
      </c>
      <c r="R2461" s="2" t="str">
        <f>_xlfn.XLOOKUP(Table2[[#This Row],[Store_ID]],Table6[Store_ID],Table6[Store Name],"Not Found")</f>
        <v>TrendMart Vijayawada Standard</v>
      </c>
      <c r="S2461" s="2">
        <f>_xlfn.XLOOKUP(Table2[[#This Row],[Store_ID]],Table6[Store_ID],Table6[Monthly Target],"Missing Target")</f>
        <v>1000000</v>
      </c>
      <c r="T2461" s="2" t="str">
        <f>_xlfn.XLOOKUP(Table2[[#This Row],[Store_ID]],Table6[Store_ID],Table6[Region],"Not Found")</f>
        <v>South Zone 3</v>
      </c>
      <c r="U2461" s="2" t="s">
        <v>181</v>
      </c>
      <c r="V2461" s="2" t="str">
        <f>_xlfn.XLOOKUP(Table2[[#This Row],[Employee_ID]],Table5[Employee_ID],Table5[Employee Name],"Not Found")</f>
        <v>Dhruv Mishra</v>
      </c>
      <c r="W2461" s="2">
        <v>1</v>
      </c>
      <c r="X2461" s="2">
        <v>2932.95</v>
      </c>
      <c r="Y2461" s="2">
        <v>15</v>
      </c>
      <c r="Z2461" s="2">
        <v>439.94</v>
      </c>
      <c r="AA2461" s="2">
        <v>12</v>
      </c>
      <c r="AB2461" s="2">
        <v>299.16000000000003</v>
      </c>
      <c r="AC2461" s="2">
        <v>2792.17</v>
      </c>
      <c r="AD2461" s="2">
        <v>2198.2199999999998</v>
      </c>
      <c r="AE2461" s="2">
        <f t="shared" si="82"/>
        <v>294.79000000000025</v>
      </c>
      <c r="AF2461" s="2" t="s">
        <v>35</v>
      </c>
      <c r="AG2461" s="42">
        <f>IFERROR(Table2[[#This Row],[Profit]]/Table2[[#This Row],[Sales Amount]],0)</f>
        <v>0.10557738246596741</v>
      </c>
      <c r="AH2461" s="2" t="str">
        <f>TRIM(Table2[[#This Row],[Payment Modee]])</f>
        <v>Debit Card</v>
      </c>
      <c r="AI2461" s="2" t="s">
        <v>26</v>
      </c>
      <c r="AJ2461" s="2" t="s">
        <v>27</v>
      </c>
      <c r="AK2461" s="2" t="s">
        <v>3314</v>
      </c>
      <c r="AL2461" s="16" t="str">
        <f>IF(HOUR(Table2[[#This Row],[Order Time]])&lt;12,"Morning",IF(HOUR(Table2[[#This Row],[Order Time]])&lt;17,"Afternoon",IF(HOUR(Table2[[#This Row],[Order Time]])&lt;21,"Evening","Night")))</f>
        <v>Night</v>
      </c>
      <c r="AM2461" s="16" t="s">
        <v>29</v>
      </c>
    </row>
    <row r="2462" spans="1:39" x14ac:dyDescent="0.25">
      <c r="A2462" s="13" t="s">
        <v>4354</v>
      </c>
      <c r="B2462" s="4">
        <v>45729</v>
      </c>
      <c r="C2462" s="2">
        <f>YEAR(Table2[[#This Row],[Invoice Date]])</f>
        <v>2025</v>
      </c>
      <c r="D2462" s="2" t="str">
        <f>TEXT(Table2[[#This Row],[Invoice Date]],"mmm")</f>
        <v>Mar</v>
      </c>
      <c r="E2462" s="2" t="str">
        <f>Table2[[#This Row],[Store_ID]]&amp;"-"&amp;Table2[[#This Row],[Year]]&amp;"-"&amp;Table2[[#This Row],[Month]]</f>
        <v>STR013-2025-Mar</v>
      </c>
      <c r="F2462" s="2" t="s">
        <v>2277</v>
      </c>
      <c r="G2462" s="2" t="str">
        <f>_xlfn.XLOOKUP(Table2[[#This Row],[Customer_ID]],Table3[Customer_ID],Table3[Customer Name],"Not Found")</f>
        <v>Jayaram Kumar</v>
      </c>
      <c r="H2462" s="2" t="str">
        <f>_xlfn.XLOOKUP(Table2[[#This Row],[Customer_ID]],Table3[Customer_ID],Table3[Gender],"Female")</f>
        <v>Male</v>
      </c>
      <c r="I2462" s="2" t="str">
        <f>_xlfn.XLOOKUP(Table2[[#This Row],[Customer_ID]],Table3[Customer_ID],Table3[City],"Missing Memebership")</f>
        <v>Mysuru</v>
      </c>
      <c r="J2462" s="2" t="str">
        <f>_xlfn.XLOOKUP(Table2[[#This Row],[Customer_ID]],Table3[Customer_ID],Table3[State],"Karnataka")</f>
        <v>Karnataka</v>
      </c>
      <c r="K2462" s="2" t="str">
        <f>_xlfn.XLOOKUP(Table2[[#This Row],[Customer_ID]],Table3[Customer_ID],Table3[Membership],"Regular")</f>
        <v>Silver</v>
      </c>
      <c r="L2462" s="2" t="s">
        <v>209</v>
      </c>
      <c r="M2462" s="2" t="str">
        <f>_xlfn.XLOOKUP(Table2[[#This Row],[Product_ID]],Table4[Product_ID],Table4[Product_Name],"Not Found")</f>
        <v>Nalli Silks Jeggings Wine</v>
      </c>
      <c r="N2462" s="2" t="str">
        <f>_xlfn.XLOOKUP(Table2[[#This Row],[Product_ID]],Table4[Product_ID],Table4[Category],"Not Found")</f>
        <v>Women Jeans</v>
      </c>
      <c r="O2462" s="2" t="str">
        <f>_xlfn.XLOOKUP(Table2[[#This Row],[Product_ID]],Table4[Product_ID],Table4[Subcategory],"Not Found")</f>
        <v>Jeggings</v>
      </c>
      <c r="P2462" s="2" t="str">
        <f>_xlfn.XLOOKUP(Table2[[#This Row],[Product_ID]],Table4[Product_ID],Table4[Brand],"Missing Brand")</f>
        <v>Nalli Silks</v>
      </c>
      <c r="Q2462" s="2" t="s">
        <v>616</v>
      </c>
      <c r="R2462" s="2" t="str">
        <f>_xlfn.XLOOKUP(Table2[[#This Row],[Store_ID]],Table6[Store_ID],Table6[Store Name],"Not Found")</f>
        <v>TrendMart Nizamabad Standard</v>
      </c>
      <c r="S2462" s="2">
        <f>_xlfn.XLOOKUP(Table2[[#This Row],[Store_ID]],Table6[Store_ID],Table6[Monthly Target],"Missing Target")</f>
        <v>2500000</v>
      </c>
      <c r="T2462" s="2" t="str">
        <f>_xlfn.XLOOKUP(Table2[[#This Row],[Store_ID]],Table6[Store_ID],Table6[Region],"Not Found")</f>
        <v>South Zone 2</v>
      </c>
      <c r="U2462" s="2" t="s">
        <v>113</v>
      </c>
      <c r="V2462" s="2" t="str">
        <f>_xlfn.XLOOKUP(Table2[[#This Row],[Employee_ID]],Table5[Employee_ID],Table5[Employee Name],"Not Found")</f>
        <v>Eswar Prasad</v>
      </c>
      <c r="W2462" s="2">
        <v>2</v>
      </c>
      <c r="X2462" s="2">
        <v>1048.97</v>
      </c>
      <c r="Y2462" s="2">
        <v>25</v>
      </c>
      <c r="Z2462" s="2">
        <v>524.49</v>
      </c>
      <c r="AA2462" s="2">
        <v>12</v>
      </c>
      <c r="AB2462" s="2">
        <v>188.81</v>
      </c>
      <c r="AC2462" s="2">
        <v>1762.26</v>
      </c>
      <c r="AD2462" s="2">
        <v>1518</v>
      </c>
      <c r="AE2462" s="2">
        <f t="shared" si="82"/>
        <v>55.449999999999989</v>
      </c>
      <c r="AF2462" s="2" t="s">
        <v>35</v>
      </c>
      <c r="AG2462" s="42">
        <f>IFERROR(Table2[[#This Row],[Profit]]/Table2[[#This Row],[Sales Amount]],0)</f>
        <v>3.146527754133896E-2</v>
      </c>
      <c r="AH2462" s="2" t="str">
        <f>TRIM(Table2[[#This Row],[Payment Modee]])</f>
        <v>Debit Card</v>
      </c>
      <c r="AI2462" s="2" t="s">
        <v>26</v>
      </c>
      <c r="AJ2462" s="2" t="s">
        <v>27</v>
      </c>
      <c r="AK2462" s="2" t="s">
        <v>1499</v>
      </c>
      <c r="AL2462" s="16" t="str">
        <f>IF(HOUR(Table2[[#This Row],[Order Time]])&lt;12,"Morning",IF(HOUR(Table2[[#This Row],[Order Time]])&lt;17,"Afternoon",IF(HOUR(Table2[[#This Row],[Order Time]])&lt;21,"Evening","Night")))</f>
        <v>Afternoon</v>
      </c>
      <c r="AM2462" s="16" t="s">
        <v>29</v>
      </c>
    </row>
    <row r="2463" spans="1:39" x14ac:dyDescent="0.25">
      <c r="A2463" s="13" t="s">
        <v>4355</v>
      </c>
      <c r="B2463" s="4">
        <v>45407</v>
      </c>
      <c r="C2463" s="2">
        <f>YEAR(Table2[[#This Row],[Invoice Date]])</f>
        <v>2024</v>
      </c>
      <c r="D2463" s="2" t="str">
        <f>TEXT(Table2[[#This Row],[Invoice Date]],"mmm")</f>
        <v>Apr</v>
      </c>
      <c r="E2463" s="2" t="str">
        <f>Table2[[#This Row],[Store_ID]]&amp;"-"&amp;Table2[[#This Row],[Year]]&amp;"-"&amp;Table2[[#This Row],[Month]]</f>
        <v>STR104-2024-Apr</v>
      </c>
      <c r="F2463" s="2" t="s">
        <v>2442</v>
      </c>
      <c r="G2463" s="2" t="str">
        <f>_xlfn.XLOOKUP(Table2[[#This Row],[Customer_ID]],Table3[Customer_ID],Table3[Customer Name],"Not Found")</f>
        <v>Eswar Achari</v>
      </c>
      <c r="H2463" s="2" t="str">
        <f>_xlfn.XLOOKUP(Table2[[#This Row],[Customer_ID]],Table3[Customer_ID],Table3[Gender],"Female")</f>
        <v>Male</v>
      </c>
      <c r="I2463" s="2" t="str">
        <f>_xlfn.XLOOKUP(Table2[[#This Row],[Customer_ID]],Table3[Customer_ID],Table3[City],"Missing Memebership")</f>
        <v>Salem</v>
      </c>
      <c r="J2463" s="2" t="str">
        <f>_xlfn.XLOOKUP(Table2[[#This Row],[Customer_ID]],Table3[Customer_ID],Table3[State],"Karnataka")</f>
        <v>Tamil Nadu</v>
      </c>
      <c r="K2463" s="2" t="str">
        <f>_xlfn.XLOOKUP(Table2[[#This Row],[Customer_ID]],Table3[Customer_ID],Table3[Membership],"Regular")</f>
        <v>Silver</v>
      </c>
      <c r="L2463" s="2" t="s">
        <v>394</v>
      </c>
      <c r="M2463" s="2" t="str">
        <f>_xlfn.XLOOKUP(Table2[[#This Row],[Product_ID]],Table4[Product_ID],Table4[Product_Name],"Not Found")</f>
        <v>Liberty Sports T-Shirt Peach</v>
      </c>
      <c r="N2463" s="2" t="str">
        <f>_xlfn.XLOOKUP(Table2[[#This Row],[Product_ID]],Table4[Product_ID],Table4[Category],"Not Found")</f>
        <v>Sportswear</v>
      </c>
      <c r="O2463" s="2" t="str">
        <f>_xlfn.XLOOKUP(Table2[[#This Row],[Product_ID]],Table4[Product_ID],Table4[Subcategory],"Not Found")</f>
        <v>Sports T-Shirt</v>
      </c>
      <c r="P2463" s="2" t="str">
        <f>_xlfn.XLOOKUP(Table2[[#This Row],[Product_ID]],Table4[Product_ID],Table4[Brand],"Missing Brand")</f>
        <v>Liberty</v>
      </c>
      <c r="Q2463" s="2" t="s">
        <v>399</v>
      </c>
      <c r="R2463" s="2" t="str">
        <f>_xlfn.XLOOKUP(Table2[[#This Row],[Store_ID]],Table6[Store_ID],Table6[Store Name],"Not Found")</f>
        <v>TrendMart Kochi High Street</v>
      </c>
      <c r="S2463" s="2">
        <f>_xlfn.XLOOKUP(Table2[[#This Row],[Store_ID]],Table6[Store_ID],Table6[Monthly Target],"Missing Target")</f>
        <v>1200000</v>
      </c>
      <c r="T2463" s="2" t="str">
        <f>_xlfn.XLOOKUP(Table2[[#This Row],[Store_ID]],Table6[Store_ID],Table6[Region],"Not Found")</f>
        <v>South Zone 1</v>
      </c>
      <c r="U2463" s="2" t="s">
        <v>330</v>
      </c>
      <c r="V2463" s="2" t="str">
        <f>_xlfn.XLOOKUP(Table2[[#This Row],[Employee_ID]],Table5[Employee_ID],Table5[Employee Name],"Not Found")</f>
        <v>Malini Gowda</v>
      </c>
      <c r="W2463" s="2">
        <v>2</v>
      </c>
      <c r="X2463" s="2">
        <v>1205.31</v>
      </c>
      <c r="Y2463" s="2">
        <v>20</v>
      </c>
      <c r="Z2463" s="2">
        <v>482.12</v>
      </c>
      <c r="AA2463" s="2">
        <v>12</v>
      </c>
      <c r="AB2463" s="2">
        <v>231.42</v>
      </c>
      <c r="AC2463" s="2">
        <v>2159.92</v>
      </c>
      <c r="AD2463" s="2">
        <v>1829.44</v>
      </c>
      <c r="AE2463" s="2">
        <f t="shared" si="82"/>
        <v>99.060000000000031</v>
      </c>
      <c r="AF2463" s="2" t="s">
        <v>25</v>
      </c>
      <c r="AG2463" s="42">
        <f>IFERROR(Table2[[#This Row],[Profit]]/Table2[[#This Row],[Sales Amount]],0)</f>
        <v>4.5862809733693853E-2</v>
      </c>
      <c r="AH2463" s="2" t="str">
        <f>TRIM(Table2[[#This Row],[Payment Modee]])</f>
        <v>UPI</v>
      </c>
      <c r="AI2463" s="2" t="s">
        <v>26</v>
      </c>
      <c r="AJ2463" s="2" t="s">
        <v>27</v>
      </c>
      <c r="AK2463" s="2" t="s">
        <v>160</v>
      </c>
      <c r="AL2463" s="16" t="str">
        <f>IF(HOUR(Table2[[#This Row],[Order Time]])&lt;12,"Morning",IF(HOUR(Table2[[#This Row],[Order Time]])&lt;17,"Afternoon",IF(HOUR(Table2[[#This Row],[Order Time]])&lt;21,"Evening","Night")))</f>
        <v>Afternoon</v>
      </c>
      <c r="AM2463" s="16" t="s">
        <v>29</v>
      </c>
    </row>
    <row r="2464" spans="1:39" x14ac:dyDescent="0.25">
      <c r="A2464" s="13" t="s">
        <v>4356</v>
      </c>
      <c r="B2464" s="4">
        <v>45633</v>
      </c>
      <c r="C2464" s="2">
        <f>YEAR(Table2[[#This Row],[Invoice Date]])</f>
        <v>2024</v>
      </c>
      <c r="D2464" s="2" t="str">
        <f>TEXT(Table2[[#This Row],[Invoice Date]],"mmm")</f>
        <v>Dec</v>
      </c>
      <c r="E2464" s="2" t="str">
        <f>Table2[[#This Row],[Store_ID]]&amp;"-"&amp;Table2[[#This Row],[Year]]&amp;"-"&amp;Table2[[#This Row],[Month]]</f>
        <v>STR047-2024-Dec</v>
      </c>
      <c r="F2464" s="2" t="s">
        <v>1614</v>
      </c>
      <c r="G2464" s="2" t="str">
        <f>_xlfn.XLOOKUP(Table2[[#This Row],[Customer_ID]],Table3[Customer_ID],Table3[Customer Name],"Not Found")</f>
        <v>Baskar Sundaram</v>
      </c>
      <c r="H2464" s="2" t="str">
        <f>_xlfn.XLOOKUP(Table2[[#This Row],[Customer_ID]],Table3[Customer_ID],Table3[Gender],"Female")</f>
        <v>Male</v>
      </c>
      <c r="I2464" s="2" t="str">
        <f>_xlfn.XLOOKUP(Table2[[#This Row],[Customer_ID]],Table3[Customer_ID],Table3[City],"Missing Memebership")</f>
        <v>Coimbatore</v>
      </c>
      <c r="J2464" s="2" t="str">
        <f>_xlfn.XLOOKUP(Table2[[#This Row],[Customer_ID]],Table3[Customer_ID],Table3[State],"Karnataka")</f>
        <v>Tamil Nadu</v>
      </c>
      <c r="K2464" s="2" t="str">
        <f>_xlfn.XLOOKUP(Table2[[#This Row],[Customer_ID]],Table3[Customer_ID],Table3[Membership],"Regular")</f>
        <v>Regular</v>
      </c>
      <c r="L2464" s="2" t="s">
        <v>145</v>
      </c>
      <c r="M2464" s="2" t="str">
        <f>_xlfn.XLOOKUP(Table2[[#This Row],[Product_ID]],Table4[Product_ID],Table4[Product_Name],"Not Found")</f>
        <v>Woodland Straight Kurti White</v>
      </c>
      <c r="N2464" s="2" t="str">
        <f>_xlfn.XLOOKUP(Table2[[#This Row],[Product_ID]],Table4[Product_ID],Table4[Category],"Not Found")</f>
        <v>Women Kurtis</v>
      </c>
      <c r="O2464" s="2" t="str">
        <f>_xlfn.XLOOKUP(Table2[[#This Row],[Product_ID]],Table4[Product_ID],Table4[Subcategory],"Not Found")</f>
        <v>Straight Kurti</v>
      </c>
      <c r="P2464" s="2" t="str">
        <f>_xlfn.XLOOKUP(Table2[[#This Row],[Product_ID]],Table4[Product_ID],Table4[Brand],"Missing Brand")</f>
        <v>Woodland</v>
      </c>
      <c r="Q2464" s="2" t="s">
        <v>107</v>
      </c>
      <c r="R2464" s="2" t="str">
        <f>_xlfn.XLOOKUP(Table2[[#This Row],[Store_ID]],Table6[Store_ID],Table6[Store Name],"Not Found")</f>
        <v>TrendMart Kurnool Standard</v>
      </c>
      <c r="S2464" s="2">
        <f>_xlfn.XLOOKUP(Table2[[#This Row],[Store_ID]],Table6[Store_ID],Table6[Monthly Target],"Missing Target")</f>
        <v>800000</v>
      </c>
      <c r="T2464" s="2" t="str">
        <f>_xlfn.XLOOKUP(Table2[[#This Row],[Store_ID]],Table6[Store_ID],Table6[Region],"Not Found")</f>
        <v>South Zone 3</v>
      </c>
      <c r="U2464" s="2" t="s">
        <v>75</v>
      </c>
      <c r="V2464" s="2" t="str">
        <f>_xlfn.XLOOKUP(Table2[[#This Row],[Employee_ID]],Table5[Employee_ID],Table5[Employee Name],"Not Found")</f>
        <v>Chandran Krishnan</v>
      </c>
      <c r="W2464" s="2">
        <v>1</v>
      </c>
      <c r="X2464" s="2">
        <v>1432.5</v>
      </c>
      <c r="Y2464" s="2">
        <v>25</v>
      </c>
      <c r="Z2464" s="2">
        <v>358.12</v>
      </c>
      <c r="AA2464" s="2">
        <v>12</v>
      </c>
      <c r="AB2464" s="2">
        <v>128.93</v>
      </c>
      <c r="AC2464" s="2">
        <v>1203.31</v>
      </c>
      <c r="AD2464" s="2">
        <v>844.65</v>
      </c>
      <c r="AE2464" s="2">
        <f t="shared" si="82"/>
        <v>229.72999999999996</v>
      </c>
      <c r="AF2464" s="2" t="s">
        <v>35</v>
      </c>
      <c r="AG2464" s="42">
        <f>IFERROR(Table2[[#This Row],[Profit]]/Table2[[#This Row],[Sales Amount]],0)</f>
        <v>0.19091505929477853</v>
      </c>
      <c r="AH2464" s="2" t="str">
        <f>TRIM(Table2[[#This Row],[Payment Modee]])</f>
        <v>Debit Card</v>
      </c>
      <c r="AI2464" s="2" t="s">
        <v>36</v>
      </c>
      <c r="AJ2464" s="2" t="s">
        <v>27</v>
      </c>
      <c r="AK2464" s="2" t="s">
        <v>466</v>
      </c>
      <c r="AL2464" s="16" t="str">
        <f>IF(HOUR(Table2[[#This Row],[Order Time]])&lt;12,"Morning",IF(HOUR(Table2[[#This Row],[Order Time]])&lt;17,"Afternoon",IF(HOUR(Table2[[#This Row],[Order Time]])&lt;21,"Evening","Night")))</f>
        <v>Evening</v>
      </c>
      <c r="AM2464" s="16" t="s">
        <v>38</v>
      </c>
    </row>
    <row r="2465" spans="1:39" x14ac:dyDescent="0.25">
      <c r="A2465" s="13" t="s">
        <v>4357</v>
      </c>
      <c r="B2465" s="4">
        <v>45505</v>
      </c>
      <c r="C2465" s="2">
        <f>YEAR(Table2[[#This Row],[Invoice Date]])</f>
        <v>2024</v>
      </c>
      <c r="D2465" s="2" t="str">
        <f>TEXT(Table2[[#This Row],[Invoice Date]],"mmm")</f>
        <v>Aug</v>
      </c>
      <c r="E2465" s="2" t="str">
        <f>Table2[[#This Row],[Store_ID]]&amp;"-"&amp;Table2[[#This Row],[Year]]&amp;"-"&amp;Table2[[#This Row],[Month]]</f>
        <v>STR008-2024-Aug</v>
      </c>
      <c r="F2465" s="2" t="s">
        <v>1684</v>
      </c>
      <c r="G2465" s="2" t="str">
        <f>_xlfn.XLOOKUP(Table2[[#This Row],[Customer_ID]],Table3[Customer_ID],Table3[Customer Name],"Not Found")</f>
        <v>Pranav Chettiar</v>
      </c>
      <c r="H2465" s="2" t="str">
        <f>_xlfn.XLOOKUP(Table2[[#This Row],[Customer_ID]],Table3[Customer_ID],Table3[Gender],"Female")</f>
        <v>Male</v>
      </c>
      <c r="I2465" s="2" t="str">
        <f>_xlfn.XLOOKUP(Table2[[#This Row],[Customer_ID]],Table3[Customer_ID],Table3[City],"Missing Memebership")</f>
        <v>Thiruvananthapuram</v>
      </c>
      <c r="J2465" s="2" t="str">
        <f>_xlfn.XLOOKUP(Table2[[#This Row],[Customer_ID]],Table3[Customer_ID],Table3[State],"Karnataka")</f>
        <v>Kerala</v>
      </c>
      <c r="K2465" s="2" t="str">
        <f>_xlfn.XLOOKUP(Table2[[#This Row],[Customer_ID]],Table3[Customer_ID],Table3[Membership],"Regular")</f>
        <v>Gold</v>
      </c>
      <c r="L2465" s="2" t="s">
        <v>90</v>
      </c>
      <c r="M2465" s="2" t="str">
        <f>_xlfn.XLOOKUP(Table2[[#This Row],[Product_ID]],Table4[Product_ID],Table4[Product_Name],"Not Found")</f>
        <v>Nike Shirt Dress Peach</v>
      </c>
      <c r="N2465" s="2" t="str">
        <f>_xlfn.XLOOKUP(Table2[[#This Row],[Product_ID]],Table4[Product_ID],Table4[Category],"Not Found")</f>
        <v>Women Dresses</v>
      </c>
      <c r="O2465" s="2" t="str">
        <f>_xlfn.XLOOKUP(Table2[[#This Row],[Product_ID]],Table4[Product_ID],Table4[Subcategory],"Not Found")</f>
        <v>Shirt Dress</v>
      </c>
      <c r="P2465" s="2" t="str">
        <f>_xlfn.XLOOKUP(Table2[[#This Row],[Product_ID]],Table4[Product_ID],Table4[Brand],"Missing Brand")</f>
        <v>Nike</v>
      </c>
      <c r="Q2465" s="2" t="s">
        <v>499</v>
      </c>
      <c r="R2465" s="2" t="str">
        <f>_xlfn.XLOOKUP(Table2[[#This Row],[Store_ID]],Table6[Store_ID],Table6[Store Name],"Not Found")</f>
        <v>TrendMart Kochi Mall Kiosk</v>
      </c>
      <c r="S2465" s="2">
        <f>_xlfn.XLOOKUP(Table2[[#This Row],[Store_ID]],Table6[Store_ID],Table6[Monthly Target],"Missing Target")</f>
        <v>1500000</v>
      </c>
      <c r="T2465" s="2" t="str">
        <f>_xlfn.XLOOKUP(Table2[[#This Row],[Store_ID]],Table6[Store_ID],Table6[Region],"Not Found")</f>
        <v>South Zone 1</v>
      </c>
      <c r="U2465" s="2" t="s">
        <v>102</v>
      </c>
      <c r="V2465" s="2" t="str">
        <f>_xlfn.XLOOKUP(Table2[[#This Row],[Employee_ID]],Table5[Employee_ID],Table5[Employee Name],"Not Found")</f>
        <v>Chandra Reddy</v>
      </c>
      <c r="W2465" s="2">
        <v>4</v>
      </c>
      <c r="X2465" s="2">
        <v>1822.36</v>
      </c>
      <c r="Y2465" s="2">
        <v>10</v>
      </c>
      <c r="Z2465" s="2">
        <v>728.94</v>
      </c>
      <c r="AA2465" s="2">
        <v>12</v>
      </c>
      <c r="AB2465" s="2">
        <v>787.26</v>
      </c>
      <c r="AC2465" s="2">
        <v>7347.76</v>
      </c>
      <c r="AD2465" s="2">
        <v>5599.4</v>
      </c>
      <c r="AE2465" s="2">
        <f t="shared" si="82"/>
        <v>961.10000000000059</v>
      </c>
      <c r="AF2465" s="2" t="s">
        <v>35</v>
      </c>
      <c r="AG2465" s="42">
        <f>IFERROR(Table2[[#This Row],[Profit]]/Table2[[#This Row],[Sales Amount]],0)</f>
        <v>0.13080176815791486</v>
      </c>
      <c r="AH2465" s="2" t="str">
        <f>TRIM(Table2[[#This Row],[Payment Modee]])</f>
        <v>Debit Card</v>
      </c>
      <c r="AI2465" s="2" t="s">
        <v>26</v>
      </c>
      <c r="AJ2465" s="2" t="s">
        <v>27</v>
      </c>
      <c r="AK2465" s="2" t="s">
        <v>3028</v>
      </c>
      <c r="AL2465" s="16" t="str">
        <f>IF(HOUR(Table2[[#This Row],[Order Time]])&lt;12,"Morning",IF(HOUR(Table2[[#This Row],[Order Time]])&lt;17,"Afternoon",IF(HOUR(Table2[[#This Row],[Order Time]])&lt;21,"Evening","Night")))</f>
        <v>Evening</v>
      </c>
      <c r="AM2465" s="16" t="s">
        <v>29</v>
      </c>
    </row>
    <row r="2466" spans="1:39" x14ac:dyDescent="0.25">
      <c r="A2466" s="13" t="s">
        <v>4358</v>
      </c>
      <c r="B2466" s="4">
        <v>45450</v>
      </c>
      <c r="C2466" s="2">
        <f>YEAR(Table2[[#This Row],[Invoice Date]])</f>
        <v>2024</v>
      </c>
      <c r="D2466" s="2" t="str">
        <f>TEXT(Table2[[#This Row],[Invoice Date]],"mmm")</f>
        <v>Jun</v>
      </c>
      <c r="E2466" s="2" t="str">
        <f>Table2[[#This Row],[Store_ID]]&amp;"-"&amp;Table2[[#This Row],[Year]]&amp;"-"&amp;Table2[[#This Row],[Month]]</f>
        <v>STR048-2024-Jun</v>
      </c>
      <c r="F2466" s="2" t="s">
        <v>899</v>
      </c>
      <c r="G2466" s="2" t="str">
        <f>_xlfn.XLOOKUP(Table2[[#This Row],[Customer_ID]],Table3[Customer_ID],Table3[Customer Name],"Not Found")</f>
        <v>Bhavani Sundaram</v>
      </c>
      <c r="H2466" s="2" t="str">
        <f>_xlfn.XLOOKUP(Table2[[#This Row],[Customer_ID]],Table3[Customer_ID],Table3[Gender],"Female")</f>
        <v>Female</v>
      </c>
      <c r="I2466" s="2" t="str">
        <f>_xlfn.XLOOKUP(Table2[[#This Row],[Customer_ID]],Table3[Customer_ID],Table3[City],"Missing Memebership")</f>
        <v>Mangaluru</v>
      </c>
      <c r="J2466" s="2" t="str">
        <f>_xlfn.XLOOKUP(Table2[[#This Row],[Customer_ID]],Table3[Customer_ID],Table3[State],"Karnataka")</f>
        <v>Karnataka</v>
      </c>
      <c r="K2466" s="2" t="str">
        <f>_xlfn.XLOOKUP(Table2[[#This Row],[Customer_ID]],Table3[Customer_ID],Table3[Membership],"Regular")</f>
        <v>Regular</v>
      </c>
      <c r="L2466" s="2" t="s">
        <v>404</v>
      </c>
      <c r="M2466" s="2" t="str">
        <f>_xlfn.XLOOKUP(Table2[[#This Row],[Product_ID]],Table4[Product_ID],Table4[Product_Name],"Not Found")</f>
        <v>Nike Bifold Wallet Navy Blue</v>
      </c>
      <c r="N2466" s="2" t="str">
        <f>_xlfn.XLOOKUP(Table2[[#This Row],[Product_ID]],Table4[Product_ID],Table4[Category],"Not Found")</f>
        <v>Wallets</v>
      </c>
      <c r="O2466" s="2" t="str">
        <f>_xlfn.XLOOKUP(Table2[[#This Row],[Product_ID]],Table4[Product_ID],Table4[Subcategory],"Not Found")</f>
        <v>Bifold Wallet</v>
      </c>
      <c r="P2466" s="2" t="str">
        <f>_xlfn.XLOOKUP(Table2[[#This Row],[Product_ID]],Table4[Product_ID],Table4[Brand],"Missing Brand")</f>
        <v>Nike</v>
      </c>
      <c r="Q2466" s="2" t="s">
        <v>1853</v>
      </c>
      <c r="R2466" s="2" t="str">
        <f>_xlfn.XLOOKUP(Table2[[#This Row],[Store_ID]],Table6[Store_ID],Table6[Store Name],"Not Found")</f>
        <v>TrendMart Guntur High Street</v>
      </c>
      <c r="S2466" s="2">
        <f>_xlfn.XLOOKUP(Table2[[#This Row],[Store_ID]],Table6[Store_ID],Table6[Monthly Target],"Missing Target")</f>
        <v>1200000</v>
      </c>
      <c r="T2466" s="2" t="str">
        <f>_xlfn.XLOOKUP(Table2[[#This Row],[Store_ID]],Table6[Store_ID],Table6[Region],"Not Found")</f>
        <v>South Zone 3</v>
      </c>
      <c r="U2466" s="2" t="s">
        <v>102</v>
      </c>
      <c r="V2466" s="2" t="str">
        <f>_xlfn.XLOOKUP(Table2[[#This Row],[Employee_ID]],Table5[Employee_ID],Table5[Employee Name],"Not Found")</f>
        <v>Chandra Reddy</v>
      </c>
      <c r="W2466" s="2">
        <v>1</v>
      </c>
      <c r="X2466" s="2">
        <v>1272.17</v>
      </c>
      <c r="Y2466" s="2">
        <v>5</v>
      </c>
      <c r="Z2466" s="2">
        <v>63.61</v>
      </c>
      <c r="AA2466" s="2">
        <v>12</v>
      </c>
      <c r="AB2466" s="2">
        <v>145.03</v>
      </c>
      <c r="AC2466" s="2">
        <v>1353.59</v>
      </c>
      <c r="AD2466" s="2">
        <v>903.3</v>
      </c>
      <c r="AE2466" s="2">
        <f t="shared" si="82"/>
        <v>305.26</v>
      </c>
      <c r="AF2466" s="2" t="s">
        <v>25</v>
      </c>
      <c r="AG2466" s="42">
        <f>IFERROR(Table2[[#This Row],[Profit]]/Table2[[#This Row],[Sales Amount]],0)</f>
        <v>0.22551880554673129</v>
      </c>
      <c r="AH2466" s="2" t="str">
        <f>TRIM(Table2[[#This Row],[Payment Modee]])</f>
        <v>UPI</v>
      </c>
      <c r="AI2466" s="2" t="s">
        <v>26</v>
      </c>
      <c r="AJ2466" s="2" t="s">
        <v>27</v>
      </c>
      <c r="AK2466" s="2" t="s">
        <v>3329</v>
      </c>
      <c r="AL2466" s="16" t="str">
        <f>IF(HOUR(Table2[[#This Row],[Order Time]])&lt;12,"Morning",IF(HOUR(Table2[[#This Row],[Order Time]])&lt;17,"Afternoon",IF(HOUR(Table2[[#This Row],[Order Time]])&lt;21,"Evening","Night")))</f>
        <v>Evening</v>
      </c>
      <c r="AM2466" s="16" t="s">
        <v>29</v>
      </c>
    </row>
    <row r="2467" spans="1:39" x14ac:dyDescent="0.25">
      <c r="A2467" s="13" t="s">
        <v>4359</v>
      </c>
      <c r="B2467" s="4">
        <v>45645</v>
      </c>
      <c r="C2467" s="2">
        <f>YEAR(Table2[[#This Row],[Invoice Date]])</f>
        <v>2024</v>
      </c>
      <c r="D2467" s="2" t="str">
        <f>TEXT(Table2[[#This Row],[Invoice Date]],"mmm")</f>
        <v>Dec</v>
      </c>
      <c r="E2467" s="2" t="str">
        <f>Table2[[#This Row],[Store_ID]]&amp;"-"&amp;Table2[[#This Row],[Year]]&amp;"-"&amp;Table2[[#This Row],[Month]]</f>
        <v>STR052-2024-Dec</v>
      </c>
      <c r="F2467" s="2" t="s">
        <v>1630</v>
      </c>
      <c r="G2467" s="2" t="str">
        <f>_xlfn.XLOOKUP(Table2[[#This Row],[Customer_ID]],Table3[Customer_ID],Table3[Customer Name],"Not Found")</f>
        <v>Thiru Iyer</v>
      </c>
      <c r="H2467" s="2" t="str">
        <f>_xlfn.XLOOKUP(Table2[[#This Row],[Customer_ID]],Table3[Customer_ID],Table3[Gender],"Female")</f>
        <v>Male</v>
      </c>
      <c r="I2467" s="2" t="str">
        <f>_xlfn.XLOOKUP(Table2[[#This Row],[Customer_ID]],Table3[Customer_ID],Table3[City],"Missing Memebership")</f>
        <v>Mangaluru</v>
      </c>
      <c r="J2467" s="2" t="str">
        <f>_xlfn.XLOOKUP(Table2[[#This Row],[Customer_ID]],Table3[Customer_ID],Table3[State],"Karnataka")</f>
        <v>Karnataka</v>
      </c>
      <c r="K2467" s="2" t="str">
        <f>_xlfn.XLOOKUP(Table2[[#This Row],[Customer_ID]],Table3[Customer_ID],Table3[Membership],"Regular")</f>
        <v>Silver</v>
      </c>
      <c r="L2467" s="2" t="s">
        <v>492</v>
      </c>
      <c r="M2467" s="2" t="str">
        <f>_xlfn.XLOOKUP(Table2[[#This Row],[Product_ID]],Table4[Product_ID],Table4[Product_Name],"Not Found")</f>
        <v>Fossil Sports T-Shirt Olive</v>
      </c>
      <c r="N2467" s="2" t="str">
        <f>_xlfn.XLOOKUP(Table2[[#This Row],[Product_ID]],Table4[Product_ID],Table4[Category],"Not Found")</f>
        <v>Sportswear</v>
      </c>
      <c r="O2467" s="2" t="str">
        <f>_xlfn.XLOOKUP(Table2[[#This Row],[Product_ID]],Table4[Product_ID],Table4[Subcategory],"Not Found")</f>
        <v>Sports T-Shirt</v>
      </c>
      <c r="P2467" s="2" t="str">
        <f>_xlfn.XLOOKUP(Table2[[#This Row],[Product_ID]],Table4[Product_ID],Table4[Brand],"Missing Brand")</f>
        <v>Fossil</v>
      </c>
      <c r="Q2467" s="2" t="s">
        <v>1413</v>
      </c>
      <c r="R2467" s="2" t="str">
        <f>_xlfn.XLOOKUP(Table2[[#This Row],[Store_ID]],Table6[Store_ID],Table6[Store Name],"Not Found")</f>
        <v>TrendMart Guntur High Street</v>
      </c>
      <c r="S2467" s="2">
        <f>_xlfn.XLOOKUP(Table2[[#This Row],[Store_ID]],Table6[Store_ID],Table6[Monthly Target],"Missing Target")</f>
        <v>800000</v>
      </c>
      <c r="T2467" s="2" t="str">
        <f>_xlfn.XLOOKUP(Table2[[#This Row],[Store_ID]],Table6[Store_ID],Table6[Region],"Not Found")</f>
        <v>South Zone 3</v>
      </c>
      <c r="U2467" s="2" t="s">
        <v>81</v>
      </c>
      <c r="V2467" s="2" t="str">
        <f>_xlfn.XLOOKUP(Table2[[#This Row],[Employee_ID]],Table5[Employee_ID],Table5[Employee Name],"Not Found")</f>
        <v>Charulatha Kumar</v>
      </c>
      <c r="W2467" s="2">
        <v>2</v>
      </c>
      <c r="X2467" s="2">
        <v>1585.96</v>
      </c>
      <c r="Y2467" s="2">
        <v>15</v>
      </c>
      <c r="Z2467" s="2">
        <v>475.79</v>
      </c>
      <c r="AA2467" s="2">
        <v>12</v>
      </c>
      <c r="AB2467" s="2">
        <v>323.54000000000002</v>
      </c>
      <c r="AC2467" s="2">
        <v>3019.67</v>
      </c>
      <c r="AD2467" s="2">
        <v>2009.88</v>
      </c>
      <c r="AE2467" s="2">
        <f t="shared" si="82"/>
        <v>686.25</v>
      </c>
      <c r="AF2467" s="2" t="s">
        <v>69</v>
      </c>
      <c r="AG2467" s="42">
        <f>IFERROR(Table2[[#This Row],[Profit]]/Table2[[#This Row],[Sales Amount]],0)</f>
        <v>0.22725993237671666</v>
      </c>
      <c r="AH2467" s="2" t="str">
        <f>TRIM(Table2[[#This Row],[Payment Modee]])</f>
        <v>Cash</v>
      </c>
      <c r="AI2467" s="2" t="s">
        <v>36</v>
      </c>
      <c r="AJ2467" s="2" t="s">
        <v>27</v>
      </c>
      <c r="AK2467" s="2" t="s">
        <v>2078</v>
      </c>
      <c r="AL2467" s="16" t="str">
        <f>IF(HOUR(Table2[[#This Row],[Order Time]])&lt;12,"Morning",IF(HOUR(Table2[[#This Row],[Order Time]])&lt;17,"Afternoon",IF(HOUR(Table2[[#This Row],[Order Time]])&lt;21,"Evening","Night")))</f>
        <v>Afternoon</v>
      </c>
      <c r="AM2467" s="16" t="s">
        <v>29</v>
      </c>
    </row>
    <row r="2468" spans="1:39" x14ac:dyDescent="0.25">
      <c r="A2468" s="13" t="s">
        <v>4360</v>
      </c>
      <c r="B2468" s="4">
        <v>45628</v>
      </c>
      <c r="C2468" s="2">
        <f>YEAR(Table2[[#This Row],[Invoice Date]])</f>
        <v>2024</v>
      </c>
      <c r="D2468" s="2" t="str">
        <f>TEXT(Table2[[#This Row],[Invoice Date]],"mmm")</f>
        <v>Dec</v>
      </c>
      <c r="E2468" s="2" t="str">
        <f>Table2[[#This Row],[Store_ID]]&amp;"-"&amp;Table2[[#This Row],[Year]]&amp;"-"&amp;Table2[[#This Row],[Month]]</f>
        <v>STR078-2024-Dec</v>
      </c>
      <c r="F2468" s="2" t="s">
        <v>1591</v>
      </c>
      <c r="G2468" s="2" t="str">
        <f>_xlfn.XLOOKUP(Table2[[#This Row],[Customer_ID]],Table3[Customer_ID],Table3[Customer Name],"Not Found")</f>
        <v>Sangeeta Mishra</v>
      </c>
      <c r="H2468" s="2" t="str">
        <f>_xlfn.XLOOKUP(Table2[[#This Row],[Customer_ID]],Table3[Customer_ID],Table3[Gender],"Female")</f>
        <v>Female</v>
      </c>
      <c r="I2468" s="2" t="str">
        <f>_xlfn.XLOOKUP(Table2[[#This Row],[Customer_ID]],Table3[Customer_ID],Table3[City],"Missing Memebership")</f>
        <v>Vellore</v>
      </c>
      <c r="J2468" s="2" t="str">
        <f>_xlfn.XLOOKUP(Table2[[#This Row],[Customer_ID]],Table3[Customer_ID],Table3[State],"Karnataka")</f>
        <v>Tamil Nadu</v>
      </c>
      <c r="K2468" s="2" t="str">
        <f>_xlfn.XLOOKUP(Table2[[#This Row],[Customer_ID]],Table3[Customer_ID],Table3[Membership],"Regular")</f>
        <v>Silver</v>
      </c>
      <c r="L2468" s="2" t="s">
        <v>408</v>
      </c>
      <c r="M2468" s="2" t="str">
        <f>_xlfn.XLOOKUP(Table2[[#This Row],[Product_ID]],Table4[Product_ID],Table4[Product_Name],"Not Found")</f>
        <v>Indian Terrain Formal Top Maroon</v>
      </c>
      <c r="N2468" s="2" t="str">
        <f>_xlfn.XLOOKUP(Table2[[#This Row],[Product_ID]],Table4[Product_ID],Table4[Category],"Not Found")</f>
        <v>Women Tops</v>
      </c>
      <c r="O2468" s="2" t="str">
        <f>_xlfn.XLOOKUP(Table2[[#This Row],[Product_ID]],Table4[Product_ID],Table4[Subcategory],"Not Found")</f>
        <v>Formal Top</v>
      </c>
      <c r="P2468" s="2" t="str">
        <f>_xlfn.XLOOKUP(Table2[[#This Row],[Product_ID]],Table4[Product_ID],Table4[Brand],"Missing Brand")</f>
        <v>Indian Terrain</v>
      </c>
      <c r="Q2468" s="2" t="s">
        <v>48</v>
      </c>
      <c r="R2468" s="2" t="str">
        <f>_xlfn.XLOOKUP(Table2[[#This Row],[Store_ID]],Table6[Store_ID],Table6[Store Name],"Not Found")</f>
        <v>TrendMart Vellore Standard</v>
      </c>
      <c r="S2468" s="2">
        <f>_xlfn.XLOOKUP(Table2[[#This Row],[Store_ID]],Table6[Store_ID],Table6[Monthly Target],"Missing Target")</f>
        <v>1200000</v>
      </c>
      <c r="T2468" s="2" t="str">
        <f>_xlfn.XLOOKUP(Table2[[#This Row],[Store_ID]],Table6[Store_ID],Table6[Region],"Not Found")</f>
        <v>South Zone 1</v>
      </c>
      <c r="U2468" s="2" t="s">
        <v>159</v>
      </c>
      <c r="V2468" s="2" t="str">
        <f>_xlfn.XLOOKUP(Table2[[#This Row],[Employee_ID]],Table5[Employee_ID],Table5[Employee Name],"Not Found")</f>
        <v>Venkat Sharma</v>
      </c>
      <c r="W2468" s="2">
        <v>4</v>
      </c>
      <c r="X2468" s="2">
        <v>724.81</v>
      </c>
      <c r="Y2468" s="2">
        <v>10</v>
      </c>
      <c r="Z2468" s="2">
        <v>289.92</v>
      </c>
      <c r="AA2468" s="2">
        <v>5</v>
      </c>
      <c r="AB2468" s="2">
        <v>130.47</v>
      </c>
      <c r="AC2468" s="2">
        <v>2739.79</v>
      </c>
      <c r="AD2468" s="2">
        <v>2190.6799999999998</v>
      </c>
      <c r="AE2468" s="2">
        <f t="shared" si="82"/>
        <v>418.6400000000001</v>
      </c>
      <c r="AF2468" s="2" t="s">
        <v>25</v>
      </c>
      <c r="AG2468" s="42">
        <f>IFERROR(Table2[[#This Row],[Profit]]/Table2[[#This Row],[Sales Amount]],0)</f>
        <v>0.15280003211925006</v>
      </c>
      <c r="AH2468" s="2" t="str">
        <f>TRIM(Table2[[#This Row],[Payment Modee]])</f>
        <v>UPI</v>
      </c>
      <c r="AI2468" s="2" t="s">
        <v>26</v>
      </c>
      <c r="AJ2468" s="2" t="s">
        <v>27</v>
      </c>
      <c r="AK2468" s="2" t="s">
        <v>1118</v>
      </c>
      <c r="AL2468" s="16" t="str">
        <f>IF(HOUR(Table2[[#This Row],[Order Time]])&lt;12,"Morning",IF(HOUR(Table2[[#This Row],[Order Time]])&lt;17,"Afternoon",IF(HOUR(Table2[[#This Row],[Order Time]])&lt;21,"Evening","Night")))</f>
        <v>Evening</v>
      </c>
      <c r="AM2468" s="16" t="s">
        <v>29</v>
      </c>
    </row>
    <row r="2469" spans="1:39" x14ac:dyDescent="0.25">
      <c r="A2469" s="13" t="s">
        <v>4361</v>
      </c>
      <c r="B2469" s="4">
        <v>45743</v>
      </c>
      <c r="C2469" s="2">
        <f>YEAR(Table2[[#This Row],[Invoice Date]])</f>
        <v>2025</v>
      </c>
      <c r="D2469" s="2" t="str">
        <f>TEXT(Table2[[#This Row],[Invoice Date]],"mmm")</f>
        <v>Mar</v>
      </c>
      <c r="E2469" s="2" t="str">
        <f>Table2[[#This Row],[Store_ID]]&amp;"-"&amp;Table2[[#This Row],[Year]]&amp;"-"&amp;Table2[[#This Row],[Month]]</f>
        <v>STR085-2025-Mar</v>
      </c>
      <c r="F2469" s="2" t="s">
        <v>3178</v>
      </c>
      <c r="G2469" s="2" t="str">
        <f>_xlfn.XLOOKUP(Table2[[#This Row],[Customer_ID]],Table3[Customer_ID],Table3[Customer Name],"Not Found")</f>
        <v>Chitra Srinivasan</v>
      </c>
      <c r="H2469" s="2" t="str">
        <f>_xlfn.XLOOKUP(Table2[[#This Row],[Customer_ID]],Table3[Customer_ID],Table3[Gender],"Female")</f>
        <v>Female</v>
      </c>
      <c r="I2469" s="2" t="str">
        <f>_xlfn.XLOOKUP(Table2[[#This Row],[Customer_ID]],Table3[Customer_ID],Table3[City],"Missing Memebership")</f>
        <v>Kalaburagi</v>
      </c>
      <c r="J2469" s="2" t="str">
        <f>_xlfn.XLOOKUP(Table2[[#This Row],[Customer_ID]],Table3[Customer_ID],Table3[State],"Karnataka")</f>
        <v>Karnataka</v>
      </c>
      <c r="K2469" s="2" t="str">
        <f>_xlfn.XLOOKUP(Table2[[#This Row],[Customer_ID]],Table3[Customer_ID],Table3[Membership],"Regular")</f>
        <v>Gold</v>
      </c>
      <c r="L2469" s="2" t="s">
        <v>2171</v>
      </c>
      <c r="M2469" s="2" t="str">
        <f>_xlfn.XLOOKUP(Table2[[#This Row],[Product_ID]],Table4[Product_ID],Table4[Product_Name],"Not Found")</f>
        <v>Indian Terrain Graphic Tee Purple</v>
      </c>
      <c r="N2469" s="2" t="str">
        <f>_xlfn.XLOOKUP(Table2[[#This Row],[Product_ID]],Table4[Product_ID],Table4[Category],"Not Found")</f>
        <v>Men T-Shirts</v>
      </c>
      <c r="O2469" s="2" t="str">
        <f>_xlfn.XLOOKUP(Table2[[#This Row],[Product_ID]],Table4[Product_ID],Table4[Subcategory],"Not Found")</f>
        <v>Graphic Tee</v>
      </c>
      <c r="P2469" s="2" t="str">
        <f>_xlfn.XLOOKUP(Table2[[#This Row],[Product_ID]],Table4[Product_ID],Table4[Brand],"Missing Brand")</f>
        <v>Indian Terrain</v>
      </c>
      <c r="Q2469" s="2" t="s">
        <v>86</v>
      </c>
      <c r="R2469" s="2" t="str">
        <f>_xlfn.XLOOKUP(Table2[[#This Row],[Store_ID]],Table6[Store_ID],Table6[Store Name],"Not Found")</f>
        <v>TrendMart Nizamabad Outlet</v>
      </c>
      <c r="S2469" s="2">
        <f>_xlfn.XLOOKUP(Table2[[#This Row],[Store_ID]],Table6[Store_ID],Table6[Monthly Target],"Missing Target")</f>
        <v>1500000</v>
      </c>
      <c r="T2469" s="2" t="str">
        <f>_xlfn.XLOOKUP(Table2[[#This Row],[Store_ID]],Table6[Store_ID],Table6[Region],"Not Found")</f>
        <v>South Zone 2</v>
      </c>
      <c r="U2469" s="2" t="s">
        <v>147</v>
      </c>
      <c r="V2469" s="2" t="str">
        <f>_xlfn.XLOOKUP(Table2[[#This Row],[Employee_ID]],Table5[Employee_ID],Table5[Employee Name],"Not Found")</f>
        <v>Logesh Gopalakrishnan</v>
      </c>
      <c r="W2469" s="2">
        <v>3</v>
      </c>
      <c r="X2469" s="2">
        <v>610.52</v>
      </c>
      <c r="Y2469" s="2">
        <v>30</v>
      </c>
      <c r="Z2469" s="2">
        <v>549.47</v>
      </c>
      <c r="AA2469" s="2">
        <v>5</v>
      </c>
      <c r="AB2469" s="2">
        <v>64.099999999999994</v>
      </c>
      <c r="AC2469" s="2">
        <v>1346.19</v>
      </c>
      <c r="AD2469" s="2">
        <v>1119.81</v>
      </c>
      <c r="AE2469" s="2">
        <f t="shared" si="82"/>
        <v>162.28000000000011</v>
      </c>
      <c r="AF2469" s="2" t="s">
        <v>119</v>
      </c>
      <c r="AG2469" s="42">
        <f>IFERROR(Table2[[#This Row],[Profit]]/Table2[[#This Row],[Sales Amount]],0)</f>
        <v>0.12054761957821712</v>
      </c>
      <c r="AH2469" s="2" t="str">
        <f>TRIM(Table2[[#This Row],[Payment Modee]])</f>
        <v>Net Banking</v>
      </c>
      <c r="AI2469" s="2" t="s">
        <v>36</v>
      </c>
      <c r="AJ2469" s="2" t="s">
        <v>27</v>
      </c>
      <c r="AK2469" s="2" t="s">
        <v>2164</v>
      </c>
      <c r="AL2469" s="16" t="str">
        <f>IF(HOUR(Table2[[#This Row],[Order Time]])&lt;12,"Morning",IF(HOUR(Table2[[#This Row],[Order Time]])&lt;17,"Afternoon",IF(HOUR(Table2[[#This Row],[Order Time]])&lt;21,"Evening","Night")))</f>
        <v>Morning</v>
      </c>
      <c r="AM2469" s="16" t="s">
        <v>29</v>
      </c>
    </row>
    <row r="2470" spans="1:39" x14ac:dyDescent="0.25">
      <c r="A2470" s="13" t="s">
        <v>4362</v>
      </c>
      <c r="B2470" s="4">
        <v>45612</v>
      </c>
      <c r="C2470" s="2">
        <f>YEAR(Table2[[#This Row],[Invoice Date]])</f>
        <v>2024</v>
      </c>
      <c r="D2470" s="2" t="str">
        <f>TEXT(Table2[[#This Row],[Invoice Date]],"mmm")</f>
        <v>Nov</v>
      </c>
      <c r="E2470" s="2" t="str">
        <f>Table2[[#This Row],[Store_ID]]&amp;"-"&amp;Table2[[#This Row],[Year]]&amp;"-"&amp;Table2[[#This Row],[Month]]</f>
        <v>STR075-2024-Nov</v>
      </c>
      <c r="F2470" s="2" t="s">
        <v>729</v>
      </c>
      <c r="G2470" s="2" t="str">
        <f>_xlfn.XLOOKUP(Table2[[#This Row],[Customer_ID]],Table3[Customer_ID],Table3[Customer Name],"Not Found")</f>
        <v>Anjali Nair</v>
      </c>
      <c r="H2470" s="2" t="str">
        <f>_xlfn.XLOOKUP(Table2[[#This Row],[Customer_ID]],Table3[Customer_ID],Table3[Gender],"Female")</f>
        <v>Female</v>
      </c>
      <c r="I2470" s="2" t="str">
        <f>_xlfn.XLOOKUP(Table2[[#This Row],[Customer_ID]],Table3[Customer_ID],Table3[City],"Missing Memebership")</f>
        <v>Thoothukudi</v>
      </c>
      <c r="J2470" s="2" t="str">
        <f>_xlfn.XLOOKUP(Table2[[#This Row],[Customer_ID]],Table3[Customer_ID],Table3[State],"Karnataka")</f>
        <v>Tamil Nadu</v>
      </c>
      <c r="K2470" s="2" t="str">
        <f>_xlfn.XLOOKUP(Table2[[#This Row],[Customer_ID]],Table3[Customer_ID],Table3[Membership],"Regular")</f>
        <v>Platinum</v>
      </c>
      <c r="L2470" s="2" t="s">
        <v>917</v>
      </c>
      <c r="M2470" s="2" t="str">
        <f>_xlfn.XLOOKUP(Table2[[#This Row],[Product_ID]],Table4[Product_ID],Table4[Product_Name],"Not Found")</f>
        <v>Spykar Cotton Saree Black</v>
      </c>
      <c r="N2470" s="2" t="str">
        <f>_xlfn.XLOOKUP(Table2[[#This Row],[Product_ID]],Table4[Product_ID],Table4[Category],"Not Found")</f>
        <v>Women Sarees</v>
      </c>
      <c r="O2470" s="2" t="str">
        <f>_xlfn.XLOOKUP(Table2[[#This Row],[Product_ID]],Table4[Product_ID],Table4[Subcategory],"Not Found")</f>
        <v>Cotton Saree</v>
      </c>
      <c r="P2470" s="2" t="str">
        <f>_xlfn.XLOOKUP(Table2[[#This Row],[Product_ID]],Table4[Product_ID],Table4[Brand],"Missing Brand")</f>
        <v>Spykar</v>
      </c>
      <c r="Q2470" s="2" t="s">
        <v>164</v>
      </c>
      <c r="R2470" s="2" t="str">
        <f>_xlfn.XLOOKUP(Table2[[#This Row],[Store_ID]],Table6[Store_ID],Table6[Store Name],"Not Found")</f>
        <v>TrendMart Chennai Standard</v>
      </c>
      <c r="S2470" s="2">
        <f>_xlfn.XLOOKUP(Table2[[#This Row],[Store_ID]],Table6[Store_ID],Table6[Monthly Target],"Missing Target")</f>
        <v>1000000</v>
      </c>
      <c r="T2470" s="2" t="str">
        <f>_xlfn.XLOOKUP(Table2[[#This Row],[Store_ID]],Table6[Store_ID],Table6[Region],"Not Found")</f>
        <v>South Zone 1</v>
      </c>
      <c r="U2470" s="2" t="s">
        <v>92</v>
      </c>
      <c r="V2470" s="2" t="str">
        <f>_xlfn.XLOOKUP(Table2[[#This Row],[Employee_ID]],Table5[Employee_ID],Table5[Employee Name],"Not Found")</f>
        <v>Preethi Singh</v>
      </c>
      <c r="W2470" s="2">
        <v>1</v>
      </c>
      <c r="X2470" s="2">
        <v>1619.97</v>
      </c>
      <c r="Y2470" s="2">
        <v>10</v>
      </c>
      <c r="Z2470" s="2">
        <v>162</v>
      </c>
      <c r="AA2470" s="2">
        <v>12</v>
      </c>
      <c r="AB2470" s="2">
        <v>174.96</v>
      </c>
      <c r="AC2470" s="2">
        <v>1632.93</v>
      </c>
      <c r="AD2470" s="2">
        <v>962.17</v>
      </c>
      <c r="AE2470" s="2">
        <f t="shared" si="82"/>
        <v>495.80000000000007</v>
      </c>
      <c r="AF2470" s="2" t="s">
        <v>25</v>
      </c>
      <c r="AG2470" s="42">
        <f>IFERROR(Table2[[#This Row],[Profit]]/Table2[[#This Row],[Sales Amount]],0)</f>
        <v>0.30362599744018426</v>
      </c>
      <c r="AH2470" s="2" t="str">
        <f>TRIM(Table2[[#This Row],[Payment Modee]])</f>
        <v>UPI</v>
      </c>
      <c r="AI2470" s="2" t="s">
        <v>26</v>
      </c>
      <c r="AJ2470" s="2" t="s">
        <v>27</v>
      </c>
      <c r="AK2470" s="2" t="s">
        <v>3920</v>
      </c>
      <c r="AL2470" s="16" t="str">
        <f>IF(HOUR(Table2[[#This Row],[Order Time]])&lt;12,"Morning",IF(HOUR(Table2[[#This Row],[Order Time]])&lt;17,"Afternoon",IF(HOUR(Table2[[#This Row],[Order Time]])&lt;21,"Evening","Night")))</f>
        <v>Morning</v>
      </c>
      <c r="AM2470" s="16" t="s">
        <v>38</v>
      </c>
    </row>
    <row r="2471" spans="1:39" x14ac:dyDescent="0.25">
      <c r="A2471" s="13" t="s">
        <v>4363</v>
      </c>
      <c r="B2471" s="4">
        <v>45693</v>
      </c>
      <c r="C2471" s="2">
        <f>YEAR(Table2[[#This Row],[Invoice Date]])</f>
        <v>2025</v>
      </c>
      <c r="D2471" s="2" t="str">
        <f>TEXT(Table2[[#This Row],[Invoice Date]],"mmm")</f>
        <v>Feb</v>
      </c>
      <c r="E2471" s="2" t="str">
        <f>Table2[[#This Row],[Store_ID]]&amp;"-"&amp;Table2[[#This Row],[Year]]&amp;"-"&amp;Table2[[#This Row],[Month]]</f>
        <v>STR088-2025-Feb</v>
      </c>
      <c r="F2471" s="2" t="s">
        <v>1661</v>
      </c>
      <c r="G2471" s="2" t="str">
        <f>_xlfn.XLOOKUP(Table2[[#This Row],[Customer_ID]],Table3[Customer_ID],Table3[Customer Name],"Not Found")</f>
        <v>Pranav Gopalakrishnan</v>
      </c>
      <c r="H2471" s="2" t="str">
        <f>_xlfn.XLOOKUP(Table2[[#This Row],[Customer_ID]],Table3[Customer_ID],Table3[Gender],"Female")</f>
        <v>Male</v>
      </c>
      <c r="I2471" s="2" t="str">
        <f>_xlfn.XLOOKUP(Table2[[#This Row],[Customer_ID]],Table3[Customer_ID],Table3[City],"Missing Memebership")</f>
        <v>Hubballi</v>
      </c>
      <c r="J2471" s="2" t="str">
        <f>_xlfn.XLOOKUP(Table2[[#This Row],[Customer_ID]],Table3[Customer_ID],Table3[State],"Karnataka")</f>
        <v>Karnataka</v>
      </c>
      <c r="K2471" s="2" t="str">
        <f>_xlfn.XLOOKUP(Table2[[#This Row],[Customer_ID]],Table3[Customer_ID],Table3[Membership],"Regular")</f>
        <v>Silver</v>
      </c>
      <c r="L2471" s="2" t="s">
        <v>416</v>
      </c>
      <c r="M2471" s="2" t="str">
        <f>_xlfn.XLOOKUP(Table2[[#This Row],[Product_ID]],Table4[Product_ID],Table4[Product_Name],"Not Found")</f>
        <v>GRT Jewellers Sling Bag Olive</v>
      </c>
      <c r="N2471" s="2" t="str">
        <f>_xlfn.XLOOKUP(Table2[[#This Row],[Product_ID]],Table4[Product_ID],Table4[Category],"Not Found")</f>
        <v>Handbags</v>
      </c>
      <c r="O2471" s="2" t="str">
        <f>_xlfn.XLOOKUP(Table2[[#This Row],[Product_ID]],Table4[Product_ID],Table4[Subcategory],"Not Found")</f>
        <v>Sling Bag</v>
      </c>
      <c r="P2471" s="2" t="str">
        <f>_xlfn.XLOOKUP(Table2[[#This Row],[Product_ID]],Table4[Product_ID],Table4[Brand],"Missing Brand")</f>
        <v>GRT Jewellers</v>
      </c>
      <c r="Q2471" s="2" t="s">
        <v>141</v>
      </c>
      <c r="R2471" s="2" t="str">
        <f>_xlfn.XLOOKUP(Table2[[#This Row],[Store_ID]],Table6[Store_ID],Table6[Store Name],"Not Found")</f>
        <v>TrendMart Warangal High Street</v>
      </c>
      <c r="S2471" s="2">
        <f>_xlfn.XLOOKUP(Table2[[#This Row],[Store_ID]],Table6[Store_ID],Table6[Monthly Target],"Missing Target")</f>
        <v>2000000</v>
      </c>
      <c r="T2471" s="2" t="str">
        <f>_xlfn.XLOOKUP(Table2[[#This Row],[Store_ID]],Table6[Store_ID],Table6[Region],"Not Found")</f>
        <v>South Zone 2</v>
      </c>
      <c r="U2471" s="2" t="s">
        <v>435</v>
      </c>
      <c r="V2471" s="2" t="str">
        <f>_xlfn.XLOOKUP(Table2[[#This Row],[Employee_ID]],Table5[Employee_ID],Table5[Employee Name],"Not Found")</f>
        <v>Gopal Prasad</v>
      </c>
      <c r="W2471" s="2">
        <v>4</v>
      </c>
      <c r="X2471" s="2">
        <v>3140.01</v>
      </c>
      <c r="Y2471" s="2">
        <v>25</v>
      </c>
      <c r="Z2471" s="2">
        <v>3140.01</v>
      </c>
      <c r="AA2471" s="2">
        <v>12</v>
      </c>
      <c r="AB2471" s="2">
        <v>1130.4000000000001</v>
      </c>
      <c r="AC2471" s="2">
        <v>10550.43</v>
      </c>
      <c r="AD2471" s="2">
        <v>8136.04</v>
      </c>
      <c r="AE2471" s="2">
        <f t="shared" si="82"/>
        <v>1283.9900000000002</v>
      </c>
      <c r="AF2471" s="2" t="s">
        <v>69</v>
      </c>
      <c r="AG2471" s="42">
        <f>IFERROR(Table2[[#This Row],[Profit]]/Table2[[#This Row],[Sales Amount]],0)</f>
        <v>0.12170025297547116</v>
      </c>
      <c r="AH2471" s="2" t="str">
        <f>TRIM(Table2[[#This Row],[Payment Modee]])</f>
        <v>Cash</v>
      </c>
      <c r="AI2471" s="2" t="s">
        <v>26</v>
      </c>
      <c r="AJ2471" s="2" t="s">
        <v>27</v>
      </c>
      <c r="AK2471" s="2" t="s">
        <v>2106</v>
      </c>
      <c r="AL2471" s="16" t="str">
        <f>IF(HOUR(Table2[[#This Row],[Order Time]])&lt;12,"Morning",IF(HOUR(Table2[[#This Row],[Order Time]])&lt;17,"Afternoon",IF(HOUR(Table2[[#This Row],[Order Time]])&lt;21,"Evening","Night")))</f>
        <v>Evening</v>
      </c>
      <c r="AM2471" s="16" t="s">
        <v>29</v>
      </c>
    </row>
    <row r="2472" spans="1:39" x14ac:dyDescent="0.25">
      <c r="A2472" s="13" t="s">
        <v>4364</v>
      </c>
      <c r="B2472" s="4">
        <v>45731</v>
      </c>
      <c r="C2472" s="2">
        <f>YEAR(Table2[[#This Row],[Invoice Date]])</f>
        <v>2025</v>
      </c>
      <c r="D2472" s="2" t="str">
        <f>TEXT(Table2[[#This Row],[Invoice Date]],"mmm")</f>
        <v>Mar</v>
      </c>
      <c r="E2472" s="2" t="str">
        <f>Table2[[#This Row],[Store_ID]]&amp;"-"&amp;Table2[[#This Row],[Year]]&amp;"-"&amp;Table2[[#This Row],[Month]]</f>
        <v>STR021-2025-Mar</v>
      </c>
      <c r="F2472" s="2" t="s">
        <v>1418</v>
      </c>
      <c r="G2472" s="2" t="str">
        <f>_xlfn.XLOOKUP(Table2[[#This Row],[Customer_ID]],Table3[Customer_ID],Table3[Customer Name],"Not Found")</f>
        <v>Meena Gowda</v>
      </c>
      <c r="H2472" s="2" t="str">
        <f>_xlfn.XLOOKUP(Table2[[#This Row],[Customer_ID]],Table3[Customer_ID],Table3[Gender],"Female")</f>
        <v>Female</v>
      </c>
      <c r="I2472" s="2" t="str">
        <f>_xlfn.XLOOKUP(Table2[[#This Row],[Customer_ID]],Table3[Customer_ID],Table3[City],"Missing Memebership")</f>
        <v>Vellore</v>
      </c>
      <c r="J2472" s="2" t="str">
        <f>_xlfn.XLOOKUP(Table2[[#This Row],[Customer_ID]],Table3[Customer_ID],Table3[State],"Karnataka")</f>
        <v>Tamil Nadu</v>
      </c>
      <c r="K2472" s="2" t="str">
        <f>_xlfn.XLOOKUP(Table2[[#This Row],[Customer_ID]],Table3[Customer_ID],Table3[Membership],"Regular")</f>
        <v>Gold</v>
      </c>
      <c r="L2472" s="2" t="s">
        <v>2633</v>
      </c>
      <c r="M2472" s="2" t="str">
        <f>_xlfn.XLOOKUP(Table2[[#This Row],[Product_ID]],Table4[Product_ID],Table4[Product_Name],"Not Found")</f>
        <v>AND Leather Belt Red</v>
      </c>
      <c r="N2472" s="2" t="str">
        <f>_xlfn.XLOOKUP(Table2[[#This Row],[Product_ID]],Table4[Product_ID],Table4[Category],"Not Found")</f>
        <v>Belts</v>
      </c>
      <c r="O2472" s="2" t="str">
        <f>_xlfn.XLOOKUP(Table2[[#This Row],[Product_ID]],Table4[Product_ID],Table4[Subcategory],"Not Found")</f>
        <v>Leather Belt</v>
      </c>
      <c r="P2472" s="2" t="str">
        <f>_xlfn.XLOOKUP(Table2[[#This Row],[Product_ID]],Table4[Product_ID],Table4[Brand],"Missing Brand")</f>
        <v>AND</v>
      </c>
      <c r="Q2472" s="2" t="s">
        <v>80</v>
      </c>
      <c r="R2472" s="2" t="str">
        <f>_xlfn.XLOOKUP(Table2[[#This Row],[Store_ID]],Table6[Store_ID],Table6[Store Name],"Not Found")</f>
        <v>TrendMart Kozhikode Standard</v>
      </c>
      <c r="S2472" s="2">
        <f>_xlfn.XLOOKUP(Table2[[#This Row],[Store_ID]],Table6[Store_ID],Table6[Monthly Target],"Missing Target")</f>
        <v>2000000</v>
      </c>
      <c r="T2472" s="2" t="str">
        <f>_xlfn.XLOOKUP(Table2[[#This Row],[Store_ID]],Table6[Store_ID],Table6[Region],"Not Found")</f>
        <v>South Zone 1</v>
      </c>
      <c r="U2472" s="2" t="s">
        <v>263</v>
      </c>
      <c r="V2472" s="2" t="str">
        <f>_xlfn.XLOOKUP(Table2[[#This Row],[Employee_ID]],Table5[Employee_ID],Table5[Employee Name],"Not Found")</f>
        <v>Sathish Sundaram</v>
      </c>
      <c r="W2472" s="2">
        <v>1</v>
      </c>
      <c r="X2472" s="2">
        <v>441.02</v>
      </c>
      <c r="Y2472" s="2">
        <v>5</v>
      </c>
      <c r="Z2472" s="2">
        <v>22.05</v>
      </c>
      <c r="AA2472" s="2">
        <v>5</v>
      </c>
      <c r="AB2472" s="2">
        <v>20.95</v>
      </c>
      <c r="AC2472" s="2">
        <v>439.92</v>
      </c>
      <c r="AD2472" s="2">
        <v>319.07</v>
      </c>
      <c r="AE2472" s="2">
        <f t="shared" si="82"/>
        <v>99.90000000000002</v>
      </c>
      <c r="AF2472" s="2" t="s">
        <v>25</v>
      </c>
      <c r="AG2472" s="42">
        <f>IFERROR(Table2[[#This Row],[Profit]]/Table2[[#This Row],[Sales Amount]],0)</f>
        <v>0.22708674304418988</v>
      </c>
      <c r="AH2472" s="2" t="str">
        <f>TRIM(Table2[[#This Row],[Payment Modee]])</f>
        <v>UPI</v>
      </c>
      <c r="AI2472" s="2" t="s">
        <v>26</v>
      </c>
      <c r="AJ2472" s="2" t="s">
        <v>27</v>
      </c>
      <c r="AK2472" s="2" t="s">
        <v>3012</v>
      </c>
      <c r="AL2472" s="16" t="str">
        <f>IF(HOUR(Table2[[#This Row],[Order Time]])&lt;12,"Morning",IF(HOUR(Table2[[#This Row],[Order Time]])&lt;17,"Afternoon",IF(HOUR(Table2[[#This Row],[Order Time]])&lt;21,"Evening","Night")))</f>
        <v>Afternoon</v>
      </c>
      <c r="AM2472" s="16" t="s">
        <v>38</v>
      </c>
    </row>
    <row r="2473" spans="1:39" x14ac:dyDescent="0.25">
      <c r="A2473" s="13" t="s">
        <v>4365</v>
      </c>
      <c r="B2473" s="4">
        <v>45456</v>
      </c>
      <c r="C2473" s="2">
        <f>YEAR(Table2[[#This Row],[Invoice Date]])</f>
        <v>2024</v>
      </c>
      <c r="D2473" s="2" t="str">
        <f>TEXT(Table2[[#This Row],[Invoice Date]],"mmm")</f>
        <v>Jun</v>
      </c>
      <c r="E2473" s="2" t="str">
        <f>Table2[[#This Row],[Store_ID]]&amp;"-"&amp;Table2[[#This Row],[Year]]&amp;"-"&amp;Table2[[#This Row],[Month]]</f>
        <v>STR071-2024-Jun</v>
      </c>
      <c r="F2473" s="2" t="s">
        <v>3317</v>
      </c>
      <c r="G2473" s="2" t="str">
        <f>_xlfn.XLOOKUP(Table2[[#This Row],[Customer_ID]],Table3[Customer_ID],Table3[Customer Name],"Not Found")</f>
        <v>Malathi Naicker</v>
      </c>
      <c r="H2473" s="2" t="str">
        <f>_xlfn.XLOOKUP(Table2[[#This Row],[Customer_ID]],Table3[Customer_ID],Table3[Gender],"Female")</f>
        <v>Female</v>
      </c>
      <c r="I2473" s="2" t="str">
        <f>_xlfn.XLOOKUP(Table2[[#This Row],[Customer_ID]],Table3[Customer_ID],Table3[City],"Missing Memebership")</f>
        <v>Nellore</v>
      </c>
      <c r="J2473" s="2" t="str">
        <f>_xlfn.XLOOKUP(Table2[[#This Row],[Customer_ID]],Table3[Customer_ID],Table3[State],"Karnataka")</f>
        <v>Andhra Pradesh</v>
      </c>
      <c r="K2473" s="2" t="str">
        <f>_xlfn.XLOOKUP(Table2[[#This Row],[Customer_ID]],Table3[Customer_ID],Table3[Membership],"Regular")</f>
        <v>Platinum</v>
      </c>
      <c r="L2473" s="2" t="s">
        <v>2154</v>
      </c>
      <c r="M2473" s="2" t="str">
        <f>_xlfn.XLOOKUP(Table2[[#This Row],[Product_ID]],Table4[Product_ID],Table4[Product_Name],"Not Found")</f>
        <v>Liberty Braided Belt Red</v>
      </c>
      <c r="N2473" s="2" t="str">
        <f>_xlfn.XLOOKUP(Table2[[#This Row],[Product_ID]],Table4[Product_ID],Table4[Category],"Not Found")</f>
        <v>Belts</v>
      </c>
      <c r="O2473" s="2" t="str">
        <f>_xlfn.XLOOKUP(Table2[[#This Row],[Product_ID]],Table4[Product_ID],Table4[Subcategory],"Not Found")</f>
        <v>Braided Belt</v>
      </c>
      <c r="P2473" s="2" t="str">
        <f>_xlfn.XLOOKUP(Table2[[#This Row],[Product_ID]],Table4[Product_ID],Table4[Brand],"Missing Brand")</f>
        <v>Liberty</v>
      </c>
      <c r="Q2473" s="2" t="s">
        <v>288</v>
      </c>
      <c r="R2473" s="2" t="str">
        <f>_xlfn.XLOOKUP(Table2[[#This Row],[Store_ID]],Table6[Store_ID],Table6[Store Name],"Not Found")</f>
        <v>TrendMart Kannur Standard</v>
      </c>
      <c r="S2473" s="2">
        <f>_xlfn.XLOOKUP(Table2[[#This Row],[Store_ID]],Table6[Store_ID],Table6[Monthly Target],"Missing Target")</f>
        <v>2000000</v>
      </c>
      <c r="T2473" s="2" t="str">
        <f>_xlfn.XLOOKUP(Table2[[#This Row],[Store_ID]],Table6[Store_ID],Table6[Region],"Not Found")</f>
        <v>South Zone 1</v>
      </c>
      <c r="U2473" s="2" t="s">
        <v>220</v>
      </c>
      <c r="V2473" s="2" t="str">
        <f>_xlfn.XLOOKUP(Table2[[#This Row],[Employee_ID]],Table5[Employee_ID],Table5[Employee Name],"Not Found")</f>
        <v>Vasanthi Kamath</v>
      </c>
      <c r="W2473" s="2">
        <v>2</v>
      </c>
      <c r="X2473" s="2">
        <v>1136.93</v>
      </c>
      <c r="Y2473" s="2">
        <v>10</v>
      </c>
      <c r="Z2473" s="2">
        <v>227.39</v>
      </c>
      <c r="AA2473" s="2">
        <v>12</v>
      </c>
      <c r="AB2473" s="2">
        <v>245.58</v>
      </c>
      <c r="AC2473" s="2">
        <v>2292.0500000000002</v>
      </c>
      <c r="AD2473" s="2">
        <v>1507.46</v>
      </c>
      <c r="AE2473" s="2">
        <f t="shared" si="82"/>
        <v>539.0100000000001</v>
      </c>
      <c r="AF2473" s="2" t="s">
        <v>25</v>
      </c>
      <c r="AG2473" s="42">
        <f>IFERROR(Table2[[#This Row],[Profit]]/Table2[[#This Row],[Sales Amount]],0)</f>
        <v>0.2351650269409481</v>
      </c>
      <c r="AH2473" s="2" t="str">
        <f>TRIM(Table2[[#This Row],[Payment Modee]])</f>
        <v>UPI</v>
      </c>
      <c r="AI2473" s="2" t="s">
        <v>36</v>
      </c>
      <c r="AJ2473" s="2" t="s">
        <v>197</v>
      </c>
      <c r="AK2473" s="2" t="s">
        <v>4366</v>
      </c>
      <c r="AL2473" s="16" t="str">
        <f>IF(HOUR(Table2[[#This Row],[Order Time]])&lt;12,"Morning",IF(HOUR(Table2[[#This Row],[Order Time]])&lt;17,"Afternoon",IF(HOUR(Table2[[#This Row],[Order Time]])&lt;21,"Evening","Night")))</f>
        <v>Evening</v>
      </c>
      <c r="AM2473" s="16" t="s">
        <v>29</v>
      </c>
    </row>
    <row r="2474" spans="1:39" x14ac:dyDescent="0.25">
      <c r="A2474" s="13" t="s">
        <v>4367</v>
      </c>
      <c r="B2474" s="4">
        <v>45613</v>
      </c>
      <c r="C2474" s="2">
        <f>YEAR(Table2[[#This Row],[Invoice Date]])</f>
        <v>2024</v>
      </c>
      <c r="D2474" s="2" t="str">
        <f>TEXT(Table2[[#This Row],[Invoice Date]],"mmm")</f>
        <v>Nov</v>
      </c>
      <c r="E2474" s="2" t="str">
        <f>Table2[[#This Row],[Store_ID]]&amp;"-"&amp;Table2[[#This Row],[Year]]&amp;"-"&amp;Table2[[#This Row],[Month]]</f>
        <v>STR093-2024-Nov</v>
      </c>
      <c r="F2474" s="2" t="s">
        <v>4196</v>
      </c>
      <c r="G2474" s="2" t="str">
        <f>_xlfn.XLOOKUP(Table2[[#This Row],[Customer_ID]],Table3[Customer_ID],Table3[Customer Name],"Not Found")</f>
        <v>Swathi Yadav</v>
      </c>
      <c r="H2474" s="2" t="str">
        <f>_xlfn.XLOOKUP(Table2[[#This Row],[Customer_ID]],Table3[Customer_ID],Table3[Gender],"Female")</f>
        <v>Female</v>
      </c>
      <c r="I2474" s="2" t="str">
        <f>_xlfn.XLOOKUP(Table2[[#This Row],[Customer_ID]],Table3[Customer_ID],Table3[City],"Missing Memebership")</f>
        <v>Tiruchirappalli</v>
      </c>
      <c r="J2474" s="2" t="str">
        <f>_xlfn.XLOOKUP(Table2[[#This Row],[Customer_ID]],Table3[Customer_ID],Table3[State],"Karnataka")</f>
        <v>Tamil Nadu</v>
      </c>
      <c r="K2474" s="2" t="str">
        <f>_xlfn.XLOOKUP(Table2[[#This Row],[Customer_ID]],Table3[Customer_ID],Table3[Membership],"Regular")</f>
        <v>Regular</v>
      </c>
      <c r="L2474" s="2" t="s">
        <v>1402</v>
      </c>
      <c r="M2474" s="2" t="str">
        <f>_xlfn.XLOOKUP(Table2[[#This Row],[Product_ID]],Table4[Product_ID],Table4[Product_Name],"Not Found")</f>
        <v>Woodland Digital Watch Brown</v>
      </c>
      <c r="N2474" s="2" t="str">
        <f>_xlfn.XLOOKUP(Table2[[#This Row],[Product_ID]],Table4[Product_ID],Table4[Category],"Not Found")</f>
        <v>Watches</v>
      </c>
      <c r="O2474" s="2" t="str">
        <f>_xlfn.XLOOKUP(Table2[[#This Row],[Product_ID]],Table4[Product_ID],Table4[Subcategory],"Not Found")</f>
        <v>Digital Watch</v>
      </c>
      <c r="P2474" s="2" t="str">
        <f>_xlfn.XLOOKUP(Table2[[#This Row],[Product_ID]],Table4[Product_ID],Table4[Brand],"Missing Brand")</f>
        <v>Woodland</v>
      </c>
      <c r="Q2474" s="2" t="s">
        <v>357</v>
      </c>
      <c r="R2474" s="2" t="str">
        <f>_xlfn.XLOOKUP(Table2[[#This Row],[Store_ID]],Table6[Store_ID],Table6[Store Name],"Not Found")</f>
        <v>TrendMart Thiruvananthapuram High Street</v>
      </c>
      <c r="S2474" s="2">
        <f>_xlfn.XLOOKUP(Table2[[#This Row],[Store_ID]],Table6[Store_ID],Table6[Monthly Target],"Missing Target")</f>
        <v>1000000</v>
      </c>
      <c r="T2474" s="2" t="str">
        <f>_xlfn.XLOOKUP(Table2[[#This Row],[Store_ID]],Table6[Store_ID],Table6[Region],"Not Found")</f>
        <v>South Zone 1</v>
      </c>
      <c r="U2474" s="2" t="s">
        <v>330</v>
      </c>
      <c r="V2474" s="2" t="str">
        <f>_xlfn.XLOOKUP(Table2[[#This Row],[Employee_ID]],Table5[Employee_ID],Table5[Employee Name],"Not Found")</f>
        <v>Malini Gowda</v>
      </c>
      <c r="W2474" s="2">
        <v>3</v>
      </c>
      <c r="X2474" s="2">
        <v>2584.81</v>
      </c>
      <c r="Y2474" s="2">
        <v>10</v>
      </c>
      <c r="Z2474" s="2">
        <v>775.44</v>
      </c>
      <c r="AA2474" s="2">
        <v>12</v>
      </c>
      <c r="AB2474" s="2">
        <v>837.48</v>
      </c>
      <c r="AC2474" s="2">
        <v>7816.47</v>
      </c>
      <c r="AD2474" s="2">
        <v>5418.09</v>
      </c>
      <c r="AE2474" s="2">
        <f t="shared" si="82"/>
        <v>1560.9</v>
      </c>
      <c r="AF2474" s="2" t="s">
        <v>56</v>
      </c>
      <c r="AG2474" s="42">
        <f>IFERROR(Table2[[#This Row],[Profit]]/Table2[[#This Row],[Sales Amount]],0)</f>
        <v>0.19969372363739643</v>
      </c>
      <c r="AH2474" s="2" t="str">
        <f>TRIM(Table2[[#This Row],[Payment Modee]])</f>
        <v>Credit Card</v>
      </c>
      <c r="AI2474" s="2" t="s">
        <v>26</v>
      </c>
      <c r="AJ2474" s="2" t="s">
        <v>27</v>
      </c>
      <c r="AK2474" s="2" t="s">
        <v>2497</v>
      </c>
      <c r="AL2474" s="16" t="str">
        <f>IF(HOUR(Table2[[#This Row],[Order Time]])&lt;12,"Morning",IF(HOUR(Table2[[#This Row],[Order Time]])&lt;17,"Afternoon",IF(HOUR(Table2[[#This Row],[Order Time]])&lt;21,"Evening","Night")))</f>
        <v>Night</v>
      </c>
      <c r="AM2474" s="16" t="s">
        <v>38</v>
      </c>
    </row>
    <row r="2475" spans="1:39" x14ac:dyDescent="0.25">
      <c r="A2475" s="13" t="s">
        <v>4368</v>
      </c>
      <c r="B2475" s="4">
        <v>45652</v>
      </c>
      <c r="C2475" s="2">
        <f>YEAR(Table2[[#This Row],[Invoice Date]])</f>
        <v>2024</v>
      </c>
      <c r="D2475" s="2" t="str">
        <f>TEXT(Table2[[#This Row],[Invoice Date]],"mmm")</f>
        <v>Dec</v>
      </c>
      <c r="E2475" s="2" t="str">
        <f>Table2[[#This Row],[Store_ID]]&amp;"-"&amp;Table2[[#This Row],[Year]]&amp;"-"&amp;Table2[[#This Row],[Month]]</f>
        <v>STR083-2024-Dec</v>
      </c>
      <c r="F2475" s="2" t="s">
        <v>2205</v>
      </c>
      <c r="G2475" s="2" t="str">
        <f>_xlfn.XLOOKUP(Table2[[#This Row],[Customer_ID]],Table3[Customer_ID],Table3[Customer Name],"Not Found")</f>
        <v>Sandeep Reddy</v>
      </c>
      <c r="H2475" s="2" t="str">
        <f>_xlfn.XLOOKUP(Table2[[#This Row],[Customer_ID]],Table3[Customer_ID],Table3[Gender],"Female")</f>
        <v>Male</v>
      </c>
      <c r="I2475" s="2" t="str">
        <f>_xlfn.XLOOKUP(Table2[[#This Row],[Customer_ID]],Table3[Customer_ID],Table3[City],"Missing Memebership")</f>
        <v>Shivamogga</v>
      </c>
      <c r="J2475" s="2" t="str">
        <f>_xlfn.XLOOKUP(Table2[[#This Row],[Customer_ID]],Table3[Customer_ID],Table3[State],"Karnataka")</f>
        <v>Karnataka</v>
      </c>
      <c r="K2475" s="2" t="str">
        <f>_xlfn.XLOOKUP(Table2[[#This Row],[Customer_ID]],Table3[Customer_ID],Table3[Membership],"Regular")</f>
        <v>Regular</v>
      </c>
      <c r="L2475" s="2" t="s">
        <v>111</v>
      </c>
      <c r="M2475" s="2" t="str">
        <f>_xlfn.XLOOKUP(Table2[[#This Row],[Product_ID]],Table4[Product_ID],Table4[Product_Name],"Not Found")</f>
        <v>Wrangler Smart Watch Navy Blue</v>
      </c>
      <c r="N2475" s="2" t="str">
        <f>_xlfn.XLOOKUP(Table2[[#This Row],[Product_ID]],Table4[Product_ID],Table4[Category],"Not Found")</f>
        <v>Watches</v>
      </c>
      <c r="O2475" s="2" t="str">
        <f>_xlfn.XLOOKUP(Table2[[#This Row],[Product_ID]],Table4[Product_ID],Table4[Subcategory],"Not Found")</f>
        <v>Smart Watch</v>
      </c>
      <c r="P2475" s="2" t="str">
        <f>_xlfn.XLOOKUP(Table2[[#This Row],[Product_ID]],Table4[Product_ID],Table4[Brand],"Missing Brand")</f>
        <v>Wrangler</v>
      </c>
      <c r="Q2475" s="2" t="s">
        <v>228</v>
      </c>
      <c r="R2475" s="2" t="str">
        <f>_xlfn.XLOOKUP(Table2[[#This Row],[Store_ID]],Table6[Store_ID],Table6[Store Name],"Not Found")</f>
        <v>TrendMart Tumakuru Outlet</v>
      </c>
      <c r="S2475" s="2">
        <f>_xlfn.XLOOKUP(Table2[[#This Row],[Store_ID]],Table6[Store_ID],Table6[Monthly Target],"Missing Target")</f>
        <v>1200000</v>
      </c>
      <c r="T2475" s="2" t="str">
        <f>_xlfn.XLOOKUP(Table2[[#This Row],[Store_ID]],Table6[Store_ID],Table6[Region],"Not Found")</f>
        <v>South Zone 2</v>
      </c>
      <c r="U2475" s="2" t="s">
        <v>147</v>
      </c>
      <c r="V2475" s="2" t="str">
        <f>_xlfn.XLOOKUP(Table2[[#This Row],[Employee_ID]],Table5[Employee_ID],Table5[Employee Name],"Not Found")</f>
        <v>Logesh Gopalakrishnan</v>
      </c>
      <c r="W2475" s="2">
        <v>4</v>
      </c>
      <c r="X2475" s="2">
        <v>1454.81</v>
      </c>
      <c r="Y2475" s="2">
        <v>0</v>
      </c>
      <c r="Z2475" s="2">
        <v>0</v>
      </c>
      <c r="AA2475" s="2">
        <v>12</v>
      </c>
      <c r="AB2475" s="2">
        <v>698.31</v>
      </c>
      <c r="AC2475" s="2">
        <v>6517.55</v>
      </c>
      <c r="AD2475" s="2">
        <v>3785.2</v>
      </c>
      <c r="AE2475" s="2">
        <f t="shared" si="82"/>
        <v>2034.0400000000004</v>
      </c>
      <c r="AF2475" s="2" t="s">
        <v>35</v>
      </c>
      <c r="AG2475" s="42">
        <f>IFERROR(Table2[[#This Row],[Profit]]/Table2[[#This Row],[Sales Amount]],0)</f>
        <v>0.31208659695744573</v>
      </c>
      <c r="AH2475" s="2" t="str">
        <f>TRIM(Table2[[#This Row],[Payment Modee]])</f>
        <v>Debit Card</v>
      </c>
      <c r="AI2475" s="2" t="s">
        <v>26</v>
      </c>
      <c r="AJ2475" s="2" t="s">
        <v>27</v>
      </c>
      <c r="AK2475" s="2" t="s">
        <v>1792</v>
      </c>
      <c r="AL2475" s="16" t="str">
        <f>IF(HOUR(Table2[[#This Row],[Order Time]])&lt;12,"Morning",IF(HOUR(Table2[[#This Row],[Order Time]])&lt;17,"Afternoon",IF(HOUR(Table2[[#This Row],[Order Time]])&lt;21,"Evening","Night")))</f>
        <v>Evening</v>
      </c>
      <c r="AM2475" s="16" t="s">
        <v>29</v>
      </c>
    </row>
    <row r="2476" spans="1:39" x14ac:dyDescent="0.25">
      <c r="A2476" s="13" t="s">
        <v>4369</v>
      </c>
      <c r="B2476" s="4">
        <v>45640</v>
      </c>
      <c r="C2476" s="2">
        <f>YEAR(Table2[[#This Row],[Invoice Date]])</f>
        <v>2024</v>
      </c>
      <c r="D2476" s="2" t="str">
        <f>TEXT(Table2[[#This Row],[Invoice Date]],"mmm")</f>
        <v>Dec</v>
      </c>
      <c r="E2476" s="2" t="str">
        <f>Table2[[#This Row],[Store_ID]]&amp;"-"&amp;Table2[[#This Row],[Year]]&amp;"-"&amp;Table2[[#This Row],[Month]]</f>
        <v>STR024-2024-Dec</v>
      </c>
      <c r="F2476" s="2" t="s">
        <v>1224</v>
      </c>
      <c r="G2476" s="2" t="str">
        <f>_xlfn.XLOOKUP(Table2[[#This Row],[Customer_ID]],Table3[Customer_ID],Table3[Customer Name],"Not Found")</f>
        <v>Akhila Naicker</v>
      </c>
      <c r="H2476" s="2" t="str">
        <f>_xlfn.XLOOKUP(Table2[[#This Row],[Customer_ID]],Table3[Customer_ID],Table3[Gender],"Female")</f>
        <v>Female</v>
      </c>
      <c r="I2476" s="2" t="str">
        <f>_xlfn.XLOOKUP(Table2[[#This Row],[Customer_ID]],Table3[Customer_ID],Table3[City],"Missing Memebership")</f>
        <v>Nellore</v>
      </c>
      <c r="J2476" s="2" t="str">
        <f>_xlfn.XLOOKUP(Table2[[#This Row],[Customer_ID]],Table3[Customer_ID],Table3[State],"Karnataka")</f>
        <v>Andhra Pradesh</v>
      </c>
      <c r="K2476" s="2" t="str">
        <f>_xlfn.XLOOKUP(Table2[[#This Row],[Customer_ID]],Table3[Customer_ID],Table3[Membership],"Regular")</f>
        <v>Regular</v>
      </c>
      <c r="L2476" s="2" t="s">
        <v>356</v>
      </c>
      <c r="M2476" s="2" t="str">
        <f>_xlfn.XLOOKUP(Table2[[#This Row],[Product_ID]],Table4[Product_ID],Table4[Product_Name],"Not Found")</f>
        <v>Westside Cap Beige</v>
      </c>
      <c r="N2476" s="2" t="str">
        <f>_xlfn.XLOOKUP(Table2[[#This Row],[Product_ID]],Table4[Product_ID],Table4[Category],"Not Found")</f>
        <v>Women Kurtis</v>
      </c>
      <c r="O2476" s="2" t="str">
        <f>_xlfn.XLOOKUP(Table2[[#This Row],[Product_ID]],Table4[Product_ID],Table4[Subcategory],"Not Found")</f>
        <v>Anarkali Kurti</v>
      </c>
      <c r="P2476" s="2" t="str">
        <f>_xlfn.XLOOKUP(Table2[[#This Row],[Product_ID]],Table4[Product_ID],Table4[Brand],"Missing Brand")</f>
        <v>Libas</v>
      </c>
      <c r="Q2476" s="2" t="s">
        <v>134</v>
      </c>
      <c r="R2476" s="2" t="str">
        <f>_xlfn.XLOOKUP(Table2[[#This Row],[Store_ID]],Table6[Store_ID],Table6[Store Name],"Not Found")</f>
        <v>TrendMart Nellore Standard</v>
      </c>
      <c r="S2476" s="2">
        <f>_xlfn.XLOOKUP(Table2[[#This Row],[Store_ID]],Table6[Store_ID],Table6[Monthly Target],"Missing Target")</f>
        <v>1000000</v>
      </c>
      <c r="T2476" s="2" t="str">
        <f>_xlfn.XLOOKUP(Table2[[#This Row],[Store_ID]],Table6[Store_ID],Table6[Region],"Not Found")</f>
        <v>South Zone 3</v>
      </c>
      <c r="U2476" s="2" t="s">
        <v>147</v>
      </c>
      <c r="V2476" s="2" t="str">
        <f>_xlfn.XLOOKUP(Table2[[#This Row],[Employee_ID]],Table5[Employee_ID],Table5[Employee Name],"Not Found")</f>
        <v>Logesh Gopalakrishnan</v>
      </c>
      <c r="W2476" s="2">
        <v>1</v>
      </c>
      <c r="X2476" s="2">
        <v>1007.33</v>
      </c>
      <c r="Y2476" s="2">
        <v>0</v>
      </c>
      <c r="Z2476" s="2">
        <v>0</v>
      </c>
      <c r="AA2476" s="2">
        <v>12</v>
      </c>
      <c r="AB2476" s="2">
        <v>120.88</v>
      </c>
      <c r="AC2476" s="2">
        <v>1128.21</v>
      </c>
      <c r="AD2476" s="2">
        <v>568.05999999999995</v>
      </c>
      <c r="AE2476" s="2">
        <f t="shared" si="82"/>
        <v>439.2700000000001</v>
      </c>
      <c r="AF2476" s="2" t="s">
        <v>119</v>
      </c>
      <c r="AG2476" s="42">
        <f>IFERROR(Table2[[#This Row],[Profit]]/Table2[[#This Row],[Sales Amount]],0)</f>
        <v>0.38935127325586555</v>
      </c>
      <c r="AH2476" s="2" t="str">
        <f>TRIM(Table2[[#This Row],[Payment Modee]])</f>
        <v>Net Banking</v>
      </c>
      <c r="AI2476" s="2" t="s">
        <v>36</v>
      </c>
      <c r="AJ2476" s="2" t="s">
        <v>27</v>
      </c>
      <c r="AK2476" s="2" t="s">
        <v>1530</v>
      </c>
      <c r="AL2476" s="16" t="str">
        <f>IF(HOUR(Table2[[#This Row],[Order Time]])&lt;12,"Morning",IF(HOUR(Table2[[#This Row],[Order Time]])&lt;17,"Afternoon",IF(HOUR(Table2[[#This Row],[Order Time]])&lt;21,"Evening","Night")))</f>
        <v>Evening</v>
      </c>
      <c r="AM2476" s="16" t="s">
        <v>38</v>
      </c>
    </row>
    <row r="2477" spans="1:39" x14ac:dyDescent="0.25">
      <c r="A2477" s="13" t="s">
        <v>4370</v>
      </c>
      <c r="B2477" s="4">
        <v>45740</v>
      </c>
      <c r="C2477" s="2">
        <f>YEAR(Table2[[#This Row],[Invoice Date]])</f>
        <v>2025</v>
      </c>
      <c r="D2477" s="2" t="str">
        <f>TEXT(Table2[[#This Row],[Invoice Date]],"mmm")</f>
        <v>Mar</v>
      </c>
      <c r="E2477" s="2" t="str">
        <f>Table2[[#This Row],[Store_ID]]&amp;"-"&amp;Table2[[#This Row],[Year]]&amp;"-"&amp;Table2[[#This Row],[Month]]</f>
        <v>STR044-2025-Mar</v>
      </c>
      <c r="F2477" s="2" t="s">
        <v>736</v>
      </c>
      <c r="G2477" s="2" t="str">
        <f>_xlfn.XLOOKUP(Table2[[#This Row],[Customer_ID]],Table3[Customer_ID],Table3[Customer Name],"Not Found")</f>
        <v>Kalpana Achari</v>
      </c>
      <c r="H2477" s="2" t="str">
        <f>_xlfn.XLOOKUP(Table2[[#This Row],[Customer_ID]],Table3[Customer_ID],Table3[Gender],"Female")</f>
        <v>Female</v>
      </c>
      <c r="I2477" s="2" t="str">
        <f>_xlfn.XLOOKUP(Table2[[#This Row],[Customer_ID]],Table3[Customer_ID],Table3[City],"Missing Memebership")</f>
        <v>Chennai</v>
      </c>
      <c r="J2477" s="2" t="str">
        <f>_xlfn.XLOOKUP(Table2[[#This Row],[Customer_ID]],Table3[Customer_ID],Table3[State],"Karnataka")</f>
        <v>Tamil Nadu</v>
      </c>
      <c r="K2477" s="2" t="str">
        <f>_xlfn.XLOOKUP(Table2[[#This Row],[Customer_ID]],Table3[Customer_ID],Table3[Membership],"Regular")</f>
        <v>Silver</v>
      </c>
      <c r="L2477" s="2" t="s">
        <v>133</v>
      </c>
      <c r="M2477" s="2" t="str">
        <f>_xlfn.XLOOKUP(Table2[[#This Row],[Product_ID]],Table4[Product_ID],Table4[Product_Name],"Not Found")</f>
        <v>US Polo Assn Casual Top Sky Blue</v>
      </c>
      <c r="N2477" s="2" t="str">
        <f>_xlfn.XLOOKUP(Table2[[#This Row],[Product_ID]],Table4[Product_ID],Table4[Category],"Not Found")</f>
        <v>Women Tops</v>
      </c>
      <c r="O2477" s="2" t="str">
        <f>_xlfn.XLOOKUP(Table2[[#This Row],[Product_ID]],Table4[Product_ID],Table4[Subcategory],"Not Found")</f>
        <v>Casual Top</v>
      </c>
      <c r="P2477" s="2" t="str">
        <f>_xlfn.XLOOKUP(Table2[[#This Row],[Product_ID]],Table4[Product_ID],Table4[Brand],"Missing Brand")</f>
        <v>US Polo Assn</v>
      </c>
      <c r="Q2477" s="2" t="s">
        <v>277</v>
      </c>
      <c r="R2477" s="2" t="str">
        <f>_xlfn.XLOOKUP(Table2[[#This Row],[Store_ID]],Table6[Store_ID],Table6[Store Name],"Not Found")</f>
        <v>TrendMart Warangal High Street</v>
      </c>
      <c r="S2477" s="2">
        <f>_xlfn.XLOOKUP(Table2[[#This Row],[Store_ID]],Table6[Store_ID],Table6[Monthly Target],"Missing Target")</f>
        <v>1200000</v>
      </c>
      <c r="T2477" s="2" t="str">
        <f>_xlfn.XLOOKUP(Table2[[#This Row],[Store_ID]],Table6[Store_ID],Table6[Region],"Not Found")</f>
        <v>South Zone 2</v>
      </c>
      <c r="U2477" s="2" t="s">
        <v>482</v>
      </c>
      <c r="V2477" s="2" t="str">
        <f>_xlfn.XLOOKUP(Table2[[#This Row],[Employee_ID]],Table5[Employee_ID],Table5[Employee Name],"Not Found")</f>
        <v>Swathi Achari</v>
      </c>
      <c r="W2477" s="2">
        <v>1</v>
      </c>
      <c r="X2477" s="2">
        <v>820.61</v>
      </c>
      <c r="Y2477" s="2">
        <v>0</v>
      </c>
      <c r="Z2477" s="2">
        <v>0</v>
      </c>
      <c r="AA2477" s="2">
        <v>5</v>
      </c>
      <c r="AB2477" s="2">
        <v>41.03</v>
      </c>
      <c r="AC2477" s="2">
        <v>861.64</v>
      </c>
      <c r="AD2477" s="2">
        <v>534.80999999999995</v>
      </c>
      <c r="AE2477" s="2">
        <f t="shared" si="82"/>
        <v>285.80000000000007</v>
      </c>
      <c r="AF2477" s="2" t="s">
        <v>25</v>
      </c>
      <c r="AG2477" s="42">
        <f>IFERROR(Table2[[#This Row],[Profit]]/Table2[[#This Row],[Sales Amount]],0)</f>
        <v>0.33169305046190994</v>
      </c>
      <c r="AH2477" s="2" t="str">
        <f>TRIM(Table2[[#This Row],[Payment Modee]])</f>
        <v>UPI</v>
      </c>
      <c r="AI2477" s="2" t="s">
        <v>26</v>
      </c>
      <c r="AJ2477" s="2" t="s">
        <v>27</v>
      </c>
      <c r="AK2477" s="2" t="s">
        <v>2572</v>
      </c>
      <c r="AL2477" s="16" t="str">
        <f>IF(HOUR(Table2[[#This Row],[Order Time]])&lt;12,"Morning",IF(HOUR(Table2[[#This Row],[Order Time]])&lt;17,"Afternoon",IF(HOUR(Table2[[#This Row],[Order Time]])&lt;21,"Evening","Night")))</f>
        <v>Morning</v>
      </c>
      <c r="AM2477" s="16" t="s">
        <v>29</v>
      </c>
    </row>
    <row r="2478" spans="1:39" x14ac:dyDescent="0.25">
      <c r="A2478" s="13" t="s">
        <v>4371</v>
      </c>
      <c r="B2478" s="4">
        <v>45507</v>
      </c>
      <c r="C2478" s="2">
        <f>YEAR(Table2[[#This Row],[Invoice Date]])</f>
        <v>2024</v>
      </c>
      <c r="D2478" s="2" t="str">
        <f>TEXT(Table2[[#This Row],[Invoice Date]],"mmm")</f>
        <v>Aug</v>
      </c>
      <c r="E2478" s="2" t="str">
        <f>Table2[[#This Row],[Store_ID]]&amp;"-"&amp;Table2[[#This Row],[Year]]&amp;"-"&amp;Table2[[#This Row],[Month]]</f>
        <v>STR020-2024-Aug</v>
      </c>
      <c r="F2478" s="2" t="s">
        <v>655</v>
      </c>
      <c r="G2478" s="2" t="str">
        <f>_xlfn.XLOOKUP(Table2[[#This Row],[Customer_ID]],Table3[Customer_ID],Table3[Customer Name],"Not Found")</f>
        <v>Yogesh Venkatesan</v>
      </c>
      <c r="H2478" s="2" t="str">
        <f>_xlfn.XLOOKUP(Table2[[#This Row],[Customer_ID]],Table3[Customer_ID],Table3[Gender],"Female")</f>
        <v>Male</v>
      </c>
      <c r="I2478" s="2" t="str">
        <f>_xlfn.XLOOKUP(Table2[[#This Row],[Customer_ID]],Table3[Customer_ID],Table3[City],"Missing Memebership")</f>
        <v>Madurai</v>
      </c>
      <c r="J2478" s="2" t="str">
        <f>_xlfn.XLOOKUP(Table2[[#This Row],[Customer_ID]],Table3[Customer_ID],Table3[State],"Karnataka")</f>
        <v>Tamil Nadu</v>
      </c>
      <c r="K2478" s="2" t="str">
        <f>_xlfn.XLOOKUP(Table2[[#This Row],[Customer_ID]],Table3[Customer_ID],Table3[Membership],"Regular")</f>
        <v>Regular</v>
      </c>
      <c r="L2478" s="2" t="s">
        <v>60</v>
      </c>
      <c r="M2478" s="2" t="str">
        <f>_xlfn.XLOOKUP(Table2[[#This Row],[Product_ID]],Table4[Product_ID],Table4[Product_Name],"Not Found")</f>
        <v>US Polo Assn Formal Shoes Red</v>
      </c>
      <c r="N2478" s="2" t="str">
        <f>_xlfn.XLOOKUP(Table2[[#This Row],[Product_ID]],Table4[Product_ID],Table4[Category],"Not Found")</f>
        <v>Footwear</v>
      </c>
      <c r="O2478" s="2" t="str">
        <f>_xlfn.XLOOKUP(Table2[[#This Row],[Product_ID]],Table4[Product_ID],Table4[Subcategory],"Not Found")</f>
        <v>Formal Shoes</v>
      </c>
      <c r="P2478" s="2" t="str">
        <f>_xlfn.XLOOKUP(Table2[[#This Row],[Product_ID]],Table4[Product_ID],Table4[Brand],"Missing Brand")</f>
        <v>US Polo Assn</v>
      </c>
      <c r="Q2478" s="2" t="s">
        <v>687</v>
      </c>
      <c r="R2478" s="2" t="str">
        <f>_xlfn.XLOOKUP(Table2[[#This Row],[Store_ID]],Table6[Store_ID],Table6[Store Name],"Not Found")</f>
        <v>TrendMart Guntur Standard</v>
      </c>
      <c r="S2478" s="2">
        <f>_xlfn.XLOOKUP(Table2[[#This Row],[Store_ID]],Table6[Store_ID],Table6[Monthly Target],"Missing Target")</f>
        <v>2000000</v>
      </c>
      <c r="T2478" s="2" t="str">
        <f>_xlfn.XLOOKUP(Table2[[#This Row],[Store_ID]],Table6[Store_ID],Table6[Region],"Not Found")</f>
        <v>South Zone 3</v>
      </c>
      <c r="U2478" s="2" t="s">
        <v>294</v>
      </c>
      <c r="V2478" s="2" t="str">
        <f>_xlfn.XLOOKUP(Table2[[#This Row],[Employee_ID]],Table5[Employee_ID],Table5[Employee Name],"Not Found")</f>
        <v>Chitra Chettiar</v>
      </c>
      <c r="W2478" s="2">
        <v>1</v>
      </c>
      <c r="X2478" s="2">
        <v>3681.94</v>
      </c>
      <c r="Y2478" s="2">
        <v>0</v>
      </c>
      <c r="Z2478" s="2">
        <v>0</v>
      </c>
      <c r="AA2478" s="2">
        <v>12</v>
      </c>
      <c r="AB2478" s="2">
        <v>441.83</v>
      </c>
      <c r="AC2478" s="2">
        <v>4123.7700000000004</v>
      </c>
      <c r="AD2478" s="2">
        <v>2424.62</v>
      </c>
      <c r="AE2478" s="2">
        <f t="shared" si="82"/>
        <v>1257.3200000000006</v>
      </c>
      <c r="AF2478" s="2" t="s">
        <v>35</v>
      </c>
      <c r="AG2478" s="42">
        <f>IFERROR(Table2[[#This Row],[Profit]]/Table2[[#This Row],[Sales Amount]],0)</f>
        <v>0.30489576285777348</v>
      </c>
      <c r="AH2478" s="2" t="str">
        <f>TRIM(Table2[[#This Row],[Payment Modee]])</f>
        <v>Debit Card</v>
      </c>
      <c r="AI2478" s="2" t="s">
        <v>26</v>
      </c>
      <c r="AJ2478" s="2" t="s">
        <v>27</v>
      </c>
      <c r="AK2478" s="2" t="s">
        <v>354</v>
      </c>
      <c r="AL2478" s="16" t="str">
        <f>IF(HOUR(Table2[[#This Row],[Order Time]])&lt;12,"Morning",IF(HOUR(Table2[[#This Row],[Order Time]])&lt;17,"Afternoon",IF(HOUR(Table2[[#This Row],[Order Time]])&lt;21,"Evening","Night")))</f>
        <v>Morning</v>
      </c>
      <c r="AM2478" s="16" t="s">
        <v>38</v>
      </c>
    </row>
    <row r="2479" spans="1:39" x14ac:dyDescent="0.25">
      <c r="A2479" s="13" t="s">
        <v>4372</v>
      </c>
      <c r="B2479" s="4">
        <v>45646</v>
      </c>
      <c r="C2479" s="2">
        <f>YEAR(Table2[[#This Row],[Invoice Date]])</f>
        <v>2024</v>
      </c>
      <c r="D2479" s="2" t="str">
        <f>TEXT(Table2[[#This Row],[Invoice Date]],"mmm")</f>
        <v>Dec</v>
      </c>
      <c r="E2479" s="2" t="str">
        <f>Table2[[#This Row],[Store_ID]]&amp;"-"&amp;Table2[[#This Row],[Year]]&amp;"-"&amp;Table2[[#This Row],[Month]]</f>
        <v>STR023-2024-Dec</v>
      </c>
      <c r="F2479" s="2" t="s">
        <v>1163</v>
      </c>
      <c r="G2479" s="2" t="str">
        <f>_xlfn.XLOOKUP(Table2[[#This Row],[Customer_ID]],Table3[Customer_ID],Table3[Customer Name],"Not Found")</f>
        <v>Hariharan Iyer</v>
      </c>
      <c r="H2479" s="2" t="str">
        <f>_xlfn.XLOOKUP(Table2[[#This Row],[Customer_ID]],Table3[Customer_ID],Table3[Gender],"Female")</f>
        <v>Male</v>
      </c>
      <c r="I2479" s="2" t="str">
        <f>_xlfn.XLOOKUP(Table2[[#This Row],[Customer_ID]],Table3[Customer_ID],Table3[City],"Missing Memebership")</f>
        <v>Vijayawada</v>
      </c>
      <c r="J2479" s="2" t="str">
        <f>_xlfn.XLOOKUP(Table2[[#This Row],[Customer_ID]],Table3[Customer_ID],Table3[State],"Karnataka")</f>
        <v>Andhra Pradesh</v>
      </c>
      <c r="K2479" s="2" t="str">
        <f>_xlfn.XLOOKUP(Table2[[#This Row],[Customer_ID]],Table3[Customer_ID],Table3[Membership],"Regular")</f>
        <v>Silver</v>
      </c>
      <c r="L2479" s="2" t="s">
        <v>1221</v>
      </c>
      <c r="M2479" s="2" t="str">
        <f>_xlfn.XLOOKUP(Table2[[#This Row],[Product_ID]],Table4[Product_ID],Table4[Product_Name],"Not Found")</f>
        <v>Fastrack Jacket Maroon</v>
      </c>
      <c r="N2479" s="2" t="str">
        <f>_xlfn.XLOOKUP(Table2[[#This Row],[Product_ID]],Table4[Product_ID],Table4[Category],"Not Found")</f>
        <v>Winter Wear</v>
      </c>
      <c r="O2479" s="2" t="str">
        <f>_xlfn.XLOOKUP(Table2[[#This Row],[Product_ID]],Table4[Product_ID],Table4[Subcategory],"Not Found")</f>
        <v>Jacket</v>
      </c>
      <c r="P2479" s="2" t="str">
        <f>_xlfn.XLOOKUP(Table2[[#This Row],[Product_ID]],Table4[Product_ID],Table4[Brand],"Missing Brand")</f>
        <v>Fastrack</v>
      </c>
      <c r="Q2479" s="2" t="s">
        <v>338</v>
      </c>
      <c r="R2479" s="2" t="str">
        <f>_xlfn.XLOOKUP(Table2[[#This Row],[Store_ID]],Table6[Store_ID],Table6[Store Name],"Not Found")</f>
        <v>TrendMart Thoothukudi High Street</v>
      </c>
      <c r="S2479" s="2">
        <f>_xlfn.XLOOKUP(Table2[[#This Row],[Store_ID]],Table6[Store_ID],Table6[Monthly Target],"Missing Target")</f>
        <v>2000000</v>
      </c>
      <c r="T2479" s="2" t="str">
        <f>_xlfn.XLOOKUP(Table2[[#This Row],[Store_ID]],Table6[Store_ID],Table6[Region],"Not Found")</f>
        <v>South Zone 1</v>
      </c>
      <c r="U2479" s="2" t="s">
        <v>102</v>
      </c>
      <c r="V2479" s="2" t="str">
        <f>_xlfn.XLOOKUP(Table2[[#This Row],[Employee_ID]],Table5[Employee_ID],Table5[Employee Name],"Not Found")</f>
        <v>Chandra Reddy</v>
      </c>
      <c r="W2479" s="2">
        <v>2</v>
      </c>
      <c r="X2479" s="2">
        <v>1646.98</v>
      </c>
      <c r="Y2479" s="2">
        <v>5</v>
      </c>
      <c r="Z2479" s="2">
        <v>164.7</v>
      </c>
      <c r="AA2479" s="2">
        <v>12</v>
      </c>
      <c r="AB2479" s="2">
        <v>375.51</v>
      </c>
      <c r="AC2479" s="2">
        <v>3504.77</v>
      </c>
      <c r="AD2479" s="2">
        <v>2184.86</v>
      </c>
      <c r="AE2479" s="2">
        <f t="shared" si="82"/>
        <v>944.39999999999986</v>
      </c>
      <c r="AF2479" s="2" t="s">
        <v>69</v>
      </c>
      <c r="AG2479" s="42">
        <f>IFERROR(Table2[[#This Row],[Profit]]/Table2[[#This Row],[Sales Amount]],0)</f>
        <v>0.2694613341246358</v>
      </c>
      <c r="AH2479" s="2" t="str">
        <f>TRIM(Table2[[#This Row],[Payment Modee]])</f>
        <v>Cash</v>
      </c>
      <c r="AI2479" s="2" t="s">
        <v>36</v>
      </c>
      <c r="AJ2479" s="2" t="s">
        <v>27</v>
      </c>
      <c r="AK2479" s="2" t="s">
        <v>317</v>
      </c>
      <c r="AL2479" s="16" t="str">
        <f>IF(HOUR(Table2[[#This Row],[Order Time]])&lt;12,"Morning",IF(HOUR(Table2[[#This Row],[Order Time]])&lt;17,"Afternoon",IF(HOUR(Table2[[#This Row],[Order Time]])&lt;21,"Evening","Night")))</f>
        <v>Afternoon</v>
      </c>
      <c r="AM2479" s="16" t="s">
        <v>29</v>
      </c>
    </row>
    <row r="2480" spans="1:39" x14ac:dyDescent="0.25">
      <c r="A2480" s="13" t="s">
        <v>4373</v>
      </c>
      <c r="B2480" s="4">
        <v>45693</v>
      </c>
      <c r="C2480" s="2">
        <f>YEAR(Table2[[#This Row],[Invoice Date]])</f>
        <v>2025</v>
      </c>
      <c r="D2480" s="2" t="str">
        <f>TEXT(Table2[[#This Row],[Invoice Date]],"mmm")</f>
        <v>Feb</v>
      </c>
      <c r="E2480" s="2" t="str">
        <f>Table2[[#This Row],[Store_ID]]&amp;"-"&amp;Table2[[#This Row],[Year]]&amp;"-"&amp;Table2[[#This Row],[Month]]</f>
        <v>STR090-2025-Feb</v>
      </c>
      <c r="F2480" s="2" t="s">
        <v>3961</v>
      </c>
      <c r="G2480" s="2" t="str">
        <f>_xlfn.XLOOKUP(Table2[[#This Row],[Customer_ID]],Table3[Customer_ID],Table3[Customer Name],"Not Found")</f>
        <v>Siddharth Hegde</v>
      </c>
      <c r="H2480" s="2" t="str">
        <f>_xlfn.XLOOKUP(Table2[[#This Row],[Customer_ID]],Table3[Customer_ID],Table3[Gender],"Female")</f>
        <v>Male</v>
      </c>
      <c r="I2480" s="2" t="str">
        <f>_xlfn.XLOOKUP(Table2[[#This Row],[Customer_ID]],Table3[Customer_ID],Table3[City],"Missing Memebership")</f>
        <v>Hyderabad</v>
      </c>
      <c r="J2480" s="2" t="str">
        <f>_xlfn.XLOOKUP(Table2[[#This Row],[Customer_ID]],Table3[Customer_ID],Table3[State],"Karnataka")</f>
        <v>Telangana</v>
      </c>
      <c r="K2480" s="2" t="str">
        <f>_xlfn.XLOOKUP(Table2[[#This Row],[Customer_ID]],Table3[Customer_ID],Table3[Membership],"Regular")</f>
        <v>Silver</v>
      </c>
      <c r="L2480" s="2" t="s">
        <v>1941</v>
      </c>
      <c r="M2480" s="2" t="str">
        <f>_xlfn.XLOOKUP(Table2[[#This Row],[Product_ID]],Table4[Product_ID],Table4[Product_Name],"Not Found")</f>
        <v>Nike Sherwani Purple</v>
      </c>
      <c r="N2480" s="2" t="str">
        <f>_xlfn.XLOOKUP(Table2[[#This Row],[Product_ID]],Table4[Product_ID],Table4[Category],"Not Found")</f>
        <v>Men Ethnic</v>
      </c>
      <c r="O2480" s="2" t="str">
        <f>_xlfn.XLOOKUP(Table2[[#This Row],[Product_ID]],Table4[Product_ID],Table4[Subcategory],"Not Found")</f>
        <v>Sherwani</v>
      </c>
      <c r="P2480" s="2" t="str">
        <f>_xlfn.XLOOKUP(Table2[[#This Row],[Product_ID]],Table4[Product_ID],Table4[Brand],"Missing Brand")</f>
        <v>Nike</v>
      </c>
      <c r="Q2480" s="2" t="s">
        <v>273</v>
      </c>
      <c r="R2480" s="2" t="str">
        <f>_xlfn.XLOOKUP(Table2[[#This Row],[Store_ID]],Table6[Store_ID],Table6[Store Name],"Not Found")</f>
        <v>TrendMart Kannur Outlet</v>
      </c>
      <c r="S2480" s="2">
        <f>_xlfn.XLOOKUP(Table2[[#This Row],[Store_ID]],Table6[Store_ID],Table6[Monthly Target],"Missing Target")</f>
        <v>2500000</v>
      </c>
      <c r="T2480" s="2" t="str">
        <f>_xlfn.XLOOKUP(Table2[[#This Row],[Store_ID]],Table6[Store_ID],Table6[Region],"Not Found")</f>
        <v>South Zone 1</v>
      </c>
      <c r="U2480" s="2" t="s">
        <v>81</v>
      </c>
      <c r="V2480" s="2" t="str">
        <f>_xlfn.XLOOKUP(Table2[[#This Row],[Employee_ID]],Table5[Employee_ID],Table5[Employee Name],"Not Found")</f>
        <v>Charulatha Kumar</v>
      </c>
      <c r="W2480" s="2">
        <v>3</v>
      </c>
      <c r="X2480" s="2">
        <v>2717.14</v>
      </c>
      <c r="Y2480" s="2">
        <v>30</v>
      </c>
      <c r="Z2480" s="2">
        <v>2445.4299999999998</v>
      </c>
      <c r="AA2480" s="2">
        <v>12</v>
      </c>
      <c r="AB2480" s="2">
        <v>684.72</v>
      </c>
      <c r="AC2480" s="2">
        <v>6390.71</v>
      </c>
      <c r="AD2480" s="2">
        <v>5875.17</v>
      </c>
      <c r="AE2480" s="2">
        <f t="shared" si="82"/>
        <v>-169.18000000000006</v>
      </c>
      <c r="AF2480" s="2" t="s">
        <v>56</v>
      </c>
      <c r="AG2480" s="42">
        <f>IFERROR(Table2[[#This Row],[Profit]]/Table2[[#This Row],[Sales Amount]],0)</f>
        <v>-2.6472801926546514E-2</v>
      </c>
      <c r="AH2480" s="2" t="str">
        <f>TRIM(Table2[[#This Row],[Payment Modee]])</f>
        <v>Credit Card</v>
      </c>
      <c r="AI2480" s="2" t="s">
        <v>26</v>
      </c>
      <c r="AJ2480" s="2" t="s">
        <v>27</v>
      </c>
      <c r="AK2480" s="2" t="s">
        <v>2913</v>
      </c>
      <c r="AL2480" s="16" t="str">
        <f>IF(HOUR(Table2[[#This Row],[Order Time]])&lt;12,"Morning",IF(HOUR(Table2[[#This Row],[Order Time]])&lt;17,"Afternoon",IF(HOUR(Table2[[#This Row],[Order Time]])&lt;21,"Evening","Night")))</f>
        <v>Evening</v>
      </c>
      <c r="AM2480" s="16" t="s">
        <v>29</v>
      </c>
    </row>
    <row r="2481" spans="1:39" x14ac:dyDescent="0.25">
      <c r="A2481" s="13" t="s">
        <v>4374</v>
      </c>
      <c r="B2481" s="4">
        <v>45442</v>
      </c>
      <c r="C2481" s="2">
        <f>YEAR(Table2[[#This Row],[Invoice Date]])</f>
        <v>2024</v>
      </c>
      <c r="D2481" s="2" t="str">
        <f>TEXT(Table2[[#This Row],[Invoice Date]],"mmm")</f>
        <v>May</v>
      </c>
      <c r="E2481" s="2" t="str">
        <f>Table2[[#This Row],[Store_ID]]&amp;"-"&amp;Table2[[#This Row],[Year]]&amp;"-"&amp;Table2[[#This Row],[Month]]</f>
        <v>STR018-2024-May</v>
      </c>
      <c r="F2481" s="2" t="s">
        <v>953</v>
      </c>
      <c r="G2481" s="2" t="str">
        <f>_xlfn.XLOOKUP(Table2[[#This Row],[Customer_ID]],Table3[Customer_ID],Table3[Customer Name],"Not Found")</f>
        <v>Anusuya Yadav</v>
      </c>
      <c r="H2481" s="2" t="str">
        <f>_xlfn.XLOOKUP(Table2[[#This Row],[Customer_ID]],Table3[Customer_ID],Table3[Gender],"Female")</f>
        <v>Female</v>
      </c>
      <c r="I2481" s="2" t="str">
        <f>_xlfn.XLOOKUP(Table2[[#This Row],[Customer_ID]],Table3[Customer_ID],Table3[City],"Missing Memebership")</f>
        <v>Guntur</v>
      </c>
      <c r="J2481" s="2" t="str">
        <f>_xlfn.XLOOKUP(Table2[[#This Row],[Customer_ID]],Table3[Customer_ID],Table3[State],"Karnataka")</f>
        <v>Andhra Pradesh</v>
      </c>
      <c r="K2481" s="2" t="str">
        <f>_xlfn.XLOOKUP(Table2[[#This Row],[Customer_ID]],Table3[Customer_ID],Table3[Membership],"Regular")</f>
        <v>Gold</v>
      </c>
      <c r="L2481" s="2" t="s">
        <v>566</v>
      </c>
      <c r="M2481" s="2" t="str">
        <f>_xlfn.XLOOKUP(Table2[[#This Row],[Product_ID]],Table4[Product_ID],Table4[Product_Name],"Not Found")</f>
        <v>Westside Cap Beige</v>
      </c>
      <c r="N2481" s="2" t="str">
        <f>_xlfn.XLOOKUP(Table2[[#This Row],[Product_ID]],Table4[Product_ID],Table4[Category],"Not Found")</f>
        <v>Accessories</v>
      </c>
      <c r="O2481" s="2" t="str">
        <f>_xlfn.XLOOKUP(Table2[[#This Row],[Product_ID]],Table4[Product_ID],Table4[Subcategory],"Not Found")</f>
        <v>Cap</v>
      </c>
      <c r="P2481" s="2" t="str">
        <f>_xlfn.XLOOKUP(Table2[[#This Row],[Product_ID]],Table4[Product_ID],Table4[Brand],"Missing Brand")</f>
        <v>Westside</v>
      </c>
      <c r="Q2481" s="2" t="s">
        <v>348</v>
      </c>
      <c r="R2481" s="2" t="str">
        <f>_xlfn.XLOOKUP(Table2[[#This Row],[Store_ID]],Table6[Store_ID],Table6[Store Name],"Not Found")</f>
        <v>TrendMart Visakhapatnam High Street</v>
      </c>
      <c r="S2481" s="2">
        <f>_xlfn.XLOOKUP(Table2[[#This Row],[Store_ID]],Table6[Store_ID],Table6[Monthly Target],"Missing Target")</f>
        <v>2000000</v>
      </c>
      <c r="T2481" s="2" t="str">
        <f>_xlfn.XLOOKUP(Table2[[#This Row],[Store_ID]],Table6[Store_ID],Table6[Region],"Not Found")</f>
        <v>South Zone 3</v>
      </c>
      <c r="U2481" s="2" t="s">
        <v>55</v>
      </c>
      <c r="V2481" s="2" t="str">
        <f>_xlfn.XLOOKUP(Table2[[#This Row],[Employee_ID]],Table5[Employee_ID],Table5[Employee Name],"Not Found")</f>
        <v>Padma Gounder</v>
      </c>
      <c r="W2481" s="2">
        <v>4</v>
      </c>
      <c r="X2481" s="2">
        <v>647.4</v>
      </c>
      <c r="Y2481" s="2">
        <v>25</v>
      </c>
      <c r="Z2481" s="2">
        <v>647.4</v>
      </c>
      <c r="AA2481" s="2">
        <v>5</v>
      </c>
      <c r="AB2481" s="2">
        <v>97.11</v>
      </c>
      <c r="AC2481" s="2">
        <v>2039.31</v>
      </c>
      <c r="AD2481" s="2">
        <v>1614.84</v>
      </c>
      <c r="AE2481" s="2">
        <f t="shared" si="82"/>
        <v>327.36</v>
      </c>
      <c r="AF2481" s="2" t="s">
        <v>56</v>
      </c>
      <c r="AG2481" s="42">
        <f>IFERROR(Table2[[#This Row],[Profit]]/Table2[[#This Row],[Sales Amount]],0)</f>
        <v>0.16052488341644969</v>
      </c>
      <c r="AH2481" s="2" t="str">
        <f>TRIM(Table2[[#This Row],[Payment Modee]])</f>
        <v>Credit Card</v>
      </c>
      <c r="AI2481" s="2" t="s">
        <v>36</v>
      </c>
      <c r="AJ2481" s="2" t="s">
        <v>27</v>
      </c>
      <c r="AK2481" s="2" t="s">
        <v>436</v>
      </c>
      <c r="AL2481" s="16" t="str">
        <f>IF(HOUR(Table2[[#This Row],[Order Time]])&lt;12,"Morning",IF(HOUR(Table2[[#This Row],[Order Time]])&lt;17,"Afternoon",IF(HOUR(Table2[[#This Row],[Order Time]])&lt;21,"Evening","Night")))</f>
        <v>Afternoon</v>
      </c>
      <c r="AM2481" s="16" t="s">
        <v>29</v>
      </c>
    </row>
    <row r="2482" spans="1:39" x14ac:dyDescent="0.25">
      <c r="A2482" s="13" t="s">
        <v>4375</v>
      </c>
      <c r="B2482" s="4">
        <v>45397</v>
      </c>
      <c r="C2482" s="2">
        <f>YEAR(Table2[[#This Row],[Invoice Date]])</f>
        <v>2024</v>
      </c>
      <c r="D2482" s="2" t="str">
        <f>TEXT(Table2[[#This Row],[Invoice Date]],"mmm")</f>
        <v>Apr</v>
      </c>
      <c r="E2482" s="2" t="str">
        <f>Table2[[#This Row],[Store_ID]]&amp;"-"&amp;Table2[[#This Row],[Year]]&amp;"-"&amp;Table2[[#This Row],[Month]]</f>
        <v>STR009-2024-Apr</v>
      </c>
      <c r="F2482" s="2" t="s">
        <v>4174</v>
      </c>
      <c r="G2482" s="2" t="str">
        <f>_xlfn.XLOOKUP(Table2[[#This Row],[Customer_ID]],Table3[Customer_ID],Table3[Customer Name],"Not Found")</f>
        <v>Malathi Krishnan</v>
      </c>
      <c r="H2482" s="2" t="str">
        <f>_xlfn.XLOOKUP(Table2[[#This Row],[Customer_ID]],Table3[Customer_ID],Table3[Gender],"Female")</f>
        <v>Female</v>
      </c>
      <c r="I2482" s="2" t="str">
        <f>_xlfn.XLOOKUP(Table2[[#This Row],[Customer_ID]],Table3[Customer_ID],Table3[City],"Missing Memebership")</f>
        <v>Shivamogga</v>
      </c>
      <c r="J2482" s="2" t="str">
        <f>_xlfn.XLOOKUP(Table2[[#This Row],[Customer_ID]],Table3[Customer_ID],Table3[State],"Karnataka")</f>
        <v>Karnataka</v>
      </c>
      <c r="K2482" s="2" t="str">
        <f>_xlfn.XLOOKUP(Table2[[#This Row],[Customer_ID]],Table3[Customer_ID],Table3[Membership],"Regular")</f>
        <v>Regular</v>
      </c>
      <c r="L2482" s="2" t="s">
        <v>1195</v>
      </c>
      <c r="M2482" s="2" t="str">
        <f>_xlfn.XLOOKUP(Table2[[#This Row],[Product_ID]],Table4[Product_ID],Table4[Product_Name],"Not Found")</f>
        <v>Fabindia A-Line Kurti Mustard</v>
      </c>
      <c r="N2482" s="2" t="str">
        <f>_xlfn.XLOOKUP(Table2[[#This Row],[Product_ID]],Table4[Product_ID],Table4[Category],"Not Found")</f>
        <v>Women Kurtis</v>
      </c>
      <c r="O2482" s="2" t="str">
        <f>_xlfn.XLOOKUP(Table2[[#This Row],[Product_ID]],Table4[Product_ID],Table4[Subcategory],"Not Found")</f>
        <v>A-Line Kurti</v>
      </c>
      <c r="P2482" s="2" t="str">
        <f>_xlfn.XLOOKUP(Table2[[#This Row],[Product_ID]],Table4[Product_ID],Table4[Brand],"Missing Brand")</f>
        <v>Fabindia</v>
      </c>
      <c r="Q2482" s="2" t="s">
        <v>520</v>
      </c>
      <c r="R2482" s="2" t="str">
        <f>_xlfn.XLOOKUP(Table2[[#This Row],[Store_ID]],Table6[Store_ID],Table6[Store Name],"Not Found")</f>
        <v>TrendMart Thrissur High Street</v>
      </c>
      <c r="S2482" s="2">
        <f>_xlfn.XLOOKUP(Table2[[#This Row],[Store_ID]],Table6[Store_ID],Table6[Monthly Target],"Missing Target")</f>
        <v>2500000</v>
      </c>
      <c r="T2482" s="2" t="str">
        <f>_xlfn.XLOOKUP(Table2[[#This Row],[Store_ID]],Table6[Store_ID],Table6[Region],"Not Found")</f>
        <v>South Zone 1</v>
      </c>
      <c r="U2482" s="2" t="s">
        <v>153</v>
      </c>
      <c r="V2482" s="2" t="str">
        <f>_xlfn.XLOOKUP(Table2[[#This Row],[Employee_ID]],Table5[Employee_ID],Table5[Employee Name],"Not Found")</f>
        <v>Rani Mishra</v>
      </c>
      <c r="W2482" s="2">
        <v>1</v>
      </c>
      <c r="X2482" s="2">
        <v>1147.7</v>
      </c>
      <c r="Y2482" s="2">
        <v>5</v>
      </c>
      <c r="Z2482" s="2">
        <v>57.38</v>
      </c>
      <c r="AA2482" s="2">
        <v>12</v>
      </c>
      <c r="AB2482" s="2">
        <v>130.84</v>
      </c>
      <c r="AC2482" s="2">
        <v>1221.1600000000001</v>
      </c>
      <c r="AD2482" s="2">
        <v>770.73</v>
      </c>
      <c r="AE2482" s="2">
        <f t="shared" si="82"/>
        <v>319.59000000000003</v>
      </c>
      <c r="AF2482" s="2" t="s">
        <v>25</v>
      </c>
      <c r="AG2482" s="42">
        <f>IFERROR(Table2[[#This Row],[Profit]]/Table2[[#This Row],[Sales Amount]],0)</f>
        <v>0.26171017720855583</v>
      </c>
      <c r="AH2482" s="2" t="str">
        <f>TRIM(Table2[[#This Row],[Payment Modee]])</f>
        <v>UPI</v>
      </c>
      <c r="AI2482" s="2" t="s">
        <v>26</v>
      </c>
      <c r="AJ2482" s="2" t="s">
        <v>27</v>
      </c>
      <c r="AK2482" s="2" t="s">
        <v>1666</v>
      </c>
      <c r="AL2482" s="16" t="str">
        <f>IF(HOUR(Table2[[#This Row],[Order Time]])&lt;12,"Morning",IF(HOUR(Table2[[#This Row],[Order Time]])&lt;17,"Afternoon",IF(HOUR(Table2[[#This Row],[Order Time]])&lt;21,"Evening","Night")))</f>
        <v>Afternoon</v>
      </c>
      <c r="AM2482" s="16" t="s">
        <v>29</v>
      </c>
    </row>
    <row r="2483" spans="1:39" x14ac:dyDescent="0.25">
      <c r="A2483" s="13" t="s">
        <v>4376</v>
      </c>
      <c r="B2483" s="4">
        <v>45403</v>
      </c>
      <c r="C2483" s="2">
        <f>YEAR(Table2[[#This Row],[Invoice Date]])</f>
        <v>2024</v>
      </c>
      <c r="D2483" s="2" t="str">
        <f>TEXT(Table2[[#This Row],[Invoice Date]],"mmm")</f>
        <v>Apr</v>
      </c>
      <c r="E2483" s="2" t="str">
        <f>Table2[[#This Row],[Store_ID]]&amp;"-"&amp;Table2[[#This Row],[Year]]&amp;"-"&amp;Table2[[#This Row],[Month]]</f>
        <v>STR080-2024-Apr</v>
      </c>
      <c r="F2483" s="2" t="s">
        <v>3110</v>
      </c>
      <c r="G2483" s="2" t="str">
        <f>_xlfn.XLOOKUP(Table2[[#This Row],[Customer_ID]],Table3[Customer_ID],Table3[Customer Name],"Not Found")</f>
        <v>Anusuya Kumar</v>
      </c>
      <c r="H2483" s="2" t="str">
        <f>_xlfn.XLOOKUP(Table2[[#This Row],[Customer_ID]],Table3[Customer_ID],Table3[Gender],"Female")</f>
        <v>Female</v>
      </c>
      <c r="I2483" s="2" t="str">
        <f>_xlfn.XLOOKUP(Table2[[#This Row],[Customer_ID]],Table3[Customer_ID],Table3[City],"Missing Memebership")</f>
        <v>Karimnagar</v>
      </c>
      <c r="J2483" s="2" t="str">
        <f>_xlfn.XLOOKUP(Table2[[#This Row],[Customer_ID]],Table3[Customer_ID],Table3[State],"Karnataka")</f>
        <v>Telangana</v>
      </c>
      <c r="K2483" s="2" t="str">
        <f>_xlfn.XLOOKUP(Table2[[#This Row],[Customer_ID]],Table3[Customer_ID],Table3[Membership],"Regular")</f>
        <v>Regular</v>
      </c>
      <c r="L2483" s="2" t="s">
        <v>213</v>
      </c>
      <c r="M2483" s="2" t="str">
        <f>_xlfn.XLOOKUP(Table2[[#This Row],[Product_ID]],Table4[Product_ID],Table4[Product_Name],"Not Found")</f>
        <v>Peter England Round Neck Sky Blue</v>
      </c>
      <c r="N2483" s="2" t="str">
        <f>_xlfn.XLOOKUP(Table2[[#This Row],[Product_ID]],Table4[Product_ID],Table4[Category],"Not Found")</f>
        <v>Men T-Shirts</v>
      </c>
      <c r="O2483" s="2" t="str">
        <f>_xlfn.XLOOKUP(Table2[[#This Row],[Product_ID]],Table4[Product_ID],Table4[Subcategory],"Not Found")</f>
        <v>Round Neck</v>
      </c>
      <c r="P2483" s="2" t="str">
        <f>_xlfn.XLOOKUP(Table2[[#This Row],[Product_ID]],Table4[Product_ID],Table4[Brand],"Missing Brand")</f>
        <v>Peter England</v>
      </c>
      <c r="Q2483" s="2" t="s">
        <v>214</v>
      </c>
      <c r="R2483" s="2" t="str">
        <f>_xlfn.XLOOKUP(Table2[[#This Row],[Store_ID]],Table6[Store_ID],Table6[Store Name],"Not Found")</f>
        <v>TrendMart Kochi High Street</v>
      </c>
      <c r="S2483" s="2">
        <f>_xlfn.XLOOKUP(Table2[[#This Row],[Store_ID]],Table6[Store_ID],Table6[Monthly Target],"Missing Target")</f>
        <v>2000000</v>
      </c>
      <c r="T2483" s="2" t="str">
        <f>_xlfn.XLOOKUP(Table2[[#This Row],[Store_ID]],Table6[Store_ID],Table6[Region],"Not Found")</f>
        <v>South Zone 1</v>
      </c>
      <c r="U2483" s="2" t="s">
        <v>176</v>
      </c>
      <c r="V2483" s="2" t="str">
        <f>_xlfn.XLOOKUP(Table2[[#This Row],[Employee_ID]],Table5[Employee_ID],Table5[Employee Name],"Not Found")</f>
        <v>Malathi Varma</v>
      </c>
      <c r="W2483" s="2">
        <v>3</v>
      </c>
      <c r="X2483" s="2">
        <v>686.67</v>
      </c>
      <c r="Y2483" s="2">
        <v>10</v>
      </c>
      <c r="Z2483" s="2">
        <v>206</v>
      </c>
      <c r="AA2483" s="2">
        <v>5</v>
      </c>
      <c r="AB2483" s="2">
        <v>92.7</v>
      </c>
      <c r="AC2483" s="2">
        <v>1946.71</v>
      </c>
      <c r="AD2483" s="2">
        <v>1257.8399999999999</v>
      </c>
      <c r="AE2483" s="2">
        <f t="shared" si="82"/>
        <v>596.17000000000007</v>
      </c>
      <c r="AF2483" s="2" t="s">
        <v>25</v>
      </c>
      <c r="AG2483" s="42">
        <f>IFERROR(Table2[[#This Row],[Profit]]/Table2[[#This Row],[Sales Amount]],0)</f>
        <v>0.30624489523349657</v>
      </c>
      <c r="AH2483" s="2" t="str">
        <f>TRIM(Table2[[#This Row],[Payment Modee]])</f>
        <v>UPI</v>
      </c>
      <c r="AI2483" s="2" t="s">
        <v>26</v>
      </c>
      <c r="AJ2483" s="2" t="s">
        <v>27</v>
      </c>
      <c r="AK2483" s="2" t="s">
        <v>700</v>
      </c>
      <c r="AL2483" s="16" t="str">
        <f>IF(HOUR(Table2[[#This Row],[Order Time]])&lt;12,"Morning",IF(HOUR(Table2[[#This Row],[Order Time]])&lt;17,"Afternoon",IF(HOUR(Table2[[#This Row],[Order Time]])&lt;21,"Evening","Night")))</f>
        <v>Evening</v>
      </c>
      <c r="AM2483" s="16" t="s">
        <v>38</v>
      </c>
    </row>
    <row r="2484" spans="1:39" x14ac:dyDescent="0.25">
      <c r="A2484" s="13" t="s">
        <v>4377</v>
      </c>
      <c r="B2484" s="4">
        <v>45436</v>
      </c>
      <c r="C2484" s="2">
        <f>YEAR(Table2[[#This Row],[Invoice Date]])</f>
        <v>2024</v>
      </c>
      <c r="D2484" s="2" t="str">
        <f>TEXT(Table2[[#This Row],[Invoice Date]],"mmm")</f>
        <v>May</v>
      </c>
      <c r="E2484" s="2" t="str">
        <f>Table2[[#This Row],[Store_ID]]&amp;"-"&amp;Table2[[#This Row],[Year]]&amp;"-"&amp;Table2[[#This Row],[Month]]</f>
        <v>STR007-2024-May</v>
      </c>
      <c r="F2484" s="2" t="s">
        <v>3542</v>
      </c>
      <c r="G2484" s="2" t="str">
        <f>_xlfn.XLOOKUP(Table2[[#This Row],[Customer_ID]],Table3[Customer_ID],Table3[Customer Name],"Not Found")</f>
        <v>Naresh Pillai</v>
      </c>
      <c r="H2484" s="2" t="str">
        <f>_xlfn.XLOOKUP(Table2[[#This Row],[Customer_ID]],Table3[Customer_ID],Table3[Gender],"Female")</f>
        <v>Male</v>
      </c>
      <c r="I2484" s="2" t="str">
        <f>_xlfn.XLOOKUP(Table2[[#This Row],[Customer_ID]],Table3[Customer_ID],Table3[City],"Missing Memebership")</f>
        <v>Kozhikode</v>
      </c>
      <c r="J2484" s="2" t="str">
        <f>_xlfn.XLOOKUP(Table2[[#This Row],[Customer_ID]],Table3[Customer_ID],Table3[State],"Karnataka")</f>
        <v>Kerala</v>
      </c>
      <c r="K2484" s="2" t="str">
        <f>_xlfn.XLOOKUP(Table2[[#This Row],[Customer_ID]],Table3[Customer_ID],Table3[Membership],"Regular")</f>
        <v>Gold</v>
      </c>
      <c r="L2484" s="2" t="s">
        <v>224</v>
      </c>
      <c r="M2484" s="2" t="str">
        <f>_xlfn.XLOOKUP(Table2[[#This Row],[Product_ID]],Table4[Product_ID],Table4[Product_Name],"Not Found")</f>
        <v>Allen Solly Printed Kurti Mustard</v>
      </c>
      <c r="N2484" s="2" t="str">
        <f>_xlfn.XLOOKUP(Table2[[#This Row],[Product_ID]],Table4[Product_ID],Table4[Category],"Not Found")</f>
        <v>Women Kurtis</v>
      </c>
      <c r="O2484" s="2" t="str">
        <f>_xlfn.XLOOKUP(Table2[[#This Row],[Product_ID]],Table4[Product_ID],Table4[Subcategory],"Not Found")</f>
        <v>Printed Kurti</v>
      </c>
      <c r="P2484" s="2" t="str">
        <f>_xlfn.XLOOKUP(Table2[[#This Row],[Product_ID]],Table4[Product_ID],Table4[Brand],"Missing Brand")</f>
        <v>Allen Solly</v>
      </c>
      <c r="Q2484" s="2" t="s">
        <v>307</v>
      </c>
      <c r="R2484" s="2" t="str">
        <f>_xlfn.XLOOKUP(Table2[[#This Row],[Store_ID]],Table6[Store_ID],Table6[Store Name],"Not Found")</f>
        <v>TrendMart Thoothukudi Mall Kiosk</v>
      </c>
      <c r="S2484" s="2">
        <f>_xlfn.XLOOKUP(Table2[[#This Row],[Store_ID]],Table6[Store_ID],Table6[Monthly Target],"Missing Target")</f>
        <v>1500000</v>
      </c>
      <c r="T2484" s="2" t="str">
        <f>_xlfn.XLOOKUP(Table2[[#This Row],[Store_ID]],Table6[Store_ID],Table6[Region],"Not Found")</f>
        <v>South Zone 1</v>
      </c>
      <c r="U2484" s="2" t="s">
        <v>181</v>
      </c>
      <c r="V2484" s="2" t="str">
        <f>_xlfn.XLOOKUP(Table2[[#This Row],[Employee_ID]],Table5[Employee_ID],Table5[Employee Name],"Not Found")</f>
        <v>Dhruv Mishra</v>
      </c>
      <c r="W2484" s="2">
        <v>2</v>
      </c>
      <c r="X2484" s="2">
        <v>867.55</v>
      </c>
      <c r="Y2484" s="2">
        <v>5</v>
      </c>
      <c r="Z2484" s="2">
        <v>86.75</v>
      </c>
      <c r="AA2484" s="2">
        <v>5</v>
      </c>
      <c r="AB2484" s="2">
        <v>82.42</v>
      </c>
      <c r="AC2484" s="2">
        <v>1730.77</v>
      </c>
      <c r="AD2484" s="2">
        <v>1137.06</v>
      </c>
      <c r="AE2484" s="2">
        <f t="shared" si="82"/>
        <v>511.29</v>
      </c>
      <c r="AF2484" s="2" t="s">
        <v>69</v>
      </c>
      <c r="AG2484" s="42">
        <f>IFERROR(Table2[[#This Row],[Profit]]/Table2[[#This Row],[Sales Amount]],0)</f>
        <v>0.29541186870583613</v>
      </c>
      <c r="AH2484" s="2" t="str">
        <f>TRIM(Table2[[#This Row],[Payment Modee]])</f>
        <v>Cash</v>
      </c>
      <c r="AI2484" s="2" t="s">
        <v>36</v>
      </c>
      <c r="AJ2484" s="2" t="s">
        <v>27</v>
      </c>
      <c r="AK2484" s="2" t="s">
        <v>358</v>
      </c>
      <c r="AL2484" s="16" t="str">
        <f>IF(HOUR(Table2[[#This Row],[Order Time]])&lt;12,"Morning",IF(HOUR(Table2[[#This Row],[Order Time]])&lt;17,"Afternoon",IF(HOUR(Table2[[#This Row],[Order Time]])&lt;21,"Evening","Night")))</f>
        <v>Morning</v>
      </c>
      <c r="AM2484" s="16" t="s">
        <v>29</v>
      </c>
    </row>
    <row r="2485" spans="1:39" x14ac:dyDescent="0.25">
      <c r="A2485" s="13" t="s">
        <v>4378</v>
      </c>
      <c r="B2485" s="4">
        <v>45499</v>
      </c>
      <c r="C2485" s="2">
        <f>YEAR(Table2[[#This Row],[Invoice Date]])</f>
        <v>2024</v>
      </c>
      <c r="D2485" s="2" t="str">
        <f>TEXT(Table2[[#This Row],[Invoice Date]],"mmm")</f>
        <v>Jul</v>
      </c>
      <c r="E2485" s="2" t="str">
        <f>Table2[[#This Row],[Store_ID]]&amp;"-"&amp;Table2[[#This Row],[Year]]&amp;"-"&amp;Table2[[#This Row],[Month]]</f>
        <v>STR021-2024-Jul</v>
      </c>
      <c r="F2485" s="2" t="s">
        <v>998</v>
      </c>
      <c r="G2485" s="2" t="str">
        <f>_xlfn.XLOOKUP(Table2[[#This Row],[Customer_ID]],Table3[Customer_ID],Table3[Customer Name],"Not Found")</f>
        <v>Ramesh Subramaniam</v>
      </c>
      <c r="H2485" s="2" t="str">
        <f>_xlfn.XLOOKUP(Table2[[#This Row],[Customer_ID]],Table3[Customer_ID],Table3[Gender],"Female")</f>
        <v>Male</v>
      </c>
      <c r="I2485" s="2" t="str">
        <f>_xlfn.XLOOKUP(Table2[[#This Row],[Customer_ID]],Table3[Customer_ID],Table3[City],"Missing Memebership")</f>
        <v>Karimnagar</v>
      </c>
      <c r="J2485" s="2" t="str">
        <f>_xlfn.XLOOKUP(Table2[[#This Row],[Customer_ID]],Table3[Customer_ID],Table3[State],"Karnataka")</f>
        <v>Telangana</v>
      </c>
      <c r="K2485" s="2" t="str">
        <f>_xlfn.XLOOKUP(Table2[[#This Row],[Customer_ID]],Table3[Customer_ID],Table3[Membership],"Regular")</f>
        <v>Silver</v>
      </c>
      <c r="L2485" s="2" t="s">
        <v>2633</v>
      </c>
      <c r="M2485" s="2" t="str">
        <f>_xlfn.XLOOKUP(Table2[[#This Row],[Product_ID]],Table4[Product_ID],Table4[Product_Name],"Not Found")</f>
        <v>AND Leather Belt Red</v>
      </c>
      <c r="N2485" s="2" t="str">
        <f>_xlfn.XLOOKUP(Table2[[#This Row],[Product_ID]],Table4[Product_ID],Table4[Category],"Not Found")</f>
        <v>Belts</v>
      </c>
      <c r="O2485" s="2" t="str">
        <f>_xlfn.XLOOKUP(Table2[[#This Row],[Product_ID]],Table4[Product_ID],Table4[Subcategory],"Not Found")</f>
        <v>Leather Belt</v>
      </c>
      <c r="P2485" s="2" t="str">
        <f>_xlfn.XLOOKUP(Table2[[#This Row],[Product_ID]],Table4[Product_ID],Table4[Brand],"Missing Brand")</f>
        <v>AND</v>
      </c>
      <c r="Q2485" s="2" t="s">
        <v>80</v>
      </c>
      <c r="R2485" s="2" t="str">
        <f>_xlfn.XLOOKUP(Table2[[#This Row],[Store_ID]],Table6[Store_ID],Table6[Store Name],"Not Found")</f>
        <v>TrendMart Kozhikode Standard</v>
      </c>
      <c r="S2485" s="2">
        <f>_xlfn.XLOOKUP(Table2[[#This Row],[Store_ID]],Table6[Store_ID],Table6[Monthly Target],"Missing Target")</f>
        <v>2000000</v>
      </c>
      <c r="T2485" s="2" t="str">
        <f>_xlfn.XLOOKUP(Table2[[#This Row],[Store_ID]],Table6[Store_ID],Table6[Region],"Not Found")</f>
        <v>South Zone 1</v>
      </c>
      <c r="U2485" s="2" t="s">
        <v>192</v>
      </c>
      <c r="V2485" s="2" t="str">
        <f>_xlfn.XLOOKUP(Table2[[#This Row],[Employee_ID]],Table5[Employee_ID],Table5[Employee Name],"Not Found")</f>
        <v>Hari Nair</v>
      </c>
      <c r="W2485" s="2">
        <v>3</v>
      </c>
      <c r="X2485" s="2">
        <v>423.58</v>
      </c>
      <c r="Y2485" s="2">
        <v>15</v>
      </c>
      <c r="Z2485" s="2">
        <v>190.61</v>
      </c>
      <c r="AA2485" s="2">
        <v>5</v>
      </c>
      <c r="AB2485" s="2">
        <v>54.01</v>
      </c>
      <c r="AC2485" s="2">
        <v>1134.1400000000001</v>
      </c>
      <c r="AD2485" s="2">
        <v>957.21</v>
      </c>
      <c r="AE2485" s="2">
        <f t="shared" si="82"/>
        <v>122.92000000000007</v>
      </c>
      <c r="AF2485" s="2" t="s">
        <v>35</v>
      </c>
      <c r="AG2485" s="42">
        <f>IFERROR(Table2[[#This Row],[Profit]]/Table2[[#This Row],[Sales Amount]],0)</f>
        <v>0.10838168127391686</v>
      </c>
      <c r="AH2485" s="2" t="str">
        <f>TRIM(Table2[[#This Row],[Payment Modee]])</f>
        <v>Debit Card</v>
      </c>
      <c r="AI2485" s="2" t="s">
        <v>26</v>
      </c>
      <c r="AJ2485" s="2" t="s">
        <v>27</v>
      </c>
      <c r="AK2485" s="2" t="s">
        <v>675</v>
      </c>
      <c r="AL2485" s="16" t="str">
        <f>IF(HOUR(Table2[[#This Row],[Order Time]])&lt;12,"Morning",IF(HOUR(Table2[[#This Row],[Order Time]])&lt;17,"Afternoon",IF(HOUR(Table2[[#This Row],[Order Time]])&lt;21,"Evening","Night")))</f>
        <v>Afternoon</v>
      </c>
      <c r="AM2485" s="16" t="s">
        <v>29</v>
      </c>
    </row>
    <row r="2486" spans="1:39" x14ac:dyDescent="0.25">
      <c r="A2486" s="13" t="s">
        <v>4379</v>
      </c>
      <c r="B2486" s="4">
        <v>45429</v>
      </c>
      <c r="C2486" s="2">
        <f>YEAR(Table2[[#This Row],[Invoice Date]])</f>
        <v>2024</v>
      </c>
      <c r="D2486" s="2" t="str">
        <f>TEXT(Table2[[#This Row],[Invoice Date]],"mmm")</f>
        <v>May</v>
      </c>
      <c r="E2486" s="2" t="str">
        <f>Table2[[#This Row],[Store_ID]]&amp;"-"&amp;Table2[[#This Row],[Year]]&amp;"-"&amp;Table2[[#This Row],[Month]]</f>
        <v>STR047-2024-May</v>
      </c>
      <c r="F2486" s="2" t="s">
        <v>2260</v>
      </c>
      <c r="G2486" s="2" t="str">
        <f>_xlfn.XLOOKUP(Table2[[#This Row],[Customer_ID]],Table3[Customer_ID],Table3[Customer Name],"Not Found")</f>
        <v>Saranya Rao</v>
      </c>
      <c r="H2486" s="2" t="str">
        <f>_xlfn.XLOOKUP(Table2[[#This Row],[Customer_ID]],Table3[Customer_ID],Table3[Gender],"Female")</f>
        <v>Female</v>
      </c>
      <c r="I2486" s="2" t="str">
        <f>_xlfn.XLOOKUP(Table2[[#This Row],[Customer_ID]],Table3[Customer_ID],Table3[City],"Missing Memebership")</f>
        <v>Thoothukudi</v>
      </c>
      <c r="J2486" s="2" t="str">
        <f>_xlfn.XLOOKUP(Table2[[#This Row],[Customer_ID]],Table3[Customer_ID],Table3[State],"Karnataka")</f>
        <v>Tamil Nadu</v>
      </c>
      <c r="K2486" s="2" t="str">
        <f>_xlfn.XLOOKUP(Table2[[#This Row],[Customer_ID]],Table3[Customer_ID],Table3[Membership],"Regular")</f>
        <v>Regular</v>
      </c>
      <c r="L2486" s="2" t="s">
        <v>519</v>
      </c>
      <c r="M2486" s="2" t="str">
        <f>_xlfn.XLOOKUP(Table2[[#This Row],[Product_ID]],Table4[Product_ID],Table4[Product_Name],"Not Found")</f>
        <v>Reebok Graphic Tee Cream</v>
      </c>
      <c r="N2486" s="2" t="str">
        <f>_xlfn.XLOOKUP(Table2[[#This Row],[Product_ID]],Table4[Product_ID],Table4[Category],"Not Found")</f>
        <v>Men T-Shirts</v>
      </c>
      <c r="O2486" s="2" t="str">
        <f>_xlfn.XLOOKUP(Table2[[#This Row],[Product_ID]],Table4[Product_ID],Table4[Subcategory],"Not Found")</f>
        <v>Graphic Tee</v>
      </c>
      <c r="P2486" s="2" t="str">
        <f>_xlfn.XLOOKUP(Table2[[#This Row],[Product_ID]],Table4[Product_ID],Table4[Brand],"Missing Brand")</f>
        <v>Reebok</v>
      </c>
      <c r="Q2486" s="2" t="s">
        <v>107</v>
      </c>
      <c r="R2486" s="2" t="str">
        <f>_xlfn.XLOOKUP(Table2[[#This Row],[Store_ID]],Table6[Store_ID],Table6[Store Name],"Not Found")</f>
        <v>TrendMart Kurnool Standard</v>
      </c>
      <c r="S2486" s="2">
        <f>_xlfn.XLOOKUP(Table2[[#This Row],[Store_ID]],Table6[Store_ID],Table6[Monthly Target],"Missing Target")</f>
        <v>800000</v>
      </c>
      <c r="T2486" s="2" t="str">
        <f>_xlfn.XLOOKUP(Table2[[#This Row],[Store_ID]],Table6[Store_ID],Table6[Region],"Not Found")</f>
        <v>South Zone 3</v>
      </c>
      <c r="U2486" s="2" t="s">
        <v>349</v>
      </c>
      <c r="V2486" s="2" t="str">
        <f>_xlfn.XLOOKUP(Table2[[#This Row],[Employee_ID]],Table5[Employee_ID],Table5[Employee Name],"Not Found")</f>
        <v>Chitra Bhat</v>
      </c>
      <c r="W2486" s="2">
        <v>3</v>
      </c>
      <c r="X2486" s="2">
        <v>659.15</v>
      </c>
      <c r="Y2486" s="2">
        <v>25</v>
      </c>
      <c r="Z2486" s="2">
        <v>494.36</v>
      </c>
      <c r="AA2486" s="2">
        <v>5</v>
      </c>
      <c r="AB2486" s="2">
        <v>74.150000000000006</v>
      </c>
      <c r="AC2486" s="2">
        <v>1557.24</v>
      </c>
      <c r="AD2486" s="2">
        <v>1253.76</v>
      </c>
      <c r="AE2486" s="2">
        <f t="shared" si="82"/>
        <v>229.33</v>
      </c>
      <c r="AF2486" s="2" t="s">
        <v>56</v>
      </c>
      <c r="AG2486" s="42">
        <f>IFERROR(Table2[[#This Row],[Profit]]/Table2[[#This Row],[Sales Amount]],0)</f>
        <v>0.14726695949243535</v>
      </c>
      <c r="AH2486" s="2" t="str">
        <f>TRIM(Table2[[#This Row],[Payment Modee]])</f>
        <v>Credit Card</v>
      </c>
      <c r="AI2486" s="2" t="s">
        <v>26</v>
      </c>
      <c r="AJ2486" s="2" t="s">
        <v>27</v>
      </c>
      <c r="AK2486" s="2" t="s">
        <v>3093</v>
      </c>
      <c r="AL2486" s="16" t="str">
        <f>IF(HOUR(Table2[[#This Row],[Order Time]])&lt;12,"Morning",IF(HOUR(Table2[[#This Row],[Order Time]])&lt;17,"Afternoon",IF(HOUR(Table2[[#This Row],[Order Time]])&lt;21,"Evening","Night")))</f>
        <v>Afternoon</v>
      </c>
      <c r="AM2486" s="16" t="s">
        <v>29</v>
      </c>
    </row>
    <row r="2487" spans="1:39" x14ac:dyDescent="0.25">
      <c r="A2487" s="13" t="s">
        <v>4380</v>
      </c>
      <c r="B2487" s="4">
        <v>45513</v>
      </c>
      <c r="C2487" s="2">
        <f>YEAR(Table2[[#This Row],[Invoice Date]])</f>
        <v>2024</v>
      </c>
      <c r="D2487" s="2" t="str">
        <f>TEXT(Table2[[#This Row],[Invoice Date]],"mmm")</f>
        <v>Aug</v>
      </c>
      <c r="E2487" s="2" t="str">
        <f>Table2[[#This Row],[Store_ID]]&amp;"-"&amp;Table2[[#This Row],[Year]]&amp;"-"&amp;Table2[[#This Row],[Month]]</f>
        <v>STR113-2024-Aug</v>
      </c>
      <c r="F2487" s="2" t="s">
        <v>4381</v>
      </c>
      <c r="G2487" s="2" t="str">
        <f>_xlfn.XLOOKUP(Table2[[#This Row],[Customer_ID]],Table3[Customer_ID],Table3[Customer Name],"Not Found")</f>
        <v>Chandrika Yadav</v>
      </c>
      <c r="H2487" s="2" t="str">
        <f>_xlfn.XLOOKUP(Table2[[#This Row],[Customer_ID]],Table3[Customer_ID],Table3[Gender],"Female")</f>
        <v>Female</v>
      </c>
      <c r="I2487" s="2" t="str">
        <f>_xlfn.XLOOKUP(Table2[[#This Row],[Customer_ID]],Table3[Customer_ID],Table3[City],"Missing Memebership")</f>
        <v>Kurnool</v>
      </c>
      <c r="J2487" s="2" t="str">
        <f>_xlfn.XLOOKUP(Table2[[#This Row],[Customer_ID]],Table3[Customer_ID],Table3[State],"Karnataka")</f>
        <v>Andhra Pradesh</v>
      </c>
      <c r="K2487" s="2" t="str">
        <f>_xlfn.XLOOKUP(Table2[[#This Row],[Customer_ID]],Table3[Customer_ID],Table3[Membership],"Regular")</f>
        <v>Gold</v>
      </c>
      <c r="L2487" s="2" t="s">
        <v>605</v>
      </c>
      <c r="M2487" s="2" t="str">
        <f>_xlfn.XLOOKUP(Table2[[#This Row],[Product_ID]],Table4[Product_ID],Table4[Product_Name],"Not Found")</f>
        <v>Pantaloons Shirt Dress Grey</v>
      </c>
      <c r="N2487" s="2" t="str">
        <f>_xlfn.XLOOKUP(Table2[[#This Row],[Product_ID]],Table4[Product_ID],Table4[Category],"Not Found")</f>
        <v>Women Dresses</v>
      </c>
      <c r="O2487" s="2" t="str">
        <f>_xlfn.XLOOKUP(Table2[[#This Row],[Product_ID]],Table4[Product_ID],Table4[Subcategory],"Not Found")</f>
        <v>Shirt Dress</v>
      </c>
      <c r="P2487" s="2" t="str">
        <f>_xlfn.XLOOKUP(Table2[[#This Row],[Product_ID]],Table4[Product_ID],Table4[Brand],"Missing Brand")</f>
        <v>Pantaloons</v>
      </c>
      <c r="Q2487" s="2" t="s">
        <v>503</v>
      </c>
      <c r="R2487" s="2" t="str">
        <f>_xlfn.XLOOKUP(Table2[[#This Row],[Store_ID]],Table6[Store_ID],Table6[Store Name],"Not Found")</f>
        <v>TrendMart Mangaluru High Street</v>
      </c>
      <c r="S2487" s="2">
        <f>_xlfn.XLOOKUP(Table2[[#This Row],[Store_ID]],Table6[Store_ID],Table6[Monthly Target],"Missing Target")</f>
        <v>2000000</v>
      </c>
      <c r="T2487" s="2" t="str">
        <f>_xlfn.XLOOKUP(Table2[[#This Row],[Store_ID]],Table6[Store_ID],Table6[Region],"Not Found")</f>
        <v>South Zone 2</v>
      </c>
      <c r="U2487" s="2" t="s">
        <v>159</v>
      </c>
      <c r="V2487" s="2" t="str">
        <f>_xlfn.XLOOKUP(Table2[[#This Row],[Employee_ID]],Table5[Employee_ID],Table5[Employee Name],"Not Found")</f>
        <v>Venkat Sharma</v>
      </c>
      <c r="W2487" s="2">
        <v>2</v>
      </c>
      <c r="X2487" s="2">
        <v>1726.93</v>
      </c>
      <c r="Y2487" s="2">
        <v>30</v>
      </c>
      <c r="Z2487" s="2">
        <v>1036.1600000000001</v>
      </c>
      <c r="AA2487" s="2">
        <v>12</v>
      </c>
      <c r="AB2487" s="2">
        <v>290.12</v>
      </c>
      <c r="AC2487" s="2">
        <v>2707.82</v>
      </c>
      <c r="AD2487" s="2">
        <v>2266.54</v>
      </c>
      <c r="AE2487" s="2">
        <f t="shared" si="82"/>
        <v>151.1600000000002</v>
      </c>
      <c r="AF2487" s="2" t="s">
        <v>119</v>
      </c>
      <c r="AG2487" s="42">
        <f>IFERROR(Table2[[#This Row],[Profit]]/Table2[[#This Row],[Sales Amount]],0)</f>
        <v>5.5823503777946905E-2</v>
      </c>
      <c r="AH2487" s="2" t="str">
        <f>TRIM(Table2[[#This Row],[Payment Modee]])</f>
        <v>Net Banking</v>
      </c>
      <c r="AI2487" s="2" t="s">
        <v>36</v>
      </c>
      <c r="AJ2487" s="2" t="s">
        <v>27</v>
      </c>
      <c r="AK2487" s="2" t="s">
        <v>2269</v>
      </c>
      <c r="AL2487" s="16" t="str">
        <f>IF(HOUR(Table2[[#This Row],[Order Time]])&lt;12,"Morning",IF(HOUR(Table2[[#This Row],[Order Time]])&lt;17,"Afternoon",IF(HOUR(Table2[[#This Row],[Order Time]])&lt;21,"Evening","Night")))</f>
        <v>Night</v>
      </c>
      <c r="AM2487" s="16" t="s">
        <v>29</v>
      </c>
    </row>
    <row r="2488" spans="1:39" x14ac:dyDescent="0.25">
      <c r="A2488" s="13" t="s">
        <v>4382</v>
      </c>
      <c r="B2488" s="4">
        <v>45453</v>
      </c>
      <c r="C2488" s="2">
        <f>YEAR(Table2[[#This Row],[Invoice Date]])</f>
        <v>2024</v>
      </c>
      <c r="D2488" s="2" t="str">
        <f>TEXT(Table2[[#This Row],[Invoice Date]],"mmm")</f>
        <v>Jun</v>
      </c>
      <c r="E2488" s="2" t="str">
        <f>Table2[[#This Row],[Store_ID]]&amp;"-"&amp;Table2[[#This Row],[Year]]&amp;"-"&amp;Table2[[#This Row],[Month]]</f>
        <v>STR032-2024-Jun</v>
      </c>
      <c r="F2488" s="2" t="s">
        <v>4383</v>
      </c>
      <c r="G2488" s="2" t="str">
        <f>_xlfn.XLOOKUP(Table2[[#This Row],[Customer_ID]],Table3[Customer_ID],Table3[Customer Name],"Not Found")</f>
        <v>Preethi Bhat</v>
      </c>
      <c r="H2488" s="2" t="str">
        <f>_xlfn.XLOOKUP(Table2[[#This Row],[Customer_ID]],Table3[Customer_ID],Table3[Gender],"Female")</f>
        <v>Female</v>
      </c>
      <c r="I2488" s="2" t="str">
        <f>_xlfn.XLOOKUP(Table2[[#This Row],[Customer_ID]],Table3[Customer_ID],Table3[City],"Missing Memebership")</f>
        <v>Kollam</v>
      </c>
      <c r="J2488" s="2" t="str">
        <f>_xlfn.XLOOKUP(Table2[[#This Row],[Customer_ID]],Table3[Customer_ID],Table3[State],"Karnataka")</f>
        <v>Kerala</v>
      </c>
      <c r="K2488" s="2" t="str">
        <f>_xlfn.XLOOKUP(Table2[[#This Row],[Customer_ID]],Table3[Customer_ID],Table3[Membership],"Regular")</f>
        <v>Regular</v>
      </c>
      <c r="L2488" s="2" t="s">
        <v>3039</v>
      </c>
      <c r="M2488" s="2" t="str">
        <f>_xlfn.XLOOKUP(Table2[[#This Row],[Product_ID]],Table4[Product_ID],Table4[Product_Name],"Not Found")</f>
        <v>Wrangler Formal Trouser Wine</v>
      </c>
      <c r="N2488" s="2" t="str">
        <f>_xlfn.XLOOKUP(Table2[[#This Row],[Product_ID]],Table4[Product_ID],Table4[Category],"Not Found")</f>
        <v>Men Trousers</v>
      </c>
      <c r="O2488" s="2" t="str">
        <f>_xlfn.XLOOKUP(Table2[[#This Row],[Product_ID]],Table4[Product_ID],Table4[Subcategory],"Not Found")</f>
        <v>Formal Trouser</v>
      </c>
      <c r="P2488" s="2" t="str">
        <f>_xlfn.XLOOKUP(Table2[[#This Row],[Product_ID]],Table4[Product_ID],Table4[Brand],"Missing Brand")</f>
        <v>Wrangler</v>
      </c>
      <c r="Q2488" s="2" t="s">
        <v>413</v>
      </c>
      <c r="R2488" s="2" t="str">
        <f>_xlfn.XLOOKUP(Table2[[#This Row],[Store_ID]],Table6[Store_ID],Table6[Store Name],"Not Found")</f>
        <v>TrendMart Kochi Standard</v>
      </c>
      <c r="S2488" s="2">
        <f>_xlfn.XLOOKUP(Table2[[#This Row],[Store_ID]],Table6[Store_ID],Table6[Monthly Target],"Missing Target")</f>
        <v>2500000</v>
      </c>
      <c r="T2488" s="2" t="str">
        <f>_xlfn.XLOOKUP(Table2[[#This Row],[Store_ID]],Table6[Store_ID],Table6[Region],"Not Found")</f>
        <v>South Zone 1</v>
      </c>
      <c r="U2488" s="2" t="s">
        <v>187</v>
      </c>
      <c r="V2488" s="2" t="str">
        <f>_xlfn.XLOOKUP(Table2[[#This Row],[Employee_ID]],Table5[Employee_ID],Table5[Employee Name],"Not Found")</f>
        <v>Ganapathy Naidu</v>
      </c>
      <c r="W2488" s="2">
        <v>1</v>
      </c>
      <c r="X2488" s="2">
        <v>1240.55</v>
      </c>
      <c r="Y2488" s="2">
        <v>10</v>
      </c>
      <c r="Z2488" s="2">
        <v>124.06</v>
      </c>
      <c r="AA2488" s="2">
        <v>12</v>
      </c>
      <c r="AB2488" s="2">
        <v>133.97999999999999</v>
      </c>
      <c r="AC2488" s="2">
        <v>1250.47</v>
      </c>
      <c r="AD2488" s="2">
        <v>871.26</v>
      </c>
      <c r="AE2488" s="2">
        <f t="shared" si="82"/>
        <v>245.23000000000005</v>
      </c>
      <c r="AF2488" s="2" t="s">
        <v>25</v>
      </c>
      <c r="AG2488" s="42">
        <f>IFERROR(Table2[[#This Row],[Profit]]/Table2[[#This Row],[Sales Amount]],0)</f>
        <v>0.1961102625412845</v>
      </c>
      <c r="AH2488" s="2" t="str">
        <f>TRIM(Table2[[#This Row],[Payment Modee]])</f>
        <v>UPI</v>
      </c>
      <c r="AI2488" s="2" t="s">
        <v>26</v>
      </c>
      <c r="AJ2488" s="2" t="s">
        <v>27</v>
      </c>
      <c r="AK2488" s="2" t="s">
        <v>918</v>
      </c>
      <c r="AL2488" s="16" t="str">
        <f>IF(HOUR(Table2[[#This Row],[Order Time]])&lt;12,"Morning",IF(HOUR(Table2[[#This Row],[Order Time]])&lt;17,"Afternoon",IF(HOUR(Table2[[#This Row],[Order Time]])&lt;21,"Evening","Night")))</f>
        <v>Afternoon</v>
      </c>
      <c r="AM2488" s="16" t="s">
        <v>29</v>
      </c>
    </row>
    <row r="2489" spans="1:39" x14ac:dyDescent="0.25">
      <c r="A2489" s="13" t="s">
        <v>4384</v>
      </c>
      <c r="B2489" s="4">
        <v>45401</v>
      </c>
      <c r="C2489" s="2">
        <f>YEAR(Table2[[#This Row],[Invoice Date]])</f>
        <v>2024</v>
      </c>
      <c r="D2489" s="2" t="str">
        <f>TEXT(Table2[[#This Row],[Invoice Date]],"mmm")</f>
        <v>Apr</v>
      </c>
      <c r="E2489" s="2" t="str">
        <f>Table2[[#This Row],[Store_ID]]&amp;"-"&amp;Table2[[#This Row],[Year]]&amp;"-"&amp;Table2[[#This Row],[Month]]</f>
        <v>STR101-2024-Apr</v>
      </c>
      <c r="F2489" s="2" t="s">
        <v>1876</v>
      </c>
      <c r="G2489" s="2" t="str">
        <f>_xlfn.XLOOKUP(Table2[[#This Row],[Customer_ID]],Table3[Customer_ID],Table3[Customer Name],"Not Found")</f>
        <v>Thiru Natarajan</v>
      </c>
      <c r="H2489" s="2" t="str">
        <f>_xlfn.XLOOKUP(Table2[[#This Row],[Customer_ID]],Table3[Customer_ID],Table3[Gender],"Female")</f>
        <v>Male</v>
      </c>
      <c r="I2489" s="2" t="str">
        <f>_xlfn.XLOOKUP(Table2[[#This Row],[Customer_ID]],Table3[Customer_ID],Table3[City],"Missing Memebership")</f>
        <v>Tirupati</v>
      </c>
      <c r="J2489" s="2" t="str">
        <f>_xlfn.XLOOKUP(Table2[[#This Row],[Customer_ID]],Table3[Customer_ID],Table3[State],"Karnataka")</f>
        <v>Andhra Pradesh</v>
      </c>
      <c r="K2489" s="2" t="str">
        <f>_xlfn.XLOOKUP(Table2[[#This Row],[Customer_ID]],Table3[Customer_ID],Table3[Membership],"Regular")</f>
        <v>Platinum</v>
      </c>
      <c r="L2489" s="2" t="s">
        <v>1507</v>
      </c>
      <c r="M2489" s="2" t="str">
        <f>_xlfn.XLOOKUP(Table2[[#This Row],[Product_ID]],Table4[Product_ID],Table4[Product_Name],"Not Found")</f>
        <v>Max Fashion Georgette Saree Brown</v>
      </c>
      <c r="N2489" s="2" t="str">
        <f>_xlfn.XLOOKUP(Table2[[#This Row],[Product_ID]],Table4[Product_ID],Table4[Category],"Not Found")</f>
        <v>Women Sarees</v>
      </c>
      <c r="O2489" s="2" t="str">
        <f>_xlfn.XLOOKUP(Table2[[#This Row],[Product_ID]],Table4[Product_ID],Table4[Subcategory],"Not Found")</f>
        <v>Georgette Saree</v>
      </c>
      <c r="P2489" s="2" t="str">
        <f>_xlfn.XLOOKUP(Table2[[#This Row],[Product_ID]],Table4[Product_ID],Table4[Brand],"Missing Brand")</f>
        <v>Max Fashion</v>
      </c>
      <c r="Q2489" s="2" t="s">
        <v>258</v>
      </c>
      <c r="R2489" s="2" t="str">
        <f>_xlfn.XLOOKUP(Table2[[#This Row],[Store_ID]],Table6[Store_ID],Table6[Store Name],"Not Found")</f>
        <v>TrendMart Thiruvananthapuram Standard</v>
      </c>
      <c r="S2489" s="2">
        <f>_xlfn.XLOOKUP(Table2[[#This Row],[Store_ID]],Table6[Store_ID],Table6[Monthly Target],"Missing Target")</f>
        <v>1200000</v>
      </c>
      <c r="T2489" s="2" t="str">
        <f>_xlfn.XLOOKUP(Table2[[#This Row],[Store_ID]],Table6[Store_ID],Table6[Region],"Not Found")</f>
        <v>South Zone 1</v>
      </c>
      <c r="U2489" s="2" t="s">
        <v>68</v>
      </c>
      <c r="V2489" s="2" t="str">
        <f>_xlfn.XLOOKUP(Table2[[#This Row],[Employee_ID]],Table5[Employee_ID],Table5[Employee Name],"Not Found")</f>
        <v>Praveen Gupta</v>
      </c>
      <c r="W2489" s="2">
        <v>2</v>
      </c>
      <c r="X2489" s="2">
        <v>4362.9799999999996</v>
      </c>
      <c r="Y2489" s="2">
        <v>30</v>
      </c>
      <c r="Z2489" s="2">
        <v>2617.79</v>
      </c>
      <c r="AA2489" s="2">
        <v>12</v>
      </c>
      <c r="AB2489" s="2">
        <v>732.98</v>
      </c>
      <c r="AC2489" s="2">
        <v>6841.15</v>
      </c>
      <c r="AD2489" s="2">
        <v>6046.26</v>
      </c>
      <c r="AE2489" s="2">
        <f t="shared" si="82"/>
        <v>61.9099999999994</v>
      </c>
      <c r="AF2489" s="2" t="s">
        <v>35</v>
      </c>
      <c r="AG2489" s="42">
        <f>IFERROR(Table2[[#This Row],[Profit]]/Table2[[#This Row],[Sales Amount]],0)</f>
        <v>9.0496480854826162E-3</v>
      </c>
      <c r="AH2489" s="2" t="str">
        <f>TRIM(Table2[[#This Row],[Payment Modee]])</f>
        <v>Debit Card</v>
      </c>
      <c r="AI2489" s="2" t="s">
        <v>36</v>
      </c>
      <c r="AJ2489" s="2" t="s">
        <v>27</v>
      </c>
      <c r="AK2489" s="2" t="s">
        <v>918</v>
      </c>
      <c r="AL2489" s="16" t="str">
        <f>IF(HOUR(Table2[[#This Row],[Order Time]])&lt;12,"Morning",IF(HOUR(Table2[[#This Row],[Order Time]])&lt;17,"Afternoon",IF(HOUR(Table2[[#This Row],[Order Time]])&lt;21,"Evening","Night")))</f>
        <v>Afternoon</v>
      </c>
      <c r="AM2489" s="16" t="s">
        <v>29</v>
      </c>
    </row>
    <row r="2490" spans="1:39" x14ac:dyDescent="0.25">
      <c r="A2490" s="13" t="s">
        <v>4385</v>
      </c>
      <c r="B2490" s="4">
        <v>45526</v>
      </c>
      <c r="C2490" s="2">
        <f>YEAR(Table2[[#This Row],[Invoice Date]])</f>
        <v>2024</v>
      </c>
      <c r="D2490" s="2" t="str">
        <f>TEXT(Table2[[#This Row],[Invoice Date]],"mmm")</f>
        <v>Aug</v>
      </c>
      <c r="E2490" s="2" t="str">
        <f>Table2[[#This Row],[Store_ID]]&amp;"-"&amp;Table2[[#This Row],[Year]]&amp;"-"&amp;Table2[[#This Row],[Month]]</f>
        <v>STR043-2024-Aug</v>
      </c>
      <c r="F2490" s="2" t="s">
        <v>4386</v>
      </c>
      <c r="G2490" s="2" t="str">
        <f>_xlfn.XLOOKUP(Table2[[#This Row],[Customer_ID]],Table3[Customer_ID],Table3[Customer Name],"Not Found")</f>
        <v>Dhruv Rao</v>
      </c>
      <c r="H2490" s="2" t="str">
        <f>_xlfn.XLOOKUP(Table2[[#This Row],[Customer_ID]],Table3[Customer_ID],Table3[Gender],"Female")</f>
        <v>Male</v>
      </c>
      <c r="I2490" s="2" t="str">
        <f>_xlfn.XLOOKUP(Table2[[#This Row],[Customer_ID]],Table3[Customer_ID],Table3[City],"Missing Memebership")</f>
        <v>Thiruvananthapuram</v>
      </c>
      <c r="J2490" s="2" t="str">
        <f>_xlfn.XLOOKUP(Table2[[#This Row],[Customer_ID]],Table3[Customer_ID],Table3[State],"Karnataka")</f>
        <v>Kerala</v>
      </c>
      <c r="K2490" s="2" t="str">
        <f>_xlfn.XLOOKUP(Table2[[#This Row],[Customer_ID]],Table3[Customer_ID],Table3[Membership],"Regular")</f>
        <v>Regular</v>
      </c>
      <c r="L2490" s="2" t="s">
        <v>795</v>
      </c>
      <c r="M2490" s="2" t="str">
        <f>_xlfn.XLOOKUP(Table2[[#This Row],[Product_ID]],Table4[Product_ID],Table4[Product_Name],"Not Found")</f>
        <v>Global Desi Card Holder Navy Blue</v>
      </c>
      <c r="N2490" s="2" t="str">
        <f>_xlfn.XLOOKUP(Table2[[#This Row],[Product_ID]],Table4[Product_ID],Table4[Category],"Not Found")</f>
        <v>Wallets</v>
      </c>
      <c r="O2490" s="2" t="str">
        <f>_xlfn.XLOOKUP(Table2[[#This Row],[Product_ID]],Table4[Product_ID],Table4[Subcategory],"Not Found")</f>
        <v>Card Holder</v>
      </c>
      <c r="P2490" s="2" t="str">
        <f>_xlfn.XLOOKUP(Table2[[#This Row],[Product_ID]],Table4[Product_ID],Table4[Brand],"Missing Brand")</f>
        <v>Global Desi</v>
      </c>
      <c r="Q2490" s="2" t="s">
        <v>908</v>
      </c>
      <c r="R2490" s="2" t="str">
        <f>_xlfn.XLOOKUP(Table2[[#This Row],[Store_ID]],Table6[Store_ID],Table6[Store Name],"Not Found")</f>
        <v>TrendMart Mangaluru Standard</v>
      </c>
      <c r="S2490" s="2">
        <f>_xlfn.XLOOKUP(Table2[[#This Row],[Store_ID]],Table6[Store_ID],Table6[Monthly Target],"Missing Target")</f>
        <v>1500000</v>
      </c>
      <c r="T2490" s="2" t="str">
        <f>_xlfn.XLOOKUP(Table2[[#This Row],[Store_ID]],Table6[Store_ID],Table6[Region],"Not Found")</f>
        <v>South Zone 2</v>
      </c>
      <c r="U2490" s="2" t="s">
        <v>159</v>
      </c>
      <c r="V2490" s="2" t="str">
        <f>_xlfn.XLOOKUP(Table2[[#This Row],[Employee_ID]],Table5[Employee_ID],Table5[Employee Name],"Not Found")</f>
        <v>Venkat Sharma</v>
      </c>
      <c r="W2490" s="2">
        <v>1</v>
      </c>
      <c r="X2490" s="2">
        <v>580.69000000000005</v>
      </c>
      <c r="Y2490" s="2">
        <v>25</v>
      </c>
      <c r="Z2490" s="2">
        <v>145.16999999999999</v>
      </c>
      <c r="AA2490" s="2">
        <v>5</v>
      </c>
      <c r="AB2490" s="2">
        <v>21.78</v>
      </c>
      <c r="AC2490" s="2">
        <v>457.3</v>
      </c>
      <c r="AD2490" s="2">
        <v>371.12</v>
      </c>
      <c r="AE2490" s="2">
        <f t="shared" si="82"/>
        <v>64.400000000000006</v>
      </c>
      <c r="AF2490" s="2" t="s">
        <v>25</v>
      </c>
      <c r="AG2490" s="42">
        <f>IFERROR(Table2[[#This Row],[Profit]]/Table2[[#This Row],[Sales Amount]],0)</f>
        <v>0.14082659085939209</v>
      </c>
      <c r="AH2490" s="2" t="str">
        <f>TRIM(Table2[[#This Row],[Payment Modee]])</f>
        <v>UPI</v>
      </c>
      <c r="AI2490" s="2" t="s">
        <v>26</v>
      </c>
      <c r="AJ2490" s="2" t="s">
        <v>27</v>
      </c>
      <c r="AK2490" s="2" t="s">
        <v>659</v>
      </c>
      <c r="AL2490" s="16" t="str">
        <f>IF(HOUR(Table2[[#This Row],[Order Time]])&lt;12,"Morning",IF(HOUR(Table2[[#This Row],[Order Time]])&lt;17,"Afternoon",IF(HOUR(Table2[[#This Row],[Order Time]])&lt;21,"Evening","Night")))</f>
        <v>Afternoon</v>
      </c>
      <c r="AM2490" s="16" t="s">
        <v>29</v>
      </c>
    </row>
    <row r="2491" spans="1:39" x14ac:dyDescent="0.25">
      <c r="A2491" s="13" t="s">
        <v>4387</v>
      </c>
      <c r="B2491" s="4">
        <v>45394</v>
      </c>
      <c r="C2491" s="2">
        <f>YEAR(Table2[[#This Row],[Invoice Date]])</f>
        <v>2024</v>
      </c>
      <c r="D2491" s="2" t="str">
        <f>TEXT(Table2[[#This Row],[Invoice Date]],"mmm")</f>
        <v>Apr</v>
      </c>
      <c r="E2491" s="2" t="str">
        <f>Table2[[#This Row],[Store_ID]]&amp;"-"&amp;Table2[[#This Row],[Year]]&amp;"-"&amp;Table2[[#This Row],[Month]]</f>
        <v>STR079-2024-Apr</v>
      </c>
      <c r="F2491" s="2" t="s">
        <v>2789</v>
      </c>
      <c r="G2491" s="2" t="str">
        <f>_xlfn.XLOOKUP(Table2[[#This Row],[Customer_ID]],Table3[Customer_ID],Table3[Customer Name],"Not Found")</f>
        <v>Dhruv Gowda</v>
      </c>
      <c r="H2491" s="2" t="str">
        <f>_xlfn.XLOOKUP(Table2[[#This Row],[Customer_ID]],Table3[Customer_ID],Table3[Gender],"Female")</f>
        <v>Male</v>
      </c>
      <c r="I2491" s="2" t="str">
        <f>_xlfn.XLOOKUP(Table2[[#This Row],[Customer_ID]],Table3[Customer_ID],Table3[City],"Missing Memebership")</f>
        <v>Mangaluru</v>
      </c>
      <c r="J2491" s="2" t="str">
        <f>_xlfn.XLOOKUP(Table2[[#This Row],[Customer_ID]],Table3[Customer_ID],Table3[State],"Karnataka")</f>
        <v>Karnataka</v>
      </c>
      <c r="K2491" s="2" t="str">
        <f>_xlfn.XLOOKUP(Table2[[#This Row],[Customer_ID]],Table3[Customer_ID],Table3[Membership],"Regular")</f>
        <v>Gold</v>
      </c>
      <c r="L2491" s="2" t="s">
        <v>1324</v>
      </c>
      <c r="M2491" s="2" t="str">
        <f>_xlfn.XLOOKUP(Table2[[#This Row],[Product_ID]],Table4[Product_ID],Table4[Product_Name],"Not Found")</f>
        <v>Van Heusen Leather Wallet Black</v>
      </c>
      <c r="N2491" s="2" t="str">
        <f>_xlfn.XLOOKUP(Table2[[#This Row],[Product_ID]],Table4[Product_ID],Table4[Category],"Not Found")</f>
        <v>Wallets</v>
      </c>
      <c r="O2491" s="2" t="str">
        <f>_xlfn.XLOOKUP(Table2[[#This Row],[Product_ID]],Table4[Product_ID],Table4[Subcategory],"Not Found")</f>
        <v>Leather Wallet</v>
      </c>
      <c r="P2491" s="2" t="str">
        <f>_xlfn.XLOOKUP(Table2[[#This Row],[Product_ID]],Table4[Product_ID],Table4[Brand],"Missing Brand")</f>
        <v>Van Heusen</v>
      </c>
      <c r="Q2491" s="2" t="s">
        <v>641</v>
      </c>
      <c r="R2491" s="2" t="str">
        <f>_xlfn.XLOOKUP(Table2[[#This Row],[Store_ID]],Table6[Store_ID],Table6[Store Name],"Not Found")</f>
        <v>TrendMart Dindigul High Street</v>
      </c>
      <c r="S2491" s="2">
        <f>_xlfn.XLOOKUP(Table2[[#This Row],[Store_ID]],Table6[Store_ID],Table6[Monthly Target],"Missing Target")</f>
        <v>2500000</v>
      </c>
      <c r="T2491" s="2" t="str">
        <f>_xlfn.XLOOKUP(Table2[[#This Row],[Store_ID]],Table6[Store_ID],Table6[Region],"Not Found")</f>
        <v>South Zone 1</v>
      </c>
      <c r="U2491" s="2" t="s">
        <v>229</v>
      </c>
      <c r="V2491" s="2" t="str">
        <f>_xlfn.XLOOKUP(Table2[[#This Row],[Employee_ID]],Table5[Employee_ID],Table5[Employee Name],"Not Found")</f>
        <v>Yogesh Chettiar</v>
      </c>
      <c r="W2491" s="2">
        <v>4</v>
      </c>
      <c r="X2491" s="2">
        <v>1309.6400000000001</v>
      </c>
      <c r="Y2491" s="2">
        <v>10</v>
      </c>
      <c r="Z2491" s="2">
        <v>523.86</v>
      </c>
      <c r="AA2491" s="2">
        <v>12</v>
      </c>
      <c r="AB2491" s="2">
        <v>565.76</v>
      </c>
      <c r="AC2491" s="2">
        <v>5280.46</v>
      </c>
      <c r="AD2491" s="2">
        <v>3799.88</v>
      </c>
      <c r="AE2491" s="2">
        <f t="shared" si="82"/>
        <v>914.81999999999994</v>
      </c>
      <c r="AF2491" s="2" t="s">
        <v>69</v>
      </c>
      <c r="AG2491" s="42">
        <f>IFERROR(Table2[[#This Row],[Profit]]/Table2[[#This Row],[Sales Amount]],0)</f>
        <v>0.17324627021130734</v>
      </c>
      <c r="AH2491" s="2" t="str">
        <f>TRIM(Table2[[#This Row],[Payment Modee]])</f>
        <v>Cash</v>
      </c>
      <c r="AI2491" s="2" t="s">
        <v>26</v>
      </c>
      <c r="AJ2491" s="2" t="s">
        <v>27</v>
      </c>
      <c r="AK2491" s="2" t="s">
        <v>1404</v>
      </c>
      <c r="AL2491" s="16" t="str">
        <f>IF(HOUR(Table2[[#This Row],[Order Time]])&lt;12,"Morning",IF(HOUR(Table2[[#This Row],[Order Time]])&lt;17,"Afternoon",IF(HOUR(Table2[[#This Row],[Order Time]])&lt;21,"Evening","Night")))</f>
        <v>Morning</v>
      </c>
      <c r="AM2491" s="16" t="s">
        <v>29</v>
      </c>
    </row>
    <row r="2492" spans="1:39" x14ac:dyDescent="0.25">
      <c r="A2492" s="14" t="s">
        <v>9207</v>
      </c>
      <c r="B2492" s="8">
        <v>45575</v>
      </c>
      <c r="C2492" s="7">
        <f>YEAR(Table2[[#This Row],[Invoice Date]])</f>
        <v>2024</v>
      </c>
      <c r="D2492" s="7" t="str">
        <f>TEXT(Table2[[#This Row],[Invoice Date]],"mmm")</f>
        <v>Oct</v>
      </c>
      <c r="E2492" s="7" t="str">
        <f>Table2[[#This Row],[Store_ID]]&amp;"-"&amp;Table2[[#This Row],[Year]]&amp;"-"&amp;Table2[[#This Row],[Month]]</f>
        <v>STR006-2024-Oct</v>
      </c>
      <c r="F2492" s="7" t="s">
        <v>1323</v>
      </c>
      <c r="G2492" s="7" t="str">
        <f>_xlfn.XLOOKUP(Table2[[#This Row],[Customer_ID]],Table3[Customer_ID],Table3[Customer Name],"Not Found")</f>
        <v>Siddharth Subramaniam</v>
      </c>
      <c r="H2492" s="7" t="str">
        <f>_xlfn.XLOOKUP(Table2[[#This Row],[Customer_ID]],Table3[Customer_ID],Table3[Gender],"Female")</f>
        <v>Male</v>
      </c>
      <c r="I2492" s="7" t="str">
        <f>_xlfn.XLOOKUP(Table2[[#This Row],[Customer_ID]],Table3[Customer_ID],Table3[City],"Missing Memebership")</f>
        <v>Hyderabad</v>
      </c>
      <c r="J2492" s="7" t="str">
        <f>_xlfn.XLOOKUP(Table2[[#This Row],[Customer_ID]],Table3[Customer_ID],Table3[State],"Karnataka")</f>
        <v>Telangana</v>
      </c>
      <c r="K2492" s="7" t="str">
        <f>_xlfn.XLOOKUP(Table2[[#This Row],[Customer_ID]],Table3[Customer_ID],Table3[Membership],"Regular")</f>
        <v>Regular</v>
      </c>
      <c r="L2492" s="7" t="s">
        <v>2243</v>
      </c>
      <c r="M2492" s="7" t="str">
        <f>_xlfn.XLOOKUP(Table2[[#This Row],[Product_ID]],Table4[Product_ID],Table4[Product_Name],"Not Found")</f>
        <v>Mufti Track Suit Mustard</v>
      </c>
      <c r="N2492" s="7" t="str">
        <f>_xlfn.XLOOKUP(Table2[[#This Row],[Product_ID]],Table4[Product_ID],Table4[Category],"Not Found")</f>
        <v>Sportswear</v>
      </c>
      <c r="O2492" s="7" t="str">
        <f>_xlfn.XLOOKUP(Table2[[#This Row],[Product_ID]],Table4[Product_ID],Table4[Subcategory],"Not Found")</f>
        <v>Track Suit</v>
      </c>
      <c r="P2492" s="7" t="str">
        <f>_xlfn.XLOOKUP(Table2[[#This Row],[Product_ID]],Table4[Product_ID],Table4[Brand],"Missing Brand")</f>
        <v>Mufti</v>
      </c>
      <c r="Q2492" s="7" t="s">
        <v>720</v>
      </c>
      <c r="R2492" s="7" t="str">
        <f>_xlfn.XLOOKUP(Table2[[#This Row],[Store_ID]],Table6[Store_ID],Table6[Store Name],"Not Found")</f>
        <v>TrendMart Vellore Standard</v>
      </c>
      <c r="S2492" s="7">
        <f>_xlfn.XLOOKUP(Table2[[#This Row],[Store_ID]],Table6[Store_ID],Table6[Monthly Target],"Missing Target")</f>
        <v>2000000</v>
      </c>
      <c r="T2492" s="7" t="str">
        <f>_xlfn.XLOOKUP(Table2[[#This Row],[Store_ID]],Table6[Store_ID],Table6[Region],"Not Found")</f>
        <v>South Zone 1</v>
      </c>
      <c r="U2492" s="7" t="s">
        <v>220</v>
      </c>
      <c r="V2492" s="7" t="str">
        <f>_xlfn.XLOOKUP(Table2[[#This Row],[Employee_ID]],Table5[Employee_ID],Table5[Employee Name],"Not Found")</f>
        <v>Vasanthi Kamath</v>
      </c>
      <c r="W2492" s="7">
        <v>0</v>
      </c>
      <c r="X2492" s="7">
        <v>724.53</v>
      </c>
      <c r="Y2492" s="7">
        <v>10</v>
      </c>
      <c r="Z2492" s="7">
        <v>0</v>
      </c>
      <c r="AA2492" s="7">
        <v>5</v>
      </c>
      <c r="AB2492" s="7">
        <v>0</v>
      </c>
      <c r="AC2492" s="7">
        <v>0</v>
      </c>
      <c r="AD2492" s="7">
        <v>0</v>
      </c>
      <c r="AE2492" s="7">
        <v>0</v>
      </c>
      <c r="AF2492" s="2" t="s">
        <v>25</v>
      </c>
      <c r="AG2492" s="42">
        <f>IFERROR(Table2[[#This Row],[Profit]]/Table2[[#This Row],[Sales Amount]],0)</f>
        <v>0</v>
      </c>
      <c r="AH2492" s="2" t="str">
        <f>TRIM(Table2[[#This Row],[Payment Modee]])</f>
        <v>UPI</v>
      </c>
      <c r="AI2492" s="7" t="s">
        <v>26</v>
      </c>
      <c r="AJ2492" s="7" t="s">
        <v>27</v>
      </c>
      <c r="AK2492" s="7" t="s">
        <v>1950</v>
      </c>
      <c r="AL2492" s="17" t="str">
        <f>IF(HOUR(Table2[[#This Row],[Order Time]])&lt;12,"Morning",IF(HOUR(Table2[[#This Row],[Order Time]])&lt;17,"Afternoon",IF(HOUR(Table2[[#This Row],[Order Time]])&lt;21,"Evening","Night")))</f>
        <v>Night</v>
      </c>
      <c r="AM2492" s="17" t="s">
        <v>29</v>
      </c>
    </row>
    <row r="2493" spans="1:39" x14ac:dyDescent="0.25">
      <c r="A2493" s="13" t="s">
        <v>4388</v>
      </c>
      <c r="B2493" s="4">
        <v>45523</v>
      </c>
      <c r="C2493" s="2">
        <f>YEAR(Table2[[#This Row],[Invoice Date]])</f>
        <v>2024</v>
      </c>
      <c r="D2493" s="2" t="str">
        <f>TEXT(Table2[[#This Row],[Invoice Date]],"mmm")</f>
        <v>Aug</v>
      </c>
      <c r="E2493" s="2" t="str">
        <f>Table2[[#This Row],[Store_ID]]&amp;"-"&amp;Table2[[#This Row],[Year]]&amp;"-"&amp;Table2[[#This Row],[Month]]</f>
        <v>STR093-2024-Aug</v>
      </c>
      <c r="F2493" s="2" t="s">
        <v>2444</v>
      </c>
      <c r="G2493" s="2" t="str">
        <f>_xlfn.XLOOKUP(Table2[[#This Row],[Customer_ID]],Table3[Customer_ID],Table3[Customer Name],"Not Found")</f>
        <v>Preethi Gowda</v>
      </c>
      <c r="H2493" s="2" t="str">
        <f>_xlfn.XLOOKUP(Table2[[#This Row],[Customer_ID]],Table3[Customer_ID],Table3[Gender],"Female")</f>
        <v>Female</v>
      </c>
      <c r="I2493" s="2" t="str">
        <f>_xlfn.XLOOKUP(Table2[[#This Row],[Customer_ID]],Table3[Customer_ID],Table3[City],"Missing Memebership")</f>
        <v>Mysuru</v>
      </c>
      <c r="J2493" s="2" t="str">
        <f>_xlfn.XLOOKUP(Table2[[#This Row],[Customer_ID]],Table3[Customer_ID],Table3[State],"Karnataka")</f>
        <v>Karnataka</v>
      </c>
      <c r="K2493" s="2" t="str">
        <f>_xlfn.XLOOKUP(Table2[[#This Row],[Customer_ID]],Table3[Customer_ID],Table3[Membership],"Regular")</f>
        <v>Silver</v>
      </c>
      <c r="L2493" s="2" t="s">
        <v>992</v>
      </c>
      <c r="M2493" s="2" t="str">
        <f>_xlfn.XLOOKUP(Table2[[#This Row],[Product_ID]],Table4[Product_ID],Table4[Product_Name],"Not Found")</f>
        <v>Woodland Boys Shirt White</v>
      </c>
      <c r="N2493" s="2" t="str">
        <f>_xlfn.XLOOKUP(Table2[[#This Row],[Product_ID]],Table4[Product_ID],Table4[Category],"Not Found")</f>
        <v>Kids Wear</v>
      </c>
      <c r="O2493" s="2" t="str">
        <f>_xlfn.XLOOKUP(Table2[[#This Row],[Product_ID]],Table4[Product_ID],Table4[Subcategory],"Not Found")</f>
        <v>Boys Shirt</v>
      </c>
      <c r="P2493" s="2" t="str">
        <f>_xlfn.XLOOKUP(Table2[[#This Row],[Product_ID]],Table4[Product_ID],Table4[Brand],"Missing Brand")</f>
        <v>Woodland</v>
      </c>
      <c r="Q2493" s="2" t="s">
        <v>357</v>
      </c>
      <c r="R2493" s="2" t="str">
        <f>_xlfn.XLOOKUP(Table2[[#This Row],[Store_ID]],Table6[Store_ID],Table6[Store Name],"Not Found")</f>
        <v>TrendMart Thiruvananthapuram High Street</v>
      </c>
      <c r="S2493" s="2">
        <f>_xlfn.XLOOKUP(Table2[[#This Row],[Store_ID]],Table6[Store_ID],Table6[Monthly Target],"Missing Target")</f>
        <v>1000000</v>
      </c>
      <c r="T2493" s="2" t="str">
        <f>_xlfn.XLOOKUP(Table2[[#This Row],[Store_ID]],Table6[Store_ID],Table6[Region],"Not Found")</f>
        <v>South Zone 1</v>
      </c>
      <c r="U2493" s="2" t="s">
        <v>504</v>
      </c>
      <c r="V2493" s="2" t="str">
        <f>_xlfn.XLOOKUP(Table2[[#This Row],[Employee_ID]],Table5[Employee_ID],Table5[Employee Name],"Not Found")</f>
        <v>Vikram Bhat</v>
      </c>
      <c r="W2493" s="2">
        <v>1</v>
      </c>
      <c r="X2493" s="2">
        <v>833.12</v>
      </c>
      <c r="Y2493" s="2">
        <v>20</v>
      </c>
      <c r="Z2493" s="2">
        <v>166.62</v>
      </c>
      <c r="AA2493" s="2">
        <v>5</v>
      </c>
      <c r="AB2493" s="2">
        <v>33.33</v>
      </c>
      <c r="AC2493" s="2">
        <v>699.83</v>
      </c>
      <c r="AD2493" s="2">
        <v>565.45000000000005</v>
      </c>
      <c r="AE2493" s="2">
        <f t="shared" ref="AE2493:AE2524" si="83">(AC2493-AD2493-AB2493)</f>
        <v>101.05</v>
      </c>
      <c r="AF2493" s="2" t="s">
        <v>69</v>
      </c>
      <c r="AG2493" s="42">
        <f>IFERROR(Table2[[#This Row],[Profit]]/Table2[[#This Row],[Sales Amount]],0)</f>
        <v>0.14439220953660173</v>
      </c>
      <c r="AH2493" s="2" t="str">
        <f>TRIM(Table2[[#This Row],[Payment Modee]])</f>
        <v>Cash</v>
      </c>
      <c r="AI2493" s="2" t="s">
        <v>26</v>
      </c>
      <c r="AJ2493" s="2" t="s">
        <v>27</v>
      </c>
      <c r="AK2493" s="2" t="s">
        <v>3755</v>
      </c>
      <c r="AL2493" s="16" t="str">
        <f>IF(HOUR(Table2[[#This Row],[Order Time]])&lt;12,"Morning",IF(HOUR(Table2[[#This Row],[Order Time]])&lt;17,"Afternoon",IF(HOUR(Table2[[#This Row],[Order Time]])&lt;21,"Evening","Night")))</f>
        <v>Afternoon</v>
      </c>
      <c r="AM2493" s="16" t="s">
        <v>29</v>
      </c>
    </row>
    <row r="2494" spans="1:39" x14ac:dyDescent="0.25">
      <c r="A2494" s="13" t="s">
        <v>4389</v>
      </c>
      <c r="B2494" s="4">
        <v>45415</v>
      </c>
      <c r="C2494" s="2">
        <f>YEAR(Table2[[#This Row],[Invoice Date]])</f>
        <v>2024</v>
      </c>
      <c r="D2494" s="2" t="str">
        <f>TEXT(Table2[[#This Row],[Invoice Date]],"mmm")</f>
        <v>May</v>
      </c>
      <c r="E2494" s="2" t="str">
        <f>Table2[[#This Row],[Store_ID]]&amp;"-"&amp;Table2[[#This Row],[Year]]&amp;"-"&amp;Table2[[#This Row],[Month]]</f>
        <v>STR016-2024-May</v>
      </c>
      <c r="F2494" s="2" t="s">
        <v>389</v>
      </c>
      <c r="G2494" s="2" t="str">
        <f>_xlfn.XLOOKUP(Table2[[#This Row],[Customer_ID]],Table3[Customer_ID],Table3[Customer Name],"Not Found")</f>
        <v>Priya Pandian</v>
      </c>
      <c r="H2494" s="2" t="str">
        <f>_xlfn.XLOOKUP(Table2[[#This Row],[Customer_ID]],Table3[Customer_ID],Table3[Gender],"Female")</f>
        <v>Female</v>
      </c>
      <c r="I2494" s="2" t="str">
        <f>_xlfn.XLOOKUP(Table2[[#This Row],[Customer_ID]],Table3[Customer_ID],Table3[City],"Missing Memebership")</f>
        <v>Hubballi</v>
      </c>
      <c r="J2494" s="2" t="str">
        <f>_xlfn.XLOOKUP(Table2[[#This Row],[Customer_ID]],Table3[Customer_ID],Table3[State],"Karnataka")</f>
        <v>Karnataka</v>
      </c>
      <c r="K2494" s="2" t="str">
        <f>_xlfn.XLOOKUP(Table2[[#This Row],[Customer_ID]],Table3[Customer_ID],Table3[Membership],"Regular")</f>
        <v>Regular</v>
      </c>
      <c r="L2494" s="2" t="s">
        <v>117</v>
      </c>
      <c r="M2494" s="2" t="str">
        <f>_xlfn.XLOOKUP(Table2[[#This Row],[Product_ID]],Table4[Product_ID],Table4[Product_Name],"Not Found")</f>
        <v>Nike Crop Top Cream</v>
      </c>
      <c r="N2494" s="2" t="str">
        <f>_xlfn.XLOOKUP(Table2[[#This Row],[Product_ID]],Table4[Product_ID],Table4[Category],"Not Found")</f>
        <v>Women Tops</v>
      </c>
      <c r="O2494" s="2" t="str">
        <f>_xlfn.XLOOKUP(Table2[[#This Row],[Product_ID]],Table4[Product_ID],Table4[Subcategory],"Not Found")</f>
        <v>Crop Top</v>
      </c>
      <c r="P2494" s="2" t="str">
        <f>_xlfn.XLOOKUP(Table2[[#This Row],[Product_ID]],Table4[Product_ID],Table4[Brand],"Missing Brand")</f>
        <v>Nike</v>
      </c>
      <c r="Q2494" s="2" t="s">
        <v>380</v>
      </c>
      <c r="R2494" s="2" t="str">
        <f>_xlfn.XLOOKUP(Table2[[#This Row],[Store_ID]],Table6[Store_ID],Table6[Store Name],"Not Found")</f>
        <v>TrendMart Visakhapatnam Flagship</v>
      </c>
      <c r="S2494" s="2">
        <f>_xlfn.XLOOKUP(Table2[[#This Row],[Store_ID]],Table6[Store_ID],Table6[Monthly Target],"Missing Target")</f>
        <v>1200000</v>
      </c>
      <c r="T2494" s="2" t="str">
        <f>_xlfn.XLOOKUP(Table2[[#This Row],[Store_ID]],Table6[Store_ID],Table6[Region],"Not Found")</f>
        <v>South Zone 3</v>
      </c>
      <c r="U2494" s="2" t="s">
        <v>417</v>
      </c>
      <c r="V2494" s="2" t="str">
        <f>_xlfn.XLOOKUP(Table2[[#This Row],[Employee_ID]],Table5[Employee_ID],Table5[Employee Name],"Not Found")</f>
        <v>Arjun Krishnan</v>
      </c>
      <c r="W2494" s="2">
        <v>2</v>
      </c>
      <c r="X2494" s="2">
        <v>769.09</v>
      </c>
      <c r="Y2494" s="2">
        <v>10</v>
      </c>
      <c r="Z2494" s="2">
        <v>153.82</v>
      </c>
      <c r="AA2494" s="2">
        <v>5</v>
      </c>
      <c r="AB2494" s="2">
        <v>69.22</v>
      </c>
      <c r="AC2494" s="2">
        <v>1453.58</v>
      </c>
      <c r="AD2494" s="2">
        <v>1100.02</v>
      </c>
      <c r="AE2494" s="2">
        <f t="shared" si="83"/>
        <v>284.33999999999992</v>
      </c>
      <c r="AF2494" s="2" t="s">
        <v>136</v>
      </c>
      <c r="AG2494" s="42">
        <f>IFERROR(Table2[[#This Row],[Profit]]/Table2[[#This Row],[Sales Amount]],0)</f>
        <v>0.19561358851937968</v>
      </c>
      <c r="AH2494" s="2" t="str">
        <f>TRIM(Table2[[#This Row],[Payment Modee]])</f>
        <v>EMI</v>
      </c>
      <c r="AI2494" s="2" t="s">
        <v>26</v>
      </c>
      <c r="AJ2494" s="2" t="s">
        <v>27</v>
      </c>
      <c r="AK2494" s="2" t="s">
        <v>436</v>
      </c>
      <c r="AL2494" s="16" t="str">
        <f>IF(HOUR(Table2[[#This Row],[Order Time]])&lt;12,"Morning",IF(HOUR(Table2[[#This Row],[Order Time]])&lt;17,"Afternoon",IF(HOUR(Table2[[#This Row],[Order Time]])&lt;21,"Evening","Night")))</f>
        <v>Afternoon</v>
      </c>
      <c r="AM2494" s="16" t="s">
        <v>29</v>
      </c>
    </row>
    <row r="2495" spans="1:39" x14ac:dyDescent="0.25">
      <c r="A2495" s="13" t="s">
        <v>4390</v>
      </c>
      <c r="B2495" s="4">
        <v>45616</v>
      </c>
      <c r="C2495" s="2">
        <f>YEAR(Table2[[#This Row],[Invoice Date]])</f>
        <v>2024</v>
      </c>
      <c r="D2495" s="2" t="str">
        <f>TEXT(Table2[[#This Row],[Invoice Date]],"mmm")</f>
        <v>Nov</v>
      </c>
      <c r="E2495" s="2" t="str">
        <f>Table2[[#This Row],[Store_ID]]&amp;"-"&amp;Table2[[#This Row],[Year]]&amp;"-"&amp;Table2[[#This Row],[Month]]</f>
        <v>STR051-2024-Nov</v>
      </c>
      <c r="F2495" s="2" t="s">
        <v>1127</v>
      </c>
      <c r="G2495" s="2" t="str">
        <f>_xlfn.XLOOKUP(Table2[[#This Row],[Customer_ID]],Table3[Customer_ID],Table3[Customer Name],"Not Found")</f>
        <v>Rajesh Sundaram</v>
      </c>
      <c r="H2495" s="2" t="str">
        <f>_xlfn.XLOOKUP(Table2[[#This Row],[Customer_ID]],Table3[Customer_ID],Table3[Gender],"Female")</f>
        <v>Male</v>
      </c>
      <c r="I2495" s="2" t="str">
        <f>_xlfn.XLOOKUP(Table2[[#This Row],[Customer_ID]],Table3[Customer_ID],Table3[City],"Missing Memebership")</f>
        <v>Khammam</v>
      </c>
      <c r="J2495" s="2" t="str">
        <f>_xlfn.XLOOKUP(Table2[[#This Row],[Customer_ID]],Table3[Customer_ID],Table3[State],"Karnataka")</f>
        <v>Telangana</v>
      </c>
      <c r="K2495" s="2" t="str">
        <f>_xlfn.XLOOKUP(Table2[[#This Row],[Customer_ID]],Table3[Customer_ID],Table3[Membership],"Regular")</f>
        <v>Regular</v>
      </c>
      <c r="L2495" s="2" t="s">
        <v>257</v>
      </c>
      <c r="M2495" s="2" t="str">
        <f>_xlfn.XLOOKUP(Table2[[#This Row],[Product_ID]],Table4[Product_ID],Table4[Product_Name],"Not Found")</f>
        <v>Sonata Girls Frock Cream</v>
      </c>
      <c r="N2495" s="2" t="str">
        <f>_xlfn.XLOOKUP(Table2[[#This Row],[Product_ID]],Table4[Product_ID],Table4[Category],"Not Found")</f>
        <v>Kids Wear</v>
      </c>
      <c r="O2495" s="2" t="str">
        <f>_xlfn.XLOOKUP(Table2[[#This Row],[Product_ID]],Table4[Product_ID],Table4[Subcategory],"Not Found")</f>
        <v>Kids T-Shirt</v>
      </c>
      <c r="P2495" s="2" t="str">
        <f>_xlfn.XLOOKUP(Table2[[#This Row],[Product_ID]],Table4[Product_ID],Table4[Brand],"Missing Brand")</f>
        <v>Jack &amp; Jones</v>
      </c>
      <c r="Q2495" s="2" t="s">
        <v>312</v>
      </c>
      <c r="R2495" s="2" t="str">
        <f>_xlfn.XLOOKUP(Table2[[#This Row],[Store_ID]],Table6[Store_ID],Table6[Store Name],"Not Found")</f>
        <v>TrendMart Kozhikode Outlet</v>
      </c>
      <c r="S2495" s="2">
        <f>_xlfn.XLOOKUP(Table2[[#This Row],[Store_ID]],Table6[Store_ID],Table6[Monthly Target],"Missing Target")</f>
        <v>2000000</v>
      </c>
      <c r="T2495" s="2" t="str">
        <f>_xlfn.XLOOKUP(Table2[[#This Row],[Store_ID]],Table6[Store_ID],Table6[Region],"Not Found")</f>
        <v>South Zone 1</v>
      </c>
      <c r="U2495" s="2" t="s">
        <v>482</v>
      </c>
      <c r="V2495" s="2" t="str">
        <f>_xlfn.XLOOKUP(Table2[[#This Row],[Employee_ID]],Table5[Employee_ID],Table5[Employee Name],"Not Found")</f>
        <v>Swathi Achari</v>
      </c>
      <c r="W2495" s="2">
        <v>1</v>
      </c>
      <c r="X2495" s="2">
        <v>602.02</v>
      </c>
      <c r="Y2495" s="2">
        <v>10</v>
      </c>
      <c r="Z2495" s="2">
        <v>60.2</v>
      </c>
      <c r="AA2495" s="2">
        <v>5</v>
      </c>
      <c r="AB2495" s="2">
        <v>27.09</v>
      </c>
      <c r="AC2495" s="2">
        <v>568.91</v>
      </c>
      <c r="AD2495" s="2">
        <v>413.39</v>
      </c>
      <c r="AE2495" s="2">
        <f t="shared" si="83"/>
        <v>128.42999999999998</v>
      </c>
      <c r="AF2495" s="2" t="s">
        <v>56</v>
      </c>
      <c r="AG2495" s="42">
        <f>IFERROR(Table2[[#This Row],[Profit]]/Table2[[#This Row],[Sales Amount]],0)</f>
        <v>0.22574748202703412</v>
      </c>
      <c r="AH2495" s="2" t="str">
        <f>TRIM(Table2[[#This Row],[Payment Modee]])</f>
        <v>Credit Card</v>
      </c>
      <c r="AI2495" s="2" t="s">
        <v>26</v>
      </c>
      <c r="AJ2495" s="2" t="s">
        <v>27</v>
      </c>
      <c r="AK2495" s="2" t="s">
        <v>1947</v>
      </c>
      <c r="AL2495" s="16" t="str">
        <f>IF(HOUR(Table2[[#This Row],[Order Time]])&lt;12,"Morning",IF(HOUR(Table2[[#This Row],[Order Time]])&lt;17,"Afternoon",IF(HOUR(Table2[[#This Row],[Order Time]])&lt;21,"Evening","Night")))</f>
        <v>Evening</v>
      </c>
      <c r="AM2495" s="16" t="s">
        <v>29</v>
      </c>
    </row>
    <row r="2496" spans="1:39" x14ac:dyDescent="0.25">
      <c r="A2496" s="13" t="s">
        <v>4391</v>
      </c>
      <c r="B2496" s="4">
        <v>45420</v>
      </c>
      <c r="C2496" s="2">
        <f>YEAR(Table2[[#This Row],[Invoice Date]])</f>
        <v>2024</v>
      </c>
      <c r="D2496" s="2" t="str">
        <f>TEXT(Table2[[#This Row],[Invoice Date]],"mmm")</f>
        <v>May</v>
      </c>
      <c r="E2496" s="2" t="str">
        <f>Table2[[#This Row],[Store_ID]]&amp;"-"&amp;Table2[[#This Row],[Year]]&amp;"-"&amp;Table2[[#This Row],[Month]]</f>
        <v>STR066-2024-May</v>
      </c>
      <c r="F2496" s="2" t="s">
        <v>1935</v>
      </c>
      <c r="G2496" s="2" t="str">
        <f>_xlfn.XLOOKUP(Table2[[#This Row],[Customer_ID]],Table3[Customer_ID],Table3[Customer Name],"Not Found")</f>
        <v>Bhavani Mudaliar</v>
      </c>
      <c r="H2496" s="2" t="str">
        <f>_xlfn.XLOOKUP(Table2[[#This Row],[Customer_ID]],Table3[Customer_ID],Table3[Gender],"Female")</f>
        <v>Female</v>
      </c>
      <c r="I2496" s="2" t="str">
        <f>_xlfn.XLOOKUP(Table2[[#This Row],[Customer_ID]],Table3[Customer_ID],Table3[City],"Missing Memebership")</f>
        <v>Nellore</v>
      </c>
      <c r="J2496" s="2" t="str">
        <f>_xlfn.XLOOKUP(Table2[[#This Row],[Customer_ID]],Table3[Customer_ID],Table3[State],"Karnataka")</f>
        <v>Andhra Pradesh</v>
      </c>
      <c r="K2496" s="2" t="str">
        <f>_xlfn.XLOOKUP(Table2[[#This Row],[Customer_ID]],Table3[Customer_ID],Table3[Membership],"Regular")</f>
        <v>Regular</v>
      </c>
      <c r="L2496" s="2" t="s">
        <v>1368</v>
      </c>
      <c r="M2496" s="2" t="str">
        <f>_xlfn.XLOOKUP(Table2[[#This Row],[Product_ID]],Table4[Product_ID],Table4[Product_Name],"Not Found")</f>
        <v>Van Heusen Formal Trouser Maroon</v>
      </c>
      <c r="N2496" s="2" t="str">
        <f>_xlfn.XLOOKUP(Table2[[#This Row],[Product_ID]],Table4[Product_ID],Table4[Category],"Not Found")</f>
        <v>Men Trousers</v>
      </c>
      <c r="O2496" s="2" t="str">
        <f>_xlfn.XLOOKUP(Table2[[#This Row],[Product_ID]],Table4[Product_ID],Table4[Subcategory],"Not Found")</f>
        <v>Formal Trouser</v>
      </c>
      <c r="P2496" s="2" t="str">
        <f>_xlfn.XLOOKUP(Table2[[#This Row],[Product_ID]],Table4[Product_ID],Table4[Brand],"Missing Brand")</f>
        <v>Van Heusen</v>
      </c>
      <c r="Q2496" s="2" t="s">
        <v>302</v>
      </c>
      <c r="R2496" s="2" t="str">
        <f>_xlfn.XLOOKUP(Table2[[#This Row],[Store_ID]],Table6[Store_ID],Table6[Store Name],"Not Found")</f>
        <v>TrendMart Dindigul Standard</v>
      </c>
      <c r="S2496" s="2">
        <f>_xlfn.XLOOKUP(Table2[[#This Row],[Store_ID]],Table6[Store_ID],Table6[Monthly Target],"Missing Target")</f>
        <v>2500000</v>
      </c>
      <c r="T2496" s="2" t="str">
        <f>_xlfn.XLOOKUP(Table2[[#This Row],[Store_ID]],Table6[Store_ID],Table6[Region],"Not Found")</f>
        <v>South Zone 1</v>
      </c>
      <c r="U2496" s="2" t="s">
        <v>135</v>
      </c>
      <c r="V2496" s="2" t="str">
        <f>_xlfn.XLOOKUP(Table2[[#This Row],[Employee_ID]],Table5[Employee_ID],Table5[Employee Name],"Not Found")</f>
        <v>Yamini Pandian</v>
      </c>
      <c r="W2496" s="2">
        <v>3</v>
      </c>
      <c r="X2496" s="2">
        <v>782.44</v>
      </c>
      <c r="Y2496" s="2">
        <v>15</v>
      </c>
      <c r="Z2496" s="2">
        <v>352.1</v>
      </c>
      <c r="AA2496" s="2">
        <v>5</v>
      </c>
      <c r="AB2496" s="2">
        <v>99.76</v>
      </c>
      <c r="AC2496" s="2">
        <v>2094.98</v>
      </c>
      <c r="AD2496" s="2">
        <v>1755.78</v>
      </c>
      <c r="AE2496" s="2">
        <f t="shared" si="83"/>
        <v>239.44000000000005</v>
      </c>
      <c r="AF2496" s="2" t="s">
        <v>56</v>
      </c>
      <c r="AG2496" s="42">
        <f>IFERROR(Table2[[#This Row],[Profit]]/Table2[[#This Row],[Sales Amount]],0)</f>
        <v>0.11429226054664009</v>
      </c>
      <c r="AH2496" s="2" t="str">
        <f>TRIM(Table2[[#This Row],[Payment Modee]])</f>
        <v>Credit Card</v>
      </c>
      <c r="AI2496" s="2" t="s">
        <v>36</v>
      </c>
      <c r="AJ2496" s="2" t="s">
        <v>27</v>
      </c>
      <c r="AK2496" s="2" t="s">
        <v>1423</v>
      </c>
      <c r="AL2496" s="16" t="str">
        <f>IF(HOUR(Table2[[#This Row],[Order Time]])&lt;12,"Morning",IF(HOUR(Table2[[#This Row],[Order Time]])&lt;17,"Afternoon",IF(HOUR(Table2[[#This Row],[Order Time]])&lt;21,"Evening","Night")))</f>
        <v>Afternoon</v>
      </c>
      <c r="AM2496" s="16" t="s">
        <v>29</v>
      </c>
    </row>
    <row r="2497" spans="1:39" x14ac:dyDescent="0.25">
      <c r="A2497" s="13" t="s">
        <v>4392</v>
      </c>
      <c r="B2497" s="4">
        <v>45434</v>
      </c>
      <c r="C2497" s="2">
        <f>YEAR(Table2[[#This Row],[Invoice Date]])</f>
        <v>2024</v>
      </c>
      <c r="D2497" s="2" t="str">
        <f>TEXT(Table2[[#This Row],[Invoice Date]],"mmm")</f>
        <v>May</v>
      </c>
      <c r="E2497" s="2" t="str">
        <f>Table2[[#This Row],[Store_ID]]&amp;"-"&amp;Table2[[#This Row],[Year]]&amp;"-"&amp;Table2[[#This Row],[Month]]</f>
        <v>STR094-2024-May</v>
      </c>
      <c r="F2497" s="2" t="s">
        <v>4393</v>
      </c>
      <c r="G2497" s="2" t="str">
        <f>_xlfn.XLOOKUP(Table2[[#This Row],[Customer_ID]],Table3[Customer_ID],Table3[Customer Name],"Not Found")</f>
        <v>Dinesh Sundaram</v>
      </c>
      <c r="H2497" s="2" t="str">
        <f>_xlfn.XLOOKUP(Table2[[#This Row],[Customer_ID]],Table3[Customer_ID],Table3[Gender],"Female")</f>
        <v>Male</v>
      </c>
      <c r="I2497" s="2" t="str">
        <f>_xlfn.XLOOKUP(Table2[[#This Row],[Customer_ID]],Table3[Customer_ID],Table3[City],"Missing Memebership")</f>
        <v>Kalaburagi</v>
      </c>
      <c r="J2497" s="2" t="str">
        <f>_xlfn.XLOOKUP(Table2[[#This Row],[Customer_ID]],Table3[Customer_ID],Table3[State],"Karnataka")</f>
        <v>Karnataka</v>
      </c>
      <c r="K2497" s="2" t="str">
        <f>_xlfn.XLOOKUP(Table2[[#This Row],[Customer_ID]],Table3[Customer_ID],Table3[Membership],"Regular")</f>
        <v>Silver</v>
      </c>
      <c r="L2497" s="2" t="s">
        <v>1173</v>
      </c>
      <c r="M2497" s="2" t="str">
        <f>_xlfn.XLOOKUP(Table2[[#This Row],[Product_ID]],Table4[Product_ID],Table4[Product_Name],"Not Found")</f>
        <v>Jack &amp; Jones Straight Fit Maroon</v>
      </c>
      <c r="N2497" s="2" t="str">
        <f>_xlfn.XLOOKUP(Table2[[#This Row],[Product_ID]],Table4[Product_ID],Table4[Category],"Not Found")</f>
        <v>Men Jeans</v>
      </c>
      <c r="O2497" s="2" t="str">
        <f>_xlfn.XLOOKUP(Table2[[#This Row],[Product_ID]],Table4[Product_ID],Table4[Subcategory],"Not Found")</f>
        <v>Straight Fit</v>
      </c>
      <c r="P2497" s="2" t="str">
        <f>_xlfn.XLOOKUP(Table2[[#This Row],[Product_ID]],Table4[Product_ID],Table4[Brand],"Missing Brand")</f>
        <v>Jack &amp; Jones</v>
      </c>
      <c r="Q2497" s="2" t="s">
        <v>610</v>
      </c>
      <c r="R2497" s="2" t="str">
        <f>_xlfn.XLOOKUP(Table2[[#This Row],[Store_ID]],Table6[Store_ID],Table6[Store Name],"Not Found")</f>
        <v>TrendMart Kollam Flagship</v>
      </c>
      <c r="S2497" s="2">
        <f>_xlfn.XLOOKUP(Table2[[#This Row],[Store_ID]],Table6[Store_ID],Table6[Monthly Target],"Missing Target")</f>
        <v>1200000</v>
      </c>
      <c r="T2497" s="2" t="str">
        <f>_xlfn.XLOOKUP(Table2[[#This Row],[Store_ID]],Table6[Store_ID],Table6[Region],"Not Found")</f>
        <v>South Zone 1</v>
      </c>
      <c r="U2497" s="2" t="s">
        <v>263</v>
      </c>
      <c r="V2497" s="2" t="str">
        <f>_xlfn.XLOOKUP(Table2[[#This Row],[Employee_ID]],Table5[Employee_ID],Table5[Employee Name],"Not Found")</f>
        <v>Sathish Sundaram</v>
      </c>
      <c r="W2497" s="2">
        <v>1</v>
      </c>
      <c r="X2497" s="2">
        <v>1127.83</v>
      </c>
      <c r="Y2497" s="2">
        <v>20</v>
      </c>
      <c r="Z2497" s="2">
        <v>225.57</v>
      </c>
      <c r="AA2497" s="2">
        <v>12</v>
      </c>
      <c r="AB2497" s="2">
        <v>108.27</v>
      </c>
      <c r="AC2497" s="2">
        <v>1010.53</v>
      </c>
      <c r="AD2497" s="2">
        <v>754.73</v>
      </c>
      <c r="AE2497" s="2">
        <f t="shared" si="83"/>
        <v>147.52999999999997</v>
      </c>
      <c r="AF2497" s="2" t="s">
        <v>119</v>
      </c>
      <c r="AG2497" s="42">
        <f>IFERROR(Table2[[#This Row],[Profit]]/Table2[[#This Row],[Sales Amount]],0)</f>
        <v>0.14599269690162586</v>
      </c>
      <c r="AH2497" s="2" t="str">
        <f>TRIM(Table2[[#This Row],[Payment Modee]])</f>
        <v>Net Banking</v>
      </c>
      <c r="AI2497" s="2" t="s">
        <v>26</v>
      </c>
      <c r="AJ2497" s="2" t="s">
        <v>27</v>
      </c>
      <c r="AK2497" s="2" t="s">
        <v>526</v>
      </c>
      <c r="AL2497" s="16" t="str">
        <f>IF(HOUR(Table2[[#This Row],[Order Time]])&lt;12,"Morning",IF(HOUR(Table2[[#This Row],[Order Time]])&lt;17,"Afternoon",IF(HOUR(Table2[[#This Row],[Order Time]])&lt;21,"Evening","Night")))</f>
        <v>Evening</v>
      </c>
      <c r="AM2497" s="16" t="s">
        <v>29</v>
      </c>
    </row>
    <row r="2498" spans="1:39" x14ac:dyDescent="0.25">
      <c r="A2498" s="13" t="s">
        <v>4394</v>
      </c>
      <c r="B2498" s="4">
        <v>45742</v>
      </c>
      <c r="C2498" s="2">
        <f>YEAR(Table2[[#This Row],[Invoice Date]])</f>
        <v>2025</v>
      </c>
      <c r="D2498" s="2" t="str">
        <f>TEXT(Table2[[#This Row],[Invoice Date]],"mmm")</f>
        <v>Mar</v>
      </c>
      <c r="E2498" s="2" t="str">
        <f>Table2[[#This Row],[Store_ID]]&amp;"-"&amp;Table2[[#This Row],[Year]]&amp;"-"&amp;Table2[[#This Row],[Month]]</f>
        <v>STR071-2025-Mar</v>
      </c>
      <c r="F2498" s="2" t="s">
        <v>931</v>
      </c>
      <c r="G2498" s="2" t="str">
        <f>_xlfn.XLOOKUP(Table2[[#This Row],[Customer_ID]],Table3[Customer_ID],Table3[Customer Name],"Not Found")</f>
        <v>Easwaran Rao</v>
      </c>
      <c r="H2498" s="2" t="str">
        <f>_xlfn.XLOOKUP(Table2[[#This Row],[Customer_ID]],Table3[Customer_ID],Table3[Gender],"Female")</f>
        <v>Male</v>
      </c>
      <c r="I2498" s="2" t="str">
        <f>_xlfn.XLOOKUP(Table2[[#This Row],[Customer_ID]],Table3[Customer_ID],Table3[City],"Missing Memebership")</f>
        <v>Tirunelveli</v>
      </c>
      <c r="J2498" s="2" t="str">
        <f>_xlfn.XLOOKUP(Table2[[#This Row],[Customer_ID]],Table3[Customer_ID],Table3[State],"Karnataka")</f>
        <v>Tamil Nadu</v>
      </c>
      <c r="K2498" s="2" t="str">
        <f>_xlfn.XLOOKUP(Table2[[#This Row],[Customer_ID]],Table3[Customer_ID],Table3[Membership],"Regular")</f>
        <v>Regular</v>
      </c>
      <c r="L2498" s="2" t="s">
        <v>247</v>
      </c>
      <c r="M2498" s="2" t="str">
        <f>_xlfn.XLOOKUP(Table2[[#This Row],[Product_ID]],Table4[Product_ID],Table4[Product_Name],"Not Found")</f>
        <v>Pepe Jeans Chinos Pink</v>
      </c>
      <c r="N2498" s="2" t="str">
        <f>_xlfn.XLOOKUP(Table2[[#This Row],[Product_ID]],Table4[Product_ID],Table4[Category],"Not Found")</f>
        <v>Men Trousers</v>
      </c>
      <c r="O2498" s="2" t="str">
        <f>_xlfn.XLOOKUP(Table2[[#This Row],[Product_ID]],Table4[Product_ID],Table4[Subcategory],"Not Found")</f>
        <v>Chinos</v>
      </c>
      <c r="P2498" s="2" t="str">
        <f>_xlfn.XLOOKUP(Table2[[#This Row],[Product_ID]],Table4[Product_ID],Table4[Brand],"Missing Brand")</f>
        <v>Pepe Jeans</v>
      </c>
      <c r="Q2498" s="2" t="s">
        <v>288</v>
      </c>
      <c r="R2498" s="2" t="str">
        <f>_xlfn.XLOOKUP(Table2[[#This Row],[Store_ID]],Table6[Store_ID],Table6[Store Name],"Not Found")</f>
        <v>TrendMart Kannur Standard</v>
      </c>
      <c r="S2498" s="2">
        <f>_xlfn.XLOOKUP(Table2[[#This Row],[Store_ID]],Table6[Store_ID],Table6[Monthly Target],"Missing Target")</f>
        <v>2000000</v>
      </c>
      <c r="T2498" s="2" t="str">
        <f>_xlfn.XLOOKUP(Table2[[#This Row],[Store_ID]],Table6[Store_ID],Table6[Region],"Not Found")</f>
        <v>South Zone 1</v>
      </c>
      <c r="U2498" s="2" t="s">
        <v>135</v>
      </c>
      <c r="V2498" s="2" t="str">
        <f>_xlfn.XLOOKUP(Table2[[#This Row],[Employee_ID]],Table5[Employee_ID],Table5[Employee Name],"Not Found")</f>
        <v>Yamini Pandian</v>
      </c>
      <c r="W2498" s="2">
        <v>1</v>
      </c>
      <c r="X2498" s="2">
        <v>1136.18</v>
      </c>
      <c r="Y2498" s="2">
        <v>0</v>
      </c>
      <c r="Z2498" s="2">
        <v>0</v>
      </c>
      <c r="AA2498" s="2">
        <v>12</v>
      </c>
      <c r="AB2498" s="2">
        <v>136.34</v>
      </c>
      <c r="AC2498" s="2">
        <v>1272.52</v>
      </c>
      <c r="AD2498" s="2">
        <v>887.02</v>
      </c>
      <c r="AE2498" s="2">
        <f t="shared" si="83"/>
        <v>249.16</v>
      </c>
      <c r="AF2498" s="2" t="s">
        <v>35</v>
      </c>
      <c r="AG2498" s="42">
        <f>IFERROR(Table2[[#This Row],[Profit]]/Table2[[#This Row],[Sales Amount]],0)</f>
        <v>0.19580045893188319</v>
      </c>
      <c r="AH2498" s="2" t="str">
        <f>TRIM(Table2[[#This Row],[Payment Modee]])</f>
        <v>Debit Card</v>
      </c>
      <c r="AI2498" s="2" t="s">
        <v>26</v>
      </c>
      <c r="AJ2498" s="2" t="s">
        <v>27</v>
      </c>
      <c r="AK2498" s="2" t="s">
        <v>1384</v>
      </c>
      <c r="AL2498" s="16" t="str">
        <f>IF(HOUR(Table2[[#This Row],[Order Time]])&lt;12,"Morning",IF(HOUR(Table2[[#This Row],[Order Time]])&lt;17,"Afternoon",IF(HOUR(Table2[[#This Row],[Order Time]])&lt;21,"Evening","Night")))</f>
        <v>Night</v>
      </c>
      <c r="AM2498" s="16" t="s">
        <v>29</v>
      </c>
    </row>
    <row r="2499" spans="1:39" x14ac:dyDescent="0.25">
      <c r="A2499" s="13" t="s">
        <v>4395</v>
      </c>
      <c r="B2499" s="4">
        <v>45405</v>
      </c>
      <c r="C2499" s="2">
        <f>YEAR(Table2[[#This Row],[Invoice Date]])</f>
        <v>2024</v>
      </c>
      <c r="D2499" s="2" t="str">
        <f>TEXT(Table2[[#This Row],[Invoice Date]],"mmm")</f>
        <v>Apr</v>
      </c>
      <c r="E2499" s="2" t="str">
        <f>Table2[[#This Row],[Store_ID]]&amp;"-"&amp;Table2[[#This Row],[Year]]&amp;"-"&amp;Table2[[#This Row],[Month]]</f>
        <v>STR032-2024-Apr</v>
      </c>
      <c r="F2499" s="2" t="s">
        <v>1291</v>
      </c>
      <c r="G2499" s="2" t="str">
        <f>_xlfn.XLOOKUP(Table2[[#This Row],[Customer_ID]],Table3[Customer_ID],Table3[Customer Name],"Not Found")</f>
        <v>Balaji Kumar</v>
      </c>
      <c r="H2499" s="2" t="str">
        <f>_xlfn.XLOOKUP(Table2[[#This Row],[Customer_ID]],Table3[Customer_ID],Table3[Gender],"Female")</f>
        <v>Male</v>
      </c>
      <c r="I2499" s="2" t="str">
        <f>_xlfn.XLOOKUP(Table2[[#This Row],[Customer_ID]],Table3[Customer_ID],Table3[City],"Missing Memebership")</f>
        <v>Warangal</v>
      </c>
      <c r="J2499" s="2" t="str">
        <f>_xlfn.XLOOKUP(Table2[[#This Row],[Customer_ID]],Table3[Customer_ID],Table3[State],"Karnataka")</f>
        <v>Telangana</v>
      </c>
      <c r="K2499" s="2" t="str">
        <f>_xlfn.XLOOKUP(Table2[[#This Row],[Customer_ID]],Table3[Customer_ID],Table3[Membership],"Regular")</f>
        <v>Silver</v>
      </c>
      <c r="L2499" s="2" t="s">
        <v>2280</v>
      </c>
      <c r="M2499" s="2" t="str">
        <f>_xlfn.XLOOKUP(Table2[[#This Row],[Product_ID]],Table4[Product_ID],Table4[Product_Name],"Not Found")</f>
        <v>Reebok Printed Kurti Green</v>
      </c>
      <c r="N2499" s="2" t="str">
        <f>_xlfn.XLOOKUP(Table2[[#This Row],[Product_ID]],Table4[Product_ID],Table4[Category],"Not Found")</f>
        <v>Women Kurtis</v>
      </c>
      <c r="O2499" s="2" t="str">
        <f>_xlfn.XLOOKUP(Table2[[#This Row],[Product_ID]],Table4[Product_ID],Table4[Subcategory],"Not Found")</f>
        <v>Printed Kurti</v>
      </c>
      <c r="P2499" s="2" t="str">
        <f>_xlfn.XLOOKUP(Table2[[#This Row],[Product_ID]],Table4[Product_ID],Table4[Brand],"Missing Brand")</f>
        <v>Reebok</v>
      </c>
      <c r="Q2499" s="2" t="s">
        <v>413</v>
      </c>
      <c r="R2499" s="2" t="str">
        <f>_xlfn.XLOOKUP(Table2[[#This Row],[Store_ID]],Table6[Store_ID],Table6[Store Name],"Not Found")</f>
        <v>TrendMart Kochi Standard</v>
      </c>
      <c r="S2499" s="2">
        <f>_xlfn.XLOOKUP(Table2[[#This Row],[Store_ID]],Table6[Store_ID],Table6[Monthly Target],"Missing Target")</f>
        <v>2500000</v>
      </c>
      <c r="T2499" s="2" t="str">
        <f>_xlfn.XLOOKUP(Table2[[#This Row],[Store_ID]],Table6[Store_ID],Table6[Region],"Not Found")</f>
        <v>South Zone 1</v>
      </c>
      <c r="U2499" s="2" t="s">
        <v>192</v>
      </c>
      <c r="V2499" s="2" t="str">
        <f>_xlfn.XLOOKUP(Table2[[#This Row],[Employee_ID]],Table5[Employee_ID],Table5[Employee Name],"Not Found")</f>
        <v>Hari Nair</v>
      </c>
      <c r="W2499" s="2">
        <v>1</v>
      </c>
      <c r="X2499" s="2">
        <v>1129.78</v>
      </c>
      <c r="Y2499" s="2">
        <v>0</v>
      </c>
      <c r="Z2499" s="2">
        <v>0</v>
      </c>
      <c r="AA2499" s="2">
        <v>12</v>
      </c>
      <c r="AB2499" s="2">
        <v>135.57</v>
      </c>
      <c r="AC2499" s="2">
        <v>1265.3499999999999</v>
      </c>
      <c r="AD2499" s="2">
        <v>744</v>
      </c>
      <c r="AE2499" s="2">
        <f t="shared" si="83"/>
        <v>385.77999999999992</v>
      </c>
      <c r="AF2499" s="2" t="s">
        <v>25</v>
      </c>
      <c r="AG2499" s="42">
        <f>IFERROR(Table2[[#This Row],[Profit]]/Table2[[#This Row],[Sales Amount]],0)</f>
        <v>0.30488007270715606</v>
      </c>
      <c r="AH2499" s="2" t="str">
        <f>TRIM(Table2[[#This Row],[Payment Modee]])</f>
        <v>UPI</v>
      </c>
      <c r="AI2499" s="2" t="s">
        <v>36</v>
      </c>
      <c r="AJ2499" s="2" t="s">
        <v>27</v>
      </c>
      <c r="AK2499" s="2" t="s">
        <v>2572</v>
      </c>
      <c r="AL2499" s="16" t="str">
        <f>IF(HOUR(Table2[[#This Row],[Order Time]])&lt;12,"Morning",IF(HOUR(Table2[[#This Row],[Order Time]])&lt;17,"Afternoon",IF(HOUR(Table2[[#This Row],[Order Time]])&lt;21,"Evening","Night")))</f>
        <v>Morning</v>
      </c>
      <c r="AM2499" s="16" t="s">
        <v>29</v>
      </c>
    </row>
    <row r="2500" spans="1:39" x14ac:dyDescent="0.25">
      <c r="A2500" s="13" t="s">
        <v>4396</v>
      </c>
      <c r="B2500" s="4">
        <v>45608</v>
      </c>
      <c r="C2500" s="2">
        <f>YEAR(Table2[[#This Row],[Invoice Date]])</f>
        <v>2024</v>
      </c>
      <c r="D2500" s="2" t="str">
        <f>TEXT(Table2[[#This Row],[Invoice Date]],"mmm")</f>
        <v>Nov</v>
      </c>
      <c r="E2500" s="2" t="str">
        <f>Table2[[#This Row],[Store_ID]]&amp;"-"&amp;Table2[[#This Row],[Year]]&amp;"-"&amp;Table2[[#This Row],[Month]]</f>
        <v>STR110-2024-Nov</v>
      </c>
      <c r="F2500" s="2" t="s">
        <v>579</v>
      </c>
      <c r="G2500" s="2" t="str">
        <f>_xlfn.XLOOKUP(Table2[[#This Row],[Customer_ID]],Table3[Customer_ID],Table3[Customer Name],"Not Found")</f>
        <v>Ramesh Subramaniam</v>
      </c>
      <c r="H2500" s="2" t="str">
        <f>_xlfn.XLOOKUP(Table2[[#This Row],[Customer_ID]],Table3[Customer_ID],Table3[Gender],"Female")</f>
        <v>Male</v>
      </c>
      <c r="I2500" s="2" t="str">
        <f>_xlfn.XLOOKUP(Table2[[#This Row],[Customer_ID]],Table3[Customer_ID],Table3[City],"Missing Memebership")</f>
        <v>Khammam</v>
      </c>
      <c r="J2500" s="2" t="str">
        <f>_xlfn.XLOOKUP(Table2[[#This Row],[Customer_ID]],Table3[Customer_ID],Table3[State],"Karnataka")</f>
        <v>Telangana</v>
      </c>
      <c r="K2500" s="2" t="str">
        <f>_xlfn.XLOOKUP(Table2[[#This Row],[Customer_ID]],Table3[Customer_ID],Table3[Membership],"Regular")</f>
        <v>Regular</v>
      </c>
      <c r="L2500" s="2" t="s">
        <v>669</v>
      </c>
      <c r="M2500" s="2" t="str">
        <f>_xlfn.XLOOKUP(Table2[[#This Row],[Product_ID]],Table4[Product_ID],Table4[Product_Name],"Not Found")</f>
        <v>Mufti Chronograph Grey</v>
      </c>
      <c r="N2500" s="2" t="str">
        <f>_xlfn.XLOOKUP(Table2[[#This Row],[Product_ID]],Table4[Product_ID],Table4[Category],"Not Found")</f>
        <v>Watches</v>
      </c>
      <c r="O2500" s="2" t="str">
        <f>_xlfn.XLOOKUP(Table2[[#This Row],[Product_ID]],Table4[Product_ID],Table4[Subcategory],"Not Found")</f>
        <v>Chronograph</v>
      </c>
      <c r="P2500" s="2" t="str">
        <f>_xlfn.XLOOKUP(Table2[[#This Row],[Product_ID]],Table4[Product_ID],Table4[Brand],"Missing Brand")</f>
        <v>Mufti</v>
      </c>
      <c r="Q2500" s="2" t="s">
        <v>146</v>
      </c>
      <c r="R2500" s="2" t="str">
        <f>_xlfn.XLOOKUP(Table2[[#This Row],[Store_ID]],Table6[Store_ID],Table6[Store Name],"Not Found")</f>
        <v>TrendMart Thoothukudi Outlet</v>
      </c>
      <c r="S2500" s="2">
        <f>_xlfn.XLOOKUP(Table2[[#This Row],[Store_ID]],Table6[Store_ID],Table6[Monthly Target],"Missing Target")</f>
        <v>1000000</v>
      </c>
      <c r="T2500" s="2" t="str">
        <f>_xlfn.XLOOKUP(Table2[[#This Row],[Store_ID]],Table6[Store_ID],Table6[Region],"Not Found")</f>
        <v>South Zone 1</v>
      </c>
      <c r="U2500" s="2" t="s">
        <v>62</v>
      </c>
      <c r="V2500" s="2" t="str">
        <f>_xlfn.XLOOKUP(Table2[[#This Row],[Employee_ID]],Table5[Employee_ID],Table5[Employee Name],"Not Found")</f>
        <v>Rahul Krishnan</v>
      </c>
      <c r="W2500" s="2">
        <v>2</v>
      </c>
      <c r="X2500" s="2">
        <v>4069.58</v>
      </c>
      <c r="Y2500" s="2">
        <v>0</v>
      </c>
      <c r="Z2500" s="2">
        <v>0</v>
      </c>
      <c r="AA2500" s="2">
        <v>12</v>
      </c>
      <c r="AB2500" s="2">
        <v>976.7</v>
      </c>
      <c r="AC2500" s="2">
        <v>9115.86</v>
      </c>
      <c r="AD2500" s="2">
        <v>5667.22</v>
      </c>
      <c r="AE2500" s="2">
        <f t="shared" si="83"/>
        <v>2471.9400000000005</v>
      </c>
      <c r="AF2500" s="2" t="s">
        <v>25</v>
      </c>
      <c r="AG2500" s="42">
        <f>IFERROR(Table2[[#This Row],[Profit]]/Table2[[#This Row],[Sales Amount]],0)</f>
        <v>0.27116914915323409</v>
      </c>
      <c r="AH2500" s="2" t="str">
        <f>TRIM(Table2[[#This Row],[Payment Modee]])</f>
        <v>UPI</v>
      </c>
      <c r="AI2500" s="2" t="s">
        <v>26</v>
      </c>
      <c r="AJ2500" s="2" t="s">
        <v>27</v>
      </c>
      <c r="AK2500" s="2" t="s">
        <v>2923</v>
      </c>
      <c r="AL2500" s="16" t="str">
        <f>IF(HOUR(Table2[[#This Row],[Order Time]])&lt;12,"Morning",IF(HOUR(Table2[[#This Row],[Order Time]])&lt;17,"Afternoon",IF(HOUR(Table2[[#This Row],[Order Time]])&lt;21,"Evening","Night")))</f>
        <v>Afternoon</v>
      </c>
      <c r="AM2500" s="16" t="s">
        <v>29</v>
      </c>
    </row>
    <row r="2501" spans="1:39" x14ac:dyDescent="0.25">
      <c r="A2501" s="13" t="s">
        <v>4397</v>
      </c>
      <c r="B2501" s="4">
        <v>45725</v>
      </c>
      <c r="C2501" s="2">
        <f>YEAR(Table2[[#This Row],[Invoice Date]])</f>
        <v>2025</v>
      </c>
      <c r="D2501" s="2" t="str">
        <f>TEXT(Table2[[#This Row],[Invoice Date]],"mmm")</f>
        <v>Mar</v>
      </c>
      <c r="E2501" s="2" t="str">
        <f>Table2[[#This Row],[Store_ID]]&amp;"-"&amp;Table2[[#This Row],[Year]]&amp;"-"&amp;Table2[[#This Row],[Month]]</f>
        <v>STR090-2025-Mar</v>
      </c>
      <c r="F2501" s="2" t="s">
        <v>1818</v>
      </c>
      <c r="G2501" s="2" t="str">
        <f>_xlfn.XLOOKUP(Table2[[#This Row],[Customer_ID]],Table3[Customer_ID],Table3[Customer Name],"Not Found")</f>
        <v>Deepak Rao</v>
      </c>
      <c r="H2501" s="2" t="str">
        <f>_xlfn.XLOOKUP(Table2[[#This Row],[Customer_ID]],Table3[Customer_ID],Table3[Gender],"Female")</f>
        <v>Male</v>
      </c>
      <c r="I2501" s="2" t="str">
        <f>_xlfn.XLOOKUP(Table2[[#This Row],[Customer_ID]],Table3[Customer_ID],Table3[City],"Missing Memebership")</f>
        <v>Vellore</v>
      </c>
      <c r="J2501" s="2" t="str">
        <f>_xlfn.XLOOKUP(Table2[[#This Row],[Customer_ID]],Table3[Customer_ID],Table3[State],"Karnataka")</f>
        <v>Tamil Nadu</v>
      </c>
      <c r="K2501" s="2" t="str">
        <f>_xlfn.XLOOKUP(Table2[[#This Row],[Customer_ID]],Table3[Customer_ID],Table3[Membership],"Regular")</f>
        <v>Silver</v>
      </c>
      <c r="L2501" s="2" t="s">
        <v>22</v>
      </c>
      <c r="M2501" s="2" t="str">
        <f>_xlfn.XLOOKUP(Table2[[#This Row],[Product_ID]],Table4[Product_ID],Table4[Product_Name],"Not Found")</f>
        <v>Pepe Jeans A-Line Kurti White</v>
      </c>
      <c r="N2501" s="2" t="str">
        <f>_xlfn.XLOOKUP(Table2[[#This Row],[Product_ID]],Table4[Product_ID],Table4[Category],"Not Found")</f>
        <v>Women Kurtis</v>
      </c>
      <c r="O2501" s="2" t="str">
        <f>_xlfn.XLOOKUP(Table2[[#This Row],[Product_ID]],Table4[Product_ID],Table4[Subcategory],"Not Found")</f>
        <v>A-Line Kurti</v>
      </c>
      <c r="P2501" s="2" t="str">
        <f>_xlfn.XLOOKUP(Table2[[#This Row],[Product_ID]],Table4[Product_ID],Table4[Brand],"Missing Brand")</f>
        <v>Pepe Jeans</v>
      </c>
      <c r="Q2501" s="2" t="s">
        <v>273</v>
      </c>
      <c r="R2501" s="2" t="str">
        <f>_xlfn.XLOOKUP(Table2[[#This Row],[Store_ID]],Table6[Store_ID],Table6[Store Name],"Not Found")</f>
        <v>TrendMart Kannur Outlet</v>
      </c>
      <c r="S2501" s="2">
        <f>_xlfn.XLOOKUP(Table2[[#This Row],[Store_ID]],Table6[Store_ID],Table6[Monthly Target],"Missing Target")</f>
        <v>2500000</v>
      </c>
      <c r="T2501" s="2" t="str">
        <f>_xlfn.XLOOKUP(Table2[[#This Row],[Store_ID]],Table6[Store_ID],Table6[Region],"Not Found")</f>
        <v>South Zone 1</v>
      </c>
      <c r="U2501" s="2" t="s">
        <v>49</v>
      </c>
      <c r="V2501" s="2" t="str">
        <f>_xlfn.XLOOKUP(Table2[[#This Row],[Employee_ID]],Table5[Employee_ID],Table5[Employee Name],"Not Found")</f>
        <v>Jyothi Prasad</v>
      </c>
      <c r="W2501" s="2">
        <v>1</v>
      </c>
      <c r="X2501" s="2">
        <v>834.1</v>
      </c>
      <c r="Y2501" s="2">
        <v>15</v>
      </c>
      <c r="Z2501" s="2">
        <v>125.11</v>
      </c>
      <c r="AA2501" s="2">
        <v>5</v>
      </c>
      <c r="AB2501" s="2">
        <v>35.450000000000003</v>
      </c>
      <c r="AC2501" s="2">
        <v>744.44</v>
      </c>
      <c r="AD2501" s="2">
        <v>496.67</v>
      </c>
      <c r="AE2501" s="2">
        <f t="shared" si="83"/>
        <v>212.32000000000005</v>
      </c>
      <c r="AF2501" s="2" t="s">
        <v>56</v>
      </c>
      <c r="AG2501" s="42">
        <f>IFERROR(Table2[[#This Row],[Profit]]/Table2[[#This Row],[Sales Amount]],0)</f>
        <v>0.28520767288162918</v>
      </c>
      <c r="AH2501" s="2" t="str">
        <f>TRIM(Table2[[#This Row],[Payment Modee]])</f>
        <v>Credit Card</v>
      </c>
      <c r="AI2501" s="2" t="s">
        <v>26</v>
      </c>
      <c r="AJ2501" s="2" t="s">
        <v>27</v>
      </c>
      <c r="AK2501" s="2" t="s">
        <v>114</v>
      </c>
      <c r="AL2501" s="16" t="str">
        <f>IF(HOUR(Table2[[#This Row],[Order Time]])&lt;12,"Morning",IF(HOUR(Table2[[#This Row],[Order Time]])&lt;17,"Afternoon",IF(HOUR(Table2[[#This Row],[Order Time]])&lt;21,"Evening","Night")))</f>
        <v>Morning</v>
      </c>
      <c r="AM2501" s="16" t="s">
        <v>38</v>
      </c>
    </row>
    <row r="2502" spans="1:39" x14ac:dyDescent="0.25">
      <c r="A2502" s="13" t="s">
        <v>4398</v>
      </c>
      <c r="B2502" s="4">
        <v>45572</v>
      </c>
      <c r="C2502" s="2">
        <f>YEAR(Table2[[#This Row],[Invoice Date]])</f>
        <v>2024</v>
      </c>
      <c r="D2502" s="2" t="str">
        <f>TEXT(Table2[[#This Row],[Invoice Date]],"mmm")</f>
        <v>Oct</v>
      </c>
      <c r="E2502" s="2" t="str">
        <f>Table2[[#This Row],[Store_ID]]&amp;"-"&amp;Table2[[#This Row],[Year]]&amp;"-"&amp;Table2[[#This Row],[Month]]</f>
        <v>STR105-2024-Oct</v>
      </c>
      <c r="F2502" s="2" t="s">
        <v>3836</v>
      </c>
      <c r="G2502" s="2" t="str">
        <f>_xlfn.XLOOKUP(Table2[[#This Row],[Customer_ID]],Table3[Customer_ID],Table3[Customer Name],"Not Found")</f>
        <v>Jyothi Krishnan</v>
      </c>
      <c r="H2502" s="2" t="str">
        <f>_xlfn.XLOOKUP(Table2[[#This Row],[Customer_ID]],Table3[Customer_ID],Table3[Gender],"Female")</f>
        <v>Female</v>
      </c>
      <c r="I2502" s="2" t="str">
        <f>_xlfn.XLOOKUP(Table2[[#This Row],[Customer_ID]],Table3[Customer_ID],Table3[City],"Missing Memebership")</f>
        <v>Kannur</v>
      </c>
      <c r="J2502" s="2" t="str">
        <f>_xlfn.XLOOKUP(Table2[[#This Row],[Customer_ID]],Table3[Customer_ID],Table3[State],"Karnataka")</f>
        <v>Kerala</v>
      </c>
      <c r="K2502" s="2" t="str">
        <f>_xlfn.XLOOKUP(Table2[[#This Row],[Customer_ID]],Table3[Customer_ID],Table3[Membership],"Regular")</f>
        <v>Regular</v>
      </c>
      <c r="L2502" s="2" t="s">
        <v>536</v>
      </c>
      <c r="M2502" s="2" t="str">
        <f>_xlfn.XLOOKUP(Table2[[#This Row],[Product_ID]],Table4[Product_ID],Table4[Product_Name],"Not Found")</f>
        <v>Mufti Sweater Peach</v>
      </c>
      <c r="N2502" s="2" t="str">
        <f>_xlfn.XLOOKUP(Table2[[#This Row],[Product_ID]],Table4[Product_ID],Table4[Category],"Not Found")</f>
        <v>Winter Wear</v>
      </c>
      <c r="O2502" s="2" t="str">
        <f>_xlfn.XLOOKUP(Table2[[#This Row],[Product_ID]],Table4[Product_ID],Table4[Subcategory],"Not Found")</f>
        <v>Sweater</v>
      </c>
      <c r="P2502" s="2" t="str">
        <f>_xlfn.XLOOKUP(Table2[[#This Row],[Product_ID]],Table4[Product_ID],Table4[Brand],"Missing Brand")</f>
        <v>Mufti</v>
      </c>
      <c r="Q2502" s="2" t="s">
        <v>893</v>
      </c>
      <c r="R2502" s="2" t="str">
        <f>_xlfn.XLOOKUP(Table2[[#This Row],[Store_ID]],Table6[Store_ID],Table6[Store Name],"Not Found")</f>
        <v>TrendMart Coimbatore Mall Kiosk</v>
      </c>
      <c r="S2502" s="2">
        <f>_xlfn.XLOOKUP(Table2[[#This Row],[Store_ID]],Table6[Store_ID],Table6[Monthly Target],"Missing Target")</f>
        <v>2500000</v>
      </c>
      <c r="T2502" s="2" t="str">
        <f>_xlfn.XLOOKUP(Table2[[#This Row],[Store_ID]],Table6[Store_ID],Table6[Region],"Not Found")</f>
        <v>South Zone 1</v>
      </c>
      <c r="U2502" s="2" t="s">
        <v>43</v>
      </c>
      <c r="V2502" s="2" t="str">
        <f>_xlfn.XLOOKUP(Table2[[#This Row],[Employee_ID]],Table5[Employee_ID],Table5[Employee Name],"Not Found")</f>
        <v>Meena Krishnan</v>
      </c>
      <c r="W2502" s="2">
        <v>4</v>
      </c>
      <c r="X2502" s="2">
        <v>1861.86</v>
      </c>
      <c r="Y2502" s="2">
        <v>10</v>
      </c>
      <c r="Z2502" s="2">
        <v>744.74</v>
      </c>
      <c r="AA2502" s="2">
        <v>12</v>
      </c>
      <c r="AB2502" s="2">
        <v>804.32</v>
      </c>
      <c r="AC2502" s="2">
        <v>7507.02</v>
      </c>
      <c r="AD2502" s="2">
        <v>5636.48</v>
      </c>
      <c r="AE2502" s="2">
        <f t="shared" si="83"/>
        <v>1066.2200000000007</v>
      </c>
      <c r="AF2502" s="2" t="s">
        <v>119</v>
      </c>
      <c r="AG2502" s="42">
        <f>IFERROR(Table2[[#This Row],[Profit]]/Table2[[#This Row],[Sales Amount]],0)</f>
        <v>0.14202972684234233</v>
      </c>
      <c r="AH2502" s="2" t="str">
        <f>TRIM(Table2[[#This Row],[Payment Modee]])</f>
        <v>Net Banking</v>
      </c>
      <c r="AI2502" s="2" t="s">
        <v>26</v>
      </c>
      <c r="AJ2502" s="2" t="s">
        <v>27</v>
      </c>
      <c r="AK2502" s="2" t="s">
        <v>1113</v>
      </c>
      <c r="AL2502" s="16" t="str">
        <f>IF(HOUR(Table2[[#This Row],[Order Time]])&lt;12,"Morning",IF(HOUR(Table2[[#This Row],[Order Time]])&lt;17,"Afternoon",IF(HOUR(Table2[[#This Row],[Order Time]])&lt;21,"Evening","Night")))</f>
        <v>Afternoon</v>
      </c>
      <c r="AM2502" s="16" t="s">
        <v>29</v>
      </c>
    </row>
    <row r="2503" spans="1:39" x14ac:dyDescent="0.25">
      <c r="A2503" s="13" t="s">
        <v>4399</v>
      </c>
      <c r="B2503" s="4">
        <v>45463</v>
      </c>
      <c r="C2503" s="2">
        <f>YEAR(Table2[[#This Row],[Invoice Date]])</f>
        <v>2024</v>
      </c>
      <c r="D2503" s="2" t="str">
        <f>TEXT(Table2[[#This Row],[Invoice Date]],"mmm")</f>
        <v>Jun</v>
      </c>
      <c r="E2503" s="2" t="str">
        <f>Table2[[#This Row],[Store_ID]]&amp;"-"&amp;Table2[[#This Row],[Year]]&amp;"-"&amp;Table2[[#This Row],[Month]]</f>
        <v>STR048-2024-Jun</v>
      </c>
      <c r="F2503" s="2" t="s">
        <v>1379</v>
      </c>
      <c r="G2503" s="2" t="str">
        <f>_xlfn.XLOOKUP(Table2[[#This Row],[Customer_ID]],Table3[Customer_ID],Table3[Customer Name],"Not Found")</f>
        <v>Ravi Subramaniam</v>
      </c>
      <c r="H2503" s="2" t="str">
        <f>_xlfn.XLOOKUP(Table2[[#This Row],[Customer_ID]],Table3[Customer_ID],Table3[Gender],"Female")</f>
        <v>Male</v>
      </c>
      <c r="I2503" s="2" t="str">
        <f>_xlfn.XLOOKUP(Table2[[#This Row],[Customer_ID]],Table3[Customer_ID],Table3[City],"Missing Memebership")</f>
        <v>Warangal</v>
      </c>
      <c r="J2503" s="2" t="str">
        <f>_xlfn.XLOOKUP(Table2[[#This Row],[Customer_ID]],Table3[Customer_ID],Table3[State],"Karnataka")</f>
        <v>Telangana</v>
      </c>
      <c r="K2503" s="2" t="str">
        <f>_xlfn.XLOOKUP(Table2[[#This Row],[Customer_ID]],Table3[Customer_ID],Table3[Membership],"Regular")</f>
        <v>Regular</v>
      </c>
      <c r="L2503" s="2" t="s">
        <v>971</v>
      </c>
      <c r="M2503" s="2" t="str">
        <f>_xlfn.XLOOKUP(Table2[[#This Row],[Product_ID]],Table4[Product_ID],Table4[Product_Name],"Not Found")</f>
        <v>Max Fashion Jacket Wine</v>
      </c>
      <c r="N2503" s="2" t="str">
        <f>_xlfn.XLOOKUP(Table2[[#This Row],[Product_ID]],Table4[Product_ID],Table4[Category],"Not Found")</f>
        <v>Winter Wear</v>
      </c>
      <c r="O2503" s="2" t="str">
        <f>_xlfn.XLOOKUP(Table2[[#This Row],[Product_ID]],Table4[Product_ID],Table4[Subcategory],"Not Found")</f>
        <v>Jacket</v>
      </c>
      <c r="P2503" s="2" t="str">
        <f>_xlfn.XLOOKUP(Table2[[#This Row],[Product_ID]],Table4[Product_ID],Table4[Brand],"Missing Brand")</f>
        <v>Max Fashion</v>
      </c>
      <c r="Q2503" s="2" t="s">
        <v>1853</v>
      </c>
      <c r="R2503" s="2" t="str">
        <f>_xlfn.XLOOKUP(Table2[[#This Row],[Store_ID]],Table6[Store_ID],Table6[Store Name],"Not Found")</f>
        <v>TrendMart Guntur High Street</v>
      </c>
      <c r="S2503" s="2">
        <f>_xlfn.XLOOKUP(Table2[[#This Row],[Store_ID]],Table6[Store_ID],Table6[Monthly Target],"Missing Target")</f>
        <v>1200000</v>
      </c>
      <c r="T2503" s="2" t="str">
        <f>_xlfn.XLOOKUP(Table2[[#This Row],[Store_ID]],Table6[Store_ID],Table6[Region],"Not Found")</f>
        <v>South Zone 3</v>
      </c>
      <c r="U2503" s="2" t="s">
        <v>159</v>
      </c>
      <c r="V2503" s="2" t="str">
        <f>_xlfn.XLOOKUP(Table2[[#This Row],[Employee_ID]],Table5[Employee_ID],Table5[Employee Name],"Not Found")</f>
        <v>Venkat Sharma</v>
      </c>
      <c r="W2503" s="2">
        <v>1</v>
      </c>
      <c r="X2503" s="2">
        <v>1385.98</v>
      </c>
      <c r="Y2503" s="2">
        <v>0</v>
      </c>
      <c r="Z2503" s="2">
        <v>0</v>
      </c>
      <c r="AA2503" s="2">
        <v>12</v>
      </c>
      <c r="AB2503" s="2">
        <v>166.32</v>
      </c>
      <c r="AC2503" s="2">
        <v>1552.3</v>
      </c>
      <c r="AD2503" s="2">
        <v>914.35</v>
      </c>
      <c r="AE2503" s="2">
        <f t="shared" si="83"/>
        <v>471.62999999999994</v>
      </c>
      <c r="AF2503" s="2" t="s">
        <v>25</v>
      </c>
      <c r="AG2503" s="42">
        <f>IFERROR(Table2[[#This Row],[Profit]]/Table2[[#This Row],[Sales Amount]],0)</f>
        <v>0.30382657991367645</v>
      </c>
      <c r="AH2503" s="2" t="str">
        <f>TRIM(Table2[[#This Row],[Payment Modee]])</f>
        <v>UPI</v>
      </c>
      <c r="AI2503" s="2" t="s">
        <v>36</v>
      </c>
      <c r="AJ2503" s="2" t="s">
        <v>27</v>
      </c>
      <c r="AK2503" s="2" t="s">
        <v>2306</v>
      </c>
      <c r="AL2503" s="16" t="str">
        <f>IF(HOUR(Table2[[#This Row],[Order Time]])&lt;12,"Morning",IF(HOUR(Table2[[#This Row],[Order Time]])&lt;17,"Afternoon",IF(HOUR(Table2[[#This Row],[Order Time]])&lt;21,"Evening","Night")))</f>
        <v>Morning</v>
      </c>
      <c r="AM2503" s="16" t="s">
        <v>29</v>
      </c>
    </row>
    <row r="2504" spans="1:39" x14ac:dyDescent="0.25">
      <c r="A2504" s="13" t="s">
        <v>4400</v>
      </c>
      <c r="B2504" s="4">
        <v>45616</v>
      </c>
      <c r="C2504" s="2">
        <f>YEAR(Table2[[#This Row],[Invoice Date]])</f>
        <v>2024</v>
      </c>
      <c r="D2504" s="2" t="str">
        <f>TEXT(Table2[[#This Row],[Invoice Date]],"mmm")</f>
        <v>Nov</v>
      </c>
      <c r="E2504" s="2" t="str">
        <f>Table2[[#This Row],[Store_ID]]&amp;"-"&amp;Table2[[#This Row],[Year]]&amp;"-"&amp;Table2[[#This Row],[Month]]</f>
        <v>STR069-2024-Nov</v>
      </c>
      <c r="F2504" s="2" t="s">
        <v>931</v>
      </c>
      <c r="G2504" s="2" t="str">
        <f>_xlfn.XLOOKUP(Table2[[#This Row],[Customer_ID]],Table3[Customer_ID],Table3[Customer Name],"Not Found")</f>
        <v>Easwaran Rao</v>
      </c>
      <c r="H2504" s="2" t="str">
        <f>_xlfn.XLOOKUP(Table2[[#This Row],[Customer_ID]],Table3[Customer_ID],Table3[Gender],"Female")</f>
        <v>Male</v>
      </c>
      <c r="I2504" s="2" t="str">
        <f>_xlfn.XLOOKUP(Table2[[#This Row],[Customer_ID]],Table3[Customer_ID],Table3[City],"Missing Memebership")</f>
        <v>Tirunelveli</v>
      </c>
      <c r="J2504" s="2" t="str">
        <f>_xlfn.XLOOKUP(Table2[[#This Row],[Customer_ID]],Table3[Customer_ID],Table3[State],"Karnataka")</f>
        <v>Tamil Nadu</v>
      </c>
      <c r="K2504" s="2" t="str">
        <f>_xlfn.XLOOKUP(Table2[[#This Row],[Customer_ID]],Table3[Customer_ID],Table3[Membership],"Regular")</f>
        <v>Regular</v>
      </c>
      <c r="L2504" s="2" t="s">
        <v>293</v>
      </c>
      <c r="M2504" s="2" t="str">
        <f>_xlfn.XLOOKUP(Table2[[#This Row],[Product_ID]],Table4[Product_ID],Table4[Product_Name],"Not Found")</f>
        <v>Metro Shoes Muffler Olive</v>
      </c>
      <c r="N2504" s="2" t="str">
        <f>_xlfn.XLOOKUP(Table2[[#This Row],[Product_ID]],Table4[Product_ID],Table4[Category],"Not Found")</f>
        <v>Winter Wear</v>
      </c>
      <c r="O2504" s="2" t="str">
        <f>_xlfn.XLOOKUP(Table2[[#This Row],[Product_ID]],Table4[Product_ID],Table4[Subcategory],"Not Found")</f>
        <v>Muffler</v>
      </c>
      <c r="P2504" s="2" t="str">
        <f>_xlfn.XLOOKUP(Table2[[#This Row],[Product_ID]],Table4[Product_ID],Table4[Brand],"Missing Brand")</f>
        <v>Metro Shoes</v>
      </c>
      <c r="Q2504" s="2" t="s">
        <v>1403</v>
      </c>
      <c r="R2504" s="2" t="str">
        <f>_xlfn.XLOOKUP(Table2[[#This Row],[Store_ID]],Table6[Store_ID],Table6[Store Name],"Not Found")</f>
        <v>TrendMart Erode Mall Kiosk</v>
      </c>
      <c r="S2504" s="2">
        <f>_xlfn.XLOOKUP(Table2[[#This Row],[Store_ID]],Table6[Store_ID],Table6[Monthly Target],"Missing Target")</f>
        <v>1200000</v>
      </c>
      <c r="T2504" s="2" t="str">
        <f>_xlfn.XLOOKUP(Table2[[#This Row],[Store_ID]],Table6[Store_ID],Table6[Region],"Not Found")</f>
        <v>South Zone 1</v>
      </c>
      <c r="U2504" s="2" t="s">
        <v>62</v>
      </c>
      <c r="V2504" s="2" t="str">
        <f>_xlfn.XLOOKUP(Table2[[#This Row],[Employee_ID]],Table5[Employee_ID],Table5[Employee Name],"Not Found")</f>
        <v>Rahul Krishnan</v>
      </c>
      <c r="W2504" s="2">
        <v>2</v>
      </c>
      <c r="X2504" s="2">
        <v>1279.96</v>
      </c>
      <c r="Y2504" s="2">
        <v>5</v>
      </c>
      <c r="Z2504" s="2">
        <v>128</v>
      </c>
      <c r="AA2504" s="2">
        <v>12</v>
      </c>
      <c r="AB2504" s="2">
        <v>291.83</v>
      </c>
      <c r="AC2504" s="2">
        <v>2723.75</v>
      </c>
      <c r="AD2504" s="2">
        <v>1605.28</v>
      </c>
      <c r="AE2504" s="2">
        <f t="shared" si="83"/>
        <v>826.6400000000001</v>
      </c>
      <c r="AF2504" s="2" t="s">
        <v>69</v>
      </c>
      <c r="AG2504" s="42">
        <f>IFERROR(Table2[[#This Row],[Profit]]/Table2[[#This Row],[Sales Amount]],0)</f>
        <v>0.30349334557136304</v>
      </c>
      <c r="AH2504" s="2" t="str">
        <f>TRIM(Table2[[#This Row],[Payment Modee]])</f>
        <v>Cash</v>
      </c>
      <c r="AI2504" s="2" t="s">
        <v>26</v>
      </c>
      <c r="AJ2504" s="2" t="s">
        <v>27</v>
      </c>
      <c r="AK2504" s="2" t="s">
        <v>2002</v>
      </c>
      <c r="AL2504" s="16" t="str">
        <f>IF(HOUR(Table2[[#This Row],[Order Time]])&lt;12,"Morning",IF(HOUR(Table2[[#This Row],[Order Time]])&lt;17,"Afternoon",IF(HOUR(Table2[[#This Row],[Order Time]])&lt;21,"Evening","Night")))</f>
        <v>Evening</v>
      </c>
      <c r="AM2504" s="16" t="s">
        <v>29</v>
      </c>
    </row>
    <row r="2505" spans="1:39" x14ac:dyDescent="0.25">
      <c r="A2505" s="13" t="s">
        <v>4401</v>
      </c>
      <c r="B2505" s="4">
        <v>45700</v>
      </c>
      <c r="C2505" s="2">
        <f>YEAR(Table2[[#This Row],[Invoice Date]])</f>
        <v>2025</v>
      </c>
      <c r="D2505" s="2" t="str">
        <f>TEXT(Table2[[#This Row],[Invoice Date]],"mmm")</f>
        <v>Feb</v>
      </c>
      <c r="E2505" s="2" t="str">
        <f>Table2[[#This Row],[Store_ID]]&amp;"-"&amp;Table2[[#This Row],[Year]]&amp;"-"&amp;Table2[[#This Row],[Month]]</f>
        <v>STR036-2025-Feb</v>
      </c>
      <c r="F2505" s="2" t="s">
        <v>1920</v>
      </c>
      <c r="G2505" s="2" t="str">
        <f>_xlfn.XLOOKUP(Table2[[#This Row],[Customer_ID]],Table3[Customer_ID],Table3[Customer Name],"Not Found")</f>
        <v>Sunita Chettiar</v>
      </c>
      <c r="H2505" s="2" t="str">
        <f>_xlfn.XLOOKUP(Table2[[#This Row],[Customer_ID]],Table3[Customer_ID],Table3[Gender],"Female")</f>
        <v>Female</v>
      </c>
      <c r="I2505" s="2" t="str">
        <f>_xlfn.XLOOKUP(Table2[[#This Row],[Customer_ID]],Table3[Customer_ID],Table3[City],"Missing Memebership")</f>
        <v>Guntur</v>
      </c>
      <c r="J2505" s="2" t="str">
        <f>_xlfn.XLOOKUP(Table2[[#This Row],[Customer_ID]],Table3[Customer_ID],Table3[State],"Karnataka")</f>
        <v>Andhra Pradesh</v>
      </c>
      <c r="K2505" s="2" t="str">
        <f>_xlfn.XLOOKUP(Table2[[#This Row],[Customer_ID]],Table3[Customer_ID],Table3[Membership],"Regular")</f>
        <v>Regular</v>
      </c>
      <c r="L2505" s="2" t="s">
        <v>79</v>
      </c>
      <c r="M2505" s="2" t="str">
        <f>_xlfn.XLOOKUP(Table2[[#This Row],[Product_ID]],Table4[Product_ID],Table4[Product_Name],"Not Found")</f>
        <v>Arrow Sunglasses Red</v>
      </c>
      <c r="N2505" s="2" t="str">
        <f>_xlfn.XLOOKUP(Table2[[#This Row],[Product_ID]],Table4[Product_ID],Table4[Category],"Not Found")</f>
        <v>Accessories</v>
      </c>
      <c r="O2505" s="2" t="str">
        <f>_xlfn.XLOOKUP(Table2[[#This Row],[Product_ID]],Table4[Product_ID],Table4[Subcategory],"Not Found")</f>
        <v>Sunglasses</v>
      </c>
      <c r="P2505" s="2" t="str">
        <f>_xlfn.XLOOKUP(Table2[[#This Row],[Product_ID]],Table4[Product_ID],Table4[Brand],"Missing Brand")</f>
        <v>Arrow</v>
      </c>
      <c r="Q2505" s="2" t="s">
        <v>634</v>
      </c>
      <c r="R2505" s="2" t="str">
        <f>_xlfn.XLOOKUP(Table2[[#This Row],[Store_ID]],Table6[Store_ID],Table6[Store Name],"Not Found")</f>
        <v>TrendMart Thiruvananthapuram Outlet</v>
      </c>
      <c r="S2505" s="2">
        <f>_xlfn.XLOOKUP(Table2[[#This Row],[Store_ID]],Table6[Store_ID],Table6[Monthly Target],"Missing Target")</f>
        <v>1000000</v>
      </c>
      <c r="T2505" s="2" t="str">
        <f>_xlfn.XLOOKUP(Table2[[#This Row],[Store_ID]],Table6[Store_ID],Table6[Region],"Not Found")</f>
        <v>South Zone 1</v>
      </c>
      <c r="U2505" s="2" t="s">
        <v>330</v>
      </c>
      <c r="V2505" s="2" t="str">
        <f>_xlfn.XLOOKUP(Table2[[#This Row],[Employee_ID]],Table5[Employee_ID],Table5[Employee Name],"Not Found")</f>
        <v>Malini Gowda</v>
      </c>
      <c r="W2505" s="2">
        <v>1</v>
      </c>
      <c r="X2505" s="2">
        <v>835.13</v>
      </c>
      <c r="Y2505" s="2">
        <v>0</v>
      </c>
      <c r="Z2505" s="2">
        <v>0</v>
      </c>
      <c r="AA2505" s="2">
        <v>5</v>
      </c>
      <c r="AB2505" s="2">
        <v>41.76</v>
      </c>
      <c r="AC2505" s="2">
        <v>876.89</v>
      </c>
      <c r="AD2505" s="2">
        <v>488.6</v>
      </c>
      <c r="AE2505" s="2">
        <f t="shared" si="83"/>
        <v>346.53</v>
      </c>
      <c r="AF2505" s="2" t="s">
        <v>56</v>
      </c>
      <c r="AG2505" s="42">
        <f>IFERROR(Table2[[#This Row],[Profit]]/Table2[[#This Row],[Sales Amount]],0)</f>
        <v>0.39518069541219536</v>
      </c>
      <c r="AH2505" s="2" t="str">
        <f>TRIM(Table2[[#This Row],[Payment Modee]])</f>
        <v>Credit Card</v>
      </c>
      <c r="AI2505" s="2" t="s">
        <v>26</v>
      </c>
      <c r="AJ2505" s="2" t="s">
        <v>27</v>
      </c>
      <c r="AK2505" s="2" t="s">
        <v>2777</v>
      </c>
      <c r="AL2505" s="16" t="str">
        <f>IF(HOUR(Table2[[#This Row],[Order Time]])&lt;12,"Morning",IF(HOUR(Table2[[#This Row],[Order Time]])&lt;17,"Afternoon",IF(HOUR(Table2[[#This Row],[Order Time]])&lt;21,"Evening","Night")))</f>
        <v>Afternoon</v>
      </c>
      <c r="AM2505" s="16" t="s">
        <v>29</v>
      </c>
    </row>
    <row r="2506" spans="1:39" x14ac:dyDescent="0.25">
      <c r="A2506" s="13" t="s">
        <v>4402</v>
      </c>
      <c r="B2506" s="4">
        <v>45595</v>
      </c>
      <c r="C2506" s="2">
        <f>YEAR(Table2[[#This Row],[Invoice Date]])</f>
        <v>2024</v>
      </c>
      <c r="D2506" s="2" t="str">
        <f>TEXT(Table2[[#This Row],[Invoice Date]],"mmm")</f>
        <v>Oct</v>
      </c>
      <c r="E2506" s="2" t="str">
        <f>Table2[[#This Row],[Store_ID]]&amp;"-"&amp;Table2[[#This Row],[Year]]&amp;"-"&amp;Table2[[#This Row],[Month]]</f>
        <v>STR033-2024-Oct</v>
      </c>
      <c r="F2506" s="2" t="s">
        <v>2218</v>
      </c>
      <c r="G2506" s="2" t="str">
        <f>_xlfn.XLOOKUP(Table2[[#This Row],[Customer_ID]],Table3[Customer_ID],Table3[Customer Name],"Not Found")</f>
        <v>Ramya Mishra</v>
      </c>
      <c r="H2506" s="2" t="str">
        <f>_xlfn.XLOOKUP(Table2[[#This Row],[Customer_ID]],Table3[Customer_ID],Table3[Gender],"Female")</f>
        <v>Female</v>
      </c>
      <c r="I2506" s="2" t="str">
        <f>_xlfn.XLOOKUP(Table2[[#This Row],[Customer_ID]],Table3[Customer_ID],Table3[City],"Missing Memebership")</f>
        <v>Visakhapatnam</v>
      </c>
      <c r="J2506" s="2" t="str">
        <f>_xlfn.XLOOKUP(Table2[[#This Row],[Customer_ID]],Table3[Customer_ID],Table3[State],"Karnataka")</f>
        <v>Andhra Pradesh</v>
      </c>
      <c r="K2506" s="2" t="str">
        <f>_xlfn.XLOOKUP(Table2[[#This Row],[Customer_ID]],Table3[Customer_ID],Table3[Membership],"Regular")</f>
        <v>Silver</v>
      </c>
      <c r="L2506" s="2" t="s">
        <v>1455</v>
      </c>
      <c r="M2506" s="2" t="str">
        <f>_xlfn.XLOOKUP(Table2[[#This Row],[Product_ID]],Table4[Product_ID],Table4[Product_Name],"Not Found")</f>
        <v>W for Woman Clutch Sky Blue</v>
      </c>
      <c r="N2506" s="2" t="str">
        <f>_xlfn.XLOOKUP(Table2[[#This Row],[Product_ID]],Table4[Product_ID],Table4[Category],"Not Found")</f>
        <v>Handbags</v>
      </c>
      <c r="O2506" s="2" t="str">
        <f>_xlfn.XLOOKUP(Table2[[#This Row],[Product_ID]],Table4[Product_ID],Table4[Subcategory],"Not Found")</f>
        <v>Clutch</v>
      </c>
      <c r="P2506" s="2" t="str">
        <f>_xlfn.XLOOKUP(Table2[[#This Row],[Product_ID]],Table4[Product_ID],Table4[Brand],"Missing Brand")</f>
        <v>W for Woman</v>
      </c>
      <c r="Q2506" s="2" t="s">
        <v>1482</v>
      </c>
      <c r="R2506" s="2" t="str">
        <f>_xlfn.XLOOKUP(Table2[[#This Row],[Store_ID]],Table6[Store_ID],Table6[Store Name],"Not Found")</f>
        <v>TrendMart Guntur Standard</v>
      </c>
      <c r="S2506" s="2">
        <f>_xlfn.XLOOKUP(Table2[[#This Row],[Store_ID]],Table6[Store_ID],Table6[Monthly Target],"Missing Target")</f>
        <v>2500000</v>
      </c>
      <c r="T2506" s="2" t="str">
        <f>_xlfn.XLOOKUP(Table2[[#This Row],[Store_ID]],Table6[Store_ID],Table6[Region],"Not Found")</f>
        <v>South Zone 3</v>
      </c>
      <c r="U2506" s="2" t="s">
        <v>187</v>
      </c>
      <c r="V2506" s="2" t="str">
        <f>_xlfn.XLOOKUP(Table2[[#This Row],[Employee_ID]],Table5[Employee_ID],Table5[Employee Name],"Not Found")</f>
        <v>Ganapathy Naidu</v>
      </c>
      <c r="W2506" s="2">
        <v>1</v>
      </c>
      <c r="X2506" s="2">
        <v>891.5</v>
      </c>
      <c r="Y2506" s="2">
        <v>0</v>
      </c>
      <c r="Z2506" s="2">
        <v>0</v>
      </c>
      <c r="AA2506" s="2">
        <v>5</v>
      </c>
      <c r="AB2506" s="2">
        <v>44.58</v>
      </c>
      <c r="AC2506" s="2">
        <v>936.08</v>
      </c>
      <c r="AD2506" s="2">
        <v>695.67</v>
      </c>
      <c r="AE2506" s="2">
        <f t="shared" si="83"/>
        <v>195.8300000000001</v>
      </c>
      <c r="AF2506" s="2" t="s">
        <v>35</v>
      </c>
      <c r="AG2506" s="42">
        <f>IFERROR(Table2[[#This Row],[Profit]]/Table2[[#This Row],[Sales Amount]],0)</f>
        <v>0.20920220493974884</v>
      </c>
      <c r="AH2506" s="2" t="str">
        <f>TRIM(Table2[[#This Row],[Payment Modee]])</f>
        <v>Debit Card</v>
      </c>
      <c r="AI2506" s="2" t="s">
        <v>26</v>
      </c>
      <c r="AJ2506" s="2" t="s">
        <v>27</v>
      </c>
      <c r="AK2506" s="2" t="s">
        <v>1104</v>
      </c>
      <c r="AL2506" s="16" t="str">
        <f>IF(HOUR(Table2[[#This Row],[Order Time]])&lt;12,"Morning",IF(HOUR(Table2[[#This Row],[Order Time]])&lt;17,"Afternoon",IF(HOUR(Table2[[#This Row],[Order Time]])&lt;21,"Evening","Night")))</f>
        <v>Afternoon</v>
      </c>
      <c r="AM2506" s="16" t="s">
        <v>29</v>
      </c>
    </row>
    <row r="2507" spans="1:39" x14ac:dyDescent="0.25">
      <c r="A2507" s="13" t="s">
        <v>4403</v>
      </c>
      <c r="B2507" s="4">
        <v>45573</v>
      </c>
      <c r="C2507" s="2">
        <f>YEAR(Table2[[#This Row],[Invoice Date]])</f>
        <v>2024</v>
      </c>
      <c r="D2507" s="2" t="str">
        <f>TEXT(Table2[[#This Row],[Invoice Date]],"mmm")</f>
        <v>Oct</v>
      </c>
      <c r="E2507" s="2" t="str">
        <f>Table2[[#This Row],[Store_ID]]&amp;"-"&amp;Table2[[#This Row],[Year]]&amp;"-"&amp;Table2[[#This Row],[Month]]</f>
        <v>STR047-2024-Oct</v>
      </c>
      <c r="F2507" s="2" t="s">
        <v>2335</v>
      </c>
      <c r="G2507" s="2" t="str">
        <f>_xlfn.XLOOKUP(Table2[[#This Row],[Customer_ID]],Table3[Customer_ID],Table3[Customer Name],"Not Found")</f>
        <v>Anand Balasubramaniam</v>
      </c>
      <c r="H2507" s="2" t="str">
        <f>_xlfn.XLOOKUP(Table2[[#This Row],[Customer_ID]],Table3[Customer_ID],Table3[Gender],"Female")</f>
        <v>Male</v>
      </c>
      <c r="I2507" s="2" t="str">
        <f>_xlfn.XLOOKUP(Table2[[#This Row],[Customer_ID]],Table3[Customer_ID],Table3[City],"Missing Memebership")</f>
        <v>Vijayawada</v>
      </c>
      <c r="J2507" s="2" t="str">
        <f>_xlfn.XLOOKUP(Table2[[#This Row],[Customer_ID]],Table3[Customer_ID],Table3[State],"Karnataka")</f>
        <v>Andhra Pradesh</v>
      </c>
      <c r="K2507" s="2" t="str">
        <f>_xlfn.XLOOKUP(Table2[[#This Row],[Customer_ID]],Table3[Customer_ID],Table3[Membership],"Regular")</f>
        <v>Silver</v>
      </c>
      <c r="L2507" s="2" t="s">
        <v>1455</v>
      </c>
      <c r="M2507" s="2" t="str">
        <f>_xlfn.XLOOKUP(Table2[[#This Row],[Product_ID]],Table4[Product_ID],Table4[Product_Name],"Not Found")</f>
        <v>W for Woman Clutch Sky Blue</v>
      </c>
      <c r="N2507" s="2" t="str">
        <f>_xlfn.XLOOKUP(Table2[[#This Row],[Product_ID]],Table4[Product_ID],Table4[Category],"Not Found")</f>
        <v>Handbags</v>
      </c>
      <c r="O2507" s="2" t="str">
        <f>_xlfn.XLOOKUP(Table2[[#This Row],[Product_ID]],Table4[Product_ID],Table4[Subcategory],"Not Found")</f>
        <v>Clutch</v>
      </c>
      <c r="P2507" s="2" t="str">
        <f>_xlfn.XLOOKUP(Table2[[#This Row],[Product_ID]],Table4[Product_ID],Table4[Brand],"Missing Brand")</f>
        <v>W for Woman</v>
      </c>
      <c r="Q2507" s="2" t="s">
        <v>107</v>
      </c>
      <c r="R2507" s="2" t="str">
        <f>_xlfn.XLOOKUP(Table2[[#This Row],[Store_ID]],Table6[Store_ID],Table6[Store Name],"Not Found")</f>
        <v>TrendMart Kurnool Standard</v>
      </c>
      <c r="S2507" s="2">
        <f>_xlfn.XLOOKUP(Table2[[#This Row],[Store_ID]],Table6[Store_ID],Table6[Monthly Target],"Missing Target")</f>
        <v>800000</v>
      </c>
      <c r="T2507" s="2" t="str">
        <f>_xlfn.XLOOKUP(Table2[[#This Row],[Store_ID]],Table6[Store_ID],Table6[Region],"Not Found")</f>
        <v>South Zone 3</v>
      </c>
      <c r="U2507" s="2" t="s">
        <v>142</v>
      </c>
      <c r="V2507" s="2" t="str">
        <f>_xlfn.XLOOKUP(Table2[[#This Row],[Employee_ID]],Table5[Employee_ID],Table5[Employee Name],"Not Found")</f>
        <v>Anusuya Subramaniam</v>
      </c>
      <c r="W2507" s="2">
        <v>1</v>
      </c>
      <c r="X2507" s="2">
        <v>950.16</v>
      </c>
      <c r="Y2507" s="2">
        <v>5</v>
      </c>
      <c r="Z2507" s="2">
        <v>47.51</v>
      </c>
      <c r="AA2507" s="2">
        <v>5</v>
      </c>
      <c r="AB2507" s="2">
        <v>45.13</v>
      </c>
      <c r="AC2507" s="2">
        <v>947.78</v>
      </c>
      <c r="AD2507" s="2">
        <v>695.67</v>
      </c>
      <c r="AE2507" s="2">
        <f t="shared" si="83"/>
        <v>206.98000000000002</v>
      </c>
      <c r="AF2507" s="2" t="s">
        <v>25</v>
      </c>
      <c r="AG2507" s="42">
        <f>IFERROR(Table2[[#This Row],[Profit]]/Table2[[#This Row],[Sales Amount]],0)</f>
        <v>0.21838401316761277</v>
      </c>
      <c r="AH2507" s="2" t="str">
        <f>TRIM(Table2[[#This Row],[Payment Modee]])</f>
        <v>UPI</v>
      </c>
      <c r="AI2507" s="2" t="s">
        <v>36</v>
      </c>
      <c r="AJ2507" s="2" t="s">
        <v>27</v>
      </c>
      <c r="AK2507" s="2" t="s">
        <v>902</v>
      </c>
      <c r="AL2507" s="16" t="str">
        <f>IF(HOUR(Table2[[#This Row],[Order Time]])&lt;12,"Morning",IF(HOUR(Table2[[#This Row],[Order Time]])&lt;17,"Afternoon",IF(HOUR(Table2[[#This Row],[Order Time]])&lt;21,"Evening","Night")))</f>
        <v>Afternoon</v>
      </c>
      <c r="AM2507" s="16" t="s">
        <v>29</v>
      </c>
    </row>
    <row r="2508" spans="1:39" x14ac:dyDescent="0.25">
      <c r="A2508" s="13" t="s">
        <v>4404</v>
      </c>
      <c r="B2508" s="4">
        <v>45740</v>
      </c>
      <c r="C2508" s="2">
        <f>YEAR(Table2[[#This Row],[Invoice Date]])</f>
        <v>2025</v>
      </c>
      <c r="D2508" s="2" t="str">
        <f>TEXT(Table2[[#This Row],[Invoice Date]],"mmm")</f>
        <v>Mar</v>
      </c>
      <c r="E2508" s="2" t="str">
        <f>Table2[[#This Row],[Store_ID]]&amp;"-"&amp;Table2[[#This Row],[Year]]&amp;"-"&amp;Table2[[#This Row],[Month]]</f>
        <v>STR096-2025-Mar</v>
      </c>
      <c r="F2508" s="2" t="s">
        <v>1850</v>
      </c>
      <c r="G2508" s="2" t="str">
        <f>_xlfn.XLOOKUP(Table2[[#This Row],[Customer_ID]],Table3[Customer_ID],Table3[Customer Name],"Not Found")</f>
        <v>Anitha Bhat</v>
      </c>
      <c r="H2508" s="2" t="str">
        <f>_xlfn.XLOOKUP(Table2[[#This Row],[Customer_ID]],Table3[Customer_ID],Table3[Gender],"Female")</f>
        <v>Female</v>
      </c>
      <c r="I2508" s="2" t="str">
        <f>_xlfn.XLOOKUP(Table2[[#This Row],[Customer_ID]],Table3[Customer_ID],Table3[City],"Missing Memebership")</f>
        <v>Salem</v>
      </c>
      <c r="J2508" s="2" t="str">
        <f>_xlfn.XLOOKUP(Table2[[#This Row],[Customer_ID]],Table3[Customer_ID],Table3[State],"Karnataka")</f>
        <v>Tamil Nadu</v>
      </c>
      <c r="K2508" s="2" t="str">
        <f>_xlfn.XLOOKUP(Table2[[#This Row],[Customer_ID]],Table3[Customer_ID],Table3[Membership],"Regular")</f>
        <v>Silver</v>
      </c>
      <c r="L2508" s="2" t="s">
        <v>1093</v>
      </c>
      <c r="M2508" s="2" t="str">
        <f>_xlfn.XLOOKUP(Table2[[#This Row],[Product_ID]],Table4[Product_ID],Table4[Product_Name],"Not Found")</f>
        <v>Kalyan Silks Slippers Sky Blue</v>
      </c>
      <c r="N2508" s="2" t="str">
        <f>_xlfn.XLOOKUP(Table2[[#This Row],[Product_ID]],Table4[Product_ID],Table4[Category],"Not Found")</f>
        <v>Footwear</v>
      </c>
      <c r="O2508" s="2" t="str">
        <f>_xlfn.XLOOKUP(Table2[[#This Row],[Product_ID]],Table4[Product_ID],Table4[Subcategory],"Not Found")</f>
        <v>Slippers</v>
      </c>
      <c r="P2508" s="2" t="str">
        <f>_xlfn.XLOOKUP(Table2[[#This Row],[Product_ID]],Table4[Product_ID],Table4[Brand],"Missing Brand")</f>
        <v>Kalyan Silks</v>
      </c>
      <c r="Q2508" s="2" t="s">
        <v>375</v>
      </c>
      <c r="R2508" s="2" t="str">
        <f>_xlfn.XLOOKUP(Table2[[#This Row],[Store_ID]],Table6[Store_ID],Table6[Store Name],"Not Found")</f>
        <v>TrendMart Mangaluru Mall Kiosk</v>
      </c>
      <c r="S2508" s="2">
        <f>_xlfn.XLOOKUP(Table2[[#This Row],[Store_ID]],Table6[Store_ID],Table6[Monthly Target],"Missing Target")</f>
        <v>1500000</v>
      </c>
      <c r="T2508" s="2" t="str">
        <f>_xlfn.XLOOKUP(Table2[[#This Row],[Store_ID]],Table6[Store_ID],Table6[Region],"Not Found")</f>
        <v>South Zone 2</v>
      </c>
      <c r="U2508" s="2" t="s">
        <v>460</v>
      </c>
      <c r="V2508" s="2" t="str">
        <f>_xlfn.XLOOKUP(Table2[[#This Row],[Employee_ID]],Table5[Employee_ID],Table5[Employee Name],"Not Found")</f>
        <v>Pranav Reddy</v>
      </c>
      <c r="W2508" s="2">
        <v>2</v>
      </c>
      <c r="X2508" s="2">
        <v>3438.94</v>
      </c>
      <c r="Y2508" s="2">
        <v>0</v>
      </c>
      <c r="Z2508" s="2">
        <v>0</v>
      </c>
      <c r="AA2508" s="2">
        <v>12</v>
      </c>
      <c r="AB2508" s="2">
        <v>825.35</v>
      </c>
      <c r="AC2508" s="2">
        <v>7703.23</v>
      </c>
      <c r="AD2508" s="2">
        <v>4475.6400000000003</v>
      </c>
      <c r="AE2508" s="2">
        <f t="shared" si="83"/>
        <v>2402.2399999999993</v>
      </c>
      <c r="AF2508" s="2" t="s">
        <v>69</v>
      </c>
      <c r="AG2508" s="42">
        <f>IFERROR(Table2[[#This Row],[Profit]]/Table2[[#This Row],[Sales Amount]],0)</f>
        <v>0.31184840644768486</v>
      </c>
      <c r="AH2508" s="2" t="str">
        <f>TRIM(Table2[[#This Row],[Payment Modee]])</f>
        <v>Cash</v>
      </c>
      <c r="AI2508" s="2" t="s">
        <v>26</v>
      </c>
      <c r="AJ2508" s="2" t="s">
        <v>27</v>
      </c>
      <c r="AK2508" s="2" t="s">
        <v>466</v>
      </c>
      <c r="AL2508" s="16" t="str">
        <f>IF(HOUR(Table2[[#This Row],[Order Time]])&lt;12,"Morning",IF(HOUR(Table2[[#This Row],[Order Time]])&lt;17,"Afternoon",IF(HOUR(Table2[[#This Row],[Order Time]])&lt;21,"Evening","Night")))</f>
        <v>Evening</v>
      </c>
      <c r="AM2508" s="16" t="s">
        <v>29</v>
      </c>
    </row>
    <row r="2509" spans="1:39" x14ac:dyDescent="0.25">
      <c r="A2509" s="13" t="s">
        <v>4405</v>
      </c>
      <c r="B2509" s="4">
        <v>45582</v>
      </c>
      <c r="C2509" s="2">
        <f>YEAR(Table2[[#This Row],[Invoice Date]])</f>
        <v>2024</v>
      </c>
      <c r="D2509" s="2" t="str">
        <f>TEXT(Table2[[#This Row],[Invoice Date]],"mmm")</f>
        <v>Oct</v>
      </c>
      <c r="E2509" s="2" t="str">
        <f>Table2[[#This Row],[Store_ID]]&amp;"-"&amp;Table2[[#This Row],[Year]]&amp;"-"&amp;Table2[[#This Row],[Month]]</f>
        <v>STR058-2024-Oct</v>
      </c>
      <c r="F2509" s="2" t="s">
        <v>1373</v>
      </c>
      <c r="G2509" s="2" t="str">
        <f>_xlfn.XLOOKUP(Table2[[#This Row],[Customer_ID]],Table3[Customer_ID],Table3[Customer Name],"Not Found")</f>
        <v>Vasanthi Srinivasan</v>
      </c>
      <c r="H2509" s="2" t="str">
        <f>_xlfn.XLOOKUP(Table2[[#This Row],[Customer_ID]],Table3[Customer_ID],Table3[Gender],"Female")</f>
        <v>Female</v>
      </c>
      <c r="I2509" s="2" t="str">
        <f>_xlfn.XLOOKUP(Table2[[#This Row],[Customer_ID]],Table3[Customer_ID],Table3[City],"Missing Memebership")</f>
        <v>Karimnagar</v>
      </c>
      <c r="J2509" s="2" t="str">
        <f>_xlfn.XLOOKUP(Table2[[#This Row],[Customer_ID]],Table3[Customer_ID],Table3[State],"Karnataka")</f>
        <v>Telangana</v>
      </c>
      <c r="K2509" s="2" t="str">
        <f>_xlfn.XLOOKUP(Table2[[#This Row],[Customer_ID]],Table3[Customer_ID],Table3[Membership],"Regular")</f>
        <v>Silver</v>
      </c>
      <c r="L2509" s="2" t="s">
        <v>128</v>
      </c>
      <c r="M2509" s="2" t="str">
        <f>_xlfn.XLOOKUP(Table2[[#This Row],[Product_ID]],Table4[Product_ID],Table4[Product_Name],"Not Found")</f>
        <v>Tanishq A-Line Dress Green</v>
      </c>
      <c r="N2509" s="2" t="str">
        <f>_xlfn.XLOOKUP(Table2[[#This Row],[Product_ID]],Table4[Product_ID],Table4[Category],"Not Found")</f>
        <v>Women Dresses</v>
      </c>
      <c r="O2509" s="2" t="str">
        <f>_xlfn.XLOOKUP(Table2[[#This Row],[Product_ID]],Table4[Product_ID],Table4[Subcategory],"Not Found")</f>
        <v>A-Line Dress</v>
      </c>
      <c r="P2509" s="2" t="str">
        <f>_xlfn.XLOOKUP(Table2[[#This Row],[Product_ID]],Table4[Product_ID],Table4[Brand],"Missing Brand")</f>
        <v>Tanishq</v>
      </c>
      <c r="Q2509" s="2" t="s">
        <v>54</v>
      </c>
      <c r="R2509" s="2" t="str">
        <f>_xlfn.XLOOKUP(Table2[[#This Row],[Store_ID]],Table6[Store_ID],Table6[Store Name],"Not Found")</f>
        <v>TrendMart Thoothukudi Flagship</v>
      </c>
      <c r="S2509" s="2">
        <f>_xlfn.XLOOKUP(Table2[[#This Row],[Store_ID]],Table6[Store_ID],Table6[Monthly Target],"Missing Target")</f>
        <v>1200000</v>
      </c>
      <c r="T2509" s="2" t="str">
        <f>_xlfn.XLOOKUP(Table2[[#This Row],[Store_ID]],Table6[Store_ID],Table6[Region],"Not Found")</f>
        <v>South Zone 1</v>
      </c>
      <c r="U2509" s="2" t="s">
        <v>181</v>
      </c>
      <c r="V2509" s="2" t="str">
        <f>_xlfn.XLOOKUP(Table2[[#This Row],[Employee_ID]],Table5[Employee_ID],Table5[Employee Name],"Not Found")</f>
        <v>Dhruv Mishra</v>
      </c>
      <c r="W2509" s="2">
        <v>1</v>
      </c>
      <c r="X2509" s="2">
        <v>1299.5999999999999</v>
      </c>
      <c r="Y2509" s="2">
        <v>5</v>
      </c>
      <c r="Z2509" s="2">
        <v>64.98</v>
      </c>
      <c r="AA2509" s="2">
        <v>12</v>
      </c>
      <c r="AB2509" s="2">
        <v>148.15</v>
      </c>
      <c r="AC2509" s="2">
        <v>1382.77</v>
      </c>
      <c r="AD2509" s="2">
        <v>865.48</v>
      </c>
      <c r="AE2509" s="2">
        <f t="shared" si="83"/>
        <v>369.14</v>
      </c>
      <c r="AF2509" s="2" t="s">
        <v>25</v>
      </c>
      <c r="AG2509" s="42">
        <f>IFERROR(Table2[[#This Row],[Profit]]/Table2[[#This Row],[Sales Amount]],0)</f>
        <v>0.26695690534217548</v>
      </c>
      <c r="AH2509" s="2" t="str">
        <f>TRIM(Table2[[#This Row],[Payment Modee]])</f>
        <v>UPI</v>
      </c>
      <c r="AI2509" s="2" t="s">
        <v>26</v>
      </c>
      <c r="AJ2509" s="2" t="s">
        <v>27</v>
      </c>
      <c r="AK2509" s="2" t="s">
        <v>1465</v>
      </c>
      <c r="AL2509" s="16" t="str">
        <f>IF(HOUR(Table2[[#This Row],[Order Time]])&lt;12,"Morning",IF(HOUR(Table2[[#This Row],[Order Time]])&lt;17,"Afternoon",IF(HOUR(Table2[[#This Row],[Order Time]])&lt;21,"Evening","Night")))</f>
        <v>Afternoon</v>
      </c>
      <c r="AM2509" s="16" t="s">
        <v>29</v>
      </c>
    </row>
    <row r="2510" spans="1:39" x14ac:dyDescent="0.25">
      <c r="A2510" s="13" t="s">
        <v>4406</v>
      </c>
      <c r="B2510" s="4">
        <v>45686</v>
      </c>
      <c r="C2510" s="2">
        <f>YEAR(Table2[[#This Row],[Invoice Date]])</f>
        <v>2025</v>
      </c>
      <c r="D2510" s="2" t="str">
        <f>TEXT(Table2[[#This Row],[Invoice Date]],"mmm")</f>
        <v>Jan</v>
      </c>
      <c r="E2510" s="2" t="str">
        <f>Table2[[#This Row],[Store_ID]]&amp;"-"&amp;Table2[[#This Row],[Year]]&amp;"-"&amp;Table2[[#This Row],[Month]]</f>
        <v>STR010-2025-Jan</v>
      </c>
      <c r="F2510" s="2" t="s">
        <v>746</v>
      </c>
      <c r="G2510" s="2" t="str">
        <f>_xlfn.XLOOKUP(Table2[[#This Row],[Customer_ID]],Table3[Customer_ID],Table3[Customer Name],"Not Found")</f>
        <v>Latha Venkatesan</v>
      </c>
      <c r="H2510" s="2" t="str">
        <f>_xlfn.XLOOKUP(Table2[[#This Row],[Customer_ID]],Table3[Customer_ID],Table3[Gender],"Female")</f>
        <v>Female</v>
      </c>
      <c r="I2510" s="2" t="str">
        <f>_xlfn.XLOOKUP(Table2[[#This Row],[Customer_ID]],Table3[Customer_ID],Table3[City],"Missing Memebership")</f>
        <v>Kozhikode</v>
      </c>
      <c r="J2510" s="2" t="str">
        <f>_xlfn.XLOOKUP(Table2[[#This Row],[Customer_ID]],Table3[Customer_ID],Table3[State],"Karnataka")</f>
        <v>Kerala</v>
      </c>
      <c r="K2510" s="2" t="str">
        <f>_xlfn.XLOOKUP(Table2[[#This Row],[Customer_ID]],Table3[Customer_ID],Table3[Membership],"Regular")</f>
        <v>Gold</v>
      </c>
      <c r="L2510" s="2" t="s">
        <v>584</v>
      </c>
      <c r="M2510" s="2" t="str">
        <f>_xlfn.XLOOKUP(Table2[[#This Row],[Product_ID]],Table4[Product_ID],Table4[Product_Name],"Not Found")</f>
        <v>Nalli Silks Casual Top Charcoal</v>
      </c>
      <c r="N2510" s="2" t="str">
        <f>_xlfn.XLOOKUP(Table2[[#This Row],[Product_ID]],Table4[Product_ID],Table4[Category],"Not Found")</f>
        <v>Women Tops</v>
      </c>
      <c r="O2510" s="2" t="str">
        <f>_xlfn.XLOOKUP(Table2[[#This Row],[Product_ID]],Table4[Product_ID],Table4[Subcategory],"Not Found")</f>
        <v>Casual Top</v>
      </c>
      <c r="P2510" s="2" t="str">
        <f>_xlfn.XLOOKUP(Table2[[#This Row],[Product_ID]],Table4[Product_ID],Table4[Brand],"Missing Brand")</f>
        <v>Nalli Silks</v>
      </c>
      <c r="Q2510" s="2" t="s">
        <v>818</v>
      </c>
      <c r="R2510" s="2" t="str">
        <f>_xlfn.XLOOKUP(Table2[[#This Row],[Store_ID]],Table6[Store_ID],Table6[Store Name],"Not Found")</f>
        <v>TrendMart Kochi Mall Kiosk</v>
      </c>
      <c r="S2510" s="2">
        <f>_xlfn.XLOOKUP(Table2[[#This Row],[Store_ID]],Table6[Store_ID],Table6[Monthly Target],"Missing Target")</f>
        <v>2500000</v>
      </c>
      <c r="T2510" s="2" t="str">
        <f>_xlfn.XLOOKUP(Table2[[#This Row],[Store_ID]],Table6[Store_ID],Table6[Region],"Not Found")</f>
        <v>South Zone 1</v>
      </c>
      <c r="U2510" s="2" t="s">
        <v>170</v>
      </c>
      <c r="V2510" s="2" t="str">
        <f>_xlfn.XLOOKUP(Table2[[#This Row],[Employee_ID]],Table5[Employee_ID],Table5[Employee Name],"Not Found")</f>
        <v>Ishwarya Shetty</v>
      </c>
      <c r="W2510" s="2">
        <v>2</v>
      </c>
      <c r="X2510" s="2">
        <v>1106.17</v>
      </c>
      <c r="Y2510" s="2">
        <v>10</v>
      </c>
      <c r="Z2510" s="2">
        <v>221.23</v>
      </c>
      <c r="AA2510" s="2">
        <v>12</v>
      </c>
      <c r="AB2510" s="2">
        <v>238.93</v>
      </c>
      <c r="AC2510" s="2">
        <v>2230.04</v>
      </c>
      <c r="AD2510" s="2">
        <v>1399.68</v>
      </c>
      <c r="AE2510" s="2">
        <f t="shared" si="83"/>
        <v>591.42999999999984</v>
      </c>
      <c r="AF2510" s="2" t="s">
        <v>25</v>
      </c>
      <c r="AG2510" s="42">
        <f>IFERROR(Table2[[#This Row],[Profit]]/Table2[[#This Row],[Sales Amount]],0)</f>
        <v>0.26521048949794618</v>
      </c>
      <c r="AH2510" s="2" t="str">
        <f>TRIM(Table2[[#This Row],[Payment Modee]])</f>
        <v>UPI</v>
      </c>
      <c r="AI2510" s="2" t="s">
        <v>26</v>
      </c>
      <c r="AJ2510" s="2" t="s">
        <v>27</v>
      </c>
      <c r="AK2510" s="2" t="s">
        <v>1936</v>
      </c>
      <c r="AL2510" s="16" t="str">
        <f>IF(HOUR(Table2[[#This Row],[Order Time]])&lt;12,"Morning",IF(HOUR(Table2[[#This Row],[Order Time]])&lt;17,"Afternoon",IF(HOUR(Table2[[#This Row],[Order Time]])&lt;21,"Evening","Night")))</f>
        <v>Evening</v>
      </c>
      <c r="AM2510" s="16" t="s">
        <v>29</v>
      </c>
    </row>
    <row r="2511" spans="1:39" x14ac:dyDescent="0.25">
      <c r="A2511" s="13" t="s">
        <v>4407</v>
      </c>
      <c r="B2511" s="4">
        <v>45430</v>
      </c>
      <c r="C2511" s="2">
        <f>YEAR(Table2[[#This Row],[Invoice Date]])</f>
        <v>2024</v>
      </c>
      <c r="D2511" s="2" t="str">
        <f>TEXT(Table2[[#This Row],[Invoice Date]],"mmm")</f>
        <v>May</v>
      </c>
      <c r="E2511" s="2" t="str">
        <f>Table2[[#This Row],[Store_ID]]&amp;"-"&amp;Table2[[#This Row],[Year]]&amp;"-"&amp;Table2[[#This Row],[Month]]</f>
        <v>STR088-2024-May</v>
      </c>
      <c r="F2511" s="2" t="s">
        <v>1177</v>
      </c>
      <c r="G2511" s="2" t="str">
        <f>_xlfn.XLOOKUP(Table2[[#This Row],[Customer_ID]],Table3[Customer_ID],Table3[Customer Name],"Not Found")</f>
        <v>Yamini Prasad</v>
      </c>
      <c r="H2511" s="2" t="str">
        <f>_xlfn.XLOOKUP(Table2[[#This Row],[Customer_ID]],Table3[Customer_ID],Table3[Gender],"Female")</f>
        <v>Female</v>
      </c>
      <c r="I2511" s="2" t="str">
        <f>_xlfn.XLOOKUP(Table2[[#This Row],[Customer_ID]],Table3[Customer_ID],Table3[City],"Missing Memebership")</f>
        <v>Davanagere</v>
      </c>
      <c r="J2511" s="2" t="str">
        <f>_xlfn.XLOOKUP(Table2[[#This Row],[Customer_ID]],Table3[Customer_ID],Table3[State],"Karnataka")</f>
        <v>Karnataka</v>
      </c>
      <c r="K2511" s="2" t="str">
        <f>_xlfn.XLOOKUP(Table2[[#This Row],[Customer_ID]],Table3[Customer_ID],Table3[Membership],"Regular")</f>
        <v>Regular</v>
      </c>
      <c r="L2511" s="2" t="s">
        <v>224</v>
      </c>
      <c r="M2511" s="2" t="str">
        <f>_xlfn.XLOOKUP(Table2[[#This Row],[Product_ID]],Table4[Product_ID],Table4[Product_Name],"Not Found")</f>
        <v>Allen Solly Printed Kurti Mustard</v>
      </c>
      <c r="N2511" s="2" t="str">
        <f>_xlfn.XLOOKUP(Table2[[#This Row],[Product_ID]],Table4[Product_ID],Table4[Category],"Not Found")</f>
        <v>Women Kurtis</v>
      </c>
      <c r="O2511" s="2" t="str">
        <f>_xlfn.XLOOKUP(Table2[[#This Row],[Product_ID]],Table4[Product_ID],Table4[Subcategory],"Not Found")</f>
        <v>Printed Kurti</v>
      </c>
      <c r="P2511" s="2" t="str">
        <f>_xlfn.XLOOKUP(Table2[[#This Row],[Product_ID]],Table4[Product_ID],Table4[Brand],"Missing Brand")</f>
        <v>Allen Solly</v>
      </c>
      <c r="Q2511" s="2" t="s">
        <v>141</v>
      </c>
      <c r="R2511" s="2" t="str">
        <f>_xlfn.XLOOKUP(Table2[[#This Row],[Store_ID]],Table6[Store_ID],Table6[Store Name],"Not Found")</f>
        <v>TrendMart Warangal High Street</v>
      </c>
      <c r="S2511" s="2">
        <f>_xlfn.XLOOKUP(Table2[[#This Row],[Store_ID]],Table6[Store_ID],Table6[Monthly Target],"Missing Target")</f>
        <v>2000000</v>
      </c>
      <c r="T2511" s="2" t="str">
        <f>_xlfn.XLOOKUP(Table2[[#This Row],[Store_ID]],Table6[Store_ID],Table6[Region],"Not Found")</f>
        <v>South Zone 2</v>
      </c>
      <c r="U2511" s="2" t="s">
        <v>135</v>
      </c>
      <c r="V2511" s="2" t="str">
        <f>_xlfn.XLOOKUP(Table2[[#This Row],[Employee_ID]],Table5[Employee_ID],Table5[Employee Name],"Not Found")</f>
        <v>Yamini Pandian</v>
      </c>
      <c r="W2511" s="2">
        <v>2</v>
      </c>
      <c r="X2511" s="2">
        <v>919.8</v>
      </c>
      <c r="Y2511" s="2">
        <v>10</v>
      </c>
      <c r="Z2511" s="2">
        <v>183.96</v>
      </c>
      <c r="AA2511" s="2">
        <v>5</v>
      </c>
      <c r="AB2511" s="2">
        <v>82.78</v>
      </c>
      <c r="AC2511" s="2">
        <v>1738.42</v>
      </c>
      <c r="AD2511" s="2">
        <v>1137.06</v>
      </c>
      <c r="AE2511" s="2">
        <f t="shared" si="83"/>
        <v>518.58000000000015</v>
      </c>
      <c r="AF2511" s="2" t="s">
        <v>56</v>
      </c>
      <c r="AG2511" s="42">
        <f>IFERROR(Table2[[#This Row],[Profit]]/Table2[[#This Row],[Sales Amount]],0)</f>
        <v>0.29830535773863631</v>
      </c>
      <c r="AH2511" s="2" t="str">
        <f>TRIM(Table2[[#This Row],[Payment Modee]])</f>
        <v>Credit Card</v>
      </c>
      <c r="AI2511" s="2" t="s">
        <v>36</v>
      </c>
      <c r="AJ2511" s="2" t="s">
        <v>27</v>
      </c>
      <c r="AK2511" s="2" t="s">
        <v>1414</v>
      </c>
      <c r="AL2511" s="16" t="str">
        <f>IF(HOUR(Table2[[#This Row],[Order Time]])&lt;12,"Morning",IF(HOUR(Table2[[#This Row],[Order Time]])&lt;17,"Afternoon",IF(HOUR(Table2[[#This Row],[Order Time]])&lt;21,"Evening","Night")))</f>
        <v>Afternoon</v>
      </c>
      <c r="AM2511" s="16" t="s">
        <v>38</v>
      </c>
    </row>
    <row r="2512" spans="1:39" x14ac:dyDescent="0.25">
      <c r="A2512" s="13" t="s">
        <v>4408</v>
      </c>
      <c r="B2512" s="4">
        <v>45429</v>
      </c>
      <c r="C2512" s="2">
        <f>YEAR(Table2[[#This Row],[Invoice Date]])</f>
        <v>2024</v>
      </c>
      <c r="D2512" s="2" t="str">
        <f>TEXT(Table2[[#This Row],[Invoice Date]],"mmm")</f>
        <v>May</v>
      </c>
      <c r="E2512" s="2" t="str">
        <f>Table2[[#This Row],[Store_ID]]&amp;"-"&amp;Table2[[#This Row],[Year]]&amp;"-"&amp;Table2[[#This Row],[Month]]</f>
        <v>STR032-2024-May</v>
      </c>
      <c r="F2512" s="2" t="s">
        <v>3138</v>
      </c>
      <c r="G2512" s="2" t="str">
        <f>_xlfn.XLOOKUP(Table2[[#This Row],[Customer_ID]],Table3[Customer_ID],Table3[Customer Name],"Not Found")</f>
        <v>Yogesh Yadav</v>
      </c>
      <c r="H2512" s="2" t="str">
        <f>_xlfn.XLOOKUP(Table2[[#This Row],[Customer_ID]],Table3[Customer_ID],Table3[Gender],"Female")</f>
        <v>Male</v>
      </c>
      <c r="I2512" s="2" t="str">
        <f>_xlfn.XLOOKUP(Table2[[#This Row],[Customer_ID]],Table3[Customer_ID],Table3[City],"Missing Memebership")</f>
        <v>Karimnagar</v>
      </c>
      <c r="J2512" s="2" t="str">
        <f>_xlfn.XLOOKUP(Table2[[#This Row],[Customer_ID]],Table3[Customer_ID],Table3[State],"Karnataka")</f>
        <v>Telangana</v>
      </c>
      <c r="K2512" s="2" t="str">
        <f>_xlfn.XLOOKUP(Table2[[#This Row],[Customer_ID]],Table3[Customer_ID],Table3[Membership],"Regular")</f>
        <v>Silver</v>
      </c>
      <c r="L2512" s="2" t="s">
        <v>1428</v>
      </c>
      <c r="M2512" s="2" t="str">
        <f>_xlfn.XLOOKUP(Table2[[#This Row],[Product_ID]],Table4[Product_ID],Table4[Product_Name],"Not Found")</f>
        <v>Fabindia Slim Fit Peach</v>
      </c>
      <c r="N2512" s="2" t="str">
        <f>_xlfn.XLOOKUP(Table2[[#This Row],[Product_ID]],Table4[Product_ID],Table4[Category],"Not Found")</f>
        <v>Men Jeans</v>
      </c>
      <c r="O2512" s="2" t="str">
        <f>_xlfn.XLOOKUP(Table2[[#This Row],[Product_ID]],Table4[Product_ID],Table4[Subcategory],"Not Found")</f>
        <v>Slim Fit</v>
      </c>
      <c r="P2512" s="2" t="str">
        <f>_xlfn.XLOOKUP(Table2[[#This Row],[Product_ID]],Table4[Product_ID],Table4[Brand],"Missing Brand")</f>
        <v>Fabindia</v>
      </c>
      <c r="Q2512" s="2" t="s">
        <v>413</v>
      </c>
      <c r="R2512" s="2" t="str">
        <f>_xlfn.XLOOKUP(Table2[[#This Row],[Store_ID]],Table6[Store_ID],Table6[Store Name],"Not Found")</f>
        <v>TrendMart Kochi Standard</v>
      </c>
      <c r="S2512" s="2">
        <f>_xlfn.XLOOKUP(Table2[[#This Row],[Store_ID]],Table6[Store_ID],Table6[Monthly Target],"Missing Target")</f>
        <v>2500000</v>
      </c>
      <c r="T2512" s="2" t="str">
        <f>_xlfn.XLOOKUP(Table2[[#This Row],[Store_ID]],Table6[Store_ID],Table6[Region],"Not Found")</f>
        <v>South Zone 1</v>
      </c>
      <c r="U2512" s="2" t="s">
        <v>289</v>
      </c>
      <c r="V2512" s="2" t="str">
        <f>_xlfn.XLOOKUP(Table2[[#This Row],[Employee_ID]],Table5[Employee_ID],Table5[Employee Name],"Not Found")</f>
        <v>Anitha Ramachandran</v>
      </c>
      <c r="W2512" s="2">
        <v>4</v>
      </c>
      <c r="X2512" s="2">
        <v>1196.8699999999999</v>
      </c>
      <c r="Y2512" s="2">
        <v>30</v>
      </c>
      <c r="Z2512" s="2">
        <v>1436.24</v>
      </c>
      <c r="AA2512" s="2">
        <v>12</v>
      </c>
      <c r="AB2512" s="2">
        <v>402.15</v>
      </c>
      <c r="AC2512" s="2">
        <v>3753.39</v>
      </c>
      <c r="AD2512" s="2">
        <v>3663.48</v>
      </c>
      <c r="AE2512" s="2">
        <f t="shared" si="83"/>
        <v>-312.24000000000012</v>
      </c>
      <c r="AF2512" s="2" t="s">
        <v>119</v>
      </c>
      <c r="AG2512" s="42">
        <f>IFERROR(Table2[[#This Row],[Profit]]/Table2[[#This Row],[Sales Amount]],0)</f>
        <v>-8.3188797327216235E-2</v>
      </c>
      <c r="AH2512" s="2" t="str">
        <f>TRIM(Table2[[#This Row],[Payment Modee]])</f>
        <v>Net Banking</v>
      </c>
      <c r="AI2512" s="2" t="s">
        <v>26</v>
      </c>
      <c r="AJ2512" s="2" t="s">
        <v>27</v>
      </c>
      <c r="AK2512" s="2" t="s">
        <v>361</v>
      </c>
      <c r="AL2512" s="16" t="str">
        <f>IF(HOUR(Table2[[#This Row],[Order Time]])&lt;12,"Morning",IF(HOUR(Table2[[#This Row],[Order Time]])&lt;17,"Afternoon",IF(HOUR(Table2[[#This Row],[Order Time]])&lt;21,"Evening","Night")))</f>
        <v>Afternoon</v>
      </c>
      <c r="AM2512" s="16" t="s">
        <v>29</v>
      </c>
    </row>
    <row r="2513" spans="1:39" x14ac:dyDescent="0.25">
      <c r="A2513" s="13" t="s">
        <v>4409</v>
      </c>
      <c r="B2513" s="4">
        <v>45746</v>
      </c>
      <c r="C2513" s="2">
        <f>YEAR(Table2[[#This Row],[Invoice Date]])</f>
        <v>2025</v>
      </c>
      <c r="D2513" s="2" t="str">
        <f>TEXT(Table2[[#This Row],[Invoice Date]],"mmm")</f>
        <v>Mar</v>
      </c>
      <c r="E2513" s="2" t="str">
        <f>Table2[[#This Row],[Store_ID]]&amp;"-"&amp;Table2[[#This Row],[Year]]&amp;"-"&amp;Table2[[#This Row],[Month]]</f>
        <v>STR014-2025-Mar</v>
      </c>
      <c r="F2513" s="2" t="s">
        <v>179</v>
      </c>
      <c r="G2513" s="2" t="str">
        <f>_xlfn.XLOOKUP(Table2[[#This Row],[Customer_ID]],Table3[Customer_ID],Table3[Customer Name],"Not Found")</f>
        <v>Selvam Nair</v>
      </c>
      <c r="H2513" s="2" t="str">
        <f>_xlfn.XLOOKUP(Table2[[#This Row],[Customer_ID]],Table3[Customer_ID],Table3[Gender],"Female")</f>
        <v>Male</v>
      </c>
      <c r="I2513" s="2" t="str">
        <f>_xlfn.XLOOKUP(Table2[[#This Row],[Customer_ID]],Table3[Customer_ID],Table3[City],"Missing Memebership")</f>
        <v>Kurnool</v>
      </c>
      <c r="J2513" s="2" t="str">
        <f>_xlfn.XLOOKUP(Table2[[#This Row],[Customer_ID]],Table3[Customer_ID],Table3[State],"Karnataka")</f>
        <v>Andhra Pradesh</v>
      </c>
      <c r="K2513" s="2" t="str">
        <f>_xlfn.XLOOKUP(Table2[[#This Row],[Customer_ID]],Table3[Customer_ID],Table3[Membership],"Regular")</f>
        <v>Regular</v>
      </c>
      <c r="L2513" s="2" t="s">
        <v>1954</v>
      </c>
      <c r="M2513" s="2" t="str">
        <f>_xlfn.XLOOKUP(Table2[[#This Row],[Product_ID]],Table4[Product_ID],Table4[Product_Name],"Not Found")</f>
        <v>Nalli Silks Analog Watch Beige</v>
      </c>
      <c r="N2513" s="2" t="str">
        <f>_xlfn.XLOOKUP(Table2[[#This Row],[Product_ID]],Table4[Product_ID],Table4[Category],"Not Found")</f>
        <v>Watches</v>
      </c>
      <c r="O2513" s="2" t="str">
        <f>_xlfn.XLOOKUP(Table2[[#This Row],[Product_ID]],Table4[Product_ID],Table4[Subcategory],"Not Found")</f>
        <v>Analog Watch</v>
      </c>
      <c r="P2513" s="2" t="str">
        <f>_xlfn.XLOOKUP(Table2[[#This Row],[Product_ID]],Table4[Product_ID],Table4[Brand],"Missing Brand")</f>
        <v>Nalli Silks</v>
      </c>
      <c r="Q2513" s="2" t="s">
        <v>129</v>
      </c>
      <c r="R2513" s="2" t="str">
        <f>_xlfn.XLOOKUP(Table2[[#This Row],[Store_ID]],Table6[Store_ID],Table6[Store Name],"Not Found")</f>
        <v>TrendMart Tirupati Outlet</v>
      </c>
      <c r="S2513" s="2">
        <f>_xlfn.XLOOKUP(Table2[[#This Row],[Store_ID]],Table6[Store_ID],Table6[Monthly Target],"Missing Target")</f>
        <v>1000000</v>
      </c>
      <c r="T2513" s="2" t="str">
        <f>_xlfn.XLOOKUP(Table2[[#This Row],[Store_ID]],Table6[Store_ID],Table6[Region],"Not Found")</f>
        <v>South Zone 3</v>
      </c>
      <c r="U2513" s="2" t="s">
        <v>9159</v>
      </c>
      <c r="V2513" s="2" t="str">
        <f>_xlfn.XLOOKUP(Table2[[#This Row],[Employee_ID]],Table5[Employee_ID],Table5[Employee Name],"Not Found")</f>
        <v>Not Found</v>
      </c>
      <c r="W2513" s="2">
        <v>2</v>
      </c>
      <c r="X2513" s="2">
        <v>1961.66</v>
      </c>
      <c r="Y2513" s="2">
        <v>10</v>
      </c>
      <c r="Z2513" s="2">
        <v>392.33</v>
      </c>
      <c r="AA2513" s="2">
        <v>12</v>
      </c>
      <c r="AB2513" s="2">
        <v>423.72</v>
      </c>
      <c r="AC2513" s="2">
        <v>3954.71</v>
      </c>
      <c r="AD2513" s="2">
        <v>2366.8200000000002</v>
      </c>
      <c r="AE2513" s="2">
        <f t="shared" si="83"/>
        <v>1164.1699999999998</v>
      </c>
      <c r="AF2513" s="2" t="s">
        <v>69</v>
      </c>
      <c r="AG2513" s="42">
        <f>IFERROR(Table2[[#This Row],[Profit]]/Table2[[#This Row],[Sales Amount]],0)</f>
        <v>0.29437556736144999</v>
      </c>
      <c r="AH2513" s="2" t="str">
        <f>TRIM(Table2[[#This Row],[Payment Modee]])</f>
        <v>Cash</v>
      </c>
      <c r="AI2513" s="2" t="s">
        <v>26</v>
      </c>
      <c r="AJ2513" s="2" t="s">
        <v>27</v>
      </c>
      <c r="AK2513" s="2" t="s">
        <v>1341</v>
      </c>
      <c r="AL2513" s="16" t="str">
        <f>IF(HOUR(Table2[[#This Row],[Order Time]])&lt;12,"Morning",IF(HOUR(Table2[[#This Row],[Order Time]])&lt;17,"Afternoon",IF(HOUR(Table2[[#This Row],[Order Time]])&lt;21,"Evening","Night")))</f>
        <v>Afternoon</v>
      </c>
      <c r="AM2513" s="16" t="s">
        <v>38</v>
      </c>
    </row>
    <row r="2514" spans="1:39" x14ac:dyDescent="0.25">
      <c r="A2514" s="13" t="s">
        <v>4410</v>
      </c>
      <c r="B2514" s="4">
        <v>45484</v>
      </c>
      <c r="C2514" s="2">
        <f>YEAR(Table2[[#This Row],[Invoice Date]])</f>
        <v>2024</v>
      </c>
      <c r="D2514" s="2" t="str">
        <f>TEXT(Table2[[#This Row],[Invoice Date]],"mmm")</f>
        <v>Jul</v>
      </c>
      <c r="E2514" s="2" t="str">
        <f>Table2[[#This Row],[Store_ID]]&amp;"-"&amp;Table2[[#This Row],[Year]]&amp;"-"&amp;Table2[[#This Row],[Month]]</f>
        <v>STR037-2024-Jul</v>
      </c>
      <c r="F2514" s="2" t="s">
        <v>813</v>
      </c>
      <c r="G2514" s="2" t="str">
        <f>_xlfn.XLOOKUP(Table2[[#This Row],[Customer_ID]],Table3[Customer_ID],Table3[Customer Name],"Not Found")</f>
        <v>Divya Achari</v>
      </c>
      <c r="H2514" s="2" t="str">
        <f>_xlfn.XLOOKUP(Table2[[#This Row],[Customer_ID]],Table3[Customer_ID],Table3[Gender],"Female")</f>
        <v>Female</v>
      </c>
      <c r="I2514" s="2" t="str">
        <f>_xlfn.XLOOKUP(Table2[[#This Row],[Customer_ID]],Table3[Customer_ID],Table3[City],"Missing Memebership")</f>
        <v>Kannur</v>
      </c>
      <c r="J2514" s="2" t="str">
        <f>_xlfn.XLOOKUP(Table2[[#This Row],[Customer_ID]],Table3[Customer_ID],Table3[State],"Karnataka")</f>
        <v>Kerala</v>
      </c>
      <c r="K2514" s="2" t="str">
        <f>_xlfn.XLOOKUP(Table2[[#This Row],[Customer_ID]],Table3[Customer_ID],Table3[Membership],"Regular")</f>
        <v>Regular</v>
      </c>
      <c r="L2514" s="2" t="s">
        <v>469</v>
      </c>
      <c r="M2514" s="2" t="str">
        <f>_xlfn.XLOOKUP(Table2[[#This Row],[Product_ID]],Table4[Product_ID],Table4[Product_Name],"Not Found")</f>
        <v>Ramraj Cotton Crop Top Pink</v>
      </c>
      <c r="N2514" s="2" t="str">
        <f>_xlfn.XLOOKUP(Table2[[#This Row],[Product_ID]],Table4[Product_ID],Table4[Category],"Not Found")</f>
        <v>Women Tops</v>
      </c>
      <c r="O2514" s="2" t="str">
        <f>_xlfn.XLOOKUP(Table2[[#This Row],[Product_ID]],Table4[Product_ID],Table4[Subcategory],"Not Found")</f>
        <v>Crop Top</v>
      </c>
      <c r="P2514" s="2" t="str">
        <f>_xlfn.XLOOKUP(Table2[[#This Row],[Product_ID]],Table4[Product_ID],Table4[Brand],"Missing Brand")</f>
        <v>Ramraj Cotton</v>
      </c>
      <c r="Q2514" s="2" t="s">
        <v>23</v>
      </c>
      <c r="R2514" s="2" t="str">
        <f>_xlfn.XLOOKUP(Table2[[#This Row],[Store_ID]],Table6[Store_ID],Table6[Store Name],"Not Found")</f>
        <v>TrendMart Vijayawada High Street</v>
      </c>
      <c r="S2514" s="2">
        <f>_xlfn.XLOOKUP(Table2[[#This Row],[Store_ID]],Table6[Store_ID],Table6[Monthly Target],"Missing Target")</f>
        <v>1000000</v>
      </c>
      <c r="T2514" s="2" t="str">
        <f>_xlfn.XLOOKUP(Table2[[#This Row],[Store_ID]],Table6[Store_ID],Table6[Region],"Not Found")</f>
        <v>South Zone 3</v>
      </c>
      <c r="U2514" s="2" t="s">
        <v>417</v>
      </c>
      <c r="V2514" s="2" t="str">
        <f>_xlfn.XLOOKUP(Table2[[#This Row],[Employee_ID]],Table5[Employee_ID],Table5[Employee Name],"Not Found")</f>
        <v>Arjun Krishnan</v>
      </c>
      <c r="W2514" s="2">
        <v>3</v>
      </c>
      <c r="X2514" s="2">
        <v>833.21</v>
      </c>
      <c r="Y2514" s="2">
        <v>0</v>
      </c>
      <c r="Z2514" s="2">
        <v>0</v>
      </c>
      <c r="AA2514" s="2">
        <v>5</v>
      </c>
      <c r="AB2514" s="2">
        <v>124.98</v>
      </c>
      <c r="AC2514" s="2">
        <v>2624.61</v>
      </c>
      <c r="AD2514" s="2">
        <v>1889.16</v>
      </c>
      <c r="AE2514" s="2">
        <f t="shared" si="83"/>
        <v>610.47</v>
      </c>
      <c r="AF2514" s="2" t="s">
        <v>69</v>
      </c>
      <c r="AG2514" s="42">
        <f>IFERROR(Table2[[#This Row],[Profit]]/Table2[[#This Row],[Sales Amount]],0)</f>
        <v>0.23259455690559741</v>
      </c>
      <c r="AH2514" s="2" t="str">
        <f>TRIM(Table2[[#This Row],[Payment Modee]])</f>
        <v>Cash</v>
      </c>
      <c r="AI2514" s="2" t="s">
        <v>26</v>
      </c>
      <c r="AJ2514" s="2" t="s">
        <v>27</v>
      </c>
      <c r="AK2514" s="2" t="s">
        <v>63</v>
      </c>
      <c r="AL2514" s="16" t="str">
        <f>IF(HOUR(Table2[[#This Row],[Order Time]])&lt;12,"Morning",IF(HOUR(Table2[[#This Row],[Order Time]])&lt;17,"Afternoon",IF(HOUR(Table2[[#This Row],[Order Time]])&lt;21,"Evening","Night")))</f>
        <v>Morning</v>
      </c>
      <c r="AM2514" s="16" t="s">
        <v>29</v>
      </c>
    </row>
    <row r="2515" spans="1:39" x14ac:dyDescent="0.25">
      <c r="A2515" s="13" t="s">
        <v>4411</v>
      </c>
      <c r="B2515" s="4">
        <v>45467</v>
      </c>
      <c r="C2515" s="2">
        <f>YEAR(Table2[[#This Row],[Invoice Date]])</f>
        <v>2024</v>
      </c>
      <c r="D2515" s="2" t="str">
        <f>TEXT(Table2[[#This Row],[Invoice Date]],"mmm")</f>
        <v>Jun</v>
      </c>
      <c r="E2515" s="2" t="str">
        <f>Table2[[#This Row],[Store_ID]]&amp;"-"&amp;Table2[[#This Row],[Year]]&amp;"-"&amp;Table2[[#This Row],[Month]]</f>
        <v>STR062-2024-Jun</v>
      </c>
      <c r="F2515" s="2" t="s">
        <v>3276</v>
      </c>
      <c r="G2515" s="2" t="str">
        <f>_xlfn.XLOOKUP(Table2[[#This Row],[Customer_ID]],Table3[Customer_ID],Table3[Customer Name],"Not Found")</f>
        <v>Swathi Iyengar</v>
      </c>
      <c r="H2515" s="2" t="str">
        <f>_xlfn.XLOOKUP(Table2[[#This Row],[Customer_ID]],Table3[Customer_ID],Table3[Gender],"Female")</f>
        <v>Female</v>
      </c>
      <c r="I2515" s="2" t="str">
        <f>_xlfn.XLOOKUP(Table2[[#This Row],[Customer_ID]],Table3[Customer_ID],Table3[City],"Missing Memebership")</f>
        <v>Vellore</v>
      </c>
      <c r="J2515" s="2" t="str">
        <f>_xlfn.XLOOKUP(Table2[[#This Row],[Customer_ID]],Table3[Customer_ID],Table3[State],"Karnataka")</f>
        <v>Tamil Nadu</v>
      </c>
      <c r="K2515" s="2" t="str">
        <f>_xlfn.XLOOKUP(Table2[[#This Row],[Customer_ID]],Table3[Customer_ID],Table3[Membership],"Regular")</f>
        <v>Regular</v>
      </c>
      <c r="L2515" s="2" t="s">
        <v>140</v>
      </c>
      <c r="M2515" s="2" t="str">
        <f>_xlfn.XLOOKUP(Table2[[#This Row],[Product_ID]],Table4[Product_ID],Table4[Product_Name],"Not Found")</f>
        <v>Indian Terrain Denim Shirt Wine</v>
      </c>
      <c r="N2515" s="2" t="str">
        <f>_xlfn.XLOOKUP(Table2[[#This Row],[Product_ID]],Table4[Product_ID],Table4[Category],"Not Found")</f>
        <v>Men Shirts</v>
      </c>
      <c r="O2515" s="2" t="str">
        <f>_xlfn.XLOOKUP(Table2[[#This Row],[Product_ID]],Table4[Product_ID],Table4[Subcategory],"Not Found")</f>
        <v>Denim Shirt</v>
      </c>
      <c r="P2515" s="2" t="str">
        <f>_xlfn.XLOOKUP(Table2[[#This Row],[Product_ID]],Table4[Product_ID],Table4[Brand],"Missing Brand")</f>
        <v>Indian Terrain</v>
      </c>
      <c r="Q2515" s="2" t="s">
        <v>67</v>
      </c>
      <c r="R2515" s="2" t="str">
        <f>_xlfn.XLOOKUP(Table2[[#This Row],[Store_ID]],Table6[Store_ID],Table6[Store Name],"Not Found")</f>
        <v>TrendMart Vijayawada Standard</v>
      </c>
      <c r="S2515" s="2">
        <f>_xlfn.XLOOKUP(Table2[[#This Row],[Store_ID]],Table6[Store_ID],Table6[Monthly Target],"Missing Target")</f>
        <v>1000000</v>
      </c>
      <c r="T2515" s="2" t="str">
        <f>_xlfn.XLOOKUP(Table2[[#This Row],[Store_ID]],Table6[Store_ID],Table6[Region],"Not Found")</f>
        <v>South Zone 3</v>
      </c>
      <c r="U2515" s="2" t="s">
        <v>170</v>
      </c>
      <c r="V2515" s="2" t="str">
        <f>_xlfn.XLOOKUP(Table2[[#This Row],[Employee_ID]],Table5[Employee_ID],Table5[Employee Name],"Not Found")</f>
        <v>Ishwarya Shetty</v>
      </c>
      <c r="W2515" s="2">
        <v>1</v>
      </c>
      <c r="X2515" s="2">
        <v>995.49</v>
      </c>
      <c r="Y2515" s="2">
        <v>15</v>
      </c>
      <c r="Z2515" s="2">
        <v>149.32</v>
      </c>
      <c r="AA2515" s="2">
        <v>5</v>
      </c>
      <c r="AB2515" s="2">
        <v>42.31</v>
      </c>
      <c r="AC2515" s="2">
        <v>888.48</v>
      </c>
      <c r="AD2515" s="2">
        <v>721.22</v>
      </c>
      <c r="AE2515" s="2">
        <f t="shared" si="83"/>
        <v>124.94999999999999</v>
      </c>
      <c r="AF2515" s="2" t="s">
        <v>35</v>
      </c>
      <c r="AG2515" s="42">
        <f>IFERROR(Table2[[#This Row],[Profit]]/Table2[[#This Row],[Sales Amount]],0)</f>
        <v>0.14063344138303618</v>
      </c>
      <c r="AH2515" s="2" t="str">
        <f>TRIM(Table2[[#This Row],[Payment Modee]])</f>
        <v>Debit Card</v>
      </c>
      <c r="AI2515" s="2" t="s">
        <v>36</v>
      </c>
      <c r="AJ2515" s="2" t="s">
        <v>27</v>
      </c>
      <c r="AK2515" s="2" t="s">
        <v>2602</v>
      </c>
      <c r="AL2515" s="16" t="str">
        <f>IF(HOUR(Table2[[#This Row],[Order Time]])&lt;12,"Morning",IF(HOUR(Table2[[#This Row],[Order Time]])&lt;17,"Afternoon",IF(HOUR(Table2[[#This Row],[Order Time]])&lt;21,"Evening","Night")))</f>
        <v>Evening</v>
      </c>
      <c r="AM2515" s="16" t="s">
        <v>29</v>
      </c>
    </row>
    <row r="2516" spans="1:39" x14ac:dyDescent="0.25">
      <c r="A2516" s="13" t="s">
        <v>4412</v>
      </c>
      <c r="B2516" s="4">
        <v>45608</v>
      </c>
      <c r="C2516" s="2">
        <f>YEAR(Table2[[#This Row],[Invoice Date]])</f>
        <v>2024</v>
      </c>
      <c r="D2516" s="2" t="str">
        <f>TEXT(Table2[[#This Row],[Invoice Date]],"mmm")</f>
        <v>Nov</v>
      </c>
      <c r="E2516" s="2" t="str">
        <f>Table2[[#This Row],[Store_ID]]&amp;"-"&amp;Table2[[#This Row],[Year]]&amp;"-"&amp;Table2[[#This Row],[Month]]</f>
        <v>STR068-2024-Nov</v>
      </c>
      <c r="F2516" s="2" t="s">
        <v>511</v>
      </c>
      <c r="G2516" s="2" t="str">
        <f>_xlfn.XLOOKUP(Table2[[#This Row],[Customer_ID]],Table3[Customer_ID],Table3[Customer Name],"Not Found")</f>
        <v>Pranav Rao</v>
      </c>
      <c r="H2516" s="2" t="str">
        <f>_xlfn.XLOOKUP(Table2[[#This Row],[Customer_ID]],Table3[Customer_ID],Table3[Gender],"Female")</f>
        <v>Male</v>
      </c>
      <c r="I2516" s="2" t="str">
        <f>_xlfn.XLOOKUP(Table2[[#This Row],[Customer_ID]],Table3[Customer_ID],Table3[City],"Missing Memebership")</f>
        <v>Warangal</v>
      </c>
      <c r="J2516" s="2" t="str">
        <f>_xlfn.XLOOKUP(Table2[[#This Row],[Customer_ID]],Table3[Customer_ID],Table3[State],"Karnataka")</f>
        <v>Telangana</v>
      </c>
      <c r="K2516" s="2" t="str">
        <f>_xlfn.XLOOKUP(Table2[[#This Row],[Customer_ID]],Table3[Customer_ID],Table3[Membership],"Regular")</f>
        <v>Silver</v>
      </c>
      <c r="L2516" s="2" t="s">
        <v>481</v>
      </c>
      <c r="M2516" s="2" t="str">
        <f>_xlfn.XLOOKUP(Table2[[#This Row],[Product_ID]],Table4[Product_ID],Table4[Product_Name],"Not Found")</f>
        <v>Nalli Silks Casual Shirt Navy Blue</v>
      </c>
      <c r="N2516" s="2" t="str">
        <f>_xlfn.XLOOKUP(Table2[[#This Row],[Product_ID]],Table4[Product_ID],Table4[Category],"Not Found")</f>
        <v>Men Shirts</v>
      </c>
      <c r="O2516" s="2" t="str">
        <f>_xlfn.XLOOKUP(Table2[[#This Row],[Product_ID]],Table4[Product_ID],Table4[Subcategory],"Not Found")</f>
        <v>Casual Shirt</v>
      </c>
      <c r="P2516" s="2" t="str">
        <f>_xlfn.XLOOKUP(Table2[[#This Row],[Product_ID]],Table4[Product_ID],Table4[Brand],"Missing Brand")</f>
        <v>Nalli Silks</v>
      </c>
      <c r="Q2516" s="2" t="s">
        <v>97</v>
      </c>
      <c r="R2516" s="2" t="str">
        <f>_xlfn.XLOOKUP(Table2[[#This Row],[Store_ID]],Table6[Store_ID],Table6[Store Name],"Not Found")</f>
        <v>TrendMart Madurai Mall Kiosk</v>
      </c>
      <c r="S2516" s="2">
        <f>_xlfn.XLOOKUP(Table2[[#This Row],[Store_ID]],Table6[Store_ID],Table6[Monthly Target],"Missing Target")</f>
        <v>2000000</v>
      </c>
      <c r="T2516" s="2" t="str">
        <f>_xlfn.XLOOKUP(Table2[[#This Row],[Store_ID]],Table6[Store_ID],Table6[Region],"Not Found")</f>
        <v>South Zone 1</v>
      </c>
      <c r="U2516" s="2" t="s">
        <v>268</v>
      </c>
      <c r="V2516" s="2" t="str">
        <f>_xlfn.XLOOKUP(Table2[[#This Row],[Employee_ID]],Table5[Employee_ID],Table5[Employee Name],"Not Found")</f>
        <v>Ganesh Iyengar</v>
      </c>
      <c r="W2516" s="2">
        <v>3</v>
      </c>
      <c r="X2516" s="2">
        <v>866.74</v>
      </c>
      <c r="Y2516" s="2">
        <v>30</v>
      </c>
      <c r="Z2516" s="2">
        <v>780.07</v>
      </c>
      <c r="AA2516" s="2">
        <v>5</v>
      </c>
      <c r="AB2516" s="2">
        <v>91.01</v>
      </c>
      <c r="AC2516" s="2">
        <v>1911.16</v>
      </c>
      <c r="AD2516" s="2">
        <v>1771.44</v>
      </c>
      <c r="AE2516" s="2">
        <f t="shared" si="83"/>
        <v>48.710000000000022</v>
      </c>
      <c r="AF2516" s="2" t="s">
        <v>69</v>
      </c>
      <c r="AG2516" s="42">
        <f>IFERROR(Table2[[#This Row],[Profit]]/Table2[[#This Row],[Sales Amount]],0)</f>
        <v>2.5487138701103005E-2</v>
      </c>
      <c r="AH2516" s="2" t="str">
        <f>TRIM(Table2[[#This Row],[Payment Modee]])</f>
        <v>Cash</v>
      </c>
      <c r="AI2516" s="2" t="s">
        <v>26</v>
      </c>
      <c r="AJ2516" s="2" t="s">
        <v>27</v>
      </c>
      <c r="AK2516" s="2" t="s">
        <v>1142</v>
      </c>
      <c r="AL2516" s="16" t="str">
        <f>IF(HOUR(Table2[[#This Row],[Order Time]])&lt;12,"Morning",IF(HOUR(Table2[[#This Row],[Order Time]])&lt;17,"Afternoon",IF(HOUR(Table2[[#This Row],[Order Time]])&lt;21,"Evening","Night")))</f>
        <v>Afternoon</v>
      </c>
      <c r="AM2516" s="16" t="s">
        <v>29</v>
      </c>
    </row>
    <row r="2517" spans="1:39" x14ac:dyDescent="0.25">
      <c r="A2517" s="13" t="s">
        <v>4413</v>
      </c>
      <c r="B2517" s="4">
        <v>45585</v>
      </c>
      <c r="C2517" s="2">
        <f>YEAR(Table2[[#This Row],[Invoice Date]])</f>
        <v>2024</v>
      </c>
      <c r="D2517" s="2" t="str">
        <f>TEXT(Table2[[#This Row],[Invoice Date]],"mmm")</f>
        <v>Oct</v>
      </c>
      <c r="E2517" s="2" t="str">
        <f>Table2[[#This Row],[Store_ID]]&amp;"-"&amp;Table2[[#This Row],[Year]]&amp;"-"&amp;Table2[[#This Row],[Month]]</f>
        <v>STR076-2024-Oct</v>
      </c>
      <c r="F2517" s="2" t="s">
        <v>1366</v>
      </c>
      <c r="G2517" s="2" t="str">
        <f>_xlfn.XLOOKUP(Table2[[#This Row],[Customer_ID]],Table3[Customer_ID],Table3[Customer Name],"Not Found")</f>
        <v>Varsha Rao</v>
      </c>
      <c r="H2517" s="2" t="str">
        <f>_xlfn.XLOOKUP(Table2[[#This Row],[Customer_ID]],Table3[Customer_ID],Table3[Gender],"Female")</f>
        <v>Female</v>
      </c>
      <c r="I2517" s="2" t="str">
        <f>_xlfn.XLOOKUP(Table2[[#This Row],[Customer_ID]],Table3[Customer_ID],Table3[City],"Missing Memebership")</f>
        <v>Mysuru</v>
      </c>
      <c r="J2517" s="2" t="str">
        <f>_xlfn.XLOOKUP(Table2[[#This Row],[Customer_ID]],Table3[Customer_ID],Table3[State],"Karnataka")</f>
        <v>Karnataka</v>
      </c>
      <c r="K2517" s="2" t="str">
        <f>_xlfn.XLOOKUP(Table2[[#This Row],[Customer_ID]],Table3[Customer_ID],Table3[Membership],"Regular")</f>
        <v>Regular</v>
      </c>
      <c r="L2517" s="2" t="s">
        <v>544</v>
      </c>
      <c r="M2517" s="2" t="str">
        <f>_xlfn.XLOOKUP(Table2[[#This Row],[Product_ID]],Table4[Product_ID],Table4[Product_Name],"Not Found")</f>
        <v>Flying Machine Sunglasses Teal</v>
      </c>
      <c r="N2517" s="2" t="str">
        <f>_xlfn.XLOOKUP(Table2[[#This Row],[Product_ID]],Table4[Product_ID],Table4[Category],"Not Found")</f>
        <v>Accessories</v>
      </c>
      <c r="O2517" s="2" t="str">
        <f>_xlfn.XLOOKUP(Table2[[#This Row],[Product_ID]],Table4[Product_ID],Table4[Subcategory],"Not Found")</f>
        <v>Sunglasses</v>
      </c>
      <c r="P2517" s="2" t="str">
        <f>_xlfn.XLOOKUP(Table2[[#This Row],[Product_ID]],Table4[Product_ID],Table4[Brand],"Missing Brand")</f>
        <v>Flying Machine</v>
      </c>
      <c r="Q2517" s="2" t="s">
        <v>1063</v>
      </c>
      <c r="R2517" s="2" t="str">
        <f>_xlfn.XLOOKUP(Table2[[#This Row],[Store_ID]],Table6[Store_ID],Table6[Store Name],"Not Found")</f>
        <v>TrendMart Chennai Standard</v>
      </c>
      <c r="S2517" s="2">
        <f>_xlfn.XLOOKUP(Table2[[#This Row],[Store_ID]],Table6[Store_ID],Table6[Monthly Target],"Missing Target")</f>
        <v>1500000</v>
      </c>
      <c r="T2517" s="2" t="str">
        <f>_xlfn.XLOOKUP(Table2[[#This Row],[Store_ID]],Table6[Store_ID],Table6[Region],"Not Found")</f>
        <v>South Zone 1</v>
      </c>
      <c r="U2517" s="2" t="s">
        <v>165</v>
      </c>
      <c r="V2517" s="2" t="str">
        <f>_xlfn.XLOOKUP(Table2[[#This Row],[Employee_ID]],Table5[Employee_ID],Table5[Employee Name],"Not Found")</f>
        <v>Vasanthi Gupta</v>
      </c>
      <c r="W2517" s="2">
        <v>3</v>
      </c>
      <c r="X2517" s="2">
        <v>321.73</v>
      </c>
      <c r="Y2517" s="2">
        <v>10</v>
      </c>
      <c r="Z2517" s="2">
        <v>96.52</v>
      </c>
      <c r="AA2517" s="2">
        <v>5</v>
      </c>
      <c r="AB2517" s="2">
        <v>43.43</v>
      </c>
      <c r="AC2517" s="2">
        <v>912.1</v>
      </c>
      <c r="AD2517" s="2">
        <v>515.70000000000005</v>
      </c>
      <c r="AE2517" s="2">
        <f t="shared" si="83"/>
        <v>352.96999999999997</v>
      </c>
      <c r="AF2517" s="2" t="s">
        <v>69</v>
      </c>
      <c r="AG2517" s="42">
        <f>IFERROR(Table2[[#This Row],[Profit]]/Table2[[#This Row],[Sales Amount]],0)</f>
        <v>0.38698607608814817</v>
      </c>
      <c r="AH2517" s="2" t="str">
        <f>TRIM(Table2[[#This Row],[Payment Modee]])</f>
        <v>Cash</v>
      </c>
      <c r="AI2517" s="2" t="s">
        <v>36</v>
      </c>
      <c r="AJ2517" s="2" t="s">
        <v>27</v>
      </c>
      <c r="AK2517" s="2" t="s">
        <v>1597</v>
      </c>
      <c r="AL2517" s="16" t="str">
        <f>IF(HOUR(Table2[[#This Row],[Order Time]])&lt;12,"Morning",IF(HOUR(Table2[[#This Row],[Order Time]])&lt;17,"Afternoon",IF(HOUR(Table2[[#This Row],[Order Time]])&lt;21,"Evening","Night")))</f>
        <v>Afternoon</v>
      </c>
      <c r="AM2517" s="16" t="s">
        <v>38</v>
      </c>
    </row>
    <row r="2518" spans="1:39" x14ac:dyDescent="0.25">
      <c r="A2518" s="13" t="s">
        <v>4414</v>
      </c>
      <c r="B2518" s="4">
        <v>45594</v>
      </c>
      <c r="C2518" s="2">
        <f>YEAR(Table2[[#This Row],[Invoice Date]])</f>
        <v>2024</v>
      </c>
      <c r="D2518" s="2" t="str">
        <f>TEXT(Table2[[#This Row],[Invoice Date]],"mmm")</f>
        <v>Oct</v>
      </c>
      <c r="E2518" s="2" t="str">
        <f>Table2[[#This Row],[Store_ID]]&amp;"-"&amp;Table2[[#This Row],[Year]]&amp;"-"&amp;Table2[[#This Row],[Month]]</f>
        <v>STR070-2024-Oct</v>
      </c>
      <c r="F2518" s="2" t="s">
        <v>2997</v>
      </c>
      <c r="G2518" s="2" t="str">
        <f>_xlfn.XLOOKUP(Table2[[#This Row],[Customer_ID]],Table3[Customer_ID],Table3[Customer Name],"Not Found")</f>
        <v>Gokul Chetty</v>
      </c>
      <c r="H2518" s="2" t="str">
        <f>_xlfn.XLOOKUP(Table2[[#This Row],[Customer_ID]],Table3[Customer_ID],Table3[Gender],"Female")</f>
        <v>Male</v>
      </c>
      <c r="I2518" s="2" t="str">
        <f>_xlfn.XLOOKUP(Table2[[#This Row],[Customer_ID]],Table3[Customer_ID],Table3[City],"Missing Memebership")</f>
        <v>Mangaluru</v>
      </c>
      <c r="J2518" s="2" t="str">
        <f>_xlfn.XLOOKUP(Table2[[#This Row],[Customer_ID]],Table3[Customer_ID],Table3[State],"Karnataka")</f>
        <v>Karnataka</v>
      </c>
      <c r="K2518" s="2" t="str">
        <f>_xlfn.XLOOKUP(Table2[[#This Row],[Customer_ID]],Table3[Customer_ID],Table3[Membership],"Regular")</f>
        <v>Silver</v>
      </c>
      <c r="L2518" s="2" t="s">
        <v>1214</v>
      </c>
      <c r="M2518" s="2" t="str">
        <f>_xlfn.XLOOKUP(Table2[[#This Row],[Product_ID]],Table4[Product_ID],Table4[Product_Name],"Not Found")</f>
        <v>Nalli Silks Dhoti Orange</v>
      </c>
      <c r="N2518" s="2" t="str">
        <f>_xlfn.XLOOKUP(Table2[[#This Row],[Product_ID]],Table4[Product_ID],Table4[Category],"Not Found")</f>
        <v>Men Ethnic</v>
      </c>
      <c r="O2518" s="2" t="str">
        <f>_xlfn.XLOOKUP(Table2[[#This Row],[Product_ID]],Table4[Product_ID],Table4[Subcategory],"Not Found")</f>
        <v>Dhoti</v>
      </c>
      <c r="P2518" s="2" t="str">
        <f>_xlfn.XLOOKUP(Table2[[#This Row],[Product_ID]],Table4[Product_ID],Table4[Brand],"Missing Brand")</f>
        <v>Nalli Silks</v>
      </c>
      <c r="Q2518" s="2" t="s">
        <v>1319</v>
      </c>
      <c r="R2518" s="2" t="str">
        <f>_xlfn.XLOOKUP(Table2[[#This Row],[Store_ID]],Table6[Store_ID],Table6[Store Name],"Not Found")</f>
        <v>TrendMart Alappuzha Mall Kiosk</v>
      </c>
      <c r="S2518" s="2">
        <f>_xlfn.XLOOKUP(Table2[[#This Row],[Store_ID]],Table6[Store_ID],Table6[Monthly Target],"Missing Target")</f>
        <v>1000000</v>
      </c>
      <c r="T2518" s="2" t="str">
        <f>_xlfn.XLOOKUP(Table2[[#This Row],[Store_ID]],Table6[Store_ID],Table6[Region],"Not Found")</f>
        <v>South Zone 1</v>
      </c>
      <c r="U2518" s="2" t="s">
        <v>68</v>
      </c>
      <c r="V2518" s="2" t="str">
        <f>_xlfn.XLOOKUP(Table2[[#This Row],[Employee_ID]],Table5[Employee_ID],Table5[Employee Name],"Not Found")</f>
        <v>Praveen Gupta</v>
      </c>
      <c r="W2518" s="2">
        <v>3</v>
      </c>
      <c r="X2518" s="2">
        <v>2452.73</v>
      </c>
      <c r="Y2518" s="2">
        <v>20</v>
      </c>
      <c r="Z2518" s="2">
        <v>1471.64</v>
      </c>
      <c r="AA2518" s="2">
        <v>12</v>
      </c>
      <c r="AB2518" s="2">
        <v>706.39</v>
      </c>
      <c r="AC2518" s="2">
        <v>6592.94</v>
      </c>
      <c r="AD2518" s="2">
        <v>5189.16</v>
      </c>
      <c r="AE2518" s="2">
        <f t="shared" si="83"/>
        <v>697.38999999999976</v>
      </c>
      <c r="AF2518" s="2" t="s">
        <v>69</v>
      </c>
      <c r="AG2518" s="42">
        <f>IFERROR(Table2[[#This Row],[Profit]]/Table2[[#This Row],[Sales Amount]],0)</f>
        <v>0.10577830224452214</v>
      </c>
      <c r="AH2518" s="2" t="str">
        <f>TRIM(Table2[[#This Row],[Payment Modee]])</f>
        <v>Cash</v>
      </c>
      <c r="AI2518" s="2" t="s">
        <v>26</v>
      </c>
      <c r="AJ2518" s="2" t="s">
        <v>27</v>
      </c>
      <c r="AK2518" s="2" t="s">
        <v>2544</v>
      </c>
      <c r="AL2518" s="16" t="str">
        <f>IF(HOUR(Table2[[#This Row],[Order Time]])&lt;12,"Morning",IF(HOUR(Table2[[#This Row],[Order Time]])&lt;17,"Afternoon",IF(HOUR(Table2[[#This Row],[Order Time]])&lt;21,"Evening","Night")))</f>
        <v>Afternoon</v>
      </c>
      <c r="AM2518" s="16" t="s">
        <v>29</v>
      </c>
    </row>
    <row r="2519" spans="1:39" x14ac:dyDescent="0.25">
      <c r="A2519" s="13" t="s">
        <v>4415</v>
      </c>
      <c r="B2519" s="4">
        <v>45474</v>
      </c>
      <c r="C2519" s="2">
        <f>YEAR(Table2[[#This Row],[Invoice Date]])</f>
        <v>2024</v>
      </c>
      <c r="D2519" s="2" t="str">
        <f>TEXT(Table2[[#This Row],[Invoice Date]],"mmm")</f>
        <v>Jul</v>
      </c>
      <c r="E2519" s="2" t="str">
        <f>Table2[[#This Row],[Store_ID]]&amp;"-"&amp;Table2[[#This Row],[Year]]&amp;"-"&amp;Table2[[#This Row],[Month]]</f>
        <v>STR026-2024-Jul</v>
      </c>
      <c r="F2519" s="2" t="s">
        <v>2761</v>
      </c>
      <c r="G2519" s="2" t="str">
        <f>_xlfn.XLOOKUP(Table2[[#This Row],[Customer_ID]],Table3[Customer_ID],Table3[Customer Name],"Not Found")</f>
        <v>Sowmya Srinivasan</v>
      </c>
      <c r="H2519" s="2" t="str">
        <f>_xlfn.XLOOKUP(Table2[[#This Row],[Customer_ID]],Table3[Customer_ID],Table3[Gender],"Female")</f>
        <v>Female</v>
      </c>
      <c r="I2519" s="2" t="str">
        <f>_xlfn.XLOOKUP(Table2[[#This Row],[Customer_ID]],Table3[Customer_ID],Table3[City],"Missing Memebership")</f>
        <v>Nellore</v>
      </c>
      <c r="J2519" s="2" t="str">
        <f>_xlfn.XLOOKUP(Table2[[#This Row],[Customer_ID]],Table3[Customer_ID],Table3[State],"Karnataka")</f>
        <v>Andhra Pradesh</v>
      </c>
      <c r="K2519" s="2" t="str">
        <f>_xlfn.XLOOKUP(Table2[[#This Row],[Customer_ID]],Table3[Customer_ID],Table3[Membership],"Regular")</f>
        <v>Gold</v>
      </c>
      <c r="L2519" s="2" t="s">
        <v>379</v>
      </c>
      <c r="M2519" s="2" t="str">
        <f>_xlfn.XLOOKUP(Table2[[#This Row],[Product_ID]],Table4[Product_ID],Table4[Product_Name],"Not Found")</f>
        <v>Reebok Bodycon Dress Navy Blue</v>
      </c>
      <c r="N2519" s="2" t="str">
        <f>_xlfn.XLOOKUP(Table2[[#This Row],[Product_ID]],Table4[Product_ID],Table4[Category],"Not Found")</f>
        <v>Women Dresses</v>
      </c>
      <c r="O2519" s="2" t="str">
        <f>_xlfn.XLOOKUP(Table2[[#This Row],[Product_ID]],Table4[Product_ID],Table4[Subcategory],"Not Found")</f>
        <v>Bodycon Dress</v>
      </c>
      <c r="P2519" s="2" t="str">
        <f>_xlfn.XLOOKUP(Table2[[#This Row],[Product_ID]],Table4[Product_ID],Table4[Brand],"Missing Brand")</f>
        <v>Reebok</v>
      </c>
      <c r="Q2519" s="2" t="s">
        <v>516</v>
      </c>
      <c r="R2519" s="2" t="str">
        <f>_xlfn.XLOOKUP(Table2[[#This Row],[Store_ID]],Table6[Store_ID],Table6[Store Name],"Not Found")</f>
        <v>TrendMart Guntur Standard</v>
      </c>
      <c r="S2519" s="2">
        <f>_xlfn.XLOOKUP(Table2[[#This Row],[Store_ID]],Table6[Store_ID],Table6[Monthly Target],"Missing Target")</f>
        <v>2500000</v>
      </c>
      <c r="T2519" s="2" t="str">
        <f>_xlfn.XLOOKUP(Table2[[#This Row],[Store_ID]],Table6[Store_ID],Table6[Region],"Not Found")</f>
        <v>South Zone 3</v>
      </c>
      <c r="U2519" s="2" t="s">
        <v>417</v>
      </c>
      <c r="V2519" s="2" t="str">
        <f>_xlfn.XLOOKUP(Table2[[#This Row],[Employee_ID]],Table5[Employee_ID],Table5[Employee Name],"Not Found")</f>
        <v>Arjun Krishnan</v>
      </c>
      <c r="W2519" s="2">
        <v>2</v>
      </c>
      <c r="X2519" s="2">
        <v>1601.74</v>
      </c>
      <c r="Y2519" s="2">
        <v>15</v>
      </c>
      <c r="Z2519" s="2">
        <v>480.52</v>
      </c>
      <c r="AA2519" s="2">
        <v>12</v>
      </c>
      <c r="AB2519" s="2">
        <v>326.76</v>
      </c>
      <c r="AC2519" s="2">
        <v>3049.72</v>
      </c>
      <c r="AD2519" s="2">
        <v>2281.8000000000002</v>
      </c>
      <c r="AE2519" s="2">
        <f t="shared" si="83"/>
        <v>441.15999999999963</v>
      </c>
      <c r="AF2519" s="2" t="s">
        <v>56</v>
      </c>
      <c r="AG2519" s="42">
        <f>IFERROR(Table2[[#This Row],[Profit]]/Table2[[#This Row],[Sales Amount]],0)</f>
        <v>0.14465590283698165</v>
      </c>
      <c r="AH2519" s="2" t="str">
        <f>TRIM(Table2[[#This Row],[Payment Modee]])</f>
        <v>Credit Card</v>
      </c>
      <c r="AI2519" s="2" t="s">
        <v>26</v>
      </c>
      <c r="AJ2519" s="2" t="s">
        <v>27</v>
      </c>
      <c r="AK2519" s="2" t="s">
        <v>4416</v>
      </c>
      <c r="AL2519" s="16" t="str">
        <f>IF(HOUR(Table2[[#This Row],[Order Time]])&lt;12,"Morning",IF(HOUR(Table2[[#This Row],[Order Time]])&lt;17,"Afternoon",IF(HOUR(Table2[[#This Row],[Order Time]])&lt;21,"Evening","Night")))</f>
        <v>Evening</v>
      </c>
      <c r="AM2519" s="16" t="s">
        <v>29</v>
      </c>
    </row>
    <row r="2520" spans="1:39" x14ac:dyDescent="0.25">
      <c r="A2520" s="13" t="s">
        <v>4417</v>
      </c>
      <c r="B2520" s="4">
        <v>45441</v>
      </c>
      <c r="C2520" s="2">
        <f>YEAR(Table2[[#This Row],[Invoice Date]])</f>
        <v>2024</v>
      </c>
      <c r="D2520" s="2" t="str">
        <f>TEXT(Table2[[#This Row],[Invoice Date]],"mmm")</f>
        <v>May</v>
      </c>
      <c r="E2520" s="2" t="str">
        <f>Table2[[#This Row],[Store_ID]]&amp;"-"&amp;Table2[[#This Row],[Year]]&amp;"-"&amp;Table2[[#This Row],[Month]]</f>
        <v>STR015-2024-May</v>
      </c>
      <c r="F2520" s="2" t="s">
        <v>2314</v>
      </c>
      <c r="G2520" s="2" t="str">
        <f>_xlfn.XLOOKUP(Table2[[#This Row],[Customer_ID]],Table3[Customer_ID],Table3[Customer Name],"Not Found")</f>
        <v>Usha Pandian</v>
      </c>
      <c r="H2520" s="2" t="str">
        <f>_xlfn.XLOOKUP(Table2[[#This Row],[Customer_ID]],Table3[Customer_ID],Table3[Gender],"Female")</f>
        <v>Female</v>
      </c>
      <c r="I2520" s="2" t="str">
        <f>_xlfn.XLOOKUP(Table2[[#This Row],[Customer_ID]],Table3[Customer_ID],Table3[City],"Missing Memebership")</f>
        <v>Warangal</v>
      </c>
      <c r="J2520" s="2" t="str">
        <f>_xlfn.XLOOKUP(Table2[[#This Row],[Customer_ID]],Table3[Customer_ID],Table3[State],"Karnataka")</f>
        <v>Telangana</v>
      </c>
      <c r="K2520" s="2" t="str">
        <f>_xlfn.XLOOKUP(Table2[[#This Row],[Customer_ID]],Table3[Customer_ID],Table3[Membership],"Regular")</f>
        <v>Silver</v>
      </c>
      <c r="L2520" s="2" t="s">
        <v>840</v>
      </c>
      <c r="M2520" s="2" t="str">
        <f>_xlfn.XLOOKUP(Table2[[#This Row],[Product_ID]],Table4[Product_ID],Table4[Product_Name],"Not Found")</f>
        <v>Fastrack Sling Bag Peach</v>
      </c>
      <c r="N2520" s="2" t="str">
        <f>_xlfn.XLOOKUP(Table2[[#This Row],[Product_ID]],Table4[Product_ID],Table4[Category],"Not Found")</f>
        <v>Handbags</v>
      </c>
      <c r="O2520" s="2" t="str">
        <f>_xlfn.XLOOKUP(Table2[[#This Row],[Product_ID]],Table4[Product_ID],Table4[Subcategory],"Not Found")</f>
        <v>Sling Bag</v>
      </c>
      <c r="P2520" s="2" t="str">
        <f>_xlfn.XLOOKUP(Table2[[#This Row],[Product_ID]],Table4[Product_ID],Table4[Brand],"Missing Brand")</f>
        <v>Fastrack</v>
      </c>
      <c r="Q2520" s="2" t="s">
        <v>704</v>
      </c>
      <c r="R2520" s="2" t="str">
        <f>_xlfn.XLOOKUP(Table2[[#This Row],[Store_ID]],Table6[Store_ID],Table6[Store Name],"Not Found")</f>
        <v>TrendMart Madurai Mall Kiosk</v>
      </c>
      <c r="S2520" s="2">
        <f>_xlfn.XLOOKUP(Table2[[#This Row],[Store_ID]],Table6[Store_ID],Table6[Monthly Target],"Missing Target")</f>
        <v>800000</v>
      </c>
      <c r="T2520" s="2" t="str">
        <f>_xlfn.XLOOKUP(Table2[[#This Row],[Store_ID]],Table6[Store_ID],Table6[Region],"Not Found")</f>
        <v>South Zone 1</v>
      </c>
      <c r="U2520" s="2" t="s">
        <v>153</v>
      </c>
      <c r="V2520" s="2" t="str">
        <f>_xlfn.XLOOKUP(Table2[[#This Row],[Employee_ID]],Table5[Employee_ID],Table5[Employee Name],"Not Found")</f>
        <v>Rani Mishra</v>
      </c>
      <c r="W2520" s="2">
        <v>3</v>
      </c>
      <c r="X2520" s="2">
        <v>1527.5</v>
      </c>
      <c r="Y2520" s="2">
        <v>10</v>
      </c>
      <c r="Z2520" s="2">
        <v>458.25</v>
      </c>
      <c r="AA2520" s="2">
        <v>12</v>
      </c>
      <c r="AB2520" s="2">
        <v>494.91</v>
      </c>
      <c r="AC2520" s="2">
        <v>4619.16</v>
      </c>
      <c r="AD2520" s="2">
        <v>2965.71</v>
      </c>
      <c r="AE2520" s="2">
        <f t="shared" si="83"/>
        <v>1158.5399999999997</v>
      </c>
      <c r="AF2520" s="2" t="s">
        <v>25</v>
      </c>
      <c r="AG2520" s="42">
        <f>IFERROR(Table2[[#This Row],[Profit]]/Table2[[#This Row],[Sales Amount]],0)</f>
        <v>0.25081183591821887</v>
      </c>
      <c r="AH2520" s="2" t="str">
        <f>TRIM(Table2[[#This Row],[Payment Modee]])</f>
        <v>UPI</v>
      </c>
      <c r="AI2520" s="2" t="s">
        <v>26</v>
      </c>
      <c r="AJ2520" s="2" t="s">
        <v>27</v>
      </c>
      <c r="AK2520" s="2" t="s">
        <v>2208</v>
      </c>
      <c r="AL2520" s="16" t="str">
        <f>IF(HOUR(Table2[[#This Row],[Order Time]])&lt;12,"Morning",IF(HOUR(Table2[[#This Row],[Order Time]])&lt;17,"Afternoon",IF(HOUR(Table2[[#This Row],[Order Time]])&lt;21,"Evening","Night")))</f>
        <v>Afternoon</v>
      </c>
      <c r="AM2520" s="16" t="s">
        <v>29</v>
      </c>
    </row>
    <row r="2521" spans="1:39" x14ac:dyDescent="0.25">
      <c r="A2521" s="13" t="s">
        <v>4418</v>
      </c>
      <c r="B2521" s="4">
        <v>45573</v>
      </c>
      <c r="C2521" s="2">
        <f>YEAR(Table2[[#This Row],[Invoice Date]])</f>
        <v>2024</v>
      </c>
      <c r="D2521" s="2" t="str">
        <f>TEXT(Table2[[#This Row],[Invoice Date]],"mmm")</f>
        <v>Oct</v>
      </c>
      <c r="E2521" s="2" t="str">
        <f>Table2[[#This Row],[Store_ID]]&amp;"-"&amp;Table2[[#This Row],[Year]]&amp;"-"&amp;Table2[[#This Row],[Month]]</f>
        <v>STR115-2024-Oct</v>
      </c>
      <c r="F2521" s="2" t="s">
        <v>1498</v>
      </c>
      <c r="G2521" s="2" t="str">
        <f>_xlfn.XLOOKUP(Table2[[#This Row],[Customer_ID]],Table3[Customer_ID],Table3[Customer Name],"Not Found")</f>
        <v>Pooja Iyer</v>
      </c>
      <c r="H2521" s="2" t="str">
        <f>_xlfn.XLOOKUP(Table2[[#This Row],[Customer_ID]],Table3[Customer_ID],Table3[Gender],"Female")</f>
        <v>Female</v>
      </c>
      <c r="I2521" s="2" t="str">
        <f>_xlfn.XLOOKUP(Table2[[#This Row],[Customer_ID]],Table3[Customer_ID],Table3[City],"Missing Memebership")</f>
        <v>Erode</v>
      </c>
      <c r="J2521" s="2" t="str">
        <f>_xlfn.XLOOKUP(Table2[[#This Row],[Customer_ID]],Table3[Customer_ID],Table3[State],"Karnataka")</f>
        <v>Tamil Nadu</v>
      </c>
      <c r="K2521" s="2" t="str">
        <f>_xlfn.XLOOKUP(Table2[[#This Row],[Customer_ID]],Table3[Customer_ID],Table3[Membership],"Regular")</f>
        <v>Regular</v>
      </c>
      <c r="L2521" s="2" t="s">
        <v>244</v>
      </c>
      <c r="M2521" s="2" t="str">
        <f>_xlfn.XLOOKUP(Table2[[#This Row],[Product_ID]],Table4[Product_ID],Table4[Product_Name],"Not Found")</f>
        <v>US Polo Assn Kurta Beige</v>
      </c>
      <c r="N2521" s="2" t="str">
        <f>_xlfn.XLOOKUP(Table2[[#This Row],[Product_ID]],Table4[Product_ID],Table4[Category],"Not Found")</f>
        <v>Men Ethnic</v>
      </c>
      <c r="O2521" s="2" t="str">
        <f>_xlfn.XLOOKUP(Table2[[#This Row],[Product_ID]],Table4[Product_ID],Table4[Subcategory],"Not Found")</f>
        <v>Kurta</v>
      </c>
      <c r="P2521" s="2" t="str">
        <f>_xlfn.XLOOKUP(Table2[[#This Row],[Product_ID]],Table4[Product_ID],Table4[Brand],"Missing Brand")</f>
        <v>US Polo Assn</v>
      </c>
      <c r="Q2521" s="2" t="s">
        <v>329</v>
      </c>
      <c r="R2521" s="2" t="str">
        <f>_xlfn.XLOOKUP(Table2[[#This Row],[Store_ID]],Table6[Store_ID],Table6[Store Name],"Not Found")</f>
        <v>TrendMart Bengaluru Standard</v>
      </c>
      <c r="S2521" s="2">
        <f>_xlfn.XLOOKUP(Table2[[#This Row],[Store_ID]],Table6[Store_ID],Table6[Monthly Target],"Missing Target")</f>
        <v>1500000</v>
      </c>
      <c r="T2521" s="2" t="str">
        <f>_xlfn.XLOOKUP(Table2[[#This Row],[Store_ID]],Table6[Store_ID],Table6[Region],"Not Found")</f>
        <v>South Zone 2</v>
      </c>
      <c r="U2521" s="2" t="s">
        <v>465</v>
      </c>
      <c r="V2521" s="2" t="str">
        <f>_xlfn.XLOOKUP(Table2[[#This Row],[Employee_ID]],Table5[Employee_ID],Table5[Employee Name],"Not Found")</f>
        <v>Vinod Hegde</v>
      </c>
      <c r="W2521" s="2">
        <v>2</v>
      </c>
      <c r="X2521" s="2">
        <v>2301.46</v>
      </c>
      <c r="Y2521" s="2">
        <v>25</v>
      </c>
      <c r="Z2521" s="2">
        <v>1150.73</v>
      </c>
      <c r="AA2521" s="2">
        <v>12</v>
      </c>
      <c r="AB2521" s="2">
        <v>414.26</v>
      </c>
      <c r="AC2521" s="2">
        <v>3866.45</v>
      </c>
      <c r="AD2521" s="2">
        <v>3608.74</v>
      </c>
      <c r="AE2521" s="2">
        <f t="shared" si="83"/>
        <v>-156.54999999999995</v>
      </c>
      <c r="AF2521" s="2" t="s">
        <v>35</v>
      </c>
      <c r="AG2521" s="42">
        <f>IFERROR(Table2[[#This Row],[Profit]]/Table2[[#This Row],[Sales Amount]],0)</f>
        <v>-4.0489337764616114E-2</v>
      </c>
      <c r="AH2521" s="2" t="str">
        <f>TRIM(Table2[[#This Row],[Payment Modee]])</f>
        <v>Debit Card</v>
      </c>
      <c r="AI2521" s="2" t="s">
        <v>26</v>
      </c>
      <c r="AJ2521" s="2" t="s">
        <v>27</v>
      </c>
      <c r="AK2521" s="2" t="s">
        <v>1302</v>
      </c>
      <c r="AL2521" s="16" t="str">
        <f>IF(HOUR(Table2[[#This Row],[Order Time]])&lt;12,"Morning",IF(HOUR(Table2[[#This Row],[Order Time]])&lt;17,"Afternoon",IF(HOUR(Table2[[#This Row],[Order Time]])&lt;21,"Evening","Night")))</f>
        <v>Afternoon</v>
      </c>
      <c r="AM2521" s="16" t="s">
        <v>29</v>
      </c>
    </row>
    <row r="2522" spans="1:39" x14ac:dyDescent="0.25">
      <c r="A2522" s="13" t="s">
        <v>4419</v>
      </c>
      <c r="B2522" s="4">
        <v>45689</v>
      </c>
      <c r="C2522" s="2">
        <f>YEAR(Table2[[#This Row],[Invoice Date]])</f>
        <v>2025</v>
      </c>
      <c r="D2522" s="2" t="str">
        <f>TEXT(Table2[[#This Row],[Invoice Date]],"mmm")</f>
        <v>Feb</v>
      </c>
      <c r="E2522" s="2" t="str">
        <f>Table2[[#This Row],[Store_ID]]&amp;"-"&amp;Table2[[#This Row],[Year]]&amp;"-"&amp;Table2[[#This Row],[Month]]</f>
        <v>STR076-2025-Feb</v>
      </c>
      <c r="F2522" s="2" t="s">
        <v>2642</v>
      </c>
      <c r="G2522" s="2" t="str">
        <f>_xlfn.XLOOKUP(Table2[[#This Row],[Customer_ID]],Table3[Customer_ID],Table3[Customer Name],"Not Found")</f>
        <v>Haritha Naidu</v>
      </c>
      <c r="H2522" s="2" t="str">
        <f>_xlfn.XLOOKUP(Table2[[#This Row],[Customer_ID]],Table3[Customer_ID],Table3[Gender],"Female")</f>
        <v>Female</v>
      </c>
      <c r="I2522" s="2" t="str">
        <f>_xlfn.XLOOKUP(Table2[[#This Row],[Customer_ID]],Table3[Customer_ID],Table3[City],"Missing Memebership")</f>
        <v>Thiruvananthapuram</v>
      </c>
      <c r="J2522" s="2" t="str">
        <f>_xlfn.XLOOKUP(Table2[[#This Row],[Customer_ID]],Table3[Customer_ID],Table3[State],"Karnataka")</f>
        <v>Kerala</v>
      </c>
      <c r="K2522" s="2" t="str">
        <f>_xlfn.XLOOKUP(Table2[[#This Row],[Customer_ID]],Table3[Customer_ID],Table3[Membership],"Regular")</f>
        <v>Gold</v>
      </c>
      <c r="L2522" s="2" t="s">
        <v>743</v>
      </c>
      <c r="M2522" s="2" t="str">
        <f>_xlfn.XLOOKUP(Table2[[#This Row],[Product_ID]],Table4[Product_ID],Table4[Product_Name],"Not Found")</f>
        <v>W for Woman Necklace Beige</v>
      </c>
      <c r="N2522" s="2" t="str">
        <f>_xlfn.XLOOKUP(Table2[[#This Row],[Product_ID]],Table4[Product_ID],Table4[Category],"Not Found")</f>
        <v>Jewellery</v>
      </c>
      <c r="O2522" s="2" t="str">
        <f>_xlfn.XLOOKUP(Table2[[#This Row],[Product_ID]],Table4[Product_ID],Table4[Subcategory],"Not Found")</f>
        <v>Necklace</v>
      </c>
      <c r="P2522" s="2" t="str">
        <f>_xlfn.XLOOKUP(Table2[[#This Row],[Product_ID]],Table4[Product_ID],Table4[Brand],"Missing Brand")</f>
        <v>W for Woman</v>
      </c>
      <c r="Q2522" s="2" t="s">
        <v>1063</v>
      </c>
      <c r="R2522" s="2" t="str">
        <f>_xlfn.XLOOKUP(Table2[[#This Row],[Store_ID]],Table6[Store_ID],Table6[Store Name],"Not Found")</f>
        <v>TrendMart Chennai Standard</v>
      </c>
      <c r="S2522" s="2">
        <f>_xlfn.XLOOKUP(Table2[[#This Row],[Store_ID]],Table6[Store_ID],Table6[Monthly Target],"Missing Target")</f>
        <v>1500000</v>
      </c>
      <c r="T2522" s="2" t="str">
        <f>_xlfn.XLOOKUP(Table2[[#This Row],[Store_ID]],Table6[Store_ID],Table6[Region],"Not Found")</f>
        <v>South Zone 1</v>
      </c>
      <c r="U2522" s="2" t="s">
        <v>482</v>
      </c>
      <c r="V2522" s="2" t="str">
        <f>_xlfn.XLOOKUP(Table2[[#This Row],[Employee_ID]],Table5[Employee_ID],Table5[Employee Name],"Not Found")</f>
        <v>Swathi Achari</v>
      </c>
      <c r="W2522" s="2">
        <v>2</v>
      </c>
      <c r="X2522" s="2">
        <v>1294.3800000000001</v>
      </c>
      <c r="Y2522" s="2">
        <v>20</v>
      </c>
      <c r="Z2522" s="2">
        <v>517.75</v>
      </c>
      <c r="AA2522" s="2">
        <v>3</v>
      </c>
      <c r="AB2522" s="2">
        <v>62.13</v>
      </c>
      <c r="AC2522" s="2">
        <v>2133.14</v>
      </c>
      <c r="AD2522" s="2">
        <v>1908.08</v>
      </c>
      <c r="AE2522" s="2">
        <f t="shared" si="83"/>
        <v>162.92999999999995</v>
      </c>
      <c r="AF2522" s="2" t="s">
        <v>69</v>
      </c>
      <c r="AG2522" s="42">
        <f>IFERROR(Table2[[#This Row],[Profit]]/Table2[[#This Row],[Sales Amount]],0)</f>
        <v>7.6380359470076958E-2</v>
      </c>
      <c r="AH2522" s="2" t="str">
        <f>TRIM(Table2[[#This Row],[Payment Modee]])</f>
        <v>Cash</v>
      </c>
      <c r="AI2522" s="2" t="s">
        <v>26</v>
      </c>
      <c r="AJ2522" s="2" t="s">
        <v>27</v>
      </c>
      <c r="AK2522" s="2" t="s">
        <v>1206</v>
      </c>
      <c r="AL2522" s="16" t="str">
        <f>IF(HOUR(Table2[[#This Row],[Order Time]])&lt;12,"Morning",IF(HOUR(Table2[[#This Row],[Order Time]])&lt;17,"Afternoon",IF(HOUR(Table2[[#This Row],[Order Time]])&lt;21,"Evening","Night")))</f>
        <v>Evening</v>
      </c>
      <c r="AM2522" s="16" t="s">
        <v>38</v>
      </c>
    </row>
    <row r="2523" spans="1:39" x14ac:dyDescent="0.25">
      <c r="A2523" s="13" t="s">
        <v>4420</v>
      </c>
      <c r="B2523" s="4">
        <v>45390</v>
      </c>
      <c r="C2523" s="2">
        <f>YEAR(Table2[[#This Row],[Invoice Date]])</f>
        <v>2024</v>
      </c>
      <c r="D2523" s="2" t="str">
        <f>TEXT(Table2[[#This Row],[Invoice Date]],"mmm")</f>
        <v>Apr</v>
      </c>
      <c r="E2523" s="2" t="str">
        <f>Table2[[#This Row],[Store_ID]]&amp;"-"&amp;Table2[[#This Row],[Year]]&amp;"-"&amp;Table2[[#This Row],[Month]]</f>
        <v>STR105-2024-Apr</v>
      </c>
      <c r="F2523" s="2" t="s">
        <v>570</v>
      </c>
      <c r="G2523" s="2" t="str">
        <f>_xlfn.XLOOKUP(Table2[[#This Row],[Customer_ID]],Table3[Customer_ID],Table3[Customer Name],"Not Found")</f>
        <v>Venkat Hegde</v>
      </c>
      <c r="H2523" s="2" t="str">
        <f>_xlfn.XLOOKUP(Table2[[#This Row],[Customer_ID]],Table3[Customer_ID],Table3[Gender],"Female")</f>
        <v>Male</v>
      </c>
      <c r="I2523" s="2" t="str">
        <f>_xlfn.XLOOKUP(Table2[[#This Row],[Customer_ID]],Table3[Customer_ID],Table3[City],"Missing Memebership")</f>
        <v>Kozhikode</v>
      </c>
      <c r="J2523" s="2" t="str">
        <f>_xlfn.XLOOKUP(Table2[[#This Row],[Customer_ID]],Table3[Customer_ID],Table3[State],"Karnataka")</f>
        <v>Kerala</v>
      </c>
      <c r="K2523" s="2" t="str">
        <f>_xlfn.XLOOKUP(Table2[[#This Row],[Customer_ID]],Table3[Customer_ID],Table3[Membership],"Regular")</f>
        <v>Platinum</v>
      </c>
      <c r="L2523" s="2" t="s">
        <v>32</v>
      </c>
      <c r="M2523" s="2" t="str">
        <f>_xlfn.XLOOKUP(Table2[[#This Row],[Product_ID]],Table4[Product_ID],Table4[Product_Name],"Not Found")</f>
        <v>Reebok Round Neck Sky Blue</v>
      </c>
      <c r="N2523" s="2" t="str">
        <f>_xlfn.XLOOKUP(Table2[[#This Row],[Product_ID]],Table4[Product_ID],Table4[Category],"Not Found")</f>
        <v>Men T-Shirts</v>
      </c>
      <c r="O2523" s="2" t="str">
        <f>_xlfn.XLOOKUP(Table2[[#This Row],[Product_ID]],Table4[Product_ID],Table4[Subcategory],"Not Found")</f>
        <v>Round Neck</v>
      </c>
      <c r="P2523" s="2" t="str">
        <f>_xlfn.XLOOKUP(Table2[[#This Row],[Product_ID]],Table4[Product_ID],Table4[Brand],"Missing Brand")</f>
        <v>Reebok</v>
      </c>
      <c r="Q2523" s="2" t="s">
        <v>893</v>
      </c>
      <c r="R2523" s="2" t="str">
        <f>_xlfn.XLOOKUP(Table2[[#This Row],[Store_ID]],Table6[Store_ID],Table6[Store Name],"Not Found")</f>
        <v>TrendMart Coimbatore Mall Kiosk</v>
      </c>
      <c r="S2523" s="2">
        <f>_xlfn.XLOOKUP(Table2[[#This Row],[Store_ID]],Table6[Store_ID],Table6[Monthly Target],"Missing Target")</f>
        <v>2500000</v>
      </c>
      <c r="T2523" s="2" t="str">
        <f>_xlfn.XLOOKUP(Table2[[#This Row],[Store_ID]],Table6[Store_ID],Table6[Region],"Not Found")</f>
        <v>South Zone 1</v>
      </c>
      <c r="U2523" s="2" t="s">
        <v>435</v>
      </c>
      <c r="V2523" s="2" t="str">
        <f>_xlfn.XLOOKUP(Table2[[#This Row],[Employee_ID]],Table5[Employee_ID],Table5[Employee Name],"Not Found")</f>
        <v>Gopal Prasad</v>
      </c>
      <c r="W2523" s="2">
        <v>3</v>
      </c>
      <c r="X2523" s="2">
        <v>798.11</v>
      </c>
      <c r="Y2523" s="2">
        <v>0</v>
      </c>
      <c r="Z2523" s="2">
        <v>0</v>
      </c>
      <c r="AA2523" s="2">
        <v>5</v>
      </c>
      <c r="AB2523" s="2">
        <v>119.72</v>
      </c>
      <c r="AC2523" s="2">
        <v>2514.0500000000002</v>
      </c>
      <c r="AD2523" s="2">
        <v>1476.33</v>
      </c>
      <c r="AE2523" s="2">
        <f t="shared" si="83"/>
        <v>918.00000000000023</v>
      </c>
      <c r="AF2523" s="2" t="s">
        <v>35</v>
      </c>
      <c r="AG2523" s="42">
        <f>IFERROR(Table2[[#This Row],[Profit]]/Table2[[#This Row],[Sales Amount]],0)</f>
        <v>0.36514786897635299</v>
      </c>
      <c r="AH2523" s="2" t="str">
        <f>TRIM(Table2[[#This Row],[Payment Modee]])</f>
        <v>Debit Card</v>
      </c>
      <c r="AI2523" s="2" t="s">
        <v>26</v>
      </c>
      <c r="AJ2523" s="2" t="s">
        <v>27</v>
      </c>
      <c r="AK2523" s="2" t="s">
        <v>1530</v>
      </c>
      <c r="AL2523" s="16" t="str">
        <f>IF(HOUR(Table2[[#This Row],[Order Time]])&lt;12,"Morning",IF(HOUR(Table2[[#This Row],[Order Time]])&lt;17,"Afternoon",IF(HOUR(Table2[[#This Row],[Order Time]])&lt;21,"Evening","Night")))</f>
        <v>Evening</v>
      </c>
      <c r="AM2523" s="16" t="s">
        <v>29</v>
      </c>
    </row>
    <row r="2524" spans="1:39" x14ac:dyDescent="0.25">
      <c r="A2524" s="13" t="s">
        <v>4421</v>
      </c>
      <c r="B2524" s="4">
        <v>45497</v>
      </c>
      <c r="C2524" s="2">
        <f>YEAR(Table2[[#This Row],[Invoice Date]])</f>
        <v>2024</v>
      </c>
      <c r="D2524" s="2" t="str">
        <f>TEXT(Table2[[#This Row],[Invoice Date]],"mmm")</f>
        <v>Jul</v>
      </c>
      <c r="E2524" s="2" t="str">
        <f>Table2[[#This Row],[Store_ID]]&amp;"-"&amp;Table2[[#This Row],[Year]]&amp;"-"&amp;Table2[[#This Row],[Month]]</f>
        <v>STR102-2024-Jul</v>
      </c>
      <c r="F2524" s="2" t="s">
        <v>2471</v>
      </c>
      <c r="G2524" s="2" t="str">
        <f>_xlfn.XLOOKUP(Table2[[#This Row],[Customer_ID]],Table3[Customer_ID],Table3[Customer Name],"Not Found")</f>
        <v>Uma Sundaram</v>
      </c>
      <c r="H2524" s="2" t="str">
        <f>_xlfn.XLOOKUP(Table2[[#This Row],[Customer_ID]],Table3[Customer_ID],Table3[Gender],"Female")</f>
        <v>Female</v>
      </c>
      <c r="I2524" s="2" t="str">
        <f>_xlfn.XLOOKUP(Table2[[#This Row],[Customer_ID]],Table3[Customer_ID],Table3[City],"Missing Memebership")</f>
        <v>Tiruchirappalli</v>
      </c>
      <c r="J2524" s="2" t="str">
        <f>_xlfn.XLOOKUP(Table2[[#This Row],[Customer_ID]],Table3[Customer_ID],Table3[State],"Karnataka")</f>
        <v>Tamil Nadu</v>
      </c>
      <c r="K2524" s="2" t="str">
        <f>_xlfn.XLOOKUP(Table2[[#This Row],[Customer_ID]],Table3[Customer_ID],Table3[Membership],"Regular")</f>
        <v>Regular</v>
      </c>
      <c r="L2524" s="2" t="s">
        <v>584</v>
      </c>
      <c r="M2524" s="2" t="str">
        <f>_xlfn.XLOOKUP(Table2[[#This Row],[Product_ID]],Table4[Product_ID],Table4[Product_Name],"Not Found")</f>
        <v>Nalli Silks Casual Top Charcoal</v>
      </c>
      <c r="N2524" s="2" t="str">
        <f>_xlfn.XLOOKUP(Table2[[#This Row],[Product_ID]],Table4[Product_ID],Table4[Category],"Not Found")</f>
        <v>Women Tops</v>
      </c>
      <c r="O2524" s="2" t="str">
        <f>_xlfn.XLOOKUP(Table2[[#This Row],[Product_ID]],Table4[Product_ID],Table4[Subcategory],"Not Found")</f>
        <v>Casual Top</v>
      </c>
      <c r="P2524" s="2" t="str">
        <f>_xlfn.XLOOKUP(Table2[[#This Row],[Product_ID]],Table4[Product_ID],Table4[Brand],"Missing Brand")</f>
        <v>Nalli Silks</v>
      </c>
      <c r="Q2524" s="2" t="s">
        <v>33</v>
      </c>
      <c r="R2524" s="2" t="str">
        <f>_xlfn.XLOOKUP(Table2[[#This Row],[Store_ID]],Table6[Store_ID],Table6[Store Name],"Not Found")</f>
        <v>TrendMart Tirunelveli High Street</v>
      </c>
      <c r="S2524" s="2">
        <f>_xlfn.XLOOKUP(Table2[[#This Row],[Store_ID]],Table6[Store_ID],Table6[Monthly Target],"Missing Target")</f>
        <v>1000000</v>
      </c>
      <c r="T2524" s="2" t="str">
        <f>_xlfn.XLOOKUP(Table2[[#This Row],[Store_ID]],Table6[Store_ID],Table6[Region],"Not Found")</f>
        <v>South Zone 1</v>
      </c>
      <c r="U2524" s="2" t="s">
        <v>176</v>
      </c>
      <c r="V2524" s="2" t="str">
        <f>_xlfn.XLOOKUP(Table2[[#This Row],[Employee_ID]],Table5[Employee_ID],Table5[Employee Name],"Not Found")</f>
        <v>Malathi Varma</v>
      </c>
      <c r="W2524" s="2">
        <v>1</v>
      </c>
      <c r="X2524" s="2">
        <v>1076.78</v>
      </c>
      <c r="Y2524" s="2">
        <v>10</v>
      </c>
      <c r="Z2524" s="2">
        <v>107.68</v>
      </c>
      <c r="AA2524" s="2">
        <v>12</v>
      </c>
      <c r="AB2524" s="2">
        <v>116.29</v>
      </c>
      <c r="AC2524" s="2">
        <v>1085.3900000000001</v>
      </c>
      <c r="AD2524" s="2">
        <v>699.84</v>
      </c>
      <c r="AE2524" s="2">
        <f t="shared" si="83"/>
        <v>269.26000000000005</v>
      </c>
      <c r="AF2524" s="2" t="s">
        <v>136</v>
      </c>
      <c r="AG2524" s="42">
        <f>IFERROR(Table2[[#This Row],[Profit]]/Table2[[#This Row],[Sales Amount]],0)</f>
        <v>0.24807672818065399</v>
      </c>
      <c r="AH2524" s="2" t="str">
        <f>TRIM(Table2[[#This Row],[Payment Modee]])</f>
        <v>EMI</v>
      </c>
      <c r="AI2524" s="2" t="s">
        <v>36</v>
      </c>
      <c r="AJ2524" s="2" t="s">
        <v>27</v>
      </c>
      <c r="AK2524" s="2" t="s">
        <v>1662</v>
      </c>
      <c r="AL2524" s="16" t="str">
        <f>IF(HOUR(Table2[[#This Row],[Order Time]])&lt;12,"Morning",IF(HOUR(Table2[[#This Row],[Order Time]])&lt;17,"Afternoon",IF(HOUR(Table2[[#This Row],[Order Time]])&lt;21,"Evening","Night")))</f>
        <v>Evening</v>
      </c>
      <c r="AM2524" s="16" t="s">
        <v>29</v>
      </c>
    </row>
    <row r="2525" spans="1:39" x14ac:dyDescent="0.25">
      <c r="A2525" s="13" t="s">
        <v>4422</v>
      </c>
      <c r="B2525" s="4">
        <v>45618</v>
      </c>
      <c r="C2525" s="2">
        <f>YEAR(Table2[[#This Row],[Invoice Date]])</f>
        <v>2024</v>
      </c>
      <c r="D2525" s="2" t="str">
        <f>TEXT(Table2[[#This Row],[Invoice Date]],"mmm")</f>
        <v>Nov</v>
      </c>
      <c r="E2525" s="2" t="str">
        <f>Table2[[#This Row],[Store_ID]]&amp;"-"&amp;Table2[[#This Row],[Year]]&amp;"-"&amp;Table2[[#This Row],[Month]]</f>
        <v>STR012-2024-Nov</v>
      </c>
      <c r="F2525" s="2" t="s">
        <v>2435</v>
      </c>
      <c r="G2525" s="2" t="str">
        <f>_xlfn.XLOOKUP(Table2[[#This Row],[Customer_ID]],Table3[Customer_ID],Table3[Customer Name],"Not Found")</f>
        <v>Jayaram Varma</v>
      </c>
      <c r="H2525" s="2" t="str">
        <f>_xlfn.XLOOKUP(Table2[[#This Row],[Customer_ID]],Table3[Customer_ID],Table3[Gender],"Female")</f>
        <v>Male</v>
      </c>
      <c r="I2525" s="2" t="str">
        <f>_xlfn.XLOOKUP(Table2[[#This Row],[Customer_ID]],Table3[Customer_ID],Table3[City],"Missing Memebership")</f>
        <v>Alappuzha</v>
      </c>
      <c r="J2525" s="2" t="str">
        <f>_xlfn.XLOOKUP(Table2[[#This Row],[Customer_ID]],Table3[Customer_ID],Table3[State],"Karnataka")</f>
        <v>Kerala</v>
      </c>
      <c r="K2525" s="2" t="str">
        <f>_xlfn.XLOOKUP(Table2[[#This Row],[Customer_ID]],Table3[Customer_ID],Table3[Membership],"Regular")</f>
        <v>Regular</v>
      </c>
      <c r="L2525" s="2" t="s">
        <v>79</v>
      </c>
      <c r="M2525" s="2" t="str">
        <f>_xlfn.XLOOKUP(Table2[[#This Row],[Product_ID]],Table4[Product_ID],Table4[Product_Name],"Not Found")</f>
        <v>Arrow Sunglasses Red</v>
      </c>
      <c r="N2525" s="2" t="str">
        <f>_xlfn.XLOOKUP(Table2[[#This Row],[Product_ID]],Table4[Product_ID],Table4[Category],"Not Found")</f>
        <v>Accessories</v>
      </c>
      <c r="O2525" s="2" t="str">
        <f>_xlfn.XLOOKUP(Table2[[#This Row],[Product_ID]],Table4[Product_ID],Table4[Subcategory],"Not Found")</f>
        <v>Sunglasses</v>
      </c>
      <c r="P2525" s="2" t="str">
        <f>_xlfn.XLOOKUP(Table2[[#This Row],[Product_ID]],Table4[Product_ID],Table4[Brand],"Missing Brand")</f>
        <v>Arrow</v>
      </c>
      <c r="Q2525" s="2" t="s">
        <v>588</v>
      </c>
      <c r="R2525" s="2" t="str">
        <f>_xlfn.XLOOKUP(Table2[[#This Row],[Store_ID]],Table6[Store_ID],Table6[Store Name],"Not Found")</f>
        <v>TrendMart Vijayawada Mall Kiosk</v>
      </c>
      <c r="S2525" s="2">
        <f>_xlfn.XLOOKUP(Table2[[#This Row],[Store_ID]],Table6[Store_ID],Table6[Monthly Target],"Missing Target")</f>
        <v>2000000</v>
      </c>
      <c r="T2525" s="2" t="str">
        <f>_xlfn.XLOOKUP(Table2[[#This Row],[Store_ID]],Table6[Store_ID],Table6[Region],"Not Found")</f>
        <v>South Zone 3</v>
      </c>
      <c r="U2525" s="2" t="s">
        <v>220</v>
      </c>
      <c r="V2525" s="2" t="str">
        <f>_xlfn.XLOOKUP(Table2[[#This Row],[Employee_ID]],Table5[Employee_ID],Table5[Employee Name],"Not Found")</f>
        <v>Vasanthi Kamath</v>
      </c>
      <c r="W2525" s="2">
        <v>1</v>
      </c>
      <c r="X2525" s="2">
        <v>864.53</v>
      </c>
      <c r="Y2525" s="2">
        <v>10</v>
      </c>
      <c r="Z2525" s="2">
        <v>86.45</v>
      </c>
      <c r="AA2525" s="2">
        <v>5</v>
      </c>
      <c r="AB2525" s="2">
        <v>38.9</v>
      </c>
      <c r="AC2525" s="2">
        <v>816.98</v>
      </c>
      <c r="AD2525" s="2">
        <v>488.6</v>
      </c>
      <c r="AE2525" s="2">
        <f t="shared" ref="AE2525:AE2556" si="84">(AC2525-AD2525-AB2525)</f>
        <v>289.48</v>
      </c>
      <c r="AF2525" s="2" t="s">
        <v>69</v>
      </c>
      <c r="AG2525" s="42">
        <f>IFERROR(Table2[[#This Row],[Profit]]/Table2[[#This Row],[Sales Amount]],0)</f>
        <v>0.35432935934784204</v>
      </c>
      <c r="AH2525" s="2" t="str">
        <f>TRIM(Table2[[#This Row],[Payment Modee]])</f>
        <v>Cash</v>
      </c>
      <c r="AI2525" s="2" t="s">
        <v>26</v>
      </c>
      <c r="AJ2525" s="2" t="s">
        <v>27</v>
      </c>
      <c r="AK2525" s="2" t="s">
        <v>1628</v>
      </c>
      <c r="AL2525" s="16" t="str">
        <f>IF(HOUR(Table2[[#This Row],[Order Time]])&lt;12,"Morning",IF(HOUR(Table2[[#This Row],[Order Time]])&lt;17,"Afternoon",IF(HOUR(Table2[[#This Row],[Order Time]])&lt;21,"Evening","Night")))</f>
        <v>Evening</v>
      </c>
      <c r="AM2525" s="16" t="s">
        <v>29</v>
      </c>
    </row>
    <row r="2526" spans="1:39" x14ac:dyDescent="0.25">
      <c r="A2526" s="13" t="s">
        <v>4423</v>
      </c>
      <c r="B2526" s="4">
        <v>45598</v>
      </c>
      <c r="C2526" s="2">
        <f>YEAR(Table2[[#This Row],[Invoice Date]])</f>
        <v>2024</v>
      </c>
      <c r="D2526" s="2" t="str">
        <f>TEXT(Table2[[#This Row],[Invoice Date]],"mmm")</f>
        <v>Nov</v>
      </c>
      <c r="E2526" s="2" t="str">
        <f>Table2[[#This Row],[Store_ID]]&amp;"-"&amp;Table2[[#This Row],[Year]]&amp;"-"&amp;Table2[[#This Row],[Month]]</f>
        <v>STR112-2024-Nov</v>
      </c>
      <c r="F2526" s="2" t="s">
        <v>4424</v>
      </c>
      <c r="G2526" s="2" t="str">
        <f>_xlfn.XLOOKUP(Table2[[#This Row],[Customer_ID]],Table3[Customer_ID],Table3[Customer Name],"Not Found")</f>
        <v>Charulatha Natarajan</v>
      </c>
      <c r="H2526" s="2" t="str">
        <f>_xlfn.XLOOKUP(Table2[[#This Row],[Customer_ID]],Table3[Customer_ID],Table3[Gender],"Female")</f>
        <v>Female</v>
      </c>
      <c r="I2526" s="2" t="str">
        <f>_xlfn.XLOOKUP(Table2[[#This Row],[Customer_ID]],Table3[Customer_ID],Table3[City],"Missing Memebership")</f>
        <v>Madurai</v>
      </c>
      <c r="J2526" s="2" t="str">
        <f>_xlfn.XLOOKUP(Table2[[#This Row],[Customer_ID]],Table3[Customer_ID],Table3[State],"Karnataka")</f>
        <v>Tamil Nadu</v>
      </c>
      <c r="K2526" s="2" t="str">
        <f>_xlfn.XLOOKUP(Table2[[#This Row],[Customer_ID]],Table3[Customer_ID],Table3[Membership],"Regular")</f>
        <v>Silver</v>
      </c>
      <c r="L2526" s="2" t="s">
        <v>301</v>
      </c>
      <c r="M2526" s="2" t="str">
        <f>_xlfn.XLOOKUP(Table2[[#This Row],[Product_ID]],Table4[Product_ID],Table4[Product_Name],"Not Found")</f>
        <v>Killer Jeans Skinny Fit Mustard</v>
      </c>
      <c r="N2526" s="2" t="str">
        <f>_xlfn.XLOOKUP(Table2[[#This Row],[Product_ID]],Table4[Product_ID],Table4[Category],"Not Found")</f>
        <v>Women Jeans</v>
      </c>
      <c r="O2526" s="2" t="str">
        <f>_xlfn.XLOOKUP(Table2[[#This Row],[Product_ID]],Table4[Product_ID],Table4[Subcategory],"Not Found")</f>
        <v>Skinny Fit</v>
      </c>
      <c r="P2526" s="2" t="str">
        <f>_xlfn.XLOOKUP(Table2[[#This Row],[Product_ID]],Table4[Product_ID],Table4[Brand],"Missing Brand")</f>
        <v>Killer Jeans</v>
      </c>
      <c r="Q2526" s="2" t="s">
        <v>202</v>
      </c>
      <c r="R2526" s="2" t="str">
        <f>_xlfn.XLOOKUP(Table2[[#This Row],[Store_ID]],Table6[Store_ID],Table6[Store Name],"Not Found")</f>
        <v>TrendMart Guntur Outlet</v>
      </c>
      <c r="S2526" s="2">
        <f>_xlfn.XLOOKUP(Table2[[#This Row],[Store_ID]],Table6[Store_ID],Table6[Monthly Target],"Missing Target")</f>
        <v>1500000</v>
      </c>
      <c r="T2526" s="2" t="str">
        <f>_xlfn.XLOOKUP(Table2[[#This Row],[Store_ID]],Table6[Store_ID],Table6[Region],"Not Found")</f>
        <v>South Zone 3</v>
      </c>
      <c r="U2526" s="2" t="s">
        <v>75</v>
      </c>
      <c r="V2526" s="2" t="str">
        <f>_xlfn.XLOOKUP(Table2[[#This Row],[Employee_ID]],Table5[Employee_ID],Table5[Employee Name],"Not Found")</f>
        <v>Chandran Krishnan</v>
      </c>
      <c r="W2526" s="2">
        <v>2</v>
      </c>
      <c r="X2526" s="2">
        <v>1594.18</v>
      </c>
      <c r="Y2526" s="2">
        <v>0</v>
      </c>
      <c r="Z2526" s="2">
        <v>0</v>
      </c>
      <c r="AA2526" s="2">
        <v>12</v>
      </c>
      <c r="AB2526" s="2">
        <v>382.6</v>
      </c>
      <c r="AC2526" s="2">
        <v>3570.96</v>
      </c>
      <c r="AD2526" s="2">
        <v>2094.96</v>
      </c>
      <c r="AE2526" s="2">
        <f t="shared" si="84"/>
        <v>1093.4000000000001</v>
      </c>
      <c r="AF2526" s="2" t="s">
        <v>35</v>
      </c>
      <c r="AG2526" s="42">
        <f>IFERROR(Table2[[#This Row],[Profit]]/Table2[[#This Row],[Sales Amount]],0)</f>
        <v>0.3061921724130206</v>
      </c>
      <c r="AH2526" s="2" t="str">
        <f>TRIM(Table2[[#This Row],[Payment Modee]])</f>
        <v>Debit Card</v>
      </c>
      <c r="AI2526" s="2" t="s">
        <v>26</v>
      </c>
      <c r="AJ2526" s="2" t="s">
        <v>27</v>
      </c>
      <c r="AK2526" s="2" t="s">
        <v>811</v>
      </c>
      <c r="AL2526" s="16" t="str">
        <f>IF(HOUR(Table2[[#This Row],[Order Time]])&lt;12,"Morning",IF(HOUR(Table2[[#This Row],[Order Time]])&lt;17,"Afternoon",IF(HOUR(Table2[[#This Row],[Order Time]])&lt;21,"Evening","Night")))</f>
        <v>Afternoon</v>
      </c>
      <c r="AM2526" s="16" t="s">
        <v>38</v>
      </c>
    </row>
    <row r="2527" spans="1:39" x14ac:dyDescent="0.25">
      <c r="A2527" s="13" t="s">
        <v>4425</v>
      </c>
      <c r="B2527" s="4">
        <v>45638</v>
      </c>
      <c r="C2527" s="2">
        <f>YEAR(Table2[[#This Row],[Invoice Date]])</f>
        <v>2024</v>
      </c>
      <c r="D2527" s="2" t="str">
        <f>TEXT(Table2[[#This Row],[Invoice Date]],"mmm")</f>
        <v>Dec</v>
      </c>
      <c r="E2527" s="2" t="str">
        <f>Table2[[#This Row],[Store_ID]]&amp;"-"&amp;Table2[[#This Row],[Year]]&amp;"-"&amp;Table2[[#This Row],[Month]]</f>
        <v>STR040-2024-Dec</v>
      </c>
      <c r="F2527" s="2" t="s">
        <v>251</v>
      </c>
      <c r="G2527" s="2" t="str">
        <f>_xlfn.XLOOKUP(Table2[[#This Row],[Customer_ID]],Table3[Customer_ID],Table3[Customer Name],"Not Found")</f>
        <v>Karthik Chetty</v>
      </c>
      <c r="H2527" s="2" t="str">
        <f>_xlfn.XLOOKUP(Table2[[#This Row],[Customer_ID]],Table3[Customer_ID],Table3[Gender],"Female")</f>
        <v>Male</v>
      </c>
      <c r="I2527" s="2" t="str">
        <f>_xlfn.XLOOKUP(Table2[[#This Row],[Customer_ID]],Table3[Customer_ID],Table3[City],"Missing Memebership")</f>
        <v>Nellore</v>
      </c>
      <c r="J2527" s="2" t="str">
        <f>_xlfn.XLOOKUP(Table2[[#This Row],[Customer_ID]],Table3[Customer_ID],Table3[State],"Karnataka")</f>
        <v>Andhra Pradesh</v>
      </c>
      <c r="K2527" s="2" t="str">
        <f>_xlfn.XLOOKUP(Table2[[#This Row],[Customer_ID]],Table3[Customer_ID],Table3[Membership],"Regular")</f>
        <v>Gold</v>
      </c>
      <c r="L2527" s="2" t="s">
        <v>2517</v>
      </c>
      <c r="M2527" s="2" t="str">
        <f>_xlfn.XLOOKUP(Table2[[#This Row],[Product_ID]],Table4[Product_ID],Table4[Product_Name],"Not Found")</f>
        <v>Aurelia Chinos White</v>
      </c>
      <c r="N2527" s="2" t="str">
        <f>_xlfn.XLOOKUP(Table2[[#This Row],[Product_ID]],Table4[Product_ID],Table4[Category],"Not Found")</f>
        <v>Men Trousers</v>
      </c>
      <c r="O2527" s="2" t="str">
        <f>_xlfn.XLOOKUP(Table2[[#This Row],[Product_ID]],Table4[Product_ID],Table4[Subcategory],"Not Found")</f>
        <v>Chinos</v>
      </c>
      <c r="P2527" s="2" t="str">
        <f>_xlfn.XLOOKUP(Table2[[#This Row],[Product_ID]],Table4[Product_ID],Table4[Brand],"Missing Brand")</f>
        <v>Aurelia</v>
      </c>
      <c r="Q2527" s="2" t="s">
        <v>123</v>
      </c>
      <c r="R2527" s="2" t="str">
        <f>_xlfn.XLOOKUP(Table2[[#This Row],[Store_ID]],Table6[Store_ID],Table6[Store Name],"Not Found")</f>
        <v>TrendMart Nizamabad Mall Kiosk</v>
      </c>
      <c r="S2527" s="2">
        <f>_xlfn.XLOOKUP(Table2[[#This Row],[Store_ID]],Table6[Store_ID],Table6[Monthly Target],"Missing Target")</f>
        <v>1200000</v>
      </c>
      <c r="T2527" s="2" t="str">
        <f>_xlfn.XLOOKUP(Table2[[#This Row],[Store_ID]],Table6[Store_ID],Table6[Region],"Not Found")</f>
        <v>South Zone 2</v>
      </c>
      <c r="U2527" s="2" t="s">
        <v>435</v>
      </c>
      <c r="V2527" s="2" t="str">
        <f>_xlfn.XLOOKUP(Table2[[#This Row],[Employee_ID]],Table5[Employee_ID],Table5[Employee Name],"Not Found")</f>
        <v>Gopal Prasad</v>
      </c>
      <c r="W2527" s="2">
        <v>2</v>
      </c>
      <c r="X2527" s="2">
        <v>1014.61</v>
      </c>
      <c r="Y2527" s="2">
        <v>0</v>
      </c>
      <c r="Z2527" s="2">
        <v>0</v>
      </c>
      <c r="AA2527" s="2">
        <v>12</v>
      </c>
      <c r="AB2527" s="2">
        <v>243.51</v>
      </c>
      <c r="AC2527" s="2">
        <v>2272.73</v>
      </c>
      <c r="AD2527" s="2">
        <v>1348.58</v>
      </c>
      <c r="AE2527" s="2">
        <f t="shared" si="84"/>
        <v>680.6400000000001</v>
      </c>
      <c r="AF2527" s="2" t="s">
        <v>119</v>
      </c>
      <c r="AG2527" s="42">
        <f>IFERROR(Table2[[#This Row],[Profit]]/Table2[[#This Row],[Sales Amount]],0)</f>
        <v>0.2994812406225113</v>
      </c>
      <c r="AH2527" s="2" t="str">
        <f>TRIM(Table2[[#This Row],[Payment Modee]])</f>
        <v>Net Banking</v>
      </c>
      <c r="AI2527" s="2" t="s">
        <v>26</v>
      </c>
      <c r="AJ2527" s="2" t="s">
        <v>27</v>
      </c>
      <c r="AK2527" s="2" t="s">
        <v>1448</v>
      </c>
      <c r="AL2527" s="16" t="str">
        <f>IF(HOUR(Table2[[#This Row],[Order Time]])&lt;12,"Morning",IF(HOUR(Table2[[#This Row],[Order Time]])&lt;17,"Afternoon",IF(HOUR(Table2[[#This Row],[Order Time]])&lt;21,"Evening","Night")))</f>
        <v>Evening</v>
      </c>
      <c r="AM2527" s="16" t="s">
        <v>29</v>
      </c>
    </row>
    <row r="2528" spans="1:39" x14ac:dyDescent="0.25">
      <c r="A2528" s="13" t="s">
        <v>4426</v>
      </c>
      <c r="B2528" s="4">
        <v>45561</v>
      </c>
      <c r="C2528" s="2">
        <f>YEAR(Table2[[#This Row],[Invoice Date]])</f>
        <v>2024</v>
      </c>
      <c r="D2528" s="2" t="str">
        <f>TEXT(Table2[[#This Row],[Invoice Date]],"mmm")</f>
        <v>Sep</v>
      </c>
      <c r="E2528" s="2" t="str">
        <f>Table2[[#This Row],[Store_ID]]&amp;"-"&amp;Table2[[#This Row],[Year]]&amp;"-"&amp;Table2[[#This Row],[Month]]</f>
        <v>STR047-2024-Sep</v>
      </c>
      <c r="F2528" s="2" t="s">
        <v>1677</v>
      </c>
      <c r="G2528" s="2" t="str">
        <f>_xlfn.XLOOKUP(Table2[[#This Row],[Customer_ID]],Table3[Customer_ID],Table3[Customer Name],"Not Found")</f>
        <v>Priya Gopalakrishnan</v>
      </c>
      <c r="H2528" s="2" t="str">
        <f>_xlfn.XLOOKUP(Table2[[#This Row],[Customer_ID]],Table3[Customer_ID],Table3[Gender],"Female")</f>
        <v>Female</v>
      </c>
      <c r="I2528" s="2" t="str">
        <f>_xlfn.XLOOKUP(Table2[[#This Row],[Customer_ID]],Table3[Customer_ID],Table3[City],"Missing Memebership")</f>
        <v>Alappuzha</v>
      </c>
      <c r="J2528" s="2" t="str">
        <f>_xlfn.XLOOKUP(Table2[[#This Row],[Customer_ID]],Table3[Customer_ID],Table3[State],"Karnataka")</f>
        <v>Kerala</v>
      </c>
      <c r="K2528" s="2" t="str">
        <f>_xlfn.XLOOKUP(Table2[[#This Row],[Customer_ID]],Table3[Customer_ID],Table3[Membership],"Regular")</f>
        <v>Gold</v>
      </c>
      <c r="L2528" s="2" t="s">
        <v>1070</v>
      </c>
      <c r="M2528" s="2" t="str">
        <f>_xlfn.XLOOKUP(Table2[[#This Row],[Product_ID]],Table4[Product_ID],Table4[Product_Name],"Not Found")</f>
        <v>Sparx Slippers Red</v>
      </c>
      <c r="N2528" s="2" t="str">
        <f>_xlfn.XLOOKUP(Table2[[#This Row],[Product_ID]],Table4[Product_ID],Table4[Category],"Not Found")</f>
        <v>Footwear</v>
      </c>
      <c r="O2528" s="2" t="str">
        <f>_xlfn.XLOOKUP(Table2[[#This Row],[Product_ID]],Table4[Product_ID],Table4[Subcategory],"Not Found")</f>
        <v>Slippers</v>
      </c>
      <c r="P2528" s="2" t="str">
        <f>_xlfn.XLOOKUP(Table2[[#This Row],[Product_ID]],Table4[Product_ID],Table4[Brand],"Missing Brand")</f>
        <v>Sparx</v>
      </c>
      <c r="Q2528" s="2" t="s">
        <v>107</v>
      </c>
      <c r="R2528" s="2" t="str">
        <f>_xlfn.XLOOKUP(Table2[[#This Row],[Store_ID]],Table6[Store_ID],Table6[Store Name],"Not Found")</f>
        <v>TrendMart Kurnool Standard</v>
      </c>
      <c r="S2528" s="2">
        <f>_xlfn.XLOOKUP(Table2[[#This Row],[Store_ID]],Table6[Store_ID],Table6[Monthly Target],"Missing Target")</f>
        <v>800000</v>
      </c>
      <c r="T2528" s="2" t="str">
        <f>_xlfn.XLOOKUP(Table2[[#This Row],[Store_ID]],Table6[Store_ID],Table6[Region],"Not Found")</f>
        <v>South Zone 3</v>
      </c>
      <c r="U2528" s="2" t="s">
        <v>417</v>
      </c>
      <c r="V2528" s="2" t="str">
        <f>_xlfn.XLOOKUP(Table2[[#This Row],[Employee_ID]],Table5[Employee_ID],Table5[Employee Name],"Not Found")</f>
        <v>Arjun Krishnan</v>
      </c>
      <c r="W2528" s="2">
        <v>1</v>
      </c>
      <c r="X2528" s="2">
        <v>1687.8</v>
      </c>
      <c r="Y2528" s="2">
        <v>20</v>
      </c>
      <c r="Z2528" s="2">
        <v>337.56</v>
      </c>
      <c r="AA2528" s="2">
        <v>12</v>
      </c>
      <c r="AB2528" s="2">
        <v>162.03</v>
      </c>
      <c r="AC2528" s="2">
        <v>1512.27</v>
      </c>
      <c r="AD2528" s="2">
        <v>1145.21</v>
      </c>
      <c r="AE2528" s="2">
        <f t="shared" si="84"/>
        <v>205.02999999999994</v>
      </c>
      <c r="AF2528" s="2" t="s">
        <v>25</v>
      </c>
      <c r="AG2528" s="42">
        <f>IFERROR(Table2[[#This Row],[Profit]]/Table2[[#This Row],[Sales Amount]],0)</f>
        <v>0.13557764155871632</v>
      </c>
      <c r="AH2528" s="2" t="str">
        <f>TRIM(Table2[[#This Row],[Payment Modee]])</f>
        <v>UPI</v>
      </c>
      <c r="AI2528" s="2" t="s">
        <v>36</v>
      </c>
      <c r="AJ2528" s="2" t="s">
        <v>27</v>
      </c>
      <c r="AK2528" s="2" t="s">
        <v>331</v>
      </c>
      <c r="AL2528" s="16" t="str">
        <f>IF(HOUR(Table2[[#This Row],[Order Time]])&lt;12,"Morning",IF(HOUR(Table2[[#This Row],[Order Time]])&lt;17,"Afternoon",IF(HOUR(Table2[[#This Row],[Order Time]])&lt;21,"Evening","Night")))</f>
        <v>Morning</v>
      </c>
      <c r="AM2528" s="16" t="s">
        <v>29</v>
      </c>
    </row>
    <row r="2529" spans="1:39" x14ac:dyDescent="0.25">
      <c r="A2529" s="13" t="s">
        <v>4427</v>
      </c>
      <c r="B2529" s="4">
        <v>45574</v>
      </c>
      <c r="C2529" s="2">
        <f>YEAR(Table2[[#This Row],[Invoice Date]])</f>
        <v>2024</v>
      </c>
      <c r="D2529" s="2" t="str">
        <f>TEXT(Table2[[#This Row],[Invoice Date]],"mmm")</f>
        <v>Oct</v>
      </c>
      <c r="E2529" s="2" t="str">
        <f>Table2[[#This Row],[Store_ID]]&amp;"-"&amp;Table2[[#This Row],[Year]]&amp;"-"&amp;Table2[[#This Row],[Month]]</f>
        <v>STR036-2024-Oct</v>
      </c>
      <c r="F2529" s="2" t="s">
        <v>686</v>
      </c>
      <c r="G2529" s="2" t="str">
        <f>_xlfn.XLOOKUP(Table2[[#This Row],[Customer_ID]],Table3[Customer_ID],Table3[Customer Name],"Not Found")</f>
        <v>Dinesh Chandran</v>
      </c>
      <c r="H2529" s="2" t="str">
        <f>_xlfn.XLOOKUP(Table2[[#This Row],[Customer_ID]],Table3[Customer_ID],Table3[Gender],"Female")</f>
        <v>Male</v>
      </c>
      <c r="I2529" s="2" t="str">
        <f>_xlfn.XLOOKUP(Table2[[#This Row],[Customer_ID]],Table3[Customer_ID],Table3[City],"Missing Memebership")</f>
        <v>Nizamabad</v>
      </c>
      <c r="J2529" s="2" t="str">
        <f>_xlfn.XLOOKUP(Table2[[#This Row],[Customer_ID]],Table3[Customer_ID],Table3[State],"Karnataka")</f>
        <v>Telangana</v>
      </c>
      <c r="K2529" s="2" t="str">
        <f>_xlfn.XLOOKUP(Table2[[#This Row],[Customer_ID]],Table3[Customer_ID],Table3[Membership],"Regular")</f>
        <v>Platinum</v>
      </c>
      <c r="L2529" s="2" t="s">
        <v>1796</v>
      </c>
      <c r="M2529" s="2" t="str">
        <f>_xlfn.XLOOKUP(Table2[[#This Row],[Product_ID]],Table4[Product_ID],Table4[Product_Name],"Not Found")</f>
        <v>Pantaloons Shorts Maroon</v>
      </c>
      <c r="N2529" s="2" t="str">
        <f>_xlfn.XLOOKUP(Table2[[#This Row],[Product_ID]],Table4[Product_ID],Table4[Category],"Not Found")</f>
        <v>Sportswear</v>
      </c>
      <c r="O2529" s="2" t="str">
        <f>_xlfn.XLOOKUP(Table2[[#This Row],[Product_ID]],Table4[Product_ID],Table4[Subcategory],"Not Found")</f>
        <v>Shorts</v>
      </c>
      <c r="P2529" s="2" t="str">
        <f>_xlfn.XLOOKUP(Table2[[#This Row],[Product_ID]],Table4[Product_ID],Table4[Brand],"Missing Brand")</f>
        <v>Pantaloons</v>
      </c>
      <c r="Q2529" s="2" t="s">
        <v>634</v>
      </c>
      <c r="R2529" s="2" t="str">
        <f>_xlfn.XLOOKUP(Table2[[#This Row],[Store_ID]],Table6[Store_ID],Table6[Store Name],"Not Found")</f>
        <v>TrendMart Thiruvananthapuram Outlet</v>
      </c>
      <c r="S2529" s="2">
        <f>_xlfn.XLOOKUP(Table2[[#This Row],[Store_ID]],Table6[Store_ID],Table6[Monthly Target],"Missing Target")</f>
        <v>1000000</v>
      </c>
      <c r="T2529" s="2" t="str">
        <f>_xlfn.XLOOKUP(Table2[[#This Row],[Store_ID]],Table6[Store_ID],Table6[Region],"Not Found")</f>
        <v>South Zone 1</v>
      </c>
      <c r="U2529" s="2" t="s">
        <v>330</v>
      </c>
      <c r="V2529" s="2" t="str">
        <f>_xlfn.XLOOKUP(Table2[[#This Row],[Employee_ID]],Table5[Employee_ID],Table5[Employee Name],"Not Found")</f>
        <v>Malini Gowda</v>
      </c>
      <c r="W2529" s="2">
        <v>1</v>
      </c>
      <c r="X2529" s="2">
        <v>933.72</v>
      </c>
      <c r="Y2529" s="2">
        <v>30</v>
      </c>
      <c r="Z2529" s="2">
        <v>280.12</v>
      </c>
      <c r="AA2529" s="2">
        <v>5</v>
      </c>
      <c r="AB2529" s="2">
        <v>32.68</v>
      </c>
      <c r="AC2529" s="2">
        <v>686.28</v>
      </c>
      <c r="AD2529" s="2">
        <v>630.1</v>
      </c>
      <c r="AE2529" s="2">
        <f t="shared" si="84"/>
        <v>23.49999999999995</v>
      </c>
      <c r="AF2529" s="2" t="s">
        <v>25</v>
      </c>
      <c r="AG2529" s="42">
        <f>IFERROR(Table2[[#This Row],[Profit]]/Table2[[#This Row],[Sales Amount]],0)</f>
        <v>3.4242583202191451E-2</v>
      </c>
      <c r="AH2529" s="2" t="str">
        <f>TRIM(Table2[[#This Row],[Payment Modee]])</f>
        <v>UPI</v>
      </c>
      <c r="AI2529" s="2" t="s">
        <v>26</v>
      </c>
      <c r="AJ2529" s="2" t="s">
        <v>27</v>
      </c>
      <c r="AK2529" s="2" t="s">
        <v>93</v>
      </c>
      <c r="AL2529" s="16" t="str">
        <f>IF(HOUR(Table2[[#This Row],[Order Time]])&lt;12,"Morning",IF(HOUR(Table2[[#This Row],[Order Time]])&lt;17,"Afternoon",IF(HOUR(Table2[[#This Row],[Order Time]])&lt;21,"Evening","Night")))</f>
        <v>Afternoon</v>
      </c>
      <c r="AM2529" s="16" t="s">
        <v>29</v>
      </c>
    </row>
    <row r="2530" spans="1:39" x14ac:dyDescent="0.25">
      <c r="A2530" s="13" t="s">
        <v>4428</v>
      </c>
      <c r="B2530" s="4">
        <v>45589</v>
      </c>
      <c r="C2530" s="2">
        <f>YEAR(Table2[[#This Row],[Invoice Date]])</f>
        <v>2024</v>
      </c>
      <c r="D2530" s="2" t="str">
        <f>TEXT(Table2[[#This Row],[Invoice Date]],"mmm")</f>
        <v>Oct</v>
      </c>
      <c r="E2530" s="2" t="str">
        <f>Table2[[#This Row],[Store_ID]]&amp;"-"&amp;Table2[[#This Row],[Year]]&amp;"-"&amp;Table2[[#This Row],[Month]]</f>
        <v>STR109-2024-Oct</v>
      </c>
      <c r="F2530" s="2" t="s">
        <v>3571</v>
      </c>
      <c r="G2530" s="2" t="str">
        <f>_xlfn.XLOOKUP(Table2[[#This Row],[Customer_ID]],Table3[Customer_ID],Table3[Customer Name],"Not Found")</f>
        <v>Balaji Gowda</v>
      </c>
      <c r="H2530" s="2" t="str">
        <f>_xlfn.XLOOKUP(Table2[[#This Row],[Customer_ID]],Table3[Customer_ID],Table3[Gender],"Female")</f>
        <v>Male</v>
      </c>
      <c r="I2530" s="2" t="str">
        <f>_xlfn.XLOOKUP(Table2[[#This Row],[Customer_ID]],Table3[Customer_ID],Table3[City],"Missing Memebership")</f>
        <v>Tumakuru</v>
      </c>
      <c r="J2530" s="2" t="str">
        <f>_xlfn.XLOOKUP(Table2[[#This Row],[Customer_ID]],Table3[Customer_ID],Table3[State],"Karnataka")</f>
        <v>Karnataka</v>
      </c>
      <c r="K2530" s="2" t="str">
        <f>_xlfn.XLOOKUP(Table2[[#This Row],[Customer_ID]],Table3[Customer_ID],Table3[Membership],"Regular")</f>
        <v>Gold</v>
      </c>
      <c r="L2530" s="2" t="s">
        <v>964</v>
      </c>
      <c r="M2530" s="2" t="str">
        <f>_xlfn.XLOOKUP(Table2[[#This Row],[Product_ID]],Table4[Product_ID],Table4[Product_Name],"Not Found")</f>
        <v>W for Woman Cotton Saree Wine</v>
      </c>
      <c r="N2530" s="2" t="str">
        <f>_xlfn.XLOOKUP(Table2[[#This Row],[Product_ID]],Table4[Product_ID],Table4[Category],"Not Found")</f>
        <v>Women Sarees</v>
      </c>
      <c r="O2530" s="2" t="str">
        <f>_xlfn.XLOOKUP(Table2[[#This Row],[Product_ID]],Table4[Product_ID],Table4[Subcategory],"Not Found")</f>
        <v>Cotton Saree</v>
      </c>
      <c r="P2530" s="2" t="str">
        <f>_xlfn.XLOOKUP(Table2[[#This Row],[Product_ID]],Table4[Product_ID],Table4[Brand],"Missing Brand")</f>
        <v>W for Woman</v>
      </c>
      <c r="Q2530" s="2" t="s">
        <v>112</v>
      </c>
      <c r="R2530" s="2" t="str">
        <f>_xlfn.XLOOKUP(Table2[[#This Row],[Store_ID]],Table6[Store_ID],Table6[Store Name],"Not Found")</f>
        <v>TrendMart Warangal Outlet</v>
      </c>
      <c r="S2530" s="2">
        <f>_xlfn.XLOOKUP(Table2[[#This Row],[Store_ID]],Table6[Store_ID],Table6[Monthly Target],"Missing Target")</f>
        <v>1200000</v>
      </c>
      <c r="T2530" s="2" t="str">
        <f>_xlfn.XLOOKUP(Table2[[#This Row],[Store_ID]],Table6[Store_ID],Table6[Region],"Not Found")</f>
        <v>South Zone 2</v>
      </c>
      <c r="U2530" s="2" t="s">
        <v>142</v>
      </c>
      <c r="V2530" s="2" t="str">
        <f>_xlfn.XLOOKUP(Table2[[#This Row],[Employee_ID]],Table5[Employee_ID],Table5[Employee Name],"Not Found")</f>
        <v>Anusuya Subramaniam</v>
      </c>
      <c r="W2530" s="2">
        <v>2</v>
      </c>
      <c r="X2530" s="2">
        <v>3117.82</v>
      </c>
      <c r="Y2530" s="2">
        <v>10</v>
      </c>
      <c r="Z2530" s="2">
        <v>623.55999999999995</v>
      </c>
      <c r="AA2530" s="2">
        <v>12</v>
      </c>
      <c r="AB2530" s="2">
        <v>673.45</v>
      </c>
      <c r="AC2530" s="2">
        <v>6285.53</v>
      </c>
      <c r="AD2530" s="2">
        <v>4680.92</v>
      </c>
      <c r="AE2530" s="2">
        <f t="shared" si="84"/>
        <v>931.15999999999963</v>
      </c>
      <c r="AF2530" s="2" t="s">
        <v>119</v>
      </c>
      <c r="AG2530" s="42">
        <f>IFERROR(Table2[[#This Row],[Profit]]/Table2[[#This Row],[Sales Amount]],0)</f>
        <v>0.14814343420523005</v>
      </c>
      <c r="AH2530" s="2" t="str">
        <f>TRIM(Table2[[#This Row],[Payment Modee]])</f>
        <v>Net Banking</v>
      </c>
      <c r="AI2530" s="2" t="s">
        <v>26</v>
      </c>
      <c r="AJ2530" s="2" t="s">
        <v>27</v>
      </c>
      <c r="AK2530" s="2" t="s">
        <v>2155</v>
      </c>
      <c r="AL2530" s="16" t="str">
        <f>IF(HOUR(Table2[[#This Row],[Order Time]])&lt;12,"Morning",IF(HOUR(Table2[[#This Row],[Order Time]])&lt;17,"Afternoon",IF(HOUR(Table2[[#This Row],[Order Time]])&lt;21,"Evening","Night")))</f>
        <v>Evening</v>
      </c>
      <c r="AM2530" s="16" t="s">
        <v>29</v>
      </c>
    </row>
    <row r="2531" spans="1:39" x14ac:dyDescent="0.25">
      <c r="A2531" s="13" t="s">
        <v>4429</v>
      </c>
      <c r="B2531" s="4">
        <v>45436</v>
      </c>
      <c r="C2531" s="2">
        <f>YEAR(Table2[[#This Row],[Invoice Date]])</f>
        <v>2024</v>
      </c>
      <c r="D2531" s="2" t="str">
        <f>TEXT(Table2[[#This Row],[Invoice Date]],"mmm")</f>
        <v>May</v>
      </c>
      <c r="E2531" s="2" t="str">
        <f>Table2[[#This Row],[Store_ID]]&amp;"-"&amp;Table2[[#This Row],[Year]]&amp;"-"&amp;Table2[[#This Row],[Month]]</f>
        <v>STR045-2024-May</v>
      </c>
      <c r="F2531" s="2" t="s">
        <v>4106</v>
      </c>
      <c r="G2531" s="2" t="str">
        <f>_xlfn.XLOOKUP(Table2[[#This Row],[Customer_ID]],Table3[Customer_ID],Table3[Customer Name],"Not Found")</f>
        <v>Anand Nair</v>
      </c>
      <c r="H2531" s="2" t="str">
        <f>_xlfn.XLOOKUP(Table2[[#This Row],[Customer_ID]],Table3[Customer_ID],Table3[Gender],"Female")</f>
        <v>Male</v>
      </c>
      <c r="I2531" s="2" t="str">
        <f>_xlfn.XLOOKUP(Table2[[#This Row],[Customer_ID]],Table3[Customer_ID],Table3[City],"Missing Memebership")</f>
        <v>Salem</v>
      </c>
      <c r="J2531" s="2" t="str">
        <f>_xlfn.XLOOKUP(Table2[[#This Row],[Customer_ID]],Table3[Customer_ID],Table3[State],"Karnataka")</f>
        <v>Tamil Nadu</v>
      </c>
      <c r="K2531" s="2" t="str">
        <f>_xlfn.XLOOKUP(Table2[[#This Row],[Customer_ID]],Table3[Customer_ID],Table3[Membership],"Regular")</f>
        <v>Silver</v>
      </c>
      <c r="L2531" s="2" t="s">
        <v>73</v>
      </c>
      <c r="M2531" s="2" t="str">
        <f>_xlfn.XLOOKUP(Table2[[#This Row],[Product_ID]],Table4[Product_ID],Table4[Product_Name],"Not Found")</f>
        <v>Metro Shoes Slim Fit Wine</v>
      </c>
      <c r="N2531" s="2" t="str">
        <f>_xlfn.XLOOKUP(Table2[[#This Row],[Product_ID]],Table4[Product_ID],Table4[Category],"Not Found")</f>
        <v>Men Jeans</v>
      </c>
      <c r="O2531" s="2" t="str">
        <f>_xlfn.XLOOKUP(Table2[[#This Row],[Product_ID]],Table4[Product_ID],Table4[Subcategory],"Not Found")</f>
        <v>Slim Fit</v>
      </c>
      <c r="P2531" s="2" t="str">
        <f>_xlfn.XLOOKUP(Table2[[#This Row],[Product_ID]],Table4[Product_ID],Table4[Brand],"Missing Brand")</f>
        <v>Metro Shoes</v>
      </c>
      <c r="Q2531" s="2" t="s">
        <v>395</v>
      </c>
      <c r="R2531" s="2" t="str">
        <f>_xlfn.XLOOKUP(Table2[[#This Row],[Store_ID]],Table6[Store_ID],Table6[Store Name],"Not Found")</f>
        <v>TrendMart Khammam Standard</v>
      </c>
      <c r="S2531" s="2">
        <f>_xlfn.XLOOKUP(Table2[[#This Row],[Store_ID]],Table6[Store_ID],Table6[Monthly Target],"Missing Target")</f>
        <v>1500000</v>
      </c>
      <c r="T2531" s="2" t="str">
        <f>_xlfn.XLOOKUP(Table2[[#This Row],[Store_ID]],Table6[Store_ID],Table6[Region],"Not Found")</f>
        <v>South Zone 2</v>
      </c>
      <c r="U2531" s="2" t="s">
        <v>229</v>
      </c>
      <c r="V2531" s="2" t="str">
        <f>_xlfn.XLOOKUP(Table2[[#This Row],[Employee_ID]],Table5[Employee_ID],Table5[Employee Name],"Not Found")</f>
        <v>Yogesh Chettiar</v>
      </c>
      <c r="W2531" s="2">
        <v>1</v>
      </c>
      <c r="X2531" s="2">
        <v>1419.31</v>
      </c>
      <c r="Y2531" s="2">
        <v>10</v>
      </c>
      <c r="Z2531" s="2">
        <v>141.93</v>
      </c>
      <c r="AA2531" s="2">
        <v>12</v>
      </c>
      <c r="AB2531" s="2">
        <v>153.29</v>
      </c>
      <c r="AC2531" s="2">
        <v>1430.67</v>
      </c>
      <c r="AD2531" s="2">
        <v>1067.72</v>
      </c>
      <c r="AE2531" s="2">
        <f t="shared" si="84"/>
        <v>209.66000000000005</v>
      </c>
      <c r="AF2531" s="2" t="s">
        <v>119</v>
      </c>
      <c r="AG2531" s="42">
        <f>IFERROR(Table2[[#This Row],[Profit]]/Table2[[#This Row],[Sales Amount]],0)</f>
        <v>0.14654672286411266</v>
      </c>
      <c r="AH2531" s="2" t="str">
        <f>TRIM(Table2[[#This Row],[Payment Modee]])</f>
        <v>Net Banking</v>
      </c>
      <c r="AI2531" s="2" t="s">
        <v>26</v>
      </c>
      <c r="AJ2531" s="2" t="s">
        <v>27</v>
      </c>
      <c r="AK2531" s="2" t="s">
        <v>2775</v>
      </c>
      <c r="AL2531" s="16" t="str">
        <f>IF(HOUR(Table2[[#This Row],[Order Time]])&lt;12,"Morning",IF(HOUR(Table2[[#This Row],[Order Time]])&lt;17,"Afternoon",IF(HOUR(Table2[[#This Row],[Order Time]])&lt;21,"Evening","Night")))</f>
        <v>Night</v>
      </c>
      <c r="AM2531" s="16" t="s">
        <v>29</v>
      </c>
    </row>
    <row r="2532" spans="1:39" x14ac:dyDescent="0.25">
      <c r="A2532" s="13" t="s">
        <v>4430</v>
      </c>
      <c r="B2532" s="4">
        <v>45552</v>
      </c>
      <c r="C2532" s="2">
        <f>YEAR(Table2[[#This Row],[Invoice Date]])</f>
        <v>2024</v>
      </c>
      <c r="D2532" s="2" t="str">
        <f>TEXT(Table2[[#This Row],[Invoice Date]],"mmm")</f>
        <v>Sep</v>
      </c>
      <c r="E2532" s="2" t="str">
        <f>Table2[[#This Row],[Store_ID]]&amp;"-"&amp;Table2[[#This Row],[Year]]&amp;"-"&amp;Table2[[#This Row],[Month]]</f>
        <v>STR033-2024-Sep</v>
      </c>
      <c r="F2532" s="2" t="s">
        <v>799</v>
      </c>
      <c r="G2532" s="2" t="str">
        <f>_xlfn.XLOOKUP(Table2[[#This Row],[Customer_ID]],Table3[Customer_ID],Table3[Customer Name],"Not Found")</f>
        <v>Venkat Prasad</v>
      </c>
      <c r="H2532" s="2" t="str">
        <f>_xlfn.XLOOKUP(Table2[[#This Row],[Customer_ID]],Table3[Customer_ID],Table3[Gender],"Female")</f>
        <v>Male</v>
      </c>
      <c r="I2532" s="2" t="str">
        <f>_xlfn.XLOOKUP(Table2[[#This Row],[Customer_ID]],Table3[Customer_ID],Table3[City],"Missing Memebership")</f>
        <v>Hubballi</v>
      </c>
      <c r="J2532" s="2" t="str">
        <f>_xlfn.XLOOKUP(Table2[[#This Row],[Customer_ID]],Table3[Customer_ID],Table3[State],"Karnataka")</f>
        <v>Karnataka</v>
      </c>
      <c r="K2532" s="2" t="str">
        <f>_xlfn.XLOOKUP(Table2[[#This Row],[Customer_ID]],Table3[Customer_ID],Table3[Membership],"Regular")</f>
        <v>Regular</v>
      </c>
      <c r="L2532" s="2" t="s">
        <v>605</v>
      </c>
      <c r="M2532" s="2" t="str">
        <f>_xlfn.XLOOKUP(Table2[[#This Row],[Product_ID]],Table4[Product_ID],Table4[Product_Name],"Not Found")</f>
        <v>Pantaloons Shirt Dress Grey</v>
      </c>
      <c r="N2532" s="2" t="str">
        <f>_xlfn.XLOOKUP(Table2[[#This Row],[Product_ID]],Table4[Product_ID],Table4[Category],"Not Found")</f>
        <v>Women Dresses</v>
      </c>
      <c r="O2532" s="2" t="str">
        <f>_xlfn.XLOOKUP(Table2[[#This Row],[Product_ID]],Table4[Product_ID],Table4[Subcategory],"Not Found")</f>
        <v>Shirt Dress</v>
      </c>
      <c r="P2532" s="2" t="str">
        <f>_xlfn.XLOOKUP(Table2[[#This Row],[Product_ID]],Table4[Product_ID],Table4[Brand],"Missing Brand")</f>
        <v>Pantaloons</v>
      </c>
      <c r="Q2532" s="2" t="s">
        <v>1482</v>
      </c>
      <c r="R2532" s="2" t="str">
        <f>_xlfn.XLOOKUP(Table2[[#This Row],[Store_ID]],Table6[Store_ID],Table6[Store Name],"Not Found")</f>
        <v>TrendMart Guntur Standard</v>
      </c>
      <c r="S2532" s="2">
        <f>_xlfn.XLOOKUP(Table2[[#This Row],[Store_ID]],Table6[Store_ID],Table6[Monthly Target],"Missing Target")</f>
        <v>2500000</v>
      </c>
      <c r="T2532" s="2" t="str">
        <f>_xlfn.XLOOKUP(Table2[[#This Row],[Store_ID]],Table6[Store_ID],Table6[Region],"Not Found")</f>
        <v>South Zone 3</v>
      </c>
      <c r="U2532" s="2" t="s">
        <v>68</v>
      </c>
      <c r="V2532" s="2" t="str">
        <f>_xlfn.XLOOKUP(Table2[[#This Row],[Employee_ID]],Table5[Employee_ID],Table5[Employee Name],"Not Found")</f>
        <v>Praveen Gupta</v>
      </c>
      <c r="W2532" s="2">
        <v>1</v>
      </c>
      <c r="X2532" s="2">
        <v>1712.55</v>
      </c>
      <c r="Y2532" s="2">
        <v>0</v>
      </c>
      <c r="Z2532" s="2">
        <v>0</v>
      </c>
      <c r="AA2532" s="2">
        <v>12</v>
      </c>
      <c r="AB2532" s="2">
        <v>205.51</v>
      </c>
      <c r="AC2532" s="2">
        <v>1918.06</v>
      </c>
      <c r="AD2532" s="2">
        <v>1133.27</v>
      </c>
      <c r="AE2532" s="2">
        <f t="shared" si="84"/>
        <v>579.28</v>
      </c>
      <c r="AF2532" s="2" t="s">
        <v>56</v>
      </c>
      <c r="AG2532" s="42">
        <f>IFERROR(Table2[[#This Row],[Profit]]/Table2[[#This Row],[Sales Amount]],0)</f>
        <v>0.30201349280001666</v>
      </c>
      <c r="AH2532" s="2" t="str">
        <f>TRIM(Table2[[#This Row],[Payment Modee]])</f>
        <v>Credit Card</v>
      </c>
      <c r="AI2532" s="2" t="s">
        <v>26</v>
      </c>
      <c r="AJ2532" s="2" t="s">
        <v>27</v>
      </c>
      <c r="AK2532" s="2" t="s">
        <v>1720</v>
      </c>
      <c r="AL2532" s="16" t="str">
        <f>IF(HOUR(Table2[[#This Row],[Order Time]])&lt;12,"Morning",IF(HOUR(Table2[[#This Row],[Order Time]])&lt;17,"Afternoon",IF(HOUR(Table2[[#This Row],[Order Time]])&lt;21,"Evening","Night")))</f>
        <v>Morning</v>
      </c>
      <c r="AM2532" s="16" t="s">
        <v>29</v>
      </c>
    </row>
    <row r="2533" spans="1:39" x14ac:dyDescent="0.25">
      <c r="A2533" s="13" t="s">
        <v>4431</v>
      </c>
      <c r="B2533" s="4">
        <v>45584</v>
      </c>
      <c r="C2533" s="2">
        <f>YEAR(Table2[[#This Row],[Invoice Date]])</f>
        <v>2024</v>
      </c>
      <c r="D2533" s="2" t="str">
        <f>TEXT(Table2[[#This Row],[Invoice Date]],"mmm")</f>
        <v>Oct</v>
      </c>
      <c r="E2533" s="2" t="str">
        <f>Table2[[#This Row],[Store_ID]]&amp;"-"&amp;Table2[[#This Row],[Year]]&amp;"-"&amp;Table2[[#This Row],[Month]]</f>
        <v>STR030-2024-Oct</v>
      </c>
      <c r="F2533" s="2" t="s">
        <v>4432</v>
      </c>
      <c r="G2533" s="2" t="str">
        <f>_xlfn.XLOOKUP(Table2[[#This Row],[Customer_ID]],Table3[Customer_ID],Table3[Customer Name],"Not Found")</f>
        <v>Latha Sundaram</v>
      </c>
      <c r="H2533" s="2" t="str">
        <f>_xlfn.XLOOKUP(Table2[[#This Row],[Customer_ID]],Table3[Customer_ID],Table3[Gender],"Female")</f>
        <v>Female</v>
      </c>
      <c r="I2533" s="2" t="str">
        <f>_xlfn.XLOOKUP(Table2[[#This Row],[Customer_ID]],Table3[Customer_ID],Table3[City],"Missing Memebership")</f>
        <v>Davanagere</v>
      </c>
      <c r="J2533" s="2" t="str">
        <f>_xlfn.XLOOKUP(Table2[[#This Row],[Customer_ID]],Table3[Customer_ID],Table3[State],"Karnataka")</f>
        <v>Karnataka</v>
      </c>
      <c r="K2533" s="2" t="str">
        <f>_xlfn.XLOOKUP(Table2[[#This Row],[Customer_ID]],Table3[Customer_ID],Table3[Membership],"Regular")</f>
        <v>Regular</v>
      </c>
      <c r="L2533" s="2" t="s">
        <v>1600</v>
      </c>
      <c r="M2533" s="2" t="str">
        <f>_xlfn.XLOOKUP(Table2[[#This Row],[Product_ID]],Table4[Product_ID],Table4[Product_Name],"Not Found")</f>
        <v>Aurelia Girls Frock Maroon</v>
      </c>
      <c r="N2533" s="2" t="str">
        <f>_xlfn.XLOOKUP(Table2[[#This Row],[Product_ID]],Table4[Product_ID],Table4[Category],"Not Found")</f>
        <v>Kids Wear</v>
      </c>
      <c r="O2533" s="2" t="str">
        <f>_xlfn.XLOOKUP(Table2[[#This Row],[Product_ID]],Table4[Product_ID],Table4[Subcategory],"Not Found")</f>
        <v>Girls Frock</v>
      </c>
      <c r="P2533" s="2" t="str">
        <f>_xlfn.XLOOKUP(Table2[[#This Row],[Product_ID]],Table4[Product_ID],Table4[Brand],"Missing Brand")</f>
        <v>Aurelia</v>
      </c>
      <c r="Q2533" s="2" t="s">
        <v>1033</v>
      </c>
      <c r="R2533" s="2" t="str">
        <f>_xlfn.XLOOKUP(Table2[[#This Row],[Store_ID]],Table6[Store_ID],Table6[Store Name],"Not Found")</f>
        <v>TrendMart Kochi Standard</v>
      </c>
      <c r="S2533" s="2">
        <f>_xlfn.XLOOKUP(Table2[[#This Row],[Store_ID]],Table6[Store_ID],Table6[Monthly Target],"Missing Target")</f>
        <v>2000000</v>
      </c>
      <c r="T2533" s="2" t="str">
        <f>_xlfn.XLOOKUP(Table2[[#This Row],[Store_ID]],Table6[Store_ID],Table6[Region],"Not Found")</f>
        <v>South Zone 1</v>
      </c>
      <c r="U2533" s="2" t="s">
        <v>135</v>
      </c>
      <c r="V2533" s="2" t="str">
        <f>_xlfn.XLOOKUP(Table2[[#This Row],[Employee_ID]],Table5[Employee_ID],Table5[Employee Name],"Not Found")</f>
        <v>Yamini Pandian</v>
      </c>
      <c r="W2533" s="2">
        <v>4</v>
      </c>
      <c r="X2533" s="2">
        <v>505.26</v>
      </c>
      <c r="Y2533" s="2">
        <v>10</v>
      </c>
      <c r="Z2533" s="2">
        <v>202.1</v>
      </c>
      <c r="AA2533" s="2">
        <v>5</v>
      </c>
      <c r="AB2533" s="2">
        <v>90.95</v>
      </c>
      <c r="AC2533" s="2">
        <v>1909.89</v>
      </c>
      <c r="AD2533" s="2">
        <v>1309.44</v>
      </c>
      <c r="AE2533" s="2">
        <f t="shared" si="84"/>
        <v>509.50000000000006</v>
      </c>
      <c r="AF2533" s="2" t="s">
        <v>35</v>
      </c>
      <c r="AG2533" s="42">
        <f>IFERROR(Table2[[#This Row],[Profit]]/Table2[[#This Row],[Sales Amount]],0)</f>
        <v>0.26676929037797992</v>
      </c>
      <c r="AH2533" s="2" t="str">
        <f>TRIM(Table2[[#This Row],[Payment Modee]])</f>
        <v>Debit Card</v>
      </c>
      <c r="AI2533" s="2" t="s">
        <v>26</v>
      </c>
      <c r="AJ2533" s="2" t="s">
        <v>197</v>
      </c>
      <c r="AK2533" s="2" t="s">
        <v>188</v>
      </c>
      <c r="AL2533" s="16" t="str">
        <f>IF(HOUR(Table2[[#This Row],[Order Time]])&lt;12,"Morning",IF(HOUR(Table2[[#This Row],[Order Time]])&lt;17,"Afternoon",IF(HOUR(Table2[[#This Row],[Order Time]])&lt;21,"Evening","Night")))</f>
        <v>Evening</v>
      </c>
      <c r="AM2533" s="16" t="s">
        <v>38</v>
      </c>
    </row>
    <row r="2534" spans="1:39" x14ac:dyDescent="0.25">
      <c r="A2534" s="13" t="s">
        <v>4433</v>
      </c>
      <c r="B2534" s="4">
        <v>45532</v>
      </c>
      <c r="C2534" s="2">
        <f>YEAR(Table2[[#This Row],[Invoice Date]])</f>
        <v>2024</v>
      </c>
      <c r="D2534" s="2" t="str">
        <f>TEXT(Table2[[#This Row],[Invoice Date]],"mmm")</f>
        <v>Aug</v>
      </c>
      <c r="E2534" s="2" t="str">
        <f>Table2[[#This Row],[Store_ID]]&amp;"-"&amp;Table2[[#This Row],[Year]]&amp;"-"&amp;Table2[[#This Row],[Month]]</f>
        <v>STR097-2024-Aug</v>
      </c>
      <c r="F2534" s="2" t="s">
        <v>3534</v>
      </c>
      <c r="G2534" s="2" t="str">
        <f>_xlfn.XLOOKUP(Table2[[#This Row],[Customer_ID]],Table3[Customer_ID],Table3[Customer Name],"Not Found")</f>
        <v>Balaji Mishra</v>
      </c>
      <c r="H2534" s="2" t="str">
        <f>_xlfn.XLOOKUP(Table2[[#This Row],[Customer_ID]],Table3[Customer_ID],Table3[Gender],"Female")</f>
        <v>Male</v>
      </c>
      <c r="I2534" s="2" t="str">
        <f>_xlfn.XLOOKUP(Table2[[#This Row],[Customer_ID]],Table3[Customer_ID],Table3[City],"Missing Memebership")</f>
        <v>Bengaluru</v>
      </c>
      <c r="J2534" s="2" t="str">
        <f>_xlfn.XLOOKUP(Table2[[#This Row],[Customer_ID]],Table3[Customer_ID],Table3[State],"Karnataka")</f>
        <v>Karnataka</v>
      </c>
      <c r="K2534" s="2" t="str">
        <f>_xlfn.XLOOKUP(Table2[[#This Row],[Customer_ID]],Table3[Customer_ID],Table3[Membership],"Regular")</f>
        <v>Platinum</v>
      </c>
      <c r="L2534" s="2" t="s">
        <v>979</v>
      </c>
      <c r="M2534" s="2" t="str">
        <f>_xlfn.XLOOKUP(Table2[[#This Row],[Product_ID]],Table4[Product_ID],Table4[Product_Name],"Not Found")</f>
        <v>Metro Shoes Straight Kurti Green</v>
      </c>
      <c r="N2534" s="2" t="str">
        <f>_xlfn.XLOOKUP(Table2[[#This Row],[Product_ID]],Table4[Product_ID],Table4[Category],"Not Found")</f>
        <v>Women Kurtis</v>
      </c>
      <c r="O2534" s="2" t="str">
        <f>_xlfn.XLOOKUP(Table2[[#This Row],[Product_ID]],Table4[Product_ID],Table4[Subcategory],"Not Found")</f>
        <v>Straight Kurti</v>
      </c>
      <c r="P2534" s="2" t="str">
        <f>_xlfn.XLOOKUP(Table2[[#This Row],[Product_ID]],Table4[Product_ID],Table4[Brand],"Missing Brand")</f>
        <v>Metro Shoes</v>
      </c>
      <c r="Q2534" s="2" t="s">
        <v>240</v>
      </c>
      <c r="R2534" s="2" t="str">
        <f>_xlfn.XLOOKUP(Table2[[#This Row],[Store_ID]],Table6[Store_ID],Table6[Store Name],"Not Found")</f>
        <v>TrendMart Thiruvananthapuram High Street</v>
      </c>
      <c r="S2534" s="2">
        <f>_xlfn.XLOOKUP(Table2[[#This Row],[Store_ID]],Table6[Store_ID],Table6[Monthly Target],"Missing Target")</f>
        <v>1500000</v>
      </c>
      <c r="T2534" s="2" t="str">
        <f>_xlfn.XLOOKUP(Table2[[#This Row],[Store_ID]],Table6[Store_ID],Table6[Region],"Not Found")</f>
        <v>South Zone 1</v>
      </c>
      <c r="U2534" s="2" t="s">
        <v>192</v>
      </c>
      <c r="V2534" s="2" t="str">
        <f>_xlfn.XLOOKUP(Table2[[#This Row],[Employee_ID]],Table5[Employee_ID],Table5[Employee Name],"Not Found")</f>
        <v>Hari Nair</v>
      </c>
      <c r="W2534" s="2">
        <v>3</v>
      </c>
      <c r="X2534" s="2">
        <v>845.87</v>
      </c>
      <c r="Y2534" s="2">
        <v>25</v>
      </c>
      <c r="Z2534" s="2">
        <v>634.4</v>
      </c>
      <c r="AA2534" s="2">
        <v>5</v>
      </c>
      <c r="AB2534" s="2">
        <v>95.16</v>
      </c>
      <c r="AC2534" s="2">
        <v>1998.37</v>
      </c>
      <c r="AD2534" s="2">
        <v>1797.84</v>
      </c>
      <c r="AE2534" s="2">
        <f t="shared" si="84"/>
        <v>105.36999999999998</v>
      </c>
      <c r="AF2534" s="2" t="s">
        <v>56</v>
      </c>
      <c r="AG2534" s="42">
        <f>IFERROR(Table2[[#This Row],[Profit]]/Table2[[#This Row],[Sales Amount]],0)</f>
        <v>5.2727973298238057E-2</v>
      </c>
      <c r="AH2534" s="2" t="str">
        <f>TRIM(Table2[[#This Row],[Payment Modee]])</f>
        <v>Credit Card</v>
      </c>
      <c r="AI2534" s="2" t="s">
        <v>36</v>
      </c>
      <c r="AJ2534" s="2" t="s">
        <v>27</v>
      </c>
      <c r="AK2534" s="2" t="s">
        <v>517</v>
      </c>
      <c r="AL2534" s="16" t="str">
        <f>IF(HOUR(Table2[[#This Row],[Order Time]])&lt;12,"Morning",IF(HOUR(Table2[[#This Row],[Order Time]])&lt;17,"Afternoon",IF(HOUR(Table2[[#This Row],[Order Time]])&lt;21,"Evening","Night")))</f>
        <v>Afternoon</v>
      </c>
      <c r="AM2534" s="16" t="s">
        <v>29</v>
      </c>
    </row>
    <row r="2535" spans="1:39" x14ac:dyDescent="0.25">
      <c r="A2535" s="13" t="s">
        <v>4434</v>
      </c>
      <c r="B2535" s="4">
        <v>45526</v>
      </c>
      <c r="C2535" s="2">
        <f>YEAR(Table2[[#This Row],[Invoice Date]])</f>
        <v>2024</v>
      </c>
      <c r="D2535" s="2" t="str">
        <f>TEXT(Table2[[#This Row],[Invoice Date]],"mmm")</f>
        <v>Aug</v>
      </c>
      <c r="E2535" s="2" t="str">
        <f>Table2[[#This Row],[Store_ID]]&amp;"-"&amp;Table2[[#This Row],[Year]]&amp;"-"&amp;Table2[[#This Row],[Month]]</f>
        <v>STR051-2024-Aug</v>
      </c>
      <c r="F2535" s="2" t="s">
        <v>3862</v>
      </c>
      <c r="G2535" s="2" t="str">
        <f>_xlfn.XLOOKUP(Table2[[#This Row],[Customer_ID]],Table3[Customer_ID],Table3[Customer Name],"Not Found")</f>
        <v>Karthik Shetty</v>
      </c>
      <c r="H2535" s="2" t="str">
        <f>_xlfn.XLOOKUP(Table2[[#This Row],[Customer_ID]],Table3[Customer_ID],Table3[Gender],"Female")</f>
        <v>Male</v>
      </c>
      <c r="I2535" s="2" t="str">
        <f>_xlfn.XLOOKUP(Table2[[#This Row],[Customer_ID]],Table3[Customer_ID],Table3[City],"Missing Memebership")</f>
        <v>Nizamabad</v>
      </c>
      <c r="J2535" s="2" t="str">
        <f>_xlfn.XLOOKUP(Table2[[#This Row],[Customer_ID]],Table3[Customer_ID],Table3[State],"Karnataka")</f>
        <v>Telangana</v>
      </c>
      <c r="K2535" s="2" t="str">
        <f>_xlfn.XLOOKUP(Table2[[#This Row],[Customer_ID]],Table3[Customer_ID],Table3[Membership],"Regular")</f>
        <v>Gold</v>
      </c>
      <c r="L2535" s="2" t="s">
        <v>778</v>
      </c>
      <c r="M2535" s="2" t="str">
        <f>_xlfn.XLOOKUP(Table2[[#This Row],[Product_ID]],Table4[Product_ID],Table4[Product_Name],"Not Found")</f>
        <v>Aurelia Earrings Sky Blue</v>
      </c>
      <c r="N2535" s="2" t="str">
        <f>_xlfn.XLOOKUP(Table2[[#This Row],[Product_ID]],Table4[Product_ID],Table4[Category],"Not Found")</f>
        <v>Jewellery</v>
      </c>
      <c r="O2535" s="2" t="str">
        <f>_xlfn.XLOOKUP(Table2[[#This Row],[Product_ID]],Table4[Product_ID],Table4[Subcategory],"Not Found")</f>
        <v>Earrings</v>
      </c>
      <c r="P2535" s="2" t="str">
        <f>_xlfn.XLOOKUP(Table2[[#This Row],[Product_ID]],Table4[Product_ID],Table4[Brand],"Missing Brand")</f>
        <v>Aurelia</v>
      </c>
      <c r="Q2535" s="2" t="s">
        <v>312</v>
      </c>
      <c r="R2535" s="2" t="str">
        <f>_xlfn.XLOOKUP(Table2[[#This Row],[Store_ID]],Table6[Store_ID],Table6[Store Name],"Not Found")</f>
        <v>TrendMart Kozhikode Outlet</v>
      </c>
      <c r="S2535" s="2">
        <f>_xlfn.XLOOKUP(Table2[[#This Row],[Store_ID]],Table6[Store_ID],Table6[Monthly Target],"Missing Target")</f>
        <v>2000000</v>
      </c>
      <c r="T2535" s="2" t="str">
        <f>_xlfn.XLOOKUP(Table2[[#This Row],[Store_ID]],Table6[Store_ID],Table6[Region],"Not Found")</f>
        <v>South Zone 1</v>
      </c>
      <c r="U2535" s="2" t="s">
        <v>504</v>
      </c>
      <c r="V2535" s="2" t="str">
        <f>_xlfn.XLOOKUP(Table2[[#This Row],[Employee_ID]],Table5[Employee_ID],Table5[Employee Name],"Not Found")</f>
        <v>Vikram Bhat</v>
      </c>
      <c r="W2535" s="2">
        <v>2</v>
      </c>
      <c r="X2535" s="2">
        <v>6245.21</v>
      </c>
      <c r="Y2535" s="2">
        <v>0</v>
      </c>
      <c r="Z2535" s="2">
        <v>0</v>
      </c>
      <c r="AA2535" s="2">
        <v>3</v>
      </c>
      <c r="AB2535" s="2">
        <v>374.71</v>
      </c>
      <c r="AC2535" s="2">
        <v>12865.13</v>
      </c>
      <c r="AD2535" s="2">
        <v>9525.52</v>
      </c>
      <c r="AE2535" s="2">
        <f t="shared" si="84"/>
        <v>2964.8999999999987</v>
      </c>
      <c r="AF2535" s="2" t="s">
        <v>35</v>
      </c>
      <c r="AG2535" s="42">
        <f>IFERROR(Table2[[#This Row],[Profit]]/Table2[[#This Row],[Sales Amount]],0)</f>
        <v>0.23046016635665548</v>
      </c>
      <c r="AH2535" s="2" t="str">
        <f>TRIM(Table2[[#This Row],[Payment Modee]])</f>
        <v>Debit Card</v>
      </c>
      <c r="AI2535" s="2" t="s">
        <v>36</v>
      </c>
      <c r="AJ2535" s="2" t="s">
        <v>27</v>
      </c>
      <c r="AK2535" s="2" t="s">
        <v>3334</v>
      </c>
      <c r="AL2535" s="16" t="str">
        <f>IF(HOUR(Table2[[#This Row],[Order Time]])&lt;12,"Morning",IF(HOUR(Table2[[#This Row],[Order Time]])&lt;17,"Afternoon",IF(HOUR(Table2[[#This Row],[Order Time]])&lt;21,"Evening","Night")))</f>
        <v>Evening</v>
      </c>
      <c r="AM2535" s="16" t="s">
        <v>29</v>
      </c>
    </row>
    <row r="2536" spans="1:39" x14ac:dyDescent="0.25">
      <c r="A2536" s="13" t="s">
        <v>4435</v>
      </c>
      <c r="B2536" s="4">
        <v>45433</v>
      </c>
      <c r="C2536" s="2">
        <f>YEAR(Table2[[#This Row],[Invoice Date]])</f>
        <v>2024</v>
      </c>
      <c r="D2536" s="2" t="str">
        <f>TEXT(Table2[[#This Row],[Invoice Date]],"mmm")</f>
        <v>May</v>
      </c>
      <c r="E2536" s="2" t="str">
        <f>Table2[[#This Row],[Store_ID]]&amp;"-"&amp;Table2[[#This Row],[Year]]&amp;"-"&amp;Table2[[#This Row],[Month]]</f>
        <v>STR014-2024-May</v>
      </c>
      <c r="F2536" s="2" t="s">
        <v>2671</v>
      </c>
      <c r="G2536" s="2" t="str">
        <f>_xlfn.XLOOKUP(Table2[[#This Row],[Customer_ID]],Table3[Customer_ID],Table3[Customer Name],"Not Found")</f>
        <v>Lavanya Krishnan</v>
      </c>
      <c r="H2536" s="2" t="str">
        <f>_xlfn.XLOOKUP(Table2[[#This Row],[Customer_ID]],Table3[Customer_ID],Table3[Gender],"Female")</f>
        <v>Female</v>
      </c>
      <c r="I2536" s="2" t="str">
        <f>_xlfn.XLOOKUP(Table2[[#This Row],[Customer_ID]],Table3[Customer_ID],Table3[City],"Missing Memebership")</f>
        <v>Thrissur</v>
      </c>
      <c r="J2536" s="2" t="str">
        <f>_xlfn.XLOOKUP(Table2[[#This Row],[Customer_ID]],Table3[Customer_ID],Table3[State],"Karnataka")</f>
        <v>Kerala</v>
      </c>
      <c r="K2536" s="2" t="str">
        <f>_xlfn.XLOOKUP(Table2[[#This Row],[Customer_ID]],Table3[Customer_ID],Table3[Membership],"Regular")</f>
        <v>Silver</v>
      </c>
      <c r="L2536" s="2" t="s">
        <v>117</v>
      </c>
      <c r="M2536" s="2" t="str">
        <f>_xlfn.XLOOKUP(Table2[[#This Row],[Product_ID]],Table4[Product_ID],Table4[Product_Name],"Not Found")</f>
        <v>Nike Crop Top Cream</v>
      </c>
      <c r="N2536" s="2" t="str">
        <f>_xlfn.XLOOKUP(Table2[[#This Row],[Product_ID]],Table4[Product_ID],Table4[Category],"Not Found")</f>
        <v>Women Tops</v>
      </c>
      <c r="O2536" s="2" t="str">
        <f>_xlfn.XLOOKUP(Table2[[#This Row],[Product_ID]],Table4[Product_ID],Table4[Subcategory],"Not Found")</f>
        <v>Crop Top</v>
      </c>
      <c r="P2536" s="2" t="str">
        <f>_xlfn.XLOOKUP(Table2[[#This Row],[Product_ID]],Table4[Product_ID],Table4[Brand],"Missing Brand")</f>
        <v>Nike</v>
      </c>
      <c r="Q2536" s="2" t="s">
        <v>129</v>
      </c>
      <c r="R2536" s="2" t="str">
        <f>_xlfn.XLOOKUP(Table2[[#This Row],[Store_ID]],Table6[Store_ID],Table6[Store Name],"Not Found")</f>
        <v>TrendMart Tirupati Outlet</v>
      </c>
      <c r="S2536" s="2">
        <f>_xlfn.XLOOKUP(Table2[[#This Row],[Store_ID]],Table6[Store_ID],Table6[Monthly Target],"Missing Target")</f>
        <v>1000000</v>
      </c>
      <c r="T2536" s="2" t="str">
        <f>_xlfn.XLOOKUP(Table2[[#This Row],[Store_ID]],Table6[Store_ID],Table6[Region],"Not Found")</f>
        <v>South Zone 3</v>
      </c>
      <c r="U2536" s="2" t="s">
        <v>81</v>
      </c>
      <c r="V2536" s="2" t="str">
        <f>_xlfn.XLOOKUP(Table2[[#This Row],[Employee_ID]],Table5[Employee_ID],Table5[Employee Name],"Not Found")</f>
        <v>Charulatha Kumar</v>
      </c>
      <c r="W2536" s="2">
        <v>2</v>
      </c>
      <c r="X2536" s="2">
        <v>789.58</v>
      </c>
      <c r="Y2536" s="2">
        <v>10</v>
      </c>
      <c r="Z2536" s="2">
        <v>157.91999999999999</v>
      </c>
      <c r="AA2536" s="2">
        <v>5</v>
      </c>
      <c r="AB2536" s="2">
        <v>71.06</v>
      </c>
      <c r="AC2536" s="2">
        <v>1492.3</v>
      </c>
      <c r="AD2536" s="2">
        <v>1100.02</v>
      </c>
      <c r="AE2536" s="2">
        <f t="shared" si="84"/>
        <v>321.21999999999997</v>
      </c>
      <c r="AF2536" s="2" t="s">
        <v>69</v>
      </c>
      <c r="AG2536" s="42">
        <f>IFERROR(Table2[[#This Row],[Profit]]/Table2[[#This Row],[Sales Amount]],0)</f>
        <v>0.21525162500837633</v>
      </c>
      <c r="AH2536" s="2" t="str">
        <f>TRIM(Table2[[#This Row],[Payment Modee]])</f>
        <v>Cash</v>
      </c>
      <c r="AI2536" s="2" t="s">
        <v>26</v>
      </c>
      <c r="AJ2536" s="2" t="s">
        <v>27</v>
      </c>
      <c r="AK2536" s="2" t="s">
        <v>500</v>
      </c>
      <c r="AL2536" s="16" t="str">
        <f>IF(HOUR(Table2[[#This Row],[Order Time]])&lt;12,"Morning",IF(HOUR(Table2[[#This Row],[Order Time]])&lt;17,"Afternoon",IF(HOUR(Table2[[#This Row],[Order Time]])&lt;21,"Evening","Night")))</f>
        <v>Afternoon</v>
      </c>
      <c r="AM2536" s="16" t="s">
        <v>29</v>
      </c>
    </row>
    <row r="2537" spans="1:39" x14ac:dyDescent="0.25">
      <c r="A2537" s="13" t="s">
        <v>4436</v>
      </c>
      <c r="B2537" s="4">
        <v>45653</v>
      </c>
      <c r="C2537" s="2">
        <f>YEAR(Table2[[#This Row],[Invoice Date]])</f>
        <v>2024</v>
      </c>
      <c r="D2537" s="2" t="str">
        <f>TEXT(Table2[[#This Row],[Invoice Date]],"mmm")</f>
        <v>Dec</v>
      </c>
      <c r="E2537" s="2" t="str">
        <f>Table2[[#This Row],[Store_ID]]&amp;"-"&amp;Table2[[#This Row],[Year]]&amp;"-"&amp;Table2[[#This Row],[Month]]</f>
        <v>STR011-2024-Dec</v>
      </c>
      <c r="F2537" s="2" t="s">
        <v>2817</v>
      </c>
      <c r="G2537" s="2" t="str">
        <f>_xlfn.XLOOKUP(Table2[[#This Row],[Customer_ID]],Table3[Customer_ID],Table3[Customer Name],"Not Found")</f>
        <v>Vani Menon</v>
      </c>
      <c r="H2537" s="2" t="str">
        <f>_xlfn.XLOOKUP(Table2[[#This Row],[Customer_ID]],Table3[Customer_ID],Table3[Gender],"Female")</f>
        <v>Female</v>
      </c>
      <c r="I2537" s="2" t="str">
        <f>_xlfn.XLOOKUP(Table2[[#This Row],[Customer_ID]],Table3[Customer_ID],Table3[City],"Missing Memebership")</f>
        <v>Mysuru</v>
      </c>
      <c r="J2537" s="2" t="str">
        <f>_xlfn.XLOOKUP(Table2[[#This Row],[Customer_ID]],Table3[Customer_ID],Table3[State],"Karnataka")</f>
        <v>Karnataka</v>
      </c>
      <c r="K2537" s="2" t="str">
        <f>_xlfn.XLOOKUP(Table2[[#This Row],[Customer_ID]],Table3[Customer_ID],Table3[Membership],"Regular")</f>
        <v>Silver</v>
      </c>
      <c r="L2537" s="2" t="s">
        <v>917</v>
      </c>
      <c r="M2537" s="2" t="str">
        <f>_xlfn.XLOOKUP(Table2[[#This Row],[Product_ID]],Table4[Product_ID],Table4[Product_Name],"Not Found")</f>
        <v>Spykar Cotton Saree Black</v>
      </c>
      <c r="N2537" s="2" t="str">
        <f>_xlfn.XLOOKUP(Table2[[#This Row],[Product_ID]],Table4[Product_ID],Table4[Category],"Not Found")</f>
        <v>Women Sarees</v>
      </c>
      <c r="O2537" s="2" t="str">
        <f>_xlfn.XLOOKUP(Table2[[#This Row],[Product_ID]],Table4[Product_ID],Table4[Subcategory],"Not Found")</f>
        <v>Cotton Saree</v>
      </c>
      <c r="P2537" s="2" t="str">
        <f>_xlfn.XLOOKUP(Table2[[#This Row],[Product_ID]],Table4[Product_ID],Table4[Brand],"Missing Brand")</f>
        <v>Spykar</v>
      </c>
      <c r="Q2537" s="2" t="s">
        <v>42</v>
      </c>
      <c r="R2537" s="2" t="str">
        <f>_xlfn.XLOOKUP(Table2[[#This Row],[Store_ID]],Table6[Store_ID],Table6[Store Name],"Not Found")</f>
        <v>TrendMart Tirupati Standard</v>
      </c>
      <c r="S2537" s="2">
        <f>_xlfn.XLOOKUP(Table2[[#This Row],[Store_ID]],Table6[Store_ID],Table6[Monthly Target],"Missing Target")</f>
        <v>2000000</v>
      </c>
      <c r="T2537" s="2" t="str">
        <f>_xlfn.XLOOKUP(Table2[[#This Row],[Store_ID]],Table6[Store_ID],Table6[Region],"Not Found")</f>
        <v>South Zone 3</v>
      </c>
      <c r="U2537" s="2" t="s">
        <v>504</v>
      </c>
      <c r="V2537" s="2" t="str">
        <f>_xlfn.XLOOKUP(Table2[[#This Row],[Employee_ID]],Table5[Employee_ID],Table5[Employee Name],"Not Found")</f>
        <v>Vikram Bhat</v>
      </c>
      <c r="W2537" s="2">
        <v>3</v>
      </c>
      <c r="X2537" s="2">
        <v>1367.57</v>
      </c>
      <c r="Y2537" s="2">
        <v>0</v>
      </c>
      <c r="Z2537" s="2">
        <v>0</v>
      </c>
      <c r="AA2537" s="2">
        <v>12</v>
      </c>
      <c r="AB2537" s="2">
        <v>492.33</v>
      </c>
      <c r="AC2537" s="2">
        <v>4595.04</v>
      </c>
      <c r="AD2537" s="2">
        <v>2886.51</v>
      </c>
      <c r="AE2537" s="2">
        <f t="shared" si="84"/>
        <v>1216.1999999999998</v>
      </c>
      <c r="AF2537" s="2" t="s">
        <v>56</v>
      </c>
      <c r="AG2537" s="42">
        <f>IFERROR(Table2[[#This Row],[Profit]]/Table2[[#This Row],[Sales Amount]],0)</f>
        <v>0.26467669487099127</v>
      </c>
      <c r="AH2537" s="2" t="str">
        <f>TRIM(Table2[[#This Row],[Payment Modee]])</f>
        <v>Credit Card</v>
      </c>
      <c r="AI2537" s="2" t="s">
        <v>26</v>
      </c>
      <c r="AJ2537" s="2" t="s">
        <v>27</v>
      </c>
      <c r="AK2537" s="2" t="s">
        <v>396</v>
      </c>
      <c r="AL2537" s="16" t="str">
        <f>IF(HOUR(Table2[[#This Row],[Order Time]])&lt;12,"Morning",IF(HOUR(Table2[[#This Row],[Order Time]])&lt;17,"Afternoon",IF(HOUR(Table2[[#This Row],[Order Time]])&lt;21,"Evening","Night")))</f>
        <v>Evening</v>
      </c>
      <c r="AM2537" s="16" t="s">
        <v>29</v>
      </c>
    </row>
    <row r="2538" spans="1:39" x14ac:dyDescent="0.25">
      <c r="A2538" s="13" t="s">
        <v>4437</v>
      </c>
      <c r="B2538" s="4">
        <v>45622</v>
      </c>
      <c r="C2538" s="2">
        <f>YEAR(Table2[[#This Row],[Invoice Date]])</f>
        <v>2024</v>
      </c>
      <c r="D2538" s="2" t="str">
        <f>TEXT(Table2[[#This Row],[Invoice Date]],"mmm")</f>
        <v>Nov</v>
      </c>
      <c r="E2538" s="2" t="str">
        <f>Table2[[#This Row],[Store_ID]]&amp;"-"&amp;Table2[[#This Row],[Year]]&amp;"-"&amp;Table2[[#This Row],[Month]]</f>
        <v>STR113-2024-Nov</v>
      </c>
      <c r="F2538" s="2" t="s">
        <v>2673</v>
      </c>
      <c r="G2538" s="2" t="str">
        <f>_xlfn.XLOOKUP(Table2[[#This Row],[Customer_ID]],Table3[Customer_ID],Table3[Customer Name],"Not Found")</f>
        <v>Chandrika Kamath</v>
      </c>
      <c r="H2538" s="2" t="str">
        <f>_xlfn.XLOOKUP(Table2[[#This Row],[Customer_ID]],Table3[Customer_ID],Table3[Gender],"Female")</f>
        <v>Female</v>
      </c>
      <c r="I2538" s="2" t="str">
        <f>_xlfn.XLOOKUP(Table2[[#This Row],[Customer_ID]],Table3[Customer_ID],Table3[City],"Missing Memebership")</f>
        <v>Dindigul</v>
      </c>
      <c r="J2538" s="2" t="str">
        <f>_xlfn.XLOOKUP(Table2[[#This Row],[Customer_ID]],Table3[Customer_ID],Table3[State],"Karnataka")</f>
        <v>Tamil Nadu</v>
      </c>
      <c r="K2538" s="2" t="str">
        <f>_xlfn.XLOOKUP(Table2[[#This Row],[Customer_ID]],Table3[Customer_ID],Table3[Membership],"Regular")</f>
        <v>Platinum</v>
      </c>
      <c r="L2538" s="2" t="s">
        <v>106</v>
      </c>
      <c r="M2538" s="2" t="str">
        <f>_xlfn.XLOOKUP(Table2[[#This Row],[Product_ID]],Table4[Product_ID],Table4[Product_Name],"Not Found")</f>
        <v>Tanishq Maxi Dress Wine</v>
      </c>
      <c r="N2538" s="2" t="str">
        <f>_xlfn.XLOOKUP(Table2[[#This Row],[Product_ID]],Table4[Product_ID],Table4[Category],"Not Found")</f>
        <v>Women Dresses</v>
      </c>
      <c r="O2538" s="2" t="str">
        <f>_xlfn.XLOOKUP(Table2[[#This Row],[Product_ID]],Table4[Product_ID],Table4[Subcategory],"Not Found")</f>
        <v>Maxi Dress</v>
      </c>
      <c r="P2538" s="2" t="str">
        <f>_xlfn.XLOOKUP(Table2[[#This Row],[Product_ID]],Table4[Product_ID],Table4[Brand],"Missing Brand")</f>
        <v>Tanishq</v>
      </c>
      <c r="Q2538" s="2" t="s">
        <v>503</v>
      </c>
      <c r="R2538" s="2" t="str">
        <f>_xlfn.XLOOKUP(Table2[[#This Row],[Store_ID]],Table6[Store_ID],Table6[Store Name],"Not Found")</f>
        <v>TrendMart Mangaluru High Street</v>
      </c>
      <c r="S2538" s="2">
        <f>_xlfn.XLOOKUP(Table2[[#This Row],[Store_ID]],Table6[Store_ID],Table6[Monthly Target],"Missing Target")</f>
        <v>2000000</v>
      </c>
      <c r="T2538" s="2" t="str">
        <f>_xlfn.XLOOKUP(Table2[[#This Row],[Store_ID]],Table6[Store_ID],Table6[Region],"Not Found")</f>
        <v>South Zone 2</v>
      </c>
      <c r="U2538" s="2" t="s">
        <v>220</v>
      </c>
      <c r="V2538" s="2" t="str">
        <f>_xlfn.XLOOKUP(Table2[[#This Row],[Employee_ID]],Table5[Employee_ID],Table5[Employee Name],"Not Found")</f>
        <v>Vasanthi Kamath</v>
      </c>
      <c r="W2538" s="2">
        <v>1</v>
      </c>
      <c r="X2538" s="2">
        <v>1742.37</v>
      </c>
      <c r="Y2538" s="2">
        <v>20</v>
      </c>
      <c r="Z2538" s="2">
        <v>348.47</v>
      </c>
      <c r="AA2538" s="2">
        <v>12</v>
      </c>
      <c r="AB2538" s="2">
        <v>167.27</v>
      </c>
      <c r="AC2538" s="2">
        <v>1561.17</v>
      </c>
      <c r="AD2538" s="2">
        <v>1407.33</v>
      </c>
      <c r="AE2538" s="2">
        <f t="shared" si="84"/>
        <v>-13.429999999999865</v>
      </c>
      <c r="AF2538" s="2" t="s">
        <v>25</v>
      </c>
      <c r="AG2538" s="42">
        <f>IFERROR(Table2[[#This Row],[Profit]]/Table2[[#This Row],[Sales Amount]],0)</f>
        <v>-8.6025224671239294E-3</v>
      </c>
      <c r="AH2538" s="2" t="str">
        <f>TRIM(Table2[[#This Row],[Payment Modee]])</f>
        <v>UPI</v>
      </c>
      <c r="AI2538" s="2" t="s">
        <v>36</v>
      </c>
      <c r="AJ2538" s="2" t="s">
        <v>27</v>
      </c>
      <c r="AK2538" s="2" t="s">
        <v>3073</v>
      </c>
      <c r="AL2538" s="16" t="str">
        <f>IF(HOUR(Table2[[#This Row],[Order Time]])&lt;12,"Morning",IF(HOUR(Table2[[#This Row],[Order Time]])&lt;17,"Afternoon",IF(HOUR(Table2[[#This Row],[Order Time]])&lt;21,"Evening","Night")))</f>
        <v>Morning</v>
      </c>
      <c r="AM2538" s="16" t="s">
        <v>29</v>
      </c>
    </row>
    <row r="2539" spans="1:39" x14ac:dyDescent="0.25">
      <c r="A2539" s="13" t="s">
        <v>4438</v>
      </c>
      <c r="B2539" s="4">
        <v>45582</v>
      </c>
      <c r="C2539" s="2">
        <f>YEAR(Table2[[#This Row],[Invoice Date]])</f>
        <v>2024</v>
      </c>
      <c r="D2539" s="2" t="str">
        <f>TEXT(Table2[[#This Row],[Invoice Date]],"mmm")</f>
        <v>Oct</v>
      </c>
      <c r="E2539" s="2" t="str">
        <f>Table2[[#This Row],[Store_ID]]&amp;"-"&amp;Table2[[#This Row],[Year]]&amp;"-"&amp;Table2[[#This Row],[Month]]</f>
        <v>STR051-2024-Oct</v>
      </c>
      <c r="F2539" s="2" t="s">
        <v>393</v>
      </c>
      <c r="G2539" s="2" t="str">
        <f>_xlfn.XLOOKUP(Table2[[#This Row],[Customer_ID]],Table3[Customer_ID],Table3[Customer Name],"Not Found")</f>
        <v>Kiran Gupta</v>
      </c>
      <c r="H2539" s="2" t="str">
        <f>_xlfn.XLOOKUP(Table2[[#This Row],[Customer_ID]],Table3[Customer_ID],Table3[Gender],"Female")</f>
        <v>Male</v>
      </c>
      <c r="I2539" s="2" t="str">
        <f>_xlfn.XLOOKUP(Table2[[#This Row],[Customer_ID]],Table3[Customer_ID],Table3[City],"Missing Memebership")</f>
        <v>Vellore</v>
      </c>
      <c r="J2539" s="2" t="str">
        <f>_xlfn.XLOOKUP(Table2[[#This Row],[Customer_ID]],Table3[Customer_ID],Table3[State],"Karnataka")</f>
        <v>Tamil Nadu</v>
      </c>
      <c r="K2539" s="2" t="str">
        <f>_xlfn.XLOOKUP(Table2[[#This Row],[Customer_ID]],Table3[Customer_ID],Table3[Membership],"Regular")</f>
        <v>Gold</v>
      </c>
      <c r="L2539" s="2" t="s">
        <v>1863</v>
      </c>
      <c r="M2539" s="2" t="str">
        <f>_xlfn.XLOOKUP(Table2[[#This Row],[Product_ID]],Table4[Product_ID],Table4[Product_Name],"Not Found")</f>
        <v>Spykar Straight Fit White</v>
      </c>
      <c r="N2539" s="2" t="str">
        <f>_xlfn.XLOOKUP(Table2[[#This Row],[Product_ID]],Table4[Product_ID],Table4[Category],"Not Found")</f>
        <v>Women Jeans</v>
      </c>
      <c r="O2539" s="2" t="str">
        <f>_xlfn.XLOOKUP(Table2[[#This Row],[Product_ID]],Table4[Product_ID],Table4[Subcategory],"Not Found")</f>
        <v>Straight Fit</v>
      </c>
      <c r="P2539" s="2" t="str">
        <f>_xlfn.XLOOKUP(Table2[[#This Row],[Product_ID]],Table4[Product_ID],Table4[Brand],"Missing Brand")</f>
        <v>Spykar</v>
      </c>
      <c r="Q2539" s="2" t="s">
        <v>312</v>
      </c>
      <c r="R2539" s="2" t="str">
        <f>_xlfn.XLOOKUP(Table2[[#This Row],[Store_ID]],Table6[Store_ID],Table6[Store Name],"Not Found")</f>
        <v>TrendMart Kozhikode Outlet</v>
      </c>
      <c r="S2539" s="2">
        <f>_xlfn.XLOOKUP(Table2[[#This Row],[Store_ID]],Table6[Store_ID],Table6[Monthly Target],"Missing Target")</f>
        <v>2000000</v>
      </c>
      <c r="T2539" s="2" t="str">
        <f>_xlfn.XLOOKUP(Table2[[#This Row],[Store_ID]],Table6[Store_ID],Table6[Region],"Not Found")</f>
        <v>South Zone 1</v>
      </c>
      <c r="U2539" s="2" t="s">
        <v>321</v>
      </c>
      <c r="V2539" s="2" t="str">
        <f>_xlfn.XLOOKUP(Table2[[#This Row],[Employee_ID]],Table5[Employee_ID],Table5[Employee Name],"Not Found")</f>
        <v>Sunita Ramachandran</v>
      </c>
      <c r="W2539" s="2">
        <v>2</v>
      </c>
      <c r="X2539" s="2">
        <v>1000.72</v>
      </c>
      <c r="Y2539" s="2">
        <v>5</v>
      </c>
      <c r="Z2539" s="2">
        <v>100.07</v>
      </c>
      <c r="AA2539" s="2">
        <v>12</v>
      </c>
      <c r="AB2539" s="2">
        <v>228.16</v>
      </c>
      <c r="AC2539" s="2">
        <v>2129.5300000000002</v>
      </c>
      <c r="AD2539" s="2">
        <v>1444.8</v>
      </c>
      <c r="AE2539" s="2">
        <f t="shared" si="84"/>
        <v>456.57000000000028</v>
      </c>
      <c r="AF2539" s="2" t="s">
        <v>69</v>
      </c>
      <c r="AG2539" s="42">
        <f>IFERROR(Table2[[#This Row],[Profit]]/Table2[[#This Row],[Sales Amount]],0)</f>
        <v>0.21439942146858706</v>
      </c>
      <c r="AH2539" s="2" t="str">
        <f>TRIM(Table2[[#This Row],[Payment Modee]])</f>
        <v>Cash</v>
      </c>
      <c r="AI2539" s="2" t="s">
        <v>36</v>
      </c>
      <c r="AJ2539" s="2" t="s">
        <v>27</v>
      </c>
      <c r="AK2539" s="2" t="s">
        <v>1200</v>
      </c>
      <c r="AL2539" s="16" t="str">
        <f>IF(HOUR(Table2[[#This Row],[Order Time]])&lt;12,"Morning",IF(HOUR(Table2[[#This Row],[Order Time]])&lt;17,"Afternoon",IF(HOUR(Table2[[#This Row],[Order Time]])&lt;21,"Evening","Night")))</f>
        <v>Afternoon</v>
      </c>
      <c r="AM2539" s="16" t="s">
        <v>29</v>
      </c>
    </row>
    <row r="2540" spans="1:39" x14ac:dyDescent="0.25">
      <c r="A2540" s="13" t="s">
        <v>4439</v>
      </c>
      <c r="B2540" s="4">
        <v>45738</v>
      </c>
      <c r="C2540" s="2">
        <f>YEAR(Table2[[#This Row],[Invoice Date]])</f>
        <v>2025</v>
      </c>
      <c r="D2540" s="2" t="str">
        <f>TEXT(Table2[[#This Row],[Invoice Date]],"mmm")</f>
        <v>Mar</v>
      </c>
      <c r="E2540" s="2" t="str">
        <f>Table2[[#This Row],[Store_ID]]&amp;"-"&amp;Table2[[#This Row],[Year]]&amp;"-"&amp;Table2[[#This Row],[Month]]</f>
        <v>STR029-2025-Mar</v>
      </c>
      <c r="F2540" s="2" t="s">
        <v>1450</v>
      </c>
      <c r="G2540" s="2" t="str">
        <f>_xlfn.XLOOKUP(Table2[[#This Row],[Customer_ID]],Table3[Customer_ID],Table3[Customer Name],"Not Found")</f>
        <v>Kalyani Subramaniam</v>
      </c>
      <c r="H2540" s="2" t="str">
        <f>_xlfn.XLOOKUP(Table2[[#This Row],[Customer_ID]],Table3[Customer_ID],Table3[Gender],"Female")</f>
        <v>Female</v>
      </c>
      <c r="I2540" s="2" t="str">
        <f>_xlfn.XLOOKUP(Table2[[#This Row],[Customer_ID]],Table3[Customer_ID],Table3[City],"Missing Memebership")</f>
        <v>Tumakuru</v>
      </c>
      <c r="J2540" s="2" t="str">
        <f>_xlfn.XLOOKUP(Table2[[#This Row],[Customer_ID]],Table3[Customer_ID],Table3[State],"Karnataka")</f>
        <v>Karnataka</v>
      </c>
      <c r="K2540" s="2" t="str">
        <f>_xlfn.XLOOKUP(Table2[[#This Row],[Customer_ID]],Table3[Customer_ID],Table3[Membership],"Regular")</f>
        <v>Regular</v>
      </c>
      <c r="L2540" s="2" t="s">
        <v>681</v>
      </c>
      <c r="M2540" s="2" t="str">
        <f>_xlfn.XLOOKUP(Table2[[#This Row],[Product_ID]],Table4[Product_ID],Table4[Product_Name],"Not Found")</f>
        <v>Wrangler Formal Belt Brown</v>
      </c>
      <c r="N2540" s="2" t="str">
        <f>_xlfn.XLOOKUP(Table2[[#This Row],[Product_ID]],Table4[Product_ID],Table4[Category],"Not Found")</f>
        <v>Belts</v>
      </c>
      <c r="O2540" s="2" t="str">
        <f>_xlfn.XLOOKUP(Table2[[#This Row],[Product_ID]],Table4[Product_ID],Table4[Subcategory],"Not Found")</f>
        <v>Formal Belt</v>
      </c>
      <c r="P2540" s="2" t="str">
        <f>_xlfn.XLOOKUP(Table2[[#This Row],[Product_ID]],Table4[Product_ID],Table4[Brand],"Missing Brand")</f>
        <v>Wrangler</v>
      </c>
      <c r="Q2540" s="2" t="s">
        <v>282</v>
      </c>
      <c r="R2540" s="2" t="str">
        <f>_xlfn.XLOOKUP(Table2[[#This Row],[Store_ID]],Table6[Store_ID],Table6[Store Name],"Not Found")</f>
        <v>TrendMart Davanagere High Street</v>
      </c>
      <c r="S2540" s="2">
        <f>_xlfn.XLOOKUP(Table2[[#This Row],[Store_ID]],Table6[Store_ID],Table6[Monthly Target],"Missing Target")</f>
        <v>800000</v>
      </c>
      <c r="T2540" s="2" t="str">
        <f>_xlfn.XLOOKUP(Table2[[#This Row],[Store_ID]],Table6[Store_ID],Table6[Region],"Not Found")</f>
        <v>South Zone 2</v>
      </c>
      <c r="U2540" s="2" t="s">
        <v>435</v>
      </c>
      <c r="V2540" s="2" t="str">
        <f>_xlfn.XLOOKUP(Table2[[#This Row],[Employee_ID]],Table5[Employee_ID],Table5[Employee Name],"Not Found")</f>
        <v>Gopal Prasad</v>
      </c>
      <c r="W2540" s="2">
        <v>1</v>
      </c>
      <c r="X2540" s="2">
        <v>1216.25</v>
      </c>
      <c r="Y2540" s="2">
        <v>10</v>
      </c>
      <c r="Z2540" s="2">
        <v>121.62</v>
      </c>
      <c r="AA2540" s="2">
        <v>12</v>
      </c>
      <c r="AB2540" s="2">
        <v>131.36000000000001</v>
      </c>
      <c r="AC2540" s="2">
        <v>1225.99</v>
      </c>
      <c r="AD2540" s="2">
        <v>737.35</v>
      </c>
      <c r="AE2540" s="2">
        <f t="shared" si="84"/>
        <v>357.28</v>
      </c>
      <c r="AF2540" s="2" t="s">
        <v>25</v>
      </c>
      <c r="AG2540" s="42">
        <f>IFERROR(Table2[[#This Row],[Profit]]/Table2[[#This Row],[Sales Amount]],0)</f>
        <v>0.29142162660380588</v>
      </c>
      <c r="AH2540" s="2" t="str">
        <f>TRIM(Table2[[#This Row],[Payment Modee]])</f>
        <v>UPI</v>
      </c>
      <c r="AI2540" s="2" t="s">
        <v>36</v>
      </c>
      <c r="AJ2540" s="2" t="s">
        <v>27</v>
      </c>
      <c r="AK2540" s="2" t="s">
        <v>1839</v>
      </c>
      <c r="AL2540" s="16" t="str">
        <f>IF(HOUR(Table2[[#This Row],[Order Time]])&lt;12,"Morning",IF(HOUR(Table2[[#This Row],[Order Time]])&lt;17,"Afternoon",IF(HOUR(Table2[[#This Row],[Order Time]])&lt;21,"Evening","Night")))</f>
        <v>Night</v>
      </c>
      <c r="AM2540" s="16" t="s">
        <v>38</v>
      </c>
    </row>
    <row r="2541" spans="1:39" x14ac:dyDescent="0.25">
      <c r="A2541" s="13" t="s">
        <v>4440</v>
      </c>
      <c r="B2541" s="4">
        <v>45616</v>
      </c>
      <c r="C2541" s="2">
        <f>YEAR(Table2[[#This Row],[Invoice Date]])</f>
        <v>2024</v>
      </c>
      <c r="D2541" s="2" t="str">
        <f>TEXT(Table2[[#This Row],[Invoice Date]],"mmm")</f>
        <v>Nov</v>
      </c>
      <c r="E2541" s="2" t="str">
        <f>Table2[[#This Row],[Store_ID]]&amp;"-"&amp;Table2[[#This Row],[Year]]&amp;"-"&amp;Table2[[#This Row],[Month]]</f>
        <v>STR031-2024-Nov</v>
      </c>
      <c r="F2541" s="2" t="s">
        <v>31</v>
      </c>
      <c r="G2541" s="2" t="str">
        <f>_xlfn.XLOOKUP(Table2[[#This Row],[Customer_ID]],Table3[Customer_ID],Table3[Customer Name],"Not Found")</f>
        <v>Ashok Menon</v>
      </c>
      <c r="H2541" s="2" t="str">
        <f>_xlfn.XLOOKUP(Table2[[#This Row],[Customer_ID]],Table3[Customer_ID],Table3[Gender],"Female")</f>
        <v>Male</v>
      </c>
      <c r="I2541" s="2" t="str">
        <f>_xlfn.XLOOKUP(Table2[[#This Row],[Customer_ID]],Table3[Customer_ID],Table3[City],"Missing Memebership")</f>
        <v>Tumakuru</v>
      </c>
      <c r="J2541" s="2" t="str">
        <f>_xlfn.XLOOKUP(Table2[[#This Row],[Customer_ID]],Table3[Customer_ID],Table3[State],"Karnataka")</f>
        <v>Karnataka</v>
      </c>
      <c r="K2541" s="2" t="str">
        <f>_xlfn.XLOOKUP(Table2[[#This Row],[Customer_ID]],Table3[Customer_ID],Table3[Membership],"Regular")</f>
        <v>Regular</v>
      </c>
      <c r="L2541" s="2" t="s">
        <v>2583</v>
      </c>
      <c r="M2541" s="2" t="str">
        <f>_xlfn.XLOOKUP(Table2[[#This Row],[Product_ID]],Table4[Product_ID],Table4[Product_Name],"Not Found")</f>
        <v>Liberty Anarkali Kurti Navy Blue</v>
      </c>
      <c r="N2541" s="2" t="str">
        <f>_xlfn.XLOOKUP(Table2[[#This Row],[Product_ID]],Table4[Product_ID],Table4[Category],"Not Found")</f>
        <v>Women Kurtis</v>
      </c>
      <c r="O2541" s="2" t="str">
        <f>_xlfn.XLOOKUP(Table2[[#This Row],[Product_ID]],Table4[Product_ID],Table4[Subcategory],"Not Found")</f>
        <v>Anarkali Kurti</v>
      </c>
      <c r="P2541" s="2" t="str">
        <f>_xlfn.XLOOKUP(Table2[[#This Row],[Product_ID]],Table4[Product_ID],Table4[Brand],"Missing Brand")</f>
        <v>Liberty</v>
      </c>
      <c r="Q2541" s="2" t="s">
        <v>1351</v>
      </c>
      <c r="R2541" s="2" t="str">
        <f>_xlfn.XLOOKUP(Table2[[#This Row],[Store_ID]],Table6[Store_ID],Table6[Store Name],"Not Found")</f>
        <v>TrendMart Kozhikode Mall Kiosk</v>
      </c>
      <c r="S2541" s="2">
        <f>_xlfn.XLOOKUP(Table2[[#This Row],[Store_ID]],Table6[Store_ID],Table6[Monthly Target],"Missing Target")</f>
        <v>2000000</v>
      </c>
      <c r="T2541" s="2" t="str">
        <f>_xlfn.XLOOKUP(Table2[[#This Row],[Store_ID]],Table6[Store_ID],Table6[Region],"Not Found")</f>
        <v>South Zone 1</v>
      </c>
      <c r="U2541" s="2" t="s">
        <v>289</v>
      </c>
      <c r="V2541" s="2" t="str">
        <f>_xlfn.XLOOKUP(Table2[[#This Row],[Employee_ID]],Table5[Employee_ID],Table5[Employee Name],"Not Found")</f>
        <v>Anitha Ramachandran</v>
      </c>
      <c r="W2541" s="2">
        <v>1</v>
      </c>
      <c r="X2541" s="2">
        <v>1217.6300000000001</v>
      </c>
      <c r="Y2541" s="2">
        <v>10</v>
      </c>
      <c r="Z2541" s="2">
        <v>121.76</v>
      </c>
      <c r="AA2541" s="2">
        <v>12</v>
      </c>
      <c r="AB2541" s="2">
        <v>131.5</v>
      </c>
      <c r="AC2541" s="2">
        <v>1227.3699999999999</v>
      </c>
      <c r="AD2541" s="2">
        <v>859.94</v>
      </c>
      <c r="AE2541" s="2">
        <f t="shared" si="84"/>
        <v>235.92999999999984</v>
      </c>
      <c r="AF2541" s="2" t="s">
        <v>119</v>
      </c>
      <c r="AG2541" s="42">
        <f>IFERROR(Table2[[#This Row],[Profit]]/Table2[[#This Row],[Sales Amount]],0)</f>
        <v>0.19222402372552683</v>
      </c>
      <c r="AH2541" s="2" t="str">
        <f>TRIM(Table2[[#This Row],[Payment Modee]])</f>
        <v>Net Banking</v>
      </c>
      <c r="AI2541" s="2" t="s">
        <v>26</v>
      </c>
      <c r="AJ2541" s="2" t="s">
        <v>27</v>
      </c>
      <c r="AK2541" s="2" t="s">
        <v>500</v>
      </c>
      <c r="AL2541" s="16" t="str">
        <f>IF(HOUR(Table2[[#This Row],[Order Time]])&lt;12,"Morning",IF(HOUR(Table2[[#This Row],[Order Time]])&lt;17,"Afternoon",IF(HOUR(Table2[[#This Row],[Order Time]])&lt;21,"Evening","Night")))</f>
        <v>Afternoon</v>
      </c>
      <c r="AM2541" s="16" t="s">
        <v>29</v>
      </c>
    </row>
    <row r="2542" spans="1:39" x14ac:dyDescent="0.25">
      <c r="A2542" s="13" t="s">
        <v>4441</v>
      </c>
      <c r="B2542" s="4">
        <v>45454</v>
      </c>
      <c r="C2542" s="2">
        <f>YEAR(Table2[[#This Row],[Invoice Date]])</f>
        <v>2024</v>
      </c>
      <c r="D2542" s="2" t="str">
        <f>TEXT(Table2[[#This Row],[Invoice Date]],"mmm")</f>
        <v>Jun</v>
      </c>
      <c r="E2542" s="2" t="str">
        <f>Table2[[#This Row],[Store_ID]]&amp;"-"&amp;Table2[[#This Row],[Year]]&amp;"-"&amp;Table2[[#This Row],[Month]]</f>
        <v>STR080-2024-Jun</v>
      </c>
      <c r="F2542" s="2" t="s">
        <v>1684</v>
      </c>
      <c r="G2542" s="2" t="str">
        <f>_xlfn.XLOOKUP(Table2[[#This Row],[Customer_ID]],Table3[Customer_ID],Table3[Customer Name],"Not Found")</f>
        <v>Pranav Chettiar</v>
      </c>
      <c r="H2542" s="2" t="str">
        <f>_xlfn.XLOOKUP(Table2[[#This Row],[Customer_ID]],Table3[Customer_ID],Table3[Gender],"Female")</f>
        <v>Male</v>
      </c>
      <c r="I2542" s="2" t="str">
        <f>_xlfn.XLOOKUP(Table2[[#This Row],[Customer_ID]],Table3[Customer_ID],Table3[City],"Missing Memebership")</f>
        <v>Thiruvananthapuram</v>
      </c>
      <c r="J2542" s="2" t="str">
        <f>_xlfn.XLOOKUP(Table2[[#This Row],[Customer_ID]],Table3[Customer_ID],Table3[State],"Karnataka")</f>
        <v>Kerala</v>
      </c>
      <c r="K2542" s="2" t="str">
        <f>_xlfn.XLOOKUP(Table2[[#This Row],[Customer_ID]],Table3[Customer_ID],Table3[Membership],"Regular")</f>
        <v>Gold</v>
      </c>
      <c r="L2542" s="2" t="s">
        <v>47</v>
      </c>
      <c r="M2542" s="2" t="str">
        <f>_xlfn.XLOOKUP(Table2[[#This Row],[Product_ID]],Table4[Product_ID],Table4[Product_Name],"Not Found")</f>
        <v>Max Fashion Printed Saree Brown</v>
      </c>
      <c r="N2542" s="2" t="str">
        <f>_xlfn.XLOOKUP(Table2[[#This Row],[Product_ID]],Table4[Product_ID],Table4[Category],"Not Found")</f>
        <v>Women Sarees</v>
      </c>
      <c r="O2542" s="2" t="str">
        <f>_xlfn.XLOOKUP(Table2[[#This Row],[Product_ID]],Table4[Product_ID],Table4[Subcategory],"Not Found")</f>
        <v>Printed Saree</v>
      </c>
      <c r="P2542" s="2" t="str">
        <f>_xlfn.XLOOKUP(Table2[[#This Row],[Product_ID]],Table4[Product_ID],Table4[Brand],"Missing Brand")</f>
        <v>Max Fashion</v>
      </c>
      <c r="Q2542" s="2" t="s">
        <v>214</v>
      </c>
      <c r="R2542" s="2" t="str">
        <f>_xlfn.XLOOKUP(Table2[[#This Row],[Store_ID]],Table6[Store_ID],Table6[Store Name],"Not Found")</f>
        <v>TrendMart Kochi High Street</v>
      </c>
      <c r="S2542" s="2">
        <f>_xlfn.XLOOKUP(Table2[[#This Row],[Store_ID]],Table6[Store_ID],Table6[Monthly Target],"Missing Target")</f>
        <v>2000000</v>
      </c>
      <c r="T2542" s="2" t="str">
        <f>_xlfn.XLOOKUP(Table2[[#This Row],[Store_ID]],Table6[Store_ID],Table6[Region],"Not Found")</f>
        <v>South Zone 1</v>
      </c>
      <c r="U2542" s="2" t="s">
        <v>159</v>
      </c>
      <c r="V2542" s="2" t="str">
        <f>_xlfn.XLOOKUP(Table2[[#This Row],[Employee_ID]],Table5[Employee_ID],Table5[Employee Name],"Not Found")</f>
        <v>Venkat Sharma</v>
      </c>
      <c r="W2542" s="2">
        <v>3</v>
      </c>
      <c r="X2542" s="2">
        <v>4729.41</v>
      </c>
      <c r="Y2542" s="2">
        <v>10</v>
      </c>
      <c r="Z2542" s="2">
        <v>1418.82</v>
      </c>
      <c r="AA2542" s="2">
        <v>12</v>
      </c>
      <c r="AB2542" s="2">
        <v>1532.33</v>
      </c>
      <c r="AC2542" s="2">
        <v>14301.74</v>
      </c>
      <c r="AD2542" s="2">
        <v>10112.4</v>
      </c>
      <c r="AE2542" s="2">
        <f t="shared" si="84"/>
        <v>2657.01</v>
      </c>
      <c r="AF2542" s="2" t="s">
        <v>25</v>
      </c>
      <c r="AG2542" s="42">
        <f>IFERROR(Table2[[#This Row],[Profit]]/Table2[[#This Row],[Sales Amount]],0)</f>
        <v>0.18578228942772002</v>
      </c>
      <c r="AH2542" s="2" t="str">
        <f>TRIM(Table2[[#This Row],[Payment Modee]])</f>
        <v>UPI</v>
      </c>
      <c r="AI2542" s="2" t="s">
        <v>26</v>
      </c>
      <c r="AJ2542" s="2" t="s">
        <v>27</v>
      </c>
      <c r="AK2542" s="2" t="s">
        <v>1553</v>
      </c>
      <c r="AL2542" s="16" t="str">
        <f>IF(HOUR(Table2[[#This Row],[Order Time]])&lt;12,"Morning",IF(HOUR(Table2[[#This Row],[Order Time]])&lt;17,"Afternoon",IF(HOUR(Table2[[#This Row],[Order Time]])&lt;21,"Evening","Night")))</f>
        <v>Evening</v>
      </c>
      <c r="AM2542" s="16" t="s">
        <v>29</v>
      </c>
    </row>
    <row r="2543" spans="1:39" x14ac:dyDescent="0.25">
      <c r="A2543" s="13" t="s">
        <v>4442</v>
      </c>
      <c r="B2543" s="4">
        <v>45585</v>
      </c>
      <c r="C2543" s="2">
        <f>YEAR(Table2[[#This Row],[Invoice Date]])</f>
        <v>2024</v>
      </c>
      <c r="D2543" s="2" t="str">
        <f>TEXT(Table2[[#This Row],[Invoice Date]],"mmm")</f>
        <v>Oct</v>
      </c>
      <c r="E2543" s="2" t="str">
        <f>Table2[[#This Row],[Store_ID]]&amp;"-"&amp;Table2[[#This Row],[Year]]&amp;"-"&amp;Table2[[#This Row],[Month]]</f>
        <v>STR117-2024-Oct</v>
      </c>
      <c r="F2543" s="2" t="s">
        <v>1100</v>
      </c>
      <c r="G2543" s="2" t="str">
        <f>_xlfn.XLOOKUP(Table2[[#This Row],[Customer_ID]],Table3[Customer_ID],Table3[Customer Name],"Not Found")</f>
        <v>Suresh Rao</v>
      </c>
      <c r="H2543" s="2" t="str">
        <f>_xlfn.XLOOKUP(Table2[[#This Row],[Customer_ID]],Table3[Customer_ID],Table3[Gender],"Female")</f>
        <v>Male</v>
      </c>
      <c r="I2543" s="2" t="str">
        <f>_xlfn.XLOOKUP(Table2[[#This Row],[Customer_ID]],Table3[Customer_ID],Table3[City],"Missing Memebership")</f>
        <v>Vellore</v>
      </c>
      <c r="J2543" s="2" t="str">
        <f>_xlfn.XLOOKUP(Table2[[#This Row],[Customer_ID]],Table3[Customer_ID],Table3[State],"Karnataka")</f>
        <v>Tamil Nadu</v>
      </c>
      <c r="K2543" s="2" t="str">
        <f>_xlfn.XLOOKUP(Table2[[#This Row],[Customer_ID]],Table3[Customer_ID],Table3[Membership],"Regular")</f>
        <v>Silver</v>
      </c>
      <c r="L2543" s="2" t="s">
        <v>907</v>
      </c>
      <c r="M2543" s="2" t="str">
        <f>_xlfn.XLOOKUP(Table2[[#This Row],[Product_ID]],Table4[Product_ID],Table4[Product_Name],"Not Found")</f>
        <v>Westside Straight Fit Charcoal</v>
      </c>
      <c r="N2543" s="2" t="str">
        <f>_xlfn.XLOOKUP(Table2[[#This Row],[Product_ID]],Table4[Product_ID],Table4[Category],"Not Found")</f>
        <v>Watches</v>
      </c>
      <c r="O2543" s="2" t="str">
        <f>_xlfn.XLOOKUP(Table2[[#This Row],[Product_ID]],Table4[Product_ID],Table4[Subcategory],"Not Found")</f>
        <v>Smart Watch</v>
      </c>
      <c r="P2543" s="2" t="str">
        <f>_xlfn.XLOOKUP(Table2[[#This Row],[Product_ID]],Table4[Product_ID],Table4[Brand],"Missing Brand")</f>
        <v>Pantaloons</v>
      </c>
      <c r="Q2543" s="2" t="s">
        <v>695</v>
      </c>
      <c r="R2543" s="2" t="str">
        <f>_xlfn.XLOOKUP(Table2[[#This Row],[Store_ID]],Table6[Store_ID],Table6[Store Name],"Not Found")</f>
        <v>TrendMart Tirunelveli Flagship</v>
      </c>
      <c r="S2543" s="2">
        <f>_xlfn.XLOOKUP(Table2[[#This Row],[Store_ID]],Table6[Store_ID],Table6[Monthly Target],"Missing Target")</f>
        <v>1500000</v>
      </c>
      <c r="T2543" s="2" t="str">
        <f>_xlfn.XLOOKUP(Table2[[#This Row],[Store_ID]],Table6[Store_ID],Table6[Region],"Not Found")</f>
        <v>South Zone 1</v>
      </c>
      <c r="U2543" s="2" t="s">
        <v>68</v>
      </c>
      <c r="V2543" s="2" t="str">
        <f>_xlfn.XLOOKUP(Table2[[#This Row],[Employee_ID]],Table5[Employee_ID],Table5[Employee Name],"Not Found")</f>
        <v>Praveen Gupta</v>
      </c>
      <c r="W2543" s="2">
        <v>2</v>
      </c>
      <c r="X2543" s="2">
        <v>5793.61</v>
      </c>
      <c r="Y2543" s="2">
        <v>0</v>
      </c>
      <c r="Z2543" s="2">
        <v>0</v>
      </c>
      <c r="AA2543" s="2">
        <v>12</v>
      </c>
      <c r="AB2543" s="2">
        <v>1390.47</v>
      </c>
      <c r="AC2543" s="2">
        <v>12977.69</v>
      </c>
      <c r="AD2543" s="2">
        <v>7324.74</v>
      </c>
      <c r="AE2543" s="2">
        <f t="shared" si="84"/>
        <v>4262.4800000000005</v>
      </c>
      <c r="AF2543" s="2" t="s">
        <v>56</v>
      </c>
      <c r="AG2543" s="42">
        <f>IFERROR(Table2[[#This Row],[Profit]]/Table2[[#This Row],[Sales Amount]],0)</f>
        <v>0.32844674206272462</v>
      </c>
      <c r="AH2543" s="2" t="str">
        <f>TRIM(Table2[[#This Row],[Payment Modee]])</f>
        <v>Credit Card</v>
      </c>
      <c r="AI2543" s="2" t="s">
        <v>26</v>
      </c>
      <c r="AJ2543" s="2" t="s">
        <v>27</v>
      </c>
      <c r="AK2543" s="2" t="s">
        <v>1987</v>
      </c>
      <c r="AL2543" s="16" t="str">
        <f>IF(HOUR(Table2[[#This Row],[Order Time]])&lt;12,"Morning",IF(HOUR(Table2[[#This Row],[Order Time]])&lt;17,"Afternoon",IF(HOUR(Table2[[#This Row],[Order Time]])&lt;21,"Evening","Night")))</f>
        <v>Evening</v>
      </c>
      <c r="AM2543" s="16" t="s">
        <v>38</v>
      </c>
    </row>
    <row r="2544" spans="1:39" x14ac:dyDescent="0.25">
      <c r="A2544" s="13" t="s">
        <v>4443</v>
      </c>
      <c r="B2544" s="4">
        <v>45735</v>
      </c>
      <c r="C2544" s="2">
        <f>YEAR(Table2[[#This Row],[Invoice Date]])</f>
        <v>2025</v>
      </c>
      <c r="D2544" s="2" t="str">
        <f>TEXT(Table2[[#This Row],[Invoice Date]],"mmm")</f>
        <v>Mar</v>
      </c>
      <c r="E2544" s="2" t="str">
        <f>Table2[[#This Row],[Store_ID]]&amp;"-"&amp;Table2[[#This Row],[Year]]&amp;"-"&amp;Table2[[#This Row],[Month]]</f>
        <v>STR076-2025-Mar</v>
      </c>
      <c r="F2544" s="2" t="s">
        <v>1184</v>
      </c>
      <c r="G2544" s="2" t="str">
        <f>_xlfn.XLOOKUP(Table2[[#This Row],[Customer_ID]],Table3[Customer_ID],Table3[Customer Name],"Not Found")</f>
        <v>Nisha Murthy</v>
      </c>
      <c r="H2544" s="2" t="str">
        <f>_xlfn.XLOOKUP(Table2[[#This Row],[Customer_ID]],Table3[Customer_ID],Table3[Gender],"Female")</f>
        <v>Female</v>
      </c>
      <c r="I2544" s="2" t="str">
        <f>_xlfn.XLOOKUP(Table2[[#This Row],[Customer_ID]],Table3[Customer_ID],Table3[City],"Missing Memebership")</f>
        <v>Nizamabad</v>
      </c>
      <c r="J2544" s="2" t="str">
        <f>_xlfn.XLOOKUP(Table2[[#This Row],[Customer_ID]],Table3[Customer_ID],Table3[State],"Karnataka")</f>
        <v>Telangana</v>
      </c>
      <c r="K2544" s="2" t="str">
        <f>_xlfn.XLOOKUP(Table2[[#This Row],[Customer_ID]],Table3[Customer_ID],Table3[Membership],"Regular")</f>
        <v>Gold</v>
      </c>
      <c r="L2544" s="2" t="s">
        <v>421</v>
      </c>
      <c r="M2544" s="2" t="str">
        <f>_xlfn.XLOOKUP(Table2[[#This Row],[Product_ID]],Table4[Product_ID],Table4[Product_Name],"Not Found")</f>
        <v>Aurelia Zip Wallet Red</v>
      </c>
      <c r="N2544" s="2" t="str">
        <f>_xlfn.XLOOKUP(Table2[[#This Row],[Product_ID]],Table4[Product_ID],Table4[Category],"Not Found")</f>
        <v>Wallets</v>
      </c>
      <c r="O2544" s="2" t="str">
        <f>_xlfn.XLOOKUP(Table2[[#This Row],[Product_ID]],Table4[Product_ID],Table4[Subcategory],"Not Found")</f>
        <v>Zip Wallet</v>
      </c>
      <c r="P2544" s="2" t="str">
        <f>_xlfn.XLOOKUP(Table2[[#This Row],[Product_ID]],Table4[Product_ID],Table4[Brand],"Missing Brand")</f>
        <v>Aurelia</v>
      </c>
      <c r="Q2544" s="2" t="s">
        <v>1063</v>
      </c>
      <c r="R2544" s="2" t="str">
        <f>_xlfn.XLOOKUP(Table2[[#This Row],[Store_ID]],Table6[Store_ID],Table6[Store Name],"Not Found")</f>
        <v>TrendMart Chennai Standard</v>
      </c>
      <c r="S2544" s="2">
        <f>_xlfn.XLOOKUP(Table2[[#This Row],[Store_ID]],Table6[Store_ID],Table6[Monthly Target],"Missing Target")</f>
        <v>1500000</v>
      </c>
      <c r="T2544" s="2" t="str">
        <f>_xlfn.XLOOKUP(Table2[[#This Row],[Store_ID]],Table6[Store_ID],Table6[Region],"Not Found")</f>
        <v>South Zone 1</v>
      </c>
      <c r="U2544" s="2" t="s">
        <v>118</v>
      </c>
      <c r="V2544" s="2" t="str">
        <f>_xlfn.XLOOKUP(Table2[[#This Row],[Employee_ID]],Table5[Employee_ID],Table5[Employee Name],"Not Found")</f>
        <v>Deepak Kamath</v>
      </c>
      <c r="W2544" s="2">
        <v>2</v>
      </c>
      <c r="X2544" s="2">
        <v>539.08000000000004</v>
      </c>
      <c r="Y2544" s="2">
        <v>25</v>
      </c>
      <c r="Z2544" s="2">
        <v>269.54000000000002</v>
      </c>
      <c r="AA2544" s="2">
        <v>5</v>
      </c>
      <c r="AB2544" s="2">
        <v>40.43</v>
      </c>
      <c r="AC2544" s="2">
        <v>849.05</v>
      </c>
      <c r="AD2544" s="2">
        <v>714.9</v>
      </c>
      <c r="AE2544" s="2">
        <f t="shared" si="84"/>
        <v>93.71999999999997</v>
      </c>
      <c r="AF2544" s="2" t="s">
        <v>56</v>
      </c>
      <c r="AG2544" s="42">
        <f>IFERROR(Table2[[#This Row],[Profit]]/Table2[[#This Row],[Sales Amount]],0)</f>
        <v>0.11038219186149223</v>
      </c>
      <c r="AH2544" s="2" t="str">
        <f>TRIM(Table2[[#This Row],[Payment Modee]])</f>
        <v>Credit Card</v>
      </c>
      <c r="AI2544" s="2" t="s">
        <v>26</v>
      </c>
      <c r="AJ2544" s="2" t="s">
        <v>27</v>
      </c>
      <c r="AK2544" s="2" t="s">
        <v>4302</v>
      </c>
      <c r="AL2544" s="16" t="str">
        <f>IF(HOUR(Table2[[#This Row],[Order Time]])&lt;12,"Morning",IF(HOUR(Table2[[#This Row],[Order Time]])&lt;17,"Afternoon",IF(HOUR(Table2[[#This Row],[Order Time]])&lt;21,"Evening","Night")))</f>
        <v>Night</v>
      </c>
      <c r="AM2544" s="16" t="s">
        <v>29</v>
      </c>
    </row>
    <row r="2545" spans="1:39" x14ac:dyDescent="0.25">
      <c r="A2545" s="13" t="s">
        <v>4444</v>
      </c>
      <c r="B2545" s="4">
        <v>45500</v>
      </c>
      <c r="C2545" s="2">
        <f>YEAR(Table2[[#This Row],[Invoice Date]])</f>
        <v>2024</v>
      </c>
      <c r="D2545" s="2" t="str">
        <f>TEXT(Table2[[#This Row],[Invoice Date]],"mmm")</f>
        <v>Jul</v>
      </c>
      <c r="E2545" s="2" t="str">
        <f>Table2[[#This Row],[Store_ID]]&amp;"-"&amp;Table2[[#This Row],[Year]]&amp;"-"&amp;Table2[[#This Row],[Month]]</f>
        <v>STR004-2024-Jul</v>
      </c>
      <c r="F2545" s="2" t="s">
        <v>4445</v>
      </c>
      <c r="G2545" s="2" t="str">
        <f>_xlfn.XLOOKUP(Table2[[#This Row],[Customer_ID]],Table3[Customer_ID],Table3[Customer Name],"Not Found")</f>
        <v>Manju Singh</v>
      </c>
      <c r="H2545" s="2" t="str">
        <f>_xlfn.XLOOKUP(Table2[[#This Row],[Customer_ID]],Table3[Customer_ID],Table3[Gender],"Female")</f>
        <v>Female</v>
      </c>
      <c r="I2545" s="2" t="str">
        <f>_xlfn.XLOOKUP(Table2[[#This Row],[Customer_ID]],Table3[Customer_ID],Table3[City],"Missing Memebership")</f>
        <v>Belagavi</v>
      </c>
      <c r="J2545" s="2" t="str">
        <f>_xlfn.XLOOKUP(Table2[[#This Row],[Customer_ID]],Table3[Customer_ID],Table3[State],"Karnataka")</f>
        <v>Karnataka</v>
      </c>
      <c r="K2545" s="2" t="str">
        <f>_xlfn.XLOOKUP(Table2[[#This Row],[Customer_ID]],Table3[Customer_ID],Table3[Membership],"Regular")</f>
        <v>Platinum</v>
      </c>
      <c r="L2545" s="2" t="s">
        <v>320</v>
      </c>
      <c r="M2545" s="2" t="str">
        <f>_xlfn.XLOOKUP(Table2[[#This Row],[Product_ID]],Table4[Product_ID],Table4[Product_Name],"Not Found")</f>
        <v>Nike Anarkali Kurti White</v>
      </c>
      <c r="N2545" s="2" t="str">
        <f>_xlfn.XLOOKUP(Table2[[#This Row],[Product_ID]],Table4[Product_ID],Table4[Category],"Not Found")</f>
        <v>Women Kurtis</v>
      </c>
      <c r="O2545" s="2" t="str">
        <f>_xlfn.XLOOKUP(Table2[[#This Row],[Product_ID]],Table4[Product_ID],Table4[Subcategory],"Not Found")</f>
        <v>Anarkali Kurti</v>
      </c>
      <c r="P2545" s="2" t="str">
        <f>_xlfn.XLOOKUP(Table2[[#This Row],[Product_ID]],Table4[Product_ID],Table4[Brand],"Missing Brand")</f>
        <v>Nike</v>
      </c>
      <c r="Q2545" s="2" t="s">
        <v>91</v>
      </c>
      <c r="R2545" s="2" t="str">
        <f>_xlfn.XLOOKUP(Table2[[#This Row],[Store_ID]],Table6[Store_ID],Table6[Store Name],"Not Found")</f>
        <v>TrendMart Kalaburagi Mall Kiosk</v>
      </c>
      <c r="S2545" s="2">
        <f>_xlfn.XLOOKUP(Table2[[#This Row],[Store_ID]],Table6[Store_ID],Table6[Monthly Target],"Missing Target")</f>
        <v>800000</v>
      </c>
      <c r="T2545" s="2" t="str">
        <f>_xlfn.XLOOKUP(Table2[[#This Row],[Store_ID]],Table6[Store_ID],Table6[Region],"Not Found")</f>
        <v>South Zone 2</v>
      </c>
      <c r="U2545" s="2" t="s">
        <v>349</v>
      </c>
      <c r="V2545" s="2" t="str">
        <f>_xlfn.XLOOKUP(Table2[[#This Row],[Employee_ID]],Table5[Employee_ID],Table5[Employee Name],"Not Found")</f>
        <v>Chitra Bhat</v>
      </c>
      <c r="W2545" s="2">
        <v>1</v>
      </c>
      <c r="X2545" s="2">
        <v>954.26</v>
      </c>
      <c r="Y2545" s="2">
        <v>10</v>
      </c>
      <c r="Z2545" s="2">
        <v>95.43</v>
      </c>
      <c r="AA2545" s="2">
        <v>5</v>
      </c>
      <c r="AB2545" s="2">
        <v>42.94</v>
      </c>
      <c r="AC2545" s="2">
        <v>901.77</v>
      </c>
      <c r="AD2545" s="2">
        <v>573.09</v>
      </c>
      <c r="AE2545" s="2">
        <f t="shared" si="84"/>
        <v>285.73999999999995</v>
      </c>
      <c r="AF2545" s="2" t="s">
        <v>35</v>
      </c>
      <c r="AG2545" s="42">
        <f>IFERROR(Table2[[#This Row],[Profit]]/Table2[[#This Row],[Sales Amount]],0)</f>
        <v>0.316865719640263</v>
      </c>
      <c r="AH2545" s="2" t="str">
        <f>TRIM(Table2[[#This Row],[Payment Modee]])</f>
        <v>Debit Card</v>
      </c>
      <c r="AI2545" s="2" t="s">
        <v>26</v>
      </c>
      <c r="AJ2545" s="2" t="s">
        <v>27</v>
      </c>
      <c r="AK2545" s="2" t="s">
        <v>2128</v>
      </c>
      <c r="AL2545" s="16" t="str">
        <f>IF(HOUR(Table2[[#This Row],[Order Time]])&lt;12,"Morning",IF(HOUR(Table2[[#This Row],[Order Time]])&lt;17,"Afternoon",IF(HOUR(Table2[[#This Row],[Order Time]])&lt;21,"Evening","Night")))</f>
        <v>Afternoon</v>
      </c>
      <c r="AM2545" s="16" t="s">
        <v>38</v>
      </c>
    </row>
    <row r="2546" spans="1:39" x14ac:dyDescent="0.25">
      <c r="A2546" s="13" t="s">
        <v>4446</v>
      </c>
      <c r="B2546" s="4">
        <v>45508</v>
      </c>
      <c r="C2546" s="2">
        <f>YEAR(Table2[[#This Row],[Invoice Date]])</f>
        <v>2024</v>
      </c>
      <c r="D2546" s="2" t="str">
        <f>TEXT(Table2[[#This Row],[Invoice Date]],"mmm")</f>
        <v>Aug</v>
      </c>
      <c r="E2546" s="2" t="str">
        <f>Table2[[#This Row],[Store_ID]]&amp;"-"&amp;Table2[[#This Row],[Year]]&amp;"-"&amp;Table2[[#This Row],[Month]]</f>
        <v>STR117-2024-Aug</v>
      </c>
      <c r="F2546" s="2" t="s">
        <v>881</v>
      </c>
      <c r="G2546" s="2" t="str">
        <f>_xlfn.XLOOKUP(Table2[[#This Row],[Customer_ID]],Table3[Customer_ID],Table3[Customer Name],"Not Found")</f>
        <v>Sowmya Ramachandran</v>
      </c>
      <c r="H2546" s="2" t="str">
        <f>_xlfn.XLOOKUP(Table2[[#This Row],[Customer_ID]],Table3[Customer_ID],Table3[Gender],"Female")</f>
        <v>Female</v>
      </c>
      <c r="I2546" s="2" t="str">
        <f>_xlfn.XLOOKUP(Table2[[#This Row],[Customer_ID]],Table3[Customer_ID],Table3[City],"Missing Memebership")</f>
        <v>Bengaluru</v>
      </c>
      <c r="J2546" s="2" t="str">
        <f>_xlfn.XLOOKUP(Table2[[#This Row],[Customer_ID]],Table3[Customer_ID],Table3[State],"Karnataka")</f>
        <v>Karnataka</v>
      </c>
      <c r="K2546" s="2" t="str">
        <f>_xlfn.XLOOKUP(Table2[[#This Row],[Customer_ID]],Table3[Customer_ID],Table3[Membership],"Regular")</f>
        <v>Silver</v>
      </c>
      <c r="L2546" s="2" t="s">
        <v>73</v>
      </c>
      <c r="M2546" s="2" t="str">
        <f>_xlfn.XLOOKUP(Table2[[#This Row],[Product_ID]],Table4[Product_ID],Table4[Product_Name],"Not Found")</f>
        <v>Metro Shoes Slim Fit Wine</v>
      </c>
      <c r="N2546" s="2" t="str">
        <f>_xlfn.XLOOKUP(Table2[[#This Row],[Product_ID]],Table4[Product_ID],Table4[Category],"Not Found")</f>
        <v>Men Jeans</v>
      </c>
      <c r="O2546" s="2" t="str">
        <f>_xlfn.XLOOKUP(Table2[[#This Row],[Product_ID]],Table4[Product_ID],Table4[Subcategory],"Not Found")</f>
        <v>Slim Fit</v>
      </c>
      <c r="P2546" s="2" t="str">
        <f>_xlfn.XLOOKUP(Table2[[#This Row],[Product_ID]],Table4[Product_ID],Table4[Brand],"Missing Brand")</f>
        <v>Metro Shoes</v>
      </c>
      <c r="Q2546" s="2" t="s">
        <v>695</v>
      </c>
      <c r="R2546" s="2" t="str">
        <f>_xlfn.XLOOKUP(Table2[[#This Row],[Store_ID]],Table6[Store_ID],Table6[Store Name],"Not Found")</f>
        <v>TrendMart Tirunelveli Flagship</v>
      </c>
      <c r="S2546" s="2">
        <f>_xlfn.XLOOKUP(Table2[[#This Row],[Store_ID]],Table6[Store_ID],Table6[Monthly Target],"Missing Target")</f>
        <v>1500000</v>
      </c>
      <c r="T2546" s="2" t="str">
        <f>_xlfn.XLOOKUP(Table2[[#This Row],[Store_ID]],Table6[Store_ID],Table6[Region],"Not Found")</f>
        <v>South Zone 1</v>
      </c>
      <c r="U2546" s="2" t="s">
        <v>153</v>
      </c>
      <c r="V2546" s="2" t="str">
        <f>_xlfn.XLOOKUP(Table2[[#This Row],[Employee_ID]],Table5[Employee_ID],Table5[Employee Name],"Not Found")</f>
        <v>Rani Mishra</v>
      </c>
      <c r="W2546" s="2">
        <v>1</v>
      </c>
      <c r="X2546" s="2">
        <v>1492.14</v>
      </c>
      <c r="Y2546" s="2">
        <v>30</v>
      </c>
      <c r="Z2546" s="2">
        <v>447.64</v>
      </c>
      <c r="AA2546" s="2">
        <v>12</v>
      </c>
      <c r="AB2546" s="2">
        <v>125.34</v>
      </c>
      <c r="AC2546" s="2">
        <v>1169.8399999999999</v>
      </c>
      <c r="AD2546" s="2">
        <v>1067.72</v>
      </c>
      <c r="AE2546" s="2">
        <f t="shared" si="84"/>
        <v>-23.220000000000113</v>
      </c>
      <c r="AF2546" s="2" t="s">
        <v>25</v>
      </c>
      <c r="AG2546" s="42">
        <f>IFERROR(Table2[[#This Row],[Profit]]/Table2[[#This Row],[Sales Amount]],0)</f>
        <v>-1.9848868221295318E-2</v>
      </c>
      <c r="AH2546" s="2" t="str">
        <f>TRIM(Table2[[#This Row],[Payment Modee]])</f>
        <v>UPI</v>
      </c>
      <c r="AI2546" s="2" t="s">
        <v>26</v>
      </c>
      <c r="AJ2546" s="2" t="s">
        <v>27</v>
      </c>
      <c r="AK2546" s="2" t="s">
        <v>966</v>
      </c>
      <c r="AL2546" s="16" t="str">
        <f>IF(HOUR(Table2[[#This Row],[Order Time]])&lt;12,"Morning",IF(HOUR(Table2[[#This Row],[Order Time]])&lt;17,"Afternoon",IF(HOUR(Table2[[#This Row],[Order Time]])&lt;21,"Evening","Night")))</f>
        <v>Evening</v>
      </c>
      <c r="AM2546" s="16" t="s">
        <v>38</v>
      </c>
    </row>
    <row r="2547" spans="1:39" x14ac:dyDescent="0.25">
      <c r="A2547" s="13" t="s">
        <v>4447</v>
      </c>
      <c r="B2547" s="4">
        <v>45593</v>
      </c>
      <c r="C2547" s="2">
        <f>YEAR(Table2[[#This Row],[Invoice Date]])</f>
        <v>2024</v>
      </c>
      <c r="D2547" s="2" t="str">
        <f>TEXT(Table2[[#This Row],[Invoice Date]],"mmm")</f>
        <v>Oct</v>
      </c>
      <c r="E2547" s="2" t="str">
        <f>Table2[[#This Row],[Store_ID]]&amp;"-"&amp;Table2[[#This Row],[Year]]&amp;"-"&amp;Table2[[#This Row],[Month]]</f>
        <v>STR066-2024-Oct</v>
      </c>
      <c r="F2547" s="2" t="s">
        <v>4381</v>
      </c>
      <c r="G2547" s="2" t="str">
        <f>_xlfn.XLOOKUP(Table2[[#This Row],[Customer_ID]],Table3[Customer_ID],Table3[Customer Name],"Not Found")</f>
        <v>Chandrika Yadav</v>
      </c>
      <c r="H2547" s="2" t="str">
        <f>_xlfn.XLOOKUP(Table2[[#This Row],[Customer_ID]],Table3[Customer_ID],Table3[Gender],"Female")</f>
        <v>Female</v>
      </c>
      <c r="I2547" s="2" t="str">
        <f>_xlfn.XLOOKUP(Table2[[#This Row],[Customer_ID]],Table3[Customer_ID],Table3[City],"Missing Memebership")</f>
        <v>Kurnool</v>
      </c>
      <c r="J2547" s="2" t="str">
        <f>_xlfn.XLOOKUP(Table2[[#This Row],[Customer_ID]],Table3[Customer_ID],Table3[State],"Karnataka")</f>
        <v>Andhra Pradesh</v>
      </c>
      <c r="K2547" s="2" t="str">
        <f>_xlfn.XLOOKUP(Table2[[#This Row],[Customer_ID]],Table3[Customer_ID],Table3[Membership],"Regular")</f>
        <v>Gold</v>
      </c>
      <c r="L2547" s="2" t="s">
        <v>544</v>
      </c>
      <c r="M2547" s="2" t="str">
        <f>_xlfn.XLOOKUP(Table2[[#This Row],[Product_ID]],Table4[Product_ID],Table4[Product_Name],"Not Found")</f>
        <v>Flying Machine Sunglasses Teal</v>
      </c>
      <c r="N2547" s="2" t="str">
        <f>_xlfn.XLOOKUP(Table2[[#This Row],[Product_ID]],Table4[Product_ID],Table4[Category],"Not Found")</f>
        <v>Accessories</v>
      </c>
      <c r="O2547" s="2" t="str">
        <f>_xlfn.XLOOKUP(Table2[[#This Row],[Product_ID]],Table4[Product_ID],Table4[Subcategory],"Not Found")</f>
        <v>Sunglasses</v>
      </c>
      <c r="P2547" s="2" t="str">
        <f>_xlfn.XLOOKUP(Table2[[#This Row],[Product_ID]],Table4[Product_ID],Table4[Brand],"Missing Brand")</f>
        <v>Flying Machine</v>
      </c>
      <c r="Q2547" s="2" t="s">
        <v>302</v>
      </c>
      <c r="R2547" s="2" t="str">
        <f>_xlfn.XLOOKUP(Table2[[#This Row],[Store_ID]],Table6[Store_ID],Table6[Store Name],"Not Found")</f>
        <v>TrendMart Dindigul Standard</v>
      </c>
      <c r="S2547" s="2">
        <f>_xlfn.XLOOKUP(Table2[[#This Row],[Store_ID]],Table6[Store_ID],Table6[Monthly Target],"Missing Target")</f>
        <v>2500000</v>
      </c>
      <c r="T2547" s="2" t="str">
        <f>_xlfn.XLOOKUP(Table2[[#This Row],[Store_ID]],Table6[Store_ID],Table6[Region],"Not Found")</f>
        <v>South Zone 1</v>
      </c>
      <c r="U2547" s="2" t="s">
        <v>165</v>
      </c>
      <c r="V2547" s="2" t="str">
        <f>_xlfn.XLOOKUP(Table2[[#This Row],[Employee_ID]],Table5[Employee_ID],Table5[Employee Name],"Not Found")</f>
        <v>Vasanthi Gupta</v>
      </c>
      <c r="W2547" s="2">
        <v>4</v>
      </c>
      <c r="X2547" s="2">
        <v>281.12</v>
      </c>
      <c r="Y2547" s="2">
        <v>20</v>
      </c>
      <c r="Z2547" s="2">
        <v>224.9</v>
      </c>
      <c r="AA2547" s="2">
        <v>5</v>
      </c>
      <c r="AB2547" s="2">
        <v>44.98</v>
      </c>
      <c r="AC2547" s="2">
        <v>944.56</v>
      </c>
      <c r="AD2547" s="2">
        <v>687.6</v>
      </c>
      <c r="AE2547" s="2">
        <f t="shared" si="84"/>
        <v>211.97999999999993</v>
      </c>
      <c r="AF2547" s="2" t="s">
        <v>35</v>
      </c>
      <c r="AG2547" s="42">
        <f>IFERROR(Table2[[#This Row],[Profit]]/Table2[[#This Row],[Sales Amount]],0)</f>
        <v>0.22442195307868207</v>
      </c>
      <c r="AH2547" s="2" t="str">
        <f>TRIM(Table2[[#This Row],[Payment Modee]])</f>
        <v>Debit Card</v>
      </c>
      <c r="AI2547" s="2" t="s">
        <v>26</v>
      </c>
      <c r="AJ2547" s="2" t="s">
        <v>27</v>
      </c>
      <c r="AK2547" s="2" t="s">
        <v>1302</v>
      </c>
      <c r="AL2547" s="16" t="str">
        <f>IF(HOUR(Table2[[#This Row],[Order Time]])&lt;12,"Morning",IF(HOUR(Table2[[#This Row],[Order Time]])&lt;17,"Afternoon",IF(HOUR(Table2[[#This Row],[Order Time]])&lt;21,"Evening","Night")))</f>
        <v>Afternoon</v>
      </c>
      <c r="AM2547" s="16" t="s">
        <v>29</v>
      </c>
    </row>
    <row r="2548" spans="1:39" x14ac:dyDescent="0.25">
      <c r="A2548" s="13" t="s">
        <v>4448</v>
      </c>
      <c r="B2548" s="4">
        <v>45591</v>
      </c>
      <c r="C2548" s="2">
        <f>YEAR(Table2[[#This Row],[Invoice Date]])</f>
        <v>2024</v>
      </c>
      <c r="D2548" s="2" t="str">
        <f>TEXT(Table2[[#This Row],[Invoice Date]],"mmm")</f>
        <v>Oct</v>
      </c>
      <c r="E2548" s="2" t="str">
        <f>Table2[[#This Row],[Store_ID]]&amp;"-"&amp;Table2[[#This Row],[Year]]&amp;"-"&amp;Table2[[#This Row],[Month]]</f>
        <v>STR010-2024-Oct</v>
      </c>
      <c r="F2548" s="2" t="s">
        <v>4449</v>
      </c>
      <c r="G2548" s="2" t="str">
        <f>_xlfn.XLOOKUP(Table2[[#This Row],[Customer_ID]],Table3[Customer_ID],Table3[Customer Name],"Not Found")</f>
        <v>Suresh Naicker</v>
      </c>
      <c r="H2548" s="2" t="str">
        <f>_xlfn.XLOOKUP(Table2[[#This Row],[Customer_ID]],Table3[Customer_ID],Table3[Gender],"Female")</f>
        <v>Male</v>
      </c>
      <c r="I2548" s="2" t="str">
        <f>_xlfn.XLOOKUP(Table2[[#This Row],[Customer_ID]],Table3[Customer_ID],Table3[City],"Missing Memebership")</f>
        <v>Kannur</v>
      </c>
      <c r="J2548" s="2" t="str">
        <f>_xlfn.XLOOKUP(Table2[[#This Row],[Customer_ID]],Table3[Customer_ID],Table3[State],"Karnataka")</f>
        <v>Kerala</v>
      </c>
      <c r="K2548" s="2" t="str">
        <f>_xlfn.XLOOKUP(Table2[[#This Row],[Customer_ID]],Table3[Customer_ID],Table3[Membership],"Regular")</f>
        <v>Silver</v>
      </c>
      <c r="L2548" s="2" t="s">
        <v>743</v>
      </c>
      <c r="M2548" s="2" t="str">
        <f>_xlfn.XLOOKUP(Table2[[#This Row],[Product_ID]],Table4[Product_ID],Table4[Product_Name],"Not Found")</f>
        <v>W for Woman Necklace Beige</v>
      </c>
      <c r="N2548" s="2" t="str">
        <f>_xlfn.XLOOKUP(Table2[[#This Row],[Product_ID]],Table4[Product_ID],Table4[Category],"Not Found")</f>
        <v>Jewellery</v>
      </c>
      <c r="O2548" s="2" t="str">
        <f>_xlfn.XLOOKUP(Table2[[#This Row],[Product_ID]],Table4[Product_ID],Table4[Subcategory],"Not Found")</f>
        <v>Necklace</v>
      </c>
      <c r="P2548" s="2" t="str">
        <f>_xlfn.XLOOKUP(Table2[[#This Row],[Product_ID]],Table4[Product_ID],Table4[Brand],"Missing Brand")</f>
        <v>W for Woman</v>
      </c>
      <c r="Q2548" s="2" t="s">
        <v>818</v>
      </c>
      <c r="R2548" s="2" t="str">
        <f>_xlfn.XLOOKUP(Table2[[#This Row],[Store_ID]],Table6[Store_ID],Table6[Store Name],"Not Found")</f>
        <v>TrendMart Kochi Mall Kiosk</v>
      </c>
      <c r="S2548" s="2">
        <f>_xlfn.XLOOKUP(Table2[[#This Row],[Store_ID]],Table6[Store_ID],Table6[Monthly Target],"Missing Target")</f>
        <v>2500000</v>
      </c>
      <c r="T2548" s="2" t="str">
        <f>_xlfn.XLOOKUP(Table2[[#This Row],[Store_ID]],Table6[Store_ID],Table6[Region],"Not Found")</f>
        <v>South Zone 1</v>
      </c>
      <c r="U2548" s="2" t="s">
        <v>192</v>
      </c>
      <c r="V2548" s="2" t="str">
        <f>_xlfn.XLOOKUP(Table2[[#This Row],[Employee_ID]],Table5[Employee_ID],Table5[Employee Name],"Not Found")</f>
        <v>Hari Nair</v>
      </c>
      <c r="W2548" s="2">
        <v>1</v>
      </c>
      <c r="X2548" s="2">
        <v>1213.28</v>
      </c>
      <c r="Y2548" s="2">
        <v>5</v>
      </c>
      <c r="Z2548" s="2">
        <v>60.66</v>
      </c>
      <c r="AA2548" s="2">
        <v>3</v>
      </c>
      <c r="AB2548" s="2">
        <v>34.58</v>
      </c>
      <c r="AC2548" s="2">
        <v>1187.2</v>
      </c>
      <c r="AD2548" s="2">
        <v>954.04</v>
      </c>
      <c r="AE2548" s="2">
        <f t="shared" si="84"/>
        <v>198.5800000000001</v>
      </c>
      <c r="AF2548" s="2" t="s">
        <v>119</v>
      </c>
      <c r="AG2548" s="42">
        <f>IFERROR(Table2[[#This Row],[Profit]]/Table2[[#This Row],[Sales Amount]],0)</f>
        <v>0.16726752021563349</v>
      </c>
      <c r="AH2548" s="2" t="str">
        <f>TRIM(Table2[[#This Row],[Payment Modee]])</f>
        <v>Net Banking</v>
      </c>
      <c r="AI2548" s="2" t="s">
        <v>36</v>
      </c>
      <c r="AJ2548" s="2" t="s">
        <v>27</v>
      </c>
      <c r="AK2548" s="2" t="s">
        <v>3951</v>
      </c>
      <c r="AL2548" s="16" t="str">
        <f>IF(HOUR(Table2[[#This Row],[Order Time]])&lt;12,"Morning",IF(HOUR(Table2[[#This Row],[Order Time]])&lt;17,"Afternoon",IF(HOUR(Table2[[#This Row],[Order Time]])&lt;21,"Evening","Night")))</f>
        <v>Afternoon</v>
      </c>
      <c r="AM2548" s="16" t="s">
        <v>38</v>
      </c>
    </row>
    <row r="2549" spans="1:39" x14ac:dyDescent="0.25">
      <c r="A2549" s="13" t="s">
        <v>4450</v>
      </c>
      <c r="B2549" s="4">
        <v>45577</v>
      </c>
      <c r="C2549" s="2">
        <f>YEAR(Table2[[#This Row],[Invoice Date]])</f>
        <v>2024</v>
      </c>
      <c r="D2549" s="2" t="str">
        <f>TEXT(Table2[[#This Row],[Invoice Date]],"mmm")</f>
        <v>Oct</v>
      </c>
      <c r="E2549" s="2" t="str">
        <f>Table2[[#This Row],[Store_ID]]&amp;"-"&amp;Table2[[#This Row],[Year]]&amp;"-"&amp;Table2[[#This Row],[Month]]</f>
        <v>STR038-2024-Oct</v>
      </c>
      <c r="F2549" s="2" t="s">
        <v>4223</v>
      </c>
      <c r="G2549" s="2" t="str">
        <f>_xlfn.XLOOKUP(Table2[[#This Row],[Customer_ID]],Table3[Customer_ID],Table3[Customer Name],"Not Found")</f>
        <v>Tarun Shetty</v>
      </c>
      <c r="H2549" s="2" t="str">
        <f>_xlfn.XLOOKUP(Table2[[#This Row],[Customer_ID]],Table3[Customer_ID],Table3[Gender],"Female")</f>
        <v>Male</v>
      </c>
      <c r="I2549" s="2" t="str">
        <f>_xlfn.XLOOKUP(Table2[[#This Row],[Customer_ID]],Table3[Customer_ID],Table3[City],"Missing Memebership")</f>
        <v>Kalaburagi</v>
      </c>
      <c r="J2549" s="2" t="str">
        <f>_xlfn.XLOOKUP(Table2[[#This Row],[Customer_ID]],Table3[Customer_ID],Table3[State],"Karnataka")</f>
        <v>Karnataka</v>
      </c>
      <c r="K2549" s="2" t="str">
        <f>_xlfn.XLOOKUP(Table2[[#This Row],[Customer_ID]],Table3[Customer_ID],Table3[Membership],"Regular")</f>
        <v>Regular</v>
      </c>
      <c r="L2549" s="2" t="s">
        <v>2154</v>
      </c>
      <c r="M2549" s="2" t="str">
        <f>_xlfn.XLOOKUP(Table2[[#This Row],[Product_ID]],Table4[Product_ID],Table4[Product_Name],"Not Found")</f>
        <v>Liberty Braided Belt Red</v>
      </c>
      <c r="N2549" s="2" t="str">
        <f>_xlfn.XLOOKUP(Table2[[#This Row],[Product_ID]],Table4[Product_ID],Table4[Category],"Not Found")</f>
        <v>Belts</v>
      </c>
      <c r="O2549" s="2" t="str">
        <f>_xlfn.XLOOKUP(Table2[[#This Row],[Product_ID]],Table4[Product_ID],Table4[Subcategory],"Not Found")</f>
        <v>Braided Belt</v>
      </c>
      <c r="P2549" s="2" t="str">
        <f>_xlfn.XLOOKUP(Table2[[#This Row],[Product_ID]],Table4[Product_ID],Table4[Brand],"Missing Brand")</f>
        <v>Liberty</v>
      </c>
      <c r="Q2549" s="2" t="s">
        <v>890</v>
      </c>
      <c r="R2549" s="2" t="str">
        <f>_xlfn.XLOOKUP(Table2[[#This Row],[Store_ID]],Table6[Store_ID],Table6[Store Name],"Not Found")</f>
        <v>TrendMart Tumakuru Standard</v>
      </c>
      <c r="S2549" s="2">
        <f>_xlfn.XLOOKUP(Table2[[#This Row],[Store_ID]],Table6[Store_ID],Table6[Monthly Target],"Missing Target")</f>
        <v>1500000</v>
      </c>
      <c r="T2549" s="2" t="str">
        <f>_xlfn.XLOOKUP(Table2[[#This Row],[Store_ID]],Table6[Store_ID],Table6[Region],"Not Found")</f>
        <v>South Zone 2</v>
      </c>
      <c r="U2549" s="2" t="s">
        <v>124</v>
      </c>
      <c r="V2549" s="2" t="str">
        <f>_xlfn.XLOOKUP(Table2[[#This Row],[Employee_ID]],Table5[Employee_ID],Table5[Employee Name],"Not Found")</f>
        <v>Girish Sundaram</v>
      </c>
      <c r="W2549" s="2">
        <v>1</v>
      </c>
      <c r="X2549" s="2">
        <v>1271.6600000000001</v>
      </c>
      <c r="Y2549" s="2">
        <v>10</v>
      </c>
      <c r="Z2549" s="2">
        <v>127.17</v>
      </c>
      <c r="AA2549" s="2">
        <v>12</v>
      </c>
      <c r="AB2549" s="2">
        <v>137.34</v>
      </c>
      <c r="AC2549" s="2">
        <v>1281.83</v>
      </c>
      <c r="AD2549" s="2">
        <v>753.73</v>
      </c>
      <c r="AE2549" s="2">
        <f t="shared" si="84"/>
        <v>390.75999999999988</v>
      </c>
      <c r="AF2549" s="2" t="s">
        <v>56</v>
      </c>
      <c r="AG2549" s="42">
        <f>IFERROR(Table2[[#This Row],[Profit]]/Table2[[#This Row],[Sales Amount]],0)</f>
        <v>0.30484541631885653</v>
      </c>
      <c r="AH2549" s="2" t="str">
        <f>TRIM(Table2[[#This Row],[Payment Modee]])</f>
        <v>Credit Card</v>
      </c>
      <c r="AI2549" s="2" t="s">
        <v>26</v>
      </c>
      <c r="AJ2549" s="2" t="s">
        <v>27</v>
      </c>
      <c r="AK2549" s="2" t="s">
        <v>1309</v>
      </c>
      <c r="AL2549" s="16" t="str">
        <f>IF(HOUR(Table2[[#This Row],[Order Time]])&lt;12,"Morning",IF(HOUR(Table2[[#This Row],[Order Time]])&lt;17,"Afternoon",IF(HOUR(Table2[[#This Row],[Order Time]])&lt;21,"Evening","Night")))</f>
        <v>Afternoon</v>
      </c>
      <c r="AM2549" s="16" t="s">
        <v>38</v>
      </c>
    </row>
    <row r="2550" spans="1:39" x14ac:dyDescent="0.25">
      <c r="A2550" s="13" t="s">
        <v>4451</v>
      </c>
      <c r="B2550" s="4">
        <v>45620</v>
      </c>
      <c r="C2550" s="2">
        <f>YEAR(Table2[[#This Row],[Invoice Date]])</f>
        <v>2024</v>
      </c>
      <c r="D2550" s="2" t="str">
        <f>TEXT(Table2[[#This Row],[Invoice Date]],"mmm")</f>
        <v>Nov</v>
      </c>
      <c r="E2550" s="2" t="str">
        <f>Table2[[#This Row],[Store_ID]]&amp;"-"&amp;Table2[[#This Row],[Year]]&amp;"-"&amp;Table2[[#This Row],[Month]]</f>
        <v>STR059-2024-Nov</v>
      </c>
      <c r="F2550" s="2" t="s">
        <v>1933</v>
      </c>
      <c r="G2550" s="2" t="str">
        <f>_xlfn.XLOOKUP(Table2[[#This Row],[Customer_ID]],Table3[Customer_ID],Table3[Customer Name],"Not Found")</f>
        <v>Hariharan Rao</v>
      </c>
      <c r="H2550" s="2" t="str">
        <f>_xlfn.XLOOKUP(Table2[[#This Row],[Customer_ID]],Table3[Customer_ID],Table3[Gender],"Female")</f>
        <v>Male</v>
      </c>
      <c r="I2550" s="2" t="str">
        <f>_xlfn.XLOOKUP(Table2[[#This Row],[Customer_ID]],Table3[Customer_ID],Table3[City],"Missing Memebership")</f>
        <v>Bengaluru</v>
      </c>
      <c r="J2550" s="2" t="str">
        <f>_xlfn.XLOOKUP(Table2[[#This Row],[Customer_ID]],Table3[Customer_ID],Table3[State],"Karnataka")</f>
        <v>Karnataka</v>
      </c>
      <c r="K2550" s="2" t="str">
        <f>_xlfn.XLOOKUP(Table2[[#This Row],[Customer_ID]],Table3[Customer_ID],Table3[Membership],"Regular")</f>
        <v>Regular</v>
      </c>
      <c r="L2550" s="2" t="s">
        <v>272</v>
      </c>
      <c r="M2550" s="2" t="str">
        <f>_xlfn.XLOOKUP(Table2[[#This Row],[Product_ID]],Table4[Product_ID],Table4[Product_Name],"Not Found")</f>
        <v>Blackberrys Jacket Red</v>
      </c>
      <c r="N2550" s="2" t="str">
        <f>_xlfn.XLOOKUP(Table2[[#This Row],[Product_ID]],Table4[Product_ID],Table4[Category],"Not Found")</f>
        <v>Winter Wear</v>
      </c>
      <c r="O2550" s="2" t="str">
        <f>_xlfn.XLOOKUP(Table2[[#This Row],[Product_ID]],Table4[Product_ID],Table4[Subcategory],"Not Found")</f>
        <v>Jacket</v>
      </c>
      <c r="P2550" s="2" t="str">
        <f>_xlfn.XLOOKUP(Table2[[#This Row],[Product_ID]],Table4[Product_ID],Table4[Brand],"Missing Brand")</f>
        <v>Blackberrys</v>
      </c>
      <c r="Q2550" s="2" t="s">
        <v>748</v>
      </c>
      <c r="R2550" s="2" t="str">
        <f>_xlfn.XLOOKUP(Table2[[#This Row],[Store_ID]],Table6[Store_ID],Table6[Store Name],"Not Found")</f>
        <v>TrendMart Bengaluru Mall Kiosk</v>
      </c>
      <c r="S2550" s="2">
        <f>_xlfn.XLOOKUP(Table2[[#This Row],[Store_ID]],Table6[Store_ID],Table6[Monthly Target],"Missing Target")</f>
        <v>1500000</v>
      </c>
      <c r="T2550" s="2" t="str">
        <f>_xlfn.XLOOKUP(Table2[[#This Row],[Store_ID]],Table6[Store_ID],Table6[Region],"Not Found")</f>
        <v>South Zone 2</v>
      </c>
      <c r="U2550" s="2" t="s">
        <v>192</v>
      </c>
      <c r="V2550" s="2" t="str">
        <f>_xlfn.XLOOKUP(Table2[[#This Row],[Employee_ID]],Table5[Employee_ID],Table5[Employee Name],"Not Found")</f>
        <v>Hari Nair</v>
      </c>
      <c r="W2550" s="2">
        <v>2</v>
      </c>
      <c r="X2550" s="2">
        <v>1468.65</v>
      </c>
      <c r="Y2550" s="2">
        <v>25</v>
      </c>
      <c r="Z2550" s="2">
        <v>734.33</v>
      </c>
      <c r="AA2550" s="2">
        <v>12</v>
      </c>
      <c r="AB2550" s="2">
        <v>264.36</v>
      </c>
      <c r="AC2550" s="2">
        <v>2467.33</v>
      </c>
      <c r="AD2550" s="2">
        <v>2026.52</v>
      </c>
      <c r="AE2550" s="2">
        <f t="shared" si="84"/>
        <v>176.44999999999993</v>
      </c>
      <c r="AF2550" s="2" t="s">
        <v>119</v>
      </c>
      <c r="AG2550" s="42">
        <f>IFERROR(Table2[[#This Row],[Profit]]/Table2[[#This Row],[Sales Amount]],0)</f>
        <v>7.1514552167727841E-2</v>
      </c>
      <c r="AH2550" s="2" t="str">
        <f>TRIM(Table2[[#This Row],[Payment Modee]])</f>
        <v>Net Banking</v>
      </c>
      <c r="AI2550" s="2" t="s">
        <v>36</v>
      </c>
      <c r="AJ2550" s="2" t="s">
        <v>27</v>
      </c>
      <c r="AK2550" s="2" t="s">
        <v>1717</v>
      </c>
      <c r="AL2550" s="16" t="str">
        <f>IF(HOUR(Table2[[#This Row],[Order Time]])&lt;12,"Morning",IF(HOUR(Table2[[#This Row],[Order Time]])&lt;17,"Afternoon",IF(HOUR(Table2[[#This Row],[Order Time]])&lt;21,"Evening","Night")))</f>
        <v>Afternoon</v>
      </c>
      <c r="AM2550" s="16" t="s">
        <v>38</v>
      </c>
    </row>
    <row r="2551" spans="1:39" x14ac:dyDescent="0.25">
      <c r="A2551" s="13" t="s">
        <v>4452</v>
      </c>
      <c r="B2551" s="4">
        <v>45563</v>
      </c>
      <c r="C2551" s="2">
        <f>YEAR(Table2[[#This Row],[Invoice Date]])</f>
        <v>2024</v>
      </c>
      <c r="D2551" s="2" t="str">
        <f>TEXT(Table2[[#This Row],[Invoice Date]],"mmm")</f>
        <v>Sep</v>
      </c>
      <c r="E2551" s="2" t="str">
        <f>Table2[[#This Row],[Store_ID]]&amp;"-"&amp;Table2[[#This Row],[Year]]&amp;"-"&amp;Table2[[#This Row],[Month]]</f>
        <v>STR083-2024-Sep</v>
      </c>
      <c r="F2551" s="2" t="s">
        <v>333</v>
      </c>
      <c r="G2551" s="2" t="str">
        <f>_xlfn.XLOOKUP(Table2[[#This Row],[Customer_ID]],Table3[Customer_ID],Table3[Customer Name],"Not Found")</f>
        <v>Hariharan Menon</v>
      </c>
      <c r="H2551" s="2" t="str">
        <f>_xlfn.XLOOKUP(Table2[[#This Row],[Customer_ID]],Table3[Customer_ID],Table3[Gender],"Female")</f>
        <v>Male</v>
      </c>
      <c r="I2551" s="2" t="str">
        <f>_xlfn.XLOOKUP(Table2[[#This Row],[Customer_ID]],Table3[Customer_ID],Table3[City],"Missing Memebership")</f>
        <v>Hubballi</v>
      </c>
      <c r="J2551" s="2" t="str">
        <f>_xlfn.XLOOKUP(Table2[[#This Row],[Customer_ID]],Table3[Customer_ID],Table3[State],"Karnataka")</f>
        <v>Karnataka</v>
      </c>
      <c r="K2551" s="2" t="str">
        <f>_xlfn.XLOOKUP(Table2[[#This Row],[Customer_ID]],Table3[Customer_ID],Table3[Membership],"Regular")</f>
        <v>Platinum</v>
      </c>
      <c r="L2551" s="2" t="s">
        <v>828</v>
      </c>
      <c r="M2551" s="2" t="str">
        <f>_xlfn.XLOOKUP(Table2[[#This Row],[Product_ID]],Table4[Product_ID],Table4[Product_Name],"Not Found")</f>
        <v>Skechers Formal Shirt Brown</v>
      </c>
      <c r="N2551" s="2" t="str">
        <f>_xlfn.XLOOKUP(Table2[[#This Row],[Product_ID]],Table4[Product_ID],Table4[Category],"Not Found")</f>
        <v>Men Shirts</v>
      </c>
      <c r="O2551" s="2" t="str">
        <f>_xlfn.XLOOKUP(Table2[[#This Row],[Product_ID]],Table4[Product_ID],Table4[Subcategory],"Not Found")</f>
        <v>Formal Shirt</v>
      </c>
      <c r="P2551" s="2" t="str">
        <f>_xlfn.XLOOKUP(Table2[[#This Row],[Product_ID]],Table4[Product_ID],Table4[Brand],"Missing Brand")</f>
        <v>Skechers</v>
      </c>
      <c r="Q2551" s="2" t="s">
        <v>228</v>
      </c>
      <c r="R2551" s="2" t="str">
        <f>_xlfn.XLOOKUP(Table2[[#This Row],[Store_ID]],Table6[Store_ID],Table6[Store Name],"Not Found")</f>
        <v>TrendMart Tumakuru Outlet</v>
      </c>
      <c r="S2551" s="2">
        <f>_xlfn.XLOOKUP(Table2[[#This Row],[Store_ID]],Table6[Store_ID],Table6[Monthly Target],"Missing Target")</f>
        <v>1200000</v>
      </c>
      <c r="T2551" s="2" t="str">
        <f>_xlfn.XLOOKUP(Table2[[#This Row],[Store_ID]],Table6[Store_ID],Table6[Region],"Not Found")</f>
        <v>South Zone 2</v>
      </c>
      <c r="U2551" s="2" t="s">
        <v>229</v>
      </c>
      <c r="V2551" s="2" t="str">
        <f>_xlfn.XLOOKUP(Table2[[#This Row],[Employee_ID]],Table5[Employee_ID],Table5[Employee Name],"Not Found")</f>
        <v>Yogesh Chettiar</v>
      </c>
      <c r="W2551" s="2">
        <v>4</v>
      </c>
      <c r="X2551" s="2">
        <v>1364.28</v>
      </c>
      <c r="Y2551" s="2">
        <v>30</v>
      </c>
      <c r="Z2551" s="2">
        <v>1637.14</v>
      </c>
      <c r="AA2551" s="2">
        <v>12</v>
      </c>
      <c r="AB2551" s="2">
        <v>458.4</v>
      </c>
      <c r="AC2551" s="2">
        <v>4278.38</v>
      </c>
      <c r="AD2551" s="2">
        <v>3447.2</v>
      </c>
      <c r="AE2551" s="2">
        <f t="shared" si="84"/>
        <v>372.78000000000031</v>
      </c>
      <c r="AF2551" s="2" t="s">
        <v>35</v>
      </c>
      <c r="AG2551" s="42">
        <f>IFERROR(Table2[[#This Row],[Profit]]/Table2[[#This Row],[Sales Amount]],0)</f>
        <v>8.7131110373552673E-2</v>
      </c>
      <c r="AH2551" s="2" t="str">
        <f>TRIM(Table2[[#This Row],[Payment Modee]])</f>
        <v>Debit Card</v>
      </c>
      <c r="AI2551" s="2" t="s">
        <v>26</v>
      </c>
      <c r="AJ2551" s="2" t="s">
        <v>27</v>
      </c>
      <c r="AK2551" s="2" t="s">
        <v>1110</v>
      </c>
      <c r="AL2551" s="16" t="str">
        <f>IF(HOUR(Table2[[#This Row],[Order Time]])&lt;12,"Morning",IF(HOUR(Table2[[#This Row],[Order Time]])&lt;17,"Afternoon",IF(HOUR(Table2[[#This Row],[Order Time]])&lt;21,"Evening","Night")))</f>
        <v>Evening</v>
      </c>
      <c r="AM2551" s="16" t="s">
        <v>38</v>
      </c>
    </row>
    <row r="2552" spans="1:39" x14ac:dyDescent="0.25">
      <c r="A2552" s="13" t="s">
        <v>4453</v>
      </c>
      <c r="B2552" s="4">
        <v>45566</v>
      </c>
      <c r="C2552" s="2">
        <f>YEAR(Table2[[#This Row],[Invoice Date]])</f>
        <v>2024</v>
      </c>
      <c r="D2552" s="2" t="str">
        <f>TEXT(Table2[[#This Row],[Invoice Date]],"mmm")</f>
        <v>Oct</v>
      </c>
      <c r="E2552" s="2" t="str">
        <f>Table2[[#This Row],[Store_ID]]&amp;"-"&amp;Table2[[#This Row],[Year]]&amp;"-"&amp;Table2[[#This Row],[Month]]</f>
        <v>STR058-2024-Oct</v>
      </c>
      <c r="F2552" s="2" t="s">
        <v>1677</v>
      </c>
      <c r="G2552" s="2" t="str">
        <f>_xlfn.XLOOKUP(Table2[[#This Row],[Customer_ID]],Table3[Customer_ID],Table3[Customer Name],"Not Found")</f>
        <v>Priya Gopalakrishnan</v>
      </c>
      <c r="H2552" s="2" t="str">
        <f>_xlfn.XLOOKUP(Table2[[#This Row],[Customer_ID]],Table3[Customer_ID],Table3[Gender],"Female")</f>
        <v>Female</v>
      </c>
      <c r="I2552" s="2" t="str">
        <f>_xlfn.XLOOKUP(Table2[[#This Row],[Customer_ID]],Table3[Customer_ID],Table3[City],"Missing Memebership")</f>
        <v>Alappuzha</v>
      </c>
      <c r="J2552" s="2" t="str">
        <f>_xlfn.XLOOKUP(Table2[[#This Row],[Customer_ID]],Table3[Customer_ID],Table3[State],"Karnataka")</f>
        <v>Kerala</v>
      </c>
      <c r="K2552" s="2" t="str">
        <f>_xlfn.XLOOKUP(Table2[[#This Row],[Customer_ID]],Table3[Customer_ID],Table3[Membership],"Regular")</f>
        <v>Gold</v>
      </c>
      <c r="L2552" s="2" t="s">
        <v>2732</v>
      </c>
      <c r="M2552" s="2" t="str">
        <f>_xlfn.XLOOKUP(Table2[[#This Row],[Product_ID]],Table4[Product_ID],Table4[Product_Name],"Not Found")</f>
        <v>Arrow Formal Trouser Brown</v>
      </c>
      <c r="N2552" s="2" t="str">
        <f>_xlfn.XLOOKUP(Table2[[#This Row],[Product_ID]],Table4[Product_ID],Table4[Category],"Not Found")</f>
        <v>Men Trousers</v>
      </c>
      <c r="O2552" s="2" t="str">
        <f>_xlfn.XLOOKUP(Table2[[#This Row],[Product_ID]],Table4[Product_ID],Table4[Subcategory],"Not Found")</f>
        <v>Formal Trouser</v>
      </c>
      <c r="P2552" s="2" t="str">
        <f>_xlfn.XLOOKUP(Table2[[#This Row],[Product_ID]],Table4[Product_ID],Table4[Brand],"Missing Brand")</f>
        <v>Arrow</v>
      </c>
      <c r="Q2552" s="2" t="s">
        <v>54</v>
      </c>
      <c r="R2552" s="2" t="str">
        <f>_xlfn.XLOOKUP(Table2[[#This Row],[Store_ID]],Table6[Store_ID],Table6[Store Name],"Not Found")</f>
        <v>TrendMart Thoothukudi Flagship</v>
      </c>
      <c r="S2552" s="2">
        <f>_xlfn.XLOOKUP(Table2[[#This Row],[Store_ID]],Table6[Store_ID],Table6[Monthly Target],"Missing Target")</f>
        <v>1200000</v>
      </c>
      <c r="T2552" s="2" t="str">
        <f>_xlfn.XLOOKUP(Table2[[#This Row],[Store_ID]],Table6[Store_ID],Table6[Region],"Not Found")</f>
        <v>South Zone 1</v>
      </c>
      <c r="U2552" s="2" t="s">
        <v>435</v>
      </c>
      <c r="V2552" s="2" t="str">
        <f>_xlfn.XLOOKUP(Table2[[#This Row],[Employee_ID]],Table5[Employee_ID],Table5[Employee Name],"Not Found")</f>
        <v>Gopal Prasad</v>
      </c>
      <c r="W2552" s="2">
        <v>2</v>
      </c>
      <c r="X2552" s="2">
        <v>1238.22</v>
      </c>
      <c r="Y2552" s="2">
        <v>5</v>
      </c>
      <c r="Z2552" s="2">
        <v>123.82</v>
      </c>
      <c r="AA2552" s="2">
        <v>12</v>
      </c>
      <c r="AB2552" s="2">
        <v>282.31</v>
      </c>
      <c r="AC2552" s="2">
        <v>2634.93</v>
      </c>
      <c r="AD2552" s="2">
        <v>1596.92</v>
      </c>
      <c r="AE2552" s="2">
        <f t="shared" si="84"/>
        <v>755.69999999999982</v>
      </c>
      <c r="AF2552" s="2" t="s">
        <v>136</v>
      </c>
      <c r="AG2552" s="42">
        <f>IFERROR(Table2[[#This Row],[Profit]]/Table2[[#This Row],[Sales Amount]],0)</f>
        <v>0.28680078787671776</v>
      </c>
      <c r="AH2552" s="2" t="str">
        <f>TRIM(Table2[[#This Row],[Payment Modee]])</f>
        <v>EMI</v>
      </c>
      <c r="AI2552" s="2" t="s">
        <v>36</v>
      </c>
      <c r="AJ2552" s="2" t="s">
        <v>27</v>
      </c>
      <c r="AK2552" s="2" t="s">
        <v>1527</v>
      </c>
      <c r="AL2552" s="16" t="str">
        <f>IF(HOUR(Table2[[#This Row],[Order Time]])&lt;12,"Morning",IF(HOUR(Table2[[#This Row],[Order Time]])&lt;17,"Afternoon",IF(HOUR(Table2[[#This Row],[Order Time]])&lt;21,"Evening","Night")))</f>
        <v>Afternoon</v>
      </c>
      <c r="AM2552" s="16" t="s">
        <v>29</v>
      </c>
    </row>
    <row r="2553" spans="1:39" x14ac:dyDescent="0.25">
      <c r="A2553" s="13" t="s">
        <v>4454</v>
      </c>
      <c r="B2553" s="4">
        <v>45550</v>
      </c>
      <c r="C2553" s="2">
        <f>YEAR(Table2[[#This Row],[Invoice Date]])</f>
        <v>2024</v>
      </c>
      <c r="D2553" s="2" t="str">
        <f>TEXT(Table2[[#This Row],[Invoice Date]],"mmm")</f>
        <v>Sep</v>
      </c>
      <c r="E2553" s="2" t="str">
        <f>Table2[[#This Row],[Store_ID]]&amp;"-"&amp;Table2[[#This Row],[Year]]&amp;"-"&amp;Table2[[#This Row],[Month]]</f>
        <v>STR116-2024-Sep</v>
      </c>
      <c r="F2553" s="2" t="s">
        <v>65</v>
      </c>
      <c r="G2553" s="2" t="str">
        <f>_xlfn.XLOOKUP(Table2[[#This Row],[Customer_ID]],Table3[Customer_ID],Table3[Customer Name],"Not Found")</f>
        <v>Yamini Srinivasan</v>
      </c>
      <c r="H2553" s="2" t="str">
        <f>_xlfn.XLOOKUP(Table2[[#This Row],[Customer_ID]],Table3[Customer_ID],Table3[Gender],"Female")</f>
        <v>Female</v>
      </c>
      <c r="I2553" s="2" t="str">
        <f>_xlfn.XLOOKUP(Table2[[#This Row],[Customer_ID]],Table3[Customer_ID],Table3[City],"Missing Memebership")</f>
        <v>Alappuzha</v>
      </c>
      <c r="J2553" s="2" t="str">
        <f>_xlfn.XLOOKUP(Table2[[#This Row],[Customer_ID]],Table3[Customer_ID],Table3[State],"Karnataka")</f>
        <v>Kerala</v>
      </c>
      <c r="K2553" s="2" t="str">
        <f>_xlfn.XLOOKUP(Table2[[#This Row],[Customer_ID]],Table3[Customer_ID],Table3[Membership],"Regular")</f>
        <v>Silver</v>
      </c>
      <c r="L2553" s="2" t="s">
        <v>1481</v>
      </c>
      <c r="M2553" s="2" t="str">
        <f>_xlfn.XLOOKUP(Table2[[#This Row],[Product_ID]],Table4[Product_ID],Table4[Product_Name],"Not Found")</f>
        <v>Peter England Girls Frock Black</v>
      </c>
      <c r="N2553" s="2" t="str">
        <f>_xlfn.XLOOKUP(Table2[[#This Row],[Product_ID]],Table4[Product_ID],Table4[Category],"Not Found")</f>
        <v>Kids Wear</v>
      </c>
      <c r="O2553" s="2" t="str">
        <f>_xlfn.XLOOKUP(Table2[[#This Row],[Product_ID]],Table4[Product_ID],Table4[Subcategory],"Not Found")</f>
        <v>Girls Frock</v>
      </c>
      <c r="P2553" s="2" t="str">
        <f>_xlfn.XLOOKUP(Table2[[#This Row],[Product_ID]],Table4[Product_ID],Table4[Brand],"Missing Brand")</f>
        <v>Peter England</v>
      </c>
      <c r="Q2553" s="2" t="s">
        <v>219</v>
      </c>
      <c r="R2553" s="2" t="str">
        <f>_xlfn.XLOOKUP(Table2[[#This Row],[Store_ID]],Table6[Store_ID],Table6[Store Name],"Not Found")</f>
        <v>TrendMart Madurai High Street</v>
      </c>
      <c r="S2553" s="2">
        <f>_xlfn.XLOOKUP(Table2[[#This Row],[Store_ID]],Table6[Store_ID],Table6[Monthly Target],"Missing Target")</f>
        <v>2000000</v>
      </c>
      <c r="T2553" s="2" t="str">
        <f>_xlfn.XLOOKUP(Table2[[#This Row],[Store_ID]],Table6[Store_ID],Table6[Region],"Not Found")</f>
        <v>South Zone 1</v>
      </c>
      <c r="U2553" s="2" t="s">
        <v>465</v>
      </c>
      <c r="V2553" s="2" t="str">
        <f>_xlfn.XLOOKUP(Table2[[#This Row],[Employee_ID]],Table5[Employee_ID],Table5[Employee Name],"Not Found")</f>
        <v>Vinod Hegde</v>
      </c>
      <c r="W2553" s="2">
        <v>1</v>
      </c>
      <c r="X2553" s="2">
        <v>473.85</v>
      </c>
      <c r="Y2553" s="2">
        <v>30</v>
      </c>
      <c r="Z2553" s="2">
        <v>142.16</v>
      </c>
      <c r="AA2553" s="2">
        <v>5</v>
      </c>
      <c r="AB2553" s="2">
        <v>16.579999999999998</v>
      </c>
      <c r="AC2553" s="2">
        <v>348.27</v>
      </c>
      <c r="AD2553" s="2">
        <v>337.09</v>
      </c>
      <c r="AE2553" s="2">
        <f t="shared" si="84"/>
        <v>-5.3999999999999915</v>
      </c>
      <c r="AF2553" s="2" t="s">
        <v>25</v>
      </c>
      <c r="AG2553" s="42">
        <f>IFERROR(Table2[[#This Row],[Profit]]/Table2[[#This Row],[Sales Amount]],0)</f>
        <v>-1.5505211473856468E-2</v>
      </c>
      <c r="AH2553" s="2" t="str">
        <f>TRIM(Table2[[#This Row],[Payment Modee]])</f>
        <v>UPI</v>
      </c>
      <c r="AI2553" s="2" t="s">
        <v>26</v>
      </c>
      <c r="AJ2553" s="2" t="s">
        <v>27</v>
      </c>
      <c r="AK2553" s="2" t="s">
        <v>1203</v>
      </c>
      <c r="AL2553" s="16" t="str">
        <f>IF(HOUR(Table2[[#This Row],[Order Time]])&lt;12,"Morning",IF(HOUR(Table2[[#This Row],[Order Time]])&lt;17,"Afternoon",IF(HOUR(Table2[[#This Row],[Order Time]])&lt;21,"Evening","Night")))</f>
        <v>Afternoon</v>
      </c>
      <c r="AM2553" s="16" t="s">
        <v>38</v>
      </c>
    </row>
    <row r="2554" spans="1:39" x14ac:dyDescent="0.25">
      <c r="A2554" s="13" t="s">
        <v>4455</v>
      </c>
      <c r="B2554" s="4">
        <v>45486</v>
      </c>
      <c r="C2554" s="2">
        <f>YEAR(Table2[[#This Row],[Invoice Date]])</f>
        <v>2024</v>
      </c>
      <c r="D2554" s="2" t="str">
        <f>TEXT(Table2[[#This Row],[Invoice Date]],"mmm")</f>
        <v>Jul</v>
      </c>
      <c r="E2554" s="2" t="str">
        <f>Table2[[#This Row],[Store_ID]]&amp;"-"&amp;Table2[[#This Row],[Year]]&amp;"-"&amp;Table2[[#This Row],[Month]]</f>
        <v>STR102-2024-Jul</v>
      </c>
      <c r="F2554" s="2" t="s">
        <v>1509</v>
      </c>
      <c r="G2554" s="2" t="str">
        <f>_xlfn.XLOOKUP(Table2[[#This Row],[Customer_ID]],Table3[Customer_ID],Table3[Customer Name],"Not Found")</f>
        <v>Nisha Rao</v>
      </c>
      <c r="H2554" s="2" t="str">
        <f>_xlfn.XLOOKUP(Table2[[#This Row],[Customer_ID]],Table3[Customer_ID],Table3[Gender],"Female")</f>
        <v>Female</v>
      </c>
      <c r="I2554" s="2" t="str">
        <f>_xlfn.XLOOKUP(Table2[[#This Row],[Customer_ID]],Table3[Customer_ID],Table3[City],"Missing Memebership")</f>
        <v>Davanagere</v>
      </c>
      <c r="J2554" s="2" t="str">
        <f>_xlfn.XLOOKUP(Table2[[#This Row],[Customer_ID]],Table3[Customer_ID],Table3[State],"Karnataka")</f>
        <v>Karnataka</v>
      </c>
      <c r="K2554" s="2" t="str">
        <f>_xlfn.XLOOKUP(Table2[[#This Row],[Customer_ID]],Table3[Customer_ID],Table3[Membership],"Regular")</f>
        <v>Regular</v>
      </c>
      <c r="L2554" s="2" t="s">
        <v>540</v>
      </c>
      <c r="M2554" s="2" t="str">
        <f>_xlfn.XLOOKUP(Table2[[#This Row],[Product_ID]],Table4[Product_ID],Table4[Product_Name],"Not Found")</f>
        <v>Indian Terrain A-Line Dress Navy Blue</v>
      </c>
      <c r="N2554" s="2" t="str">
        <f>_xlfn.XLOOKUP(Table2[[#This Row],[Product_ID]],Table4[Product_ID],Table4[Category],"Not Found")</f>
        <v>Women Dresses</v>
      </c>
      <c r="O2554" s="2" t="str">
        <f>_xlfn.XLOOKUP(Table2[[#This Row],[Product_ID]],Table4[Product_ID],Table4[Subcategory],"Not Found")</f>
        <v>A-Line Dress</v>
      </c>
      <c r="P2554" s="2" t="str">
        <f>_xlfn.XLOOKUP(Table2[[#This Row],[Product_ID]],Table4[Product_ID],Table4[Brand],"Missing Brand")</f>
        <v>Indian Terrain</v>
      </c>
      <c r="Q2554" s="2" t="s">
        <v>33</v>
      </c>
      <c r="R2554" s="2" t="str">
        <f>_xlfn.XLOOKUP(Table2[[#This Row],[Store_ID]],Table6[Store_ID],Table6[Store Name],"Not Found")</f>
        <v>TrendMart Tirunelveli High Street</v>
      </c>
      <c r="S2554" s="2">
        <f>_xlfn.XLOOKUP(Table2[[#This Row],[Store_ID]],Table6[Store_ID],Table6[Monthly Target],"Missing Target")</f>
        <v>1000000</v>
      </c>
      <c r="T2554" s="2" t="str">
        <f>_xlfn.XLOOKUP(Table2[[#This Row],[Store_ID]],Table6[Store_ID],Table6[Region],"Not Found")</f>
        <v>South Zone 1</v>
      </c>
      <c r="U2554" s="2" t="s">
        <v>294</v>
      </c>
      <c r="V2554" s="2" t="str">
        <f>_xlfn.XLOOKUP(Table2[[#This Row],[Employee_ID]],Table5[Employee_ID],Table5[Employee Name],"Not Found")</f>
        <v>Chitra Chettiar</v>
      </c>
      <c r="W2554" s="2">
        <v>1</v>
      </c>
      <c r="X2554" s="2">
        <v>1224.48</v>
      </c>
      <c r="Y2554" s="2">
        <v>15</v>
      </c>
      <c r="Z2554" s="2">
        <v>183.67</v>
      </c>
      <c r="AA2554" s="2">
        <v>12</v>
      </c>
      <c r="AB2554" s="2">
        <v>124.9</v>
      </c>
      <c r="AC2554" s="2">
        <v>1165.71</v>
      </c>
      <c r="AD2554" s="2">
        <v>865.42</v>
      </c>
      <c r="AE2554" s="2">
        <f t="shared" si="84"/>
        <v>175.39000000000007</v>
      </c>
      <c r="AF2554" s="2" t="s">
        <v>56</v>
      </c>
      <c r="AG2554" s="42">
        <f>IFERROR(Table2[[#This Row],[Profit]]/Table2[[#This Row],[Sales Amount]],0)</f>
        <v>0.15045766099630273</v>
      </c>
      <c r="AH2554" s="2" t="str">
        <f>TRIM(Table2[[#This Row],[Payment Modee]])</f>
        <v>Credit Card</v>
      </c>
      <c r="AI2554" s="2" t="s">
        <v>36</v>
      </c>
      <c r="AJ2554" s="2" t="s">
        <v>27</v>
      </c>
      <c r="AK2554" s="2" t="s">
        <v>2897</v>
      </c>
      <c r="AL2554" s="16" t="str">
        <f>IF(HOUR(Table2[[#This Row],[Order Time]])&lt;12,"Morning",IF(HOUR(Table2[[#This Row],[Order Time]])&lt;17,"Afternoon",IF(HOUR(Table2[[#This Row],[Order Time]])&lt;21,"Evening","Night")))</f>
        <v>Morning</v>
      </c>
      <c r="AM2554" s="16" t="s">
        <v>38</v>
      </c>
    </row>
    <row r="2555" spans="1:39" x14ac:dyDescent="0.25">
      <c r="A2555" s="13" t="s">
        <v>4456</v>
      </c>
      <c r="B2555" s="4">
        <v>45401</v>
      </c>
      <c r="C2555" s="2">
        <f>YEAR(Table2[[#This Row],[Invoice Date]])</f>
        <v>2024</v>
      </c>
      <c r="D2555" s="2" t="str">
        <f>TEXT(Table2[[#This Row],[Invoice Date]],"mmm")</f>
        <v>Apr</v>
      </c>
      <c r="E2555" s="2" t="str">
        <f>Table2[[#This Row],[Store_ID]]&amp;"-"&amp;Table2[[#This Row],[Year]]&amp;"-"&amp;Table2[[#This Row],[Month]]</f>
        <v>STR107-2024-Apr</v>
      </c>
      <c r="F2555" s="2" t="s">
        <v>3279</v>
      </c>
      <c r="G2555" s="2" t="str">
        <f>_xlfn.XLOOKUP(Table2[[#This Row],[Customer_ID]],Table3[Customer_ID],Table3[Customer Name],"Not Found")</f>
        <v>Gayathri Singh</v>
      </c>
      <c r="H2555" s="2" t="str">
        <f>_xlfn.XLOOKUP(Table2[[#This Row],[Customer_ID]],Table3[Customer_ID],Table3[Gender],"Female")</f>
        <v>Female</v>
      </c>
      <c r="I2555" s="2" t="str">
        <f>_xlfn.XLOOKUP(Table2[[#This Row],[Customer_ID]],Table3[Customer_ID],Table3[City],"Missing Memebership")</f>
        <v>Kurnool</v>
      </c>
      <c r="J2555" s="2" t="str">
        <f>_xlfn.XLOOKUP(Table2[[#This Row],[Customer_ID]],Table3[Customer_ID],Table3[State],"Karnataka")</f>
        <v>Andhra Pradesh</v>
      </c>
      <c r="K2555" s="2" t="str">
        <f>_xlfn.XLOOKUP(Table2[[#This Row],[Customer_ID]],Table3[Customer_ID],Table3[Membership],"Regular")</f>
        <v>Silver</v>
      </c>
      <c r="L2555" s="2" t="s">
        <v>2583</v>
      </c>
      <c r="M2555" s="2" t="str">
        <f>_xlfn.XLOOKUP(Table2[[#This Row],[Product_ID]],Table4[Product_ID],Table4[Product_Name],"Not Found")</f>
        <v>Liberty Anarkali Kurti Navy Blue</v>
      </c>
      <c r="N2555" s="2" t="str">
        <f>_xlfn.XLOOKUP(Table2[[#This Row],[Product_ID]],Table4[Product_ID],Table4[Category],"Not Found")</f>
        <v>Women Kurtis</v>
      </c>
      <c r="O2555" s="2" t="str">
        <f>_xlfn.XLOOKUP(Table2[[#This Row],[Product_ID]],Table4[Product_ID],Table4[Subcategory],"Not Found")</f>
        <v>Anarkali Kurti</v>
      </c>
      <c r="P2555" s="2" t="str">
        <f>_xlfn.XLOOKUP(Table2[[#This Row],[Product_ID]],Table4[Product_ID],Table4[Brand],"Missing Brand")</f>
        <v>Liberty</v>
      </c>
      <c r="Q2555" s="2" t="s">
        <v>914</v>
      </c>
      <c r="R2555" s="2" t="str">
        <f>_xlfn.XLOOKUP(Table2[[#This Row],[Store_ID]],Table6[Store_ID],Table6[Store Name],"Not Found")</f>
        <v>TrendMart Kochi High Street</v>
      </c>
      <c r="S2555" s="2">
        <f>_xlfn.XLOOKUP(Table2[[#This Row],[Store_ID]],Table6[Store_ID],Table6[Monthly Target],"Missing Target")</f>
        <v>1500000</v>
      </c>
      <c r="T2555" s="2" t="str">
        <f>_xlfn.XLOOKUP(Table2[[#This Row],[Store_ID]],Table6[Store_ID],Table6[Region],"Not Found")</f>
        <v>South Zone 1</v>
      </c>
      <c r="U2555" s="2" t="s">
        <v>153</v>
      </c>
      <c r="V2555" s="2" t="str">
        <f>_xlfn.XLOOKUP(Table2[[#This Row],[Employee_ID]],Table5[Employee_ID],Table5[Employee Name],"Not Found")</f>
        <v>Rani Mishra</v>
      </c>
      <c r="W2555" s="2">
        <v>2</v>
      </c>
      <c r="X2555" s="2">
        <v>1151.21</v>
      </c>
      <c r="Y2555" s="2">
        <v>15</v>
      </c>
      <c r="Z2555" s="2">
        <v>345.36</v>
      </c>
      <c r="AA2555" s="2">
        <v>12</v>
      </c>
      <c r="AB2555" s="2">
        <v>234.85</v>
      </c>
      <c r="AC2555" s="2">
        <v>2191.91</v>
      </c>
      <c r="AD2555" s="2">
        <v>1719.88</v>
      </c>
      <c r="AE2555" s="2">
        <f t="shared" si="84"/>
        <v>237.17999999999975</v>
      </c>
      <c r="AF2555" s="2" t="s">
        <v>25</v>
      </c>
      <c r="AG2555" s="42">
        <f>IFERROR(Table2[[#This Row],[Profit]]/Table2[[#This Row],[Sales Amount]],0)</f>
        <v>0.10820699755008178</v>
      </c>
      <c r="AH2555" s="2" t="str">
        <f>TRIM(Table2[[#This Row],[Payment Modee]])</f>
        <v>UPI</v>
      </c>
      <c r="AI2555" s="2" t="s">
        <v>26</v>
      </c>
      <c r="AJ2555" s="2" t="s">
        <v>27</v>
      </c>
      <c r="AK2555" s="2" t="s">
        <v>3202</v>
      </c>
      <c r="AL2555" s="16" t="str">
        <f>IF(HOUR(Table2[[#This Row],[Order Time]])&lt;12,"Morning",IF(HOUR(Table2[[#This Row],[Order Time]])&lt;17,"Afternoon",IF(HOUR(Table2[[#This Row],[Order Time]])&lt;21,"Evening","Night")))</f>
        <v>Afternoon</v>
      </c>
      <c r="AM2555" s="16" t="s">
        <v>29</v>
      </c>
    </row>
    <row r="2556" spans="1:39" x14ac:dyDescent="0.25">
      <c r="A2556" s="13" t="s">
        <v>4457</v>
      </c>
      <c r="B2556" s="4">
        <v>45507</v>
      </c>
      <c r="C2556" s="2">
        <f>YEAR(Table2[[#This Row],[Invoice Date]])</f>
        <v>2024</v>
      </c>
      <c r="D2556" s="2" t="str">
        <f>TEXT(Table2[[#This Row],[Invoice Date]],"mmm")</f>
        <v>Aug</v>
      </c>
      <c r="E2556" s="2" t="str">
        <f>Table2[[#This Row],[Store_ID]]&amp;"-"&amp;Table2[[#This Row],[Year]]&amp;"-"&amp;Table2[[#This Row],[Month]]</f>
        <v>STR067-2024-Aug</v>
      </c>
      <c r="F2556" s="2" t="s">
        <v>3425</v>
      </c>
      <c r="G2556" s="2" t="str">
        <f>_xlfn.XLOOKUP(Table2[[#This Row],[Customer_ID]],Table3[Customer_ID],Table3[Customer Name],"Not Found")</f>
        <v>Hariharan Mishra</v>
      </c>
      <c r="H2556" s="2" t="str">
        <f>_xlfn.XLOOKUP(Table2[[#This Row],[Customer_ID]],Table3[Customer_ID],Table3[Gender],"Female")</f>
        <v>Male</v>
      </c>
      <c r="I2556" s="2" t="str">
        <f>_xlfn.XLOOKUP(Table2[[#This Row],[Customer_ID]],Table3[Customer_ID],Table3[City],"Missing Memebership")</f>
        <v>Thrissur</v>
      </c>
      <c r="J2556" s="2" t="str">
        <f>_xlfn.XLOOKUP(Table2[[#This Row],[Customer_ID]],Table3[Customer_ID],Table3[State],"Karnataka")</f>
        <v>Kerala</v>
      </c>
      <c r="K2556" s="2" t="str">
        <f>_xlfn.XLOOKUP(Table2[[#This Row],[Customer_ID]],Table3[Customer_ID],Table3[Membership],"Regular")</f>
        <v>Silver</v>
      </c>
      <c r="L2556" s="2" t="s">
        <v>492</v>
      </c>
      <c r="M2556" s="2" t="str">
        <f>_xlfn.XLOOKUP(Table2[[#This Row],[Product_ID]],Table4[Product_ID],Table4[Product_Name],"Not Found")</f>
        <v>Fossil Sports T-Shirt Olive</v>
      </c>
      <c r="N2556" s="2" t="str">
        <f>_xlfn.XLOOKUP(Table2[[#This Row],[Product_ID]],Table4[Product_ID],Table4[Category],"Not Found")</f>
        <v>Sportswear</v>
      </c>
      <c r="O2556" s="2" t="str">
        <f>_xlfn.XLOOKUP(Table2[[#This Row],[Product_ID]],Table4[Product_ID],Table4[Subcategory],"Not Found")</f>
        <v>Sports T-Shirt</v>
      </c>
      <c r="P2556" s="2" t="str">
        <f>_xlfn.XLOOKUP(Table2[[#This Row],[Product_ID]],Table4[Product_ID],Table4[Brand],"Missing Brand")</f>
        <v>Fossil</v>
      </c>
      <c r="Q2556" s="2" t="s">
        <v>1174</v>
      </c>
      <c r="R2556" s="2" t="str">
        <f>_xlfn.XLOOKUP(Table2[[#This Row],[Store_ID]],Table6[Store_ID],Table6[Store Name],"Not Found")</f>
        <v>TrendMart Visakhapatnam Standard</v>
      </c>
      <c r="S2556" s="2">
        <f>_xlfn.XLOOKUP(Table2[[#This Row],[Store_ID]],Table6[Store_ID],Table6[Monthly Target],"Missing Target")</f>
        <v>2500000</v>
      </c>
      <c r="T2556" s="2" t="str">
        <f>_xlfn.XLOOKUP(Table2[[#This Row],[Store_ID]],Table6[Store_ID],Table6[Region],"Not Found")</f>
        <v>South Zone 3</v>
      </c>
      <c r="U2556" s="2" t="s">
        <v>124</v>
      </c>
      <c r="V2556" s="2" t="str">
        <f>_xlfn.XLOOKUP(Table2[[#This Row],[Employee_ID]],Table5[Employee_ID],Table5[Employee Name],"Not Found")</f>
        <v>Girish Sundaram</v>
      </c>
      <c r="W2556" s="2">
        <v>1</v>
      </c>
      <c r="X2556" s="2">
        <v>1837.43</v>
      </c>
      <c r="Y2556" s="2">
        <v>10</v>
      </c>
      <c r="Z2556" s="2">
        <v>183.74</v>
      </c>
      <c r="AA2556" s="2">
        <v>12</v>
      </c>
      <c r="AB2556" s="2">
        <v>198.44</v>
      </c>
      <c r="AC2556" s="2">
        <v>1852.13</v>
      </c>
      <c r="AD2556" s="2">
        <v>1004.94</v>
      </c>
      <c r="AE2556" s="2">
        <f t="shared" si="84"/>
        <v>648.75</v>
      </c>
      <c r="AF2556" s="2" t="s">
        <v>119</v>
      </c>
      <c r="AG2556" s="42">
        <f>IFERROR(Table2[[#This Row],[Profit]]/Table2[[#This Row],[Sales Amount]],0)</f>
        <v>0.35027238908715908</v>
      </c>
      <c r="AH2556" s="2" t="str">
        <f>TRIM(Table2[[#This Row],[Payment Modee]])</f>
        <v>Net Banking</v>
      </c>
      <c r="AI2556" s="2" t="s">
        <v>26</v>
      </c>
      <c r="AJ2556" s="2" t="s">
        <v>27</v>
      </c>
      <c r="AK2556" s="2" t="s">
        <v>2509</v>
      </c>
      <c r="AL2556" s="16" t="str">
        <f>IF(HOUR(Table2[[#This Row],[Order Time]])&lt;12,"Morning",IF(HOUR(Table2[[#This Row],[Order Time]])&lt;17,"Afternoon",IF(HOUR(Table2[[#This Row],[Order Time]])&lt;21,"Evening","Night")))</f>
        <v>Afternoon</v>
      </c>
      <c r="AM2556" s="16" t="s">
        <v>38</v>
      </c>
    </row>
    <row r="2557" spans="1:39" x14ac:dyDescent="0.25">
      <c r="A2557" s="13" t="s">
        <v>4458</v>
      </c>
      <c r="B2557" s="4">
        <v>45587</v>
      </c>
      <c r="C2557" s="2">
        <f>YEAR(Table2[[#This Row],[Invoice Date]])</f>
        <v>2024</v>
      </c>
      <c r="D2557" s="2" t="str">
        <f>TEXT(Table2[[#This Row],[Invoice Date]],"mmm")</f>
        <v>Oct</v>
      </c>
      <c r="E2557" s="2" t="str">
        <f>Table2[[#This Row],[Store_ID]]&amp;"-"&amp;Table2[[#This Row],[Year]]&amp;"-"&amp;Table2[[#This Row],[Month]]</f>
        <v>STR073-2024-Oct</v>
      </c>
      <c r="F2557" s="2" t="s">
        <v>878</v>
      </c>
      <c r="G2557" s="2" t="str">
        <f>_xlfn.XLOOKUP(Table2[[#This Row],[Customer_ID]],Table3[Customer_ID],Table3[Customer Name],"Not Found")</f>
        <v>Lavanya Hegde</v>
      </c>
      <c r="H2557" s="2" t="str">
        <f>_xlfn.XLOOKUP(Table2[[#This Row],[Customer_ID]],Table3[Customer_ID],Table3[Gender],"Female")</f>
        <v>Female</v>
      </c>
      <c r="I2557" s="2" t="str">
        <f>_xlfn.XLOOKUP(Table2[[#This Row],[Customer_ID]],Table3[Customer_ID],Table3[City],"Missing Memebership")</f>
        <v>Visakhapatnam</v>
      </c>
      <c r="J2557" s="2" t="str">
        <f>_xlfn.XLOOKUP(Table2[[#This Row],[Customer_ID]],Table3[Customer_ID],Table3[State],"Karnataka")</f>
        <v>Andhra Pradesh</v>
      </c>
      <c r="K2557" s="2" t="str">
        <f>_xlfn.XLOOKUP(Table2[[#This Row],[Customer_ID]],Table3[Customer_ID],Table3[Membership],"Regular")</f>
        <v>Regular</v>
      </c>
      <c r="L2557" s="2" t="s">
        <v>9158</v>
      </c>
      <c r="M2557" s="2" t="str">
        <f>_xlfn.XLOOKUP(Table2[[#This Row],[Product_ID]],Table4[Product_ID],Table4[Product_Name],"Not Found")</f>
        <v>Not Found</v>
      </c>
      <c r="N2557" s="2" t="str">
        <f>_xlfn.XLOOKUP(Table2[[#This Row],[Product_ID]],Table4[Product_ID],Table4[Category],"Not Found")</f>
        <v>Not Found</v>
      </c>
      <c r="O2557" s="2" t="str">
        <f>_xlfn.XLOOKUP(Table2[[#This Row],[Product_ID]],Table4[Product_ID],Table4[Subcategory],"Not Found")</f>
        <v>Not Found</v>
      </c>
      <c r="P2557" s="2" t="str">
        <f>_xlfn.XLOOKUP(Table2[[#This Row],[Product_ID]],Table4[Product_ID],Table4[Brand],"Missing Brand")</f>
        <v>Missing Brand</v>
      </c>
      <c r="Q2557" s="2" t="s">
        <v>248</v>
      </c>
      <c r="R2557" s="2" t="str">
        <f>_xlfn.XLOOKUP(Table2[[#This Row],[Store_ID]],Table6[Store_ID],Table6[Store Name],"Not Found")</f>
        <v>TrendMart Thiruvananthapuram High Street</v>
      </c>
      <c r="S2557" s="2">
        <f>_xlfn.XLOOKUP(Table2[[#This Row],[Store_ID]],Table6[Store_ID],Table6[Monthly Target],"Missing Target")</f>
        <v>2500000</v>
      </c>
      <c r="T2557" s="2" t="str">
        <f>_xlfn.XLOOKUP(Table2[[#This Row],[Store_ID]],Table6[Store_ID],Table6[Region],"Not Found")</f>
        <v>South Zone 1</v>
      </c>
      <c r="U2557" s="2" t="s">
        <v>81</v>
      </c>
      <c r="V2557" s="2" t="str">
        <f>_xlfn.XLOOKUP(Table2[[#This Row],[Employee_ID]],Table5[Employee_ID],Table5[Employee Name],"Not Found")</f>
        <v>Charulatha Kumar</v>
      </c>
      <c r="W2557" s="2">
        <v>3</v>
      </c>
      <c r="X2557" s="2">
        <v>1429.42</v>
      </c>
      <c r="Y2557" s="2">
        <v>0</v>
      </c>
      <c r="Z2557" s="2">
        <v>0</v>
      </c>
      <c r="AA2557" s="2">
        <v>12</v>
      </c>
      <c r="AB2557" s="2">
        <v>514.59</v>
      </c>
      <c r="AC2557" s="2">
        <v>4802.8500000000004</v>
      </c>
      <c r="AD2557" s="2">
        <v>2838.9</v>
      </c>
      <c r="AE2557" s="2">
        <f t="shared" ref="AE2557:AE2588" si="85">(AC2557-AD2557-AB2557)</f>
        <v>1449.3600000000001</v>
      </c>
      <c r="AF2557" s="2" t="s">
        <v>119</v>
      </c>
      <c r="AG2557" s="42">
        <f>IFERROR(Table2[[#This Row],[Profit]]/Table2[[#This Row],[Sales Amount]],0)</f>
        <v>0.30177082357350321</v>
      </c>
      <c r="AH2557" s="2" t="str">
        <f>TRIM(Table2[[#This Row],[Payment Modee]])</f>
        <v>Net Banking</v>
      </c>
      <c r="AI2557" s="2" t="s">
        <v>26</v>
      </c>
      <c r="AJ2557" s="2" t="s">
        <v>27</v>
      </c>
      <c r="AK2557" s="2" t="s">
        <v>303</v>
      </c>
      <c r="AL2557" s="16" t="str">
        <f>IF(HOUR(Table2[[#This Row],[Order Time]])&lt;12,"Morning",IF(HOUR(Table2[[#This Row],[Order Time]])&lt;17,"Afternoon",IF(HOUR(Table2[[#This Row],[Order Time]])&lt;21,"Evening","Night")))</f>
        <v>Afternoon</v>
      </c>
      <c r="AM2557" s="16" t="s">
        <v>29</v>
      </c>
    </row>
    <row r="2558" spans="1:39" x14ac:dyDescent="0.25">
      <c r="A2558" s="13" t="s">
        <v>4459</v>
      </c>
      <c r="B2558" s="4">
        <v>45412</v>
      </c>
      <c r="C2558" s="2">
        <f>YEAR(Table2[[#This Row],[Invoice Date]])</f>
        <v>2024</v>
      </c>
      <c r="D2558" s="2" t="str">
        <f>TEXT(Table2[[#This Row],[Invoice Date]],"mmm")</f>
        <v>Apr</v>
      </c>
      <c r="E2558" s="2" t="str">
        <f>Table2[[#This Row],[Store_ID]]&amp;"-"&amp;Table2[[#This Row],[Year]]&amp;"-"&amp;Table2[[#This Row],[Month]]</f>
        <v>STR053-2024-Apr</v>
      </c>
      <c r="F2558" s="2" t="s">
        <v>4460</v>
      </c>
      <c r="G2558" s="2" t="str">
        <f>_xlfn.XLOOKUP(Table2[[#This Row],[Customer_ID]],Table3[Customer_ID],Table3[Customer Name],"Not Found")</f>
        <v>Harini Gopalakrishnan</v>
      </c>
      <c r="H2558" s="2" t="str">
        <f>_xlfn.XLOOKUP(Table2[[#This Row],[Customer_ID]],Table3[Customer_ID],Table3[Gender],"Female")</f>
        <v>Female</v>
      </c>
      <c r="I2558" s="2" t="str">
        <f>_xlfn.XLOOKUP(Table2[[#This Row],[Customer_ID]],Table3[Customer_ID],Table3[City],"Missing Memebership")</f>
        <v>Davanagere</v>
      </c>
      <c r="J2558" s="2" t="str">
        <f>_xlfn.XLOOKUP(Table2[[#This Row],[Customer_ID]],Table3[Customer_ID],Table3[State],"Karnataka")</f>
        <v>Karnataka</v>
      </c>
      <c r="K2558" s="2" t="str">
        <f>_xlfn.XLOOKUP(Table2[[#This Row],[Customer_ID]],Table3[Customer_ID],Table3[Membership],"Regular")</f>
        <v>Silver</v>
      </c>
      <c r="L2558" s="2" t="s">
        <v>498</v>
      </c>
      <c r="M2558" s="2" t="str">
        <f>_xlfn.XLOOKUP(Table2[[#This Row],[Product_ID]],Table4[Product_ID],Table4[Product_Name],"Not Found")</f>
        <v>Killer Jeans Round Neck Green</v>
      </c>
      <c r="N2558" s="2" t="str">
        <f>_xlfn.XLOOKUP(Table2[[#This Row],[Product_ID]],Table4[Product_ID],Table4[Category],"Not Found")</f>
        <v>Men T-Shirts</v>
      </c>
      <c r="O2558" s="2" t="str">
        <f>_xlfn.XLOOKUP(Table2[[#This Row],[Product_ID]],Table4[Product_ID],Table4[Subcategory],"Not Found")</f>
        <v>Round Neck</v>
      </c>
      <c r="P2558" s="2" t="str">
        <f>_xlfn.XLOOKUP(Table2[[#This Row],[Product_ID]],Table4[Product_ID],Table4[Brand],"Missing Brand")</f>
        <v>Killer Jeans</v>
      </c>
      <c r="Q2558" s="2" t="s">
        <v>426</v>
      </c>
      <c r="R2558" s="2" t="str">
        <f>_xlfn.XLOOKUP(Table2[[#This Row],[Store_ID]],Table6[Store_ID],Table6[Store Name],"Not Found")</f>
        <v>TrendMart Kochi Standard</v>
      </c>
      <c r="S2558" s="2">
        <f>_xlfn.XLOOKUP(Table2[[#This Row],[Store_ID]],Table6[Store_ID],Table6[Monthly Target],"Missing Target")</f>
        <v>1500000</v>
      </c>
      <c r="T2558" s="2" t="str">
        <f>_xlfn.XLOOKUP(Table2[[#This Row],[Store_ID]],Table6[Store_ID],Table6[Region],"Not Found")</f>
        <v>South Zone 1</v>
      </c>
      <c r="U2558" s="2" t="s">
        <v>504</v>
      </c>
      <c r="V2558" s="2" t="str">
        <f>_xlfn.XLOOKUP(Table2[[#This Row],[Employee_ID]],Table5[Employee_ID],Table5[Employee Name],"Not Found")</f>
        <v>Vikram Bhat</v>
      </c>
      <c r="W2558" s="2">
        <v>4</v>
      </c>
      <c r="X2558" s="2">
        <v>623.44000000000005</v>
      </c>
      <c r="Y2558" s="2">
        <v>0</v>
      </c>
      <c r="Z2558" s="2">
        <v>0</v>
      </c>
      <c r="AA2558" s="2">
        <v>5</v>
      </c>
      <c r="AB2558" s="2">
        <v>124.69</v>
      </c>
      <c r="AC2558" s="2">
        <v>2618.4499999999998</v>
      </c>
      <c r="AD2558" s="2">
        <v>1476</v>
      </c>
      <c r="AE2558" s="2">
        <f t="shared" si="85"/>
        <v>1017.7599999999998</v>
      </c>
      <c r="AF2558" s="2" t="s">
        <v>69</v>
      </c>
      <c r="AG2558" s="42">
        <f>IFERROR(Table2[[#This Row],[Profit]]/Table2[[#This Row],[Sales Amount]],0)</f>
        <v>0.38868796425366148</v>
      </c>
      <c r="AH2558" s="2" t="str">
        <f>TRIM(Table2[[#This Row],[Payment Modee]])</f>
        <v>Cash</v>
      </c>
      <c r="AI2558" s="2" t="s">
        <v>26</v>
      </c>
      <c r="AJ2558" s="2" t="s">
        <v>27</v>
      </c>
      <c r="AK2558" s="2" t="s">
        <v>2141</v>
      </c>
      <c r="AL2558" s="16" t="str">
        <f>IF(HOUR(Table2[[#This Row],[Order Time]])&lt;12,"Morning",IF(HOUR(Table2[[#This Row],[Order Time]])&lt;17,"Afternoon",IF(HOUR(Table2[[#This Row],[Order Time]])&lt;21,"Evening","Night")))</f>
        <v>Evening</v>
      </c>
      <c r="AM2558" s="16" t="s">
        <v>29</v>
      </c>
    </row>
    <row r="2559" spans="1:39" x14ac:dyDescent="0.25">
      <c r="A2559" s="13" t="s">
        <v>4461</v>
      </c>
      <c r="B2559" s="4">
        <v>45583</v>
      </c>
      <c r="C2559" s="2">
        <f>YEAR(Table2[[#This Row],[Invoice Date]])</f>
        <v>2024</v>
      </c>
      <c r="D2559" s="2" t="str">
        <f>TEXT(Table2[[#This Row],[Invoice Date]],"mmm")</f>
        <v>Oct</v>
      </c>
      <c r="E2559" s="2" t="str">
        <f>Table2[[#This Row],[Store_ID]]&amp;"-"&amp;Table2[[#This Row],[Year]]&amp;"-"&amp;Table2[[#This Row],[Month]]</f>
        <v>STR093-2024-Oct</v>
      </c>
      <c r="F2559" s="2" t="s">
        <v>2709</v>
      </c>
      <c r="G2559" s="2" t="str">
        <f>_xlfn.XLOOKUP(Table2[[#This Row],[Customer_ID]],Table3[Customer_ID],Table3[Customer Name],"Not Found")</f>
        <v>Gayathri Chettiar</v>
      </c>
      <c r="H2559" s="2" t="str">
        <f>_xlfn.XLOOKUP(Table2[[#This Row],[Customer_ID]],Table3[Customer_ID],Table3[Gender],"Female")</f>
        <v>Female</v>
      </c>
      <c r="I2559" s="2" t="str">
        <f>_xlfn.XLOOKUP(Table2[[#This Row],[Customer_ID]],Table3[Customer_ID],Table3[City],"Missing Memebership")</f>
        <v>Hubballi</v>
      </c>
      <c r="J2559" s="2" t="str">
        <f>_xlfn.XLOOKUP(Table2[[#This Row],[Customer_ID]],Table3[Customer_ID],Table3[State],"Karnataka")</f>
        <v>Karnataka</v>
      </c>
      <c r="K2559" s="2" t="str">
        <f>_xlfn.XLOOKUP(Table2[[#This Row],[Customer_ID]],Table3[Customer_ID],Table3[Membership],"Regular")</f>
        <v>Silver</v>
      </c>
      <c r="L2559" s="2" t="s">
        <v>244</v>
      </c>
      <c r="M2559" s="2" t="str">
        <f>_xlfn.XLOOKUP(Table2[[#This Row],[Product_ID]],Table4[Product_ID],Table4[Product_Name],"Not Found")</f>
        <v>US Polo Assn Kurta Beige</v>
      </c>
      <c r="N2559" s="2" t="str">
        <f>_xlfn.XLOOKUP(Table2[[#This Row],[Product_ID]],Table4[Product_ID],Table4[Category],"Not Found")</f>
        <v>Men Ethnic</v>
      </c>
      <c r="O2559" s="2" t="str">
        <f>_xlfn.XLOOKUP(Table2[[#This Row],[Product_ID]],Table4[Product_ID],Table4[Subcategory],"Not Found")</f>
        <v>Kurta</v>
      </c>
      <c r="P2559" s="2" t="str">
        <f>_xlfn.XLOOKUP(Table2[[#This Row],[Product_ID]],Table4[Product_ID],Table4[Brand],"Missing Brand")</f>
        <v>US Polo Assn</v>
      </c>
      <c r="Q2559" s="2" t="s">
        <v>357</v>
      </c>
      <c r="R2559" s="2" t="str">
        <f>_xlfn.XLOOKUP(Table2[[#This Row],[Store_ID]],Table6[Store_ID],Table6[Store Name],"Not Found")</f>
        <v>TrendMart Thiruvananthapuram High Street</v>
      </c>
      <c r="S2559" s="2">
        <f>_xlfn.XLOOKUP(Table2[[#This Row],[Store_ID]],Table6[Store_ID],Table6[Monthly Target],"Missing Target")</f>
        <v>1000000</v>
      </c>
      <c r="T2559" s="2" t="str">
        <f>_xlfn.XLOOKUP(Table2[[#This Row],[Store_ID]],Table6[Store_ID],Table6[Region],"Not Found")</f>
        <v>South Zone 1</v>
      </c>
      <c r="U2559" s="2" t="s">
        <v>124</v>
      </c>
      <c r="V2559" s="2" t="str">
        <f>_xlfn.XLOOKUP(Table2[[#This Row],[Employee_ID]],Table5[Employee_ID],Table5[Employee Name],"Not Found")</f>
        <v>Girish Sundaram</v>
      </c>
      <c r="W2559" s="2">
        <v>2</v>
      </c>
      <c r="X2559" s="2">
        <v>2431.17</v>
      </c>
      <c r="Y2559" s="2">
        <v>30</v>
      </c>
      <c r="Z2559" s="2">
        <v>1458.7</v>
      </c>
      <c r="AA2559" s="2">
        <v>12</v>
      </c>
      <c r="AB2559" s="2">
        <v>408.44</v>
      </c>
      <c r="AC2559" s="2">
        <v>3812.08</v>
      </c>
      <c r="AD2559" s="2">
        <v>3608.74</v>
      </c>
      <c r="AE2559" s="2">
        <f t="shared" si="85"/>
        <v>-205.09999999999985</v>
      </c>
      <c r="AF2559" s="2" t="s">
        <v>69</v>
      </c>
      <c r="AG2559" s="42">
        <f>IFERROR(Table2[[#This Row],[Profit]]/Table2[[#This Row],[Sales Amount]],0)</f>
        <v>-5.3802648422908189E-2</v>
      </c>
      <c r="AH2559" s="2" t="str">
        <f>TRIM(Table2[[#This Row],[Payment Modee]])</f>
        <v>Cash</v>
      </c>
      <c r="AI2559" s="2" t="s">
        <v>26</v>
      </c>
      <c r="AJ2559" s="2" t="s">
        <v>27</v>
      </c>
      <c r="AK2559" s="2" t="s">
        <v>3152</v>
      </c>
      <c r="AL2559" s="16" t="str">
        <f>IF(HOUR(Table2[[#This Row],[Order Time]])&lt;12,"Morning",IF(HOUR(Table2[[#This Row],[Order Time]])&lt;17,"Afternoon",IF(HOUR(Table2[[#This Row],[Order Time]])&lt;21,"Evening","Night")))</f>
        <v>Morning</v>
      </c>
      <c r="AM2559" s="16" t="s">
        <v>29</v>
      </c>
    </row>
    <row r="2560" spans="1:39" x14ac:dyDescent="0.25">
      <c r="A2560" s="13" t="s">
        <v>4462</v>
      </c>
      <c r="B2560" s="4">
        <v>45527</v>
      </c>
      <c r="C2560" s="2">
        <f>YEAR(Table2[[#This Row],[Invoice Date]])</f>
        <v>2024</v>
      </c>
      <c r="D2560" s="2" t="str">
        <f>TEXT(Table2[[#This Row],[Invoice Date]],"mmm")</f>
        <v>Aug</v>
      </c>
      <c r="E2560" s="2" t="str">
        <f>Table2[[#This Row],[Store_ID]]&amp;"-"&amp;Table2[[#This Row],[Year]]&amp;"-"&amp;Table2[[#This Row],[Month]]</f>
        <v>STR008-2024-Aug</v>
      </c>
      <c r="F2560" s="2" t="s">
        <v>3106</v>
      </c>
      <c r="G2560" s="2" t="str">
        <f>_xlfn.XLOOKUP(Table2[[#This Row],[Customer_ID]],Table3[Customer_ID],Table3[Customer Name],"Not Found")</f>
        <v>Karthik Sharma</v>
      </c>
      <c r="H2560" s="2" t="str">
        <f>_xlfn.XLOOKUP(Table2[[#This Row],[Customer_ID]],Table3[Customer_ID],Table3[Gender],"Female")</f>
        <v>Male</v>
      </c>
      <c r="I2560" s="2" t="str">
        <f>_xlfn.XLOOKUP(Table2[[#This Row],[Customer_ID]],Table3[Customer_ID],Table3[City],"Missing Memebership")</f>
        <v>Belagavi</v>
      </c>
      <c r="J2560" s="2" t="str">
        <f>_xlfn.XLOOKUP(Table2[[#This Row],[Customer_ID]],Table3[Customer_ID],Table3[State],"Karnataka")</f>
        <v>Karnataka</v>
      </c>
      <c r="K2560" s="2" t="str">
        <f>_xlfn.XLOOKUP(Table2[[#This Row],[Customer_ID]],Table3[Customer_ID],Table3[Membership],"Regular")</f>
        <v>Regular</v>
      </c>
      <c r="L2560" s="2" t="s">
        <v>962</v>
      </c>
      <c r="M2560" s="2" t="str">
        <f>_xlfn.XLOOKUP(Table2[[#This Row],[Product_ID]],Table4[Product_ID],Table4[Product_Name],"Not Found")</f>
        <v>Max Fashion Formal Shoes Orange</v>
      </c>
      <c r="N2560" s="2" t="str">
        <f>_xlfn.XLOOKUP(Table2[[#This Row],[Product_ID]],Table4[Product_ID],Table4[Category],"Not Found")</f>
        <v>Footwear</v>
      </c>
      <c r="O2560" s="2" t="str">
        <f>_xlfn.XLOOKUP(Table2[[#This Row],[Product_ID]],Table4[Product_ID],Table4[Subcategory],"Not Found")</f>
        <v>Formal Shoes</v>
      </c>
      <c r="P2560" s="2" t="str">
        <f>_xlfn.XLOOKUP(Table2[[#This Row],[Product_ID]],Table4[Product_ID],Table4[Brand],"Missing Brand")</f>
        <v>Max Fashion</v>
      </c>
      <c r="Q2560" s="2" t="s">
        <v>499</v>
      </c>
      <c r="R2560" s="2" t="str">
        <f>_xlfn.XLOOKUP(Table2[[#This Row],[Store_ID]],Table6[Store_ID],Table6[Store Name],"Not Found")</f>
        <v>TrendMart Kochi Mall Kiosk</v>
      </c>
      <c r="S2560" s="2">
        <f>_xlfn.XLOOKUP(Table2[[#This Row],[Store_ID]],Table6[Store_ID],Table6[Monthly Target],"Missing Target")</f>
        <v>1500000</v>
      </c>
      <c r="T2560" s="2" t="str">
        <f>_xlfn.XLOOKUP(Table2[[#This Row],[Store_ID]],Table6[Store_ID],Table6[Region],"Not Found")</f>
        <v>South Zone 1</v>
      </c>
      <c r="U2560" s="2" t="s">
        <v>49</v>
      </c>
      <c r="V2560" s="2" t="str">
        <f>_xlfn.XLOOKUP(Table2[[#This Row],[Employee_ID]],Table5[Employee_ID],Table5[Employee Name],"Not Found")</f>
        <v>Jyothi Prasad</v>
      </c>
      <c r="W2560" s="2">
        <v>4</v>
      </c>
      <c r="X2560" s="2">
        <v>2167.2800000000002</v>
      </c>
      <c r="Y2560" s="2">
        <v>30</v>
      </c>
      <c r="Z2560" s="2">
        <v>2600.7399999999998</v>
      </c>
      <c r="AA2560" s="2">
        <v>12</v>
      </c>
      <c r="AB2560" s="2">
        <v>728.21</v>
      </c>
      <c r="AC2560" s="2">
        <v>6796.59</v>
      </c>
      <c r="AD2560" s="2">
        <v>6168.92</v>
      </c>
      <c r="AE2560" s="2">
        <f t="shared" si="85"/>
        <v>-100.53999999999996</v>
      </c>
      <c r="AF2560" s="2" t="s">
        <v>25</v>
      </c>
      <c r="AG2560" s="42">
        <f>IFERROR(Table2[[#This Row],[Profit]]/Table2[[#This Row],[Sales Amount]],0)</f>
        <v>-1.4792712227749498E-2</v>
      </c>
      <c r="AH2560" s="2" t="str">
        <f>TRIM(Table2[[#This Row],[Payment Modee]])</f>
        <v>UPI</v>
      </c>
      <c r="AI2560" s="2" t="s">
        <v>26</v>
      </c>
      <c r="AJ2560" s="2" t="s">
        <v>27</v>
      </c>
      <c r="AK2560" s="2" t="s">
        <v>308</v>
      </c>
      <c r="AL2560" s="16" t="str">
        <f>IF(HOUR(Table2[[#This Row],[Order Time]])&lt;12,"Morning",IF(HOUR(Table2[[#This Row],[Order Time]])&lt;17,"Afternoon",IF(HOUR(Table2[[#This Row],[Order Time]])&lt;21,"Evening","Night")))</f>
        <v>Afternoon</v>
      </c>
      <c r="AM2560" s="16" t="s">
        <v>29</v>
      </c>
    </row>
    <row r="2561" spans="1:39" x14ac:dyDescent="0.25">
      <c r="A2561" s="13" t="s">
        <v>4463</v>
      </c>
      <c r="B2561" s="4">
        <v>45632</v>
      </c>
      <c r="C2561" s="2">
        <f>YEAR(Table2[[#This Row],[Invoice Date]])</f>
        <v>2024</v>
      </c>
      <c r="D2561" s="2" t="str">
        <f>TEXT(Table2[[#This Row],[Invoice Date]],"mmm")</f>
        <v>Dec</v>
      </c>
      <c r="E2561" s="2" t="str">
        <f>Table2[[#This Row],[Store_ID]]&amp;"-"&amp;Table2[[#This Row],[Year]]&amp;"-"&amp;Table2[[#This Row],[Month]]</f>
        <v>STR075-2024-Dec</v>
      </c>
      <c r="F2561" s="2" t="s">
        <v>2320</v>
      </c>
      <c r="G2561" s="2" t="str">
        <f>_xlfn.XLOOKUP(Table2[[#This Row],[Customer_ID]],Table3[Customer_ID],Table3[Customer Name],"Not Found")</f>
        <v>Latha Ramachandran</v>
      </c>
      <c r="H2561" s="2" t="str">
        <f>_xlfn.XLOOKUP(Table2[[#This Row],[Customer_ID]],Table3[Customer_ID],Table3[Gender],"Female")</f>
        <v>Female</v>
      </c>
      <c r="I2561" s="2" t="str">
        <f>_xlfn.XLOOKUP(Table2[[#This Row],[Customer_ID]],Table3[Customer_ID],Table3[City],"Missing Memebership")</f>
        <v>Salem</v>
      </c>
      <c r="J2561" s="2" t="str">
        <f>_xlfn.XLOOKUP(Table2[[#This Row],[Customer_ID]],Table3[Customer_ID],Table3[State],"Karnataka")</f>
        <v>Tamil Nadu</v>
      </c>
      <c r="K2561" s="2" t="str">
        <f>_xlfn.XLOOKUP(Table2[[#This Row],[Customer_ID]],Table3[Customer_ID],Table3[Membership],"Regular")</f>
        <v>Gold</v>
      </c>
      <c r="L2561" s="2" t="s">
        <v>2641</v>
      </c>
      <c r="M2561" s="2" t="str">
        <f>_xlfn.XLOOKUP(Table2[[#This Row],[Product_ID]],Table4[Product_ID],Table4[Product_Name],"Not Found")</f>
        <v>Libas Polo Peach</v>
      </c>
      <c r="N2561" s="2" t="str">
        <f>_xlfn.XLOOKUP(Table2[[#This Row],[Product_ID]],Table4[Product_ID],Table4[Category],"Not Found")</f>
        <v>Men T-Shirts</v>
      </c>
      <c r="O2561" s="2" t="str">
        <f>_xlfn.XLOOKUP(Table2[[#This Row],[Product_ID]],Table4[Product_ID],Table4[Subcategory],"Not Found")</f>
        <v>Polo</v>
      </c>
      <c r="P2561" s="2" t="str">
        <f>_xlfn.XLOOKUP(Table2[[#This Row],[Product_ID]],Table4[Product_ID],Table4[Brand],"Missing Brand")</f>
        <v>Libas</v>
      </c>
      <c r="Q2561" s="2" t="s">
        <v>164</v>
      </c>
      <c r="R2561" s="2" t="str">
        <f>_xlfn.XLOOKUP(Table2[[#This Row],[Store_ID]],Table6[Store_ID],Table6[Store Name],"Not Found")</f>
        <v>TrendMart Chennai Standard</v>
      </c>
      <c r="S2561" s="2">
        <f>_xlfn.XLOOKUP(Table2[[#This Row],[Store_ID]],Table6[Store_ID],Table6[Monthly Target],"Missing Target")</f>
        <v>1000000</v>
      </c>
      <c r="T2561" s="2" t="str">
        <f>_xlfn.XLOOKUP(Table2[[#This Row],[Store_ID]],Table6[Store_ID],Table6[Region],"Not Found")</f>
        <v>South Zone 1</v>
      </c>
      <c r="U2561" s="2" t="s">
        <v>55</v>
      </c>
      <c r="V2561" s="2" t="str">
        <f>_xlfn.XLOOKUP(Table2[[#This Row],[Employee_ID]],Table5[Employee_ID],Table5[Employee Name],"Not Found")</f>
        <v>Padma Gounder</v>
      </c>
      <c r="W2561" s="2">
        <v>2</v>
      </c>
      <c r="X2561" s="2">
        <v>682.66</v>
      </c>
      <c r="Y2561" s="2">
        <v>20</v>
      </c>
      <c r="Z2561" s="2">
        <v>273.06</v>
      </c>
      <c r="AA2561" s="2">
        <v>5</v>
      </c>
      <c r="AB2561" s="2">
        <v>54.61</v>
      </c>
      <c r="AC2561" s="2">
        <v>1146.8699999999999</v>
      </c>
      <c r="AD2561" s="2">
        <v>807.8</v>
      </c>
      <c r="AE2561" s="2">
        <f t="shared" si="85"/>
        <v>284.45999999999992</v>
      </c>
      <c r="AF2561" s="2" t="s">
        <v>119</v>
      </c>
      <c r="AG2561" s="42">
        <f>IFERROR(Table2[[#This Row],[Profit]]/Table2[[#This Row],[Sales Amount]],0)</f>
        <v>0.24803159904784322</v>
      </c>
      <c r="AH2561" s="2" t="str">
        <f>TRIM(Table2[[#This Row],[Payment Modee]])</f>
        <v>Net Banking</v>
      </c>
      <c r="AI2561" s="2" t="s">
        <v>36</v>
      </c>
      <c r="AJ2561" s="2" t="s">
        <v>27</v>
      </c>
      <c r="AK2561" s="2" t="s">
        <v>1689</v>
      </c>
      <c r="AL2561" s="16" t="str">
        <f>IF(HOUR(Table2[[#This Row],[Order Time]])&lt;12,"Morning",IF(HOUR(Table2[[#This Row],[Order Time]])&lt;17,"Afternoon",IF(HOUR(Table2[[#This Row],[Order Time]])&lt;21,"Evening","Night")))</f>
        <v>Afternoon</v>
      </c>
      <c r="AM2561" s="16" t="s">
        <v>29</v>
      </c>
    </row>
    <row r="2562" spans="1:39" x14ac:dyDescent="0.25">
      <c r="A2562" s="13" t="s">
        <v>4464</v>
      </c>
      <c r="B2562" s="4">
        <v>45580</v>
      </c>
      <c r="C2562" s="2">
        <f>YEAR(Table2[[#This Row],[Invoice Date]])</f>
        <v>2024</v>
      </c>
      <c r="D2562" s="2" t="str">
        <f>TEXT(Table2[[#This Row],[Invoice Date]],"mmm")</f>
        <v>Oct</v>
      </c>
      <c r="E2562" s="2" t="str">
        <f>Table2[[#This Row],[Store_ID]]&amp;"-"&amp;Table2[[#This Row],[Year]]&amp;"-"&amp;Table2[[#This Row],[Month]]</f>
        <v>STR028-2024-Oct</v>
      </c>
      <c r="F2562" s="2" t="s">
        <v>3487</v>
      </c>
      <c r="G2562" s="2" t="str">
        <f>_xlfn.XLOOKUP(Table2[[#This Row],[Customer_ID]],Table3[Customer_ID],Table3[Customer Name],"Not Found")</f>
        <v>Kalyani Balasubramaniam</v>
      </c>
      <c r="H2562" s="2" t="str">
        <f>_xlfn.XLOOKUP(Table2[[#This Row],[Customer_ID]],Table3[Customer_ID],Table3[Gender],"Female")</f>
        <v>Female</v>
      </c>
      <c r="I2562" s="2" t="str">
        <f>_xlfn.XLOOKUP(Table2[[#This Row],[Customer_ID]],Table3[Customer_ID],Table3[City],"Missing Memebership")</f>
        <v>Bengaluru</v>
      </c>
      <c r="J2562" s="2" t="str">
        <f>_xlfn.XLOOKUP(Table2[[#This Row],[Customer_ID]],Table3[Customer_ID],Table3[State],"Karnataka")</f>
        <v>Karnataka</v>
      </c>
      <c r="K2562" s="2" t="str">
        <f>_xlfn.XLOOKUP(Table2[[#This Row],[Customer_ID]],Table3[Customer_ID],Table3[Membership],"Regular")</f>
        <v>Silver</v>
      </c>
      <c r="L2562" s="2" t="s">
        <v>252</v>
      </c>
      <c r="M2562" s="2" t="str">
        <f>_xlfn.XLOOKUP(Table2[[#This Row],[Product_ID]],Table4[Product_ID],Table4[Product_Name],"Not Found")</f>
        <v>Aurelia Necklace Grey</v>
      </c>
      <c r="N2562" s="2" t="str">
        <f>_xlfn.XLOOKUP(Table2[[#This Row],[Product_ID]],Table4[Product_ID],Table4[Category],"Not Found")</f>
        <v>Jewellery</v>
      </c>
      <c r="O2562" s="2" t="str">
        <f>_xlfn.XLOOKUP(Table2[[#This Row],[Product_ID]],Table4[Product_ID],Table4[Subcategory],"Not Found")</f>
        <v>Necklace</v>
      </c>
      <c r="P2562" s="2" t="str">
        <f>_xlfn.XLOOKUP(Table2[[#This Row],[Product_ID]],Table4[Product_ID],Table4[Brand],"Missing Brand")</f>
        <v>Aurelia</v>
      </c>
      <c r="Q2562" s="2" t="s">
        <v>737</v>
      </c>
      <c r="R2562" s="2" t="str">
        <f>_xlfn.XLOOKUP(Table2[[#This Row],[Store_ID]],Table6[Store_ID],Table6[Store Name],"Not Found")</f>
        <v>TrendMart Shivamogga Standard</v>
      </c>
      <c r="S2562" s="2">
        <f>_xlfn.XLOOKUP(Table2[[#This Row],[Store_ID]],Table6[Store_ID],Table6[Monthly Target],"Missing Target")</f>
        <v>2500000</v>
      </c>
      <c r="T2562" s="2" t="str">
        <f>_xlfn.XLOOKUP(Table2[[#This Row],[Store_ID]],Table6[Store_ID],Table6[Region],"Not Found")</f>
        <v>South Zone 2</v>
      </c>
      <c r="U2562" s="2" t="s">
        <v>330</v>
      </c>
      <c r="V2562" s="2" t="str">
        <f>_xlfn.XLOOKUP(Table2[[#This Row],[Employee_ID]],Table5[Employee_ID],Table5[Employee Name],"Not Found")</f>
        <v>Malini Gowda</v>
      </c>
      <c r="W2562" s="2">
        <v>4</v>
      </c>
      <c r="X2562" s="2">
        <v>709.64</v>
      </c>
      <c r="Y2562" s="2">
        <v>10</v>
      </c>
      <c r="Z2562" s="2">
        <v>283.86</v>
      </c>
      <c r="AA2562" s="2">
        <v>3</v>
      </c>
      <c r="AB2562" s="2">
        <v>76.64</v>
      </c>
      <c r="AC2562" s="2">
        <v>2631.34</v>
      </c>
      <c r="AD2562" s="2">
        <v>2227.96</v>
      </c>
      <c r="AE2562" s="2">
        <f t="shared" si="85"/>
        <v>326.74000000000012</v>
      </c>
      <c r="AF2562" s="2" t="s">
        <v>56</v>
      </c>
      <c r="AG2562" s="42">
        <f>IFERROR(Table2[[#This Row],[Profit]]/Table2[[#This Row],[Sales Amount]],0)</f>
        <v>0.12417247486071739</v>
      </c>
      <c r="AH2562" s="2" t="str">
        <f>TRIM(Table2[[#This Row],[Payment Modee]])</f>
        <v>Credit Card</v>
      </c>
      <c r="AI2562" s="2" t="s">
        <v>26</v>
      </c>
      <c r="AJ2562" s="2" t="s">
        <v>197</v>
      </c>
      <c r="AK2562" s="2" t="s">
        <v>2098</v>
      </c>
      <c r="AL2562" s="16" t="str">
        <f>IF(HOUR(Table2[[#This Row],[Order Time]])&lt;12,"Morning",IF(HOUR(Table2[[#This Row],[Order Time]])&lt;17,"Afternoon",IF(HOUR(Table2[[#This Row],[Order Time]])&lt;21,"Evening","Night")))</f>
        <v>Evening</v>
      </c>
      <c r="AM2562" s="16" t="s">
        <v>29</v>
      </c>
    </row>
    <row r="2563" spans="1:39" x14ac:dyDescent="0.25">
      <c r="A2563" s="13" t="s">
        <v>4465</v>
      </c>
      <c r="B2563" s="4">
        <v>45428</v>
      </c>
      <c r="C2563" s="2">
        <f>YEAR(Table2[[#This Row],[Invoice Date]])</f>
        <v>2024</v>
      </c>
      <c r="D2563" s="2" t="str">
        <f>TEXT(Table2[[#This Row],[Invoice Date]],"mmm")</f>
        <v>May</v>
      </c>
      <c r="E2563" s="2" t="str">
        <f>Table2[[#This Row],[Store_ID]]&amp;"-"&amp;Table2[[#This Row],[Year]]&amp;"-"&amp;Table2[[#This Row],[Month]]</f>
        <v>STR089-2024-May</v>
      </c>
      <c r="F2563" s="2" t="s">
        <v>4350</v>
      </c>
      <c r="G2563" s="2" t="str">
        <f>_xlfn.XLOOKUP(Table2[[#This Row],[Customer_ID]],Table3[Customer_ID],Table3[Customer Name],"Not Found")</f>
        <v>Yamini Shetty</v>
      </c>
      <c r="H2563" s="2" t="str">
        <f>_xlfn.XLOOKUP(Table2[[#This Row],[Customer_ID]],Table3[Customer_ID],Table3[Gender],"Female")</f>
        <v>Female</v>
      </c>
      <c r="I2563" s="2" t="str">
        <f>_xlfn.XLOOKUP(Table2[[#This Row],[Customer_ID]],Table3[Customer_ID],Table3[City],"Missing Memebership")</f>
        <v>Vijayawada</v>
      </c>
      <c r="J2563" s="2" t="str">
        <f>_xlfn.XLOOKUP(Table2[[#This Row],[Customer_ID]],Table3[Customer_ID],Table3[State],"Karnataka")</f>
        <v>Andhra Pradesh</v>
      </c>
      <c r="K2563" s="2" t="str">
        <f>_xlfn.XLOOKUP(Table2[[#This Row],[Customer_ID]],Table3[Customer_ID],Table3[Membership],"Regular")</f>
        <v>Gold</v>
      </c>
      <c r="L2563" s="2" t="s">
        <v>859</v>
      </c>
      <c r="M2563" s="2" t="str">
        <f>_xlfn.XLOOKUP(Table2[[#This Row],[Product_ID]],Table4[Product_ID],Table4[Product_Name],"Not Found")</f>
        <v>Blackberrys Cap Olive</v>
      </c>
      <c r="N2563" s="2" t="str">
        <f>_xlfn.XLOOKUP(Table2[[#This Row],[Product_ID]],Table4[Product_ID],Table4[Category],"Not Found")</f>
        <v>Accessories</v>
      </c>
      <c r="O2563" s="2" t="str">
        <f>_xlfn.XLOOKUP(Table2[[#This Row],[Product_ID]],Table4[Product_ID],Table4[Subcategory],"Not Found")</f>
        <v>Cap</v>
      </c>
      <c r="P2563" s="2" t="str">
        <f>_xlfn.XLOOKUP(Table2[[#This Row],[Product_ID]],Table4[Product_ID],Table4[Brand],"Missing Brand")</f>
        <v>Blackberrys</v>
      </c>
      <c r="Q2563" s="2" t="s">
        <v>525</v>
      </c>
      <c r="R2563" s="2" t="str">
        <f>_xlfn.XLOOKUP(Table2[[#This Row],[Store_ID]],Table6[Store_ID],Table6[Store Name],"Not Found")</f>
        <v>TrendMart Kurnool Outlet</v>
      </c>
      <c r="S2563" s="2">
        <f>_xlfn.XLOOKUP(Table2[[#This Row],[Store_ID]],Table6[Store_ID],Table6[Monthly Target],"Missing Target")</f>
        <v>800000</v>
      </c>
      <c r="T2563" s="2" t="str">
        <f>_xlfn.XLOOKUP(Table2[[#This Row],[Store_ID]],Table6[Store_ID],Table6[Region],"Not Found")</f>
        <v>South Zone 3</v>
      </c>
      <c r="U2563" s="2" t="s">
        <v>49</v>
      </c>
      <c r="V2563" s="2" t="str">
        <f>_xlfn.XLOOKUP(Table2[[#This Row],[Employee_ID]],Table5[Employee_ID],Table5[Employee Name],"Not Found")</f>
        <v>Jyothi Prasad</v>
      </c>
      <c r="W2563" s="2">
        <v>1</v>
      </c>
      <c r="X2563" s="2">
        <v>535.72</v>
      </c>
      <c r="Y2563" s="2">
        <v>10</v>
      </c>
      <c r="Z2563" s="2">
        <v>53.57</v>
      </c>
      <c r="AA2563" s="2">
        <v>5</v>
      </c>
      <c r="AB2563" s="2">
        <v>24.11</v>
      </c>
      <c r="AC2563" s="2">
        <v>506.26</v>
      </c>
      <c r="AD2563" s="2">
        <v>303.61</v>
      </c>
      <c r="AE2563" s="2">
        <f t="shared" si="85"/>
        <v>178.53999999999996</v>
      </c>
      <c r="AF2563" s="2" t="s">
        <v>69</v>
      </c>
      <c r="AG2563" s="42">
        <f>IFERROR(Table2[[#This Row],[Profit]]/Table2[[#This Row],[Sales Amount]],0)</f>
        <v>0.35266463872318565</v>
      </c>
      <c r="AH2563" s="2" t="str">
        <f>TRIM(Table2[[#This Row],[Payment Modee]])</f>
        <v>Cash</v>
      </c>
      <c r="AI2563" s="2" t="s">
        <v>26</v>
      </c>
      <c r="AJ2563" s="2" t="s">
        <v>27</v>
      </c>
      <c r="AK2563" s="2" t="s">
        <v>4366</v>
      </c>
      <c r="AL2563" s="16" t="str">
        <f>IF(HOUR(Table2[[#This Row],[Order Time]])&lt;12,"Morning",IF(HOUR(Table2[[#This Row],[Order Time]])&lt;17,"Afternoon",IF(HOUR(Table2[[#This Row],[Order Time]])&lt;21,"Evening","Night")))</f>
        <v>Evening</v>
      </c>
      <c r="AM2563" s="16" t="s">
        <v>29</v>
      </c>
    </row>
    <row r="2564" spans="1:39" x14ac:dyDescent="0.25">
      <c r="A2564" s="13" t="s">
        <v>4466</v>
      </c>
      <c r="B2564" s="4">
        <v>45740</v>
      </c>
      <c r="C2564" s="2">
        <f>YEAR(Table2[[#This Row],[Invoice Date]])</f>
        <v>2025</v>
      </c>
      <c r="D2564" s="2" t="str">
        <f>TEXT(Table2[[#This Row],[Invoice Date]],"mmm")</f>
        <v>Mar</v>
      </c>
      <c r="E2564" s="2" t="str">
        <f>Table2[[#This Row],[Store_ID]]&amp;"-"&amp;Table2[[#This Row],[Year]]&amp;"-"&amp;Table2[[#This Row],[Month]]</f>
        <v>STR046-2025-Mar</v>
      </c>
      <c r="F2564" s="2" t="s">
        <v>998</v>
      </c>
      <c r="G2564" s="2" t="str">
        <f>_xlfn.XLOOKUP(Table2[[#This Row],[Customer_ID]],Table3[Customer_ID],Table3[Customer Name],"Not Found")</f>
        <v>Ramesh Subramaniam</v>
      </c>
      <c r="H2564" s="2" t="str">
        <f>_xlfn.XLOOKUP(Table2[[#This Row],[Customer_ID]],Table3[Customer_ID],Table3[Gender],"Female")</f>
        <v>Male</v>
      </c>
      <c r="I2564" s="2" t="str">
        <f>_xlfn.XLOOKUP(Table2[[#This Row],[Customer_ID]],Table3[Customer_ID],Table3[City],"Missing Memebership")</f>
        <v>Karimnagar</v>
      </c>
      <c r="J2564" s="2" t="str">
        <f>_xlfn.XLOOKUP(Table2[[#This Row],[Customer_ID]],Table3[Customer_ID],Table3[State],"Karnataka")</f>
        <v>Telangana</v>
      </c>
      <c r="K2564" s="2" t="str">
        <f>_xlfn.XLOOKUP(Table2[[#This Row],[Customer_ID]],Table3[Customer_ID],Table3[Membership],"Regular")</f>
        <v>Silver</v>
      </c>
      <c r="L2564" s="2" t="s">
        <v>2732</v>
      </c>
      <c r="M2564" s="2" t="str">
        <f>_xlfn.XLOOKUP(Table2[[#This Row],[Product_ID]],Table4[Product_ID],Table4[Product_Name],"Not Found")</f>
        <v>Arrow Formal Trouser Brown</v>
      </c>
      <c r="N2564" s="2" t="str">
        <f>_xlfn.XLOOKUP(Table2[[#This Row],[Product_ID]],Table4[Product_ID],Table4[Category],"Not Found")</f>
        <v>Men Trousers</v>
      </c>
      <c r="O2564" s="2" t="str">
        <f>_xlfn.XLOOKUP(Table2[[#This Row],[Product_ID]],Table4[Product_ID],Table4[Subcategory],"Not Found")</f>
        <v>Formal Trouser</v>
      </c>
      <c r="P2564" s="2" t="str">
        <f>_xlfn.XLOOKUP(Table2[[#This Row],[Product_ID]],Table4[Product_ID],Table4[Brand],"Missing Brand")</f>
        <v>Arrow</v>
      </c>
      <c r="Q2564" s="2" t="s">
        <v>553</v>
      </c>
      <c r="R2564" s="2" t="str">
        <f>_xlfn.XLOOKUP(Table2[[#This Row],[Store_ID]],Table6[Store_ID],Table6[Store Name],"Not Found")</f>
        <v>TrendMart Hyderabad High Street</v>
      </c>
      <c r="S2564" s="2">
        <f>_xlfn.XLOOKUP(Table2[[#This Row],[Store_ID]],Table6[Store_ID],Table6[Monthly Target],"Missing Target")</f>
        <v>800000</v>
      </c>
      <c r="T2564" s="2" t="str">
        <f>_xlfn.XLOOKUP(Table2[[#This Row],[Store_ID]],Table6[Store_ID],Table6[Region],"Not Found")</f>
        <v>South Zone 2</v>
      </c>
      <c r="U2564" s="2" t="s">
        <v>170</v>
      </c>
      <c r="V2564" s="2" t="str">
        <f>_xlfn.XLOOKUP(Table2[[#This Row],[Employee_ID]],Table5[Employee_ID],Table5[Employee Name],"Not Found")</f>
        <v>Ishwarya Shetty</v>
      </c>
      <c r="W2564" s="2">
        <v>3</v>
      </c>
      <c r="X2564" s="2">
        <v>1210.46</v>
      </c>
      <c r="Y2564" s="2">
        <v>5</v>
      </c>
      <c r="Z2564" s="2">
        <v>181.57</v>
      </c>
      <c r="AA2564" s="2">
        <v>12</v>
      </c>
      <c r="AB2564" s="2">
        <v>413.98</v>
      </c>
      <c r="AC2564" s="2">
        <v>3863.79</v>
      </c>
      <c r="AD2564" s="2">
        <v>2395.38</v>
      </c>
      <c r="AE2564" s="2">
        <f t="shared" si="85"/>
        <v>1054.4299999999998</v>
      </c>
      <c r="AF2564" s="2" t="s">
        <v>25</v>
      </c>
      <c r="AG2564" s="42">
        <f>IFERROR(Table2[[#This Row],[Profit]]/Table2[[#This Row],[Sales Amount]],0)</f>
        <v>0.27290044231182331</v>
      </c>
      <c r="AH2564" s="2" t="str">
        <f>TRIM(Table2[[#This Row],[Payment Modee]])</f>
        <v>UPI</v>
      </c>
      <c r="AI2564" s="2" t="s">
        <v>26</v>
      </c>
      <c r="AJ2564" s="2" t="s">
        <v>27</v>
      </c>
      <c r="AK2564" s="2" t="s">
        <v>1431</v>
      </c>
      <c r="AL2564" s="16" t="str">
        <f>IF(HOUR(Table2[[#This Row],[Order Time]])&lt;12,"Morning",IF(HOUR(Table2[[#This Row],[Order Time]])&lt;17,"Afternoon",IF(HOUR(Table2[[#This Row],[Order Time]])&lt;21,"Evening","Night")))</f>
        <v>Morning</v>
      </c>
      <c r="AM2564" s="16" t="s">
        <v>29</v>
      </c>
    </row>
    <row r="2565" spans="1:39" x14ac:dyDescent="0.25">
      <c r="A2565" s="13" t="s">
        <v>4467</v>
      </c>
      <c r="B2565" s="4">
        <v>45486</v>
      </c>
      <c r="C2565" s="2">
        <f>YEAR(Table2[[#This Row],[Invoice Date]])</f>
        <v>2024</v>
      </c>
      <c r="D2565" s="2" t="str">
        <f>TEXT(Table2[[#This Row],[Invoice Date]],"mmm")</f>
        <v>Jul</v>
      </c>
      <c r="E2565" s="2" t="str">
        <f>Table2[[#This Row],[Store_ID]]&amp;"-"&amp;Table2[[#This Row],[Year]]&amp;"-"&amp;Table2[[#This Row],[Month]]</f>
        <v>STR093-2024-Jul</v>
      </c>
      <c r="F2565" s="2" t="s">
        <v>2927</v>
      </c>
      <c r="G2565" s="2" t="str">
        <f>_xlfn.XLOOKUP(Table2[[#This Row],[Customer_ID]],Table3[Customer_ID],Table3[Customer Name],"Not Found")</f>
        <v>Rani Nair</v>
      </c>
      <c r="H2565" s="2" t="str">
        <f>_xlfn.XLOOKUP(Table2[[#This Row],[Customer_ID]],Table3[Customer_ID],Table3[Gender],"Female")</f>
        <v>Female</v>
      </c>
      <c r="I2565" s="2" t="str">
        <f>_xlfn.XLOOKUP(Table2[[#This Row],[Customer_ID]],Table3[Customer_ID],Table3[City],"Missing Memebership")</f>
        <v>Thiruvananthapuram</v>
      </c>
      <c r="J2565" s="2" t="str">
        <f>_xlfn.XLOOKUP(Table2[[#This Row],[Customer_ID]],Table3[Customer_ID],Table3[State],"Karnataka")</f>
        <v>Kerala</v>
      </c>
      <c r="K2565" s="2" t="str">
        <f>_xlfn.XLOOKUP(Table2[[#This Row],[Customer_ID]],Table3[Customer_ID],Table3[Membership],"Regular")</f>
        <v>Gold</v>
      </c>
      <c r="L2565" s="2" t="s">
        <v>247</v>
      </c>
      <c r="M2565" s="2" t="str">
        <f>_xlfn.XLOOKUP(Table2[[#This Row],[Product_ID]],Table4[Product_ID],Table4[Product_Name],"Not Found")</f>
        <v>Pepe Jeans Chinos Pink</v>
      </c>
      <c r="N2565" s="2" t="str">
        <f>_xlfn.XLOOKUP(Table2[[#This Row],[Product_ID]],Table4[Product_ID],Table4[Category],"Not Found")</f>
        <v>Men Trousers</v>
      </c>
      <c r="O2565" s="2" t="str">
        <f>_xlfn.XLOOKUP(Table2[[#This Row],[Product_ID]],Table4[Product_ID],Table4[Subcategory],"Not Found")</f>
        <v>Chinos</v>
      </c>
      <c r="P2565" s="2" t="str">
        <f>_xlfn.XLOOKUP(Table2[[#This Row],[Product_ID]],Table4[Product_ID],Table4[Brand],"Missing Brand")</f>
        <v>Pepe Jeans</v>
      </c>
      <c r="Q2565" s="2" t="s">
        <v>357</v>
      </c>
      <c r="R2565" s="2" t="str">
        <f>_xlfn.XLOOKUP(Table2[[#This Row],[Store_ID]],Table6[Store_ID],Table6[Store Name],"Not Found")</f>
        <v>TrendMart Thiruvananthapuram High Street</v>
      </c>
      <c r="S2565" s="2">
        <f>_xlfn.XLOOKUP(Table2[[#This Row],[Store_ID]],Table6[Store_ID],Table6[Monthly Target],"Missing Target")</f>
        <v>1000000</v>
      </c>
      <c r="T2565" s="2" t="str">
        <f>_xlfn.XLOOKUP(Table2[[#This Row],[Store_ID]],Table6[Store_ID],Table6[Region],"Not Found")</f>
        <v>South Zone 1</v>
      </c>
      <c r="U2565" s="2" t="s">
        <v>283</v>
      </c>
      <c r="V2565" s="2" t="str">
        <f>_xlfn.XLOOKUP(Table2[[#This Row],[Employee_ID]],Table5[Employee_ID],Table5[Employee Name],"Not Found")</f>
        <v>Priya Balasubramaniam</v>
      </c>
      <c r="W2565" s="2">
        <v>2</v>
      </c>
      <c r="X2565" s="2">
        <v>1196.81</v>
      </c>
      <c r="Y2565" s="2">
        <v>15</v>
      </c>
      <c r="Z2565" s="2">
        <v>359.04</v>
      </c>
      <c r="AA2565" s="2">
        <v>12</v>
      </c>
      <c r="AB2565" s="2">
        <v>244.15</v>
      </c>
      <c r="AC2565" s="2">
        <v>2278.73</v>
      </c>
      <c r="AD2565" s="2">
        <v>1774.04</v>
      </c>
      <c r="AE2565" s="2">
        <f t="shared" si="85"/>
        <v>260.54000000000008</v>
      </c>
      <c r="AF2565" s="2" t="s">
        <v>25</v>
      </c>
      <c r="AG2565" s="42">
        <f>IFERROR(Table2[[#This Row],[Profit]]/Table2[[#This Row],[Sales Amount]],0)</f>
        <v>0.11433561676898978</v>
      </c>
      <c r="AH2565" s="2" t="str">
        <f>TRIM(Table2[[#This Row],[Payment Modee]])</f>
        <v>UPI</v>
      </c>
      <c r="AI2565" s="2" t="s">
        <v>26</v>
      </c>
      <c r="AJ2565" s="2" t="s">
        <v>27</v>
      </c>
      <c r="AK2565" s="2" t="s">
        <v>166</v>
      </c>
      <c r="AL2565" s="16" t="str">
        <f>IF(HOUR(Table2[[#This Row],[Order Time]])&lt;12,"Morning",IF(HOUR(Table2[[#This Row],[Order Time]])&lt;17,"Afternoon",IF(HOUR(Table2[[#This Row],[Order Time]])&lt;21,"Evening","Night")))</f>
        <v>Evening</v>
      </c>
      <c r="AM2565" s="16" t="s">
        <v>38</v>
      </c>
    </row>
    <row r="2566" spans="1:39" x14ac:dyDescent="0.25">
      <c r="A2566" s="13" t="s">
        <v>4468</v>
      </c>
      <c r="B2566" s="4">
        <v>45434</v>
      </c>
      <c r="C2566" s="2">
        <f>YEAR(Table2[[#This Row],[Invoice Date]])</f>
        <v>2024</v>
      </c>
      <c r="D2566" s="2" t="str">
        <f>TEXT(Table2[[#This Row],[Invoice Date]],"mmm")</f>
        <v>May</v>
      </c>
      <c r="E2566" s="2" t="str">
        <f>Table2[[#This Row],[Store_ID]]&amp;"-"&amp;Table2[[#This Row],[Year]]&amp;"-"&amp;Table2[[#This Row],[Month]]</f>
        <v>STR084-2024-May</v>
      </c>
      <c r="F2566" s="2" t="s">
        <v>2102</v>
      </c>
      <c r="G2566" s="2" t="str">
        <f>_xlfn.XLOOKUP(Table2[[#This Row],[Customer_ID]],Table3[Customer_ID],Table3[Customer Name],"Not Found")</f>
        <v>Siddharth Gounder</v>
      </c>
      <c r="H2566" s="2" t="str">
        <f>_xlfn.XLOOKUP(Table2[[#This Row],[Customer_ID]],Table3[Customer_ID],Table3[Gender],"Female")</f>
        <v>Male</v>
      </c>
      <c r="I2566" s="2" t="str">
        <f>_xlfn.XLOOKUP(Table2[[#This Row],[Customer_ID]],Table3[Customer_ID],Table3[City],"Missing Memebership")</f>
        <v>Khammam</v>
      </c>
      <c r="J2566" s="2" t="str">
        <f>_xlfn.XLOOKUP(Table2[[#This Row],[Customer_ID]],Table3[Customer_ID],Table3[State],"Karnataka")</f>
        <v>Telangana</v>
      </c>
      <c r="K2566" s="2" t="str">
        <f>_xlfn.XLOOKUP(Table2[[#This Row],[Customer_ID]],Table3[Customer_ID],Table3[Membership],"Regular")</f>
        <v>Silver</v>
      </c>
      <c r="L2566" s="2" t="s">
        <v>356</v>
      </c>
      <c r="M2566" s="2" t="str">
        <f>_xlfn.XLOOKUP(Table2[[#This Row],[Product_ID]],Table4[Product_ID],Table4[Product_Name],"Not Found")</f>
        <v>Westside Cap Beige</v>
      </c>
      <c r="N2566" s="2" t="str">
        <f>_xlfn.XLOOKUP(Table2[[#This Row],[Product_ID]],Table4[Product_ID],Table4[Category],"Not Found")</f>
        <v>Women Kurtis</v>
      </c>
      <c r="O2566" s="2" t="str">
        <f>_xlfn.XLOOKUP(Table2[[#This Row],[Product_ID]],Table4[Product_ID],Table4[Subcategory],"Not Found")</f>
        <v>Anarkali Kurti</v>
      </c>
      <c r="P2566" s="2" t="str">
        <f>_xlfn.XLOOKUP(Table2[[#This Row],[Product_ID]],Table4[Product_ID],Table4[Brand],"Missing Brand")</f>
        <v>Libas</v>
      </c>
      <c r="Q2566" s="2" t="s">
        <v>74</v>
      </c>
      <c r="R2566" s="2" t="str">
        <f>_xlfn.XLOOKUP(Table2[[#This Row],[Store_ID]],Table6[Store_ID],Table6[Store Name],"Not Found")</f>
        <v>TrendMart Tirupati High Street</v>
      </c>
      <c r="S2566" s="2">
        <f>_xlfn.XLOOKUP(Table2[[#This Row],[Store_ID]],Table6[Store_ID],Table6[Monthly Target],"Missing Target")</f>
        <v>2000000</v>
      </c>
      <c r="T2566" s="2" t="str">
        <f>_xlfn.XLOOKUP(Table2[[#This Row],[Store_ID]],Table6[Store_ID],Table6[Region],"Not Found")</f>
        <v>South Zone 3</v>
      </c>
      <c r="U2566" s="2" t="s">
        <v>460</v>
      </c>
      <c r="V2566" s="2" t="str">
        <f>_xlfn.XLOOKUP(Table2[[#This Row],[Employee_ID]],Table5[Employee_ID],Table5[Employee Name],"Not Found")</f>
        <v>Pranav Reddy</v>
      </c>
      <c r="W2566" s="2">
        <v>2</v>
      </c>
      <c r="X2566" s="2">
        <v>854.46</v>
      </c>
      <c r="Y2566" s="2">
        <v>0</v>
      </c>
      <c r="Z2566" s="2">
        <v>0</v>
      </c>
      <c r="AA2566" s="2">
        <v>5</v>
      </c>
      <c r="AB2566" s="2">
        <v>85.45</v>
      </c>
      <c r="AC2566" s="2">
        <v>1794.37</v>
      </c>
      <c r="AD2566" s="2">
        <v>1136.1199999999999</v>
      </c>
      <c r="AE2566" s="2">
        <f t="shared" si="85"/>
        <v>572.79999999999995</v>
      </c>
      <c r="AF2566" s="2" t="s">
        <v>69</v>
      </c>
      <c r="AG2566" s="42">
        <f>IFERROR(Table2[[#This Row],[Profit]]/Table2[[#This Row],[Sales Amount]],0)</f>
        <v>0.31922067355116279</v>
      </c>
      <c r="AH2566" s="2" t="str">
        <f>TRIM(Table2[[#This Row],[Payment Modee]])</f>
        <v>Cash</v>
      </c>
      <c r="AI2566" s="2" t="s">
        <v>26</v>
      </c>
      <c r="AJ2566" s="2" t="s">
        <v>27</v>
      </c>
      <c r="AK2566" s="2" t="s">
        <v>772</v>
      </c>
      <c r="AL2566" s="16" t="str">
        <f>IF(HOUR(Table2[[#This Row],[Order Time]])&lt;12,"Morning",IF(HOUR(Table2[[#This Row],[Order Time]])&lt;17,"Afternoon",IF(HOUR(Table2[[#This Row],[Order Time]])&lt;21,"Evening","Night")))</f>
        <v>Morning</v>
      </c>
      <c r="AM2566" s="16" t="s">
        <v>29</v>
      </c>
    </row>
    <row r="2567" spans="1:39" x14ac:dyDescent="0.25">
      <c r="A2567" s="13" t="s">
        <v>4469</v>
      </c>
      <c r="B2567" s="4">
        <v>45556</v>
      </c>
      <c r="C2567" s="2">
        <f>YEAR(Table2[[#This Row],[Invoice Date]])</f>
        <v>2024</v>
      </c>
      <c r="D2567" s="2" t="str">
        <f>TEXT(Table2[[#This Row],[Invoice Date]],"mmm")</f>
        <v>Sep</v>
      </c>
      <c r="E2567" s="2" t="str">
        <f>Table2[[#This Row],[Store_ID]]&amp;"-"&amp;Table2[[#This Row],[Year]]&amp;"-"&amp;Table2[[#This Row],[Month]]</f>
        <v>STR014-2024-Sep</v>
      </c>
      <c r="F2567" s="2" t="s">
        <v>2903</v>
      </c>
      <c r="G2567" s="2" t="str">
        <f>_xlfn.XLOOKUP(Table2[[#This Row],[Customer_ID]],Table3[Customer_ID],Table3[Customer Name],"Not Found")</f>
        <v>Swathi Mishra</v>
      </c>
      <c r="H2567" s="2" t="str">
        <f>_xlfn.XLOOKUP(Table2[[#This Row],[Customer_ID]],Table3[Customer_ID],Table3[Gender],"Female")</f>
        <v>Female</v>
      </c>
      <c r="I2567" s="2" t="str">
        <f>_xlfn.XLOOKUP(Table2[[#This Row],[Customer_ID]],Table3[Customer_ID],Table3[City],"Missing Memebership")</f>
        <v>Belagavi</v>
      </c>
      <c r="J2567" s="2" t="str">
        <f>_xlfn.XLOOKUP(Table2[[#This Row],[Customer_ID]],Table3[Customer_ID],Table3[State],"Karnataka")</f>
        <v>Karnataka</v>
      </c>
      <c r="K2567" s="2" t="str">
        <f>_xlfn.XLOOKUP(Table2[[#This Row],[Customer_ID]],Table3[Customer_ID],Table3[Membership],"Regular")</f>
        <v>Gold</v>
      </c>
      <c r="L2567" s="2" t="s">
        <v>2438</v>
      </c>
      <c r="M2567" s="2" t="str">
        <f>_xlfn.XLOOKUP(Table2[[#This Row],[Product_ID]],Table4[Product_ID],Table4[Product_Name],"Not Found")</f>
        <v>Reebok Smart Watch Beige</v>
      </c>
      <c r="N2567" s="2" t="str">
        <f>_xlfn.XLOOKUP(Table2[[#This Row],[Product_ID]],Table4[Product_ID],Table4[Category],"Not Found")</f>
        <v>Watches</v>
      </c>
      <c r="O2567" s="2" t="str">
        <f>_xlfn.XLOOKUP(Table2[[#This Row],[Product_ID]],Table4[Product_ID],Table4[Subcategory],"Not Found")</f>
        <v>Smart Watch</v>
      </c>
      <c r="P2567" s="2" t="str">
        <f>_xlfn.XLOOKUP(Table2[[#This Row],[Product_ID]],Table4[Product_ID],Table4[Brand],"Missing Brand")</f>
        <v>Reebok</v>
      </c>
      <c r="Q2567" s="2" t="s">
        <v>129</v>
      </c>
      <c r="R2567" s="2" t="str">
        <f>_xlfn.XLOOKUP(Table2[[#This Row],[Store_ID]],Table6[Store_ID],Table6[Store Name],"Not Found")</f>
        <v>TrendMart Tirupati Outlet</v>
      </c>
      <c r="S2567" s="2">
        <f>_xlfn.XLOOKUP(Table2[[#This Row],[Store_ID]],Table6[Store_ID],Table6[Monthly Target],"Missing Target")</f>
        <v>1000000</v>
      </c>
      <c r="T2567" s="2" t="str">
        <f>_xlfn.XLOOKUP(Table2[[#This Row],[Store_ID]],Table6[Store_ID],Table6[Region],"Not Found")</f>
        <v>South Zone 3</v>
      </c>
      <c r="U2567" s="2" t="s">
        <v>92</v>
      </c>
      <c r="V2567" s="2" t="str">
        <f>_xlfn.XLOOKUP(Table2[[#This Row],[Employee_ID]],Table5[Employee_ID],Table5[Employee Name],"Not Found")</f>
        <v>Preethi Singh</v>
      </c>
      <c r="W2567" s="2">
        <v>2</v>
      </c>
      <c r="X2567" s="2">
        <v>3956.61</v>
      </c>
      <c r="Y2567" s="2">
        <v>0</v>
      </c>
      <c r="Z2567" s="2">
        <v>0</v>
      </c>
      <c r="AA2567" s="2">
        <v>12</v>
      </c>
      <c r="AB2567" s="2">
        <v>949.59</v>
      </c>
      <c r="AC2567" s="2">
        <v>8862.81</v>
      </c>
      <c r="AD2567" s="2">
        <v>5261.68</v>
      </c>
      <c r="AE2567" s="2">
        <f t="shared" si="85"/>
        <v>2651.5399999999991</v>
      </c>
      <c r="AF2567" s="2" t="s">
        <v>25</v>
      </c>
      <c r="AG2567" s="42">
        <f>IFERROR(Table2[[#This Row],[Profit]]/Table2[[#This Row],[Sales Amount]],0)</f>
        <v>0.29917599497224912</v>
      </c>
      <c r="AH2567" s="2" t="str">
        <f>TRIM(Table2[[#This Row],[Payment Modee]])</f>
        <v>UPI</v>
      </c>
      <c r="AI2567" s="2" t="s">
        <v>26</v>
      </c>
      <c r="AJ2567" s="2" t="s">
        <v>27</v>
      </c>
      <c r="AK2567" s="2" t="s">
        <v>326</v>
      </c>
      <c r="AL2567" s="16" t="str">
        <f>IF(HOUR(Table2[[#This Row],[Order Time]])&lt;12,"Morning",IF(HOUR(Table2[[#This Row],[Order Time]])&lt;17,"Afternoon",IF(HOUR(Table2[[#This Row],[Order Time]])&lt;21,"Evening","Night")))</f>
        <v>Afternoon</v>
      </c>
      <c r="AM2567" s="16" t="s">
        <v>38</v>
      </c>
    </row>
    <row r="2568" spans="1:39" x14ac:dyDescent="0.25">
      <c r="A2568" s="13" t="s">
        <v>4470</v>
      </c>
      <c r="B2568" s="4">
        <v>45403</v>
      </c>
      <c r="C2568" s="2">
        <f>YEAR(Table2[[#This Row],[Invoice Date]])</f>
        <v>2024</v>
      </c>
      <c r="D2568" s="2" t="str">
        <f>TEXT(Table2[[#This Row],[Invoice Date]],"mmm")</f>
        <v>Apr</v>
      </c>
      <c r="E2568" s="2" t="str">
        <f>Table2[[#This Row],[Store_ID]]&amp;"-"&amp;Table2[[#This Row],[Year]]&amp;"-"&amp;Table2[[#This Row],[Month]]</f>
        <v>STR073-2024-Apr</v>
      </c>
      <c r="F2568" s="2" t="s">
        <v>982</v>
      </c>
      <c r="G2568" s="2" t="str">
        <f>_xlfn.XLOOKUP(Table2[[#This Row],[Customer_ID]],Table3[Customer_ID],Table3[Customer Name],"Not Found")</f>
        <v>Preethi Krishnan</v>
      </c>
      <c r="H2568" s="2" t="str">
        <f>_xlfn.XLOOKUP(Table2[[#This Row],[Customer_ID]],Table3[Customer_ID],Table3[Gender],"Female")</f>
        <v>Female</v>
      </c>
      <c r="I2568" s="2" t="str">
        <f>_xlfn.XLOOKUP(Table2[[#This Row],[Customer_ID]],Table3[Customer_ID],Table3[City],"Missing Memebership")</f>
        <v>Hyderabad</v>
      </c>
      <c r="J2568" s="2" t="str">
        <f>_xlfn.XLOOKUP(Table2[[#This Row],[Customer_ID]],Table3[Customer_ID],Table3[State],"Karnataka")</f>
        <v>Telangana</v>
      </c>
      <c r="K2568" s="2" t="str">
        <f>_xlfn.XLOOKUP(Table2[[#This Row],[Customer_ID]],Table3[Customer_ID],Table3[Membership],"Regular")</f>
        <v>Platinum</v>
      </c>
      <c r="L2568" s="2" t="s">
        <v>1214</v>
      </c>
      <c r="M2568" s="2" t="str">
        <f>_xlfn.XLOOKUP(Table2[[#This Row],[Product_ID]],Table4[Product_ID],Table4[Product_Name],"Not Found")</f>
        <v>Nalli Silks Dhoti Orange</v>
      </c>
      <c r="N2568" s="2" t="str">
        <f>_xlfn.XLOOKUP(Table2[[#This Row],[Product_ID]],Table4[Product_ID],Table4[Category],"Not Found")</f>
        <v>Men Ethnic</v>
      </c>
      <c r="O2568" s="2" t="str">
        <f>_xlfn.XLOOKUP(Table2[[#This Row],[Product_ID]],Table4[Product_ID],Table4[Subcategory],"Not Found")</f>
        <v>Dhoti</v>
      </c>
      <c r="P2568" s="2" t="str">
        <f>_xlfn.XLOOKUP(Table2[[#This Row],[Product_ID]],Table4[Product_ID],Table4[Brand],"Missing Brand")</f>
        <v>Nalli Silks</v>
      </c>
      <c r="Q2568" s="2" t="s">
        <v>248</v>
      </c>
      <c r="R2568" s="2" t="str">
        <f>_xlfn.XLOOKUP(Table2[[#This Row],[Store_ID]],Table6[Store_ID],Table6[Store Name],"Not Found")</f>
        <v>TrendMart Thiruvananthapuram High Street</v>
      </c>
      <c r="S2568" s="2">
        <f>_xlfn.XLOOKUP(Table2[[#This Row],[Store_ID]],Table6[Store_ID],Table6[Monthly Target],"Missing Target")</f>
        <v>2500000</v>
      </c>
      <c r="T2568" s="2" t="str">
        <f>_xlfn.XLOOKUP(Table2[[#This Row],[Store_ID]],Table6[Store_ID],Table6[Region],"Not Found")</f>
        <v>South Zone 1</v>
      </c>
      <c r="U2568" s="2" t="s">
        <v>176</v>
      </c>
      <c r="V2568" s="2" t="str">
        <f>_xlfn.XLOOKUP(Table2[[#This Row],[Employee_ID]],Table5[Employee_ID],Table5[Employee Name],"Not Found")</f>
        <v>Malathi Varma</v>
      </c>
      <c r="W2568" s="2">
        <v>4</v>
      </c>
      <c r="X2568" s="2">
        <v>2583.9699999999998</v>
      </c>
      <c r="Y2568" s="2">
        <v>0</v>
      </c>
      <c r="Z2568" s="2">
        <v>0</v>
      </c>
      <c r="AA2568" s="2">
        <v>12</v>
      </c>
      <c r="AB2568" s="2">
        <v>1240.31</v>
      </c>
      <c r="AC2568" s="2">
        <v>11576.19</v>
      </c>
      <c r="AD2568" s="2">
        <v>6918.88</v>
      </c>
      <c r="AE2568" s="2">
        <f t="shared" si="85"/>
        <v>3417.0000000000005</v>
      </c>
      <c r="AF2568" s="2" t="s">
        <v>35</v>
      </c>
      <c r="AG2568" s="42">
        <f>IFERROR(Table2[[#This Row],[Profit]]/Table2[[#This Row],[Sales Amount]],0)</f>
        <v>0.29517483731694111</v>
      </c>
      <c r="AH2568" s="2" t="str">
        <f>TRIM(Table2[[#This Row],[Payment Modee]])</f>
        <v>Debit Card</v>
      </c>
      <c r="AI2568" s="2" t="s">
        <v>36</v>
      </c>
      <c r="AJ2568" s="2" t="s">
        <v>27</v>
      </c>
      <c r="AK2568" s="2" t="s">
        <v>1125</v>
      </c>
      <c r="AL2568" s="16" t="str">
        <f>IF(HOUR(Table2[[#This Row],[Order Time]])&lt;12,"Morning",IF(HOUR(Table2[[#This Row],[Order Time]])&lt;17,"Afternoon",IF(HOUR(Table2[[#This Row],[Order Time]])&lt;21,"Evening","Night")))</f>
        <v>Evening</v>
      </c>
      <c r="AM2568" s="16" t="s">
        <v>38</v>
      </c>
    </row>
    <row r="2569" spans="1:39" x14ac:dyDescent="0.25">
      <c r="A2569" s="13" t="s">
        <v>4471</v>
      </c>
      <c r="B2569" s="4">
        <v>45565</v>
      </c>
      <c r="C2569" s="2">
        <f>YEAR(Table2[[#This Row],[Invoice Date]])</f>
        <v>2024</v>
      </c>
      <c r="D2569" s="2" t="str">
        <f>TEXT(Table2[[#This Row],[Invoice Date]],"mmm")</f>
        <v>Sep</v>
      </c>
      <c r="E2569" s="2" t="str">
        <f>Table2[[#This Row],[Store_ID]]&amp;"-"&amp;Table2[[#This Row],[Year]]&amp;"-"&amp;Table2[[#This Row],[Month]]</f>
        <v>STR015-2024-Sep</v>
      </c>
      <c r="F2569" s="2" t="s">
        <v>1633</v>
      </c>
      <c r="G2569" s="2" t="str">
        <f>_xlfn.XLOOKUP(Table2[[#This Row],[Customer_ID]],Table3[Customer_ID],Table3[Customer Name],"Not Found")</f>
        <v>Pranav Singh</v>
      </c>
      <c r="H2569" s="2" t="str">
        <f>_xlfn.XLOOKUP(Table2[[#This Row],[Customer_ID]],Table3[Customer_ID],Table3[Gender],"Female")</f>
        <v>Male</v>
      </c>
      <c r="I2569" s="2" t="str">
        <f>_xlfn.XLOOKUP(Table2[[#This Row],[Customer_ID]],Table3[Customer_ID],Table3[City],"Missing Memebership")</f>
        <v>Mysuru</v>
      </c>
      <c r="J2569" s="2" t="str">
        <f>_xlfn.XLOOKUP(Table2[[#This Row],[Customer_ID]],Table3[Customer_ID],Table3[State],"Karnataka")</f>
        <v>Karnataka</v>
      </c>
      <c r="K2569" s="2" t="str">
        <f>_xlfn.XLOOKUP(Table2[[#This Row],[Customer_ID]],Table3[Customer_ID],Table3[Membership],"Regular")</f>
        <v>Silver</v>
      </c>
      <c r="L2569" s="2" t="s">
        <v>1243</v>
      </c>
      <c r="M2569" s="2" t="str">
        <f>_xlfn.XLOOKUP(Table2[[#This Row],[Product_ID]],Table4[Product_ID],Table4[Product_Name],"Not Found")</f>
        <v>Jack &amp; Jones Tunic Olive</v>
      </c>
      <c r="N2569" s="2" t="str">
        <f>_xlfn.XLOOKUP(Table2[[#This Row],[Product_ID]],Table4[Product_ID],Table4[Category],"Not Found")</f>
        <v>Women Tops</v>
      </c>
      <c r="O2569" s="2" t="str">
        <f>_xlfn.XLOOKUP(Table2[[#This Row],[Product_ID]],Table4[Product_ID],Table4[Subcategory],"Not Found")</f>
        <v>Tunic</v>
      </c>
      <c r="P2569" s="2" t="str">
        <f>_xlfn.XLOOKUP(Table2[[#This Row],[Product_ID]],Table4[Product_ID],Table4[Brand],"Missing Brand")</f>
        <v>Jack &amp; Jones</v>
      </c>
      <c r="Q2569" s="2" t="s">
        <v>704</v>
      </c>
      <c r="R2569" s="2" t="str">
        <f>_xlfn.XLOOKUP(Table2[[#This Row],[Store_ID]],Table6[Store_ID],Table6[Store Name],"Not Found")</f>
        <v>TrendMart Madurai Mall Kiosk</v>
      </c>
      <c r="S2569" s="2">
        <f>_xlfn.XLOOKUP(Table2[[#This Row],[Store_ID]],Table6[Store_ID],Table6[Monthly Target],"Missing Target")</f>
        <v>800000</v>
      </c>
      <c r="T2569" s="2" t="str">
        <f>_xlfn.XLOOKUP(Table2[[#This Row],[Store_ID]],Table6[Store_ID],Table6[Region],"Not Found")</f>
        <v>South Zone 1</v>
      </c>
      <c r="U2569" s="2" t="s">
        <v>229</v>
      </c>
      <c r="V2569" s="2" t="str">
        <f>_xlfn.XLOOKUP(Table2[[#This Row],[Employee_ID]],Table5[Employee_ID],Table5[Employee Name],"Not Found")</f>
        <v>Yogesh Chettiar</v>
      </c>
      <c r="W2569" s="2">
        <v>2</v>
      </c>
      <c r="X2569" s="2">
        <v>669.89</v>
      </c>
      <c r="Y2569" s="2">
        <v>30</v>
      </c>
      <c r="Z2569" s="2">
        <v>401.93</v>
      </c>
      <c r="AA2569" s="2">
        <v>5</v>
      </c>
      <c r="AB2569" s="2">
        <v>46.89</v>
      </c>
      <c r="AC2569" s="2">
        <v>984.74</v>
      </c>
      <c r="AD2569" s="2">
        <v>838.8</v>
      </c>
      <c r="AE2569" s="2">
        <f t="shared" si="85"/>
        <v>99.050000000000054</v>
      </c>
      <c r="AF2569" s="2" t="s">
        <v>119</v>
      </c>
      <c r="AG2569" s="42">
        <f>IFERROR(Table2[[#This Row],[Profit]]/Table2[[#This Row],[Sales Amount]],0)</f>
        <v>0.10058492597030694</v>
      </c>
      <c r="AH2569" s="2" t="str">
        <f>TRIM(Table2[[#This Row],[Payment Modee]])</f>
        <v>Net Banking</v>
      </c>
      <c r="AI2569" s="2" t="s">
        <v>26</v>
      </c>
      <c r="AJ2569" s="2" t="s">
        <v>27</v>
      </c>
      <c r="AK2569" s="2" t="s">
        <v>326</v>
      </c>
      <c r="AL2569" s="16" t="str">
        <f>IF(HOUR(Table2[[#This Row],[Order Time]])&lt;12,"Morning",IF(HOUR(Table2[[#This Row],[Order Time]])&lt;17,"Afternoon",IF(HOUR(Table2[[#This Row],[Order Time]])&lt;21,"Evening","Night")))</f>
        <v>Afternoon</v>
      </c>
      <c r="AM2569" s="16" t="s">
        <v>29</v>
      </c>
    </row>
    <row r="2570" spans="1:39" x14ac:dyDescent="0.25">
      <c r="A2570" s="13" t="s">
        <v>4472</v>
      </c>
      <c r="B2570" s="4">
        <v>45583</v>
      </c>
      <c r="C2570" s="2">
        <f>YEAR(Table2[[#This Row],[Invoice Date]])</f>
        <v>2024</v>
      </c>
      <c r="D2570" s="2" t="str">
        <f>TEXT(Table2[[#This Row],[Invoice Date]],"mmm")</f>
        <v>Oct</v>
      </c>
      <c r="E2570" s="2" t="str">
        <f>Table2[[#This Row],[Store_ID]]&amp;"-"&amp;Table2[[#This Row],[Year]]&amp;"-"&amp;Table2[[#This Row],[Month]]</f>
        <v>STR063-2024-Oct</v>
      </c>
      <c r="F2570" s="2" t="s">
        <v>4473</v>
      </c>
      <c r="G2570" s="2" t="str">
        <f>_xlfn.XLOOKUP(Table2[[#This Row],[Customer_ID]],Table3[Customer_ID],Table3[Customer Name],"Not Found")</f>
        <v>Chandrika Chandran</v>
      </c>
      <c r="H2570" s="2" t="str">
        <f>_xlfn.XLOOKUP(Table2[[#This Row],[Customer_ID]],Table3[Customer_ID],Table3[Gender],"Female")</f>
        <v>Female</v>
      </c>
      <c r="I2570" s="2" t="str">
        <f>_xlfn.XLOOKUP(Table2[[#This Row],[Customer_ID]],Table3[Customer_ID],Table3[City],"Missing Memebership")</f>
        <v>Tirupati</v>
      </c>
      <c r="J2570" s="2" t="str">
        <f>_xlfn.XLOOKUP(Table2[[#This Row],[Customer_ID]],Table3[Customer_ID],Table3[State],"Karnataka")</f>
        <v>Andhra Pradesh</v>
      </c>
      <c r="K2570" s="2" t="str">
        <f>_xlfn.XLOOKUP(Table2[[#This Row],[Customer_ID]],Table3[Customer_ID],Table3[Membership],"Regular")</f>
        <v>Silver</v>
      </c>
      <c r="L2570" s="2" t="s">
        <v>416</v>
      </c>
      <c r="M2570" s="2" t="str">
        <f>_xlfn.XLOOKUP(Table2[[#This Row],[Product_ID]],Table4[Product_ID],Table4[Product_Name],"Not Found")</f>
        <v>GRT Jewellers Sling Bag Olive</v>
      </c>
      <c r="N2570" s="2" t="str">
        <f>_xlfn.XLOOKUP(Table2[[#This Row],[Product_ID]],Table4[Product_ID],Table4[Category],"Not Found")</f>
        <v>Handbags</v>
      </c>
      <c r="O2570" s="2" t="str">
        <f>_xlfn.XLOOKUP(Table2[[#This Row],[Product_ID]],Table4[Product_ID],Table4[Subcategory],"Not Found")</f>
        <v>Sling Bag</v>
      </c>
      <c r="P2570" s="2" t="str">
        <f>_xlfn.XLOOKUP(Table2[[#This Row],[Product_ID]],Table4[Product_ID],Table4[Brand],"Missing Brand")</f>
        <v>GRT Jewellers</v>
      </c>
      <c r="Q2570" s="2" t="s">
        <v>567</v>
      </c>
      <c r="R2570" s="2" t="str">
        <f>_xlfn.XLOOKUP(Table2[[#This Row],[Store_ID]],Table6[Store_ID],Table6[Store Name],"Not Found")</f>
        <v>TrendMart Shivamogga Mall Kiosk</v>
      </c>
      <c r="S2570" s="2">
        <f>_xlfn.XLOOKUP(Table2[[#This Row],[Store_ID]],Table6[Store_ID],Table6[Monthly Target],"Missing Target")</f>
        <v>1200000</v>
      </c>
      <c r="T2570" s="2" t="str">
        <f>_xlfn.XLOOKUP(Table2[[#This Row],[Store_ID]],Table6[Store_ID],Table6[Region],"Not Found")</f>
        <v>South Zone 2</v>
      </c>
      <c r="U2570" s="2" t="s">
        <v>349</v>
      </c>
      <c r="V2570" s="2" t="str">
        <f>_xlfn.XLOOKUP(Table2[[#This Row],[Employee_ID]],Table5[Employee_ID],Table5[Employee Name],"Not Found")</f>
        <v>Chitra Bhat</v>
      </c>
      <c r="W2570" s="2">
        <v>3</v>
      </c>
      <c r="X2570" s="2">
        <v>3124.19</v>
      </c>
      <c r="Y2570" s="2">
        <v>20</v>
      </c>
      <c r="Z2570" s="2">
        <v>1874.51</v>
      </c>
      <c r="AA2570" s="2">
        <v>12</v>
      </c>
      <c r="AB2570" s="2">
        <v>899.77</v>
      </c>
      <c r="AC2570" s="2">
        <v>8397.83</v>
      </c>
      <c r="AD2570" s="2">
        <v>6102.03</v>
      </c>
      <c r="AE2570" s="2">
        <f t="shared" si="85"/>
        <v>1396.0300000000002</v>
      </c>
      <c r="AF2570" s="2" t="s">
        <v>35</v>
      </c>
      <c r="AG2570" s="42">
        <f>IFERROR(Table2[[#This Row],[Profit]]/Table2[[#This Row],[Sales Amount]],0)</f>
        <v>0.16623699217535962</v>
      </c>
      <c r="AH2570" s="2" t="str">
        <f>TRIM(Table2[[#This Row],[Payment Modee]])</f>
        <v>Debit Card</v>
      </c>
      <c r="AI2570" s="2" t="s">
        <v>26</v>
      </c>
      <c r="AJ2570" s="2" t="s">
        <v>197</v>
      </c>
      <c r="AK2570" s="2" t="s">
        <v>1353</v>
      </c>
      <c r="AL2570" s="16" t="str">
        <f>IF(HOUR(Table2[[#This Row],[Order Time]])&lt;12,"Morning",IF(HOUR(Table2[[#This Row],[Order Time]])&lt;17,"Afternoon",IF(HOUR(Table2[[#This Row],[Order Time]])&lt;21,"Evening","Night")))</f>
        <v>Evening</v>
      </c>
      <c r="AM2570" s="16" t="s">
        <v>29</v>
      </c>
    </row>
    <row r="2571" spans="1:39" x14ac:dyDescent="0.25">
      <c r="A2571" s="13" t="s">
        <v>4474</v>
      </c>
      <c r="B2571" s="4">
        <v>45453</v>
      </c>
      <c r="C2571" s="2">
        <f>YEAR(Table2[[#This Row],[Invoice Date]])</f>
        <v>2024</v>
      </c>
      <c r="D2571" s="2" t="str">
        <f>TEXT(Table2[[#This Row],[Invoice Date]],"mmm")</f>
        <v>Jun</v>
      </c>
      <c r="E2571" s="2" t="str">
        <f>Table2[[#This Row],[Store_ID]]&amp;"-"&amp;Table2[[#This Row],[Year]]&amp;"-"&amp;Table2[[#This Row],[Month]]</f>
        <v>STR042-2024-Jun</v>
      </c>
      <c r="F2571" s="2" t="s">
        <v>4475</v>
      </c>
      <c r="G2571" s="2" t="str">
        <f>_xlfn.XLOOKUP(Table2[[#This Row],[Customer_ID]],Table3[Customer_ID],Table3[Customer Name],"Not Found")</f>
        <v>Uday Gopalakrishnan</v>
      </c>
      <c r="H2571" s="2" t="str">
        <f>_xlfn.XLOOKUP(Table2[[#This Row],[Customer_ID]],Table3[Customer_ID],Table3[Gender],"Female")</f>
        <v>Male</v>
      </c>
      <c r="I2571" s="2" t="str">
        <f>_xlfn.XLOOKUP(Table2[[#This Row],[Customer_ID]],Table3[Customer_ID],Table3[City],"Missing Memebership")</f>
        <v>Salem</v>
      </c>
      <c r="J2571" s="2" t="str">
        <f>_xlfn.XLOOKUP(Table2[[#This Row],[Customer_ID]],Table3[Customer_ID],Table3[State],"Karnataka")</f>
        <v>Tamil Nadu</v>
      </c>
      <c r="K2571" s="2" t="str">
        <f>_xlfn.XLOOKUP(Table2[[#This Row],[Customer_ID]],Table3[Customer_ID],Table3[Membership],"Regular")</f>
        <v>Regular</v>
      </c>
      <c r="L2571" s="2" t="s">
        <v>1205</v>
      </c>
      <c r="M2571" s="2" t="str">
        <f>_xlfn.XLOOKUP(Table2[[#This Row],[Product_ID]],Table4[Product_ID],Table4[Product_Name],"Not Found")</f>
        <v>Louis Philippe Anarkali Kurti Black</v>
      </c>
      <c r="N2571" s="2" t="str">
        <f>_xlfn.XLOOKUP(Table2[[#This Row],[Product_ID]],Table4[Product_ID],Table4[Category],"Not Found")</f>
        <v>Women Kurtis</v>
      </c>
      <c r="O2571" s="2" t="str">
        <f>_xlfn.XLOOKUP(Table2[[#This Row],[Product_ID]],Table4[Product_ID],Table4[Subcategory],"Not Found")</f>
        <v>Anarkali Kurti</v>
      </c>
      <c r="P2571" s="2" t="str">
        <f>_xlfn.XLOOKUP(Table2[[#This Row],[Product_ID]],Table4[Product_ID],Table4[Brand],"Missing Brand")</f>
        <v>Louis Philippe</v>
      </c>
      <c r="Q2571" s="2" t="s">
        <v>1218</v>
      </c>
      <c r="R2571" s="2" t="str">
        <f>_xlfn.XLOOKUP(Table2[[#This Row],[Store_ID]],Table6[Store_ID],Table6[Store Name],"Not Found")</f>
        <v>TrendMart Thrissur Standard</v>
      </c>
      <c r="S2571" s="2">
        <f>_xlfn.XLOOKUP(Table2[[#This Row],[Store_ID]],Table6[Store_ID],Table6[Monthly Target],"Missing Target")</f>
        <v>800000</v>
      </c>
      <c r="T2571" s="2" t="str">
        <f>_xlfn.XLOOKUP(Table2[[#This Row],[Store_ID]],Table6[Store_ID],Table6[Region],"Not Found")</f>
        <v>South Zone 1</v>
      </c>
      <c r="U2571" s="2" t="s">
        <v>24</v>
      </c>
      <c r="V2571" s="2" t="str">
        <f>_xlfn.XLOOKUP(Table2[[#This Row],[Employee_ID]],Table5[Employee_ID],Table5[Employee Name],"Not Found")</f>
        <v>Manoj Ramachandran</v>
      </c>
      <c r="W2571" s="2">
        <v>1</v>
      </c>
      <c r="X2571" s="2">
        <v>1013.47</v>
      </c>
      <c r="Y2571" s="2">
        <v>10</v>
      </c>
      <c r="Z2571" s="2">
        <v>101.35</v>
      </c>
      <c r="AA2571" s="2">
        <v>12</v>
      </c>
      <c r="AB2571" s="2">
        <v>109.45</v>
      </c>
      <c r="AC2571" s="2">
        <v>1021.57</v>
      </c>
      <c r="AD2571" s="2">
        <v>767.11</v>
      </c>
      <c r="AE2571" s="2">
        <f t="shared" si="85"/>
        <v>145.01000000000005</v>
      </c>
      <c r="AF2571" s="2" t="s">
        <v>35</v>
      </c>
      <c r="AG2571" s="42">
        <f>IFERROR(Table2[[#This Row],[Profit]]/Table2[[#This Row],[Sales Amount]],0)</f>
        <v>0.14194817780475155</v>
      </c>
      <c r="AH2571" s="2" t="str">
        <f>TRIM(Table2[[#This Row],[Payment Modee]])</f>
        <v>Debit Card</v>
      </c>
      <c r="AI2571" s="2" t="s">
        <v>36</v>
      </c>
      <c r="AJ2571" s="2" t="s">
        <v>27</v>
      </c>
      <c r="AK2571" s="2" t="s">
        <v>905</v>
      </c>
      <c r="AL2571" s="16" t="str">
        <f>IF(HOUR(Table2[[#This Row],[Order Time]])&lt;12,"Morning",IF(HOUR(Table2[[#This Row],[Order Time]])&lt;17,"Afternoon",IF(HOUR(Table2[[#This Row],[Order Time]])&lt;21,"Evening","Night")))</f>
        <v>Evening</v>
      </c>
      <c r="AM2571" s="16" t="s">
        <v>29</v>
      </c>
    </row>
    <row r="2572" spans="1:39" x14ac:dyDescent="0.25">
      <c r="A2572" s="13" t="s">
        <v>4476</v>
      </c>
      <c r="B2572" s="4">
        <v>45594</v>
      </c>
      <c r="C2572" s="2">
        <f>YEAR(Table2[[#This Row],[Invoice Date]])</f>
        <v>2024</v>
      </c>
      <c r="D2572" s="2" t="str">
        <f>TEXT(Table2[[#This Row],[Invoice Date]],"mmm")</f>
        <v>Oct</v>
      </c>
      <c r="E2572" s="2" t="str">
        <f>Table2[[#This Row],[Store_ID]]&amp;"-"&amp;Table2[[#This Row],[Year]]&amp;"-"&amp;Table2[[#This Row],[Month]]</f>
        <v>STR032-2024-Oct</v>
      </c>
      <c r="F2572" s="2" t="s">
        <v>179</v>
      </c>
      <c r="G2572" s="2" t="str">
        <f>_xlfn.XLOOKUP(Table2[[#This Row],[Customer_ID]],Table3[Customer_ID],Table3[Customer Name],"Not Found")</f>
        <v>Selvam Nair</v>
      </c>
      <c r="H2572" s="2" t="str">
        <f>_xlfn.XLOOKUP(Table2[[#This Row],[Customer_ID]],Table3[Customer_ID],Table3[Gender],"Female")</f>
        <v>Male</v>
      </c>
      <c r="I2572" s="2" t="str">
        <f>_xlfn.XLOOKUP(Table2[[#This Row],[Customer_ID]],Table3[Customer_ID],Table3[City],"Missing Memebership")</f>
        <v>Kurnool</v>
      </c>
      <c r="J2572" s="2" t="str">
        <f>_xlfn.XLOOKUP(Table2[[#This Row],[Customer_ID]],Table3[Customer_ID],Table3[State],"Karnataka")</f>
        <v>Andhra Pradesh</v>
      </c>
      <c r="K2572" s="2" t="str">
        <f>_xlfn.XLOOKUP(Table2[[#This Row],[Customer_ID]],Table3[Customer_ID],Table3[Membership],"Regular")</f>
        <v>Regular</v>
      </c>
      <c r="L2572" s="2" t="s">
        <v>548</v>
      </c>
      <c r="M2572" s="2" t="str">
        <f>_xlfn.XLOOKUP(Table2[[#This Row],[Product_ID]],Table4[Product_ID],Table4[Product_Name],"Not Found")</f>
        <v>Global Desi Round Neck Green</v>
      </c>
      <c r="N2572" s="2" t="str">
        <f>_xlfn.XLOOKUP(Table2[[#This Row],[Product_ID]],Table4[Product_ID],Table4[Category],"Not Found")</f>
        <v>Men T-Shirts</v>
      </c>
      <c r="O2572" s="2" t="str">
        <f>_xlfn.XLOOKUP(Table2[[#This Row],[Product_ID]],Table4[Product_ID],Table4[Subcategory],"Not Found")</f>
        <v>Round Neck</v>
      </c>
      <c r="P2572" s="2" t="str">
        <f>_xlfn.XLOOKUP(Table2[[#This Row],[Product_ID]],Table4[Product_ID],Table4[Brand],"Missing Brand")</f>
        <v>Global Desi</v>
      </c>
      <c r="Q2572" s="2" t="s">
        <v>413</v>
      </c>
      <c r="R2572" s="2" t="str">
        <f>_xlfn.XLOOKUP(Table2[[#This Row],[Store_ID]],Table6[Store_ID],Table6[Store Name],"Not Found")</f>
        <v>TrendMart Kochi Standard</v>
      </c>
      <c r="S2572" s="2">
        <f>_xlfn.XLOOKUP(Table2[[#This Row],[Store_ID]],Table6[Store_ID],Table6[Monthly Target],"Missing Target")</f>
        <v>2500000</v>
      </c>
      <c r="T2572" s="2" t="str">
        <f>_xlfn.XLOOKUP(Table2[[#This Row],[Store_ID]],Table6[Store_ID],Table6[Region],"Not Found")</f>
        <v>South Zone 1</v>
      </c>
      <c r="U2572" s="2" t="s">
        <v>142</v>
      </c>
      <c r="V2572" s="2" t="str">
        <f>_xlfn.XLOOKUP(Table2[[#This Row],[Employee_ID]],Table5[Employee_ID],Table5[Employee Name],"Not Found")</f>
        <v>Anusuya Subramaniam</v>
      </c>
      <c r="W2572" s="2">
        <v>4</v>
      </c>
      <c r="X2572" s="2">
        <v>539.92999999999995</v>
      </c>
      <c r="Y2572" s="2">
        <v>30</v>
      </c>
      <c r="Z2572" s="2">
        <v>647.91999999999996</v>
      </c>
      <c r="AA2572" s="2">
        <v>5</v>
      </c>
      <c r="AB2572" s="2">
        <v>75.59</v>
      </c>
      <c r="AC2572" s="2">
        <v>1587.39</v>
      </c>
      <c r="AD2572" s="2">
        <v>1199.44</v>
      </c>
      <c r="AE2572" s="2">
        <f t="shared" si="85"/>
        <v>312.36</v>
      </c>
      <c r="AF2572" s="2" t="s">
        <v>56</v>
      </c>
      <c r="AG2572" s="42">
        <f>IFERROR(Table2[[#This Row],[Profit]]/Table2[[#This Row],[Sales Amount]],0)</f>
        <v>0.19677583958573508</v>
      </c>
      <c r="AH2572" s="2" t="str">
        <f>TRIM(Table2[[#This Row],[Payment Modee]])</f>
        <v>Credit Card</v>
      </c>
      <c r="AI2572" s="2" t="s">
        <v>26</v>
      </c>
      <c r="AJ2572" s="2" t="s">
        <v>27</v>
      </c>
      <c r="AK2572" s="2" t="s">
        <v>1723</v>
      </c>
      <c r="AL2572" s="16" t="str">
        <f>IF(HOUR(Table2[[#This Row],[Order Time]])&lt;12,"Morning",IF(HOUR(Table2[[#This Row],[Order Time]])&lt;17,"Afternoon",IF(HOUR(Table2[[#This Row],[Order Time]])&lt;21,"Evening","Night")))</f>
        <v>Afternoon</v>
      </c>
      <c r="AM2572" s="16" t="s">
        <v>29</v>
      </c>
    </row>
    <row r="2573" spans="1:39" x14ac:dyDescent="0.25">
      <c r="A2573" s="13" t="s">
        <v>4477</v>
      </c>
      <c r="B2573" s="4">
        <v>45590</v>
      </c>
      <c r="C2573" s="2">
        <f>YEAR(Table2[[#This Row],[Invoice Date]])</f>
        <v>2024</v>
      </c>
      <c r="D2573" s="2" t="str">
        <f>TEXT(Table2[[#This Row],[Invoice Date]],"mmm")</f>
        <v>Oct</v>
      </c>
      <c r="E2573" s="2" t="str">
        <f>Table2[[#This Row],[Store_ID]]&amp;"-"&amp;Table2[[#This Row],[Year]]&amp;"-"&amp;Table2[[#This Row],[Month]]</f>
        <v>STR078-2024-Oct</v>
      </c>
      <c r="F2573" s="2" t="s">
        <v>3842</v>
      </c>
      <c r="G2573" s="2" t="str">
        <f>_xlfn.XLOOKUP(Table2[[#This Row],[Customer_ID]],Table3[Customer_ID],Table3[Customer Name],"Not Found")</f>
        <v>Ganapathy Murthy</v>
      </c>
      <c r="H2573" s="2" t="str">
        <f>_xlfn.XLOOKUP(Table2[[#This Row],[Customer_ID]],Table3[Customer_ID],Table3[Gender],"Female")</f>
        <v>Male</v>
      </c>
      <c r="I2573" s="2" t="str">
        <f>_xlfn.XLOOKUP(Table2[[#This Row],[Customer_ID]],Table3[Customer_ID],Table3[City],"Missing Memebership")</f>
        <v>Thiruvananthapuram</v>
      </c>
      <c r="J2573" s="2" t="str">
        <f>_xlfn.XLOOKUP(Table2[[#This Row],[Customer_ID]],Table3[Customer_ID],Table3[State],"Karnataka")</f>
        <v>Kerala</v>
      </c>
      <c r="K2573" s="2" t="str">
        <f>_xlfn.XLOOKUP(Table2[[#This Row],[Customer_ID]],Table3[Customer_ID],Table3[Membership],"Regular")</f>
        <v>Platinum</v>
      </c>
      <c r="L2573" s="2" t="s">
        <v>244</v>
      </c>
      <c r="M2573" s="2" t="str">
        <f>_xlfn.XLOOKUP(Table2[[#This Row],[Product_ID]],Table4[Product_ID],Table4[Product_Name],"Not Found")</f>
        <v>US Polo Assn Kurta Beige</v>
      </c>
      <c r="N2573" s="2" t="str">
        <f>_xlfn.XLOOKUP(Table2[[#This Row],[Product_ID]],Table4[Product_ID],Table4[Category],"Not Found")</f>
        <v>Men Ethnic</v>
      </c>
      <c r="O2573" s="2" t="str">
        <f>_xlfn.XLOOKUP(Table2[[#This Row],[Product_ID]],Table4[Product_ID],Table4[Subcategory],"Not Found")</f>
        <v>Kurta</v>
      </c>
      <c r="P2573" s="2" t="str">
        <f>_xlfn.XLOOKUP(Table2[[#This Row],[Product_ID]],Table4[Product_ID],Table4[Brand],"Missing Brand")</f>
        <v>US Polo Assn</v>
      </c>
      <c r="Q2573" s="2" t="s">
        <v>48</v>
      </c>
      <c r="R2573" s="2" t="str">
        <f>_xlfn.XLOOKUP(Table2[[#This Row],[Store_ID]],Table6[Store_ID],Table6[Store Name],"Not Found")</f>
        <v>TrendMart Vellore Standard</v>
      </c>
      <c r="S2573" s="2">
        <f>_xlfn.XLOOKUP(Table2[[#This Row],[Store_ID]],Table6[Store_ID],Table6[Monthly Target],"Missing Target")</f>
        <v>1200000</v>
      </c>
      <c r="T2573" s="2" t="str">
        <f>_xlfn.XLOOKUP(Table2[[#This Row],[Store_ID]],Table6[Store_ID],Table6[Region],"Not Found")</f>
        <v>South Zone 1</v>
      </c>
      <c r="U2573" s="2" t="s">
        <v>321</v>
      </c>
      <c r="V2573" s="2" t="str">
        <f>_xlfn.XLOOKUP(Table2[[#This Row],[Employee_ID]],Table5[Employee_ID],Table5[Employee Name],"Not Found")</f>
        <v>Sunita Ramachandran</v>
      </c>
      <c r="W2573" s="2">
        <v>2</v>
      </c>
      <c r="X2573" s="2">
        <v>2351.27</v>
      </c>
      <c r="Y2573" s="2">
        <v>15</v>
      </c>
      <c r="Z2573" s="2">
        <v>705.38</v>
      </c>
      <c r="AA2573" s="2">
        <v>12</v>
      </c>
      <c r="AB2573" s="2">
        <v>479.66</v>
      </c>
      <c r="AC2573" s="2">
        <v>4476.82</v>
      </c>
      <c r="AD2573" s="2">
        <v>3608.74</v>
      </c>
      <c r="AE2573" s="2">
        <f t="shared" si="85"/>
        <v>388.4199999999999</v>
      </c>
      <c r="AF2573" s="2" t="s">
        <v>69</v>
      </c>
      <c r="AG2573" s="42">
        <f>IFERROR(Table2[[#This Row],[Profit]]/Table2[[#This Row],[Sales Amount]],0)</f>
        <v>8.6762478723736922E-2</v>
      </c>
      <c r="AH2573" s="2" t="str">
        <f>TRIM(Table2[[#This Row],[Payment Modee]])</f>
        <v>Cash</v>
      </c>
      <c r="AI2573" s="2" t="s">
        <v>26</v>
      </c>
      <c r="AJ2573" s="2" t="s">
        <v>27</v>
      </c>
      <c r="AK2573" s="2" t="s">
        <v>444</v>
      </c>
      <c r="AL2573" s="16" t="str">
        <f>IF(HOUR(Table2[[#This Row],[Order Time]])&lt;12,"Morning",IF(HOUR(Table2[[#This Row],[Order Time]])&lt;17,"Afternoon",IF(HOUR(Table2[[#This Row],[Order Time]])&lt;21,"Evening","Night")))</f>
        <v>Evening</v>
      </c>
      <c r="AM2573" s="16" t="s">
        <v>29</v>
      </c>
    </row>
    <row r="2574" spans="1:39" x14ac:dyDescent="0.25">
      <c r="A2574" s="13" t="s">
        <v>4478</v>
      </c>
      <c r="B2574" s="4">
        <v>45414</v>
      </c>
      <c r="C2574" s="2">
        <f>YEAR(Table2[[#This Row],[Invoice Date]])</f>
        <v>2024</v>
      </c>
      <c r="D2574" s="2" t="str">
        <f>TEXT(Table2[[#This Row],[Invoice Date]],"mmm")</f>
        <v>May</v>
      </c>
      <c r="E2574" s="2" t="str">
        <f>Table2[[#This Row],[Store_ID]]&amp;"-"&amp;Table2[[#This Row],[Year]]&amp;"-"&amp;Table2[[#This Row],[Month]]</f>
        <v>STR107-2024-May</v>
      </c>
      <c r="F2574" s="2" t="s">
        <v>2407</v>
      </c>
      <c r="G2574" s="2" t="str">
        <f>_xlfn.XLOOKUP(Table2[[#This Row],[Customer_ID]],Table3[Customer_ID],Table3[Customer Name],"Not Found")</f>
        <v>Vikram Achari</v>
      </c>
      <c r="H2574" s="2" t="str">
        <f>_xlfn.XLOOKUP(Table2[[#This Row],[Customer_ID]],Table3[Customer_ID],Table3[Gender],"Female")</f>
        <v>Male</v>
      </c>
      <c r="I2574" s="2" t="str">
        <f>_xlfn.XLOOKUP(Table2[[#This Row],[Customer_ID]],Table3[Customer_ID],Table3[City],"Missing Memebership")</f>
        <v>Kannur</v>
      </c>
      <c r="J2574" s="2" t="str">
        <f>_xlfn.XLOOKUP(Table2[[#This Row],[Customer_ID]],Table3[Customer_ID],Table3[State],"Karnataka")</f>
        <v>Kerala</v>
      </c>
      <c r="K2574" s="2" t="str">
        <f>_xlfn.XLOOKUP(Table2[[#This Row],[Customer_ID]],Table3[Customer_ID],Table3[Membership],"Regular")</f>
        <v>Platinum</v>
      </c>
      <c r="L2574" s="2" t="s">
        <v>386</v>
      </c>
      <c r="M2574" s="2" t="str">
        <f>_xlfn.XLOOKUP(Table2[[#This Row],[Product_ID]],Table4[Product_ID],Table4[Product_Name],"Not Found")</f>
        <v>Libas Sling Bag Green</v>
      </c>
      <c r="N2574" s="2" t="str">
        <f>_xlfn.XLOOKUP(Table2[[#This Row],[Product_ID]],Table4[Product_ID],Table4[Category],"Not Found")</f>
        <v>Handbags</v>
      </c>
      <c r="O2574" s="2" t="str">
        <f>_xlfn.XLOOKUP(Table2[[#This Row],[Product_ID]],Table4[Product_ID],Table4[Subcategory],"Not Found")</f>
        <v>Sling Bag</v>
      </c>
      <c r="P2574" s="2" t="str">
        <f>_xlfn.XLOOKUP(Table2[[#This Row],[Product_ID]],Table4[Product_ID],Table4[Brand],"Missing Brand")</f>
        <v>Libas</v>
      </c>
      <c r="Q2574" s="2" t="s">
        <v>914</v>
      </c>
      <c r="R2574" s="2" t="str">
        <f>_xlfn.XLOOKUP(Table2[[#This Row],[Store_ID]],Table6[Store_ID],Table6[Store Name],"Not Found")</f>
        <v>TrendMart Kochi High Street</v>
      </c>
      <c r="S2574" s="2">
        <f>_xlfn.XLOOKUP(Table2[[#This Row],[Store_ID]],Table6[Store_ID],Table6[Monthly Target],"Missing Target")</f>
        <v>1500000</v>
      </c>
      <c r="T2574" s="2" t="str">
        <f>_xlfn.XLOOKUP(Table2[[#This Row],[Store_ID]],Table6[Store_ID],Table6[Region],"Not Found")</f>
        <v>South Zone 1</v>
      </c>
      <c r="U2574" s="2" t="s">
        <v>229</v>
      </c>
      <c r="V2574" s="2" t="str">
        <f>_xlfn.XLOOKUP(Table2[[#This Row],[Employee_ID]],Table5[Employee_ID],Table5[Employee Name],"Not Found")</f>
        <v>Yogesh Chettiar</v>
      </c>
      <c r="W2574" s="2">
        <v>1</v>
      </c>
      <c r="X2574" s="2">
        <v>2866.76</v>
      </c>
      <c r="Y2574" s="2">
        <v>10</v>
      </c>
      <c r="Z2574" s="2">
        <v>286.68</v>
      </c>
      <c r="AA2574" s="2">
        <v>12</v>
      </c>
      <c r="AB2574" s="2">
        <v>309.61</v>
      </c>
      <c r="AC2574" s="2">
        <v>2889.69</v>
      </c>
      <c r="AD2574" s="2">
        <v>2151.34</v>
      </c>
      <c r="AE2574" s="2">
        <f t="shared" si="85"/>
        <v>428.7399999999999</v>
      </c>
      <c r="AF2574" s="2" t="s">
        <v>25</v>
      </c>
      <c r="AG2574" s="42">
        <f>IFERROR(Table2[[#This Row],[Profit]]/Table2[[#This Row],[Sales Amount]],0)</f>
        <v>0.14836885617488377</v>
      </c>
      <c r="AH2574" s="2" t="str">
        <f>TRIM(Table2[[#This Row],[Payment Modee]])</f>
        <v>UPI</v>
      </c>
      <c r="AI2574" s="2" t="s">
        <v>26</v>
      </c>
      <c r="AJ2574" s="2" t="s">
        <v>27</v>
      </c>
      <c r="AK2574" s="2" t="s">
        <v>663</v>
      </c>
      <c r="AL2574" s="16" t="str">
        <f>IF(HOUR(Table2[[#This Row],[Order Time]])&lt;12,"Morning",IF(HOUR(Table2[[#This Row],[Order Time]])&lt;17,"Afternoon",IF(HOUR(Table2[[#This Row],[Order Time]])&lt;21,"Evening","Night")))</f>
        <v>Afternoon</v>
      </c>
      <c r="AM2574" s="16" t="s">
        <v>29</v>
      </c>
    </row>
    <row r="2575" spans="1:39" x14ac:dyDescent="0.25">
      <c r="A2575" s="13" t="s">
        <v>4479</v>
      </c>
      <c r="B2575" s="4">
        <v>45519</v>
      </c>
      <c r="C2575" s="2">
        <f>YEAR(Table2[[#This Row],[Invoice Date]])</f>
        <v>2024</v>
      </c>
      <c r="D2575" s="2" t="str">
        <f>TEXT(Table2[[#This Row],[Invoice Date]],"mmm")</f>
        <v>Aug</v>
      </c>
      <c r="E2575" s="2" t="str">
        <f>Table2[[#This Row],[Store_ID]]&amp;"-"&amp;Table2[[#This Row],[Year]]&amp;"-"&amp;Table2[[#This Row],[Month]]</f>
        <v>STR044-2024-Aug</v>
      </c>
      <c r="F2575" s="2" t="s">
        <v>3088</v>
      </c>
      <c r="G2575" s="2" t="str">
        <f>_xlfn.XLOOKUP(Table2[[#This Row],[Customer_ID]],Table3[Customer_ID],Table3[Customer Name],"Not Found")</f>
        <v>Anil Gopalakrishnan</v>
      </c>
      <c r="H2575" s="2" t="str">
        <f>_xlfn.XLOOKUP(Table2[[#This Row],[Customer_ID]],Table3[Customer_ID],Table3[Gender],"Female")</f>
        <v>Male</v>
      </c>
      <c r="I2575" s="2" t="str">
        <f>_xlfn.XLOOKUP(Table2[[#This Row],[Customer_ID]],Table3[Customer_ID],Table3[City],"Missing Memebership")</f>
        <v>Alappuzha</v>
      </c>
      <c r="J2575" s="2" t="str">
        <f>_xlfn.XLOOKUP(Table2[[#This Row],[Customer_ID]],Table3[Customer_ID],Table3[State],"Karnataka")</f>
        <v>Kerala</v>
      </c>
      <c r="K2575" s="2" t="str">
        <f>_xlfn.XLOOKUP(Table2[[#This Row],[Customer_ID]],Table3[Customer_ID],Table3[Membership],"Regular")</f>
        <v>Regular</v>
      </c>
      <c r="L2575" s="2" t="s">
        <v>983</v>
      </c>
      <c r="M2575" s="2" t="str">
        <f>_xlfn.XLOOKUP(Table2[[#This Row],[Product_ID]],Table4[Product_ID],Table4[Product_Name],"Not Found")</f>
        <v>Reebok Sandals Peach</v>
      </c>
      <c r="N2575" s="2" t="str">
        <f>_xlfn.XLOOKUP(Table2[[#This Row],[Product_ID]],Table4[Product_ID],Table4[Category],"Not Found")</f>
        <v>Footwear</v>
      </c>
      <c r="O2575" s="2" t="str">
        <f>_xlfn.XLOOKUP(Table2[[#This Row],[Product_ID]],Table4[Product_ID],Table4[Subcategory],"Not Found")</f>
        <v>Sandals</v>
      </c>
      <c r="P2575" s="2" t="str">
        <f>_xlfn.XLOOKUP(Table2[[#This Row],[Product_ID]],Table4[Product_ID],Table4[Brand],"Missing Brand")</f>
        <v>Reebok</v>
      </c>
      <c r="Q2575" s="2" t="s">
        <v>277</v>
      </c>
      <c r="R2575" s="2" t="str">
        <f>_xlfn.XLOOKUP(Table2[[#This Row],[Store_ID]],Table6[Store_ID],Table6[Store Name],"Not Found")</f>
        <v>TrendMart Warangal High Street</v>
      </c>
      <c r="S2575" s="2">
        <f>_xlfn.XLOOKUP(Table2[[#This Row],[Store_ID]],Table6[Store_ID],Table6[Monthly Target],"Missing Target")</f>
        <v>1200000</v>
      </c>
      <c r="T2575" s="2" t="str">
        <f>_xlfn.XLOOKUP(Table2[[#This Row],[Store_ID]],Table6[Store_ID],Table6[Region],"Not Found")</f>
        <v>South Zone 2</v>
      </c>
      <c r="U2575" s="2" t="s">
        <v>92</v>
      </c>
      <c r="V2575" s="2" t="str">
        <f>_xlfn.XLOOKUP(Table2[[#This Row],[Employee_ID]],Table5[Employee_ID],Table5[Employee Name],"Not Found")</f>
        <v>Preethi Singh</v>
      </c>
      <c r="W2575" s="2">
        <v>3</v>
      </c>
      <c r="X2575" s="2">
        <v>3541.66</v>
      </c>
      <c r="Y2575" s="2">
        <v>10</v>
      </c>
      <c r="Z2575" s="2">
        <v>1062.5</v>
      </c>
      <c r="AA2575" s="2">
        <v>12</v>
      </c>
      <c r="AB2575" s="2">
        <v>1147.5</v>
      </c>
      <c r="AC2575" s="2">
        <v>10709.98</v>
      </c>
      <c r="AD2575" s="2">
        <v>7401.66</v>
      </c>
      <c r="AE2575" s="2">
        <f t="shared" si="85"/>
        <v>2160.8199999999997</v>
      </c>
      <c r="AF2575" s="2" t="s">
        <v>35</v>
      </c>
      <c r="AG2575" s="42">
        <f>IFERROR(Table2[[#This Row],[Profit]]/Table2[[#This Row],[Sales Amount]],0)</f>
        <v>0.20175761299274134</v>
      </c>
      <c r="AH2575" s="2" t="str">
        <f>TRIM(Table2[[#This Row],[Payment Modee]])</f>
        <v>Debit Card</v>
      </c>
      <c r="AI2575" s="2" t="s">
        <v>36</v>
      </c>
      <c r="AJ2575" s="2" t="s">
        <v>27</v>
      </c>
      <c r="AK2575" s="2" t="s">
        <v>1435</v>
      </c>
      <c r="AL2575" s="16" t="str">
        <f>IF(HOUR(Table2[[#This Row],[Order Time]])&lt;12,"Morning",IF(HOUR(Table2[[#This Row],[Order Time]])&lt;17,"Afternoon",IF(HOUR(Table2[[#This Row],[Order Time]])&lt;21,"Evening","Night")))</f>
        <v>Afternoon</v>
      </c>
      <c r="AM2575" s="16" t="s">
        <v>29</v>
      </c>
    </row>
    <row r="2576" spans="1:39" x14ac:dyDescent="0.25">
      <c r="A2576" s="13" t="s">
        <v>4480</v>
      </c>
      <c r="B2576" s="4">
        <v>45718</v>
      </c>
      <c r="C2576" s="2">
        <f>YEAR(Table2[[#This Row],[Invoice Date]])</f>
        <v>2025</v>
      </c>
      <c r="D2576" s="2" t="str">
        <f>TEXT(Table2[[#This Row],[Invoice Date]],"mmm")</f>
        <v>Mar</v>
      </c>
      <c r="E2576" s="2" t="str">
        <f>Table2[[#This Row],[Store_ID]]&amp;"-"&amp;Table2[[#This Row],[Year]]&amp;"-"&amp;Table2[[#This Row],[Month]]</f>
        <v>STR015-2025-Mar</v>
      </c>
      <c r="F2576" s="2" t="s">
        <v>1376</v>
      </c>
      <c r="G2576" s="2" t="str">
        <f>_xlfn.XLOOKUP(Table2[[#This Row],[Customer_ID]],Table3[Customer_ID],Table3[Customer Name],"Not Found")</f>
        <v>Suresh Mishra</v>
      </c>
      <c r="H2576" s="2" t="str">
        <f>_xlfn.XLOOKUP(Table2[[#This Row],[Customer_ID]],Table3[Customer_ID],Table3[Gender],"Female")</f>
        <v>Male</v>
      </c>
      <c r="I2576" s="2" t="str">
        <f>_xlfn.XLOOKUP(Table2[[#This Row],[Customer_ID]],Table3[Customer_ID],Table3[City],"Missing Memebership")</f>
        <v>Vijayawada</v>
      </c>
      <c r="J2576" s="2" t="str">
        <f>_xlfn.XLOOKUP(Table2[[#This Row],[Customer_ID]],Table3[Customer_ID],Table3[State],"Karnataka")</f>
        <v>Andhra Pradesh</v>
      </c>
      <c r="K2576" s="2" t="str">
        <f>_xlfn.XLOOKUP(Table2[[#This Row],[Customer_ID]],Table3[Customer_ID],Table3[Membership],"Regular")</f>
        <v>Silver</v>
      </c>
      <c r="L2576" s="2" t="s">
        <v>992</v>
      </c>
      <c r="M2576" s="2" t="str">
        <f>_xlfn.XLOOKUP(Table2[[#This Row],[Product_ID]],Table4[Product_ID],Table4[Product_Name],"Not Found")</f>
        <v>Woodland Boys Shirt White</v>
      </c>
      <c r="N2576" s="2" t="str">
        <f>_xlfn.XLOOKUP(Table2[[#This Row],[Product_ID]],Table4[Product_ID],Table4[Category],"Not Found")</f>
        <v>Kids Wear</v>
      </c>
      <c r="O2576" s="2" t="str">
        <f>_xlfn.XLOOKUP(Table2[[#This Row],[Product_ID]],Table4[Product_ID],Table4[Subcategory],"Not Found")</f>
        <v>Boys Shirt</v>
      </c>
      <c r="P2576" s="2" t="str">
        <f>_xlfn.XLOOKUP(Table2[[#This Row],[Product_ID]],Table4[Product_ID],Table4[Brand],"Missing Brand")</f>
        <v>Woodland</v>
      </c>
      <c r="Q2576" s="2" t="s">
        <v>704</v>
      </c>
      <c r="R2576" s="2" t="str">
        <f>_xlfn.XLOOKUP(Table2[[#This Row],[Store_ID]],Table6[Store_ID],Table6[Store Name],"Not Found")</f>
        <v>TrendMart Madurai Mall Kiosk</v>
      </c>
      <c r="S2576" s="2">
        <f>_xlfn.XLOOKUP(Table2[[#This Row],[Store_ID]],Table6[Store_ID],Table6[Monthly Target],"Missing Target")</f>
        <v>800000</v>
      </c>
      <c r="T2576" s="2" t="str">
        <f>_xlfn.XLOOKUP(Table2[[#This Row],[Store_ID]],Table6[Store_ID],Table6[Region],"Not Found")</f>
        <v>South Zone 1</v>
      </c>
      <c r="U2576" s="2" t="s">
        <v>49</v>
      </c>
      <c r="V2576" s="2" t="str">
        <f>_xlfn.XLOOKUP(Table2[[#This Row],[Employee_ID]],Table5[Employee_ID],Table5[Employee Name],"Not Found")</f>
        <v>Jyothi Prasad</v>
      </c>
      <c r="W2576" s="2">
        <v>1</v>
      </c>
      <c r="X2576" s="2">
        <v>794.32</v>
      </c>
      <c r="Y2576" s="2">
        <v>5</v>
      </c>
      <c r="Z2576" s="2">
        <v>39.72</v>
      </c>
      <c r="AA2576" s="2">
        <v>5</v>
      </c>
      <c r="AB2576" s="2">
        <v>37.729999999999997</v>
      </c>
      <c r="AC2576" s="2">
        <v>792.33</v>
      </c>
      <c r="AD2576" s="2">
        <v>565.45000000000005</v>
      </c>
      <c r="AE2576" s="2">
        <f t="shared" si="85"/>
        <v>189.15</v>
      </c>
      <c r="AF2576" s="2" t="s">
        <v>69</v>
      </c>
      <c r="AG2576" s="42">
        <f>IFERROR(Table2[[#This Row],[Profit]]/Table2[[#This Row],[Sales Amount]],0)</f>
        <v>0.2387262882889705</v>
      </c>
      <c r="AH2576" s="2" t="str">
        <f>TRIM(Table2[[#This Row],[Payment Modee]])</f>
        <v>Cash</v>
      </c>
      <c r="AI2576" s="2" t="s">
        <v>36</v>
      </c>
      <c r="AJ2576" s="2" t="s">
        <v>27</v>
      </c>
      <c r="AK2576" s="2" t="s">
        <v>4481</v>
      </c>
      <c r="AL2576" s="16" t="str">
        <f>IF(HOUR(Table2[[#This Row],[Order Time]])&lt;12,"Morning",IF(HOUR(Table2[[#This Row],[Order Time]])&lt;17,"Afternoon",IF(HOUR(Table2[[#This Row],[Order Time]])&lt;21,"Evening","Night")))</f>
        <v>Evening</v>
      </c>
      <c r="AM2576" s="16" t="s">
        <v>38</v>
      </c>
    </row>
    <row r="2577" spans="1:39" x14ac:dyDescent="0.25">
      <c r="A2577" s="13" t="s">
        <v>4482</v>
      </c>
      <c r="B2577" s="4">
        <v>45702</v>
      </c>
      <c r="C2577" s="2">
        <f>YEAR(Table2[[#This Row],[Invoice Date]])</f>
        <v>2025</v>
      </c>
      <c r="D2577" s="2" t="str">
        <f>TEXT(Table2[[#This Row],[Invoice Date]],"mmm")</f>
        <v>Feb</v>
      </c>
      <c r="E2577" s="2" t="str">
        <f>Table2[[#This Row],[Store_ID]]&amp;"-"&amp;Table2[[#This Row],[Year]]&amp;"-"&amp;Table2[[#This Row],[Month]]</f>
        <v>STR063-2025-Feb</v>
      </c>
      <c r="F2577" s="2" t="s">
        <v>3571</v>
      </c>
      <c r="G2577" s="2" t="str">
        <f>_xlfn.XLOOKUP(Table2[[#This Row],[Customer_ID]],Table3[Customer_ID],Table3[Customer Name],"Not Found")</f>
        <v>Balaji Gowda</v>
      </c>
      <c r="H2577" s="2" t="str">
        <f>_xlfn.XLOOKUP(Table2[[#This Row],[Customer_ID]],Table3[Customer_ID],Table3[Gender],"Female")</f>
        <v>Male</v>
      </c>
      <c r="I2577" s="2" t="str">
        <f>_xlfn.XLOOKUP(Table2[[#This Row],[Customer_ID]],Table3[Customer_ID],Table3[City],"Missing Memebership")</f>
        <v>Tumakuru</v>
      </c>
      <c r="J2577" s="2" t="str">
        <f>_xlfn.XLOOKUP(Table2[[#This Row],[Customer_ID]],Table3[Customer_ID],Table3[State],"Karnataka")</f>
        <v>Karnataka</v>
      </c>
      <c r="K2577" s="2" t="str">
        <f>_xlfn.XLOOKUP(Table2[[#This Row],[Customer_ID]],Table3[Customer_ID],Table3[Membership],"Regular")</f>
        <v>Gold</v>
      </c>
      <c r="L2577" s="2" t="s">
        <v>416</v>
      </c>
      <c r="M2577" s="2" t="str">
        <f>_xlfn.XLOOKUP(Table2[[#This Row],[Product_ID]],Table4[Product_ID],Table4[Product_Name],"Not Found")</f>
        <v>GRT Jewellers Sling Bag Olive</v>
      </c>
      <c r="N2577" s="2" t="str">
        <f>_xlfn.XLOOKUP(Table2[[#This Row],[Product_ID]],Table4[Product_ID],Table4[Category],"Not Found")</f>
        <v>Handbags</v>
      </c>
      <c r="O2577" s="2" t="str">
        <f>_xlfn.XLOOKUP(Table2[[#This Row],[Product_ID]],Table4[Product_ID],Table4[Subcategory],"Not Found")</f>
        <v>Sling Bag</v>
      </c>
      <c r="P2577" s="2" t="str">
        <f>_xlfn.XLOOKUP(Table2[[#This Row],[Product_ID]],Table4[Product_ID],Table4[Brand],"Missing Brand")</f>
        <v>GRT Jewellers</v>
      </c>
      <c r="Q2577" s="2" t="s">
        <v>567</v>
      </c>
      <c r="R2577" s="2" t="str">
        <f>_xlfn.XLOOKUP(Table2[[#This Row],[Store_ID]],Table6[Store_ID],Table6[Store Name],"Not Found")</f>
        <v>TrendMart Shivamogga Mall Kiosk</v>
      </c>
      <c r="S2577" s="2">
        <f>_xlfn.XLOOKUP(Table2[[#This Row],[Store_ID]],Table6[Store_ID],Table6[Monthly Target],"Missing Target")</f>
        <v>1200000</v>
      </c>
      <c r="T2577" s="2" t="str">
        <f>_xlfn.XLOOKUP(Table2[[#This Row],[Store_ID]],Table6[Store_ID],Table6[Region],"Not Found")</f>
        <v>South Zone 2</v>
      </c>
      <c r="U2577" s="2" t="s">
        <v>263</v>
      </c>
      <c r="V2577" s="2" t="str">
        <f>_xlfn.XLOOKUP(Table2[[#This Row],[Employee_ID]],Table5[Employee_ID],Table5[Employee Name],"Not Found")</f>
        <v>Sathish Sundaram</v>
      </c>
      <c r="W2577" s="2">
        <v>3</v>
      </c>
      <c r="X2577" s="2">
        <v>2976.2</v>
      </c>
      <c r="Y2577" s="2">
        <v>0</v>
      </c>
      <c r="Z2577" s="2">
        <v>0</v>
      </c>
      <c r="AA2577" s="2">
        <v>12</v>
      </c>
      <c r="AB2577" s="2">
        <v>1071.43</v>
      </c>
      <c r="AC2577" s="2">
        <v>10000.030000000001</v>
      </c>
      <c r="AD2577" s="2">
        <v>6102.03</v>
      </c>
      <c r="AE2577" s="2">
        <f t="shared" si="85"/>
        <v>2826.5700000000006</v>
      </c>
      <c r="AF2577" s="2" t="s">
        <v>25</v>
      </c>
      <c r="AG2577" s="42">
        <f>IFERROR(Table2[[#This Row],[Profit]]/Table2[[#This Row],[Sales Amount]],0)</f>
        <v>0.28265615203154393</v>
      </c>
      <c r="AH2577" s="2" t="str">
        <f>TRIM(Table2[[#This Row],[Payment Modee]])</f>
        <v>UPI</v>
      </c>
      <c r="AI2577" s="2" t="s">
        <v>26</v>
      </c>
      <c r="AJ2577" s="2" t="s">
        <v>197</v>
      </c>
      <c r="AK2577" s="2" t="s">
        <v>1754</v>
      </c>
      <c r="AL2577" s="16" t="str">
        <f>IF(HOUR(Table2[[#This Row],[Order Time]])&lt;12,"Morning",IF(HOUR(Table2[[#This Row],[Order Time]])&lt;17,"Afternoon",IF(HOUR(Table2[[#This Row],[Order Time]])&lt;21,"Evening","Night")))</f>
        <v>Afternoon</v>
      </c>
      <c r="AM2577" s="16" t="s">
        <v>29</v>
      </c>
    </row>
    <row r="2578" spans="1:39" x14ac:dyDescent="0.25">
      <c r="A2578" s="13" t="s">
        <v>4483</v>
      </c>
      <c r="B2578" s="4">
        <v>45644</v>
      </c>
      <c r="C2578" s="2">
        <f>YEAR(Table2[[#This Row],[Invoice Date]])</f>
        <v>2024</v>
      </c>
      <c r="D2578" s="2" t="str">
        <f>TEXT(Table2[[#This Row],[Invoice Date]],"mmm")</f>
        <v>Dec</v>
      </c>
      <c r="E2578" s="2" t="str">
        <f>Table2[[#This Row],[Store_ID]]&amp;"-"&amp;Table2[[#This Row],[Year]]&amp;"-"&amp;Table2[[#This Row],[Month]]</f>
        <v>STR085-2024-Dec</v>
      </c>
      <c r="F2578" s="2" t="s">
        <v>173</v>
      </c>
      <c r="G2578" s="2" t="str">
        <f>_xlfn.XLOOKUP(Table2[[#This Row],[Customer_ID]],Table3[Customer_ID],Table3[Customer Name],"Not Found")</f>
        <v>Vijay Kamath</v>
      </c>
      <c r="H2578" s="2" t="str">
        <f>_xlfn.XLOOKUP(Table2[[#This Row],[Customer_ID]],Table3[Customer_ID],Table3[Gender],"Female")</f>
        <v>Male</v>
      </c>
      <c r="I2578" s="2" t="str">
        <f>_xlfn.XLOOKUP(Table2[[#This Row],[Customer_ID]],Table3[Customer_ID],Table3[City],"Missing Memebership")</f>
        <v>Hyderabad</v>
      </c>
      <c r="J2578" s="2" t="str">
        <f>_xlfn.XLOOKUP(Table2[[#This Row],[Customer_ID]],Table3[Customer_ID],Table3[State],"Karnataka")</f>
        <v>Telangana</v>
      </c>
      <c r="K2578" s="2" t="str">
        <f>_xlfn.XLOOKUP(Table2[[#This Row],[Customer_ID]],Table3[Customer_ID],Table3[Membership],"Regular")</f>
        <v>Silver</v>
      </c>
      <c r="L2578" s="2" t="s">
        <v>174</v>
      </c>
      <c r="M2578" s="2" t="str">
        <f>_xlfn.XLOOKUP(Table2[[#This Row],[Product_ID]],Table4[Product_ID],Table4[Product_Name],"Not Found")</f>
        <v>Nike Earrings Teal</v>
      </c>
      <c r="N2578" s="2" t="str">
        <f>_xlfn.XLOOKUP(Table2[[#This Row],[Product_ID]],Table4[Product_ID],Table4[Category],"Not Found")</f>
        <v>Jewellery</v>
      </c>
      <c r="O2578" s="2" t="str">
        <f>_xlfn.XLOOKUP(Table2[[#This Row],[Product_ID]],Table4[Product_ID],Table4[Subcategory],"Not Found")</f>
        <v>Earrings</v>
      </c>
      <c r="P2578" s="2" t="str">
        <f>_xlfn.XLOOKUP(Table2[[#This Row],[Product_ID]],Table4[Product_ID],Table4[Brand],"Missing Brand")</f>
        <v>Nike</v>
      </c>
      <c r="Q2578" s="2" t="s">
        <v>86</v>
      </c>
      <c r="R2578" s="2" t="str">
        <f>_xlfn.XLOOKUP(Table2[[#This Row],[Store_ID]],Table6[Store_ID],Table6[Store Name],"Not Found")</f>
        <v>TrendMart Nizamabad Outlet</v>
      </c>
      <c r="S2578" s="2">
        <f>_xlfn.XLOOKUP(Table2[[#This Row],[Store_ID]],Table6[Store_ID],Table6[Monthly Target],"Missing Target")</f>
        <v>1500000</v>
      </c>
      <c r="T2578" s="2" t="str">
        <f>_xlfn.XLOOKUP(Table2[[#This Row],[Store_ID]],Table6[Store_ID],Table6[Region],"Not Found")</f>
        <v>South Zone 2</v>
      </c>
      <c r="U2578" s="2" t="s">
        <v>504</v>
      </c>
      <c r="V2578" s="2" t="str">
        <f>_xlfn.XLOOKUP(Table2[[#This Row],[Employee_ID]],Table5[Employee_ID],Table5[Employee Name],"Not Found")</f>
        <v>Vikram Bhat</v>
      </c>
      <c r="W2578" s="2">
        <v>2</v>
      </c>
      <c r="X2578" s="2">
        <v>6113</v>
      </c>
      <c r="Y2578" s="2">
        <v>15</v>
      </c>
      <c r="Z2578" s="2">
        <v>1833.9</v>
      </c>
      <c r="AA2578" s="2">
        <v>3</v>
      </c>
      <c r="AB2578" s="2">
        <v>311.76</v>
      </c>
      <c r="AC2578" s="2">
        <v>10703.86</v>
      </c>
      <c r="AD2578" s="2">
        <v>9430.2000000000007</v>
      </c>
      <c r="AE2578" s="2">
        <f t="shared" si="85"/>
        <v>961.89999999999986</v>
      </c>
      <c r="AF2578" s="2" t="s">
        <v>119</v>
      </c>
      <c r="AG2578" s="42">
        <f>IFERROR(Table2[[#This Row],[Profit]]/Table2[[#This Row],[Sales Amount]],0)</f>
        <v>8.9864777753072236E-2</v>
      </c>
      <c r="AH2578" s="2" t="str">
        <f>TRIM(Table2[[#This Row],[Payment Modee]])</f>
        <v>Net Banking</v>
      </c>
      <c r="AI2578" s="2" t="s">
        <v>26</v>
      </c>
      <c r="AJ2578" s="2" t="s">
        <v>27</v>
      </c>
      <c r="AK2578" s="2" t="s">
        <v>391</v>
      </c>
      <c r="AL2578" s="16" t="str">
        <f>IF(HOUR(Table2[[#This Row],[Order Time]])&lt;12,"Morning",IF(HOUR(Table2[[#This Row],[Order Time]])&lt;17,"Afternoon",IF(HOUR(Table2[[#This Row],[Order Time]])&lt;21,"Evening","Night")))</f>
        <v>Afternoon</v>
      </c>
      <c r="AM2578" s="16" t="s">
        <v>29</v>
      </c>
    </row>
    <row r="2579" spans="1:39" x14ac:dyDescent="0.25">
      <c r="A2579" s="13" t="s">
        <v>4484</v>
      </c>
      <c r="B2579" s="4">
        <v>45542</v>
      </c>
      <c r="C2579" s="2">
        <f>YEAR(Table2[[#This Row],[Invoice Date]])</f>
        <v>2024</v>
      </c>
      <c r="D2579" s="2" t="str">
        <f>TEXT(Table2[[#This Row],[Invoice Date]],"mmm")</f>
        <v>Sep</v>
      </c>
      <c r="E2579" s="2" t="str">
        <f>Table2[[#This Row],[Store_ID]]&amp;"-"&amp;Table2[[#This Row],[Year]]&amp;"-"&amp;Table2[[#This Row],[Month]]</f>
        <v>STR005-2024-Sep</v>
      </c>
      <c r="F2579" s="2" t="s">
        <v>4485</v>
      </c>
      <c r="G2579" s="2" t="str">
        <f>_xlfn.XLOOKUP(Table2[[#This Row],[Customer_ID]],Table3[Customer_ID],Table3[Customer Name],"Not Found")</f>
        <v>Sangeeta Raman</v>
      </c>
      <c r="H2579" s="2" t="str">
        <f>_xlfn.XLOOKUP(Table2[[#This Row],[Customer_ID]],Table3[Customer_ID],Table3[Gender],"Female")</f>
        <v>Female</v>
      </c>
      <c r="I2579" s="2" t="str">
        <f>_xlfn.XLOOKUP(Table2[[#This Row],[Customer_ID]],Table3[Customer_ID],Table3[City],"Missing Memebership")</f>
        <v>Thrissur</v>
      </c>
      <c r="J2579" s="2" t="str">
        <f>_xlfn.XLOOKUP(Table2[[#This Row],[Customer_ID]],Table3[Customer_ID],Table3[State],"Karnataka")</f>
        <v>Kerala</v>
      </c>
      <c r="K2579" s="2" t="str">
        <f>_xlfn.XLOOKUP(Table2[[#This Row],[Customer_ID]],Table3[Customer_ID],Table3[Membership],"Regular")</f>
        <v>Silver</v>
      </c>
      <c r="L2579" s="2" t="s">
        <v>576</v>
      </c>
      <c r="M2579" s="2" t="str">
        <f>_xlfn.XLOOKUP(Table2[[#This Row],[Product_ID]],Table4[Product_ID],Table4[Product_Name],"Not Found")</f>
        <v>Libas Girls Frock Sky Blue</v>
      </c>
      <c r="N2579" s="2" t="str">
        <f>_xlfn.XLOOKUP(Table2[[#This Row],[Product_ID]],Table4[Product_ID],Table4[Category],"Not Found")</f>
        <v>Kids Wear</v>
      </c>
      <c r="O2579" s="2" t="str">
        <f>_xlfn.XLOOKUP(Table2[[#This Row],[Product_ID]],Table4[Product_ID],Table4[Subcategory],"Not Found")</f>
        <v>Girls Frock</v>
      </c>
      <c r="P2579" s="2" t="str">
        <f>_xlfn.XLOOKUP(Table2[[#This Row],[Product_ID]],Table4[Product_ID],Table4[Brand],"Missing Brand")</f>
        <v>Libas</v>
      </c>
      <c r="Q2579" s="2" t="s">
        <v>152</v>
      </c>
      <c r="R2579" s="2" t="str">
        <f>_xlfn.XLOOKUP(Table2[[#This Row],[Store_ID]],Table6[Store_ID],Table6[Store Name],"Not Found")</f>
        <v>TrendMart Kochi High Street</v>
      </c>
      <c r="S2579" s="2">
        <f>_xlfn.XLOOKUP(Table2[[#This Row],[Store_ID]],Table6[Store_ID],Table6[Monthly Target],"Missing Target")</f>
        <v>2000000</v>
      </c>
      <c r="T2579" s="2" t="str">
        <f>_xlfn.XLOOKUP(Table2[[#This Row],[Store_ID]],Table6[Store_ID],Table6[Region],"Not Found")</f>
        <v>South Zone 1</v>
      </c>
      <c r="U2579" s="2" t="s">
        <v>417</v>
      </c>
      <c r="V2579" s="2" t="str">
        <f>_xlfn.XLOOKUP(Table2[[#This Row],[Employee_ID]],Table5[Employee_ID],Table5[Employee Name],"Not Found")</f>
        <v>Arjun Krishnan</v>
      </c>
      <c r="W2579" s="2">
        <v>4</v>
      </c>
      <c r="X2579" s="2">
        <v>873.63</v>
      </c>
      <c r="Y2579" s="2">
        <v>0</v>
      </c>
      <c r="Z2579" s="2">
        <v>0</v>
      </c>
      <c r="AA2579" s="2">
        <v>5</v>
      </c>
      <c r="AB2579" s="2">
        <v>174.73</v>
      </c>
      <c r="AC2579" s="2">
        <v>3669.25</v>
      </c>
      <c r="AD2579" s="2">
        <v>2365.52</v>
      </c>
      <c r="AE2579" s="2">
        <f t="shared" si="85"/>
        <v>1129</v>
      </c>
      <c r="AF2579" s="2" t="s">
        <v>69</v>
      </c>
      <c r="AG2579" s="42">
        <f>IFERROR(Table2[[#This Row],[Profit]]/Table2[[#This Row],[Sales Amount]],0)</f>
        <v>0.30769230769230771</v>
      </c>
      <c r="AH2579" s="2" t="str">
        <f>TRIM(Table2[[#This Row],[Payment Modee]])</f>
        <v>Cash</v>
      </c>
      <c r="AI2579" s="2" t="s">
        <v>36</v>
      </c>
      <c r="AJ2579" s="2" t="s">
        <v>27</v>
      </c>
      <c r="AK2579" s="2" t="s">
        <v>371</v>
      </c>
      <c r="AL2579" s="16" t="str">
        <f>IF(HOUR(Table2[[#This Row],[Order Time]])&lt;12,"Morning",IF(HOUR(Table2[[#This Row],[Order Time]])&lt;17,"Afternoon",IF(HOUR(Table2[[#This Row],[Order Time]])&lt;21,"Evening","Night")))</f>
        <v>Evening</v>
      </c>
      <c r="AM2579" s="16" t="s">
        <v>38</v>
      </c>
    </row>
    <row r="2580" spans="1:39" x14ac:dyDescent="0.25">
      <c r="A2580" s="13" t="s">
        <v>4486</v>
      </c>
      <c r="B2580" s="4">
        <v>45397</v>
      </c>
      <c r="C2580" s="2">
        <f>YEAR(Table2[[#This Row],[Invoice Date]])</f>
        <v>2024</v>
      </c>
      <c r="D2580" s="2" t="str">
        <f>TEXT(Table2[[#This Row],[Invoice Date]],"mmm")</f>
        <v>Apr</v>
      </c>
      <c r="E2580" s="2" t="str">
        <f>Table2[[#This Row],[Store_ID]]&amp;"-"&amp;Table2[[#This Row],[Year]]&amp;"-"&amp;Table2[[#This Row],[Month]]</f>
        <v>STR024-2024-Apr</v>
      </c>
      <c r="F2580" s="2" t="s">
        <v>2372</v>
      </c>
      <c r="G2580" s="2" t="str">
        <f>_xlfn.XLOOKUP(Table2[[#This Row],[Customer_ID]],Table3[Customer_ID],Table3[Customer Name],"Not Found")</f>
        <v>Kiran Kamath</v>
      </c>
      <c r="H2580" s="2" t="str">
        <f>_xlfn.XLOOKUP(Table2[[#This Row],[Customer_ID]],Table3[Customer_ID],Table3[Gender],"Female")</f>
        <v>Male</v>
      </c>
      <c r="I2580" s="2" t="str">
        <f>_xlfn.XLOOKUP(Table2[[#This Row],[Customer_ID]],Table3[Customer_ID],Table3[City],"Missing Memebership")</f>
        <v>Madurai</v>
      </c>
      <c r="J2580" s="2" t="str">
        <f>_xlfn.XLOOKUP(Table2[[#This Row],[Customer_ID]],Table3[Customer_ID],Table3[State],"Karnataka")</f>
        <v>Tamil Nadu</v>
      </c>
      <c r="K2580" s="2" t="str">
        <f>_xlfn.XLOOKUP(Table2[[#This Row],[Customer_ID]],Table3[Customer_ID],Table3[Membership],"Regular")</f>
        <v>Gold</v>
      </c>
      <c r="L2580" s="2" t="s">
        <v>90</v>
      </c>
      <c r="M2580" s="2" t="str">
        <f>_xlfn.XLOOKUP(Table2[[#This Row],[Product_ID]],Table4[Product_ID],Table4[Product_Name],"Not Found")</f>
        <v>Nike Shirt Dress Peach</v>
      </c>
      <c r="N2580" s="2" t="str">
        <f>_xlfn.XLOOKUP(Table2[[#This Row],[Product_ID]],Table4[Product_ID],Table4[Category],"Not Found")</f>
        <v>Women Dresses</v>
      </c>
      <c r="O2580" s="2" t="str">
        <f>_xlfn.XLOOKUP(Table2[[#This Row],[Product_ID]],Table4[Product_ID],Table4[Subcategory],"Not Found")</f>
        <v>Shirt Dress</v>
      </c>
      <c r="P2580" s="2" t="str">
        <f>_xlfn.XLOOKUP(Table2[[#This Row],[Product_ID]],Table4[Product_ID],Table4[Brand],"Missing Brand")</f>
        <v>Nike</v>
      </c>
      <c r="Q2580" s="2" t="s">
        <v>134</v>
      </c>
      <c r="R2580" s="2" t="str">
        <f>_xlfn.XLOOKUP(Table2[[#This Row],[Store_ID]],Table6[Store_ID],Table6[Store Name],"Not Found")</f>
        <v>TrendMart Nellore Standard</v>
      </c>
      <c r="S2580" s="2">
        <f>_xlfn.XLOOKUP(Table2[[#This Row],[Store_ID]],Table6[Store_ID],Table6[Monthly Target],"Missing Target")</f>
        <v>1000000</v>
      </c>
      <c r="T2580" s="2" t="str">
        <f>_xlfn.XLOOKUP(Table2[[#This Row],[Store_ID]],Table6[Store_ID],Table6[Region],"Not Found")</f>
        <v>South Zone 3</v>
      </c>
      <c r="U2580" s="2" t="s">
        <v>159</v>
      </c>
      <c r="V2580" s="2" t="str">
        <f>_xlfn.XLOOKUP(Table2[[#This Row],[Employee_ID]],Table5[Employee_ID],Table5[Employee Name],"Not Found")</f>
        <v>Venkat Sharma</v>
      </c>
      <c r="W2580" s="2">
        <v>2</v>
      </c>
      <c r="X2580" s="2">
        <v>1791.18</v>
      </c>
      <c r="Y2580" s="2">
        <v>15</v>
      </c>
      <c r="Z2580" s="2">
        <v>537.35</v>
      </c>
      <c r="AA2580" s="2">
        <v>12</v>
      </c>
      <c r="AB2580" s="2">
        <v>365.4</v>
      </c>
      <c r="AC2580" s="2">
        <v>3410.41</v>
      </c>
      <c r="AD2580" s="2">
        <v>2799.7</v>
      </c>
      <c r="AE2580" s="2">
        <f t="shared" si="85"/>
        <v>245.31000000000006</v>
      </c>
      <c r="AF2580" s="2" t="s">
        <v>69</v>
      </c>
      <c r="AG2580" s="42">
        <f>IFERROR(Table2[[#This Row],[Profit]]/Table2[[#This Row],[Sales Amount]],0)</f>
        <v>7.1929767975111511E-2</v>
      </c>
      <c r="AH2580" s="2" t="str">
        <f>TRIM(Table2[[#This Row],[Payment Modee]])</f>
        <v>Cash</v>
      </c>
      <c r="AI2580" s="2" t="s">
        <v>36</v>
      </c>
      <c r="AJ2580" s="2" t="s">
        <v>197</v>
      </c>
      <c r="AK2580" s="2" t="s">
        <v>103</v>
      </c>
      <c r="AL2580" s="16" t="str">
        <f>IF(HOUR(Table2[[#This Row],[Order Time]])&lt;12,"Morning",IF(HOUR(Table2[[#This Row],[Order Time]])&lt;17,"Afternoon",IF(HOUR(Table2[[#This Row],[Order Time]])&lt;21,"Evening","Night")))</f>
        <v>Night</v>
      </c>
      <c r="AM2580" s="16" t="s">
        <v>29</v>
      </c>
    </row>
    <row r="2581" spans="1:39" x14ac:dyDescent="0.25">
      <c r="A2581" s="13" t="s">
        <v>4487</v>
      </c>
      <c r="B2581" s="4">
        <v>45470</v>
      </c>
      <c r="C2581" s="2">
        <f>YEAR(Table2[[#This Row],[Invoice Date]])</f>
        <v>2024</v>
      </c>
      <c r="D2581" s="2" t="str">
        <f>TEXT(Table2[[#This Row],[Invoice Date]],"mmm")</f>
        <v>Jun</v>
      </c>
      <c r="E2581" s="2" t="str">
        <f>Table2[[#This Row],[Store_ID]]&amp;"-"&amp;Table2[[#This Row],[Year]]&amp;"-"&amp;Table2[[#This Row],[Month]]</f>
        <v>STR011-2024-Jun</v>
      </c>
      <c r="F2581" s="2" t="s">
        <v>848</v>
      </c>
      <c r="G2581" s="2" t="str">
        <f>_xlfn.XLOOKUP(Table2[[#This Row],[Customer_ID]],Table3[Customer_ID],Table3[Customer Name],"Not Found")</f>
        <v>Elango Subramaniam</v>
      </c>
      <c r="H2581" s="2" t="str">
        <f>_xlfn.XLOOKUP(Table2[[#This Row],[Customer_ID]],Table3[Customer_ID],Table3[Gender],"Female")</f>
        <v>Male</v>
      </c>
      <c r="I2581" s="2" t="str">
        <f>_xlfn.XLOOKUP(Table2[[#This Row],[Customer_ID]],Table3[Customer_ID],Table3[City],"Missing Memebership")</f>
        <v>Karimnagar</v>
      </c>
      <c r="J2581" s="2" t="str">
        <f>_xlfn.XLOOKUP(Table2[[#This Row],[Customer_ID]],Table3[Customer_ID],Table3[State],"Karnataka")</f>
        <v>Telangana</v>
      </c>
      <c r="K2581" s="2" t="str">
        <f>_xlfn.XLOOKUP(Table2[[#This Row],[Customer_ID]],Table3[Customer_ID],Table3[Membership],"Regular")</f>
        <v>Regular</v>
      </c>
      <c r="L2581" s="2" t="s">
        <v>694</v>
      </c>
      <c r="M2581" s="2" t="str">
        <f>_xlfn.XLOOKUP(Table2[[#This Row],[Product_ID]],Table4[Product_ID],Table4[Product_Name],"Not Found")</f>
        <v>Indian Terrain Denim Shirt Wine</v>
      </c>
      <c r="N2581" s="2" t="str">
        <f>_xlfn.XLOOKUP(Table2[[#This Row],[Product_ID]],Table4[Product_ID],Table4[Category],"Not Found")</f>
        <v>Accessories</v>
      </c>
      <c r="O2581" s="2" t="str">
        <f>_xlfn.XLOOKUP(Table2[[#This Row],[Product_ID]],Table4[Product_ID],Table4[Subcategory],"Not Found")</f>
        <v>Tie</v>
      </c>
      <c r="P2581" s="2" t="str">
        <f>_xlfn.XLOOKUP(Table2[[#This Row],[Product_ID]],Table4[Product_ID],Table4[Brand],"Missing Brand")</f>
        <v>Being Human</v>
      </c>
      <c r="Q2581" s="2" t="s">
        <v>42</v>
      </c>
      <c r="R2581" s="2" t="str">
        <f>_xlfn.XLOOKUP(Table2[[#This Row],[Store_ID]],Table6[Store_ID],Table6[Store Name],"Not Found")</f>
        <v>TrendMart Tirupati Standard</v>
      </c>
      <c r="S2581" s="2">
        <f>_xlfn.XLOOKUP(Table2[[#This Row],[Store_ID]],Table6[Store_ID],Table6[Monthly Target],"Missing Target")</f>
        <v>2000000</v>
      </c>
      <c r="T2581" s="2" t="str">
        <f>_xlfn.XLOOKUP(Table2[[#This Row],[Store_ID]],Table6[Store_ID],Table6[Region],"Not Found")</f>
        <v>South Zone 3</v>
      </c>
      <c r="U2581" s="2" t="s">
        <v>187</v>
      </c>
      <c r="V2581" s="2" t="str">
        <f>_xlfn.XLOOKUP(Table2[[#This Row],[Employee_ID]],Table5[Employee_ID],Table5[Employee Name],"Not Found")</f>
        <v>Ganapathy Naidu</v>
      </c>
      <c r="W2581" s="2">
        <v>2</v>
      </c>
      <c r="X2581" s="2">
        <v>1112.28</v>
      </c>
      <c r="Y2581" s="2">
        <v>10</v>
      </c>
      <c r="Z2581" s="2">
        <v>222.46</v>
      </c>
      <c r="AA2581" s="2">
        <v>12</v>
      </c>
      <c r="AB2581" s="2">
        <v>240.25</v>
      </c>
      <c r="AC2581" s="2">
        <v>2242.35</v>
      </c>
      <c r="AD2581" s="2">
        <v>1167.72</v>
      </c>
      <c r="AE2581" s="2">
        <f t="shared" si="85"/>
        <v>834.37999999999988</v>
      </c>
      <c r="AF2581" s="2" t="s">
        <v>35</v>
      </c>
      <c r="AG2581" s="42">
        <f>IFERROR(Table2[[#This Row],[Profit]]/Table2[[#This Row],[Sales Amount]],0)</f>
        <v>0.37210069792851247</v>
      </c>
      <c r="AH2581" s="2" t="str">
        <f>TRIM(Table2[[#This Row],[Payment Modee]])</f>
        <v>Debit Card</v>
      </c>
      <c r="AI2581" s="2" t="s">
        <v>26</v>
      </c>
      <c r="AJ2581" s="2" t="s">
        <v>27</v>
      </c>
      <c r="AK2581" s="2" t="s">
        <v>1113</v>
      </c>
      <c r="AL2581" s="16" t="str">
        <f>IF(HOUR(Table2[[#This Row],[Order Time]])&lt;12,"Morning",IF(HOUR(Table2[[#This Row],[Order Time]])&lt;17,"Afternoon",IF(HOUR(Table2[[#This Row],[Order Time]])&lt;21,"Evening","Night")))</f>
        <v>Afternoon</v>
      </c>
      <c r="AM2581" s="16" t="s">
        <v>29</v>
      </c>
    </row>
    <row r="2582" spans="1:39" x14ac:dyDescent="0.25">
      <c r="A2582" s="13" t="s">
        <v>4488</v>
      </c>
      <c r="B2582" s="4">
        <v>45573</v>
      </c>
      <c r="C2582" s="2">
        <f>YEAR(Table2[[#This Row],[Invoice Date]])</f>
        <v>2024</v>
      </c>
      <c r="D2582" s="2" t="str">
        <f>TEXT(Table2[[#This Row],[Invoice Date]],"mmm")</f>
        <v>Oct</v>
      </c>
      <c r="E2582" s="2" t="str">
        <f>Table2[[#This Row],[Store_ID]]&amp;"-"&amp;Table2[[#This Row],[Year]]&amp;"-"&amp;Table2[[#This Row],[Month]]</f>
        <v>STR108-2024-Oct</v>
      </c>
      <c r="F2582" s="2" t="s">
        <v>3217</v>
      </c>
      <c r="G2582" s="2" t="str">
        <f>_xlfn.XLOOKUP(Table2[[#This Row],[Customer_ID]],Table3[Customer_ID],Table3[Customer Name],"Not Found")</f>
        <v>Sunita Gopalakrishnan</v>
      </c>
      <c r="H2582" s="2" t="str">
        <f>_xlfn.XLOOKUP(Table2[[#This Row],[Customer_ID]],Table3[Customer_ID],Table3[Gender],"Female")</f>
        <v>Female</v>
      </c>
      <c r="I2582" s="2" t="str">
        <f>_xlfn.XLOOKUP(Table2[[#This Row],[Customer_ID]],Table3[Customer_ID],Table3[City],"Missing Memebership")</f>
        <v>Warangal</v>
      </c>
      <c r="J2582" s="2" t="str">
        <f>_xlfn.XLOOKUP(Table2[[#This Row],[Customer_ID]],Table3[Customer_ID],Table3[State],"Karnataka")</f>
        <v>Telangana</v>
      </c>
      <c r="K2582" s="2" t="str">
        <f>_xlfn.XLOOKUP(Table2[[#This Row],[Customer_ID]],Table3[Customer_ID],Table3[Membership],"Regular")</f>
        <v>Silver</v>
      </c>
      <c r="L2582" s="2" t="s">
        <v>140</v>
      </c>
      <c r="M2582" s="2" t="str">
        <f>_xlfn.XLOOKUP(Table2[[#This Row],[Product_ID]],Table4[Product_ID],Table4[Product_Name],"Not Found")</f>
        <v>Indian Terrain Denim Shirt Wine</v>
      </c>
      <c r="N2582" s="2" t="str">
        <f>_xlfn.XLOOKUP(Table2[[#This Row],[Product_ID]],Table4[Product_ID],Table4[Category],"Not Found")</f>
        <v>Men Shirts</v>
      </c>
      <c r="O2582" s="2" t="str">
        <f>_xlfn.XLOOKUP(Table2[[#This Row],[Product_ID]],Table4[Product_ID],Table4[Subcategory],"Not Found")</f>
        <v>Denim Shirt</v>
      </c>
      <c r="P2582" s="2" t="str">
        <f>_xlfn.XLOOKUP(Table2[[#This Row],[Product_ID]],Table4[Product_ID],Table4[Brand],"Missing Brand")</f>
        <v>Indian Terrain</v>
      </c>
      <c r="Q2582" s="2" t="s">
        <v>236</v>
      </c>
      <c r="R2582" s="2" t="str">
        <f>_xlfn.XLOOKUP(Table2[[#This Row],[Store_ID]],Table6[Store_ID],Table6[Store Name],"Not Found")</f>
        <v>TrendMart Kozhikode High Street</v>
      </c>
      <c r="S2582" s="2">
        <f>_xlfn.XLOOKUP(Table2[[#This Row],[Store_ID]],Table6[Store_ID],Table6[Monthly Target],"Missing Target")</f>
        <v>2500000</v>
      </c>
      <c r="T2582" s="2" t="str">
        <f>_xlfn.XLOOKUP(Table2[[#This Row],[Store_ID]],Table6[Store_ID],Table6[Region],"Not Found")</f>
        <v>South Zone 1</v>
      </c>
      <c r="U2582" s="2" t="s">
        <v>465</v>
      </c>
      <c r="V2582" s="2" t="str">
        <f>_xlfn.XLOOKUP(Table2[[#This Row],[Employee_ID]],Table5[Employee_ID],Table5[Employee Name],"Not Found")</f>
        <v>Vinod Hegde</v>
      </c>
      <c r="W2582" s="2">
        <v>2</v>
      </c>
      <c r="X2582" s="2">
        <v>945.64</v>
      </c>
      <c r="Y2582" s="2">
        <v>15</v>
      </c>
      <c r="Z2582" s="2">
        <v>283.69</v>
      </c>
      <c r="AA2582" s="2">
        <v>5</v>
      </c>
      <c r="AB2582" s="2">
        <v>80.38</v>
      </c>
      <c r="AC2582" s="2">
        <v>1687.97</v>
      </c>
      <c r="AD2582" s="2">
        <v>1442.44</v>
      </c>
      <c r="AE2582" s="2">
        <f t="shared" si="85"/>
        <v>165.14999999999998</v>
      </c>
      <c r="AF2582" s="2" t="s">
        <v>25</v>
      </c>
      <c r="AG2582" s="42">
        <f>IFERROR(Table2[[#This Row],[Profit]]/Table2[[#This Row],[Sales Amount]],0)</f>
        <v>9.7839416577308824E-2</v>
      </c>
      <c r="AH2582" s="2" t="str">
        <f>TRIM(Table2[[#This Row],[Payment Modee]])</f>
        <v>UPI</v>
      </c>
      <c r="AI2582" s="2" t="s">
        <v>26</v>
      </c>
      <c r="AJ2582" s="2" t="s">
        <v>27</v>
      </c>
      <c r="AK2582" s="2" t="s">
        <v>2256</v>
      </c>
      <c r="AL2582" s="16" t="str">
        <f>IF(HOUR(Table2[[#This Row],[Order Time]])&lt;12,"Morning",IF(HOUR(Table2[[#This Row],[Order Time]])&lt;17,"Afternoon",IF(HOUR(Table2[[#This Row],[Order Time]])&lt;21,"Evening","Night")))</f>
        <v>Afternoon</v>
      </c>
      <c r="AM2582" s="16" t="s">
        <v>29</v>
      </c>
    </row>
    <row r="2583" spans="1:39" x14ac:dyDescent="0.25">
      <c r="A2583" s="13" t="s">
        <v>4489</v>
      </c>
      <c r="B2583" s="4">
        <v>45690</v>
      </c>
      <c r="C2583" s="2">
        <f>YEAR(Table2[[#This Row],[Invoice Date]])</f>
        <v>2025</v>
      </c>
      <c r="D2583" s="2" t="str">
        <f>TEXT(Table2[[#This Row],[Invoice Date]],"mmm")</f>
        <v>Feb</v>
      </c>
      <c r="E2583" s="2" t="str">
        <f>Table2[[#This Row],[Store_ID]]&amp;"-"&amp;Table2[[#This Row],[Year]]&amp;"-"&amp;Table2[[#This Row],[Month]]</f>
        <v>STR076-2025-Feb</v>
      </c>
      <c r="F2583" s="2" t="s">
        <v>4490</v>
      </c>
      <c r="G2583" s="2" t="str">
        <f>_xlfn.XLOOKUP(Table2[[#This Row],[Customer_ID]],Table3[Customer_ID],Table3[Customer Name],"Not Found")</f>
        <v>Manikandan Singh</v>
      </c>
      <c r="H2583" s="2" t="str">
        <f>_xlfn.XLOOKUP(Table2[[#This Row],[Customer_ID]],Table3[Customer_ID],Table3[Gender],"Female")</f>
        <v>Male</v>
      </c>
      <c r="I2583" s="2" t="str">
        <f>_xlfn.XLOOKUP(Table2[[#This Row],[Customer_ID]],Table3[Customer_ID],Table3[City],"Missing Memebership")</f>
        <v>Karimnagar</v>
      </c>
      <c r="J2583" s="2" t="str">
        <f>_xlfn.XLOOKUP(Table2[[#This Row],[Customer_ID]],Table3[Customer_ID],Table3[State],"Karnataka")</f>
        <v>Telangana</v>
      </c>
      <c r="K2583" s="2" t="str">
        <f>_xlfn.XLOOKUP(Table2[[#This Row],[Customer_ID]],Table3[Customer_ID],Table3[Membership],"Regular")</f>
        <v>Gold</v>
      </c>
      <c r="L2583" s="2" t="s">
        <v>907</v>
      </c>
      <c r="M2583" s="2" t="str">
        <f>_xlfn.XLOOKUP(Table2[[#This Row],[Product_ID]],Table4[Product_ID],Table4[Product_Name],"Not Found")</f>
        <v>Westside Straight Fit Charcoal</v>
      </c>
      <c r="N2583" s="2" t="str">
        <f>_xlfn.XLOOKUP(Table2[[#This Row],[Product_ID]],Table4[Product_ID],Table4[Category],"Not Found")</f>
        <v>Watches</v>
      </c>
      <c r="O2583" s="2" t="str">
        <f>_xlfn.XLOOKUP(Table2[[#This Row],[Product_ID]],Table4[Product_ID],Table4[Subcategory],"Not Found")</f>
        <v>Smart Watch</v>
      </c>
      <c r="P2583" s="2" t="str">
        <f>_xlfn.XLOOKUP(Table2[[#This Row],[Product_ID]],Table4[Product_ID],Table4[Brand],"Missing Brand")</f>
        <v>Pantaloons</v>
      </c>
      <c r="Q2583" s="2" t="s">
        <v>1063</v>
      </c>
      <c r="R2583" s="2" t="str">
        <f>_xlfn.XLOOKUP(Table2[[#This Row],[Store_ID]],Table6[Store_ID],Table6[Store Name],"Not Found")</f>
        <v>TrendMart Chennai Standard</v>
      </c>
      <c r="S2583" s="2">
        <f>_xlfn.XLOOKUP(Table2[[#This Row],[Store_ID]],Table6[Store_ID],Table6[Monthly Target],"Missing Target")</f>
        <v>1500000</v>
      </c>
      <c r="T2583" s="2" t="str">
        <f>_xlfn.XLOOKUP(Table2[[#This Row],[Store_ID]],Table6[Store_ID],Table6[Region],"Not Found")</f>
        <v>South Zone 1</v>
      </c>
      <c r="U2583" s="2" t="s">
        <v>417</v>
      </c>
      <c r="V2583" s="2" t="str">
        <f>_xlfn.XLOOKUP(Table2[[#This Row],[Employee_ID]],Table5[Employee_ID],Table5[Employee Name],"Not Found")</f>
        <v>Arjun Krishnan</v>
      </c>
      <c r="W2583" s="2">
        <v>3</v>
      </c>
      <c r="X2583" s="2">
        <v>5523.02</v>
      </c>
      <c r="Y2583" s="2">
        <v>0</v>
      </c>
      <c r="Z2583" s="2">
        <v>0</v>
      </c>
      <c r="AA2583" s="2">
        <v>12</v>
      </c>
      <c r="AB2583" s="2">
        <v>1988.29</v>
      </c>
      <c r="AC2583" s="2">
        <v>18557.349999999999</v>
      </c>
      <c r="AD2583" s="2">
        <v>10987.11</v>
      </c>
      <c r="AE2583" s="2">
        <f t="shared" si="85"/>
        <v>5581.949999999998</v>
      </c>
      <c r="AF2583" s="2" t="s">
        <v>35</v>
      </c>
      <c r="AG2583" s="42">
        <f>IFERROR(Table2[[#This Row],[Profit]]/Table2[[#This Row],[Sales Amount]],0)</f>
        <v>0.30079456387900205</v>
      </c>
      <c r="AH2583" s="2" t="str">
        <f>TRIM(Table2[[#This Row],[Payment Modee]])</f>
        <v>Debit Card</v>
      </c>
      <c r="AI2583" s="2" t="s">
        <v>26</v>
      </c>
      <c r="AJ2583" s="2" t="s">
        <v>27</v>
      </c>
      <c r="AK2583" s="2" t="s">
        <v>1419</v>
      </c>
      <c r="AL2583" s="16" t="str">
        <f>IF(HOUR(Table2[[#This Row],[Order Time]])&lt;12,"Morning",IF(HOUR(Table2[[#This Row],[Order Time]])&lt;17,"Afternoon",IF(HOUR(Table2[[#This Row],[Order Time]])&lt;21,"Evening","Night")))</f>
        <v>Morning</v>
      </c>
      <c r="AM2583" s="16" t="s">
        <v>38</v>
      </c>
    </row>
    <row r="2584" spans="1:39" x14ac:dyDescent="0.25">
      <c r="A2584" s="13" t="s">
        <v>4491</v>
      </c>
      <c r="B2584" s="4">
        <v>45426</v>
      </c>
      <c r="C2584" s="2">
        <f>YEAR(Table2[[#This Row],[Invoice Date]])</f>
        <v>2024</v>
      </c>
      <c r="D2584" s="2" t="str">
        <f>TEXT(Table2[[#This Row],[Invoice Date]],"mmm")</f>
        <v>May</v>
      </c>
      <c r="E2584" s="2" t="str">
        <f>Table2[[#This Row],[Store_ID]]&amp;"-"&amp;Table2[[#This Row],[Year]]&amp;"-"&amp;Table2[[#This Row],[Month]]</f>
        <v>STR049-2024-May</v>
      </c>
      <c r="F2584" s="2" t="s">
        <v>3909</v>
      </c>
      <c r="G2584" s="2" t="str">
        <f>_xlfn.XLOOKUP(Table2[[#This Row],[Customer_ID]],Table3[Customer_ID],Table3[Customer Name],"Not Found")</f>
        <v>Girish Prasad</v>
      </c>
      <c r="H2584" s="2" t="str">
        <f>_xlfn.XLOOKUP(Table2[[#This Row],[Customer_ID]],Table3[Customer_ID],Table3[Gender],"Female")</f>
        <v>Male</v>
      </c>
      <c r="I2584" s="2" t="str">
        <f>_xlfn.XLOOKUP(Table2[[#This Row],[Customer_ID]],Table3[Customer_ID],Table3[City],"Missing Memebership")</f>
        <v>Tiruchirappalli</v>
      </c>
      <c r="J2584" s="2" t="str">
        <f>_xlfn.XLOOKUP(Table2[[#This Row],[Customer_ID]],Table3[Customer_ID],Table3[State],"Karnataka")</f>
        <v>Tamil Nadu</v>
      </c>
      <c r="K2584" s="2" t="str">
        <f>_xlfn.XLOOKUP(Table2[[#This Row],[Customer_ID]],Table3[Customer_ID],Table3[Membership],"Regular")</f>
        <v>Regular</v>
      </c>
      <c r="L2584" s="2" t="s">
        <v>469</v>
      </c>
      <c r="M2584" s="2" t="str">
        <f>_xlfn.XLOOKUP(Table2[[#This Row],[Product_ID]],Table4[Product_ID],Table4[Product_Name],"Not Found")</f>
        <v>Ramraj Cotton Crop Top Pink</v>
      </c>
      <c r="N2584" s="2" t="str">
        <f>_xlfn.XLOOKUP(Table2[[#This Row],[Product_ID]],Table4[Product_ID],Table4[Category],"Not Found")</f>
        <v>Women Tops</v>
      </c>
      <c r="O2584" s="2" t="str">
        <f>_xlfn.XLOOKUP(Table2[[#This Row],[Product_ID]],Table4[Product_ID],Table4[Subcategory],"Not Found")</f>
        <v>Crop Top</v>
      </c>
      <c r="P2584" s="2" t="str">
        <f>_xlfn.XLOOKUP(Table2[[#This Row],[Product_ID]],Table4[Product_ID],Table4[Brand],"Missing Brand")</f>
        <v>Ramraj Cotton</v>
      </c>
      <c r="Q2584" s="2" t="s">
        <v>1294</v>
      </c>
      <c r="R2584" s="2" t="str">
        <f>_xlfn.XLOOKUP(Table2[[#This Row],[Store_ID]],Table6[Store_ID],Table6[Store Name],"Not Found")</f>
        <v>TrendMart Bengaluru Flagship</v>
      </c>
      <c r="S2584" s="2">
        <f>_xlfn.XLOOKUP(Table2[[#This Row],[Store_ID]],Table6[Store_ID],Table6[Monthly Target],"Missing Target")</f>
        <v>1200000</v>
      </c>
      <c r="T2584" s="2" t="str">
        <f>_xlfn.XLOOKUP(Table2[[#This Row],[Store_ID]],Table6[Store_ID],Table6[Region],"Not Found")</f>
        <v>South Zone 2</v>
      </c>
      <c r="U2584" s="2" t="s">
        <v>118</v>
      </c>
      <c r="V2584" s="2" t="str">
        <f>_xlfn.XLOOKUP(Table2[[#This Row],[Employee_ID]],Table5[Employee_ID],Table5[Employee Name],"Not Found")</f>
        <v>Deepak Kamath</v>
      </c>
      <c r="W2584" s="2">
        <v>2</v>
      </c>
      <c r="X2584" s="2">
        <v>825.93</v>
      </c>
      <c r="Y2584" s="2">
        <v>0</v>
      </c>
      <c r="Z2584" s="2">
        <v>0</v>
      </c>
      <c r="AA2584" s="2">
        <v>5</v>
      </c>
      <c r="AB2584" s="2">
        <v>82.59</v>
      </c>
      <c r="AC2584" s="2">
        <v>1734.45</v>
      </c>
      <c r="AD2584" s="2">
        <v>1259.44</v>
      </c>
      <c r="AE2584" s="2">
        <f t="shared" si="85"/>
        <v>392.41999999999996</v>
      </c>
      <c r="AF2584" s="2" t="s">
        <v>69</v>
      </c>
      <c r="AG2584" s="42">
        <f>IFERROR(Table2[[#This Row],[Profit]]/Table2[[#This Row],[Sales Amount]],0)</f>
        <v>0.22625039637925565</v>
      </c>
      <c r="AH2584" s="2" t="str">
        <f>TRIM(Table2[[#This Row],[Payment Modee]])</f>
        <v>Cash</v>
      </c>
      <c r="AI2584" s="2" t="s">
        <v>36</v>
      </c>
      <c r="AJ2584" s="2" t="s">
        <v>27</v>
      </c>
      <c r="AK2584" s="2" t="s">
        <v>76</v>
      </c>
      <c r="AL2584" s="16" t="str">
        <f>IF(HOUR(Table2[[#This Row],[Order Time]])&lt;12,"Morning",IF(HOUR(Table2[[#This Row],[Order Time]])&lt;17,"Afternoon",IF(HOUR(Table2[[#This Row],[Order Time]])&lt;21,"Evening","Night")))</f>
        <v>Night</v>
      </c>
      <c r="AM2584" s="16" t="s">
        <v>29</v>
      </c>
    </row>
    <row r="2585" spans="1:39" x14ac:dyDescent="0.25">
      <c r="A2585" s="13" t="s">
        <v>4492</v>
      </c>
      <c r="B2585" s="4">
        <v>45442</v>
      </c>
      <c r="C2585" s="2">
        <f>YEAR(Table2[[#This Row],[Invoice Date]])</f>
        <v>2024</v>
      </c>
      <c r="D2585" s="2" t="str">
        <f>TEXT(Table2[[#This Row],[Invoice Date]],"mmm")</f>
        <v>May</v>
      </c>
      <c r="E2585" s="2" t="str">
        <f>Table2[[#This Row],[Store_ID]]&amp;"-"&amp;Table2[[#This Row],[Year]]&amp;"-"&amp;Table2[[#This Row],[Month]]</f>
        <v>STR010-2024-May</v>
      </c>
      <c r="F2585" s="2" t="s">
        <v>2126</v>
      </c>
      <c r="G2585" s="2" t="str">
        <f>_xlfn.XLOOKUP(Table2[[#This Row],[Customer_ID]],Table3[Customer_ID],Table3[Customer Name],"Not Found")</f>
        <v>Nandakumar Balasubramaniam</v>
      </c>
      <c r="H2585" s="2" t="str">
        <f>_xlfn.XLOOKUP(Table2[[#This Row],[Customer_ID]],Table3[Customer_ID],Table3[Gender],"Female")</f>
        <v>Male</v>
      </c>
      <c r="I2585" s="2" t="str">
        <f>_xlfn.XLOOKUP(Table2[[#This Row],[Customer_ID]],Table3[Customer_ID],Table3[City],"Missing Memebership")</f>
        <v>Nizamabad</v>
      </c>
      <c r="J2585" s="2" t="str">
        <f>_xlfn.XLOOKUP(Table2[[#This Row],[Customer_ID]],Table3[Customer_ID],Table3[State],"Karnataka")</f>
        <v>Telangana</v>
      </c>
      <c r="K2585" s="2" t="str">
        <f>_xlfn.XLOOKUP(Table2[[#This Row],[Customer_ID]],Table3[Customer_ID],Table3[Membership],"Regular")</f>
        <v>Gold</v>
      </c>
      <c r="L2585" s="2" t="s">
        <v>133</v>
      </c>
      <c r="M2585" s="2" t="str">
        <f>_xlfn.XLOOKUP(Table2[[#This Row],[Product_ID]],Table4[Product_ID],Table4[Product_Name],"Not Found")</f>
        <v>US Polo Assn Casual Top Sky Blue</v>
      </c>
      <c r="N2585" s="2" t="str">
        <f>_xlfn.XLOOKUP(Table2[[#This Row],[Product_ID]],Table4[Product_ID],Table4[Category],"Not Found")</f>
        <v>Women Tops</v>
      </c>
      <c r="O2585" s="2" t="str">
        <f>_xlfn.XLOOKUP(Table2[[#This Row],[Product_ID]],Table4[Product_ID],Table4[Subcategory],"Not Found")</f>
        <v>Casual Top</v>
      </c>
      <c r="P2585" s="2" t="str">
        <f>_xlfn.XLOOKUP(Table2[[#This Row],[Product_ID]],Table4[Product_ID],Table4[Brand],"Missing Brand")</f>
        <v>US Polo Assn</v>
      </c>
      <c r="Q2585" s="2" t="s">
        <v>818</v>
      </c>
      <c r="R2585" s="2" t="str">
        <f>_xlfn.XLOOKUP(Table2[[#This Row],[Store_ID]],Table6[Store_ID],Table6[Store Name],"Not Found")</f>
        <v>TrendMart Kochi Mall Kiosk</v>
      </c>
      <c r="S2585" s="2">
        <f>_xlfn.XLOOKUP(Table2[[#This Row],[Store_ID]],Table6[Store_ID],Table6[Monthly Target],"Missing Target")</f>
        <v>2500000</v>
      </c>
      <c r="T2585" s="2" t="str">
        <f>_xlfn.XLOOKUP(Table2[[#This Row],[Store_ID]],Table6[Store_ID],Table6[Region],"Not Found")</f>
        <v>South Zone 1</v>
      </c>
      <c r="U2585" s="2" t="s">
        <v>321</v>
      </c>
      <c r="V2585" s="2" t="str">
        <f>_xlfn.XLOOKUP(Table2[[#This Row],[Employee_ID]],Table5[Employee_ID],Table5[Employee Name],"Not Found")</f>
        <v>Sunita Ramachandran</v>
      </c>
      <c r="W2585" s="2">
        <v>3</v>
      </c>
      <c r="X2585" s="2">
        <v>810.88</v>
      </c>
      <c r="Y2585" s="2">
        <v>10</v>
      </c>
      <c r="Z2585" s="2">
        <v>243.26</v>
      </c>
      <c r="AA2585" s="2">
        <v>5</v>
      </c>
      <c r="AB2585" s="2">
        <v>109.47</v>
      </c>
      <c r="AC2585" s="2">
        <v>2298.85</v>
      </c>
      <c r="AD2585" s="2">
        <v>1604.43</v>
      </c>
      <c r="AE2585" s="2">
        <f t="shared" si="85"/>
        <v>584.94999999999982</v>
      </c>
      <c r="AF2585" s="2" t="s">
        <v>25</v>
      </c>
      <c r="AG2585" s="42">
        <f>IFERROR(Table2[[#This Row],[Profit]]/Table2[[#This Row],[Sales Amount]],0)</f>
        <v>0.25445331361332835</v>
      </c>
      <c r="AH2585" s="2" t="str">
        <f>TRIM(Table2[[#This Row],[Payment Modee]])</f>
        <v>UPI</v>
      </c>
      <c r="AI2585" s="2" t="s">
        <v>26</v>
      </c>
      <c r="AJ2585" s="2" t="s">
        <v>27</v>
      </c>
      <c r="AK2585" s="2" t="s">
        <v>1805</v>
      </c>
      <c r="AL2585" s="16" t="str">
        <f>IF(HOUR(Table2[[#This Row],[Order Time]])&lt;12,"Morning",IF(HOUR(Table2[[#This Row],[Order Time]])&lt;17,"Afternoon",IF(HOUR(Table2[[#This Row],[Order Time]])&lt;21,"Evening","Night")))</f>
        <v>Evening</v>
      </c>
      <c r="AM2585" s="16" t="s">
        <v>29</v>
      </c>
    </row>
    <row r="2586" spans="1:39" x14ac:dyDescent="0.25">
      <c r="A2586" s="13" t="s">
        <v>4493</v>
      </c>
      <c r="B2586" s="4">
        <v>45543</v>
      </c>
      <c r="C2586" s="2">
        <f>YEAR(Table2[[#This Row],[Invoice Date]])</f>
        <v>2024</v>
      </c>
      <c r="D2586" s="2" t="str">
        <f>TEXT(Table2[[#This Row],[Invoice Date]],"mmm")</f>
        <v>Sep</v>
      </c>
      <c r="E2586" s="2" t="str">
        <f>Table2[[#This Row],[Store_ID]]&amp;"-"&amp;Table2[[#This Row],[Year]]&amp;"-"&amp;Table2[[#This Row],[Month]]</f>
        <v>STR029-2024-Sep</v>
      </c>
      <c r="F2586" s="2" t="s">
        <v>1968</v>
      </c>
      <c r="G2586" s="2" t="str">
        <f>_xlfn.XLOOKUP(Table2[[#This Row],[Customer_ID]],Table3[Customer_ID],Table3[Customer Name],"Not Found")</f>
        <v>Tarun Nair</v>
      </c>
      <c r="H2586" s="2" t="str">
        <f>_xlfn.XLOOKUP(Table2[[#This Row],[Customer_ID]],Table3[Customer_ID],Table3[Gender],"Female")</f>
        <v>Male</v>
      </c>
      <c r="I2586" s="2" t="str">
        <f>_xlfn.XLOOKUP(Table2[[#This Row],[Customer_ID]],Table3[Customer_ID],Table3[City],"Missing Memebership")</f>
        <v>Karimnagar</v>
      </c>
      <c r="J2586" s="2" t="str">
        <f>_xlfn.XLOOKUP(Table2[[#This Row],[Customer_ID]],Table3[Customer_ID],Table3[State],"Karnataka")</f>
        <v>Telangana</v>
      </c>
      <c r="K2586" s="2" t="str">
        <f>_xlfn.XLOOKUP(Table2[[#This Row],[Customer_ID]],Table3[Customer_ID],Table3[Membership],"Regular")</f>
        <v>Gold</v>
      </c>
      <c r="L2586" s="2" t="s">
        <v>954</v>
      </c>
      <c r="M2586" s="2" t="str">
        <f>_xlfn.XLOOKUP(Table2[[#This Row],[Product_ID]],Table4[Product_ID],Table4[Product_Name],"Not Found")</f>
        <v>Pepe Jeans Cap Pink</v>
      </c>
      <c r="N2586" s="2" t="str">
        <f>_xlfn.XLOOKUP(Table2[[#This Row],[Product_ID]],Table4[Product_ID],Table4[Category],"Not Found")</f>
        <v>Accessories</v>
      </c>
      <c r="O2586" s="2" t="str">
        <f>_xlfn.XLOOKUP(Table2[[#This Row],[Product_ID]],Table4[Product_ID],Table4[Subcategory],"Not Found")</f>
        <v>Cap</v>
      </c>
      <c r="P2586" s="2" t="str">
        <f>_xlfn.XLOOKUP(Table2[[#This Row],[Product_ID]],Table4[Product_ID],Table4[Brand],"Missing Brand")</f>
        <v>Pepe Jeans</v>
      </c>
      <c r="Q2586" s="2" t="s">
        <v>282</v>
      </c>
      <c r="R2586" s="2" t="str">
        <f>_xlfn.XLOOKUP(Table2[[#This Row],[Store_ID]],Table6[Store_ID],Table6[Store Name],"Not Found")</f>
        <v>TrendMart Davanagere High Street</v>
      </c>
      <c r="S2586" s="2">
        <f>_xlfn.XLOOKUP(Table2[[#This Row],[Store_ID]],Table6[Store_ID],Table6[Monthly Target],"Missing Target")</f>
        <v>800000</v>
      </c>
      <c r="T2586" s="2" t="str">
        <f>_xlfn.XLOOKUP(Table2[[#This Row],[Store_ID]],Table6[Store_ID],Table6[Region],"Not Found")</f>
        <v>South Zone 2</v>
      </c>
      <c r="U2586" s="2" t="s">
        <v>321</v>
      </c>
      <c r="V2586" s="2" t="str">
        <f>_xlfn.XLOOKUP(Table2[[#This Row],[Employee_ID]],Table5[Employee_ID],Table5[Employee Name],"Not Found")</f>
        <v>Sunita Ramachandran</v>
      </c>
      <c r="W2586" s="2">
        <v>3</v>
      </c>
      <c r="X2586" s="2">
        <v>1032.9100000000001</v>
      </c>
      <c r="Y2586" s="2">
        <v>30</v>
      </c>
      <c r="Z2586" s="2">
        <v>929.62</v>
      </c>
      <c r="AA2586" s="2">
        <v>12</v>
      </c>
      <c r="AB2586" s="2">
        <v>260.29000000000002</v>
      </c>
      <c r="AC2586" s="2">
        <v>2429.4</v>
      </c>
      <c r="AD2586" s="2">
        <v>1730.91</v>
      </c>
      <c r="AE2586" s="2">
        <f t="shared" si="85"/>
        <v>438.2</v>
      </c>
      <c r="AF2586" s="2" t="s">
        <v>119</v>
      </c>
      <c r="AG2586" s="42">
        <f>IFERROR(Table2[[#This Row],[Profit]]/Table2[[#This Row],[Sales Amount]],0)</f>
        <v>0.18037375483658516</v>
      </c>
      <c r="AH2586" s="2" t="str">
        <f>TRIM(Table2[[#This Row],[Payment Modee]])</f>
        <v>Net Banking</v>
      </c>
      <c r="AI2586" s="2" t="s">
        <v>26</v>
      </c>
      <c r="AJ2586" s="2" t="s">
        <v>27</v>
      </c>
      <c r="AK2586" s="2" t="s">
        <v>1664</v>
      </c>
      <c r="AL2586" s="16" t="str">
        <f>IF(HOUR(Table2[[#This Row],[Order Time]])&lt;12,"Morning",IF(HOUR(Table2[[#This Row],[Order Time]])&lt;17,"Afternoon",IF(HOUR(Table2[[#This Row],[Order Time]])&lt;21,"Evening","Night")))</f>
        <v>Afternoon</v>
      </c>
      <c r="AM2586" s="16" t="s">
        <v>38</v>
      </c>
    </row>
    <row r="2587" spans="1:39" x14ac:dyDescent="0.25">
      <c r="A2587" s="13" t="s">
        <v>4494</v>
      </c>
      <c r="B2587" s="4">
        <v>45667</v>
      </c>
      <c r="C2587" s="2">
        <f>YEAR(Table2[[#This Row],[Invoice Date]])</f>
        <v>2025</v>
      </c>
      <c r="D2587" s="2" t="str">
        <f>TEXT(Table2[[#This Row],[Invoice Date]],"mmm")</f>
        <v>Jan</v>
      </c>
      <c r="E2587" s="2" t="str">
        <f>Table2[[#This Row],[Store_ID]]&amp;"-"&amp;Table2[[#This Row],[Year]]&amp;"-"&amp;Table2[[#This Row],[Month]]</f>
        <v>STR118-2025-Jan</v>
      </c>
      <c r="F2587" s="2" t="s">
        <v>2586</v>
      </c>
      <c r="G2587" s="2" t="str">
        <f>_xlfn.XLOOKUP(Table2[[#This Row],[Customer_ID]],Table3[Customer_ID],Table3[Customer Name],"Not Found")</f>
        <v>Usha Yadav</v>
      </c>
      <c r="H2587" s="2" t="str">
        <f>_xlfn.XLOOKUP(Table2[[#This Row],[Customer_ID]],Table3[Customer_ID],Table3[Gender],"Female")</f>
        <v>Female</v>
      </c>
      <c r="I2587" s="2" t="str">
        <f>_xlfn.XLOOKUP(Table2[[#This Row],[Customer_ID]],Table3[Customer_ID],Table3[City],"Missing Memebership")</f>
        <v>Tirunelveli</v>
      </c>
      <c r="J2587" s="2" t="str">
        <f>_xlfn.XLOOKUP(Table2[[#This Row],[Customer_ID]],Table3[Customer_ID],Table3[State],"Karnataka")</f>
        <v>Tamil Nadu</v>
      </c>
      <c r="K2587" s="2" t="str">
        <f>_xlfn.XLOOKUP(Table2[[#This Row],[Customer_ID]],Table3[Customer_ID],Table3[Membership],"Regular")</f>
        <v>Platinum</v>
      </c>
      <c r="L2587" s="2" t="s">
        <v>73</v>
      </c>
      <c r="M2587" s="2" t="str">
        <f>_xlfn.XLOOKUP(Table2[[#This Row],[Product_ID]],Table4[Product_ID],Table4[Product_Name],"Not Found")</f>
        <v>Metro Shoes Slim Fit Wine</v>
      </c>
      <c r="N2587" s="2" t="str">
        <f>_xlfn.XLOOKUP(Table2[[#This Row],[Product_ID]],Table4[Product_ID],Table4[Category],"Not Found")</f>
        <v>Men Jeans</v>
      </c>
      <c r="O2587" s="2" t="str">
        <f>_xlfn.XLOOKUP(Table2[[#This Row],[Product_ID]],Table4[Product_ID],Table4[Subcategory],"Not Found")</f>
        <v>Slim Fit</v>
      </c>
      <c r="P2587" s="2" t="str">
        <f>_xlfn.XLOOKUP(Table2[[#This Row],[Product_ID]],Table4[Product_ID],Table4[Brand],"Missing Brand")</f>
        <v>Metro Shoes</v>
      </c>
      <c r="Q2587" s="2" t="s">
        <v>630</v>
      </c>
      <c r="R2587" s="2" t="str">
        <f>_xlfn.XLOOKUP(Table2[[#This Row],[Store_ID]],Table6[Store_ID],Table6[Store Name],"Not Found")</f>
        <v>TrendMart Nellore Mall Kiosk</v>
      </c>
      <c r="S2587" s="2">
        <f>_xlfn.XLOOKUP(Table2[[#This Row],[Store_ID]],Table6[Store_ID],Table6[Monthly Target],"Missing Target")</f>
        <v>1000000</v>
      </c>
      <c r="T2587" s="2" t="str">
        <f>_xlfn.XLOOKUP(Table2[[#This Row],[Store_ID]],Table6[Store_ID],Table6[Region],"Not Found")</f>
        <v>South Zone 3</v>
      </c>
      <c r="U2587" s="2" t="s">
        <v>62</v>
      </c>
      <c r="V2587" s="2" t="str">
        <f>_xlfn.XLOOKUP(Table2[[#This Row],[Employee_ID]],Table5[Employee_ID],Table5[Employee Name],"Not Found")</f>
        <v>Rahul Krishnan</v>
      </c>
      <c r="W2587" s="2">
        <v>2</v>
      </c>
      <c r="X2587" s="2">
        <v>1326.64</v>
      </c>
      <c r="Y2587" s="2">
        <v>25</v>
      </c>
      <c r="Z2587" s="2">
        <v>663.32</v>
      </c>
      <c r="AA2587" s="2">
        <v>12</v>
      </c>
      <c r="AB2587" s="2">
        <v>238.8</v>
      </c>
      <c r="AC2587" s="2">
        <v>2228.7600000000002</v>
      </c>
      <c r="AD2587" s="2">
        <v>2135.44</v>
      </c>
      <c r="AE2587" s="2">
        <f t="shared" si="85"/>
        <v>-145.47999999999985</v>
      </c>
      <c r="AF2587" s="2" t="s">
        <v>69</v>
      </c>
      <c r="AG2587" s="42">
        <f>IFERROR(Table2[[#This Row],[Profit]]/Table2[[#This Row],[Sales Amount]],0)</f>
        <v>-6.5273963997918044E-2</v>
      </c>
      <c r="AH2587" s="2" t="str">
        <f>TRIM(Table2[[#This Row],[Payment Modee]])</f>
        <v>Cash</v>
      </c>
      <c r="AI2587" s="2" t="s">
        <v>26</v>
      </c>
      <c r="AJ2587" s="2" t="s">
        <v>27</v>
      </c>
      <c r="AK2587" s="2" t="s">
        <v>2775</v>
      </c>
      <c r="AL2587" s="16" t="str">
        <f>IF(HOUR(Table2[[#This Row],[Order Time]])&lt;12,"Morning",IF(HOUR(Table2[[#This Row],[Order Time]])&lt;17,"Afternoon",IF(HOUR(Table2[[#This Row],[Order Time]])&lt;21,"Evening","Night")))</f>
        <v>Night</v>
      </c>
      <c r="AM2587" s="16" t="s">
        <v>29</v>
      </c>
    </row>
    <row r="2588" spans="1:39" x14ac:dyDescent="0.25">
      <c r="A2588" s="13" t="s">
        <v>4495</v>
      </c>
      <c r="B2588" s="4">
        <v>45580</v>
      </c>
      <c r="C2588" s="2">
        <f>YEAR(Table2[[#This Row],[Invoice Date]])</f>
        <v>2024</v>
      </c>
      <c r="D2588" s="2" t="str">
        <f>TEXT(Table2[[#This Row],[Invoice Date]],"mmm")</f>
        <v>Oct</v>
      </c>
      <c r="E2588" s="2" t="str">
        <f>Table2[[#This Row],[Store_ID]]&amp;"-"&amp;Table2[[#This Row],[Year]]&amp;"-"&amp;Table2[[#This Row],[Month]]</f>
        <v>STR062-2024-Oct</v>
      </c>
      <c r="F2588" s="2" t="s">
        <v>477</v>
      </c>
      <c r="G2588" s="2" t="str">
        <f>_xlfn.XLOOKUP(Table2[[#This Row],[Customer_ID]],Table3[Customer_ID],Table3[Customer Name],"Not Found")</f>
        <v>Ajay Mudaliar</v>
      </c>
      <c r="H2588" s="2" t="str">
        <f>_xlfn.XLOOKUP(Table2[[#This Row],[Customer_ID]],Table3[Customer_ID],Table3[Gender],"Female")</f>
        <v>Male</v>
      </c>
      <c r="I2588" s="2" t="str">
        <f>_xlfn.XLOOKUP(Table2[[#This Row],[Customer_ID]],Table3[Customer_ID],Table3[City],"Missing Memebership")</f>
        <v>Tirunelveli</v>
      </c>
      <c r="J2588" s="2" t="str">
        <f>_xlfn.XLOOKUP(Table2[[#This Row],[Customer_ID]],Table3[Customer_ID],Table3[State],"Karnataka")</f>
        <v>Tamil Nadu</v>
      </c>
      <c r="K2588" s="2" t="str">
        <f>_xlfn.XLOOKUP(Table2[[#This Row],[Customer_ID]],Table3[Customer_ID],Table3[Membership],"Regular")</f>
        <v>Gold</v>
      </c>
      <c r="L2588" s="2" t="s">
        <v>22</v>
      </c>
      <c r="M2588" s="2" t="str">
        <f>_xlfn.XLOOKUP(Table2[[#This Row],[Product_ID]],Table4[Product_ID],Table4[Product_Name],"Not Found")</f>
        <v>Pepe Jeans A-Line Kurti White</v>
      </c>
      <c r="N2588" s="2" t="str">
        <f>_xlfn.XLOOKUP(Table2[[#This Row],[Product_ID]],Table4[Product_ID],Table4[Category],"Not Found")</f>
        <v>Women Kurtis</v>
      </c>
      <c r="O2588" s="2" t="str">
        <f>_xlfn.XLOOKUP(Table2[[#This Row],[Product_ID]],Table4[Product_ID],Table4[Subcategory],"Not Found")</f>
        <v>A-Line Kurti</v>
      </c>
      <c r="P2588" s="2" t="str">
        <f>_xlfn.XLOOKUP(Table2[[#This Row],[Product_ID]],Table4[Product_ID],Table4[Brand],"Missing Brand")</f>
        <v>Pepe Jeans</v>
      </c>
      <c r="Q2588" s="2" t="s">
        <v>67</v>
      </c>
      <c r="R2588" s="2" t="str">
        <f>_xlfn.XLOOKUP(Table2[[#This Row],[Store_ID]],Table6[Store_ID],Table6[Store Name],"Not Found")</f>
        <v>TrendMart Vijayawada Standard</v>
      </c>
      <c r="S2588" s="2">
        <f>_xlfn.XLOOKUP(Table2[[#This Row],[Store_ID]],Table6[Store_ID],Table6[Monthly Target],"Missing Target")</f>
        <v>1000000</v>
      </c>
      <c r="T2588" s="2" t="str">
        <f>_xlfn.XLOOKUP(Table2[[#This Row],[Store_ID]],Table6[Store_ID],Table6[Region],"Not Found")</f>
        <v>South Zone 3</v>
      </c>
      <c r="U2588" s="2" t="s">
        <v>321</v>
      </c>
      <c r="V2588" s="2" t="str">
        <f>_xlfn.XLOOKUP(Table2[[#This Row],[Employee_ID]],Table5[Employee_ID],Table5[Employee Name],"Not Found")</f>
        <v>Sunita Ramachandran</v>
      </c>
      <c r="W2588" s="2">
        <v>1</v>
      </c>
      <c r="X2588" s="2">
        <v>743.87</v>
      </c>
      <c r="Y2588" s="2">
        <v>10</v>
      </c>
      <c r="Z2588" s="2">
        <v>74.39</v>
      </c>
      <c r="AA2588" s="2">
        <v>5</v>
      </c>
      <c r="AB2588" s="2">
        <v>33.47</v>
      </c>
      <c r="AC2588" s="2">
        <v>702.95</v>
      </c>
      <c r="AD2588" s="2">
        <v>496.67</v>
      </c>
      <c r="AE2588" s="2">
        <f t="shared" si="85"/>
        <v>172.81000000000003</v>
      </c>
      <c r="AF2588" s="2" t="s">
        <v>56</v>
      </c>
      <c r="AG2588" s="42">
        <f>IFERROR(Table2[[#This Row],[Profit]]/Table2[[#This Row],[Sales Amount]],0)</f>
        <v>0.24583540792374994</v>
      </c>
      <c r="AH2588" s="2" t="str">
        <f>TRIM(Table2[[#This Row],[Payment Modee]])</f>
        <v>Credit Card</v>
      </c>
      <c r="AI2588" s="2" t="s">
        <v>26</v>
      </c>
      <c r="AJ2588" s="2" t="s">
        <v>27</v>
      </c>
      <c r="AK2588" s="2" t="s">
        <v>3297</v>
      </c>
      <c r="AL2588" s="16" t="str">
        <f>IF(HOUR(Table2[[#This Row],[Order Time]])&lt;12,"Morning",IF(HOUR(Table2[[#This Row],[Order Time]])&lt;17,"Afternoon",IF(HOUR(Table2[[#This Row],[Order Time]])&lt;21,"Evening","Night")))</f>
        <v>Evening</v>
      </c>
      <c r="AM2588" s="16" t="s">
        <v>29</v>
      </c>
    </row>
    <row r="2589" spans="1:39" x14ac:dyDescent="0.25">
      <c r="A2589" s="13" t="s">
        <v>4496</v>
      </c>
      <c r="B2589" s="4">
        <v>45597</v>
      </c>
      <c r="C2589" s="2">
        <f>YEAR(Table2[[#This Row],[Invoice Date]])</f>
        <v>2024</v>
      </c>
      <c r="D2589" s="2" t="str">
        <f>TEXT(Table2[[#This Row],[Invoice Date]],"mmm")</f>
        <v>Nov</v>
      </c>
      <c r="E2589" s="2" t="str">
        <f>Table2[[#This Row],[Store_ID]]&amp;"-"&amp;Table2[[#This Row],[Year]]&amp;"-"&amp;Table2[[#This Row],[Month]]</f>
        <v>STR041-2024-Nov</v>
      </c>
      <c r="F2589" s="2" t="s">
        <v>1321</v>
      </c>
      <c r="G2589" s="2" t="str">
        <f>_xlfn.XLOOKUP(Table2[[#This Row],[Customer_ID]],Table3[Customer_ID],Table3[Customer Name],"Not Found")</f>
        <v>Vasu Murthy</v>
      </c>
      <c r="H2589" s="2" t="str">
        <f>_xlfn.XLOOKUP(Table2[[#This Row],[Customer_ID]],Table3[Customer_ID],Table3[Gender],"Female")</f>
        <v>Male</v>
      </c>
      <c r="I2589" s="2" t="str">
        <f>_xlfn.XLOOKUP(Table2[[#This Row],[Customer_ID]],Table3[Customer_ID],Table3[City],"Missing Memebership")</f>
        <v>Kozhikode</v>
      </c>
      <c r="J2589" s="2" t="str">
        <f>_xlfn.XLOOKUP(Table2[[#This Row],[Customer_ID]],Table3[Customer_ID],Table3[State],"Karnataka")</f>
        <v>Kerala</v>
      </c>
      <c r="K2589" s="2" t="str">
        <f>_xlfn.XLOOKUP(Table2[[#This Row],[Customer_ID]],Table3[Customer_ID],Table3[Membership],"Regular")</f>
        <v>Gold</v>
      </c>
      <c r="L2589" s="2" t="s">
        <v>73</v>
      </c>
      <c r="M2589" s="2" t="str">
        <f>_xlfn.XLOOKUP(Table2[[#This Row],[Product_ID]],Table4[Product_ID],Table4[Product_Name],"Not Found")</f>
        <v>Metro Shoes Slim Fit Wine</v>
      </c>
      <c r="N2589" s="2" t="str">
        <f>_xlfn.XLOOKUP(Table2[[#This Row],[Product_ID]],Table4[Product_ID],Table4[Category],"Not Found")</f>
        <v>Men Jeans</v>
      </c>
      <c r="O2589" s="2" t="str">
        <f>_xlfn.XLOOKUP(Table2[[#This Row],[Product_ID]],Table4[Product_ID],Table4[Subcategory],"Not Found")</f>
        <v>Slim Fit</v>
      </c>
      <c r="P2589" s="2" t="str">
        <f>_xlfn.XLOOKUP(Table2[[#This Row],[Product_ID]],Table4[Product_ID],Table4[Brand],"Missing Brand")</f>
        <v>Metro Shoes</v>
      </c>
      <c r="Q2589" s="2" t="s">
        <v>493</v>
      </c>
      <c r="R2589" s="2" t="str">
        <f>_xlfn.XLOOKUP(Table2[[#This Row],[Store_ID]],Table6[Store_ID],Table6[Store Name],"Not Found")</f>
        <v>TrendMart Thiruvananthapuram Standard</v>
      </c>
      <c r="S2589" s="2">
        <f>_xlfn.XLOOKUP(Table2[[#This Row],[Store_ID]],Table6[Store_ID],Table6[Monthly Target],"Missing Target")</f>
        <v>2500000</v>
      </c>
      <c r="T2589" s="2" t="str">
        <f>_xlfn.XLOOKUP(Table2[[#This Row],[Store_ID]],Table6[Store_ID],Table6[Region],"Not Found")</f>
        <v>South Zone 1</v>
      </c>
      <c r="U2589" s="2" t="s">
        <v>482</v>
      </c>
      <c r="V2589" s="2" t="str">
        <f>_xlfn.XLOOKUP(Table2[[#This Row],[Employee_ID]],Table5[Employee_ID],Table5[Employee Name],"Not Found")</f>
        <v>Swathi Achari</v>
      </c>
      <c r="W2589" s="2">
        <v>2</v>
      </c>
      <c r="X2589" s="2">
        <v>1413.52</v>
      </c>
      <c r="Y2589" s="2">
        <v>10</v>
      </c>
      <c r="Z2589" s="2">
        <v>282.7</v>
      </c>
      <c r="AA2589" s="2">
        <v>12</v>
      </c>
      <c r="AB2589" s="2">
        <v>305.32</v>
      </c>
      <c r="AC2589" s="2">
        <v>2849.66</v>
      </c>
      <c r="AD2589" s="2">
        <v>2135.44</v>
      </c>
      <c r="AE2589" s="2">
        <f t="shared" ref="AE2589:AE2620" si="86">(AC2589-AD2589-AB2589)</f>
        <v>408.89999999999981</v>
      </c>
      <c r="AF2589" s="2" t="s">
        <v>69</v>
      </c>
      <c r="AG2589" s="42">
        <f>IFERROR(Table2[[#This Row],[Profit]]/Table2[[#This Row],[Sales Amount]],0)</f>
        <v>0.14349080241151571</v>
      </c>
      <c r="AH2589" s="2" t="str">
        <f>TRIM(Table2[[#This Row],[Payment Modee]])</f>
        <v>Cash</v>
      </c>
      <c r="AI2589" s="2" t="s">
        <v>36</v>
      </c>
      <c r="AJ2589" s="2" t="s">
        <v>27</v>
      </c>
      <c r="AK2589" s="2" t="s">
        <v>1900</v>
      </c>
      <c r="AL2589" s="16" t="str">
        <f>IF(HOUR(Table2[[#This Row],[Order Time]])&lt;12,"Morning",IF(HOUR(Table2[[#This Row],[Order Time]])&lt;17,"Afternoon",IF(HOUR(Table2[[#This Row],[Order Time]])&lt;21,"Evening","Night")))</f>
        <v>Evening</v>
      </c>
      <c r="AM2589" s="16" t="s">
        <v>29</v>
      </c>
    </row>
    <row r="2590" spans="1:39" x14ac:dyDescent="0.25">
      <c r="A2590" s="13" t="s">
        <v>4497</v>
      </c>
      <c r="B2590" s="4">
        <v>45729</v>
      </c>
      <c r="C2590" s="2">
        <f>YEAR(Table2[[#This Row],[Invoice Date]])</f>
        <v>2025</v>
      </c>
      <c r="D2590" s="2" t="str">
        <f>TEXT(Table2[[#This Row],[Invoice Date]],"mmm")</f>
        <v>Mar</v>
      </c>
      <c r="E2590" s="2" t="str">
        <f>Table2[[#This Row],[Store_ID]]&amp;"-"&amp;Table2[[#This Row],[Year]]&amp;"-"&amp;Table2[[#This Row],[Month]]</f>
        <v>STR039-2025-Mar</v>
      </c>
      <c r="F2590" s="2" t="s">
        <v>31</v>
      </c>
      <c r="G2590" s="2" t="str">
        <f>_xlfn.XLOOKUP(Table2[[#This Row],[Customer_ID]],Table3[Customer_ID],Table3[Customer Name],"Not Found")</f>
        <v>Ashok Menon</v>
      </c>
      <c r="H2590" s="2" t="str">
        <f>_xlfn.XLOOKUP(Table2[[#This Row],[Customer_ID]],Table3[Customer_ID],Table3[Gender],"Female")</f>
        <v>Male</v>
      </c>
      <c r="I2590" s="2" t="str">
        <f>_xlfn.XLOOKUP(Table2[[#This Row],[Customer_ID]],Table3[Customer_ID],Table3[City],"Missing Memebership")</f>
        <v>Tumakuru</v>
      </c>
      <c r="J2590" s="2" t="str">
        <f>_xlfn.XLOOKUP(Table2[[#This Row],[Customer_ID]],Table3[Customer_ID],Table3[State],"Karnataka")</f>
        <v>Karnataka</v>
      </c>
      <c r="K2590" s="2" t="str">
        <f>_xlfn.XLOOKUP(Table2[[#This Row],[Customer_ID]],Table3[Customer_ID],Table3[Membership],"Regular")</f>
        <v>Regular</v>
      </c>
      <c r="L2590" s="2" t="s">
        <v>795</v>
      </c>
      <c r="M2590" s="2" t="str">
        <f>_xlfn.XLOOKUP(Table2[[#This Row],[Product_ID]],Table4[Product_ID],Table4[Product_Name],"Not Found")</f>
        <v>Global Desi Card Holder Navy Blue</v>
      </c>
      <c r="N2590" s="2" t="str">
        <f>_xlfn.XLOOKUP(Table2[[#This Row],[Product_ID]],Table4[Product_ID],Table4[Category],"Not Found")</f>
        <v>Wallets</v>
      </c>
      <c r="O2590" s="2" t="str">
        <f>_xlfn.XLOOKUP(Table2[[#This Row],[Product_ID]],Table4[Product_ID],Table4[Subcategory],"Not Found")</f>
        <v>Card Holder</v>
      </c>
      <c r="P2590" s="2" t="str">
        <f>_xlfn.XLOOKUP(Table2[[#This Row],[Product_ID]],Table4[Product_ID],Table4[Brand],"Missing Brand")</f>
        <v>Global Desi</v>
      </c>
      <c r="Q2590" s="2" t="s">
        <v>825</v>
      </c>
      <c r="R2590" s="2" t="str">
        <f>_xlfn.XLOOKUP(Table2[[#This Row],[Store_ID]],Table6[Store_ID],Table6[Store Name],"Not Found")</f>
        <v>TrendMart Bengaluru High Street</v>
      </c>
      <c r="S2590" s="2">
        <f>_xlfn.XLOOKUP(Table2[[#This Row],[Store_ID]],Table6[Store_ID],Table6[Monthly Target],"Missing Target")</f>
        <v>1500000</v>
      </c>
      <c r="T2590" s="2" t="str">
        <f>_xlfn.XLOOKUP(Table2[[#This Row],[Store_ID]],Table6[Store_ID],Table6[Region],"Not Found")</f>
        <v>South Zone 2</v>
      </c>
      <c r="U2590" s="2" t="s">
        <v>135</v>
      </c>
      <c r="V2590" s="2" t="str">
        <f>_xlfn.XLOOKUP(Table2[[#This Row],[Employee_ID]],Table5[Employee_ID],Table5[Employee Name],"Not Found")</f>
        <v>Yamini Pandian</v>
      </c>
      <c r="W2590" s="2">
        <v>2</v>
      </c>
      <c r="X2590" s="2">
        <v>578.87</v>
      </c>
      <c r="Y2590" s="2">
        <v>0</v>
      </c>
      <c r="Z2590" s="2">
        <v>0</v>
      </c>
      <c r="AA2590" s="2">
        <v>5</v>
      </c>
      <c r="AB2590" s="2">
        <v>57.89</v>
      </c>
      <c r="AC2590" s="2">
        <v>1215.6300000000001</v>
      </c>
      <c r="AD2590" s="2">
        <v>742.24</v>
      </c>
      <c r="AE2590" s="2">
        <f t="shared" si="86"/>
        <v>415.50000000000011</v>
      </c>
      <c r="AF2590" s="2" t="s">
        <v>25</v>
      </c>
      <c r="AG2590" s="42">
        <f>IFERROR(Table2[[#This Row],[Profit]]/Table2[[#This Row],[Sales Amount]],0)</f>
        <v>0.34179808000789719</v>
      </c>
      <c r="AH2590" s="2" t="str">
        <f>TRIM(Table2[[#This Row],[Payment Modee]])</f>
        <v>UPI</v>
      </c>
      <c r="AI2590" s="2" t="s">
        <v>26</v>
      </c>
      <c r="AJ2590" s="2" t="s">
        <v>27</v>
      </c>
      <c r="AK2590" s="2" t="s">
        <v>762</v>
      </c>
      <c r="AL2590" s="16" t="str">
        <f>IF(HOUR(Table2[[#This Row],[Order Time]])&lt;12,"Morning",IF(HOUR(Table2[[#This Row],[Order Time]])&lt;17,"Afternoon",IF(HOUR(Table2[[#This Row],[Order Time]])&lt;21,"Evening","Night")))</f>
        <v>Morning</v>
      </c>
      <c r="AM2590" s="16" t="s">
        <v>29</v>
      </c>
    </row>
    <row r="2591" spans="1:39" x14ac:dyDescent="0.25">
      <c r="A2591" s="13" t="s">
        <v>4498</v>
      </c>
      <c r="B2591" s="4">
        <v>45738</v>
      </c>
      <c r="C2591" s="2">
        <f>YEAR(Table2[[#This Row],[Invoice Date]])</f>
        <v>2025</v>
      </c>
      <c r="D2591" s="2" t="str">
        <f>TEXT(Table2[[#This Row],[Invoice Date]],"mmm")</f>
        <v>Mar</v>
      </c>
      <c r="E2591" s="2" t="str">
        <f>Table2[[#This Row],[Store_ID]]&amp;"-"&amp;Table2[[#This Row],[Year]]&amp;"-"&amp;Table2[[#This Row],[Month]]</f>
        <v>STR050-2025-Mar</v>
      </c>
      <c r="F2591" s="2" t="s">
        <v>3207</v>
      </c>
      <c r="G2591" s="2" t="str">
        <f>_xlfn.XLOOKUP(Table2[[#This Row],[Customer_ID]],Table3[Customer_ID],Table3[Customer Name],"Not Found")</f>
        <v>Mahesh Menon</v>
      </c>
      <c r="H2591" s="2" t="str">
        <f>_xlfn.XLOOKUP(Table2[[#This Row],[Customer_ID]],Table3[Customer_ID],Table3[Gender],"Female")</f>
        <v>Male</v>
      </c>
      <c r="I2591" s="2" t="str">
        <f>_xlfn.XLOOKUP(Table2[[#This Row],[Customer_ID]],Table3[Customer_ID],Table3[City],"Missing Memebership")</f>
        <v>Coimbatore</v>
      </c>
      <c r="J2591" s="2" t="str">
        <f>_xlfn.XLOOKUP(Table2[[#This Row],[Customer_ID]],Table3[Customer_ID],Table3[State],"Karnataka")</f>
        <v>Tamil Nadu</v>
      </c>
      <c r="K2591" s="2" t="str">
        <f>_xlfn.XLOOKUP(Table2[[#This Row],[Customer_ID]],Table3[Customer_ID],Table3[Membership],"Regular")</f>
        <v>Regular</v>
      </c>
      <c r="L2591" s="2" t="s">
        <v>584</v>
      </c>
      <c r="M2591" s="2" t="str">
        <f>_xlfn.XLOOKUP(Table2[[#This Row],[Product_ID]],Table4[Product_ID],Table4[Product_Name],"Not Found")</f>
        <v>Nalli Silks Casual Top Charcoal</v>
      </c>
      <c r="N2591" s="2" t="str">
        <f>_xlfn.XLOOKUP(Table2[[#This Row],[Product_ID]],Table4[Product_ID],Table4[Category],"Not Found")</f>
        <v>Women Tops</v>
      </c>
      <c r="O2591" s="2" t="str">
        <f>_xlfn.XLOOKUP(Table2[[#This Row],[Product_ID]],Table4[Product_ID],Table4[Subcategory],"Not Found")</f>
        <v>Casual Top</v>
      </c>
      <c r="P2591" s="2" t="str">
        <f>_xlfn.XLOOKUP(Table2[[#This Row],[Product_ID]],Table4[Product_ID],Table4[Brand],"Missing Brand")</f>
        <v>Nalli Silks</v>
      </c>
      <c r="Q2591" s="2" t="s">
        <v>422</v>
      </c>
      <c r="R2591" s="2" t="str">
        <f>_xlfn.XLOOKUP(Table2[[#This Row],[Store_ID]],Table6[Store_ID],Table6[Store Name],"Not Found")</f>
        <v>TrendMart Thrissur High Street</v>
      </c>
      <c r="S2591" s="2">
        <f>_xlfn.XLOOKUP(Table2[[#This Row],[Store_ID]],Table6[Store_ID],Table6[Monthly Target],"Missing Target")</f>
        <v>2000000</v>
      </c>
      <c r="T2591" s="2" t="str">
        <f>_xlfn.XLOOKUP(Table2[[#This Row],[Store_ID]],Table6[Store_ID],Table6[Region],"Not Found")</f>
        <v>South Zone 1</v>
      </c>
      <c r="U2591" s="2" t="s">
        <v>417</v>
      </c>
      <c r="V2591" s="2" t="str">
        <f>_xlfn.XLOOKUP(Table2[[#This Row],[Employee_ID]],Table5[Employee_ID],Table5[Employee Name],"Not Found")</f>
        <v>Arjun Krishnan</v>
      </c>
      <c r="W2591" s="2">
        <v>1</v>
      </c>
      <c r="X2591" s="2">
        <v>1167.44</v>
      </c>
      <c r="Y2591" s="2">
        <v>20</v>
      </c>
      <c r="Z2591" s="2">
        <v>233.49</v>
      </c>
      <c r="AA2591" s="2">
        <v>12</v>
      </c>
      <c r="AB2591" s="2">
        <v>112.07</v>
      </c>
      <c r="AC2591" s="2">
        <v>1046.02</v>
      </c>
      <c r="AD2591" s="2">
        <v>699.84</v>
      </c>
      <c r="AE2591" s="2">
        <f t="shared" si="86"/>
        <v>234.10999999999996</v>
      </c>
      <c r="AF2591" s="2" t="s">
        <v>69</v>
      </c>
      <c r="AG2591" s="42">
        <f>IFERROR(Table2[[#This Row],[Profit]]/Table2[[#This Row],[Sales Amount]],0)</f>
        <v>0.22381025219403067</v>
      </c>
      <c r="AH2591" s="2" t="str">
        <f>TRIM(Table2[[#This Row],[Payment Modee]])</f>
        <v>Cash</v>
      </c>
      <c r="AI2591" s="2" t="s">
        <v>26</v>
      </c>
      <c r="AJ2591" s="2" t="s">
        <v>27</v>
      </c>
      <c r="AK2591" s="2" t="s">
        <v>2198</v>
      </c>
      <c r="AL2591" s="16" t="str">
        <f>IF(HOUR(Table2[[#This Row],[Order Time]])&lt;12,"Morning",IF(HOUR(Table2[[#This Row],[Order Time]])&lt;17,"Afternoon",IF(HOUR(Table2[[#This Row],[Order Time]])&lt;21,"Evening","Night")))</f>
        <v>Evening</v>
      </c>
      <c r="AM2591" s="16" t="s">
        <v>38</v>
      </c>
    </row>
    <row r="2592" spans="1:39" x14ac:dyDescent="0.25">
      <c r="A2592" s="13" t="s">
        <v>4499</v>
      </c>
      <c r="B2592" s="4">
        <v>45583</v>
      </c>
      <c r="C2592" s="2">
        <f>YEAR(Table2[[#This Row],[Invoice Date]])</f>
        <v>2024</v>
      </c>
      <c r="D2592" s="2" t="str">
        <f>TEXT(Table2[[#This Row],[Invoice Date]],"mmm")</f>
        <v>Oct</v>
      </c>
      <c r="E2592" s="2" t="str">
        <f>Table2[[#This Row],[Store_ID]]&amp;"-"&amp;Table2[[#This Row],[Year]]&amp;"-"&amp;Table2[[#This Row],[Month]]</f>
        <v>STR004-2024-Oct</v>
      </c>
      <c r="F2592" s="2" t="s">
        <v>1858</v>
      </c>
      <c r="G2592" s="2" t="str">
        <f>_xlfn.XLOOKUP(Table2[[#This Row],[Customer_ID]],Table3[Customer_ID],Table3[Customer Name],"Not Found")</f>
        <v>Harish Varma</v>
      </c>
      <c r="H2592" s="2" t="str">
        <f>_xlfn.XLOOKUP(Table2[[#This Row],[Customer_ID]],Table3[Customer_ID],Table3[Gender],"Female")</f>
        <v>Male</v>
      </c>
      <c r="I2592" s="2" t="str">
        <f>_xlfn.XLOOKUP(Table2[[#This Row],[Customer_ID]],Table3[Customer_ID],Table3[City],"Missing Memebership")</f>
        <v>Warangal</v>
      </c>
      <c r="J2592" s="2" t="str">
        <f>_xlfn.XLOOKUP(Table2[[#This Row],[Customer_ID]],Table3[Customer_ID],Table3[State],"Karnataka")</f>
        <v>Telangana</v>
      </c>
      <c r="K2592" s="2" t="str">
        <f>_xlfn.XLOOKUP(Table2[[#This Row],[Customer_ID]],Table3[Customer_ID],Table3[Membership],"Regular")</f>
        <v>Gold</v>
      </c>
      <c r="L2592" s="2" t="s">
        <v>455</v>
      </c>
      <c r="M2592" s="2" t="str">
        <f>_xlfn.XLOOKUP(Table2[[#This Row],[Product_ID]],Table4[Product_ID],Table4[Product_Name],"Not Found")</f>
        <v>Fastrack Nehru Jacket Black</v>
      </c>
      <c r="N2592" s="2" t="str">
        <f>_xlfn.XLOOKUP(Table2[[#This Row],[Product_ID]],Table4[Product_ID],Table4[Category],"Not Found")</f>
        <v>Men Ethnic</v>
      </c>
      <c r="O2592" s="2" t="str">
        <f>_xlfn.XLOOKUP(Table2[[#This Row],[Product_ID]],Table4[Product_ID],Table4[Subcategory],"Not Found")</f>
        <v>Nehru Jacket</v>
      </c>
      <c r="P2592" s="2" t="str">
        <f>_xlfn.XLOOKUP(Table2[[#This Row],[Product_ID]],Table4[Product_ID],Table4[Brand],"Missing Brand")</f>
        <v>Fastrack</v>
      </c>
      <c r="Q2592" s="2" t="s">
        <v>91</v>
      </c>
      <c r="R2592" s="2" t="str">
        <f>_xlfn.XLOOKUP(Table2[[#This Row],[Store_ID]],Table6[Store_ID],Table6[Store Name],"Not Found")</f>
        <v>TrendMart Kalaburagi Mall Kiosk</v>
      </c>
      <c r="S2592" s="2">
        <f>_xlfn.XLOOKUP(Table2[[#This Row],[Store_ID]],Table6[Store_ID],Table6[Monthly Target],"Missing Target")</f>
        <v>800000</v>
      </c>
      <c r="T2592" s="2" t="str">
        <f>_xlfn.XLOOKUP(Table2[[#This Row],[Store_ID]],Table6[Store_ID],Table6[Region],"Not Found")</f>
        <v>South Zone 2</v>
      </c>
      <c r="U2592" s="2" t="s">
        <v>349</v>
      </c>
      <c r="V2592" s="2" t="str">
        <f>_xlfn.XLOOKUP(Table2[[#This Row],[Employee_ID]],Table5[Employee_ID],Table5[Employee Name],"Not Found")</f>
        <v>Chitra Bhat</v>
      </c>
      <c r="W2592" s="2">
        <v>3</v>
      </c>
      <c r="X2592" s="2">
        <v>2328.14</v>
      </c>
      <c r="Y2592" s="2">
        <v>25</v>
      </c>
      <c r="Z2592" s="2">
        <v>1746.11</v>
      </c>
      <c r="AA2592" s="2">
        <v>12</v>
      </c>
      <c r="AB2592" s="2">
        <v>628.6</v>
      </c>
      <c r="AC2592" s="2">
        <v>5866.91</v>
      </c>
      <c r="AD2592" s="2">
        <v>4782</v>
      </c>
      <c r="AE2592" s="2">
        <f t="shared" si="86"/>
        <v>456.30999999999983</v>
      </c>
      <c r="AF2592" s="2" t="s">
        <v>25</v>
      </c>
      <c r="AG2592" s="42">
        <f>IFERROR(Table2[[#This Row],[Profit]]/Table2[[#This Row],[Sales Amount]],0)</f>
        <v>7.7776887663182123E-2</v>
      </c>
      <c r="AH2592" s="2" t="str">
        <f>TRIM(Table2[[#This Row],[Payment Modee]])</f>
        <v>UPI</v>
      </c>
      <c r="AI2592" s="2" t="s">
        <v>26</v>
      </c>
      <c r="AJ2592" s="2" t="s">
        <v>27</v>
      </c>
      <c r="AK2592" s="2" t="s">
        <v>620</v>
      </c>
      <c r="AL2592" s="16" t="str">
        <f>IF(HOUR(Table2[[#This Row],[Order Time]])&lt;12,"Morning",IF(HOUR(Table2[[#This Row],[Order Time]])&lt;17,"Afternoon",IF(HOUR(Table2[[#This Row],[Order Time]])&lt;21,"Evening","Night")))</f>
        <v>Evening</v>
      </c>
      <c r="AM2592" s="16" t="s">
        <v>29</v>
      </c>
    </row>
    <row r="2593" spans="1:39" x14ac:dyDescent="0.25">
      <c r="A2593" s="13" t="s">
        <v>4500</v>
      </c>
      <c r="B2593" s="4">
        <v>45404</v>
      </c>
      <c r="C2593" s="2">
        <f>YEAR(Table2[[#This Row],[Invoice Date]])</f>
        <v>2024</v>
      </c>
      <c r="D2593" s="2" t="str">
        <f>TEXT(Table2[[#This Row],[Invoice Date]],"mmm")</f>
        <v>Apr</v>
      </c>
      <c r="E2593" s="2" t="str">
        <f>Table2[[#This Row],[Store_ID]]&amp;"-"&amp;Table2[[#This Row],[Year]]&amp;"-"&amp;Table2[[#This Row],[Month]]</f>
        <v>STR030-2024-Apr</v>
      </c>
      <c r="F2593" s="2" t="s">
        <v>3965</v>
      </c>
      <c r="G2593" s="2" t="str">
        <f>_xlfn.XLOOKUP(Table2[[#This Row],[Customer_ID]],Table3[Customer_ID],Table3[Customer Name],"Not Found")</f>
        <v>Eshwari Gopalakrishnan</v>
      </c>
      <c r="H2593" s="2" t="str">
        <f>_xlfn.XLOOKUP(Table2[[#This Row],[Customer_ID]],Table3[Customer_ID],Table3[Gender],"Female")</f>
        <v>Female</v>
      </c>
      <c r="I2593" s="2" t="str">
        <f>_xlfn.XLOOKUP(Table2[[#This Row],[Customer_ID]],Table3[Customer_ID],Table3[City],"Missing Memebership")</f>
        <v>Hyderabad</v>
      </c>
      <c r="J2593" s="2" t="str">
        <f>_xlfn.XLOOKUP(Table2[[#This Row],[Customer_ID]],Table3[Customer_ID],Table3[State],"Karnataka")</f>
        <v>Telangana</v>
      </c>
      <c r="K2593" s="2" t="str">
        <f>_xlfn.XLOOKUP(Table2[[#This Row],[Customer_ID]],Table3[Customer_ID],Table3[Membership],"Regular")</f>
        <v>Regular</v>
      </c>
      <c r="L2593" s="2" t="s">
        <v>1582</v>
      </c>
      <c r="M2593" s="2" t="str">
        <f>_xlfn.XLOOKUP(Table2[[#This Row],[Product_ID]],Table4[Product_ID],Table4[Product_Name],"Not Found")</f>
        <v>Global Desi Skinny Fit Olive</v>
      </c>
      <c r="N2593" s="2" t="str">
        <f>_xlfn.XLOOKUP(Table2[[#This Row],[Product_ID]],Table4[Product_ID],Table4[Category],"Not Found")</f>
        <v>Women Jeans</v>
      </c>
      <c r="O2593" s="2" t="str">
        <f>_xlfn.XLOOKUP(Table2[[#This Row],[Product_ID]],Table4[Product_ID],Table4[Subcategory],"Not Found")</f>
        <v>Skinny Fit</v>
      </c>
      <c r="P2593" s="2" t="str">
        <f>_xlfn.XLOOKUP(Table2[[#This Row],[Product_ID]],Table4[Product_ID],Table4[Brand],"Missing Brand")</f>
        <v>Global Desi</v>
      </c>
      <c r="Q2593" s="2" t="s">
        <v>1033</v>
      </c>
      <c r="R2593" s="2" t="str">
        <f>_xlfn.XLOOKUP(Table2[[#This Row],[Store_ID]],Table6[Store_ID],Table6[Store Name],"Not Found")</f>
        <v>TrendMart Kochi Standard</v>
      </c>
      <c r="S2593" s="2">
        <f>_xlfn.XLOOKUP(Table2[[#This Row],[Store_ID]],Table6[Store_ID],Table6[Monthly Target],"Missing Target")</f>
        <v>2000000</v>
      </c>
      <c r="T2593" s="2" t="str">
        <f>_xlfn.XLOOKUP(Table2[[#This Row],[Store_ID]],Table6[Store_ID],Table6[Region],"Not Found")</f>
        <v>South Zone 1</v>
      </c>
      <c r="U2593" s="2" t="s">
        <v>81</v>
      </c>
      <c r="V2593" s="2" t="str">
        <f>_xlfn.XLOOKUP(Table2[[#This Row],[Employee_ID]],Table5[Employee_ID],Table5[Employee Name],"Not Found")</f>
        <v>Charulatha Kumar</v>
      </c>
      <c r="W2593" s="2">
        <v>2</v>
      </c>
      <c r="X2593" s="2">
        <v>934.23</v>
      </c>
      <c r="Y2593" s="2">
        <v>20</v>
      </c>
      <c r="Z2593" s="2">
        <v>373.69</v>
      </c>
      <c r="AA2593" s="2">
        <v>5</v>
      </c>
      <c r="AB2593" s="2">
        <v>74.739999999999995</v>
      </c>
      <c r="AC2593" s="2">
        <v>1569.51</v>
      </c>
      <c r="AD2593" s="2">
        <v>1401.86</v>
      </c>
      <c r="AE2593" s="2">
        <f t="shared" si="86"/>
        <v>92.910000000000096</v>
      </c>
      <c r="AF2593" s="2" t="s">
        <v>25</v>
      </c>
      <c r="AG2593" s="42">
        <f>IFERROR(Table2[[#This Row],[Profit]]/Table2[[#This Row],[Sales Amount]],0)</f>
        <v>5.9196819389491048E-2</v>
      </c>
      <c r="AH2593" s="2" t="str">
        <f>TRIM(Table2[[#This Row],[Payment Modee]])</f>
        <v>UPI</v>
      </c>
      <c r="AI2593" s="2" t="s">
        <v>26</v>
      </c>
      <c r="AJ2593" s="2" t="s">
        <v>27</v>
      </c>
      <c r="AK2593" s="2" t="s">
        <v>1998</v>
      </c>
      <c r="AL2593" s="16" t="str">
        <f>IF(HOUR(Table2[[#This Row],[Order Time]])&lt;12,"Morning",IF(HOUR(Table2[[#This Row],[Order Time]])&lt;17,"Afternoon",IF(HOUR(Table2[[#This Row],[Order Time]])&lt;21,"Evening","Night")))</f>
        <v>Evening</v>
      </c>
      <c r="AM2593" s="16" t="s">
        <v>29</v>
      </c>
    </row>
    <row r="2594" spans="1:39" x14ac:dyDescent="0.25">
      <c r="A2594" s="13" t="s">
        <v>4501</v>
      </c>
      <c r="B2594" s="4">
        <v>45591</v>
      </c>
      <c r="C2594" s="2">
        <f>YEAR(Table2[[#This Row],[Invoice Date]])</f>
        <v>2024</v>
      </c>
      <c r="D2594" s="2" t="str">
        <f>TEXT(Table2[[#This Row],[Invoice Date]],"mmm")</f>
        <v>Oct</v>
      </c>
      <c r="E2594" s="2" t="str">
        <f>Table2[[#This Row],[Store_ID]]&amp;"-"&amp;Table2[[#This Row],[Year]]&amp;"-"&amp;Table2[[#This Row],[Month]]</f>
        <v>STR032-2024-Oct</v>
      </c>
      <c r="F2594" s="2" t="s">
        <v>4502</v>
      </c>
      <c r="G2594" s="2" t="str">
        <f>_xlfn.XLOOKUP(Table2[[#This Row],[Customer_ID]],Table3[Customer_ID],Table3[Customer Name],"Not Found")</f>
        <v>Eswar Gounder</v>
      </c>
      <c r="H2594" s="2" t="str">
        <f>_xlfn.XLOOKUP(Table2[[#This Row],[Customer_ID]],Table3[Customer_ID],Table3[Gender],"Female")</f>
        <v>Male</v>
      </c>
      <c r="I2594" s="2" t="str">
        <f>_xlfn.XLOOKUP(Table2[[#This Row],[Customer_ID]],Table3[Customer_ID],Table3[City],"Missing Memebership")</f>
        <v>Nizamabad</v>
      </c>
      <c r="J2594" s="2" t="str">
        <f>_xlfn.XLOOKUP(Table2[[#This Row],[Customer_ID]],Table3[Customer_ID],Table3[State],"Karnataka")</f>
        <v>Telangana</v>
      </c>
      <c r="K2594" s="2" t="str">
        <f>_xlfn.XLOOKUP(Table2[[#This Row],[Customer_ID]],Table3[Customer_ID],Table3[Membership],"Regular")</f>
        <v>Regular</v>
      </c>
      <c r="L2594" s="2" t="s">
        <v>2243</v>
      </c>
      <c r="M2594" s="2" t="str">
        <f>_xlfn.XLOOKUP(Table2[[#This Row],[Product_ID]],Table4[Product_ID],Table4[Product_Name],"Not Found")</f>
        <v>Mufti Track Suit Mustard</v>
      </c>
      <c r="N2594" s="2" t="str">
        <f>_xlfn.XLOOKUP(Table2[[#This Row],[Product_ID]],Table4[Product_ID],Table4[Category],"Not Found")</f>
        <v>Sportswear</v>
      </c>
      <c r="O2594" s="2" t="str">
        <f>_xlfn.XLOOKUP(Table2[[#This Row],[Product_ID]],Table4[Product_ID],Table4[Subcategory],"Not Found")</f>
        <v>Track Suit</v>
      </c>
      <c r="P2594" s="2" t="str">
        <f>_xlfn.XLOOKUP(Table2[[#This Row],[Product_ID]],Table4[Product_ID],Table4[Brand],"Missing Brand")</f>
        <v>Mufti</v>
      </c>
      <c r="Q2594" s="2" t="s">
        <v>413</v>
      </c>
      <c r="R2594" s="2" t="str">
        <f>_xlfn.XLOOKUP(Table2[[#This Row],[Store_ID]],Table6[Store_ID],Table6[Store Name],"Not Found")</f>
        <v>TrendMart Kochi Standard</v>
      </c>
      <c r="S2594" s="2">
        <f>_xlfn.XLOOKUP(Table2[[#This Row],[Store_ID]],Table6[Store_ID],Table6[Monthly Target],"Missing Target")</f>
        <v>2500000</v>
      </c>
      <c r="T2594" s="2" t="str">
        <f>_xlfn.XLOOKUP(Table2[[#This Row],[Store_ID]],Table6[Store_ID],Table6[Region],"Not Found")</f>
        <v>South Zone 1</v>
      </c>
      <c r="U2594" s="2" t="s">
        <v>165</v>
      </c>
      <c r="V2594" s="2" t="str">
        <f>_xlfn.XLOOKUP(Table2[[#This Row],[Employee_ID]],Table5[Employee_ID],Table5[Employee Name],"Not Found")</f>
        <v>Vasanthi Gupta</v>
      </c>
      <c r="W2594" s="2">
        <v>4</v>
      </c>
      <c r="X2594" s="2">
        <v>791.27</v>
      </c>
      <c r="Y2594" s="2">
        <v>10</v>
      </c>
      <c r="Z2594" s="2">
        <v>316.51</v>
      </c>
      <c r="AA2594" s="2">
        <v>5</v>
      </c>
      <c r="AB2594" s="2">
        <v>142.43</v>
      </c>
      <c r="AC2594" s="2">
        <v>2991</v>
      </c>
      <c r="AD2594" s="2">
        <v>2016.2</v>
      </c>
      <c r="AE2594" s="2">
        <f t="shared" si="86"/>
        <v>832.36999999999989</v>
      </c>
      <c r="AF2594" s="2" t="s">
        <v>35</v>
      </c>
      <c r="AG2594" s="42">
        <f>IFERROR(Table2[[#This Row],[Profit]]/Table2[[#This Row],[Sales Amount]],0)</f>
        <v>0.27829154129053824</v>
      </c>
      <c r="AH2594" s="2" t="str">
        <f>TRIM(Table2[[#This Row],[Payment Modee]])</f>
        <v>Debit Card</v>
      </c>
      <c r="AI2594" s="2" t="s">
        <v>26</v>
      </c>
      <c r="AJ2594" s="2" t="s">
        <v>27</v>
      </c>
      <c r="AK2594" s="2" t="s">
        <v>734</v>
      </c>
      <c r="AL2594" s="16" t="str">
        <f>IF(HOUR(Table2[[#This Row],[Order Time]])&lt;12,"Morning",IF(HOUR(Table2[[#This Row],[Order Time]])&lt;17,"Afternoon",IF(HOUR(Table2[[#This Row],[Order Time]])&lt;21,"Evening","Night")))</f>
        <v>Afternoon</v>
      </c>
      <c r="AM2594" s="16" t="s">
        <v>38</v>
      </c>
    </row>
    <row r="2595" spans="1:39" x14ac:dyDescent="0.25">
      <c r="A2595" s="13" t="s">
        <v>4503</v>
      </c>
      <c r="B2595" s="4">
        <v>45627</v>
      </c>
      <c r="C2595" s="2">
        <f>YEAR(Table2[[#This Row],[Invoice Date]])</f>
        <v>2024</v>
      </c>
      <c r="D2595" s="2" t="str">
        <f>TEXT(Table2[[#This Row],[Invoice Date]],"mmm")</f>
        <v>Dec</v>
      </c>
      <c r="E2595" s="2" t="str">
        <f>Table2[[#This Row],[Store_ID]]&amp;"-"&amp;Table2[[#This Row],[Year]]&amp;"-"&amp;Table2[[#This Row],[Month]]</f>
        <v>STR063-2024-Dec</v>
      </c>
      <c r="F2595" s="2" t="s">
        <v>2871</v>
      </c>
      <c r="G2595" s="2" t="str">
        <f>_xlfn.XLOOKUP(Table2[[#This Row],[Customer_ID]],Table3[Customer_ID],Table3[Customer Name],"Not Found")</f>
        <v>Kannan Yadav</v>
      </c>
      <c r="H2595" s="2" t="str">
        <f>_xlfn.XLOOKUP(Table2[[#This Row],[Customer_ID]],Table3[Customer_ID],Table3[Gender],"Female")</f>
        <v>Male</v>
      </c>
      <c r="I2595" s="2" t="str">
        <f>_xlfn.XLOOKUP(Table2[[#This Row],[Customer_ID]],Table3[Customer_ID],Table3[City],"Missing Memebership")</f>
        <v>Coimbatore</v>
      </c>
      <c r="J2595" s="2" t="str">
        <f>_xlfn.XLOOKUP(Table2[[#This Row],[Customer_ID]],Table3[Customer_ID],Table3[State],"Karnataka")</f>
        <v>Tamil Nadu</v>
      </c>
      <c r="K2595" s="2" t="str">
        <f>_xlfn.XLOOKUP(Table2[[#This Row],[Customer_ID]],Table3[Customer_ID],Table3[Membership],"Regular")</f>
        <v>Regular</v>
      </c>
      <c r="L2595" s="2" t="s">
        <v>1910</v>
      </c>
      <c r="M2595" s="2" t="str">
        <f>_xlfn.XLOOKUP(Table2[[#This Row],[Product_ID]],Table4[Product_ID],Table4[Product_Name],"Not Found")</f>
        <v>Bata Slippers Wine</v>
      </c>
      <c r="N2595" s="2" t="str">
        <f>_xlfn.XLOOKUP(Table2[[#This Row],[Product_ID]],Table4[Product_ID],Table4[Category],"Not Found")</f>
        <v>Footwear</v>
      </c>
      <c r="O2595" s="2" t="str">
        <f>_xlfn.XLOOKUP(Table2[[#This Row],[Product_ID]],Table4[Product_ID],Table4[Subcategory],"Not Found")</f>
        <v>Slippers</v>
      </c>
      <c r="P2595" s="2" t="str">
        <f>_xlfn.XLOOKUP(Table2[[#This Row],[Product_ID]],Table4[Product_ID],Table4[Brand],"Missing Brand")</f>
        <v>Bata</v>
      </c>
      <c r="Q2595" s="2" t="s">
        <v>567</v>
      </c>
      <c r="R2595" s="2" t="str">
        <f>_xlfn.XLOOKUP(Table2[[#This Row],[Store_ID]],Table6[Store_ID],Table6[Store Name],"Not Found")</f>
        <v>TrendMart Shivamogga Mall Kiosk</v>
      </c>
      <c r="S2595" s="2">
        <f>_xlfn.XLOOKUP(Table2[[#This Row],[Store_ID]],Table6[Store_ID],Table6[Monthly Target],"Missing Target")</f>
        <v>1200000</v>
      </c>
      <c r="T2595" s="2" t="str">
        <f>_xlfn.XLOOKUP(Table2[[#This Row],[Store_ID]],Table6[Store_ID],Table6[Region],"Not Found")</f>
        <v>South Zone 2</v>
      </c>
      <c r="U2595" s="2" t="s">
        <v>165</v>
      </c>
      <c r="V2595" s="2" t="str">
        <f>_xlfn.XLOOKUP(Table2[[#This Row],[Employee_ID]],Table5[Employee_ID],Table5[Employee Name],"Not Found")</f>
        <v>Vasanthi Gupta</v>
      </c>
      <c r="W2595" s="2">
        <v>2</v>
      </c>
      <c r="X2595" s="2">
        <v>2314.69</v>
      </c>
      <c r="Y2595" s="2">
        <v>0</v>
      </c>
      <c r="Z2595" s="2">
        <v>0</v>
      </c>
      <c r="AA2595" s="2">
        <v>12</v>
      </c>
      <c r="AB2595" s="2">
        <v>555.53</v>
      </c>
      <c r="AC2595" s="2">
        <v>5184.91</v>
      </c>
      <c r="AD2595" s="2">
        <v>3009.58</v>
      </c>
      <c r="AE2595" s="2">
        <f t="shared" si="86"/>
        <v>1619.8</v>
      </c>
      <c r="AF2595" s="2" t="s">
        <v>25</v>
      </c>
      <c r="AG2595" s="42">
        <f>IFERROR(Table2[[#This Row],[Profit]]/Table2[[#This Row],[Sales Amount]],0)</f>
        <v>0.31240657986348846</v>
      </c>
      <c r="AH2595" s="2" t="str">
        <f>TRIM(Table2[[#This Row],[Payment Modee]])</f>
        <v>UPI</v>
      </c>
      <c r="AI2595" s="2" t="s">
        <v>26</v>
      </c>
      <c r="AJ2595" s="2" t="s">
        <v>27</v>
      </c>
      <c r="AK2595" s="2" t="s">
        <v>1603</v>
      </c>
      <c r="AL2595" s="16" t="str">
        <f>IF(HOUR(Table2[[#This Row],[Order Time]])&lt;12,"Morning",IF(HOUR(Table2[[#This Row],[Order Time]])&lt;17,"Afternoon",IF(HOUR(Table2[[#This Row],[Order Time]])&lt;21,"Evening","Night")))</f>
        <v>Evening</v>
      </c>
      <c r="AM2595" s="16" t="s">
        <v>38</v>
      </c>
    </row>
    <row r="2596" spans="1:39" x14ac:dyDescent="0.25">
      <c r="A2596" s="13" t="s">
        <v>4504</v>
      </c>
      <c r="B2596" s="4">
        <v>45474</v>
      </c>
      <c r="C2596" s="2">
        <f>YEAR(Table2[[#This Row],[Invoice Date]])</f>
        <v>2024</v>
      </c>
      <c r="D2596" s="2" t="str">
        <f>TEXT(Table2[[#This Row],[Invoice Date]],"mmm")</f>
        <v>Jul</v>
      </c>
      <c r="E2596" s="2" t="str">
        <f>Table2[[#This Row],[Store_ID]]&amp;"-"&amp;Table2[[#This Row],[Year]]&amp;"-"&amp;Table2[[#This Row],[Month]]</f>
        <v>STR037-2024-Jul</v>
      </c>
      <c r="F2596" s="2" t="s">
        <v>341</v>
      </c>
      <c r="G2596" s="2" t="str">
        <f>_xlfn.XLOOKUP(Table2[[#This Row],[Customer_ID]],Table3[Customer_ID],Table3[Customer Name],"Not Found")</f>
        <v>Pallavi Natarajan</v>
      </c>
      <c r="H2596" s="2" t="str">
        <f>_xlfn.XLOOKUP(Table2[[#This Row],[Customer_ID]],Table3[Customer_ID],Table3[Gender],"Female")</f>
        <v>Female</v>
      </c>
      <c r="I2596" s="2" t="str">
        <f>_xlfn.XLOOKUP(Table2[[#This Row],[Customer_ID]],Table3[Customer_ID],Table3[City],"Missing Memebership")</f>
        <v>Tirupati</v>
      </c>
      <c r="J2596" s="2" t="str">
        <f>_xlfn.XLOOKUP(Table2[[#This Row],[Customer_ID]],Table3[Customer_ID],Table3[State],"Karnataka")</f>
        <v>Andhra Pradesh</v>
      </c>
      <c r="K2596" s="2" t="str">
        <f>_xlfn.XLOOKUP(Table2[[#This Row],[Customer_ID]],Table3[Customer_ID],Table3[Membership],"Regular")</f>
        <v>Silver</v>
      </c>
      <c r="L2596" s="2" t="s">
        <v>85</v>
      </c>
      <c r="M2596" s="2" t="str">
        <f>_xlfn.XLOOKUP(Table2[[#This Row],[Product_ID]],Table4[Product_ID],Table4[Product_Name],"Not Found")</f>
        <v>Sonata Bootcut Navy Blue</v>
      </c>
      <c r="N2596" s="2" t="str">
        <f>_xlfn.XLOOKUP(Table2[[#This Row],[Product_ID]],Table4[Product_ID],Table4[Category],"Not Found")</f>
        <v>Women Jeans</v>
      </c>
      <c r="O2596" s="2" t="str">
        <f>_xlfn.XLOOKUP(Table2[[#This Row],[Product_ID]],Table4[Product_ID],Table4[Subcategory],"Not Found")</f>
        <v>Bootcut</v>
      </c>
      <c r="P2596" s="2" t="str">
        <f>_xlfn.XLOOKUP(Table2[[#This Row],[Product_ID]],Table4[Product_ID],Table4[Brand],"Missing Brand")</f>
        <v>Sonata</v>
      </c>
      <c r="Q2596" s="2" t="s">
        <v>23</v>
      </c>
      <c r="R2596" s="2" t="str">
        <f>_xlfn.XLOOKUP(Table2[[#This Row],[Store_ID]],Table6[Store_ID],Table6[Store Name],"Not Found")</f>
        <v>TrendMart Vijayawada High Street</v>
      </c>
      <c r="S2596" s="2">
        <f>_xlfn.XLOOKUP(Table2[[#This Row],[Store_ID]],Table6[Store_ID],Table6[Monthly Target],"Missing Target")</f>
        <v>1000000</v>
      </c>
      <c r="T2596" s="2" t="str">
        <f>_xlfn.XLOOKUP(Table2[[#This Row],[Store_ID]],Table6[Store_ID],Table6[Region],"Not Found")</f>
        <v>South Zone 3</v>
      </c>
      <c r="U2596" s="2" t="s">
        <v>62</v>
      </c>
      <c r="V2596" s="2" t="str">
        <f>_xlfn.XLOOKUP(Table2[[#This Row],[Employee_ID]],Table5[Employee_ID],Table5[Employee Name],"Not Found")</f>
        <v>Rahul Krishnan</v>
      </c>
      <c r="W2596" s="2">
        <v>1</v>
      </c>
      <c r="X2596" s="2">
        <v>1050.57</v>
      </c>
      <c r="Y2596" s="2">
        <v>10</v>
      </c>
      <c r="Z2596" s="2">
        <v>105.06</v>
      </c>
      <c r="AA2596" s="2">
        <v>12</v>
      </c>
      <c r="AB2596" s="2">
        <v>113.46</v>
      </c>
      <c r="AC2596" s="2">
        <v>1058.97</v>
      </c>
      <c r="AD2596" s="2">
        <v>692.53</v>
      </c>
      <c r="AE2596" s="2">
        <f t="shared" si="86"/>
        <v>252.98000000000008</v>
      </c>
      <c r="AF2596" s="2" t="s">
        <v>35</v>
      </c>
      <c r="AG2596" s="42">
        <f>IFERROR(Table2[[#This Row],[Profit]]/Table2[[#This Row],[Sales Amount]],0)</f>
        <v>0.2388925087585107</v>
      </c>
      <c r="AH2596" s="2" t="str">
        <f>TRIM(Table2[[#This Row],[Payment Modee]])</f>
        <v>Debit Card</v>
      </c>
      <c r="AI2596" s="2" t="s">
        <v>26</v>
      </c>
      <c r="AJ2596" s="2" t="s">
        <v>27</v>
      </c>
      <c r="AK2596" s="2" t="s">
        <v>1377</v>
      </c>
      <c r="AL2596" s="16" t="str">
        <f>IF(HOUR(Table2[[#This Row],[Order Time]])&lt;12,"Morning",IF(HOUR(Table2[[#This Row],[Order Time]])&lt;17,"Afternoon",IF(HOUR(Table2[[#This Row],[Order Time]])&lt;21,"Evening","Night")))</f>
        <v>Afternoon</v>
      </c>
      <c r="AM2596" s="16" t="s">
        <v>29</v>
      </c>
    </row>
    <row r="2597" spans="1:39" x14ac:dyDescent="0.25">
      <c r="A2597" s="13" t="s">
        <v>4505</v>
      </c>
      <c r="B2597" s="4">
        <v>45598</v>
      </c>
      <c r="C2597" s="2">
        <f>YEAR(Table2[[#This Row],[Invoice Date]])</f>
        <v>2024</v>
      </c>
      <c r="D2597" s="2" t="str">
        <f>TEXT(Table2[[#This Row],[Invoice Date]],"mmm")</f>
        <v>Nov</v>
      </c>
      <c r="E2597" s="2" t="str">
        <f>Table2[[#This Row],[Store_ID]]&amp;"-"&amp;Table2[[#This Row],[Year]]&amp;"-"&amp;Table2[[#This Row],[Month]]</f>
        <v>STR079-2024-Nov</v>
      </c>
      <c r="F2597" s="2" t="s">
        <v>3238</v>
      </c>
      <c r="G2597" s="2" t="str">
        <f>_xlfn.XLOOKUP(Table2[[#This Row],[Customer_ID]],Table3[Customer_ID],Table3[Customer Name],"Not Found")</f>
        <v>Lokesh Mudaliar</v>
      </c>
      <c r="H2597" s="2" t="str">
        <f>_xlfn.XLOOKUP(Table2[[#This Row],[Customer_ID]],Table3[Customer_ID],Table3[Gender],"Female")</f>
        <v>Male</v>
      </c>
      <c r="I2597" s="2" t="str">
        <f>_xlfn.XLOOKUP(Table2[[#This Row],[Customer_ID]],Table3[Customer_ID],Table3[City],"Missing Memebership")</f>
        <v>Davanagere</v>
      </c>
      <c r="J2597" s="2" t="str">
        <f>_xlfn.XLOOKUP(Table2[[#This Row],[Customer_ID]],Table3[Customer_ID],Table3[State],"Karnataka")</f>
        <v>Karnataka</v>
      </c>
      <c r="K2597" s="2" t="str">
        <f>_xlfn.XLOOKUP(Table2[[#This Row],[Customer_ID]],Table3[Customer_ID],Table3[Membership],"Regular")</f>
        <v>Silver</v>
      </c>
      <c r="L2597" s="2" t="s">
        <v>2580</v>
      </c>
      <c r="M2597" s="2" t="str">
        <f>_xlfn.XLOOKUP(Table2[[#This Row],[Product_ID]],Table4[Product_ID],Table4[Product_Name],"Not Found")</f>
        <v>Sonata Anarkali Kurti Red</v>
      </c>
      <c r="N2597" s="2" t="str">
        <f>_xlfn.XLOOKUP(Table2[[#This Row],[Product_ID]],Table4[Product_ID],Table4[Category],"Not Found")</f>
        <v>Women Kurtis</v>
      </c>
      <c r="O2597" s="2" t="str">
        <f>_xlfn.XLOOKUP(Table2[[#This Row],[Product_ID]],Table4[Product_ID],Table4[Subcategory],"Not Found")</f>
        <v>Anarkali Kurti</v>
      </c>
      <c r="P2597" s="2" t="str">
        <f>_xlfn.XLOOKUP(Table2[[#This Row],[Product_ID]],Table4[Product_ID],Table4[Brand],"Missing Brand")</f>
        <v>Sonata</v>
      </c>
      <c r="Q2597" s="2" t="s">
        <v>641</v>
      </c>
      <c r="R2597" s="2" t="str">
        <f>_xlfn.XLOOKUP(Table2[[#This Row],[Store_ID]],Table6[Store_ID],Table6[Store Name],"Not Found")</f>
        <v>TrendMart Dindigul High Street</v>
      </c>
      <c r="S2597" s="2">
        <f>_xlfn.XLOOKUP(Table2[[#This Row],[Store_ID]],Table6[Store_ID],Table6[Monthly Target],"Missing Target")</f>
        <v>2500000</v>
      </c>
      <c r="T2597" s="2" t="str">
        <f>_xlfn.XLOOKUP(Table2[[#This Row],[Store_ID]],Table6[Store_ID],Table6[Region],"Not Found")</f>
        <v>South Zone 1</v>
      </c>
      <c r="U2597" s="2" t="s">
        <v>482</v>
      </c>
      <c r="V2597" s="2" t="str">
        <f>_xlfn.XLOOKUP(Table2[[#This Row],[Employee_ID]],Table5[Employee_ID],Table5[Employee Name],"Not Found")</f>
        <v>Swathi Achari</v>
      </c>
      <c r="W2597" s="2">
        <v>1</v>
      </c>
      <c r="X2597" s="2">
        <v>1011.75</v>
      </c>
      <c r="Y2597" s="2">
        <v>20</v>
      </c>
      <c r="Z2597" s="2">
        <v>202.35</v>
      </c>
      <c r="AA2597" s="2">
        <v>12</v>
      </c>
      <c r="AB2597" s="2">
        <v>97.13</v>
      </c>
      <c r="AC2597" s="2">
        <v>906.53</v>
      </c>
      <c r="AD2597" s="2">
        <v>703.03</v>
      </c>
      <c r="AE2597" s="2">
        <f t="shared" si="86"/>
        <v>106.37</v>
      </c>
      <c r="AF2597" s="2" t="s">
        <v>35</v>
      </c>
      <c r="AG2597" s="42">
        <f>IFERROR(Table2[[#This Row],[Profit]]/Table2[[#This Row],[Sales Amount]],0)</f>
        <v>0.11733753984975677</v>
      </c>
      <c r="AH2597" s="2" t="str">
        <f>TRIM(Table2[[#This Row],[Payment Modee]])</f>
        <v>Debit Card</v>
      </c>
      <c r="AI2597" s="2" t="s">
        <v>26</v>
      </c>
      <c r="AJ2597" s="2" t="s">
        <v>27</v>
      </c>
      <c r="AK2597" s="2" t="s">
        <v>966</v>
      </c>
      <c r="AL2597" s="16" t="str">
        <f>IF(HOUR(Table2[[#This Row],[Order Time]])&lt;12,"Morning",IF(HOUR(Table2[[#This Row],[Order Time]])&lt;17,"Afternoon",IF(HOUR(Table2[[#This Row],[Order Time]])&lt;21,"Evening","Night")))</f>
        <v>Evening</v>
      </c>
      <c r="AM2597" s="16" t="s">
        <v>38</v>
      </c>
    </row>
    <row r="2598" spans="1:39" x14ac:dyDescent="0.25">
      <c r="A2598" s="13" t="s">
        <v>4506</v>
      </c>
      <c r="B2598" s="4">
        <v>45696</v>
      </c>
      <c r="C2598" s="2">
        <f>YEAR(Table2[[#This Row],[Invoice Date]])</f>
        <v>2025</v>
      </c>
      <c r="D2598" s="2" t="str">
        <f>TEXT(Table2[[#This Row],[Invoice Date]],"mmm")</f>
        <v>Feb</v>
      </c>
      <c r="E2598" s="2" t="str">
        <f>Table2[[#This Row],[Store_ID]]&amp;"-"&amp;Table2[[#This Row],[Year]]&amp;"-"&amp;Table2[[#This Row],[Month]]</f>
        <v>STR113-2025-Feb</v>
      </c>
      <c r="F2598" s="2" t="s">
        <v>4279</v>
      </c>
      <c r="G2598" s="2" t="str">
        <f>_xlfn.XLOOKUP(Table2[[#This Row],[Customer_ID]],Table3[Customer_ID],Table3[Customer Name],"Not Found")</f>
        <v>Gopal Mishra</v>
      </c>
      <c r="H2598" s="2" t="str">
        <f>_xlfn.XLOOKUP(Table2[[#This Row],[Customer_ID]],Table3[Customer_ID],Table3[Gender],"Female")</f>
        <v>Male</v>
      </c>
      <c r="I2598" s="2" t="str">
        <f>_xlfn.XLOOKUP(Table2[[#This Row],[Customer_ID]],Table3[Customer_ID],Table3[City],"Missing Memebership")</f>
        <v>Dindigul</v>
      </c>
      <c r="J2598" s="2" t="str">
        <f>_xlfn.XLOOKUP(Table2[[#This Row],[Customer_ID]],Table3[Customer_ID],Table3[State],"Karnataka")</f>
        <v>Tamil Nadu</v>
      </c>
      <c r="K2598" s="2" t="str">
        <f>_xlfn.XLOOKUP(Table2[[#This Row],[Customer_ID]],Table3[Customer_ID],Table3[Membership],"Regular")</f>
        <v>Silver</v>
      </c>
      <c r="L2598" s="2" t="s">
        <v>964</v>
      </c>
      <c r="M2598" s="2" t="str">
        <f>_xlfn.XLOOKUP(Table2[[#This Row],[Product_ID]],Table4[Product_ID],Table4[Product_Name],"Not Found")</f>
        <v>W for Woman Cotton Saree Wine</v>
      </c>
      <c r="N2598" s="2" t="str">
        <f>_xlfn.XLOOKUP(Table2[[#This Row],[Product_ID]],Table4[Product_ID],Table4[Category],"Not Found")</f>
        <v>Women Sarees</v>
      </c>
      <c r="O2598" s="2" t="str">
        <f>_xlfn.XLOOKUP(Table2[[#This Row],[Product_ID]],Table4[Product_ID],Table4[Subcategory],"Not Found")</f>
        <v>Cotton Saree</v>
      </c>
      <c r="P2598" s="2" t="str">
        <f>_xlfn.XLOOKUP(Table2[[#This Row],[Product_ID]],Table4[Product_ID],Table4[Brand],"Missing Brand")</f>
        <v>W for Woman</v>
      </c>
      <c r="Q2598" s="2" t="s">
        <v>503</v>
      </c>
      <c r="R2598" s="2" t="str">
        <f>_xlfn.XLOOKUP(Table2[[#This Row],[Store_ID]],Table6[Store_ID],Table6[Store Name],"Not Found")</f>
        <v>TrendMart Mangaluru High Street</v>
      </c>
      <c r="S2598" s="2">
        <f>_xlfn.XLOOKUP(Table2[[#This Row],[Store_ID]],Table6[Store_ID],Table6[Monthly Target],"Missing Target")</f>
        <v>2000000</v>
      </c>
      <c r="T2598" s="2" t="str">
        <f>_xlfn.XLOOKUP(Table2[[#This Row],[Store_ID]],Table6[Store_ID],Table6[Region],"Not Found")</f>
        <v>South Zone 2</v>
      </c>
      <c r="U2598" s="2" t="s">
        <v>417</v>
      </c>
      <c r="V2598" s="2" t="str">
        <f>_xlfn.XLOOKUP(Table2[[#This Row],[Employee_ID]],Table5[Employee_ID],Table5[Employee Name],"Not Found")</f>
        <v>Arjun Krishnan</v>
      </c>
      <c r="W2598" s="2">
        <v>3</v>
      </c>
      <c r="X2598" s="2">
        <v>3215.28</v>
      </c>
      <c r="Y2598" s="2">
        <v>30</v>
      </c>
      <c r="Z2598" s="2">
        <v>2893.75</v>
      </c>
      <c r="AA2598" s="2">
        <v>12</v>
      </c>
      <c r="AB2598" s="2">
        <v>810.25</v>
      </c>
      <c r="AC2598" s="2">
        <v>7562.34</v>
      </c>
      <c r="AD2598" s="2">
        <v>7021.38</v>
      </c>
      <c r="AE2598" s="2">
        <f t="shared" si="86"/>
        <v>-269.28999999999996</v>
      </c>
      <c r="AF2598" s="2" t="s">
        <v>25</v>
      </c>
      <c r="AG2598" s="42">
        <f>IFERROR(Table2[[#This Row],[Profit]]/Table2[[#This Row],[Sales Amount]],0)</f>
        <v>-3.5609348429189898E-2</v>
      </c>
      <c r="AH2598" s="2" t="str">
        <f>TRIM(Table2[[#This Row],[Payment Modee]])</f>
        <v>UPI</v>
      </c>
      <c r="AI2598" s="2" t="s">
        <v>26</v>
      </c>
      <c r="AJ2598" s="2" t="s">
        <v>27</v>
      </c>
      <c r="AK2598" s="2" t="s">
        <v>1730</v>
      </c>
      <c r="AL2598" s="16" t="str">
        <f>IF(HOUR(Table2[[#This Row],[Order Time]])&lt;12,"Morning",IF(HOUR(Table2[[#This Row],[Order Time]])&lt;17,"Afternoon",IF(HOUR(Table2[[#This Row],[Order Time]])&lt;21,"Evening","Night")))</f>
        <v>Afternoon</v>
      </c>
      <c r="AM2598" s="16" t="s">
        <v>38</v>
      </c>
    </row>
    <row r="2599" spans="1:39" x14ac:dyDescent="0.25">
      <c r="A2599" s="13" t="s">
        <v>4507</v>
      </c>
      <c r="B2599" s="4">
        <v>45452</v>
      </c>
      <c r="C2599" s="2">
        <f>YEAR(Table2[[#This Row],[Invoice Date]])</f>
        <v>2024</v>
      </c>
      <c r="D2599" s="2" t="str">
        <f>TEXT(Table2[[#This Row],[Invoice Date]],"mmm")</f>
        <v>Jun</v>
      </c>
      <c r="E2599" s="2" t="str">
        <f>Table2[[#This Row],[Store_ID]]&amp;"-"&amp;Table2[[#This Row],[Year]]&amp;"-"&amp;Table2[[#This Row],[Month]]</f>
        <v>STR111-2024-Jun</v>
      </c>
      <c r="F2599" s="2" t="s">
        <v>2766</v>
      </c>
      <c r="G2599" s="2" t="str">
        <f>_xlfn.XLOOKUP(Table2[[#This Row],[Customer_ID]],Table3[Customer_ID],Table3[Customer Name],"Not Found")</f>
        <v>Manikandan Achari</v>
      </c>
      <c r="H2599" s="2" t="str">
        <f>_xlfn.XLOOKUP(Table2[[#This Row],[Customer_ID]],Table3[Customer_ID],Table3[Gender],"Female")</f>
        <v>Male</v>
      </c>
      <c r="I2599" s="2" t="str">
        <f>_xlfn.XLOOKUP(Table2[[#This Row],[Customer_ID]],Table3[Customer_ID],Table3[City],"Missing Memebership")</f>
        <v>Thiruvananthapuram</v>
      </c>
      <c r="J2599" s="2" t="str">
        <f>_xlfn.XLOOKUP(Table2[[#This Row],[Customer_ID]],Table3[Customer_ID],Table3[State],"Karnataka")</f>
        <v>Kerala</v>
      </c>
      <c r="K2599" s="2" t="str">
        <f>_xlfn.XLOOKUP(Table2[[#This Row],[Customer_ID]],Table3[Customer_ID],Table3[Membership],"Regular")</f>
        <v>Regular</v>
      </c>
      <c r="L2599" s="2" t="s">
        <v>140</v>
      </c>
      <c r="M2599" s="2" t="str">
        <f>_xlfn.XLOOKUP(Table2[[#This Row],[Product_ID]],Table4[Product_ID],Table4[Product_Name],"Not Found")</f>
        <v>Indian Terrain Denim Shirt Wine</v>
      </c>
      <c r="N2599" s="2" t="str">
        <f>_xlfn.XLOOKUP(Table2[[#This Row],[Product_ID]],Table4[Product_ID],Table4[Category],"Not Found")</f>
        <v>Men Shirts</v>
      </c>
      <c r="O2599" s="2" t="str">
        <f>_xlfn.XLOOKUP(Table2[[#This Row],[Product_ID]],Table4[Product_ID],Table4[Subcategory],"Not Found")</f>
        <v>Denim Shirt</v>
      </c>
      <c r="P2599" s="2" t="str">
        <f>_xlfn.XLOOKUP(Table2[[#This Row],[Product_ID]],Table4[Product_ID],Table4[Brand],"Missing Brand")</f>
        <v>Indian Terrain</v>
      </c>
      <c r="Q2599" s="2" t="s">
        <v>180</v>
      </c>
      <c r="R2599" s="2" t="str">
        <f>_xlfn.XLOOKUP(Table2[[#This Row],[Store_ID]],Table6[Store_ID],Table6[Store Name],"Not Found")</f>
        <v>TrendMart Kurnool Outlet</v>
      </c>
      <c r="S2599" s="2">
        <f>_xlfn.XLOOKUP(Table2[[#This Row],[Store_ID]],Table6[Store_ID],Table6[Monthly Target],"Missing Target")</f>
        <v>2500000</v>
      </c>
      <c r="T2599" s="2" t="str">
        <f>_xlfn.XLOOKUP(Table2[[#This Row],[Store_ID]],Table6[Store_ID],Table6[Region],"Not Found")</f>
        <v>South Zone 3</v>
      </c>
      <c r="U2599" s="2" t="s">
        <v>283</v>
      </c>
      <c r="V2599" s="2" t="str">
        <f>_xlfn.XLOOKUP(Table2[[#This Row],[Employee_ID]],Table5[Employee_ID],Table5[Employee Name],"Not Found")</f>
        <v>Priya Balasubramaniam</v>
      </c>
      <c r="W2599" s="2">
        <v>2</v>
      </c>
      <c r="X2599" s="2">
        <v>1039.3499999999999</v>
      </c>
      <c r="Y2599" s="2">
        <v>30</v>
      </c>
      <c r="Z2599" s="2">
        <v>623.61</v>
      </c>
      <c r="AA2599" s="2">
        <v>12</v>
      </c>
      <c r="AB2599" s="2">
        <v>174.61</v>
      </c>
      <c r="AC2599" s="2">
        <v>1629.7</v>
      </c>
      <c r="AD2599" s="2">
        <v>1442.44</v>
      </c>
      <c r="AE2599" s="2">
        <f t="shared" si="86"/>
        <v>12.649999999999977</v>
      </c>
      <c r="AF2599" s="2" t="s">
        <v>56</v>
      </c>
      <c r="AG2599" s="42">
        <f>IFERROR(Table2[[#This Row],[Profit]]/Table2[[#This Row],[Sales Amount]],0)</f>
        <v>7.7621648156102211E-3</v>
      </c>
      <c r="AH2599" s="2" t="str">
        <f>TRIM(Table2[[#This Row],[Payment Modee]])</f>
        <v>Credit Card</v>
      </c>
      <c r="AI2599" s="2" t="s">
        <v>26</v>
      </c>
      <c r="AJ2599" s="2" t="s">
        <v>197</v>
      </c>
      <c r="AK2599" s="2" t="s">
        <v>1237</v>
      </c>
      <c r="AL2599" s="16" t="str">
        <f>IF(HOUR(Table2[[#This Row],[Order Time]])&lt;12,"Morning",IF(HOUR(Table2[[#This Row],[Order Time]])&lt;17,"Afternoon",IF(HOUR(Table2[[#This Row],[Order Time]])&lt;21,"Evening","Night")))</f>
        <v>Afternoon</v>
      </c>
      <c r="AM2599" s="16" t="s">
        <v>38</v>
      </c>
    </row>
    <row r="2600" spans="1:39" x14ac:dyDescent="0.25">
      <c r="A2600" s="13" t="s">
        <v>4508</v>
      </c>
      <c r="B2600" s="4">
        <v>45579</v>
      </c>
      <c r="C2600" s="2">
        <f>YEAR(Table2[[#This Row],[Invoice Date]])</f>
        <v>2024</v>
      </c>
      <c r="D2600" s="2" t="str">
        <f>TEXT(Table2[[#This Row],[Invoice Date]],"mmm")</f>
        <v>Oct</v>
      </c>
      <c r="E2600" s="2" t="str">
        <f>Table2[[#This Row],[Store_ID]]&amp;"-"&amp;Table2[[#This Row],[Year]]&amp;"-"&amp;Table2[[#This Row],[Month]]</f>
        <v>STR029-2024-Oct</v>
      </c>
      <c r="F2600" s="2" t="s">
        <v>4509</v>
      </c>
      <c r="G2600" s="2" t="str">
        <f>_xlfn.XLOOKUP(Table2[[#This Row],[Customer_ID]],Table3[Customer_ID],Table3[Customer Name],"Not Found")</f>
        <v>Tanvi Gopalakrishnan</v>
      </c>
      <c r="H2600" s="2" t="str">
        <f>_xlfn.XLOOKUP(Table2[[#This Row],[Customer_ID]],Table3[Customer_ID],Table3[Gender],"Female")</f>
        <v>Female</v>
      </c>
      <c r="I2600" s="2" t="str">
        <f>_xlfn.XLOOKUP(Table2[[#This Row],[Customer_ID]],Table3[Customer_ID],Table3[City],"Missing Memebership")</f>
        <v>Mysuru</v>
      </c>
      <c r="J2600" s="2" t="str">
        <f>_xlfn.XLOOKUP(Table2[[#This Row],[Customer_ID]],Table3[Customer_ID],Table3[State],"Karnataka")</f>
        <v>Karnataka</v>
      </c>
      <c r="K2600" s="2" t="str">
        <f>_xlfn.XLOOKUP(Table2[[#This Row],[Customer_ID]],Table3[Customer_ID],Table3[Membership],"Regular")</f>
        <v>Gold</v>
      </c>
      <c r="L2600" s="2" t="s">
        <v>174</v>
      </c>
      <c r="M2600" s="2" t="str">
        <f>_xlfn.XLOOKUP(Table2[[#This Row],[Product_ID]],Table4[Product_ID],Table4[Product_Name],"Not Found")</f>
        <v>Nike Earrings Teal</v>
      </c>
      <c r="N2600" s="2" t="str">
        <f>_xlfn.XLOOKUP(Table2[[#This Row],[Product_ID]],Table4[Product_ID],Table4[Category],"Not Found")</f>
        <v>Jewellery</v>
      </c>
      <c r="O2600" s="2" t="str">
        <f>_xlfn.XLOOKUP(Table2[[#This Row],[Product_ID]],Table4[Product_ID],Table4[Subcategory],"Not Found")</f>
        <v>Earrings</v>
      </c>
      <c r="P2600" s="2" t="str">
        <f>_xlfn.XLOOKUP(Table2[[#This Row],[Product_ID]],Table4[Product_ID],Table4[Brand],"Missing Brand")</f>
        <v>Nike</v>
      </c>
      <c r="Q2600" s="2" t="s">
        <v>282</v>
      </c>
      <c r="R2600" s="2" t="str">
        <f>_xlfn.XLOOKUP(Table2[[#This Row],[Store_ID]],Table6[Store_ID],Table6[Store Name],"Not Found")</f>
        <v>TrendMart Davanagere High Street</v>
      </c>
      <c r="S2600" s="2">
        <f>_xlfn.XLOOKUP(Table2[[#This Row],[Store_ID]],Table6[Store_ID],Table6[Monthly Target],"Missing Target")</f>
        <v>800000</v>
      </c>
      <c r="T2600" s="2" t="str">
        <f>_xlfn.XLOOKUP(Table2[[#This Row],[Store_ID]],Table6[Store_ID],Table6[Region],"Not Found")</f>
        <v>South Zone 2</v>
      </c>
      <c r="U2600" s="2" t="s">
        <v>268</v>
      </c>
      <c r="V2600" s="2" t="str">
        <f>_xlfn.XLOOKUP(Table2[[#This Row],[Employee_ID]],Table5[Employee_ID],Table5[Employee Name],"Not Found")</f>
        <v>Ganesh Iyengar</v>
      </c>
      <c r="W2600" s="2">
        <v>2</v>
      </c>
      <c r="X2600" s="2">
        <v>5987.18</v>
      </c>
      <c r="Y2600" s="2">
        <v>10</v>
      </c>
      <c r="Z2600" s="2">
        <v>1197.44</v>
      </c>
      <c r="AA2600" s="2">
        <v>3</v>
      </c>
      <c r="AB2600" s="2">
        <v>323.31</v>
      </c>
      <c r="AC2600" s="2">
        <v>11100.23</v>
      </c>
      <c r="AD2600" s="2">
        <v>9430.2000000000007</v>
      </c>
      <c r="AE2600" s="2">
        <f t="shared" si="86"/>
        <v>1346.7199999999989</v>
      </c>
      <c r="AF2600" s="2" t="s">
        <v>35</v>
      </c>
      <c r="AG2600" s="42">
        <f>IFERROR(Table2[[#This Row],[Profit]]/Table2[[#This Row],[Sales Amount]],0)</f>
        <v>0.12132361221344053</v>
      </c>
      <c r="AH2600" s="2" t="str">
        <f>TRIM(Table2[[#This Row],[Payment Modee]])</f>
        <v>Debit Card</v>
      </c>
      <c r="AI2600" s="2" t="s">
        <v>36</v>
      </c>
      <c r="AJ2600" s="2" t="s">
        <v>27</v>
      </c>
      <c r="AK2600" s="2" t="s">
        <v>3920</v>
      </c>
      <c r="AL2600" s="16" t="str">
        <f>IF(HOUR(Table2[[#This Row],[Order Time]])&lt;12,"Morning",IF(HOUR(Table2[[#This Row],[Order Time]])&lt;17,"Afternoon",IF(HOUR(Table2[[#This Row],[Order Time]])&lt;21,"Evening","Night")))</f>
        <v>Morning</v>
      </c>
      <c r="AM2600" s="16" t="s">
        <v>29</v>
      </c>
    </row>
    <row r="2601" spans="1:39" x14ac:dyDescent="0.25">
      <c r="A2601" s="13" t="s">
        <v>4510</v>
      </c>
      <c r="B2601" s="4">
        <v>45601</v>
      </c>
      <c r="C2601" s="2">
        <f>YEAR(Table2[[#This Row],[Invoice Date]])</f>
        <v>2024</v>
      </c>
      <c r="D2601" s="2" t="str">
        <f>TEXT(Table2[[#This Row],[Invoice Date]],"mmm")</f>
        <v>Nov</v>
      </c>
      <c r="E2601" s="2" t="str">
        <f>Table2[[#This Row],[Store_ID]]&amp;"-"&amp;Table2[[#This Row],[Year]]&amp;"-"&amp;Table2[[#This Row],[Month]]</f>
        <v>STR082-2024-Nov</v>
      </c>
      <c r="F2601" s="2" t="s">
        <v>1826</v>
      </c>
      <c r="G2601" s="2" t="str">
        <f>_xlfn.XLOOKUP(Table2[[#This Row],[Customer_ID]],Table3[Customer_ID],Table3[Customer Name],"Not Found")</f>
        <v>Padma Pandian</v>
      </c>
      <c r="H2601" s="2" t="str">
        <f>_xlfn.XLOOKUP(Table2[[#This Row],[Customer_ID]],Table3[Customer_ID],Table3[Gender],"Female")</f>
        <v>Female</v>
      </c>
      <c r="I2601" s="2" t="str">
        <f>_xlfn.XLOOKUP(Table2[[#This Row],[Customer_ID]],Table3[Customer_ID],Table3[City],"Missing Memebership")</f>
        <v>Chennai</v>
      </c>
      <c r="J2601" s="2" t="str">
        <f>_xlfn.XLOOKUP(Table2[[#This Row],[Customer_ID]],Table3[Customer_ID],Table3[State],"Karnataka")</f>
        <v>Tamil Nadu</v>
      </c>
      <c r="K2601" s="2" t="str">
        <f>_xlfn.XLOOKUP(Table2[[#This Row],[Customer_ID]],Table3[Customer_ID],Table3[Membership],"Regular")</f>
        <v>Gold</v>
      </c>
      <c r="L2601" s="2" t="s">
        <v>954</v>
      </c>
      <c r="M2601" s="2" t="str">
        <f>_xlfn.XLOOKUP(Table2[[#This Row],[Product_ID]],Table4[Product_ID],Table4[Product_Name],"Not Found")</f>
        <v>Pepe Jeans Cap Pink</v>
      </c>
      <c r="N2601" s="2" t="str">
        <f>_xlfn.XLOOKUP(Table2[[#This Row],[Product_ID]],Table4[Product_ID],Table4[Category],"Not Found")</f>
        <v>Accessories</v>
      </c>
      <c r="O2601" s="2" t="str">
        <f>_xlfn.XLOOKUP(Table2[[#This Row],[Product_ID]],Table4[Product_ID],Table4[Subcategory],"Not Found")</f>
        <v>Cap</v>
      </c>
      <c r="P2601" s="2" t="str">
        <f>_xlfn.XLOOKUP(Table2[[#This Row],[Product_ID]],Table4[Product_ID],Table4[Brand],"Missing Brand")</f>
        <v>Pepe Jeans</v>
      </c>
      <c r="Q2601" s="2" t="s">
        <v>405</v>
      </c>
      <c r="R2601" s="2" t="str">
        <f>_xlfn.XLOOKUP(Table2[[#This Row],[Store_ID]],Table6[Store_ID],Table6[Store Name],"Not Found")</f>
        <v>TrendMart Tirupati Standard</v>
      </c>
      <c r="S2601" s="2">
        <f>_xlfn.XLOOKUP(Table2[[#This Row],[Store_ID]],Table6[Store_ID],Table6[Monthly Target],"Missing Target")</f>
        <v>1000000</v>
      </c>
      <c r="T2601" s="2" t="str">
        <f>_xlfn.XLOOKUP(Table2[[#This Row],[Store_ID]],Table6[Store_ID],Table6[Region],"Not Found")</f>
        <v>South Zone 3</v>
      </c>
      <c r="U2601" s="2" t="s">
        <v>294</v>
      </c>
      <c r="V2601" s="2" t="str">
        <f>_xlfn.XLOOKUP(Table2[[#This Row],[Employee_ID]],Table5[Employee_ID],Table5[Employee Name],"Not Found")</f>
        <v>Chitra Chettiar</v>
      </c>
      <c r="W2601" s="2">
        <v>2</v>
      </c>
      <c r="X2601" s="2">
        <v>943.87</v>
      </c>
      <c r="Y2601" s="2">
        <v>0</v>
      </c>
      <c r="Z2601" s="2">
        <v>0</v>
      </c>
      <c r="AA2601" s="2">
        <v>5</v>
      </c>
      <c r="AB2601" s="2">
        <v>94.39</v>
      </c>
      <c r="AC2601" s="2">
        <v>1982.13</v>
      </c>
      <c r="AD2601" s="2">
        <v>1153.94</v>
      </c>
      <c r="AE2601" s="2">
        <f t="shared" si="86"/>
        <v>733.80000000000007</v>
      </c>
      <c r="AF2601" s="2" t="s">
        <v>25</v>
      </c>
      <c r="AG2601" s="42">
        <f>IFERROR(Table2[[#This Row],[Profit]]/Table2[[#This Row],[Sales Amount]],0)</f>
        <v>0.37020780675334114</v>
      </c>
      <c r="AH2601" s="2" t="str">
        <f>TRIM(Table2[[#This Row],[Payment Modee]])</f>
        <v>UPI</v>
      </c>
      <c r="AI2601" s="2" t="s">
        <v>26</v>
      </c>
      <c r="AJ2601" s="2" t="s">
        <v>27</v>
      </c>
      <c r="AK2601" s="2" t="s">
        <v>1110</v>
      </c>
      <c r="AL2601" s="16" t="str">
        <f>IF(HOUR(Table2[[#This Row],[Order Time]])&lt;12,"Morning",IF(HOUR(Table2[[#This Row],[Order Time]])&lt;17,"Afternoon",IF(HOUR(Table2[[#This Row],[Order Time]])&lt;21,"Evening","Night")))</f>
        <v>Evening</v>
      </c>
      <c r="AM2601" s="16" t="s">
        <v>29</v>
      </c>
    </row>
    <row r="2602" spans="1:39" x14ac:dyDescent="0.25">
      <c r="A2602" s="13" t="s">
        <v>4511</v>
      </c>
      <c r="B2602" s="4">
        <v>45579</v>
      </c>
      <c r="C2602" s="2">
        <f>YEAR(Table2[[#This Row],[Invoice Date]])</f>
        <v>2024</v>
      </c>
      <c r="D2602" s="2" t="str">
        <f>TEXT(Table2[[#This Row],[Invoice Date]],"mmm")</f>
        <v>Oct</v>
      </c>
      <c r="E2602" s="2" t="str">
        <f>Table2[[#This Row],[Store_ID]]&amp;"-"&amp;Table2[[#This Row],[Year]]&amp;"-"&amp;Table2[[#This Row],[Month]]</f>
        <v>STR118-2024-Oct</v>
      </c>
      <c r="F2602" s="2" t="s">
        <v>1081</v>
      </c>
      <c r="G2602" s="2" t="str">
        <f>_xlfn.XLOOKUP(Table2[[#This Row],[Customer_ID]],Table3[Customer_ID],Table3[Customer Name],"Not Found")</f>
        <v>Lakshmi Singh</v>
      </c>
      <c r="H2602" s="2" t="str">
        <f>_xlfn.XLOOKUP(Table2[[#This Row],[Customer_ID]],Table3[Customer_ID],Table3[Gender],"Female")</f>
        <v>Female</v>
      </c>
      <c r="I2602" s="2" t="str">
        <f>_xlfn.XLOOKUP(Table2[[#This Row],[Customer_ID]],Table3[Customer_ID],Table3[City],"Missing Memebership")</f>
        <v>Alappuzha</v>
      </c>
      <c r="J2602" s="2" t="str">
        <f>_xlfn.XLOOKUP(Table2[[#This Row],[Customer_ID]],Table3[Customer_ID],Table3[State],"Karnataka")</f>
        <v>Kerala</v>
      </c>
      <c r="K2602" s="2" t="str">
        <f>_xlfn.XLOOKUP(Table2[[#This Row],[Customer_ID]],Table3[Customer_ID],Table3[Membership],"Regular")</f>
        <v>Gold</v>
      </c>
      <c r="L2602" s="2" t="s">
        <v>840</v>
      </c>
      <c r="M2602" s="2" t="str">
        <f>_xlfn.XLOOKUP(Table2[[#This Row],[Product_ID]],Table4[Product_ID],Table4[Product_Name],"Not Found")</f>
        <v>Fastrack Sling Bag Peach</v>
      </c>
      <c r="N2602" s="2" t="str">
        <f>_xlfn.XLOOKUP(Table2[[#This Row],[Product_ID]],Table4[Product_ID],Table4[Category],"Not Found")</f>
        <v>Handbags</v>
      </c>
      <c r="O2602" s="2" t="str">
        <f>_xlfn.XLOOKUP(Table2[[#This Row],[Product_ID]],Table4[Product_ID],Table4[Subcategory],"Not Found")</f>
        <v>Sling Bag</v>
      </c>
      <c r="P2602" s="2" t="str">
        <f>_xlfn.XLOOKUP(Table2[[#This Row],[Product_ID]],Table4[Product_ID],Table4[Brand],"Missing Brand")</f>
        <v>Fastrack</v>
      </c>
      <c r="Q2602" s="2" t="s">
        <v>630</v>
      </c>
      <c r="R2602" s="2" t="str">
        <f>_xlfn.XLOOKUP(Table2[[#This Row],[Store_ID]],Table6[Store_ID],Table6[Store Name],"Not Found")</f>
        <v>TrendMart Nellore Mall Kiosk</v>
      </c>
      <c r="S2602" s="2">
        <f>_xlfn.XLOOKUP(Table2[[#This Row],[Store_ID]],Table6[Store_ID],Table6[Monthly Target],"Missing Target")</f>
        <v>1000000</v>
      </c>
      <c r="T2602" s="2" t="str">
        <f>_xlfn.XLOOKUP(Table2[[#This Row],[Store_ID]],Table6[Store_ID],Table6[Region],"Not Found")</f>
        <v>South Zone 3</v>
      </c>
      <c r="U2602" s="2" t="s">
        <v>321</v>
      </c>
      <c r="V2602" s="2" t="str">
        <f>_xlfn.XLOOKUP(Table2[[#This Row],[Employee_ID]],Table5[Employee_ID],Table5[Employee Name],"Not Found")</f>
        <v>Sunita Ramachandran</v>
      </c>
      <c r="W2602" s="2">
        <v>1</v>
      </c>
      <c r="X2602" s="2">
        <v>1577.69</v>
      </c>
      <c r="Y2602" s="2">
        <v>5</v>
      </c>
      <c r="Z2602" s="2">
        <v>78.88</v>
      </c>
      <c r="AA2602" s="2">
        <v>12</v>
      </c>
      <c r="AB2602" s="2">
        <v>179.86</v>
      </c>
      <c r="AC2602" s="2">
        <v>1678.67</v>
      </c>
      <c r="AD2602" s="2">
        <v>988.57</v>
      </c>
      <c r="AE2602" s="2">
        <f t="shared" si="86"/>
        <v>510.24</v>
      </c>
      <c r="AF2602" s="2" t="s">
        <v>69</v>
      </c>
      <c r="AG2602" s="42">
        <f>IFERROR(Table2[[#This Row],[Profit]]/Table2[[#This Row],[Sales Amount]],0)</f>
        <v>0.30395491668999863</v>
      </c>
      <c r="AH2602" s="2" t="str">
        <f>TRIM(Table2[[#This Row],[Payment Modee]])</f>
        <v>Cash</v>
      </c>
      <c r="AI2602" s="2" t="s">
        <v>36</v>
      </c>
      <c r="AJ2602" s="2" t="s">
        <v>27</v>
      </c>
      <c r="AK2602" s="2" t="s">
        <v>915</v>
      </c>
      <c r="AL2602" s="16" t="str">
        <f>IF(HOUR(Table2[[#This Row],[Order Time]])&lt;12,"Morning",IF(HOUR(Table2[[#This Row],[Order Time]])&lt;17,"Afternoon",IF(HOUR(Table2[[#This Row],[Order Time]])&lt;21,"Evening","Night")))</f>
        <v>Evening</v>
      </c>
      <c r="AM2602" s="16" t="s">
        <v>29</v>
      </c>
    </row>
    <row r="2603" spans="1:39" x14ac:dyDescent="0.25">
      <c r="A2603" s="13" t="s">
        <v>4512</v>
      </c>
      <c r="B2603" s="4">
        <v>45645</v>
      </c>
      <c r="C2603" s="2">
        <f>YEAR(Table2[[#This Row],[Invoice Date]])</f>
        <v>2024</v>
      </c>
      <c r="D2603" s="2" t="str">
        <f>TEXT(Table2[[#This Row],[Invoice Date]],"mmm")</f>
        <v>Dec</v>
      </c>
      <c r="E2603" s="2" t="str">
        <f>Table2[[#This Row],[Store_ID]]&amp;"-"&amp;Table2[[#This Row],[Year]]&amp;"-"&amp;Table2[[#This Row],[Month]]</f>
        <v>STR022-2024-Dec</v>
      </c>
      <c r="F2603" s="2" t="s">
        <v>2190</v>
      </c>
      <c r="G2603" s="2" t="str">
        <f>_xlfn.XLOOKUP(Table2[[#This Row],[Customer_ID]],Table3[Customer_ID],Table3[Customer Name],"Not Found")</f>
        <v>Nithya Chettiar</v>
      </c>
      <c r="H2603" s="2" t="str">
        <f>_xlfn.XLOOKUP(Table2[[#This Row],[Customer_ID]],Table3[Customer_ID],Table3[Gender],"Female")</f>
        <v>Female</v>
      </c>
      <c r="I2603" s="2" t="str">
        <f>_xlfn.XLOOKUP(Table2[[#This Row],[Customer_ID]],Table3[Customer_ID],Table3[City],"Missing Memebership")</f>
        <v>Tirupati</v>
      </c>
      <c r="J2603" s="2" t="str">
        <f>_xlfn.XLOOKUP(Table2[[#This Row],[Customer_ID]],Table3[Customer_ID],Table3[State],"Karnataka")</f>
        <v>Andhra Pradesh</v>
      </c>
      <c r="K2603" s="2" t="str">
        <f>_xlfn.XLOOKUP(Table2[[#This Row],[Customer_ID]],Table3[Customer_ID],Table3[Membership],"Regular")</f>
        <v>Regular</v>
      </c>
      <c r="L2603" s="2" t="s">
        <v>935</v>
      </c>
      <c r="M2603" s="2" t="str">
        <f>_xlfn.XLOOKUP(Table2[[#This Row],[Product_ID]],Table4[Product_ID],Table4[Product_Name],"Not Found")</f>
        <v>Mufti Round Neck Olive</v>
      </c>
      <c r="N2603" s="2" t="str">
        <f>_xlfn.XLOOKUP(Table2[[#This Row],[Product_ID]],Table4[Product_ID],Table4[Category],"Not Found")</f>
        <v>Men T-Shirts</v>
      </c>
      <c r="O2603" s="2" t="str">
        <f>_xlfn.XLOOKUP(Table2[[#This Row],[Product_ID]],Table4[Product_ID],Table4[Subcategory],"Not Found")</f>
        <v>Round Neck</v>
      </c>
      <c r="P2603" s="2" t="str">
        <f>_xlfn.XLOOKUP(Table2[[#This Row],[Product_ID]],Table4[Product_ID],Table4[Brand],"Missing Brand")</f>
        <v>Mufti</v>
      </c>
      <c r="Q2603" s="2" t="s">
        <v>592</v>
      </c>
      <c r="R2603" s="2" t="str">
        <f>_xlfn.XLOOKUP(Table2[[#This Row],[Store_ID]],Table6[Store_ID],Table6[Store Name],"Not Found")</f>
        <v>TrendMart Shivamogga Outlet</v>
      </c>
      <c r="S2603" s="2">
        <f>_xlfn.XLOOKUP(Table2[[#This Row],[Store_ID]],Table6[Store_ID],Table6[Monthly Target],"Missing Target")</f>
        <v>800000</v>
      </c>
      <c r="T2603" s="2" t="str">
        <f>_xlfn.XLOOKUP(Table2[[#This Row],[Store_ID]],Table6[Store_ID],Table6[Region],"Not Found")</f>
        <v>South Zone 2</v>
      </c>
      <c r="U2603" s="2" t="s">
        <v>289</v>
      </c>
      <c r="V2603" s="2" t="str">
        <f>_xlfn.XLOOKUP(Table2[[#This Row],[Employee_ID]],Table5[Employee_ID],Table5[Employee Name],"Not Found")</f>
        <v>Anitha Ramachandran</v>
      </c>
      <c r="W2603" s="2">
        <v>4</v>
      </c>
      <c r="X2603" s="2">
        <v>583.66</v>
      </c>
      <c r="Y2603" s="2">
        <v>0</v>
      </c>
      <c r="Z2603" s="2">
        <v>0</v>
      </c>
      <c r="AA2603" s="2">
        <v>5</v>
      </c>
      <c r="AB2603" s="2">
        <v>116.73</v>
      </c>
      <c r="AC2603" s="2">
        <v>2451.37</v>
      </c>
      <c r="AD2603" s="2">
        <v>1340.6</v>
      </c>
      <c r="AE2603" s="2">
        <f t="shared" si="86"/>
        <v>994.04</v>
      </c>
      <c r="AF2603" s="2" t="s">
        <v>119</v>
      </c>
      <c r="AG2603" s="42">
        <f>IFERROR(Table2[[#This Row],[Profit]]/Table2[[#This Row],[Sales Amount]],0)</f>
        <v>0.40550386110623854</v>
      </c>
      <c r="AH2603" s="2" t="str">
        <f>TRIM(Table2[[#This Row],[Payment Modee]])</f>
        <v>Net Banking</v>
      </c>
      <c r="AI2603" s="2" t="s">
        <v>36</v>
      </c>
      <c r="AJ2603" s="2" t="s">
        <v>27</v>
      </c>
      <c r="AK2603" s="2" t="s">
        <v>2506</v>
      </c>
      <c r="AL2603" s="16" t="str">
        <f>IF(HOUR(Table2[[#This Row],[Order Time]])&lt;12,"Morning",IF(HOUR(Table2[[#This Row],[Order Time]])&lt;17,"Afternoon",IF(HOUR(Table2[[#This Row],[Order Time]])&lt;21,"Evening","Night")))</f>
        <v>Evening</v>
      </c>
      <c r="AM2603" s="16" t="s">
        <v>29</v>
      </c>
    </row>
    <row r="2604" spans="1:39" x14ac:dyDescent="0.25">
      <c r="A2604" s="13" t="s">
        <v>4513</v>
      </c>
      <c r="B2604" s="4">
        <v>45595</v>
      </c>
      <c r="C2604" s="2">
        <f>YEAR(Table2[[#This Row],[Invoice Date]])</f>
        <v>2024</v>
      </c>
      <c r="D2604" s="2" t="str">
        <f>TEXT(Table2[[#This Row],[Invoice Date]],"mmm")</f>
        <v>Oct</v>
      </c>
      <c r="E2604" s="2" t="str">
        <f>Table2[[#This Row],[Store_ID]]&amp;"-"&amp;Table2[[#This Row],[Year]]&amp;"-"&amp;Table2[[#This Row],[Month]]</f>
        <v>STR118-2024-Oct</v>
      </c>
      <c r="F2604" s="2" t="s">
        <v>1902</v>
      </c>
      <c r="G2604" s="2" t="str">
        <f>_xlfn.XLOOKUP(Table2[[#This Row],[Customer_ID]],Table3[Customer_ID],Table3[Customer Name],"Not Found")</f>
        <v>Easwaran Balasubramaniam</v>
      </c>
      <c r="H2604" s="2" t="str">
        <f>_xlfn.XLOOKUP(Table2[[#This Row],[Customer_ID]],Table3[Customer_ID],Table3[Gender],"Female")</f>
        <v>Male</v>
      </c>
      <c r="I2604" s="2" t="str">
        <f>_xlfn.XLOOKUP(Table2[[#This Row],[Customer_ID]],Table3[Customer_ID],Table3[City],"Missing Memebership")</f>
        <v>Nellore</v>
      </c>
      <c r="J2604" s="2" t="str">
        <f>_xlfn.XLOOKUP(Table2[[#This Row],[Customer_ID]],Table3[Customer_ID],Table3[State],"Karnataka")</f>
        <v>Andhra Pradesh</v>
      </c>
      <c r="K2604" s="2" t="str">
        <f>_xlfn.XLOOKUP(Table2[[#This Row],[Customer_ID]],Table3[Customer_ID],Table3[Membership],"Regular")</f>
        <v>Gold</v>
      </c>
      <c r="L2604" s="2" t="s">
        <v>301</v>
      </c>
      <c r="M2604" s="2" t="str">
        <f>_xlfn.XLOOKUP(Table2[[#This Row],[Product_ID]],Table4[Product_ID],Table4[Product_Name],"Not Found")</f>
        <v>Killer Jeans Skinny Fit Mustard</v>
      </c>
      <c r="N2604" s="2" t="str">
        <f>_xlfn.XLOOKUP(Table2[[#This Row],[Product_ID]],Table4[Product_ID],Table4[Category],"Not Found")</f>
        <v>Women Jeans</v>
      </c>
      <c r="O2604" s="2" t="str">
        <f>_xlfn.XLOOKUP(Table2[[#This Row],[Product_ID]],Table4[Product_ID],Table4[Subcategory],"Not Found")</f>
        <v>Skinny Fit</v>
      </c>
      <c r="P2604" s="2" t="str">
        <f>_xlfn.XLOOKUP(Table2[[#This Row],[Product_ID]],Table4[Product_ID],Table4[Brand],"Missing Brand")</f>
        <v>Killer Jeans</v>
      </c>
      <c r="Q2604" s="2" t="s">
        <v>630</v>
      </c>
      <c r="R2604" s="2" t="str">
        <f>_xlfn.XLOOKUP(Table2[[#This Row],[Store_ID]],Table6[Store_ID],Table6[Store Name],"Not Found")</f>
        <v>TrendMart Nellore Mall Kiosk</v>
      </c>
      <c r="S2604" s="2">
        <f>_xlfn.XLOOKUP(Table2[[#This Row],[Store_ID]],Table6[Store_ID],Table6[Monthly Target],"Missing Target")</f>
        <v>1000000</v>
      </c>
      <c r="T2604" s="2" t="str">
        <f>_xlfn.XLOOKUP(Table2[[#This Row],[Store_ID]],Table6[Store_ID],Table6[Region],"Not Found")</f>
        <v>South Zone 3</v>
      </c>
      <c r="U2604" s="2" t="s">
        <v>229</v>
      </c>
      <c r="V2604" s="2" t="str">
        <f>_xlfn.XLOOKUP(Table2[[#This Row],[Employee_ID]],Table5[Employee_ID],Table5[Employee Name],"Not Found")</f>
        <v>Yogesh Chettiar</v>
      </c>
      <c r="W2604" s="2">
        <v>2</v>
      </c>
      <c r="X2604" s="2">
        <v>1421.93</v>
      </c>
      <c r="Y2604" s="2">
        <v>10</v>
      </c>
      <c r="Z2604" s="2">
        <v>284.39</v>
      </c>
      <c r="AA2604" s="2">
        <v>12</v>
      </c>
      <c r="AB2604" s="2">
        <v>307.14</v>
      </c>
      <c r="AC2604" s="2">
        <v>2866.61</v>
      </c>
      <c r="AD2604" s="2">
        <v>2094.96</v>
      </c>
      <c r="AE2604" s="2">
        <f t="shared" si="86"/>
        <v>464.5100000000001</v>
      </c>
      <c r="AF2604" s="2" t="s">
        <v>69</v>
      </c>
      <c r="AG2604" s="42">
        <f>IFERROR(Table2[[#This Row],[Profit]]/Table2[[#This Row],[Sales Amount]],0)</f>
        <v>0.16204157524044083</v>
      </c>
      <c r="AH2604" s="2" t="str">
        <f>TRIM(Table2[[#This Row],[Payment Modee]])</f>
        <v>Cash</v>
      </c>
      <c r="AI2604" s="2" t="s">
        <v>26</v>
      </c>
      <c r="AJ2604" s="2" t="s">
        <v>27</v>
      </c>
      <c r="AK2604" s="2" t="s">
        <v>863</v>
      </c>
      <c r="AL2604" s="16" t="str">
        <f>IF(HOUR(Table2[[#This Row],[Order Time]])&lt;12,"Morning",IF(HOUR(Table2[[#This Row],[Order Time]])&lt;17,"Afternoon",IF(HOUR(Table2[[#This Row],[Order Time]])&lt;21,"Evening","Night")))</f>
        <v>Morning</v>
      </c>
      <c r="AM2604" s="16" t="s">
        <v>29</v>
      </c>
    </row>
    <row r="2605" spans="1:39" x14ac:dyDescent="0.25">
      <c r="A2605" s="13" t="s">
        <v>4514</v>
      </c>
      <c r="B2605" s="4">
        <v>45407</v>
      </c>
      <c r="C2605" s="2">
        <f>YEAR(Table2[[#This Row],[Invoice Date]])</f>
        <v>2024</v>
      </c>
      <c r="D2605" s="2" t="str">
        <f>TEXT(Table2[[#This Row],[Invoice Date]],"mmm")</f>
        <v>Apr</v>
      </c>
      <c r="E2605" s="2" t="str">
        <f>Table2[[#This Row],[Store_ID]]&amp;"-"&amp;Table2[[#This Row],[Year]]&amp;"-"&amp;Table2[[#This Row],[Month]]</f>
        <v>STR028-2024-Apr</v>
      </c>
      <c r="F2605" s="2" t="s">
        <v>3106</v>
      </c>
      <c r="G2605" s="2" t="str">
        <f>_xlfn.XLOOKUP(Table2[[#This Row],[Customer_ID]],Table3[Customer_ID],Table3[Customer Name],"Not Found")</f>
        <v>Karthik Sharma</v>
      </c>
      <c r="H2605" s="2" t="str">
        <f>_xlfn.XLOOKUP(Table2[[#This Row],[Customer_ID]],Table3[Customer_ID],Table3[Gender],"Female")</f>
        <v>Male</v>
      </c>
      <c r="I2605" s="2" t="str">
        <f>_xlfn.XLOOKUP(Table2[[#This Row],[Customer_ID]],Table3[Customer_ID],Table3[City],"Missing Memebership")</f>
        <v>Belagavi</v>
      </c>
      <c r="J2605" s="2" t="str">
        <f>_xlfn.XLOOKUP(Table2[[#This Row],[Customer_ID]],Table3[Customer_ID],Table3[State],"Karnataka")</f>
        <v>Karnataka</v>
      </c>
      <c r="K2605" s="2" t="str">
        <f>_xlfn.XLOOKUP(Table2[[#This Row],[Customer_ID]],Table3[Customer_ID],Table3[Membership],"Regular")</f>
        <v>Regular</v>
      </c>
      <c r="L2605" s="2" t="s">
        <v>163</v>
      </c>
      <c r="M2605" s="2" t="str">
        <f>_xlfn.XLOOKUP(Table2[[#This Row],[Product_ID]],Table4[Product_ID],Table4[Product_Name],"Not Found")</f>
        <v>Westside Sling Bag Grey</v>
      </c>
      <c r="N2605" s="2" t="str">
        <f>_xlfn.XLOOKUP(Table2[[#This Row],[Product_ID]],Table4[Product_ID],Table4[Category],"Not Found")</f>
        <v>Handbags</v>
      </c>
      <c r="O2605" s="2" t="str">
        <f>_xlfn.XLOOKUP(Table2[[#This Row],[Product_ID]],Table4[Product_ID],Table4[Subcategory],"Not Found")</f>
        <v>Sling Bag</v>
      </c>
      <c r="P2605" s="2" t="str">
        <f>_xlfn.XLOOKUP(Table2[[#This Row],[Product_ID]],Table4[Product_ID],Table4[Brand],"Missing Brand")</f>
        <v>Westside</v>
      </c>
      <c r="Q2605" s="2" t="s">
        <v>737</v>
      </c>
      <c r="R2605" s="2" t="str">
        <f>_xlfn.XLOOKUP(Table2[[#This Row],[Store_ID]],Table6[Store_ID],Table6[Store Name],"Not Found")</f>
        <v>TrendMart Shivamogga Standard</v>
      </c>
      <c r="S2605" s="2">
        <f>_xlfn.XLOOKUP(Table2[[#This Row],[Store_ID]],Table6[Store_ID],Table6[Monthly Target],"Missing Target")</f>
        <v>2500000</v>
      </c>
      <c r="T2605" s="2" t="str">
        <f>_xlfn.XLOOKUP(Table2[[#This Row],[Store_ID]],Table6[Store_ID],Table6[Region],"Not Found")</f>
        <v>South Zone 2</v>
      </c>
      <c r="U2605" s="2" t="s">
        <v>113</v>
      </c>
      <c r="V2605" s="2" t="str">
        <f>_xlfn.XLOOKUP(Table2[[#This Row],[Employee_ID]],Table5[Employee_ID],Table5[Employee Name],"Not Found")</f>
        <v>Eswar Prasad</v>
      </c>
      <c r="W2605" s="2">
        <v>2</v>
      </c>
      <c r="X2605" s="2">
        <v>2984.75</v>
      </c>
      <c r="Y2605" s="2">
        <v>30</v>
      </c>
      <c r="Z2605" s="2">
        <v>1790.85</v>
      </c>
      <c r="AA2605" s="2">
        <v>12</v>
      </c>
      <c r="AB2605" s="2">
        <v>501.44</v>
      </c>
      <c r="AC2605" s="2">
        <v>4680.09</v>
      </c>
      <c r="AD2605" s="2">
        <v>4138.66</v>
      </c>
      <c r="AE2605" s="2">
        <f t="shared" si="86"/>
        <v>39.990000000000293</v>
      </c>
      <c r="AF2605" s="2" t="s">
        <v>69</v>
      </c>
      <c r="AG2605" s="42">
        <f>IFERROR(Table2[[#This Row],[Profit]]/Table2[[#This Row],[Sales Amount]],0)</f>
        <v>8.5447074735742878E-3</v>
      </c>
      <c r="AH2605" s="2" t="str">
        <f>TRIM(Table2[[#This Row],[Payment Modee]])</f>
        <v>Cash</v>
      </c>
      <c r="AI2605" s="2" t="s">
        <v>26</v>
      </c>
      <c r="AJ2605" s="2" t="s">
        <v>27</v>
      </c>
      <c r="AK2605" s="2" t="s">
        <v>1689</v>
      </c>
      <c r="AL2605" s="16" t="str">
        <f>IF(HOUR(Table2[[#This Row],[Order Time]])&lt;12,"Morning",IF(HOUR(Table2[[#This Row],[Order Time]])&lt;17,"Afternoon",IF(HOUR(Table2[[#This Row],[Order Time]])&lt;21,"Evening","Night")))</f>
        <v>Afternoon</v>
      </c>
      <c r="AM2605" s="16" t="s">
        <v>29</v>
      </c>
    </row>
    <row r="2606" spans="1:39" x14ac:dyDescent="0.25">
      <c r="A2606" s="13" t="s">
        <v>4515</v>
      </c>
      <c r="B2606" s="4">
        <v>45734</v>
      </c>
      <c r="C2606" s="2">
        <f>YEAR(Table2[[#This Row],[Invoice Date]])</f>
        <v>2025</v>
      </c>
      <c r="D2606" s="2" t="str">
        <f>TEXT(Table2[[#This Row],[Invoice Date]],"mmm")</f>
        <v>Mar</v>
      </c>
      <c r="E2606" s="2" t="str">
        <f>Table2[[#This Row],[Store_ID]]&amp;"-"&amp;Table2[[#This Row],[Year]]&amp;"-"&amp;Table2[[#This Row],[Month]]</f>
        <v>STR040-2025-Mar</v>
      </c>
      <c r="F2606" s="2" t="s">
        <v>1208</v>
      </c>
      <c r="G2606" s="2" t="str">
        <f>_xlfn.XLOOKUP(Table2[[#This Row],[Customer_ID]],Table3[Customer_ID],Table3[Customer Name],"Not Found")</f>
        <v>Baskar Menon</v>
      </c>
      <c r="H2606" s="2" t="str">
        <f>_xlfn.XLOOKUP(Table2[[#This Row],[Customer_ID]],Table3[Customer_ID],Table3[Gender],"Female")</f>
        <v>Male</v>
      </c>
      <c r="I2606" s="2" t="str">
        <f>_xlfn.XLOOKUP(Table2[[#This Row],[Customer_ID]],Table3[Customer_ID],Table3[City],"Missing Memebership")</f>
        <v>Vijayawada</v>
      </c>
      <c r="J2606" s="2" t="str">
        <f>_xlfn.XLOOKUP(Table2[[#This Row],[Customer_ID]],Table3[Customer_ID],Table3[State],"Karnataka")</f>
        <v>Andhra Pradesh</v>
      </c>
      <c r="K2606" s="2" t="str">
        <f>_xlfn.XLOOKUP(Table2[[#This Row],[Customer_ID]],Table3[Customer_ID],Table3[Membership],"Regular")</f>
        <v>Platinum</v>
      </c>
      <c r="L2606" s="2" t="s">
        <v>838</v>
      </c>
      <c r="M2606" s="2" t="str">
        <f>_xlfn.XLOOKUP(Table2[[#This Row],[Product_ID]],Table4[Product_ID],Table4[Product_Name],"Not Found")</f>
        <v>Sonata A-Line Kurti Sky Blue</v>
      </c>
      <c r="N2606" s="2" t="str">
        <f>_xlfn.XLOOKUP(Table2[[#This Row],[Product_ID]],Table4[Product_ID],Table4[Category],"Not Found")</f>
        <v>Women Kurtis</v>
      </c>
      <c r="O2606" s="2" t="str">
        <f>_xlfn.XLOOKUP(Table2[[#This Row],[Product_ID]],Table4[Product_ID],Table4[Subcategory],"Not Found")</f>
        <v>A-Line Kurti</v>
      </c>
      <c r="P2606" s="2" t="str">
        <f>_xlfn.XLOOKUP(Table2[[#This Row],[Product_ID]],Table4[Product_ID],Table4[Brand],"Missing Brand")</f>
        <v>Sonata</v>
      </c>
      <c r="Q2606" s="2" t="s">
        <v>123</v>
      </c>
      <c r="R2606" s="2" t="str">
        <f>_xlfn.XLOOKUP(Table2[[#This Row],[Store_ID]],Table6[Store_ID],Table6[Store Name],"Not Found")</f>
        <v>TrendMart Nizamabad Mall Kiosk</v>
      </c>
      <c r="S2606" s="2">
        <f>_xlfn.XLOOKUP(Table2[[#This Row],[Store_ID]],Table6[Store_ID],Table6[Monthly Target],"Missing Target")</f>
        <v>1200000</v>
      </c>
      <c r="T2606" s="2" t="str">
        <f>_xlfn.XLOOKUP(Table2[[#This Row],[Store_ID]],Table6[Store_ID],Table6[Region],"Not Found")</f>
        <v>South Zone 2</v>
      </c>
      <c r="U2606" s="2" t="s">
        <v>75</v>
      </c>
      <c r="V2606" s="2" t="str">
        <f>_xlfn.XLOOKUP(Table2[[#This Row],[Employee_ID]],Table5[Employee_ID],Table5[Employee Name],"Not Found")</f>
        <v>Chandran Krishnan</v>
      </c>
      <c r="W2606" s="2">
        <v>1</v>
      </c>
      <c r="X2606" s="2">
        <v>763.29</v>
      </c>
      <c r="Y2606" s="2">
        <v>0</v>
      </c>
      <c r="Z2606" s="2">
        <v>0</v>
      </c>
      <c r="AA2606" s="2">
        <v>5</v>
      </c>
      <c r="AB2606" s="2">
        <v>38.159999999999997</v>
      </c>
      <c r="AC2606" s="2">
        <v>801.45</v>
      </c>
      <c r="AD2606" s="2">
        <v>569.35</v>
      </c>
      <c r="AE2606" s="2">
        <f t="shared" si="86"/>
        <v>193.94000000000003</v>
      </c>
      <c r="AF2606" s="2" t="s">
        <v>35</v>
      </c>
      <c r="AG2606" s="42">
        <f>IFERROR(Table2[[#This Row],[Profit]]/Table2[[#This Row],[Sales Amount]],0)</f>
        <v>0.24198639965063323</v>
      </c>
      <c r="AH2606" s="2" t="str">
        <f>TRIM(Table2[[#This Row],[Payment Modee]])</f>
        <v>Debit Card</v>
      </c>
      <c r="AI2606" s="2" t="s">
        <v>26</v>
      </c>
      <c r="AJ2606" s="2" t="s">
        <v>27</v>
      </c>
      <c r="AK2606" s="2" t="s">
        <v>1249</v>
      </c>
      <c r="AL2606" s="16" t="str">
        <f>IF(HOUR(Table2[[#This Row],[Order Time]])&lt;12,"Morning",IF(HOUR(Table2[[#This Row],[Order Time]])&lt;17,"Afternoon",IF(HOUR(Table2[[#This Row],[Order Time]])&lt;21,"Evening","Night")))</f>
        <v>Evening</v>
      </c>
      <c r="AM2606" s="16" t="s">
        <v>29</v>
      </c>
    </row>
    <row r="2607" spans="1:39" x14ac:dyDescent="0.25">
      <c r="A2607" s="13" t="s">
        <v>4516</v>
      </c>
      <c r="B2607" s="4">
        <v>45426</v>
      </c>
      <c r="C2607" s="2">
        <f>YEAR(Table2[[#This Row],[Invoice Date]])</f>
        <v>2024</v>
      </c>
      <c r="D2607" s="2" t="str">
        <f>TEXT(Table2[[#This Row],[Invoice Date]],"mmm")</f>
        <v>May</v>
      </c>
      <c r="E2607" s="2" t="str">
        <f>Table2[[#This Row],[Store_ID]]&amp;"-"&amp;Table2[[#This Row],[Year]]&amp;"-"&amp;Table2[[#This Row],[Month]]</f>
        <v>STR079-2024-May</v>
      </c>
      <c r="F2607" s="2" t="s">
        <v>1198</v>
      </c>
      <c r="G2607" s="2" t="str">
        <f>_xlfn.XLOOKUP(Table2[[#This Row],[Customer_ID]],Table3[Customer_ID],Table3[Customer Name],"Not Found")</f>
        <v>Latha Iyer</v>
      </c>
      <c r="H2607" s="2" t="str">
        <f>_xlfn.XLOOKUP(Table2[[#This Row],[Customer_ID]],Table3[Customer_ID],Table3[Gender],"Female")</f>
        <v>Female</v>
      </c>
      <c r="I2607" s="2" t="str">
        <f>_xlfn.XLOOKUP(Table2[[#This Row],[Customer_ID]],Table3[Customer_ID],Table3[City],"Missing Memebership")</f>
        <v>Thrissur</v>
      </c>
      <c r="J2607" s="2" t="str">
        <f>_xlfn.XLOOKUP(Table2[[#This Row],[Customer_ID]],Table3[Customer_ID],Table3[State],"Karnataka")</f>
        <v>Kerala</v>
      </c>
      <c r="K2607" s="2" t="str">
        <f>_xlfn.XLOOKUP(Table2[[#This Row],[Customer_ID]],Table3[Customer_ID],Table3[Membership],"Regular")</f>
        <v>Gold</v>
      </c>
      <c r="L2607" s="2" t="s">
        <v>1441</v>
      </c>
      <c r="M2607" s="2" t="str">
        <f>_xlfn.XLOOKUP(Table2[[#This Row],[Product_ID]],Table4[Product_ID],Table4[Product_Name],"Not Found")</f>
        <v>Pothys Slippers Green</v>
      </c>
      <c r="N2607" s="2" t="str">
        <f>_xlfn.XLOOKUP(Table2[[#This Row],[Product_ID]],Table4[Product_ID],Table4[Category],"Not Found")</f>
        <v>Footwear</v>
      </c>
      <c r="O2607" s="2" t="str">
        <f>_xlfn.XLOOKUP(Table2[[#This Row],[Product_ID]],Table4[Product_ID],Table4[Subcategory],"Not Found")</f>
        <v>Slippers</v>
      </c>
      <c r="P2607" s="2" t="str">
        <f>_xlfn.XLOOKUP(Table2[[#This Row],[Product_ID]],Table4[Product_ID],Table4[Brand],"Missing Brand")</f>
        <v>Pothys</v>
      </c>
      <c r="Q2607" s="2" t="s">
        <v>641</v>
      </c>
      <c r="R2607" s="2" t="str">
        <f>_xlfn.XLOOKUP(Table2[[#This Row],[Store_ID]],Table6[Store_ID],Table6[Store Name],"Not Found")</f>
        <v>TrendMart Dindigul High Street</v>
      </c>
      <c r="S2607" s="2">
        <f>_xlfn.XLOOKUP(Table2[[#This Row],[Store_ID]],Table6[Store_ID],Table6[Monthly Target],"Missing Target")</f>
        <v>2500000</v>
      </c>
      <c r="T2607" s="2" t="str">
        <f>_xlfn.XLOOKUP(Table2[[#This Row],[Store_ID]],Table6[Store_ID],Table6[Region],"Not Found")</f>
        <v>South Zone 1</v>
      </c>
      <c r="U2607" s="2" t="s">
        <v>321</v>
      </c>
      <c r="V2607" s="2" t="str">
        <f>_xlfn.XLOOKUP(Table2[[#This Row],[Employee_ID]],Table5[Employee_ID],Table5[Employee Name],"Not Found")</f>
        <v>Sunita Ramachandran</v>
      </c>
      <c r="W2607" s="2">
        <v>1</v>
      </c>
      <c r="X2607" s="2">
        <v>2366.56</v>
      </c>
      <c r="Y2607" s="2">
        <v>0</v>
      </c>
      <c r="Z2607" s="2">
        <v>0</v>
      </c>
      <c r="AA2607" s="2">
        <v>12</v>
      </c>
      <c r="AB2607" s="2">
        <v>283.99</v>
      </c>
      <c r="AC2607" s="2">
        <v>2650.55</v>
      </c>
      <c r="AD2607" s="2">
        <v>1862.35</v>
      </c>
      <c r="AE2607" s="2">
        <f t="shared" si="86"/>
        <v>504.21000000000026</v>
      </c>
      <c r="AF2607" s="2" t="s">
        <v>35</v>
      </c>
      <c r="AG2607" s="42">
        <f>IFERROR(Table2[[#This Row],[Profit]]/Table2[[#This Row],[Sales Amount]],0)</f>
        <v>0.19022844315330789</v>
      </c>
      <c r="AH2607" s="2" t="str">
        <f>TRIM(Table2[[#This Row],[Payment Modee]])</f>
        <v>Debit Card</v>
      </c>
      <c r="AI2607" s="2" t="s">
        <v>26</v>
      </c>
      <c r="AJ2607" s="2" t="s">
        <v>27</v>
      </c>
      <c r="AK2607" s="2" t="s">
        <v>870</v>
      </c>
      <c r="AL2607" s="16" t="str">
        <f>IF(HOUR(Table2[[#This Row],[Order Time]])&lt;12,"Morning",IF(HOUR(Table2[[#This Row],[Order Time]])&lt;17,"Afternoon",IF(HOUR(Table2[[#This Row],[Order Time]])&lt;21,"Evening","Night")))</f>
        <v>Morning</v>
      </c>
      <c r="AM2607" s="16" t="s">
        <v>29</v>
      </c>
    </row>
    <row r="2608" spans="1:39" x14ac:dyDescent="0.25">
      <c r="A2608" s="13" t="s">
        <v>4517</v>
      </c>
      <c r="B2608" s="4">
        <v>45442</v>
      </c>
      <c r="C2608" s="2">
        <f>YEAR(Table2[[#This Row],[Invoice Date]])</f>
        <v>2024</v>
      </c>
      <c r="D2608" s="2" t="str">
        <f>TEXT(Table2[[#This Row],[Invoice Date]],"mmm")</f>
        <v>May</v>
      </c>
      <c r="E2608" s="2" t="str">
        <f>Table2[[#This Row],[Store_ID]]&amp;"-"&amp;Table2[[#This Row],[Year]]&amp;"-"&amp;Table2[[#This Row],[Month]]</f>
        <v>STR081-2024-May</v>
      </c>
      <c r="F2608" s="2" t="s">
        <v>665</v>
      </c>
      <c r="G2608" s="2" t="str">
        <f>_xlfn.XLOOKUP(Table2[[#This Row],[Customer_ID]],Table3[Customer_ID],Table3[Customer Name],"Not Found")</f>
        <v>Srinivas Gopalakrishnan</v>
      </c>
      <c r="H2608" s="2" t="str">
        <f>_xlfn.XLOOKUP(Table2[[#This Row],[Customer_ID]],Table3[Customer_ID],Table3[Gender],"Female")</f>
        <v>Male</v>
      </c>
      <c r="I2608" s="2" t="str">
        <f>_xlfn.XLOOKUP(Table2[[#This Row],[Customer_ID]],Table3[Customer_ID],Table3[City],"Missing Memebership")</f>
        <v>Karimnagar</v>
      </c>
      <c r="J2608" s="2" t="str">
        <f>_xlfn.XLOOKUP(Table2[[#This Row],[Customer_ID]],Table3[Customer_ID],Table3[State],"Karnataka")</f>
        <v>Telangana</v>
      </c>
      <c r="K2608" s="2" t="str">
        <f>_xlfn.XLOOKUP(Table2[[#This Row],[Customer_ID]],Table3[Customer_ID],Table3[Membership],"Regular")</f>
        <v>Silver</v>
      </c>
      <c r="L2608" s="2" t="s">
        <v>416</v>
      </c>
      <c r="M2608" s="2" t="str">
        <f>_xlfn.XLOOKUP(Table2[[#This Row],[Product_ID]],Table4[Product_ID],Table4[Product_Name],"Not Found")</f>
        <v>GRT Jewellers Sling Bag Olive</v>
      </c>
      <c r="N2608" s="2" t="str">
        <f>_xlfn.XLOOKUP(Table2[[#This Row],[Product_ID]],Table4[Product_ID],Table4[Category],"Not Found")</f>
        <v>Handbags</v>
      </c>
      <c r="O2608" s="2" t="str">
        <f>_xlfn.XLOOKUP(Table2[[#This Row],[Product_ID]],Table4[Product_ID],Table4[Subcategory],"Not Found")</f>
        <v>Sling Bag</v>
      </c>
      <c r="P2608" s="2" t="str">
        <f>_xlfn.XLOOKUP(Table2[[#This Row],[Product_ID]],Table4[Product_ID],Table4[Brand],"Missing Brand")</f>
        <v>GRT Jewellers</v>
      </c>
      <c r="Q2608" s="2" t="s">
        <v>1055</v>
      </c>
      <c r="R2608" s="2" t="str">
        <f>_xlfn.XLOOKUP(Table2[[#This Row],[Store_ID]],Table6[Store_ID],Table6[Store Name],"Not Found")</f>
        <v>TrendMart Alappuzha Outlet</v>
      </c>
      <c r="S2608" s="2">
        <f>_xlfn.XLOOKUP(Table2[[#This Row],[Store_ID]],Table6[Store_ID],Table6[Monthly Target],"Missing Target")</f>
        <v>2500000</v>
      </c>
      <c r="T2608" s="2" t="str">
        <f>_xlfn.XLOOKUP(Table2[[#This Row],[Store_ID]],Table6[Store_ID],Table6[Region],"Not Found")</f>
        <v>South Zone 1</v>
      </c>
      <c r="U2608" s="2" t="s">
        <v>435</v>
      </c>
      <c r="V2608" s="2" t="str">
        <f>_xlfn.XLOOKUP(Table2[[#This Row],[Employee_ID]],Table5[Employee_ID],Table5[Employee Name],"Not Found")</f>
        <v>Gopal Prasad</v>
      </c>
      <c r="W2608" s="2">
        <v>3</v>
      </c>
      <c r="X2608" s="2">
        <v>3082.01</v>
      </c>
      <c r="Y2608" s="2">
        <v>20</v>
      </c>
      <c r="Z2608" s="2">
        <v>1849.21</v>
      </c>
      <c r="AA2608" s="2">
        <v>12</v>
      </c>
      <c r="AB2608" s="2">
        <v>887.62</v>
      </c>
      <c r="AC2608" s="2">
        <v>8284.44</v>
      </c>
      <c r="AD2608" s="2">
        <v>6102.03</v>
      </c>
      <c r="AE2608" s="2">
        <f t="shared" si="86"/>
        <v>1294.7900000000009</v>
      </c>
      <c r="AF2608" s="2" t="s">
        <v>35</v>
      </c>
      <c r="AG2608" s="42">
        <f>IFERROR(Table2[[#This Row],[Profit]]/Table2[[#This Row],[Sales Amount]],0)</f>
        <v>0.15629179522092027</v>
      </c>
      <c r="AH2608" s="2" t="str">
        <f>TRIM(Table2[[#This Row],[Payment Modee]])</f>
        <v>Debit Card</v>
      </c>
      <c r="AI2608" s="2" t="s">
        <v>36</v>
      </c>
      <c r="AJ2608" s="2" t="s">
        <v>197</v>
      </c>
      <c r="AK2608" s="2" t="s">
        <v>2826</v>
      </c>
      <c r="AL2608" s="16" t="str">
        <f>IF(HOUR(Table2[[#This Row],[Order Time]])&lt;12,"Morning",IF(HOUR(Table2[[#This Row],[Order Time]])&lt;17,"Afternoon",IF(HOUR(Table2[[#This Row],[Order Time]])&lt;21,"Evening","Night")))</f>
        <v>Afternoon</v>
      </c>
      <c r="AM2608" s="16" t="s">
        <v>29</v>
      </c>
    </row>
    <row r="2609" spans="1:39" x14ac:dyDescent="0.25">
      <c r="A2609" s="13" t="s">
        <v>4518</v>
      </c>
      <c r="B2609" s="4">
        <v>45616</v>
      </c>
      <c r="C2609" s="2">
        <f>YEAR(Table2[[#This Row],[Invoice Date]])</f>
        <v>2024</v>
      </c>
      <c r="D2609" s="2" t="str">
        <f>TEXT(Table2[[#This Row],[Invoice Date]],"mmm")</f>
        <v>Nov</v>
      </c>
      <c r="E2609" s="2" t="str">
        <f>Table2[[#This Row],[Store_ID]]&amp;"-"&amp;Table2[[#This Row],[Year]]&amp;"-"&amp;Table2[[#This Row],[Month]]</f>
        <v>STR053-2024-Nov</v>
      </c>
      <c r="F2609" s="2" t="s">
        <v>491</v>
      </c>
      <c r="G2609" s="2" t="str">
        <f>_xlfn.XLOOKUP(Table2[[#This Row],[Customer_ID]],Table3[Customer_ID],Table3[Customer Name],"Not Found")</f>
        <v>Rahul Achari</v>
      </c>
      <c r="H2609" s="2" t="str">
        <f>_xlfn.XLOOKUP(Table2[[#This Row],[Customer_ID]],Table3[Customer_ID],Table3[Gender],"Female")</f>
        <v>Male</v>
      </c>
      <c r="I2609" s="2" t="str">
        <f>_xlfn.XLOOKUP(Table2[[#This Row],[Customer_ID]],Table3[Customer_ID],Table3[City],"Missing Memebership")</f>
        <v>Karimnagar</v>
      </c>
      <c r="J2609" s="2" t="str">
        <f>_xlfn.XLOOKUP(Table2[[#This Row],[Customer_ID]],Table3[Customer_ID],Table3[State],"Karnataka")</f>
        <v>Telangana</v>
      </c>
      <c r="K2609" s="2" t="str">
        <f>_xlfn.XLOOKUP(Table2[[#This Row],[Customer_ID]],Table3[Customer_ID],Table3[Membership],"Regular")</f>
        <v>Regular</v>
      </c>
      <c r="L2609" s="2" t="s">
        <v>747</v>
      </c>
      <c r="M2609" s="2" t="str">
        <f>_xlfn.XLOOKUP(Table2[[#This Row],[Product_ID]],Table4[Product_ID],Table4[Product_Name],"Not Found")</f>
        <v>Sonata Girls Frock Cream</v>
      </c>
      <c r="N2609" s="2" t="str">
        <f>_xlfn.XLOOKUP(Table2[[#This Row],[Product_ID]],Table4[Product_ID],Table4[Category],"Not Found")</f>
        <v>Kids Wear</v>
      </c>
      <c r="O2609" s="2" t="str">
        <f>_xlfn.XLOOKUP(Table2[[#This Row],[Product_ID]],Table4[Product_ID],Table4[Subcategory],"Not Found")</f>
        <v>Girls Frock</v>
      </c>
      <c r="P2609" s="2" t="str">
        <f>_xlfn.XLOOKUP(Table2[[#This Row],[Product_ID]],Table4[Product_ID],Table4[Brand],"Missing Brand")</f>
        <v>Sonata</v>
      </c>
      <c r="Q2609" s="2" t="s">
        <v>426</v>
      </c>
      <c r="R2609" s="2" t="str">
        <f>_xlfn.XLOOKUP(Table2[[#This Row],[Store_ID]],Table6[Store_ID],Table6[Store Name],"Not Found")</f>
        <v>TrendMart Kochi Standard</v>
      </c>
      <c r="S2609" s="2">
        <f>_xlfn.XLOOKUP(Table2[[#This Row],[Store_ID]],Table6[Store_ID],Table6[Monthly Target],"Missing Target")</f>
        <v>1500000</v>
      </c>
      <c r="T2609" s="2" t="str">
        <f>_xlfn.XLOOKUP(Table2[[#This Row],[Store_ID]],Table6[Store_ID],Table6[Region],"Not Found")</f>
        <v>South Zone 1</v>
      </c>
      <c r="U2609" s="2" t="s">
        <v>75</v>
      </c>
      <c r="V2609" s="2" t="str">
        <f>_xlfn.XLOOKUP(Table2[[#This Row],[Employee_ID]],Table5[Employee_ID],Table5[Employee Name],"Not Found")</f>
        <v>Chandran Krishnan</v>
      </c>
      <c r="W2609" s="2">
        <v>2</v>
      </c>
      <c r="X2609" s="2">
        <v>705.12</v>
      </c>
      <c r="Y2609" s="2">
        <v>10</v>
      </c>
      <c r="Z2609" s="2">
        <v>141.02000000000001</v>
      </c>
      <c r="AA2609" s="2">
        <v>5</v>
      </c>
      <c r="AB2609" s="2">
        <v>63.46</v>
      </c>
      <c r="AC2609" s="2">
        <v>1332.68</v>
      </c>
      <c r="AD2609" s="2">
        <v>1050.9000000000001</v>
      </c>
      <c r="AE2609" s="2">
        <f t="shared" si="86"/>
        <v>218.31999999999996</v>
      </c>
      <c r="AF2609" s="2" t="s">
        <v>69</v>
      </c>
      <c r="AG2609" s="42">
        <f>IFERROR(Table2[[#This Row],[Profit]]/Table2[[#This Row],[Sales Amount]],0)</f>
        <v>0.16382027193324725</v>
      </c>
      <c r="AH2609" s="2" t="str">
        <f>TRIM(Table2[[#This Row],[Payment Modee]])</f>
        <v>Cash</v>
      </c>
      <c r="AI2609" s="2" t="s">
        <v>26</v>
      </c>
      <c r="AJ2609" s="2" t="s">
        <v>27</v>
      </c>
      <c r="AK2609" s="2" t="s">
        <v>801</v>
      </c>
      <c r="AL2609" s="16" t="str">
        <f>IF(HOUR(Table2[[#This Row],[Order Time]])&lt;12,"Morning",IF(HOUR(Table2[[#This Row],[Order Time]])&lt;17,"Afternoon",IF(HOUR(Table2[[#This Row],[Order Time]])&lt;21,"Evening","Night")))</f>
        <v>Evening</v>
      </c>
      <c r="AM2609" s="16" t="s">
        <v>29</v>
      </c>
    </row>
    <row r="2610" spans="1:39" x14ac:dyDescent="0.25">
      <c r="A2610" s="13" t="s">
        <v>4519</v>
      </c>
      <c r="B2610" s="4">
        <v>45403</v>
      </c>
      <c r="C2610" s="2">
        <f>YEAR(Table2[[#This Row],[Invoice Date]])</f>
        <v>2024</v>
      </c>
      <c r="D2610" s="2" t="str">
        <f>TEXT(Table2[[#This Row],[Invoice Date]],"mmm")</f>
        <v>Apr</v>
      </c>
      <c r="E2610" s="2" t="str">
        <f>Table2[[#This Row],[Store_ID]]&amp;"-"&amp;Table2[[#This Row],[Year]]&amp;"-"&amp;Table2[[#This Row],[Month]]</f>
        <v>STR056-2024-Apr</v>
      </c>
      <c r="F2610" s="2" t="s">
        <v>1355</v>
      </c>
      <c r="G2610" s="2" t="str">
        <f>_xlfn.XLOOKUP(Table2[[#This Row],[Customer_ID]],Table3[Customer_ID],Table3[Customer Name],"Not Found")</f>
        <v>Anusuya Mudaliar</v>
      </c>
      <c r="H2610" s="2" t="str">
        <f>_xlfn.XLOOKUP(Table2[[#This Row],[Customer_ID]],Table3[Customer_ID],Table3[Gender],"Female")</f>
        <v>Female</v>
      </c>
      <c r="I2610" s="2" t="str">
        <f>_xlfn.XLOOKUP(Table2[[#This Row],[Customer_ID]],Table3[Customer_ID],Table3[City],"Missing Memebership")</f>
        <v>Kurnool</v>
      </c>
      <c r="J2610" s="2" t="str">
        <f>_xlfn.XLOOKUP(Table2[[#This Row],[Customer_ID]],Table3[Customer_ID],Table3[State],"Karnataka")</f>
        <v>Andhra Pradesh</v>
      </c>
      <c r="K2610" s="2" t="str">
        <f>_xlfn.XLOOKUP(Table2[[#This Row],[Customer_ID]],Table3[Customer_ID],Table3[Membership],"Regular")</f>
        <v>Silver</v>
      </c>
      <c r="L2610" s="2" t="s">
        <v>47</v>
      </c>
      <c r="M2610" s="2" t="str">
        <f>_xlfn.XLOOKUP(Table2[[#This Row],[Product_ID]],Table4[Product_ID],Table4[Product_Name],"Not Found")</f>
        <v>Max Fashion Printed Saree Brown</v>
      </c>
      <c r="N2610" s="2" t="str">
        <f>_xlfn.XLOOKUP(Table2[[#This Row],[Product_ID]],Table4[Product_ID],Table4[Category],"Not Found")</f>
        <v>Women Sarees</v>
      </c>
      <c r="O2610" s="2" t="str">
        <f>_xlfn.XLOOKUP(Table2[[#This Row],[Product_ID]],Table4[Product_ID],Table4[Subcategory],"Not Found")</f>
        <v>Printed Saree</v>
      </c>
      <c r="P2610" s="2" t="str">
        <f>_xlfn.XLOOKUP(Table2[[#This Row],[Product_ID]],Table4[Product_ID],Table4[Brand],"Missing Brand")</f>
        <v>Max Fashion</v>
      </c>
      <c r="Q2610" s="2" t="s">
        <v>474</v>
      </c>
      <c r="R2610" s="2" t="str">
        <f>_xlfn.XLOOKUP(Table2[[#This Row],[Store_ID]],Table6[Store_ID],Table6[Store Name],"Not Found")</f>
        <v>TrendMart Nizamabad Standard</v>
      </c>
      <c r="S2610" s="2">
        <f>_xlfn.XLOOKUP(Table2[[#This Row],[Store_ID]],Table6[Store_ID],Table6[Monthly Target],"Missing Target")</f>
        <v>1200000</v>
      </c>
      <c r="T2610" s="2" t="str">
        <f>_xlfn.XLOOKUP(Table2[[#This Row],[Store_ID]],Table6[Store_ID],Table6[Region],"Not Found")</f>
        <v>South Zone 2</v>
      </c>
      <c r="U2610" s="2" t="s">
        <v>153</v>
      </c>
      <c r="V2610" s="2" t="str">
        <f>_xlfn.XLOOKUP(Table2[[#This Row],[Employee_ID]],Table5[Employee_ID],Table5[Employee Name],"Not Found")</f>
        <v>Rani Mishra</v>
      </c>
      <c r="W2610" s="2">
        <v>3</v>
      </c>
      <c r="X2610" s="2">
        <v>5456.92</v>
      </c>
      <c r="Y2610" s="2">
        <v>5</v>
      </c>
      <c r="Z2610" s="2">
        <v>818.54</v>
      </c>
      <c r="AA2610" s="2">
        <v>12</v>
      </c>
      <c r="AB2610" s="2">
        <v>1866.27</v>
      </c>
      <c r="AC2610" s="2">
        <v>17418.490000000002</v>
      </c>
      <c r="AD2610" s="2">
        <v>10112.4</v>
      </c>
      <c r="AE2610" s="2">
        <f t="shared" si="86"/>
        <v>5439.8200000000015</v>
      </c>
      <c r="AF2610" s="2" t="s">
        <v>69</v>
      </c>
      <c r="AG2610" s="42">
        <f>IFERROR(Table2[[#This Row],[Profit]]/Table2[[#This Row],[Sales Amount]],0)</f>
        <v>0.31230146815252074</v>
      </c>
      <c r="AH2610" s="2" t="str">
        <f>TRIM(Table2[[#This Row],[Payment Modee]])</f>
        <v>Cash</v>
      </c>
      <c r="AI2610" s="2" t="s">
        <v>26</v>
      </c>
      <c r="AJ2610" s="2" t="s">
        <v>27</v>
      </c>
      <c r="AK2610" s="2" t="s">
        <v>2216</v>
      </c>
      <c r="AL2610" s="16" t="str">
        <f>IF(HOUR(Table2[[#This Row],[Order Time]])&lt;12,"Morning",IF(HOUR(Table2[[#This Row],[Order Time]])&lt;17,"Afternoon",IF(HOUR(Table2[[#This Row],[Order Time]])&lt;21,"Evening","Night")))</f>
        <v>Evening</v>
      </c>
      <c r="AM2610" s="16" t="s">
        <v>38</v>
      </c>
    </row>
    <row r="2611" spans="1:39" x14ac:dyDescent="0.25">
      <c r="A2611" s="13" t="s">
        <v>4520</v>
      </c>
      <c r="B2611" s="4">
        <v>45600</v>
      </c>
      <c r="C2611" s="2">
        <f>YEAR(Table2[[#This Row],[Invoice Date]])</f>
        <v>2024</v>
      </c>
      <c r="D2611" s="2" t="str">
        <f>TEXT(Table2[[#This Row],[Invoice Date]],"mmm")</f>
        <v>Nov</v>
      </c>
      <c r="E2611" s="2" t="str">
        <f>Table2[[#This Row],[Store_ID]]&amp;"-"&amp;Table2[[#This Row],[Year]]&amp;"-"&amp;Table2[[#This Row],[Month]]</f>
        <v>STR016-2024-Nov</v>
      </c>
      <c r="F2611" s="2" t="s">
        <v>2105</v>
      </c>
      <c r="G2611" s="2" t="str">
        <f>_xlfn.XLOOKUP(Table2[[#This Row],[Customer_ID]],Table3[Customer_ID],Table3[Customer Name],"Not Found")</f>
        <v>Siddharth Iyengar</v>
      </c>
      <c r="H2611" s="2" t="str">
        <f>_xlfn.XLOOKUP(Table2[[#This Row],[Customer_ID]],Table3[Customer_ID],Table3[Gender],"Female")</f>
        <v>Male</v>
      </c>
      <c r="I2611" s="2" t="str">
        <f>_xlfn.XLOOKUP(Table2[[#This Row],[Customer_ID]],Table3[Customer_ID],Table3[City],"Missing Memebership")</f>
        <v>Guntur</v>
      </c>
      <c r="J2611" s="2" t="str">
        <f>_xlfn.XLOOKUP(Table2[[#This Row],[Customer_ID]],Table3[Customer_ID],Table3[State],"Karnataka")</f>
        <v>Andhra Pradesh</v>
      </c>
      <c r="K2611" s="2" t="str">
        <f>_xlfn.XLOOKUP(Table2[[#This Row],[Customer_ID]],Table3[Customer_ID],Table3[Membership],"Regular")</f>
        <v>Gold</v>
      </c>
      <c r="L2611" s="2" t="s">
        <v>1507</v>
      </c>
      <c r="M2611" s="2" t="str">
        <f>_xlfn.XLOOKUP(Table2[[#This Row],[Product_ID]],Table4[Product_ID],Table4[Product_Name],"Not Found")</f>
        <v>Max Fashion Georgette Saree Brown</v>
      </c>
      <c r="N2611" s="2" t="str">
        <f>_xlfn.XLOOKUP(Table2[[#This Row],[Product_ID]],Table4[Product_ID],Table4[Category],"Not Found")</f>
        <v>Women Sarees</v>
      </c>
      <c r="O2611" s="2" t="str">
        <f>_xlfn.XLOOKUP(Table2[[#This Row],[Product_ID]],Table4[Product_ID],Table4[Subcategory],"Not Found")</f>
        <v>Georgette Saree</v>
      </c>
      <c r="P2611" s="2" t="str">
        <f>_xlfn.XLOOKUP(Table2[[#This Row],[Product_ID]],Table4[Product_ID],Table4[Brand],"Missing Brand")</f>
        <v>Max Fashion</v>
      </c>
      <c r="Q2611" s="2" t="s">
        <v>380</v>
      </c>
      <c r="R2611" s="2" t="str">
        <f>_xlfn.XLOOKUP(Table2[[#This Row],[Store_ID]],Table6[Store_ID],Table6[Store Name],"Not Found")</f>
        <v>TrendMart Visakhapatnam Flagship</v>
      </c>
      <c r="S2611" s="2">
        <f>_xlfn.XLOOKUP(Table2[[#This Row],[Store_ID]],Table6[Store_ID],Table6[Monthly Target],"Missing Target")</f>
        <v>1200000</v>
      </c>
      <c r="T2611" s="2" t="str">
        <f>_xlfn.XLOOKUP(Table2[[#This Row],[Store_ID]],Table6[Store_ID],Table6[Region],"Not Found")</f>
        <v>South Zone 3</v>
      </c>
      <c r="U2611" s="2" t="s">
        <v>283</v>
      </c>
      <c r="V2611" s="2" t="str">
        <f>_xlfn.XLOOKUP(Table2[[#This Row],[Employee_ID]],Table5[Employee_ID],Table5[Employee Name],"Not Found")</f>
        <v>Priya Balasubramaniam</v>
      </c>
      <c r="W2611" s="2">
        <v>2</v>
      </c>
      <c r="X2611" s="2">
        <v>4612.2</v>
      </c>
      <c r="Y2611" s="2">
        <v>25</v>
      </c>
      <c r="Z2611" s="2">
        <v>2306.1</v>
      </c>
      <c r="AA2611" s="2">
        <v>12</v>
      </c>
      <c r="AB2611" s="2">
        <v>830.2</v>
      </c>
      <c r="AC2611" s="2">
        <v>7748.5</v>
      </c>
      <c r="AD2611" s="2">
        <v>6046.26</v>
      </c>
      <c r="AE2611" s="2">
        <f t="shared" si="86"/>
        <v>872.03999999999974</v>
      </c>
      <c r="AF2611" s="2" t="s">
        <v>56</v>
      </c>
      <c r="AG2611" s="42">
        <f>IFERROR(Table2[[#This Row],[Profit]]/Table2[[#This Row],[Sales Amount]],0)</f>
        <v>0.11254307285281019</v>
      </c>
      <c r="AH2611" s="2" t="str">
        <f>TRIM(Table2[[#This Row],[Payment Modee]])</f>
        <v>Credit Card</v>
      </c>
      <c r="AI2611" s="2" t="s">
        <v>26</v>
      </c>
      <c r="AJ2611" s="2" t="s">
        <v>27</v>
      </c>
      <c r="AK2611" s="2" t="s">
        <v>624</v>
      </c>
      <c r="AL2611" s="16" t="str">
        <f>IF(HOUR(Table2[[#This Row],[Order Time]])&lt;12,"Morning",IF(HOUR(Table2[[#This Row],[Order Time]])&lt;17,"Afternoon",IF(HOUR(Table2[[#This Row],[Order Time]])&lt;21,"Evening","Night")))</f>
        <v>Afternoon</v>
      </c>
      <c r="AM2611" s="16" t="s">
        <v>29</v>
      </c>
    </row>
    <row r="2612" spans="1:39" x14ac:dyDescent="0.25">
      <c r="A2612" s="13" t="s">
        <v>4521</v>
      </c>
      <c r="B2612" s="4">
        <v>45553</v>
      </c>
      <c r="C2612" s="2">
        <f>YEAR(Table2[[#This Row],[Invoice Date]])</f>
        <v>2024</v>
      </c>
      <c r="D2612" s="2" t="str">
        <f>TEXT(Table2[[#This Row],[Invoice Date]],"mmm")</f>
        <v>Sep</v>
      </c>
      <c r="E2612" s="2" t="str">
        <f>Table2[[#This Row],[Store_ID]]&amp;"-"&amp;Table2[[#This Row],[Year]]&amp;"-"&amp;Table2[[#This Row],[Month]]</f>
        <v>STR100-2024-Sep</v>
      </c>
      <c r="F2612" s="2" t="s">
        <v>3110</v>
      </c>
      <c r="G2612" s="2" t="str">
        <f>_xlfn.XLOOKUP(Table2[[#This Row],[Customer_ID]],Table3[Customer_ID],Table3[Customer Name],"Not Found")</f>
        <v>Anusuya Kumar</v>
      </c>
      <c r="H2612" s="2" t="str">
        <f>_xlfn.XLOOKUP(Table2[[#This Row],[Customer_ID]],Table3[Customer_ID],Table3[Gender],"Female")</f>
        <v>Female</v>
      </c>
      <c r="I2612" s="2" t="str">
        <f>_xlfn.XLOOKUP(Table2[[#This Row],[Customer_ID]],Table3[Customer_ID],Table3[City],"Missing Memebership")</f>
        <v>Karimnagar</v>
      </c>
      <c r="J2612" s="2" t="str">
        <f>_xlfn.XLOOKUP(Table2[[#This Row],[Customer_ID]],Table3[Customer_ID],Table3[State],"Karnataka")</f>
        <v>Telangana</v>
      </c>
      <c r="K2612" s="2" t="str">
        <f>_xlfn.XLOOKUP(Table2[[#This Row],[Customer_ID]],Table3[Customer_ID],Table3[Membership],"Regular")</f>
        <v>Regular</v>
      </c>
      <c r="L2612" s="2" t="s">
        <v>515</v>
      </c>
      <c r="M2612" s="2" t="str">
        <f>_xlfn.XLOOKUP(Table2[[#This Row],[Product_ID]],Table4[Product_ID],Table4[Product_Name],"Not Found")</f>
        <v>Global Desi Earrings Green</v>
      </c>
      <c r="N2612" s="2" t="str">
        <f>_xlfn.XLOOKUP(Table2[[#This Row],[Product_ID]],Table4[Product_ID],Table4[Category],"Not Found")</f>
        <v>Jewellery</v>
      </c>
      <c r="O2612" s="2" t="str">
        <f>_xlfn.XLOOKUP(Table2[[#This Row],[Product_ID]],Table4[Product_ID],Table4[Subcategory],"Not Found")</f>
        <v>Earrings</v>
      </c>
      <c r="P2612" s="2" t="str">
        <f>_xlfn.XLOOKUP(Table2[[#This Row],[Product_ID]],Table4[Product_ID],Table4[Brand],"Missing Brand")</f>
        <v>Global Desi</v>
      </c>
      <c r="Q2612" s="2" t="s">
        <v>364</v>
      </c>
      <c r="R2612" s="2" t="str">
        <f>_xlfn.XLOOKUP(Table2[[#This Row],[Store_ID]],Table6[Store_ID],Table6[Store Name],"Not Found")</f>
        <v>TrendMart Hubballi Standard</v>
      </c>
      <c r="S2612" s="2">
        <f>_xlfn.XLOOKUP(Table2[[#This Row],[Store_ID]],Table6[Store_ID],Table6[Monthly Target],"Missing Target")</f>
        <v>2500000</v>
      </c>
      <c r="T2612" s="2" t="str">
        <f>_xlfn.XLOOKUP(Table2[[#This Row],[Store_ID]],Table6[Store_ID],Table6[Region],"Not Found")</f>
        <v>South Zone 2</v>
      </c>
      <c r="U2612" s="2" t="s">
        <v>465</v>
      </c>
      <c r="V2612" s="2" t="str">
        <f>_xlfn.XLOOKUP(Table2[[#This Row],[Employee_ID]],Table5[Employee_ID],Table5[Employee Name],"Not Found")</f>
        <v>Vinod Hegde</v>
      </c>
      <c r="W2612" s="2">
        <v>4</v>
      </c>
      <c r="X2612" s="2">
        <v>6888</v>
      </c>
      <c r="Y2612" s="2">
        <v>5</v>
      </c>
      <c r="Z2612" s="2">
        <v>1377.6</v>
      </c>
      <c r="AA2612" s="2">
        <v>3</v>
      </c>
      <c r="AB2612" s="2">
        <v>785.23</v>
      </c>
      <c r="AC2612" s="2">
        <v>26959.63</v>
      </c>
      <c r="AD2612" s="2">
        <v>19468.84</v>
      </c>
      <c r="AE2612" s="2">
        <f t="shared" si="86"/>
        <v>6705.5600000000013</v>
      </c>
      <c r="AF2612" s="2" t="s">
        <v>25</v>
      </c>
      <c r="AG2612" s="42">
        <f>IFERROR(Table2[[#This Row],[Profit]]/Table2[[#This Row],[Sales Amount]],0)</f>
        <v>0.24872596545278999</v>
      </c>
      <c r="AH2612" s="2" t="str">
        <f>TRIM(Table2[[#This Row],[Payment Modee]])</f>
        <v>UPI</v>
      </c>
      <c r="AI2612" s="2" t="s">
        <v>26</v>
      </c>
      <c r="AJ2612" s="2" t="s">
        <v>27</v>
      </c>
      <c r="AK2612" s="2" t="s">
        <v>1789</v>
      </c>
      <c r="AL2612" s="16" t="str">
        <f>IF(HOUR(Table2[[#This Row],[Order Time]])&lt;12,"Morning",IF(HOUR(Table2[[#This Row],[Order Time]])&lt;17,"Afternoon",IF(HOUR(Table2[[#This Row],[Order Time]])&lt;21,"Evening","Night")))</f>
        <v>Night</v>
      </c>
      <c r="AM2612" s="16" t="s">
        <v>29</v>
      </c>
    </row>
    <row r="2613" spans="1:39" x14ac:dyDescent="0.25">
      <c r="A2613" s="13" t="s">
        <v>4522</v>
      </c>
      <c r="B2613" s="4">
        <v>45478</v>
      </c>
      <c r="C2613" s="2">
        <f>YEAR(Table2[[#This Row],[Invoice Date]])</f>
        <v>2024</v>
      </c>
      <c r="D2613" s="2" t="str">
        <f>TEXT(Table2[[#This Row],[Invoice Date]],"mmm")</f>
        <v>Jul</v>
      </c>
      <c r="E2613" s="2" t="str">
        <f>Table2[[#This Row],[Store_ID]]&amp;"-"&amp;Table2[[#This Row],[Year]]&amp;"-"&amp;Table2[[#This Row],[Month]]</f>
        <v>STR118-2024-Jul</v>
      </c>
      <c r="F2613" s="2" t="s">
        <v>2972</v>
      </c>
      <c r="G2613" s="2" t="str">
        <f>_xlfn.XLOOKUP(Table2[[#This Row],[Customer_ID]],Table3[Customer_ID],Table3[Customer Name],"Not Found")</f>
        <v>Dinesh Achari</v>
      </c>
      <c r="H2613" s="2" t="str">
        <f>_xlfn.XLOOKUP(Table2[[#This Row],[Customer_ID]],Table3[Customer_ID],Table3[Gender],"Female")</f>
        <v>Male</v>
      </c>
      <c r="I2613" s="2" t="str">
        <f>_xlfn.XLOOKUP(Table2[[#This Row],[Customer_ID]],Table3[Customer_ID],Table3[City],"Missing Memebership")</f>
        <v>Kannur</v>
      </c>
      <c r="J2613" s="2" t="str">
        <f>_xlfn.XLOOKUP(Table2[[#This Row],[Customer_ID]],Table3[Customer_ID],Table3[State],"Karnataka")</f>
        <v>Kerala</v>
      </c>
      <c r="K2613" s="2" t="str">
        <f>_xlfn.XLOOKUP(Table2[[#This Row],[Customer_ID]],Table3[Customer_ID],Table3[Membership],"Regular")</f>
        <v>Gold</v>
      </c>
      <c r="L2613" s="2" t="s">
        <v>1185</v>
      </c>
      <c r="M2613" s="2" t="str">
        <f>_xlfn.XLOOKUP(Table2[[#This Row],[Product_ID]],Table4[Product_ID],Table4[Product_Name],"Not Found")</f>
        <v>Metro Shoes Polo Purple</v>
      </c>
      <c r="N2613" s="2" t="str">
        <f>_xlfn.XLOOKUP(Table2[[#This Row],[Product_ID]],Table4[Product_ID],Table4[Category],"Not Found")</f>
        <v>Men T-Shirts</v>
      </c>
      <c r="O2613" s="2" t="str">
        <f>_xlfn.XLOOKUP(Table2[[#This Row],[Product_ID]],Table4[Product_ID],Table4[Subcategory],"Not Found")</f>
        <v>Polo</v>
      </c>
      <c r="P2613" s="2" t="str">
        <f>_xlfn.XLOOKUP(Table2[[#This Row],[Product_ID]],Table4[Product_ID],Table4[Brand],"Missing Brand")</f>
        <v>Metro Shoes</v>
      </c>
      <c r="Q2613" s="2" t="s">
        <v>630</v>
      </c>
      <c r="R2613" s="2" t="str">
        <f>_xlfn.XLOOKUP(Table2[[#This Row],[Store_ID]],Table6[Store_ID],Table6[Store Name],"Not Found")</f>
        <v>TrendMart Nellore Mall Kiosk</v>
      </c>
      <c r="S2613" s="2">
        <f>_xlfn.XLOOKUP(Table2[[#This Row],[Store_ID]],Table6[Store_ID],Table6[Monthly Target],"Missing Target")</f>
        <v>1000000</v>
      </c>
      <c r="T2613" s="2" t="str">
        <f>_xlfn.XLOOKUP(Table2[[#This Row],[Store_ID]],Table6[Store_ID],Table6[Region],"Not Found")</f>
        <v>South Zone 3</v>
      </c>
      <c r="U2613" s="2" t="s">
        <v>229</v>
      </c>
      <c r="V2613" s="2" t="str">
        <f>_xlfn.XLOOKUP(Table2[[#This Row],[Employee_ID]],Table5[Employee_ID],Table5[Employee Name],"Not Found")</f>
        <v>Yogesh Chettiar</v>
      </c>
      <c r="W2613" s="2">
        <v>3</v>
      </c>
      <c r="X2613" s="2">
        <v>552.71</v>
      </c>
      <c r="Y2613" s="2">
        <v>5</v>
      </c>
      <c r="Z2613" s="2">
        <v>82.91</v>
      </c>
      <c r="AA2613" s="2">
        <v>5</v>
      </c>
      <c r="AB2613" s="2">
        <v>78.760000000000005</v>
      </c>
      <c r="AC2613" s="2">
        <v>1653.98</v>
      </c>
      <c r="AD2613" s="2">
        <v>1046.25</v>
      </c>
      <c r="AE2613" s="2">
        <f t="shared" si="86"/>
        <v>528.97</v>
      </c>
      <c r="AF2613" s="2" t="s">
        <v>25</v>
      </c>
      <c r="AG2613" s="42">
        <f>IFERROR(Table2[[#This Row],[Profit]]/Table2[[#This Row],[Sales Amount]],0)</f>
        <v>0.3198164427623067</v>
      </c>
      <c r="AH2613" s="2" t="str">
        <f>TRIM(Table2[[#This Row],[Payment Modee]])</f>
        <v>UPI</v>
      </c>
      <c r="AI2613" s="2" t="s">
        <v>36</v>
      </c>
      <c r="AJ2613" s="2" t="s">
        <v>27</v>
      </c>
      <c r="AK2613" s="2" t="s">
        <v>1513</v>
      </c>
      <c r="AL2613" s="16" t="str">
        <f>IF(HOUR(Table2[[#This Row],[Order Time]])&lt;12,"Morning",IF(HOUR(Table2[[#This Row],[Order Time]])&lt;17,"Afternoon",IF(HOUR(Table2[[#This Row],[Order Time]])&lt;21,"Evening","Night")))</f>
        <v>Afternoon</v>
      </c>
      <c r="AM2613" s="16" t="s">
        <v>29</v>
      </c>
    </row>
    <row r="2614" spans="1:39" x14ac:dyDescent="0.25">
      <c r="A2614" s="13" t="s">
        <v>4523</v>
      </c>
      <c r="B2614" s="4">
        <v>45640</v>
      </c>
      <c r="C2614" s="2">
        <f>YEAR(Table2[[#This Row],[Invoice Date]])</f>
        <v>2024</v>
      </c>
      <c r="D2614" s="2" t="str">
        <f>TEXT(Table2[[#This Row],[Invoice Date]],"mmm")</f>
        <v>Dec</v>
      </c>
      <c r="E2614" s="2" t="str">
        <f>Table2[[#This Row],[Store_ID]]&amp;"-"&amp;Table2[[#This Row],[Year]]&amp;"-"&amp;Table2[[#This Row],[Month]]</f>
        <v>STR100-2024-Dec</v>
      </c>
      <c r="F2614" s="2" t="s">
        <v>834</v>
      </c>
      <c r="G2614" s="2" t="str">
        <f>_xlfn.XLOOKUP(Table2[[#This Row],[Customer_ID]],Table3[Customer_ID],Table3[Customer Name],"Not Found")</f>
        <v>Ashok Hegde</v>
      </c>
      <c r="H2614" s="2" t="str">
        <f>_xlfn.XLOOKUP(Table2[[#This Row],[Customer_ID]],Table3[Customer_ID],Table3[Gender],"Female")</f>
        <v>Male</v>
      </c>
      <c r="I2614" s="2" t="str">
        <f>_xlfn.XLOOKUP(Table2[[#This Row],[Customer_ID]],Table3[Customer_ID],Table3[City],"Missing Memebership")</f>
        <v>Madurai</v>
      </c>
      <c r="J2614" s="2" t="str">
        <f>_xlfn.XLOOKUP(Table2[[#This Row],[Customer_ID]],Table3[Customer_ID],Table3[State],"Karnataka")</f>
        <v>Tamil Nadu</v>
      </c>
      <c r="K2614" s="2" t="str">
        <f>_xlfn.XLOOKUP(Table2[[#This Row],[Customer_ID]],Table3[Customer_ID],Table3[Membership],"Regular")</f>
        <v>Silver</v>
      </c>
      <c r="L2614" s="2" t="s">
        <v>416</v>
      </c>
      <c r="M2614" s="2" t="str">
        <f>_xlfn.XLOOKUP(Table2[[#This Row],[Product_ID]],Table4[Product_ID],Table4[Product_Name],"Not Found")</f>
        <v>GRT Jewellers Sling Bag Olive</v>
      </c>
      <c r="N2614" s="2" t="str">
        <f>_xlfn.XLOOKUP(Table2[[#This Row],[Product_ID]],Table4[Product_ID],Table4[Category],"Not Found")</f>
        <v>Handbags</v>
      </c>
      <c r="O2614" s="2" t="str">
        <f>_xlfn.XLOOKUP(Table2[[#This Row],[Product_ID]],Table4[Product_ID],Table4[Subcategory],"Not Found")</f>
        <v>Sling Bag</v>
      </c>
      <c r="P2614" s="2" t="str">
        <f>_xlfn.XLOOKUP(Table2[[#This Row],[Product_ID]],Table4[Product_ID],Table4[Brand],"Missing Brand")</f>
        <v>GRT Jewellers</v>
      </c>
      <c r="Q2614" s="2" t="s">
        <v>364</v>
      </c>
      <c r="R2614" s="2" t="str">
        <f>_xlfn.XLOOKUP(Table2[[#This Row],[Store_ID]],Table6[Store_ID],Table6[Store Name],"Not Found")</f>
        <v>TrendMart Hubballi Standard</v>
      </c>
      <c r="S2614" s="2">
        <f>_xlfn.XLOOKUP(Table2[[#This Row],[Store_ID]],Table6[Store_ID],Table6[Monthly Target],"Missing Target")</f>
        <v>2500000</v>
      </c>
      <c r="T2614" s="2" t="str">
        <f>_xlfn.XLOOKUP(Table2[[#This Row],[Store_ID]],Table6[Store_ID],Table6[Region],"Not Found")</f>
        <v>South Zone 2</v>
      </c>
      <c r="U2614" s="2" t="s">
        <v>482</v>
      </c>
      <c r="V2614" s="2" t="str">
        <f>_xlfn.XLOOKUP(Table2[[#This Row],[Employee_ID]],Table5[Employee_ID],Table5[Employee Name],"Not Found")</f>
        <v>Swathi Achari</v>
      </c>
      <c r="W2614" s="2">
        <v>3</v>
      </c>
      <c r="X2614" s="2">
        <v>3007.71</v>
      </c>
      <c r="Y2614" s="2">
        <v>25</v>
      </c>
      <c r="Z2614" s="2">
        <v>2255.7800000000002</v>
      </c>
      <c r="AA2614" s="2">
        <v>12</v>
      </c>
      <c r="AB2614" s="2">
        <v>812.08</v>
      </c>
      <c r="AC2614" s="2">
        <v>7579.43</v>
      </c>
      <c r="AD2614" s="2">
        <v>6102.03</v>
      </c>
      <c r="AE2614" s="2">
        <f t="shared" si="86"/>
        <v>665.3200000000005</v>
      </c>
      <c r="AF2614" s="2" t="s">
        <v>56</v>
      </c>
      <c r="AG2614" s="42">
        <f>IFERROR(Table2[[#This Row],[Profit]]/Table2[[#This Row],[Sales Amount]],0)</f>
        <v>8.77796879184847E-2</v>
      </c>
      <c r="AH2614" s="2" t="str">
        <f>TRIM(Table2[[#This Row],[Payment Modee]])</f>
        <v>Credit Card</v>
      </c>
      <c r="AI2614" s="2" t="s">
        <v>26</v>
      </c>
      <c r="AJ2614" s="2" t="s">
        <v>197</v>
      </c>
      <c r="AK2614" s="2" t="s">
        <v>2607</v>
      </c>
      <c r="AL2614" s="16" t="str">
        <f>IF(HOUR(Table2[[#This Row],[Order Time]])&lt;12,"Morning",IF(HOUR(Table2[[#This Row],[Order Time]])&lt;17,"Afternoon",IF(HOUR(Table2[[#This Row],[Order Time]])&lt;21,"Evening","Night")))</f>
        <v>Night</v>
      </c>
      <c r="AM2614" s="16" t="s">
        <v>38</v>
      </c>
    </row>
    <row r="2615" spans="1:39" x14ac:dyDescent="0.25">
      <c r="A2615" s="13" t="s">
        <v>4524</v>
      </c>
      <c r="B2615" s="4">
        <v>45648</v>
      </c>
      <c r="C2615" s="2">
        <f>YEAR(Table2[[#This Row],[Invoice Date]])</f>
        <v>2024</v>
      </c>
      <c r="D2615" s="2" t="str">
        <f>TEXT(Table2[[#This Row],[Invoice Date]],"mmm")</f>
        <v>Dec</v>
      </c>
      <c r="E2615" s="2" t="str">
        <f>Table2[[#This Row],[Store_ID]]&amp;"-"&amp;Table2[[#This Row],[Year]]&amp;"-"&amp;Table2[[#This Row],[Month]]</f>
        <v>STR049-2024-Dec</v>
      </c>
      <c r="F2615" s="2" t="s">
        <v>1224</v>
      </c>
      <c r="G2615" s="2" t="str">
        <f>_xlfn.XLOOKUP(Table2[[#This Row],[Customer_ID]],Table3[Customer_ID],Table3[Customer Name],"Not Found")</f>
        <v>Akhila Naicker</v>
      </c>
      <c r="H2615" s="2" t="str">
        <f>_xlfn.XLOOKUP(Table2[[#This Row],[Customer_ID]],Table3[Customer_ID],Table3[Gender],"Female")</f>
        <v>Female</v>
      </c>
      <c r="I2615" s="2" t="str">
        <f>_xlfn.XLOOKUP(Table2[[#This Row],[Customer_ID]],Table3[Customer_ID],Table3[City],"Missing Memebership")</f>
        <v>Nellore</v>
      </c>
      <c r="J2615" s="2" t="str">
        <f>_xlfn.XLOOKUP(Table2[[#This Row],[Customer_ID]],Table3[Customer_ID],Table3[State],"Karnataka")</f>
        <v>Andhra Pradesh</v>
      </c>
      <c r="K2615" s="2" t="str">
        <f>_xlfn.XLOOKUP(Table2[[#This Row],[Customer_ID]],Table3[Customer_ID],Table3[Membership],"Regular")</f>
        <v>Regular</v>
      </c>
      <c r="L2615" s="2" t="s">
        <v>1243</v>
      </c>
      <c r="M2615" s="2" t="str">
        <f>_xlfn.XLOOKUP(Table2[[#This Row],[Product_ID]],Table4[Product_ID],Table4[Product_Name],"Not Found")</f>
        <v>Jack &amp; Jones Tunic Olive</v>
      </c>
      <c r="N2615" s="2" t="str">
        <f>_xlfn.XLOOKUP(Table2[[#This Row],[Product_ID]],Table4[Product_ID],Table4[Category],"Not Found")</f>
        <v>Women Tops</v>
      </c>
      <c r="O2615" s="2" t="str">
        <f>_xlfn.XLOOKUP(Table2[[#This Row],[Product_ID]],Table4[Product_ID],Table4[Subcategory],"Not Found")</f>
        <v>Tunic</v>
      </c>
      <c r="P2615" s="2" t="str">
        <f>_xlfn.XLOOKUP(Table2[[#This Row],[Product_ID]],Table4[Product_ID],Table4[Brand],"Missing Brand")</f>
        <v>Jack &amp; Jones</v>
      </c>
      <c r="Q2615" s="2" t="s">
        <v>1294</v>
      </c>
      <c r="R2615" s="2" t="str">
        <f>_xlfn.XLOOKUP(Table2[[#This Row],[Store_ID]],Table6[Store_ID],Table6[Store Name],"Not Found")</f>
        <v>TrendMart Bengaluru Flagship</v>
      </c>
      <c r="S2615" s="2">
        <f>_xlfn.XLOOKUP(Table2[[#This Row],[Store_ID]],Table6[Store_ID],Table6[Monthly Target],"Missing Target")</f>
        <v>1200000</v>
      </c>
      <c r="T2615" s="2" t="str">
        <f>_xlfn.XLOOKUP(Table2[[#This Row],[Store_ID]],Table6[Store_ID],Table6[Region],"Not Found")</f>
        <v>South Zone 2</v>
      </c>
      <c r="U2615" s="2" t="s">
        <v>229</v>
      </c>
      <c r="V2615" s="2" t="str">
        <f>_xlfn.XLOOKUP(Table2[[#This Row],[Employee_ID]],Table5[Employee_ID],Table5[Employee Name],"Not Found")</f>
        <v>Yogesh Chettiar</v>
      </c>
      <c r="W2615" s="2">
        <v>1</v>
      </c>
      <c r="X2615" s="2">
        <v>758.5</v>
      </c>
      <c r="Y2615" s="2">
        <v>15</v>
      </c>
      <c r="Z2615" s="2">
        <v>113.78</v>
      </c>
      <c r="AA2615" s="2">
        <v>5</v>
      </c>
      <c r="AB2615" s="2">
        <v>32.24</v>
      </c>
      <c r="AC2615" s="2">
        <v>676.96</v>
      </c>
      <c r="AD2615" s="2">
        <v>419.4</v>
      </c>
      <c r="AE2615" s="2">
        <f t="shared" si="86"/>
        <v>225.32000000000005</v>
      </c>
      <c r="AF2615" s="2" t="s">
        <v>35</v>
      </c>
      <c r="AG2615" s="42">
        <f>IFERROR(Table2[[#This Row],[Profit]]/Table2[[#This Row],[Sales Amount]],0)</f>
        <v>0.33284093594894831</v>
      </c>
      <c r="AH2615" s="2" t="str">
        <f>TRIM(Table2[[#This Row],[Payment Modee]])</f>
        <v>Debit Card</v>
      </c>
      <c r="AI2615" s="2" t="s">
        <v>36</v>
      </c>
      <c r="AJ2615" s="2" t="s">
        <v>27</v>
      </c>
      <c r="AK2615" s="2" t="s">
        <v>624</v>
      </c>
      <c r="AL2615" s="16" t="str">
        <f>IF(HOUR(Table2[[#This Row],[Order Time]])&lt;12,"Morning",IF(HOUR(Table2[[#This Row],[Order Time]])&lt;17,"Afternoon",IF(HOUR(Table2[[#This Row],[Order Time]])&lt;21,"Evening","Night")))</f>
        <v>Afternoon</v>
      </c>
      <c r="AM2615" s="16" t="s">
        <v>38</v>
      </c>
    </row>
    <row r="2616" spans="1:39" x14ac:dyDescent="0.25">
      <c r="A2616" s="13" t="s">
        <v>4525</v>
      </c>
      <c r="B2616" s="4">
        <v>45432</v>
      </c>
      <c r="C2616" s="2">
        <f>YEAR(Table2[[#This Row],[Invoice Date]])</f>
        <v>2024</v>
      </c>
      <c r="D2616" s="2" t="str">
        <f>TEXT(Table2[[#This Row],[Invoice Date]],"mmm")</f>
        <v>May</v>
      </c>
      <c r="E2616" s="2" t="str">
        <f>Table2[[#This Row],[Store_ID]]&amp;"-"&amp;Table2[[#This Row],[Year]]&amp;"-"&amp;Table2[[#This Row],[Month]]</f>
        <v>STR014-2024-May</v>
      </c>
      <c r="F2616" s="2" t="s">
        <v>1691</v>
      </c>
      <c r="G2616" s="2" t="str">
        <f>_xlfn.XLOOKUP(Table2[[#This Row],[Customer_ID]],Table3[Customer_ID],Table3[Customer Name],"Not Found")</f>
        <v>Kavitha Sharma</v>
      </c>
      <c r="H2616" s="2" t="str">
        <f>_xlfn.XLOOKUP(Table2[[#This Row],[Customer_ID]],Table3[Customer_ID],Table3[Gender],"Female")</f>
        <v>Female</v>
      </c>
      <c r="I2616" s="2" t="str">
        <f>_xlfn.XLOOKUP(Table2[[#This Row],[Customer_ID]],Table3[Customer_ID],Table3[City],"Missing Memebership")</f>
        <v>Hyderabad</v>
      </c>
      <c r="J2616" s="2" t="str">
        <f>_xlfn.XLOOKUP(Table2[[#This Row],[Customer_ID]],Table3[Customer_ID],Table3[State],"Karnataka")</f>
        <v>Telangana</v>
      </c>
      <c r="K2616" s="2" t="str">
        <f>_xlfn.XLOOKUP(Table2[[#This Row],[Customer_ID]],Table3[Customer_ID],Table3[Membership],"Regular")</f>
        <v>Platinum</v>
      </c>
      <c r="L2616" s="2" t="s">
        <v>645</v>
      </c>
      <c r="M2616" s="2" t="str">
        <f>_xlfn.XLOOKUP(Table2[[#This Row],[Product_ID]],Table4[Product_ID],Table4[Product_Name],"Not Found")</f>
        <v>Peter England Crop Top Green</v>
      </c>
      <c r="N2616" s="2" t="str">
        <f>_xlfn.XLOOKUP(Table2[[#This Row],[Product_ID]],Table4[Product_ID],Table4[Category],"Not Found")</f>
        <v>Women Tops</v>
      </c>
      <c r="O2616" s="2" t="str">
        <f>_xlfn.XLOOKUP(Table2[[#This Row],[Product_ID]],Table4[Product_ID],Table4[Subcategory],"Not Found")</f>
        <v>Crop Top</v>
      </c>
      <c r="P2616" s="2" t="str">
        <f>_xlfn.XLOOKUP(Table2[[#This Row],[Product_ID]],Table4[Product_ID],Table4[Brand],"Missing Brand")</f>
        <v>Peter England</v>
      </c>
      <c r="Q2616" s="2" t="s">
        <v>129</v>
      </c>
      <c r="R2616" s="2" t="str">
        <f>_xlfn.XLOOKUP(Table2[[#This Row],[Store_ID]],Table6[Store_ID],Table6[Store Name],"Not Found")</f>
        <v>TrendMart Tirupati Outlet</v>
      </c>
      <c r="S2616" s="2">
        <f>_xlfn.XLOOKUP(Table2[[#This Row],[Store_ID]],Table6[Store_ID],Table6[Monthly Target],"Missing Target")</f>
        <v>1000000</v>
      </c>
      <c r="T2616" s="2" t="str">
        <f>_xlfn.XLOOKUP(Table2[[#This Row],[Store_ID]],Table6[Store_ID],Table6[Region],"Not Found")</f>
        <v>South Zone 3</v>
      </c>
      <c r="U2616" s="2" t="s">
        <v>263</v>
      </c>
      <c r="V2616" s="2" t="str">
        <f>_xlfn.XLOOKUP(Table2[[#This Row],[Employee_ID]],Table5[Employee_ID],Table5[Employee Name],"Not Found")</f>
        <v>Sathish Sundaram</v>
      </c>
      <c r="W2616" s="2">
        <v>4</v>
      </c>
      <c r="X2616" s="2">
        <v>769.47</v>
      </c>
      <c r="Y2616" s="2">
        <v>30</v>
      </c>
      <c r="Z2616" s="2">
        <v>923.36</v>
      </c>
      <c r="AA2616" s="2">
        <v>5</v>
      </c>
      <c r="AB2616" s="2">
        <v>107.73</v>
      </c>
      <c r="AC2616" s="2">
        <v>2262.25</v>
      </c>
      <c r="AD2616" s="2">
        <v>2089.52</v>
      </c>
      <c r="AE2616" s="2">
        <f t="shared" si="86"/>
        <v>65.000000000000014</v>
      </c>
      <c r="AF2616" s="2" t="s">
        <v>56</v>
      </c>
      <c r="AG2616" s="42">
        <f>IFERROR(Table2[[#This Row],[Profit]]/Table2[[#This Row],[Sales Amount]],0)</f>
        <v>2.8732456625041446E-2</v>
      </c>
      <c r="AH2616" s="2" t="str">
        <f>TRIM(Table2[[#This Row],[Payment Modee]])</f>
        <v>Credit Card</v>
      </c>
      <c r="AI2616" s="2" t="s">
        <v>36</v>
      </c>
      <c r="AJ2616" s="2" t="s">
        <v>27</v>
      </c>
      <c r="AK2616" s="2" t="s">
        <v>792</v>
      </c>
      <c r="AL2616" s="16" t="str">
        <f>IF(HOUR(Table2[[#This Row],[Order Time]])&lt;12,"Morning",IF(HOUR(Table2[[#This Row],[Order Time]])&lt;17,"Afternoon",IF(HOUR(Table2[[#This Row],[Order Time]])&lt;21,"Evening","Night")))</f>
        <v>Evening</v>
      </c>
      <c r="AM2616" s="16" t="s">
        <v>29</v>
      </c>
    </row>
    <row r="2617" spans="1:39" x14ac:dyDescent="0.25">
      <c r="A2617" s="13" t="s">
        <v>4526</v>
      </c>
      <c r="B2617" s="4">
        <v>45521</v>
      </c>
      <c r="C2617" s="2">
        <f>YEAR(Table2[[#This Row],[Invoice Date]])</f>
        <v>2024</v>
      </c>
      <c r="D2617" s="2" t="str">
        <f>TEXT(Table2[[#This Row],[Invoice Date]],"mmm")</f>
        <v>Aug</v>
      </c>
      <c r="E2617" s="2" t="str">
        <f>Table2[[#This Row],[Store_ID]]&amp;"-"&amp;Table2[[#This Row],[Year]]&amp;"-"&amp;Table2[[#This Row],[Month]]</f>
        <v>STR032-2024-Aug</v>
      </c>
      <c r="F2617" s="2" t="s">
        <v>1725</v>
      </c>
      <c r="G2617" s="2" t="str">
        <f>_xlfn.XLOOKUP(Table2[[#This Row],[Customer_ID]],Table3[Customer_ID],Table3[Customer Name],"Not Found")</f>
        <v>Gopal Sharma</v>
      </c>
      <c r="H2617" s="2" t="str">
        <f>_xlfn.XLOOKUP(Table2[[#This Row],[Customer_ID]],Table3[Customer_ID],Table3[Gender],"Female")</f>
        <v>Male</v>
      </c>
      <c r="I2617" s="2" t="str">
        <f>_xlfn.XLOOKUP(Table2[[#This Row],[Customer_ID]],Table3[Customer_ID],Table3[City],"Missing Memebership")</f>
        <v>Shivamogga</v>
      </c>
      <c r="J2617" s="2" t="str">
        <f>_xlfn.XLOOKUP(Table2[[#This Row],[Customer_ID]],Table3[Customer_ID],Table3[State],"Karnataka")</f>
        <v>Karnataka</v>
      </c>
      <c r="K2617" s="2" t="str">
        <f>_xlfn.XLOOKUP(Table2[[#This Row],[Customer_ID]],Table3[Customer_ID],Table3[Membership],"Regular")</f>
        <v>Silver</v>
      </c>
      <c r="L2617" s="2" t="s">
        <v>416</v>
      </c>
      <c r="M2617" s="2" t="str">
        <f>_xlfn.XLOOKUP(Table2[[#This Row],[Product_ID]],Table4[Product_ID],Table4[Product_Name],"Not Found")</f>
        <v>GRT Jewellers Sling Bag Olive</v>
      </c>
      <c r="N2617" s="2" t="str">
        <f>_xlfn.XLOOKUP(Table2[[#This Row],[Product_ID]],Table4[Product_ID],Table4[Category],"Not Found")</f>
        <v>Handbags</v>
      </c>
      <c r="O2617" s="2" t="str">
        <f>_xlfn.XLOOKUP(Table2[[#This Row],[Product_ID]],Table4[Product_ID],Table4[Subcategory],"Not Found")</f>
        <v>Sling Bag</v>
      </c>
      <c r="P2617" s="2" t="str">
        <f>_xlfn.XLOOKUP(Table2[[#This Row],[Product_ID]],Table4[Product_ID],Table4[Brand],"Missing Brand")</f>
        <v>GRT Jewellers</v>
      </c>
      <c r="Q2617" s="2" t="s">
        <v>413</v>
      </c>
      <c r="R2617" s="2" t="str">
        <f>_xlfn.XLOOKUP(Table2[[#This Row],[Store_ID]],Table6[Store_ID],Table6[Store Name],"Not Found")</f>
        <v>TrendMart Kochi Standard</v>
      </c>
      <c r="S2617" s="2">
        <f>_xlfn.XLOOKUP(Table2[[#This Row],[Store_ID]],Table6[Store_ID],Table6[Monthly Target],"Missing Target")</f>
        <v>2500000</v>
      </c>
      <c r="T2617" s="2" t="str">
        <f>_xlfn.XLOOKUP(Table2[[#This Row],[Store_ID]],Table6[Store_ID],Table6[Region],"Not Found")</f>
        <v>South Zone 1</v>
      </c>
      <c r="U2617" s="2" t="s">
        <v>482</v>
      </c>
      <c r="V2617" s="2" t="str">
        <f>_xlfn.XLOOKUP(Table2[[#This Row],[Employee_ID]],Table5[Employee_ID],Table5[Employee Name],"Not Found")</f>
        <v>Swathi Achari</v>
      </c>
      <c r="W2617" s="2">
        <v>1</v>
      </c>
      <c r="X2617" s="2">
        <v>3519.04</v>
      </c>
      <c r="Y2617" s="2">
        <v>15</v>
      </c>
      <c r="Z2617" s="2">
        <v>527.86</v>
      </c>
      <c r="AA2617" s="2">
        <v>12</v>
      </c>
      <c r="AB2617" s="2">
        <v>358.94</v>
      </c>
      <c r="AC2617" s="2">
        <v>3350.12</v>
      </c>
      <c r="AD2617" s="2">
        <v>2034.01</v>
      </c>
      <c r="AE2617" s="2">
        <f t="shared" si="86"/>
        <v>957.16999999999985</v>
      </c>
      <c r="AF2617" s="2" t="s">
        <v>35</v>
      </c>
      <c r="AG2617" s="42">
        <f>IFERROR(Table2[[#This Row],[Profit]]/Table2[[#This Row],[Sales Amount]],0)</f>
        <v>0.28571215359449809</v>
      </c>
      <c r="AH2617" s="2" t="str">
        <f>TRIM(Table2[[#This Row],[Payment Modee]])</f>
        <v>Debit Card</v>
      </c>
      <c r="AI2617" s="2" t="s">
        <v>36</v>
      </c>
      <c r="AJ2617" s="2" t="s">
        <v>27</v>
      </c>
      <c r="AK2617" s="2" t="s">
        <v>642</v>
      </c>
      <c r="AL2617" s="16" t="str">
        <f>IF(HOUR(Table2[[#This Row],[Order Time]])&lt;12,"Morning",IF(HOUR(Table2[[#This Row],[Order Time]])&lt;17,"Afternoon",IF(HOUR(Table2[[#This Row],[Order Time]])&lt;21,"Evening","Night")))</f>
        <v>Night</v>
      </c>
      <c r="AM2617" s="16" t="s">
        <v>38</v>
      </c>
    </row>
    <row r="2618" spans="1:39" x14ac:dyDescent="0.25">
      <c r="A2618" s="13" t="s">
        <v>4527</v>
      </c>
      <c r="B2618" s="4">
        <v>45651</v>
      </c>
      <c r="C2618" s="2">
        <f>YEAR(Table2[[#This Row],[Invoice Date]])</f>
        <v>2024</v>
      </c>
      <c r="D2618" s="2" t="str">
        <f>TEXT(Table2[[#This Row],[Invoice Date]],"mmm")</f>
        <v>Dec</v>
      </c>
      <c r="E2618" s="2" t="str">
        <f>Table2[[#This Row],[Store_ID]]&amp;"-"&amp;Table2[[#This Row],[Year]]&amp;"-"&amp;Table2[[#This Row],[Month]]</f>
        <v>STR085-2024-Dec</v>
      </c>
      <c r="F2618" s="2" t="s">
        <v>2244</v>
      </c>
      <c r="G2618" s="2" t="str">
        <f>_xlfn.XLOOKUP(Table2[[#This Row],[Customer_ID]],Table3[Customer_ID],Table3[Customer Name],"Not Found")</f>
        <v>Kiran Prasad</v>
      </c>
      <c r="H2618" s="2" t="str">
        <f>_xlfn.XLOOKUP(Table2[[#This Row],[Customer_ID]],Table3[Customer_ID],Table3[Gender],"Female")</f>
        <v>Male</v>
      </c>
      <c r="I2618" s="2" t="str">
        <f>_xlfn.XLOOKUP(Table2[[#This Row],[Customer_ID]],Table3[Customer_ID],Table3[City],"Missing Memebership")</f>
        <v>Kochi</v>
      </c>
      <c r="J2618" s="2" t="str">
        <f>_xlfn.XLOOKUP(Table2[[#This Row],[Customer_ID]],Table3[Customer_ID],Table3[State],"Karnataka")</f>
        <v>Kerala</v>
      </c>
      <c r="K2618" s="2" t="str">
        <f>_xlfn.XLOOKUP(Table2[[#This Row],[Customer_ID]],Table3[Customer_ID],Table3[Membership],"Regular")</f>
        <v>Gold</v>
      </c>
      <c r="L2618" s="2" t="s">
        <v>481</v>
      </c>
      <c r="M2618" s="2" t="str">
        <f>_xlfn.XLOOKUP(Table2[[#This Row],[Product_ID]],Table4[Product_ID],Table4[Product_Name],"Not Found")</f>
        <v>Nalli Silks Casual Shirt Navy Blue</v>
      </c>
      <c r="N2618" s="2" t="str">
        <f>_xlfn.XLOOKUP(Table2[[#This Row],[Product_ID]],Table4[Product_ID],Table4[Category],"Not Found")</f>
        <v>Men Shirts</v>
      </c>
      <c r="O2618" s="2" t="str">
        <f>_xlfn.XLOOKUP(Table2[[#This Row],[Product_ID]],Table4[Product_ID],Table4[Subcategory],"Not Found")</f>
        <v>Casual Shirt</v>
      </c>
      <c r="P2618" s="2" t="str">
        <f>_xlfn.XLOOKUP(Table2[[#This Row],[Product_ID]],Table4[Product_ID],Table4[Brand],"Missing Brand")</f>
        <v>Nalli Silks</v>
      </c>
      <c r="Q2618" s="2" t="s">
        <v>86</v>
      </c>
      <c r="R2618" s="2" t="str">
        <f>_xlfn.XLOOKUP(Table2[[#This Row],[Store_ID]],Table6[Store_ID],Table6[Store Name],"Not Found")</f>
        <v>TrendMart Nizamabad Outlet</v>
      </c>
      <c r="S2618" s="2">
        <f>_xlfn.XLOOKUP(Table2[[#This Row],[Store_ID]],Table6[Store_ID],Table6[Monthly Target],"Missing Target")</f>
        <v>1500000</v>
      </c>
      <c r="T2618" s="2" t="str">
        <f>_xlfn.XLOOKUP(Table2[[#This Row],[Store_ID]],Table6[Store_ID],Table6[Region],"Not Found")</f>
        <v>South Zone 2</v>
      </c>
      <c r="U2618" s="2" t="s">
        <v>181</v>
      </c>
      <c r="V2618" s="2" t="str">
        <f>_xlfn.XLOOKUP(Table2[[#This Row],[Employee_ID]],Table5[Employee_ID],Table5[Employee Name],"Not Found")</f>
        <v>Dhruv Mishra</v>
      </c>
      <c r="W2618" s="2">
        <v>3</v>
      </c>
      <c r="X2618" s="2">
        <v>890.05</v>
      </c>
      <c r="Y2618" s="2">
        <v>5</v>
      </c>
      <c r="Z2618" s="2">
        <v>133.51</v>
      </c>
      <c r="AA2618" s="2">
        <v>5</v>
      </c>
      <c r="AB2618" s="2">
        <v>126.83</v>
      </c>
      <c r="AC2618" s="2">
        <v>2663.47</v>
      </c>
      <c r="AD2618" s="2">
        <v>1771.44</v>
      </c>
      <c r="AE2618" s="2">
        <f t="shared" si="86"/>
        <v>765.1999999999997</v>
      </c>
      <c r="AF2618" s="2" t="s">
        <v>56</v>
      </c>
      <c r="AG2618" s="42">
        <f>IFERROR(Table2[[#This Row],[Profit]]/Table2[[#This Row],[Sales Amount]],0)</f>
        <v>0.28729439415499319</v>
      </c>
      <c r="AH2618" s="2" t="str">
        <f>TRIM(Table2[[#This Row],[Payment Modee]])</f>
        <v>Credit Card</v>
      </c>
      <c r="AI2618" s="2" t="s">
        <v>26</v>
      </c>
      <c r="AJ2618" s="2" t="s">
        <v>197</v>
      </c>
      <c r="AK2618" s="2" t="s">
        <v>1960</v>
      </c>
      <c r="AL2618" s="16" t="str">
        <f>IF(HOUR(Table2[[#This Row],[Order Time]])&lt;12,"Morning",IF(HOUR(Table2[[#This Row],[Order Time]])&lt;17,"Afternoon",IF(HOUR(Table2[[#This Row],[Order Time]])&lt;21,"Evening","Night")))</f>
        <v>Afternoon</v>
      </c>
      <c r="AM2618" s="16" t="s">
        <v>29</v>
      </c>
    </row>
    <row r="2619" spans="1:39" x14ac:dyDescent="0.25">
      <c r="A2619" s="13" t="s">
        <v>4528</v>
      </c>
      <c r="B2619" s="4">
        <v>45493</v>
      </c>
      <c r="C2619" s="2">
        <f>YEAR(Table2[[#This Row],[Invoice Date]])</f>
        <v>2024</v>
      </c>
      <c r="D2619" s="2" t="str">
        <f>TEXT(Table2[[#This Row],[Invoice Date]],"mmm")</f>
        <v>Jul</v>
      </c>
      <c r="E2619" s="2" t="str">
        <f>Table2[[#This Row],[Store_ID]]&amp;"-"&amp;Table2[[#This Row],[Year]]&amp;"-"&amp;Table2[[#This Row],[Month]]</f>
        <v>STR101-2024-Jul</v>
      </c>
      <c r="F2619" s="2" t="s">
        <v>2528</v>
      </c>
      <c r="G2619" s="2" t="str">
        <f>_xlfn.XLOOKUP(Table2[[#This Row],[Customer_ID]],Table3[Customer_ID],Table3[Customer Name],"Not Found")</f>
        <v>Elango Sharma</v>
      </c>
      <c r="H2619" s="2" t="str">
        <f>_xlfn.XLOOKUP(Table2[[#This Row],[Customer_ID]],Table3[Customer_ID],Table3[Gender],"Female")</f>
        <v>Male</v>
      </c>
      <c r="I2619" s="2" t="str">
        <f>_xlfn.XLOOKUP(Table2[[#This Row],[Customer_ID]],Table3[Customer_ID],Table3[City],"Missing Memebership")</f>
        <v>Nizamabad</v>
      </c>
      <c r="J2619" s="2" t="str">
        <f>_xlfn.XLOOKUP(Table2[[#This Row],[Customer_ID]],Table3[Customer_ID],Table3[State],"Karnataka")</f>
        <v>Telangana</v>
      </c>
      <c r="K2619" s="2" t="str">
        <f>_xlfn.XLOOKUP(Table2[[#This Row],[Customer_ID]],Table3[Customer_ID],Table3[Membership],"Regular")</f>
        <v>Silver</v>
      </c>
      <c r="L2619" s="2" t="s">
        <v>758</v>
      </c>
      <c r="M2619" s="2" t="str">
        <f>_xlfn.XLOOKUP(Table2[[#This Row],[Product_ID]],Table4[Product_ID],Table4[Product_Name],"Not Found")</f>
        <v>Liberty Muffler Charcoal</v>
      </c>
      <c r="N2619" s="2" t="str">
        <f>_xlfn.XLOOKUP(Table2[[#This Row],[Product_ID]],Table4[Product_ID],Table4[Category],"Not Found")</f>
        <v>Winter Wear</v>
      </c>
      <c r="O2619" s="2" t="str">
        <f>_xlfn.XLOOKUP(Table2[[#This Row],[Product_ID]],Table4[Product_ID],Table4[Subcategory],"Not Found")</f>
        <v>Muffler</v>
      </c>
      <c r="P2619" s="2" t="str">
        <f>_xlfn.XLOOKUP(Table2[[#This Row],[Product_ID]],Table4[Product_ID],Table4[Brand],"Missing Brand")</f>
        <v>Liberty</v>
      </c>
      <c r="Q2619" s="2" t="s">
        <v>258</v>
      </c>
      <c r="R2619" s="2" t="str">
        <f>_xlfn.XLOOKUP(Table2[[#This Row],[Store_ID]],Table6[Store_ID],Table6[Store Name],"Not Found")</f>
        <v>TrendMart Thiruvananthapuram Standard</v>
      </c>
      <c r="S2619" s="2">
        <f>_xlfn.XLOOKUP(Table2[[#This Row],[Store_ID]],Table6[Store_ID],Table6[Monthly Target],"Missing Target")</f>
        <v>1200000</v>
      </c>
      <c r="T2619" s="2" t="str">
        <f>_xlfn.XLOOKUP(Table2[[#This Row],[Store_ID]],Table6[Store_ID],Table6[Region],"Not Found")</f>
        <v>South Zone 1</v>
      </c>
      <c r="U2619" s="2" t="s">
        <v>159</v>
      </c>
      <c r="V2619" s="2" t="str">
        <f>_xlfn.XLOOKUP(Table2[[#This Row],[Employee_ID]],Table5[Employee_ID],Table5[Employee Name],"Not Found")</f>
        <v>Venkat Sharma</v>
      </c>
      <c r="W2619" s="2">
        <v>4</v>
      </c>
      <c r="X2619" s="2">
        <v>1499.37</v>
      </c>
      <c r="Y2619" s="2">
        <v>10</v>
      </c>
      <c r="Z2619" s="2">
        <v>599.75</v>
      </c>
      <c r="AA2619" s="2">
        <v>12</v>
      </c>
      <c r="AB2619" s="2">
        <v>647.73</v>
      </c>
      <c r="AC2619" s="2">
        <v>6045.46</v>
      </c>
      <c r="AD2619" s="2">
        <v>4062.88</v>
      </c>
      <c r="AE2619" s="2">
        <f t="shared" si="86"/>
        <v>1334.85</v>
      </c>
      <c r="AF2619" s="2" t="s">
        <v>25</v>
      </c>
      <c r="AG2619" s="42">
        <f>IFERROR(Table2[[#This Row],[Profit]]/Table2[[#This Row],[Sales Amount]],0)</f>
        <v>0.2208020564191972</v>
      </c>
      <c r="AH2619" s="2" t="str">
        <f>TRIM(Table2[[#This Row],[Payment Modee]])</f>
        <v>UPI</v>
      </c>
      <c r="AI2619" s="2" t="s">
        <v>26</v>
      </c>
      <c r="AJ2619" s="2" t="s">
        <v>27</v>
      </c>
      <c r="AK2619" s="2" t="s">
        <v>1374</v>
      </c>
      <c r="AL2619" s="16" t="str">
        <f>IF(HOUR(Table2[[#This Row],[Order Time]])&lt;12,"Morning",IF(HOUR(Table2[[#This Row],[Order Time]])&lt;17,"Afternoon",IF(HOUR(Table2[[#This Row],[Order Time]])&lt;21,"Evening","Night")))</f>
        <v>Evening</v>
      </c>
      <c r="AM2619" s="16" t="s">
        <v>38</v>
      </c>
    </row>
    <row r="2620" spans="1:39" x14ac:dyDescent="0.25">
      <c r="A2620" s="13" t="s">
        <v>4529</v>
      </c>
      <c r="B2620" s="4">
        <v>45607</v>
      </c>
      <c r="C2620" s="2">
        <f>YEAR(Table2[[#This Row],[Invoice Date]])</f>
        <v>2024</v>
      </c>
      <c r="D2620" s="2" t="str">
        <f>TEXT(Table2[[#This Row],[Invoice Date]],"mmm")</f>
        <v>Nov</v>
      </c>
      <c r="E2620" s="2" t="str">
        <f>Table2[[#This Row],[Store_ID]]&amp;"-"&amp;Table2[[#This Row],[Year]]&amp;"-"&amp;Table2[[#This Row],[Month]]</f>
        <v>STR020-2024-Nov</v>
      </c>
      <c r="F2620" s="2" t="s">
        <v>2215</v>
      </c>
      <c r="G2620" s="2" t="str">
        <f>_xlfn.XLOOKUP(Table2[[#This Row],[Customer_ID]],Table3[Customer_ID],Table3[Customer Name],"Not Found")</f>
        <v>Ashok Subramaniam</v>
      </c>
      <c r="H2620" s="2" t="str">
        <f>_xlfn.XLOOKUP(Table2[[#This Row],[Customer_ID]],Table3[Customer_ID],Table3[Gender],"Female")</f>
        <v>Male</v>
      </c>
      <c r="I2620" s="2" t="str">
        <f>_xlfn.XLOOKUP(Table2[[#This Row],[Customer_ID]],Table3[Customer_ID],Table3[City],"Missing Memebership")</f>
        <v>Tumakuru</v>
      </c>
      <c r="J2620" s="2" t="str">
        <f>_xlfn.XLOOKUP(Table2[[#This Row],[Customer_ID]],Table3[Customer_ID],Table3[State],"Karnataka")</f>
        <v>Karnataka</v>
      </c>
      <c r="K2620" s="2" t="str">
        <f>_xlfn.XLOOKUP(Table2[[#This Row],[Customer_ID]],Table3[Customer_ID],Table3[Membership],"Regular")</f>
        <v>platinum</v>
      </c>
      <c r="L2620" s="2" t="s">
        <v>1078</v>
      </c>
      <c r="M2620" s="2" t="str">
        <f>_xlfn.XLOOKUP(Table2[[#This Row],[Product_ID]],Table4[Product_ID],Table4[Product_Name],"Not Found")</f>
        <v>Levi's Card Holder White</v>
      </c>
      <c r="N2620" s="2" t="str">
        <f>_xlfn.XLOOKUP(Table2[[#This Row],[Product_ID]],Table4[Product_ID],Table4[Category],"Not Found")</f>
        <v>Wallets</v>
      </c>
      <c r="O2620" s="2" t="str">
        <f>_xlfn.XLOOKUP(Table2[[#This Row],[Product_ID]],Table4[Product_ID],Table4[Subcategory],"Not Found")</f>
        <v>Card Holder</v>
      </c>
      <c r="P2620" s="2" t="str">
        <f>_xlfn.XLOOKUP(Table2[[#This Row],[Product_ID]],Table4[Product_ID],Table4[Brand],"Missing Brand")</f>
        <v>Levi's</v>
      </c>
      <c r="Q2620" s="2" t="s">
        <v>687</v>
      </c>
      <c r="R2620" s="2" t="str">
        <f>_xlfn.XLOOKUP(Table2[[#This Row],[Store_ID]],Table6[Store_ID],Table6[Store Name],"Not Found")</f>
        <v>TrendMart Guntur Standard</v>
      </c>
      <c r="S2620" s="2">
        <f>_xlfn.XLOOKUP(Table2[[#This Row],[Store_ID]],Table6[Store_ID],Table6[Monthly Target],"Missing Target")</f>
        <v>2000000</v>
      </c>
      <c r="T2620" s="2" t="str">
        <f>_xlfn.XLOOKUP(Table2[[#This Row],[Store_ID]],Table6[Store_ID],Table6[Region],"Not Found")</f>
        <v>South Zone 3</v>
      </c>
      <c r="U2620" s="2" t="s">
        <v>176</v>
      </c>
      <c r="V2620" s="2" t="str">
        <f>_xlfn.XLOOKUP(Table2[[#This Row],[Employee_ID]],Table5[Employee_ID],Table5[Employee Name],"Not Found")</f>
        <v>Malathi Varma</v>
      </c>
      <c r="W2620" s="2">
        <v>1</v>
      </c>
      <c r="X2620" s="2">
        <v>1152.07</v>
      </c>
      <c r="Y2620" s="2">
        <v>10</v>
      </c>
      <c r="Z2620" s="2">
        <v>115.21</v>
      </c>
      <c r="AA2620" s="2">
        <v>12</v>
      </c>
      <c r="AB2620" s="2">
        <v>124.42</v>
      </c>
      <c r="AC2620" s="2">
        <v>1161.28</v>
      </c>
      <c r="AD2620" s="2">
        <v>815.45</v>
      </c>
      <c r="AE2620" s="2">
        <f t="shared" si="86"/>
        <v>221.40999999999991</v>
      </c>
      <c r="AF2620" s="2" t="s">
        <v>35</v>
      </c>
      <c r="AG2620" s="42">
        <f>IFERROR(Table2[[#This Row],[Profit]]/Table2[[#This Row],[Sales Amount]],0)</f>
        <v>0.19066030586938543</v>
      </c>
      <c r="AH2620" s="2" t="str">
        <f>TRIM(Table2[[#This Row],[Payment Modee]])</f>
        <v>Debit Card</v>
      </c>
      <c r="AI2620" s="2" t="s">
        <v>36</v>
      </c>
      <c r="AJ2620" s="2" t="s">
        <v>27</v>
      </c>
      <c r="AK2620" s="2" t="s">
        <v>1562</v>
      </c>
      <c r="AL2620" s="16" t="str">
        <f>IF(HOUR(Table2[[#This Row],[Order Time]])&lt;12,"Morning",IF(HOUR(Table2[[#This Row],[Order Time]])&lt;17,"Afternoon",IF(HOUR(Table2[[#This Row],[Order Time]])&lt;21,"Evening","Night")))</f>
        <v>Afternoon</v>
      </c>
      <c r="AM2620" s="16" t="s">
        <v>29</v>
      </c>
    </row>
    <row r="2621" spans="1:39" x14ac:dyDescent="0.25">
      <c r="A2621" s="13" t="s">
        <v>4530</v>
      </c>
      <c r="B2621" s="4">
        <v>45408</v>
      </c>
      <c r="C2621" s="2">
        <f>YEAR(Table2[[#This Row],[Invoice Date]])</f>
        <v>2024</v>
      </c>
      <c r="D2621" s="2" t="str">
        <f>TEXT(Table2[[#This Row],[Invoice Date]],"mmm")</f>
        <v>Apr</v>
      </c>
      <c r="E2621" s="2" t="str">
        <f>Table2[[#This Row],[Store_ID]]&amp;"-"&amp;Table2[[#This Row],[Year]]&amp;"-"&amp;Table2[[#This Row],[Month]]</f>
        <v>STR081-2024-Apr</v>
      </c>
      <c r="F2621" s="2" t="s">
        <v>3143</v>
      </c>
      <c r="G2621" s="2" t="str">
        <f>_xlfn.XLOOKUP(Table2[[#This Row],[Customer_ID]],Table3[Customer_ID],Table3[Customer Name],"Not Found")</f>
        <v>Venkat Chetty</v>
      </c>
      <c r="H2621" s="2" t="str">
        <f>_xlfn.XLOOKUP(Table2[[#This Row],[Customer_ID]],Table3[Customer_ID],Table3[Gender],"Female")</f>
        <v>Male</v>
      </c>
      <c r="I2621" s="2" t="str">
        <f>_xlfn.XLOOKUP(Table2[[#This Row],[Customer_ID]],Table3[Customer_ID],Table3[City],"Missing Memebership")</f>
        <v>Tirupati</v>
      </c>
      <c r="J2621" s="2" t="str">
        <f>_xlfn.XLOOKUP(Table2[[#This Row],[Customer_ID]],Table3[Customer_ID],Table3[State],"Karnataka")</f>
        <v>Andhra Pradesh</v>
      </c>
      <c r="K2621" s="2" t="str">
        <f>_xlfn.XLOOKUP(Table2[[#This Row],[Customer_ID]],Table3[Customer_ID],Table3[Membership],"Regular")</f>
        <v>Regular</v>
      </c>
      <c r="L2621" s="2" t="s">
        <v>174</v>
      </c>
      <c r="M2621" s="2" t="str">
        <f>_xlfn.XLOOKUP(Table2[[#This Row],[Product_ID]],Table4[Product_ID],Table4[Product_Name],"Not Found")</f>
        <v>Nike Earrings Teal</v>
      </c>
      <c r="N2621" s="2" t="str">
        <f>_xlfn.XLOOKUP(Table2[[#This Row],[Product_ID]],Table4[Product_ID],Table4[Category],"Not Found")</f>
        <v>Jewellery</v>
      </c>
      <c r="O2621" s="2" t="str">
        <f>_xlfn.XLOOKUP(Table2[[#This Row],[Product_ID]],Table4[Product_ID],Table4[Subcategory],"Not Found")</f>
        <v>Earrings</v>
      </c>
      <c r="P2621" s="2" t="str">
        <f>_xlfn.XLOOKUP(Table2[[#This Row],[Product_ID]],Table4[Product_ID],Table4[Brand],"Missing Brand")</f>
        <v>Nike</v>
      </c>
      <c r="Q2621" s="2" t="s">
        <v>1055</v>
      </c>
      <c r="R2621" s="2" t="str">
        <f>_xlfn.XLOOKUP(Table2[[#This Row],[Store_ID]],Table6[Store_ID],Table6[Store Name],"Not Found")</f>
        <v>TrendMart Alappuzha Outlet</v>
      </c>
      <c r="S2621" s="2">
        <f>_xlfn.XLOOKUP(Table2[[#This Row],[Store_ID]],Table6[Store_ID],Table6[Monthly Target],"Missing Target")</f>
        <v>2500000</v>
      </c>
      <c r="T2621" s="2" t="str">
        <f>_xlfn.XLOOKUP(Table2[[#This Row],[Store_ID]],Table6[Store_ID],Table6[Region],"Not Found")</f>
        <v>South Zone 1</v>
      </c>
      <c r="U2621" s="2" t="s">
        <v>504</v>
      </c>
      <c r="V2621" s="2" t="str">
        <f>_xlfn.XLOOKUP(Table2[[#This Row],[Employee_ID]],Table5[Employee_ID],Table5[Employee Name],"Not Found")</f>
        <v>Vikram Bhat</v>
      </c>
      <c r="W2621" s="2">
        <v>1</v>
      </c>
      <c r="X2621" s="2">
        <v>6325.32</v>
      </c>
      <c r="Y2621" s="2">
        <v>30</v>
      </c>
      <c r="Z2621" s="2">
        <v>1897.6</v>
      </c>
      <c r="AA2621" s="2">
        <v>3</v>
      </c>
      <c r="AB2621" s="2">
        <v>132.83000000000001</v>
      </c>
      <c r="AC2621" s="2">
        <v>4560.55</v>
      </c>
      <c r="AD2621" s="2">
        <v>4715.1000000000004</v>
      </c>
      <c r="AE2621" s="2">
        <f t="shared" ref="AE2621:AE2652" si="87">(AC2621-AD2621-AB2621)</f>
        <v>-287.38000000000022</v>
      </c>
      <c r="AF2621" s="2" t="s">
        <v>136</v>
      </c>
      <c r="AG2621" s="42">
        <f>IFERROR(Table2[[#This Row],[Profit]]/Table2[[#This Row],[Sales Amount]],0)</f>
        <v>-6.3014329412022715E-2</v>
      </c>
      <c r="AH2621" s="2" t="str">
        <f>TRIM(Table2[[#This Row],[Payment Modee]])</f>
        <v>EMI</v>
      </c>
      <c r="AI2621" s="2" t="s">
        <v>26</v>
      </c>
      <c r="AJ2621" s="2" t="s">
        <v>27</v>
      </c>
      <c r="AK2621" s="2" t="s">
        <v>2052</v>
      </c>
      <c r="AL2621" s="16" t="str">
        <f>IF(HOUR(Table2[[#This Row],[Order Time]])&lt;12,"Morning",IF(HOUR(Table2[[#This Row],[Order Time]])&lt;17,"Afternoon",IF(HOUR(Table2[[#This Row],[Order Time]])&lt;21,"Evening","Night")))</f>
        <v>Morning</v>
      </c>
      <c r="AM2621" s="16" t="s">
        <v>29</v>
      </c>
    </row>
    <row r="2622" spans="1:39" x14ac:dyDescent="0.25">
      <c r="A2622" s="13" t="s">
        <v>4531</v>
      </c>
      <c r="B2622" s="4">
        <v>45740</v>
      </c>
      <c r="C2622" s="2">
        <f>YEAR(Table2[[#This Row],[Invoice Date]])</f>
        <v>2025</v>
      </c>
      <c r="D2622" s="2" t="str">
        <f>TEXT(Table2[[#This Row],[Invoice Date]],"mmm")</f>
        <v>Mar</v>
      </c>
      <c r="E2622" s="2" t="str">
        <f>Table2[[#This Row],[Store_ID]]&amp;"-"&amp;Table2[[#This Row],[Year]]&amp;"-"&amp;Table2[[#This Row],[Month]]</f>
        <v>STR021-2025-Mar</v>
      </c>
      <c r="F2622" s="2" t="s">
        <v>2786</v>
      </c>
      <c r="G2622" s="2" t="str">
        <f>_xlfn.XLOOKUP(Table2[[#This Row],[Customer_ID]],Table3[Customer_ID],Table3[Customer Name],"Not Found")</f>
        <v>Rohit Chettiar</v>
      </c>
      <c r="H2622" s="2" t="str">
        <f>_xlfn.XLOOKUP(Table2[[#This Row],[Customer_ID]],Table3[Customer_ID],Table3[Gender],"Female")</f>
        <v>Male</v>
      </c>
      <c r="I2622" s="2" t="str">
        <f>_xlfn.XLOOKUP(Table2[[#This Row],[Customer_ID]],Table3[Customer_ID],Table3[City],"Missing Memebership")</f>
        <v>Kalaburagi</v>
      </c>
      <c r="J2622" s="2" t="str">
        <f>_xlfn.XLOOKUP(Table2[[#This Row],[Customer_ID]],Table3[Customer_ID],Table3[State],"Karnataka")</f>
        <v>Karnataka</v>
      </c>
      <c r="K2622" s="2" t="str">
        <f>_xlfn.XLOOKUP(Table2[[#This Row],[Customer_ID]],Table3[Customer_ID],Table3[Membership],"Regular")</f>
        <v>Regular</v>
      </c>
      <c r="L2622" s="2" t="s">
        <v>1082</v>
      </c>
      <c r="M2622" s="2" t="str">
        <f>_xlfn.XLOOKUP(Table2[[#This Row],[Product_ID]],Table4[Product_ID],Table4[Product_Name],"Not Found")</f>
        <v>Pantaloons Sunglasses Black</v>
      </c>
      <c r="N2622" s="2" t="str">
        <f>_xlfn.XLOOKUP(Table2[[#This Row],[Product_ID]],Table4[Product_ID],Table4[Category],"Not Found")</f>
        <v>Accessories</v>
      </c>
      <c r="O2622" s="2" t="str">
        <f>_xlfn.XLOOKUP(Table2[[#This Row],[Product_ID]],Table4[Product_ID],Table4[Subcategory],"Not Found")</f>
        <v>Sunglasses</v>
      </c>
      <c r="P2622" s="2" t="str">
        <f>_xlfn.XLOOKUP(Table2[[#This Row],[Product_ID]],Table4[Product_ID],Table4[Brand],"Missing Brand")</f>
        <v>Pantaloons</v>
      </c>
      <c r="Q2622" s="2" t="s">
        <v>80</v>
      </c>
      <c r="R2622" s="2" t="str">
        <f>_xlfn.XLOOKUP(Table2[[#This Row],[Store_ID]],Table6[Store_ID],Table6[Store Name],"Not Found")</f>
        <v>TrendMart Kozhikode Standard</v>
      </c>
      <c r="S2622" s="2">
        <f>_xlfn.XLOOKUP(Table2[[#This Row],[Store_ID]],Table6[Store_ID],Table6[Monthly Target],"Missing Target")</f>
        <v>2000000</v>
      </c>
      <c r="T2622" s="2" t="str">
        <f>_xlfn.XLOOKUP(Table2[[#This Row],[Store_ID]],Table6[Store_ID],Table6[Region],"Not Found")</f>
        <v>South Zone 1</v>
      </c>
      <c r="U2622" s="2" t="s">
        <v>68</v>
      </c>
      <c r="V2622" s="2" t="str">
        <f>_xlfn.XLOOKUP(Table2[[#This Row],[Employee_ID]],Table5[Employee_ID],Table5[Employee Name],"Not Found")</f>
        <v>Praveen Gupta</v>
      </c>
      <c r="W2622" s="2">
        <v>3</v>
      </c>
      <c r="X2622" s="2">
        <v>338.83</v>
      </c>
      <c r="Y2622" s="2">
        <v>20</v>
      </c>
      <c r="Z2622" s="2">
        <v>203.3</v>
      </c>
      <c r="AA2622" s="2">
        <v>5</v>
      </c>
      <c r="AB2622" s="2">
        <v>40.659999999999997</v>
      </c>
      <c r="AC2622" s="2">
        <v>853.85</v>
      </c>
      <c r="AD2622" s="2">
        <v>591.15</v>
      </c>
      <c r="AE2622" s="2">
        <f t="shared" si="87"/>
        <v>222.04000000000005</v>
      </c>
      <c r="AF2622" s="2" t="s">
        <v>136</v>
      </c>
      <c r="AG2622" s="42">
        <f>IFERROR(Table2[[#This Row],[Profit]]/Table2[[#This Row],[Sales Amount]],0)</f>
        <v>0.26004567546993035</v>
      </c>
      <c r="AH2622" s="2" t="str">
        <f>TRIM(Table2[[#This Row],[Payment Modee]])</f>
        <v>EMI</v>
      </c>
      <c r="AI2622" s="2" t="s">
        <v>36</v>
      </c>
      <c r="AJ2622" s="2" t="s">
        <v>27</v>
      </c>
      <c r="AK2622" s="2" t="s">
        <v>1555</v>
      </c>
      <c r="AL2622" s="16" t="str">
        <f>IF(HOUR(Table2[[#This Row],[Order Time]])&lt;12,"Morning",IF(HOUR(Table2[[#This Row],[Order Time]])&lt;17,"Afternoon",IF(HOUR(Table2[[#This Row],[Order Time]])&lt;21,"Evening","Night")))</f>
        <v>Morning</v>
      </c>
      <c r="AM2622" s="16" t="s">
        <v>29</v>
      </c>
    </row>
    <row r="2623" spans="1:39" x14ac:dyDescent="0.25">
      <c r="A2623" s="13" t="s">
        <v>4532</v>
      </c>
      <c r="B2623" s="4">
        <v>45562</v>
      </c>
      <c r="C2623" s="2">
        <f>YEAR(Table2[[#This Row],[Invoice Date]])</f>
        <v>2024</v>
      </c>
      <c r="D2623" s="2" t="str">
        <f>TEXT(Table2[[#This Row],[Invoice Date]],"mmm")</f>
        <v>Sep</v>
      </c>
      <c r="E2623" s="2" t="str">
        <f>Table2[[#This Row],[Store_ID]]&amp;"-"&amp;Table2[[#This Row],[Year]]&amp;"-"&amp;Table2[[#This Row],[Month]]</f>
        <v>STR052-2024-Sep</v>
      </c>
      <c r="F2623" s="2" t="s">
        <v>1276</v>
      </c>
      <c r="G2623" s="2" t="str">
        <f>_xlfn.XLOOKUP(Table2[[#This Row],[Customer_ID]],Table3[Customer_ID],Table3[Customer Name],"Not Found")</f>
        <v>Ganapathy Hegde</v>
      </c>
      <c r="H2623" s="2" t="str">
        <f>_xlfn.XLOOKUP(Table2[[#This Row],[Customer_ID]],Table3[Customer_ID],Table3[Gender],"Female")</f>
        <v>Male</v>
      </c>
      <c r="I2623" s="2" t="str">
        <f>_xlfn.XLOOKUP(Table2[[#This Row],[Customer_ID]],Table3[Customer_ID],Table3[City],"Missing Memebership")</f>
        <v>Tiruchirappalli</v>
      </c>
      <c r="J2623" s="2" t="str">
        <f>_xlfn.XLOOKUP(Table2[[#This Row],[Customer_ID]],Table3[Customer_ID],Table3[State],"Karnataka")</f>
        <v>Tamil Nadu</v>
      </c>
      <c r="K2623" s="2" t="str">
        <f>_xlfn.XLOOKUP(Table2[[#This Row],[Customer_ID]],Table3[Customer_ID],Table3[Membership],"Regular")</f>
        <v>Silver</v>
      </c>
      <c r="L2623" s="2" t="s">
        <v>1929</v>
      </c>
      <c r="M2623" s="2" t="str">
        <f>_xlfn.XLOOKUP(Table2[[#This Row],[Product_ID]],Table4[Product_ID],Table4[Product_Name],"Not Found")</f>
        <v>Arrow Georgette Saree Charcoal</v>
      </c>
      <c r="N2623" s="2" t="str">
        <f>_xlfn.XLOOKUP(Table2[[#This Row],[Product_ID]],Table4[Product_ID],Table4[Category],"Not Found")</f>
        <v>Women Sarees</v>
      </c>
      <c r="O2623" s="2" t="str">
        <f>_xlfn.XLOOKUP(Table2[[#This Row],[Product_ID]],Table4[Product_ID],Table4[Subcategory],"Not Found")</f>
        <v>Georgette Saree</v>
      </c>
      <c r="P2623" s="2" t="str">
        <f>_xlfn.XLOOKUP(Table2[[#This Row],[Product_ID]],Table4[Product_ID],Table4[Brand],"Missing Brand")</f>
        <v>Arrow</v>
      </c>
      <c r="Q2623" s="2" t="s">
        <v>1413</v>
      </c>
      <c r="R2623" s="2" t="str">
        <f>_xlfn.XLOOKUP(Table2[[#This Row],[Store_ID]],Table6[Store_ID],Table6[Store Name],"Not Found")</f>
        <v>TrendMart Guntur High Street</v>
      </c>
      <c r="S2623" s="2">
        <f>_xlfn.XLOOKUP(Table2[[#This Row],[Store_ID]],Table6[Store_ID],Table6[Monthly Target],"Missing Target")</f>
        <v>800000</v>
      </c>
      <c r="T2623" s="2" t="str">
        <f>_xlfn.XLOOKUP(Table2[[#This Row],[Store_ID]],Table6[Store_ID],Table6[Region],"Not Found")</f>
        <v>South Zone 3</v>
      </c>
      <c r="U2623" s="2" t="s">
        <v>465</v>
      </c>
      <c r="V2623" s="2" t="str">
        <f>_xlfn.XLOOKUP(Table2[[#This Row],[Employee_ID]],Table5[Employee_ID],Table5[Employee Name],"Not Found")</f>
        <v>Vinod Hegde</v>
      </c>
      <c r="W2623" s="2">
        <v>1</v>
      </c>
      <c r="X2623" s="2">
        <v>3045.67</v>
      </c>
      <c r="Y2623" s="2">
        <v>10</v>
      </c>
      <c r="Z2623" s="2">
        <v>304.57</v>
      </c>
      <c r="AA2623" s="2">
        <v>12</v>
      </c>
      <c r="AB2623" s="2">
        <v>328.93</v>
      </c>
      <c r="AC2623" s="2">
        <v>3070.03</v>
      </c>
      <c r="AD2623" s="2">
        <v>2078.92</v>
      </c>
      <c r="AE2623" s="2">
        <f t="shared" si="87"/>
        <v>662.18000000000006</v>
      </c>
      <c r="AF2623" s="2" t="s">
        <v>56</v>
      </c>
      <c r="AG2623" s="42">
        <f>IFERROR(Table2[[#This Row],[Profit]]/Table2[[#This Row],[Sales Amount]],0)</f>
        <v>0.21569170333840387</v>
      </c>
      <c r="AH2623" s="2" t="str">
        <f>TRIM(Table2[[#This Row],[Payment Modee]])</f>
        <v>Credit Card</v>
      </c>
      <c r="AI2623" s="2" t="s">
        <v>36</v>
      </c>
      <c r="AJ2623" s="2" t="s">
        <v>27</v>
      </c>
      <c r="AK2623" s="2" t="s">
        <v>870</v>
      </c>
      <c r="AL2623" s="16" t="str">
        <f>IF(HOUR(Table2[[#This Row],[Order Time]])&lt;12,"Morning",IF(HOUR(Table2[[#This Row],[Order Time]])&lt;17,"Afternoon",IF(HOUR(Table2[[#This Row],[Order Time]])&lt;21,"Evening","Night")))</f>
        <v>Morning</v>
      </c>
      <c r="AM2623" s="16" t="s">
        <v>29</v>
      </c>
    </row>
    <row r="2624" spans="1:39" x14ac:dyDescent="0.25">
      <c r="A2624" s="13" t="s">
        <v>4533</v>
      </c>
      <c r="B2624" s="4">
        <v>45627</v>
      </c>
      <c r="C2624" s="2">
        <f>YEAR(Table2[[#This Row],[Invoice Date]])</f>
        <v>2024</v>
      </c>
      <c r="D2624" s="2" t="str">
        <f>TEXT(Table2[[#This Row],[Invoice Date]],"mmm")</f>
        <v>Dec</v>
      </c>
      <c r="E2624" s="2" t="str">
        <f>Table2[[#This Row],[Store_ID]]&amp;"-"&amp;Table2[[#This Row],[Year]]&amp;"-"&amp;Table2[[#This Row],[Month]]</f>
        <v>STR040-2024-Dec</v>
      </c>
      <c r="F2624" s="2" t="s">
        <v>4101</v>
      </c>
      <c r="G2624" s="2" t="str">
        <f>_xlfn.XLOOKUP(Table2[[#This Row],[Customer_ID]],Table3[Customer_ID],Table3[Customer Name],"Not Found")</f>
        <v>Arjun Iyengar</v>
      </c>
      <c r="H2624" s="2" t="str">
        <f>_xlfn.XLOOKUP(Table2[[#This Row],[Customer_ID]],Table3[Customer_ID],Table3[Gender],"Female")</f>
        <v>Male</v>
      </c>
      <c r="I2624" s="2" t="str">
        <f>_xlfn.XLOOKUP(Table2[[#This Row],[Customer_ID]],Table3[Customer_ID],Table3[City],"Missing Memebership")</f>
        <v>Erode</v>
      </c>
      <c r="J2624" s="2" t="str">
        <f>_xlfn.XLOOKUP(Table2[[#This Row],[Customer_ID]],Table3[Customer_ID],Table3[State],"Karnataka")</f>
        <v>Tamil Nadu</v>
      </c>
      <c r="K2624" s="2" t="str">
        <f>_xlfn.XLOOKUP(Table2[[#This Row],[Customer_ID]],Table3[Customer_ID],Table3[Membership],"Regular")</f>
        <v>Platinum</v>
      </c>
      <c r="L2624" s="2" t="s">
        <v>1324</v>
      </c>
      <c r="M2624" s="2" t="str">
        <f>_xlfn.XLOOKUP(Table2[[#This Row],[Product_ID]],Table4[Product_ID],Table4[Product_Name],"Not Found")</f>
        <v>Van Heusen Leather Wallet Black</v>
      </c>
      <c r="N2624" s="2" t="str">
        <f>_xlfn.XLOOKUP(Table2[[#This Row],[Product_ID]],Table4[Product_ID],Table4[Category],"Not Found")</f>
        <v>Wallets</v>
      </c>
      <c r="O2624" s="2" t="str">
        <f>_xlfn.XLOOKUP(Table2[[#This Row],[Product_ID]],Table4[Product_ID],Table4[Subcategory],"Not Found")</f>
        <v>Leather Wallet</v>
      </c>
      <c r="P2624" s="2" t="str">
        <f>_xlfn.XLOOKUP(Table2[[#This Row],[Product_ID]],Table4[Product_ID],Table4[Brand],"Missing Brand")</f>
        <v>Van Heusen</v>
      </c>
      <c r="Q2624" s="2" t="s">
        <v>123</v>
      </c>
      <c r="R2624" s="2" t="str">
        <f>_xlfn.XLOOKUP(Table2[[#This Row],[Store_ID]],Table6[Store_ID],Table6[Store Name],"Not Found")</f>
        <v>TrendMart Nizamabad Mall Kiosk</v>
      </c>
      <c r="S2624" s="2">
        <f>_xlfn.XLOOKUP(Table2[[#This Row],[Store_ID]],Table6[Store_ID],Table6[Monthly Target],"Missing Target")</f>
        <v>1200000</v>
      </c>
      <c r="T2624" s="2" t="str">
        <f>_xlfn.XLOOKUP(Table2[[#This Row],[Store_ID]],Table6[Store_ID],Table6[Region],"Not Found")</f>
        <v>South Zone 2</v>
      </c>
      <c r="U2624" s="2" t="s">
        <v>165</v>
      </c>
      <c r="V2624" s="2" t="str">
        <f>_xlfn.XLOOKUP(Table2[[#This Row],[Employee_ID]],Table5[Employee_ID],Table5[Employee Name],"Not Found")</f>
        <v>Vasanthi Gupta</v>
      </c>
      <c r="W2624" s="2">
        <v>1</v>
      </c>
      <c r="X2624" s="2">
        <v>1468.07</v>
      </c>
      <c r="Y2624" s="2">
        <v>25</v>
      </c>
      <c r="Z2624" s="2">
        <v>367.02</v>
      </c>
      <c r="AA2624" s="2">
        <v>12</v>
      </c>
      <c r="AB2624" s="2">
        <v>132.13</v>
      </c>
      <c r="AC2624" s="2">
        <v>1233.18</v>
      </c>
      <c r="AD2624" s="2">
        <v>949.97</v>
      </c>
      <c r="AE2624" s="2">
        <f t="shared" si="87"/>
        <v>151.08000000000004</v>
      </c>
      <c r="AF2624" s="2" t="s">
        <v>35</v>
      </c>
      <c r="AG2624" s="42">
        <f>IFERROR(Table2[[#This Row],[Profit]]/Table2[[#This Row],[Sales Amount]],0)</f>
        <v>0.12251252858463488</v>
      </c>
      <c r="AH2624" s="2" t="str">
        <f>TRIM(Table2[[#This Row],[Payment Modee]])</f>
        <v>Debit Card</v>
      </c>
      <c r="AI2624" s="2" t="s">
        <v>26</v>
      </c>
      <c r="AJ2624" s="2" t="s">
        <v>27</v>
      </c>
      <c r="AK2624" s="2" t="s">
        <v>1624</v>
      </c>
      <c r="AL2624" s="16" t="str">
        <f>IF(HOUR(Table2[[#This Row],[Order Time]])&lt;12,"Morning",IF(HOUR(Table2[[#This Row],[Order Time]])&lt;17,"Afternoon",IF(HOUR(Table2[[#This Row],[Order Time]])&lt;21,"Evening","Night")))</f>
        <v>Afternoon</v>
      </c>
      <c r="AM2624" s="16" t="s">
        <v>38</v>
      </c>
    </row>
    <row r="2625" spans="1:39" x14ac:dyDescent="0.25">
      <c r="A2625" s="13" t="s">
        <v>4534</v>
      </c>
      <c r="B2625" s="4">
        <v>45623</v>
      </c>
      <c r="C2625" s="2">
        <f>YEAR(Table2[[#This Row],[Invoice Date]])</f>
        <v>2024</v>
      </c>
      <c r="D2625" s="2" t="str">
        <f>TEXT(Table2[[#This Row],[Invoice Date]],"mmm")</f>
        <v>Nov</v>
      </c>
      <c r="E2625" s="2" t="str">
        <f>Table2[[#This Row],[Store_ID]]&amp;"-"&amp;Table2[[#This Row],[Year]]&amp;"-"&amp;Table2[[#This Row],[Month]]</f>
        <v>STR057-2024-Nov</v>
      </c>
      <c r="F2625" s="2" t="s">
        <v>3769</v>
      </c>
      <c r="G2625" s="2" t="str">
        <f>_xlfn.XLOOKUP(Table2[[#This Row],[Customer_ID]],Table3[Customer_ID],Table3[Customer Name],"Not Found")</f>
        <v>Jagan Gopalakrishnan</v>
      </c>
      <c r="H2625" s="2" t="str">
        <f>_xlfn.XLOOKUP(Table2[[#This Row],[Customer_ID]],Table3[Customer_ID],Table3[Gender],"Female")</f>
        <v>Male</v>
      </c>
      <c r="I2625" s="2" t="str">
        <f>_xlfn.XLOOKUP(Table2[[#This Row],[Customer_ID]],Table3[Customer_ID],Table3[City],"Missing Memebership")</f>
        <v>Bengaluru</v>
      </c>
      <c r="J2625" s="2" t="str">
        <f>_xlfn.XLOOKUP(Table2[[#This Row],[Customer_ID]],Table3[Customer_ID],Table3[State],"Karnataka")</f>
        <v>Karnataka</v>
      </c>
      <c r="K2625" s="2" t="str">
        <f>_xlfn.XLOOKUP(Table2[[#This Row],[Customer_ID]],Table3[Customer_ID],Table3[Membership],"Regular")</f>
        <v>Silver</v>
      </c>
      <c r="L2625" s="2" t="s">
        <v>416</v>
      </c>
      <c r="M2625" s="2" t="str">
        <f>_xlfn.XLOOKUP(Table2[[#This Row],[Product_ID]],Table4[Product_ID],Table4[Product_Name],"Not Found")</f>
        <v>GRT Jewellers Sling Bag Olive</v>
      </c>
      <c r="N2625" s="2" t="str">
        <f>_xlfn.XLOOKUP(Table2[[#This Row],[Product_ID]],Table4[Product_ID],Table4[Category],"Not Found")</f>
        <v>Handbags</v>
      </c>
      <c r="O2625" s="2" t="str">
        <f>_xlfn.XLOOKUP(Table2[[#This Row],[Product_ID]],Table4[Product_ID],Table4[Subcategory],"Not Found")</f>
        <v>Sling Bag</v>
      </c>
      <c r="P2625" s="2" t="str">
        <f>_xlfn.XLOOKUP(Table2[[#This Row],[Product_ID]],Table4[Product_ID],Table4[Brand],"Missing Brand")</f>
        <v>GRT Jewellers</v>
      </c>
      <c r="Q2625" s="2" t="s">
        <v>464</v>
      </c>
      <c r="R2625" s="2" t="str">
        <f>_xlfn.XLOOKUP(Table2[[#This Row],[Store_ID]],Table6[Store_ID],Table6[Store Name],"Not Found")</f>
        <v>TrendMart Vellore Standard</v>
      </c>
      <c r="S2625" s="2">
        <f>_xlfn.XLOOKUP(Table2[[#This Row],[Store_ID]],Table6[Store_ID],Table6[Monthly Target],"Missing Target")</f>
        <v>2500000</v>
      </c>
      <c r="T2625" s="2" t="str">
        <f>_xlfn.XLOOKUP(Table2[[#This Row],[Store_ID]],Table6[Store_ID],Table6[Region],"Not Found")</f>
        <v>South Zone 1</v>
      </c>
      <c r="U2625" s="2" t="s">
        <v>321</v>
      </c>
      <c r="V2625" s="2" t="str">
        <f>_xlfn.XLOOKUP(Table2[[#This Row],[Employee_ID]],Table5[Employee_ID],Table5[Employee Name],"Not Found")</f>
        <v>Sunita Ramachandran</v>
      </c>
      <c r="W2625" s="2">
        <v>1</v>
      </c>
      <c r="X2625" s="2">
        <v>3123.5</v>
      </c>
      <c r="Y2625" s="2">
        <v>20</v>
      </c>
      <c r="Z2625" s="2">
        <v>624.70000000000005</v>
      </c>
      <c r="AA2625" s="2">
        <v>12</v>
      </c>
      <c r="AB2625" s="2">
        <v>299.86</v>
      </c>
      <c r="AC2625" s="2">
        <v>2798.66</v>
      </c>
      <c r="AD2625" s="2">
        <v>2034.01</v>
      </c>
      <c r="AE2625" s="2">
        <f t="shared" si="87"/>
        <v>464.78999999999985</v>
      </c>
      <c r="AF2625" s="2" t="s">
        <v>69</v>
      </c>
      <c r="AG2625" s="42">
        <f>IFERROR(Table2[[#This Row],[Profit]]/Table2[[#This Row],[Sales Amount]],0)</f>
        <v>0.16607590775585454</v>
      </c>
      <c r="AH2625" s="2" t="str">
        <f>TRIM(Table2[[#This Row],[Payment Modee]])</f>
        <v>Cash</v>
      </c>
      <c r="AI2625" s="2" t="s">
        <v>26</v>
      </c>
      <c r="AJ2625" s="2" t="s">
        <v>197</v>
      </c>
      <c r="AK2625" s="2" t="s">
        <v>783</v>
      </c>
      <c r="AL2625" s="16" t="str">
        <f>IF(HOUR(Table2[[#This Row],[Order Time]])&lt;12,"Morning",IF(HOUR(Table2[[#This Row],[Order Time]])&lt;17,"Afternoon",IF(HOUR(Table2[[#This Row],[Order Time]])&lt;21,"Evening","Night")))</f>
        <v>Evening</v>
      </c>
      <c r="AM2625" s="16" t="s">
        <v>29</v>
      </c>
    </row>
    <row r="2626" spans="1:39" x14ac:dyDescent="0.25">
      <c r="A2626" s="13" t="s">
        <v>4535</v>
      </c>
      <c r="B2626" s="4">
        <v>45701</v>
      </c>
      <c r="C2626" s="2">
        <f>YEAR(Table2[[#This Row],[Invoice Date]])</f>
        <v>2025</v>
      </c>
      <c r="D2626" s="2" t="str">
        <f>TEXT(Table2[[#This Row],[Invoice Date]],"mmm")</f>
        <v>Feb</v>
      </c>
      <c r="E2626" s="2" t="str">
        <f>Table2[[#This Row],[Store_ID]]&amp;"-"&amp;Table2[[#This Row],[Year]]&amp;"-"&amp;Table2[[#This Row],[Month]]</f>
        <v>STR044-2025-Feb</v>
      </c>
      <c r="F2626" s="2" t="s">
        <v>2592</v>
      </c>
      <c r="G2626" s="2" t="str">
        <f>_xlfn.XLOOKUP(Table2[[#This Row],[Customer_ID]],Table3[Customer_ID],Table3[Customer Name],"Not Found")</f>
        <v>Gayathri Gupta</v>
      </c>
      <c r="H2626" s="2" t="str">
        <f>_xlfn.XLOOKUP(Table2[[#This Row],[Customer_ID]],Table3[Customer_ID],Table3[Gender],"Female")</f>
        <v>Female</v>
      </c>
      <c r="I2626" s="2" t="str">
        <f>_xlfn.XLOOKUP(Table2[[#This Row],[Customer_ID]],Table3[Customer_ID],Table3[City],"Missing Memebership")</f>
        <v>Vijayawada</v>
      </c>
      <c r="J2626" s="2" t="str">
        <f>_xlfn.XLOOKUP(Table2[[#This Row],[Customer_ID]],Table3[Customer_ID],Table3[State],"Karnataka")</f>
        <v>Andhra Pradesh</v>
      </c>
      <c r="K2626" s="2" t="str">
        <f>_xlfn.XLOOKUP(Table2[[#This Row],[Customer_ID]],Table3[Customer_ID],Table3[Membership],"Regular")</f>
        <v>Silver</v>
      </c>
      <c r="L2626" s="2" t="s">
        <v>379</v>
      </c>
      <c r="M2626" s="2" t="str">
        <f>_xlfn.XLOOKUP(Table2[[#This Row],[Product_ID]],Table4[Product_ID],Table4[Product_Name],"Not Found")</f>
        <v>Reebok Bodycon Dress Navy Blue</v>
      </c>
      <c r="N2626" s="2" t="str">
        <f>_xlfn.XLOOKUP(Table2[[#This Row],[Product_ID]],Table4[Product_ID],Table4[Category],"Not Found")</f>
        <v>Women Dresses</v>
      </c>
      <c r="O2626" s="2" t="str">
        <f>_xlfn.XLOOKUP(Table2[[#This Row],[Product_ID]],Table4[Product_ID],Table4[Subcategory],"Not Found")</f>
        <v>Bodycon Dress</v>
      </c>
      <c r="P2626" s="2" t="str">
        <f>_xlfn.XLOOKUP(Table2[[#This Row],[Product_ID]],Table4[Product_ID],Table4[Brand],"Missing Brand")</f>
        <v>Reebok</v>
      </c>
      <c r="Q2626" s="2" t="s">
        <v>277</v>
      </c>
      <c r="R2626" s="2" t="str">
        <f>_xlfn.XLOOKUP(Table2[[#This Row],[Store_ID]],Table6[Store_ID],Table6[Store Name],"Not Found")</f>
        <v>TrendMart Warangal High Street</v>
      </c>
      <c r="S2626" s="2">
        <f>_xlfn.XLOOKUP(Table2[[#This Row],[Store_ID]],Table6[Store_ID],Table6[Monthly Target],"Missing Target")</f>
        <v>1200000</v>
      </c>
      <c r="T2626" s="2" t="str">
        <f>_xlfn.XLOOKUP(Table2[[#This Row],[Store_ID]],Table6[Store_ID],Table6[Region],"Not Found")</f>
        <v>South Zone 2</v>
      </c>
      <c r="U2626" s="2" t="s">
        <v>294</v>
      </c>
      <c r="V2626" s="2" t="str">
        <f>_xlfn.XLOOKUP(Table2[[#This Row],[Employee_ID]],Table5[Employee_ID],Table5[Employee Name],"Not Found")</f>
        <v>Chitra Chettiar</v>
      </c>
      <c r="W2626" s="2">
        <v>1</v>
      </c>
      <c r="X2626" s="2">
        <v>1664.2</v>
      </c>
      <c r="Y2626" s="2">
        <v>20</v>
      </c>
      <c r="Z2626" s="2">
        <v>332.84</v>
      </c>
      <c r="AA2626" s="2">
        <v>12</v>
      </c>
      <c r="AB2626" s="2">
        <v>159.76</v>
      </c>
      <c r="AC2626" s="2">
        <v>1491.12</v>
      </c>
      <c r="AD2626" s="2">
        <v>1140.9000000000001</v>
      </c>
      <c r="AE2626" s="2">
        <f t="shared" si="87"/>
        <v>190.45999999999981</v>
      </c>
      <c r="AF2626" s="2" t="s">
        <v>35</v>
      </c>
      <c r="AG2626" s="42">
        <f>IFERROR(Table2[[#This Row],[Profit]]/Table2[[#This Row],[Sales Amount]],0)</f>
        <v>0.12772949192553237</v>
      </c>
      <c r="AH2626" s="2" t="str">
        <f>TRIM(Table2[[#This Row],[Payment Modee]])</f>
        <v>Debit Card</v>
      </c>
      <c r="AI2626" s="2" t="s">
        <v>26</v>
      </c>
      <c r="AJ2626" s="2" t="s">
        <v>27</v>
      </c>
      <c r="AK2626" s="2" t="s">
        <v>2989</v>
      </c>
      <c r="AL2626" s="16" t="str">
        <f>IF(HOUR(Table2[[#This Row],[Order Time]])&lt;12,"Morning",IF(HOUR(Table2[[#This Row],[Order Time]])&lt;17,"Afternoon",IF(HOUR(Table2[[#This Row],[Order Time]])&lt;21,"Evening","Night")))</f>
        <v>Evening</v>
      </c>
      <c r="AM2626" s="16" t="s">
        <v>29</v>
      </c>
    </row>
    <row r="2627" spans="1:39" x14ac:dyDescent="0.25">
      <c r="A2627" s="13" t="s">
        <v>4536</v>
      </c>
      <c r="B2627" s="4">
        <v>45571</v>
      </c>
      <c r="C2627" s="2">
        <f>YEAR(Table2[[#This Row],[Invoice Date]])</f>
        <v>2024</v>
      </c>
      <c r="D2627" s="2" t="str">
        <f>TEXT(Table2[[#This Row],[Invoice Date]],"mmm")</f>
        <v>Oct</v>
      </c>
      <c r="E2627" s="2" t="str">
        <f>Table2[[#This Row],[Store_ID]]&amp;"-"&amp;Table2[[#This Row],[Year]]&amp;"-"&amp;Table2[[#This Row],[Month]]</f>
        <v>STR028-2024-Oct</v>
      </c>
      <c r="F2627" s="2" t="s">
        <v>2218</v>
      </c>
      <c r="G2627" s="2" t="str">
        <f>_xlfn.XLOOKUP(Table2[[#This Row],[Customer_ID]],Table3[Customer_ID],Table3[Customer Name],"Not Found")</f>
        <v>Ramya Mishra</v>
      </c>
      <c r="H2627" s="2" t="str">
        <f>_xlfn.XLOOKUP(Table2[[#This Row],[Customer_ID]],Table3[Customer_ID],Table3[Gender],"Female")</f>
        <v>Female</v>
      </c>
      <c r="I2627" s="2" t="str">
        <f>_xlfn.XLOOKUP(Table2[[#This Row],[Customer_ID]],Table3[Customer_ID],Table3[City],"Missing Memebership")</f>
        <v>Visakhapatnam</v>
      </c>
      <c r="J2627" s="2" t="str">
        <f>_xlfn.XLOOKUP(Table2[[#This Row],[Customer_ID]],Table3[Customer_ID],Table3[State],"Karnataka")</f>
        <v>Andhra Pradesh</v>
      </c>
      <c r="K2627" s="2" t="str">
        <f>_xlfn.XLOOKUP(Table2[[#This Row],[Customer_ID]],Table3[Customer_ID],Table3[Membership],"Regular")</f>
        <v>Silver</v>
      </c>
      <c r="L2627" s="2" t="s">
        <v>169</v>
      </c>
      <c r="M2627" s="2" t="str">
        <f>_xlfn.XLOOKUP(Table2[[#This Row],[Product_ID]],Table4[Product_ID],Table4[Product_Name],"Not Found")</f>
        <v>Global Desi Kids Shorts Charcoal</v>
      </c>
      <c r="N2627" s="2" t="str">
        <f>_xlfn.XLOOKUP(Table2[[#This Row],[Product_ID]],Table4[Product_ID],Table4[Category],"Not Found")</f>
        <v>Kids Wear</v>
      </c>
      <c r="O2627" s="2" t="str">
        <f>_xlfn.XLOOKUP(Table2[[#This Row],[Product_ID]],Table4[Product_ID],Table4[Subcategory],"Not Found")</f>
        <v>Kids Shorts</v>
      </c>
      <c r="P2627" s="2" t="str">
        <f>_xlfn.XLOOKUP(Table2[[#This Row],[Product_ID]],Table4[Product_ID],Table4[Brand],"Missing Brand")</f>
        <v>Global Desi</v>
      </c>
      <c r="Q2627" s="2" t="s">
        <v>737</v>
      </c>
      <c r="R2627" s="2" t="str">
        <f>_xlfn.XLOOKUP(Table2[[#This Row],[Store_ID]],Table6[Store_ID],Table6[Store Name],"Not Found")</f>
        <v>TrendMart Shivamogga Standard</v>
      </c>
      <c r="S2627" s="2">
        <f>_xlfn.XLOOKUP(Table2[[#This Row],[Store_ID]],Table6[Store_ID],Table6[Monthly Target],"Missing Target")</f>
        <v>2500000</v>
      </c>
      <c r="T2627" s="2" t="str">
        <f>_xlfn.XLOOKUP(Table2[[#This Row],[Store_ID]],Table6[Store_ID],Table6[Region],"Not Found")</f>
        <v>South Zone 2</v>
      </c>
      <c r="U2627" s="2" t="s">
        <v>153</v>
      </c>
      <c r="V2627" s="2" t="str">
        <f>_xlfn.XLOOKUP(Table2[[#This Row],[Employee_ID]],Table5[Employee_ID],Table5[Employee Name],"Not Found")</f>
        <v>Rani Mishra</v>
      </c>
      <c r="W2627" s="2">
        <v>1</v>
      </c>
      <c r="X2627" s="2">
        <v>815.47</v>
      </c>
      <c r="Y2627" s="2">
        <v>0</v>
      </c>
      <c r="Z2627" s="2">
        <v>0</v>
      </c>
      <c r="AA2627" s="2">
        <v>5</v>
      </c>
      <c r="AB2627" s="2">
        <v>40.770000000000003</v>
      </c>
      <c r="AC2627" s="2">
        <v>856.24</v>
      </c>
      <c r="AD2627" s="2">
        <v>499.31</v>
      </c>
      <c r="AE2627" s="2">
        <f t="shared" si="87"/>
        <v>316.16000000000003</v>
      </c>
      <c r="AF2627" s="2" t="s">
        <v>136</v>
      </c>
      <c r="AG2627" s="42">
        <f>IFERROR(Table2[[#This Row],[Profit]]/Table2[[#This Row],[Sales Amount]],0)</f>
        <v>0.36924226852284409</v>
      </c>
      <c r="AH2627" s="2" t="str">
        <f>TRIM(Table2[[#This Row],[Payment Modee]])</f>
        <v>EMI</v>
      </c>
      <c r="AI2627" s="2" t="s">
        <v>36</v>
      </c>
      <c r="AJ2627" s="2" t="s">
        <v>27</v>
      </c>
      <c r="AK2627" s="2" t="s">
        <v>808</v>
      </c>
      <c r="AL2627" s="16" t="str">
        <f>IF(HOUR(Table2[[#This Row],[Order Time]])&lt;12,"Morning",IF(HOUR(Table2[[#This Row],[Order Time]])&lt;17,"Afternoon",IF(HOUR(Table2[[#This Row],[Order Time]])&lt;21,"Evening","Night")))</f>
        <v>Evening</v>
      </c>
      <c r="AM2627" s="16" t="s">
        <v>38</v>
      </c>
    </row>
    <row r="2628" spans="1:39" x14ac:dyDescent="0.25">
      <c r="A2628" s="13" t="s">
        <v>4537</v>
      </c>
      <c r="B2628" s="4">
        <v>45575</v>
      </c>
      <c r="C2628" s="2">
        <f>YEAR(Table2[[#This Row],[Invoice Date]])</f>
        <v>2024</v>
      </c>
      <c r="D2628" s="2" t="str">
        <f>TEXT(Table2[[#This Row],[Invoice Date]],"mmm")</f>
        <v>Oct</v>
      </c>
      <c r="E2628" s="2" t="str">
        <f>Table2[[#This Row],[Store_ID]]&amp;"-"&amp;Table2[[#This Row],[Year]]&amp;"-"&amp;Table2[[#This Row],[Month]]</f>
        <v>STR089-2024-Oct</v>
      </c>
      <c r="F2628" s="2" t="s">
        <v>4538</v>
      </c>
      <c r="G2628" s="2" t="str">
        <f>_xlfn.XLOOKUP(Table2[[#This Row],[Customer_ID]],Table3[Customer_ID],Table3[Customer Name],"Not Found")</f>
        <v>Jyothi Gupta</v>
      </c>
      <c r="H2628" s="2" t="str">
        <f>_xlfn.XLOOKUP(Table2[[#This Row],[Customer_ID]],Table3[Customer_ID],Table3[Gender],"Female")</f>
        <v>Female</v>
      </c>
      <c r="I2628" s="2" t="str">
        <f>_xlfn.XLOOKUP(Table2[[#This Row],[Customer_ID]],Table3[Customer_ID],Table3[City],"Missing Memebership")</f>
        <v>Mangaluru</v>
      </c>
      <c r="J2628" s="2" t="str">
        <f>_xlfn.XLOOKUP(Table2[[#This Row],[Customer_ID]],Table3[Customer_ID],Table3[State],"Karnataka")</f>
        <v>Karnataka</v>
      </c>
      <c r="K2628" s="2" t="str">
        <f>_xlfn.XLOOKUP(Table2[[#This Row],[Customer_ID]],Table3[Customer_ID],Table3[Membership],"Regular")</f>
        <v>Gold</v>
      </c>
      <c r="L2628" s="2" t="s">
        <v>257</v>
      </c>
      <c r="M2628" s="2" t="str">
        <f>_xlfn.XLOOKUP(Table2[[#This Row],[Product_ID]],Table4[Product_ID],Table4[Product_Name],"Not Found")</f>
        <v>Sonata Girls Frock Cream</v>
      </c>
      <c r="N2628" s="2" t="str">
        <f>_xlfn.XLOOKUP(Table2[[#This Row],[Product_ID]],Table4[Product_ID],Table4[Category],"Not Found")</f>
        <v>Kids Wear</v>
      </c>
      <c r="O2628" s="2" t="str">
        <f>_xlfn.XLOOKUP(Table2[[#This Row],[Product_ID]],Table4[Product_ID],Table4[Subcategory],"Not Found")</f>
        <v>Kids T-Shirt</v>
      </c>
      <c r="P2628" s="2" t="str">
        <f>_xlfn.XLOOKUP(Table2[[#This Row],[Product_ID]],Table4[Product_ID],Table4[Brand],"Missing Brand")</f>
        <v>Jack &amp; Jones</v>
      </c>
      <c r="Q2628" s="2" t="s">
        <v>525</v>
      </c>
      <c r="R2628" s="2" t="str">
        <f>_xlfn.XLOOKUP(Table2[[#This Row],[Store_ID]],Table6[Store_ID],Table6[Store Name],"Not Found")</f>
        <v>TrendMart Kurnool Outlet</v>
      </c>
      <c r="S2628" s="2">
        <f>_xlfn.XLOOKUP(Table2[[#This Row],[Store_ID]],Table6[Store_ID],Table6[Monthly Target],"Missing Target")</f>
        <v>800000</v>
      </c>
      <c r="T2628" s="2" t="str">
        <f>_xlfn.XLOOKUP(Table2[[#This Row],[Store_ID]],Table6[Store_ID],Table6[Region],"Not Found")</f>
        <v>South Zone 3</v>
      </c>
      <c r="U2628" s="2" t="s">
        <v>283</v>
      </c>
      <c r="V2628" s="2" t="str">
        <f>_xlfn.XLOOKUP(Table2[[#This Row],[Employee_ID]],Table5[Employee_ID],Table5[Employee Name],"Not Found")</f>
        <v>Priya Balasubramaniam</v>
      </c>
      <c r="W2628" s="2">
        <v>4</v>
      </c>
      <c r="X2628" s="2">
        <v>620.41999999999996</v>
      </c>
      <c r="Y2628" s="2">
        <v>0</v>
      </c>
      <c r="Z2628" s="2">
        <v>0</v>
      </c>
      <c r="AA2628" s="2">
        <v>5</v>
      </c>
      <c r="AB2628" s="2">
        <v>124.08</v>
      </c>
      <c r="AC2628" s="2">
        <v>2605.7600000000002</v>
      </c>
      <c r="AD2628" s="2">
        <v>1653.56</v>
      </c>
      <c r="AE2628" s="2">
        <f t="shared" si="87"/>
        <v>828.12000000000023</v>
      </c>
      <c r="AF2628" s="2" t="s">
        <v>56</v>
      </c>
      <c r="AG2628" s="42">
        <f>IFERROR(Table2[[#This Row],[Profit]]/Table2[[#This Row],[Sales Amount]],0)</f>
        <v>0.31780363502394698</v>
      </c>
      <c r="AH2628" s="2" t="str">
        <f>TRIM(Table2[[#This Row],[Payment Modee]])</f>
        <v>Credit Card</v>
      </c>
      <c r="AI2628" s="2" t="s">
        <v>26</v>
      </c>
      <c r="AJ2628" s="2" t="s">
        <v>27</v>
      </c>
      <c r="AK2628" s="2" t="s">
        <v>365</v>
      </c>
      <c r="AL2628" s="16" t="str">
        <f>IF(HOUR(Table2[[#This Row],[Order Time]])&lt;12,"Morning",IF(HOUR(Table2[[#This Row],[Order Time]])&lt;17,"Afternoon",IF(HOUR(Table2[[#This Row],[Order Time]])&lt;21,"Evening","Night")))</f>
        <v>Afternoon</v>
      </c>
      <c r="AM2628" s="16" t="s">
        <v>29</v>
      </c>
    </row>
    <row r="2629" spans="1:39" x14ac:dyDescent="0.25">
      <c r="A2629" s="13" t="s">
        <v>4539</v>
      </c>
      <c r="B2629" s="4">
        <v>45608</v>
      </c>
      <c r="C2629" s="2">
        <f>YEAR(Table2[[#This Row],[Invoice Date]])</f>
        <v>2024</v>
      </c>
      <c r="D2629" s="2" t="str">
        <f>TEXT(Table2[[#This Row],[Invoice Date]],"mmm")</f>
        <v>Nov</v>
      </c>
      <c r="E2629" s="2" t="str">
        <f>Table2[[#This Row],[Store_ID]]&amp;"-"&amp;Table2[[#This Row],[Year]]&amp;"-"&amp;Table2[[#This Row],[Month]]</f>
        <v>STR026-2024-Nov</v>
      </c>
      <c r="F2629" s="2" t="s">
        <v>886</v>
      </c>
      <c r="G2629" s="2" t="str">
        <f>_xlfn.XLOOKUP(Table2[[#This Row],[Customer_ID]],Table3[Customer_ID],Table3[Customer Name],"Not Found")</f>
        <v>Revathi Sharma</v>
      </c>
      <c r="H2629" s="2" t="str">
        <f>_xlfn.XLOOKUP(Table2[[#This Row],[Customer_ID]],Table3[Customer_ID],Table3[Gender],"Female")</f>
        <v>Female</v>
      </c>
      <c r="I2629" s="2" t="str">
        <f>_xlfn.XLOOKUP(Table2[[#This Row],[Customer_ID]],Table3[Customer_ID],Table3[City],"Missing Memebership")</f>
        <v>Chennai</v>
      </c>
      <c r="J2629" s="2" t="str">
        <f>_xlfn.XLOOKUP(Table2[[#This Row],[Customer_ID]],Table3[Customer_ID],Table3[State],"Karnataka")</f>
        <v>Tamil Nadu</v>
      </c>
      <c r="K2629" s="2" t="str">
        <f>_xlfn.XLOOKUP(Table2[[#This Row],[Customer_ID]],Table3[Customer_ID],Table3[Membership],"Regular")</f>
        <v>Silver</v>
      </c>
      <c r="L2629" s="2" t="s">
        <v>451</v>
      </c>
      <c r="M2629" s="2" t="str">
        <f>_xlfn.XLOOKUP(Table2[[#This Row],[Product_ID]],Table4[Product_ID],Table4[Product_Name],"Not Found")</f>
        <v>Numero Uno Hoodie Pink</v>
      </c>
      <c r="N2629" s="2" t="str">
        <f>_xlfn.XLOOKUP(Table2[[#This Row],[Product_ID]],Table4[Product_ID],Table4[Category],"Not Found")</f>
        <v>Winter Wear</v>
      </c>
      <c r="O2629" s="2" t="str">
        <f>_xlfn.XLOOKUP(Table2[[#This Row],[Product_ID]],Table4[Product_ID],Table4[Subcategory],"Not Found")</f>
        <v>Hoodie</v>
      </c>
      <c r="P2629" s="2" t="str">
        <f>_xlfn.XLOOKUP(Table2[[#This Row],[Product_ID]],Table4[Product_ID],Table4[Brand],"Missing Brand")</f>
        <v>Numero Uno</v>
      </c>
      <c r="Q2629" s="2" t="s">
        <v>516</v>
      </c>
      <c r="R2629" s="2" t="str">
        <f>_xlfn.XLOOKUP(Table2[[#This Row],[Store_ID]],Table6[Store_ID],Table6[Store Name],"Not Found")</f>
        <v>TrendMart Guntur Standard</v>
      </c>
      <c r="S2629" s="2">
        <f>_xlfn.XLOOKUP(Table2[[#This Row],[Store_ID]],Table6[Store_ID],Table6[Monthly Target],"Missing Target")</f>
        <v>2500000</v>
      </c>
      <c r="T2629" s="2" t="str">
        <f>_xlfn.XLOOKUP(Table2[[#This Row],[Store_ID]],Table6[Store_ID],Table6[Region],"Not Found")</f>
        <v>South Zone 3</v>
      </c>
      <c r="U2629" s="2" t="s">
        <v>321</v>
      </c>
      <c r="V2629" s="2" t="str">
        <f>_xlfn.XLOOKUP(Table2[[#This Row],[Employee_ID]],Table5[Employee_ID],Table5[Employee Name],"Not Found")</f>
        <v>Sunita Ramachandran</v>
      </c>
      <c r="W2629" s="2">
        <v>2</v>
      </c>
      <c r="X2629" s="2">
        <v>1780.22</v>
      </c>
      <c r="Y2629" s="2">
        <v>15</v>
      </c>
      <c r="Z2629" s="2">
        <v>534.07000000000005</v>
      </c>
      <c r="AA2629" s="2">
        <v>12</v>
      </c>
      <c r="AB2629" s="2">
        <v>363.16</v>
      </c>
      <c r="AC2629" s="2">
        <v>3389.53</v>
      </c>
      <c r="AD2629" s="2">
        <v>2338.92</v>
      </c>
      <c r="AE2629" s="2">
        <f t="shared" si="87"/>
        <v>687.45</v>
      </c>
      <c r="AF2629" s="2" t="s">
        <v>119</v>
      </c>
      <c r="AG2629" s="42">
        <f>IFERROR(Table2[[#This Row],[Profit]]/Table2[[#This Row],[Sales Amount]],0)</f>
        <v>0.20281572961443031</v>
      </c>
      <c r="AH2629" s="2" t="str">
        <f>TRIM(Table2[[#This Row],[Payment Modee]])</f>
        <v>Net Banking</v>
      </c>
      <c r="AI2629" s="2" t="s">
        <v>26</v>
      </c>
      <c r="AJ2629" s="2" t="s">
        <v>27</v>
      </c>
      <c r="AK2629" s="2" t="s">
        <v>3766</v>
      </c>
      <c r="AL2629" s="16" t="str">
        <f>IF(HOUR(Table2[[#This Row],[Order Time]])&lt;12,"Morning",IF(HOUR(Table2[[#This Row],[Order Time]])&lt;17,"Afternoon",IF(HOUR(Table2[[#This Row],[Order Time]])&lt;21,"Evening","Night")))</f>
        <v>Evening</v>
      </c>
      <c r="AM2629" s="16" t="s">
        <v>29</v>
      </c>
    </row>
    <row r="2630" spans="1:39" x14ac:dyDescent="0.25">
      <c r="A2630" s="13" t="s">
        <v>4540</v>
      </c>
      <c r="B2630" s="4">
        <v>45404</v>
      </c>
      <c r="C2630" s="2">
        <f>YEAR(Table2[[#This Row],[Invoice Date]])</f>
        <v>2024</v>
      </c>
      <c r="D2630" s="2" t="str">
        <f>TEXT(Table2[[#This Row],[Invoice Date]],"mmm")</f>
        <v>Apr</v>
      </c>
      <c r="E2630" s="2" t="str">
        <f>Table2[[#This Row],[Store_ID]]&amp;"-"&amp;Table2[[#This Row],[Year]]&amp;"-"&amp;Table2[[#This Row],[Month]]</f>
        <v>STR037-2024-Apr</v>
      </c>
      <c r="F2630" s="2" t="s">
        <v>4445</v>
      </c>
      <c r="G2630" s="2" t="str">
        <f>_xlfn.XLOOKUP(Table2[[#This Row],[Customer_ID]],Table3[Customer_ID],Table3[Customer Name],"Not Found")</f>
        <v>Manju Singh</v>
      </c>
      <c r="H2630" s="2" t="str">
        <f>_xlfn.XLOOKUP(Table2[[#This Row],[Customer_ID]],Table3[Customer_ID],Table3[Gender],"Female")</f>
        <v>Female</v>
      </c>
      <c r="I2630" s="2" t="str">
        <f>_xlfn.XLOOKUP(Table2[[#This Row],[Customer_ID]],Table3[Customer_ID],Table3[City],"Missing Memebership")</f>
        <v>Belagavi</v>
      </c>
      <c r="J2630" s="2" t="str">
        <f>_xlfn.XLOOKUP(Table2[[#This Row],[Customer_ID]],Table3[Customer_ID],Table3[State],"Karnataka")</f>
        <v>Karnataka</v>
      </c>
      <c r="K2630" s="2" t="str">
        <f>_xlfn.XLOOKUP(Table2[[#This Row],[Customer_ID]],Table3[Customer_ID],Table3[Membership],"Regular")</f>
        <v>Platinum</v>
      </c>
      <c r="L2630" s="2" t="s">
        <v>408</v>
      </c>
      <c r="M2630" s="2" t="str">
        <f>_xlfn.XLOOKUP(Table2[[#This Row],[Product_ID]],Table4[Product_ID],Table4[Product_Name],"Not Found")</f>
        <v>Indian Terrain Formal Top Maroon</v>
      </c>
      <c r="N2630" s="2" t="str">
        <f>_xlfn.XLOOKUP(Table2[[#This Row],[Product_ID]],Table4[Product_ID],Table4[Category],"Not Found")</f>
        <v>Women Tops</v>
      </c>
      <c r="O2630" s="2" t="str">
        <f>_xlfn.XLOOKUP(Table2[[#This Row],[Product_ID]],Table4[Product_ID],Table4[Subcategory],"Not Found")</f>
        <v>Formal Top</v>
      </c>
      <c r="P2630" s="2" t="str">
        <f>_xlfn.XLOOKUP(Table2[[#This Row],[Product_ID]],Table4[Product_ID],Table4[Brand],"Missing Brand")</f>
        <v>Indian Terrain</v>
      </c>
      <c r="Q2630" s="2" t="s">
        <v>23</v>
      </c>
      <c r="R2630" s="2" t="str">
        <f>_xlfn.XLOOKUP(Table2[[#This Row],[Store_ID]],Table6[Store_ID],Table6[Store Name],"Not Found")</f>
        <v>TrendMart Vijayawada High Street</v>
      </c>
      <c r="S2630" s="2">
        <f>_xlfn.XLOOKUP(Table2[[#This Row],[Store_ID]],Table6[Store_ID],Table6[Monthly Target],"Missing Target")</f>
        <v>1000000</v>
      </c>
      <c r="T2630" s="2" t="str">
        <f>_xlfn.XLOOKUP(Table2[[#This Row],[Store_ID]],Table6[Store_ID],Table6[Region],"Not Found")</f>
        <v>South Zone 3</v>
      </c>
      <c r="U2630" s="2" t="s">
        <v>349</v>
      </c>
      <c r="V2630" s="2" t="str">
        <f>_xlfn.XLOOKUP(Table2[[#This Row],[Employee_ID]],Table5[Employee_ID],Table5[Employee Name],"Not Found")</f>
        <v>Chitra Bhat</v>
      </c>
      <c r="W2630" s="2">
        <v>4</v>
      </c>
      <c r="X2630" s="2">
        <v>716.01</v>
      </c>
      <c r="Y2630" s="2">
        <v>15</v>
      </c>
      <c r="Z2630" s="2">
        <v>429.61</v>
      </c>
      <c r="AA2630" s="2">
        <v>5</v>
      </c>
      <c r="AB2630" s="2">
        <v>121.72</v>
      </c>
      <c r="AC2630" s="2">
        <v>2556.15</v>
      </c>
      <c r="AD2630" s="2">
        <v>2190.6799999999998</v>
      </c>
      <c r="AE2630" s="2">
        <f t="shared" si="87"/>
        <v>243.75000000000026</v>
      </c>
      <c r="AF2630" s="2" t="s">
        <v>69</v>
      </c>
      <c r="AG2630" s="42">
        <f>IFERROR(Table2[[#This Row],[Profit]]/Table2[[#This Row],[Sales Amount]],0)</f>
        <v>9.5358253623613734E-2</v>
      </c>
      <c r="AH2630" s="2" t="str">
        <f>TRIM(Table2[[#This Row],[Payment Modee]])</f>
        <v>Cash</v>
      </c>
      <c r="AI2630" s="2" t="s">
        <v>26</v>
      </c>
      <c r="AJ2630" s="2" t="s">
        <v>27</v>
      </c>
      <c r="AK2630" s="2" t="s">
        <v>3398</v>
      </c>
      <c r="AL2630" s="16" t="str">
        <f>IF(HOUR(Table2[[#This Row],[Order Time]])&lt;12,"Morning",IF(HOUR(Table2[[#This Row],[Order Time]])&lt;17,"Afternoon",IF(HOUR(Table2[[#This Row],[Order Time]])&lt;21,"Evening","Night")))</f>
        <v>Afternoon</v>
      </c>
      <c r="AM2630" s="16" t="s">
        <v>29</v>
      </c>
    </row>
    <row r="2631" spans="1:39" x14ac:dyDescent="0.25">
      <c r="A2631" s="13" t="s">
        <v>4541</v>
      </c>
      <c r="B2631" s="4">
        <v>45410</v>
      </c>
      <c r="C2631" s="2">
        <f>YEAR(Table2[[#This Row],[Invoice Date]])</f>
        <v>2024</v>
      </c>
      <c r="D2631" s="2" t="str">
        <f>TEXT(Table2[[#This Row],[Invoice Date]],"mmm")</f>
        <v>Apr</v>
      </c>
      <c r="E2631" s="2" t="str">
        <f>Table2[[#This Row],[Store_ID]]&amp;"-"&amp;Table2[[#This Row],[Year]]&amp;"-"&amp;Table2[[#This Row],[Month]]</f>
        <v>STR106-2024-Apr</v>
      </c>
      <c r="F2631" s="2" t="s">
        <v>897</v>
      </c>
      <c r="G2631" s="2" t="str">
        <f>_xlfn.XLOOKUP(Table2[[#This Row],[Customer_ID]],Table3[Customer_ID],Table3[Customer Name],"Not Found")</f>
        <v>Preethi Naicker</v>
      </c>
      <c r="H2631" s="2" t="str">
        <f>_xlfn.XLOOKUP(Table2[[#This Row],[Customer_ID]],Table3[Customer_ID],Table3[Gender],"Female")</f>
        <v>Female</v>
      </c>
      <c r="I2631" s="2" t="str">
        <f>_xlfn.XLOOKUP(Table2[[#This Row],[Customer_ID]],Table3[Customer_ID],Table3[City],"Missing Memebership")</f>
        <v>Thiruvananthapuram</v>
      </c>
      <c r="J2631" s="2" t="str">
        <f>_xlfn.XLOOKUP(Table2[[#This Row],[Customer_ID]],Table3[Customer_ID],Table3[State],"Karnataka")</f>
        <v>Kerala</v>
      </c>
      <c r="K2631" s="2" t="str">
        <f>_xlfn.XLOOKUP(Table2[[#This Row],[Customer_ID]],Table3[Customer_ID],Table3[Membership],"Regular")</f>
        <v>Regular</v>
      </c>
      <c r="L2631" s="2" t="s">
        <v>267</v>
      </c>
      <c r="M2631" s="2" t="str">
        <f>_xlfn.XLOOKUP(Table2[[#This Row],[Product_ID]],Table4[Product_ID],Table4[Product_Name],"Not Found")</f>
        <v>Tanishq Card Holder Cream</v>
      </c>
      <c r="N2631" s="2" t="str">
        <f>_xlfn.XLOOKUP(Table2[[#This Row],[Product_ID]],Table4[Product_ID],Table4[Category],"Not Found")</f>
        <v>Wallets</v>
      </c>
      <c r="O2631" s="2" t="str">
        <f>_xlfn.XLOOKUP(Table2[[#This Row],[Product_ID]],Table4[Product_ID],Table4[Subcategory],"Not Found")</f>
        <v>Card Holder</v>
      </c>
      <c r="P2631" s="2" t="str">
        <f>_xlfn.XLOOKUP(Table2[[#This Row],[Product_ID]],Table4[Product_ID],Table4[Brand],"Missing Brand")</f>
        <v>Tanishq</v>
      </c>
      <c r="Q2631" s="2" t="s">
        <v>1716</v>
      </c>
      <c r="R2631" s="2" t="str">
        <f>_xlfn.XLOOKUP(Table2[[#This Row],[Store_ID]],Table6[Store_ID],Table6[Store Name],"Not Found")</f>
        <v>TrendMart Vijayawada Outlet</v>
      </c>
      <c r="S2631" s="2">
        <f>_xlfn.XLOOKUP(Table2[[#This Row],[Store_ID]],Table6[Store_ID],Table6[Monthly Target],"Missing Target")</f>
        <v>2500000</v>
      </c>
      <c r="T2631" s="2" t="str">
        <f>_xlfn.XLOOKUP(Table2[[#This Row],[Store_ID]],Table6[Store_ID],Table6[Region],"Not Found")</f>
        <v>South Zone 3</v>
      </c>
      <c r="U2631" s="2" t="s">
        <v>153</v>
      </c>
      <c r="V2631" s="2" t="str">
        <f>_xlfn.XLOOKUP(Table2[[#This Row],[Employee_ID]],Table5[Employee_ID],Table5[Employee Name],"Not Found")</f>
        <v>Rani Mishra</v>
      </c>
      <c r="W2631" s="2">
        <v>1</v>
      </c>
      <c r="X2631" s="2">
        <v>767.1</v>
      </c>
      <c r="Y2631" s="2">
        <v>5</v>
      </c>
      <c r="Z2631" s="2">
        <v>38.35</v>
      </c>
      <c r="AA2631" s="2">
        <v>5</v>
      </c>
      <c r="AB2631" s="2">
        <v>36.44</v>
      </c>
      <c r="AC2631" s="2">
        <v>765.19</v>
      </c>
      <c r="AD2631" s="2">
        <v>513.84</v>
      </c>
      <c r="AE2631" s="2">
        <f t="shared" si="87"/>
        <v>214.91000000000003</v>
      </c>
      <c r="AF2631" s="2" t="s">
        <v>119</v>
      </c>
      <c r="AG2631" s="42">
        <f>IFERROR(Table2[[#This Row],[Profit]]/Table2[[#This Row],[Sales Amount]],0)</f>
        <v>0.2808583489068075</v>
      </c>
      <c r="AH2631" s="2" t="str">
        <f>TRIM(Table2[[#This Row],[Payment Modee]])</f>
        <v>Net Banking</v>
      </c>
      <c r="AI2631" s="2" t="s">
        <v>36</v>
      </c>
      <c r="AJ2631" s="2" t="s">
        <v>27</v>
      </c>
      <c r="AK2631" s="2" t="s">
        <v>1653</v>
      </c>
      <c r="AL2631" s="16" t="str">
        <f>IF(HOUR(Table2[[#This Row],[Order Time]])&lt;12,"Morning",IF(HOUR(Table2[[#This Row],[Order Time]])&lt;17,"Afternoon",IF(HOUR(Table2[[#This Row],[Order Time]])&lt;21,"Evening","Night")))</f>
        <v>Afternoon</v>
      </c>
      <c r="AM2631" s="16" t="s">
        <v>38</v>
      </c>
    </row>
    <row r="2632" spans="1:39" x14ac:dyDescent="0.25">
      <c r="A2632" s="13" t="s">
        <v>4542</v>
      </c>
      <c r="B2632" s="4">
        <v>45730</v>
      </c>
      <c r="C2632" s="2">
        <f>YEAR(Table2[[#This Row],[Invoice Date]])</f>
        <v>2025</v>
      </c>
      <c r="D2632" s="2" t="str">
        <f>TEXT(Table2[[#This Row],[Invoice Date]],"mmm")</f>
        <v>Mar</v>
      </c>
      <c r="E2632" s="2" t="str">
        <f>Table2[[#This Row],[Store_ID]]&amp;"-"&amp;Table2[[#This Row],[Year]]&amp;"-"&amp;Table2[[#This Row],[Month]]</f>
        <v>STR110-2025-Mar</v>
      </c>
      <c r="F2632" s="2" t="s">
        <v>3173</v>
      </c>
      <c r="G2632" s="2" t="str">
        <f>_xlfn.XLOOKUP(Table2[[#This Row],[Customer_ID]],Table3[Customer_ID],Table3[Customer Name],"Not Found")</f>
        <v>Dhruv Balasubramaniam</v>
      </c>
      <c r="H2632" s="2" t="str">
        <f>_xlfn.XLOOKUP(Table2[[#This Row],[Customer_ID]],Table3[Customer_ID],Table3[Gender],"Female")</f>
        <v>Male</v>
      </c>
      <c r="I2632" s="2" t="str">
        <f>_xlfn.XLOOKUP(Table2[[#This Row],[Customer_ID]],Table3[Customer_ID],Table3[City],"Missing Memebership")</f>
        <v>Hubballi</v>
      </c>
      <c r="J2632" s="2" t="str">
        <f>_xlfn.XLOOKUP(Table2[[#This Row],[Customer_ID]],Table3[Customer_ID],Table3[State],"Karnataka")</f>
        <v>Karnataka</v>
      </c>
      <c r="K2632" s="2" t="str">
        <f>_xlfn.XLOOKUP(Table2[[#This Row],[Customer_ID]],Table3[Customer_ID],Table3[Membership],"Regular")</f>
        <v>Platinum</v>
      </c>
      <c r="L2632" s="2" t="s">
        <v>743</v>
      </c>
      <c r="M2632" s="2" t="str">
        <f>_xlfn.XLOOKUP(Table2[[#This Row],[Product_ID]],Table4[Product_ID],Table4[Product_Name],"Not Found")</f>
        <v>W for Woman Necklace Beige</v>
      </c>
      <c r="N2632" s="2" t="str">
        <f>_xlfn.XLOOKUP(Table2[[#This Row],[Product_ID]],Table4[Product_ID],Table4[Category],"Not Found")</f>
        <v>Jewellery</v>
      </c>
      <c r="O2632" s="2" t="str">
        <f>_xlfn.XLOOKUP(Table2[[#This Row],[Product_ID]],Table4[Product_ID],Table4[Subcategory],"Not Found")</f>
        <v>Necklace</v>
      </c>
      <c r="P2632" s="2" t="str">
        <f>_xlfn.XLOOKUP(Table2[[#This Row],[Product_ID]],Table4[Product_ID],Table4[Brand],"Missing Brand")</f>
        <v>W for Woman</v>
      </c>
      <c r="Q2632" s="2" t="s">
        <v>146</v>
      </c>
      <c r="R2632" s="2" t="str">
        <f>_xlfn.XLOOKUP(Table2[[#This Row],[Store_ID]],Table6[Store_ID],Table6[Store Name],"Not Found")</f>
        <v>TrendMart Thoothukudi Outlet</v>
      </c>
      <c r="S2632" s="2">
        <f>_xlfn.XLOOKUP(Table2[[#This Row],[Store_ID]],Table6[Store_ID],Table6[Monthly Target],"Missing Target")</f>
        <v>1000000</v>
      </c>
      <c r="T2632" s="2" t="str">
        <f>_xlfn.XLOOKUP(Table2[[#This Row],[Store_ID]],Table6[Store_ID],Table6[Region],"Not Found")</f>
        <v>South Zone 1</v>
      </c>
      <c r="U2632" s="2" t="s">
        <v>118</v>
      </c>
      <c r="V2632" s="2" t="str">
        <f>_xlfn.XLOOKUP(Table2[[#This Row],[Employee_ID]],Table5[Employee_ID],Table5[Employee Name],"Not Found")</f>
        <v>Deepak Kamath</v>
      </c>
      <c r="W2632" s="2">
        <v>3</v>
      </c>
      <c r="X2632" s="2">
        <v>1254.03</v>
      </c>
      <c r="Y2632" s="2">
        <v>25</v>
      </c>
      <c r="Z2632" s="2">
        <v>940.52</v>
      </c>
      <c r="AA2632" s="2">
        <v>3</v>
      </c>
      <c r="AB2632" s="2">
        <v>84.65</v>
      </c>
      <c r="AC2632" s="2">
        <v>2906.22</v>
      </c>
      <c r="AD2632" s="2">
        <v>2862.12</v>
      </c>
      <c r="AE2632" s="2">
        <f t="shared" si="87"/>
        <v>-40.550000000000097</v>
      </c>
      <c r="AF2632" s="2" t="s">
        <v>56</v>
      </c>
      <c r="AG2632" s="42">
        <f>IFERROR(Table2[[#This Row],[Profit]]/Table2[[#This Row],[Sales Amount]],0)</f>
        <v>-1.3952832201278671E-2</v>
      </c>
      <c r="AH2632" s="2" t="str">
        <f>TRIM(Table2[[#This Row],[Payment Modee]])</f>
        <v>Credit Card</v>
      </c>
      <c r="AI2632" s="2" t="s">
        <v>26</v>
      </c>
      <c r="AJ2632" s="2" t="s">
        <v>27</v>
      </c>
      <c r="AK2632" s="2" t="s">
        <v>873</v>
      </c>
      <c r="AL2632" s="16" t="str">
        <f>IF(HOUR(Table2[[#This Row],[Order Time]])&lt;12,"Morning",IF(HOUR(Table2[[#This Row],[Order Time]])&lt;17,"Afternoon",IF(HOUR(Table2[[#This Row],[Order Time]])&lt;21,"Evening","Night")))</f>
        <v>Evening</v>
      </c>
      <c r="AM2632" s="16" t="s">
        <v>29</v>
      </c>
    </row>
    <row r="2633" spans="1:39" x14ac:dyDescent="0.25">
      <c r="A2633" s="13" t="s">
        <v>4543</v>
      </c>
      <c r="B2633" s="4">
        <v>45610</v>
      </c>
      <c r="C2633" s="2">
        <f>YEAR(Table2[[#This Row],[Invoice Date]])</f>
        <v>2024</v>
      </c>
      <c r="D2633" s="2" t="str">
        <f>TEXT(Table2[[#This Row],[Invoice Date]],"mmm")</f>
        <v>Nov</v>
      </c>
      <c r="E2633" s="2" t="str">
        <f>Table2[[#This Row],[Store_ID]]&amp;"-"&amp;Table2[[#This Row],[Year]]&amp;"-"&amp;Table2[[#This Row],[Month]]</f>
        <v>STR043-2024-Nov</v>
      </c>
      <c r="F2633" s="2" t="s">
        <v>370</v>
      </c>
      <c r="G2633" s="2" t="str">
        <f>_xlfn.XLOOKUP(Table2[[#This Row],[Customer_ID]],Table3[Customer_ID],Table3[Customer Name],"Not Found")</f>
        <v>Malathi Shetty</v>
      </c>
      <c r="H2633" s="2" t="str">
        <f>_xlfn.XLOOKUP(Table2[[#This Row],[Customer_ID]],Table3[Customer_ID],Table3[Gender],"Female")</f>
        <v>Female</v>
      </c>
      <c r="I2633" s="2" t="str">
        <f>_xlfn.XLOOKUP(Table2[[#This Row],[Customer_ID]],Table3[Customer_ID],Table3[City],"Missing Memebership")</f>
        <v>Nellore</v>
      </c>
      <c r="J2633" s="2" t="str">
        <f>_xlfn.XLOOKUP(Table2[[#This Row],[Customer_ID]],Table3[Customer_ID],Table3[State],"Karnataka")</f>
        <v>Andhra Pradesh</v>
      </c>
      <c r="K2633" s="2" t="str">
        <f>_xlfn.XLOOKUP(Table2[[#This Row],[Customer_ID]],Table3[Customer_ID],Table3[Membership],"Regular")</f>
        <v>Silver</v>
      </c>
      <c r="L2633" s="2" t="s">
        <v>22</v>
      </c>
      <c r="M2633" s="2" t="str">
        <f>_xlfn.XLOOKUP(Table2[[#This Row],[Product_ID]],Table4[Product_ID],Table4[Product_Name],"Not Found")</f>
        <v>Pepe Jeans A-Line Kurti White</v>
      </c>
      <c r="N2633" s="2" t="str">
        <f>_xlfn.XLOOKUP(Table2[[#This Row],[Product_ID]],Table4[Product_ID],Table4[Category],"Not Found")</f>
        <v>Women Kurtis</v>
      </c>
      <c r="O2633" s="2" t="str">
        <f>_xlfn.XLOOKUP(Table2[[#This Row],[Product_ID]],Table4[Product_ID],Table4[Subcategory],"Not Found")</f>
        <v>A-Line Kurti</v>
      </c>
      <c r="P2633" s="2" t="str">
        <f>_xlfn.XLOOKUP(Table2[[#This Row],[Product_ID]],Table4[Product_ID],Table4[Brand],"Missing Brand")</f>
        <v>Pepe Jeans</v>
      </c>
      <c r="Q2633" s="2" t="s">
        <v>908</v>
      </c>
      <c r="R2633" s="2" t="str">
        <f>_xlfn.XLOOKUP(Table2[[#This Row],[Store_ID]],Table6[Store_ID],Table6[Store Name],"Not Found")</f>
        <v>TrendMart Mangaluru Standard</v>
      </c>
      <c r="S2633" s="2">
        <f>_xlfn.XLOOKUP(Table2[[#This Row],[Store_ID]],Table6[Store_ID],Table6[Monthly Target],"Missing Target")</f>
        <v>1500000</v>
      </c>
      <c r="T2633" s="2" t="str">
        <f>_xlfn.XLOOKUP(Table2[[#This Row],[Store_ID]],Table6[Store_ID],Table6[Region],"Not Found")</f>
        <v>South Zone 2</v>
      </c>
      <c r="U2633" s="2" t="s">
        <v>417</v>
      </c>
      <c r="V2633" s="2" t="str">
        <f>_xlfn.XLOOKUP(Table2[[#This Row],[Employee_ID]],Table5[Employee_ID],Table5[Employee Name],"Not Found")</f>
        <v>Arjun Krishnan</v>
      </c>
      <c r="W2633" s="2">
        <v>1</v>
      </c>
      <c r="X2633" s="2">
        <v>766.35</v>
      </c>
      <c r="Y2633" s="2">
        <v>0</v>
      </c>
      <c r="Z2633" s="2">
        <v>0</v>
      </c>
      <c r="AA2633" s="2">
        <v>5</v>
      </c>
      <c r="AB2633" s="2">
        <v>38.32</v>
      </c>
      <c r="AC2633" s="2">
        <v>804.67</v>
      </c>
      <c r="AD2633" s="2">
        <v>496.67</v>
      </c>
      <c r="AE2633" s="2">
        <f t="shared" si="87"/>
        <v>269.67999999999995</v>
      </c>
      <c r="AF2633" s="2" t="s">
        <v>35</v>
      </c>
      <c r="AG2633" s="42">
        <f>IFERROR(Table2[[#This Row],[Profit]]/Table2[[#This Row],[Sales Amount]],0)</f>
        <v>0.3351435992394397</v>
      </c>
      <c r="AH2633" s="2" t="str">
        <f>TRIM(Table2[[#This Row],[Payment Modee]])</f>
        <v>Debit Card</v>
      </c>
      <c r="AI2633" s="2" t="s">
        <v>26</v>
      </c>
      <c r="AJ2633" s="2" t="s">
        <v>27</v>
      </c>
      <c r="AK2633" s="2" t="s">
        <v>1634</v>
      </c>
      <c r="AL2633" s="16" t="str">
        <f>IF(HOUR(Table2[[#This Row],[Order Time]])&lt;12,"Morning",IF(HOUR(Table2[[#This Row],[Order Time]])&lt;17,"Afternoon",IF(HOUR(Table2[[#This Row],[Order Time]])&lt;21,"Evening","Night")))</f>
        <v>Morning</v>
      </c>
      <c r="AM2633" s="16" t="s">
        <v>29</v>
      </c>
    </row>
    <row r="2634" spans="1:39" x14ac:dyDescent="0.25">
      <c r="A2634" s="13" t="s">
        <v>4544</v>
      </c>
      <c r="B2634" s="4">
        <v>45743</v>
      </c>
      <c r="C2634" s="2">
        <f>YEAR(Table2[[#This Row],[Invoice Date]])</f>
        <v>2025</v>
      </c>
      <c r="D2634" s="2" t="str">
        <f>TEXT(Table2[[#This Row],[Invoice Date]],"mmm")</f>
        <v>Mar</v>
      </c>
      <c r="E2634" s="2" t="str">
        <f>Table2[[#This Row],[Store_ID]]&amp;"-"&amp;Table2[[#This Row],[Year]]&amp;"-"&amp;Table2[[#This Row],[Month]]</f>
        <v>STR112-2025-Mar</v>
      </c>
      <c r="F2634" s="2" t="s">
        <v>1198</v>
      </c>
      <c r="G2634" s="2" t="str">
        <f>_xlfn.XLOOKUP(Table2[[#This Row],[Customer_ID]],Table3[Customer_ID],Table3[Customer Name],"Not Found")</f>
        <v>Latha Iyer</v>
      </c>
      <c r="H2634" s="2" t="str">
        <f>_xlfn.XLOOKUP(Table2[[#This Row],[Customer_ID]],Table3[Customer_ID],Table3[Gender],"Female")</f>
        <v>Female</v>
      </c>
      <c r="I2634" s="2" t="str">
        <f>_xlfn.XLOOKUP(Table2[[#This Row],[Customer_ID]],Table3[Customer_ID],Table3[City],"Missing Memebership")</f>
        <v>Thrissur</v>
      </c>
      <c r="J2634" s="2" t="str">
        <f>_xlfn.XLOOKUP(Table2[[#This Row],[Customer_ID]],Table3[Customer_ID],Table3[State],"Karnataka")</f>
        <v>Kerala</v>
      </c>
      <c r="K2634" s="2" t="str">
        <f>_xlfn.XLOOKUP(Table2[[#This Row],[Customer_ID]],Table3[Customer_ID],Table3[Membership],"Regular")</f>
        <v>Gold</v>
      </c>
      <c r="L2634" s="2" t="s">
        <v>681</v>
      </c>
      <c r="M2634" s="2" t="str">
        <f>_xlfn.XLOOKUP(Table2[[#This Row],[Product_ID]],Table4[Product_ID],Table4[Product_Name],"Not Found")</f>
        <v>Wrangler Formal Belt Brown</v>
      </c>
      <c r="N2634" s="2" t="str">
        <f>_xlfn.XLOOKUP(Table2[[#This Row],[Product_ID]],Table4[Product_ID],Table4[Category],"Not Found")</f>
        <v>Belts</v>
      </c>
      <c r="O2634" s="2" t="str">
        <f>_xlfn.XLOOKUP(Table2[[#This Row],[Product_ID]],Table4[Product_ID],Table4[Subcategory],"Not Found")</f>
        <v>Formal Belt</v>
      </c>
      <c r="P2634" s="2" t="str">
        <f>_xlfn.XLOOKUP(Table2[[#This Row],[Product_ID]],Table4[Product_ID],Table4[Brand],"Missing Brand")</f>
        <v>Wrangler</v>
      </c>
      <c r="Q2634" s="2" t="s">
        <v>202</v>
      </c>
      <c r="R2634" s="2" t="str">
        <f>_xlfn.XLOOKUP(Table2[[#This Row],[Store_ID]],Table6[Store_ID],Table6[Store Name],"Not Found")</f>
        <v>TrendMart Guntur Outlet</v>
      </c>
      <c r="S2634" s="2">
        <f>_xlfn.XLOOKUP(Table2[[#This Row],[Store_ID]],Table6[Store_ID],Table6[Monthly Target],"Missing Target")</f>
        <v>1500000</v>
      </c>
      <c r="T2634" s="2" t="str">
        <f>_xlfn.XLOOKUP(Table2[[#This Row],[Store_ID]],Table6[Store_ID],Table6[Region],"Not Found")</f>
        <v>South Zone 3</v>
      </c>
      <c r="U2634" s="2" t="s">
        <v>263</v>
      </c>
      <c r="V2634" s="2" t="str">
        <f>_xlfn.XLOOKUP(Table2[[#This Row],[Employee_ID]],Table5[Employee_ID],Table5[Employee Name],"Not Found")</f>
        <v>Sathish Sundaram</v>
      </c>
      <c r="W2634" s="2">
        <v>1</v>
      </c>
      <c r="X2634" s="2">
        <v>1088.8900000000001</v>
      </c>
      <c r="Y2634" s="2">
        <v>25</v>
      </c>
      <c r="Z2634" s="2">
        <v>272.22000000000003</v>
      </c>
      <c r="AA2634" s="2">
        <v>12</v>
      </c>
      <c r="AB2634" s="2">
        <v>98</v>
      </c>
      <c r="AC2634" s="2">
        <v>914.67</v>
      </c>
      <c r="AD2634" s="2">
        <v>737.35</v>
      </c>
      <c r="AE2634" s="2">
        <f t="shared" si="87"/>
        <v>79.319999999999936</v>
      </c>
      <c r="AF2634" s="2" t="s">
        <v>25</v>
      </c>
      <c r="AG2634" s="42">
        <f>IFERROR(Table2[[#This Row],[Profit]]/Table2[[#This Row],[Sales Amount]],0)</f>
        <v>8.671980058381705E-2</v>
      </c>
      <c r="AH2634" s="2" t="str">
        <f>TRIM(Table2[[#This Row],[Payment Modee]])</f>
        <v>UPI</v>
      </c>
      <c r="AI2634" s="2" t="s">
        <v>26</v>
      </c>
      <c r="AJ2634" s="2" t="s">
        <v>27</v>
      </c>
      <c r="AK2634" s="2" t="s">
        <v>4545</v>
      </c>
      <c r="AL2634" s="16" t="str">
        <f>IF(HOUR(Table2[[#This Row],[Order Time]])&lt;12,"Morning",IF(HOUR(Table2[[#This Row],[Order Time]])&lt;17,"Afternoon",IF(HOUR(Table2[[#This Row],[Order Time]])&lt;21,"Evening","Night")))</f>
        <v>Afternoon</v>
      </c>
      <c r="AM2634" s="16" t="s">
        <v>29</v>
      </c>
    </row>
    <row r="2635" spans="1:39" x14ac:dyDescent="0.25">
      <c r="A2635" s="13" t="s">
        <v>4546</v>
      </c>
      <c r="B2635" s="4">
        <v>45647</v>
      </c>
      <c r="C2635" s="2">
        <f>YEAR(Table2[[#This Row],[Invoice Date]])</f>
        <v>2024</v>
      </c>
      <c r="D2635" s="2" t="str">
        <f>TEXT(Table2[[#This Row],[Invoice Date]],"mmm")</f>
        <v>Dec</v>
      </c>
      <c r="E2635" s="2" t="str">
        <f>Table2[[#This Row],[Store_ID]]&amp;"-"&amp;Table2[[#This Row],[Year]]&amp;"-"&amp;Table2[[#This Row],[Month]]</f>
        <v>STR058-2024-Dec</v>
      </c>
      <c r="F2635" s="2" t="s">
        <v>2274</v>
      </c>
      <c r="G2635" s="2" t="str">
        <f>_xlfn.XLOOKUP(Table2[[#This Row],[Customer_ID]],Table3[Customer_ID],Table3[Customer Name],"Not Found")</f>
        <v>Ishwarya Naicker</v>
      </c>
      <c r="H2635" s="2" t="str">
        <f>_xlfn.XLOOKUP(Table2[[#This Row],[Customer_ID]],Table3[Customer_ID],Table3[Gender],"Female")</f>
        <v>Female</v>
      </c>
      <c r="I2635" s="2" t="str">
        <f>_xlfn.XLOOKUP(Table2[[#This Row],[Customer_ID]],Table3[Customer_ID],Table3[City],"Missing Memebership")</f>
        <v>Khammam</v>
      </c>
      <c r="J2635" s="2" t="str">
        <f>_xlfn.XLOOKUP(Table2[[#This Row],[Customer_ID]],Table3[Customer_ID],Table3[State],"Karnataka")</f>
        <v>Telangana</v>
      </c>
      <c r="K2635" s="2" t="str">
        <f>_xlfn.XLOOKUP(Table2[[#This Row],[Customer_ID]],Table3[Customer_ID],Table3[Membership],"Regular")</f>
        <v>Regular</v>
      </c>
      <c r="L2635" s="2" t="s">
        <v>209</v>
      </c>
      <c r="M2635" s="2" t="str">
        <f>_xlfn.XLOOKUP(Table2[[#This Row],[Product_ID]],Table4[Product_ID],Table4[Product_Name],"Not Found")</f>
        <v>Nalli Silks Jeggings Wine</v>
      </c>
      <c r="N2635" s="2" t="str">
        <f>_xlfn.XLOOKUP(Table2[[#This Row],[Product_ID]],Table4[Product_ID],Table4[Category],"Not Found")</f>
        <v>Women Jeans</v>
      </c>
      <c r="O2635" s="2" t="str">
        <f>_xlfn.XLOOKUP(Table2[[#This Row],[Product_ID]],Table4[Product_ID],Table4[Subcategory],"Not Found")</f>
        <v>Jeggings</v>
      </c>
      <c r="P2635" s="2" t="str">
        <f>_xlfn.XLOOKUP(Table2[[#This Row],[Product_ID]],Table4[Product_ID],Table4[Brand],"Missing Brand")</f>
        <v>Nalli Silks</v>
      </c>
      <c r="Q2635" s="2" t="s">
        <v>54</v>
      </c>
      <c r="R2635" s="2" t="str">
        <f>_xlfn.XLOOKUP(Table2[[#This Row],[Store_ID]],Table6[Store_ID],Table6[Store Name],"Not Found")</f>
        <v>TrendMart Thoothukudi Flagship</v>
      </c>
      <c r="S2635" s="2">
        <f>_xlfn.XLOOKUP(Table2[[#This Row],[Store_ID]],Table6[Store_ID],Table6[Monthly Target],"Missing Target")</f>
        <v>1200000</v>
      </c>
      <c r="T2635" s="2" t="str">
        <f>_xlfn.XLOOKUP(Table2[[#This Row],[Store_ID]],Table6[Store_ID],Table6[Region],"Not Found")</f>
        <v>South Zone 1</v>
      </c>
      <c r="U2635" s="2" t="s">
        <v>435</v>
      </c>
      <c r="V2635" s="2" t="str">
        <f>_xlfn.XLOOKUP(Table2[[#This Row],[Employee_ID]],Table5[Employee_ID],Table5[Employee Name],"Not Found")</f>
        <v>Gopal Prasad</v>
      </c>
      <c r="W2635" s="2">
        <v>2</v>
      </c>
      <c r="X2635" s="2">
        <v>1188.7</v>
      </c>
      <c r="Y2635" s="2">
        <v>25</v>
      </c>
      <c r="Z2635" s="2">
        <v>594.35</v>
      </c>
      <c r="AA2635" s="2">
        <v>12</v>
      </c>
      <c r="AB2635" s="2">
        <v>213.97</v>
      </c>
      <c r="AC2635" s="2">
        <v>1997.02</v>
      </c>
      <c r="AD2635" s="2">
        <v>1518</v>
      </c>
      <c r="AE2635" s="2">
        <f t="shared" si="87"/>
        <v>265.04999999999995</v>
      </c>
      <c r="AF2635" s="2" t="s">
        <v>25</v>
      </c>
      <c r="AG2635" s="42">
        <f>IFERROR(Table2[[#This Row],[Profit]]/Table2[[#This Row],[Sales Amount]],0)</f>
        <v>0.13272275690779259</v>
      </c>
      <c r="AH2635" s="2" t="str">
        <f>TRIM(Table2[[#This Row],[Payment Modee]])</f>
        <v>UPI</v>
      </c>
      <c r="AI2635" s="2" t="s">
        <v>26</v>
      </c>
      <c r="AJ2635" s="2" t="s">
        <v>27</v>
      </c>
      <c r="AK2635" s="2" t="s">
        <v>2387</v>
      </c>
      <c r="AL2635" s="16" t="str">
        <f>IF(HOUR(Table2[[#This Row],[Order Time]])&lt;12,"Morning",IF(HOUR(Table2[[#This Row],[Order Time]])&lt;17,"Afternoon",IF(HOUR(Table2[[#This Row],[Order Time]])&lt;21,"Evening","Night")))</f>
        <v>Afternoon</v>
      </c>
      <c r="AM2635" s="16" t="s">
        <v>38</v>
      </c>
    </row>
    <row r="2636" spans="1:39" x14ac:dyDescent="0.25">
      <c r="A2636" s="13" t="s">
        <v>4547</v>
      </c>
      <c r="B2636" s="4">
        <v>45549</v>
      </c>
      <c r="C2636" s="2">
        <f>YEAR(Table2[[#This Row],[Invoice Date]])</f>
        <v>2024</v>
      </c>
      <c r="D2636" s="2" t="str">
        <f>TEXT(Table2[[#This Row],[Invoice Date]],"mmm")</f>
        <v>Sep</v>
      </c>
      <c r="E2636" s="2" t="str">
        <f>Table2[[#This Row],[Store_ID]]&amp;"-"&amp;Table2[[#This Row],[Year]]&amp;"-"&amp;Table2[[#This Row],[Month]]</f>
        <v>STR031-2024-Sep</v>
      </c>
      <c r="F2636" s="2" t="s">
        <v>2779</v>
      </c>
      <c r="G2636" s="2" t="str">
        <f>_xlfn.XLOOKUP(Table2[[#This Row],[Customer_ID]],Table3[Customer_ID],Table3[Customer Name],"Not Found")</f>
        <v>Kiran Gopalakrishnan</v>
      </c>
      <c r="H2636" s="2" t="str">
        <f>_xlfn.XLOOKUP(Table2[[#This Row],[Customer_ID]],Table3[Customer_ID],Table3[Gender],"Female")</f>
        <v>Male</v>
      </c>
      <c r="I2636" s="2" t="str">
        <f>_xlfn.XLOOKUP(Table2[[#This Row],[Customer_ID]],Table3[Customer_ID],Table3[City],"Missing Memebership")</f>
        <v>Hubballi</v>
      </c>
      <c r="J2636" s="2" t="str">
        <f>_xlfn.XLOOKUP(Table2[[#This Row],[Customer_ID]],Table3[Customer_ID],Table3[State],"Karnataka")</f>
        <v>Karnataka</v>
      </c>
      <c r="K2636" s="2" t="str">
        <f>_xlfn.XLOOKUP(Table2[[#This Row],[Customer_ID]],Table3[Customer_ID],Table3[Membership],"Regular")</f>
        <v>Regular</v>
      </c>
      <c r="L2636" s="2" t="s">
        <v>140</v>
      </c>
      <c r="M2636" s="2" t="str">
        <f>_xlfn.XLOOKUP(Table2[[#This Row],[Product_ID]],Table4[Product_ID],Table4[Product_Name],"Not Found")</f>
        <v>Indian Terrain Denim Shirt Wine</v>
      </c>
      <c r="N2636" s="2" t="str">
        <f>_xlfn.XLOOKUP(Table2[[#This Row],[Product_ID]],Table4[Product_ID],Table4[Category],"Not Found")</f>
        <v>Men Shirts</v>
      </c>
      <c r="O2636" s="2" t="str">
        <f>_xlfn.XLOOKUP(Table2[[#This Row],[Product_ID]],Table4[Product_ID],Table4[Subcategory],"Not Found")</f>
        <v>Denim Shirt</v>
      </c>
      <c r="P2636" s="2" t="str">
        <f>_xlfn.XLOOKUP(Table2[[#This Row],[Product_ID]],Table4[Product_ID],Table4[Brand],"Missing Brand")</f>
        <v>Indian Terrain</v>
      </c>
      <c r="Q2636" s="2" t="s">
        <v>1351</v>
      </c>
      <c r="R2636" s="2" t="str">
        <f>_xlfn.XLOOKUP(Table2[[#This Row],[Store_ID]],Table6[Store_ID],Table6[Store Name],"Not Found")</f>
        <v>TrendMart Kozhikode Mall Kiosk</v>
      </c>
      <c r="S2636" s="2">
        <f>_xlfn.XLOOKUP(Table2[[#This Row],[Store_ID]],Table6[Store_ID],Table6[Monthly Target],"Missing Target")</f>
        <v>2000000</v>
      </c>
      <c r="T2636" s="2" t="str">
        <f>_xlfn.XLOOKUP(Table2[[#This Row],[Store_ID]],Table6[Store_ID],Table6[Region],"Not Found")</f>
        <v>South Zone 1</v>
      </c>
      <c r="U2636" s="2" t="s">
        <v>118</v>
      </c>
      <c r="V2636" s="2" t="str">
        <f>_xlfn.XLOOKUP(Table2[[#This Row],[Employee_ID]],Table5[Employee_ID],Table5[Employee Name],"Not Found")</f>
        <v>Deepak Kamath</v>
      </c>
      <c r="W2636" s="2">
        <v>1</v>
      </c>
      <c r="X2636" s="2">
        <v>1074.6199999999999</v>
      </c>
      <c r="Y2636" s="2">
        <v>10</v>
      </c>
      <c r="Z2636" s="2">
        <v>107.46</v>
      </c>
      <c r="AA2636" s="2">
        <v>12</v>
      </c>
      <c r="AB2636" s="2">
        <v>116.06</v>
      </c>
      <c r="AC2636" s="2">
        <v>1083.22</v>
      </c>
      <c r="AD2636" s="2">
        <v>721.22</v>
      </c>
      <c r="AE2636" s="2">
        <f t="shared" si="87"/>
        <v>245.94</v>
      </c>
      <c r="AF2636" s="2" t="s">
        <v>56</v>
      </c>
      <c r="AG2636" s="42">
        <f>IFERROR(Table2[[#This Row],[Profit]]/Table2[[#This Row],[Sales Amount]],0)</f>
        <v>0.22704529089197023</v>
      </c>
      <c r="AH2636" s="2" t="str">
        <f>TRIM(Table2[[#This Row],[Payment Modee]])</f>
        <v>Credit Card</v>
      </c>
      <c r="AI2636" s="2" t="s">
        <v>26</v>
      </c>
      <c r="AJ2636" s="2" t="s">
        <v>27</v>
      </c>
      <c r="AK2636" s="2" t="s">
        <v>1094</v>
      </c>
      <c r="AL2636" s="16" t="str">
        <f>IF(HOUR(Table2[[#This Row],[Order Time]])&lt;12,"Morning",IF(HOUR(Table2[[#This Row],[Order Time]])&lt;17,"Afternoon",IF(HOUR(Table2[[#This Row],[Order Time]])&lt;21,"Evening","Night")))</f>
        <v>Afternoon</v>
      </c>
      <c r="AM2636" s="16" t="s">
        <v>38</v>
      </c>
    </row>
    <row r="2637" spans="1:39" x14ac:dyDescent="0.25">
      <c r="A2637" s="13" t="s">
        <v>4548</v>
      </c>
      <c r="B2637" s="4">
        <v>45463</v>
      </c>
      <c r="C2637" s="2">
        <f>YEAR(Table2[[#This Row],[Invoice Date]])</f>
        <v>2024</v>
      </c>
      <c r="D2637" s="2" t="str">
        <f>TEXT(Table2[[#This Row],[Invoice Date]],"mmm")</f>
        <v>Jun</v>
      </c>
      <c r="E2637" s="2" t="str">
        <f>Table2[[#This Row],[Store_ID]]&amp;"-"&amp;Table2[[#This Row],[Year]]&amp;"-"&amp;Table2[[#This Row],[Month]]</f>
        <v>STR069-2024-Jun</v>
      </c>
      <c r="F2637" s="2" t="s">
        <v>3008</v>
      </c>
      <c r="G2637" s="2" t="str">
        <f>_xlfn.XLOOKUP(Table2[[#This Row],[Customer_ID]],Table3[Customer_ID],Table3[Customer Name],"Not Found")</f>
        <v>Devraj Naicker</v>
      </c>
      <c r="H2637" s="2" t="str">
        <f>_xlfn.XLOOKUP(Table2[[#This Row],[Customer_ID]],Table3[Customer_ID],Table3[Gender],"Female")</f>
        <v>Male</v>
      </c>
      <c r="I2637" s="2" t="str">
        <f>_xlfn.XLOOKUP(Table2[[#This Row],[Customer_ID]],Table3[Customer_ID],Table3[City],"Missing Memebership")</f>
        <v>Thrissur</v>
      </c>
      <c r="J2637" s="2" t="str">
        <f>_xlfn.XLOOKUP(Table2[[#This Row],[Customer_ID]],Table3[Customer_ID],Table3[State],"Karnataka")</f>
        <v>Kerala</v>
      </c>
      <c r="K2637" s="2" t="str">
        <f>_xlfn.XLOOKUP(Table2[[#This Row],[Customer_ID]],Table3[Customer_ID],Table3[Membership],"Regular")</f>
        <v>Silver</v>
      </c>
      <c r="L2637" s="2" t="s">
        <v>169</v>
      </c>
      <c r="M2637" s="2" t="str">
        <f>_xlfn.XLOOKUP(Table2[[#This Row],[Product_ID]],Table4[Product_ID],Table4[Product_Name],"Not Found")</f>
        <v>Global Desi Kids Shorts Charcoal</v>
      </c>
      <c r="N2637" s="2" t="str">
        <f>_xlfn.XLOOKUP(Table2[[#This Row],[Product_ID]],Table4[Product_ID],Table4[Category],"Not Found")</f>
        <v>Kids Wear</v>
      </c>
      <c r="O2637" s="2" t="str">
        <f>_xlfn.XLOOKUP(Table2[[#This Row],[Product_ID]],Table4[Product_ID],Table4[Subcategory],"Not Found")</f>
        <v>Kids Shorts</v>
      </c>
      <c r="P2637" s="2" t="str">
        <f>_xlfn.XLOOKUP(Table2[[#This Row],[Product_ID]],Table4[Product_ID],Table4[Brand],"Missing Brand")</f>
        <v>Global Desi</v>
      </c>
      <c r="Q2637" s="2" t="s">
        <v>1403</v>
      </c>
      <c r="R2637" s="2" t="str">
        <f>_xlfn.XLOOKUP(Table2[[#This Row],[Store_ID]],Table6[Store_ID],Table6[Store Name],"Not Found")</f>
        <v>TrendMart Erode Mall Kiosk</v>
      </c>
      <c r="S2637" s="2">
        <f>_xlfn.XLOOKUP(Table2[[#This Row],[Store_ID]],Table6[Store_ID],Table6[Monthly Target],"Missing Target")</f>
        <v>1200000</v>
      </c>
      <c r="T2637" s="2" t="str">
        <f>_xlfn.XLOOKUP(Table2[[#This Row],[Store_ID]],Table6[Store_ID],Table6[Region],"Not Found")</f>
        <v>South Zone 1</v>
      </c>
      <c r="U2637" s="2" t="s">
        <v>400</v>
      </c>
      <c r="V2637" s="2" t="str">
        <f>_xlfn.XLOOKUP(Table2[[#This Row],[Employee_ID]],Table5[Employee_ID],Table5[Employee Name],"Not Found")</f>
        <v>Anil Reddy</v>
      </c>
      <c r="W2637" s="2">
        <v>2</v>
      </c>
      <c r="X2637" s="2">
        <v>675.95</v>
      </c>
      <c r="Y2637" s="2">
        <v>25</v>
      </c>
      <c r="Z2637" s="2">
        <v>337.98</v>
      </c>
      <c r="AA2637" s="2">
        <v>5</v>
      </c>
      <c r="AB2637" s="2">
        <v>50.7</v>
      </c>
      <c r="AC2637" s="2">
        <v>1064.6199999999999</v>
      </c>
      <c r="AD2637" s="2">
        <v>998.62</v>
      </c>
      <c r="AE2637" s="2">
        <f t="shared" si="87"/>
        <v>15.299999999999883</v>
      </c>
      <c r="AF2637" s="2" t="s">
        <v>35</v>
      </c>
      <c r="AG2637" s="42">
        <f>IFERROR(Table2[[#This Row],[Profit]]/Table2[[#This Row],[Sales Amount]],0)</f>
        <v>1.4371324979804893E-2</v>
      </c>
      <c r="AH2637" s="2" t="str">
        <f>TRIM(Table2[[#This Row],[Payment Modee]])</f>
        <v>Debit Card</v>
      </c>
      <c r="AI2637" s="2" t="s">
        <v>26</v>
      </c>
      <c r="AJ2637" s="2" t="s">
        <v>27</v>
      </c>
      <c r="AK2637" s="2" t="s">
        <v>846</v>
      </c>
      <c r="AL2637" s="16" t="str">
        <f>IF(HOUR(Table2[[#This Row],[Order Time]])&lt;12,"Morning",IF(HOUR(Table2[[#This Row],[Order Time]])&lt;17,"Afternoon",IF(HOUR(Table2[[#This Row],[Order Time]])&lt;21,"Evening","Night")))</f>
        <v>Afternoon</v>
      </c>
      <c r="AM2637" s="16" t="s">
        <v>29</v>
      </c>
    </row>
    <row r="2638" spans="1:39" x14ac:dyDescent="0.25">
      <c r="A2638" s="13" t="s">
        <v>4549</v>
      </c>
      <c r="B2638" s="4">
        <v>45656</v>
      </c>
      <c r="C2638" s="2">
        <f>YEAR(Table2[[#This Row],[Invoice Date]])</f>
        <v>2024</v>
      </c>
      <c r="D2638" s="2" t="str">
        <f>TEXT(Table2[[#This Row],[Invoice Date]],"mmm")</f>
        <v>Dec</v>
      </c>
      <c r="E2638" s="2" t="str">
        <f>Table2[[#This Row],[Store_ID]]&amp;"-"&amp;Table2[[#This Row],[Year]]&amp;"-"&amp;Table2[[#This Row],[Month]]</f>
        <v>STR012-2024-Dec</v>
      </c>
      <c r="F2638" s="2" t="s">
        <v>2338</v>
      </c>
      <c r="G2638" s="2" t="str">
        <f>_xlfn.XLOOKUP(Table2[[#This Row],[Customer_ID]],Table3[Customer_ID],Table3[Customer Name],"Not Found")</f>
        <v>Harish Achari</v>
      </c>
      <c r="H2638" s="2" t="str">
        <f>_xlfn.XLOOKUP(Table2[[#This Row],[Customer_ID]],Table3[Customer_ID],Table3[Gender],"Female")</f>
        <v>Male</v>
      </c>
      <c r="I2638" s="2" t="str">
        <f>_xlfn.XLOOKUP(Table2[[#This Row],[Customer_ID]],Table3[Customer_ID],Table3[City],"Missing Memebership")</f>
        <v>Davanagere</v>
      </c>
      <c r="J2638" s="2" t="str">
        <f>_xlfn.XLOOKUP(Table2[[#This Row],[Customer_ID]],Table3[Customer_ID],Table3[State],"Karnataka")</f>
        <v>Karnataka</v>
      </c>
      <c r="K2638" s="2" t="str">
        <f>_xlfn.XLOOKUP(Table2[[#This Row],[Customer_ID]],Table3[Customer_ID],Table3[Membership],"Regular")</f>
        <v>Silver</v>
      </c>
      <c r="L2638" s="2" t="s">
        <v>1455</v>
      </c>
      <c r="M2638" s="2" t="str">
        <f>_xlfn.XLOOKUP(Table2[[#This Row],[Product_ID]],Table4[Product_ID],Table4[Product_Name],"Not Found")</f>
        <v>W for Woman Clutch Sky Blue</v>
      </c>
      <c r="N2638" s="2" t="str">
        <f>_xlfn.XLOOKUP(Table2[[#This Row],[Product_ID]],Table4[Product_ID],Table4[Category],"Not Found")</f>
        <v>Handbags</v>
      </c>
      <c r="O2638" s="2" t="str">
        <f>_xlfn.XLOOKUP(Table2[[#This Row],[Product_ID]],Table4[Product_ID],Table4[Subcategory],"Not Found")</f>
        <v>Clutch</v>
      </c>
      <c r="P2638" s="2" t="str">
        <f>_xlfn.XLOOKUP(Table2[[#This Row],[Product_ID]],Table4[Product_ID],Table4[Brand],"Missing Brand")</f>
        <v>W for Woman</v>
      </c>
      <c r="Q2638" s="2" t="s">
        <v>588</v>
      </c>
      <c r="R2638" s="2" t="str">
        <f>_xlfn.XLOOKUP(Table2[[#This Row],[Store_ID]],Table6[Store_ID],Table6[Store Name],"Not Found")</f>
        <v>TrendMart Vijayawada Mall Kiosk</v>
      </c>
      <c r="S2638" s="2">
        <f>_xlfn.XLOOKUP(Table2[[#This Row],[Store_ID]],Table6[Store_ID],Table6[Monthly Target],"Missing Target")</f>
        <v>2000000</v>
      </c>
      <c r="T2638" s="2" t="str">
        <f>_xlfn.XLOOKUP(Table2[[#This Row],[Store_ID]],Table6[Store_ID],Table6[Region],"Not Found")</f>
        <v>South Zone 3</v>
      </c>
      <c r="U2638" s="2" t="s">
        <v>147</v>
      </c>
      <c r="V2638" s="2" t="str">
        <f>_xlfn.XLOOKUP(Table2[[#This Row],[Employee_ID]],Table5[Employee_ID],Table5[Employee Name],"Not Found")</f>
        <v>Logesh Gopalakrishnan</v>
      </c>
      <c r="W2638" s="2">
        <v>2</v>
      </c>
      <c r="X2638" s="2">
        <v>907.44</v>
      </c>
      <c r="Y2638" s="2">
        <v>0</v>
      </c>
      <c r="Z2638" s="2">
        <v>0</v>
      </c>
      <c r="AA2638" s="2">
        <v>5</v>
      </c>
      <c r="AB2638" s="2">
        <v>90.74</v>
      </c>
      <c r="AC2638" s="2">
        <v>1905.62</v>
      </c>
      <c r="AD2638" s="2">
        <v>1391.34</v>
      </c>
      <c r="AE2638" s="2">
        <f t="shared" si="87"/>
        <v>423.53999999999996</v>
      </c>
      <c r="AF2638" s="2" t="s">
        <v>25</v>
      </c>
      <c r="AG2638" s="42">
        <f>IFERROR(Table2[[#This Row],[Profit]]/Table2[[#This Row],[Sales Amount]],0)</f>
        <v>0.22225837260314227</v>
      </c>
      <c r="AH2638" s="2" t="str">
        <f>TRIM(Table2[[#This Row],[Payment Modee]])</f>
        <v>UPI</v>
      </c>
      <c r="AI2638" s="2" t="s">
        <v>36</v>
      </c>
      <c r="AJ2638" s="2" t="s">
        <v>197</v>
      </c>
      <c r="AK2638" s="2" t="s">
        <v>93</v>
      </c>
      <c r="AL2638" s="16" t="str">
        <f>IF(HOUR(Table2[[#This Row],[Order Time]])&lt;12,"Morning",IF(HOUR(Table2[[#This Row],[Order Time]])&lt;17,"Afternoon",IF(HOUR(Table2[[#This Row],[Order Time]])&lt;21,"Evening","Night")))</f>
        <v>Afternoon</v>
      </c>
      <c r="AM2638" s="16" t="s">
        <v>29</v>
      </c>
    </row>
    <row r="2639" spans="1:39" x14ac:dyDescent="0.25">
      <c r="A2639" s="13" t="s">
        <v>4550</v>
      </c>
      <c r="B2639" s="4">
        <v>45523</v>
      </c>
      <c r="C2639" s="2">
        <f>YEAR(Table2[[#This Row],[Invoice Date]])</f>
        <v>2024</v>
      </c>
      <c r="D2639" s="2" t="str">
        <f>TEXT(Table2[[#This Row],[Invoice Date]],"mmm")</f>
        <v>Aug</v>
      </c>
      <c r="E2639" s="2" t="str">
        <f>Table2[[#This Row],[Store_ID]]&amp;"-"&amp;Table2[[#This Row],[Year]]&amp;"-"&amp;Table2[[#This Row],[Month]]</f>
        <v>STR094-2024-Aug</v>
      </c>
      <c r="F2639" s="2" t="s">
        <v>2244</v>
      </c>
      <c r="G2639" s="2" t="str">
        <f>_xlfn.XLOOKUP(Table2[[#This Row],[Customer_ID]],Table3[Customer_ID],Table3[Customer Name],"Not Found")</f>
        <v>Kiran Prasad</v>
      </c>
      <c r="H2639" s="2" t="str">
        <f>_xlfn.XLOOKUP(Table2[[#This Row],[Customer_ID]],Table3[Customer_ID],Table3[Gender],"Female")</f>
        <v>Male</v>
      </c>
      <c r="I2639" s="2" t="str">
        <f>_xlfn.XLOOKUP(Table2[[#This Row],[Customer_ID]],Table3[Customer_ID],Table3[City],"Missing Memebership")</f>
        <v>Kochi</v>
      </c>
      <c r="J2639" s="2" t="str">
        <f>_xlfn.XLOOKUP(Table2[[#This Row],[Customer_ID]],Table3[Customer_ID],Table3[State],"Karnataka")</f>
        <v>Kerala</v>
      </c>
      <c r="K2639" s="2" t="str">
        <f>_xlfn.XLOOKUP(Table2[[#This Row],[Customer_ID]],Table3[Customer_ID],Table3[Membership],"Regular")</f>
        <v>Gold</v>
      </c>
      <c r="L2639" s="2" t="s">
        <v>32</v>
      </c>
      <c r="M2639" s="2" t="str">
        <f>_xlfn.XLOOKUP(Table2[[#This Row],[Product_ID]],Table4[Product_ID],Table4[Product_Name],"Not Found")</f>
        <v>Reebok Round Neck Sky Blue</v>
      </c>
      <c r="N2639" s="2" t="str">
        <f>_xlfn.XLOOKUP(Table2[[#This Row],[Product_ID]],Table4[Product_ID],Table4[Category],"Not Found")</f>
        <v>Men T-Shirts</v>
      </c>
      <c r="O2639" s="2" t="str">
        <f>_xlfn.XLOOKUP(Table2[[#This Row],[Product_ID]],Table4[Product_ID],Table4[Subcategory],"Not Found")</f>
        <v>Round Neck</v>
      </c>
      <c r="P2639" s="2" t="str">
        <f>_xlfn.XLOOKUP(Table2[[#This Row],[Product_ID]],Table4[Product_ID],Table4[Brand],"Missing Brand")</f>
        <v>Reebok</v>
      </c>
      <c r="Q2639" s="2" t="s">
        <v>610</v>
      </c>
      <c r="R2639" s="2" t="str">
        <f>_xlfn.XLOOKUP(Table2[[#This Row],[Store_ID]],Table6[Store_ID],Table6[Store Name],"Not Found")</f>
        <v>TrendMart Kollam Flagship</v>
      </c>
      <c r="S2639" s="2">
        <f>_xlfn.XLOOKUP(Table2[[#This Row],[Store_ID]],Table6[Store_ID],Table6[Monthly Target],"Missing Target")</f>
        <v>1200000</v>
      </c>
      <c r="T2639" s="2" t="str">
        <f>_xlfn.XLOOKUP(Table2[[#This Row],[Store_ID]],Table6[Store_ID],Table6[Region],"Not Found")</f>
        <v>South Zone 1</v>
      </c>
      <c r="U2639" s="2" t="s">
        <v>165</v>
      </c>
      <c r="V2639" s="2" t="str">
        <f>_xlfn.XLOOKUP(Table2[[#This Row],[Employee_ID]],Table5[Employee_ID],Table5[Employee Name],"Not Found")</f>
        <v>Vasanthi Gupta</v>
      </c>
      <c r="W2639" s="2">
        <v>5</v>
      </c>
      <c r="X2639" s="2">
        <v>848.65</v>
      </c>
      <c r="Y2639" s="2">
        <v>30</v>
      </c>
      <c r="Z2639" s="2">
        <v>1272.97</v>
      </c>
      <c r="AA2639" s="2">
        <v>5</v>
      </c>
      <c r="AB2639" s="2">
        <v>148.51</v>
      </c>
      <c r="AC2639" s="2">
        <v>3118.79</v>
      </c>
      <c r="AD2639" s="2">
        <v>2460.5500000000002</v>
      </c>
      <c r="AE2639" s="2">
        <f t="shared" si="87"/>
        <v>509.72999999999979</v>
      </c>
      <c r="AF2639" s="2" t="s">
        <v>69</v>
      </c>
      <c r="AG2639" s="42">
        <f>IFERROR(Table2[[#This Row],[Profit]]/Table2[[#This Row],[Sales Amount]],0)</f>
        <v>0.16343838475819142</v>
      </c>
      <c r="AH2639" s="2" t="str">
        <f>TRIM(Table2[[#This Row],[Payment Modee]])</f>
        <v>Cash</v>
      </c>
      <c r="AI2639" s="2" t="s">
        <v>26</v>
      </c>
      <c r="AJ2639" s="2" t="s">
        <v>27</v>
      </c>
      <c r="AK2639" s="2" t="s">
        <v>350</v>
      </c>
      <c r="AL2639" s="16" t="str">
        <f>IF(HOUR(Table2[[#This Row],[Order Time]])&lt;12,"Morning",IF(HOUR(Table2[[#This Row],[Order Time]])&lt;17,"Afternoon",IF(HOUR(Table2[[#This Row],[Order Time]])&lt;21,"Evening","Night")))</f>
        <v>Evening</v>
      </c>
      <c r="AM2639" s="16" t="s">
        <v>29</v>
      </c>
    </row>
    <row r="2640" spans="1:39" x14ac:dyDescent="0.25">
      <c r="A2640" s="13" t="s">
        <v>4551</v>
      </c>
      <c r="B2640" s="4">
        <v>45738</v>
      </c>
      <c r="C2640" s="2">
        <f>YEAR(Table2[[#This Row],[Invoice Date]])</f>
        <v>2025</v>
      </c>
      <c r="D2640" s="2" t="str">
        <f>TEXT(Table2[[#This Row],[Invoice Date]],"mmm")</f>
        <v>Mar</v>
      </c>
      <c r="E2640" s="2" t="str">
        <f>Table2[[#This Row],[Store_ID]]&amp;"-"&amp;Table2[[#This Row],[Year]]&amp;"-"&amp;Table2[[#This Row],[Month]]</f>
        <v>STR064-2025-Mar</v>
      </c>
      <c r="F2640" s="2" t="s">
        <v>2717</v>
      </c>
      <c r="G2640" s="2" t="str">
        <f>_xlfn.XLOOKUP(Table2[[#This Row],[Customer_ID]],Table3[Customer_ID],Table3[Customer Name],"Not Found")</f>
        <v>Naresh Iyer</v>
      </c>
      <c r="H2640" s="2" t="str">
        <f>_xlfn.XLOOKUP(Table2[[#This Row],[Customer_ID]],Table3[Customer_ID],Table3[Gender],"Female")</f>
        <v>Male</v>
      </c>
      <c r="I2640" s="2" t="str">
        <f>_xlfn.XLOOKUP(Table2[[#This Row],[Customer_ID]],Table3[Customer_ID],Table3[City],"Missing Memebership")</f>
        <v>Dindigul</v>
      </c>
      <c r="J2640" s="2" t="str">
        <f>_xlfn.XLOOKUP(Table2[[#This Row],[Customer_ID]],Table3[Customer_ID],Table3[State],"Karnataka")</f>
        <v>Tamil Nadu</v>
      </c>
      <c r="K2640" s="2" t="str">
        <f>_xlfn.XLOOKUP(Table2[[#This Row],[Customer_ID]],Table3[Customer_ID],Table3[Membership],"Regular")</f>
        <v>Regular</v>
      </c>
      <c r="L2640" s="2" t="s">
        <v>932</v>
      </c>
      <c r="M2640" s="2" t="str">
        <f>_xlfn.XLOOKUP(Table2[[#This Row],[Product_ID]],Table4[Product_ID],Table4[Product_Name],"Not Found")</f>
        <v>Blackberrys Joggers Beige</v>
      </c>
      <c r="N2640" s="2" t="str">
        <f>_xlfn.XLOOKUP(Table2[[#This Row],[Product_ID]],Table4[Product_ID],Table4[Category],"Not Found")</f>
        <v>Sportswear</v>
      </c>
      <c r="O2640" s="2" t="str">
        <f>_xlfn.XLOOKUP(Table2[[#This Row],[Product_ID]],Table4[Product_ID],Table4[Subcategory],"Not Found")</f>
        <v>Joggers</v>
      </c>
      <c r="P2640" s="2" t="str">
        <f>_xlfn.XLOOKUP(Table2[[#This Row],[Product_ID]],Table4[Product_ID],Table4[Brand],"Missing Brand")</f>
        <v>Blackberrys</v>
      </c>
      <c r="Q2640" s="2" t="s">
        <v>800</v>
      </c>
      <c r="R2640" s="2" t="str">
        <f>_xlfn.XLOOKUP(Table2[[#This Row],[Store_ID]],Table6[Store_ID],Table6[Store Name],"Not Found")</f>
        <v>TrendMart Karimnagar Standard</v>
      </c>
      <c r="S2640" s="2">
        <f>_xlfn.XLOOKUP(Table2[[#This Row],[Store_ID]],Table6[Store_ID],Table6[Monthly Target],"Missing Target")</f>
        <v>1200000</v>
      </c>
      <c r="T2640" s="2" t="str">
        <f>_xlfn.XLOOKUP(Table2[[#This Row],[Store_ID]],Table6[Store_ID],Table6[Region],"Not Found")</f>
        <v>South Zone 2</v>
      </c>
      <c r="U2640" s="2" t="s">
        <v>465</v>
      </c>
      <c r="V2640" s="2" t="str">
        <f>_xlfn.XLOOKUP(Table2[[#This Row],[Employee_ID]],Table5[Employee_ID],Table5[Employee Name],"Not Found")</f>
        <v>Vinod Hegde</v>
      </c>
      <c r="W2640" s="2">
        <v>2</v>
      </c>
      <c r="X2640" s="2">
        <v>1134.5899999999999</v>
      </c>
      <c r="Y2640" s="2">
        <v>25</v>
      </c>
      <c r="Z2640" s="2">
        <v>567.29</v>
      </c>
      <c r="AA2640" s="2">
        <v>12</v>
      </c>
      <c r="AB2640" s="2">
        <v>204.23</v>
      </c>
      <c r="AC2640" s="2">
        <v>1906.12</v>
      </c>
      <c r="AD2640" s="2">
        <v>1471.7</v>
      </c>
      <c r="AE2640" s="2">
        <f t="shared" si="87"/>
        <v>230.18999999999986</v>
      </c>
      <c r="AF2640" s="2" t="s">
        <v>69</v>
      </c>
      <c r="AG2640" s="42">
        <f>IFERROR(Table2[[#This Row],[Profit]]/Table2[[#This Row],[Sales Amount]],0)</f>
        <v>0.12076364552074365</v>
      </c>
      <c r="AH2640" s="2" t="str">
        <f>TRIM(Table2[[#This Row],[Payment Modee]])</f>
        <v>Cash</v>
      </c>
      <c r="AI2640" s="2" t="s">
        <v>36</v>
      </c>
      <c r="AJ2640" s="2" t="s">
        <v>27</v>
      </c>
      <c r="AK2640" s="2" t="s">
        <v>1583</v>
      </c>
      <c r="AL2640" s="16" t="str">
        <f>IF(HOUR(Table2[[#This Row],[Order Time]])&lt;12,"Morning",IF(HOUR(Table2[[#This Row],[Order Time]])&lt;17,"Afternoon",IF(HOUR(Table2[[#This Row],[Order Time]])&lt;21,"Evening","Night")))</f>
        <v>Evening</v>
      </c>
      <c r="AM2640" s="16" t="s">
        <v>38</v>
      </c>
    </row>
    <row r="2641" spans="1:39" x14ac:dyDescent="0.25">
      <c r="A2641" s="13" t="s">
        <v>4552</v>
      </c>
      <c r="B2641" s="4">
        <v>45588</v>
      </c>
      <c r="C2641" s="2">
        <f>YEAR(Table2[[#This Row],[Invoice Date]])</f>
        <v>2024</v>
      </c>
      <c r="D2641" s="2" t="str">
        <f>TEXT(Table2[[#This Row],[Invoice Date]],"mmm")</f>
        <v>Oct</v>
      </c>
      <c r="E2641" s="2" t="str">
        <f>Table2[[#This Row],[Store_ID]]&amp;"-"&amp;Table2[[#This Row],[Year]]&amp;"-"&amp;Table2[[#This Row],[Month]]</f>
        <v>STR032-2024-Oct</v>
      </c>
      <c r="F2641" s="2" t="s">
        <v>239</v>
      </c>
      <c r="G2641" s="2" t="str">
        <f>_xlfn.XLOOKUP(Table2[[#This Row],[Customer_ID]],Table3[Customer_ID],Table3[Customer Name],"Not Found")</f>
        <v>Arun Natarajan</v>
      </c>
      <c r="H2641" s="2" t="str">
        <f>_xlfn.XLOOKUP(Table2[[#This Row],[Customer_ID]],Table3[Customer_ID],Table3[Gender],"Female")</f>
        <v>Male</v>
      </c>
      <c r="I2641" s="2" t="str">
        <f>_xlfn.XLOOKUP(Table2[[#This Row],[Customer_ID]],Table3[Customer_ID],Table3[City],"Missing Memebership")</f>
        <v>Kalaburagi</v>
      </c>
      <c r="J2641" s="2" t="str">
        <f>_xlfn.XLOOKUP(Table2[[#This Row],[Customer_ID]],Table3[Customer_ID],Table3[State],"Karnataka")</f>
        <v>Karnataka</v>
      </c>
      <c r="K2641" s="2" t="str">
        <f>_xlfn.XLOOKUP(Table2[[#This Row],[Customer_ID]],Table3[Customer_ID],Table3[Membership],"Regular")</f>
        <v>Platinum</v>
      </c>
      <c r="L2641" s="2" t="s">
        <v>60</v>
      </c>
      <c r="M2641" s="2" t="str">
        <f>_xlfn.XLOOKUP(Table2[[#This Row],[Product_ID]],Table4[Product_ID],Table4[Product_Name],"Not Found")</f>
        <v>US Polo Assn Formal Shoes Red</v>
      </c>
      <c r="N2641" s="2" t="str">
        <f>_xlfn.XLOOKUP(Table2[[#This Row],[Product_ID]],Table4[Product_ID],Table4[Category],"Not Found")</f>
        <v>Footwear</v>
      </c>
      <c r="O2641" s="2" t="str">
        <f>_xlfn.XLOOKUP(Table2[[#This Row],[Product_ID]],Table4[Product_ID],Table4[Subcategory],"Not Found")</f>
        <v>Formal Shoes</v>
      </c>
      <c r="P2641" s="2" t="str">
        <f>_xlfn.XLOOKUP(Table2[[#This Row],[Product_ID]],Table4[Product_ID],Table4[Brand],"Missing Brand")</f>
        <v>US Polo Assn</v>
      </c>
      <c r="Q2641" s="2" t="s">
        <v>413</v>
      </c>
      <c r="R2641" s="2" t="str">
        <f>_xlfn.XLOOKUP(Table2[[#This Row],[Store_ID]],Table6[Store_ID],Table6[Store Name],"Not Found")</f>
        <v>TrendMart Kochi Standard</v>
      </c>
      <c r="S2641" s="2">
        <f>_xlfn.XLOOKUP(Table2[[#This Row],[Store_ID]],Table6[Store_ID],Table6[Monthly Target],"Missing Target")</f>
        <v>2500000</v>
      </c>
      <c r="T2641" s="2" t="str">
        <f>_xlfn.XLOOKUP(Table2[[#This Row],[Store_ID]],Table6[Store_ID],Table6[Region],"Not Found")</f>
        <v>South Zone 1</v>
      </c>
      <c r="U2641" s="2" t="s">
        <v>482</v>
      </c>
      <c r="V2641" s="2" t="str">
        <f>_xlfn.XLOOKUP(Table2[[#This Row],[Employee_ID]],Table5[Employee_ID],Table5[Employee Name],"Not Found")</f>
        <v>Swathi Achari</v>
      </c>
      <c r="W2641" s="2">
        <v>3</v>
      </c>
      <c r="X2641" s="2">
        <v>3359.41</v>
      </c>
      <c r="Y2641" s="2">
        <v>0</v>
      </c>
      <c r="Z2641" s="2">
        <v>0</v>
      </c>
      <c r="AA2641" s="2">
        <v>12</v>
      </c>
      <c r="AB2641" s="2">
        <v>1209.3900000000001</v>
      </c>
      <c r="AC2641" s="2">
        <v>11287.62</v>
      </c>
      <c r="AD2641" s="2">
        <v>7273.86</v>
      </c>
      <c r="AE2641" s="2">
        <f t="shared" si="87"/>
        <v>2804.3700000000008</v>
      </c>
      <c r="AF2641" s="2" t="s">
        <v>25</v>
      </c>
      <c r="AG2641" s="42">
        <f>IFERROR(Table2[[#This Row],[Profit]]/Table2[[#This Row],[Sales Amount]],0)</f>
        <v>0.24844652814322246</v>
      </c>
      <c r="AH2641" s="2" t="str">
        <f>TRIM(Table2[[#This Row],[Payment Modee]])</f>
        <v>UPI</v>
      </c>
      <c r="AI2641" s="2" t="s">
        <v>36</v>
      </c>
      <c r="AJ2641" s="2" t="s">
        <v>27</v>
      </c>
      <c r="AK2641" s="2" t="s">
        <v>448</v>
      </c>
      <c r="AL2641" s="16" t="str">
        <f>IF(HOUR(Table2[[#This Row],[Order Time]])&lt;12,"Morning",IF(HOUR(Table2[[#This Row],[Order Time]])&lt;17,"Afternoon",IF(HOUR(Table2[[#This Row],[Order Time]])&lt;21,"Evening","Night")))</f>
        <v>Afternoon</v>
      </c>
      <c r="AM2641" s="16" t="s">
        <v>29</v>
      </c>
    </row>
    <row r="2642" spans="1:39" x14ac:dyDescent="0.25">
      <c r="A2642" s="13" t="s">
        <v>4553</v>
      </c>
      <c r="B2642" s="4">
        <v>45436</v>
      </c>
      <c r="C2642" s="2">
        <f>YEAR(Table2[[#This Row],[Invoice Date]])</f>
        <v>2024</v>
      </c>
      <c r="D2642" s="2" t="str">
        <f>TEXT(Table2[[#This Row],[Invoice Date]],"mmm")</f>
        <v>May</v>
      </c>
      <c r="E2642" s="2" t="str">
        <f>Table2[[#This Row],[Store_ID]]&amp;"-"&amp;Table2[[#This Row],[Year]]&amp;"-"&amp;Table2[[#This Row],[Month]]</f>
        <v>STR034-2024-May</v>
      </c>
      <c r="F2642" s="2" t="s">
        <v>1606</v>
      </c>
      <c r="G2642" s="2" t="str">
        <f>_xlfn.XLOOKUP(Table2[[#This Row],[Customer_ID]],Table3[Customer_ID],Table3[Customer Name],"Not Found")</f>
        <v>Bharathi Pandian</v>
      </c>
      <c r="H2642" s="2" t="str">
        <f>_xlfn.XLOOKUP(Table2[[#This Row],[Customer_ID]],Table3[Customer_ID],Table3[Gender],"Female")</f>
        <v>Female</v>
      </c>
      <c r="I2642" s="2" t="str">
        <f>_xlfn.XLOOKUP(Table2[[#This Row],[Customer_ID]],Table3[Customer_ID],Table3[City],"Missing Memebership")</f>
        <v>Salem</v>
      </c>
      <c r="J2642" s="2" t="str">
        <f>_xlfn.XLOOKUP(Table2[[#This Row],[Customer_ID]],Table3[Customer_ID],Table3[State],"Karnataka")</f>
        <v>Tamil Nadu</v>
      </c>
      <c r="K2642" s="2" t="str">
        <f>_xlfn.XLOOKUP(Table2[[#This Row],[Customer_ID]],Table3[Customer_ID],Table3[Membership],"Regular")</f>
        <v>Regular</v>
      </c>
      <c r="L2642" s="2" t="s">
        <v>730</v>
      </c>
      <c r="M2642" s="2" t="str">
        <f>_xlfn.XLOOKUP(Table2[[#This Row],[Product_ID]],Table4[Product_ID],Table4[Product_Name],"Not Found")</f>
        <v>Killer Jeans Skinny Fit Wine</v>
      </c>
      <c r="N2642" s="2" t="str">
        <f>_xlfn.XLOOKUP(Table2[[#This Row],[Product_ID]],Table4[Product_ID],Table4[Category],"Not Found")</f>
        <v>Men Jeans</v>
      </c>
      <c r="O2642" s="2" t="str">
        <f>_xlfn.XLOOKUP(Table2[[#This Row],[Product_ID]],Table4[Product_ID],Table4[Subcategory],"Not Found")</f>
        <v>Skinny Fit</v>
      </c>
      <c r="P2642" s="2" t="str">
        <f>_xlfn.XLOOKUP(Table2[[#This Row],[Product_ID]],Table4[Product_ID],Table4[Brand],"Missing Brand")</f>
        <v>Killer Jeans</v>
      </c>
      <c r="Q2642" s="2" t="s">
        <v>1572</v>
      </c>
      <c r="R2642" s="2" t="str">
        <f>_xlfn.XLOOKUP(Table2[[#This Row],[Store_ID]],Table6[Store_ID],Table6[Store Name],"Not Found")</f>
        <v>TrendMart Warangal Standard</v>
      </c>
      <c r="S2642" s="2">
        <f>_xlfn.XLOOKUP(Table2[[#This Row],[Store_ID]],Table6[Store_ID],Table6[Monthly Target],"Missing Target")</f>
        <v>1200000</v>
      </c>
      <c r="T2642" s="2" t="str">
        <f>_xlfn.XLOOKUP(Table2[[#This Row],[Store_ID]],Table6[Store_ID],Table6[Region],"Not Found")</f>
        <v>South Zone 2</v>
      </c>
      <c r="U2642" s="2" t="s">
        <v>62</v>
      </c>
      <c r="V2642" s="2" t="str">
        <f>_xlfn.XLOOKUP(Table2[[#This Row],[Employee_ID]],Table5[Employee_ID],Table5[Employee Name],"Not Found")</f>
        <v>Rahul Krishnan</v>
      </c>
      <c r="W2642" s="2">
        <v>1</v>
      </c>
      <c r="X2642" s="2">
        <v>1611.33</v>
      </c>
      <c r="Y2642" s="2">
        <v>10</v>
      </c>
      <c r="Z2642" s="2">
        <v>161.13</v>
      </c>
      <c r="AA2642" s="2">
        <v>12</v>
      </c>
      <c r="AB2642" s="2">
        <v>174.02</v>
      </c>
      <c r="AC2642" s="2">
        <v>1624.22</v>
      </c>
      <c r="AD2642" s="2">
        <v>1061.5</v>
      </c>
      <c r="AE2642" s="2">
        <f t="shared" si="87"/>
        <v>388.70000000000005</v>
      </c>
      <c r="AF2642" s="2" t="s">
        <v>56</v>
      </c>
      <c r="AG2642" s="42">
        <f>IFERROR(Table2[[#This Row],[Profit]]/Table2[[#This Row],[Sales Amount]],0)</f>
        <v>0.23931487113814634</v>
      </c>
      <c r="AH2642" s="2" t="str">
        <f>TRIM(Table2[[#This Row],[Payment Modee]])</f>
        <v>Credit Card</v>
      </c>
      <c r="AI2642" s="2" t="s">
        <v>26</v>
      </c>
      <c r="AJ2642" s="2" t="s">
        <v>27</v>
      </c>
      <c r="AK2642" s="2" t="s">
        <v>980</v>
      </c>
      <c r="AL2642" s="16" t="str">
        <f>IF(HOUR(Table2[[#This Row],[Order Time]])&lt;12,"Morning",IF(HOUR(Table2[[#This Row],[Order Time]])&lt;17,"Afternoon",IF(HOUR(Table2[[#This Row],[Order Time]])&lt;21,"Evening","Night")))</f>
        <v>Afternoon</v>
      </c>
      <c r="AM2642" s="16" t="s">
        <v>29</v>
      </c>
    </row>
    <row r="2643" spans="1:39" x14ac:dyDescent="0.25">
      <c r="A2643" s="13" t="s">
        <v>4554</v>
      </c>
      <c r="B2643" s="4">
        <v>45386</v>
      </c>
      <c r="C2643" s="2">
        <f>YEAR(Table2[[#This Row],[Invoice Date]])</f>
        <v>2024</v>
      </c>
      <c r="D2643" s="2" t="str">
        <f>TEXT(Table2[[#This Row],[Invoice Date]],"mmm")</f>
        <v>Apr</v>
      </c>
      <c r="E2643" s="2" t="str">
        <f>Table2[[#This Row],[Store_ID]]&amp;"-"&amp;Table2[[#This Row],[Year]]&amp;"-"&amp;Table2[[#This Row],[Month]]</f>
        <v>STR100-2024-Apr</v>
      </c>
      <c r="F2643" s="2" t="s">
        <v>3055</v>
      </c>
      <c r="G2643" s="2" t="str">
        <f>_xlfn.XLOOKUP(Table2[[#This Row],[Customer_ID]],Table3[Customer_ID],Table3[Customer Name],"Not Found")</f>
        <v>Muthu Iyengar</v>
      </c>
      <c r="H2643" s="2" t="str">
        <f>_xlfn.XLOOKUP(Table2[[#This Row],[Customer_ID]],Table3[Customer_ID],Table3[Gender],"Female")</f>
        <v>Male</v>
      </c>
      <c r="I2643" s="2" t="str">
        <f>_xlfn.XLOOKUP(Table2[[#This Row],[Customer_ID]],Table3[Customer_ID],Table3[City],"Missing Memebership")</f>
        <v>Bengaluru</v>
      </c>
      <c r="J2643" s="2" t="str">
        <f>_xlfn.XLOOKUP(Table2[[#This Row],[Customer_ID]],Table3[Customer_ID],Table3[State],"Karnataka")</f>
        <v>Karnataka</v>
      </c>
      <c r="K2643" s="2" t="str">
        <f>_xlfn.XLOOKUP(Table2[[#This Row],[Customer_ID]],Table3[Customer_ID],Table3[Membership],"Regular")</f>
        <v>Silver</v>
      </c>
      <c r="L2643" s="2" t="s">
        <v>640</v>
      </c>
      <c r="M2643" s="2" t="str">
        <f>_xlfn.XLOOKUP(Table2[[#This Row],[Product_ID]],Table4[Product_ID],Table4[Product_Name],"Not Found")</f>
        <v>Numero Uno Leather Wallet Wine</v>
      </c>
      <c r="N2643" s="2" t="str">
        <f>_xlfn.XLOOKUP(Table2[[#This Row],[Product_ID]],Table4[Product_ID],Table4[Category],"Not Found")</f>
        <v>Wallets</v>
      </c>
      <c r="O2643" s="2" t="str">
        <f>_xlfn.XLOOKUP(Table2[[#This Row],[Product_ID]],Table4[Product_ID],Table4[Subcategory],"Not Found")</f>
        <v>Leather Wallet</v>
      </c>
      <c r="P2643" s="2" t="str">
        <f>_xlfn.XLOOKUP(Table2[[#This Row],[Product_ID]],Table4[Product_ID],Table4[Brand],"Missing Brand")</f>
        <v>Numero Uno</v>
      </c>
      <c r="Q2643" s="2" t="s">
        <v>364</v>
      </c>
      <c r="R2643" s="2" t="str">
        <f>_xlfn.XLOOKUP(Table2[[#This Row],[Store_ID]],Table6[Store_ID],Table6[Store Name],"Not Found")</f>
        <v>TrendMart Hubballi Standard</v>
      </c>
      <c r="S2643" s="2">
        <f>_xlfn.XLOOKUP(Table2[[#This Row],[Store_ID]],Table6[Store_ID],Table6[Monthly Target],"Missing Target")</f>
        <v>2500000</v>
      </c>
      <c r="T2643" s="2" t="str">
        <f>_xlfn.XLOOKUP(Table2[[#This Row],[Store_ID]],Table6[Store_ID],Table6[Region],"Not Found")</f>
        <v>South Zone 2</v>
      </c>
      <c r="U2643" s="2" t="s">
        <v>153</v>
      </c>
      <c r="V2643" s="2" t="str">
        <f>_xlfn.XLOOKUP(Table2[[#This Row],[Employee_ID]],Table5[Employee_ID],Table5[Employee Name],"Not Found")</f>
        <v>Rani Mishra</v>
      </c>
      <c r="W2643" s="2">
        <v>1</v>
      </c>
      <c r="X2643" s="2">
        <v>1263.7</v>
      </c>
      <c r="Y2643" s="2">
        <v>25</v>
      </c>
      <c r="Z2643" s="2">
        <v>315.93</v>
      </c>
      <c r="AA2643" s="2">
        <v>12</v>
      </c>
      <c r="AB2643" s="2">
        <v>113.73</v>
      </c>
      <c r="AC2643" s="2">
        <v>1061.5</v>
      </c>
      <c r="AD2643" s="2">
        <v>939.13</v>
      </c>
      <c r="AE2643" s="2">
        <f t="shared" si="87"/>
        <v>8.64</v>
      </c>
      <c r="AF2643" s="2" t="s">
        <v>35</v>
      </c>
      <c r="AG2643" s="42">
        <f>IFERROR(Table2[[#This Row],[Profit]]/Table2[[#This Row],[Sales Amount]],0)</f>
        <v>8.1394253414978808E-3</v>
      </c>
      <c r="AH2643" s="2" t="str">
        <f>TRIM(Table2[[#This Row],[Payment Modee]])</f>
        <v>Debit Card</v>
      </c>
      <c r="AI2643" s="2" t="s">
        <v>36</v>
      </c>
      <c r="AJ2643" s="2" t="s">
        <v>27</v>
      </c>
      <c r="AK2643" s="2" t="s">
        <v>607</v>
      </c>
      <c r="AL2643" s="16" t="str">
        <f>IF(HOUR(Table2[[#This Row],[Order Time]])&lt;12,"Morning",IF(HOUR(Table2[[#This Row],[Order Time]])&lt;17,"Afternoon",IF(HOUR(Table2[[#This Row],[Order Time]])&lt;21,"Evening","Night")))</f>
        <v>Afternoon</v>
      </c>
      <c r="AM2643" s="16" t="s">
        <v>29</v>
      </c>
    </row>
    <row r="2644" spans="1:39" x14ac:dyDescent="0.25">
      <c r="A2644" s="13" t="s">
        <v>4555</v>
      </c>
      <c r="B2644" s="4">
        <v>45522</v>
      </c>
      <c r="C2644" s="2">
        <f>YEAR(Table2[[#This Row],[Invoice Date]])</f>
        <v>2024</v>
      </c>
      <c r="D2644" s="2" t="str">
        <f>TEXT(Table2[[#This Row],[Invoice Date]],"mmm")</f>
        <v>Aug</v>
      </c>
      <c r="E2644" s="2" t="str">
        <f>Table2[[#This Row],[Store_ID]]&amp;"-"&amp;Table2[[#This Row],[Year]]&amp;"-"&amp;Table2[[#This Row],[Month]]</f>
        <v>STR054-2024-Aug</v>
      </c>
      <c r="F2644" s="2" t="s">
        <v>4193</v>
      </c>
      <c r="G2644" s="2" t="str">
        <f>_xlfn.XLOOKUP(Table2[[#This Row],[Customer_ID]],Table3[Customer_ID],Table3[Customer Name],"Not Found")</f>
        <v>Tejaswini Chandran</v>
      </c>
      <c r="H2644" s="2" t="str">
        <f>_xlfn.XLOOKUP(Table2[[#This Row],[Customer_ID]],Table3[Customer_ID],Table3[Gender],"Female")</f>
        <v>Female</v>
      </c>
      <c r="I2644" s="2" t="str">
        <f>_xlfn.XLOOKUP(Table2[[#This Row],[Customer_ID]],Table3[Customer_ID],Table3[City],"Missing Memebership")</f>
        <v>Shivamogga</v>
      </c>
      <c r="J2644" s="2" t="str">
        <f>_xlfn.XLOOKUP(Table2[[#This Row],[Customer_ID]],Table3[Customer_ID],Table3[State],"Karnataka")</f>
        <v>Karnataka</v>
      </c>
      <c r="K2644" s="2" t="str">
        <f>_xlfn.XLOOKUP(Table2[[#This Row],[Customer_ID]],Table3[Customer_ID],Table3[Membership],"Regular")</f>
        <v>Silver</v>
      </c>
      <c r="L2644" s="2" t="s">
        <v>817</v>
      </c>
      <c r="M2644" s="2" t="str">
        <f>_xlfn.XLOOKUP(Table2[[#This Row],[Product_ID]],Table4[Product_ID],Table4[Product_Name],"Not Found")</f>
        <v>Fabindia Shirt Dress Navy Blue</v>
      </c>
      <c r="N2644" s="2" t="str">
        <f>_xlfn.XLOOKUP(Table2[[#This Row],[Product_ID]],Table4[Product_ID],Table4[Category],"Not Found")</f>
        <v>Women Dresses</v>
      </c>
      <c r="O2644" s="2" t="str">
        <f>_xlfn.XLOOKUP(Table2[[#This Row],[Product_ID]],Table4[Product_ID],Table4[Subcategory],"Not Found")</f>
        <v>Shirt Dress</v>
      </c>
      <c r="P2644" s="2" t="str">
        <f>_xlfn.XLOOKUP(Table2[[#This Row],[Product_ID]],Table4[Product_ID],Table4[Brand],"Missing Brand")</f>
        <v>Fabindia</v>
      </c>
      <c r="Q2644" s="2" t="s">
        <v>712</v>
      </c>
      <c r="R2644" s="2" t="str">
        <f>_xlfn.XLOOKUP(Table2[[#This Row],[Store_ID]],Table6[Store_ID],Table6[Store Name],"Not Found")</f>
        <v>TrendMart Thoothukudi Mall Kiosk</v>
      </c>
      <c r="S2644" s="2">
        <f>_xlfn.XLOOKUP(Table2[[#This Row],[Store_ID]],Table6[Store_ID],Table6[Monthly Target],"Missing Target")</f>
        <v>2000000</v>
      </c>
      <c r="T2644" s="2" t="str">
        <f>_xlfn.XLOOKUP(Table2[[#This Row],[Store_ID]],Table6[Store_ID],Table6[Region],"Not Found")</f>
        <v>South Zone 1</v>
      </c>
      <c r="U2644" s="2" t="s">
        <v>24</v>
      </c>
      <c r="V2644" s="2" t="str">
        <f>_xlfn.XLOOKUP(Table2[[#This Row],[Employee_ID]],Table5[Employee_ID],Table5[Employee Name],"Not Found")</f>
        <v>Manoj Ramachandran</v>
      </c>
      <c r="W2644" s="2">
        <v>3</v>
      </c>
      <c r="X2644" s="2">
        <v>1283.28</v>
      </c>
      <c r="Y2644" s="2">
        <v>0</v>
      </c>
      <c r="Z2644" s="2">
        <v>0</v>
      </c>
      <c r="AA2644" s="2">
        <v>12</v>
      </c>
      <c r="AB2644" s="2">
        <v>461.98</v>
      </c>
      <c r="AC2644" s="2">
        <v>4311.82</v>
      </c>
      <c r="AD2644" s="2">
        <v>2431.86</v>
      </c>
      <c r="AE2644" s="2">
        <f t="shared" si="87"/>
        <v>1417.9799999999996</v>
      </c>
      <c r="AF2644" s="2" t="s">
        <v>136</v>
      </c>
      <c r="AG2644" s="42">
        <f>IFERROR(Table2[[#This Row],[Profit]]/Table2[[#This Row],[Sales Amount]],0)</f>
        <v>0.32885881136039996</v>
      </c>
      <c r="AH2644" s="2" t="str">
        <f>TRIM(Table2[[#This Row],[Payment Modee]])</f>
        <v>EMI</v>
      </c>
      <c r="AI2644" s="2" t="s">
        <v>26</v>
      </c>
      <c r="AJ2644" s="2" t="s">
        <v>27</v>
      </c>
      <c r="AK2644" s="2" t="s">
        <v>2746</v>
      </c>
      <c r="AL2644" s="16" t="str">
        <f>IF(HOUR(Table2[[#This Row],[Order Time]])&lt;12,"Morning",IF(HOUR(Table2[[#This Row],[Order Time]])&lt;17,"Afternoon",IF(HOUR(Table2[[#This Row],[Order Time]])&lt;21,"Evening","Night")))</f>
        <v>Afternoon</v>
      </c>
      <c r="AM2644" s="16" t="s">
        <v>38</v>
      </c>
    </row>
    <row r="2645" spans="1:39" x14ac:dyDescent="0.25">
      <c r="A2645" s="13" t="s">
        <v>4556</v>
      </c>
      <c r="B2645" s="4">
        <v>45555</v>
      </c>
      <c r="C2645" s="2">
        <f>YEAR(Table2[[#This Row],[Invoice Date]])</f>
        <v>2024</v>
      </c>
      <c r="D2645" s="2" t="str">
        <f>TEXT(Table2[[#This Row],[Invoice Date]],"mmm")</f>
        <v>Sep</v>
      </c>
      <c r="E2645" s="2" t="str">
        <f>Table2[[#This Row],[Store_ID]]&amp;"-"&amp;Table2[[#This Row],[Year]]&amp;"-"&amp;Table2[[#This Row],[Month]]</f>
        <v>STR015-2024-Sep</v>
      </c>
      <c r="F2645" s="2" t="s">
        <v>168</v>
      </c>
      <c r="G2645" s="2" t="str">
        <f>_xlfn.XLOOKUP(Table2[[#This Row],[Customer_ID]],Table3[Customer_ID],Table3[Customer Name],"Not Found")</f>
        <v>Haritha Chettiar</v>
      </c>
      <c r="H2645" s="2" t="str">
        <f>_xlfn.XLOOKUP(Table2[[#This Row],[Customer_ID]],Table3[Customer_ID],Table3[Gender],"Female")</f>
        <v>Female</v>
      </c>
      <c r="I2645" s="2" t="str">
        <f>_xlfn.XLOOKUP(Table2[[#This Row],[Customer_ID]],Table3[Customer_ID],Table3[City],"Missing Memebership")</f>
        <v>Guntur</v>
      </c>
      <c r="J2645" s="2" t="str">
        <f>_xlfn.XLOOKUP(Table2[[#This Row],[Customer_ID]],Table3[Customer_ID],Table3[State],"Karnataka")</f>
        <v>Andhra Pradesh</v>
      </c>
      <c r="K2645" s="2" t="str">
        <f>_xlfn.XLOOKUP(Table2[[#This Row],[Customer_ID]],Table3[Customer_ID],Table3[Membership],"Regular")</f>
        <v>Regular</v>
      </c>
      <c r="L2645" s="2" t="s">
        <v>1221</v>
      </c>
      <c r="M2645" s="2" t="str">
        <f>_xlfn.XLOOKUP(Table2[[#This Row],[Product_ID]],Table4[Product_ID],Table4[Product_Name],"Not Found")</f>
        <v>Fastrack Jacket Maroon</v>
      </c>
      <c r="N2645" s="2" t="str">
        <f>_xlfn.XLOOKUP(Table2[[#This Row],[Product_ID]],Table4[Product_ID],Table4[Category],"Not Found")</f>
        <v>Winter Wear</v>
      </c>
      <c r="O2645" s="2" t="str">
        <f>_xlfn.XLOOKUP(Table2[[#This Row],[Product_ID]],Table4[Product_ID],Table4[Subcategory],"Not Found")</f>
        <v>Jacket</v>
      </c>
      <c r="P2645" s="2" t="str">
        <f>_xlfn.XLOOKUP(Table2[[#This Row],[Product_ID]],Table4[Product_ID],Table4[Brand],"Missing Brand")</f>
        <v>Fastrack</v>
      </c>
      <c r="Q2645" s="2" t="s">
        <v>704</v>
      </c>
      <c r="R2645" s="2" t="str">
        <f>_xlfn.XLOOKUP(Table2[[#This Row],[Store_ID]],Table6[Store_ID],Table6[Store Name],"Not Found")</f>
        <v>TrendMart Madurai Mall Kiosk</v>
      </c>
      <c r="S2645" s="2">
        <f>_xlfn.XLOOKUP(Table2[[#This Row],[Store_ID]],Table6[Store_ID],Table6[Monthly Target],"Missing Target")</f>
        <v>800000</v>
      </c>
      <c r="T2645" s="2" t="str">
        <f>_xlfn.XLOOKUP(Table2[[#This Row],[Store_ID]],Table6[Store_ID],Table6[Region],"Not Found")</f>
        <v>South Zone 1</v>
      </c>
      <c r="U2645" s="2" t="s">
        <v>400</v>
      </c>
      <c r="V2645" s="2" t="str">
        <f>_xlfn.XLOOKUP(Table2[[#This Row],[Employee_ID]],Table5[Employee_ID],Table5[Employee Name],"Not Found")</f>
        <v>Anil Reddy</v>
      </c>
      <c r="W2645" s="2">
        <v>4</v>
      </c>
      <c r="X2645" s="2">
        <v>1609.04</v>
      </c>
      <c r="Y2645" s="2">
        <v>0</v>
      </c>
      <c r="Z2645" s="2">
        <v>0</v>
      </c>
      <c r="AA2645" s="2">
        <v>12</v>
      </c>
      <c r="AB2645" s="2">
        <v>772.34</v>
      </c>
      <c r="AC2645" s="2">
        <v>7208.5</v>
      </c>
      <c r="AD2645" s="2">
        <v>4369.72</v>
      </c>
      <c r="AE2645" s="2">
        <f t="shared" si="87"/>
        <v>2066.4399999999996</v>
      </c>
      <c r="AF2645" s="2" t="s">
        <v>56</v>
      </c>
      <c r="AG2645" s="42">
        <f>IFERROR(Table2[[#This Row],[Profit]]/Table2[[#This Row],[Sales Amount]],0)</f>
        <v>0.28666712908372055</v>
      </c>
      <c r="AH2645" s="2" t="str">
        <f>TRIM(Table2[[#This Row],[Payment Modee]])</f>
        <v>Credit Card</v>
      </c>
      <c r="AI2645" s="2" t="s">
        <v>26</v>
      </c>
      <c r="AJ2645" s="2" t="s">
        <v>27</v>
      </c>
      <c r="AK2645" s="2" t="s">
        <v>996</v>
      </c>
      <c r="AL2645" s="16" t="str">
        <f>IF(HOUR(Table2[[#This Row],[Order Time]])&lt;12,"Morning",IF(HOUR(Table2[[#This Row],[Order Time]])&lt;17,"Afternoon",IF(HOUR(Table2[[#This Row],[Order Time]])&lt;21,"Evening","Night")))</f>
        <v>Afternoon</v>
      </c>
      <c r="AM2645" s="16" t="s">
        <v>29</v>
      </c>
    </row>
    <row r="2646" spans="1:39" x14ac:dyDescent="0.25">
      <c r="A2646" s="13" t="s">
        <v>4557</v>
      </c>
      <c r="B2646" s="4">
        <v>45415</v>
      </c>
      <c r="C2646" s="2">
        <f>YEAR(Table2[[#This Row],[Invoice Date]])</f>
        <v>2024</v>
      </c>
      <c r="D2646" s="2" t="str">
        <f>TEXT(Table2[[#This Row],[Invoice Date]],"mmm")</f>
        <v>May</v>
      </c>
      <c r="E2646" s="2" t="str">
        <f>Table2[[#This Row],[Store_ID]]&amp;"-"&amp;Table2[[#This Row],[Year]]&amp;"-"&amp;Table2[[#This Row],[Month]]</f>
        <v>STR061-2024-May</v>
      </c>
      <c r="F2646" s="2" t="s">
        <v>774</v>
      </c>
      <c r="G2646" s="2" t="str">
        <f>_xlfn.XLOOKUP(Table2[[#This Row],[Customer_ID]],Table3[Customer_ID],Table3[Customer Name],"Not Found")</f>
        <v>Ramya Pandian</v>
      </c>
      <c r="H2646" s="2" t="str">
        <f>_xlfn.XLOOKUP(Table2[[#This Row],[Customer_ID]],Table3[Customer_ID],Table3[Gender],"Female")</f>
        <v>Female</v>
      </c>
      <c r="I2646" s="2" t="str">
        <f>_xlfn.XLOOKUP(Table2[[#This Row],[Customer_ID]],Table3[Customer_ID],Table3[City],"Missing Memebership")</f>
        <v>Khammam</v>
      </c>
      <c r="J2646" s="2" t="str">
        <f>_xlfn.XLOOKUP(Table2[[#This Row],[Customer_ID]],Table3[Customer_ID],Table3[State],"Karnataka")</f>
        <v>Telangana</v>
      </c>
      <c r="K2646" s="2" t="str">
        <f>_xlfn.XLOOKUP(Table2[[#This Row],[Customer_ID]],Table3[Customer_ID],Table3[Membership],"Regular")</f>
        <v>Regular</v>
      </c>
      <c r="L2646" s="2" t="s">
        <v>287</v>
      </c>
      <c r="M2646" s="2" t="str">
        <f>_xlfn.XLOOKUP(Table2[[#This Row],[Product_ID]],Table4[Product_ID],Table4[Product_Name],"Not Found")</f>
        <v>Being Human Skinny Fit Charcoal</v>
      </c>
      <c r="N2646" s="2" t="str">
        <f>_xlfn.XLOOKUP(Table2[[#This Row],[Product_ID]],Table4[Product_ID],Table4[Category],"Not Found")</f>
        <v>Women Jeans</v>
      </c>
      <c r="O2646" s="2" t="str">
        <f>_xlfn.XLOOKUP(Table2[[#This Row],[Product_ID]],Table4[Product_ID],Table4[Subcategory],"Not Found")</f>
        <v>Skinny Fit</v>
      </c>
      <c r="P2646" s="2" t="str">
        <f>_xlfn.XLOOKUP(Table2[[#This Row],[Product_ID]],Table4[Product_ID],Table4[Brand],"Missing Brand")</f>
        <v>Being Human</v>
      </c>
      <c r="Q2646" s="2" t="s">
        <v>572</v>
      </c>
      <c r="R2646" s="2" t="str">
        <f>_xlfn.XLOOKUP(Table2[[#This Row],[Store_ID]],Table6[Store_ID],Table6[Store Name],"Not Found")</f>
        <v>TrendMart Hubballi Standard</v>
      </c>
      <c r="S2646" s="2">
        <f>_xlfn.XLOOKUP(Table2[[#This Row],[Store_ID]],Table6[Store_ID],Table6[Monthly Target],"Missing Target")</f>
        <v>1500000</v>
      </c>
      <c r="T2646" s="2" t="str">
        <f>_xlfn.XLOOKUP(Table2[[#This Row],[Store_ID]],Table6[Store_ID],Table6[Region],"Not Found")</f>
        <v>South Zone 2</v>
      </c>
      <c r="U2646" s="2" t="s">
        <v>62</v>
      </c>
      <c r="V2646" s="2" t="str">
        <f>_xlfn.XLOOKUP(Table2[[#This Row],[Employee_ID]],Table5[Employee_ID],Table5[Employee Name],"Not Found")</f>
        <v>Rahul Krishnan</v>
      </c>
      <c r="W2646" s="2">
        <v>3</v>
      </c>
      <c r="X2646" s="2">
        <v>1219.27</v>
      </c>
      <c r="Y2646" s="2">
        <v>30</v>
      </c>
      <c r="Z2646" s="2">
        <v>1097.3399999999999</v>
      </c>
      <c r="AA2646" s="2">
        <v>12</v>
      </c>
      <c r="AB2646" s="2">
        <v>307.26</v>
      </c>
      <c r="AC2646" s="2">
        <v>2867.73</v>
      </c>
      <c r="AD2646" s="2">
        <v>2303.4899999999998</v>
      </c>
      <c r="AE2646" s="2">
        <f t="shared" si="87"/>
        <v>256.98000000000025</v>
      </c>
      <c r="AF2646" s="2" t="s">
        <v>56</v>
      </c>
      <c r="AG2646" s="42">
        <f>IFERROR(Table2[[#This Row],[Profit]]/Table2[[#This Row],[Sales Amount]],0)</f>
        <v>8.9610946637235803E-2</v>
      </c>
      <c r="AH2646" s="2" t="str">
        <f>TRIM(Table2[[#This Row],[Payment Modee]])</f>
        <v>Credit Card</v>
      </c>
      <c r="AI2646" s="2" t="s">
        <v>26</v>
      </c>
      <c r="AJ2646" s="2" t="s">
        <v>27</v>
      </c>
      <c r="AK2646" s="2" t="s">
        <v>989</v>
      </c>
      <c r="AL2646" s="16" t="str">
        <f>IF(HOUR(Table2[[#This Row],[Order Time]])&lt;12,"Morning",IF(HOUR(Table2[[#This Row],[Order Time]])&lt;17,"Afternoon",IF(HOUR(Table2[[#This Row],[Order Time]])&lt;21,"Evening","Night")))</f>
        <v>Afternoon</v>
      </c>
      <c r="AM2646" s="16" t="s">
        <v>29</v>
      </c>
    </row>
    <row r="2647" spans="1:39" x14ac:dyDescent="0.25">
      <c r="A2647" s="13" t="s">
        <v>4558</v>
      </c>
      <c r="B2647" s="4">
        <v>45637</v>
      </c>
      <c r="C2647" s="2">
        <f>YEAR(Table2[[#This Row],[Invoice Date]])</f>
        <v>2024</v>
      </c>
      <c r="D2647" s="2" t="str">
        <f>TEXT(Table2[[#This Row],[Invoice Date]],"mmm")</f>
        <v>Dec</v>
      </c>
      <c r="E2647" s="2" t="str">
        <f>Table2[[#This Row],[Store_ID]]&amp;"-"&amp;Table2[[#This Row],[Year]]&amp;"-"&amp;Table2[[#This Row],[Month]]</f>
        <v>STR102-2024-Dec</v>
      </c>
      <c r="F2647" s="2" t="s">
        <v>1537</v>
      </c>
      <c r="G2647" s="2" t="str">
        <f>_xlfn.XLOOKUP(Table2[[#This Row],[Customer_ID]],Table3[Customer_ID],Table3[Customer Name],"Not Found")</f>
        <v>Girish Chettiar</v>
      </c>
      <c r="H2647" s="2" t="str">
        <f>_xlfn.XLOOKUP(Table2[[#This Row],[Customer_ID]],Table3[Customer_ID],Table3[Gender],"Female")</f>
        <v>Male</v>
      </c>
      <c r="I2647" s="2" t="str">
        <f>_xlfn.XLOOKUP(Table2[[#This Row],[Customer_ID]],Table3[Customer_ID],Table3[City],"Missing Memebership")</f>
        <v>Khammam</v>
      </c>
      <c r="J2647" s="2" t="str">
        <f>_xlfn.XLOOKUP(Table2[[#This Row],[Customer_ID]],Table3[Customer_ID],Table3[State],"Karnataka")</f>
        <v>Telangana</v>
      </c>
      <c r="K2647" s="2" t="str">
        <f>_xlfn.XLOOKUP(Table2[[#This Row],[Customer_ID]],Table3[Customer_ID],Table3[Membership],"Regular")</f>
        <v>Regular</v>
      </c>
      <c r="L2647" s="2" t="s">
        <v>1460</v>
      </c>
      <c r="M2647" s="2" t="str">
        <f>_xlfn.XLOOKUP(Table2[[#This Row],[Product_ID]],Table4[Product_ID],Table4[Product_Name],"Not Found")</f>
        <v>Liberty Anarkali Kurti Purple</v>
      </c>
      <c r="N2647" s="2" t="str">
        <f>_xlfn.XLOOKUP(Table2[[#This Row],[Product_ID]],Table4[Product_ID],Table4[Category],"Not Found")</f>
        <v>Women Kurtis</v>
      </c>
      <c r="O2647" s="2" t="str">
        <f>_xlfn.XLOOKUP(Table2[[#This Row],[Product_ID]],Table4[Product_ID],Table4[Subcategory],"Not Found")</f>
        <v>Anarkali Kurti</v>
      </c>
      <c r="P2647" s="2" t="str">
        <f>_xlfn.XLOOKUP(Table2[[#This Row],[Product_ID]],Table4[Product_ID],Table4[Brand],"Missing Brand")</f>
        <v>Liberty</v>
      </c>
      <c r="Q2647" s="2" t="s">
        <v>33</v>
      </c>
      <c r="R2647" s="2" t="str">
        <f>_xlfn.XLOOKUP(Table2[[#This Row],[Store_ID]],Table6[Store_ID],Table6[Store Name],"Not Found")</f>
        <v>TrendMart Tirunelveli High Street</v>
      </c>
      <c r="S2647" s="2">
        <f>_xlfn.XLOOKUP(Table2[[#This Row],[Store_ID]],Table6[Store_ID],Table6[Monthly Target],"Missing Target")</f>
        <v>1000000</v>
      </c>
      <c r="T2647" s="2" t="str">
        <f>_xlfn.XLOOKUP(Table2[[#This Row],[Store_ID]],Table6[Store_ID],Table6[Region],"Not Found")</f>
        <v>South Zone 1</v>
      </c>
      <c r="U2647" s="2" t="s">
        <v>24</v>
      </c>
      <c r="V2647" s="2" t="str">
        <f>_xlfn.XLOOKUP(Table2[[#This Row],[Employee_ID]],Table5[Employee_ID],Table5[Employee Name],"Not Found")</f>
        <v>Manoj Ramachandran</v>
      </c>
      <c r="W2647" s="2">
        <v>1</v>
      </c>
      <c r="X2647" s="2">
        <v>1173.92</v>
      </c>
      <c r="Y2647" s="2">
        <v>0</v>
      </c>
      <c r="Z2647" s="2">
        <v>0</v>
      </c>
      <c r="AA2647" s="2">
        <v>12</v>
      </c>
      <c r="AB2647" s="2">
        <v>140.87</v>
      </c>
      <c r="AC2647" s="2">
        <v>1314.79</v>
      </c>
      <c r="AD2647" s="2">
        <v>808.99</v>
      </c>
      <c r="AE2647" s="2">
        <f t="shared" si="87"/>
        <v>364.92999999999995</v>
      </c>
      <c r="AF2647" s="2" t="s">
        <v>25</v>
      </c>
      <c r="AG2647" s="42">
        <f>IFERROR(Table2[[#This Row],[Profit]]/Table2[[#This Row],[Sales Amount]],0)</f>
        <v>0.27755763277785805</v>
      </c>
      <c r="AH2647" s="2" t="str">
        <f>TRIM(Table2[[#This Row],[Payment Modee]])</f>
        <v>UPI</v>
      </c>
      <c r="AI2647" s="2" t="s">
        <v>36</v>
      </c>
      <c r="AJ2647" s="2" t="s">
        <v>27</v>
      </c>
      <c r="AK2647" s="2" t="s">
        <v>2989</v>
      </c>
      <c r="AL2647" s="16" t="str">
        <f>IF(HOUR(Table2[[#This Row],[Order Time]])&lt;12,"Morning",IF(HOUR(Table2[[#This Row],[Order Time]])&lt;17,"Afternoon",IF(HOUR(Table2[[#This Row],[Order Time]])&lt;21,"Evening","Night")))</f>
        <v>Evening</v>
      </c>
      <c r="AM2647" s="16" t="s">
        <v>29</v>
      </c>
    </row>
    <row r="2648" spans="1:39" x14ac:dyDescent="0.25">
      <c r="A2648" s="13" t="s">
        <v>4559</v>
      </c>
      <c r="B2648" s="4">
        <v>45580</v>
      </c>
      <c r="C2648" s="2">
        <f>YEAR(Table2[[#This Row],[Invoice Date]])</f>
        <v>2024</v>
      </c>
      <c r="D2648" s="2" t="str">
        <f>TEXT(Table2[[#This Row],[Invoice Date]],"mmm")</f>
        <v>Oct</v>
      </c>
      <c r="E2648" s="2" t="str">
        <f>Table2[[#This Row],[Store_ID]]&amp;"-"&amp;Table2[[#This Row],[Year]]&amp;"-"&amp;Table2[[#This Row],[Month]]</f>
        <v>STR071-2024-Oct</v>
      </c>
      <c r="F2648" s="2" t="s">
        <v>551</v>
      </c>
      <c r="G2648" s="2" t="str">
        <f>_xlfn.XLOOKUP(Table2[[#This Row],[Customer_ID]],Table3[Customer_ID],Table3[Customer Name],"Not Found")</f>
        <v>Nithya Ramachandran</v>
      </c>
      <c r="H2648" s="2" t="str">
        <f>_xlfn.XLOOKUP(Table2[[#This Row],[Customer_ID]],Table3[Customer_ID],Table3[Gender],"Female")</f>
        <v>Female</v>
      </c>
      <c r="I2648" s="2" t="str">
        <f>_xlfn.XLOOKUP(Table2[[#This Row],[Customer_ID]],Table3[Customer_ID],Table3[City],"Missing Memebership")</f>
        <v>Khammam</v>
      </c>
      <c r="J2648" s="2" t="str">
        <f>_xlfn.XLOOKUP(Table2[[#This Row],[Customer_ID]],Table3[Customer_ID],Table3[State],"Karnataka")</f>
        <v>Telangana</v>
      </c>
      <c r="K2648" s="2" t="str">
        <f>_xlfn.XLOOKUP(Table2[[#This Row],[Customer_ID]],Table3[Customer_ID],Table3[Membership],"Regular")</f>
        <v>Gold</v>
      </c>
      <c r="L2648" s="2" t="s">
        <v>353</v>
      </c>
      <c r="M2648" s="2" t="str">
        <f>_xlfn.XLOOKUP(Table2[[#This Row],[Product_ID]],Table4[Product_ID],Table4[Product_Name],"Not Found")</f>
        <v>Fabindia Straight Kurti Olive</v>
      </c>
      <c r="N2648" s="2" t="str">
        <f>_xlfn.XLOOKUP(Table2[[#This Row],[Product_ID]],Table4[Product_ID],Table4[Category],"Not Found")</f>
        <v>Women Kurtis</v>
      </c>
      <c r="O2648" s="2" t="str">
        <f>_xlfn.XLOOKUP(Table2[[#This Row],[Product_ID]],Table4[Product_ID],Table4[Subcategory],"Not Found")</f>
        <v>Straight Kurti</v>
      </c>
      <c r="P2648" s="2" t="str">
        <f>_xlfn.XLOOKUP(Table2[[#This Row],[Product_ID]],Table4[Product_ID],Table4[Brand],"Missing Brand")</f>
        <v>Fabindia</v>
      </c>
      <c r="Q2648" s="2" t="s">
        <v>288</v>
      </c>
      <c r="R2648" s="2" t="str">
        <f>_xlfn.XLOOKUP(Table2[[#This Row],[Store_ID]],Table6[Store_ID],Table6[Store Name],"Not Found")</f>
        <v>TrendMart Kannur Standard</v>
      </c>
      <c r="S2648" s="2">
        <f>_xlfn.XLOOKUP(Table2[[#This Row],[Store_ID]],Table6[Store_ID],Table6[Monthly Target],"Missing Target")</f>
        <v>2000000</v>
      </c>
      <c r="T2648" s="2" t="str">
        <f>_xlfn.XLOOKUP(Table2[[#This Row],[Store_ID]],Table6[Store_ID],Table6[Region],"Not Found")</f>
        <v>South Zone 1</v>
      </c>
      <c r="U2648" s="2" t="s">
        <v>268</v>
      </c>
      <c r="V2648" s="2" t="str">
        <f>_xlfn.XLOOKUP(Table2[[#This Row],[Employee_ID]],Table5[Employee_ID],Table5[Employee Name],"Not Found")</f>
        <v>Ganesh Iyengar</v>
      </c>
      <c r="W2648" s="2">
        <v>4</v>
      </c>
      <c r="X2648" s="2">
        <v>819.54</v>
      </c>
      <c r="Y2648" s="2">
        <v>20</v>
      </c>
      <c r="Z2648" s="2">
        <v>655.63</v>
      </c>
      <c r="AA2648" s="2">
        <v>5</v>
      </c>
      <c r="AB2648" s="2">
        <v>131.13</v>
      </c>
      <c r="AC2648" s="2">
        <v>2753.66</v>
      </c>
      <c r="AD2648" s="2">
        <v>2284.36</v>
      </c>
      <c r="AE2648" s="2">
        <f t="shared" si="87"/>
        <v>338.16999999999973</v>
      </c>
      <c r="AF2648" s="2" t="s">
        <v>35</v>
      </c>
      <c r="AG2648" s="42">
        <f>IFERROR(Table2[[#This Row],[Profit]]/Table2[[#This Row],[Sales Amount]],0)</f>
        <v>0.12280746352127704</v>
      </c>
      <c r="AH2648" s="2" t="str">
        <f>TRIM(Table2[[#This Row],[Payment Modee]])</f>
        <v>Debit Card</v>
      </c>
      <c r="AI2648" s="2" t="s">
        <v>26</v>
      </c>
      <c r="AJ2648" s="2" t="s">
        <v>27</v>
      </c>
      <c r="AK2648" s="2" t="s">
        <v>406</v>
      </c>
      <c r="AL2648" s="16" t="str">
        <f>IF(HOUR(Table2[[#This Row],[Order Time]])&lt;12,"Morning",IF(HOUR(Table2[[#This Row],[Order Time]])&lt;17,"Afternoon",IF(HOUR(Table2[[#This Row],[Order Time]])&lt;21,"Evening","Night")))</f>
        <v>Afternoon</v>
      </c>
      <c r="AM2648" s="16" t="s">
        <v>29</v>
      </c>
    </row>
    <row r="2649" spans="1:39" x14ac:dyDescent="0.25">
      <c r="A2649" s="13" t="s">
        <v>4560</v>
      </c>
      <c r="B2649" s="4">
        <v>45664</v>
      </c>
      <c r="C2649" s="2">
        <f>YEAR(Table2[[#This Row],[Invoice Date]])</f>
        <v>2025</v>
      </c>
      <c r="D2649" s="2" t="str">
        <f>TEXT(Table2[[#This Row],[Invoice Date]],"mmm")</f>
        <v>Jan</v>
      </c>
      <c r="E2649" s="2" t="str">
        <f>Table2[[#This Row],[Store_ID]]&amp;"-"&amp;Table2[[#This Row],[Year]]&amp;"-"&amp;Table2[[#This Row],[Month]]</f>
        <v>STR090-2025-Jan</v>
      </c>
      <c r="F2649" s="2" t="s">
        <v>3336</v>
      </c>
      <c r="G2649" s="2" t="str">
        <f>_xlfn.XLOOKUP(Table2[[#This Row],[Customer_ID]],Table3[Customer_ID],Table3[Customer Name],"Not Found")</f>
        <v>Sandeep Chetty</v>
      </c>
      <c r="H2649" s="2" t="str">
        <f>_xlfn.XLOOKUP(Table2[[#This Row],[Customer_ID]],Table3[Customer_ID],Table3[Gender],"Female")</f>
        <v>Male</v>
      </c>
      <c r="I2649" s="2" t="str">
        <f>_xlfn.XLOOKUP(Table2[[#This Row],[Customer_ID]],Table3[Customer_ID],Table3[City],"Missing Memebership")</f>
        <v>Nellore</v>
      </c>
      <c r="J2649" s="2" t="str">
        <f>_xlfn.XLOOKUP(Table2[[#This Row],[Customer_ID]],Table3[Customer_ID],Table3[State],"Karnataka")</f>
        <v>Andhra Pradesh</v>
      </c>
      <c r="K2649" s="2" t="str">
        <f>_xlfn.XLOOKUP(Table2[[#This Row],[Customer_ID]],Table3[Customer_ID],Table3[Membership],"Regular")</f>
        <v>Gold</v>
      </c>
      <c r="L2649" s="2" t="s">
        <v>719</v>
      </c>
      <c r="M2649" s="2" t="str">
        <f>_xlfn.XLOOKUP(Table2[[#This Row],[Product_ID]],Table4[Product_ID],Table4[Product_Name],"Not Found")</f>
        <v>AND Denim Shirt Teal</v>
      </c>
      <c r="N2649" s="2" t="str">
        <f>_xlfn.XLOOKUP(Table2[[#This Row],[Product_ID]],Table4[Product_ID],Table4[Category],"Not Found")</f>
        <v>Men Shirts</v>
      </c>
      <c r="O2649" s="2" t="str">
        <f>_xlfn.XLOOKUP(Table2[[#This Row],[Product_ID]],Table4[Product_ID],Table4[Subcategory],"Not Found")</f>
        <v>Denim Shirt</v>
      </c>
      <c r="P2649" s="2" t="str">
        <f>_xlfn.XLOOKUP(Table2[[#This Row],[Product_ID]],Table4[Product_ID],Table4[Brand],"Missing Brand")</f>
        <v>AND</v>
      </c>
      <c r="Q2649" s="2" t="s">
        <v>273</v>
      </c>
      <c r="R2649" s="2" t="str">
        <f>_xlfn.XLOOKUP(Table2[[#This Row],[Store_ID]],Table6[Store_ID],Table6[Store Name],"Not Found")</f>
        <v>TrendMart Kannur Outlet</v>
      </c>
      <c r="S2649" s="2">
        <f>_xlfn.XLOOKUP(Table2[[#This Row],[Store_ID]],Table6[Store_ID],Table6[Monthly Target],"Missing Target")</f>
        <v>2500000</v>
      </c>
      <c r="T2649" s="2" t="str">
        <f>_xlfn.XLOOKUP(Table2[[#This Row],[Store_ID]],Table6[Store_ID],Table6[Region],"Not Found")</f>
        <v>South Zone 1</v>
      </c>
      <c r="U2649" s="2" t="s">
        <v>283</v>
      </c>
      <c r="V2649" s="2" t="str">
        <f>_xlfn.XLOOKUP(Table2[[#This Row],[Employee_ID]],Table5[Employee_ID],Table5[Employee Name],"Not Found")</f>
        <v>Priya Balasubramaniam</v>
      </c>
      <c r="W2649" s="2">
        <v>1</v>
      </c>
      <c r="X2649" s="2">
        <v>875.11</v>
      </c>
      <c r="Y2649" s="2">
        <v>10</v>
      </c>
      <c r="Z2649" s="2">
        <v>87.51</v>
      </c>
      <c r="AA2649" s="2">
        <v>5</v>
      </c>
      <c r="AB2649" s="2">
        <v>39.380000000000003</v>
      </c>
      <c r="AC2649" s="2">
        <v>826.98</v>
      </c>
      <c r="AD2649" s="2">
        <v>570.20000000000005</v>
      </c>
      <c r="AE2649" s="2">
        <f t="shared" si="87"/>
        <v>217.39999999999998</v>
      </c>
      <c r="AF2649" s="2" t="s">
        <v>56</v>
      </c>
      <c r="AG2649" s="42">
        <f>IFERROR(Table2[[#This Row],[Profit]]/Table2[[#This Row],[Sales Amount]],0)</f>
        <v>0.26288422936467626</v>
      </c>
      <c r="AH2649" s="2" t="str">
        <f>TRIM(Table2[[#This Row],[Payment Modee]])</f>
        <v>Credit Card</v>
      </c>
      <c r="AI2649" s="2" t="s">
        <v>36</v>
      </c>
      <c r="AJ2649" s="2" t="s">
        <v>27</v>
      </c>
      <c r="AK2649" s="2" t="s">
        <v>2757</v>
      </c>
      <c r="AL2649" s="16" t="str">
        <f>IF(HOUR(Table2[[#This Row],[Order Time]])&lt;12,"Morning",IF(HOUR(Table2[[#This Row],[Order Time]])&lt;17,"Afternoon",IF(HOUR(Table2[[#This Row],[Order Time]])&lt;21,"Evening","Night")))</f>
        <v>Evening</v>
      </c>
      <c r="AM2649" s="16" t="s">
        <v>29</v>
      </c>
    </row>
    <row r="2650" spans="1:39" x14ac:dyDescent="0.25">
      <c r="A2650" s="13" t="s">
        <v>4561</v>
      </c>
      <c r="B2650" s="4">
        <v>45481</v>
      </c>
      <c r="C2650" s="2">
        <f>YEAR(Table2[[#This Row],[Invoice Date]])</f>
        <v>2024</v>
      </c>
      <c r="D2650" s="2" t="str">
        <f>TEXT(Table2[[#This Row],[Invoice Date]],"mmm")</f>
        <v>Jul</v>
      </c>
      <c r="E2650" s="2" t="str">
        <f>Table2[[#This Row],[Store_ID]]&amp;"-"&amp;Table2[[#This Row],[Year]]&amp;"-"&amp;Table2[[#This Row],[Month]]</f>
        <v>STR072-2024-Jul</v>
      </c>
      <c r="F2650" s="2" t="s">
        <v>2661</v>
      </c>
      <c r="G2650" s="2" t="str">
        <f>_xlfn.XLOOKUP(Table2[[#This Row],[Customer_ID]],Table3[Customer_ID],Table3[Customer Name],"Not Found")</f>
        <v>Srinivas Nair</v>
      </c>
      <c r="H2650" s="2" t="str">
        <f>_xlfn.XLOOKUP(Table2[[#This Row],[Customer_ID]],Table3[Customer_ID],Table3[Gender],"Female")</f>
        <v>Male</v>
      </c>
      <c r="I2650" s="2" t="str">
        <f>_xlfn.XLOOKUP(Table2[[#This Row],[Customer_ID]],Table3[Customer_ID],Table3[City],"Missing Memebership")</f>
        <v>Nizamabad</v>
      </c>
      <c r="J2650" s="2" t="str">
        <f>_xlfn.XLOOKUP(Table2[[#This Row],[Customer_ID]],Table3[Customer_ID],Table3[State],"Karnataka")</f>
        <v>Telangana</v>
      </c>
      <c r="K2650" s="2" t="str">
        <f>_xlfn.XLOOKUP(Table2[[#This Row],[Customer_ID]],Table3[Customer_ID],Table3[Membership],"Regular")</f>
        <v>Regular</v>
      </c>
      <c r="L2650" s="2" t="s">
        <v>719</v>
      </c>
      <c r="M2650" s="2" t="str">
        <f>_xlfn.XLOOKUP(Table2[[#This Row],[Product_ID]],Table4[Product_ID],Table4[Product_Name],"Not Found")</f>
        <v>AND Denim Shirt Teal</v>
      </c>
      <c r="N2650" s="2" t="str">
        <f>_xlfn.XLOOKUP(Table2[[#This Row],[Product_ID]],Table4[Product_ID],Table4[Category],"Not Found")</f>
        <v>Men Shirts</v>
      </c>
      <c r="O2650" s="2" t="str">
        <f>_xlfn.XLOOKUP(Table2[[#This Row],[Product_ID]],Table4[Product_ID],Table4[Subcategory],"Not Found")</f>
        <v>Denim Shirt</v>
      </c>
      <c r="P2650" s="2" t="str">
        <f>_xlfn.XLOOKUP(Table2[[#This Row],[Product_ID]],Table4[Product_ID],Table4[Brand],"Missing Brand")</f>
        <v>AND</v>
      </c>
      <c r="Q2650" s="2" t="s">
        <v>186</v>
      </c>
      <c r="R2650" s="2" t="str">
        <f>_xlfn.XLOOKUP(Table2[[#This Row],[Store_ID]],Table6[Store_ID],Table6[Store Name],"Not Found")</f>
        <v>TrendMart Visakhapatnam Standard</v>
      </c>
      <c r="S2650" s="2">
        <f>_xlfn.XLOOKUP(Table2[[#This Row],[Store_ID]],Table6[Store_ID],Table6[Monthly Target],"Missing Target")</f>
        <v>1500000</v>
      </c>
      <c r="T2650" s="2" t="str">
        <f>_xlfn.XLOOKUP(Table2[[#This Row],[Store_ID]],Table6[Store_ID],Table6[Region],"Not Found")</f>
        <v>South Zone 3</v>
      </c>
      <c r="U2650" s="2" t="s">
        <v>417</v>
      </c>
      <c r="V2650" s="2" t="str">
        <f>_xlfn.XLOOKUP(Table2[[#This Row],[Employee_ID]],Table5[Employee_ID],Table5[Employee Name],"Not Found")</f>
        <v>Arjun Krishnan</v>
      </c>
      <c r="W2650" s="2">
        <v>1</v>
      </c>
      <c r="X2650" s="2">
        <v>845.68</v>
      </c>
      <c r="Y2650" s="2">
        <v>10</v>
      </c>
      <c r="Z2650" s="2">
        <v>84.57</v>
      </c>
      <c r="AA2650" s="2">
        <v>5</v>
      </c>
      <c r="AB2650" s="2">
        <v>38.06</v>
      </c>
      <c r="AC2650" s="2">
        <v>799.17</v>
      </c>
      <c r="AD2650" s="2">
        <v>570.20000000000005</v>
      </c>
      <c r="AE2650" s="2">
        <f t="shared" si="87"/>
        <v>190.90999999999991</v>
      </c>
      <c r="AF2650" s="2" t="s">
        <v>69</v>
      </c>
      <c r="AG2650" s="42">
        <f>IFERROR(Table2[[#This Row],[Profit]]/Table2[[#This Row],[Sales Amount]],0)</f>
        <v>0.23888534354392674</v>
      </c>
      <c r="AH2650" s="2" t="str">
        <f>TRIM(Table2[[#This Row],[Payment Modee]])</f>
        <v>Cash</v>
      </c>
      <c r="AI2650" s="2" t="s">
        <v>26</v>
      </c>
      <c r="AJ2650" s="2" t="s">
        <v>27</v>
      </c>
      <c r="AK2650" s="2" t="s">
        <v>3069</v>
      </c>
      <c r="AL2650" s="16" t="str">
        <f>IF(HOUR(Table2[[#This Row],[Order Time]])&lt;12,"Morning",IF(HOUR(Table2[[#This Row],[Order Time]])&lt;17,"Afternoon",IF(HOUR(Table2[[#This Row],[Order Time]])&lt;21,"Evening","Night")))</f>
        <v>Afternoon</v>
      </c>
      <c r="AM2650" s="16" t="s">
        <v>29</v>
      </c>
    </row>
    <row r="2651" spans="1:39" x14ac:dyDescent="0.25">
      <c r="A2651" s="13" t="s">
        <v>4562</v>
      </c>
      <c r="B2651" s="4">
        <v>45521</v>
      </c>
      <c r="C2651" s="2">
        <f>YEAR(Table2[[#This Row],[Invoice Date]])</f>
        <v>2024</v>
      </c>
      <c r="D2651" s="2" t="str">
        <f>TEXT(Table2[[#This Row],[Invoice Date]],"mmm")</f>
        <v>Aug</v>
      </c>
      <c r="E2651" s="2" t="str">
        <f>Table2[[#This Row],[Store_ID]]&amp;"-"&amp;Table2[[#This Row],[Year]]&amp;"-"&amp;Table2[[#This Row],[Month]]</f>
        <v>STR040-2024-Aug</v>
      </c>
      <c r="F2651" s="2" t="s">
        <v>1599</v>
      </c>
      <c r="G2651" s="2" t="str">
        <f>_xlfn.XLOOKUP(Table2[[#This Row],[Customer_ID]],Table3[Customer_ID],Table3[Customer Name],"Not Found")</f>
        <v>Feroz Ramachandran</v>
      </c>
      <c r="H2651" s="2" t="str">
        <f>_xlfn.XLOOKUP(Table2[[#This Row],[Customer_ID]],Table3[Customer_ID],Table3[Gender],"Female")</f>
        <v>Male</v>
      </c>
      <c r="I2651" s="2" t="str">
        <f>_xlfn.XLOOKUP(Table2[[#This Row],[Customer_ID]],Table3[Customer_ID],Table3[City],"Missing Memebership")</f>
        <v>Kochi</v>
      </c>
      <c r="J2651" s="2" t="str">
        <f>_xlfn.XLOOKUP(Table2[[#This Row],[Customer_ID]],Table3[Customer_ID],Table3[State],"Karnataka")</f>
        <v>Kerala</v>
      </c>
      <c r="K2651" s="2" t="str">
        <f>_xlfn.XLOOKUP(Table2[[#This Row],[Customer_ID]],Table3[Customer_ID],Table3[Membership],"Regular")</f>
        <v>Gold</v>
      </c>
      <c r="L2651" s="2" t="s">
        <v>224</v>
      </c>
      <c r="M2651" s="2" t="str">
        <f>_xlfn.XLOOKUP(Table2[[#This Row],[Product_ID]],Table4[Product_ID],Table4[Product_Name],"Not Found")</f>
        <v>Allen Solly Printed Kurti Mustard</v>
      </c>
      <c r="N2651" s="2" t="str">
        <f>_xlfn.XLOOKUP(Table2[[#This Row],[Product_ID]],Table4[Product_ID],Table4[Category],"Not Found")</f>
        <v>Women Kurtis</v>
      </c>
      <c r="O2651" s="2" t="str">
        <f>_xlfn.XLOOKUP(Table2[[#This Row],[Product_ID]],Table4[Product_ID],Table4[Subcategory],"Not Found")</f>
        <v>Printed Kurti</v>
      </c>
      <c r="P2651" s="2" t="str">
        <f>_xlfn.XLOOKUP(Table2[[#This Row],[Product_ID]],Table4[Product_ID],Table4[Brand],"Missing Brand")</f>
        <v>Allen Solly</v>
      </c>
      <c r="Q2651" s="2" t="s">
        <v>123</v>
      </c>
      <c r="R2651" s="2" t="str">
        <f>_xlfn.XLOOKUP(Table2[[#This Row],[Store_ID]],Table6[Store_ID],Table6[Store Name],"Not Found")</f>
        <v>TrendMart Nizamabad Mall Kiosk</v>
      </c>
      <c r="S2651" s="2">
        <f>_xlfn.XLOOKUP(Table2[[#This Row],[Store_ID]],Table6[Store_ID],Table6[Monthly Target],"Missing Target")</f>
        <v>1200000</v>
      </c>
      <c r="T2651" s="2" t="str">
        <f>_xlfn.XLOOKUP(Table2[[#This Row],[Store_ID]],Table6[Store_ID],Table6[Region],"Not Found")</f>
        <v>South Zone 2</v>
      </c>
      <c r="U2651" s="2" t="s">
        <v>321</v>
      </c>
      <c r="V2651" s="2" t="str">
        <f>_xlfn.XLOOKUP(Table2[[#This Row],[Employee_ID]],Table5[Employee_ID],Table5[Employee Name],"Not Found")</f>
        <v>Sunita Ramachandran</v>
      </c>
      <c r="W2651" s="2">
        <v>3</v>
      </c>
      <c r="X2651" s="2">
        <v>957.7</v>
      </c>
      <c r="Y2651" s="2">
        <v>10</v>
      </c>
      <c r="Z2651" s="2">
        <v>287.31</v>
      </c>
      <c r="AA2651" s="2">
        <v>5</v>
      </c>
      <c r="AB2651" s="2">
        <v>129.29</v>
      </c>
      <c r="AC2651" s="2">
        <v>2715.08</v>
      </c>
      <c r="AD2651" s="2">
        <v>1705.59</v>
      </c>
      <c r="AE2651" s="2">
        <f t="shared" si="87"/>
        <v>880.2</v>
      </c>
      <c r="AF2651" s="2" t="s">
        <v>56</v>
      </c>
      <c r="AG2651" s="42">
        <f>IFERROR(Table2[[#This Row],[Profit]]/Table2[[#This Row],[Sales Amount]],0)</f>
        <v>0.32418934248714587</v>
      </c>
      <c r="AH2651" s="2" t="str">
        <f>TRIM(Table2[[#This Row],[Payment Modee]])</f>
        <v>Credit Card</v>
      </c>
      <c r="AI2651" s="2" t="s">
        <v>26</v>
      </c>
      <c r="AJ2651" s="2" t="s">
        <v>27</v>
      </c>
      <c r="AK2651" s="2" t="s">
        <v>649</v>
      </c>
      <c r="AL2651" s="16" t="str">
        <f>IF(HOUR(Table2[[#This Row],[Order Time]])&lt;12,"Morning",IF(HOUR(Table2[[#This Row],[Order Time]])&lt;17,"Afternoon",IF(HOUR(Table2[[#This Row],[Order Time]])&lt;21,"Evening","Night")))</f>
        <v>Morning</v>
      </c>
      <c r="AM2651" s="16" t="s">
        <v>38</v>
      </c>
    </row>
    <row r="2652" spans="1:39" x14ac:dyDescent="0.25">
      <c r="A2652" s="13" t="s">
        <v>4563</v>
      </c>
      <c r="B2652" s="4">
        <v>45486</v>
      </c>
      <c r="C2652" s="2">
        <f>YEAR(Table2[[#This Row],[Invoice Date]])</f>
        <v>2024</v>
      </c>
      <c r="D2652" s="2" t="str">
        <f>TEXT(Table2[[#This Row],[Invoice Date]],"mmm")</f>
        <v>Jul</v>
      </c>
      <c r="E2652" s="2" t="str">
        <f>Table2[[#This Row],[Store_ID]]&amp;"-"&amp;Table2[[#This Row],[Year]]&amp;"-"&amp;Table2[[#This Row],[Month]]</f>
        <v>STR024-2024-Jul</v>
      </c>
      <c r="F2652" s="2" t="s">
        <v>3423</v>
      </c>
      <c r="G2652" s="2" t="str">
        <f>_xlfn.XLOOKUP(Table2[[#This Row],[Customer_ID]],Table3[Customer_ID],Table3[Customer Name],"Not Found")</f>
        <v>Jyothi Gounder</v>
      </c>
      <c r="H2652" s="2" t="str">
        <f>_xlfn.XLOOKUP(Table2[[#This Row],[Customer_ID]],Table3[Customer_ID],Table3[Gender],"Female")</f>
        <v>Female</v>
      </c>
      <c r="I2652" s="2" t="str">
        <f>_xlfn.XLOOKUP(Table2[[#This Row],[Customer_ID]],Table3[Customer_ID],Table3[City],"Missing Memebership")</f>
        <v>Belagavi</v>
      </c>
      <c r="J2652" s="2" t="str">
        <f>_xlfn.XLOOKUP(Table2[[#This Row],[Customer_ID]],Table3[Customer_ID],Table3[State],"Karnataka")</f>
        <v>Karnataka</v>
      </c>
      <c r="K2652" s="2" t="str">
        <f>_xlfn.XLOOKUP(Table2[[#This Row],[Customer_ID]],Table3[Customer_ID],Table3[Membership],"Regular")</f>
        <v>Gold</v>
      </c>
      <c r="L2652" s="2" t="s">
        <v>917</v>
      </c>
      <c r="M2652" s="2" t="str">
        <f>_xlfn.XLOOKUP(Table2[[#This Row],[Product_ID]],Table4[Product_ID],Table4[Product_Name],"Not Found")</f>
        <v>Spykar Cotton Saree Black</v>
      </c>
      <c r="N2652" s="2" t="str">
        <f>_xlfn.XLOOKUP(Table2[[#This Row],[Product_ID]],Table4[Product_ID],Table4[Category],"Not Found")</f>
        <v>Women Sarees</v>
      </c>
      <c r="O2652" s="2" t="str">
        <f>_xlfn.XLOOKUP(Table2[[#This Row],[Product_ID]],Table4[Product_ID],Table4[Subcategory],"Not Found")</f>
        <v>Cotton Saree</v>
      </c>
      <c r="P2652" s="2" t="str">
        <f>_xlfn.XLOOKUP(Table2[[#This Row],[Product_ID]],Table4[Product_ID],Table4[Brand],"Missing Brand")</f>
        <v>Spykar</v>
      </c>
      <c r="Q2652" s="2" t="s">
        <v>134</v>
      </c>
      <c r="R2652" s="2" t="str">
        <f>_xlfn.XLOOKUP(Table2[[#This Row],[Store_ID]],Table6[Store_ID],Table6[Store Name],"Not Found")</f>
        <v>TrendMart Nellore Standard</v>
      </c>
      <c r="S2652" s="2">
        <f>_xlfn.XLOOKUP(Table2[[#This Row],[Store_ID]],Table6[Store_ID],Table6[Monthly Target],"Missing Target")</f>
        <v>1000000</v>
      </c>
      <c r="T2652" s="2" t="str">
        <f>_xlfn.XLOOKUP(Table2[[#This Row],[Store_ID]],Table6[Store_ID],Table6[Region],"Not Found")</f>
        <v>South Zone 3</v>
      </c>
      <c r="U2652" s="2" t="s">
        <v>135</v>
      </c>
      <c r="V2652" s="2" t="str">
        <f>_xlfn.XLOOKUP(Table2[[#This Row],[Employee_ID]],Table5[Employee_ID],Table5[Employee Name],"Not Found")</f>
        <v>Yamini Pandian</v>
      </c>
      <c r="W2652" s="2">
        <v>5</v>
      </c>
      <c r="X2652" s="2">
        <v>1429.99</v>
      </c>
      <c r="Y2652" s="2">
        <v>20</v>
      </c>
      <c r="Z2652" s="2">
        <v>1429.99</v>
      </c>
      <c r="AA2652" s="2">
        <v>12</v>
      </c>
      <c r="AB2652" s="2">
        <v>686.4</v>
      </c>
      <c r="AC2652" s="2">
        <v>6406.36</v>
      </c>
      <c r="AD2652" s="2">
        <v>4810.8500000000004</v>
      </c>
      <c r="AE2652" s="2">
        <f t="shared" si="87"/>
        <v>909.10999999999933</v>
      </c>
      <c r="AF2652" s="2" t="s">
        <v>69</v>
      </c>
      <c r="AG2652" s="42">
        <f>IFERROR(Table2[[#This Row],[Profit]]/Table2[[#This Row],[Sales Amount]],0)</f>
        <v>0.14190741700435183</v>
      </c>
      <c r="AH2652" s="2" t="str">
        <f>TRIM(Table2[[#This Row],[Payment Modee]])</f>
        <v>Cash</v>
      </c>
      <c r="AI2652" s="2" t="s">
        <v>26</v>
      </c>
      <c r="AJ2652" s="2" t="s">
        <v>27</v>
      </c>
      <c r="AK2652" s="2" t="s">
        <v>2009</v>
      </c>
      <c r="AL2652" s="16" t="str">
        <f>IF(HOUR(Table2[[#This Row],[Order Time]])&lt;12,"Morning",IF(HOUR(Table2[[#This Row],[Order Time]])&lt;17,"Afternoon",IF(HOUR(Table2[[#This Row],[Order Time]])&lt;21,"Evening","Night")))</f>
        <v>Morning</v>
      </c>
      <c r="AM2652" s="16" t="s">
        <v>38</v>
      </c>
    </row>
    <row r="2653" spans="1:39" x14ac:dyDescent="0.25">
      <c r="A2653" s="13" t="s">
        <v>4564</v>
      </c>
      <c r="B2653" s="4">
        <v>45444</v>
      </c>
      <c r="C2653" s="2">
        <f>YEAR(Table2[[#This Row],[Invoice Date]])</f>
        <v>2024</v>
      </c>
      <c r="D2653" s="2" t="str">
        <f>TEXT(Table2[[#This Row],[Invoice Date]],"mmm")</f>
        <v>Jun</v>
      </c>
      <c r="E2653" s="2" t="str">
        <f>Table2[[#This Row],[Store_ID]]&amp;"-"&amp;Table2[[#This Row],[Year]]&amp;"-"&amp;Table2[[#This Row],[Month]]</f>
        <v>STR060-2024-Jun</v>
      </c>
      <c r="F2653" s="2" t="s">
        <v>1293</v>
      </c>
      <c r="G2653" s="2" t="str">
        <f>_xlfn.XLOOKUP(Table2[[#This Row],[Customer_ID]],Table3[Customer_ID],Table3[Customer Name],"Not Found")</f>
        <v>Varsha Chandran</v>
      </c>
      <c r="H2653" s="2" t="str">
        <f>_xlfn.XLOOKUP(Table2[[#This Row],[Customer_ID]],Table3[Customer_ID],Table3[Gender],"Female")</f>
        <v>Female</v>
      </c>
      <c r="I2653" s="2" t="str">
        <f>_xlfn.XLOOKUP(Table2[[#This Row],[Customer_ID]],Table3[Customer_ID],Table3[City],"Missing Memebership")</f>
        <v>Nellore</v>
      </c>
      <c r="J2653" s="2" t="str">
        <f>_xlfn.XLOOKUP(Table2[[#This Row],[Customer_ID]],Table3[Customer_ID],Table3[State],"Karnataka")</f>
        <v>Andhra Pradesh</v>
      </c>
      <c r="K2653" s="2" t="str">
        <f>_xlfn.XLOOKUP(Table2[[#This Row],[Customer_ID]],Table3[Customer_ID],Table3[Membership],"Regular")</f>
        <v>Regular</v>
      </c>
      <c r="L2653" s="2" t="s">
        <v>469</v>
      </c>
      <c r="M2653" s="2" t="str">
        <f>_xlfn.XLOOKUP(Table2[[#This Row],[Product_ID]],Table4[Product_ID],Table4[Product_Name],"Not Found")</f>
        <v>Ramraj Cotton Crop Top Pink</v>
      </c>
      <c r="N2653" s="2" t="str">
        <f>_xlfn.XLOOKUP(Table2[[#This Row],[Product_ID]],Table4[Product_ID],Table4[Category],"Not Found")</f>
        <v>Women Tops</v>
      </c>
      <c r="O2653" s="2" t="str">
        <f>_xlfn.XLOOKUP(Table2[[#This Row],[Product_ID]],Table4[Product_ID],Table4[Subcategory],"Not Found")</f>
        <v>Crop Top</v>
      </c>
      <c r="P2653" s="2" t="str">
        <f>_xlfn.XLOOKUP(Table2[[#This Row],[Product_ID]],Table4[Product_ID],Table4[Brand],"Missing Brand")</f>
        <v>Ramraj Cotton</v>
      </c>
      <c r="Q2653" s="2" t="s">
        <v>316</v>
      </c>
      <c r="R2653" s="2" t="str">
        <f>_xlfn.XLOOKUP(Table2[[#This Row],[Store_ID]],Table6[Store_ID],Table6[Store Name],"Not Found")</f>
        <v>TrendMart Tirunelveli Flagship</v>
      </c>
      <c r="S2653" s="2">
        <f>_xlfn.XLOOKUP(Table2[[#This Row],[Store_ID]],Table6[Store_ID],Table6[Monthly Target],"Missing Target")</f>
        <v>1000000</v>
      </c>
      <c r="T2653" s="2" t="str">
        <f>_xlfn.XLOOKUP(Table2[[#This Row],[Store_ID]],Table6[Store_ID],Table6[Region],"Not Found")</f>
        <v>South Zone 1</v>
      </c>
      <c r="U2653" s="2" t="s">
        <v>102</v>
      </c>
      <c r="V2653" s="2" t="str">
        <f>_xlfn.XLOOKUP(Table2[[#This Row],[Employee_ID]],Table5[Employee_ID],Table5[Employee Name],"Not Found")</f>
        <v>Chandra Reddy</v>
      </c>
      <c r="W2653" s="2">
        <v>2</v>
      </c>
      <c r="X2653" s="2">
        <v>841.21</v>
      </c>
      <c r="Y2653" s="2">
        <v>30</v>
      </c>
      <c r="Z2653" s="2">
        <v>504.73</v>
      </c>
      <c r="AA2653" s="2">
        <v>5</v>
      </c>
      <c r="AB2653" s="2">
        <v>58.88</v>
      </c>
      <c r="AC2653" s="2">
        <v>1236.57</v>
      </c>
      <c r="AD2653" s="2">
        <v>1259.44</v>
      </c>
      <c r="AE2653" s="2">
        <f t="shared" ref="AE2653:AE2678" si="88">(AC2653-AD2653-AB2653)</f>
        <v>-81.750000000000114</v>
      </c>
      <c r="AF2653" s="2" t="s">
        <v>25</v>
      </c>
      <c r="AG2653" s="42">
        <f>IFERROR(Table2[[#This Row],[Profit]]/Table2[[#This Row],[Sales Amount]],0)</f>
        <v>-6.6110288944418935E-2</v>
      </c>
      <c r="AH2653" s="2" t="str">
        <f>TRIM(Table2[[#This Row],[Payment Modee]])</f>
        <v>UPI</v>
      </c>
      <c r="AI2653" s="2" t="s">
        <v>26</v>
      </c>
      <c r="AJ2653" s="2" t="s">
        <v>27</v>
      </c>
      <c r="AK2653" s="2" t="s">
        <v>860</v>
      </c>
      <c r="AL2653" s="16" t="str">
        <f>IF(HOUR(Table2[[#This Row],[Order Time]])&lt;12,"Morning",IF(HOUR(Table2[[#This Row],[Order Time]])&lt;17,"Afternoon",IF(HOUR(Table2[[#This Row],[Order Time]])&lt;21,"Evening","Night")))</f>
        <v>Evening</v>
      </c>
      <c r="AM2653" s="16" t="s">
        <v>38</v>
      </c>
    </row>
    <row r="2654" spans="1:39" x14ac:dyDescent="0.25">
      <c r="A2654" s="13" t="s">
        <v>4565</v>
      </c>
      <c r="B2654" s="4">
        <v>45713</v>
      </c>
      <c r="C2654" s="2">
        <f>YEAR(Table2[[#This Row],[Invoice Date]])</f>
        <v>2025</v>
      </c>
      <c r="D2654" s="2" t="str">
        <f>TEXT(Table2[[#This Row],[Invoice Date]],"mmm")</f>
        <v>Feb</v>
      </c>
      <c r="E2654" s="2" t="str">
        <f>Table2[[#This Row],[Store_ID]]&amp;"-"&amp;Table2[[#This Row],[Year]]&amp;"-"&amp;Table2[[#This Row],[Month]]</f>
        <v>STR030-2025-Feb</v>
      </c>
      <c r="F2654" s="2" t="s">
        <v>1818</v>
      </c>
      <c r="G2654" s="2" t="str">
        <f>_xlfn.XLOOKUP(Table2[[#This Row],[Customer_ID]],Table3[Customer_ID],Table3[Customer Name],"Not Found")</f>
        <v>Deepak Rao</v>
      </c>
      <c r="H2654" s="2" t="str">
        <f>_xlfn.XLOOKUP(Table2[[#This Row],[Customer_ID]],Table3[Customer_ID],Table3[Gender],"Female")</f>
        <v>Male</v>
      </c>
      <c r="I2654" s="2" t="str">
        <f>_xlfn.XLOOKUP(Table2[[#This Row],[Customer_ID]],Table3[Customer_ID],Table3[City],"Missing Memebership")</f>
        <v>Vellore</v>
      </c>
      <c r="J2654" s="2" t="str">
        <f>_xlfn.XLOOKUP(Table2[[#This Row],[Customer_ID]],Table3[Customer_ID],Table3[State],"Karnataka")</f>
        <v>Tamil Nadu</v>
      </c>
      <c r="K2654" s="2" t="str">
        <f>_xlfn.XLOOKUP(Table2[[#This Row],[Customer_ID]],Table3[Customer_ID],Table3[Membership],"Regular")</f>
        <v>Silver</v>
      </c>
      <c r="L2654" s="2" t="s">
        <v>662</v>
      </c>
      <c r="M2654" s="2" t="str">
        <f>_xlfn.XLOOKUP(Table2[[#This Row],[Product_ID]],Table4[Product_ID],Table4[Product_Name],"Not Found")</f>
        <v>Bata Cotton Saree Mustard</v>
      </c>
      <c r="N2654" s="2" t="str">
        <f>_xlfn.XLOOKUP(Table2[[#This Row],[Product_ID]],Table4[Product_ID],Table4[Category],"Not Found")</f>
        <v>Women Sarees</v>
      </c>
      <c r="O2654" s="2" t="str">
        <f>_xlfn.XLOOKUP(Table2[[#This Row],[Product_ID]],Table4[Product_ID],Table4[Subcategory],"Not Found")</f>
        <v>Cotton Saree</v>
      </c>
      <c r="P2654" s="2" t="str">
        <f>_xlfn.XLOOKUP(Table2[[#This Row],[Product_ID]],Table4[Product_ID],Table4[Brand],"Missing Brand")</f>
        <v>Bata</v>
      </c>
      <c r="Q2654" s="2" t="s">
        <v>1033</v>
      </c>
      <c r="R2654" s="2" t="str">
        <f>_xlfn.XLOOKUP(Table2[[#This Row],[Store_ID]],Table6[Store_ID],Table6[Store Name],"Not Found")</f>
        <v>TrendMart Kochi Standard</v>
      </c>
      <c r="S2654" s="2">
        <f>_xlfn.XLOOKUP(Table2[[#This Row],[Store_ID]],Table6[Store_ID],Table6[Monthly Target],"Missing Target")</f>
        <v>2000000</v>
      </c>
      <c r="T2654" s="2" t="str">
        <f>_xlfn.XLOOKUP(Table2[[#This Row],[Store_ID]],Table6[Store_ID],Table6[Region],"Not Found")</f>
        <v>South Zone 1</v>
      </c>
      <c r="U2654" s="2" t="s">
        <v>482</v>
      </c>
      <c r="V2654" s="2" t="str">
        <f>_xlfn.XLOOKUP(Table2[[#This Row],[Employee_ID]],Table5[Employee_ID],Table5[Employee Name],"Not Found")</f>
        <v>Swathi Achari</v>
      </c>
      <c r="W2654" s="2">
        <v>2</v>
      </c>
      <c r="X2654" s="2">
        <v>3656.72</v>
      </c>
      <c r="Y2654" s="2">
        <v>5</v>
      </c>
      <c r="Z2654" s="2">
        <v>365.67</v>
      </c>
      <c r="AA2654" s="2">
        <v>12</v>
      </c>
      <c r="AB2654" s="2">
        <v>833.73</v>
      </c>
      <c r="AC2654" s="2">
        <v>7781.5</v>
      </c>
      <c r="AD2654" s="2">
        <v>5420.1</v>
      </c>
      <c r="AE2654" s="2">
        <f t="shared" si="88"/>
        <v>1527.6699999999996</v>
      </c>
      <c r="AF2654" s="2" t="s">
        <v>35</v>
      </c>
      <c r="AG2654" s="42">
        <f>IFERROR(Table2[[#This Row],[Profit]]/Table2[[#This Row],[Sales Amount]],0)</f>
        <v>0.19632076077877011</v>
      </c>
      <c r="AH2654" s="2" t="str">
        <f>TRIM(Table2[[#This Row],[Payment Modee]])</f>
        <v>Debit Card</v>
      </c>
      <c r="AI2654" s="2" t="s">
        <v>36</v>
      </c>
      <c r="AJ2654" s="2" t="s">
        <v>27</v>
      </c>
      <c r="AK2654" s="2" t="s">
        <v>911</v>
      </c>
      <c r="AL2654" s="16" t="str">
        <f>IF(HOUR(Table2[[#This Row],[Order Time]])&lt;12,"Morning",IF(HOUR(Table2[[#This Row],[Order Time]])&lt;17,"Afternoon",IF(HOUR(Table2[[#This Row],[Order Time]])&lt;21,"Evening","Night")))</f>
        <v>Afternoon</v>
      </c>
      <c r="AM2654" s="16" t="s">
        <v>29</v>
      </c>
    </row>
    <row r="2655" spans="1:39" x14ac:dyDescent="0.25">
      <c r="A2655" s="13" t="s">
        <v>4566</v>
      </c>
      <c r="B2655" s="4">
        <v>45514</v>
      </c>
      <c r="C2655" s="2">
        <f>YEAR(Table2[[#This Row],[Invoice Date]])</f>
        <v>2024</v>
      </c>
      <c r="D2655" s="2" t="str">
        <f>TEXT(Table2[[#This Row],[Invoice Date]],"mmm")</f>
        <v>Aug</v>
      </c>
      <c r="E2655" s="2" t="str">
        <f>Table2[[#This Row],[Store_ID]]&amp;"-"&amp;Table2[[#This Row],[Year]]&amp;"-"&amp;Table2[[#This Row],[Month]]</f>
        <v>STR062-2024-Aug</v>
      </c>
      <c r="F2655" s="2" t="s">
        <v>1069</v>
      </c>
      <c r="G2655" s="2" t="str">
        <f>_xlfn.XLOOKUP(Table2[[#This Row],[Customer_ID]],Table3[Customer_ID],Table3[Customer Name],"Not Found")</f>
        <v>Thiru Srinivasan</v>
      </c>
      <c r="H2655" s="2" t="str">
        <f>_xlfn.XLOOKUP(Table2[[#This Row],[Customer_ID]],Table3[Customer_ID],Table3[Gender],"Female")</f>
        <v>Male</v>
      </c>
      <c r="I2655" s="2" t="str">
        <f>_xlfn.XLOOKUP(Table2[[#This Row],[Customer_ID]],Table3[Customer_ID],Table3[City],"Missing Memebership")</f>
        <v>Kozhikode</v>
      </c>
      <c r="J2655" s="2" t="str">
        <f>_xlfn.XLOOKUP(Table2[[#This Row],[Customer_ID]],Table3[Customer_ID],Table3[State],"Karnataka")</f>
        <v>Kerala</v>
      </c>
      <c r="K2655" s="2" t="str">
        <f>_xlfn.XLOOKUP(Table2[[#This Row],[Customer_ID]],Table3[Customer_ID],Table3[Membership],"Regular")</f>
        <v>Silver</v>
      </c>
      <c r="L2655" s="2" t="s">
        <v>408</v>
      </c>
      <c r="M2655" s="2" t="str">
        <f>_xlfn.XLOOKUP(Table2[[#This Row],[Product_ID]],Table4[Product_ID],Table4[Product_Name],"Not Found")</f>
        <v>Indian Terrain Formal Top Maroon</v>
      </c>
      <c r="N2655" s="2" t="str">
        <f>_xlfn.XLOOKUP(Table2[[#This Row],[Product_ID]],Table4[Product_ID],Table4[Category],"Not Found")</f>
        <v>Women Tops</v>
      </c>
      <c r="O2655" s="2" t="str">
        <f>_xlfn.XLOOKUP(Table2[[#This Row],[Product_ID]],Table4[Product_ID],Table4[Subcategory],"Not Found")</f>
        <v>Formal Top</v>
      </c>
      <c r="P2655" s="2" t="str">
        <f>_xlfn.XLOOKUP(Table2[[#This Row],[Product_ID]],Table4[Product_ID],Table4[Brand],"Missing Brand")</f>
        <v>Indian Terrain</v>
      </c>
      <c r="Q2655" s="2" t="s">
        <v>67</v>
      </c>
      <c r="R2655" s="2" t="str">
        <f>_xlfn.XLOOKUP(Table2[[#This Row],[Store_ID]],Table6[Store_ID],Table6[Store Name],"Not Found")</f>
        <v>TrendMart Vijayawada Standard</v>
      </c>
      <c r="S2655" s="2">
        <f>_xlfn.XLOOKUP(Table2[[#This Row],[Store_ID]],Table6[Store_ID],Table6[Monthly Target],"Missing Target")</f>
        <v>1000000</v>
      </c>
      <c r="T2655" s="2" t="str">
        <f>_xlfn.XLOOKUP(Table2[[#This Row],[Store_ID]],Table6[Store_ID],Table6[Region],"Not Found")</f>
        <v>South Zone 3</v>
      </c>
      <c r="U2655" s="2" t="s">
        <v>81</v>
      </c>
      <c r="V2655" s="2" t="str">
        <f>_xlfn.XLOOKUP(Table2[[#This Row],[Employee_ID]],Table5[Employee_ID],Table5[Employee Name],"Not Found")</f>
        <v>Charulatha Kumar</v>
      </c>
      <c r="W2655" s="2">
        <v>2</v>
      </c>
      <c r="X2655" s="2">
        <v>845.97</v>
      </c>
      <c r="Y2655" s="2">
        <v>0</v>
      </c>
      <c r="Z2655" s="2">
        <v>0</v>
      </c>
      <c r="AA2655" s="2">
        <v>5</v>
      </c>
      <c r="AB2655" s="2">
        <v>84.6</v>
      </c>
      <c r="AC2655" s="2">
        <v>1776.54</v>
      </c>
      <c r="AD2655" s="2">
        <v>1095.3399999999999</v>
      </c>
      <c r="AE2655" s="2">
        <f t="shared" si="88"/>
        <v>596.6</v>
      </c>
      <c r="AF2655" s="2" t="s">
        <v>56</v>
      </c>
      <c r="AG2655" s="42">
        <f>IFERROR(Table2[[#This Row],[Profit]]/Table2[[#This Row],[Sales Amount]],0)</f>
        <v>0.33582131559098022</v>
      </c>
      <c r="AH2655" s="2" t="str">
        <f>TRIM(Table2[[#This Row],[Payment Modee]])</f>
        <v>Credit Card</v>
      </c>
      <c r="AI2655" s="2" t="s">
        <v>26</v>
      </c>
      <c r="AJ2655" s="2" t="s">
        <v>197</v>
      </c>
      <c r="AK2655" s="2" t="s">
        <v>3409</v>
      </c>
      <c r="AL2655" s="16" t="str">
        <f>IF(HOUR(Table2[[#This Row],[Order Time]])&lt;12,"Morning",IF(HOUR(Table2[[#This Row],[Order Time]])&lt;17,"Afternoon",IF(HOUR(Table2[[#This Row],[Order Time]])&lt;21,"Evening","Night")))</f>
        <v>Night</v>
      </c>
      <c r="AM2655" s="16" t="s">
        <v>38</v>
      </c>
    </row>
    <row r="2656" spans="1:39" x14ac:dyDescent="0.25">
      <c r="A2656" s="13" t="s">
        <v>4567</v>
      </c>
      <c r="B2656" s="4">
        <v>45604</v>
      </c>
      <c r="C2656" s="2">
        <f>YEAR(Table2[[#This Row],[Invoice Date]])</f>
        <v>2024</v>
      </c>
      <c r="D2656" s="2" t="str">
        <f>TEXT(Table2[[#This Row],[Invoice Date]],"mmm")</f>
        <v>Nov</v>
      </c>
      <c r="E2656" s="2" t="str">
        <f>Table2[[#This Row],[Store_ID]]&amp;"-"&amp;Table2[[#This Row],[Year]]&amp;"-"&amp;Table2[[#This Row],[Month]]</f>
        <v>STR092-2024-Nov</v>
      </c>
      <c r="F2656" s="2" t="s">
        <v>4568</v>
      </c>
      <c r="G2656" s="2" t="str">
        <f>_xlfn.XLOOKUP(Table2[[#This Row],[Customer_ID]],Table3[Customer_ID],Table3[Customer Name],"Not Found")</f>
        <v>Vasanthi Raman</v>
      </c>
      <c r="H2656" s="2" t="str">
        <f>_xlfn.XLOOKUP(Table2[[#This Row],[Customer_ID]],Table3[Customer_ID],Table3[Gender],"Female")</f>
        <v>Female</v>
      </c>
      <c r="I2656" s="2" t="str">
        <f>_xlfn.XLOOKUP(Table2[[#This Row],[Customer_ID]],Table3[Customer_ID],Table3[City],"Missing Memebership")</f>
        <v>Kollam</v>
      </c>
      <c r="J2656" s="2" t="str">
        <f>_xlfn.XLOOKUP(Table2[[#This Row],[Customer_ID]],Table3[Customer_ID],Table3[State],"Karnataka")</f>
        <v>Kerala</v>
      </c>
      <c r="K2656" s="2" t="str">
        <f>_xlfn.XLOOKUP(Table2[[#This Row],[Customer_ID]],Table3[Customer_ID],Table3[Membership],"Regular")</f>
        <v>Silver</v>
      </c>
      <c r="L2656" s="2" t="s">
        <v>2280</v>
      </c>
      <c r="M2656" s="2" t="str">
        <f>_xlfn.XLOOKUP(Table2[[#This Row],[Product_ID]],Table4[Product_ID],Table4[Product_Name],"Not Found")</f>
        <v>Reebok Printed Kurti Green</v>
      </c>
      <c r="N2656" s="2" t="str">
        <f>_xlfn.XLOOKUP(Table2[[#This Row],[Product_ID]],Table4[Product_ID],Table4[Category],"Not Found")</f>
        <v>Women Kurtis</v>
      </c>
      <c r="O2656" s="2" t="str">
        <f>_xlfn.XLOOKUP(Table2[[#This Row],[Product_ID]],Table4[Product_ID],Table4[Subcategory],"Not Found")</f>
        <v>Printed Kurti</v>
      </c>
      <c r="P2656" s="2" t="str">
        <f>_xlfn.XLOOKUP(Table2[[#This Row],[Product_ID]],Table4[Product_ID],Table4[Brand],"Missing Brand")</f>
        <v>Reebok</v>
      </c>
      <c r="Q2656" s="2" t="s">
        <v>245</v>
      </c>
      <c r="R2656" s="2" t="str">
        <f>_xlfn.XLOOKUP(Table2[[#This Row],[Store_ID]],Table6[Store_ID],Table6[Store Name],"Not Found")</f>
        <v>TrendMart Kochi Standard</v>
      </c>
      <c r="S2656" s="2">
        <f>_xlfn.XLOOKUP(Table2[[#This Row],[Store_ID]],Table6[Store_ID],Table6[Monthly Target],"Missing Target")</f>
        <v>1500000</v>
      </c>
      <c r="T2656" s="2" t="str">
        <f>_xlfn.XLOOKUP(Table2[[#This Row],[Store_ID]],Table6[Store_ID],Table6[Region],"Not Found")</f>
        <v>South Zone 1</v>
      </c>
      <c r="U2656" s="2" t="s">
        <v>153</v>
      </c>
      <c r="V2656" s="2" t="str">
        <f>_xlfn.XLOOKUP(Table2[[#This Row],[Employee_ID]],Table5[Employee_ID],Table5[Employee Name],"Not Found")</f>
        <v>Rani Mishra</v>
      </c>
      <c r="W2656" s="2">
        <v>4</v>
      </c>
      <c r="X2656" s="2">
        <v>1148.1300000000001</v>
      </c>
      <c r="Y2656" s="2">
        <v>10</v>
      </c>
      <c r="Z2656" s="2">
        <v>459.25</v>
      </c>
      <c r="AA2656" s="2">
        <v>12</v>
      </c>
      <c r="AB2656" s="2">
        <v>495.99</v>
      </c>
      <c r="AC2656" s="2">
        <v>4629.26</v>
      </c>
      <c r="AD2656" s="2">
        <v>2976</v>
      </c>
      <c r="AE2656" s="2">
        <f t="shared" si="88"/>
        <v>1157.2700000000002</v>
      </c>
      <c r="AF2656" s="2" t="s">
        <v>35</v>
      </c>
      <c r="AG2656" s="42">
        <f>IFERROR(Table2[[#This Row],[Profit]]/Table2[[#This Row],[Sales Amount]],0)</f>
        <v>0.24999027922389327</v>
      </c>
      <c r="AH2656" s="2" t="str">
        <f>TRIM(Table2[[#This Row],[Payment Modee]])</f>
        <v>Debit Card</v>
      </c>
      <c r="AI2656" s="2" t="s">
        <v>36</v>
      </c>
      <c r="AJ2656" s="2" t="s">
        <v>27</v>
      </c>
      <c r="AK2656" s="2" t="s">
        <v>1374</v>
      </c>
      <c r="AL2656" s="16" t="str">
        <f>IF(HOUR(Table2[[#This Row],[Order Time]])&lt;12,"Morning",IF(HOUR(Table2[[#This Row],[Order Time]])&lt;17,"Afternoon",IF(HOUR(Table2[[#This Row],[Order Time]])&lt;21,"Evening","Night")))</f>
        <v>Evening</v>
      </c>
      <c r="AM2656" s="16" t="s">
        <v>29</v>
      </c>
    </row>
    <row r="2657" spans="1:39" x14ac:dyDescent="0.25">
      <c r="A2657" s="13" t="s">
        <v>4569</v>
      </c>
      <c r="B2657" s="4">
        <v>45546</v>
      </c>
      <c r="C2657" s="2">
        <f>YEAR(Table2[[#This Row],[Invoice Date]])</f>
        <v>2024</v>
      </c>
      <c r="D2657" s="2" t="str">
        <f>TEXT(Table2[[#This Row],[Invoice Date]],"mmm")</f>
        <v>Sep</v>
      </c>
      <c r="E2657" s="2" t="str">
        <f>Table2[[#This Row],[Store_ID]]&amp;"-"&amp;Table2[[#This Row],[Year]]&amp;"-"&amp;Table2[[#This Row],[Month]]</f>
        <v>STR071-2024-Sep</v>
      </c>
      <c r="F2657" s="2" t="s">
        <v>1979</v>
      </c>
      <c r="G2657" s="2" t="str">
        <f>_xlfn.XLOOKUP(Table2[[#This Row],[Customer_ID]],Table3[Customer_ID],Table3[Customer Name],"Not Found")</f>
        <v>Sangeeta Chandran</v>
      </c>
      <c r="H2657" s="2" t="str">
        <f>_xlfn.XLOOKUP(Table2[[#This Row],[Customer_ID]],Table3[Customer_ID],Table3[Gender],"Female")</f>
        <v>Female</v>
      </c>
      <c r="I2657" s="2" t="str">
        <f>_xlfn.XLOOKUP(Table2[[#This Row],[Customer_ID]],Table3[Customer_ID],Table3[City],"Missing Memebership")</f>
        <v>Guntur</v>
      </c>
      <c r="J2657" s="2" t="str">
        <f>_xlfn.XLOOKUP(Table2[[#This Row],[Customer_ID]],Table3[Customer_ID],Table3[State],"Karnataka")</f>
        <v>Andhra Pradesh</v>
      </c>
      <c r="K2657" s="2" t="str">
        <f>_xlfn.XLOOKUP(Table2[[#This Row],[Customer_ID]],Table3[Customer_ID],Table3[Membership],"Regular")</f>
        <v>Silver</v>
      </c>
      <c r="L2657" s="2" t="s">
        <v>386</v>
      </c>
      <c r="M2657" s="2" t="str">
        <f>_xlfn.XLOOKUP(Table2[[#This Row],[Product_ID]],Table4[Product_ID],Table4[Product_Name],"Not Found")</f>
        <v>Libas Sling Bag Green</v>
      </c>
      <c r="N2657" s="2" t="str">
        <f>_xlfn.XLOOKUP(Table2[[#This Row],[Product_ID]],Table4[Product_ID],Table4[Category],"Not Found")</f>
        <v>Handbags</v>
      </c>
      <c r="O2657" s="2" t="str">
        <f>_xlfn.XLOOKUP(Table2[[#This Row],[Product_ID]],Table4[Product_ID],Table4[Subcategory],"Not Found")</f>
        <v>Sling Bag</v>
      </c>
      <c r="P2657" s="2" t="str">
        <f>_xlfn.XLOOKUP(Table2[[#This Row],[Product_ID]],Table4[Product_ID],Table4[Brand],"Missing Brand")</f>
        <v>Libas</v>
      </c>
      <c r="Q2657" s="2" t="s">
        <v>288</v>
      </c>
      <c r="R2657" s="2" t="str">
        <f>_xlfn.XLOOKUP(Table2[[#This Row],[Store_ID]],Table6[Store_ID],Table6[Store Name],"Not Found")</f>
        <v>TrendMart Kannur Standard</v>
      </c>
      <c r="S2657" s="2">
        <f>_xlfn.XLOOKUP(Table2[[#This Row],[Store_ID]],Table6[Store_ID],Table6[Monthly Target],"Missing Target")</f>
        <v>2000000</v>
      </c>
      <c r="T2657" s="2" t="str">
        <f>_xlfn.XLOOKUP(Table2[[#This Row],[Store_ID]],Table6[Store_ID],Table6[Region],"Not Found")</f>
        <v>South Zone 1</v>
      </c>
      <c r="U2657" s="2" t="s">
        <v>24</v>
      </c>
      <c r="V2657" s="2" t="str">
        <f>_xlfn.XLOOKUP(Table2[[#This Row],[Employee_ID]],Table5[Employee_ID],Table5[Employee Name],"Not Found")</f>
        <v>Manoj Ramachandran</v>
      </c>
      <c r="W2657" s="2">
        <v>2</v>
      </c>
      <c r="X2657" s="2">
        <v>2853.64</v>
      </c>
      <c r="Y2657" s="2">
        <v>30</v>
      </c>
      <c r="Z2657" s="2">
        <v>1712.18</v>
      </c>
      <c r="AA2657" s="2">
        <v>12</v>
      </c>
      <c r="AB2657" s="2">
        <v>479.41</v>
      </c>
      <c r="AC2657" s="2">
        <v>4474.51</v>
      </c>
      <c r="AD2657" s="2">
        <v>4302.68</v>
      </c>
      <c r="AE2657" s="2">
        <f t="shared" si="88"/>
        <v>-307.5800000000001</v>
      </c>
      <c r="AF2657" s="2" t="s">
        <v>25</v>
      </c>
      <c r="AG2657" s="42">
        <f>IFERROR(Table2[[#This Row],[Profit]]/Table2[[#This Row],[Sales Amount]],0)</f>
        <v>-6.8740487785254711E-2</v>
      </c>
      <c r="AH2657" s="2" t="str">
        <f>TRIM(Table2[[#This Row],[Payment Modee]])</f>
        <v>UPI</v>
      </c>
      <c r="AI2657" s="2" t="s">
        <v>26</v>
      </c>
      <c r="AJ2657" s="2" t="s">
        <v>197</v>
      </c>
      <c r="AK2657" s="2" t="s">
        <v>3256</v>
      </c>
      <c r="AL2657" s="16" t="str">
        <f>IF(HOUR(Table2[[#This Row],[Order Time]])&lt;12,"Morning",IF(HOUR(Table2[[#This Row],[Order Time]])&lt;17,"Afternoon",IF(HOUR(Table2[[#This Row],[Order Time]])&lt;21,"Evening","Night")))</f>
        <v>Night</v>
      </c>
      <c r="AM2657" s="16" t="s">
        <v>29</v>
      </c>
    </row>
    <row r="2658" spans="1:39" x14ac:dyDescent="0.25">
      <c r="A2658" s="13" t="s">
        <v>4570</v>
      </c>
      <c r="B2658" s="4">
        <v>45696</v>
      </c>
      <c r="C2658" s="2">
        <f>YEAR(Table2[[#This Row],[Invoice Date]])</f>
        <v>2025</v>
      </c>
      <c r="D2658" s="2" t="str">
        <f>TEXT(Table2[[#This Row],[Invoice Date]],"mmm")</f>
        <v>Feb</v>
      </c>
      <c r="E2658" s="2" t="str">
        <f>Table2[[#This Row],[Store_ID]]&amp;"-"&amp;Table2[[#This Row],[Year]]&amp;"-"&amp;Table2[[#This Row],[Month]]</f>
        <v>STR113-2025-Feb</v>
      </c>
      <c r="F2658" s="2" t="s">
        <v>2490</v>
      </c>
      <c r="G2658" s="2" t="str">
        <f>_xlfn.XLOOKUP(Table2[[#This Row],[Customer_ID]],Table3[Customer_ID],Table3[Customer Name],"Not Found")</f>
        <v>Saranya Gounder</v>
      </c>
      <c r="H2658" s="2" t="str">
        <f>_xlfn.XLOOKUP(Table2[[#This Row],[Customer_ID]],Table3[Customer_ID],Table3[Gender],"Female")</f>
        <v>Female</v>
      </c>
      <c r="I2658" s="2" t="str">
        <f>_xlfn.XLOOKUP(Table2[[#This Row],[Customer_ID]],Table3[Customer_ID],Table3[City],"Missing Memebership")</f>
        <v>Hyderabad</v>
      </c>
      <c r="J2658" s="2" t="str">
        <f>_xlfn.XLOOKUP(Table2[[#This Row],[Customer_ID]],Table3[Customer_ID],Table3[State],"Karnataka")</f>
        <v>Telangana</v>
      </c>
      <c r="K2658" s="2" t="str">
        <f>_xlfn.XLOOKUP(Table2[[#This Row],[Customer_ID]],Table3[Customer_ID],Table3[Membership],"Regular")</f>
        <v>Gold</v>
      </c>
      <c r="L2658" s="2" t="s">
        <v>1578</v>
      </c>
      <c r="M2658" s="2" t="str">
        <f>_xlfn.XLOOKUP(Table2[[#This Row],[Product_ID]],Table4[Product_ID],Table4[Product_Name],"Not Found")</f>
        <v>Kalyan Silks Sunglasses Black</v>
      </c>
      <c r="N2658" s="2" t="str">
        <f>_xlfn.XLOOKUP(Table2[[#This Row],[Product_ID]],Table4[Product_ID],Table4[Category],"Not Found")</f>
        <v>Accessories</v>
      </c>
      <c r="O2658" s="2" t="str">
        <f>_xlfn.XLOOKUP(Table2[[#This Row],[Product_ID]],Table4[Product_ID],Table4[Subcategory],"Not Found")</f>
        <v>Sunglasses</v>
      </c>
      <c r="P2658" s="2" t="str">
        <f>_xlfn.XLOOKUP(Table2[[#This Row],[Product_ID]],Table4[Product_ID],Table4[Brand],"Missing Brand")</f>
        <v>Missing Brand Name</v>
      </c>
      <c r="Q2658" s="2" t="s">
        <v>503</v>
      </c>
      <c r="R2658" s="2" t="str">
        <f>_xlfn.XLOOKUP(Table2[[#This Row],[Store_ID]],Table6[Store_ID],Table6[Store Name],"Not Found")</f>
        <v>TrendMart Mangaluru High Street</v>
      </c>
      <c r="S2658" s="2">
        <f>_xlfn.XLOOKUP(Table2[[#This Row],[Store_ID]],Table6[Store_ID],Table6[Monthly Target],"Missing Target")</f>
        <v>2000000</v>
      </c>
      <c r="T2658" s="2" t="str">
        <f>_xlfn.XLOOKUP(Table2[[#This Row],[Store_ID]],Table6[Store_ID],Table6[Region],"Not Found")</f>
        <v>South Zone 2</v>
      </c>
      <c r="U2658" s="2" t="s">
        <v>349</v>
      </c>
      <c r="V2658" s="2" t="str">
        <f>_xlfn.XLOOKUP(Table2[[#This Row],[Employee_ID]],Table5[Employee_ID],Table5[Employee Name],"Not Found")</f>
        <v>Chitra Bhat</v>
      </c>
      <c r="W2658" s="2">
        <v>2</v>
      </c>
      <c r="X2658" s="2">
        <v>918.72</v>
      </c>
      <c r="Y2658" s="2">
        <v>30</v>
      </c>
      <c r="Z2658" s="2">
        <v>551.23</v>
      </c>
      <c r="AA2658" s="2">
        <v>5</v>
      </c>
      <c r="AB2658" s="2">
        <v>64.31</v>
      </c>
      <c r="AC2658" s="2">
        <v>1350.52</v>
      </c>
      <c r="AD2658" s="2">
        <v>962.6</v>
      </c>
      <c r="AE2658" s="2">
        <f t="shared" si="88"/>
        <v>323.60999999999996</v>
      </c>
      <c r="AF2658" s="2" t="s">
        <v>25</v>
      </c>
      <c r="AG2658" s="42">
        <f>IFERROR(Table2[[#This Row],[Profit]]/Table2[[#This Row],[Sales Amount]],0)</f>
        <v>0.23961881349406153</v>
      </c>
      <c r="AH2658" s="2" t="str">
        <f>TRIM(Table2[[#This Row],[Payment Modee]])</f>
        <v>UPI</v>
      </c>
      <c r="AI2658" s="2" t="s">
        <v>36</v>
      </c>
      <c r="AJ2658" s="2" t="s">
        <v>27</v>
      </c>
      <c r="AK2658" s="2" t="s">
        <v>2497</v>
      </c>
      <c r="AL2658" s="16" t="str">
        <f>IF(HOUR(Table2[[#This Row],[Order Time]])&lt;12,"Morning",IF(HOUR(Table2[[#This Row],[Order Time]])&lt;17,"Afternoon",IF(HOUR(Table2[[#This Row],[Order Time]])&lt;21,"Evening","Night")))</f>
        <v>Night</v>
      </c>
      <c r="AM2658" s="16" t="s">
        <v>38</v>
      </c>
    </row>
    <row r="2659" spans="1:39" x14ac:dyDescent="0.25">
      <c r="A2659" s="13" t="s">
        <v>4571</v>
      </c>
      <c r="B2659" s="4">
        <v>45645</v>
      </c>
      <c r="C2659" s="2">
        <f>YEAR(Table2[[#This Row],[Invoice Date]])</f>
        <v>2024</v>
      </c>
      <c r="D2659" s="2" t="str">
        <f>TEXT(Table2[[#This Row],[Invoice Date]],"mmm")</f>
        <v>Dec</v>
      </c>
      <c r="E2659" s="2" t="str">
        <f>Table2[[#This Row],[Store_ID]]&amp;"-"&amp;Table2[[#This Row],[Year]]&amp;"-"&amp;Table2[[#This Row],[Month]]</f>
        <v>STR013-2024-Dec</v>
      </c>
      <c r="F2659" s="2" t="s">
        <v>468</v>
      </c>
      <c r="G2659" s="2" t="str">
        <f>_xlfn.XLOOKUP(Table2[[#This Row],[Customer_ID]],Table3[Customer_ID],Table3[Customer Name],"Not Found")</f>
        <v>Revathi Natarajan</v>
      </c>
      <c r="H2659" s="2" t="str">
        <f>_xlfn.XLOOKUP(Table2[[#This Row],[Customer_ID]],Table3[Customer_ID],Table3[Gender],"Female")</f>
        <v>Female</v>
      </c>
      <c r="I2659" s="2" t="str">
        <f>_xlfn.XLOOKUP(Table2[[#This Row],[Customer_ID]],Table3[Customer_ID],Table3[City],"Missing Memebership")</f>
        <v>Thoothukudi</v>
      </c>
      <c r="J2659" s="2" t="str">
        <f>_xlfn.XLOOKUP(Table2[[#This Row],[Customer_ID]],Table3[Customer_ID],Table3[State],"Karnataka")</f>
        <v>Tamil Nadu</v>
      </c>
      <c r="K2659" s="2" t="str">
        <f>_xlfn.XLOOKUP(Table2[[#This Row],[Customer_ID]],Table3[Customer_ID],Table3[Membership],"Regular")</f>
        <v>Silver</v>
      </c>
      <c r="L2659" s="2" t="s">
        <v>408</v>
      </c>
      <c r="M2659" s="2" t="str">
        <f>_xlfn.XLOOKUP(Table2[[#This Row],[Product_ID]],Table4[Product_ID],Table4[Product_Name],"Not Found")</f>
        <v>Indian Terrain Formal Top Maroon</v>
      </c>
      <c r="N2659" s="2" t="str">
        <f>_xlfn.XLOOKUP(Table2[[#This Row],[Product_ID]],Table4[Product_ID],Table4[Category],"Not Found")</f>
        <v>Women Tops</v>
      </c>
      <c r="O2659" s="2" t="str">
        <f>_xlfn.XLOOKUP(Table2[[#This Row],[Product_ID]],Table4[Product_ID],Table4[Subcategory],"Not Found")</f>
        <v>Formal Top</v>
      </c>
      <c r="P2659" s="2" t="str">
        <f>_xlfn.XLOOKUP(Table2[[#This Row],[Product_ID]],Table4[Product_ID],Table4[Brand],"Missing Brand")</f>
        <v>Indian Terrain</v>
      </c>
      <c r="Q2659" s="2" t="s">
        <v>616</v>
      </c>
      <c r="R2659" s="2" t="str">
        <f>_xlfn.XLOOKUP(Table2[[#This Row],[Store_ID]],Table6[Store_ID],Table6[Store Name],"Not Found")</f>
        <v>TrendMart Nizamabad Standard</v>
      </c>
      <c r="S2659" s="2">
        <f>_xlfn.XLOOKUP(Table2[[#This Row],[Store_ID]],Table6[Store_ID],Table6[Monthly Target],"Missing Target")</f>
        <v>2500000</v>
      </c>
      <c r="T2659" s="2" t="str">
        <f>_xlfn.XLOOKUP(Table2[[#This Row],[Store_ID]],Table6[Store_ID],Table6[Region],"Not Found")</f>
        <v>South Zone 2</v>
      </c>
      <c r="U2659" s="2" t="s">
        <v>435</v>
      </c>
      <c r="V2659" s="2" t="str">
        <f>_xlfn.XLOOKUP(Table2[[#This Row],[Employee_ID]],Table5[Employee_ID],Table5[Employee Name],"Not Found")</f>
        <v>Gopal Prasad</v>
      </c>
      <c r="W2659" s="2">
        <v>1</v>
      </c>
      <c r="X2659" s="2">
        <v>721.21</v>
      </c>
      <c r="Y2659" s="2">
        <v>5</v>
      </c>
      <c r="Z2659" s="2">
        <v>36.06</v>
      </c>
      <c r="AA2659" s="2">
        <v>5</v>
      </c>
      <c r="AB2659" s="2">
        <v>34.26</v>
      </c>
      <c r="AC2659" s="2">
        <v>719.41</v>
      </c>
      <c r="AD2659" s="2">
        <v>547.66999999999996</v>
      </c>
      <c r="AE2659" s="2">
        <f t="shared" si="88"/>
        <v>137.48000000000002</v>
      </c>
      <c r="AF2659" s="2" t="s">
        <v>69</v>
      </c>
      <c r="AG2659" s="42">
        <f>IFERROR(Table2[[#This Row],[Profit]]/Table2[[#This Row],[Sales Amount]],0)</f>
        <v>0.19110104113092677</v>
      </c>
      <c r="AH2659" s="2" t="str">
        <f>TRIM(Table2[[#This Row],[Payment Modee]])</f>
        <v>Cash</v>
      </c>
      <c r="AI2659" s="2" t="s">
        <v>36</v>
      </c>
      <c r="AJ2659" s="2" t="s">
        <v>27</v>
      </c>
      <c r="AK2659" s="2" t="s">
        <v>1113</v>
      </c>
      <c r="AL2659" s="16" t="str">
        <f>IF(HOUR(Table2[[#This Row],[Order Time]])&lt;12,"Morning",IF(HOUR(Table2[[#This Row],[Order Time]])&lt;17,"Afternoon",IF(HOUR(Table2[[#This Row],[Order Time]])&lt;21,"Evening","Night")))</f>
        <v>Afternoon</v>
      </c>
      <c r="AM2659" s="16" t="s">
        <v>29</v>
      </c>
    </row>
    <row r="2660" spans="1:39" x14ac:dyDescent="0.25">
      <c r="A2660" s="13" t="s">
        <v>4572</v>
      </c>
      <c r="B2660" s="4">
        <v>45399</v>
      </c>
      <c r="C2660" s="2">
        <f>YEAR(Table2[[#This Row],[Invoice Date]])</f>
        <v>2024</v>
      </c>
      <c r="D2660" s="2" t="str">
        <f>TEXT(Table2[[#This Row],[Invoice Date]],"mmm")</f>
        <v>Apr</v>
      </c>
      <c r="E2660" s="2" t="str">
        <f>Table2[[#This Row],[Store_ID]]&amp;"-"&amp;Table2[[#This Row],[Year]]&amp;"-"&amp;Table2[[#This Row],[Month]]</f>
        <v>STR098-2024-Apr</v>
      </c>
      <c r="F2660" s="2" t="s">
        <v>1425</v>
      </c>
      <c r="G2660" s="2" t="str">
        <f>_xlfn.XLOOKUP(Table2[[#This Row],[Customer_ID]],Table3[Customer_ID],Table3[Customer Name],"Not Found")</f>
        <v>Vasanthi Bhat</v>
      </c>
      <c r="H2660" s="2" t="str">
        <f>_xlfn.XLOOKUP(Table2[[#This Row],[Customer_ID]],Table3[Customer_ID],Table3[Gender],"Female")</f>
        <v>Female</v>
      </c>
      <c r="I2660" s="2" t="str">
        <f>_xlfn.XLOOKUP(Table2[[#This Row],[Customer_ID]],Table3[Customer_ID],Table3[City],"Missing Memebership")</f>
        <v>Kalaburagi</v>
      </c>
      <c r="J2660" s="2" t="str">
        <f>_xlfn.XLOOKUP(Table2[[#This Row],[Customer_ID]],Table3[Customer_ID],Table3[State],"Karnataka")</f>
        <v>Karnataka</v>
      </c>
      <c r="K2660" s="2" t="str">
        <f>_xlfn.XLOOKUP(Table2[[#This Row],[Customer_ID]],Table3[Customer_ID],Table3[Membership],"Regular")</f>
        <v>Regular</v>
      </c>
      <c r="L2660" s="2" t="s">
        <v>106</v>
      </c>
      <c r="M2660" s="2" t="str">
        <f>_xlfn.XLOOKUP(Table2[[#This Row],[Product_ID]],Table4[Product_ID],Table4[Product_Name],"Not Found")</f>
        <v>Tanishq Maxi Dress Wine</v>
      </c>
      <c r="N2660" s="2" t="str">
        <f>_xlfn.XLOOKUP(Table2[[#This Row],[Product_ID]],Table4[Product_ID],Table4[Category],"Not Found")</f>
        <v>Women Dresses</v>
      </c>
      <c r="O2660" s="2" t="str">
        <f>_xlfn.XLOOKUP(Table2[[#This Row],[Product_ID]],Table4[Product_ID],Table4[Subcategory],"Not Found")</f>
        <v>Maxi Dress</v>
      </c>
      <c r="P2660" s="2" t="str">
        <f>_xlfn.XLOOKUP(Table2[[#This Row],[Product_ID]],Table4[Product_ID],Table4[Brand],"Missing Brand")</f>
        <v>Tanishq</v>
      </c>
      <c r="Q2660" s="2" t="s">
        <v>606</v>
      </c>
      <c r="R2660" s="2" t="str">
        <f>_xlfn.XLOOKUP(Table2[[#This Row],[Store_ID]],Table6[Store_ID],Table6[Store Name],"Not Found")</f>
        <v>TrendMart Guntur High Street</v>
      </c>
      <c r="S2660" s="2">
        <f>_xlfn.XLOOKUP(Table2[[#This Row],[Store_ID]],Table6[Store_ID],Table6[Monthly Target],"Missing Target")</f>
        <v>1200000</v>
      </c>
      <c r="T2660" s="2" t="str">
        <f>_xlfn.XLOOKUP(Table2[[#This Row],[Store_ID]],Table6[Store_ID],Table6[Region],"Not Found")</f>
        <v>South Zone 3</v>
      </c>
      <c r="U2660" s="2" t="s">
        <v>49</v>
      </c>
      <c r="V2660" s="2" t="str">
        <f>_xlfn.XLOOKUP(Table2[[#This Row],[Employee_ID]],Table5[Employee_ID],Table5[Employee Name],"Not Found")</f>
        <v>Jyothi Prasad</v>
      </c>
      <c r="W2660" s="2">
        <v>4</v>
      </c>
      <c r="X2660" s="2">
        <v>1690.9</v>
      </c>
      <c r="Y2660" s="2">
        <v>0</v>
      </c>
      <c r="Z2660" s="2">
        <v>0</v>
      </c>
      <c r="AA2660" s="2">
        <v>12</v>
      </c>
      <c r="AB2660" s="2">
        <v>811.63</v>
      </c>
      <c r="AC2660" s="2">
        <v>7575.23</v>
      </c>
      <c r="AD2660" s="2">
        <v>5629.32</v>
      </c>
      <c r="AE2660" s="2">
        <f t="shared" si="88"/>
        <v>1134.2799999999997</v>
      </c>
      <c r="AF2660" s="2" t="s">
        <v>25</v>
      </c>
      <c r="AG2660" s="42">
        <f>IFERROR(Table2[[#This Row],[Profit]]/Table2[[#This Row],[Sales Amount]],0)</f>
        <v>0.14973538757239052</v>
      </c>
      <c r="AH2660" s="2" t="str">
        <f>TRIM(Table2[[#This Row],[Payment Modee]])</f>
        <v>UPI</v>
      </c>
      <c r="AI2660" s="2" t="s">
        <v>26</v>
      </c>
      <c r="AJ2660" s="2" t="s">
        <v>27</v>
      </c>
      <c r="AK2660" s="2" t="s">
        <v>1431</v>
      </c>
      <c r="AL2660" s="16" t="str">
        <f>IF(HOUR(Table2[[#This Row],[Order Time]])&lt;12,"Morning",IF(HOUR(Table2[[#This Row],[Order Time]])&lt;17,"Afternoon",IF(HOUR(Table2[[#This Row],[Order Time]])&lt;21,"Evening","Night")))</f>
        <v>Morning</v>
      </c>
      <c r="AM2660" s="16" t="s">
        <v>29</v>
      </c>
    </row>
    <row r="2661" spans="1:39" x14ac:dyDescent="0.25">
      <c r="A2661" s="13" t="s">
        <v>4573</v>
      </c>
      <c r="B2661" s="4">
        <v>45583</v>
      </c>
      <c r="C2661" s="2">
        <f>YEAR(Table2[[#This Row],[Invoice Date]])</f>
        <v>2024</v>
      </c>
      <c r="D2661" s="2" t="str">
        <f>TEXT(Table2[[#This Row],[Invoice Date]],"mmm")</f>
        <v>Oct</v>
      </c>
      <c r="E2661" s="2" t="str">
        <f>Table2[[#This Row],[Store_ID]]&amp;"-"&amp;Table2[[#This Row],[Year]]&amp;"-"&amp;Table2[[#This Row],[Month]]</f>
        <v>STR015-2024-Oct</v>
      </c>
      <c r="F2661" s="2" t="s">
        <v>3661</v>
      </c>
      <c r="G2661" s="2" t="str">
        <f>_xlfn.XLOOKUP(Table2[[#This Row],[Customer_ID]],Table3[Customer_ID],Table3[Customer Name],"Not Found")</f>
        <v>Pooja Hegde</v>
      </c>
      <c r="H2661" s="2" t="str">
        <f>_xlfn.XLOOKUP(Table2[[#This Row],[Customer_ID]],Table3[Customer_ID],Table3[Gender],"Female")</f>
        <v>Female</v>
      </c>
      <c r="I2661" s="2" t="str">
        <f>_xlfn.XLOOKUP(Table2[[#This Row],[Customer_ID]],Table3[Customer_ID],Table3[City],"Missing Memebership")</f>
        <v>Kollam</v>
      </c>
      <c r="J2661" s="2" t="str">
        <f>_xlfn.XLOOKUP(Table2[[#This Row],[Customer_ID]],Table3[Customer_ID],Table3[State],"Karnataka")</f>
        <v>Kerala</v>
      </c>
      <c r="K2661" s="2" t="str">
        <f>_xlfn.XLOOKUP(Table2[[#This Row],[Customer_ID]],Table3[Customer_ID],Table3[Membership],"Regular")</f>
        <v>Regular</v>
      </c>
      <c r="L2661" s="2" t="s">
        <v>218</v>
      </c>
      <c r="M2661" s="2" t="str">
        <f>_xlfn.XLOOKUP(Table2[[#This Row],[Product_ID]],Table4[Product_ID],Table4[Product_Name],"Not Found")</f>
        <v>GRT Jewellers Muffler Charcoal</v>
      </c>
      <c r="N2661" s="2" t="str">
        <f>_xlfn.XLOOKUP(Table2[[#This Row],[Product_ID]],Table4[Product_ID],Table4[Category],"Not Found")</f>
        <v>Winter Wear</v>
      </c>
      <c r="O2661" s="2" t="str">
        <f>_xlfn.XLOOKUP(Table2[[#This Row],[Product_ID]],Table4[Product_ID],Table4[Subcategory],"Not Found")</f>
        <v>Muffler</v>
      </c>
      <c r="P2661" s="2" t="str">
        <f>_xlfn.XLOOKUP(Table2[[#This Row],[Product_ID]],Table4[Product_ID],Table4[Brand],"Missing Brand")</f>
        <v>GRT Jewellers</v>
      </c>
      <c r="Q2661" s="2" t="s">
        <v>704</v>
      </c>
      <c r="R2661" s="2" t="str">
        <f>_xlfn.XLOOKUP(Table2[[#This Row],[Store_ID]],Table6[Store_ID],Table6[Store Name],"Not Found")</f>
        <v>TrendMart Madurai Mall Kiosk</v>
      </c>
      <c r="S2661" s="2">
        <f>_xlfn.XLOOKUP(Table2[[#This Row],[Store_ID]],Table6[Store_ID],Table6[Monthly Target],"Missing Target")</f>
        <v>800000</v>
      </c>
      <c r="T2661" s="2" t="str">
        <f>_xlfn.XLOOKUP(Table2[[#This Row],[Store_ID]],Table6[Store_ID],Table6[Region],"Not Found")</f>
        <v>South Zone 1</v>
      </c>
      <c r="U2661" s="2" t="s">
        <v>460</v>
      </c>
      <c r="V2661" s="2" t="str">
        <f>_xlfn.XLOOKUP(Table2[[#This Row],[Employee_ID]],Table5[Employee_ID],Table5[Employee Name],"Not Found")</f>
        <v>Pranav Reddy</v>
      </c>
      <c r="W2661" s="2">
        <v>1</v>
      </c>
      <c r="X2661" s="2">
        <v>2406.39</v>
      </c>
      <c r="Y2661" s="2">
        <v>5</v>
      </c>
      <c r="Z2661" s="2">
        <v>120.32</v>
      </c>
      <c r="AA2661" s="2">
        <v>12</v>
      </c>
      <c r="AB2661" s="2">
        <v>274.33</v>
      </c>
      <c r="AC2661" s="2">
        <v>2560.4</v>
      </c>
      <c r="AD2661" s="2">
        <v>1767.32</v>
      </c>
      <c r="AE2661" s="2">
        <f t="shared" si="88"/>
        <v>518.75000000000023</v>
      </c>
      <c r="AF2661" s="2" t="s">
        <v>119</v>
      </c>
      <c r="AG2661" s="42">
        <f>IFERROR(Table2[[#This Row],[Profit]]/Table2[[#This Row],[Sales Amount]],0)</f>
        <v>0.20260506170910803</v>
      </c>
      <c r="AH2661" s="2" t="str">
        <f>TRIM(Table2[[#This Row],[Payment Modee]])</f>
        <v>Net Banking</v>
      </c>
      <c r="AI2661" s="2" t="s">
        <v>26</v>
      </c>
      <c r="AJ2661" s="2" t="s">
        <v>27</v>
      </c>
      <c r="AK2661" s="2" t="s">
        <v>1534</v>
      </c>
      <c r="AL2661" s="16" t="str">
        <f>IF(HOUR(Table2[[#This Row],[Order Time]])&lt;12,"Morning",IF(HOUR(Table2[[#This Row],[Order Time]])&lt;17,"Afternoon",IF(HOUR(Table2[[#This Row],[Order Time]])&lt;21,"Evening","Night")))</f>
        <v>Morning</v>
      </c>
      <c r="AM2661" s="16" t="s">
        <v>29</v>
      </c>
    </row>
    <row r="2662" spans="1:39" x14ac:dyDescent="0.25">
      <c r="A2662" s="13" t="s">
        <v>4574</v>
      </c>
      <c r="B2662" s="4">
        <v>45529</v>
      </c>
      <c r="C2662" s="2">
        <f>YEAR(Table2[[#This Row],[Invoice Date]])</f>
        <v>2024</v>
      </c>
      <c r="D2662" s="2" t="str">
        <f>TEXT(Table2[[#This Row],[Invoice Date]],"mmm")</f>
        <v>Aug</v>
      </c>
      <c r="E2662" s="2" t="str">
        <f>Table2[[#This Row],[Store_ID]]&amp;"-"&amp;Table2[[#This Row],[Year]]&amp;"-"&amp;Table2[[#This Row],[Month]]</f>
        <v>STR089-2024-Aug</v>
      </c>
      <c r="F2662" s="2" t="s">
        <v>4473</v>
      </c>
      <c r="G2662" s="2" t="str">
        <f>_xlfn.XLOOKUP(Table2[[#This Row],[Customer_ID]],Table3[Customer_ID],Table3[Customer Name],"Not Found")</f>
        <v>Chandrika Chandran</v>
      </c>
      <c r="H2662" s="2" t="str">
        <f>_xlfn.XLOOKUP(Table2[[#This Row],[Customer_ID]],Table3[Customer_ID],Table3[Gender],"Female")</f>
        <v>Female</v>
      </c>
      <c r="I2662" s="2" t="str">
        <f>_xlfn.XLOOKUP(Table2[[#This Row],[Customer_ID]],Table3[Customer_ID],Table3[City],"Missing Memebership")</f>
        <v>Tirupati</v>
      </c>
      <c r="J2662" s="2" t="str">
        <f>_xlfn.XLOOKUP(Table2[[#This Row],[Customer_ID]],Table3[Customer_ID],Table3[State],"Karnataka")</f>
        <v>Andhra Pradesh</v>
      </c>
      <c r="K2662" s="2" t="str">
        <f>_xlfn.XLOOKUP(Table2[[#This Row],[Customer_ID]],Table3[Customer_ID],Table3[Membership],"Regular")</f>
        <v>Silver</v>
      </c>
      <c r="L2662" s="2" t="s">
        <v>1910</v>
      </c>
      <c r="M2662" s="2" t="str">
        <f>_xlfn.XLOOKUP(Table2[[#This Row],[Product_ID]],Table4[Product_ID],Table4[Product_Name],"Not Found")</f>
        <v>Bata Slippers Wine</v>
      </c>
      <c r="N2662" s="2" t="str">
        <f>_xlfn.XLOOKUP(Table2[[#This Row],[Product_ID]],Table4[Product_ID],Table4[Category],"Not Found")</f>
        <v>Footwear</v>
      </c>
      <c r="O2662" s="2" t="str">
        <f>_xlfn.XLOOKUP(Table2[[#This Row],[Product_ID]],Table4[Product_ID],Table4[Subcategory],"Not Found")</f>
        <v>Slippers</v>
      </c>
      <c r="P2662" s="2" t="str">
        <f>_xlfn.XLOOKUP(Table2[[#This Row],[Product_ID]],Table4[Product_ID],Table4[Brand],"Missing Brand")</f>
        <v>Bata</v>
      </c>
      <c r="Q2662" s="2" t="s">
        <v>525</v>
      </c>
      <c r="R2662" s="2" t="str">
        <f>_xlfn.XLOOKUP(Table2[[#This Row],[Store_ID]],Table6[Store_ID],Table6[Store Name],"Not Found")</f>
        <v>TrendMart Kurnool Outlet</v>
      </c>
      <c r="S2662" s="2">
        <f>_xlfn.XLOOKUP(Table2[[#This Row],[Store_ID]],Table6[Store_ID],Table6[Monthly Target],"Missing Target")</f>
        <v>800000</v>
      </c>
      <c r="T2662" s="2" t="str">
        <f>_xlfn.XLOOKUP(Table2[[#This Row],[Store_ID]],Table6[Store_ID],Table6[Region],"Not Found")</f>
        <v>South Zone 3</v>
      </c>
      <c r="U2662" s="2" t="s">
        <v>192</v>
      </c>
      <c r="V2662" s="2" t="str">
        <f>_xlfn.XLOOKUP(Table2[[#This Row],[Employee_ID]],Table5[Employee_ID],Table5[Employee Name],"Not Found")</f>
        <v>Hari Nair</v>
      </c>
      <c r="W2662" s="2">
        <v>2</v>
      </c>
      <c r="X2662" s="2">
        <v>2149.58</v>
      </c>
      <c r="Y2662" s="2">
        <v>25</v>
      </c>
      <c r="Z2662" s="2">
        <v>1074.79</v>
      </c>
      <c r="AA2662" s="2">
        <v>12</v>
      </c>
      <c r="AB2662" s="2">
        <v>386.92</v>
      </c>
      <c r="AC2662" s="2">
        <v>3611.29</v>
      </c>
      <c r="AD2662" s="2">
        <v>3009.58</v>
      </c>
      <c r="AE2662" s="2">
        <f t="shared" si="88"/>
        <v>214.79000000000002</v>
      </c>
      <c r="AF2662" s="2" t="s">
        <v>119</v>
      </c>
      <c r="AG2662" s="42">
        <f>IFERROR(Table2[[#This Row],[Profit]]/Table2[[#This Row],[Sales Amount]],0)</f>
        <v>5.9477361275333748E-2</v>
      </c>
      <c r="AH2662" s="2" t="str">
        <f>TRIM(Table2[[#This Row],[Payment Modee]])</f>
        <v>Net Banking</v>
      </c>
      <c r="AI2662" s="2" t="s">
        <v>26</v>
      </c>
      <c r="AJ2662" s="2" t="s">
        <v>27</v>
      </c>
      <c r="AK2662" s="2" t="s">
        <v>3152</v>
      </c>
      <c r="AL2662" s="16" t="str">
        <f>IF(HOUR(Table2[[#This Row],[Order Time]])&lt;12,"Morning",IF(HOUR(Table2[[#This Row],[Order Time]])&lt;17,"Afternoon",IF(HOUR(Table2[[#This Row],[Order Time]])&lt;21,"Evening","Night")))</f>
        <v>Morning</v>
      </c>
      <c r="AM2662" s="16" t="s">
        <v>38</v>
      </c>
    </row>
    <row r="2663" spans="1:39" x14ac:dyDescent="0.25">
      <c r="A2663" s="13" t="s">
        <v>4575</v>
      </c>
      <c r="B2663" s="4">
        <v>45692</v>
      </c>
      <c r="C2663" s="2">
        <f>YEAR(Table2[[#This Row],[Invoice Date]])</f>
        <v>2025</v>
      </c>
      <c r="D2663" s="2" t="str">
        <f>TEXT(Table2[[#This Row],[Invoice Date]],"mmm")</f>
        <v>Feb</v>
      </c>
      <c r="E2663" s="2" t="str">
        <f>Table2[[#This Row],[Store_ID]]&amp;"-"&amp;Table2[[#This Row],[Year]]&amp;"-"&amp;Table2[[#This Row],[Month]]</f>
        <v>STR068-2025-Feb</v>
      </c>
      <c r="F2663" s="2" t="s">
        <v>2677</v>
      </c>
      <c r="G2663" s="2" t="str">
        <f>_xlfn.XLOOKUP(Table2[[#This Row],[Customer_ID]],Table3[Customer_ID],Table3[Customer Name],"Not Found")</f>
        <v>Rohit Singh</v>
      </c>
      <c r="H2663" s="2" t="str">
        <f>_xlfn.XLOOKUP(Table2[[#This Row],[Customer_ID]],Table3[Customer_ID],Table3[Gender],"Female")</f>
        <v>Male</v>
      </c>
      <c r="I2663" s="2" t="str">
        <f>_xlfn.XLOOKUP(Table2[[#This Row],[Customer_ID]],Table3[Customer_ID],Table3[City],"Missing Memebership")</f>
        <v>Guntur</v>
      </c>
      <c r="J2663" s="2" t="str">
        <f>_xlfn.XLOOKUP(Table2[[#This Row],[Customer_ID]],Table3[Customer_ID],Table3[State],"Karnataka")</f>
        <v>Andhra Pradesh</v>
      </c>
      <c r="K2663" s="2" t="str">
        <f>_xlfn.XLOOKUP(Table2[[#This Row],[Customer_ID]],Table3[Customer_ID],Table3[Membership],"Regular")</f>
        <v>Regular</v>
      </c>
      <c r="L2663" s="2" t="s">
        <v>532</v>
      </c>
      <c r="M2663" s="2" t="str">
        <f>_xlfn.XLOOKUP(Table2[[#This Row],[Product_ID]],Table4[Product_ID],Table4[Product_Name],"Not Found")</f>
        <v>Fabindia Shorts Cream</v>
      </c>
      <c r="N2663" s="2" t="str">
        <f>_xlfn.XLOOKUP(Table2[[#This Row],[Product_ID]],Table4[Product_ID],Table4[Category],"Not Found")</f>
        <v>Sportswear</v>
      </c>
      <c r="O2663" s="2" t="str">
        <f>_xlfn.XLOOKUP(Table2[[#This Row],[Product_ID]],Table4[Product_ID],Table4[Subcategory],"Not Found")</f>
        <v>Shorts</v>
      </c>
      <c r="P2663" s="2" t="str">
        <f>_xlfn.XLOOKUP(Table2[[#This Row],[Product_ID]],Table4[Product_ID],Table4[Brand],"Missing Brand")</f>
        <v>Fabindia</v>
      </c>
      <c r="Q2663" s="2" t="s">
        <v>97</v>
      </c>
      <c r="R2663" s="2" t="str">
        <f>_xlfn.XLOOKUP(Table2[[#This Row],[Store_ID]],Table6[Store_ID],Table6[Store Name],"Not Found")</f>
        <v>TrendMart Madurai Mall Kiosk</v>
      </c>
      <c r="S2663" s="2">
        <f>_xlfn.XLOOKUP(Table2[[#This Row],[Store_ID]],Table6[Store_ID],Table6[Monthly Target],"Missing Target")</f>
        <v>2000000</v>
      </c>
      <c r="T2663" s="2" t="str">
        <f>_xlfn.XLOOKUP(Table2[[#This Row],[Store_ID]],Table6[Store_ID],Table6[Region],"Not Found")</f>
        <v>South Zone 1</v>
      </c>
      <c r="U2663" s="2" t="s">
        <v>102</v>
      </c>
      <c r="V2663" s="2" t="str">
        <f>_xlfn.XLOOKUP(Table2[[#This Row],[Employee_ID]],Table5[Employee_ID],Table5[Employee Name],"Not Found")</f>
        <v>Chandra Reddy</v>
      </c>
      <c r="W2663" s="2">
        <v>2</v>
      </c>
      <c r="X2663" s="2">
        <v>791.38</v>
      </c>
      <c r="Y2663" s="2">
        <v>30</v>
      </c>
      <c r="Z2663" s="2">
        <v>474.83</v>
      </c>
      <c r="AA2663" s="2">
        <v>5</v>
      </c>
      <c r="AB2663" s="2">
        <v>55.4</v>
      </c>
      <c r="AC2663" s="2">
        <v>1163.33</v>
      </c>
      <c r="AD2663" s="2">
        <v>1024.22</v>
      </c>
      <c r="AE2663" s="2">
        <f t="shared" si="88"/>
        <v>83.709999999999894</v>
      </c>
      <c r="AF2663" s="2" t="s">
        <v>69</v>
      </c>
      <c r="AG2663" s="42">
        <f>IFERROR(Table2[[#This Row],[Profit]]/Table2[[#This Row],[Sales Amount]],0)</f>
        <v>7.1957226238470506E-2</v>
      </c>
      <c r="AH2663" s="2" t="str">
        <f>TRIM(Table2[[#This Row],[Payment Modee]])</f>
        <v>Cash</v>
      </c>
      <c r="AI2663" s="2" t="s">
        <v>26</v>
      </c>
      <c r="AJ2663" s="2" t="s">
        <v>27</v>
      </c>
      <c r="AK2663" s="2" t="s">
        <v>298</v>
      </c>
      <c r="AL2663" s="16" t="str">
        <f>IF(HOUR(Table2[[#This Row],[Order Time]])&lt;12,"Morning",IF(HOUR(Table2[[#This Row],[Order Time]])&lt;17,"Afternoon",IF(HOUR(Table2[[#This Row],[Order Time]])&lt;21,"Evening","Night")))</f>
        <v>Afternoon</v>
      </c>
      <c r="AM2663" s="16" t="s">
        <v>29</v>
      </c>
    </row>
    <row r="2664" spans="1:39" x14ac:dyDescent="0.25">
      <c r="A2664" s="13" t="s">
        <v>4576</v>
      </c>
      <c r="B2664" s="4">
        <v>45577</v>
      </c>
      <c r="C2664" s="2">
        <f>YEAR(Table2[[#This Row],[Invoice Date]])</f>
        <v>2024</v>
      </c>
      <c r="D2664" s="2" t="str">
        <f>TEXT(Table2[[#This Row],[Invoice Date]],"mmm")</f>
        <v>Oct</v>
      </c>
      <c r="E2664" s="2" t="str">
        <f>Table2[[#This Row],[Store_ID]]&amp;"-"&amp;Table2[[#This Row],[Year]]&amp;"-"&amp;Table2[[#This Row],[Month]]</f>
        <v>STR083-2024-Oct</v>
      </c>
      <c r="F2664" s="2" t="s">
        <v>116</v>
      </c>
      <c r="G2664" s="2" t="str">
        <f>_xlfn.XLOOKUP(Table2[[#This Row],[Customer_ID]],Table3[Customer_ID],Table3[Customer Name],"Not Found")</f>
        <v>Vasanthi Kumar</v>
      </c>
      <c r="H2664" s="2" t="str">
        <f>_xlfn.XLOOKUP(Table2[[#This Row],[Customer_ID]],Table3[Customer_ID],Table3[Gender],"Female")</f>
        <v>Female</v>
      </c>
      <c r="I2664" s="2" t="str">
        <f>_xlfn.XLOOKUP(Table2[[#This Row],[Customer_ID]],Table3[Customer_ID],Table3[City],"Missing Memebership")</f>
        <v>Karimnagar</v>
      </c>
      <c r="J2664" s="2" t="str">
        <f>_xlfn.XLOOKUP(Table2[[#This Row],[Customer_ID]],Table3[Customer_ID],Table3[State],"Karnataka")</f>
        <v>Telangana</v>
      </c>
      <c r="K2664" s="2" t="str">
        <f>_xlfn.XLOOKUP(Table2[[#This Row],[Customer_ID]],Table3[Customer_ID],Table3[Membership],"Regular")</f>
        <v>Gold</v>
      </c>
      <c r="L2664" s="2" t="s">
        <v>1481</v>
      </c>
      <c r="M2664" s="2" t="str">
        <f>_xlfn.XLOOKUP(Table2[[#This Row],[Product_ID]],Table4[Product_ID],Table4[Product_Name],"Not Found")</f>
        <v>Peter England Girls Frock Black</v>
      </c>
      <c r="N2664" s="2" t="str">
        <f>_xlfn.XLOOKUP(Table2[[#This Row],[Product_ID]],Table4[Product_ID],Table4[Category],"Not Found")</f>
        <v>Kids Wear</v>
      </c>
      <c r="O2664" s="2" t="str">
        <f>_xlfn.XLOOKUP(Table2[[#This Row],[Product_ID]],Table4[Product_ID],Table4[Subcategory],"Not Found")</f>
        <v>Girls Frock</v>
      </c>
      <c r="P2664" s="2" t="str">
        <f>_xlfn.XLOOKUP(Table2[[#This Row],[Product_ID]],Table4[Product_ID],Table4[Brand],"Missing Brand")</f>
        <v>Peter England</v>
      </c>
      <c r="Q2664" s="2" t="s">
        <v>228</v>
      </c>
      <c r="R2664" s="2" t="str">
        <f>_xlfn.XLOOKUP(Table2[[#This Row],[Store_ID]],Table6[Store_ID],Table6[Store Name],"Not Found")</f>
        <v>TrendMart Tumakuru Outlet</v>
      </c>
      <c r="S2664" s="2">
        <f>_xlfn.XLOOKUP(Table2[[#This Row],[Store_ID]],Table6[Store_ID],Table6[Monthly Target],"Missing Target")</f>
        <v>1200000</v>
      </c>
      <c r="T2664" s="2" t="str">
        <f>_xlfn.XLOOKUP(Table2[[#This Row],[Store_ID]],Table6[Store_ID],Table6[Region],"Not Found")</f>
        <v>South Zone 2</v>
      </c>
      <c r="U2664" s="2" t="s">
        <v>460</v>
      </c>
      <c r="V2664" s="2" t="str">
        <f>_xlfn.XLOOKUP(Table2[[#This Row],[Employee_ID]],Table5[Employee_ID],Table5[Employee Name],"Not Found")</f>
        <v>Pranav Reddy</v>
      </c>
      <c r="W2664" s="2">
        <v>4</v>
      </c>
      <c r="X2664" s="2">
        <v>558.52</v>
      </c>
      <c r="Y2664" s="2">
        <v>0</v>
      </c>
      <c r="Z2664" s="2">
        <v>0</v>
      </c>
      <c r="AA2664" s="2">
        <v>5</v>
      </c>
      <c r="AB2664" s="2">
        <v>111.7</v>
      </c>
      <c r="AC2664" s="2">
        <v>2345.7800000000002</v>
      </c>
      <c r="AD2664" s="2">
        <v>1348.36</v>
      </c>
      <c r="AE2664" s="2">
        <f t="shared" si="88"/>
        <v>885.72000000000025</v>
      </c>
      <c r="AF2664" s="2" t="s">
        <v>25</v>
      </c>
      <c r="AG2664" s="42">
        <f>IFERROR(Table2[[#This Row],[Profit]]/Table2[[#This Row],[Sales Amount]],0)</f>
        <v>0.37758016523288634</v>
      </c>
      <c r="AH2664" s="2" t="str">
        <f>TRIM(Table2[[#This Row],[Payment Modee]])</f>
        <v>UPI</v>
      </c>
      <c r="AI2664" s="2" t="s">
        <v>26</v>
      </c>
      <c r="AJ2664" s="2" t="s">
        <v>27</v>
      </c>
      <c r="AK2664" s="2" t="s">
        <v>322</v>
      </c>
      <c r="AL2664" s="16" t="str">
        <f>IF(HOUR(Table2[[#This Row],[Order Time]])&lt;12,"Morning",IF(HOUR(Table2[[#This Row],[Order Time]])&lt;17,"Afternoon",IF(HOUR(Table2[[#This Row],[Order Time]])&lt;21,"Evening","Night")))</f>
        <v>Evening</v>
      </c>
      <c r="AM2664" s="16" t="s">
        <v>38</v>
      </c>
    </row>
    <row r="2665" spans="1:39" x14ac:dyDescent="0.25">
      <c r="A2665" s="13" t="s">
        <v>4577</v>
      </c>
      <c r="B2665" s="4">
        <v>45566</v>
      </c>
      <c r="C2665" s="2">
        <f>YEAR(Table2[[#This Row],[Invoice Date]])</f>
        <v>2024</v>
      </c>
      <c r="D2665" s="2" t="str">
        <f>TEXT(Table2[[#This Row],[Invoice Date]],"mmm")</f>
        <v>Oct</v>
      </c>
      <c r="E2665" s="2" t="str">
        <f>Table2[[#This Row],[Store_ID]]&amp;"-"&amp;Table2[[#This Row],[Year]]&amp;"-"&amp;Table2[[#This Row],[Month]]</f>
        <v>STR062-2024-Oct</v>
      </c>
      <c r="F2665" s="2" t="s">
        <v>1940</v>
      </c>
      <c r="G2665" s="2" t="str">
        <f>_xlfn.XLOOKUP(Table2[[#This Row],[Customer_ID]],Table3[Customer_ID],Table3[Customer Name],"Not Found")</f>
        <v>Preethi Murthy</v>
      </c>
      <c r="H2665" s="2" t="str">
        <f>_xlfn.XLOOKUP(Table2[[#This Row],[Customer_ID]],Table3[Customer_ID],Table3[Gender],"Female")</f>
        <v>Female</v>
      </c>
      <c r="I2665" s="2" t="str">
        <f>_xlfn.XLOOKUP(Table2[[#This Row],[Customer_ID]],Table3[Customer_ID],Table3[City],"Missing Memebership")</f>
        <v>Tumakuru</v>
      </c>
      <c r="J2665" s="2" t="str">
        <f>_xlfn.XLOOKUP(Table2[[#This Row],[Customer_ID]],Table3[Customer_ID],Table3[State],"Karnataka")</f>
        <v>Karnataka</v>
      </c>
      <c r="K2665" s="2" t="str">
        <f>_xlfn.XLOOKUP(Table2[[#This Row],[Customer_ID]],Table3[Customer_ID],Table3[Membership],"Regular")</f>
        <v>Gold</v>
      </c>
      <c r="L2665" s="2" t="s">
        <v>943</v>
      </c>
      <c r="M2665" s="2" t="str">
        <f>_xlfn.XLOOKUP(Table2[[#This Row],[Product_ID]],Table4[Product_ID],Table4[Product_Name],"Not Found")</f>
        <v>Blackberrys Nehru Jacket Pink</v>
      </c>
      <c r="N2665" s="2" t="str">
        <f>_xlfn.XLOOKUP(Table2[[#This Row],[Product_ID]],Table4[Product_ID],Table4[Category],"Not Found")</f>
        <v>Men Ethnic</v>
      </c>
      <c r="O2665" s="2" t="str">
        <f>_xlfn.XLOOKUP(Table2[[#This Row],[Product_ID]],Table4[Product_ID],Table4[Subcategory],"Not Found")</f>
        <v>Nehru Jacket</v>
      </c>
      <c r="P2665" s="2" t="str">
        <f>_xlfn.XLOOKUP(Table2[[#This Row],[Product_ID]],Table4[Product_ID],Table4[Brand],"Missing Brand")</f>
        <v>Blackberrys</v>
      </c>
      <c r="Q2665" s="2" t="s">
        <v>67</v>
      </c>
      <c r="R2665" s="2" t="str">
        <f>_xlfn.XLOOKUP(Table2[[#This Row],[Store_ID]],Table6[Store_ID],Table6[Store Name],"Not Found")</f>
        <v>TrendMart Vijayawada Standard</v>
      </c>
      <c r="S2665" s="2">
        <f>_xlfn.XLOOKUP(Table2[[#This Row],[Store_ID]],Table6[Store_ID],Table6[Monthly Target],"Missing Target")</f>
        <v>1000000</v>
      </c>
      <c r="T2665" s="2" t="str">
        <f>_xlfn.XLOOKUP(Table2[[#This Row],[Store_ID]],Table6[Store_ID],Table6[Region],"Not Found")</f>
        <v>South Zone 3</v>
      </c>
      <c r="U2665" s="2" t="s">
        <v>283</v>
      </c>
      <c r="V2665" s="2" t="str">
        <f>_xlfn.XLOOKUP(Table2[[#This Row],[Employee_ID]],Table5[Employee_ID],Table5[Employee Name],"Not Found")</f>
        <v>Priya Balasubramaniam</v>
      </c>
      <c r="W2665" s="2">
        <v>2</v>
      </c>
      <c r="X2665" s="2">
        <v>2441.48</v>
      </c>
      <c r="Y2665" s="2">
        <v>5</v>
      </c>
      <c r="Z2665" s="2">
        <v>244.15</v>
      </c>
      <c r="AA2665" s="2">
        <v>12</v>
      </c>
      <c r="AB2665" s="2">
        <v>556.66</v>
      </c>
      <c r="AC2665" s="2">
        <v>5195.47</v>
      </c>
      <c r="AD2665" s="2">
        <v>3760.28</v>
      </c>
      <c r="AE2665" s="2">
        <f t="shared" si="88"/>
        <v>878.53000000000009</v>
      </c>
      <c r="AF2665" s="2" t="s">
        <v>56</v>
      </c>
      <c r="AG2665" s="42">
        <f>IFERROR(Table2[[#This Row],[Profit]]/Table2[[#This Row],[Sales Amount]],0)</f>
        <v>0.16909538501810231</v>
      </c>
      <c r="AH2665" s="2" t="str">
        <f>TRIM(Table2[[#This Row],[Payment Modee]])</f>
        <v>Credit Card</v>
      </c>
      <c r="AI2665" s="2" t="s">
        <v>36</v>
      </c>
      <c r="AJ2665" s="2" t="s">
        <v>27</v>
      </c>
      <c r="AK2665" s="2" t="s">
        <v>1692</v>
      </c>
      <c r="AL2665" s="16" t="str">
        <f>IF(HOUR(Table2[[#This Row],[Order Time]])&lt;12,"Morning",IF(HOUR(Table2[[#This Row],[Order Time]])&lt;17,"Afternoon",IF(HOUR(Table2[[#This Row],[Order Time]])&lt;21,"Evening","Night")))</f>
        <v>Evening</v>
      </c>
      <c r="AM2665" s="16" t="s">
        <v>29</v>
      </c>
    </row>
    <row r="2666" spans="1:39" x14ac:dyDescent="0.25">
      <c r="A2666" s="13" t="s">
        <v>4578</v>
      </c>
      <c r="B2666" s="4">
        <v>45588</v>
      </c>
      <c r="C2666" s="2">
        <f>YEAR(Table2[[#This Row],[Invoice Date]])</f>
        <v>2024</v>
      </c>
      <c r="D2666" s="2" t="str">
        <f>TEXT(Table2[[#This Row],[Invoice Date]],"mmm")</f>
        <v>Oct</v>
      </c>
      <c r="E2666" s="2" t="str">
        <f>Table2[[#This Row],[Store_ID]]&amp;"-"&amp;Table2[[#This Row],[Year]]&amp;"-"&amp;Table2[[#This Row],[Month]]</f>
        <v>STR069-2024-Oct</v>
      </c>
      <c r="F2666" s="2" t="s">
        <v>632</v>
      </c>
      <c r="G2666" s="2" t="str">
        <f>_xlfn.XLOOKUP(Table2[[#This Row],[Customer_ID]],Table3[Customer_ID],Table3[Customer Name],"Not Found")</f>
        <v>Gayathri Gowda</v>
      </c>
      <c r="H2666" s="2" t="str">
        <f>_xlfn.XLOOKUP(Table2[[#This Row],[Customer_ID]],Table3[Customer_ID],Table3[Gender],"Female")</f>
        <v>Female</v>
      </c>
      <c r="I2666" s="2" t="str">
        <f>_xlfn.XLOOKUP(Table2[[#This Row],[Customer_ID]],Table3[Customer_ID],Table3[City],"Missing Memebership")</f>
        <v>Vellore</v>
      </c>
      <c r="J2666" s="2" t="str">
        <f>_xlfn.XLOOKUP(Table2[[#This Row],[Customer_ID]],Table3[Customer_ID],Table3[State],"Karnataka")</f>
        <v>Tamil Nadu</v>
      </c>
      <c r="K2666" s="2" t="str">
        <f>_xlfn.XLOOKUP(Table2[[#This Row],[Customer_ID]],Table3[Customer_ID],Table3[Membership],"Regular")</f>
        <v>Silver</v>
      </c>
      <c r="L2666" s="2" t="s">
        <v>884</v>
      </c>
      <c r="M2666" s="2" t="str">
        <f>_xlfn.XLOOKUP(Table2[[#This Row],[Product_ID]],Table4[Product_ID],Table4[Product_Name],"Not Found")</f>
        <v>Louis Philippe Slim Fit Cream</v>
      </c>
      <c r="N2666" s="2" t="str">
        <f>_xlfn.XLOOKUP(Table2[[#This Row],[Product_ID]],Table4[Product_ID],Table4[Category],"Not Found")</f>
        <v>Men Jeans</v>
      </c>
      <c r="O2666" s="2" t="str">
        <f>_xlfn.XLOOKUP(Table2[[#This Row],[Product_ID]],Table4[Product_ID],Table4[Subcategory],"Not Found")</f>
        <v>Slim Fit</v>
      </c>
      <c r="P2666" s="2" t="str">
        <f>_xlfn.XLOOKUP(Table2[[#This Row],[Product_ID]],Table4[Product_ID],Table4[Brand],"Missing Brand")</f>
        <v>Louis Philippe</v>
      </c>
      <c r="Q2666" s="2" t="s">
        <v>1403</v>
      </c>
      <c r="R2666" s="2" t="str">
        <f>_xlfn.XLOOKUP(Table2[[#This Row],[Store_ID]],Table6[Store_ID],Table6[Store Name],"Not Found")</f>
        <v>TrendMart Erode Mall Kiosk</v>
      </c>
      <c r="S2666" s="2">
        <f>_xlfn.XLOOKUP(Table2[[#This Row],[Store_ID]],Table6[Store_ID],Table6[Monthly Target],"Missing Target")</f>
        <v>1200000</v>
      </c>
      <c r="T2666" s="2" t="str">
        <f>_xlfn.XLOOKUP(Table2[[#This Row],[Store_ID]],Table6[Store_ID],Table6[Region],"Not Found")</f>
        <v>South Zone 1</v>
      </c>
      <c r="U2666" s="2" t="s">
        <v>170</v>
      </c>
      <c r="V2666" s="2" t="str">
        <f>_xlfn.XLOOKUP(Table2[[#This Row],[Employee_ID]],Table5[Employee_ID],Table5[Employee Name],"Not Found")</f>
        <v>Ishwarya Shetty</v>
      </c>
      <c r="W2666" s="2">
        <v>3</v>
      </c>
      <c r="X2666" s="2">
        <v>1052.29</v>
      </c>
      <c r="Y2666" s="2">
        <v>25</v>
      </c>
      <c r="Z2666" s="2">
        <v>789.22</v>
      </c>
      <c r="AA2666" s="2">
        <v>12</v>
      </c>
      <c r="AB2666" s="2">
        <v>284.12</v>
      </c>
      <c r="AC2666" s="2">
        <v>2651.77</v>
      </c>
      <c r="AD2666" s="2">
        <v>2163.87</v>
      </c>
      <c r="AE2666" s="2">
        <f t="shared" si="88"/>
        <v>203.78000000000009</v>
      </c>
      <c r="AF2666" s="2" t="s">
        <v>25</v>
      </c>
      <c r="AG2666" s="42">
        <f>IFERROR(Table2[[#This Row],[Profit]]/Table2[[#This Row],[Sales Amount]],0)</f>
        <v>7.6846785354687655E-2</v>
      </c>
      <c r="AH2666" s="2" t="str">
        <f>TRIM(Table2[[#This Row],[Payment Modee]])</f>
        <v>UPI</v>
      </c>
      <c r="AI2666" s="2" t="s">
        <v>26</v>
      </c>
      <c r="AJ2666" s="2" t="s">
        <v>27</v>
      </c>
      <c r="AK2666" s="2" t="s">
        <v>1057</v>
      </c>
      <c r="AL2666" s="16" t="str">
        <f>IF(HOUR(Table2[[#This Row],[Order Time]])&lt;12,"Morning",IF(HOUR(Table2[[#This Row],[Order Time]])&lt;17,"Afternoon",IF(HOUR(Table2[[#This Row],[Order Time]])&lt;21,"Evening","Night")))</f>
        <v>Morning</v>
      </c>
      <c r="AM2666" s="16" t="s">
        <v>29</v>
      </c>
    </row>
    <row r="2667" spans="1:39" x14ac:dyDescent="0.25">
      <c r="A2667" s="13" t="s">
        <v>4579</v>
      </c>
      <c r="B2667" s="4">
        <v>45703</v>
      </c>
      <c r="C2667" s="2">
        <f>YEAR(Table2[[#This Row],[Invoice Date]])</f>
        <v>2025</v>
      </c>
      <c r="D2667" s="2" t="str">
        <f>TEXT(Table2[[#This Row],[Invoice Date]],"mmm")</f>
        <v>Feb</v>
      </c>
      <c r="E2667" s="2" t="str">
        <f>Table2[[#This Row],[Store_ID]]&amp;"-"&amp;Table2[[#This Row],[Year]]&amp;"-"&amp;Table2[[#This Row],[Month]]</f>
        <v>STR014-2025-Feb</v>
      </c>
      <c r="F2667" s="2" t="s">
        <v>1904</v>
      </c>
      <c r="G2667" s="2" t="str">
        <f>_xlfn.XLOOKUP(Table2[[#This Row],[Customer_ID]],Table3[Customer_ID],Table3[Customer Name],"Not Found")</f>
        <v>Gauri Sundaram</v>
      </c>
      <c r="H2667" s="2" t="str">
        <f>_xlfn.XLOOKUP(Table2[[#This Row],[Customer_ID]],Table3[Customer_ID],Table3[Gender],"Female")</f>
        <v>Female</v>
      </c>
      <c r="I2667" s="2" t="str">
        <f>_xlfn.XLOOKUP(Table2[[#This Row],[Customer_ID]],Table3[Customer_ID],Table3[City],"Missing Memebership")</f>
        <v>Hyderabad</v>
      </c>
      <c r="J2667" s="2" t="str">
        <f>_xlfn.XLOOKUP(Table2[[#This Row],[Customer_ID]],Table3[Customer_ID],Table3[State],"Karnataka")</f>
        <v>Telangana</v>
      </c>
      <c r="K2667" s="2" t="str">
        <f>_xlfn.XLOOKUP(Table2[[#This Row],[Customer_ID]],Table3[Customer_ID],Table3[Membership],"Regular")</f>
        <v>Gold</v>
      </c>
      <c r="L2667" s="2" t="s">
        <v>840</v>
      </c>
      <c r="M2667" s="2" t="str">
        <f>_xlfn.XLOOKUP(Table2[[#This Row],[Product_ID]],Table4[Product_ID],Table4[Product_Name],"Not Found")</f>
        <v>Fastrack Sling Bag Peach</v>
      </c>
      <c r="N2667" s="2" t="str">
        <f>_xlfn.XLOOKUP(Table2[[#This Row],[Product_ID]],Table4[Product_ID],Table4[Category],"Not Found")</f>
        <v>Handbags</v>
      </c>
      <c r="O2667" s="2" t="str">
        <f>_xlfn.XLOOKUP(Table2[[#This Row],[Product_ID]],Table4[Product_ID],Table4[Subcategory],"Not Found")</f>
        <v>Sling Bag</v>
      </c>
      <c r="P2667" s="2" t="str">
        <f>_xlfn.XLOOKUP(Table2[[#This Row],[Product_ID]],Table4[Product_ID],Table4[Brand],"Missing Brand")</f>
        <v>Fastrack</v>
      </c>
      <c r="Q2667" s="2" t="s">
        <v>129</v>
      </c>
      <c r="R2667" s="2" t="str">
        <f>_xlfn.XLOOKUP(Table2[[#This Row],[Store_ID]],Table6[Store_ID],Table6[Store Name],"Not Found")</f>
        <v>TrendMart Tirupati Outlet</v>
      </c>
      <c r="S2667" s="2">
        <f>_xlfn.XLOOKUP(Table2[[#This Row],[Store_ID]],Table6[Store_ID],Table6[Monthly Target],"Missing Target")</f>
        <v>1000000</v>
      </c>
      <c r="T2667" s="2" t="str">
        <f>_xlfn.XLOOKUP(Table2[[#This Row],[Store_ID]],Table6[Store_ID],Table6[Region],"Not Found")</f>
        <v>South Zone 3</v>
      </c>
      <c r="U2667" s="2" t="s">
        <v>400</v>
      </c>
      <c r="V2667" s="2" t="str">
        <f>_xlfn.XLOOKUP(Table2[[#This Row],[Employee_ID]],Table5[Employee_ID],Table5[Employee Name],"Not Found")</f>
        <v>Anil Reddy</v>
      </c>
      <c r="W2667" s="2">
        <v>3</v>
      </c>
      <c r="X2667" s="2">
        <v>1542.92</v>
      </c>
      <c r="Y2667" s="2">
        <v>25</v>
      </c>
      <c r="Z2667" s="2">
        <v>1157.19</v>
      </c>
      <c r="AA2667" s="2">
        <v>12</v>
      </c>
      <c r="AB2667" s="2">
        <v>416.59</v>
      </c>
      <c r="AC2667" s="2">
        <v>3888.16</v>
      </c>
      <c r="AD2667" s="2">
        <v>2965.71</v>
      </c>
      <c r="AE2667" s="2">
        <f t="shared" si="88"/>
        <v>505.85999999999984</v>
      </c>
      <c r="AF2667" s="2" t="s">
        <v>35</v>
      </c>
      <c r="AG2667" s="42">
        <f>IFERROR(Table2[[#This Row],[Profit]]/Table2[[#This Row],[Sales Amount]],0)</f>
        <v>0.13010267067198877</v>
      </c>
      <c r="AH2667" s="2" t="str">
        <f>TRIM(Table2[[#This Row],[Payment Modee]])</f>
        <v>Debit Card</v>
      </c>
      <c r="AI2667" s="2" t="s">
        <v>26</v>
      </c>
      <c r="AJ2667" s="2" t="s">
        <v>27</v>
      </c>
      <c r="AK2667" s="2" t="s">
        <v>1023</v>
      </c>
      <c r="AL2667" s="16" t="str">
        <f>IF(HOUR(Table2[[#This Row],[Order Time]])&lt;12,"Morning",IF(HOUR(Table2[[#This Row],[Order Time]])&lt;17,"Afternoon",IF(HOUR(Table2[[#This Row],[Order Time]])&lt;21,"Evening","Night")))</f>
        <v>Morning</v>
      </c>
      <c r="AM2667" s="16" t="s">
        <v>38</v>
      </c>
    </row>
    <row r="2668" spans="1:39" x14ac:dyDescent="0.25">
      <c r="A2668" s="13" t="s">
        <v>4580</v>
      </c>
      <c r="B2668" s="4">
        <v>45584</v>
      </c>
      <c r="C2668" s="2">
        <f>YEAR(Table2[[#This Row],[Invoice Date]])</f>
        <v>2024</v>
      </c>
      <c r="D2668" s="2" t="str">
        <f>TEXT(Table2[[#This Row],[Invoice Date]],"mmm")</f>
        <v>Oct</v>
      </c>
      <c r="E2668" s="2" t="str">
        <f>Table2[[#This Row],[Store_ID]]&amp;"-"&amp;Table2[[#This Row],[Year]]&amp;"-"&amp;Table2[[#This Row],[Month]]</f>
        <v>STR093-2024-Oct</v>
      </c>
      <c r="F2668" s="2" t="s">
        <v>1307</v>
      </c>
      <c r="G2668" s="2" t="str">
        <f>_xlfn.XLOOKUP(Table2[[#This Row],[Customer_ID]],Table3[Customer_ID],Table3[Customer Name],"Not Found")</f>
        <v>Varsha Kamath</v>
      </c>
      <c r="H2668" s="2" t="str">
        <f>_xlfn.XLOOKUP(Table2[[#This Row],[Customer_ID]],Table3[Customer_ID],Table3[Gender],"Female")</f>
        <v>Female</v>
      </c>
      <c r="I2668" s="2" t="str">
        <f>_xlfn.XLOOKUP(Table2[[#This Row],[Customer_ID]],Table3[Customer_ID],Table3[City],"Missing Memebership")</f>
        <v>Thoothukudi</v>
      </c>
      <c r="J2668" s="2" t="str">
        <f>_xlfn.XLOOKUP(Table2[[#This Row],[Customer_ID]],Table3[Customer_ID],Table3[State],"Karnataka")</f>
        <v>Tamil Nadu</v>
      </c>
      <c r="K2668" s="2" t="str">
        <f>_xlfn.XLOOKUP(Table2[[#This Row],[Customer_ID]],Table3[Customer_ID],Table3[Membership],"Regular")</f>
        <v>Gold</v>
      </c>
      <c r="L2668" s="2" t="s">
        <v>1559</v>
      </c>
      <c r="M2668" s="2" t="str">
        <f>_xlfn.XLOOKUP(Table2[[#This Row],[Product_ID]],Table4[Product_ID],Table4[Product_Name],"Not Found")</f>
        <v>Liberty A-Line Kurti Navy Blue</v>
      </c>
      <c r="N2668" s="2" t="str">
        <f>_xlfn.XLOOKUP(Table2[[#This Row],[Product_ID]],Table4[Product_ID],Table4[Category],"Not Found")</f>
        <v>Women Kurtis</v>
      </c>
      <c r="O2668" s="2" t="str">
        <f>_xlfn.XLOOKUP(Table2[[#This Row],[Product_ID]],Table4[Product_ID],Table4[Subcategory],"Not Found")</f>
        <v>A-Line Kurti</v>
      </c>
      <c r="P2668" s="2" t="str">
        <f>_xlfn.XLOOKUP(Table2[[#This Row],[Product_ID]],Table4[Product_ID],Table4[Brand],"Missing Brand")</f>
        <v>Liberty</v>
      </c>
      <c r="Q2668" s="2" t="s">
        <v>357</v>
      </c>
      <c r="R2668" s="2" t="str">
        <f>_xlfn.XLOOKUP(Table2[[#This Row],[Store_ID]],Table6[Store_ID],Table6[Store Name],"Not Found")</f>
        <v>TrendMart Thiruvananthapuram High Street</v>
      </c>
      <c r="S2668" s="2">
        <f>_xlfn.XLOOKUP(Table2[[#This Row],[Store_ID]],Table6[Store_ID],Table6[Monthly Target],"Missing Target")</f>
        <v>1000000</v>
      </c>
      <c r="T2668" s="2" t="str">
        <f>_xlfn.XLOOKUP(Table2[[#This Row],[Store_ID]],Table6[Store_ID],Table6[Region],"Not Found")</f>
        <v>South Zone 1</v>
      </c>
      <c r="U2668" s="2" t="s">
        <v>102</v>
      </c>
      <c r="V2668" s="2" t="str">
        <f>_xlfn.XLOOKUP(Table2[[#This Row],[Employee_ID]],Table5[Employee_ID],Table5[Employee Name],"Not Found")</f>
        <v>Chandra Reddy</v>
      </c>
      <c r="W2668" s="2">
        <v>2</v>
      </c>
      <c r="X2668" s="2">
        <v>1431.69</v>
      </c>
      <c r="Y2668" s="2">
        <v>0</v>
      </c>
      <c r="Z2668" s="2">
        <v>0</v>
      </c>
      <c r="AA2668" s="2">
        <v>12</v>
      </c>
      <c r="AB2668" s="2">
        <v>343.61</v>
      </c>
      <c r="AC2668" s="2">
        <v>3206.99</v>
      </c>
      <c r="AD2668" s="2">
        <v>1786.74</v>
      </c>
      <c r="AE2668" s="2">
        <f t="shared" si="88"/>
        <v>1076.6399999999999</v>
      </c>
      <c r="AF2668" s="2" t="s">
        <v>35</v>
      </c>
      <c r="AG2668" s="42">
        <f>IFERROR(Table2[[#This Row],[Profit]]/Table2[[#This Row],[Sales Amount]],0)</f>
        <v>0.33571666890136853</v>
      </c>
      <c r="AH2668" s="2" t="str">
        <f>TRIM(Table2[[#This Row],[Payment Modee]])</f>
        <v>Debit Card</v>
      </c>
      <c r="AI2668" s="2" t="s">
        <v>26</v>
      </c>
      <c r="AJ2668" s="2" t="s">
        <v>27</v>
      </c>
      <c r="AK2668" s="2" t="s">
        <v>1396</v>
      </c>
      <c r="AL2668" s="16" t="str">
        <f>IF(HOUR(Table2[[#This Row],[Order Time]])&lt;12,"Morning",IF(HOUR(Table2[[#This Row],[Order Time]])&lt;17,"Afternoon",IF(HOUR(Table2[[#This Row],[Order Time]])&lt;21,"Evening","Night")))</f>
        <v>Afternoon</v>
      </c>
      <c r="AM2668" s="16" t="s">
        <v>38</v>
      </c>
    </row>
    <row r="2669" spans="1:39" x14ac:dyDescent="0.25">
      <c r="A2669" s="13" t="s">
        <v>4581</v>
      </c>
      <c r="B2669" s="4">
        <v>45706</v>
      </c>
      <c r="C2669" s="2">
        <f>YEAR(Table2[[#This Row],[Invoice Date]])</f>
        <v>2025</v>
      </c>
      <c r="D2669" s="2" t="str">
        <f>TEXT(Table2[[#This Row],[Invoice Date]],"mmm")</f>
        <v>Feb</v>
      </c>
      <c r="E2669" s="2" t="str">
        <f>Table2[[#This Row],[Store_ID]]&amp;"-"&amp;Table2[[#This Row],[Year]]&amp;"-"&amp;Table2[[#This Row],[Month]]</f>
        <v>STR078-2025-Feb</v>
      </c>
      <c r="F2669" s="2" t="s">
        <v>2349</v>
      </c>
      <c r="G2669" s="2" t="str">
        <f>_xlfn.XLOOKUP(Table2[[#This Row],[Customer_ID]],Table3[Customer_ID],Table3[Customer Name],"Not Found")</f>
        <v>Eswar Iyer</v>
      </c>
      <c r="H2669" s="2" t="str">
        <f>_xlfn.XLOOKUP(Table2[[#This Row],[Customer_ID]],Table3[Customer_ID],Table3[Gender],"Female")</f>
        <v>Male</v>
      </c>
      <c r="I2669" s="2" t="str">
        <f>_xlfn.XLOOKUP(Table2[[#This Row],[Customer_ID]],Table3[Customer_ID],Table3[City],"Missing Memebership")</f>
        <v>Thoothukudi</v>
      </c>
      <c r="J2669" s="2" t="str">
        <f>_xlfn.XLOOKUP(Table2[[#This Row],[Customer_ID]],Table3[Customer_ID],Table3[State],"Karnataka")</f>
        <v>Tamil Nadu</v>
      </c>
      <c r="K2669" s="2" t="str">
        <f>_xlfn.XLOOKUP(Table2[[#This Row],[Customer_ID]],Table3[Customer_ID],Table3[Membership],"Regular")</f>
        <v>Regular</v>
      </c>
      <c r="L2669" s="2" t="s">
        <v>645</v>
      </c>
      <c r="M2669" s="2" t="str">
        <f>_xlfn.XLOOKUP(Table2[[#This Row],[Product_ID]],Table4[Product_ID],Table4[Product_Name],"Not Found")</f>
        <v>Peter England Crop Top Green</v>
      </c>
      <c r="N2669" s="2" t="str">
        <f>_xlfn.XLOOKUP(Table2[[#This Row],[Product_ID]],Table4[Product_ID],Table4[Category],"Not Found")</f>
        <v>Women Tops</v>
      </c>
      <c r="O2669" s="2" t="str">
        <f>_xlfn.XLOOKUP(Table2[[#This Row],[Product_ID]],Table4[Product_ID],Table4[Subcategory],"Not Found")</f>
        <v>Crop Top</v>
      </c>
      <c r="P2669" s="2" t="str">
        <f>_xlfn.XLOOKUP(Table2[[#This Row],[Product_ID]],Table4[Product_ID],Table4[Brand],"Missing Brand")</f>
        <v>Peter England</v>
      </c>
      <c r="Q2669" s="2" t="s">
        <v>48</v>
      </c>
      <c r="R2669" s="2" t="str">
        <f>_xlfn.XLOOKUP(Table2[[#This Row],[Store_ID]],Table6[Store_ID],Table6[Store Name],"Not Found")</f>
        <v>TrendMart Vellore Standard</v>
      </c>
      <c r="S2669" s="2">
        <f>_xlfn.XLOOKUP(Table2[[#This Row],[Store_ID]],Table6[Store_ID],Table6[Monthly Target],"Missing Target")</f>
        <v>1200000</v>
      </c>
      <c r="T2669" s="2" t="str">
        <f>_xlfn.XLOOKUP(Table2[[#This Row],[Store_ID]],Table6[Store_ID],Table6[Region],"Not Found")</f>
        <v>South Zone 1</v>
      </c>
      <c r="U2669" s="2" t="s">
        <v>68</v>
      </c>
      <c r="V2669" s="2" t="str">
        <f>_xlfn.XLOOKUP(Table2[[#This Row],[Employee_ID]],Table5[Employee_ID],Table5[Employee Name],"Not Found")</f>
        <v>Praveen Gupta</v>
      </c>
      <c r="W2669" s="2">
        <v>3</v>
      </c>
      <c r="X2669" s="2">
        <v>760.94</v>
      </c>
      <c r="Y2669" s="2">
        <v>30</v>
      </c>
      <c r="Z2669" s="2">
        <v>684.85</v>
      </c>
      <c r="AA2669" s="2">
        <v>5</v>
      </c>
      <c r="AB2669" s="2">
        <v>79.900000000000006</v>
      </c>
      <c r="AC2669" s="2">
        <v>1677.87</v>
      </c>
      <c r="AD2669" s="2">
        <v>1567.14</v>
      </c>
      <c r="AE2669" s="2">
        <f t="shared" si="88"/>
        <v>30.829999999999785</v>
      </c>
      <c r="AF2669" s="2" t="s">
        <v>69</v>
      </c>
      <c r="AG2669" s="42">
        <f>IFERROR(Table2[[#This Row],[Profit]]/Table2[[#This Row],[Sales Amount]],0)</f>
        <v>1.8374486700399786E-2</v>
      </c>
      <c r="AH2669" s="2" t="str">
        <f>TRIM(Table2[[#This Row],[Payment Modee]])</f>
        <v>Cash</v>
      </c>
      <c r="AI2669" s="2" t="s">
        <v>36</v>
      </c>
      <c r="AJ2669" s="2" t="s">
        <v>27</v>
      </c>
      <c r="AK2669" s="2" t="s">
        <v>814</v>
      </c>
      <c r="AL2669" s="16" t="str">
        <f>IF(HOUR(Table2[[#This Row],[Order Time]])&lt;12,"Morning",IF(HOUR(Table2[[#This Row],[Order Time]])&lt;17,"Afternoon",IF(HOUR(Table2[[#This Row],[Order Time]])&lt;21,"Evening","Night")))</f>
        <v>Afternoon</v>
      </c>
      <c r="AM2669" s="16" t="s">
        <v>29</v>
      </c>
    </row>
    <row r="2670" spans="1:39" x14ac:dyDescent="0.25">
      <c r="A2670" s="13" t="s">
        <v>4582</v>
      </c>
      <c r="B2670" s="4">
        <v>45626</v>
      </c>
      <c r="C2670" s="2">
        <f>YEAR(Table2[[#This Row],[Invoice Date]])</f>
        <v>2024</v>
      </c>
      <c r="D2670" s="2" t="str">
        <f>TEXT(Table2[[#This Row],[Invoice Date]],"mmm")</f>
        <v>Nov</v>
      </c>
      <c r="E2670" s="2" t="str">
        <f>Table2[[#This Row],[Store_ID]]&amp;"-"&amp;Table2[[#This Row],[Year]]&amp;"-"&amp;Table2[[#This Row],[Month]]</f>
        <v>STR081-2024-Nov</v>
      </c>
      <c r="F2670" s="2" t="s">
        <v>292</v>
      </c>
      <c r="G2670" s="2" t="str">
        <f>_xlfn.XLOOKUP(Table2[[#This Row],[Customer_ID]],Table3[Customer_ID],Table3[Customer Name],"Not Found")</f>
        <v>Chidambaram Balasubramaniam</v>
      </c>
      <c r="H2670" s="2" t="str">
        <f>_xlfn.XLOOKUP(Table2[[#This Row],[Customer_ID]],Table3[Customer_ID],Table3[Gender],"Female")</f>
        <v>Male</v>
      </c>
      <c r="I2670" s="2" t="str">
        <f>_xlfn.XLOOKUP(Table2[[#This Row],[Customer_ID]],Table3[Customer_ID],Table3[City],"Missing Memebership")</f>
        <v>Alappuzha</v>
      </c>
      <c r="J2670" s="2" t="str">
        <f>_xlfn.XLOOKUP(Table2[[#This Row],[Customer_ID]],Table3[Customer_ID],Table3[State],"Karnataka")</f>
        <v>Kerala</v>
      </c>
      <c r="K2670" s="2" t="str">
        <f>_xlfn.XLOOKUP(Table2[[#This Row],[Customer_ID]],Table3[Customer_ID],Table3[Membership],"Regular")</f>
        <v>Regular</v>
      </c>
      <c r="L2670" s="2" t="s">
        <v>325</v>
      </c>
      <c r="M2670" s="2" t="str">
        <f>_xlfn.XLOOKUP(Table2[[#This Row],[Product_ID]],Table4[Product_ID],Table4[Product_Name],"Not Found")</f>
        <v>Ramraj Cotton Straight Fit White</v>
      </c>
      <c r="N2670" s="2" t="str">
        <f>_xlfn.XLOOKUP(Table2[[#This Row],[Product_ID]],Table4[Product_ID],Table4[Category],"Not Found")</f>
        <v>Women Jeans</v>
      </c>
      <c r="O2670" s="2" t="str">
        <f>_xlfn.XLOOKUP(Table2[[#This Row],[Product_ID]],Table4[Product_ID],Table4[Subcategory],"Not Found")</f>
        <v>Straight Fit</v>
      </c>
      <c r="P2670" s="2" t="str">
        <f>_xlfn.XLOOKUP(Table2[[#This Row],[Product_ID]],Table4[Product_ID],Table4[Brand],"Missing Brand")</f>
        <v>Ramraj Cotton</v>
      </c>
      <c r="Q2670" s="2" t="s">
        <v>1055</v>
      </c>
      <c r="R2670" s="2" t="str">
        <f>_xlfn.XLOOKUP(Table2[[#This Row],[Store_ID]],Table6[Store_ID],Table6[Store Name],"Not Found")</f>
        <v>TrendMart Alappuzha Outlet</v>
      </c>
      <c r="S2670" s="2">
        <f>_xlfn.XLOOKUP(Table2[[#This Row],[Store_ID]],Table6[Store_ID],Table6[Monthly Target],"Missing Target")</f>
        <v>2500000</v>
      </c>
      <c r="T2670" s="2" t="str">
        <f>_xlfn.XLOOKUP(Table2[[#This Row],[Store_ID]],Table6[Store_ID],Table6[Region],"Not Found")</f>
        <v>South Zone 1</v>
      </c>
      <c r="U2670" s="2" t="s">
        <v>229</v>
      </c>
      <c r="V2670" s="2" t="str">
        <f>_xlfn.XLOOKUP(Table2[[#This Row],[Employee_ID]],Table5[Employee_ID],Table5[Employee Name],"Not Found")</f>
        <v>Yogesh Chettiar</v>
      </c>
      <c r="W2670" s="2">
        <v>2</v>
      </c>
      <c r="X2670" s="2">
        <v>1748</v>
      </c>
      <c r="Y2670" s="2">
        <v>30</v>
      </c>
      <c r="Z2670" s="2">
        <v>1048.8</v>
      </c>
      <c r="AA2670" s="2">
        <v>12</v>
      </c>
      <c r="AB2670" s="2">
        <v>293.66000000000003</v>
      </c>
      <c r="AC2670" s="2">
        <v>2740.86</v>
      </c>
      <c r="AD2670" s="2">
        <v>2248.96</v>
      </c>
      <c r="AE2670" s="2">
        <f t="shared" si="88"/>
        <v>198.24000000000007</v>
      </c>
      <c r="AF2670" s="2" t="s">
        <v>69</v>
      </c>
      <c r="AG2670" s="42">
        <f>IFERROR(Table2[[#This Row],[Profit]]/Table2[[#This Row],[Sales Amount]],0)</f>
        <v>7.2327663580044235E-2</v>
      </c>
      <c r="AH2670" s="2" t="str">
        <f>TRIM(Table2[[#This Row],[Payment Modee]])</f>
        <v>Cash</v>
      </c>
      <c r="AI2670" s="2" t="s">
        <v>36</v>
      </c>
      <c r="AJ2670" s="2" t="s">
        <v>27</v>
      </c>
      <c r="AK2670" s="2" t="s">
        <v>2016</v>
      </c>
      <c r="AL2670" s="16" t="str">
        <f>IF(HOUR(Table2[[#This Row],[Order Time]])&lt;12,"Morning",IF(HOUR(Table2[[#This Row],[Order Time]])&lt;17,"Afternoon",IF(HOUR(Table2[[#This Row],[Order Time]])&lt;21,"Evening","Night")))</f>
        <v>Evening</v>
      </c>
      <c r="AM2670" s="16" t="s">
        <v>38</v>
      </c>
    </row>
    <row r="2671" spans="1:39" x14ac:dyDescent="0.25">
      <c r="A2671" s="13" t="s">
        <v>4583</v>
      </c>
      <c r="B2671" s="4">
        <v>45679</v>
      </c>
      <c r="C2671" s="2">
        <f>YEAR(Table2[[#This Row],[Invoice Date]])</f>
        <v>2025</v>
      </c>
      <c r="D2671" s="2" t="str">
        <f>TEXT(Table2[[#This Row],[Invoice Date]],"mmm")</f>
        <v>Jan</v>
      </c>
      <c r="E2671" s="2" t="str">
        <f>Table2[[#This Row],[Store_ID]]&amp;"-"&amp;Table2[[#This Row],[Year]]&amp;"-"&amp;Table2[[#This Row],[Month]]</f>
        <v>STR089-2025-Jan</v>
      </c>
      <c r="F2671" s="2" t="s">
        <v>2887</v>
      </c>
      <c r="G2671" s="2" t="str">
        <f>_xlfn.XLOOKUP(Table2[[#This Row],[Customer_ID]],Table3[Customer_ID],Table3[Customer Name],"Not Found")</f>
        <v>Anil Mishra</v>
      </c>
      <c r="H2671" s="2" t="str">
        <f>_xlfn.XLOOKUP(Table2[[#This Row],[Customer_ID]],Table3[Customer_ID],Table3[Gender],"Female")</f>
        <v>Male</v>
      </c>
      <c r="I2671" s="2" t="str">
        <f>_xlfn.XLOOKUP(Table2[[#This Row],[Customer_ID]],Table3[Customer_ID],Table3[City],"Missing Memebership")</f>
        <v>Madurai</v>
      </c>
      <c r="J2671" s="2" t="str">
        <f>_xlfn.XLOOKUP(Table2[[#This Row],[Customer_ID]],Table3[Customer_ID],Table3[State],"Karnataka")</f>
        <v>Tamil Nadu</v>
      </c>
      <c r="K2671" s="2" t="str">
        <f>_xlfn.XLOOKUP(Table2[[#This Row],[Customer_ID]],Table3[Customer_ID],Table3[Membership],"Regular")</f>
        <v>Gold</v>
      </c>
      <c r="L2671" s="2" t="s">
        <v>32</v>
      </c>
      <c r="M2671" s="2" t="str">
        <f>_xlfn.XLOOKUP(Table2[[#This Row],[Product_ID]],Table4[Product_ID],Table4[Product_Name],"Not Found")</f>
        <v>Reebok Round Neck Sky Blue</v>
      </c>
      <c r="N2671" s="2" t="str">
        <f>_xlfn.XLOOKUP(Table2[[#This Row],[Product_ID]],Table4[Product_ID],Table4[Category],"Not Found")</f>
        <v>Men T-Shirts</v>
      </c>
      <c r="O2671" s="2" t="str">
        <f>_xlfn.XLOOKUP(Table2[[#This Row],[Product_ID]],Table4[Product_ID],Table4[Subcategory],"Not Found")</f>
        <v>Round Neck</v>
      </c>
      <c r="P2671" s="2" t="str">
        <f>_xlfn.XLOOKUP(Table2[[#This Row],[Product_ID]],Table4[Product_ID],Table4[Brand],"Missing Brand")</f>
        <v>Reebok</v>
      </c>
      <c r="Q2671" s="2" t="s">
        <v>525</v>
      </c>
      <c r="R2671" s="2" t="str">
        <f>_xlfn.XLOOKUP(Table2[[#This Row],[Store_ID]],Table6[Store_ID],Table6[Store Name],"Not Found")</f>
        <v>TrendMart Kurnool Outlet</v>
      </c>
      <c r="S2671" s="2">
        <f>_xlfn.XLOOKUP(Table2[[#This Row],[Store_ID]],Table6[Store_ID],Table6[Monthly Target],"Missing Target")</f>
        <v>800000</v>
      </c>
      <c r="T2671" s="2" t="str">
        <f>_xlfn.XLOOKUP(Table2[[#This Row],[Store_ID]],Table6[Store_ID],Table6[Region],"Not Found")</f>
        <v>South Zone 3</v>
      </c>
      <c r="U2671" s="2" t="s">
        <v>55</v>
      </c>
      <c r="V2671" s="2" t="str">
        <f>_xlfn.XLOOKUP(Table2[[#This Row],[Employee_ID]],Table5[Employee_ID],Table5[Employee Name],"Not Found")</f>
        <v>Padma Gounder</v>
      </c>
      <c r="W2671" s="2">
        <v>3</v>
      </c>
      <c r="X2671" s="2">
        <v>799.39</v>
      </c>
      <c r="Y2671" s="2">
        <v>10</v>
      </c>
      <c r="Z2671" s="2">
        <v>239.82</v>
      </c>
      <c r="AA2671" s="2">
        <v>5</v>
      </c>
      <c r="AB2671" s="2">
        <v>107.92</v>
      </c>
      <c r="AC2671" s="2">
        <v>2266.27</v>
      </c>
      <c r="AD2671" s="2">
        <v>1476.33</v>
      </c>
      <c r="AE2671" s="2">
        <f t="shared" si="88"/>
        <v>682.0200000000001</v>
      </c>
      <c r="AF2671" s="2" t="s">
        <v>25</v>
      </c>
      <c r="AG2671" s="42">
        <f>IFERROR(Table2[[#This Row],[Profit]]/Table2[[#This Row],[Sales Amount]],0)</f>
        <v>0.3009438416428758</v>
      </c>
      <c r="AH2671" s="2" t="str">
        <f>TRIM(Table2[[#This Row],[Payment Modee]])</f>
        <v>UPI</v>
      </c>
      <c r="AI2671" s="2" t="s">
        <v>26</v>
      </c>
      <c r="AJ2671" s="2" t="s">
        <v>27</v>
      </c>
      <c r="AK2671" s="2" t="s">
        <v>620</v>
      </c>
      <c r="AL2671" s="16" t="str">
        <f>IF(HOUR(Table2[[#This Row],[Order Time]])&lt;12,"Morning",IF(HOUR(Table2[[#This Row],[Order Time]])&lt;17,"Afternoon",IF(HOUR(Table2[[#This Row],[Order Time]])&lt;21,"Evening","Night")))</f>
        <v>Evening</v>
      </c>
      <c r="AM2671" s="16" t="s">
        <v>29</v>
      </c>
    </row>
    <row r="2672" spans="1:39" x14ac:dyDescent="0.25">
      <c r="A2672" s="13" t="s">
        <v>4584</v>
      </c>
      <c r="B2672" s="4">
        <v>45492</v>
      </c>
      <c r="C2672" s="2">
        <f>YEAR(Table2[[#This Row],[Invoice Date]])</f>
        <v>2024</v>
      </c>
      <c r="D2672" s="2" t="str">
        <f>TEXT(Table2[[#This Row],[Invoice Date]],"mmm")</f>
        <v>Jul</v>
      </c>
      <c r="E2672" s="2" t="str">
        <f>Table2[[#This Row],[Store_ID]]&amp;"-"&amp;Table2[[#This Row],[Year]]&amp;"-"&amp;Table2[[#This Row],[Month]]</f>
        <v>STR063-2024-Jul</v>
      </c>
      <c r="F2672" s="2" t="s">
        <v>813</v>
      </c>
      <c r="G2672" s="2" t="str">
        <f>_xlfn.XLOOKUP(Table2[[#This Row],[Customer_ID]],Table3[Customer_ID],Table3[Customer Name],"Not Found")</f>
        <v>Divya Achari</v>
      </c>
      <c r="H2672" s="2" t="str">
        <f>_xlfn.XLOOKUP(Table2[[#This Row],[Customer_ID]],Table3[Customer_ID],Table3[Gender],"Female")</f>
        <v>Female</v>
      </c>
      <c r="I2672" s="2" t="str">
        <f>_xlfn.XLOOKUP(Table2[[#This Row],[Customer_ID]],Table3[Customer_ID],Table3[City],"Missing Memebership")</f>
        <v>Kannur</v>
      </c>
      <c r="J2672" s="2" t="str">
        <f>_xlfn.XLOOKUP(Table2[[#This Row],[Customer_ID]],Table3[Customer_ID],Table3[State],"Karnataka")</f>
        <v>Kerala</v>
      </c>
      <c r="K2672" s="2" t="str">
        <f>_xlfn.XLOOKUP(Table2[[#This Row],[Customer_ID]],Table3[Customer_ID],Table3[Membership],"Regular")</f>
        <v>Regular</v>
      </c>
      <c r="L2672" s="2" t="s">
        <v>544</v>
      </c>
      <c r="M2672" s="2" t="str">
        <f>_xlfn.XLOOKUP(Table2[[#This Row],[Product_ID]],Table4[Product_ID],Table4[Product_Name],"Not Found")</f>
        <v>Flying Machine Sunglasses Teal</v>
      </c>
      <c r="N2672" s="2" t="str">
        <f>_xlfn.XLOOKUP(Table2[[#This Row],[Product_ID]],Table4[Product_ID],Table4[Category],"Not Found")</f>
        <v>Accessories</v>
      </c>
      <c r="O2672" s="2" t="str">
        <f>_xlfn.XLOOKUP(Table2[[#This Row],[Product_ID]],Table4[Product_ID],Table4[Subcategory],"Not Found")</f>
        <v>Sunglasses</v>
      </c>
      <c r="P2672" s="2" t="str">
        <f>_xlfn.XLOOKUP(Table2[[#This Row],[Product_ID]],Table4[Product_ID],Table4[Brand],"Missing Brand")</f>
        <v>Flying Machine</v>
      </c>
      <c r="Q2672" s="2" t="s">
        <v>567</v>
      </c>
      <c r="R2672" s="2" t="str">
        <f>_xlfn.XLOOKUP(Table2[[#This Row],[Store_ID]],Table6[Store_ID],Table6[Store Name],"Not Found")</f>
        <v>TrendMart Shivamogga Mall Kiosk</v>
      </c>
      <c r="S2672" s="2">
        <f>_xlfn.XLOOKUP(Table2[[#This Row],[Store_ID]],Table6[Store_ID],Table6[Monthly Target],"Missing Target")</f>
        <v>1200000</v>
      </c>
      <c r="T2672" s="2" t="str">
        <f>_xlfn.XLOOKUP(Table2[[#This Row],[Store_ID]],Table6[Store_ID],Table6[Region],"Not Found")</f>
        <v>South Zone 2</v>
      </c>
      <c r="U2672" s="2" t="s">
        <v>330</v>
      </c>
      <c r="V2672" s="2" t="str">
        <f>_xlfn.XLOOKUP(Table2[[#This Row],[Employee_ID]],Table5[Employee_ID],Table5[Employee Name],"Not Found")</f>
        <v>Malini Gowda</v>
      </c>
      <c r="W2672" s="2">
        <v>2</v>
      </c>
      <c r="X2672" s="2">
        <v>279.48</v>
      </c>
      <c r="Y2672" s="2">
        <v>0</v>
      </c>
      <c r="Z2672" s="2">
        <v>0</v>
      </c>
      <c r="AA2672" s="2">
        <v>5</v>
      </c>
      <c r="AB2672" s="2">
        <v>27.95</v>
      </c>
      <c r="AC2672" s="2">
        <v>586.91</v>
      </c>
      <c r="AD2672" s="2">
        <v>343.8</v>
      </c>
      <c r="AE2672" s="2">
        <f t="shared" si="88"/>
        <v>215.15999999999997</v>
      </c>
      <c r="AF2672" s="2" t="s">
        <v>136</v>
      </c>
      <c r="AG2672" s="42">
        <f>IFERROR(Table2[[#This Row],[Profit]]/Table2[[#This Row],[Sales Amount]],0)</f>
        <v>0.36659794517046901</v>
      </c>
      <c r="AH2672" s="2" t="str">
        <f>TRIM(Table2[[#This Row],[Payment Modee]])</f>
        <v>EMI</v>
      </c>
      <c r="AI2672" s="2" t="s">
        <v>26</v>
      </c>
      <c r="AJ2672" s="2" t="s">
        <v>27</v>
      </c>
      <c r="AK2672" s="2" t="s">
        <v>1469</v>
      </c>
      <c r="AL2672" s="16" t="str">
        <f>IF(HOUR(Table2[[#This Row],[Order Time]])&lt;12,"Morning",IF(HOUR(Table2[[#This Row],[Order Time]])&lt;17,"Afternoon",IF(HOUR(Table2[[#This Row],[Order Time]])&lt;21,"Evening","Night")))</f>
        <v>Afternoon</v>
      </c>
      <c r="AM2672" s="16" t="s">
        <v>29</v>
      </c>
    </row>
    <row r="2673" spans="1:39" x14ac:dyDescent="0.25">
      <c r="A2673" s="13" t="s">
        <v>4585</v>
      </c>
      <c r="B2673" s="4">
        <v>45592</v>
      </c>
      <c r="C2673" s="2">
        <f>YEAR(Table2[[#This Row],[Invoice Date]])</f>
        <v>2024</v>
      </c>
      <c r="D2673" s="2" t="str">
        <f>TEXT(Table2[[#This Row],[Invoice Date]],"mmm")</f>
        <v>Oct</v>
      </c>
      <c r="E2673" s="2" t="str">
        <f>Table2[[#This Row],[Store_ID]]&amp;"-"&amp;Table2[[#This Row],[Year]]&amp;"-"&amp;Table2[[#This Row],[Month]]</f>
        <v>STR100-2024-Oct</v>
      </c>
      <c r="F2673" s="2" t="s">
        <v>4586</v>
      </c>
      <c r="G2673" s="2" t="str">
        <f>_xlfn.XLOOKUP(Table2[[#This Row],[Customer_ID]],Table3[Customer_ID],Table3[Customer Name],"Not Found")</f>
        <v>Jagan Hegde</v>
      </c>
      <c r="H2673" s="2" t="str">
        <f>_xlfn.XLOOKUP(Table2[[#This Row],[Customer_ID]],Table3[Customer_ID],Table3[Gender],"Female")</f>
        <v>Male</v>
      </c>
      <c r="I2673" s="2" t="str">
        <f>_xlfn.XLOOKUP(Table2[[#This Row],[Customer_ID]],Table3[Customer_ID],Table3[City],"Missing Memebership")</f>
        <v>Khammam</v>
      </c>
      <c r="J2673" s="2" t="str">
        <f>_xlfn.XLOOKUP(Table2[[#This Row],[Customer_ID]],Table3[Customer_ID],Table3[State],"Karnataka")</f>
        <v>Telangana</v>
      </c>
      <c r="K2673" s="2" t="str">
        <f>_xlfn.XLOOKUP(Table2[[#This Row],[Customer_ID]],Table3[Customer_ID],Table3[Membership],"Regular")</f>
        <v>Gold</v>
      </c>
      <c r="L2673" s="2" t="s">
        <v>2243</v>
      </c>
      <c r="M2673" s="2" t="str">
        <f>_xlfn.XLOOKUP(Table2[[#This Row],[Product_ID]],Table4[Product_ID],Table4[Product_Name],"Not Found")</f>
        <v>Mufti Track Suit Mustard</v>
      </c>
      <c r="N2673" s="2" t="str">
        <f>_xlfn.XLOOKUP(Table2[[#This Row],[Product_ID]],Table4[Product_ID],Table4[Category],"Not Found")</f>
        <v>Sportswear</v>
      </c>
      <c r="O2673" s="2" t="str">
        <f>_xlfn.XLOOKUP(Table2[[#This Row],[Product_ID]],Table4[Product_ID],Table4[Subcategory],"Not Found")</f>
        <v>Track Suit</v>
      </c>
      <c r="P2673" s="2" t="str">
        <f>_xlfn.XLOOKUP(Table2[[#This Row],[Product_ID]],Table4[Product_ID],Table4[Brand],"Missing Brand")</f>
        <v>Mufti</v>
      </c>
      <c r="Q2673" s="2" t="s">
        <v>364</v>
      </c>
      <c r="R2673" s="2" t="str">
        <f>_xlfn.XLOOKUP(Table2[[#This Row],[Store_ID]],Table6[Store_ID],Table6[Store Name],"Not Found")</f>
        <v>TrendMart Hubballi Standard</v>
      </c>
      <c r="S2673" s="2">
        <f>_xlfn.XLOOKUP(Table2[[#This Row],[Store_ID]],Table6[Store_ID],Table6[Monthly Target],"Missing Target")</f>
        <v>2500000</v>
      </c>
      <c r="T2673" s="2" t="str">
        <f>_xlfn.XLOOKUP(Table2[[#This Row],[Store_ID]],Table6[Store_ID],Table6[Region],"Not Found")</f>
        <v>South Zone 2</v>
      </c>
      <c r="U2673" s="2" t="s">
        <v>153</v>
      </c>
      <c r="V2673" s="2" t="str">
        <f>_xlfn.XLOOKUP(Table2[[#This Row],[Employee_ID]],Table5[Employee_ID],Table5[Employee Name],"Not Found")</f>
        <v>Rani Mishra</v>
      </c>
      <c r="W2673" s="2">
        <v>2</v>
      </c>
      <c r="X2673" s="2">
        <v>703.45</v>
      </c>
      <c r="Y2673" s="2">
        <v>30</v>
      </c>
      <c r="Z2673" s="2">
        <v>422.07</v>
      </c>
      <c r="AA2673" s="2">
        <v>5</v>
      </c>
      <c r="AB2673" s="2">
        <v>49.24</v>
      </c>
      <c r="AC2673" s="2">
        <v>1034.07</v>
      </c>
      <c r="AD2673" s="2">
        <v>1008.1</v>
      </c>
      <c r="AE2673" s="2">
        <f t="shared" si="88"/>
        <v>-23.270000000000088</v>
      </c>
      <c r="AF2673" s="2" t="s">
        <v>56</v>
      </c>
      <c r="AG2673" s="42">
        <f>IFERROR(Table2[[#This Row],[Profit]]/Table2[[#This Row],[Sales Amount]],0)</f>
        <v>-2.2503312154883218E-2</v>
      </c>
      <c r="AH2673" s="2" t="str">
        <f>TRIM(Table2[[#This Row],[Payment Modee]])</f>
        <v>Credit Card</v>
      </c>
      <c r="AI2673" s="2" t="s">
        <v>26</v>
      </c>
      <c r="AJ2673" s="2" t="s">
        <v>27</v>
      </c>
      <c r="AK2673" s="2" t="s">
        <v>744</v>
      </c>
      <c r="AL2673" s="16" t="str">
        <f>IF(HOUR(Table2[[#This Row],[Order Time]])&lt;12,"Morning",IF(HOUR(Table2[[#This Row],[Order Time]])&lt;17,"Afternoon",IF(HOUR(Table2[[#This Row],[Order Time]])&lt;21,"Evening","Night")))</f>
        <v>Evening</v>
      </c>
      <c r="AM2673" s="16" t="s">
        <v>38</v>
      </c>
    </row>
    <row r="2674" spans="1:39" x14ac:dyDescent="0.25">
      <c r="A2674" s="13" t="s">
        <v>4587</v>
      </c>
      <c r="B2674" s="4">
        <v>45730</v>
      </c>
      <c r="C2674" s="2">
        <f>YEAR(Table2[[#This Row],[Invoice Date]])</f>
        <v>2025</v>
      </c>
      <c r="D2674" s="2" t="str">
        <f>TEXT(Table2[[#This Row],[Invoice Date]],"mmm")</f>
        <v>Mar</v>
      </c>
      <c r="E2674" s="2" t="str">
        <f>Table2[[#This Row],[Store_ID]]&amp;"-"&amp;Table2[[#This Row],[Year]]&amp;"-"&amp;Table2[[#This Row],[Month]]</f>
        <v>STR080-2025-Mar</v>
      </c>
      <c r="F2674" s="2" t="s">
        <v>1979</v>
      </c>
      <c r="G2674" s="2" t="str">
        <f>_xlfn.XLOOKUP(Table2[[#This Row],[Customer_ID]],Table3[Customer_ID],Table3[Customer Name],"Not Found")</f>
        <v>Sangeeta Chandran</v>
      </c>
      <c r="H2674" s="2" t="str">
        <f>_xlfn.XLOOKUP(Table2[[#This Row],[Customer_ID]],Table3[Customer_ID],Table3[Gender],"Female")</f>
        <v>Female</v>
      </c>
      <c r="I2674" s="2" t="str">
        <f>_xlfn.XLOOKUP(Table2[[#This Row],[Customer_ID]],Table3[Customer_ID],Table3[City],"Missing Memebership")</f>
        <v>Guntur</v>
      </c>
      <c r="J2674" s="2" t="str">
        <f>_xlfn.XLOOKUP(Table2[[#This Row],[Customer_ID]],Table3[Customer_ID],Table3[State],"Karnataka")</f>
        <v>Andhra Pradesh</v>
      </c>
      <c r="K2674" s="2" t="str">
        <f>_xlfn.XLOOKUP(Table2[[#This Row],[Customer_ID]],Table3[Customer_ID],Table3[Membership],"Regular")</f>
        <v>Silver</v>
      </c>
      <c r="L2674" s="2" t="s">
        <v>986</v>
      </c>
      <c r="M2674" s="2" t="str">
        <f>_xlfn.XLOOKUP(Table2[[#This Row],[Product_ID]],Table4[Product_ID],Table4[Product_Name],"Not Found")</f>
        <v>Ramraj Cotton A-Line Dress Brown</v>
      </c>
      <c r="N2674" s="2" t="str">
        <f>_xlfn.XLOOKUP(Table2[[#This Row],[Product_ID]],Table4[Product_ID],Table4[Category],"Not Found")</f>
        <v>Women Dresses</v>
      </c>
      <c r="O2674" s="2" t="str">
        <f>_xlfn.XLOOKUP(Table2[[#This Row],[Product_ID]],Table4[Product_ID],Table4[Subcategory],"Not Found")</f>
        <v>A-Line Dress</v>
      </c>
      <c r="P2674" s="2" t="str">
        <f>_xlfn.XLOOKUP(Table2[[#This Row],[Product_ID]],Table4[Product_ID],Table4[Brand],"Missing Brand")</f>
        <v>Ramraj Cotton</v>
      </c>
      <c r="Q2674" s="2" t="s">
        <v>214</v>
      </c>
      <c r="R2674" s="2" t="str">
        <f>_xlfn.XLOOKUP(Table2[[#This Row],[Store_ID]],Table6[Store_ID],Table6[Store Name],"Not Found")</f>
        <v>TrendMart Kochi High Street</v>
      </c>
      <c r="S2674" s="2">
        <f>_xlfn.XLOOKUP(Table2[[#This Row],[Store_ID]],Table6[Store_ID],Table6[Monthly Target],"Missing Target")</f>
        <v>2000000</v>
      </c>
      <c r="T2674" s="2" t="str">
        <f>_xlfn.XLOOKUP(Table2[[#This Row],[Store_ID]],Table6[Store_ID],Table6[Region],"Not Found")</f>
        <v>South Zone 1</v>
      </c>
      <c r="U2674" s="2" t="s">
        <v>142</v>
      </c>
      <c r="V2674" s="2" t="str">
        <f>_xlfn.XLOOKUP(Table2[[#This Row],[Employee_ID]],Table5[Employee_ID],Table5[Employee Name],"Not Found")</f>
        <v>Anusuya Subramaniam</v>
      </c>
      <c r="W2674" s="2">
        <v>1</v>
      </c>
      <c r="X2674" s="2">
        <v>1146.97</v>
      </c>
      <c r="Y2674" s="2">
        <v>10</v>
      </c>
      <c r="Z2674" s="2">
        <v>114.7</v>
      </c>
      <c r="AA2674" s="2">
        <v>12</v>
      </c>
      <c r="AB2674" s="2">
        <v>123.87</v>
      </c>
      <c r="AC2674" s="2">
        <v>1156.1400000000001</v>
      </c>
      <c r="AD2674" s="2">
        <v>769.63</v>
      </c>
      <c r="AE2674" s="2">
        <f t="shared" si="88"/>
        <v>262.6400000000001</v>
      </c>
      <c r="AF2674" s="2" t="s">
        <v>35</v>
      </c>
      <c r="AG2674" s="42">
        <f>IFERROR(Table2[[#This Row],[Profit]]/Table2[[#This Row],[Sales Amount]],0)</f>
        <v>0.22716971993011234</v>
      </c>
      <c r="AH2674" s="2" t="str">
        <f>TRIM(Table2[[#This Row],[Payment Modee]])</f>
        <v>Debit Card</v>
      </c>
      <c r="AI2674" s="2" t="s">
        <v>36</v>
      </c>
      <c r="AJ2674" s="2" t="s">
        <v>27</v>
      </c>
      <c r="AK2674" s="2" t="s">
        <v>749</v>
      </c>
      <c r="AL2674" s="16" t="str">
        <f>IF(HOUR(Table2[[#This Row],[Order Time]])&lt;12,"Morning",IF(HOUR(Table2[[#This Row],[Order Time]])&lt;17,"Afternoon",IF(HOUR(Table2[[#This Row],[Order Time]])&lt;21,"Evening","Night")))</f>
        <v>Afternoon</v>
      </c>
      <c r="AM2674" s="16" t="s">
        <v>29</v>
      </c>
    </row>
    <row r="2675" spans="1:39" x14ac:dyDescent="0.25">
      <c r="A2675" s="13" t="s">
        <v>4588</v>
      </c>
      <c r="B2675" s="4">
        <v>45473</v>
      </c>
      <c r="C2675" s="2">
        <f>YEAR(Table2[[#This Row],[Invoice Date]])</f>
        <v>2024</v>
      </c>
      <c r="D2675" s="2" t="str">
        <f>TEXT(Table2[[#This Row],[Invoice Date]],"mmm")</f>
        <v>Jun</v>
      </c>
      <c r="E2675" s="2" t="str">
        <f>Table2[[#This Row],[Store_ID]]&amp;"-"&amp;Table2[[#This Row],[Year]]&amp;"-"&amp;Table2[[#This Row],[Month]]</f>
        <v>STR045-2024-Jun</v>
      </c>
      <c r="F2675" s="2" t="s">
        <v>2386</v>
      </c>
      <c r="G2675" s="2" t="str">
        <f>_xlfn.XLOOKUP(Table2[[#This Row],[Customer_ID]],Table3[Customer_ID],Table3[Customer Name],"Not Found")</f>
        <v>Prakash Natarajan</v>
      </c>
      <c r="H2675" s="2" t="str">
        <f>_xlfn.XLOOKUP(Table2[[#This Row],[Customer_ID]],Table3[Customer_ID],Table3[Gender],"Female")</f>
        <v>Male</v>
      </c>
      <c r="I2675" s="2" t="str">
        <f>_xlfn.XLOOKUP(Table2[[#This Row],[Customer_ID]],Table3[Customer_ID],Table3[City],"Missing Memebership")</f>
        <v>Vijayawada</v>
      </c>
      <c r="J2675" s="2" t="str">
        <f>_xlfn.XLOOKUP(Table2[[#This Row],[Customer_ID]],Table3[Customer_ID],Table3[State],"Karnataka")</f>
        <v>Andhra Pradesh</v>
      </c>
      <c r="K2675" s="2" t="str">
        <f>_xlfn.XLOOKUP(Table2[[#This Row],[Customer_ID]],Table3[Customer_ID],Table3[Membership],"Regular")</f>
        <v>Silver</v>
      </c>
      <c r="L2675" s="2" t="s">
        <v>367</v>
      </c>
      <c r="M2675" s="2" t="str">
        <f>_xlfn.XLOOKUP(Table2[[#This Row],[Product_ID]],Table4[Product_ID],Table4[Product_Name],"Not Found")</f>
        <v>Jack &amp; Jones Maxi Dress Maroon</v>
      </c>
      <c r="N2675" s="2" t="str">
        <f>_xlfn.XLOOKUP(Table2[[#This Row],[Product_ID]],Table4[Product_ID],Table4[Category],"Not Found")</f>
        <v>Women Dresses</v>
      </c>
      <c r="O2675" s="2" t="str">
        <f>_xlfn.XLOOKUP(Table2[[#This Row],[Product_ID]],Table4[Product_ID],Table4[Subcategory],"Not Found")</f>
        <v>Maxi Dress</v>
      </c>
      <c r="P2675" s="2" t="str">
        <f>_xlfn.XLOOKUP(Table2[[#This Row],[Product_ID]],Table4[Product_ID],Table4[Brand],"Missing Brand")</f>
        <v>Jack &amp; Jones</v>
      </c>
      <c r="Q2675" s="2" t="s">
        <v>395</v>
      </c>
      <c r="R2675" s="2" t="str">
        <f>_xlfn.XLOOKUP(Table2[[#This Row],[Store_ID]],Table6[Store_ID],Table6[Store Name],"Not Found")</f>
        <v>TrendMart Khammam Standard</v>
      </c>
      <c r="S2675" s="2">
        <f>_xlfn.XLOOKUP(Table2[[#This Row],[Store_ID]],Table6[Store_ID],Table6[Monthly Target],"Missing Target")</f>
        <v>1500000</v>
      </c>
      <c r="T2675" s="2" t="str">
        <f>_xlfn.XLOOKUP(Table2[[#This Row],[Store_ID]],Table6[Store_ID],Table6[Region],"Not Found")</f>
        <v>South Zone 2</v>
      </c>
      <c r="U2675" s="2" t="s">
        <v>75</v>
      </c>
      <c r="V2675" s="2" t="str">
        <f>_xlfn.XLOOKUP(Table2[[#This Row],[Employee_ID]],Table5[Employee_ID],Table5[Employee Name],"Not Found")</f>
        <v>Chandran Krishnan</v>
      </c>
      <c r="W2675" s="2">
        <v>1</v>
      </c>
      <c r="X2675" s="2">
        <v>1002.54</v>
      </c>
      <c r="Y2675" s="2">
        <v>10</v>
      </c>
      <c r="Z2675" s="2">
        <v>100.25</v>
      </c>
      <c r="AA2675" s="2">
        <v>12</v>
      </c>
      <c r="AB2675" s="2">
        <v>108.27</v>
      </c>
      <c r="AC2675" s="2">
        <v>1010.56</v>
      </c>
      <c r="AD2675" s="2">
        <v>698.08</v>
      </c>
      <c r="AE2675" s="2">
        <f t="shared" si="88"/>
        <v>204.20999999999992</v>
      </c>
      <c r="AF2675" s="2" t="s">
        <v>69</v>
      </c>
      <c r="AG2675" s="42">
        <f>IFERROR(Table2[[#This Row],[Profit]]/Table2[[#This Row],[Sales Amount]],0)</f>
        <v>0.20207607663077889</v>
      </c>
      <c r="AH2675" s="2" t="str">
        <f>TRIM(Table2[[#This Row],[Payment Modee]])</f>
        <v>Cash</v>
      </c>
      <c r="AI2675" s="2" t="s">
        <v>26</v>
      </c>
      <c r="AJ2675" s="2" t="s">
        <v>27</v>
      </c>
      <c r="AK2675" s="2" t="s">
        <v>1284</v>
      </c>
      <c r="AL2675" s="16" t="str">
        <f>IF(HOUR(Table2[[#This Row],[Order Time]])&lt;12,"Morning",IF(HOUR(Table2[[#This Row],[Order Time]])&lt;17,"Afternoon",IF(HOUR(Table2[[#This Row],[Order Time]])&lt;21,"Evening","Night")))</f>
        <v>Morning</v>
      </c>
      <c r="AM2675" s="16" t="s">
        <v>38</v>
      </c>
    </row>
    <row r="2676" spans="1:39" x14ac:dyDescent="0.25">
      <c r="A2676" s="13" t="s">
        <v>4589</v>
      </c>
      <c r="B2676" s="4">
        <v>45595</v>
      </c>
      <c r="C2676" s="2">
        <f>YEAR(Table2[[#This Row],[Invoice Date]])</f>
        <v>2024</v>
      </c>
      <c r="D2676" s="2" t="str">
        <f>TEXT(Table2[[#This Row],[Invoice Date]],"mmm")</f>
        <v>Oct</v>
      </c>
      <c r="E2676" s="2" t="str">
        <f>Table2[[#This Row],[Store_ID]]&amp;"-"&amp;Table2[[#This Row],[Year]]&amp;"-"&amp;Table2[[#This Row],[Month]]</f>
        <v>STR059-2024-Oct</v>
      </c>
      <c r="F2676" s="2" t="s">
        <v>1366</v>
      </c>
      <c r="G2676" s="2" t="str">
        <f>_xlfn.XLOOKUP(Table2[[#This Row],[Customer_ID]],Table3[Customer_ID],Table3[Customer Name],"Not Found")</f>
        <v>Varsha Rao</v>
      </c>
      <c r="H2676" s="2" t="str">
        <f>_xlfn.XLOOKUP(Table2[[#This Row],[Customer_ID]],Table3[Customer_ID],Table3[Gender],"Female")</f>
        <v>Female</v>
      </c>
      <c r="I2676" s="2" t="str">
        <f>_xlfn.XLOOKUP(Table2[[#This Row],[Customer_ID]],Table3[Customer_ID],Table3[City],"Missing Memebership")</f>
        <v>Mysuru</v>
      </c>
      <c r="J2676" s="2" t="str">
        <f>_xlfn.XLOOKUP(Table2[[#This Row],[Customer_ID]],Table3[Customer_ID],Table3[State],"Karnataka")</f>
        <v>Karnataka</v>
      </c>
      <c r="K2676" s="2" t="str">
        <f>_xlfn.XLOOKUP(Table2[[#This Row],[Customer_ID]],Table3[Customer_ID],Table3[Membership],"Regular")</f>
        <v>Regular</v>
      </c>
      <c r="L2676" s="2" t="s">
        <v>404</v>
      </c>
      <c r="M2676" s="2" t="str">
        <f>_xlfn.XLOOKUP(Table2[[#This Row],[Product_ID]],Table4[Product_ID],Table4[Product_Name],"Not Found")</f>
        <v>Nike Bifold Wallet Navy Blue</v>
      </c>
      <c r="N2676" s="2" t="str">
        <f>_xlfn.XLOOKUP(Table2[[#This Row],[Product_ID]],Table4[Product_ID],Table4[Category],"Not Found")</f>
        <v>Wallets</v>
      </c>
      <c r="O2676" s="2" t="str">
        <f>_xlfn.XLOOKUP(Table2[[#This Row],[Product_ID]],Table4[Product_ID],Table4[Subcategory],"Not Found")</f>
        <v>Bifold Wallet</v>
      </c>
      <c r="P2676" s="2" t="str">
        <f>_xlfn.XLOOKUP(Table2[[#This Row],[Product_ID]],Table4[Product_ID],Table4[Brand],"Missing Brand")</f>
        <v>Nike</v>
      </c>
      <c r="Q2676" s="2" t="s">
        <v>748</v>
      </c>
      <c r="R2676" s="2" t="str">
        <f>_xlfn.XLOOKUP(Table2[[#This Row],[Store_ID]],Table6[Store_ID],Table6[Store Name],"Not Found")</f>
        <v>TrendMart Bengaluru Mall Kiosk</v>
      </c>
      <c r="S2676" s="2">
        <f>_xlfn.XLOOKUP(Table2[[#This Row],[Store_ID]],Table6[Store_ID],Table6[Monthly Target],"Missing Target")</f>
        <v>1500000</v>
      </c>
      <c r="T2676" s="2" t="str">
        <f>_xlfn.XLOOKUP(Table2[[#This Row],[Store_ID]],Table6[Store_ID],Table6[Region],"Not Found")</f>
        <v>South Zone 2</v>
      </c>
      <c r="U2676" s="2" t="s">
        <v>192</v>
      </c>
      <c r="V2676" s="2" t="str">
        <f>_xlfn.XLOOKUP(Table2[[#This Row],[Employee_ID]],Table5[Employee_ID],Table5[Employee Name],"Not Found")</f>
        <v>Hari Nair</v>
      </c>
      <c r="W2676" s="2">
        <v>3</v>
      </c>
      <c r="X2676" s="2">
        <v>1393.45</v>
      </c>
      <c r="Y2676" s="2">
        <v>5</v>
      </c>
      <c r="Z2676" s="2">
        <v>209.02</v>
      </c>
      <c r="AA2676" s="2">
        <v>12</v>
      </c>
      <c r="AB2676" s="2">
        <v>476.56</v>
      </c>
      <c r="AC2676" s="2">
        <v>4447.8900000000003</v>
      </c>
      <c r="AD2676" s="2">
        <v>2709.9</v>
      </c>
      <c r="AE2676" s="2">
        <f t="shared" si="88"/>
        <v>1261.4300000000003</v>
      </c>
      <c r="AF2676" s="2" t="s">
        <v>25</v>
      </c>
      <c r="AG2676" s="42">
        <f>IFERROR(Table2[[#This Row],[Profit]]/Table2[[#This Row],[Sales Amount]],0)</f>
        <v>0.28360188763660976</v>
      </c>
      <c r="AH2676" s="2" t="str">
        <f>TRIM(Table2[[#This Row],[Payment Modee]])</f>
        <v>UPI</v>
      </c>
      <c r="AI2676" s="2" t="s">
        <v>26</v>
      </c>
      <c r="AJ2676" s="2" t="s">
        <v>27</v>
      </c>
      <c r="AK2676" s="2" t="s">
        <v>1628</v>
      </c>
      <c r="AL2676" s="16" t="str">
        <f>IF(HOUR(Table2[[#This Row],[Order Time]])&lt;12,"Morning",IF(HOUR(Table2[[#This Row],[Order Time]])&lt;17,"Afternoon",IF(HOUR(Table2[[#This Row],[Order Time]])&lt;21,"Evening","Night")))</f>
        <v>Evening</v>
      </c>
      <c r="AM2676" s="16" t="s">
        <v>29</v>
      </c>
    </row>
    <row r="2677" spans="1:39" x14ac:dyDescent="0.25">
      <c r="A2677" s="13" t="s">
        <v>4590</v>
      </c>
      <c r="B2677" s="4">
        <v>45446</v>
      </c>
      <c r="C2677" s="2">
        <f>YEAR(Table2[[#This Row],[Invoice Date]])</f>
        <v>2024</v>
      </c>
      <c r="D2677" s="2" t="str">
        <f>TEXT(Table2[[#This Row],[Invoice Date]],"mmm")</f>
        <v>Jun</v>
      </c>
      <c r="E2677" s="2" t="str">
        <f>Table2[[#This Row],[Store_ID]]&amp;"-"&amp;Table2[[#This Row],[Year]]&amp;"-"&amp;Table2[[#This Row],[Month]]</f>
        <v>STR083-2024-Jun</v>
      </c>
      <c r="F2677" s="2" t="s">
        <v>3344</v>
      </c>
      <c r="G2677" s="2" t="str">
        <f>_xlfn.XLOOKUP(Table2[[#This Row],[Customer_ID]],Table3[Customer_ID],Table3[Customer Name],"Not Found")</f>
        <v>Anand Naidu</v>
      </c>
      <c r="H2677" s="2" t="str">
        <f>_xlfn.XLOOKUP(Table2[[#This Row],[Customer_ID]],Table3[Customer_ID],Table3[Gender],"Female")</f>
        <v>Male</v>
      </c>
      <c r="I2677" s="2" t="str">
        <f>_xlfn.XLOOKUP(Table2[[#This Row],[Customer_ID]],Table3[Customer_ID],Table3[City],"Missing Memebership")</f>
        <v>Kurnool</v>
      </c>
      <c r="J2677" s="2" t="str">
        <f>_xlfn.XLOOKUP(Table2[[#This Row],[Customer_ID]],Table3[Customer_ID],Table3[State],"Karnataka")</f>
        <v>Andhra Pradesh</v>
      </c>
      <c r="K2677" s="2" t="str">
        <f>_xlfn.XLOOKUP(Table2[[#This Row],[Customer_ID]],Table3[Customer_ID],Table3[Membership],"Regular")</f>
        <v>Silver</v>
      </c>
      <c r="L2677" s="2" t="s">
        <v>1243</v>
      </c>
      <c r="M2677" s="2" t="str">
        <f>_xlfn.XLOOKUP(Table2[[#This Row],[Product_ID]],Table4[Product_ID],Table4[Product_Name],"Not Found")</f>
        <v>Jack &amp; Jones Tunic Olive</v>
      </c>
      <c r="N2677" s="2" t="str">
        <f>_xlfn.XLOOKUP(Table2[[#This Row],[Product_ID]],Table4[Product_ID],Table4[Category],"Not Found")</f>
        <v>Women Tops</v>
      </c>
      <c r="O2677" s="2" t="str">
        <f>_xlfn.XLOOKUP(Table2[[#This Row],[Product_ID]],Table4[Product_ID],Table4[Subcategory],"Not Found")</f>
        <v>Tunic</v>
      </c>
      <c r="P2677" s="2" t="str">
        <f>_xlfn.XLOOKUP(Table2[[#This Row],[Product_ID]],Table4[Product_ID],Table4[Brand],"Missing Brand")</f>
        <v>Jack &amp; Jones</v>
      </c>
      <c r="Q2677" s="2" t="s">
        <v>228</v>
      </c>
      <c r="R2677" s="2" t="str">
        <f>_xlfn.XLOOKUP(Table2[[#This Row],[Store_ID]],Table6[Store_ID],Table6[Store Name],"Not Found")</f>
        <v>TrendMart Tumakuru Outlet</v>
      </c>
      <c r="S2677" s="2">
        <f>_xlfn.XLOOKUP(Table2[[#This Row],[Store_ID]],Table6[Store_ID],Table6[Monthly Target],"Missing Target")</f>
        <v>1200000</v>
      </c>
      <c r="T2677" s="2" t="str">
        <f>_xlfn.XLOOKUP(Table2[[#This Row],[Store_ID]],Table6[Store_ID],Table6[Region],"Not Found")</f>
        <v>South Zone 2</v>
      </c>
      <c r="U2677" s="2" t="s">
        <v>34</v>
      </c>
      <c r="V2677" s="2" t="str">
        <f>_xlfn.XLOOKUP(Table2[[#This Row],[Employee_ID]],Table5[Employee_ID],Table5[Employee Name],"Not Found")</f>
        <v>Deepthi Iyengar</v>
      </c>
      <c r="W2677" s="2">
        <v>2</v>
      </c>
      <c r="X2677" s="2">
        <v>665.44</v>
      </c>
      <c r="Y2677" s="2">
        <v>20</v>
      </c>
      <c r="Z2677" s="2">
        <v>266.18</v>
      </c>
      <c r="AA2677" s="2">
        <v>5</v>
      </c>
      <c r="AB2677" s="2">
        <v>53.23</v>
      </c>
      <c r="AC2677" s="2">
        <v>1117.93</v>
      </c>
      <c r="AD2677" s="2">
        <v>838.8</v>
      </c>
      <c r="AE2677" s="2">
        <f t="shared" si="88"/>
        <v>225.90000000000012</v>
      </c>
      <c r="AF2677" s="2" t="s">
        <v>56</v>
      </c>
      <c r="AG2677" s="42">
        <f>IFERROR(Table2[[#This Row],[Profit]]/Table2[[#This Row],[Sales Amount]],0)</f>
        <v>0.20206989704185424</v>
      </c>
      <c r="AH2677" s="2" t="str">
        <f>TRIM(Table2[[#This Row],[Payment Modee]])</f>
        <v>Credit Card</v>
      </c>
      <c r="AI2677" s="2" t="s">
        <v>26</v>
      </c>
      <c r="AJ2677" s="2" t="s">
        <v>27</v>
      </c>
      <c r="AK2677" s="2" t="s">
        <v>4591</v>
      </c>
      <c r="AL2677" s="16" t="str">
        <f>IF(HOUR(Table2[[#This Row],[Order Time]])&lt;12,"Morning",IF(HOUR(Table2[[#This Row],[Order Time]])&lt;17,"Afternoon",IF(HOUR(Table2[[#This Row],[Order Time]])&lt;21,"Evening","Night")))</f>
        <v>Night</v>
      </c>
      <c r="AM2677" s="16" t="s">
        <v>29</v>
      </c>
    </row>
    <row r="2678" spans="1:39" x14ac:dyDescent="0.25">
      <c r="A2678" s="13" t="s">
        <v>4592</v>
      </c>
      <c r="B2678" s="4">
        <v>45629</v>
      </c>
      <c r="C2678" s="2">
        <f>YEAR(Table2[[#This Row],[Invoice Date]])</f>
        <v>2024</v>
      </c>
      <c r="D2678" s="2" t="str">
        <f>TEXT(Table2[[#This Row],[Invoice Date]],"mmm")</f>
        <v>Dec</v>
      </c>
      <c r="E2678" s="2" t="str">
        <f>Table2[[#This Row],[Store_ID]]&amp;"-"&amp;Table2[[#This Row],[Year]]&amp;"-"&amp;Table2[[#This Row],[Month]]</f>
        <v>STR061-2024-Dec</v>
      </c>
      <c r="F2678" s="2" t="s">
        <v>2997</v>
      </c>
      <c r="G2678" s="2" t="str">
        <f>_xlfn.XLOOKUP(Table2[[#This Row],[Customer_ID]],Table3[Customer_ID],Table3[Customer Name],"Not Found")</f>
        <v>Gokul Chetty</v>
      </c>
      <c r="H2678" s="2" t="str">
        <f>_xlfn.XLOOKUP(Table2[[#This Row],[Customer_ID]],Table3[Customer_ID],Table3[Gender],"Female")</f>
        <v>Male</v>
      </c>
      <c r="I2678" s="2" t="str">
        <f>_xlfn.XLOOKUP(Table2[[#This Row],[Customer_ID]],Table3[Customer_ID],Table3[City],"Missing Memebership")</f>
        <v>Mangaluru</v>
      </c>
      <c r="J2678" s="2" t="str">
        <f>_xlfn.XLOOKUP(Table2[[#This Row],[Customer_ID]],Table3[Customer_ID],Table3[State],"Karnataka")</f>
        <v>Karnataka</v>
      </c>
      <c r="K2678" s="2" t="str">
        <f>_xlfn.XLOOKUP(Table2[[#This Row],[Customer_ID]],Table3[Customer_ID],Table3[Membership],"Regular")</f>
        <v>Silver</v>
      </c>
      <c r="L2678" s="2" t="s">
        <v>584</v>
      </c>
      <c r="M2678" s="2" t="str">
        <f>_xlfn.XLOOKUP(Table2[[#This Row],[Product_ID]],Table4[Product_ID],Table4[Product_Name],"Not Found")</f>
        <v>Nalli Silks Casual Top Charcoal</v>
      </c>
      <c r="N2678" s="2" t="str">
        <f>_xlfn.XLOOKUP(Table2[[#This Row],[Product_ID]],Table4[Product_ID],Table4[Category],"Not Found")</f>
        <v>Women Tops</v>
      </c>
      <c r="O2678" s="2" t="str">
        <f>_xlfn.XLOOKUP(Table2[[#This Row],[Product_ID]],Table4[Product_ID],Table4[Subcategory],"Not Found")</f>
        <v>Casual Top</v>
      </c>
      <c r="P2678" s="2" t="str">
        <f>_xlfn.XLOOKUP(Table2[[#This Row],[Product_ID]],Table4[Product_ID],Table4[Brand],"Missing Brand")</f>
        <v>Nalli Silks</v>
      </c>
      <c r="Q2678" s="2" t="s">
        <v>572</v>
      </c>
      <c r="R2678" s="2" t="str">
        <f>_xlfn.XLOOKUP(Table2[[#This Row],[Store_ID]],Table6[Store_ID],Table6[Store Name],"Not Found")</f>
        <v>TrendMart Hubballi Standard</v>
      </c>
      <c r="S2678" s="2">
        <f>_xlfn.XLOOKUP(Table2[[#This Row],[Store_ID]],Table6[Store_ID],Table6[Monthly Target],"Missing Target")</f>
        <v>1500000</v>
      </c>
      <c r="T2678" s="2" t="str">
        <f>_xlfn.XLOOKUP(Table2[[#This Row],[Store_ID]],Table6[Store_ID],Table6[Region],"Not Found")</f>
        <v>South Zone 2</v>
      </c>
      <c r="U2678" s="2" t="s">
        <v>435</v>
      </c>
      <c r="V2678" s="2" t="str">
        <f>_xlfn.XLOOKUP(Table2[[#This Row],[Employee_ID]],Table5[Employee_ID],Table5[Employee Name],"Not Found")</f>
        <v>Gopal Prasad</v>
      </c>
      <c r="W2678" s="2">
        <v>1</v>
      </c>
      <c r="X2678" s="2">
        <v>1088.96</v>
      </c>
      <c r="Y2678" s="2">
        <v>20</v>
      </c>
      <c r="Z2678" s="2">
        <v>217.79</v>
      </c>
      <c r="AA2678" s="2">
        <v>12</v>
      </c>
      <c r="AB2678" s="2">
        <v>104.54</v>
      </c>
      <c r="AC2678" s="2">
        <v>975.71</v>
      </c>
      <c r="AD2678" s="2">
        <v>699.84</v>
      </c>
      <c r="AE2678" s="2">
        <f t="shared" si="88"/>
        <v>171.32999999999998</v>
      </c>
      <c r="AF2678" s="2" t="s">
        <v>25</v>
      </c>
      <c r="AG2678" s="42">
        <f>IFERROR(Table2[[#This Row],[Profit]]/Table2[[#This Row],[Sales Amount]],0)</f>
        <v>0.17559520759241987</v>
      </c>
      <c r="AH2678" s="2" t="str">
        <f>TRIM(Table2[[#This Row],[Payment Modee]])</f>
        <v>UPI</v>
      </c>
      <c r="AI2678" s="2" t="s">
        <v>36</v>
      </c>
      <c r="AJ2678" s="2" t="s">
        <v>27</v>
      </c>
      <c r="AK2678" s="2" t="s">
        <v>1980</v>
      </c>
      <c r="AL2678" s="16" t="str">
        <f>IF(HOUR(Table2[[#This Row],[Order Time]])&lt;12,"Morning",IF(HOUR(Table2[[#This Row],[Order Time]])&lt;17,"Afternoon",IF(HOUR(Table2[[#This Row],[Order Time]])&lt;21,"Evening","Night")))</f>
        <v>Evening</v>
      </c>
      <c r="AM2678" s="16" t="s">
        <v>29</v>
      </c>
    </row>
    <row r="2679" spans="1:39" x14ac:dyDescent="0.25">
      <c r="A2679" s="14" t="s">
        <v>9208</v>
      </c>
      <c r="B2679" s="8">
        <v>45580</v>
      </c>
      <c r="C2679" s="7">
        <f>YEAR(Table2[[#This Row],[Invoice Date]])</f>
        <v>2024</v>
      </c>
      <c r="D2679" s="7" t="str">
        <f>TEXT(Table2[[#This Row],[Invoice Date]],"mmm")</f>
        <v>Oct</v>
      </c>
      <c r="E2679" s="7" t="str">
        <f>Table2[[#This Row],[Store_ID]]&amp;"-"&amp;Table2[[#This Row],[Year]]&amp;"-"&amp;Table2[[#This Row],[Month]]</f>
        <v>STR104-2024-Oct</v>
      </c>
      <c r="F2679" s="7" t="s">
        <v>632</v>
      </c>
      <c r="G2679" s="7" t="str">
        <f>_xlfn.XLOOKUP(Table2[[#This Row],[Customer_ID]],Table3[Customer_ID],Table3[Customer Name],"Not Found")</f>
        <v>Gayathri Gowda</v>
      </c>
      <c r="H2679" s="7" t="str">
        <f>_xlfn.XLOOKUP(Table2[[#This Row],[Customer_ID]],Table3[Customer_ID],Table3[Gender],"Female")</f>
        <v>Female</v>
      </c>
      <c r="I2679" s="7" t="str">
        <f>_xlfn.XLOOKUP(Table2[[#This Row],[Customer_ID]],Table3[Customer_ID],Table3[City],"Missing Memebership")</f>
        <v>Vellore</v>
      </c>
      <c r="J2679" s="7" t="str">
        <f>_xlfn.XLOOKUP(Table2[[#This Row],[Customer_ID]],Table3[Customer_ID],Table3[State],"Karnataka")</f>
        <v>Tamil Nadu</v>
      </c>
      <c r="K2679" s="7" t="str">
        <f>_xlfn.XLOOKUP(Table2[[#This Row],[Customer_ID]],Table3[Customer_ID],Table3[Membership],"Regular")</f>
        <v>Silver</v>
      </c>
      <c r="L2679" s="7" t="s">
        <v>986</v>
      </c>
      <c r="M2679" s="7" t="str">
        <f>_xlfn.XLOOKUP(Table2[[#This Row],[Product_ID]],Table4[Product_ID],Table4[Product_Name],"Not Found")</f>
        <v>Ramraj Cotton A-Line Dress Brown</v>
      </c>
      <c r="N2679" s="7" t="str">
        <f>_xlfn.XLOOKUP(Table2[[#This Row],[Product_ID]],Table4[Product_ID],Table4[Category],"Not Found")</f>
        <v>Women Dresses</v>
      </c>
      <c r="O2679" s="7" t="str">
        <f>_xlfn.XLOOKUP(Table2[[#This Row],[Product_ID]],Table4[Product_ID],Table4[Subcategory],"Not Found")</f>
        <v>A-Line Dress</v>
      </c>
      <c r="P2679" s="7" t="str">
        <f>_xlfn.XLOOKUP(Table2[[#This Row],[Product_ID]],Table4[Product_ID],Table4[Brand],"Missing Brand")</f>
        <v>Ramraj Cotton</v>
      </c>
      <c r="Q2679" s="7" t="s">
        <v>399</v>
      </c>
      <c r="R2679" s="7" t="str">
        <f>_xlfn.XLOOKUP(Table2[[#This Row],[Store_ID]],Table6[Store_ID],Table6[Store Name],"Not Found")</f>
        <v>TrendMart Kochi High Street</v>
      </c>
      <c r="S2679" s="7">
        <f>_xlfn.XLOOKUP(Table2[[#This Row],[Store_ID]],Table6[Store_ID],Table6[Monthly Target],"Missing Target")</f>
        <v>1200000</v>
      </c>
      <c r="T2679" s="7" t="str">
        <f>_xlfn.XLOOKUP(Table2[[#This Row],[Store_ID]],Table6[Store_ID],Table6[Region],"Not Found")</f>
        <v>South Zone 1</v>
      </c>
      <c r="U2679" s="7" t="s">
        <v>263</v>
      </c>
      <c r="V2679" s="7" t="str">
        <f>_xlfn.XLOOKUP(Table2[[#This Row],[Employee_ID]],Table5[Employee_ID],Table5[Employee Name],"Not Found")</f>
        <v>Sathish Sundaram</v>
      </c>
      <c r="W2679" s="7">
        <v>0</v>
      </c>
      <c r="X2679" s="7">
        <v>1194.56</v>
      </c>
      <c r="Y2679" s="7">
        <v>0</v>
      </c>
      <c r="Z2679" s="7">
        <v>0</v>
      </c>
      <c r="AA2679" s="7">
        <v>12</v>
      </c>
      <c r="AB2679" s="7">
        <v>0</v>
      </c>
      <c r="AC2679" s="7">
        <v>0</v>
      </c>
      <c r="AD2679" s="7">
        <v>0</v>
      </c>
      <c r="AE2679" s="7">
        <v>0</v>
      </c>
      <c r="AF2679" s="2" t="s">
        <v>69</v>
      </c>
      <c r="AG2679" s="42">
        <f>IFERROR(Table2[[#This Row],[Profit]]/Table2[[#This Row],[Sales Amount]],0)</f>
        <v>0</v>
      </c>
      <c r="AH2679" s="2" t="str">
        <f>TRIM(Table2[[#This Row],[Payment Modee]])</f>
        <v>Cash</v>
      </c>
      <c r="AI2679" s="7" t="s">
        <v>26</v>
      </c>
      <c r="AJ2679" s="7" t="s">
        <v>27</v>
      </c>
      <c r="AK2679" s="7" t="s">
        <v>3002</v>
      </c>
      <c r="AL2679" s="17" t="str">
        <f>IF(HOUR(Table2[[#This Row],[Order Time]])&lt;12,"Morning",IF(HOUR(Table2[[#This Row],[Order Time]])&lt;17,"Afternoon",IF(HOUR(Table2[[#This Row],[Order Time]])&lt;21,"Evening","Night")))</f>
        <v>Evening</v>
      </c>
      <c r="AM2679" s="17" t="s">
        <v>29</v>
      </c>
    </row>
    <row r="2680" spans="1:39" x14ac:dyDescent="0.25">
      <c r="A2680" s="13" t="s">
        <v>4593</v>
      </c>
      <c r="B2680" s="4">
        <v>45651</v>
      </c>
      <c r="C2680" s="2">
        <f>YEAR(Table2[[#This Row],[Invoice Date]])</f>
        <v>2024</v>
      </c>
      <c r="D2680" s="2" t="str">
        <f>TEXT(Table2[[#This Row],[Invoice Date]],"mmm")</f>
        <v>Dec</v>
      </c>
      <c r="E2680" s="2" t="str">
        <f>Table2[[#This Row],[Store_ID]]&amp;"-"&amp;Table2[[#This Row],[Year]]&amp;"-"&amp;Table2[[#This Row],[Month]]</f>
        <v>STR062-2024-Dec</v>
      </c>
      <c r="F2680" s="2" t="s">
        <v>2615</v>
      </c>
      <c r="G2680" s="2" t="str">
        <f>_xlfn.XLOOKUP(Table2[[#This Row],[Customer_ID]],Table3[Customer_ID],Table3[Customer Name],"Not Found")</f>
        <v>Vinod Shetty</v>
      </c>
      <c r="H2680" s="2" t="str">
        <f>_xlfn.XLOOKUP(Table2[[#This Row],[Customer_ID]],Table3[Customer_ID],Table3[Gender],"Female")</f>
        <v>Male</v>
      </c>
      <c r="I2680" s="2" t="str">
        <f>_xlfn.XLOOKUP(Table2[[#This Row],[Customer_ID]],Table3[Customer_ID],Table3[City],"Missing Memebership")</f>
        <v>Thiruvananthapuram</v>
      </c>
      <c r="J2680" s="2" t="str">
        <f>_xlfn.XLOOKUP(Table2[[#This Row],[Customer_ID]],Table3[Customer_ID],Table3[State],"Karnataka")</f>
        <v>Kerala</v>
      </c>
      <c r="K2680" s="2" t="str">
        <f>_xlfn.XLOOKUP(Table2[[#This Row],[Customer_ID]],Table3[Customer_ID],Table3[Membership],"Regular")</f>
        <v>Regular</v>
      </c>
      <c r="L2680" s="2" t="s">
        <v>367</v>
      </c>
      <c r="M2680" s="2" t="str">
        <f>_xlfn.XLOOKUP(Table2[[#This Row],[Product_ID]],Table4[Product_ID],Table4[Product_Name],"Not Found")</f>
        <v>Jack &amp; Jones Maxi Dress Maroon</v>
      </c>
      <c r="N2680" s="2" t="str">
        <f>_xlfn.XLOOKUP(Table2[[#This Row],[Product_ID]],Table4[Product_ID],Table4[Category],"Not Found")</f>
        <v>Women Dresses</v>
      </c>
      <c r="O2680" s="2" t="str">
        <f>_xlfn.XLOOKUP(Table2[[#This Row],[Product_ID]],Table4[Product_ID],Table4[Subcategory],"Not Found")</f>
        <v>Maxi Dress</v>
      </c>
      <c r="P2680" s="2" t="str">
        <f>_xlfn.XLOOKUP(Table2[[#This Row],[Product_ID]],Table4[Product_ID],Table4[Brand],"Missing Brand")</f>
        <v>Jack &amp; Jones</v>
      </c>
      <c r="Q2680" s="2" t="s">
        <v>67</v>
      </c>
      <c r="R2680" s="2" t="str">
        <f>_xlfn.XLOOKUP(Table2[[#This Row],[Store_ID]],Table6[Store_ID],Table6[Store Name],"Not Found")</f>
        <v>TrendMart Vijayawada Standard</v>
      </c>
      <c r="S2680" s="2">
        <f>_xlfn.XLOOKUP(Table2[[#This Row],[Store_ID]],Table6[Store_ID],Table6[Monthly Target],"Missing Target")</f>
        <v>1000000</v>
      </c>
      <c r="T2680" s="2" t="str">
        <f>_xlfn.XLOOKUP(Table2[[#This Row],[Store_ID]],Table6[Store_ID],Table6[Region],"Not Found")</f>
        <v>South Zone 3</v>
      </c>
      <c r="U2680" s="2" t="s">
        <v>118</v>
      </c>
      <c r="V2680" s="2" t="str">
        <f>_xlfn.XLOOKUP(Table2[[#This Row],[Employee_ID]],Table5[Employee_ID],Table5[Employee Name],"Not Found")</f>
        <v>Deepak Kamath</v>
      </c>
      <c r="W2680" s="2">
        <v>1</v>
      </c>
      <c r="X2680" s="2">
        <v>922.46</v>
      </c>
      <c r="Y2680" s="2">
        <v>25</v>
      </c>
      <c r="Z2680" s="2">
        <v>230.62</v>
      </c>
      <c r="AA2680" s="2">
        <v>5</v>
      </c>
      <c r="AB2680" s="2">
        <v>34.590000000000003</v>
      </c>
      <c r="AC2680" s="2">
        <v>726.43</v>
      </c>
      <c r="AD2680" s="2">
        <v>698.08</v>
      </c>
      <c r="AE2680" s="2">
        <f t="shared" ref="AE2680:AE2709" si="89">(AC2680-AD2680-AB2680)</f>
        <v>-6.2400000000000944</v>
      </c>
      <c r="AF2680" s="2" t="s">
        <v>25</v>
      </c>
      <c r="AG2680" s="42">
        <f>IFERROR(Table2[[#This Row],[Profit]]/Table2[[#This Row],[Sales Amount]],0)</f>
        <v>-8.5899536087442625E-3</v>
      </c>
      <c r="AH2680" s="2" t="str">
        <f>TRIM(Table2[[#This Row],[Payment Modee]])</f>
        <v>UPI</v>
      </c>
      <c r="AI2680" s="2" t="s">
        <v>26</v>
      </c>
      <c r="AJ2680" s="2" t="s">
        <v>27</v>
      </c>
      <c r="AK2680" s="2" t="s">
        <v>1886</v>
      </c>
      <c r="AL2680" s="16" t="str">
        <f>IF(HOUR(Table2[[#This Row],[Order Time]])&lt;12,"Morning",IF(HOUR(Table2[[#This Row],[Order Time]])&lt;17,"Afternoon",IF(HOUR(Table2[[#This Row],[Order Time]])&lt;21,"Evening","Night")))</f>
        <v>Afternoon</v>
      </c>
      <c r="AM2680" s="16" t="s">
        <v>29</v>
      </c>
    </row>
    <row r="2681" spans="1:39" x14ac:dyDescent="0.25">
      <c r="A2681" s="13" t="s">
        <v>4594</v>
      </c>
      <c r="B2681" s="4">
        <v>45730</v>
      </c>
      <c r="C2681" s="2">
        <f>YEAR(Table2[[#This Row],[Invoice Date]])</f>
        <v>2025</v>
      </c>
      <c r="D2681" s="2" t="str">
        <f>TEXT(Table2[[#This Row],[Invoice Date]],"mmm")</f>
        <v>Mar</v>
      </c>
      <c r="E2681" s="2" t="str">
        <f>Table2[[#This Row],[Store_ID]]&amp;"-"&amp;Table2[[#This Row],[Year]]&amp;"-"&amp;Table2[[#This Row],[Month]]</f>
        <v>STR096-2025-Mar</v>
      </c>
      <c r="F2681" s="2" t="s">
        <v>110</v>
      </c>
      <c r="G2681" s="2" t="str">
        <f>_xlfn.XLOOKUP(Table2[[#This Row],[Customer_ID]],Table3[Customer_ID],Table3[Customer Name],"Not Found")</f>
        <v>Janani Sharma</v>
      </c>
      <c r="H2681" s="2" t="str">
        <f>_xlfn.XLOOKUP(Table2[[#This Row],[Customer_ID]],Table3[Customer_ID],Table3[Gender],"Female")</f>
        <v>Female</v>
      </c>
      <c r="I2681" s="2" t="str">
        <f>_xlfn.XLOOKUP(Table2[[#This Row],[Customer_ID]],Table3[Customer_ID],Table3[City],"Missing Memebership")</f>
        <v>Salem</v>
      </c>
      <c r="J2681" s="2" t="str">
        <f>_xlfn.XLOOKUP(Table2[[#This Row],[Customer_ID]],Table3[Customer_ID],Table3[State],"Karnataka")</f>
        <v>Tamil Nadu</v>
      </c>
      <c r="K2681" s="2" t="str">
        <f>_xlfn.XLOOKUP(Table2[[#This Row],[Customer_ID]],Table3[Customer_ID],Table3[Membership],"Regular")</f>
        <v>Silver</v>
      </c>
      <c r="L2681" s="2" t="s">
        <v>576</v>
      </c>
      <c r="M2681" s="2" t="str">
        <f>_xlfn.XLOOKUP(Table2[[#This Row],[Product_ID]],Table4[Product_ID],Table4[Product_Name],"Not Found")</f>
        <v>Libas Girls Frock Sky Blue</v>
      </c>
      <c r="N2681" s="2" t="str">
        <f>_xlfn.XLOOKUP(Table2[[#This Row],[Product_ID]],Table4[Product_ID],Table4[Category],"Not Found")</f>
        <v>Kids Wear</v>
      </c>
      <c r="O2681" s="2" t="str">
        <f>_xlfn.XLOOKUP(Table2[[#This Row],[Product_ID]],Table4[Product_ID],Table4[Subcategory],"Not Found")</f>
        <v>Girls Frock</v>
      </c>
      <c r="P2681" s="2" t="str">
        <f>_xlfn.XLOOKUP(Table2[[#This Row],[Product_ID]],Table4[Product_ID],Table4[Brand],"Missing Brand")</f>
        <v>Libas</v>
      </c>
      <c r="Q2681" s="2" t="s">
        <v>375</v>
      </c>
      <c r="R2681" s="2" t="str">
        <f>_xlfn.XLOOKUP(Table2[[#This Row],[Store_ID]],Table6[Store_ID],Table6[Store Name],"Not Found")</f>
        <v>TrendMart Mangaluru Mall Kiosk</v>
      </c>
      <c r="S2681" s="2">
        <f>_xlfn.XLOOKUP(Table2[[#This Row],[Store_ID]],Table6[Store_ID],Table6[Monthly Target],"Missing Target")</f>
        <v>1500000</v>
      </c>
      <c r="T2681" s="2" t="str">
        <f>_xlfn.XLOOKUP(Table2[[#This Row],[Store_ID]],Table6[Store_ID],Table6[Region],"Not Found")</f>
        <v>South Zone 2</v>
      </c>
      <c r="U2681" s="2" t="s">
        <v>165</v>
      </c>
      <c r="V2681" s="2" t="str">
        <f>_xlfn.XLOOKUP(Table2[[#This Row],[Employee_ID]],Table5[Employee_ID],Table5[Employee Name],"Not Found")</f>
        <v>Vasanthi Gupta</v>
      </c>
      <c r="W2681" s="2">
        <v>2</v>
      </c>
      <c r="X2681" s="2">
        <v>737.51</v>
      </c>
      <c r="Y2681" s="2">
        <v>30</v>
      </c>
      <c r="Z2681" s="2">
        <v>442.51</v>
      </c>
      <c r="AA2681" s="2">
        <v>5</v>
      </c>
      <c r="AB2681" s="2">
        <v>51.63</v>
      </c>
      <c r="AC2681" s="2">
        <v>1084.1400000000001</v>
      </c>
      <c r="AD2681" s="2">
        <v>1182.76</v>
      </c>
      <c r="AE2681" s="2">
        <f t="shared" si="89"/>
        <v>-150.24999999999989</v>
      </c>
      <c r="AF2681" s="2" t="s">
        <v>119</v>
      </c>
      <c r="AG2681" s="42">
        <f>IFERROR(Table2[[#This Row],[Profit]]/Table2[[#This Row],[Sales Amount]],0)</f>
        <v>-0.1385891121072923</v>
      </c>
      <c r="AH2681" s="2" t="str">
        <f>TRIM(Table2[[#This Row],[Payment Modee]])</f>
        <v>Net Banking</v>
      </c>
      <c r="AI2681" s="2" t="s">
        <v>36</v>
      </c>
      <c r="AJ2681" s="2" t="s">
        <v>27</v>
      </c>
      <c r="AK2681" s="2" t="s">
        <v>1883</v>
      </c>
      <c r="AL2681" s="16" t="str">
        <f>IF(HOUR(Table2[[#This Row],[Order Time]])&lt;12,"Morning",IF(HOUR(Table2[[#This Row],[Order Time]])&lt;17,"Afternoon",IF(HOUR(Table2[[#This Row],[Order Time]])&lt;21,"Evening","Night")))</f>
        <v>Afternoon</v>
      </c>
      <c r="AM2681" s="16" t="s">
        <v>29</v>
      </c>
    </row>
    <row r="2682" spans="1:39" x14ac:dyDescent="0.25">
      <c r="A2682" s="13" t="s">
        <v>4595</v>
      </c>
      <c r="B2682" s="4">
        <v>45440</v>
      </c>
      <c r="C2682" s="2">
        <f>YEAR(Table2[[#This Row],[Invoice Date]])</f>
        <v>2024</v>
      </c>
      <c r="D2682" s="2" t="str">
        <f>TEXT(Table2[[#This Row],[Invoice Date]],"mmm")</f>
        <v>May</v>
      </c>
      <c r="E2682" s="2" t="str">
        <f>Table2[[#This Row],[Store_ID]]&amp;"-"&amp;Table2[[#This Row],[Year]]&amp;"-"&amp;Table2[[#This Row],[Month]]</f>
        <v>STR048-2024-May</v>
      </c>
      <c r="F2682" s="2" t="s">
        <v>2761</v>
      </c>
      <c r="G2682" s="2" t="str">
        <f>_xlfn.XLOOKUP(Table2[[#This Row],[Customer_ID]],Table3[Customer_ID],Table3[Customer Name],"Not Found")</f>
        <v>Sowmya Srinivasan</v>
      </c>
      <c r="H2682" s="2" t="str">
        <f>_xlfn.XLOOKUP(Table2[[#This Row],[Customer_ID]],Table3[Customer_ID],Table3[Gender],"Female")</f>
        <v>Female</v>
      </c>
      <c r="I2682" s="2" t="str">
        <f>_xlfn.XLOOKUP(Table2[[#This Row],[Customer_ID]],Table3[Customer_ID],Table3[City],"Missing Memebership")</f>
        <v>Nellore</v>
      </c>
      <c r="J2682" s="2" t="str">
        <f>_xlfn.XLOOKUP(Table2[[#This Row],[Customer_ID]],Table3[Customer_ID],Table3[State],"Karnataka")</f>
        <v>Andhra Pradesh</v>
      </c>
      <c r="K2682" s="2" t="str">
        <f>_xlfn.XLOOKUP(Table2[[#This Row],[Customer_ID]],Table3[Customer_ID],Table3[Membership],"Regular")</f>
        <v>Gold</v>
      </c>
      <c r="L2682" s="2" t="s">
        <v>1243</v>
      </c>
      <c r="M2682" s="2" t="str">
        <f>_xlfn.XLOOKUP(Table2[[#This Row],[Product_ID]],Table4[Product_ID],Table4[Product_Name],"Not Found")</f>
        <v>Jack &amp; Jones Tunic Olive</v>
      </c>
      <c r="N2682" s="2" t="str">
        <f>_xlfn.XLOOKUP(Table2[[#This Row],[Product_ID]],Table4[Product_ID],Table4[Category],"Not Found")</f>
        <v>Women Tops</v>
      </c>
      <c r="O2682" s="2" t="str">
        <f>_xlfn.XLOOKUP(Table2[[#This Row],[Product_ID]],Table4[Product_ID],Table4[Subcategory],"Not Found")</f>
        <v>Tunic</v>
      </c>
      <c r="P2682" s="2" t="str">
        <f>_xlfn.XLOOKUP(Table2[[#This Row],[Product_ID]],Table4[Product_ID],Table4[Brand],"Missing Brand")</f>
        <v>Jack &amp; Jones</v>
      </c>
      <c r="Q2682" s="2" t="s">
        <v>1853</v>
      </c>
      <c r="R2682" s="2" t="str">
        <f>_xlfn.XLOOKUP(Table2[[#This Row],[Store_ID]],Table6[Store_ID],Table6[Store Name],"Not Found")</f>
        <v>TrendMart Guntur High Street</v>
      </c>
      <c r="S2682" s="2">
        <f>_xlfn.XLOOKUP(Table2[[#This Row],[Store_ID]],Table6[Store_ID],Table6[Monthly Target],"Missing Target")</f>
        <v>1200000</v>
      </c>
      <c r="T2682" s="2" t="str">
        <f>_xlfn.XLOOKUP(Table2[[#This Row],[Store_ID]],Table6[Store_ID],Table6[Region],"Not Found")</f>
        <v>South Zone 3</v>
      </c>
      <c r="U2682" s="2" t="s">
        <v>417</v>
      </c>
      <c r="V2682" s="2" t="str">
        <f>_xlfn.XLOOKUP(Table2[[#This Row],[Employee_ID]],Table5[Employee_ID],Table5[Employee Name],"Not Found")</f>
        <v>Arjun Krishnan</v>
      </c>
      <c r="W2682" s="2">
        <v>2</v>
      </c>
      <c r="X2682" s="2">
        <v>634.37</v>
      </c>
      <c r="Y2682" s="2">
        <v>5</v>
      </c>
      <c r="Z2682" s="2">
        <v>63.44</v>
      </c>
      <c r="AA2682" s="2">
        <v>5</v>
      </c>
      <c r="AB2682" s="2">
        <v>60.27</v>
      </c>
      <c r="AC2682" s="2">
        <v>1265.57</v>
      </c>
      <c r="AD2682" s="2">
        <v>838.8</v>
      </c>
      <c r="AE2682" s="2">
        <f t="shared" si="89"/>
        <v>366.5</v>
      </c>
      <c r="AF2682" s="2" t="s">
        <v>25</v>
      </c>
      <c r="AG2682" s="42">
        <f>IFERROR(Table2[[#This Row],[Profit]]/Table2[[#This Row],[Sales Amount]],0)</f>
        <v>0.28959283168848821</v>
      </c>
      <c r="AH2682" s="2" t="str">
        <f>TRIM(Table2[[#This Row],[Payment Modee]])</f>
        <v>UPI</v>
      </c>
      <c r="AI2682" s="2" t="s">
        <v>26</v>
      </c>
      <c r="AJ2682" s="2" t="s">
        <v>27</v>
      </c>
      <c r="AK2682" s="2" t="s">
        <v>2092</v>
      </c>
      <c r="AL2682" s="16" t="str">
        <f>IF(HOUR(Table2[[#This Row],[Order Time]])&lt;12,"Morning",IF(HOUR(Table2[[#This Row],[Order Time]])&lt;17,"Afternoon",IF(HOUR(Table2[[#This Row],[Order Time]])&lt;21,"Evening","Night")))</f>
        <v>Afternoon</v>
      </c>
      <c r="AM2682" s="16" t="s">
        <v>29</v>
      </c>
    </row>
    <row r="2683" spans="1:39" x14ac:dyDescent="0.25">
      <c r="A2683" s="13" t="s">
        <v>4596</v>
      </c>
      <c r="B2683" s="4">
        <v>45478</v>
      </c>
      <c r="C2683" s="2">
        <f>YEAR(Table2[[#This Row],[Invoice Date]])</f>
        <v>2024</v>
      </c>
      <c r="D2683" s="2" t="str">
        <f>TEXT(Table2[[#This Row],[Invoice Date]],"mmm")</f>
        <v>Jul</v>
      </c>
      <c r="E2683" s="2" t="str">
        <f>Table2[[#This Row],[Store_ID]]&amp;"-"&amp;Table2[[#This Row],[Year]]&amp;"-"&amp;Table2[[#This Row],[Month]]</f>
        <v>STR018-2024-Jul</v>
      </c>
      <c r="F2683" s="2" t="s">
        <v>2130</v>
      </c>
      <c r="G2683" s="2" t="str">
        <f>_xlfn.XLOOKUP(Table2[[#This Row],[Customer_ID]],Table3[Customer_ID],Table3[Customer Name],"Not Found")</f>
        <v>Anjali Bhat</v>
      </c>
      <c r="H2683" s="2" t="str">
        <f>_xlfn.XLOOKUP(Table2[[#This Row],[Customer_ID]],Table3[Customer_ID],Table3[Gender],"Female")</f>
        <v>Female</v>
      </c>
      <c r="I2683" s="2" t="str">
        <f>_xlfn.XLOOKUP(Table2[[#This Row],[Customer_ID]],Table3[Customer_ID],Table3[City],"Missing Memebership")</f>
        <v>Bengaluru</v>
      </c>
      <c r="J2683" s="2" t="str">
        <f>_xlfn.XLOOKUP(Table2[[#This Row],[Customer_ID]],Table3[Customer_ID],Table3[State],"Karnataka")</f>
        <v>Karnataka</v>
      </c>
      <c r="K2683" s="2" t="str">
        <f>_xlfn.XLOOKUP(Table2[[#This Row],[Customer_ID]],Table3[Customer_ID],Table3[Membership],"Regular")</f>
        <v>Platinum</v>
      </c>
      <c r="L2683" s="2" t="s">
        <v>213</v>
      </c>
      <c r="M2683" s="2" t="str">
        <f>_xlfn.XLOOKUP(Table2[[#This Row],[Product_ID]],Table4[Product_ID],Table4[Product_Name],"Not Found")</f>
        <v>Peter England Round Neck Sky Blue</v>
      </c>
      <c r="N2683" s="2" t="str">
        <f>_xlfn.XLOOKUP(Table2[[#This Row],[Product_ID]],Table4[Product_ID],Table4[Category],"Not Found")</f>
        <v>Men T-Shirts</v>
      </c>
      <c r="O2683" s="2" t="str">
        <f>_xlfn.XLOOKUP(Table2[[#This Row],[Product_ID]],Table4[Product_ID],Table4[Subcategory],"Not Found")</f>
        <v>Round Neck</v>
      </c>
      <c r="P2683" s="2" t="str">
        <f>_xlfn.XLOOKUP(Table2[[#This Row],[Product_ID]],Table4[Product_ID],Table4[Brand],"Missing Brand")</f>
        <v>Peter England</v>
      </c>
      <c r="Q2683" s="2" t="s">
        <v>348</v>
      </c>
      <c r="R2683" s="2" t="str">
        <f>_xlfn.XLOOKUP(Table2[[#This Row],[Store_ID]],Table6[Store_ID],Table6[Store Name],"Not Found")</f>
        <v>TrendMart Visakhapatnam High Street</v>
      </c>
      <c r="S2683" s="2">
        <f>_xlfn.XLOOKUP(Table2[[#This Row],[Store_ID]],Table6[Store_ID],Table6[Monthly Target],"Missing Target")</f>
        <v>2000000</v>
      </c>
      <c r="T2683" s="2" t="str">
        <f>_xlfn.XLOOKUP(Table2[[#This Row],[Store_ID]],Table6[Store_ID],Table6[Region],"Not Found")</f>
        <v>South Zone 3</v>
      </c>
      <c r="U2683" s="2" t="s">
        <v>68</v>
      </c>
      <c r="V2683" s="2" t="str">
        <f>_xlfn.XLOOKUP(Table2[[#This Row],[Employee_ID]],Table5[Employee_ID],Table5[Employee Name],"Not Found")</f>
        <v>Praveen Gupta</v>
      </c>
      <c r="W2683" s="2">
        <v>3</v>
      </c>
      <c r="X2683" s="2">
        <v>684.85</v>
      </c>
      <c r="Y2683" s="2">
        <v>0</v>
      </c>
      <c r="Z2683" s="2">
        <v>0</v>
      </c>
      <c r="AA2683" s="2">
        <v>5</v>
      </c>
      <c r="AB2683" s="2">
        <v>102.73</v>
      </c>
      <c r="AC2683" s="2">
        <v>2157.2800000000002</v>
      </c>
      <c r="AD2683" s="2">
        <v>1257.8399999999999</v>
      </c>
      <c r="AE2683" s="2">
        <f t="shared" si="89"/>
        <v>796.71000000000026</v>
      </c>
      <c r="AF2683" s="2" t="s">
        <v>136</v>
      </c>
      <c r="AG2683" s="42">
        <f>IFERROR(Table2[[#This Row],[Profit]]/Table2[[#This Row],[Sales Amount]],0)</f>
        <v>0.3693122821330565</v>
      </c>
      <c r="AH2683" s="2" t="str">
        <f>TRIM(Table2[[#This Row],[Payment Modee]])</f>
        <v>EMI</v>
      </c>
      <c r="AI2683" s="2" t="s">
        <v>36</v>
      </c>
      <c r="AJ2683" s="2" t="s">
        <v>27</v>
      </c>
      <c r="AK2683" s="2" t="s">
        <v>1883</v>
      </c>
      <c r="AL2683" s="16" t="str">
        <f>IF(HOUR(Table2[[#This Row],[Order Time]])&lt;12,"Morning",IF(HOUR(Table2[[#This Row],[Order Time]])&lt;17,"Afternoon",IF(HOUR(Table2[[#This Row],[Order Time]])&lt;21,"Evening","Night")))</f>
        <v>Afternoon</v>
      </c>
      <c r="AM2683" s="16" t="s">
        <v>29</v>
      </c>
    </row>
    <row r="2684" spans="1:39" x14ac:dyDescent="0.25">
      <c r="A2684" s="13" t="s">
        <v>4597</v>
      </c>
      <c r="B2684" s="4">
        <v>45430</v>
      </c>
      <c r="C2684" s="2">
        <f>YEAR(Table2[[#This Row],[Invoice Date]])</f>
        <v>2024</v>
      </c>
      <c r="D2684" s="2" t="str">
        <f>TEXT(Table2[[#This Row],[Invoice Date]],"mmm")</f>
        <v>May</v>
      </c>
      <c r="E2684" s="2" t="str">
        <f>Table2[[#This Row],[Store_ID]]&amp;"-"&amp;Table2[[#This Row],[Year]]&amp;"-"&amp;Table2[[#This Row],[Month]]</f>
        <v>STR071-2024-May</v>
      </c>
      <c r="F2684" s="2" t="s">
        <v>4598</v>
      </c>
      <c r="G2684" s="2" t="str">
        <f>_xlfn.XLOOKUP(Table2[[#This Row],[Customer_ID]],Table3[Customer_ID],Table3[Customer Name],"Not Found")</f>
        <v>Kiran Venkatesan</v>
      </c>
      <c r="H2684" s="2" t="str">
        <f>_xlfn.XLOOKUP(Table2[[#This Row],[Customer_ID]],Table3[Customer_ID],Table3[Gender],"Female")</f>
        <v>Male</v>
      </c>
      <c r="I2684" s="2" t="str">
        <f>_xlfn.XLOOKUP(Table2[[#This Row],[Customer_ID]],Table3[Customer_ID],Table3[City],"Missing Memebership")</f>
        <v>Alappuzha</v>
      </c>
      <c r="J2684" s="2" t="str">
        <f>_xlfn.XLOOKUP(Table2[[#This Row],[Customer_ID]],Table3[Customer_ID],Table3[State],"Karnataka")</f>
        <v>Kerala</v>
      </c>
      <c r="K2684" s="2" t="str">
        <f>_xlfn.XLOOKUP(Table2[[#This Row],[Customer_ID]],Table3[Customer_ID],Table3[Membership],"Regular")</f>
        <v>Silver</v>
      </c>
      <c r="L2684" s="2" t="s">
        <v>416</v>
      </c>
      <c r="M2684" s="2" t="str">
        <f>_xlfn.XLOOKUP(Table2[[#This Row],[Product_ID]],Table4[Product_ID],Table4[Product_Name],"Not Found")</f>
        <v>GRT Jewellers Sling Bag Olive</v>
      </c>
      <c r="N2684" s="2" t="str">
        <f>_xlfn.XLOOKUP(Table2[[#This Row],[Product_ID]],Table4[Product_ID],Table4[Category],"Not Found")</f>
        <v>Handbags</v>
      </c>
      <c r="O2684" s="2" t="str">
        <f>_xlfn.XLOOKUP(Table2[[#This Row],[Product_ID]],Table4[Product_ID],Table4[Subcategory],"Not Found")</f>
        <v>Sling Bag</v>
      </c>
      <c r="P2684" s="2" t="str">
        <f>_xlfn.XLOOKUP(Table2[[#This Row],[Product_ID]],Table4[Product_ID],Table4[Brand],"Missing Brand")</f>
        <v>GRT Jewellers</v>
      </c>
      <c r="Q2684" s="2" t="s">
        <v>288</v>
      </c>
      <c r="R2684" s="2" t="str">
        <f>_xlfn.XLOOKUP(Table2[[#This Row],[Store_ID]],Table6[Store_ID],Table6[Store Name],"Not Found")</f>
        <v>TrendMart Kannur Standard</v>
      </c>
      <c r="S2684" s="2">
        <f>_xlfn.XLOOKUP(Table2[[#This Row],[Store_ID]],Table6[Store_ID],Table6[Monthly Target],"Missing Target")</f>
        <v>2000000</v>
      </c>
      <c r="T2684" s="2" t="str">
        <f>_xlfn.XLOOKUP(Table2[[#This Row],[Store_ID]],Table6[Store_ID],Table6[Region],"Not Found")</f>
        <v>South Zone 1</v>
      </c>
      <c r="U2684" s="2" t="s">
        <v>482</v>
      </c>
      <c r="V2684" s="2" t="str">
        <f>_xlfn.XLOOKUP(Table2[[#This Row],[Employee_ID]],Table5[Employee_ID],Table5[Employee Name],"Not Found")</f>
        <v>Swathi Achari</v>
      </c>
      <c r="W2684" s="2">
        <v>3</v>
      </c>
      <c r="X2684" s="2">
        <v>3054.25</v>
      </c>
      <c r="Y2684" s="2">
        <v>15</v>
      </c>
      <c r="Z2684" s="2">
        <v>1374.41</v>
      </c>
      <c r="AA2684" s="2">
        <v>12</v>
      </c>
      <c r="AB2684" s="2">
        <v>934.6</v>
      </c>
      <c r="AC2684" s="2">
        <v>8722.94</v>
      </c>
      <c r="AD2684" s="2">
        <v>6102.03</v>
      </c>
      <c r="AE2684" s="2">
        <f t="shared" si="89"/>
        <v>1686.3100000000009</v>
      </c>
      <c r="AF2684" s="2" t="s">
        <v>56</v>
      </c>
      <c r="AG2684" s="42">
        <f>IFERROR(Table2[[#This Row],[Profit]]/Table2[[#This Row],[Sales Amount]],0)</f>
        <v>0.19331899565972033</v>
      </c>
      <c r="AH2684" s="2" t="str">
        <f>TRIM(Table2[[#This Row],[Payment Modee]])</f>
        <v>Credit Card</v>
      </c>
      <c r="AI2684" s="2" t="s">
        <v>26</v>
      </c>
      <c r="AJ2684" s="2" t="s">
        <v>197</v>
      </c>
      <c r="AK2684" s="2" t="s">
        <v>2488</v>
      </c>
      <c r="AL2684" s="16" t="str">
        <f>IF(HOUR(Table2[[#This Row],[Order Time]])&lt;12,"Morning",IF(HOUR(Table2[[#This Row],[Order Time]])&lt;17,"Afternoon",IF(HOUR(Table2[[#This Row],[Order Time]])&lt;21,"Evening","Night")))</f>
        <v>Afternoon</v>
      </c>
      <c r="AM2684" s="16" t="s">
        <v>38</v>
      </c>
    </row>
    <row r="2685" spans="1:39" x14ac:dyDescent="0.25">
      <c r="A2685" s="13" t="s">
        <v>4599</v>
      </c>
      <c r="B2685" s="4">
        <v>45698</v>
      </c>
      <c r="C2685" s="2">
        <f>YEAR(Table2[[#This Row],[Invoice Date]])</f>
        <v>2025</v>
      </c>
      <c r="D2685" s="2" t="str">
        <f>TEXT(Table2[[#This Row],[Invoice Date]],"mmm")</f>
        <v>Feb</v>
      </c>
      <c r="E2685" s="2" t="str">
        <f>Table2[[#This Row],[Store_ID]]&amp;"-"&amp;Table2[[#This Row],[Year]]&amp;"-"&amp;Table2[[#This Row],[Month]]</f>
        <v>STR064-2025-Feb</v>
      </c>
      <c r="F2685" s="2" t="s">
        <v>3965</v>
      </c>
      <c r="G2685" s="2" t="str">
        <f>_xlfn.XLOOKUP(Table2[[#This Row],[Customer_ID]],Table3[Customer_ID],Table3[Customer Name],"Not Found")</f>
        <v>Eshwari Gopalakrishnan</v>
      </c>
      <c r="H2685" s="2" t="str">
        <f>_xlfn.XLOOKUP(Table2[[#This Row],[Customer_ID]],Table3[Customer_ID],Table3[Gender],"Female")</f>
        <v>Female</v>
      </c>
      <c r="I2685" s="2" t="str">
        <f>_xlfn.XLOOKUP(Table2[[#This Row],[Customer_ID]],Table3[Customer_ID],Table3[City],"Missing Memebership")</f>
        <v>Hyderabad</v>
      </c>
      <c r="J2685" s="2" t="str">
        <f>_xlfn.XLOOKUP(Table2[[#This Row],[Customer_ID]],Table3[Customer_ID],Table3[State],"Karnataka")</f>
        <v>Telangana</v>
      </c>
      <c r="K2685" s="2" t="str">
        <f>_xlfn.XLOOKUP(Table2[[#This Row],[Customer_ID]],Table3[Customer_ID],Table3[Membership],"Regular")</f>
        <v>Regular</v>
      </c>
      <c r="L2685" s="2" t="s">
        <v>1078</v>
      </c>
      <c r="M2685" s="2" t="str">
        <f>_xlfn.XLOOKUP(Table2[[#This Row],[Product_ID]],Table4[Product_ID],Table4[Product_Name],"Not Found")</f>
        <v>Levi's Card Holder White</v>
      </c>
      <c r="N2685" s="2" t="str">
        <f>_xlfn.XLOOKUP(Table2[[#This Row],[Product_ID]],Table4[Product_ID],Table4[Category],"Not Found")</f>
        <v>Wallets</v>
      </c>
      <c r="O2685" s="2" t="str">
        <f>_xlfn.XLOOKUP(Table2[[#This Row],[Product_ID]],Table4[Product_ID],Table4[Subcategory],"Not Found")</f>
        <v>Card Holder</v>
      </c>
      <c r="P2685" s="2" t="str">
        <f>_xlfn.XLOOKUP(Table2[[#This Row],[Product_ID]],Table4[Product_ID],Table4[Brand],"Missing Brand")</f>
        <v>Levi's</v>
      </c>
      <c r="Q2685" s="2" t="s">
        <v>800</v>
      </c>
      <c r="R2685" s="2" t="str">
        <f>_xlfn.XLOOKUP(Table2[[#This Row],[Store_ID]],Table6[Store_ID],Table6[Store Name],"Not Found")</f>
        <v>TrendMart Karimnagar Standard</v>
      </c>
      <c r="S2685" s="2">
        <f>_xlfn.XLOOKUP(Table2[[#This Row],[Store_ID]],Table6[Store_ID],Table6[Monthly Target],"Missing Target")</f>
        <v>1200000</v>
      </c>
      <c r="T2685" s="2" t="str">
        <f>_xlfn.XLOOKUP(Table2[[#This Row],[Store_ID]],Table6[Store_ID],Table6[Region],"Not Found")</f>
        <v>South Zone 2</v>
      </c>
      <c r="U2685" s="2" t="s">
        <v>220</v>
      </c>
      <c r="V2685" s="2" t="str">
        <f>_xlfn.XLOOKUP(Table2[[#This Row],[Employee_ID]],Table5[Employee_ID],Table5[Employee Name],"Not Found")</f>
        <v>Vasanthi Kamath</v>
      </c>
      <c r="W2685" s="2">
        <v>3</v>
      </c>
      <c r="X2685" s="2">
        <v>1136.42</v>
      </c>
      <c r="Y2685" s="2">
        <v>30</v>
      </c>
      <c r="Z2685" s="2">
        <v>1022.78</v>
      </c>
      <c r="AA2685" s="2">
        <v>12</v>
      </c>
      <c r="AB2685" s="2">
        <v>286.38</v>
      </c>
      <c r="AC2685" s="2">
        <v>2672.86</v>
      </c>
      <c r="AD2685" s="2">
        <v>2446.35</v>
      </c>
      <c r="AE2685" s="2">
        <f t="shared" si="89"/>
        <v>-59.869999999999777</v>
      </c>
      <c r="AF2685" s="2" t="s">
        <v>35</v>
      </c>
      <c r="AG2685" s="42">
        <f>IFERROR(Table2[[#This Row],[Profit]]/Table2[[#This Row],[Sales Amount]],0)</f>
        <v>-2.239922779344963E-2</v>
      </c>
      <c r="AH2685" s="2" t="str">
        <f>TRIM(Table2[[#This Row],[Payment Modee]])</f>
        <v>Debit Card</v>
      </c>
      <c r="AI2685" s="2" t="s">
        <v>26</v>
      </c>
      <c r="AJ2685" s="2" t="s">
        <v>27</v>
      </c>
      <c r="AK2685" s="2" t="s">
        <v>221</v>
      </c>
      <c r="AL2685" s="16" t="str">
        <f>IF(HOUR(Table2[[#This Row],[Order Time]])&lt;12,"Morning",IF(HOUR(Table2[[#This Row],[Order Time]])&lt;17,"Afternoon",IF(HOUR(Table2[[#This Row],[Order Time]])&lt;21,"Evening","Night")))</f>
        <v>Afternoon</v>
      </c>
      <c r="AM2685" s="16" t="s">
        <v>29</v>
      </c>
    </row>
    <row r="2686" spans="1:39" x14ac:dyDescent="0.25">
      <c r="A2686" s="13" t="s">
        <v>4600</v>
      </c>
      <c r="B2686" s="4">
        <v>45631</v>
      </c>
      <c r="C2686" s="2">
        <f>YEAR(Table2[[#This Row],[Invoice Date]])</f>
        <v>2024</v>
      </c>
      <c r="D2686" s="2" t="str">
        <f>TEXT(Table2[[#This Row],[Invoice Date]],"mmm")</f>
        <v>Dec</v>
      </c>
      <c r="E2686" s="2" t="str">
        <f>Table2[[#This Row],[Store_ID]]&amp;"-"&amp;Table2[[#This Row],[Year]]&amp;"-"&amp;Table2[[#This Row],[Month]]</f>
        <v>STR077-2024-Dec</v>
      </c>
      <c r="F2686" s="2" t="s">
        <v>89</v>
      </c>
      <c r="G2686" s="2" t="str">
        <f>_xlfn.XLOOKUP(Table2[[#This Row],[Customer_ID]],Table3[Customer_ID],Table3[Customer Name],"Not Found")</f>
        <v>Tanvi Balasubramaniam</v>
      </c>
      <c r="H2686" s="2" t="str">
        <f>_xlfn.XLOOKUP(Table2[[#This Row],[Customer_ID]],Table3[Customer_ID],Table3[Gender],"Female")</f>
        <v>Female</v>
      </c>
      <c r="I2686" s="2" t="str">
        <f>_xlfn.XLOOKUP(Table2[[#This Row],[Customer_ID]],Table3[Customer_ID],Table3[City],"Missing Memebership")</f>
        <v>Kannur</v>
      </c>
      <c r="J2686" s="2" t="str">
        <f>_xlfn.XLOOKUP(Table2[[#This Row],[Customer_ID]],Table3[Customer_ID],Table3[State],"Karnataka")</f>
        <v>Kerala</v>
      </c>
      <c r="K2686" s="2" t="str">
        <f>_xlfn.XLOOKUP(Table2[[#This Row],[Customer_ID]],Table3[Customer_ID],Table3[Membership],"Regular")</f>
        <v>Silver</v>
      </c>
      <c r="L2686" s="2" t="s">
        <v>1700</v>
      </c>
      <c r="M2686" s="2" t="str">
        <f>_xlfn.XLOOKUP(Table2[[#This Row],[Product_ID]],Table4[Product_ID],Table4[Product_Name],"Not Found")</f>
        <v>Mufti Slim Fit Maroon</v>
      </c>
      <c r="N2686" s="2" t="str">
        <f>_xlfn.XLOOKUP(Table2[[#This Row],[Product_ID]],Table4[Product_ID],Table4[Category],"Not Found")</f>
        <v>Men Jeans</v>
      </c>
      <c r="O2686" s="2" t="str">
        <f>_xlfn.XLOOKUP(Table2[[#This Row],[Product_ID]],Table4[Product_ID],Table4[Subcategory],"Not Found")</f>
        <v>Slim Fit</v>
      </c>
      <c r="P2686" s="2" t="str">
        <f>_xlfn.XLOOKUP(Table2[[#This Row],[Product_ID]],Table4[Product_ID],Table4[Brand],"Missing Brand")</f>
        <v>Mufti</v>
      </c>
      <c r="Q2686" s="2" t="s">
        <v>557</v>
      </c>
      <c r="R2686" s="2" t="str">
        <f>_xlfn.XLOOKUP(Table2[[#This Row],[Store_ID]],Table6[Store_ID],Table6[Store Name],"Not Found")</f>
        <v>TrendMart Hyderabad Mall Kiosk</v>
      </c>
      <c r="S2686" s="2">
        <f>_xlfn.XLOOKUP(Table2[[#This Row],[Store_ID]],Table6[Store_ID],Table6[Monthly Target],"Missing Target")</f>
        <v>2500000</v>
      </c>
      <c r="T2686" s="2" t="str">
        <f>_xlfn.XLOOKUP(Table2[[#This Row],[Store_ID]],Table6[Store_ID],Table6[Region],"Not Found")</f>
        <v>South Zone 2</v>
      </c>
      <c r="U2686" s="2" t="s">
        <v>263</v>
      </c>
      <c r="V2686" s="2" t="str">
        <f>_xlfn.XLOOKUP(Table2[[#This Row],[Employee_ID]],Table5[Employee_ID],Table5[Employee Name],"Not Found")</f>
        <v>Sathish Sundaram</v>
      </c>
      <c r="W2686" s="2">
        <v>3</v>
      </c>
      <c r="X2686" s="2">
        <v>1037.95</v>
      </c>
      <c r="Y2686" s="2">
        <v>15</v>
      </c>
      <c r="Z2686" s="2">
        <v>467.08</v>
      </c>
      <c r="AA2686" s="2">
        <v>12</v>
      </c>
      <c r="AB2686" s="2">
        <v>317.61</v>
      </c>
      <c r="AC2686" s="2">
        <v>2964.38</v>
      </c>
      <c r="AD2686" s="2">
        <v>2269.77</v>
      </c>
      <c r="AE2686" s="2">
        <f t="shared" si="89"/>
        <v>377.00000000000011</v>
      </c>
      <c r="AF2686" s="2" t="s">
        <v>25</v>
      </c>
      <c r="AG2686" s="42">
        <f>IFERROR(Table2[[#This Row],[Profit]]/Table2[[#This Row],[Sales Amount]],0)</f>
        <v>0.12717667775386424</v>
      </c>
      <c r="AH2686" s="2" t="str">
        <f>TRIM(Table2[[#This Row],[Payment Modee]])</f>
        <v>UPI</v>
      </c>
      <c r="AI2686" s="2" t="s">
        <v>36</v>
      </c>
      <c r="AJ2686" s="2" t="s">
        <v>27</v>
      </c>
      <c r="AK2686" s="2" t="s">
        <v>1974</v>
      </c>
      <c r="AL2686" s="16" t="str">
        <f>IF(HOUR(Table2[[#This Row],[Order Time]])&lt;12,"Morning",IF(HOUR(Table2[[#This Row],[Order Time]])&lt;17,"Afternoon",IF(HOUR(Table2[[#This Row],[Order Time]])&lt;21,"Evening","Night")))</f>
        <v>Evening</v>
      </c>
      <c r="AM2686" s="16" t="s">
        <v>29</v>
      </c>
    </row>
    <row r="2687" spans="1:39" x14ac:dyDescent="0.25">
      <c r="A2687" s="13" t="s">
        <v>4601</v>
      </c>
      <c r="B2687" s="4">
        <v>45726</v>
      </c>
      <c r="C2687" s="2">
        <f>YEAR(Table2[[#This Row],[Invoice Date]])</f>
        <v>2025</v>
      </c>
      <c r="D2687" s="2" t="str">
        <f>TEXT(Table2[[#This Row],[Invoice Date]],"mmm")</f>
        <v>Mar</v>
      </c>
      <c r="E2687" s="2" t="str">
        <f>Table2[[#This Row],[Store_ID]]&amp;"-"&amp;Table2[[#This Row],[Year]]&amp;"-"&amp;Table2[[#This Row],[Month]]</f>
        <v>STR036-2025-Mar</v>
      </c>
      <c r="F2687" s="2" t="s">
        <v>1551</v>
      </c>
      <c r="G2687" s="2" t="str">
        <f>_xlfn.XLOOKUP(Table2[[#This Row],[Customer_ID]],Table3[Customer_ID],Table3[Customer Name],"Not Found")</f>
        <v>Charulatha Bhat</v>
      </c>
      <c r="H2687" s="2" t="str">
        <f>_xlfn.XLOOKUP(Table2[[#This Row],[Customer_ID]],Table3[Customer_ID],Table3[Gender],"Female")</f>
        <v>Female</v>
      </c>
      <c r="I2687" s="2" t="str">
        <f>_xlfn.XLOOKUP(Table2[[#This Row],[Customer_ID]],Table3[Customer_ID],Table3[City],"Missing Memebership")</f>
        <v>Salem</v>
      </c>
      <c r="J2687" s="2" t="str">
        <f>_xlfn.XLOOKUP(Table2[[#This Row],[Customer_ID]],Table3[Customer_ID],Table3[State],"Karnataka")</f>
        <v>Tamil Nadu</v>
      </c>
      <c r="K2687" s="2" t="str">
        <f>_xlfn.XLOOKUP(Table2[[#This Row],[Customer_ID]],Table3[Customer_ID],Table3[Membership],"Regular")</f>
        <v>Regular</v>
      </c>
      <c r="L2687" s="2" t="s">
        <v>481</v>
      </c>
      <c r="M2687" s="2" t="str">
        <f>_xlfn.XLOOKUP(Table2[[#This Row],[Product_ID]],Table4[Product_ID],Table4[Product_Name],"Not Found")</f>
        <v>Nalli Silks Casual Shirt Navy Blue</v>
      </c>
      <c r="N2687" s="2" t="str">
        <f>_xlfn.XLOOKUP(Table2[[#This Row],[Product_ID]],Table4[Product_ID],Table4[Category],"Not Found")</f>
        <v>Men Shirts</v>
      </c>
      <c r="O2687" s="2" t="str">
        <f>_xlfn.XLOOKUP(Table2[[#This Row],[Product_ID]],Table4[Product_ID],Table4[Subcategory],"Not Found")</f>
        <v>Casual Shirt</v>
      </c>
      <c r="P2687" s="2" t="str">
        <f>_xlfn.XLOOKUP(Table2[[#This Row],[Product_ID]],Table4[Product_ID],Table4[Brand],"Missing Brand")</f>
        <v>Nalli Silks</v>
      </c>
      <c r="Q2687" s="2" t="s">
        <v>634</v>
      </c>
      <c r="R2687" s="2" t="str">
        <f>_xlfn.XLOOKUP(Table2[[#This Row],[Store_ID]],Table6[Store_ID],Table6[Store Name],"Not Found")</f>
        <v>TrendMart Thiruvananthapuram Outlet</v>
      </c>
      <c r="S2687" s="2">
        <f>_xlfn.XLOOKUP(Table2[[#This Row],[Store_ID]],Table6[Store_ID],Table6[Monthly Target],"Missing Target")</f>
        <v>1000000</v>
      </c>
      <c r="T2687" s="2" t="str">
        <f>_xlfn.XLOOKUP(Table2[[#This Row],[Store_ID]],Table6[Store_ID],Table6[Region],"Not Found")</f>
        <v>South Zone 1</v>
      </c>
      <c r="U2687" s="2" t="s">
        <v>400</v>
      </c>
      <c r="V2687" s="2" t="str">
        <f>_xlfn.XLOOKUP(Table2[[#This Row],[Employee_ID]],Table5[Employee_ID],Table5[Employee Name],"Not Found")</f>
        <v>Anil Reddy</v>
      </c>
      <c r="W2687" s="2">
        <v>4</v>
      </c>
      <c r="X2687" s="2">
        <v>831.32</v>
      </c>
      <c r="Y2687" s="2">
        <v>10</v>
      </c>
      <c r="Z2687" s="2">
        <v>332.53</v>
      </c>
      <c r="AA2687" s="2">
        <v>5</v>
      </c>
      <c r="AB2687" s="2">
        <v>149.63999999999999</v>
      </c>
      <c r="AC2687" s="2">
        <v>3142.39</v>
      </c>
      <c r="AD2687" s="2">
        <v>2361.92</v>
      </c>
      <c r="AE2687" s="2">
        <f t="shared" si="89"/>
        <v>630.82999999999981</v>
      </c>
      <c r="AF2687" s="2" t="s">
        <v>56</v>
      </c>
      <c r="AG2687" s="42">
        <f>IFERROR(Table2[[#This Row],[Profit]]/Table2[[#This Row],[Sales Amount]],0)</f>
        <v>0.20074847488694905</v>
      </c>
      <c r="AH2687" s="2" t="str">
        <f>TRIM(Table2[[#This Row],[Payment Modee]])</f>
        <v>Credit Card</v>
      </c>
      <c r="AI2687" s="2" t="s">
        <v>26</v>
      </c>
      <c r="AJ2687" s="2" t="s">
        <v>27</v>
      </c>
      <c r="AK2687" s="2" t="s">
        <v>1467</v>
      </c>
      <c r="AL2687" s="16" t="str">
        <f>IF(HOUR(Table2[[#This Row],[Order Time]])&lt;12,"Morning",IF(HOUR(Table2[[#This Row],[Order Time]])&lt;17,"Afternoon",IF(HOUR(Table2[[#This Row],[Order Time]])&lt;21,"Evening","Night")))</f>
        <v>Morning</v>
      </c>
      <c r="AM2687" s="16" t="s">
        <v>29</v>
      </c>
    </row>
    <row r="2688" spans="1:39" x14ac:dyDescent="0.25">
      <c r="A2688" s="13" t="s">
        <v>4602</v>
      </c>
      <c r="B2688" s="4">
        <v>45632</v>
      </c>
      <c r="C2688" s="2">
        <f>YEAR(Table2[[#This Row],[Invoice Date]])</f>
        <v>2024</v>
      </c>
      <c r="D2688" s="2" t="str">
        <f>TEXT(Table2[[#This Row],[Invoice Date]],"mmm")</f>
        <v>Dec</v>
      </c>
      <c r="E2688" s="2" t="str">
        <f>Table2[[#This Row],[Store_ID]]&amp;"-"&amp;Table2[[#This Row],[Year]]&amp;"-"&amp;Table2[[#This Row],[Month]]</f>
        <v>STR034-2024-Dec</v>
      </c>
      <c r="F2688" s="2" t="s">
        <v>72</v>
      </c>
      <c r="G2688" s="2" t="str">
        <f>_xlfn.XLOOKUP(Table2[[#This Row],[Customer_ID]],Table3[Customer_ID],Table3[Customer Name],"Not Found")</f>
        <v>Srinivas Prasad</v>
      </c>
      <c r="H2688" s="2" t="str">
        <f>_xlfn.XLOOKUP(Table2[[#This Row],[Customer_ID]],Table3[Customer_ID],Table3[Gender],"Female")</f>
        <v>Male</v>
      </c>
      <c r="I2688" s="2" t="str">
        <f>_xlfn.XLOOKUP(Table2[[#This Row],[Customer_ID]],Table3[Customer_ID],Table3[City],"Missing Memebership")</f>
        <v>Kannur</v>
      </c>
      <c r="J2688" s="2" t="str">
        <f>_xlfn.XLOOKUP(Table2[[#This Row],[Customer_ID]],Table3[Customer_ID],Table3[State],"Karnataka")</f>
        <v>Kerala</v>
      </c>
      <c r="K2688" s="2" t="str">
        <f>_xlfn.XLOOKUP(Table2[[#This Row],[Customer_ID]],Table3[Customer_ID],Table3[Membership],"Regular")</f>
        <v>Silver</v>
      </c>
      <c r="L2688" s="2" t="s">
        <v>1507</v>
      </c>
      <c r="M2688" s="2" t="str">
        <f>_xlfn.XLOOKUP(Table2[[#This Row],[Product_ID]],Table4[Product_ID],Table4[Product_Name],"Not Found")</f>
        <v>Max Fashion Georgette Saree Brown</v>
      </c>
      <c r="N2688" s="2" t="str">
        <f>_xlfn.XLOOKUP(Table2[[#This Row],[Product_ID]],Table4[Product_ID],Table4[Category],"Not Found")</f>
        <v>Women Sarees</v>
      </c>
      <c r="O2688" s="2" t="str">
        <f>_xlfn.XLOOKUP(Table2[[#This Row],[Product_ID]],Table4[Product_ID],Table4[Subcategory],"Not Found")</f>
        <v>Georgette Saree</v>
      </c>
      <c r="P2688" s="2" t="str">
        <f>_xlfn.XLOOKUP(Table2[[#This Row],[Product_ID]],Table4[Product_ID],Table4[Brand],"Missing Brand")</f>
        <v>Max Fashion</v>
      </c>
      <c r="Q2688" s="2" t="s">
        <v>1572</v>
      </c>
      <c r="R2688" s="2" t="str">
        <f>_xlfn.XLOOKUP(Table2[[#This Row],[Store_ID]],Table6[Store_ID],Table6[Store Name],"Not Found")</f>
        <v>TrendMart Warangal Standard</v>
      </c>
      <c r="S2688" s="2">
        <f>_xlfn.XLOOKUP(Table2[[#This Row],[Store_ID]],Table6[Store_ID],Table6[Monthly Target],"Missing Target")</f>
        <v>1200000</v>
      </c>
      <c r="T2688" s="2" t="str">
        <f>_xlfn.XLOOKUP(Table2[[#This Row],[Store_ID]],Table6[Store_ID],Table6[Region],"Not Found")</f>
        <v>South Zone 2</v>
      </c>
      <c r="U2688" s="2" t="s">
        <v>417</v>
      </c>
      <c r="V2688" s="2" t="str">
        <f>_xlfn.XLOOKUP(Table2[[#This Row],[Employee_ID]],Table5[Employee_ID],Table5[Employee Name],"Not Found")</f>
        <v>Arjun Krishnan</v>
      </c>
      <c r="W2688" s="2">
        <v>2</v>
      </c>
      <c r="X2688" s="2">
        <v>4710.5200000000004</v>
      </c>
      <c r="Y2688" s="2">
        <v>30</v>
      </c>
      <c r="Z2688" s="2">
        <v>2826.31</v>
      </c>
      <c r="AA2688" s="2">
        <v>12</v>
      </c>
      <c r="AB2688" s="2">
        <v>791.37</v>
      </c>
      <c r="AC2688" s="2">
        <v>7386.1</v>
      </c>
      <c r="AD2688" s="2">
        <v>6046.26</v>
      </c>
      <c r="AE2688" s="2">
        <f t="shared" si="89"/>
        <v>548.47000000000014</v>
      </c>
      <c r="AF2688" s="2" t="s">
        <v>56</v>
      </c>
      <c r="AG2688" s="42">
        <f>IFERROR(Table2[[#This Row],[Profit]]/Table2[[#This Row],[Sales Amount]],0)</f>
        <v>7.4257050405491409E-2</v>
      </c>
      <c r="AH2688" s="2" t="str">
        <f>TRIM(Table2[[#This Row],[Payment Modee]])</f>
        <v>Credit Card</v>
      </c>
      <c r="AI2688" s="2" t="s">
        <v>26</v>
      </c>
      <c r="AJ2688" s="2" t="s">
        <v>27</v>
      </c>
      <c r="AK2688" s="2" t="s">
        <v>2597</v>
      </c>
      <c r="AL2688" s="16" t="str">
        <f>IF(HOUR(Table2[[#This Row],[Order Time]])&lt;12,"Morning",IF(HOUR(Table2[[#This Row],[Order Time]])&lt;17,"Afternoon",IF(HOUR(Table2[[#This Row],[Order Time]])&lt;21,"Evening","Night")))</f>
        <v>Evening</v>
      </c>
      <c r="AM2688" s="16" t="s">
        <v>29</v>
      </c>
    </row>
    <row r="2689" spans="1:39" x14ac:dyDescent="0.25">
      <c r="A2689" s="13" t="s">
        <v>4603</v>
      </c>
      <c r="B2689" s="4">
        <v>45456</v>
      </c>
      <c r="C2689" s="2">
        <f>YEAR(Table2[[#This Row],[Invoice Date]])</f>
        <v>2024</v>
      </c>
      <c r="D2689" s="2" t="str">
        <f>TEXT(Table2[[#This Row],[Invoice Date]],"mmm")</f>
        <v>Jun</v>
      </c>
      <c r="E2689" s="2" t="str">
        <f>Table2[[#This Row],[Store_ID]]&amp;"-"&amp;Table2[[#This Row],[Year]]&amp;"-"&amp;Table2[[#This Row],[Month]]</f>
        <v>STR119-2024-Jun</v>
      </c>
      <c r="F2689" s="2" t="s">
        <v>3748</v>
      </c>
      <c r="G2689" s="2" t="str">
        <f>_xlfn.XLOOKUP(Table2[[#This Row],[Customer_ID]],Table3[Customer_ID],Table3[Customer Name],"Not Found")</f>
        <v>Rohit Rao</v>
      </c>
      <c r="H2689" s="2" t="str">
        <f>_xlfn.XLOOKUP(Table2[[#This Row],[Customer_ID]],Table3[Customer_ID],Table3[Gender],"Female")</f>
        <v>Male</v>
      </c>
      <c r="I2689" s="2" t="str">
        <f>_xlfn.XLOOKUP(Table2[[#This Row],[Customer_ID]],Table3[Customer_ID],Table3[City],"Missing Memebership")</f>
        <v>Tirunelveli</v>
      </c>
      <c r="J2689" s="2" t="str">
        <f>_xlfn.XLOOKUP(Table2[[#This Row],[Customer_ID]],Table3[Customer_ID],Table3[State],"Karnataka")</f>
        <v>Tamil Nadu</v>
      </c>
      <c r="K2689" s="2" t="str">
        <f>_xlfn.XLOOKUP(Table2[[#This Row],[Customer_ID]],Table3[Customer_ID],Table3[Membership],"Regular")</f>
        <v>Regular</v>
      </c>
      <c r="L2689" s="2" t="s">
        <v>481</v>
      </c>
      <c r="M2689" s="2" t="str">
        <f>_xlfn.XLOOKUP(Table2[[#This Row],[Product_ID]],Table4[Product_ID],Table4[Product_Name],"Not Found")</f>
        <v>Nalli Silks Casual Shirt Navy Blue</v>
      </c>
      <c r="N2689" s="2" t="str">
        <f>_xlfn.XLOOKUP(Table2[[#This Row],[Product_ID]],Table4[Product_ID],Table4[Category],"Not Found")</f>
        <v>Men Shirts</v>
      </c>
      <c r="O2689" s="2" t="str">
        <f>_xlfn.XLOOKUP(Table2[[#This Row],[Product_ID]],Table4[Product_ID],Table4[Subcategory],"Not Found")</f>
        <v>Casual Shirt</v>
      </c>
      <c r="P2689" s="2" t="str">
        <f>_xlfn.XLOOKUP(Table2[[#This Row],[Product_ID]],Table4[Product_ID],Table4[Brand],"Missing Brand")</f>
        <v>Nalli Silks</v>
      </c>
      <c r="Q2689" s="2" t="s">
        <v>796</v>
      </c>
      <c r="R2689" s="2" t="str">
        <f>_xlfn.XLOOKUP(Table2[[#This Row],[Store_ID]],Table6[Store_ID],Table6[Store Name],"Not Found")</f>
        <v>TrendMart Vijayawada Standard</v>
      </c>
      <c r="S2689" s="2">
        <f>_xlfn.XLOOKUP(Table2[[#This Row],[Store_ID]],Table6[Store_ID],Table6[Monthly Target],"Missing Target")</f>
        <v>1000000</v>
      </c>
      <c r="T2689" s="2" t="str">
        <f>_xlfn.XLOOKUP(Table2[[#This Row],[Store_ID]],Table6[Store_ID],Table6[Region],"Not Found")</f>
        <v>South Zone 3</v>
      </c>
      <c r="U2689" s="2" t="s">
        <v>176</v>
      </c>
      <c r="V2689" s="2" t="str">
        <f>_xlfn.XLOOKUP(Table2[[#This Row],[Employee_ID]],Table5[Employee_ID],Table5[Employee Name],"Not Found")</f>
        <v>Malathi Varma</v>
      </c>
      <c r="W2689" s="2">
        <v>2</v>
      </c>
      <c r="X2689" s="2">
        <v>839.83</v>
      </c>
      <c r="Y2689" s="2">
        <v>15</v>
      </c>
      <c r="Z2689" s="2">
        <v>251.95</v>
      </c>
      <c r="AA2689" s="2">
        <v>5</v>
      </c>
      <c r="AB2689" s="2">
        <v>71.39</v>
      </c>
      <c r="AC2689" s="2">
        <v>1499.1</v>
      </c>
      <c r="AD2689" s="2">
        <v>1180.96</v>
      </c>
      <c r="AE2689" s="2">
        <f t="shared" si="89"/>
        <v>246.74999999999989</v>
      </c>
      <c r="AF2689" s="2" t="s">
        <v>119</v>
      </c>
      <c r="AG2689" s="42">
        <f>IFERROR(Table2[[#This Row],[Profit]]/Table2[[#This Row],[Sales Amount]],0)</f>
        <v>0.16459875925555326</v>
      </c>
      <c r="AH2689" s="2" t="str">
        <f>TRIM(Table2[[#This Row],[Payment Modee]])</f>
        <v>Net Banking</v>
      </c>
      <c r="AI2689" s="2" t="s">
        <v>36</v>
      </c>
      <c r="AJ2689" s="2" t="s">
        <v>27</v>
      </c>
      <c r="AK2689" s="2" t="s">
        <v>2041</v>
      </c>
      <c r="AL2689" s="16" t="str">
        <f>IF(HOUR(Table2[[#This Row],[Order Time]])&lt;12,"Morning",IF(HOUR(Table2[[#This Row],[Order Time]])&lt;17,"Afternoon",IF(HOUR(Table2[[#This Row],[Order Time]])&lt;21,"Evening","Night")))</f>
        <v>Afternoon</v>
      </c>
      <c r="AM2689" s="16" t="s">
        <v>29</v>
      </c>
    </row>
    <row r="2690" spans="1:39" x14ac:dyDescent="0.25">
      <c r="A2690" s="13" t="s">
        <v>4604</v>
      </c>
      <c r="B2690" s="4">
        <v>45680</v>
      </c>
      <c r="C2690" s="2">
        <f>YEAR(Table2[[#This Row],[Invoice Date]])</f>
        <v>2025</v>
      </c>
      <c r="D2690" s="2" t="str">
        <f>TEXT(Table2[[#This Row],[Invoice Date]],"mmm")</f>
        <v>Jan</v>
      </c>
      <c r="E2690" s="2" t="str">
        <f>Table2[[#This Row],[Store_ID]]&amp;"-"&amp;Table2[[#This Row],[Year]]&amp;"-"&amp;Table2[[#This Row],[Month]]</f>
        <v>STR032-2025-Jan</v>
      </c>
      <c r="F2690" s="2" t="s">
        <v>4605</v>
      </c>
      <c r="G2690" s="2" t="str">
        <f>_xlfn.XLOOKUP(Table2[[#This Row],[Customer_ID]],Table3[Customer_ID],Table3[Customer Name],"Not Found")</f>
        <v>Chitra Murthy</v>
      </c>
      <c r="H2690" s="2" t="str">
        <f>_xlfn.XLOOKUP(Table2[[#This Row],[Customer_ID]],Table3[Customer_ID],Table3[Gender],"Female")</f>
        <v>Female</v>
      </c>
      <c r="I2690" s="2" t="str">
        <f>_xlfn.XLOOKUP(Table2[[#This Row],[Customer_ID]],Table3[Customer_ID],Table3[City],"Missing Memebership")</f>
        <v>Kozhikode</v>
      </c>
      <c r="J2690" s="2" t="str">
        <f>_xlfn.XLOOKUP(Table2[[#This Row],[Customer_ID]],Table3[Customer_ID],Table3[State],"Karnataka")</f>
        <v>Kerala</v>
      </c>
      <c r="K2690" s="2" t="str">
        <f>_xlfn.XLOOKUP(Table2[[#This Row],[Customer_ID]],Table3[Customer_ID],Table3[Membership],"Regular")</f>
        <v>Silver</v>
      </c>
      <c r="L2690" s="2" t="s">
        <v>917</v>
      </c>
      <c r="M2690" s="2" t="str">
        <f>_xlfn.XLOOKUP(Table2[[#This Row],[Product_ID]],Table4[Product_ID],Table4[Product_Name],"Not Found")</f>
        <v>Spykar Cotton Saree Black</v>
      </c>
      <c r="N2690" s="2" t="str">
        <f>_xlfn.XLOOKUP(Table2[[#This Row],[Product_ID]],Table4[Product_ID],Table4[Category],"Not Found")</f>
        <v>Women Sarees</v>
      </c>
      <c r="O2690" s="2" t="str">
        <f>_xlfn.XLOOKUP(Table2[[#This Row],[Product_ID]],Table4[Product_ID],Table4[Subcategory],"Not Found")</f>
        <v>Cotton Saree</v>
      </c>
      <c r="P2690" s="2" t="str">
        <f>_xlfn.XLOOKUP(Table2[[#This Row],[Product_ID]],Table4[Product_ID],Table4[Brand],"Missing Brand")</f>
        <v>Spykar</v>
      </c>
      <c r="Q2690" s="2" t="s">
        <v>413</v>
      </c>
      <c r="R2690" s="2" t="str">
        <f>_xlfn.XLOOKUP(Table2[[#This Row],[Store_ID]],Table6[Store_ID],Table6[Store Name],"Not Found")</f>
        <v>TrendMart Kochi Standard</v>
      </c>
      <c r="S2690" s="2">
        <f>_xlfn.XLOOKUP(Table2[[#This Row],[Store_ID]],Table6[Store_ID],Table6[Monthly Target],"Missing Target")</f>
        <v>2500000</v>
      </c>
      <c r="T2690" s="2" t="str">
        <f>_xlfn.XLOOKUP(Table2[[#This Row],[Store_ID]],Table6[Store_ID],Table6[Region],"Not Found")</f>
        <v>South Zone 1</v>
      </c>
      <c r="U2690" s="2" t="s">
        <v>417</v>
      </c>
      <c r="V2690" s="2" t="str">
        <f>_xlfn.XLOOKUP(Table2[[#This Row],[Employee_ID]],Table5[Employee_ID],Table5[Employee Name],"Not Found")</f>
        <v>Arjun Krishnan</v>
      </c>
      <c r="W2690" s="2">
        <v>1</v>
      </c>
      <c r="X2690" s="2">
        <v>1389.42</v>
      </c>
      <c r="Y2690" s="2">
        <v>5</v>
      </c>
      <c r="Z2690" s="2">
        <v>69.47</v>
      </c>
      <c r="AA2690" s="2">
        <v>12</v>
      </c>
      <c r="AB2690" s="2">
        <v>158.38999999999999</v>
      </c>
      <c r="AC2690" s="2">
        <v>1478.34</v>
      </c>
      <c r="AD2690" s="2">
        <v>962.17</v>
      </c>
      <c r="AE2690" s="2">
        <f t="shared" si="89"/>
        <v>357.78</v>
      </c>
      <c r="AF2690" s="2" t="s">
        <v>35</v>
      </c>
      <c r="AG2690" s="42">
        <f>IFERROR(Table2[[#This Row],[Profit]]/Table2[[#This Row],[Sales Amount]],0)</f>
        <v>0.24201469215471408</v>
      </c>
      <c r="AH2690" s="2" t="str">
        <f>TRIM(Table2[[#This Row],[Payment Modee]])</f>
        <v>Debit Card</v>
      </c>
      <c r="AI2690" s="2" t="s">
        <v>26</v>
      </c>
      <c r="AJ2690" s="2" t="s">
        <v>27</v>
      </c>
      <c r="AK2690" s="2" t="s">
        <v>2306</v>
      </c>
      <c r="AL2690" s="16" t="str">
        <f>IF(HOUR(Table2[[#This Row],[Order Time]])&lt;12,"Morning",IF(HOUR(Table2[[#This Row],[Order Time]])&lt;17,"Afternoon",IF(HOUR(Table2[[#This Row],[Order Time]])&lt;21,"Evening","Night")))</f>
        <v>Morning</v>
      </c>
      <c r="AM2690" s="16" t="s">
        <v>29</v>
      </c>
    </row>
    <row r="2691" spans="1:39" x14ac:dyDescent="0.25">
      <c r="A2691" s="13" t="s">
        <v>4606</v>
      </c>
      <c r="B2691" s="4">
        <v>45604</v>
      </c>
      <c r="C2691" s="2">
        <f>YEAR(Table2[[#This Row],[Invoice Date]])</f>
        <v>2024</v>
      </c>
      <c r="D2691" s="2" t="str">
        <f>TEXT(Table2[[#This Row],[Invoice Date]],"mmm")</f>
        <v>Nov</v>
      </c>
      <c r="E2691" s="2" t="str">
        <f>Table2[[#This Row],[Store_ID]]&amp;"-"&amp;Table2[[#This Row],[Year]]&amp;"-"&amp;Table2[[#This Row],[Month]]</f>
        <v>STR070-2024-Nov</v>
      </c>
      <c r="F2691" s="2" t="s">
        <v>1746</v>
      </c>
      <c r="G2691" s="2" t="str">
        <f>_xlfn.XLOOKUP(Table2[[#This Row],[Customer_ID]],Table3[Customer_ID],Table3[Customer Name],"Not Found")</f>
        <v>Kannan Kumar</v>
      </c>
      <c r="H2691" s="2" t="str">
        <f>_xlfn.XLOOKUP(Table2[[#This Row],[Customer_ID]],Table3[Customer_ID],Table3[Gender],"Female")</f>
        <v>Male</v>
      </c>
      <c r="I2691" s="2" t="str">
        <f>_xlfn.XLOOKUP(Table2[[#This Row],[Customer_ID]],Table3[Customer_ID],Table3[City],"Missing Memebership")</f>
        <v>Belagavi</v>
      </c>
      <c r="J2691" s="2" t="str">
        <f>_xlfn.XLOOKUP(Table2[[#This Row],[Customer_ID]],Table3[Customer_ID],Table3[State],"Karnataka")</f>
        <v>Karnataka</v>
      </c>
      <c r="K2691" s="2" t="str">
        <f>_xlfn.XLOOKUP(Table2[[#This Row],[Customer_ID]],Table3[Customer_ID],Table3[Membership],"Regular")</f>
        <v>Platinum</v>
      </c>
      <c r="L2691" s="2" t="s">
        <v>852</v>
      </c>
      <c r="M2691" s="2" t="str">
        <f>_xlfn.XLOOKUP(Table2[[#This Row],[Product_ID]],Table4[Product_ID],Table4[Product_Name],"Not Found")</f>
        <v>Pepe Jeans Track Pant Mustard</v>
      </c>
      <c r="N2691" s="2" t="str">
        <f>_xlfn.XLOOKUP(Table2[[#This Row],[Product_ID]],Table4[Product_ID],Table4[Category],"Not Found")</f>
        <v>Men Trousers</v>
      </c>
      <c r="O2691" s="2" t="str">
        <f>_xlfn.XLOOKUP(Table2[[#This Row],[Product_ID]],Table4[Product_ID],Table4[Subcategory],"Not Found")</f>
        <v>Track Pant</v>
      </c>
      <c r="P2691" s="2" t="str">
        <f>_xlfn.XLOOKUP(Table2[[#This Row],[Product_ID]],Table4[Product_ID],Table4[Brand],"Missing Brand")</f>
        <v>Pepe Jeans</v>
      </c>
      <c r="Q2691" s="2" t="s">
        <v>1319</v>
      </c>
      <c r="R2691" s="2" t="str">
        <f>_xlfn.XLOOKUP(Table2[[#This Row],[Store_ID]],Table6[Store_ID],Table6[Store Name],"Not Found")</f>
        <v>TrendMart Alappuzha Mall Kiosk</v>
      </c>
      <c r="S2691" s="2">
        <f>_xlfn.XLOOKUP(Table2[[#This Row],[Store_ID]],Table6[Store_ID],Table6[Monthly Target],"Missing Target")</f>
        <v>1000000</v>
      </c>
      <c r="T2691" s="2" t="str">
        <f>_xlfn.XLOOKUP(Table2[[#This Row],[Store_ID]],Table6[Store_ID],Table6[Region],"Not Found")</f>
        <v>South Zone 1</v>
      </c>
      <c r="U2691" s="2" t="s">
        <v>34</v>
      </c>
      <c r="V2691" s="2" t="str">
        <f>_xlfn.XLOOKUP(Table2[[#This Row],[Employee_ID]],Table5[Employee_ID],Table5[Employee Name],"Not Found")</f>
        <v>Deepthi Iyengar</v>
      </c>
      <c r="W2691" s="2">
        <v>2</v>
      </c>
      <c r="X2691" s="2">
        <v>1225.43</v>
      </c>
      <c r="Y2691" s="2">
        <v>10</v>
      </c>
      <c r="Z2691" s="2">
        <v>245.09</v>
      </c>
      <c r="AA2691" s="2">
        <v>12</v>
      </c>
      <c r="AB2691" s="2">
        <v>264.69</v>
      </c>
      <c r="AC2691" s="2">
        <v>2470.46</v>
      </c>
      <c r="AD2691" s="2">
        <v>1763.86</v>
      </c>
      <c r="AE2691" s="2">
        <f t="shared" si="89"/>
        <v>441.91000000000014</v>
      </c>
      <c r="AF2691" s="2" t="s">
        <v>35</v>
      </c>
      <c r="AG2691" s="42">
        <f>IFERROR(Table2[[#This Row],[Profit]]/Table2[[#This Row],[Sales Amount]],0)</f>
        <v>0.17887761793350232</v>
      </c>
      <c r="AH2691" s="2" t="str">
        <f>TRIM(Table2[[#This Row],[Payment Modee]])</f>
        <v>Debit Card</v>
      </c>
      <c r="AI2691" s="2" t="s">
        <v>26</v>
      </c>
      <c r="AJ2691" s="2" t="s">
        <v>27</v>
      </c>
      <c r="AK2691" s="2" t="s">
        <v>1404</v>
      </c>
      <c r="AL2691" s="16" t="str">
        <f>IF(HOUR(Table2[[#This Row],[Order Time]])&lt;12,"Morning",IF(HOUR(Table2[[#This Row],[Order Time]])&lt;17,"Afternoon",IF(HOUR(Table2[[#This Row],[Order Time]])&lt;21,"Evening","Night")))</f>
        <v>Morning</v>
      </c>
      <c r="AM2691" s="16" t="s">
        <v>29</v>
      </c>
    </row>
    <row r="2692" spans="1:39" x14ac:dyDescent="0.25">
      <c r="A2692" s="13" t="s">
        <v>4607</v>
      </c>
      <c r="B2692" s="4">
        <v>45705</v>
      </c>
      <c r="C2692" s="2">
        <f>YEAR(Table2[[#This Row],[Invoice Date]])</f>
        <v>2025</v>
      </c>
      <c r="D2692" s="2" t="str">
        <f>TEXT(Table2[[#This Row],[Invoice Date]],"mmm")</f>
        <v>Feb</v>
      </c>
      <c r="E2692" s="2" t="str">
        <f>Table2[[#This Row],[Store_ID]]&amp;"-"&amp;Table2[[#This Row],[Year]]&amp;"-"&amp;Table2[[#This Row],[Month]]</f>
        <v>STR085-2025-Feb</v>
      </c>
      <c r="F2692" s="2" t="s">
        <v>2697</v>
      </c>
      <c r="G2692" s="2" t="str">
        <f>_xlfn.XLOOKUP(Table2[[#This Row],[Customer_ID]],Table3[Customer_ID],Table3[Customer Name],"Not Found")</f>
        <v>Haritha Chandran</v>
      </c>
      <c r="H2692" s="2" t="str">
        <f>_xlfn.XLOOKUP(Table2[[#This Row],[Customer_ID]],Table3[Customer_ID],Table3[Gender],"Female")</f>
        <v>Female</v>
      </c>
      <c r="I2692" s="2" t="str">
        <f>_xlfn.XLOOKUP(Table2[[#This Row],[Customer_ID]],Table3[Customer_ID],Table3[City],"Missing Memebership")</f>
        <v>Chennai</v>
      </c>
      <c r="J2692" s="2" t="str">
        <f>_xlfn.XLOOKUP(Table2[[#This Row],[Customer_ID]],Table3[Customer_ID],Table3[State],"Karnataka")</f>
        <v>Tamil Nadu</v>
      </c>
      <c r="K2692" s="2" t="str">
        <f>_xlfn.XLOOKUP(Table2[[#This Row],[Customer_ID]],Table3[Customer_ID],Table3[Membership],"Regular")</f>
        <v>Gold</v>
      </c>
      <c r="L2692" s="2" t="s">
        <v>508</v>
      </c>
      <c r="M2692" s="2" t="str">
        <f>_xlfn.XLOOKUP(Table2[[#This Row],[Product_ID]],Table4[Product_ID],Table4[Product_Name],"Not Found")</f>
        <v>Sparx Silk Saree Charcoal</v>
      </c>
      <c r="N2692" s="2" t="str">
        <f>_xlfn.XLOOKUP(Table2[[#This Row],[Product_ID]],Table4[Product_ID],Table4[Category],"Not Found")</f>
        <v>Women Sarees</v>
      </c>
      <c r="O2692" s="2" t="str">
        <f>_xlfn.XLOOKUP(Table2[[#This Row],[Product_ID]],Table4[Product_ID],Table4[Subcategory],"Not Found")</f>
        <v>Silk Saree</v>
      </c>
      <c r="P2692" s="2" t="str">
        <f>_xlfn.XLOOKUP(Table2[[#This Row],[Product_ID]],Table4[Product_ID],Table4[Brand],"Missing Brand")</f>
        <v>Sparx</v>
      </c>
      <c r="Q2692" s="2" t="s">
        <v>86</v>
      </c>
      <c r="R2692" s="2" t="str">
        <f>_xlfn.XLOOKUP(Table2[[#This Row],[Store_ID]],Table6[Store_ID],Table6[Store Name],"Not Found")</f>
        <v>TrendMart Nizamabad Outlet</v>
      </c>
      <c r="S2692" s="2">
        <f>_xlfn.XLOOKUP(Table2[[#This Row],[Store_ID]],Table6[Store_ID],Table6[Monthly Target],"Missing Target")</f>
        <v>1500000</v>
      </c>
      <c r="T2692" s="2" t="str">
        <f>_xlfn.XLOOKUP(Table2[[#This Row],[Store_ID]],Table6[Store_ID],Table6[Region],"Not Found")</f>
        <v>South Zone 2</v>
      </c>
      <c r="U2692" s="2" t="s">
        <v>153</v>
      </c>
      <c r="V2692" s="2" t="str">
        <f>_xlfn.XLOOKUP(Table2[[#This Row],[Employee_ID]],Table5[Employee_ID],Table5[Employee Name],"Not Found")</f>
        <v>Rani Mishra</v>
      </c>
      <c r="W2692" s="2">
        <v>1</v>
      </c>
      <c r="X2692" s="2">
        <v>2721.88</v>
      </c>
      <c r="Y2692" s="2">
        <v>25</v>
      </c>
      <c r="Z2692" s="2">
        <v>680.47</v>
      </c>
      <c r="AA2692" s="2">
        <v>12</v>
      </c>
      <c r="AB2692" s="2">
        <v>244.97</v>
      </c>
      <c r="AC2692" s="2">
        <v>2286.38</v>
      </c>
      <c r="AD2692" s="2">
        <v>1853.14</v>
      </c>
      <c r="AE2692" s="2">
        <f t="shared" si="89"/>
        <v>188.27</v>
      </c>
      <c r="AF2692" s="2" t="s">
        <v>69</v>
      </c>
      <c r="AG2692" s="42">
        <f>IFERROR(Table2[[#This Row],[Profit]]/Table2[[#This Row],[Sales Amount]],0)</f>
        <v>8.2344142268564277E-2</v>
      </c>
      <c r="AH2692" s="2" t="str">
        <f>TRIM(Table2[[#This Row],[Payment Modee]])</f>
        <v>Cash</v>
      </c>
      <c r="AI2692" s="2" t="s">
        <v>36</v>
      </c>
      <c r="AJ2692" s="2" t="s">
        <v>27</v>
      </c>
      <c r="AK2692" s="2" t="s">
        <v>1628</v>
      </c>
      <c r="AL2692" s="16" t="str">
        <f>IF(HOUR(Table2[[#This Row],[Order Time]])&lt;12,"Morning",IF(HOUR(Table2[[#This Row],[Order Time]])&lt;17,"Afternoon",IF(HOUR(Table2[[#This Row],[Order Time]])&lt;21,"Evening","Night")))</f>
        <v>Evening</v>
      </c>
      <c r="AM2692" s="16" t="s">
        <v>29</v>
      </c>
    </row>
    <row r="2693" spans="1:39" x14ac:dyDescent="0.25">
      <c r="A2693" s="13" t="s">
        <v>4608</v>
      </c>
      <c r="B2693" s="4">
        <v>45543</v>
      </c>
      <c r="C2693" s="2">
        <f>YEAR(Table2[[#This Row],[Invoice Date]])</f>
        <v>2024</v>
      </c>
      <c r="D2693" s="2" t="str">
        <f>TEXT(Table2[[#This Row],[Invoice Date]],"mmm")</f>
        <v>Sep</v>
      </c>
      <c r="E2693" s="2" t="str">
        <f>Table2[[#This Row],[Store_ID]]&amp;"-"&amp;Table2[[#This Row],[Year]]&amp;"-"&amp;Table2[[#This Row],[Month]]</f>
        <v>STR048-2024-Sep</v>
      </c>
      <c r="F2693" s="2" t="s">
        <v>251</v>
      </c>
      <c r="G2693" s="2" t="str">
        <f>_xlfn.XLOOKUP(Table2[[#This Row],[Customer_ID]],Table3[Customer_ID],Table3[Customer Name],"Not Found")</f>
        <v>Karthik Chetty</v>
      </c>
      <c r="H2693" s="2" t="str">
        <f>_xlfn.XLOOKUP(Table2[[#This Row],[Customer_ID]],Table3[Customer_ID],Table3[Gender],"Female")</f>
        <v>Male</v>
      </c>
      <c r="I2693" s="2" t="str">
        <f>_xlfn.XLOOKUP(Table2[[#This Row],[Customer_ID]],Table3[Customer_ID],Table3[City],"Missing Memebership")</f>
        <v>Nellore</v>
      </c>
      <c r="J2693" s="2" t="str">
        <f>_xlfn.XLOOKUP(Table2[[#This Row],[Customer_ID]],Table3[Customer_ID],Table3[State],"Karnataka")</f>
        <v>Andhra Pradesh</v>
      </c>
      <c r="K2693" s="2" t="str">
        <f>_xlfn.XLOOKUP(Table2[[#This Row],[Customer_ID]],Table3[Customer_ID],Table3[Membership],"Regular")</f>
        <v>Gold</v>
      </c>
      <c r="L2693" s="2" t="s">
        <v>637</v>
      </c>
      <c r="M2693" s="2" t="str">
        <f>_xlfn.XLOOKUP(Table2[[#This Row],[Product_ID]],Table4[Product_ID],Table4[Product_Name],"Not Found")</f>
        <v>Kalyan Silks Shirt Dress Maroon</v>
      </c>
      <c r="N2693" s="2" t="str">
        <f>_xlfn.XLOOKUP(Table2[[#This Row],[Product_ID]],Table4[Product_ID],Table4[Category],"Not Found")</f>
        <v>Women Dresses</v>
      </c>
      <c r="O2693" s="2" t="str">
        <f>_xlfn.XLOOKUP(Table2[[#This Row],[Product_ID]],Table4[Product_ID],Table4[Subcategory],"Not Found")</f>
        <v>Shirt Dress</v>
      </c>
      <c r="P2693" s="2" t="str">
        <f>_xlfn.XLOOKUP(Table2[[#This Row],[Product_ID]],Table4[Product_ID],Table4[Brand],"Missing Brand")</f>
        <v>Kalyan Silks</v>
      </c>
      <c r="Q2693" s="2" t="s">
        <v>1853</v>
      </c>
      <c r="R2693" s="2" t="str">
        <f>_xlfn.XLOOKUP(Table2[[#This Row],[Store_ID]],Table6[Store_ID],Table6[Store Name],"Not Found")</f>
        <v>TrendMart Guntur High Street</v>
      </c>
      <c r="S2693" s="2">
        <f>_xlfn.XLOOKUP(Table2[[#This Row],[Store_ID]],Table6[Store_ID],Table6[Monthly Target],"Missing Target")</f>
        <v>1200000</v>
      </c>
      <c r="T2693" s="2" t="str">
        <f>_xlfn.XLOOKUP(Table2[[#This Row],[Store_ID]],Table6[Store_ID],Table6[Region],"Not Found")</f>
        <v>South Zone 3</v>
      </c>
      <c r="U2693" s="2" t="s">
        <v>417</v>
      </c>
      <c r="V2693" s="2" t="str">
        <f>_xlfn.XLOOKUP(Table2[[#This Row],[Employee_ID]],Table5[Employee_ID],Table5[Employee Name],"Not Found")</f>
        <v>Arjun Krishnan</v>
      </c>
      <c r="W2693" s="2">
        <v>3</v>
      </c>
      <c r="X2693" s="2">
        <v>1297.05</v>
      </c>
      <c r="Y2693" s="2">
        <v>0</v>
      </c>
      <c r="Z2693" s="2">
        <v>0</v>
      </c>
      <c r="AA2693" s="2">
        <v>12</v>
      </c>
      <c r="AB2693" s="2">
        <v>466.94</v>
      </c>
      <c r="AC2693" s="2">
        <v>4358.09</v>
      </c>
      <c r="AD2693" s="2">
        <v>2525.5500000000002</v>
      </c>
      <c r="AE2693" s="2">
        <f t="shared" si="89"/>
        <v>1365.6</v>
      </c>
      <c r="AF2693" s="2" t="s">
        <v>69</v>
      </c>
      <c r="AG2693" s="42">
        <f>IFERROR(Table2[[#This Row],[Profit]]/Table2[[#This Row],[Sales Amount]],0)</f>
        <v>0.31334827871842935</v>
      </c>
      <c r="AH2693" s="2" t="str">
        <f>TRIM(Table2[[#This Row],[Payment Modee]])</f>
        <v>Cash</v>
      </c>
      <c r="AI2693" s="2" t="s">
        <v>26</v>
      </c>
      <c r="AJ2693" s="2" t="s">
        <v>197</v>
      </c>
      <c r="AK2693" s="2" t="s">
        <v>1557</v>
      </c>
      <c r="AL2693" s="16" t="str">
        <f>IF(HOUR(Table2[[#This Row],[Order Time]])&lt;12,"Morning",IF(HOUR(Table2[[#This Row],[Order Time]])&lt;17,"Afternoon",IF(HOUR(Table2[[#This Row],[Order Time]])&lt;21,"Evening","Night")))</f>
        <v>Evening</v>
      </c>
      <c r="AM2693" s="16" t="s">
        <v>38</v>
      </c>
    </row>
    <row r="2694" spans="1:39" x14ac:dyDescent="0.25">
      <c r="A2694" s="13" t="s">
        <v>4609</v>
      </c>
      <c r="B2694" s="4">
        <v>45566</v>
      </c>
      <c r="C2694" s="2">
        <f>YEAR(Table2[[#This Row],[Invoice Date]])</f>
        <v>2024</v>
      </c>
      <c r="D2694" s="2" t="str">
        <f>TEXT(Table2[[#This Row],[Invoice Date]],"mmm")</f>
        <v>Oct</v>
      </c>
      <c r="E2694" s="2" t="str">
        <f>Table2[[#This Row],[Store_ID]]&amp;"-"&amp;Table2[[#This Row],[Year]]&amp;"-"&amp;Table2[[#This Row],[Month]]</f>
        <v>STR094-2024-Oct</v>
      </c>
      <c r="F2694" s="2" t="s">
        <v>2893</v>
      </c>
      <c r="G2694" s="2" t="str">
        <f>_xlfn.XLOOKUP(Table2[[#This Row],[Customer_ID]],Table3[Customer_ID],Table3[Customer Name],"Not Found")</f>
        <v>Hema Naidu</v>
      </c>
      <c r="H2694" s="2" t="str">
        <f>_xlfn.XLOOKUP(Table2[[#This Row],[Customer_ID]],Table3[Customer_ID],Table3[Gender],"Female")</f>
        <v>Female</v>
      </c>
      <c r="I2694" s="2" t="str">
        <f>_xlfn.XLOOKUP(Table2[[#This Row],[Customer_ID]],Table3[Customer_ID],Table3[City],"Missing Memebership")</f>
        <v>Davanagere</v>
      </c>
      <c r="J2694" s="2" t="str">
        <f>_xlfn.XLOOKUP(Table2[[#This Row],[Customer_ID]],Table3[Customer_ID],Table3[State],"Karnataka")</f>
        <v>Karnataka</v>
      </c>
      <c r="K2694" s="2" t="str">
        <f>_xlfn.XLOOKUP(Table2[[#This Row],[Customer_ID]],Table3[Customer_ID],Table3[Membership],"Regular")</f>
        <v>Silver</v>
      </c>
      <c r="L2694" s="2" t="s">
        <v>151</v>
      </c>
      <c r="M2694" s="2" t="str">
        <f>_xlfn.XLOOKUP(Table2[[#This Row],[Product_ID]],Table4[Product_ID],Table4[Product_Name],"Not Found")</f>
        <v>Allen Solly Tie Pink</v>
      </c>
      <c r="N2694" s="2" t="str">
        <f>_xlfn.XLOOKUP(Table2[[#This Row],[Product_ID]],Table4[Product_ID],Table4[Category],"Not Found")</f>
        <v>Accessories</v>
      </c>
      <c r="O2694" s="2" t="str">
        <f>_xlfn.XLOOKUP(Table2[[#This Row],[Product_ID]],Table4[Product_ID],Table4[Subcategory],"Not Found")</f>
        <v>Tie</v>
      </c>
      <c r="P2694" s="2" t="str">
        <f>_xlfn.XLOOKUP(Table2[[#This Row],[Product_ID]],Table4[Product_ID],Table4[Brand],"Missing Brand")</f>
        <v>Allen Solly</v>
      </c>
      <c r="Q2694" s="2" t="s">
        <v>610</v>
      </c>
      <c r="R2694" s="2" t="str">
        <f>_xlfn.XLOOKUP(Table2[[#This Row],[Store_ID]],Table6[Store_ID],Table6[Store Name],"Not Found")</f>
        <v>TrendMart Kollam Flagship</v>
      </c>
      <c r="S2694" s="2">
        <f>_xlfn.XLOOKUP(Table2[[#This Row],[Store_ID]],Table6[Store_ID],Table6[Monthly Target],"Missing Target")</f>
        <v>1200000</v>
      </c>
      <c r="T2694" s="2" t="str">
        <f>_xlfn.XLOOKUP(Table2[[#This Row],[Store_ID]],Table6[Store_ID],Table6[Region],"Not Found")</f>
        <v>South Zone 1</v>
      </c>
      <c r="U2694" s="2" t="s">
        <v>102</v>
      </c>
      <c r="V2694" s="2" t="str">
        <f>_xlfn.XLOOKUP(Table2[[#This Row],[Employee_ID]],Table5[Employee_ID],Table5[Employee Name],"Not Found")</f>
        <v>Chandra Reddy</v>
      </c>
      <c r="W2694" s="2">
        <v>1</v>
      </c>
      <c r="X2694" s="2">
        <v>752.41</v>
      </c>
      <c r="Y2694" s="2">
        <v>0</v>
      </c>
      <c r="Z2694" s="2">
        <v>0</v>
      </c>
      <c r="AA2694" s="2">
        <v>5</v>
      </c>
      <c r="AB2694" s="2">
        <v>37.619999999999997</v>
      </c>
      <c r="AC2694" s="2">
        <v>790.03</v>
      </c>
      <c r="AD2694" s="2">
        <v>443.19</v>
      </c>
      <c r="AE2694" s="2">
        <f t="shared" si="89"/>
        <v>309.21999999999997</v>
      </c>
      <c r="AF2694" s="2" t="s">
        <v>136</v>
      </c>
      <c r="AG2694" s="42">
        <f>IFERROR(Table2[[#This Row],[Profit]]/Table2[[#This Row],[Sales Amount]],0)</f>
        <v>0.39140285811931191</v>
      </c>
      <c r="AH2694" s="2" t="str">
        <f>TRIM(Table2[[#This Row],[Payment Modee]])</f>
        <v>EMI</v>
      </c>
      <c r="AI2694" s="2" t="s">
        <v>36</v>
      </c>
      <c r="AJ2694" s="2" t="s">
        <v>27</v>
      </c>
      <c r="AK2694" s="2" t="s">
        <v>483</v>
      </c>
      <c r="AL2694" s="16" t="str">
        <f>IF(HOUR(Table2[[#This Row],[Order Time]])&lt;12,"Morning",IF(HOUR(Table2[[#This Row],[Order Time]])&lt;17,"Afternoon",IF(HOUR(Table2[[#This Row],[Order Time]])&lt;21,"Evening","Night")))</f>
        <v>Evening</v>
      </c>
      <c r="AM2694" s="16" t="s">
        <v>29</v>
      </c>
    </row>
    <row r="2695" spans="1:39" x14ac:dyDescent="0.25">
      <c r="A2695" s="13" t="s">
        <v>4610</v>
      </c>
      <c r="B2695" s="4">
        <v>45566</v>
      </c>
      <c r="C2695" s="2">
        <f>YEAR(Table2[[#This Row],[Invoice Date]])</f>
        <v>2024</v>
      </c>
      <c r="D2695" s="2" t="str">
        <f>TEXT(Table2[[#This Row],[Invoice Date]],"mmm")</f>
        <v>Oct</v>
      </c>
      <c r="E2695" s="2" t="str">
        <f>Table2[[#This Row],[Store_ID]]&amp;"-"&amp;Table2[[#This Row],[Year]]&amp;"-"&amp;Table2[[#This Row],[Month]]</f>
        <v>STR005-2024-Oct</v>
      </c>
      <c r="F2695" s="2" t="s">
        <v>3445</v>
      </c>
      <c r="G2695" s="2" t="str">
        <f>_xlfn.XLOOKUP(Table2[[#This Row],[Customer_ID]],Table3[Customer_ID],Table3[Customer Name],"Not Found")</f>
        <v>Logesh Reddy</v>
      </c>
      <c r="H2695" s="2" t="str">
        <f>_xlfn.XLOOKUP(Table2[[#This Row],[Customer_ID]],Table3[Customer_ID],Table3[Gender],"Female")</f>
        <v>Male</v>
      </c>
      <c r="I2695" s="2" t="str">
        <f>_xlfn.XLOOKUP(Table2[[#This Row],[Customer_ID]],Table3[Customer_ID],Table3[City],"Missing Memebership")</f>
        <v>Warangal</v>
      </c>
      <c r="J2695" s="2" t="str">
        <f>_xlfn.XLOOKUP(Table2[[#This Row],[Customer_ID]],Table3[Customer_ID],Table3[State],"Karnataka")</f>
        <v>Telangana</v>
      </c>
      <c r="K2695" s="2" t="str">
        <f>_xlfn.XLOOKUP(Table2[[#This Row],[Customer_ID]],Table3[Customer_ID],Table3[Membership],"Regular")</f>
        <v>Gold</v>
      </c>
      <c r="L2695" s="2" t="s">
        <v>2641</v>
      </c>
      <c r="M2695" s="2" t="str">
        <f>_xlfn.XLOOKUP(Table2[[#This Row],[Product_ID]],Table4[Product_ID],Table4[Product_Name],"Not Found")</f>
        <v>Libas Polo Peach</v>
      </c>
      <c r="N2695" s="2" t="str">
        <f>_xlfn.XLOOKUP(Table2[[#This Row],[Product_ID]],Table4[Product_ID],Table4[Category],"Not Found")</f>
        <v>Men T-Shirts</v>
      </c>
      <c r="O2695" s="2" t="str">
        <f>_xlfn.XLOOKUP(Table2[[#This Row],[Product_ID]],Table4[Product_ID],Table4[Subcategory],"Not Found")</f>
        <v>Polo</v>
      </c>
      <c r="P2695" s="2" t="str">
        <f>_xlfn.XLOOKUP(Table2[[#This Row],[Product_ID]],Table4[Product_ID],Table4[Brand],"Missing Brand")</f>
        <v>Libas</v>
      </c>
      <c r="Q2695" s="2" t="s">
        <v>152</v>
      </c>
      <c r="R2695" s="2" t="str">
        <f>_xlfn.XLOOKUP(Table2[[#This Row],[Store_ID]],Table6[Store_ID],Table6[Store Name],"Not Found")</f>
        <v>TrendMart Kochi High Street</v>
      </c>
      <c r="S2695" s="2">
        <f>_xlfn.XLOOKUP(Table2[[#This Row],[Store_ID]],Table6[Store_ID],Table6[Monthly Target],"Missing Target")</f>
        <v>2000000</v>
      </c>
      <c r="T2695" s="2" t="str">
        <f>_xlfn.XLOOKUP(Table2[[#This Row],[Store_ID]],Table6[Store_ID],Table6[Region],"Not Found")</f>
        <v>South Zone 1</v>
      </c>
      <c r="U2695" s="2" t="s">
        <v>176</v>
      </c>
      <c r="V2695" s="2" t="str">
        <f>_xlfn.XLOOKUP(Table2[[#This Row],[Employee_ID]],Table5[Employee_ID],Table5[Employee Name],"Not Found")</f>
        <v>Malathi Varma</v>
      </c>
      <c r="W2695" s="2">
        <v>5</v>
      </c>
      <c r="X2695" s="2">
        <v>652.27</v>
      </c>
      <c r="Y2695" s="2">
        <v>15</v>
      </c>
      <c r="Z2695" s="2">
        <v>489.2</v>
      </c>
      <c r="AA2695" s="2">
        <v>5</v>
      </c>
      <c r="AB2695" s="2">
        <v>138.61000000000001</v>
      </c>
      <c r="AC2695" s="2">
        <v>2910.76</v>
      </c>
      <c r="AD2695" s="2">
        <v>2019.5</v>
      </c>
      <c r="AE2695" s="2">
        <f t="shared" si="89"/>
        <v>752.6500000000002</v>
      </c>
      <c r="AF2695" s="2" t="s">
        <v>56</v>
      </c>
      <c r="AG2695" s="42">
        <f>IFERROR(Table2[[#This Row],[Profit]]/Table2[[#This Row],[Sales Amount]],0)</f>
        <v>0.25857508004782259</v>
      </c>
      <c r="AH2695" s="2" t="str">
        <f>TRIM(Table2[[#This Row],[Payment Modee]])</f>
        <v>Credit Card</v>
      </c>
      <c r="AI2695" s="2" t="s">
        <v>36</v>
      </c>
      <c r="AJ2695" s="2" t="s">
        <v>27</v>
      </c>
      <c r="AK2695" s="2" t="s">
        <v>2848</v>
      </c>
      <c r="AL2695" s="16" t="str">
        <f>IF(HOUR(Table2[[#This Row],[Order Time]])&lt;12,"Morning",IF(HOUR(Table2[[#This Row],[Order Time]])&lt;17,"Afternoon",IF(HOUR(Table2[[#This Row],[Order Time]])&lt;21,"Evening","Night")))</f>
        <v>Morning</v>
      </c>
      <c r="AM2695" s="16" t="s">
        <v>29</v>
      </c>
    </row>
    <row r="2696" spans="1:39" x14ac:dyDescent="0.25">
      <c r="A2696" s="13" t="s">
        <v>4611</v>
      </c>
      <c r="B2696" s="4">
        <v>45627</v>
      </c>
      <c r="C2696" s="2">
        <f>YEAR(Table2[[#This Row],[Invoice Date]])</f>
        <v>2024</v>
      </c>
      <c r="D2696" s="2" t="str">
        <f>TEXT(Table2[[#This Row],[Invoice Date]],"mmm")</f>
        <v>Dec</v>
      </c>
      <c r="E2696" s="2" t="str">
        <f>Table2[[#This Row],[Store_ID]]&amp;"-"&amp;Table2[[#This Row],[Year]]&amp;"-"&amp;Table2[[#This Row],[Month]]</f>
        <v>STR070-2024-Dec</v>
      </c>
      <c r="F2696" s="2" t="s">
        <v>609</v>
      </c>
      <c r="G2696" s="2" t="str">
        <f>_xlfn.XLOOKUP(Table2[[#This Row],[Customer_ID]],Table3[Customer_ID],Table3[Customer Name],"Not Found")</f>
        <v>Pranav Pillai</v>
      </c>
      <c r="H2696" s="2" t="str">
        <f>_xlfn.XLOOKUP(Table2[[#This Row],[Customer_ID]],Table3[Customer_ID],Table3[Gender],"Female")</f>
        <v>Male</v>
      </c>
      <c r="I2696" s="2" t="str">
        <f>_xlfn.XLOOKUP(Table2[[#This Row],[Customer_ID]],Table3[Customer_ID],Table3[City],"Missing Memebership")</f>
        <v>Mysuru</v>
      </c>
      <c r="J2696" s="2" t="str">
        <f>_xlfn.XLOOKUP(Table2[[#This Row],[Customer_ID]],Table3[Customer_ID],Table3[State],"Karnataka")</f>
        <v>Karnataka</v>
      </c>
      <c r="K2696" s="2" t="str">
        <f>_xlfn.XLOOKUP(Table2[[#This Row],[Customer_ID]],Table3[Customer_ID],Table3[Membership],"Regular")</f>
        <v>Regular</v>
      </c>
      <c r="L2696" s="2" t="s">
        <v>430</v>
      </c>
      <c r="M2696" s="2" t="str">
        <f>_xlfn.XLOOKUP(Table2[[#This Row],[Product_ID]],Table4[Product_ID],Table4[Product_Name],"Not Found")</f>
        <v>US Polo Assn Bootcut Black</v>
      </c>
      <c r="N2696" s="2" t="str">
        <f>_xlfn.XLOOKUP(Table2[[#This Row],[Product_ID]],Table4[Product_ID],Table4[Category],"Not Found")</f>
        <v>Women Jeans</v>
      </c>
      <c r="O2696" s="2" t="str">
        <f>_xlfn.XLOOKUP(Table2[[#This Row],[Product_ID]],Table4[Product_ID],Table4[Subcategory],"Not Found")</f>
        <v>Bootcut</v>
      </c>
      <c r="P2696" s="2" t="str">
        <f>_xlfn.XLOOKUP(Table2[[#This Row],[Product_ID]],Table4[Product_ID],Table4[Brand],"Missing Brand")</f>
        <v>US Polo Assn</v>
      </c>
      <c r="Q2696" s="2" t="s">
        <v>1319</v>
      </c>
      <c r="R2696" s="2" t="str">
        <f>_xlfn.XLOOKUP(Table2[[#This Row],[Store_ID]],Table6[Store_ID],Table6[Store Name],"Not Found")</f>
        <v>TrendMart Alappuzha Mall Kiosk</v>
      </c>
      <c r="S2696" s="2">
        <f>_xlfn.XLOOKUP(Table2[[#This Row],[Store_ID]],Table6[Store_ID],Table6[Monthly Target],"Missing Target")</f>
        <v>1000000</v>
      </c>
      <c r="T2696" s="2" t="str">
        <f>_xlfn.XLOOKUP(Table2[[#This Row],[Store_ID]],Table6[Store_ID],Table6[Region],"Not Found")</f>
        <v>South Zone 1</v>
      </c>
      <c r="U2696" s="2" t="s">
        <v>55</v>
      </c>
      <c r="V2696" s="2" t="str">
        <f>_xlfn.XLOOKUP(Table2[[#This Row],[Employee_ID]],Table5[Employee_ID],Table5[Employee Name],"Not Found")</f>
        <v>Padma Gounder</v>
      </c>
      <c r="W2696" s="2">
        <v>2</v>
      </c>
      <c r="X2696" s="2">
        <v>1259.6199999999999</v>
      </c>
      <c r="Y2696" s="2">
        <v>10</v>
      </c>
      <c r="Z2696" s="2">
        <v>251.92</v>
      </c>
      <c r="AA2696" s="2">
        <v>12</v>
      </c>
      <c r="AB2696" s="2">
        <v>272.08</v>
      </c>
      <c r="AC2696" s="2">
        <v>2539.4</v>
      </c>
      <c r="AD2696" s="2">
        <v>1669.92</v>
      </c>
      <c r="AE2696" s="2">
        <f t="shared" si="89"/>
        <v>597.40000000000009</v>
      </c>
      <c r="AF2696" s="2" t="s">
        <v>25</v>
      </c>
      <c r="AG2696" s="42">
        <f>IFERROR(Table2[[#This Row],[Profit]]/Table2[[#This Row],[Sales Amount]],0)</f>
        <v>0.23525242183192882</v>
      </c>
      <c r="AH2696" s="2" t="str">
        <f>TRIM(Table2[[#This Row],[Payment Modee]])</f>
        <v>UPI</v>
      </c>
      <c r="AI2696" s="2" t="s">
        <v>36</v>
      </c>
      <c r="AJ2696" s="2" t="s">
        <v>27</v>
      </c>
      <c r="AK2696" s="2" t="s">
        <v>358</v>
      </c>
      <c r="AL2696" s="16" t="str">
        <f>IF(HOUR(Table2[[#This Row],[Order Time]])&lt;12,"Morning",IF(HOUR(Table2[[#This Row],[Order Time]])&lt;17,"Afternoon",IF(HOUR(Table2[[#This Row],[Order Time]])&lt;21,"Evening","Night")))</f>
        <v>Morning</v>
      </c>
      <c r="AM2696" s="16" t="s">
        <v>38</v>
      </c>
    </row>
    <row r="2697" spans="1:39" x14ac:dyDescent="0.25">
      <c r="A2697" s="13" t="s">
        <v>4612</v>
      </c>
      <c r="B2697" s="4">
        <v>45649</v>
      </c>
      <c r="C2697" s="2">
        <f>YEAR(Table2[[#This Row],[Invoice Date]])</f>
        <v>2024</v>
      </c>
      <c r="D2697" s="2" t="str">
        <f>TEXT(Table2[[#This Row],[Invoice Date]],"mmm")</f>
        <v>Dec</v>
      </c>
      <c r="E2697" s="2" t="str">
        <f>Table2[[#This Row],[Store_ID]]&amp;"-"&amp;Table2[[#This Row],[Year]]&amp;"-"&amp;Table2[[#This Row],[Month]]</f>
        <v>STR102-2024-Dec</v>
      </c>
      <c r="F2697" s="2" t="s">
        <v>3383</v>
      </c>
      <c r="G2697" s="2" t="str">
        <f>_xlfn.XLOOKUP(Table2[[#This Row],[Customer_ID]],Table3[Customer_ID],Table3[Customer Name],"Not Found")</f>
        <v>Devraj Bhat</v>
      </c>
      <c r="H2697" s="2" t="str">
        <f>_xlfn.XLOOKUP(Table2[[#This Row],[Customer_ID]],Table3[Customer_ID],Table3[Gender],"Female")</f>
        <v>Male</v>
      </c>
      <c r="I2697" s="2" t="str">
        <f>_xlfn.XLOOKUP(Table2[[#This Row],[Customer_ID]],Table3[Customer_ID],Table3[City],"Missing Memebership")</f>
        <v>Kochi</v>
      </c>
      <c r="J2697" s="2" t="str">
        <f>_xlfn.XLOOKUP(Table2[[#This Row],[Customer_ID]],Table3[Customer_ID],Table3[State],"Karnataka")</f>
        <v>Kerala</v>
      </c>
      <c r="K2697" s="2" t="str">
        <f>_xlfn.XLOOKUP(Table2[[#This Row],[Customer_ID]],Table3[Customer_ID],Table3[Membership],"Regular")</f>
        <v>Regular</v>
      </c>
      <c r="L2697" s="2" t="s">
        <v>1582</v>
      </c>
      <c r="M2697" s="2" t="str">
        <f>_xlfn.XLOOKUP(Table2[[#This Row],[Product_ID]],Table4[Product_ID],Table4[Product_Name],"Not Found")</f>
        <v>Global Desi Skinny Fit Olive</v>
      </c>
      <c r="N2697" s="2" t="str">
        <f>_xlfn.XLOOKUP(Table2[[#This Row],[Product_ID]],Table4[Product_ID],Table4[Category],"Not Found")</f>
        <v>Women Jeans</v>
      </c>
      <c r="O2697" s="2" t="str">
        <f>_xlfn.XLOOKUP(Table2[[#This Row],[Product_ID]],Table4[Product_ID],Table4[Subcategory],"Not Found")</f>
        <v>Skinny Fit</v>
      </c>
      <c r="P2697" s="2" t="str">
        <f>_xlfn.XLOOKUP(Table2[[#This Row],[Product_ID]],Table4[Product_ID],Table4[Brand],"Missing Brand")</f>
        <v>Global Desi</v>
      </c>
      <c r="Q2697" s="2" t="s">
        <v>33</v>
      </c>
      <c r="R2697" s="2" t="str">
        <f>_xlfn.XLOOKUP(Table2[[#This Row],[Store_ID]],Table6[Store_ID],Table6[Store Name],"Not Found")</f>
        <v>TrendMart Tirunelveli High Street</v>
      </c>
      <c r="S2697" s="2">
        <f>_xlfn.XLOOKUP(Table2[[#This Row],[Store_ID]],Table6[Store_ID],Table6[Monthly Target],"Missing Target")</f>
        <v>1000000</v>
      </c>
      <c r="T2697" s="2" t="str">
        <f>_xlfn.XLOOKUP(Table2[[#This Row],[Store_ID]],Table6[Store_ID],Table6[Region],"Not Found")</f>
        <v>South Zone 1</v>
      </c>
      <c r="U2697" s="2" t="s">
        <v>81</v>
      </c>
      <c r="V2697" s="2" t="str">
        <f>_xlfn.XLOOKUP(Table2[[#This Row],[Employee_ID]],Table5[Employee_ID],Table5[Employee Name],"Not Found")</f>
        <v>Charulatha Kumar</v>
      </c>
      <c r="W2697" s="2">
        <v>1</v>
      </c>
      <c r="X2697" s="2">
        <v>927.65</v>
      </c>
      <c r="Y2697" s="2">
        <v>0</v>
      </c>
      <c r="Z2697" s="2">
        <v>0</v>
      </c>
      <c r="AA2697" s="2">
        <v>5</v>
      </c>
      <c r="AB2697" s="2">
        <v>46.38</v>
      </c>
      <c r="AC2697" s="2">
        <v>974.03</v>
      </c>
      <c r="AD2697" s="2">
        <v>700.93</v>
      </c>
      <c r="AE2697" s="2">
        <f t="shared" si="89"/>
        <v>226.72000000000003</v>
      </c>
      <c r="AF2697" s="2" t="s">
        <v>69</v>
      </c>
      <c r="AG2697" s="42">
        <f>IFERROR(Table2[[#This Row],[Profit]]/Table2[[#This Row],[Sales Amount]],0)</f>
        <v>0.2327649045717278</v>
      </c>
      <c r="AH2697" s="2" t="str">
        <f>TRIM(Table2[[#This Row],[Payment Modee]])</f>
        <v>Cash</v>
      </c>
      <c r="AI2697" s="2" t="s">
        <v>26</v>
      </c>
      <c r="AJ2697" s="2" t="s">
        <v>27</v>
      </c>
      <c r="AK2697" s="2" t="s">
        <v>2039</v>
      </c>
      <c r="AL2697" s="16" t="str">
        <f>IF(HOUR(Table2[[#This Row],[Order Time]])&lt;12,"Morning",IF(HOUR(Table2[[#This Row],[Order Time]])&lt;17,"Afternoon",IF(HOUR(Table2[[#This Row],[Order Time]])&lt;21,"Evening","Night")))</f>
        <v>Afternoon</v>
      </c>
      <c r="AM2697" s="16" t="s">
        <v>29</v>
      </c>
    </row>
    <row r="2698" spans="1:39" x14ac:dyDescent="0.25">
      <c r="A2698" s="13" t="s">
        <v>4613</v>
      </c>
      <c r="B2698" s="4">
        <v>45648</v>
      </c>
      <c r="C2698" s="2">
        <f>YEAR(Table2[[#This Row],[Invoice Date]])</f>
        <v>2024</v>
      </c>
      <c r="D2698" s="2" t="str">
        <f>TEXT(Table2[[#This Row],[Invoice Date]],"mmm")</f>
        <v>Dec</v>
      </c>
      <c r="E2698" s="2" t="str">
        <f>Table2[[#This Row],[Store_ID]]&amp;"-"&amp;Table2[[#This Row],[Year]]&amp;"-"&amp;Table2[[#This Row],[Month]]</f>
        <v>STR043-2024-Dec</v>
      </c>
      <c r="F2698" s="2" t="s">
        <v>360</v>
      </c>
      <c r="G2698" s="2" t="str">
        <f>_xlfn.XLOOKUP(Table2[[#This Row],[Customer_ID]],Table3[Customer_ID],Table3[Customer Name],"Not Found")</f>
        <v>Dinesh Bhat</v>
      </c>
      <c r="H2698" s="2" t="str">
        <f>_xlfn.XLOOKUP(Table2[[#This Row],[Customer_ID]],Table3[Customer_ID],Table3[Gender],"Female")</f>
        <v>Male</v>
      </c>
      <c r="I2698" s="2" t="str">
        <f>_xlfn.XLOOKUP(Table2[[#This Row],[Customer_ID]],Table3[Customer_ID],Table3[City],"Missing Memebership")</f>
        <v>Bengaluru</v>
      </c>
      <c r="J2698" s="2" t="str">
        <f>_xlfn.XLOOKUP(Table2[[#This Row],[Customer_ID]],Table3[Customer_ID],Table3[State],"Karnataka")</f>
        <v>Karnataka</v>
      </c>
      <c r="K2698" s="2" t="str">
        <f>_xlfn.XLOOKUP(Table2[[#This Row],[Customer_ID]],Table3[Customer_ID],Table3[Membership],"Regular")</f>
        <v>Regular</v>
      </c>
      <c r="L2698" s="2" t="s">
        <v>1671</v>
      </c>
      <c r="M2698" s="2" t="str">
        <f>_xlfn.XLOOKUP(Table2[[#This Row],[Product_ID]],Table4[Product_ID],Table4[Product_Name],"Not Found")</f>
        <v>Flying Machine Necklace Sky Blue</v>
      </c>
      <c r="N2698" s="2" t="str">
        <f>_xlfn.XLOOKUP(Table2[[#This Row],[Product_ID]],Table4[Product_ID],Table4[Category],"Not Found")</f>
        <v>Jewellery</v>
      </c>
      <c r="O2698" s="2" t="str">
        <f>_xlfn.XLOOKUP(Table2[[#This Row],[Product_ID]],Table4[Product_ID],Table4[Subcategory],"Not Found")</f>
        <v>Necklace</v>
      </c>
      <c r="P2698" s="2" t="str">
        <f>_xlfn.XLOOKUP(Table2[[#This Row],[Product_ID]],Table4[Product_ID],Table4[Brand],"Missing Brand")</f>
        <v>Flying Machine</v>
      </c>
      <c r="Q2698" s="2" t="s">
        <v>908</v>
      </c>
      <c r="R2698" s="2" t="str">
        <f>_xlfn.XLOOKUP(Table2[[#This Row],[Store_ID]],Table6[Store_ID],Table6[Store Name],"Not Found")</f>
        <v>TrendMart Mangaluru Standard</v>
      </c>
      <c r="S2698" s="2">
        <f>_xlfn.XLOOKUP(Table2[[#This Row],[Store_ID]],Table6[Store_ID],Table6[Monthly Target],"Missing Target")</f>
        <v>1500000</v>
      </c>
      <c r="T2698" s="2" t="str">
        <f>_xlfn.XLOOKUP(Table2[[#This Row],[Store_ID]],Table6[Store_ID],Table6[Region],"Not Found")</f>
        <v>South Zone 2</v>
      </c>
      <c r="U2698" s="2" t="s">
        <v>92</v>
      </c>
      <c r="V2698" s="2" t="str">
        <f>_xlfn.XLOOKUP(Table2[[#This Row],[Employee_ID]],Table5[Employee_ID],Table5[Employee Name],"Not Found")</f>
        <v>Preethi Singh</v>
      </c>
      <c r="W2698" s="2">
        <v>2</v>
      </c>
      <c r="X2698" s="2">
        <v>1311.48</v>
      </c>
      <c r="Y2698" s="2">
        <v>5</v>
      </c>
      <c r="Z2698" s="2">
        <v>131.15</v>
      </c>
      <c r="AA2698" s="2">
        <v>3</v>
      </c>
      <c r="AB2698" s="2">
        <v>74.75</v>
      </c>
      <c r="AC2698" s="2">
        <v>2566.56</v>
      </c>
      <c r="AD2698" s="2">
        <v>1820.92</v>
      </c>
      <c r="AE2698" s="2">
        <f t="shared" si="89"/>
        <v>670.88999999999987</v>
      </c>
      <c r="AF2698" s="2" t="s">
        <v>56</v>
      </c>
      <c r="AG2698" s="42">
        <f>IFERROR(Table2[[#This Row],[Profit]]/Table2[[#This Row],[Sales Amount]],0)</f>
        <v>0.2613965775201047</v>
      </c>
      <c r="AH2698" s="2" t="str">
        <f>TRIM(Table2[[#This Row],[Payment Modee]])</f>
        <v>Credit Card</v>
      </c>
      <c r="AI2698" s="2" t="s">
        <v>26</v>
      </c>
      <c r="AJ2698" s="2" t="s">
        <v>27</v>
      </c>
      <c r="AK2698" s="2" t="s">
        <v>2072</v>
      </c>
      <c r="AL2698" s="16" t="str">
        <f>IF(HOUR(Table2[[#This Row],[Order Time]])&lt;12,"Morning",IF(HOUR(Table2[[#This Row],[Order Time]])&lt;17,"Afternoon",IF(HOUR(Table2[[#This Row],[Order Time]])&lt;21,"Evening","Night")))</f>
        <v>Morning</v>
      </c>
      <c r="AM2698" s="16" t="s">
        <v>38</v>
      </c>
    </row>
    <row r="2699" spans="1:39" x14ac:dyDescent="0.25">
      <c r="A2699" s="13" t="s">
        <v>4614</v>
      </c>
      <c r="B2699" s="4">
        <v>45608</v>
      </c>
      <c r="C2699" s="2">
        <f>YEAR(Table2[[#This Row],[Invoice Date]])</f>
        <v>2024</v>
      </c>
      <c r="D2699" s="2" t="str">
        <f>TEXT(Table2[[#This Row],[Invoice Date]],"mmm")</f>
        <v>Nov</v>
      </c>
      <c r="E2699" s="2" t="str">
        <f>Table2[[#This Row],[Store_ID]]&amp;"-"&amp;Table2[[#This Row],[Year]]&amp;"-"&amp;Table2[[#This Row],[Month]]</f>
        <v>STR078-2024-Nov</v>
      </c>
      <c r="F2699" s="2" t="s">
        <v>1575</v>
      </c>
      <c r="G2699" s="2" t="str">
        <f>_xlfn.XLOOKUP(Table2[[#This Row],[Customer_ID]],Table3[Customer_ID],Table3[Customer Name],"Not Found")</f>
        <v>Kiran Sharma</v>
      </c>
      <c r="H2699" s="2" t="str">
        <f>_xlfn.XLOOKUP(Table2[[#This Row],[Customer_ID]],Table3[Customer_ID],Table3[Gender],"Female")</f>
        <v>Male</v>
      </c>
      <c r="I2699" s="2" t="str">
        <f>_xlfn.XLOOKUP(Table2[[#This Row],[Customer_ID]],Table3[Customer_ID],Table3[City],"Missing Memebership")</f>
        <v>Kollam</v>
      </c>
      <c r="J2699" s="2" t="str">
        <f>_xlfn.XLOOKUP(Table2[[#This Row],[Customer_ID]],Table3[Customer_ID],Table3[State],"Karnataka")</f>
        <v>Kerala</v>
      </c>
      <c r="K2699" s="2" t="str">
        <f>_xlfn.XLOOKUP(Table2[[#This Row],[Customer_ID]],Table3[Customer_ID],Table3[Membership],"Regular")</f>
        <v>Silver</v>
      </c>
      <c r="L2699" s="2" t="s">
        <v>840</v>
      </c>
      <c r="M2699" s="2" t="str">
        <f>_xlfn.XLOOKUP(Table2[[#This Row],[Product_ID]],Table4[Product_ID],Table4[Product_Name],"Not Found")</f>
        <v>Fastrack Sling Bag Peach</v>
      </c>
      <c r="N2699" s="2" t="str">
        <f>_xlfn.XLOOKUP(Table2[[#This Row],[Product_ID]],Table4[Product_ID],Table4[Category],"Not Found")</f>
        <v>Handbags</v>
      </c>
      <c r="O2699" s="2" t="str">
        <f>_xlfn.XLOOKUP(Table2[[#This Row],[Product_ID]],Table4[Product_ID],Table4[Subcategory],"Not Found")</f>
        <v>Sling Bag</v>
      </c>
      <c r="P2699" s="2" t="str">
        <f>_xlfn.XLOOKUP(Table2[[#This Row],[Product_ID]],Table4[Product_ID],Table4[Brand],"Missing Brand")</f>
        <v>Fastrack</v>
      </c>
      <c r="Q2699" s="2" t="s">
        <v>48</v>
      </c>
      <c r="R2699" s="2" t="str">
        <f>_xlfn.XLOOKUP(Table2[[#This Row],[Store_ID]],Table6[Store_ID],Table6[Store Name],"Not Found")</f>
        <v>TrendMart Vellore Standard</v>
      </c>
      <c r="S2699" s="2">
        <f>_xlfn.XLOOKUP(Table2[[#This Row],[Store_ID]],Table6[Store_ID],Table6[Monthly Target],"Missing Target")</f>
        <v>1200000</v>
      </c>
      <c r="T2699" s="2" t="str">
        <f>_xlfn.XLOOKUP(Table2[[#This Row],[Store_ID]],Table6[Store_ID],Table6[Region],"Not Found")</f>
        <v>South Zone 1</v>
      </c>
      <c r="U2699" s="2" t="s">
        <v>435</v>
      </c>
      <c r="V2699" s="2" t="str">
        <f>_xlfn.XLOOKUP(Table2[[#This Row],[Employee_ID]],Table5[Employee_ID],Table5[Employee Name],"Not Found")</f>
        <v>Gopal Prasad</v>
      </c>
      <c r="W2699" s="2">
        <v>2</v>
      </c>
      <c r="X2699" s="2">
        <v>1469.76</v>
      </c>
      <c r="Y2699" s="2">
        <v>10</v>
      </c>
      <c r="Z2699" s="2">
        <v>293.95</v>
      </c>
      <c r="AA2699" s="2">
        <v>12</v>
      </c>
      <c r="AB2699" s="2">
        <v>317.47000000000003</v>
      </c>
      <c r="AC2699" s="2">
        <v>2963.04</v>
      </c>
      <c r="AD2699" s="2">
        <v>1977.14</v>
      </c>
      <c r="AE2699" s="2">
        <f t="shared" si="89"/>
        <v>668.42999999999984</v>
      </c>
      <c r="AF2699" s="2" t="s">
        <v>119</v>
      </c>
      <c r="AG2699" s="42">
        <f>IFERROR(Table2[[#This Row],[Profit]]/Table2[[#This Row],[Sales Amount]],0)</f>
        <v>0.22558925967924828</v>
      </c>
      <c r="AH2699" s="2" t="str">
        <f>TRIM(Table2[[#This Row],[Payment Modee]])</f>
        <v>Net Banking</v>
      </c>
      <c r="AI2699" s="2" t="s">
        <v>26</v>
      </c>
      <c r="AJ2699" s="2" t="s">
        <v>27</v>
      </c>
      <c r="AK2699" s="2" t="s">
        <v>2791</v>
      </c>
      <c r="AL2699" s="16" t="str">
        <f>IF(HOUR(Table2[[#This Row],[Order Time]])&lt;12,"Morning",IF(HOUR(Table2[[#This Row],[Order Time]])&lt;17,"Afternoon",IF(HOUR(Table2[[#This Row],[Order Time]])&lt;21,"Evening","Night")))</f>
        <v>Evening</v>
      </c>
      <c r="AM2699" s="16" t="s">
        <v>29</v>
      </c>
    </row>
    <row r="2700" spans="1:39" x14ac:dyDescent="0.25">
      <c r="A2700" s="13" t="s">
        <v>4615</v>
      </c>
      <c r="B2700" s="4">
        <v>45457</v>
      </c>
      <c r="C2700" s="2">
        <f>YEAR(Table2[[#This Row],[Invoice Date]])</f>
        <v>2024</v>
      </c>
      <c r="D2700" s="2" t="str">
        <f>TEXT(Table2[[#This Row],[Invoice Date]],"mmm")</f>
        <v>Jun</v>
      </c>
      <c r="E2700" s="2" t="str">
        <f>Table2[[#This Row],[Store_ID]]&amp;"-"&amp;Table2[[#This Row],[Year]]&amp;"-"&amp;Table2[[#This Row],[Month]]</f>
        <v>STR052-2024-Jun</v>
      </c>
      <c r="F2700" s="2" t="s">
        <v>3193</v>
      </c>
      <c r="G2700" s="2" t="str">
        <f>_xlfn.XLOOKUP(Table2[[#This Row],[Customer_ID]],Table3[Customer_ID],Table3[Customer Name],"Not Found")</f>
        <v>Jyothi Murthy</v>
      </c>
      <c r="H2700" s="2" t="str">
        <f>_xlfn.XLOOKUP(Table2[[#This Row],[Customer_ID]],Table3[Customer_ID],Table3[Gender],"Female")</f>
        <v>Female</v>
      </c>
      <c r="I2700" s="2" t="str">
        <f>_xlfn.XLOOKUP(Table2[[#This Row],[Customer_ID]],Table3[Customer_ID],Table3[City],"Missing Memebership")</f>
        <v>Kurnool</v>
      </c>
      <c r="J2700" s="2" t="str">
        <f>_xlfn.XLOOKUP(Table2[[#This Row],[Customer_ID]],Table3[Customer_ID],Table3[State],"Karnataka")</f>
        <v>Andhra Pradesh</v>
      </c>
      <c r="K2700" s="2" t="str">
        <f>_xlfn.XLOOKUP(Table2[[#This Row],[Customer_ID]],Table3[Customer_ID],Table3[Membership],"Regular")</f>
        <v>Platinum</v>
      </c>
      <c r="L2700" s="2" t="s">
        <v>3039</v>
      </c>
      <c r="M2700" s="2" t="str">
        <f>_xlfn.XLOOKUP(Table2[[#This Row],[Product_ID]],Table4[Product_ID],Table4[Product_Name],"Not Found")</f>
        <v>Wrangler Formal Trouser Wine</v>
      </c>
      <c r="N2700" s="2" t="str">
        <f>_xlfn.XLOOKUP(Table2[[#This Row],[Product_ID]],Table4[Product_ID],Table4[Category],"Not Found")</f>
        <v>Men Trousers</v>
      </c>
      <c r="O2700" s="2" t="str">
        <f>_xlfn.XLOOKUP(Table2[[#This Row],[Product_ID]],Table4[Product_ID],Table4[Subcategory],"Not Found")</f>
        <v>Formal Trouser</v>
      </c>
      <c r="P2700" s="2" t="str">
        <f>_xlfn.XLOOKUP(Table2[[#This Row],[Product_ID]],Table4[Product_ID],Table4[Brand],"Missing Brand")</f>
        <v>Wrangler</v>
      </c>
      <c r="Q2700" s="2" t="s">
        <v>1413</v>
      </c>
      <c r="R2700" s="2" t="str">
        <f>_xlfn.XLOOKUP(Table2[[#This Row],[Store_ID]],Table6[Store_ID],Table6[Store Name],"Not Found")</f>
        <v>TrendMart Guntur High Street</v>
      </c>
      <c r="S2700" s="2">
        <f>_xlfn.XLOOKUP(Table2[[#This Row],[Store_ID]],Table6[Store_ID],Table6[Monthly Target],"Missing Target")</f>
        <v>800000</v>
      </c>
      <c r="T2700" s="2" t="str">
        <f>_xlfn.XLOOKUP(Table2[[#This Row],[Store_ID]],Table6[Store_ID],Table6[Region],"Not Found")</f>
        <v>South Zone 3</v>
      </c>
      <c r="U2700" s="2" t="s">
        <v>68</v>
      </c>
      <c r="V2700" s="2" t="str">
        <f>_xlfn.XLOOKUP(Table2[[#This Row],[Employee_ID]],Table5[Employee_ID],Table5[Employee Name],"Not Found")</f>
        <v>Praveen Gupta</v>
      </c>
      <c r="W2700" s="2">
        <v>3</v>
      </c>
      <c r="X2700" s="2">
        <v>1164.98</v>
      </c>
      <c r="Y2700" s="2">
        <v>10</v>
      </c>
      <c r="Z2700" s="2">
        <v>349.49</v>
      </c>
      <c r="AA2700" s="2">
        <v>12</v>
      </c>
      <c r="AB2700" s="2">
        <v>377.45</v>
      </c>
      <c r="AC2700" s="2">
        <v>3522.9</v>
      </c>
      <c r="AD2700" s="2">
        <v>2613.7800000000002</v>
      </c>
      <c r="AE2700" s="2">
        <f t="shared" si="89"/>
        <v>531.66999999999985</v>
      </c>
      <c r="AF2700" s="2" t="s">
        <v>69</v>
      </c>
      <c r="AG2700" s="42">
        <f>IFERROR(Table2[[#This Row],[Profit]]/Table2[[#This Row],[Sales Amount]],0)</f>
        <v>0.15091827755542303</v>
      </c>
      <c r="AH2700" s="2" t="str">
        <f>TRIM(Table2[[#This Row],[Payment Modee]])</f>
        <v>Cash</v>
      </c>
      <c r="AI2700" s="2" t="s">
        <v>26</v>
      </c>
      <c r="AJ2700" s="2" t="s">
        <v>27</v>
      </c>
      <c r="AK2700" s="2" t="s">
        <v>1534</v>
      </c>
      <c r="AL2700" s="16" t="str">
        <f>IF(HOUR(Table2[[#This Row],[Order Time]])&lt;12,"Morning",IF(HOUR(Table2[[#This Row],[Order Time]])&lt;17,"Afternoon",IF(HOUR(Table2[[#This Row],[Order Time]])&lt;21,"Evening","Night")))</f>
        <v>Morning</v>
      </c>
      <c r="AM2700" s="16" t="s">
        <v>29</v>
      </c>
    </row>
    <row r="2701" spans="1:39" x14ac:dyDescent="0.25">
      <c r="A2701" s="13" t="s">
        <v>4616</v>
      </c>
      <c r="B2701" s="4">
        <v>45619</v>
      </c>
      <c r="C2701" s="2">
        <f>YEAR(Table2[[#This Row],[Invoice Date]])</f>
        <v>2024</v>
      </c>
      <c r="D2701" s="2" t="str">
        <f>TEXT(Table2[[#This Row],[Invoice Date]],"mmm")</f>
        <v>Nov</v>
      </c>
      <c r="E2701" s="2" t="str">
        <f>Table2[[#This Row],[Store_ID]]&amp;"-"&amp;Table2[[#This Row],[Year]]&amp;"-"&amp;Table2[[#This Row],[Month]]</f>
        <v>STR090-2024-Nov</v>
      </c>
      <c r="F2701" s="2" t="s">
        <v>450</v>
      </c>
      <c r="G2701" s="2" t="str">
        <f>_xlfn.XLOOKUP(Table2[[#This Row],[Customer_ID]],Table3[Customer_ID],Table3[Customer Name],"Not Found")</f>
        <v>Vasanthi Sharma</v>
      </c>
      <c r="H2701" s="2" t="str">
        <f>_xlfn.XLOOKUP(Table2[[#This Row],[Customer_ID]],Table3[Customer_ID],Table3[Gender],"Female")</f>
        <v>Female</v>
      </c>
      <c r="I2701" s="2" t="str">
        <f>_xlfn.XLOOKUP(Table2[[#This Row],[Customer_ID]],Table3[Customer_ID],Table3[City],"Missing Memebership")</f>
        <v>Kozhikode</v>
      </c>
      <c r="J2701" s="2" t="str">
        <f>_xlfn.XLOOKUP(Table2[[#This Row],[Customer_ID]],Table3[Customer_ID],Table3[State],"Karnataka")</f>
        <v>Kerala</v>
      </c>
      <c r="K2701" s="2" t="str">
        <f>_xlfn.XLOOKUP(Table2[[#This Row],[Customer_ID]],Table3[Customer_ID],Table3[Membership],"Regular")</f>
        <v>Regular</v>
      </c>
      <c r="L2701" s="2" t="s">
        <v>1048</v>
      </c>
      <c r="M2701" s="2" t="str">
        <f>_xlfn.XLOOKUP(Table2[[#This Row],[Product_ID]],Table4[Product_ID],Table4[Product_Name],"Not Found")</f>
        <v>Allen Solly Kids Shorts Teal</v>
      </c>
      <c r="N2701" s="2" t="str">
        <f>_xlfn.XLOOKUP(Table2[[#This Row],[Product_ID]],Table4[Product_ID],Table4[Category],"Not Found")</f>
        <v>Kids Wear</v>
      </c>
      <c r="O2701" s="2" t="str">
        <f>_xlfn.XLOOKUP(Table2[[#This Row],[Product_ID]],Table4[Product_ID],Table4[Subcategory],"Not Found")</f>
        <v>Kids Shorts</v>
      </c>
      <c r="P2701" s="2" t="str">
        <f>_xlfn.XLOOKUP(Table2[[#This Row],[Product_ID]],Table4[Product_ID],Table4[Brand],"Missing Brand")</f>
        <v>Allen Solly</v>
      </c>
      <c r="Q2701" s="2" t="s">
        <v>273</v>
      </c>
      <c r="R2701" s="2" t="str">
        <f>_xlfn.XLOOKUP(Table2[[#This Row],[Store_ID]],Table6[Store_ID],Table6[Store Name],"Not Found")</f>
        <v>TrendMart Kannur Outlet</v>
      </c>
      <c r="S2701" s="2">
        <f>_xlfn.XLOOKUP(Table2[[#This Row],[Store_ID]],Table6[Store_ID],Table6[Monthly Target],"Missing Target")</f>
        <v>2500000</v>
      </c>
      <c r="T2701" s="2" t="str">
        <f>_xlfn.XLOOKUP(Table2[[#This Row],[Store_ID]],Table6[Store_ID],Table6[Region],"Not Found")</f>
        <v>South Zone 1</v>
      </c>
      <c r="U2701" s="2" t="s">
        <v>263</v>
      </c>
      <c r="V2701" s="2" t="str">
        <f>_xlfn.XLOOKUP(Table2[[#This Row],[Employee_ID]],Table5[Employee_ID],Table5[Employee Name],"Not Found")</f>
        <v>Sathish Sundaram</v>
      </c>
      <c r="W2701" s="2">
        <v>2</v>
      </c>
      <c r="X2701" s="2">
        <v>718.25</v>
      </c>
      <c r="Y2701" s="2">
        <v>5</v>
      </c>
      <c r="Z2701" s="2">
        <v>71.83</v>
      </c>
      <c r="AA2701" s="2">
        <v>5</v>
      </c>
      <c r="AB2701" s="2">
        <v>68.23</v>
      </c>
      <c r="AC2701" s="2">
        <v>1432.9</v>
      </c>
      <c r="AD2701" s="2">
        <v>1018.88</v>
      </c>
      <c r="AE2701" s="2">
        <f t="shared" si="89"/>
        <v>345.79000000000008</v>
      </c>
      <c r="AF2701" s="2" t="s">
        <v>25</v>
      </c>
      <c r="AG2701" s="42">
        <f>IFERROR(Table2[[#This Row],[Profit]]/Table2[[#This Row],[Sales Amount]],0)</f>
        <v>0.24132179496126741</v>
      </c>
      <c r="AH2701" s="2" t="str">
        <f>TRIM(Table2[[#This Row],[Payment Modee]])</f>
        <v>UPI</v>
      </c>
      <c r="AI2701" s="2" t="s">
        <v>26</v>
      </c>
      <c r="AJ2701" s="2" t="s">
        <v>27</v>
      </c>
      <c r="AK2701" s="2" t="s">
        <v>3152</v>
      </c>
      <c r="AL2701" s="16" t="str">
        <f>IF(HOUR(Table2[[#This Row],[Order Time]])&lt;12,"Morning",IF(HOUR(Table2[[#This Row],[Order Time]])&lt;17,"Afternoon",IF(HOUR(Table2[[#This Row],[Order Time]])&lt;21,"Evening","Night")))</f>
        <v>Morning</v>
      </c>
      <c r="AM2701" s="16" t="s">
        <v>38</v>
      </c>
    </row>
    <row r="2702" spans="1:39" x14ac:dyDescent="0.25">
      <c r="A2702" s="13" t="s">
        <v>4617</v>
      </c>
      <c r="B2702" s="4">
        <v>45441</v>
      </c>
      <c r="C2702" s="2">
        <f>YEAR(Table2[[#This Row],[Invoice Date]])</f>
        <v>2024</v>
      </c>
      <c r="D2702" s="2" t="str">
        <f>TEXT(Table2[[#This Row],[Invoice Date]],"mmm")</f>
        <v>May</v>
      </c>
      <c r="E2702" s="2" t="str">
        <f>Table2[[#This Row],[Store_ID]]&amp;"-"&amp;Table2[[#This Row],[Year]]&amp;"-"&amp;Table2[[#This Row],[Month]]</f>
        <v>STR094-2024-May</v>
      </c>
      <c r="F2702" s="2" t="s">
        <v>393</v>
      </c>
      <c r="G2702" s="2" t="str">
        <f>_xlfn.XLOOKUP(Table2[[#This Row],[Customer_ID]],Table3[Customer_ID],Table3[Customer Name],"Not Found")</f>
        <v>Kiran Gupta</v>
      </c>
      <c r="H2702" s="2" t="str">
        <f>_xlfn.XLOOKUP(Table2[[#This Row],[Customer_ID]],Table3[Customer_ID],Table3[Gender],"Female")</f>
        <v>Male</v>
      </c>
      <c r="I2702" s="2" t="str">
        <f>_xlfn.XLOOKUP(Table2[[#This Row],[Customer_ID]],Table3[Customer_ID],Table3[City],"Missing Memebership")</f>
        <v>Vellore</v>
      </c>
      <c r="J2702" s="2" t="str">
        <f>_xlfn.XLOOKUP(Table2[[#This Row],[Customer_ID]],Table3[Customer_ID],Table3[State],"Karnataka")</f>
        <v>Tamil Nadu</v>
      </c>
      <c r="K2702" s="2" t="str">
        <f>_xlfn.XLOOKUP(Table2[[#This Row],[Customer_ID]],Table3[Customer_ID],Table3[Membership],"Regular")</f>
        <v>Gold</v>
      </c>
      <c r="L2702" s="2" t="s">
        <v>451</v>
      </c>
      <c r="M2702" s="2" t="str">
        <f>_xlfn.XLOOKUP(Table2[[#This Row],[Product_ID]],Table4[Product_ID],Table4[Product_Name],"Not Found")</f>
        <v>Numero Uno Hoodie Pink</v>
      </c>
      <c r="N2702" s="2" t="str">
        <f>_xlfn.XLOOKUP(Table2[[#This Row],[Product_ID]],Table4[Product_ID],Table4[Category],"Not Found")</f>
        <v>Winter Wear</v>
      </c>
      <c r="O2702" s="2" t="str">
        <f>_xlfn.XLOOKUP(Table2[[#This Row],[Product_ID]],Table4[Product_ID],Table4[Subcategory],"Not Found")</f>
        <v>Hoodie</v>
      </c>
      <c r="P2702" s="2" t="str">
        <f>_xlfn.XLOOKUP(Table2[[#This Row],[Product_ID]],Table4[Product_ID],Table4[Brand],"Missing Brand")</f>
        <v>Numero Uno</v>
      </c>
      <c r="Q2702" s="2" t="s">
        <v>610</v>
      </c>
      <c r="R2702" s="2" t="str">
        <f>_xlfn.XLOOKUP(Table2[[#This Row],[Store_ID]],Table6[Store_ID],Table6[Store Name],"Not Found")</f>
        <v>TrendMart Kollam Flagship</v>
      </c>
      <c r="S2702" s="2">
        <f>_xlfn.XLOOKUP(Table2[[#This Row],[Store_ID]],Table6[Store_ID],Table6[Monthly Target],"Missing Target")</f>
        <v>1200000</v>
      </c>
      <c r="T2702" s="2" t="str">
        <f>_xlfn.XLOOKUP(Table2[[#This Row],[Store_ID]],Table6[Store_ID],Table6[Region],"Not Found")</f>
        <v>South Zone 1</v>
      </c>
      <c r="U2702" s="2" t="s">
        <v>62</v>
      </c>
      <c r="V2702" s="2" t="str">
        <f>_xlfn.XLOOKUP(Table2[[#This Row],[Employee_ID]],Table5[Employee_ID],Table5[Employee Name],"Not Found")</f>
        <v>Rahul Krishnan</v>
      </c>
      <c r="W2702" s="2">
        <v>3</v>
      </c>
      <c r="X2702" s="2">
        <v>1786.41</v>
      </c>
      <c r="Y2702" s="2">
        <v>5</v>
      </c>
      <c r="Z2702" s="2">
        <v>267.95999999999998</v>
      </c>
      <c r="AA2702" s="2">
        <v>12</v>
      </c>
      <c r="AB2702" s="2">
        <v>610.95000000000005</v>
      </c>
      <c r="AC2702" s="2">
        <v>5702.22</v>
      </c>
      <c r="AD2702" s="2">
        <v>3508.38</v>
      </c>
      <c r="AE2702" s="2">
        <f t="shared" si="89"/>
        <v>1582.89</v>
      </c>
      <c r="AF2702" s="2" t="s">
        <v>136</v>
      </c>
      <c r="AG2702" s="42">
        <f>IFERROR(Table2[[#This Row],[Profit]]/Table2[[#This Row],[Sales Amount]],0)</f>
        <v>0.27759188526573864</v>
      </c>
      <c r="AH2702" s="2" t="str">
        <f>TRIM(Table2[[#This Row],[Payment Modee]])</f>
        <v>EMI</v>
      </c>
      <c r="AI2702" s="2" t="s">
        <v>36</v>
      </c>
      <c r="AJ2702" s="2" t="s">
        <v>27</v>
      </c>
      <c r="AK2702" s="2" t="s">
        <v>980</v>
      </c>
      <c r="AL2702" s="16" t="str">
        <f>IF(HOUR(Table2[[#This Row],[Order Time]])&lt;12,"Morning",IF(HOUR(Table2[[#This Row],[Order Time]])&lt;17,"Afternoon",IF(HOUR(Table2[[#This Row],[Order Time]])&lt;21,"Evening","Night")))</f>
        <v>Afternoon</v>
      </c>
      <c r="AM2702" s="16" t="s">
        <v>29</v>
      </c>
    </row>
    <row r="2703" spans="1:39" x14ac:dyDescent="0.25">
      <c r="A2703" s="13" t="s">
        <v>4618</v>
      </c>
      <c r="B2703" s="4">
        <v>45570</v>
      </c>
      <c r="C2703" s="2">
        <f>YEAR(Table2[[#This Row],[Invoice Date]])</f>
        <v>2024</v>
      </c>
      <c r="D2703" s="2" t="str">
        <f>TEXT(Table2[[#This Row],[Invoice Date]],"mmm")</f>
        <v>Oct</v>
      </c>
      <c r="E2703" s="2" t="str">
        <f>Table2[[#This Row],[Store_ID]]&amp;"-"&amp;Table2[[#This Row],[Year]]&amp;"-"&amp;Table2[[#This Row],[Month]]</f>
        <v>STR102-2024-Oct</v>
      </c>
      <c r="F2703" s="2" t="s">
        <v>1546</v>
      </c>
      <c r="G2703" s="2" t="str">
        <f>_xlfn.XLOOKUP(Table2[[#This Row],[Customer_ID]],Table3[Customer_ID],Table3[Customer Name],"Not Found")</f>
        <v>Hema Pandian</v>
      </c>
      <c r="H2703" s="2" t="str">
        <f>_xlfn.XLOOKUP(Table2[[#This Row],[Customer_ID]],Table3[Customer_ID],Table3[Gender],"Female")</f>
        <v>Female</v>
      </c>
      <c r="I2703" s="2" t="str">
        <f>_xlfn.XLOOKUP(Table2[[#This Row],[Customer_ID]],Table3[Customer_ID],Table3[City],"Missing Memebership")</f>
        <v>Hyderabad</v>
      </c>
      <c r="J2703" s="2" t="str">
        <f>_xlfn.XLOOKUP(Table2[[#This Row],[Customer_ID]],Table3[Customer_ID],Table3[State],"Karnataka")</f>
        <v>Telangana</v>
      </c>
      <c r="K2703" s="2" t="str">
        <f>_xlfn.XLOOKUP(Table2[[#This Row],[Customer_ID]],Table3[Customer_ID],Table3[Membership],"Regular")</f>
        <v>Regular</v>
      </c>
      <c r="L2703" s="2" t="s">
        <v>1929</v>
      </c>
      <c r="M2703" s="2" t="str">
        <f>_xlfn.XLOOKUP(Table2[[#This Row],[Product_ID]],Table4[Product_ID],Table4[Product_Name],"Not Found")</f>
        <v>Arrow Georgette Saree Charcoal</v>
      </c>
      <c r="N2703" s="2" t="str">
        <f>_xlfn.XLOOKUP(Table2[[#This Row],[Product_ID]],Table4[Product_ID],Table4[Category],"Not Found")</f>
        <v>Women Sarees</v>
      </c>
      <c r="O2703" s="2" t="str">
        <f>_xlfn.XLOOKUP(Table2[[#This Row],[Product_ID]],Table4[Product_ID],Table4[Subcategory],"Not Found")</f>
        <v>Georgette Saree</v>
      </c>
      <c r="P2703" s="2" t="str">
        <f>_xlfn.XLOOKUP(Table2[[#This Row],[Product_ID]],Table4[Product_ID],Table4[Brand],"Missing Brand")</f>
        <v>Arrow</v>
      </c>
      <c r="Q2703" s="2" t="s">
        <v>33</v>
      </c>
      <c r="R2703" s="2" t="str">
        <f>_xlfn.XLOOKUP(Table2[[#This Row],[Store_ID]],Table6[Store_ID],Table6[Store Name],"Not Found")</f>
        <v>TrendMart Tirunelveli High Street</v>
      </c>
      <c r="S2703" s="2">
        <f>_xlfn.XLOOKUP(Table2[[#This Row],[Store_ID]],Table6[Store_ID],Table6[Monthly Target],"Missing Target")</f>
        <v>1000000</v>
      </c>
      <c r="T2703" s="2" t="str">
        <f>_xlfn.XLOOKUP(Table2[[#This Row],[Store_ID]],Table6[Store_ID],Table6[Region],"Not Found")</f>
        <v>South Zone 1</v>
      </c>
      <c r="U2703" s="2" t="s">
        <v>465</v>
      </c>
      <c r="V2703" s="2" t="str">
        <f>_xlfn.XLOOKUP(Table2[[#This Row],[Employee_ID]],Table5[Employee_ID],Table5[Employee Name],"Not Found")</f>
        <v>Vinod Hegde</v>
      </c>
      <c r="W2703" s="2">
        <v>2</v>
      </c>
      <c r="X2703" s="2">
        <v>3010.04</v>
      </c>
      <c r="Y2703" s="2">
        <v>0</v>
      </c>
      <c r="Z2703" s="2">
        <v>0</v>
      </c>
      <c r="AA2703" s="2">
        <v>12</v>
      </c>
      <c r="AB2703" s="2">
        <v>722.41</v>
      </c>
      <c r="AC2703" s="2">
        <v>6742.49</v>
      </c>
      <c r="AD2703" s="2">
        <v>4157.84</v>
      </c>
      <c r="AE2703" s="2">
        <f t="shared" si="89"/>
        <v>1862.2399999999998</v>
      </c>
      <c r="AF2703" s="2" t="s">
        <v>25</v>
      </c>
      <c r="AG2703" s="42">
        <f>IFERROR(Table2[[#This Row],[Profit]]/Table2[[#This Row],[Sales Amount]],0)</f>
        <v>0.27619469958427817</v>
      </c>
      <c r="AH2703" s="2" t="str">
        <f>TRIM(Table2[[#This Row],[Payment Modee]])</f>
        <v>UPI</v>
      </c>
      <c r="AI2703" s="2" t="s">
        <v>26</v>
      </c>
      <c r="AJ2703" s="2" t="s">
        <v>27</v>
      </c>
      <c r="AK2703" s="2" t="s">
        <v>4325</v>
      </c>
      <c r="AL2703" s="16" t="str">
        <f>IF(HOUR(Table2[[#This Row],[Order Time]])&lt;12,"Morning",IF(HOUR(Table2[[#This Row],[Order Time]])&lt;17,"Afternoon",IF(HOUR(Table2[[#This Row],[Order Time]])&lt;21,"Evening","Night")))</f>
        <v>Afternoon</v>
      </c>
      <c r="AM2703" s="16" t="s">
        <v>38</v>
      </c>
    </row>
    <row r="2704" spans="1:39" x14ac:dyDescent="0.25">
      <c r="A2704" s="13" t="s">
        <v>4619</v>
      </c>
      <c r="B2704" s="4">
        <v>45460</v>
      </c>
      <c r="C2704" s="2">
        <f>YEAR(Table2[[#This Row],[Invoice Date]])</f>
        <v>2024</v>
      </c>
      <c r="D2704" s="2" t="str">
        <f>TEXT(Table2[[#This Row],[Invoice Date]],"mmm")</f>
        <v>Jun</v>
      </c>
      <c r="E2704" s="2" t="str">
        <f>Table2[[#This Row],[Store_ID]]&amp;"-"&amp;Table2[[#This Row],[Year]]&amp;"-"&amp;Table2[[#This Row],[Month]]</f>
        <v>STR113-2024-Jun</v>
      </c>
      <c r="F2704" s="2" t="s">
        <v>1211</v>
      </c>
      <c r="G2704" s="2" t="str">
        <f>_xlfn.XLOOKUP(Table2[[#This Row],[Customer_ID]],Table3[Customer_ID],Table3[Customer Name],"Not Found")</f>
        <v>Karunakaran Yadav</v>
      </c>
      <c r="H2704" s="2" t="str">
        <f>_xlfn.XLOOKUP(Table2[[#This Row],[Customer_ID]],Table3[Customer_ID],Table3[Gender],"Female")</f>
        <v>Male</v>
      </c>
      <c r="I2704" s="2" t="str">
        <f>_xlfn.XLOOKUP(Table2[[#This Row],[Customer_ID]],Table3[Customer_ID],Table3[City],"Missing Memebership")</f>
        <v>Visakhapatnam</v>
      </c>
      <c r="J2704" s="2" t="str">
        <f>_xlfn.XLOOKUP(Table2[[#This Row],[Customer_ID]],Table3[Customer_ID],Table3[State],"Karnataka")</f>
        <v>Andhra Pradesh</v>
      </c>
      <c r="K2704" s="2" t="str">
        <f>_xlfn.XLOOKUP(Table2[[#This Row],[Customer_ID]],Table3[Customer_ID],Table3[Membership],"Regular")</f>
        <v>Regular</v>
      </c>
      <c r="L2704" s="2" t="s">
        <v>111</v>
      </c>
      <c r="M2704" s="2" t="str">
        <f>_xlfn.XLOOKUP(Table2[[#This Row],[Product_ID]],Table4[Product_ID],Table4[Product_Name],"Not Found")</f>
        <v>Wrangler Smart Watch Navy Blue</v>
      </c>
      <c r="N2704" s="2" t="str">
        <f>_xlfn.XLOOKUP(Table2[[#This Row],[Product_ID]],Table4[Product_ID],Table4[Category],"Not Found")</f>
        <v>Watches</v>
      </c>
      <c r="O2704" s="2" t="str">
        <f>_xlfn.XLOOKUP(Table2[[#This Row],[Product_ID]],Table4[Product_ID],Table4[Subcategory],"Not Found")</f>
        <v>Smart Watch</v>
      </c>
      <c r="P2704" s="2" t="str">
        <f>_xlfn.XLOOKUP(Table2[[#This Row],[Product_ID]],Table4[Product_ID],Table4[Brand],"Missing Brand")</f>
        <v>Wrangler</v>
      </c>
      <c r="Q2704" s="2" t="s">
        <v>503</v>
      </c>
      <c r="R2704" s="2" t="str">
        <f>_xlfn.XLOOKUP(Table2[[#This Row],[Store_ID]],Table6[Store_ID],Table6[Store Name],"Not Found")</f>
        <v>TrendMart Mangaluru High Street</v>
      </c>
      <c r="S2704" s="2">
        <f>_xlfn.XLOOKUP(Table2[[#This Row],[Store_ID]],Table6[Store_ID],Table6[Monthly Target],"Missing Target")</f>
        <v>2000000</v>
      </c>
      <c r="T2704" s="2" t="str">
        <f>_xlfn.XLOOKUP(Table2[[#This Row],[Store_ID]],Table6[Store_ID],Table6[Region],"Not Found")</f>
        <v>South Zone 2</v>
      </c>
      <c r="U2704" s="2" t="s">
        <v>142</v>
      </c>
      <c r="V2704" s="2" t="str">
        <f>_xlfn.XLOOKUP(Table2[[#This Row],[Employee_ID]],Table5[Employee_ID],Table5[Employee Name],"Not Found")</f>
        <v>Anusuya Subramaniam</v>
      </c>
      <c r="W2704" s="2">
        <v>1</v>
      </c>
      <c r="X2704" s="2">
        <v>1403.7</v>
      </c>
      <c r="Y2704" s="2">
        <v>10</v>
      </c>
      <c r="Z2704" s="2">
        <v>140.37</v>
      </c>
      <c r="AA2704" s="2">
        <v>12</v>
      </c>
      <c r="AB2704" s="2">
        <v>151.6</v>
      </c>
      <c r="AC2704" s="2">
        <v>1414.93</v>
      </c>
      <c r="AD2704" s="2">
        <v>946.3</v>
      </c>
      <c r="AE2704" s="2">
        <f t="shared" si="89"/>
        <v>317.03000000000009</v>
      </c>
      <c r="AF2704" s="2" t="s">
        <v>119</v>
      </c>
      <c r="AG2704" s="42">
        <f>IFERROR(Table2[[#This Row],[Profit]]/Table2[[#This Row],[Sales Amount]],0)</f>
        <v>0.2240605542323649</v>
      </c>
      <c r="AH2704" s="2" t="str">
        <f>TRIM(Table2[[#This Row],[Payment Modee]])</f>
        <v>Net Banking</v>
      </c>
      <c r="AI2704" s="2" t="s">
        <v>26</v>
      </c>
      <c r="AJ2704" s="2" t="s">
        <v>27</v>
      </c>
      <c r="AK2704" s="2" t="s">
        <v>2936</v>
      </c>
      <c r="AL2704" s="16" t="str">
        <f>IF(HOUR(Table2[[#This Row],[Order Time]])&lt;12,"Morning",IF(HOUR(Table2[[#This Row],[Order Time]])&lt;17,"Afternoon",IF(HOUR(Table2[[#This Row],[Order Time]])&lt;21,"Evening","Night")))</f>
        <v>Afternoon</v>
      </c>
      <c r="AM2704" s="16" t="s">
        <v>29</v>
      </c>
    </row>
    <row r="2705" spans="1:39" x14ac:dyDescent="0.25">
      <c r="A2705" s="13" t="s">
        <v>4620</v>
      </c>
      <c r="B2705" s="4">
        <v>45720</v>
      </c>
      <c r="C2705" s="2">
        <f>YEAR(Table2[[#This Row],[Invoice Date]])</f>
        <v>2025</v>
      </c>
      <c r="D2705" s="2" t="str">
        <f>TEXT(Table2[[#This Row],[Invoice Date]],"mmm")</f>
        <v>Mar</v>
      </c>
      <c r="E2705" s="2" t="str">
        <f>Table2[[#This Row],[Store_ID]]&amp;"-"&amp;Table2[[#This Row],[Year]]&amp;"-"&amp;Table2[[#This Row],[Month]]</f>
        <v>STR022-2025-Mar</v>
      </c>
      <c r="F2705" s="2" t="s">
        <v>834</v>
      </c>
      <c r="G2705" s="2" t="str">
        <f>_xlfn.XLOOKUP(Table2[[#This Row],[Customer_ID]],Table3[Customer_ID],Table3[Customer Name],"Not Found")</f>
        <v>Ashok Hegde</v>
      </c>
      <c r="H2705" s="2" t="str">
        <f>_xlfn.XLOOKUP(Table2[[#This Row],[Customer_ID]],Table3[Customer_ID],Table3[Gender],"Female")</f>
        <v>Male</v>
      </c>
      <c r="I2705" s="2" t="str">
        <f>_xlfn.XLOOKUP(Table2[[#This Row],[Customer_ID]],Table3[Customer_ID],Table3[City],"Missing Memebership")</f>
        <v>Madurai</v>
      </c>
      <c r="J2705" s="2" t="str">
        <f>_xlfn.XLOOKUP(Table2[[#This Row],[Customer_ID]],Table3[Customer_ID],Table3[State],"Karnataka")</f>
        <v>Tamil Nadu</v>
      </c>
      <c r="K2705" s="2" t="str">
        <f>_xlfn.XLOOKUP(Table2[[#This Row],[Customer_ID]],Table3[Customer_ID],Table3[Membership],"Regular")</f>
        <v>Silver</v>
      </c>
      <c r="L2705" s="2" t="s">
        <v>481</v>
      </c>
      <c r="M2705" s="2" t="str">
        <f>_xlfn.XLOOKUP(Table2[[#This Row],[Product_ID]],Table4[Product_ID],Table4[Product_Name],"Not Found")</f>
        <v>Nalli Silks Casual Shirt Navy Blue</v>
      </c>
      <c r="N2705" s="2" t="str">
        <f>_xlfn.XLOOKUP(Table2[[#This Row],[Product_ID]],Table4[Product_ID],Table4[Category],"Not Found")</f>
        <v>Men Shirts</v>
      </c>
      <c r="O2705" s="2" t="str">
        <f>_xlfn.XLOOKUP(Table2[[#This Row],[Product_ID]],Table4[Product_ID],Table4[Subcategory],"Not Found")</f>
        <v>Casual Shirt</v>
      </c>
      <c r="P2705" s="2" t="str">
        <f>_xlfn.XLOOKUP(Table2[[#This Row],[Product_ID]],Table4[Product_ID],Table4[Brand],"Missing Brand")</f>
        <v>Nalli Silks</v>
      </c>
      <c r="Q2705" s="2" t="s">
        <v>592</v>
      </c>
      <c r="R2705" s="2" t="str">
        <f>_xlfn.XLOOKUP(Table2[[#This Row],[Store_ID]],Table6[Store_ID],Table6[Store Name],"Not Found")</f>
        <v>TrendMart Shivamogga Outlet</v>
      </c>
      <c r="S2705" s="2">
        <f>_xlfn.XLOOKUP(Table2[[#This Row],[Store_ID]],Table6[Store_ID],Table6[Monthly Target],"Missing Target")</f>
        <v>800000</v>
      </c>
      <c r="T2705" s="2" t="str">
        <f>_xlfn.XLOOKUP(Table2[[#This Row],[Store_ID]],Table6[Store_ID],Table6[Region],"Not Found")</f>
        <v>South Zone 2</v>
      </c>
      <c r="U2705" s="2" t="s">
        <v>34</v>
      </c>
      <c r="V2705" s="2" t="str">
        <f>_xlfn.XLOOKUP(Table2[[#This Row],[Employee_ID]],Table5[Employee_ID],Table5[Employee Name],"Not Found")</f>
        <v>Deepthi Iyengar</v>
      </c>
      <c r="W2705" s="2">
        <v>1</v>
      </c>
      <c r="X2705" s="2">
        <v>876.05</v>
      </c>
      <c r="Y2705" s="2">
        <v>0</v>
      </c>
      <c r="Z2705" s="2">
        <v>0</v>
      </c>
      <c r="AA2705" s="2">
        <v>5</v>
      </c>
      <c r="AB2705" s="2">
        <v>43.8</v>
      </c>
      <c r="AC2705" s="2">
        <v>919.85</v>
      </c>
      <c r="AD2705" s="2">
        <v>590.48</v>
      </c>
      <c r="AE2705" s="2">
        <f t="shared" si="89"/>
        <v>285.57</v>
      </c>
      <c r="AF2705" s="2" t="s">
        <v>56</v>
      </c>
      <c r="AG2705" s="42">
        <f>IFERROR(Table2[[#This Row],[Profit]]/Table2[[#This Row],[Sales Amount]],0)</f>
        <v>0.31045279121595909</v>
      </c>
      <c r="AH2705" s="2" t="str">
        <f>TRIM(Table2[[#This Row],[Payment Modee]])</f>
        <v>Credit Card</v>
      </c>
      <c r="AI2705" s="2" t="s">
        <v>36</v>
      </c>
      <c r="AJ2705" s="2" t="s">
        <v>27</v>
      </c>
      <c r="AK2705" s="2" t="s">
        <v>322</v>
      </c>
      <c r="AL2705" s="16" t="str">
        <f>IF(HOUR(Table2[[#This Row],[Order Time]])&lt;12,"Morning",IF(HOUR(Table2[[#This Row],[Order Time]])&lt;17,"Afternoon",IF(HOUR(Table2[[#This Row],[Order Time]])&lt;21,"Evening","Night")))</f>
        <v>Evening</v>
      </c>
      <c r="AM2705" s="16" t="s">
        <v>29</v>
      </c>
    </row>
    <row r="2706" spans="1:39" x14ac:dyDescent="0.25">
      <c r="A2706" s="13" t="s">
        <v>4621</v>
      </c>
      <c r="B2706" s="4">
        <v>45408</v>
      </c>
      <c r="C2706" s="2">
        <f>YEAR(Table2[[#This Row],[Invoice Date]])</f>
        <v>2024</v>
      </c>
      <c r="D2706" s="2" t="str">
        <f>TEXT(Table2[[#This Row],[Invoice Date]],"mmm")</f>
        <v>Apr</v>
      </c>
      <c r="E2706" s="2" t="str">
        <f>Table2[[#This Row],[Store_ID]]&amp;"-"&amp;Table2[[#This Row],[Year]]&amp;"-"&amp;Table2[[#This Row],[Month]]</f>
        <v>STR101-2024-Apr</v>
      </c>
      <c r="F2706" s="2" t="s">
        <v>3629</v>
      </c>
      <c r="G2706" s="2" t="str">
        <f>_xlfn.XLOOKUP(Table2[[#This Row],[Customer_ID]],Table3[Customer_ID],Table3[Customer Name],"Not Found")</f>
        <v>Meena Gopalakrishnan</v>
      </c>
      <c r="H2706" s="2" t="str">
        <f>_xlfn.XLOOKUP(Table2[[#This Row],[Customer_ID]],Table3[Customer_ID],Table3[Gender],"Female")</f>
        <v>Female</v>
      </c>
      <c r="I2706" s="2" t="str">
        <f>_xlfn.XLOOKUP(Table2[[#This Row],[Customer_ID]],Table3[Customer_ID],Table3[City],"Missing Memebership")</f>
        <v>Vijayawada</v>
      </c>
      <c r="J2706" s="2" t="str">
        <f>_xlfn.XLOOKUP(Table2[[#This Row],[Customer_ID]],Table3[Customer_ID],Table3[State],"Karnataka")</f>
        <v>Andhra Pradesh</v>
      </c>
      <c r="K2706" s="2" t="str">
        <f>_xlfn.XLOOKUP(Table2[[#This Row],[Customer_ID]],Table3[Customer_ID],Table3[Membership],"Regular")</f>
        <v>Gold</v>
      </c>
      <c r="L2706" s="2" t="s">
        <v>1819</v>
      </c>
      <c r="M2706" s="2" t="str">
        <f>_xlfn.XLOOKUP(Table2[[#This Row],[Product_ID]],Table4[Product_ID],Table4[Product_Name],"Not Found")</f>
        <v>Skechers Skinny Fit Peach</v>
      </c>
      <c r="N2706" s="2" t="str">
        <f>_xlfn.XLOOKUP(Table2[[#This Row],[Product_ID]],Table4[Product_ID],Table4[Category],"Not Found")</f>
        <v>Men Jeans</v>
      </c>
      <c r="O2706" s="2" t="str">
        <f>_xlfn.XLOOKUP(Table2[[#This Row],[Product_ID]],Table4[Product_ID],Table4[Subcategory],"Not Found")</f>
        <v>Skinny Fit</v>
      </c>
      <c r="P2706" s="2" t="str">
        <f>_xlfn.XLOOKUP(Table2[[#This Row],[Product_ID]],Table4[Product_ID],Table4[Brand],"Missing Brand")</f>
        <v>Skechers</v>
      </c>
      <c r="Q2706" s="2" t="s">
        <v>258</v>
      </c>
      <c r="R2706" s="2" t="str">
        <f>_xlfn.XLOOKUP(Table2[[#This Row],[Store_ID]],Table6[Store_ID],Table6[Store Name],"Not Found")</f>
        <v>TrendMart Thiruvananthapuram Standard</v>
      </c>
      <c r="S2706" s="2">
        <f>_xlfn.XLOOKUP(Table2[[#This Row],[Store_ID]],Table6[Store_ID],Table6[Monthly Target],"Missing Target")</f>
        <v>1200000</v>
      </c>
      <c r="T2706" s="2" t="str">
        <f>_xlfn.XLOOKUP(Table2[[#This Row],[Store_ID]],Table6[Store_ID],Table6[Region],"Not Found")</f>
        <v>South Zone 1</v>
      </c>
      <c r="U2706" s="2" t="s">
        <v>229</v>
      </c>
      <c r="V2706" s="2" t="str">
        <f>_xlfn.XLOOKUP(Table2[[#This Row],[Employee_ID]],Table5[Employee_ID],Table5[Employee Name],"Not Found")</f>
        <v>Yogesh Chettiar</v>
      </c>
      <c r="W2706" s="2">
        <v>2</v>
      </c>
      <c r="X2706" s="2">
        <v>822.43</v>
      </c>
      <c r="Y2706" s="2">
        <v>5</v>
      </c>
      <c r="Z2706" s="2">
        <v>82.24</v>
      </c>
      <c r="AA2706" s="2">
        <v>5</v>
      </c>
      <c r="AB2706" s="2">
        <v>78.13</v>
      </c>
      <c r="AC2706" s="2">
        <v>1640.75</v>
      </c>
      <c r="AD2706" s="2">
        <v>1316.38</v>
      </c>
      <c r="AE2706" s="2">
        <f t="shared" si="89"/>
        <v>246.2399999999999</v>
      </c>
      <c r="AF2706" s="2" t="s">
        <v>69</v>
      </c>
      <c r="AG2706" s="42">
        <f>IFERROR(Table2[[#This Row],[Profit]]/Table2[[#This Row],[Sales Amount]],0)</f>
        <v>0.15007770836507689</v>
      </c>
      <c r="AH2706" s="2" t="str">
        <f>TRIM(Table2[[#This Row],[Payment Modee]])</f>
        <v>Cash</v>
      </c>
      <c r="AI2706" s="2" t="s">
        <v>26</v>
      </c>
      <c r="AJ2706" s="2" t="s">
        <v>27</v>
      </c>
      <c r="AK2706" s="2" t="s">
        <v>759</v>
      </c>
      <c r="AL2706" s="16" t="str">
        <f>IF(HOUR(Table2[[#This Row],[Order Time]])&lt;12,"Morning",IF(HOUR(Table2[[#This Row],[Order Time]])&lt;17,"Afternoon",IF(HOUR(Table2[[#This Row],[Order Time]])&lt;21,"Evening","Night")))</f>
        <v>Afternoon</v>
      </c>
      <c r="AM2706" s="16" t="s">
        <v>29</v>
      </c>
    </row>
    <row r="2707" spans="1:39" x14ac:dyDescent="0.25">
      <c r="A2707" s="13" t="s">
        <v>4622</v>
      </c>
      <c r="B2707" s="4">
        <v>45448</v>
      </c>
      <c r="C2707" s="2">
        <f>YEAR(Table2[[#This Row],[Invoice Date]])</f>
        <v>2024</v>
      </c>
      <c r="D2707" s="2" t="str">
        <f>TEXT(Table2[[#This Row],[Invoice Date]],"mmm")</f>
        <v>Jun</v>
      </c>
      <c r="E2707" s="2" t="str">
        <f>Table2[[#This Row],[Store_ID]]&amp;"-"&amp;Table2[[#This Row],[Year]]&amp;"-"&amp;Table2[[#This Row],[Month]]</f>
        <v>STR119-2024-Jun</v>
      </c>
      <c r="F2707" s="2" t="s">
        <v>1746</v>
      </c>
      <c r="G2707" s="2" t="str">
        <f>_xlfn.XLOOKUP(Table2[[#This Row],[Customer_ID]],Table3[Customer_ID],Table3[Customer Name],"Not Found")</f>
        <v>Kannan Kumar</v>
      </c>
      <c r="H2707" s="2" t="str">
        <f>_xlfn.XLOOKUP(Table2[[#This Row],[Customer_ID]],Table3[Customer_ID],Table3[Gender],"Female")</f>
        <v>Male</v>
      </c>
      <c r="I2707" s="2" t="str">
        <f>_xlfn.XLOOKUP(Table2[[#This Row],[Customer_ID]],Table3[Customer_ID],Table3[City],"Missing Memebership")</f>
        <v>Belagavi</v>
      </c>
      <c r="J2707" s="2" t="str">
        <f>_xlfn.XLOOKUP(Table2[[#This Row],[Customer_ID]],Table3[Customer_ID],Table3[State],"Karnataka")</f>
        <v>Karnataka</v>
      </c>
      <c r="K2707" s="2" t="str">
        <f>_xlfn.XLOOKUP(Table2[[#This Row],[Customer_ID]],Table3[Customer_ID],Table3[Membership],"Regular")</f>
        <v>Platinum</v>
      </c>
      <c r="L2707" s="2" t="s">
        <v>584</v>
      </c>
      <c r="M2707" s="2" t="str">
        <f>_xlfn.XLOOKUP(Table2[[#This Row],[Product_ID]],Table4[Product_ID],Table4[Product_Name],"Not Found")</f>
        <v>Nalli Silks Casual Top Charcoal</v>
      </c>
      <c r="N2707" s="2" t="str">
        <f>_xlfn.XLOOKUP(Table2[[#This Row],[Product_ID]],Table4[Product_ID],Table4[Category],"Not Found")</f>
        <v>Women Tops</v>
      </c>
      <c r="O2707" s="2" t="str">
        <f>_xlfn.XLOOKUP(Table2[[#This Row],[Product_ID]],Table4[Product_ID],Table4[Subcategory],"Not Found")</f>
        <v>Casual Top</v>
      </c>
      <c r="P2707" s="2" t="str">
        <f>_xlfn.XLOOKUP(Table2[[#This Row],[Product_ID]],Table4[Product_ID],Table4[Brand],"Missing Brand")</f>
        <v>Nalli Silks</v>
      </c>
      <c r="Q2707" s="2" t="s">
        <v>796</v>
      </c>
      <c r="R2707" s="2" t="str">
        <f>_xlfn.XLOOKUP(Table2[[#This Row],[Store_ID]],Table6[Store_ID],Table6[Store Name],"Not Found")</f>
        <v>TrendMart Vijayawada Standard</v>
      </c>
      <c r="S2707" s="2">
        <f>_xlfn.XLOOKUP(Table2[[#This Row],[Store_ID]],Table6[Store_ID],Table6[Monthly Target],"Missing Target")</f>
        <v>1000000</v>
      </c>
      <c r="T2707" s="2" t="str">
        <f>_xlfn.XLOOKUP(Table2[[#This Row],[Store_ID]],Table6[Store_ID],Table6[Region],"Not Found")</f>
        <v>South Zone 3</v>
      </c>
      <c r="U2707" s="2" t="s">
        <v>330</v>
      </c>
      <c r="V2707" s="2" t="str">
        <f>_xlfn.XLOOKUP(Table2[[#This Row],[Employee_ID]],Table5[Employee_ID],Table5[Employee Name],"Not Found")</f>
        <v>Malini Gowda</v>
      </c>
      <c r="W2707" s="2">
        <v>1</v>
      </c>
      <c r="X2707" s="2">
        <v>1111.8900000000001</v>
      </c>
      <c r="Y2707" s="2">
        <v>0</v>
      </c>
      <c r="Z2707" s="2">
        <v>0</v>
      </c>
      <c r="AA2707" s="2">
        <v>12</v>
      </c>
      <c r="AB2707" s="2">
        <v>133.43</v>
      </c>
      <c r="AC2707" s="2">
        <v>1245.32</v>
      </c>
      <c r="AD2707" s="2">
        <v>699.84</v>
      </c>
      <c r="AE2707" s="2">
        <f t="shared" si="89"/>
        <v>412.0499999999999</v>
      </c>
      <c r="AF2707" s="2" t="s">
        <v>35</v>
      </c>
      <c r="AG2707" s="42">
        <f>IFERROR(Table2[[#This Row],[Profit]]/Table2[[#This Row],[Sales Amount]],0)</f>
        <v>0.33087881026563448</v>
      </c>
      <c r="AH2707" s="2" t="str">
        <f>TRIM(Table2[[#This Row],[Payment Modee]])</f>
        <v>Debit Card</v>
      </c>
      <c r="AI2707" s="2" t="s">
        <v>26</v>
      </c>
      <c r="AJ2707" s="2" t="s">
        <v>27</v>
      </c>
      <c r="AK2707" s="2" t="s">
        <v>1228</v>
      </c>
      <c r="AL2707" s="16" t="str">
        <f>IF(HOUR(Table2[[#This Row],[Order Time]])&lt;12,"Morning",IF(HOUR(Table2[[#This Row],[Order Time]])&lt;17,"Afternoon",IF(HOUR(Table2[[#This Row],[Order Time]])&lt;21,"Evening","Night")))</f>
        <v>Morning</v>
      </c>
      <c r="AM2707" s="16" t="s">
        <v>29</v>
      </c>
    </row>
    <row r="2708" spans="1:39" x14ac:dyDescent="0.25">
      <c r="A2708" s="13" t="s">
        <v>4623</v>
      </c>
      <c r="B2708" s="4">
        <v>45432</v>
      </c>
      <c r="C2708" s="2">
        <f>YEAR(Table2[[#This Row],[Invoice Date]])</f>
        <v>2024</v>
      </c>
      <c r="D2708" s="2" t="str">
        <f>TEXT(Table2[[#This Row],[Invoice Date]],"mmm")</f>
        <v>May</v>
      </c>
      <c r="E2708" s="2" t="str">
        <f>Table2[[#This Row],[Store_ID]]&amp;"-"&amp;Table2[[#This Row],[Year]]&amp;"-"&amp;Table2[[#This Row],[Month]]</f>
        <v>STR012-2024-May</v>
      </c>
      <c r="F2708" s="2" t="s">
        <v>1752</v>
      </c>
      <c r="G2708" s="2" t="str">
        <f>_xlfn.XLOOKUP(Table2[[#This Row],[Customer_ID]],Table3[Customer_ID],Table3[Customer Name],"Not Found")</f>
        <v>Gayathri Menon</v>
      </c>
      <c r="H2708" s="2" t="str">
        <f>_xlfn.XLOOKUP(Table2[[#This Row],[Customer_ID]],Table3[Customer_ID],Table3[Gender],"Female")</f>
        <v>female</v>
      </c>
      <c r="I2708" s="2" t="str">
        <f>_xlfn.XLOOKUP(Table2[[#This Row],[Customer_ID]],Table3[Customer_ID],Table3[City],"Missing Memebership")</f>
        <v>Karimnagar</v>
      </c>
      <c r="J2708" s="2" t="str">
        <f>_xlfn.XLOOKUP(Table2[[#This Row],[Customer_ID]],Table3[Customer_ID],Table3[State],"Karnataka")</f>
        <v>Telangana</v>
      </c>
      <c r="K2708" s="2" t="str">
        <f>_xlfn.XLOOKUP(Table2[[#This Row],[Customer_ID]],Table3[Customer_ID],Table3[Membership],"Regular")</f>
        <v>Platinum</v>
      </c>
      <c r="L2708" s="2" t="s">
        <v>1243</v>
      </c>
      <c r="M2708" s="2" t="str">
        <f>_xlfn.XLOOKUP(Table2[[#This Row],[Product_ID]],Table4[Product_ID],Table4[Product_Name],"Not Found")</f>
        <v>Jack &amp; Jones Tunic Olive</v>
      </c>
      <c r="N2708" s="2" t="str">
        <f>_xlfn.XLOOKUP(Table2[[#This Row],[Product_ID]],Table4[Product_ID],Table4[Category],"Not Found")</f>
        <v>Women Tops</v>
      </c>
      <c r="O2708" s="2" t="str">
        <f>_xlfn.XLOOKUP(Table2[[#This Row],[Product_ID]],Table4[Product_ID],Table4[Subcategory],"Not Found")</f>
        <v>Tunic</v>
      </c>
      <c r="P2708" s="2" t="str">
        <f>_xlfn.XLOOKUP(Table2[[#This Row],[Product_ID]],Table4[Product_ID],Table4[Brand],"Missing Brand")</f>
        <v>Jack &amp; Jones</v>
      </c>
      <c r="Q2708" s="2" t="s">
        <v>588</v>
      </c>
      <c r="R2708" s="2" t="str">
        <f>_xlfn.XLOOKUP(Table2[[#This Row],[Store_ID]],Table6[Store_ID],Table6[Store Name],"Not Found")</f>
        <v>TrendMart Vijayawada Mall Kiosk</v>
      </c>
      <c r="S2708" s="2">
        <f>_xlfn.XLOOKUP(Table2[[#This Row],[Store_ID]],Table6[Store_ID],Table6[Monthly Target],"Missing Target")</f>
        <v>2000000</v>
      </c>
      <c r="T2708" s="2" t="str">
        <f>_xlfn.XLOOKUP(Table2[[#This Row],[Store_ID]],Table6[Store_ID],Table6[Region],"Not Found")</f>
        <v>South Zone 3</v>
      </c>
      <c r="U2708" s="2" t="s">
        <v>294</v>
      </c>
      <c r="V2708" s="2" t="str">
        <f>_xlfn.XLOOKUP(Table2[[#This Row],[Employee_ID]],Table5[Employee_ID],Table5[Employee Name],"Not Found")</f>
        <v>Chitra Chettiar</v>
      </c>
      <c r="W2708" s="2">
        <v>1</v>
      </c>
      <c r="X2708" s="2">
        <v>630.04999999999995</v>
      </c>
      <c r="Y2708" s="2">
        <v>30</v>
      </c>
      <c r="Z2708" s="2">
        <v>189.01</v>
      </c>
      <c r="AA2708" s="2">
        <v>5</v>
      </c>
      <c r="AB2708" s="2">
        <v>22.05</v>
      </c>
      <c r="AC2708" s="2">
        <v>463.09</v>
      </c>
      <c r="AD2708" s="2">
        <v>419.4</v>
      </c>
      <c r="AE2708" s="2">
        <f t="shared" si="89"/>
        <v>21.639999999999997</v>
      </c>
      <c r="AF2708" s="2" t="s">
        <v>69</v>
      </c>
      <c r="AG2708" s="42">
        <f>IFERROR(Table2[[#This Row],[Profit]]/Table2[[#This Row],[Sales Amount]],0)</f>
        <v>4.6729577403960353E-2</v>
      </c>
      <c r="AH2708" s="2" t="str">
        <f>TRIM(Table2[[#This Row],[Payment Modee]])</f>
        <v>Cash</v>
      </c>
      <c r="AI2708" s="2" t="s">
        <v>26</v>
      </c>
      <c r="AJ2708" s="2" t="s">
        <v>27</v>
      </c>
      <c r="AK2708" s="2" t="s">
        <v>489</v>
      </c>
      <c r="AL2708" s="16" t="str">
        <f>IF(HOUR(Table2[[#This Row],[Order Time]])&lt;12,"Morning",IF(HOUR(Table2[[#This Row],[Order Time]])&lt;17,"Afternoon",IF(HOUR(Table2[[#This Row],[Order Time]])&lt;21,"Evening","Night")))</f>
        <v>Evening</v>
      </c>
      <c r="AM2708" s="16" t="s">
        <v>29</v>
      </c>
    </row>
    <row r="2709" spans="1:39" x14ac:dyDescent="0.25">
      <c r="A2709" s="13" t="s">
        <v>4624</v>
      </c>
      <c r="B2709" s="4">
        <v>45401</v>
      </c>
      <c r="C2709" s="2">
        <f>YEAR(Table2[[#This Row],[Invoice Date]])</f>
        <v>2024</v>
      </c>
      <c r="D2709" s="2" t="str">
        <f>TEXT(Table2[[#This Row],[Invoice Date]],"mmm")</f>
        <v>Apr</v>
      </c>
      <c r="E2709" s="2" t="str">
        <f>Table2[[#This Row],[Store_ID]]&amp;"-"&amp;Table2[[#This Row],[Year]]&amp;"-"&amp;Table2[[#This Row],[Month]]</f>
        <v>STR087-2024-Apr</v>
      </c>
      <c r="F2709" s="2" t="s">
        <v>2255</v>
      </c>
      <c r="G2709" s="2" t="str">
        <f>_xlfn.XLOOKUP(Table2[[#This Row],[Customer_ID]],Table3[Customer_ID],Table3[Customer Name],"Not Found")</f>
        <v>Jyothi Sundaram</v>
      </c>
      <c r="H2709" s="2" t="str">
        <f>_xlfn.XLOOKUP(Table2[[#This Row],[Customer_ID]],Table3[Customer_ID],Table3[Gender],"Female")</f>
        <v>Female</v>
      </c>
      <c r="I2709" s="2" t="str">
        <f>_xlfn.XLOOKUP(Table2[[#This Row],[Customer_ID]],Table3[Customer_ID],Table3[City],"Missing Memebership")</f>
        <v>Mysuru</v>
      </c>
      <c r="J2709" s="2" t="str">
        <f>_xlfn.XLOOKUP(Table2[[#This Row],[Customer_ID]],Table3[Customer_ID],Table3[State],"Karnataka")</f>
        <v>Karnataka</v>
      </c>
      <c r="K2709" s="2" t="str">
        <f>_xlfn.XLOOKUP(Table2[[#This Row],[Customer_ID]],Table3[Customer_ID],Table3[Membership],"Regular")</f>
        <v>Gold</v>
      </c>
      <c r="L2709" s="2" t="s">
        <v>224</v>
      </c>
      <c r="M2709" s="2" t="str">
        <f>_xlfn.XLOOKUP(Table2[[#This Row],[Product_ID]],Table4[Product_ID],Table4[Product_Name],"Not Found")</f>
        <v>Allen Solly Printed Kurti Mustard</v>
      </c>
      <c r="N2709" s="2" t="str">
        <f>_xlfn.XLOOKUP(Table2[[#This Row],[Product_ID]],Table4[Product_ID],Table4[Category],"Not Found")</f>
        <v>Women Kurtis</v>
      </c>
      <c r="O2709" s="2" t="str">
        <f>_xlfn.XLOOKUP(Table2[[#This Row],[Product_ID]],Table4[Product_ID],Table4[Subcategory],"Not Found")</f>
        <v>Printed Kurti</v>
      </c>
      <c r="P2709" s="2" t="str">
        <f>_xlfn.XLOOKUP(Table2[[#This Row],[Product_ID]],Table4[Product_ID],Table4[Brand],"Missing Brand")</f>
        <v>Allen Solly</v>
      </c>
      <c r="Q2709" s="2" t="s">
        <v>343</v>
      </c>
      <c r="R2709" s="2" t="str">
        <f>_xlfn.XLOOKUP(Table2[[#This Row],[Store_ID]],Table6[Store_ID],Table6[Store Name],"Not Found")</f>
        <v>TrendMart Salem Outlet</v>
      </c>
      <c r="S2709" s="2">
        <f>_xlfn.XLOOKUP(Table2[[#This Row],[Store_ID]],Table6[Store_ID],Table6[Monthly Target],"Missing Target")</f>
        <v>2000000</v>
      </c>
      <c r="T2709" s="2" t="str">
        <f>_xlfn.XLOOKUP(Table2[[#This Row],[Store_ID]],Table6[Store_ID],Table6[Region],"Not Found")</f>
        <v>South Zone 1</v>
      </c>
      <c r="U2709" s="2" t="s">
        <v>176</v>
      </c>
      <c r="V2709" s="2" t="str">
        <f>_xlfn.XLOOKUP(Table2[[#This Row],[Employee_ID]],Table5[Employee_ID],Table5[Employee Name],"Not Found")</f>
        <v>Malathi Varma</v>
      </c>
      <c r="W2709" s="2">
        <v>2</v>
      </c>
      <c r="X2709" s="2">
        <v>816.34</v>
      </c>
      <c r="Y2709" s="2">
        <v>10</v>
      </c>
      <c r="Z2709" s="2">
        <v>163.27000000000001</v>
      </c>
      <c r="AA2709" s="2">
        <v>5</v>
      </c>
      <c r="AB2709" s="2">
        <v>73.47</v>
      </c>
      <c r="AC2709" s="2">
        <v>1542.88</v>
      </c>
      <c r="AD2709" s="2">
        <v>1137.06</v>
      </c>
      <c r="AE2709" s="2">
        <f t="shared" si="89"/>
        <v>332.35000000000014</v>
      </c>
      <c r="AF2709" s="2" t="s">
        <v>69</v>
      </c>
      <c r="AG2709" s="42">
        <f>IFERROR(Table2[[#This Row],[Profit]]/Table2[[#This Row],[Sales Amount]],0)</f>
        <v>0.21540884579487718</v>
      </c>
      <c r="AH2709" s="2" t="str">
        <f>TRIM(Table2[[#This Row],[Payment Modee]])</f>
        <v>Cash</v>
      </c>
      <c r="AI2709" s="2" t="s">
        <v>26</v>
      </c>
      <c r="AJ2709" s="2" t="s">
        <v>27</v>
      </c>
      <c r="AK2709" s="2" t="s">
        <v>611</v>
      </c>
      <c r="AL2709" s="16" t="str">
        <f>IF(HOUR(Table2[[#This Row],[Order Time]])&lt;12,"Morning",IF(HOUR(Table2[[#This Row],[Order Time]])&lt;17,"Afternoon",IF(HOUR(Table2[[#This Row],[Order Time]])&lt;21,"Evening","Night")))</f>
        <v>Afternoon</v>
      </c>
      <c r="AM2709" s="16" t="s">
        <v>29</v>
      </c>
    </row>
    <row r="2710" spans="1:39" x14ac:dyDescent="0.25">
      <c r="A2710" s="14" t="s">
        <v>9209</v>
      </c>
      <c r="B2710" s="8">
        <v>45585</v>
      </c>
      <c r="C2710" s="7">
        <f>YEAR(Table2[[#This Row],[Invoice Date]])</f>
        <v>2024</v>
      </c>
      <c r="D2710" s="7" t="str">
        <f>TEXT(Table2[[#This Row],[Invoice Date]],"mmm")</f>
        <v>Oct</v>
      </c>
      <c r="E2710" s="7" t="str">
        <f>Table2[[#This Row],[Store_ID]]&amp;"-"&amp;Table2[[#This Row],[Year]]&amp;"-"&amp;Table2[[#This Row],[Month]]</f>
        <v>STR024-2024-Oct</v>
      </c>
      <c r="F2710" s="7" t="s">
        <v>1992</v>
      </c>
      <c r="G2710" s="7" t="str">
        <f>_xlfn.XLOOKUP(Table2[[#This Row],[Customer_ID]],Table3[Customer_ID],Table3[Customer Name],"Not Found")</f>
        <v>Hemanth Bhat</v>
      </c>
      <c r="H2710" s="7" t="str">
        <f>_xlfn.XLOOKUP(Table2[[#This Row],[Customer_ID]],Table3[Customer_ID],Table3[Gender],"Female")</f>
        <v>Male</v>
      </c>
      <c r="I2710" s="7" t="str">
        <f>_xlfn.XLOOKUP(Table2[[#This Row],[Customer_ID]],Table3[Customer_ID],Table3[City],"Missing Memebership")</f>
        <v>Davanagere</v>
      </c>
      <c r="J2710" s="7" t="str">
        <f>_xlfn.XLOOKUP(Table2[[#This Row],[Customer_ID]],Table3[Customer_ID],Table3[State],"Karnataka")</f>
        <v>Karnataka</v>
      </c>
      <c r="K2710" s="7" t="str">
        <f>_xlfn.XLOOKUP(Table2[[#This Row],[Customer_ID]],Table3[Customer_ID],Table3[Membership],"Regular")</f>
        <v>Gold</v>
      </c>
      <c r="L2710" s="7" t="s">
        <v>379</v>
      </c>
      <c r="M2710" s="7" t="str">
        <f>_xlfn.XLOOKUP(Table2[[#This Row],[Product_ID]],Table4[Product_ID],Table4[Product_Name],"Not Found")</f>
        <v>Reebok Bodycon Dress Navy Blue</v>
      </c>
      <c r="N2710" s="7" t="str">
        <f>_xlfn.XLOOKUP(Table2[[#This Row],[Product_ID]],Table4[Product_ID],Table4[Category],"Not Found")</f>
        <v>Women Dresses</v>
      </c>
      <c r="O2710" s="7" t="str">
        <f>_xlfn.XLOOKUP(Table2[[#This Row],[Product_ID]],Table4[Product_ID],Table4[Subcategory],"Not Found")</f>
        <v>Bodycon Dress</v>
      </c>
      <c r="P2710" s="7" t="str">
        <f>_xlfn.XLOOKUP(Table2[[#This Row],[Product_ID]],Table4[Product_ID],Table4[Brand],"Missing Brand")</f>
        <v>Reebok</v>
      </c>
      <c r="Q2710" s="7" t="s">
        <v>134</v>
      </c>
      <c r="R2710" s="7" t="str">
        <f>_xlfn.XLOOKUP(Table2[[#This Row],[Store_ID]],Table6[Store_ID],Table6[Store Name],"Not Found")</f>
        <v>TrendMart Nellore Standard</v>
      </c>
      <c r="S2710" s="7">
        <f>_xlfn.XLOOKUP(Table2[[#This Row],[Store_ID]],Table6[Store_ID],Table6[Monthly Target],"Missing Target")</f>
        <v>1000000</v>
      </c>
      <c r="T2710" s="7" t="str">
        <f>_xlfn.XLOOKUP(Table2[[#This Row],[Store_ID]],Table6[Store_ID],Table6[Region],"Not Found")</f>
        <v>South Zone 3</v>
      </c>
      <c r="U2710" s="7" t="s">
        <v>181</v>
      </c>
      <c r="V2710" s="7" t="str">
        <f>_xlfn.XLOOKUP(Table2[[#This Row],[Employee_ID]],Table5[Employee_ID],Table5[Employee Name],"Not Found")</f>
        <v>Dhruv Mishra</v>
      </c>
      <c r="W2710" s="7">
        <v>0</v>
      </c>
      <c r="X2710" s="7">
        <v>1862.68</v>
      </c>
      <c r="Y2710" s="7">
        <v>0</v>
      </c>
      <c r="Z2710" s="7">
        <v>0</v>
      </c>
      <c r="AA2710" s="7">
        <v>12</v>
      </c>
      <c r="AB2710" s="7">
        <v>0</v>
      </c>
      <c r="AC2710" s="7">
        <v>0</v>
      </c>
      <c r="AD2710" s="7">
        <v>0</v>
      </c>
      <c r="AE2710" s="7">
        <v>0</v>
      </c>
      <c r="AF2710" s="2" t="s">
        <v>56</v>
      </c>
      <c r="AG2710" s="42">
        <f>IFERROR(Table2[[#This Row],[Profit]]/Table2[[#This Row],[Sales Amount]],0)</f>
        <v>0</v>
      </c>
      <c r="AH2710" s="2" t="str">
        <f>TRIM(Table2[[#This Row],[Payment Modee]])</f>
        <v>Credit Card</v>
      </c>
      <c r="AI2710" s="7" t="s">
        <v>26</v>
      </c>
      <c r="AJ2710" s="7" t="s">
        <v>27</v>
      </c>
      <c r="AK2710" s="7" t="s">
        <v>249</v>
      </c>
      <c r="AL2710" s="17" t="str">
        <f>IF(HOUR(Table2[[#This Row],[Order Time]])&lt;12,"Morning",IF(HOUR(Table2[[#This Row],[Order Time]])&lt;17,"Afternoon",IF(HOUR(Table2[[#This Row],[Order Time]])&lt;21,"Evening","Night")))</f>
        <v>Afternoon</v>
      </c>
      <c r="AM2710" s="17" t="s">
        <v>38</v>
      </c>
    </row>
    <row r="2711" spans="1:39" x14ac:dyDescent="0.25">
      <c r="A2711" s="13" t="s">
        <v>4625</v>
      </c>
      <c r="B2711" s="4">
        <v>45701</v>
      </c>
      <c r="C2711" s="2">
        <f>YEAR(Table2[[#This Row],[Invoice Date]])</f>
        <v>2025</v>
      </c>
      <c r="D2711" s="2" t="str">
        <f>TEXT(Table2[[#This Row],[Invoice Date]],"mmm")</f>
        <v>Feb</v>
      </c>
      <c r="E2711" s="2" t="str">
        <f>Table2[[#This Row],[Store_ID]]&amp;"-"&amp;Table2[[#This Row],[Year]]&amp;"-"&amp;Table2[[#This Row],[Month]]</f>
        <v>STR113-2025-Feb</v>
      </c>
      <c r="F2711" s="2" t="s">
        <v>3064</v>
      </c>
      <c r="G2711" s="2" t="str">
        <f>_xlfn.XLOOKUP(Table2[[#This Row],[Customer_ID]],Table3[Customer_ID],Table3[Customer Name],"Not Found")</f>
        <v>Pranav Sundaram</v>
      </c>
      <c r="H2711" s="2" t="str">
        <f>_xlfn.XLOOKUP(Table2[[#This Row],[Customer_ID]],Table3[Customer_ID],Table3[Gender],"Female")</f>
        <v>Male</v>
      </c>
      <c r="I2711" s="2" t="str">
        <f>_xlfn.XLOOKUP(Table2[[#This Row],[Customer_ID]],Table3[Customer_ID],Table3[City],"Missing Memebership")</f>
        <v>Nizamabad</v>
      </c>
      <c r="J2711" s="2" t="str">
        <f>_xlfn.XLOOKUP(Table2[[#This Row],[Customer_ID]],Table3[Customer_ID],Table3[State],"Karnataka")</f>
        <v>Telangana</v>
      </c>
      <c r="K2711" s="2" t="str">
        <f>_xlfn.XLOOKUP(Table2[[#This Row],[Customer_ID]],Table3[Customer_ID],Table3[Membership],"Regular")</f>
        <v>Regular</v>
      </c>
      <c r="L2711" s="2" t="s">
        <v>979</v>
      </c>
      <c r="M2711" s="2" t="str">
        <f>_xlfn.XLOOKUP(Table2[[#This Row],[Product_ID]],Table4[Product_ID],Table4[Product_Name],"Not Found")</f>
        <v>Metro Shoes Straight Kurti Green</v>
      </c>
      <c r="N2711" s="2" t="str">
        <f>_xlfn.XLOOKUP(Table2[[#This Row],[Product_ID]],Table4[Product_ID],Table4[Category],"Not Found")</f>
        <v>Women Kurtis</v>
      </c>
      <c r="O2711" s="2" t="str">
        <f>_xlfn.XLOOKUP(Table2[[#This Row],[Product_ID]],Table4[Product_ID],Table4[Subcategory],"Not Found")</f>
        <v>Straight Kurti</v>
      </c>
      <c r="P2711" s="2" t="str">
        <f>_xlfn.XLOOKUP(Table2[[#This Row],[Product_ID]],Table4[Product_ID],Table4[Brand],"Missing Brand")</f>
        <v>Metro Shoes</v>
      </c>
      <c r="Q2711" s="2" t="s">
        <v>503</v>
      </c>
      <c r="R2711" s="2" t="str">
        <f>_xlfn.XLOOKUP(Table2[[#This Row],[Store_ID]],Table6[Store_ID],Table6[Store Name],"Not Found")</f>
        <v>TrendMart Mangaluru High Street</v>
      </c>
      <c r="S2711" s="2">
        <f>_xlfn.XLOOKUP(Table2[[#This Row],[Store_ID]],Table6[Store_ID],Table6[Monthly Target],"Missing Target")</f>
        <v>2000000</v>
      </c>
      <c r="T2711" s="2" t="str">
        <f>_xlfn.XLOOKUP(Table2[[#This Row],[Store_ID]],Table6[Store_ID],Table6[Region],"Not Found")</f>
        <v>South Zone 2</v>
      </c>
      <c r="U2711" s="2" t="s">
        <v>43</v>
      </c>
      <c r="V2711" s="2" t="str">
        <f>_xlfn.XLOOKUP(Table2[[#This Row],[Employee_ID]],Table5[Employee_ID],Table5[Employee Name],"Not Found")</f>
        <v>Meena Krishnan</v>
      </c>
      <c r="W2711" s="2">
        <v>2</v>
      </c>
      <c r="X2711" s="2">
        <v>923.86</v>
      </c>
      <c r="Y2711" s="2">
        <v>0</v>
      </c>
      <c r="Z2711" s="2">
        <v>0</v>
      </c>
      <c r="AA2711" s="2">
        <v>5</v>
      </c>
      <c r="AB2711" s="2">
        <v>92.39</v>
      </c>
      <c r="AC2711" s="2">
        <v>1940.11</v>
      </c>
      <c r="AD2711" s="2">
        <v>1198.56</v>
      </c>
      <c r="AE2711" s="2">
        <f t="shared" ref="AE2711:AE2742" si="90">(AC2711-AD2711-AB2711)</f>
        <v>649.16</v>
      </c>
      <c r="AF2711" s="2" t="s">
        <v>25</v>
      </c>
      <c r="AG2711" s="42">
        <f>IFERROR(Table2[[#This Row],[Profit]]/Table2[[#This Row],[Sales Amount]],0)</f>
        <v>0.3345995845596384</v>
      </c>
      <c r="AH2711" s="2" t="str">
        <f>TRIM(Table2[[#This Row],[Payment Modee]])</f>
        <v>UPI</v>
      </c>
      <c r="AI2711" s="2" t="s">
        <v>36</v>
      </c>
      <c r="AJ2711" s="2" t="s">
        <v>27</v>
      </c>
      <c r="AK2711" s="2" t="s">
        <v>1936</v>
      </c>
      <c r="AL2711" s="16" t="str">
        <f>IF(HOUR(Table2[[#This Row],[Order Time]])&lt;12,"Morning",IF(HOUR(Table2[[#This Row],[Order Time]])&lt;17,"Afternoon",IF(HOUR(Table2[[#This Row],[Order Time]])&lt;21,"Evening","Night")))</f>
        <v>Evening</v>
      </c>
      <c r="AM2711" s="16" t="s">
        <v>29</v>
      </c>
    </row>
    <row r="2712" spans="1:39" x14ac:dyDescent="0.25">
      <c r="A2712" s="13" t="s">
        <v>4626</v>
      </c>
      <c r="B2712" s="4">
        <v>45731</v>
      </c>
      <c r="C2712" s="2">
        <f>YEAR(Table2[[#This Row],[Invoice Date]])</f>
        <v>2025</v>
      </c>
      <c r="D2712" s="2" t="str">
        <f>TEXT(Table2[[#This Row],[Invoice Date]],"mmm")</f>
        <v>Mar</v>
      </c>
      <c r="E2712" s="2" t="str">
        <f>Table2[[#This Row],[Store_ID]]&amp;"-"&amp;Table2[[#This Row],[Year]]&amp;"-"&amp;Table2[[#This Row],[Month]]</f>
        <v>STR110-2025-Mar</v>
      </c>
      <c r="F2712" s="2" t="s">
        <v>2615</v>
      </c>
      <c r="G2712" s="2" t="str">
        <f>_xlfn.XLOOKUP(Table2[[#This Row],[Customer_ID]],Table3[Customer_ID],Table3[Customer Name],"Not Found")</f>
        <v>Vinod Shetty</v>
      </c>
      <c r="H2712" s="2" t="str">
        <f>_xlfn.XLOOKUP(Table2[[#This Row],[Customer_ID]],Table3[Customer_ID],Table3[Gender],"Female")</f>
        <v>Male</v>
      </c>
      <c r="I2712" s="2" t="str">
        <f>_xlfn.XLOOKUP(Table2[[#This Row],[Customer_ID]],Table3[Customer_ID],Table3[City],"Missing Memebership")</f>
        <v>Thiruvananthapuram</v>
      </c>
      <c r="J2712" s="2" t="str">
        <f>_xlfn.XLOOKUP(Table2[[#This Row],[Customer_ID]],Table3[Customer_ID],Table3[State],"Karnataka")</f>
        <v>Kerala</v>
      </c>
      <c r="K2712" s="2" t="str">
        <f>_xlfn.XLOOKUP(Table2[[#This Row],[Customer_ID]],Table3[Customer_ID],Table3[Membership],"Regular")</f>
        <v>Regular</v>
      </c>
      <c r="L2712" s="2" t="s">
        <v>1768</v>
      </c>
      <c r="M2712" s="2" t="str">
        <f>_xlfn.XLOOKUP(Table2[[#This Row],[Product_ID]],Table4[Product_ID],Table4[Product_Name],"Not Found")</f>
        <v>Sonata Printed Saree Peach</v>
      </c>
      <c r="N2712" s="2" t="str">
        <f>_xlfn.XLOOKUP(Table2[[#This Row],[Product_ID]],Table4[Product_ID],Table4[Category],"Not Found")</f>
        <v>Women Sarees</v>
      </c>
      <c r="O2712" s="2" t="str">
        <f>_xlfn.XLOOKUP(Table2[[#This Row],[Product_ID]],Table4[Product_ID],Table4[Subcategory],"Not Found")</f>
        <v>Printed Saree</v>
      </c>
      <c r="P2712" s="2" t="str">
        <f>_xlfn.XLOOKUP(Table2[[#This Row],[Product_ID]],Table4[Product_ID],Table4[Brand],"Missing Brand")</f>
        <v>Sonata</v>
      </c>
      <c r="Q2712" s="2" t="s">
        <v>146</v>
      </c>
      <c r="R2712" s="2" t="str">
        <f>_xlfn.XLOOKUP(Table2[[#This Row],[Store_ID]],Table6[Store_ID],Table6[Store Name],"Not Found")</f>
        <v>TrendMart Thoothukudi Outlet</v>
      </c>
      <c r="S2712" s="2">
        <f>_xlfn.XLOOKUP(Table2[[#This Row],[Store_ID]],Table6[Store_ID],Table6[Monthly Target],"Missing Target")</f>
        <v>1000000</v>
      </c>
      <c r="T2712" s="2" t="str">
        <f>_xlfn.XLOOKUP(Table2[[#This Row],[Store_ID]],Table6[Store_ID],Table6[Region],"Not Found")</f>
        <v>South Zone 1</v>
      </c>
      <c r="U2712" s="2" t="s">
        <v>330</v>
      </c>
      <c r="V2712" s="2" t="str">
        <f>_xlfn.XLOOKUP(Table2[[#This Row],[Employee_ID]],Table5[Employee_ID],Table5[Employee Name],"Not Found")</f>
        <v>Malini Gowda</v>
      </c>
      <c r="W2712" s="2">
        <v>3</v>
      </c>
      <c r="X2712" s="2">
        <v>1821.58</v>
      </c>
      <c r="Y2712" s="2">
        <v>0</v>
      </c>
      <c r="Z2712" s="2">
        <v>0</v>
      </c>
      <c r="AA2712" s="2">
        <v>12</v>
      </c>
      <c r="AB2712" s="2">
        <v>655.77</v>
      </c>
      <c r="AC2712" s="2">
        <v>6120.51</v>
      </c>
      <c r="AD2712" s="2">
        <v>3994.65</v>
      </c>
      <c r="AE2712" s="2">
        <f t="shared" si="90"/>
        <v>1470.0900000000001</v>
      </c>
      <c r="AF2712" s="2" t="s">
        <v>25</v>
      </c>
      <c r="AG2712" s="42">
        <f>IFERROR(Table2[[#This Row],[Profit]]/Table2[[#This Row],[Sales Amount]],0)</f>
        <v>0.24019076841635748</v>
      </c>
      <c r="AH2712" s="2" t="str">
        <f>TRIM(Table2[[#This Row],[Payment Modee]])</f>
        <v>UPI</v>
      </c>
      <c r="AI2712" s="2" t="s">
        <v>26</v>
      </c>
      <c r="AJ2712" s="2" t="s">
        <v>27</v>
      </c>
      <c r="AK2712" s="2" t="s">
        <v>3644</v>
      </c>
      <c r="AL2712" s="16" t="str">
        <f>IF(HOUR(Table2[[#This Row],[Order Time]])&lt;12,"Morning",IF(HOUR(Table2[[#This Row],[Order Time]])&lt;17,"Afternoon",IF(HOUR(Table2[[#This Row],[Order Time]])&lt;21,"Evening","Night")))</f>
        <v>Morning</v>
      </c>
      <c r="AM2712" s="16" t="s">
        <v>38</v>
      </c>
    </row>
    <row r="2713" spans="1:39" x14ac:dyDescent="0.25">
      <c r="A2713" s="13" t="s">
        <v>4627</v>
      </c>
      <c r="B2713" s="4">
        <v>45466</v>
      </c>
      <c r="C2713" s="2">
        <f>YEAR(Table2[[#This Row],[Invoice Date]])</f>
        <v>2024</v>
      </c>
      <c r="D2713" s="2" t="str">
        <f>TEXT(Table2[[#This Row],[Invoice Date]],"mmm")</f>
        <v>Jun</v>
      </c>
      <c r="E2713" s="2" t="str">
        <f>Table2[[#This Row],[Store_ID]]&amp;"-"&amp;Table2[[#This Row],[Year]]&amp;"-"&amp;Table2[[#This Row],[Month]]</f>
        <v>STR018-2024-Jun</v>
      </c>
      <c r="F2713" s="2" t="s">
        <v>1327</v>
      </c>
      <c r="G2713" s="2" t="str">
        <f>_xlfn.XLOOKUP(Table2[[#This Row],[Customer_ID]],Table3[Customer_ID],Table3[Customer Name],"Not Found")</f>
        <v>Karunakaran Iyengar</v>
      </c>
      <c r="H2713" s="2" t="str">
        <f>_xlfn.XLOOKUP(Table2[[#This Row],[Customer_ID]],Table3[Customer_ID],Table3[Gender],"Female")</f>
        <v>Male</v>
      </c>
      <c r="I2713" s="2" t="str">
        <f>_xlfn.XLOOKUP(Table2[[#This Row],[Customer_ID]],Table3[Customer_ID],Table3[City],"Missing Memebership")</f>
        <v>Alappuzha</v>
      </c>
      <c r="J2713" s="2" t="str">
        <f>_xlfn.XLOOKUP(Table2[[#This Row],[Customer_ID]],Table3[Customer_ID],Table3[State],"Karnataka")</f>
        <v>Kerala</v>
      </c>
      <c r="K2713" s="2" t="str">
        <f>_xlfn.XLOOKUP(Table2[[#This Row],[Customer_ID]],Table3[Customer_ID],Table3[Membership],"Regular")</f>
        <v>Gold</v>
      </c>
      <c r="L2713" s="2" t="s">
        <v>320</v>
      </c>
      <c r="M2713" s="2" t="str">
        <f>_xlfn.XLOOKUP(Table2[[#This Row],[Product_ID]],Table4[Product_ID],Table4[Product_Name],"Not Found")</f>
        <v>Nike Anarkali Kurti White</v>
      </c>
      <c r="N2713" s="2" t="str">
        <f>_xlfn.XLOOKUP(Table2[[#This Row],[Product_ID]],Table4[Product_ID],Table4[Category],"Not Found")</f>
        <v>Women Kurtis</v>
      </c>
      <c r="O2713" s="2" t="str">
        <f>_xlfn.XLOOKUP(Table2[[#This Row],[Product_ID]],Table4[Product_ID],Table4[Subcategory],"Not Found")</f>
        <v>Anarkali Kurti</v>
      </c>
      <c r="P2713" s="2" t="str">
        <f>_xlfn.XLOOKUP(Table2[[#This Row],[Product_ID]],Table4[Product_ID],Table4[Brand],"Missing Brand")</f>
        <v>Nike</v>
      </c>
      <c r="Q2713" s="2" t="s">
        <v>348</v>
      </c>
      <c r="R2713" s="2" t="str">
        <f>_xlfn.XLOOKUP(Table2[[#This Row],[Store_ID]],Table6[Store_ID],Table6[Store Name],"Not Found")</f>
        <v>TrendMart Visakhapatnam High Street</v>
      </c>
      <c r="S2713" s="2">
        <f>_xlfn.XLOOKUP(Table2[[#This Row],[Store_ID]],Table6[Store_ID],Table6[Monthly Target],"Missing Target")</f>
        <v>2000000</v>
      </c>
      <c r="T2713" s="2" t="str">
        <f>_xlfn.XLOOKUP(Table2[[#This Row],[Store_ID]],Table6[Store_ID],Table6[Region],"Not Found")</f>
        <v>South Zone 3</v>
      </c>
      <c r="U2713" s="2" t="s">
        <v>229</v>
      </c>
      <c r="V2713" s="2" t="str">
        <f>_xlfn.XLOOKUP(Table2[[#This Row],[Employee_ID]],Table5[Employee_ID],Table5[Employee Name],"Not Found")</f>
        <v>Yogesh Chettiar</v>
      </c>
      <c r="W2713" s="2">
        <v>5</v>
      </c>
      <c r="X2713" s="2">
        <v>860.34</v>
      </c>
      <c r="Y2713" s="2">
        <v>25</v>
      </c>
      <c r="Z2713" s="2">
        <v>1075.42</v>
      </c>
      <c r="AA2713" s="2">
        <v>5</v>
      </c>
      <c r="AB2713" s="2">
        <v>161.31</v>
      </c>
      <c r="AC2713" s="2">
        <v>3387.59</v>
      </c>
      <c r="AD2713" s="2">
        <v>2865.45</v>
      </c>
      <c r="AE2713" s="2">
        <f t="shared" si="90"/>
        <v>360.83000000000033</v>
      </c>
      <c r="AF2713" s="2" t="s">
        <v>69</v>
      </c>
      <c r="AG2713" s="42">
        <f>IFERROR(Table2[[#This Row],[Profit]]/Table2[[#This Row],[Sales Amount]],0)</f>
        <v>0.10651525125531729</v>
      </c>
      <c r="AH2713" s="2" t="str">
        <f>TRIM(Table2[[#This Row],[Payment Modee]])</f>
        <v>Cash</v>
      </c>
      <c r="AI2713" s="2" t="s">
        <v>26</v>
      </c>
      <c r="AJ2713" s="2" t="s">
        <v>27</v>
      </c>
      <c r="AK2713" s="2" t="s">
        <v>2588</v>
      </c>
      <c r="AL2713" s="16" t="str">
        <f>IF(HOUR(Table2[[#This Row],[Order Time]])&lt;12,"Morning",IF(HOUR(Table2[[#This Row],[Order Time]])&lt;17,"Afternoon",IF(HOUR(Table2[[#This Row],[Order Time]])&lt;21,"Evening","Night")))</f>
        <v>Evening</v>
      </c>
      <c r="AM2713" s="16" t="s">
        <v>38</v>
      </c>
    </row>
    <row r="2714" spans="1:39" x14ac:dyDescent="0.25">
      <c r="A2714" s="13" t="s">
        <v>4628</v>
      </c>
      <c r="B2714" s="4">
        <v>45702</v>
      </c>
      <c r="C2714" s="2">
        <f>YEAR(Table2[[#This Row],[Invoice Date]])</f>
        <v>2025</v>
      </c>
      <c r="D2714" s="2" t="str">
        <f>TEXT(Table2[[#This Row],[Invoice Date]],"mmm")</f>
        <v>Feb</v>
      </c>
      <c r="E2714" s="2" t="str">
        <f>Table2[[#This Row],[Store_ID]]&amp;"-"&amp;Table2[[#This Row],[Year]]&amp;"-"&amp;Table2[[#This Row],[Month]]</f>
        <v>STR030-2025-Feb</v>
      </c>
      <c r="F2714" s="2" t="s">
        <v>429</v>
      </c>
      <c r="G2714" s="2" t="str">
        <f>_xlfn.XLOOKUP(Table2[[#This Row],[Customer_ID]],Table3[Customer_ID],Table3[Customer Name],"Not Found")</f>
        <v>Deepa Prasad</v>
      </c>
      <c r="H2714" s="2" t="str">
        <f>_xlfn.XLOOKUP(Table2[[#This Row],[Customer_ID]],Table3[Customer_ID],Table3[Gender],"Female")</f>
        <v>Female</v>
      </c>
      <c r="I2714" s="2" t="str">
        <f>_xlfn.XLOOKUP(Table2[[#This Row],[Customer_ID]],Table3[Customer_ID],Table3[City],"Missing Memebership")</f>
        <v>Chennai</v>
      </c>
      <c r="J2714" s="2" t="str">
        <f>_xlfn.XLOOKUP(Table2[[#This Row],[Customer_ID]],Table3[Customer_ID],Table3[State],"Karnataka")</f>
        <v>Tamil Nadu</v>
      </c>
      <c r="K2714" s="2" t="str">
        <f>_xlfn.XLOOKUP(Table2[[#This Row],[Customer_ID]],Table3[Customer_ID],Table3[Membership],"Regular")</f>
        <v>Platinum</v>
      </c>
      <c r="L2714" s="2" t="s">
        <v>2171</v>
      </c>
      <c r="M2714" s="2" t="str">
        <f>_xlfn.XLOOKUP(Table2[[#This Row],[Product_ID]],Table4[Product_ID],Table4[Product_Name],"Not Found")</f>
        <v>Indian Terrain Graphic Tee Purple</v>
      </c>
      <c r="N2714" s="2" t="str">
        <f>_xlfn.XLOOKUP(Table2[[#This Row],[Product_ID]],Table4[Product_ID],Table4[Category],"Not Found")</f>
        <v>Men T-Shirts</v>
      </c>
      <c r="O2714" s="2" t="str">
        <f>_xlfn.XLOOKUP(Table2[[#This Row],[Product_ID]],Table4[Product_ID],Table4[Subcategory],"Not Found")</f>
        <v>Graphic Tee</v>
      </c>
      <c r="P2714" s="2" t="str">
        <f>_xlfn.XLOOKUP(Table2[[#This Row],[Product_ID]],Table4[Product_ID],Table4[Brand],"Missing Brand")</f>
        <v>Indian Terrain</v>
      </c>
      <c r="Q2714" s="2" t="s">
        <v>1033</v>
      </c>
      <c r="R2714" s="2" t="str">
        <f>_xlfn.XLOOKUP(Table2[[#This Row],[Store_ID]],Table6[Store_ID],Table6[Store Name],"Not Found")</f>
        <v>TrendMart Kochi Standard</v>
      </c>
      <c r="S2714" s="2">
        <f>_xlfn.XLOOKUP(Table2[[#This Row],[Store_ID]],Table6[Store_ID],Table6[Monthly Target],"Missing Target")</f>
        <v>2000000</v>
      </c>
      <c r="T2714" s="2" t="str">
        <f>_xlfn.XLOOKUP(Table2[[#This Row],[Store_ID]],Table6[Store_ID],Table6[Region],"Not Found")</f>
        <v>South Zone 1</v>
      </c>
      <c r="U2714" s="2" t="s">
        <v>229</v>
      </c>
      <c r="V2714" s="2" t="str">
        <f>_xlfn.XLOOKUP(Table2[[#This Row],[Employee_ID]],Table5[Employee_ID],Table5[Employee Name],"Not Found")</f>
        <v>Yogesh Chettiar</v>
      </c>
      <c r="W2714" s="2">
        <v>4</v>
      </c>
      <c r="X2714" s="2">
        <v>595.59</v>
      </c>
      <c r="Y2714" s="2">
        <v>10</v>
      </c>
      <c r="Z2714" s="2">
        <v>238.24</v>
      </c>
      <c r="AA2714" s="2">
        <v>5</v>
      </c>
      <c r="AB2714" s="2">
        <v>107.21</v>
      </c>
      <c r="AC2714" s="2">
        <v>2251.33</v>
      </c>
      <c r="AD2714" s="2">
        <v>1493.08</v>
      </c>
      <c r="AE2714" s="2">
        <f t="shared" si="90"/>
        <v>651.04</v>
      </c>
      <c r="AF2714" s="2" t="s">
        <v>56</v>
      </c>
      <c r="AG2714" s="42">
        <f>IFERROR(Table2[[#This Row],[Profit]]/Table2[[#This Row],[Sales Amount]],0)</f>
        <v>0.28918017349744374</v>
      </c>
      <c r="AH2714" s="2" t="str">
        <f>TRIM(Table2[[#This Row],[Payment Modee]])</f>
        <v>Credit Card</v>
      </c>
      <c r="AI2714" s="2" t="s">
        <v>26</v>
      </c>
      <c r="AJ2714" s="2" t="s">
        <v>27</v>
      </c>
      <c r="AK2714" s="2" t="s">
        <v>611</v>
      </c>
      <c r="AL2714" s="16" t="str">
        <f>IF(HOUR(Table2[[#This Row],[Order Time]])&lt;12,"Morning",IF(HOUR(Table2[[#This Row],[Order Time]])&lt;17,"Afternoon",IF(HOUR(Table2[[#This Row],[Order Time]])&lt;21,"Evening","Night")))</f>
        <v>Afternoon</v>
      </c>
      <c r="AM2714" s="16" t="s">
        <v>29</v>
      </c>
    </row>
    <row r="2715" spans="1:39" x14ac:dyDescent="0.25">
      <c r="A2715" s="13" t="s">
        <v>4629</v>
      </c>
      <c r="B2715" s="4">
        <v>45635</v>
      </c>
      <c r="C2715" s="2">
        <f>YEAR(Table2[[#This Row],[Invoice Date]])</f>
        <v>2024</v>
      </c>
      <c r="D2715" s="2" t="str">
        <f>TEXT(Table2[[#This Row],[Invoice Date]],"mmm")</f>
        <v>Dec</v>
      </c>
      <c r="E2715" s="2" t="str">
        <f>Table2[[#This Row],[Store_ID]]&amp;"-"&amp;Table2[[#This Row],[Year]]&amp;"-"&amp;Table2[[#This Row],[Month]]</f>
        <v>STR049-2024-Dec</v>
      </c>
      <c r="F2715" s="2" t="s">
        <v>1425</v>
      </c>
      <c r="G2715" s="2" t="str">
        <f>_xlfn.XLOOKUP(Table2[[#This Row],[Customer_ID]],Table3[Customer_ID],Table3[Customer Name],"Not Found")</f>
        <v>Vasanthi Bhat</v>
      </c>
      <c r="H2715" s="2" t="str">
        <f>_xlfn.XLOOKUP(Table2[[#This Row],[Customer_ID]],Table3[Customer_ID],Table3[Gender],"Female")</f>
        <v>Female</v>
      </c>
      <c r="I2715" s="2" t="str">
        <f>_xlfn.XLOOKUP(Table2[[#This Row],[Customer_ID]],Table3[Customer_ID],Table3[City],"Missing Memebership")</f>
        <v>Kalaburagi</v>
      </c>
      <c r="J2715" s="2" t="str">
        <f>_xlfn.XLOOKUP(Table2[[#This Row],[Customer_ID]],Table3[Customer_ID],Table3[State],"Karnataka")</f>
        <v>Karnataka</v>
      </c>
      <c r="K2715" s="2" t="str">
        <f>_xlfn.XLOOKUP(Table2[[#This Row],[Customer_ID]],Table3[Customer_ID],Table3[Membership],"Regular")</f>
        <v>Regular</v>
      </c>
      <c r="L2715" s="2" t="s">
        <v>1897</v>
      </c>
      <c r="M2715" s="2" t="str">
        <f>_xlfn.XLOOKUP(Table2[[#This Row],[Product_ID]],Table4[Product_ID],Table4[Product_Name],"Not Found")</f>
        <v>Fossil Hoodie Black</v>
      </c>
      <c r="N2715" s="2" t="str">
        <f>_xlfn.XLOOKUP(Table2[[#This Row],[Product_ID]],Table4[Product_ID],Table4[Category],"Not Found")</f>
        <v>Winter Wear</v>
      </c>
      <c r="O2715" s="2" t="str">
        <f>_xlfn.XLOOKUP(Table2[[#This Row],[Product_ID]],Table4[Product_ID],Table4[Subcategory],"Not Found")</f>
        <v>Hoodie</v>
      </c>
      <c r="P2715" s="2" t="str">
        <f>_xlfn.XLOOKUP(Table2[[#This Row],[Product_ID]],Table4[Product_ID],Table4[Brand],"Missing Brand")</f>
        <v>Fossil</v>
      </c>
      <c r="Q2715" s="2" t="s">
        <v>1294</v>
      </c>
      <c r="R2715" s="2" t="str">
        <f>_xlfn.XLOOKUP(Table2[[#This Row],[Store_ID]],Table6[Store_ID],Table6[Store Name],"Not Found")</f>
        <v>TrendMart Bengaluru Flagship</v>
      </c>
      <c r="S2715" s="2">
        <f>_xlfn.XLOOKUP(Table2[[#This Row],[Store_ID]],Table6[Store_ID],Table6[Monthly Target],"Missing Target")</f>
        <v>1200000</v>
      </c>
      <c r="T2715" s="2" t="str">
        <f>_xlfn.XLOOKUP(Table2[[#This Row],[Store_ID]],Table6[Store_ID],Table6[Region],"Not Found")</f>
        <v>South Zone 2</v>
      </c>
      <c r="U2715" s="2" t="s">
        <v>55</v>
      </c>
      <c r="V2715" s="2" t="str">
        <f>_xlfn.XLOOKUP(Table2[[#This Row],[Employee_ID]],Table5[Employee_ID],Table5[Employee Name],"Not Found")</f>
        <v>Padma Gounder</v>
      </c>
      <c r="W2715" s="2">
        <v>1</v>
      </c>
      <c r="X2715" s="2">
        <v>1526.7</v>
      </c>
      <c r="Y2715" s="2">
        <v>30</v>
      </c>
      <c r="Z2715" s="2">
        <v>458.01</v>
      </c>
      <c r="AA2715" s="2">
        <v>12</v>
      </c>
      <c r="AB2715" s="2">
        <v>128.24</v>
      </c>
      <c r="AC2715" s="2">
        <v>1196.93</v>
      </c>
      <c r="AD2715" s="2">
        <v>1045.19</v>
      </c>
      <c r="AE2715" s="2">
        <f t="shared" si="90"/>
        <v>23.5</v>
      </c>
      <c r="AF2715" s="2" t="s">
        <v>119</v>
      </c>
      <c r="AG2715" s="42">
        <f>IFERROR(Table2[[#This Row],[Profit]]/Table2[[#This Row],[Sales Amount]],0)</f>
        <v>1.9633562530807981E-2</v>
      </c>
      <c r="AH2715" s="2" t="str">
        <f>TRIM(Table2[[#This Row],[Payment Modee]])</f>
        <v>Net Banking</v>
      </c>
      <c r="AI2715" s="2" t="s">
        <v>36</v>
      </c>
      <c r="AJ2715" s="2" t="s">
        <v>27</v>
      </c>
      <c r="AK2715" s="2" t="s">
        <v>3086</v>
      </c>
      <c r="AL2715" s="16" t="str">
        <f>IF(HOUR(Table2[[#This Row],[Order Time]])&lt;12,"Morning",IF(HOUR(Table2[[#This Row],[Order Time]])&lt;17,"Afternoon",IF(HOUR(Table2[[#This Row],[Order Time]])&lt;21,"Evening","Night")))</f>
        <v>Evening</v>
      </c>
      <c r="AM2715" s="16" t="s">
        <v>29</v>
      </c>
    </row>
    <row r="2716" spans="1:39" x14ac:dyDescent="0.25">
      <c r="A2716" s="13" t="s">
        <v>4630</v>
      </c>
      <c r="B2716" s="4">
        <v>45473</v>
      </c>
      <c r="C2716" s="2">
        <f>YEAR(Table2[[#This Row],[Invoice Date]])</f>
        <v>2024</v>
      </c>
      <c r="D2716" s="2" t="str">
        <f>TEXT(Table2[[#This Row],[Invoice Date]],"mmm")</f>
        <v>Jun</v>
      </c>
      <c r="E2716" s="2" t="str">
        <f>Table2[[#This Row],[Store_ID]]&amp;"-"&amp;Table2[[#This Row],[Year]]&amp;"-"&amp;Table2[[#This Row],[Month]]</f>
        <v>STR039-2024-Jun</v>
      </c>
      <c r="F2716" s="2" t="s">
        <v>2490</v>
      </c>
      <c r="G2716" s="2" t="str">
        <f>_xlfn.XLOOKUP(Table2[[#This Row],[Customer_ID]],Table3[Customer_ID],Table3[Customer Name],"Not Found")</f>
        <v>Saranya Gounder</v>
      </c>
      <c r="H2716" s="2" t="str">
        <f>_xlfn.XLOOKUP(Table2[[#This Row],[Customer_ID]],Table3[Customer_ID],Table3[Gender],"Female")</f>
        <v>Female</v>
      </c>
      <c r="I2716" s="2" t="str">
        <f>_xlfn.XLOOKUP(Table2[[#This Row],[Customer_ID]],Table3[Customer_ID],Table3[City],"Missing Memebership")</f>
        <v>Hyderabad</v>
      </c>
      <c r="J2716" s="2" t="str">
        <f>_xlfn.XLOOKUP(Table2[[#This Row],[Customer_ID]],Table3[Customer_ID],Table3[State],"Karnataka")</f>
        <v>Telangana</v>
      </c>
      <c r="K2716" s="2" t="str">
        <f>_xlfn.XLOOKUP(Table2[[#This Row],[Customer_ID]],Table3[Customer_ID],Table3[Membership],"Regular")</f>
        <v>Gold</v>
      </c>
      <c r="L2716" s="2" t="s">
        <v>690</v>
      </c>
      <c r="M2716" s="2" t="str">
        <f>_xlfn.XLOOKUP(Table2[[#This Row],[Product_ID]],Table4[Product_ID],Table4[Product_Name],"Not Found")</f>
        <v>Being Human Girls Frock Teal</v>
      </c>
      <c r="N2716" s="2" t="str">
        <f>_xlfn.XLOOKUP(Table2[[#This Row],[Product_ID]],Table4[Product_ID],Table4[Category],"Not Found")</f>
        <v>Kids Wear</v>
      </c>
      <c r="O2716" s="2" t="str">
        <f>_xlfn.XLOOKUP(Table2[[#This Row],[Product_ID]],Table4[Product_ID],Table4[Subcategory],"Not Found")</f>
        <v>Girls Frock</v>
      </c>
      <c r="P2716" s="2" t="str">
        <f>_xlfn.XLOOKUP(Table2[[#This Row],[Product_ID]],Table4[Product_ID],Table4[Brand],"Missing Brand")</f>
        <v>Being Human</v>
      </c>
      <c r="Q2716" s="2" t="s">
        <v>825</v>
      </c>
      <c r="R2716" s="2" t="str">
        <f>_xlfn.XLOOKUP(Table2[[#This Row],[Store_ID]],Table6[Store_ID],Table6[Store Name],"Not Found")</f>
        <v>TrendMart Bengaluru High Street</v>
      </c>
      <c r="S2716" s="2">
        <f>_xlfn.XLOOKUP(Table2[[#This Row],[Store_ID]],Table6[Store_ID],Table6[Monthly Target],"Missing Target")</f>
        <v>1500000</v>
      </c>
      <c r="T2716" s="2" t="str">
        <f>_xlfn.XLOOKUP(Table2[[#This Row],[Store_ID]],Table6[Store_ID],Table6[Region],"Not Found")</f>
        <v>South Zone 2</v>
      </c>
      <c r="U2716" s="2" t="s">
        <v>263</v>
      </c>
      <c r="V2716" s="2" t="str">
        <f>_xlfn.XLOOKUP(Table2[[#This Row],[Employee_ID]],Table5[Employee_ID],Table5[Employee Name],"Not Found")</f>
        <v>Sathish Sundaram</v>
      </c>
      <c r="W2716" s="2">
        <v>4</v>
      </c>
      <c r="X2716" s="2">
        <v>633.69000000000005</v>
      </c>
      <c r="Y2716" s="2">
        <v>25</v>
      </c>
      <c r="Z2716" s="2">
        <v>633.69000000000005</v>
      </c>
      <c r="AA2716" s="2">
        <v>5</v>
      </c>
      <c r="AB2716" s="2">
        <v>95.05</v>
      </c>
      <c r="AC2716" s="2">
        <v>1996.12</v>
      </c>
      <c r="AD2716" s="2">
        <v>1699.04</v>
      </c>
      <c r="AE2716" s="2">
        <f t="shared" si="90"/>
        <v>202.02999999999992</v>
      </c>
      <c r="AF2716" s="2" t="s">
        <v>56</v>
      </c>
      <c r="AG2716" s="42">
        <f>IFERROR(Table2[[#This Row],[Profit]]/Table2[[#This Row],[Sales Amount]],0)</f>
        <v>0.10121135001903689</v>
      </c>
      <c r="AH2716" s="2" t="str">
        <f>TRIM(Table2[[#This Row],[Payment Modee]])</f>
        <v>Credit Card</v>
      </c>
      <c r="AI2716" s="2" t="s">
        <v>26</v>
      </c>
      <c r="AJ2716" s="2" t="s">
        <v>27</v>
      </c>
      <c r="AK2716" s="2" t="s">
        <v>638</v>
      </c>
      <c r="AL2716" s="16" t="str">
        <f>IF(HOUR(Table2[[#This Row],[Order Time]])&lt;12,"Morning",IF(HOUR(Table2[[#This Row],[Order Time]])&lt;17,"Afternoon",IF(HOUR(Table2[[#This Row],[Order Time]])&lt;21,"Evening","Night")))</f>
        <v>Morning</v>
      </c>
      <c r="AM2716" s="16" t="s">
        <v>38</v>
      </c>
    </row>
    <row r="2717" spans="1:39" x14ac:dyDescent="0.25">
      <c r="A2717" s="13" t="s">
        <v>4631</v>
      </c>
      <c r="B2717" s="4">
        <v>45596</v>
      </c>
      <c r="C2717" s="2">
        <f>YEAR(Table2[[#This Row],[Invoice Date]])</f>
        <v>2024</v>
      </c>
      <c r="D2717" s="2" t="str">
        <f>TEXT(Table2[[#This Row],[Invoice Date]],"mmm")</f>
        <v>Oct</v>
      </c>
      <c r="E2717" s="2" t="str">
        <f>Table2[[#This Row],[Store_ID]]&amp;"-"&amp;Table2[[#This Row],[Year]]&amp;"-"&amp;Table2[[#This Row],[Month]]</f>
        <v>STR007-2024-Oct</v>
      </c>
      <c r="F2717" s="2" t="s">
        <v>810</v>
      </c>
      <c r="G2717" s="2" t="str">
        <f>_xlfn.XLOOKUP(Table2[[#This Row],[Customer_ID]],Table3[Customer_ID],Table3[Customer Name],"Not Found")</f>
        <v>Bhagya Chetty</v>
      </c>
      <c r="H2717" s="2" t="str">
        <f>_xlfn.XLOOKUP(Table2[[#This Row],[Customer_ID]],Table3[Customer_ID],Table3[Gender],"Female")</f>
        <v>Female</v>
      </c>
      <c r="I2717" s="2" t="str">
        <f>_xlfn.XLOOKUP(Table2[[#This Row],[Customer_ID]],Table3[Customer_ID],Table3[City],"Missing Memebership")</f>
        <v>Davanagere</v>
      </c>
      <c r="J2717" s="2" t="str">
        <f>_xlfn.XLOOKUP(Table2[[#This Row],[Customer_ID]],Table3[Customer_ID],Table3[State],"Karnataka")</f>
        <v>Karnataka</v>
      </c>
      <c r="K2717" s="2" t="str">
        <f>_xlfn.XLOOKUP(Table2[[#This Row],[Customer_ID]],Table3[Customer_ID],Table3[Membership],"Regular")</f>
        <v>Regular</v>
      </c>
      <c r="L2717" s="2" t="s">
        <v>605</v>
      </c>
      <c r="M2717" s="2" t="str">
        <f>_xlfn.XLOOKUP(Table2[[#This Row],[Product_ID]],Table4[Product_ID],Table4[Product_Name],"Not Found")</f>
        <v>Pantaloons Shirt Dress Grey</v>
      </c>
      <c r="N2717" s="2" t="str">
        <f>_xlfn.XLOOKUP(Table2[[#This Row],[Product_ID]],Table4[Product_ID],Table4[Category],"Not Found")</f>
        <v>Women Dresses</v>
      </c>
      <c r="O2717" s="2" t="str">
        <f>_xlfn.XLOOKUP(Table2[[#This Row],[Product_ID]],Table4[Product_ID],Table4[Subcategory],"Not Found")</f>
        <v>Shirt Dress</v>
      </c>
      <c r="P2717" s="2" t="str">
        <f>_xlfn.XLOOKUP(Table2[[#This Row],[Product_ID]],Table4[Product_ID],Table4[Brand],"Missing Brand")</f>
        <v>Pantaloons</v>
      </c>
      <c r="Q2717" s="2" t="s">
        <v>307</v>
      </c>
      <c r="R2717" s="2" t="str">
        <f>_xlfn.XLOOKUP(Table2[[#This Row],[Store_ID]],Table6[Store_ID],Table6[Store Name],"Not Found")</f>
        <v>TrendMart Thoothukudi Mall Kiosk</v>
      </c>
      <c r="S2717" s="2">
        <f>_xlfn.XLOOKUP(Table2[[#This Row],[Store_ID]],Table6[Store_ID],Table6[Monthly Target],"Missing Target")</f>
        <v>1500000</v>
      </c>
      <c r="T2717" s="2" t="str">
        <f>_xlfn.XLOOKUP(Table2[[#This Row],[Store_ID]],Table6[Store_ID],Table6[Region],"Not Found")</f>
        <v>South Zone 1</v>
      </c>
      <c r="U2717" s="2" t="s">
        <v>294</v>
      </c>
      <c r="V2717" s="2" t="str">
        <f>_xlfn.XLOOKUP(Table2[[#This Row],[Employee_ID]],Table5[Employee_ID],Table5[Employee Name],"Not Found")</f>
        <v>Chitra Chettiar</v>
      </c>
      <c r="W2717" s="2">
        <v>4</v>
      </c>
      <c r="X2717" s="2">
        <v>1647.15</v>
      </c>
      <c r="Y2717" s="2">
        <v>25</v>
      </c>
      <c r="Z2717" s="2">
        <v>1647.15</v>
      </c>
      <c r="AA2717" s="2">
        <v>12</v>
      </c>
      <c r="AB2717" s="2">
        <v>592.97</v>
      </c>
      <c r="AC2717" s="2">
        <v>5534.42</v>
      </c>
      <c r="AD2717" s="2">
        <v>4533.08</v>
      </c>
      <c r="AE2717" s="2">
        <f t="shared" si="90"/>
        <v>408.37000000000012</v>
      </c>
      <c r="AF2717" s="2" t="s">
        <v>35</v>
      </c>
      <c r="AG2717" s="42">
        <f>IFERROR(Table2[[#This Row],[Profit]]/Table2[[#This Row],[Sales Amount]],0)</f>
        <v>7.3787316466766187E-2</v>
      </c>
      <c r="AH2717" s="2" t="str">
        <f>TRIM(Table2[[#This Row],[Payment Modee]])</f>
        <v>Debit Card</v>
      </c>
      <c r="AI2717" s="2" t="s">
        <v>26</v>
      </c>
      <c r="AJ2717" s="2" t="s">
        <v>27</v>
      </c>
      <c r="AK2717" s="2" t="s">
        <v>1974</v>
      </c>
      <c r="AL2717" s="16" t="str">
        <f>IF(HOUR(Table2[[#This Row],[Order Time]])&lt;12,"Morning",IF(HOUR(Table2[[#This Row],[Order Time]])&lt;17,"Afternoon",IF(HOUR(Table2[[#This Row],[Order Time]])&lt;21,"Evening","Night")))</f>
        <v>Evening</v>
      </c>
      <c r="AM2717" s="16" t="s">
        <v>29</v>
      </c>
    </row>
    <row r="2718" spans="1:39" x14ac:dyDescent="0.25">
      <c r="A2718" s="13" t="s">
        <v>4632</v>
      </c>
      <c r="B2718" s="4">
        <v>45648</v>
      </c>
      <c r="C2718" s="2">
        <f>YEAR(Table2[[#This Row],[Invoice Date]])</f>
        <v>2024</v>
      </c>
      <c r="D2718" s="2" t="str">
        <f>TEXT(Table2[[#This Row],[Invoice Date]],"mmm")</f>
        <v>Dec</v>
      </c>
      <c r="E2718" s="2" t="str">
        <f>Table2[[#This Row],[Store_ID]]&amp;"-"&amp;Table2[[#This Row],[Year]]&amp;"-"&amp;Table2[[#This Row],[Month]]</f>
        <v>STR069-2024-Dec</v>
      </c>
      <c r="F2718" s="2" t="s">
        <v>1447</v>
      </c>
      <c r="G2718" s="2" t="str">
        <f>_xlfn.XLOOKUP(Table2[[#This Row],[Customer_ID]],Table3[Customer_ID],Table3[Customer Name],"Not Found")</f>
        <v>Eswar Varma</v>
      </c>
      <c r="H2718" s="2" t="str">
        <f>_xlfn.XLOOKUP(Table2[[#This Row],[Customer_ID]],Table3[Customer_ID],Table3[Gender],"Female")</f>
        <v>Male</v>
      </c>
      <c r="I2718" s="2" t="str">
        <f>_xlfn.XLOOKUP(Table2[[#This Row],[Customer_ID]],Table3[Customer_ID],Table3[City],"Missing Memebership")</f>
        <v>Coimbatore</v>
      </c>
      <c r="J2718" s="2" t="str">
        <f>_xlfn.XLOOKUP(Table2[[#This Row],[Customer_ID]],Table3[Customer_ID],Table3[State],"Karnataka")</f>
        <v>Tamil Nadu</v>
      </c>
      <c r="K2718" s="2" t="str">
        <f>_xlfn.XLOOKUP(Table2[[#This Row],[Customer_ID]],Table3[Customer_ID],Table3[Membership],"Regular")</f>
        <v>Silver</v>
      </c>
      <c r="L2718" s="2" t="s">
        <v>1441</v>
      </c>
      <c r="M2718" s="2" t="str">
        <f>_xlfn.XLOOKUP(Table2[[#This Row],[Product_ID]],Table4[Product_ID],Table4[Product_Name],"Not Found")</f>
        <v>Pothys Slippers Green</v>
      </c>
      <c r="N2718" s="2" t="str">
        <f>_xlfn.XLOOKUP(Table2[[#This Row],[Product_ID]],Table4[Product_ID],Table4[Category],"Not Found")</f>
        <v>Footwear</v>
      </c>
      <c r="O2718" s="2" t="str">
        <f>_xlfn.XLOOKUP(Table2[[#This Row],[Product_ID]],Table4[Product_ID],Table4[Subcategory],"Not Found")</f>
        <v>Slippers</v>
      </c>
      <c r="P2718" s="2" t="str">
        <f>_xlfn.XLOOKUP(Table2[[#This Row],[Product_ID]],Table4[Product_ID],Table4[Brand],"Missing Brand")</f>
        <v>Pothys</v>
      </c>
      <c r="Q2718" s="2" t="s">
        <v>1403</v>
      </c>
      <c r="R2718" s="2" t="str">
        <f>_xlfn.XLOOKUP(Table2[[#This Row],[Store_ID]],Table6[Store_ID],Table6[Store Name],"Not Found")</f>
        <v>TrendMart Erode Mall Kiosk</v>
      </c>
      <c r="S2718" s="2">
        <f>_xlfn.XLOOKUP(Table2[[#This Row],[Store_ID]],Table6[Store_ID],Table6[Monthly Target],"Missing Target")</f>
        <v>1200000</v>
      </c>
      <c r="T2718" s="2" t="str">
        <f>_xlfn.XLOOKUP(Table2[[#This Row],[Store_ID]],Table6[Store_ID],Table6[Region],"Not Found")</f>
        <v>South Zone 1</v>
      </c>
      <c r="U2718" s="2" t="s">
        <v>159</v>
      </c>
      <c r="V2718" s="2" t="str">
        <f>_xlfn.XLOOKUP(Table2[[#This Row],[Employee_ID]],Table5[Employee_ID],Table5[Employee Name],"Not Found")</f>
        <v>Venkat Sharma</v>
      </c>
      <c r="W2718" s="2">
        <v>3</v>
      </c>
      <c r="X2718" s="2">
        <v>2690.2</v>
      </c>
      <c r="Y2718" s="2">
        <v>5</v>
      </c>
      <c r="Z2718" s="2">
        <v>403.53</v>
      </c>
      <c r="AA2718" s="2">
        <v>12</v>
      </c>
      <c r="AB2718" s="2">
        <v>920.05</v>
      </c>
      <c r="AC2718" s="2">
        <v>8587.1200000000008</v>
      </c>
      <c r="AD2718" s="2">
        <v>5587.05</v>
      </c>
      <c r="AE2718" s="2">
        <f t="shared" si="90"/>
        <v>2080.0200000000004</v>
      </c>
      <c r="AF2718" s="2" t="s">
        <v>69</v>
      </c>
      <c r="AG2718" s="42">
        <f>IFERROR(Table2[[#This Row],[Profit]]/Table2[[#This Row],[Sales Amount]],0)</f>
        <v>0.24222556573100182</v>
      </c>
      <c r="AH2718" s="2" t="str">
        <f>TRIM(Table2[[#This Row],[Payment Modee]])</f>
        <v>Cash</v>
      </c>
      <c r="AI2718" s="2" t="s">
        <v>26</v>
      </c>
      <c r="AJ2718" s="2" t="s">
        <v>27</v>
      </c>
      <c r="AK2718" s="2" t="s">
        <v>2192</v>
      </c>
      <c r="AL2718" s="16" t="str">
        <f>IF(HOUR(Table2[[#This Row],[Order Time]])&lt;12,"Morning",IF(HOUR(Table2[[#This Row],[Order Time]])&lt;17,"Afternoon",IF(HOUR(Table2[[#This Row],[Order Time]])&lt;21,"Evening","Night")))</f>
        <v>Morning</v>
      </c>
      <c r="AM2718" s="16" t="s">
        <v>38</v>
      </c>
    </row>
    <row r="2719" spans="1:39" x14ac:dyDescent="0.25">
      <c r="A2719" s="13" t="s">
        <v>4633</v>
      </c>
      <c r="B2719" s="4">
        <v>45566</v>
      </c>
      <c r="C2719" s="2">
        <f>YEAR(Table2[[#This Row],[Invoice Date]])</f>
        <v>2024</v>
      </c>
      <c r="D2719" s="2" t="str">
        <f>TEXT(Table2[[#This Row],[Invoice Date]],"mmm")</f>
        <v>Oct</v>
      </c>
      <c r="E2719" s="2" t="str">
        <f>Table2[[#This Row],[Store_ID]]&amp;"-"&amp;Table2[[#This Row],[Year]]&amp;"-"&amp;Table2[[#This Row],[Month]]</f>
        <v>STR004-2024-Oct</v>
      </c>
      <c r="F2719" s="2" t="s">
        <v>668</v>
      </c>
      <c r="G2719" s="2" t="str">
        <f>_xlfn.XLOOKUP(Table2[[#This Row],[Customer_ID]],Table3[Customer_ID],Table3[Customer Name],"Not Found")</f>
        <v>Gopal Prasad</v>
      </c>
      <c r="H2719" s="2" t="str">
        <f>_xlfn.XLOOKUP(Table2[[#This Row],[Customer_ID]],Table3[Customer_ID],Table3[Gender],"Female")</f>
        <v>Male</v>
      </c>
      <c r="I2719" s="2" t="str">
        <f>_xlfn.XLOOKUP(Table2[[#This Row],[Customer_ID]],Table3[Customer_ID],Table3[City],"Missing Memebership")</f>
        <v>Mysuru</v>
      </c>
      <c r="J2719" s="2" t="str">
        <f>_xlfn.XLOOKUP(Table2[[#This Row],[Customer_ID]],Table3[Customer_ID],Table3[State],"Karnataka")</f>
        <v>Karnataka</v>
      </c>
      <c r="K2719" s="2" t="str">
        <f>_xlfn.XLOOKUP(Table2[[#This Row],[Customer_ID]],Table3[Customer_ID],Table3[Membership],"Regular")</f>
        <v>Regular</v>
      </c>
      <c r="L2719" s="2" t="s">
        <v>111</v>
      </c>
      <c r="M2719" s="2" t="str">
        <f>_xlfn.XLOOKUP(Table2[[#This Row],[Product_ID]],Table4[Product_ID],Table4[Product_Name],"Not Found")</f>
        <v>Wrangler Smart Watch Navy Blue</v>
      </c>
      <c r="N2719" s="2" t="str">
        <f>_xlfn.XLOOKUP(Table2[[#This Row],[Product_ID]],Table4[Product_ID],Table4[Category],"Not Found")</f>
        <v>Watches</v>
      </c>
      <c r="O2719" s="2" t="str">
        <f>_xlfn.XLOOKUP(Table2[[#This Row],[Product_ID]],Table4[Product_ID],Table4[Subcategory],"Not Found")</f>
        <v>Smart Watch</v>
      </c>
      <c r="P2719" s="2" t="str">
        <f>_xlfn.XLOOKUP(Table2[[#This Row],[Product_ID]],Table4[Product_ID],Table4[Brand],"Missing Brand")</f>
        <v>Wrangler</v>
      </c>
      <c r="Q2719" s="2" t="s">
        <v>91</v>
      </c>
      <c r="R2719" s="2" t="str">
        <f>_xlfn.XLOOKUP(Table2[[#This Row],[Store_ID]],Table6[Store_ID],Table6[Store Name],"Not Found")</f>
        <v>TrendMart Kalaburagi Mall Kiosk</v>
      </c>
      <c r="S2719" s="2">
        <f>_xlfn.XLOOKUP(Table2[[#This Row],[Store_ID]],Table6[Store_ID],Table6[Monthly Target],"Missing Target")</f>
        <v>800000</v>
      </c>
      <c r="T2719" s="2" t="str">
        <f>_xlfn.XLOOKUP(Table2[[#This Row],[Store_ID]],Table6[Store_ID],Table6[Region],"Not Found")</f>
        <v>South Zone 2</v>
      </c>
      <c r="U2719" s="2" t="s">
        <v>102</v>
      </c>
      <c r="V2719" s="2" t="str">
        <f>_xlfn.XLOOKUP(Table2[[#This Row],[Employee_ID]],Table5[Employee_ID],Table5[Employee Name],"Not Found")</f>
        <v>Chandra Reddy</v>
      </c>
      <c r="W2719" s="2">
        <v>1</v>
      </c>
      <c r="X2719" s="2">
        <v>1438.81</v>
      </c>
      <c r="Y2719" s="2">
        <v>20</v>
      </c>
      <c r="Z2719" s="2">
        <v>287.76</v>
      </c>
      <c r="AA2719" s="2">
        <v>12</v>
      </c>
      <c r="AB2719" s="2">
        <v>138.13</v>
      </c>
      <c r="AC2719" s="2">
        <v>1289.18</v>
      </c>
      <c r="AD2719" s="2">
        <v>946.3</v>
      </c>
      <c r="AE2719" s="2">
        <f t="shared" si="90"/>
        <v>204.75000000000011</v>
      </c>
      <c r="AF2719" s="2" t="s">
        <v>35</v>
      </c>
      <c r="AG2719" s="42">
        <f>IFERROR(Table2[[#This Row],[Profit]]/Table2[[#This Row],[Sales Amount]],0)</f>
        <v>0.15882188678074444</v>
      </c>
      <c r="AH2719" s="2" t="str">
        <f>TRIM(Table2[[#This Row],[Payment Modee]])</f>
        <v>Debit Card</v>
      </c>
      <c r="AI2719" s="2" t="s">
        <v>36</v>
      </c>
      <c r="AJ2719" s="2" t="s">
        <v>27</v>
      </c>
      <c r="AK2719" s="2" t="s">
        <v>2056</v>
      </c>
      <c r="AL2719" s="16" t="str">
        <f>IF(HOUR(Table2[[#This Row],[Order Time]])&lt;12,"Morning",IF(HOUR(Table2[[#This Row],[Order Time]])&lt;17,"Afternoon",IF(HOUR(Table2[[#This Row],[Order Time]])&lt;21,"Evening","Night")))</f>
        <v>Morning</v>
      </c>
      <c r="AM2719" s="16" t="s">
        <v>29</v>
      </c>
    </row>
    <row r="2720" spans="1:39" x14ac:dyDescent="0.25">
      <c r="A2720" s="13" t="s">
        <v>4634</v>
      </c>
      <c r="B2720" s="4">
        <v>45408</v>
      </c>
      <c r="C2720" s="2">
        <f>YEAR(Table2[[#This Row],[Invoice Date]])</f>
        <v>2024</v>
      </c>
      <c r="D2720" s="2" t="str">
        <f>TEXT(Table2[[#This Row],[Invoice Date]],"mmm")</f>
        <v>Apr</v>
      </c>
      <c r="E2720" s="2" t="str">
        <f>Table2[[#This Row],[Store_ID]]&amp;"-"&amp;Table2[[#This Row],[Year]]&amp;"-"&amp;Table2[[#This Row],[Month]]</f>
        <v>STR088-2024-Apr</v>
      </c>
      <c r="F2720" s="2" t="s">
        <v>3510</v>
      </c>
      <c r="G2720" s="2" t="str">
        <f>_xlfn.XLOOKUP(Table2[[#This Row],[Customer_ID]],Table3[Customer_ID],Table3[Customer Name],"Not Found")</f>
        <v>Neelam Gounder</v>
      </c>
      <c r="H2720" s="2" t="str">
        <f>_xlfn.XLOOKUP(Table2[[#This Row],[Customer_ID]],Table3[Customer_ID],Table3[Gender],"Female")</f>
        <v>Female</v>
      </c>
      <c r="I2720" s="2" t="str">
        <f>_xlfn.XLOOKUP(Table2[[#This Row],[Customer_ID]],Table3[Customer_ID],Table3[City],"Missing Memebership")</f>
        <v>Thrissur</v>
      </c>
      <c r="J2720" s="2" t="str">
        <f>_xlfn.XLOOKUP(Table2[[#This Row],[Customer_ID]],Table3[Customer_ID],Table3[State],"Karnataka")</f>
        <v>Kerala</v>
      </c>
      <c r="K2720" s="2" t="str">
        <f>_xlfn.XLOOKUP(Table2[[#This Row],[Customer_ID]],Table3[Customer_ID],Table3[Membership],"Regular")</f>
        <v>Regular</v>
      </c>
      <c r="L2720" s="2" t="s">
        <v>473</v>
      </c>
      <c r="M2720" s="2" t="str">
        <f>_xlfn.XLOOKUP(Table2[[#This Row],[Product_ID]],Table4[Product_ID],Table4[Product_Name],"Not Found")</f>
        <v>Tanishq Sling Bag Mustard</v>
      </c>
      <c r="N2720" s="2" t="str">
        <f>_xlfn.XLOOKUP(Table2[[#This Row],[Product_ID]],Table4[Product_ID],Table4[Category],"Not Found")</f>
        <v>Handbags</v>
      </c>
      <c r="O2720" s="2" t="str">
        <f>_xlfn.XLOOKUP(Table2[[#This Row],[Product_ID]],Table4[Product_ID],Table4[Subcategory],"Not Found")</f>
        <v>Sling Bag</v>
      </c>
      <c r="P2720" s="2" t="str">
        <f>_xlfn.XLOOKUP(Table2[[#This Row],[Product_ID]],Table4[Product_ID],Table4[Brand],"Missing Brand")</f>
        <v>Tanishq</v>
      </c>
      <c r="Q2720" s="2" t="s">
        <v>141</v>
      </c>
      <c r="R2720" s="2" t="str">
        <f>_xlfn.XLOOKUP(Table2[[#This Row],[Store_ID]],Table6[Store_ID],Table6[Store Name],"Not Found")</f>
        <v>TrendMart Warangal High Street</v>
      </c>
      <c r="S2720" s="2">
        <f>_xlfn.XLOOKUP(Table2[[#This Row],[Store_ID]],Table6[Store_ID],Table6[Monthly Target],"Missing Target")</f>
        <v>2000000</v>
      </c>
      <c r="T2720" s="2" t="str">
        <f>_xlfn.XLOOKUP(Table2[[#This Row],[Store_ID]],Table6[Store_ID],Table6[Region],"Not Found")</f>
        <v>South Zone 2</v>
      </c>
      <c r="U2720" s="2" t="s">
        <v>43</v>
      </c>
      <c r="V2720" s="2" t="str">
        <f>_xlfn.XLOOKUP(Table2[[#This Row],[Employee_ID]],Table5[Employee_ID],Table5[Employee Name],"Not Found")</f>
        <v>Meena Krishnan</v>
      </c>
      <c r="W2720" s="2">
        <v>2</v>
      </c>
      <c r="X2720" s="2">
        <v>3243.41</v>
      </c>
      <c r="Y2720" s="2">
        <v>10</v>
      </c>
      <c r="Z2720" s="2">
        <v>648.67999999999995</v>
      </c>
      <c r="AA2720" s="2">
        <v>12</v>
      </c>
      <c r="AB2720" s="2">
        <v>700.58</v>
      </c>
      <c r="AC2720" s="2">
        <v>6538.72</v>
      </c>
      <c r="AD2720" s="2">
        <v>4271.7</v>
      </c>
      <c r="AE2720" s="2">
        <f t="shared" si="90"/>
        <v>1566.4400000000005</v>
      </c>
      <c r="AF2720" s="2" t="s">
        <v>35</v>
      </c>
      <c r="AG2720" s="42">
        <f>IFERROR(Table2[[#This Row],[Profit]]/Table2[[#This Row],[Sales Amount]],0)</f>
        <v>0.23956370665818394</v>
      </c>
      <c r="AH2720" s="2" t="str">
        <f>TRIM(Table2[[#This Row],[Payment Modee]])</f>
        <v>Debit Card</v>
      </c>
      <c r="AI2720" s="2" t="s">
        <v>26</v>
      </c>
      <c r="AJ2720" s="2" t="s">
        <v>27</v>
      </c>
      <c r="AK2720" s="2" t="s">
        <v>1228</v>
      </c>
      <c r="AL2720" s="16" t="str">
        <f>IF(HOUR(Table2[[#This Row],[Order Time]])&lt;12,"Morning",IF(HOUR(Table2[[#This Row],[Order Time]])&lt;17,"Afternoon",IF(HOUR(Table2[[#This Row],[Order Time]])&lt;21,"Evening","Night")))</f>
        <v>Morning</v>
      </c>
      <c r="AM2720" s="16" t="s">
        <v>29</v>
      </c>
    </row>
    <row r="2721" spans="1:39" x14ac:dyDescent="0.25">
      <c r="A2721" s="13" t="s">
        <v>4635</v>
      </c>
      <c r="B2721" s="4">
        <v>45477</v>
      </c>
      <c r="C2721" s="2">
        <f>YEAR(Table2[[#This Row],[Invoice Date]])</f>
        <v>2024</v>
      </c>
      <c r="D2721" s="2" t="str">
        <f>TEXT(Table2[[#This Row],[Invoice Date]],"mmm")</f>
        <v>Jul</v>
      </c>
      <c r="E2721" s="2" t="str">
        <f>Table2[[#This Row],[Store_ID]]&amp;"-"&amp;Table2[[#This Row],[Year]]&amp;"-"&amp;Table2[[#This Row],[Month]]</f>
        <v>STR015-2024-Jul</v>
      </c>
      <c r="F2721" s="2" t="s">
        <v>806</v>
      </c>
      <c r="G2721" s="2" t="str">
        <f>_xlfn.XLOOKUP(Table2[[#This Row],[Customer_ID]],Table3[Customer_ID],Table3[Customer Name],"Not Found")</f>
        <v>Charulatha Murthy</v>
      </c>
      <c r="H2721" s="2" t="str">
        <f>_xlfn.XLOOKUP(Table2[[#This Row],[Customer_ID]],Table3[Customer_ID],Table3[Gender],"Female")</f>
        <v>Female</v>
      </c>
      <c r="I2721" s="2" t="str">
        <f>_xlfn.XLOOKUP(Table2[[#This Row],[Customer_ID]],Table3[Customer_ID],Table3[City],"Missing Memebership")</f>
        <v>Mangaluru</v>
      </c>
      <c r="J2721" s="2" t="str">
        <f>_xlfn.XLOOKUP(Table2[[#This Row],[Customer_ID]],Table3[Customer_ID],Table3[State],"Karnataka")</f>
        <v>Karnataka</v>
      </c>
      <c r="K2721" s="2" t="str">
        <f>_xlfn.XLOOKUP(Table2[[#This Row],[Customer_ID]],Table3[Customer_ID],Table3[Membership],"Regular")</f>
        <v>Silver</v>
      </c>
      <c r="L2721" s="2" t="s">
        <v>347</v>
      </c>
      <c r="M2721" s="2" t="str">
        <f>_xlfn.XLOOKUP(Table2[[#This Row],[Product_ID]],Table4[Product_ID],Table4[Product_Name],"Not Found")</f>
        <v>Louis Philippe Formal Trouser Olive</v>
      </c>
      <c r="N2721" s="2" t="str">
        <f>_xlfn.XLOOKUP(Table2[[#This Row],[Product_ID]],Table4[Product_ID],Table4[Category],"Not Found")</f>
        <v>Men Trousers</v>
      </c>
      <c r="O2721" s="2" t="str">
        <f>_xlfn.XLOOKUP(Table2[[#This Row],[Product_ID]],Table4[Product_ID],Table4[Subcategory],"Not Found")</f>
        <v>Formal Trouser</v>
      </c>
      <c r="P2721" s="2" t="str">
        <f>_xlfn.XLOOKUP(Table2[[#This Row],[Product_ID]],Table4[Product_ID],Table4[Brand],"Missing Brand")</f>
        <v>Louis Philippe</v>
      </c>
      <c r="Q2721" s="2" t="s">
        <v>704</v>
      </c>
      <c r="R2721" s="2" t="str">
        <f>_xlfn.XLOOKUP(Table2[[#This Row],[Store_ID]],Table6[Store_ID],Table6[Store Name],"Not Found")</f>
        <v>TrendMart Madurai Mall Kiosk</v>
      </c>
      <c r="S2721" s="2">
        <f>_xlfn.XLOOKUP(Table2[[#This Row],[Store_ID]],Table6[Store_ID],Table6[Monthly Target],"Missing Target")</f>
        <v>800000</v>
      </c>
      <c r="T2721" s="2" t="str">
        <f>_xlfn.XLOOKUP(Table2[[#This Row],[Store_ID]],Table6[Store_ID],Table6[Region],"Not Found")</f>
        <v>South Zone 1</v>
      </c>
      <c r="U2721" s="2" t="s">
        <v>321</v>
      </c>
      <c r="V2721" s="2" t="str">
        <f>_xlfn.XLOOKUP(Table2[[#This Row],[Employee_ID]],Table5[Employee_ID],Table5[Employee Name],"Not Found")</f>
        <v>Sunita Ramachandran</v>
      </c>
      <c r="W2721" s="2">
        <v>4</v>
      </c>
      <c r="X2721" s="2">
        <v>1241.1099999999999</v>
      </c>
      <c r="Y2721" s="2">
        <v>10</v>
      </c>
      <c r="Z2721" s="2">
        <v>496.44</v>
      </c>
      <c r="AA2721" s="2">
        <v>12</v>
      </c>
      <c r="AB2721" s="2">
        <v>536.16</v>
      </c>
      <c r="AC2721" s="2">
        <v>5004.16</v>
      </c>
      <c r="AD2721" s="2">
        <v>3647.36</v>
      </c>
      <c r="AE2721" s="2">
        <f t="shared" si="90"/>
        <v>820.63999999999976</v>
      </c>
      <c r="AF2721" s="2" t="s">
        <v>25</v>
      </c>
      <c r="AG2721" s="42">
        <f>IFERROR(Table2[[#This Row],[Profit]]/Table2[[#This Row],[Sales Amount]],0)</f>
        <v>0.16399155902289292</v>
      </c>
      <c r="AH2721" s="2" t="str">
        <f>TRIM(Table2[[#This Row],[Payment Modee]])</f>
        <v>UPI</v>
      </c>
      <c r="AI2721" s="2" t="s">
        <v>26</v>
      </c>
      <c r="AJ2721" s="2" t="s">
        <v>27</v>
      </c>
      <c r="AK2721" s="2" t="s">
        <v>2597</v>
      </c>
      <c r="AL2721" s="16" t="str">
        <f>IF(HOUR(Table2[[#This Row],[Order Time]])&lt;12,"Morning",IF(HOUR(Table2[[#This Row],[Order Time]])&lt;17,"Afternoon",IF(HOUR(Table2[[#This Row],[Order Time]])&lt;21,"Evening","Night")))</f>
        <v>Evening</v>
      </c>
      <c r="AM2721" s="16" t="s">
        <v>29</v>
      </c>
    </row>
    <row r="2722" spans="1:39" x14ac:dyDescent="0.25">
      <c r="A2722" s="13" t="s">
        <v>4636</v>
      </c>
      <c r="B2722" s="4">
        <v>45566</v>
      </c>
      <c r="C2722" s="2">
        <f>YEAR(Table2[[#This Row],[Invoice Date]])</f>
        <v>2024</v>
      </c>
      <c r="D2722" s="2" t="str">
        <f>TEXT(Table2[[#This Row],[Invoice Date]],"mmm")</f>
        <v>Oct</v>
      </c>
      <c r="E2722" s="2" t="str">
        <f>Table2[[#This Row],[Store_ID]]&amp;"-"&amp;Table2[[#This Row],[Year]]&amp;"-"&amp;Table2[[#This Row],[Month]]</f>
        <v>STR007-2024-Oct</v>
      </c>
      <c r="F2722" s="2" t="s">
        <v>2863</v>
      </c>
      <c r="G2722" s="2" t="str">
        <f>_xlfn.XLOOKUP(Table2[[#This Row],[Customer_ID]],Table3[Customer_ID],Table3[Customer Name],"Not Found")</f>
        <v>Chandra Prasad</v>
      </c>
      <c r="H2722" s="2" t="str">
        <f>_xlfn.XLOOKUP(Table2[[#This Row],[Customer_ID]],Table3[Customer_ID],Table3[Gender],"Female")</f>
        <v>Male</v>
      </c>
      <c r="I2722" s="2" t="str">
        <f>_xlfn.XLOOKUP(Table2[[#This Row],[Customer_ID]],Table3[Customer_ID],Table3[City],"Missing Memebership")</f>
        <v>Kozhikode</v>
      </c>
      <c r="J2722" s="2" t="str">
        <f>_xlfn.XLOOKUP(Table2[[#This Row],[Customer_ID]],Table3[Customer_ID],Table3[State],"Karnataka")</f>
        <v>Kerala</v>
      </c>
      <c r="K2722" s="2" t="str">
        <f>_xlfn.XLOOKUP(Table2[[#This Row],[Customer_ID]],Table3[Customer_ID],Table3[Membership],"Regular")</f>
        <v>Silver</v>
      </c>
      <c r="L2722" s="2" t="s">
        <v>1205</v>
      </c>
      <c r="M2722" s="2" t="str">
        <f>_xlfn.XLOOKUP(Table2[[#This Row],[Product_ID]],Table4[Product_ID],Table4[Product_Name],"Not Found")</f>
        <v>Louis Philippe Anarkali Kurti Black</v>
      </c>
      <c r="N2722" s="2" t="str">
        <f>_xlfn.XLOOKUP(Table2[[#This Row],[Product_ID]],Table4[Product_ID],Table4[Category],"Not Found")</f>
        <v>Women Kurtis</v>
      </c>
      <c r="O2722" s="2" t="str">
        <f>_xlfn.XLOOKUP(Table2[[#This Row],[Product_ID]],Table4[Product_ID],Table4[Subcategory],"Not Found")</f>
        <v>Anarkali Kurti</v>
      </c>
      <c r="P2722" s="2" t="str">
        <f>_xlfn.XLOOKUP(Table2[[#This Row],[Product_ID]],Table4[Product_ID],Table4[Brand],"Missing Brand")</f>
        <v>Louis Philippe</v>
      </c>
      <c r="Q2722" s="2" t="s">
        <v>307</v>
      </c>
      <c r="R2722" s="2" t="str">
        <f>_xlfn.XLOOKUP(Table2[[#This Row],[Store_ID]],Table6[Store_ID],Table6[Store Name],"Not Found")</f>
        <v>TrendMart Thoothukudi Mall Kiosk</v>
      </c>
      <c r="S2722" s="2">
        <f>_xlfn.XLOOKUP(Table2[[#This Row],[Store_ID]],Table6[Store_ID],Table6[Monthly Target],"Missing Target")</f>
        <v>1500000</v>
      </c>
      <c r="T2722" s="2" t="str">
        <f>_xlfn.XLOOKUP(Table2[[#This Row],[Store_ID]],Table6[Store_ID],Table6[Region],"Not Found")</f>
        <v>South Zone 1</v>
      </c>
      <c r="U2722" s="2" t="s">
        <v>289</v>
      </c>
      <c r="V2722" s="2" t="str">
        <f>_xlfn.XLOOKUP(Table2[[#This Row],[Employee_ID]],Table5[Employee_ID],Table5[Employee Name],"Not Found")</f>
        <v>Anitha Ramachandran</v>
      </c>
      <c r="W2722" s="2">
        <v>3</v>
      </c>
      <c r="X2722" s="2">
        <v>974.61</v>
      </c>
      <c r="Y2722" s="2">
        <v>30</v>
      </c>
      <c r="Z2722" s="2">
        <v>877.15</v>
      </c>
      <c r="AA2722" s="2">
        <v>5</v>
      </c>
      <c r="AB2722" s="2">
        <v>102.33</v>
      </c>
      <c r="AC2722" s="2">
        <v>2149.0100000000002</v>
      </c>
      <c r="AD2722" s="2">
        <v>2301.33</v>
      </c>
      <c r="AE2722" s="2">
        <f t="shared" si="90"/>
        <v>-254.64999999999969</v>
      </c>
      <c r="AF2722" s="2" t="s">
        <v>35</v>
      </c>
      <c r="AG2722" s="42">
        <f>IFERROR(Table2[[#This Row],[Profit]]/Table2[[#This Row],[Sales Amount]],0)</f>
        <v>-0.11849642393474188</v>
      </c>
      <c r="AH2722" s="2" t="str">
        <f>TRIM(Table2[[#This Row],[Payment Modee]])</f>
        <v>Debit Card</v>
      </c>
      <c r="AI2722" s="2" t="s">
        <v>26</v>
      </c>
      <c r="AJ2722" s="2" t="s">
        <v>27</v>
      </c>
      <c r="AK2722" s="2" t="s">
        <v>2186</v>
      </c>
      <c r="AL2722" s="16" t="str">
        <f>IF(HOUR(Table2[[#This Row],[Order Time]])&lt;12,"Morning",IF(HOUR(Table2[[#This Row],[Order Time]])&lt;17,"Afternoon",IF(HOUR(Table2[[#This Row],[Order Time]])&lt;21,"Evening","Night")))</f>
        <v>Morning</v>
      </c>
      <c r="AM2722" s="16" t="s">
        <v>29</v>
      </c>
    </row>
    <row r="2723" spans="1:39" x14ac:dyDescent="0.25">
      <c r="A2723" s="13" t="s">
        <v>4637</v>
      </c>
      <c r="B2723" s="4">
        <v>45637</v>
      </c>
      <c r="C2723" s="2">
        <f>YEAR(Table2[[#This Row],[Invoice Date]])</f>
        <v>2024</v>
      </c>
      <c r="D2723" s="2" t="str">
        <f>TEXT(Table2[[#This Row],[Invoice Date]],"mmm")</f>
        <v>Dec</v>
      </c>
      <c r="E2723" s="2" t="str">
        <f>Table2[[#This Row],[Store_ID]]&amp;"-"&amp;Table2[[#This Row],[Year]]&amp;"-"&amp;Table2[[#This Row],[Month]]</f>
        <v>STR055-2024-Dec</v>
      </c>
      <c r="F2723" s="2" t="s">
        <v>2993</v>
      </c>
      <c r="G2723" s="2" t="str">
        <f>_xlfn.XLOOKUP(Table2[[#This Row],[Customer_ID]],Table3[Customer_ID],Table3[Customer Name],"Not Found")</f>
        <v>Charulatha Hegde</v>
      </c>
      <c r="H2723" s="2" t="str">
        <f>_xlfn.XLOOKUP(Table2[[#This Row],[Customer_ID]],Table3[Customer_ID],Table3[Gender],"Female")</f>
        <v>Female</v>
      </c>
      <c r="I2723" s="2" t="str">
        <f>_xlfn.XLOOKUP(Table2[[#This Row],[Customer_ID]],Table3[Customer_ID],Table3[City],"Missing Memebership")</f>
        <v>Warangal</v>
      </c>
      <c r="J2723" s="2" t="str">
        <f>_xlfn.XLOOKUP(Table2[[#This Row],[Customer_ID]],Table3[Customer_ID],Table3[State],"Karnataka")</f>
        <v>Telangana</v>
      </c>
      <c r="K2723" s="2" t="str">
        <f>_xlfn.XLOOKUP(Table2[[#This Row],[Customer_ID]],Table3[Customer_ID],Table3[Membership],"Regular")</f>
        <v>Silver</v>
      </c>
      <c r="L2723" s="2" t="s">
        <v>1002</v>
      </c>
      <c r="M2723" s="2" t="str">
        <f>_xlfn.XLOOKUP(Table2[[#This Row],[Product_ID]],Table4[Product_ID],Table4[Product_Name],"Not Found")</f>
        <v>Raymond Sherwani Olive</v>
      </c>
      <c r="N2723" s="2" t="str">
        <f>_xlfn.XLOOKUP(Table2[[#This Row],[Product_ID]],Table4[Product_ID],Table4[Category],"Not Found")</f>
        <v>Men Ethnic</v>
      </c>
      <c r="O2723" s="2" t="str">
        <f>_xlfn.XLOOKUP(Table2[[#This Row],[Product_ID]],Table4[Product_ID],Table4[Subcategory],"Not Found")</f>
        <v>Sherwani</v>
      </c>
      <c r="P2723" s="2" t="str">
        <f>_xlfn.XLOOKUP(Table2[[#This Row],[Product_ID]],Table4[Product_ID],Table4[Brand],"Missing Brand")</f>
        <v>Raymond</v>
      </c>
      <c r="Q2723" s="2" t="s">
        <v>390</v>
      </c>
      <c r="R2723" s="2" t="str">
        <f>_xlfn.XLOOKUP(Table2[[#This Row],[Store_ID]],Table6[Store_ID],Table6[Store Name],"Not Found")</f>
        <v>TrendMart Nellore High Street</v>
      </c>
      <c r="S2723" s="2">
        <f>_xlfn.XLOOKUP(Table2[[#This Row],[Store_ID]],Table6[Store_ID],Table6[Monthly Target],"Missing Target")</f>
        <v>1500000</v>
      </c>
      <c r="T2723" s="2" t="str">
        <f>_xlfn.XLOOKUP(Table2[[#This Row],[Store_ID]],Table6[Store_ID],Table6[Region],"Not Found")</f>
        <v>South Zone 3</v>
      </c>
      <c r="U2723" s="2" t="s">
        <v>165</v>
      </c>
      <c r="V2723" s="2" t="str">
        <f>_xlfn.XLOOKUP(Table2[[#This Row],[Employee_ID]],Table5[Employee_ID],Table5[Employee Name],"Not Found")</f>
        <v>Vasanthi Gupta</v>
      </c>
      <c r="W2723" s="2">
        <v>3</v>
      </c>
      <c r="X2723" s="2">
        <v>2192.65</v>
      </c>
      <c r="Y2723" s="2">
        <v>0</v>
      </c>
      <c r="Z2723" s="2">
        <v>0</v>
      </c>
      <c r="AA2723" s="2">
        <v>12</v>
      </c>
      <c r="AB2723" s="2">
        <v>789.35</v>
      </c>
      <c r="AC2723" s="2">
        <v>7367.3</v>
      </c>
      <c r="AD2723" s="2">
        <v>5030.76</v>
      </c>
      <c r="AE2723" s="2">
        <f t="shared" si="90"/>
        <v>1547.19</v>
      </c>
      <c r="AF2723" s="2" t="s">
        <v>25</v>
      </c>
      <c r="AG2723" s="42">
        <f>IFERROR(Table2[[#This Row],[Profit]]/Table2[[#This Row],[Sales Amount]],0)</f>
        <v>0.21000773689139848</v>
      </c>
      <c r="AH2723" s="2" t="str">
        <f>TRIM(Table2[[#This Row],[Payment Modee]])</f>
        <v>UPI</v>
      </c>
      <c r="AI2723" s="2" t="s">
        <v>26</v>
      </c>
      <c r="AJ2723" s="2" t="s">
        <v>27</v>
      </c>
      <c r="AK2723" s="2" t="s">
        <v>759</v>
      </c>
      <c r="AL2723" s="16" t="str">
        <f>IF(HOUR(Table2[[#This Row],[Order Time]])&lt;12,"Morning",IF(HOUR(Table2[[#This Row],[Order Time]])&lt;17,"Afternoon",IF(HOUR(Table2[[#This Row],[Order Time]])&lt;21,"Evening","Night")))</f>
        <v>Afternoon</v>
      </c>
      <c r="AM2723" s="16" t="s">
        <v>29</v>
      </c>
    </row>
    <row r="2724" spans="1:39" x14ac:dyDescent="0.25">
      <c r="A2724" s="13" t="s">
        <v>4638</v>
      </c>
      <c r="B2724" s="4">
        <v>45576</v>
      </c>
      <c r="C2724" s="2">
        <f>YEAR(Table2[[#This Row],[Invoice Date]])</f>
        <v>2024</v>
      </c>
      <c r="D2724" s="2" t="str">
        <f>TEXT(Table2[[#This Row],[Invoice Date]],"mmm")</f>
        <v>Oct</v>
      </c>
      <c r="E2724" s="2" t="str">
        <f>Table2[[#This Row],[Store_ID]]&amp;"-"&amp;Table2[[#This Row],[Year]]&amp;"-"&amp;Table2[[#This Row],[Month]]</f>
        <v>STR059-2024-Oct</v>
      </c>
      <c r="F2724" s="2" t="s">
        <v>2664</v>
      </c>
      <c r="G2724" s="2" t="str">
        <f>_xlfn.XLOOKUP(Table2[[#This Row],[Customer_ID]],Table3[Customer_ID],Table3[Customer Name],"Not Found")</f>
        <v>Chandrika Natarajan</v>
      </c>
      <c r="H2724" s="2" t="str">
        <f>_xlfn.XLOOKUP(Table2[[#This Row],[Customer_ID]],Table3[Customer_ID],Table3[Gender],"Female")</f>
        <v>Female</v>
      </c>
      <c r="I2724" s="2" t="str">
        <f>_xlfn.XLOOKUP(Table2[[#This Row],[Customer_ID]],Table3[Customer_ID],Table3[City],"Missing Memebership")</f>
        <v>Visakhapatnam</v>
      </c>
      <c r="J2724" s="2" t="str">
        <f>_xlfn.XLOOKUP(Table2[[#This Row],[Customer_ID]],Table3[Customer_ID],Table3[State],"Karnataka")</f>
        <v>Andhra Pradesh</v>
      </c>
      <c r="K2724" s="2" t="str">
        <f>_xlfn.XLOOKUP(Table2[[#This Row],[Customer_ID]],Table3[Customer_ID],Table3[Membership],"Regular")</f>
        <v>Gold</v>
      </c>
      <c r="L2724" s="2" t="s">
        <v>716</v>
      </c>
      <c r="M2724" s="2" t="str">
        <f>_xlfn.XLOOKUP(Table2[[#This Row],[Product_ID]],Table4[Product_ID],Table4[Product_Name],"Not Found")</f>
        <v>Max Fashion Joggers Cream</v>
      </c>
      <c r="N2724" s="2" t="str">
        <f>_xlfn.XLOOKUP(Table2[[#This Row],[Product_ID]],Table4[Product_ID],Table4[Category],"Not Found")</f>
        <v>Sportswear</v>
      </c>
      <c r="O2724" s="2" t="str">
        <f>_xlfn.XLOOKUP(Table2[[#This Row],[Product_ID]],Table4[Product_ID],Table4[Subcategory],"Not Found")</f>
        <v>Joggers</v>
      </c>
      <c r="P2724" s="2" t="str">
        <f>_xlfn.XLOOKUP(Table2[[#This Row],[Product_ID]],Table4[Product_ID],Table4[Brand],"Missing Brand")</f>
        <v>Max Fashion</v>
      </c>
      <c r="Q2724" s="2" t="s">
        <v>748</v>
      </c>
      <c r="R2724" s="2" t="str">
        <f>_xlfn.XLOOKUP(Table2[[#This Row],[Store_ID]],Table6[Store_ID],Table6[Store Name],"Not Found")</f>
        <v>TrendMart Bengaluru Mall Kiosk</v>
      </c>
      <c r="S2724" s="2">
        <f>_xlfn.XLOOKUP(Table2[[#This Row],[Store_ID]],Table6[Store_ID],Table6[Monthly Target],"Missing Target")</f>
        <v>1500000</v>
      </c>
      <c r="T2724" s="2" t="str">
        <f>_xlfn.XLOOKUP(Table2[[#This Row],[Store_ID]],Table6[Store_ID],Table6[Region],"Not Found")</f>
        <v>South Zone 2</v>
      </c>
      <c r="U2724" s="2" t="s">
        <v>192</v>
      </c>
      <c r="V2724" s="2" t="str">
        <f>_xlfn.XLOOKUP(Table2[[#This Row],[Employee_ID]],Table5[Employee_ID],Table5[Employee Name],"Not Found")</f>
        <v>Hari Nair</v>
      </c>
      <c r="W2724" s="2">
        <v>2</v>
      </c>
      <c r="X2724" s="2">
        <v>815.16</v>
      </c>
      <c r="Y2724" s="2">
        <v>5</v>
      </c>
      <c r="Z2724" s="2">
        <v>81.52</v>
      </c>
      <c r="AA2724" s="2">
        <v>5</v>
      </c>
      <c r="AB2724" s="2">
        <v>77.44</v>
      </c>
      <c r="AC2724" s="2">
        <v>1626.24</v>
      </c>
      <c r="AD2724" s="2">
        <v>1118.5</v>
      </c>
      <c r="AE2724" s="2">
        <f t="shared" si="90"/>
        <v>430.3</v>
      </c>
      <c r="AF2724" s="2" t="s">
        <v>69</v>
      </c>
      <c r="AG2724" s="42">
        <f>IFERROR(Table2[[#This Row],[Profit]]/Table2[[#This Row],[Sales Amount]],0)</f>
        <v>0.26459809130263678</v>
      </c>
      <c r="AH2724" s="2" t="str">
        <f>TRIM(Table2[[#This Row],[Payment Modee]])</f>
        <v>Cash</v>
      </c>
      <c r="AI2724" s="2" t="s">
        <v>26</v>
      </c>
      <c r="AJ2724" s="2" t="s">
        <v>27</v>
      </c>
      <c r="AK2724" s="2" t="s">
        <v>1801</v>
      </c>
      <c r="AL2724" s="16" t="str">
        <f>IF(HOUR(Table2[[#This Row],[Order Time]])&lt;12,"Morning",IF(HOUR(Table2[[#This Row],[Order Time]])&lt;17,"Afternoon",IF(HOUR(Table2[[#This Row],[Order Time]])&lt;21,"Evening","Night")))</f>
        <v>Morning</v>
      </c>
      <c r="AM2724" s="16" t="s">
        <v>29</v>
      </c>
    </row>
    <row r="2725" spans="1:39" x14ac:dyDescent="0.25">
      <c r="A2725" s="13" t="s">
        <v>4639</v>
      </c>
      <c r="B2725" s="4">
        <v>45630</v>
      </c>
      <c r="C2725" s="2">
        <f>YEAR(Table2[[#This Row],[Invoice Date]])</f>
        <v>2024</v>
      </c>
      <c r="D2725" s="2" t="str">
        <f>TEXT(Table2[[#This Row],[Invoice Date]],"mmm")</f>
        <v>Dec</v>
      </c>
      <c r="E2725" s="2" t="str">
        <f>Table2[[#This Row],[Store_ID]]&amp;"-"&amp;Table2[[#This Row],[Year]]&amp;"-"&amp;Table2[[#This Row],[Month]]</f>
        <v>STR006-2024-Dec</v>
      </c>
      <c r="F2725" s="2" t="s">
        <v>1156</v>
      </c>
      <c r="G2725" s="2" t="str">
        <f>_xlfn.XLOOKUP(Table2[[#This Row],[Customer_ID]],Table3[Customer_ID],Table3[Customer Name],"Not Found")</f>
        <v>Srinivas Gowda</v>
      </c>
      <c r="H2725" s="2" t="str">
        <f>_xlfn.XLOOKUP(Table2[[#This Row],[Customer_ID]],Table3[Customer_ID],Table3[Gender],"Female")</f>
        <v>Male</v>
      </c>
      <c r="I2725" s="2" t="str">
        <f>_xlfn.XLOOKUP(Table2[[#This Row],[Customer_ID]],Table3[Customer_ID],Table3[City],"Missing Memebership")</f>
        <v>Alappuzha</v>
      </c>
      <c r="J2725" s="2" t="str">
        <f>_xlfn.XLOOKUP(Table2[[#This Row],[Customer_ID]],Table3[Customer_ID],Table3[State],"Karnataka")</f>
        <v>Kerala</v>
      </c>
      <c r="K2725" s="2" t="str">
        <f>_xlfn.XLOOKUP(Table2[[#This Row],[Customer_ID]],Table3[Customer_ID],Table3[Membership],"Regular")</f>
        <v>Silver</v>
      </c>
      <c r="L2725" s="2" t="s">
        <v>840</v>
      </c>
      <c r="M2725" s="2" t="str">
        <f>_xlfn.XLOOKUP(Table2[[#This Row],[Product_ID]],Table4[Product_ID],Table4[Product_Name],"Not Found")</f>
        <v>Fastrack Sling Bag Peach</v>
      </c>
      <c r="N2725" s="2" t="str">
        <f>_xlfn.XLOOKUP(Table2[[#This Row],[Product_ID]],Table4[Product_ID],Table4[Category],"Not Found")</f>
        <v>Handbags</v>
      </c>
      <c r="O2725" s="2" t="str">
        <f>_xlfn.XLOOKUP(Table2[[#This Row],[Product_ID]],Table4[Product_ID],Table4[Subcategory],"Not Found")</f>
        <v>Sling Bag</v>
      </c>
      <c r="P2725" s="2" t="str">
        <f>_xlfn.XLOOKUP(Table2[[#This Row],[Product_ID]],Table4[Product_ID],Table4[Brand],"Missing Brand")</f>
        <v>Fastrack</v>
      </c>
      <c r="Q2725" s="2" t="s">
        <v>720</v>
      </c>
      <c r="R2725" s="2" t="str">
        <f>_xlfn.XLOOKUP(Table2[[#This Row],[Store_ID]],Table6[Store_ID],Table6[Store Name],"Not Found")</f>
        <v>TrendMart Vellore Standard</v>
      </c>
      <c r="S2725" s="2">
        <f>_xlfn.XLOOKUP(Table2[[#This Row],[Store_ID]],Table6[Store_ID],Table6[Monthly Target],"Missing Target")</f>
        <v>2000000</v>
      </c>
      <c r="T2725" s="2" t="str">
        <f>_xlfn.XLOOKUP(Table2[[#This Row],[Store_ID]],Table6[Store_ID],Table6[Region],"Not Found")</f>
        <v>South Zone 1</v>
      </c>
      <c r="U2725" s="2" t="s">
        <v>153</v>
      </c>
      <c r="V2725" s="2" t="str">
        <f>_xlfn.XLOOKUP(Table2[[#This Row],[Employee_ID]],Table5[Employee_ID],Table5[Employee Name],"Not Found")</f>
        <v>Rani Mishra</v>
      </c>
      <c r="W2725" s="2">
        <v>2</v>
      </c>
      <c r="X2725" s="2">
        <v>1535.03</v>
      </c>
      <c r="Y2725" s="2">
        <v>25</v>
      </c>
      <c r="Z2725" s="2">
        <v>767.51</v>
      </c>
      <c r="AA2725" s="2">
        <v>12</v>
      </c>
      <c r="AB2725" s="2">
        <v>276.31</v>
      </c>
      <c r="AC2725" s="2">
        <v>2578.86</v>
      </c>
      <c r="AD2725" s="2">
        <v>1977.14</v>
      </c>
      <c r="AE2725" s="2">
        <f t="shared" si="90"/>
        <v>325.41000000000003</v>
      </c>
      <c r="AF2725" s="2" t="s">
        <v>35</v>
      </c>
      <c r="AG2725" s="42">
        <f>IFERROR(Table2[[#This Row],[Profit]]/Table2[[#This Row],[Sales Amount]],0)</f>
        <v>0.12618366254856797</v>
      </c>
      <c r="AH2725" s="2" t="str">
        <f>TRIM(Table2[[#This Row],[Payment Modee]])</f>
        <v>Debit Card</v>
      </c>
      <c r="AI2725" s="2" t="s">
        <v>36</v>
      </c>
      <c r="AJ2725" s="2" t="s">
        <v>27</v>
      </c>
      <c r="AK2725" s="2" t="s">
        <v>3154</v>
      </c>
      <c r="AL2725" s="16" t="str">
        <f>IF(HOUR(Table2[[#This Row],[Order Time]])&lt;12,"Morning",IF(HOUR(Table2[[#This Row],[Order Time]])&lt;17,"Afternoon",IF(HOUR(Table2[[#This Row],[Order Time]])&lt;21,"Evening","Night")))</f>
        <v>Night</v>
      </c>
      <c r="AM2725" s="16" t="s">
        <v>29</v>
      </c>
    </row>
    <row r="2726" spans="1:39" x14ac:dyDescent="0.25">
      <c r="A2726" s="13" t="s">
        <v>4640</v>
      </c>
      <c r="B2726" s="4">
        <v>45714</v>
      </c>
      <c r="C2726" s="2">
        <f>YEAR(Table2[[#This Row],[Invoice Date]])</f>
        <v>2025</v>
      </c>
      <c r="D2726" s="2" t="str">
        <f>TEXT(Table2[[#This Row],[Invoice Date]],"mmm")</f>
        <v>Feb</v>
      </c>
      <c r="E2726" s="2" t="str">
        <f>Table2[[#This Row],[Store_ID]]&amp;"-"&amp;Table2[[#This Row],[Year]]&amp;"-"&amp;Table2[[#This Row],[Month]]</f>
        <v>STR004-2025-Feb</v>
      </c>
      <c r="F2726" s="2" t="s">
        <v>2499</v>
      </c>
      <c r="G2726" s="2" t="str">
        <f>_xlfn.XLOOKUP(Table2[[#This Row],[Customer_ID]],Table3[Customer_ID],Table3[Customer Name],"Not Found")</f>
        <v>Saranya Krishnan</v>
      </c>
      <c r="H2726" s="2" t="str">
        <f>_xlfn.XLOOKUP(Table2[[#This Row],[Customer_ID]],Table3[Customer_ID],Table3[Gender],"Female")</f>
        <v>Female</v>
      </c>
      <c r="I2726" s="2" t="str">
        <f>_xlfn.XLOOKUP(Table2[[#This Row],[Customer_ID]],Table3[Customer_ID],Table3[City],"Missing Memebership")</f>
        <v>Hyderabad</v>
      </c>
      <c r="J2726" s="2" t="str">
        <f>_xlfn.XLOOKUP(Table2[[#This Row],[Customer_ID]],Table3[Customer_ID],Table3[State],"Karnataka")</f>
        <v>Telangana</v>
      </c>
      <c r="K2726" s="2" t="str">
        <f>_xlfn.XLOOKUP(Table2[[#This Row],[Customer_ID]],Table3[Customer_ID],Table3[Membership],"Regular")</f>
        <v>Silver</v>
      </c>
      <c r="L2726" s="2" t="s">
        <v>2184</v>
      </c>
      <c r="M2726" s="2" t="str">
        <f>_xlfn.XLOOKUP(Table2[[#This Row],[Product_ID]],Table4[Product_ID],Table4[Product_Name],"Not Found")</f>
        <v>Westside Straight Fit Charcoal</v>
      </c>
      <c r="N2726" s="2" t="str">
        <f>_xlfn.XLOOKUP(Table2[[#This Row],[Product_ID]],Table4[Product_ID],Table4[Category],"Not Found")</f>
        <v>Men Jeans</v>
      </c>
      <c r="O2726" s="2" t="str">
        <f>_xlfn.XLOOKUP(Table2[[#This Row],[Product_ID]],Table4[Product_ID],Table4[Subcategory],"Not Found")</f>
        <v>Straight Fit</v>
      </c>
      <c r="P2726" s="2" t="str">
        <f>_xlfn.XLOOKUP(Table2[[#This Row],[Product_ID]],Table4[Product_ID],Table4[Brand],"Missing Brand")</f>
        <v>Westside</v>
      </c>
      <c r="Q2726" s="2" t="s">
        <v>91</v>
      </c>
      <c r="R2726" s="2" t="str">
        <f>_xlfn.XLOOKUP(Table2[[#This Row],[Store_ID]],Table6[Store_ID],Table6[Store Name],"Not Found")</f>
        <v>TrendMart Kalaburagi Mall Kiosk</v>
      </c>
      <c r="S2726" s="2">
        <f>_xlfn.XLOOKUP(Table2[[#This Row],[Store_ID]],Table6[Store_ID],Table6[Monthly Target],"Missing Target")</f>
        <v>800000</v>
      </c>
      <c r="T2726" s="2" t="str">
        <f>_xlfn.XLOOKUP(Table2[[#This Row],[Store_ID]],Table6[Store_ID],Table6[Region],"Not Found")</f>
        <v>South Zone 2</v>
      </c>
      <c r="U2726" s="2" t="s">
        <v>330</v>
      </c>
      <c r="V2726" s="2" t="str">
        <f>_xlfn.XLOOKUP(Table2[[#This Row],[Employee_ID]],Table5[Employee_ID],Table5[Employee Name],"Not Found")</f>
        <v>Malini Gowda</v>
      </c>
      <c r="W2726" s="2">
        <v>1</v>
      </c>
      <c r="X2726" s="2">
        <v>1508.08</v>
      </c>
      <c r="Y2726" s="2">
        <v>30</v>
      </c>
      <c r="Z2726" s="2">
        <v>452.42</v>
      </c>
      <c r="AA2726" s="2">
        <v>12</v>
      </c>
      <c r="AB2726" s="2">
        <v>126.68</v>
      </c>
      <c r="AC2726" s="2">
        <v>1182.3399999999999</v>
      </c>
      <c r="AD2726" s="2">
        <v>1007.65</v>
      </c>
      <c r="AE2726" s="2">
        <f t="shared" si="90"/>
        <v>48.009999999999934</v>
      </c>
      <c r="AF2726" s="2" t="s">
        <v>25</v>
      </c>
      <c r="AG2726" s="42">
        <f>IFERROR(Table2[[#This Row],[Profit]]/Table2[[#This Row],[Sales Amount]],0)</f>
        <v>4.0605917079689378E-2</v>
      </c>
      <c r="AH2726" s="2" t="str">
        <f>TRIM(Table2[[#This Row],[Payment Modee]])</f>
        <v>UPI</v>
      </c>
      <c r="AI2726" s="2" t="s">
        <v>26</v>
      </c>
      <c r="AJ2726" s="2" t="s">
        <v>27</v>
      </c>
      <c r="AK2726" s="2" t="s">
        <v>2389</v>
      </c>
      <c r="AL2726" s="16" t="str">
        <f>IF(HOUR(Table2[[#This Row],[Order Time]])&lt;12,"Morning",IF(HOUR(Table2[[#This Row],[Order Time]])&lt;17,"Afternoon",IF(HOUR(Table2[[#This Row],[Order Time]])&lt;21,"Evening","Night")))</f>
        <v>Night</v>
      </c>
      <c r="AM2726" s="16" t="s">
        <v>29</v>
      </c>
    </row>
    <row r="2727" spans="1:39" x14ac:dyDescent="0.25">
      <c r="A2727" s="13" t="s">
        <v>4641</v>
      </c>
      <c r="B2727" s="4">
        <v>45624</v>
      </c>
      <c r="C2727" s="2">
        <f>YEAR(Table2[[#This Row],[Invoice Date]])</f>
        <v>2024</v>
      </c>
      <c r="D2727" s="2" t="str">
        <f>TEXT(Table2[[#This Row],[Invoice Date]],"mmm")</f>
        <v>Nov</v>
      </c>
      <c r="E2727" s="2" t="str">
        <f>Table2[[#This Row],[Store_ID]]&amp;"-"&amp;Table2[[#This Row],[Year]]&amp;"-"&amp;Table2[[#This Row],[Month]]</f>
        <v>STR013-2024-Nov</v>
      </c>
      <c r="F2727" s="2" t="s">
        <v>2725</v>
      </c>
      <c r="G2727" s="2" t="str">
        <f>_xlfn.XLOOKUP(Table2[[#This Row],[Customer_ID]],Table3[Customer_ID],Table3[Customer Name],"Not Found")</f>
        <v>Suresh Iyengar</v>
      </c>
      <c r="H2727" s="2" t="str">
        <f>_xlfn.XLOOKUP(Table2[[#This Row],[Customer_ID]],Table3[Customer_ID],Table3[Gender],"Female")</f>
        <v>Male</v>
      </c>
      <c r="I2727" s="2" t="str">
        <f>_xlfn.XLOOKUP(Table2[[#This Row],[Customer_ID]],Table3[Customer_ID],Table3[City],"Missing Memebership")</f>
        <v>Visakhapatnam</v>
      </c>
      <c r="J2727" s="2" t="str">
        <f>_xlfn.XLOOKUP(Table2[[#This Row],[Customer_ID]],Table3[Customer_ID],Table3[State],"Karnataka")</f>
        <v>Andhra Pradesh</v>
      </c>
      <c r="K2727" s="2" t="str">
        <f>_xlfn.XLOOKUP(Table2[[#This Row],[Customer_ID]],Table3[Customer_ID],Table3[Membership],"Regular")</f>
        <v>Gold</v>
      </c>
      <c r="L2727" s="2" t="s">
        <v>455</v>
      </c>
      <c r="M2727" s="2" t="str">
        <f>_xlfn.XLOOKUP(Table2[[#This Row],[Product_ID]],Table4[Product_ID],Table4[Product_Name],"Not Found")</f>
        <v>Fastrack Nehru Jacket Black</v>
      </c>
      <c r="N2727" s="2" t="str">
        <f>_xlfn.XLOOKUP(Table2[[#This Row],[Product_ID]],Table4[Product_ID],Table4[Category],"Not Found")</f>
        <v>Men Ethnic</v>
      </c>
      <c r="O2727" s="2" t="str">
        <f>_xlfn.XLOOKUP(Table2[[#This Row],[Product_ID]],Table4[Product_ID],Table4[Subcategory],"Not Found")</f>
        <v>Nehru Jacket</v>
      </c>
      <c r="P2727" s="2" t="str">
        <f>_xlfn.XLOOKUP(Table2[[#This Row],[Product_ID]],Table4[Product_ID],Table4[Brand],"Missing Brand")</f>
        <v>Fastrack</v>
      </c>
      <c r="Q2727" s="2" t="s">
        <v>616</v>
      </c>
      <c r="R2727" s="2" t="str">
        <f>_xlfn.XLOOKUP(Table2[[#This Row],[Store_ID]],Table6[Store_ID],Table6[Store Name],"Not Found")</f>
        <v>TrendMart Nizamabad Standard</v>
      </c>
      <c r="S2727" s="2">
        <f>_xlfn.XLOOKUP(Table2[[#This Row],[Store_ID]],Table6[Store_ID],Table6[Monthly Target],"Missing Target")</f>
        <v>2500000</v>
      </c>
      <c r="T2727" s="2" t="str">
        <f>_xlfn.XLOOKUP(Table2[[#This Row],[Store_ID]],Table6[Store_ID],Table6[Region],"Not Found")</f>
        <v>South Zone 2</v>
      </c>
      <c r="U2727" s="2" t="s">
        <v>417</v>
      </c>
      <c r="V2727" s="2" t="str">
        <f>_xlfn.XLOOKUP(Table2[[#This Row],[Employee_ID]],Table5[Employee_ID],Table5[Employee Name],"Not Found")</f>
        <v>Arjun Krishnan</v>
      </c>
      <c r="W2727" s="2">
        <v>2</v>
      </c>
      <c r="X2727" s="2">
        <v>2407.2600000000002</v>
      </c>
      <c r="Y2727" s="2">
        <v>25</v>
      </c>
      <c r="Z2727" s="2">
        <v>1203.6300000000001</v>
      </c>
      <c r="AA2727" s="2">
        <v>12</v>
      </c>
      <c r="AB2727" s="2">
        <v>433.31</v>
      </c>
      <c r="AC2727" s="2">
        <v>4044.2</v>
      </c>
      <c r="AD2727" s="2">
        <v>3188</v>
      </c>
      <c r="AE2727" s="2">
        <f t="shared" si="90"/>
        <v>422.88999999999982</v>
      </c>
      <c r="AF2727" s="2" t="s">
        <v>69</v>
      </c>
      <c r="AG2727" s="42">
        <f>IFERROR(Table2[[#This Row],[Profit]]/Table2[[#This Row],[Sales Amount]],0)</f>
        <v>0.10456703427130207</v>
      </c>
      <c r="AH2727" s="2" t="str">
        <f>TRIM(Table2[[#This Row],[Payment Modee]])</f>
        <v>Cash</v>
      </c>
      <c r="AI2727" s="2" t="s">
        <v>26</v>
      </c>
      <c r="AJ2727" s="2" t="s">
        <v>27</v>
      </c>
      <c r="AK2727" s="2" t="s">
        <v>1396</v>
      </c>
      <c r="AL2727" s="16" t="str">
        <f>IF(HOUR(Table2[[#This Row],[Order Time]])&lt;12,"Morning",IF(HOUR(Table2[[#This Row],[Order Time]])&lt;17,"Afternoon",IF(HOUR(Table2[[#This Row],[Order Time]])&lt;21,"Evening","Night")))</f>
        <v>Afternoon</v>
      </c>
      <c r="AM2727" s="16" t="s">
        <v>29</v>
      </c>
    </row>
    <row r="2728" spans="1:39" x14ac:dyDescent="0.25">
      <c r="A2728" s="13" t="s">
        <v>4642</v>
      </c>
      <c r="B2728" s="4">
        <v>45402</v>
      </c>
      <c r="C2728" s="2">
        <f>YEAR(Table2[[#This Row],[Invoice Date]])</f>
        <v>2024</v>
      </c>
      <c r="D2728" s="2" t="str">
        <f>TEXT(Table2[[#This Row],[Invoice Date]],"mmm")</f>
        <v>Apr</v>
      </c>
      <c r="E2728" s="2" t="str">
        <f>Table2[[#This Row],[Store_ID]]&amp;"-"&amp;Table2[[#This Row],[Year]]&amp;"-"&amp;Table2[[#This Row],[Month]]</f>
        <v>STR050-2024-Apr</v>
      </c>
      <c r="F2728" s="2" t="s">
        <v>926</v>
      </c>
      <c r="G2728" s="2" t="str">
        <f>_xlfn.XLOOKUP(Table2[[#This Row],[Customer_ID]],Table3[Customer_ID],Table3[Customer Name],"Not Found")</f>
        <v>Yamini Gowda</v>
      </c>
      <c r="H2728" s="2" t="str">
        <f>_xlfn.XLOOKUP(Table2[[#This Row],[Customer_ID]],Table3[Customer_ID],Table3[Gender],"Female")</f>
        <v>Female</v>
      </c>
      <c r="I2728" s="2" t="str">
        <f>_xlfn.XLOOKUP(Table2[[#This Row],[Customer_ID]],Table3[Customer_ID],Table3[City],"Missing Memebership")</f>
        <v>Karimnagar</v>
      </c>
      <c r="J2728" s="2" t="str">
        <f>_xlfn.XLOOKUP(Table2[[#This Row],[Customer_ID]],Table3[Customer_ID],Table3[State],"Karnataka")</f>
        <v>Telangana</v>
      </c>
      <c r="K2728" s="2" t="str">
        <f>_xlfn.XLOOKUP(Table2[[#This Row],[Customer_ID]],Table3[Customer_ID],Table3[Membership],"Regular")</f>
        <v>Regular</v>
      </c>
      <c r="L2728" s="2" t="s">
        <v>2243</v>
      </c>
      <c r="M2728" s="2" t="str">
        <f>_xlfn.XLOOKUP(Table2[[#This Row],[Product_ID]],Table4[Product_ID],Table4[Product_Name],"Not Found")</f>
        <v>Mufti Track Suit Mustard</v>
      </c>
      <c r="N2728" s="2" t="str">
        <f>_xlfn.XLOOKUP(Table2[[#This Row],[Product_ID]],Table4[Product_ID],Table4[Category],"Not Found")</f>
        <v>Sportswear</v>
      </c>
      <c r="O2728" s="2" t="str">
        <f>_xlfn.XLOOKUP(Table2[[#This Row],[Product_ID]],Table4[Product_ID],Table4[Subcategory],"Not Found")</f>
        <v>Track Suit</v>
      </c>
      <c r="P2728" s="2" t="str">
        <f>_xlfn.XLOOKUP(Table2[[#This Row],[Product_ID]],Table4[Product_ID],Table4[Brand],"Missing Brand")</f>
        <v>Mufti</v>
      </c>
      <c r="Q2728" s="2" t="s">
        <v>422</v>
      </c>
      <c r="R2728" s="2" t="str">
        <f>_xlfn.XLOOKUP(Table2[[#This Row],[Store_ID]],Table6[Store_ID],Table6[Store Name],"Not Found")</f>
        <v>TrendMart Thrissur High Street</v>
      </c>
      <c r="S2728" s="2">
        <f>_xlfn.XLOOKUP(Table2[[#This Row],[Store_ID]],Table6[Store_ID],Table6[Monthly Target],"Missing Target")</f>
        <v>2000000</v>
      </c>
      <c r="T2728" s="2" t="str">
        <f>_xlfn.XLOOKUP(Table2[[#This Row],[Store_ID]],Table6[Store_ID],Table6[Region],"Not Found")</f>
        <v>South Zone 1</v>
      </c>
      <c r="U2728" s="2" t="s">
        <v>417</v>
      </c>
      <c r="V2728" s="2" t="str">
        <f>_xlfn.XLOOKUP(Table2[[#This Row],[Employee_ID]],Table5[Employee_ID],Table5[Employee Name],"Not Found")</f>
        <v>Arjun Krishnan</v>
      </c>
      <c r="W2728" s="2">
        <v>1</v>
      </c>
      <c r="X2728" s="2">
        <v>863.62</v>
      </c>
      <c r="Y2728" s="2">
        <v>0</v>
      </c>
      <c r="Z2728" s="2">
        <v>0</v>
      </c>
      <c r="AA2728" s="2">
        <v>5</v>
      </c>
      <c r="AB2728" s="2">
        <v>43.18</v>
      </c>
      <c r="AC2728" s="2">
        <v>906.8</v>
      </c>
      <c r="AD2728" s="2">
        <v>504.05</v>
      </c>
      <c r="AE2728" s="2">
        <f t="shared" si="90"/>
        <v>359.56999999999994</v>
      </c>
      <c r="AF2728" s="2" t="s">
        <v>56</v>
      </c>
      <c r="AG2728" s="42">
        <f>IFERROR(Table2[[#This Row],[Profit]]/Table2[[#This Row],[Sales Amount]],0)</f>
        <v>0.39652624614027343</v>
      </c>
      <c r="AH2728" s="2" t="str">
        <f>TRIM(Table2[[#This Row],[Payment Modee]])</f>
        <v>Credit Card</v>
      </c>
      <c r="AI2728" s="2" t="s">
        <v>26</v>
      </c>
      <c r="AJ2728" s="2" t="s">
        <v>27</v>
      </c>
      <c r="AK2728" s="2" t="s">
        <v>775</v>
      </c>
      <c r="AL2728" s="16" t="str">
        <f>IF(HOUR(Table2[[#This Row],[Order Time]])&lt;12,"Morning",IF(HOUR(Table2[[#This Row],[Order Time]])&lt;17,"Afternoon",IF(HOUR(Table2[[#This Row],[Order Time]])&lt;21,"Evening","Night")))</f>
        <v>Afternoon</v>
      </c>
      <c r="AM2728" s="16" t="s">
        <v>38</v>
      </c>
    </row>
    <row r="2729" spans="1:39" x14ac:dyDescent="0.25">
      <c r="A2729" s="13" t="s">
        <v>4643</v>
      </c>
      <c r="B2729" s="4">
        <v>45536</v>
      </c>
      <c r="C2729" s="2">
        <f>YEAR(Table2[[#This Row],[Invoice Date]])</f>
        <v>2024</v>
      </c>
      <c r="D2729" s="2" t="str">
        <f>TEXT(Table2[[#This Row],[Invoice Date]],"mmm")</f>
        <v>Sep</v>
      </c>
      <c r="E2729" s="2" t="str">
        <f>Table2[[#This Row],[Store_ID]]&amp;"-"&amp;Table2[[#This Row],[Year]]&amp;"-"&amp;Table2[[#This Row],[Month]]</f>
        <v>STR016-2024-Sep</v>
      </c>
      <c r="F2729" s="2" t="s">
        <v>3833</v>
      </c>
      <c r="G2729" s="2" t="str">
        <f>_xlfn.XLOOKUP(Table2[[#This Row],[Customer_ID]],Table3[Customer_ID],Table3[Customer Name],"Not Found")</f>
        <v>Arun Chettiar</v>
      </c>
      <c r="H2729" s="2" t="str">
        <f>_xlfn.XLOOKUP(Table2[[#This Row],[Customer_ID]],Table3[Customer_ID],Table3[Gender],"Female")</f>
        <v>Male</v>
      </c>
      <c r="I2729" s="2" t="str">
        <f>_xlfn.XLOOKUP(Table2[[#This Row],[Customer_ID]],Table3[Customer_ID],Table3[City],"Missing Memebership")</f>
        <v>Khammam</v>
      </c>
      <c r="J2729" s="2" t="str">
        <f>_xlfn.XLOOKUP(Table2[[#This Row],[Customer_ID]],Table3[Customer_ID],Table3[State],"Karnataka")</f>
        <v>Telangana</v>
      </c>
      <c r="K2729" s="2" t="str">
        <f>_xlfn.XLOOKUP(Table2[[#This Row],[Customer_ID]],Table3[Customer_ID],Table3[Membership],"Regular")</f>
        <v>Silver</v>
      </c>
      <c r="L2729" s="2" t="s">
        <v>1910</v>
      </c>
      <c r="M2729" s="2" t="str">
        <f>_xlfn.XLOOKUP(Table2[[#This Row],[Product_ID]],Table4[Product_ID],Table4[Product_Name],"Not Found")</f>
        <v>Bata Slippers Wine</v>
      </c>
      <c r="N2729" s="2" t="str">
        <f>_xlfn.XLOOKUP(Table2[[#This Row],[Product_ID]],Table4[Product_ID],Table4[Category],"Not Found")</f>
        <v>Footwear</v>
      </c>
      <c r="O2729" s="2" t="str">
        <f>_xlfn.XLOOKUP(Table2[[#This Row],[Product_ID]],Table4[Product_ID],Table4[Subcategory],"Not Found")</f>
        <v>Slippers</v>
      </c>
      <c r="P2729" s="2" t="str">
        <f>_xlfn.XLOOKUP(Table2[[#This Row],[Product_ID]],Table4[Product_ID],Table4[Brand],"Missing Brand")</f>
        <v>Bata</v>
      </c>
      <c r="Q2729" s="2" t="s">
        <v>380</v>
      </c>
      <c r="R2729" s="2" t="str">
        <f>_xlfn.XLOOKUP(Table2[[#This Row],[Store_ID]],Table6[Store_ID],Table6[Store Name],"Not Found")</f>
        <v>TrendMart Visakhapatnam Flagship</v>
      </c>
      <c r="S2729" s="2">
        <f>_xlfn.XLOOKUP(Table2[[#This Row],[Store_ID]],Table6[Store_ID],Table6[Monthly Target],"Missing Target")</f>
        <v>1200000</v>
      </c>
      <c r="T2729" s="2" t="str">
        <f>_xlfn.XLOOKUP(Table2[[#This Row],[Store_ID]],Table6[Store_ID],Table6[Region],"Not Found")</f>
        <v>South Zone 3</v>
      </c>
      <c r="U2729" s="2" t="s">
        <v>465</v>
      </c>
      <c r="V2729" s="2" t="str">
        <f>_xlfn.XLOOKUP(Table2[[#This Row],[Employee_ID]],Table5[Employee_ID],Table5[Employee Name],"Not Found")</f>
        <v>Vinod Hegde</v>
      </c>
      <c r="W2729" s="2">
        <v>1</v>
      </c>
      <c r="X2729" s="2">
        <v>2222.08</v>
      </c>
      <c r="Y2729" s="2">
        <v>10</v>
      </c>
      <c r="Z2729" s="2">
        <v>222.21</v>
      </c>
      <c r="AA2729" s="2">
        <v>12</v>
      </c>
      <c r="AB2729" s="2">
        <v>239.98</v>
      </c>
      <c r="AC2729" s="2">
        <v>2239.85</v>
      </c>
      <c r="AD2729" s="2">
        <v>1504.79</v>
      </c>
      <c r="AE2729" s="2">
        <f t="shared" si="90"/>
        <v>495.07999999999993</v>
      </c>
      <c r="AF2729" s="2" t="s">
        <v>25</v>
      </c>
      <c r="AG2729" s="42">
        <f>IFERROR(Table2[[#This Row],[Profit]]/Table2[[#This Row],[Sales Amount]],0)</f>
        <v>0.22103265843694889</v>
      </c>
      <c r="AH2729" s="2" t="str">
        <f>TRIM(Table2[[#This Row],[Payment Modee]])</f>
        <v>UPI</v>
      </c>
      <c r="AI2729" s="2" t="s">
        <v>26</v>
      </c>
      <c r="AJ2729" s="2" t="s">
        <v>27</v>
      </c>
      <c r="AK2729" s="2" t="s">
        <v>1682</v>
      </c>
      <c r="AL2729" s="16" t="str">
        <f>IF(HOUR(Table2[[#This Row],[Order Time]])&lt;12,"Morning",IF(HOUR(Table2[[#This Row],[Order Time]])&lt;17,"Afternoon",IF(HOUR(Table2[[#This Row],[Order Time]])&lt;21,"Evening","Night")))</f>
        <v>Evening</v>
      </c>
      <c r="AM2729" s="16" t="s">
        <v>38</v>
      </c>
    </row>
    <row r="2730" spans="1:39" x14ac:dyDescent="0.25">
      <c r="A2730" s="13" t="s">
        <v>4644</v>
      </c>
      <c r="B2730" s="4">
        <v>45671</v>
      </c>
      <c r="C2730" s="2">
        <f>YEAR(Table2[[#This Row],[Invoice Date]])</f>
        <v>2025</v>
      </c>
      <c r="D2730" s="2" t="str">
        <f>TEXT(Table2[[#This Row],[Invoice Date]],"mmm")</f>
        <v>Jan</v>
      </c>
      <c r="E2730" s="2" t="str">
        <f>Table2[[#This Row],[Store_ID]]&amp;"-"&amp;Table2[[#This Row],[Year]]&amp;"-"&amp;Table2[[#This Row],[Month]]</f>
        <v>STR033-2025-Jan</v>
      </c>
      <c r="F2730" s="2" t="s">
        <v>2262</v>
      </c>
      <c r="G2730" s="2" t="str">
        <f>_xlfn.XLOOKUP(Table2[[#This Row],[Customer_ID]],Table3[Customer_ID],Table3[Customer Name],"Not Found")</f>
        <v>Deepthi Chandran</v>
      </c>
      <c r="H2730" s="2" t="str">
        <f>_xlfn.XLOOKUP(Table2[[#This Row],[Customer_ID]],Table3[Customer_ID],Table3[Gender],"Female")</f>
        <v>Female</v>
      </c>
      <c r="I2730" s="2" t="str">
        <f>_xlfn.XLOOKUP(Table2[[#This Row],[Customer_ID]],Table3[Customer_ID],Table3[City],"Missing Memebership")</f>
        <v>Mysuru</v>
      </c>
      <c r="J2730" s="2" t="str">
        <f>_xlfn.XLOOKUP(Table2[[#This Row],[Customer_ID]],Table3[Customer_ID],Table3[State],"Karnataka")</f>
        <v>Karnataka</v>
      </c>
      <c r="K2730" s="2" t="str">
        <f>_xlfn.XLOOKUP(Table2[[#This Row],[Customer_ID]],Table3[Customer_ID],Table3[Membership],"Regular")</f>
        <v>Regular</v>
      </c>
      <c r="L2730" s="2" t="s">
        <v>2171</v>
      </c>
      <c r="M2730" s="2" t="str">
        <f>_xlfn.XLOOKUP(Table2[[#This Row],[Product_ID]],Table4[Product_ID],Table4[Product_Name],"Not Found")</f>
        <v>Indian Terrain Graphic Tee Purple</v>
      </c>
      <c r="N2730" s="2" t="str">
        <f>_xlfn.XLOOKUP(Table2[[#This Row],[Product_ID]],Table4[Product_ID],Table4[Category],"Not Found")</f>
        <v>Men T-Shirts</v>
      </c>
      <c r="O2730" s="2" t="str">
        <f>_xlfn.XLOOKUP(Table2[[#This Row],[Product_ID]],Table4[Product_ID],Table4[Subcategory],"Not Found")</f>
        <v>Graphic Tee</v>
      </c>
      <c r="P2730" s="2" t="str">
        <f>_xlfn.XLOOKUP(Table2[[#This Row],[Product_ID]],Table4[Product_ID],Table4[Brand],"Missing Brand")</f>
        <v>Indian Terrain</v>
      </c>
      <c r="Q2730" s="2" t="s">
        <v>1482</v>
      </c>
      <c r="R2730" s="2" t="str">
        <f>_xlfn.XLOOKUP(Table2[[#This Row],[Store_ID]],Table6[Store_ID],Table6[Store Name],"Not Found")</f>
        <v>TrendMart Guntur Standard</v>
      </c>
      <c r="S2730" s="2">
        <f>_xlfn.XLOOKUP(Table2[[#This Row],[Store_ID]],Table6[Store_ID],Table6[Monthly Target],"Missing Target")</f>
        <v>2500000</v>
      </c>
      <c r="T2730" s="2" t="str">
        <f>_xlfn.XLOOKUP(Table2[[#This Row],[Store_ID]],Table6[Store_ID],Table6[Region],"Not Found")</f>
        <v>South Zone 3</v>
      </c>
      <c r="U2730" s="2" t="s">
        <v>181</v>
      </c>
      <c r="V2730" s="2" t="str">
        <f>_xlfn.XLOOKUP(Table2[[#This Row],[Employee_ID]],Table5[Employee_ID],Table5[Employee Name],"Not Found")</f>
        <v>Dhruv Mishra</v>
      </c>
      <c r="W2730" s="2">
        <v>1</v>
      </c>
      <c r="X2730" s="2">
        <v>589.07000000000005</v>
      </c>
      <c r="Y2730" s="2">
        <v>30</v>
      </c>
      <c r="Z2730" s="2">
        <v>176.72</v>
      </c>
      <c r="AA2730" s="2">
        <v>5</v>
      </c>
      <c r="AB2730" s="2">
        <v>20.62</v>
      </c>
      <c r="AC2730" s="2">
        <v>432.97</v>
      </c>
      <c r="AD2730" s="2">
        <v>373.27</v>
      </c>
      <c r="AE2730" s="2">
        <f t="shared" si="90"/>
        <v>39.080000000000041</v>
      </c>
      <c r="AF2730" s="2" t="s">
        <v>35</v>
      </c>
      <c r="AG2730" s="42">
        <f>IFERROR(Table2[[#This Row],[Profit]]/Table2[[#This Row],[Sales Amount]],0)</f>
        <v>9.0260295170566177E-2</v>
      </c>
      <c r="AH2730" s="2" t="str">
        <f>TRIM(Table2[[#This Row],[Payment Modee]])</f>
        <v>Debit Card</v>
      </c>
      <c r="AI2730" s="2" t="s">
        <v>26</v>
      </c>
      <c r="AJ2730" s="2" t="s">
        <v>27</v>
      </c>
      <c r="AK2730" s="2" t="s">
        <v>2397</v>
      </c>
      <c r="AL2730" s="16" t="str">
        <f>IF(HOUR(Table2[[#This Row],[Order Time]])&lt;12,"Morning",IF(HOUR(Table2[[#This Row],[Order Time]])&lt;17,"Afternoon",IF(HOUR(Table2[[#This Row],[Order Time]])&lt;21,"Evening","Night")))</f>
        <v>Afternoon</v>
      </c>
      <c r="AM2730" s="16" t="s">
        <v>29</v>
      </c>
    </row>
    <row r="2731" spans="1:39" x14ac:dyDescent="0.25">
      <c r="A2731" s="13" t="s">
        <v>4645</v>
      </c>
      <c r="B2731" s="4">
        <v>45429</v>
      </c>
      <c r="C2731" s="2">
        <f>YEAR(Table2[[#This Row],[Invoice Date]])</f>
        <v>2024</v>
      </c>
      <c r="D2731" s="2" t="str">
        <f>TEXT(Table2[[#This Row],[Invoice Date]],"mmm")</f>
        <v>May</v>
      </c>
      <c r="E2731" s="2" t="str">
        <f>Table2[[#This Row],[Store_ID]]&amp;"-"&amp;Table2[[#This Row],[Year]]&amp;"-"&amp;Table2[[#This Row],[Month]]</f>
        <v>STR053-2024-May</v>
      </c>
      <c r="F2731" s="2" t="s">
        <v>2000</v>
      </c>
      <c r="G2731" s="2" t="str">
        <f>_xlfn.XLOOKUP(Table2[[#This Row],[Customer_ID]],Table3[Customer_ID],Table3[Customer Name],"Not Found")</f>
        <v>Chidambaram Krishnan</v>
      </c>
      <c r="H2731" s="2" t="str">
        <f>_xlfn.XLOOKUP(Table2[[#This Row],[Customer_ID]],Table3[Customer_ID],Table3[Gender],"Female")</f>
        <v>Male</v>
      </c>
      <c r="I2731" s="2" t="str">
        <f>_xlfn.XLOOKUP(Table2[[#This Row],[Customer_ID]],Table3[Customer_ID],Table3[City],"Missing Memebership")</f>
        <v>Karimnagar</v>
      </c>
      <c r="J2731" s="2" t="str">
        <f>_xlfn.XLOOKUP(Table2[[#This Row],[Customer_ID]],Table3[Customer_ID],Table3[State],"Karnataka")</f>
        <v>Telangana</v>
      </c>
      <c r="K2731" s="2" t="str">
        <f>_xlfn.XLOOKUP(Table2[[#This Row],[Customer_ID]],Table3[Customer_ID],Table3[Membership],"Regular")</f>
        <v>Regular</v>
      </c>
      <c r="L2731" s="2" t="s">
        <v>96</v>
      </c>
      <c r="M2731" s="2" t="str">
        <f>_xlfn.XLOOKUP(Table2[[#This Row],[Product_ID]],Table4[Product_ID],Table4[Product_Name],"Not Found")</f>
        <v>Metro Shoes Regular Fit Charcoal</v>
      </c>
      <c r="N2731" s="2" t="str">
        <f>_xlfn.XLOOKUP(Table2[[#This Row],[Product_ID]],Table4[Product_ID],Table4[Category],"Not Found")</f>
        <v>Men Jeans</v>
      </c>
      <c r="O2731" s="2" t="str">
        <f>_xlfn.XLOOKUP(Table2[[#This Row],[Product_ID]],Table4[Product_ID],Table4[Subcategory],"Not Found")</f>
        <v>Regular Fit</v>
      </c>
      <c r="P2731" s="2" t="str">
        <f>_xlfn.XLOOKUP(Table2[[#This Row],[Product_ID]],Table4[Product_ID],Table4[Brand],"Missing Brand")</f>
        <v>Metro Shoes</v>
      </c>
      <c r="Q2731" s="2" t="s">
        <v>426</v>
      </c>
      <c r="R2731" s="2" t="str">
        <f>_xlfn.XLOOKUP(Table2[[#This Row],[Store_ID]],Table6[Store_ID],Table6[Store Name],"Not Found")</f>
        <v>TrendMart Kochi Standard</v>
      </c>
      <c r="S2731" s="2">
        <f>_xlfn.XLOOKUP(Table2[[#This Row],[Store_ID]],Table6[Store_ID],Table6[Monthly Target],"Missing Target")</f>
        <v>1500000</v>
      </c>
      <c r="T2731" s="2" t="str">
        <f>_xlfn.XLOOKUP(Table2[[#This Row],[Store_ID]],Table6[Store_ID],Table6[Region],"Not Found")</f>
        <v>South Zone 1</v>
      </c>
      <c r="U2731" s="2" t="s">
        <v>283</v>
      </c>
      <c r="V2731" s="2" t="str">
        <f>_xlfn.XLOOKUP(Table2[[#This Row],[Employee_ID]],Table5[Employee_ID],Table5[Employee Name],"Not Found")</f>
        <v>Priya Balasubramaniam</v>
      </c>
      <c r="W2731" s="2">
        <v>2</v>
      </c>
      <c r="X2731" s="2">
        <v>1050.0999999999999</v>
      </c>
      <c r="Y2731" s="2">
        <v>10</v>
      </c>
      <c r="Z2731" s="2">
        <v>210.02</v>
      </c>
      <c r="AA2731" s="2">
        <v>12</v>
      </c>
      <c r="AB2731" s="2">
        <v>226.82</v>
      </c>
      <c r="AC2731" s="2">
        <v>2117</v>
      </c>
      <c r="AD2731" s="2">
        <v>1656.88</v>
      </c>
      <c r="AE2731" s="2">
        <f t="shared" si="90"/>
        <v>233.2999999999999</v>
      </c>
      <c r="AF2731" s="2" t="s">
        <v>69</v>
      </c>
      <c r="AG2731" s="42">
        <f>IFERROR(Table2[[#This Row],[Profit]]/Table2[[#This Row],[Sales Amount]],0)</f>
        <v>0.11020311761927251</v>
      </c>
      <c r="AH2731" s="2" t="str">
        <f>TRIM(Table2[[#This Row],[Payment Modee]])</f>
        <v>Cash</v>
      </c>
      <c r="AI2731" s="2" t="s">
        <v>26</v>
      </c>
      <c r="AJ2731" s="2" t="s">
        <v>27</v>
      </c>
      <c r="AK2731" s="2" t="s">
        <v>295</v>
      </c>
      <c r="AL2731" s="16" t="str">
        <f>IF(HOUR(Table2[[#This Row],[Order Time]])&lt;12,"Morning",IF(HOUR(Table2[[#This Row],[Order Time]])&lt;17,"Afternoon",IF(HOUR(Table2[[#This Row],[Order Time]])&lt;21,"Evening","Night")))</f>
        <v>Evening</v>
      </c>
      <c r="AM2731" s="16" t="s">
        <v>29</v>
      </c>
    </row>
    <row r="2732" spans="1:39" x14ac:dyDescent="0.25">
      <c r="A2732" s="13" t="s">
        <v>4646</v>
      </c>
      <c r="B2732" s="4">
        <v>45445</v>
      </c>
      <c r="C2732" s="2">
        <f>YEAR(Table2[[#This Row],[Invoice Date]])</f>
        <v>2024</v>
      </c>
      <c r="D2732" s="2" t="str">
        <f>TEXT(Table2[[#This Row],[Invoice Date]],"mmm")</f>
        <v>Jun</v>
      </c>
      <c r="E2732" s="2" t="str">
        <f>Table2[[#This Row],[Store_ID]]&amp;"-"&amp;Table2[[#This Row],[Year]]&amp;"-"&amp;Table2[[#This Row],[Month]]</f>
        <v>STR025-2024-Jun</v>
      </c>
      <c r="F2732" s="2" t="s">
        <v>1355</v>
      </c>
      <c r="G2732" s="2" t="str">
        <f>_xlfn.XLOOKUP(Table2[[#This Row],[Customer_ID]],Table3[Customer_ID],Table3[Customer Name],"Not Found")</f>
        <v>Anusuya Mudaliar</v>
      </c>
      <c r="H2732" s="2" t="str">
        <f>_xlfn.XLOOKUP(Table2[[#This Row],[Customer_ID]],Table3[Customer_ID],Table3[Gender],"Female")</f>
        <v>Female</v>
      </c>
      <c r="I2732" s="2" t="str">
        <f>_xlfn.XLOOKUP(Table2[[#This Row],[Customer_ID]],Table3[Customer_ID],Table3[City],"Missing Memebership")</f>
        <v>Kurnool</v>
      </c>
      <c r="J2732" s="2" t="str">
        <f>_xlfn.XLOOKUP(Table2[[#This Row],[Customer_ID]],Table3[Customer_ID],Table3[State],"Karnataka")</f>
        <v>Andhra Pradesh</v>
      </c>
      <c r="K2732" s="2" t="str">
        <f>_xlfn.XLOOKUP(Table2[[#This Row],[Customer_ID]],Table3[Customer_ID],Table3[Membership],"Regular")</f>
        <v>Silver</v>
      </c>
      <c r="L2732" s="2" t="s">
        <v>416</v>
      </c>
      <c r="M2732" s="2" t="str">
        <f>_xlfn.XLOOKUP(Table2[[#This Row],[Product_ID]],Table4[Product_ID],Table4[Product_Name],"Not Found")</f>
        <v>GRT Jewellers Sling Bag Olive</v>
      </c>
      <c r="N2732" s="2" t="str">
        <f>_xlfn.XLOOKUP(Table2[[#This Row],[Product_ID]],Table4[Product_ID],Table4[Category],"Not Found")</f>
        <v>Handbags</v>
      </c>
      <c r="O2732" s="2" t="str">
        <f>_xlfn.XLOOKUP(Table2[[#This Row],[Product_ID]],Table4[Product_ID],Table4[Subcategory],"Not Found")</f>
        <v>Sling Bag</v>
      </c>
      <c r="P2732" s="2" t="str">
        <f>_xlfn.XLOOKUP(Table2[[#This Row],[Product_ID]],Table4[Product_ID],Table4[Brand],"Missing Brand")</f>
        <v>GRT Jewellers</v>
      </c>
      <c r="Q2732" s="2" t="s">
        <v>1335</v>
      </c>
      <c r="R2732" s="2" t="str">
        <f>_xlfn.XLOOKUP(Table2[[#This Row],[Store_ID]],Table6[Store_ID],Table6[Store Name],"Not Found")</f>
        <v>TrendMart Vellore High Street</v>
      </c>
      <c r="S2732" s="2">
        <f>_xlfn.XLOOKUP(Table2[[#This Row],[Store_ID]],Table6[Store_ID],Table6[Monthly Target],"Missing Target")</f>
        <v>1500000</v>
      </c>
      <c r="T2732" s="2" t="str">
        <f>_xlfn.XLOOKUP(Table2[[#This Row],[Store_ID]],Table6[Store_ID],Table6[Region],"Not Found")</f>
        <v>South Zone 1</v>
      </c>
      <c r="U2732" s="2" t="s">
        <v>147</v>
      </c>
      <c r="V2732" s="2" t="str">
        <f>_xlfn.XLOOKUP(Table2[[#This Row],[Employee_ID]],Table5[Employee_ID],Table5[Employee Name],"Not Found")</f>
        <v>Logesh Gopalakrishnan</v>
      </c>
      <c r="W2732" s="2">
        <v>1</v>
      </c>
      <c r="X2732" s="2">
        <v>3224.42</v>
      </c>
      <c r="Y2732" s="2">
        <v>0</v>
      </c>
      <c r="Z2732" s="2">
        <v>0</v>
      </c>
      <c r="AA2732" s="2">
        <v>12</v>
      </c>
      <c r="AB2732" s="2">
        <v>386.93</v>
      </c>
      <c r="AC2732" s="2">
        <v>3611.35</v>
      </c>
      <c r="AD2732" s="2">
        <v>2034.01</v>
      </c>
      <c r="AE2732" s="2">
        <f t="shared" si="90"/>
        <v>1190.4099999999999</v>
      </c>
      <c r="AF2732" s="2" t="s">
        <v>25</v>
      </c>
      <c r="AG2732" s="42">
        <f>IFERROR(Table2[[#This Row],[Profit]]/Table2[[#This Row],[Sales Amount]],0)</f>
        <v>0.32963019369487861</v>
      </c>
      <c r="AH2732" s="2" t="str">
        <f>TRIM(Table2[[#This Row],[Payment Modee]])</f>
        <v>UPI</v>
      </c>
      <c r="AI2732" s="2" t="s">
        <v>36</v>
      </c>
      <c r="AJ2732" s="2" t="s">
        <v>27</v>
      </c>
      <c r="AK2732" s="2" t="s">
        <v>171</v>
      </c>
      <c r="AL2732" s="16" t="str">
        <f>IF(HOUR(Table2[[#This Row],[Order Time]])&lt;12,"Morning",IF(HOUR(Table2[[#This Row],[Order Time]])&lt;17,"Afternoon",IF(HOUR(Table2[[#This Row],[Order Time]])&lt;21,"Evening","Night")))</f>
        <v>Evening</v>
      </c>
      <c r="AM2732" s="16" t="s">
        <v>38</v>
      </c>
    </row>
    <row r="2733" spans="1:39" x14ac:dyDescent="0.25">
      <c r="A2733" s="13" t="s">
        <v>4647</v>
      </c>
      <c r="B2733" s="4">
        <v>45586</v>
      </c>
      <c r="C2733" s="2">
        <f>YEAR(Table2[[#This Row],[Invoice Date]])</f>
        <v>2024</v>
      </c>
      <c r="D2733" s="2" t="str">
        <f>TEXT(Table2[[#This Row],[Invoice Date]],"mmm")</f>
        <v>Oct</v>
      </c>
      <c r="E2733" s="2" t="str">
        <f>Table2[[#This Row],[Store_ID]]&amp;"-"&amp;Table2[[#This Row],[Year]]&amp;"-"&amp;Table2[[#This Row],[Month]]</f>
        <v>STR011-2024-Oct</v>
      </c>
      <c r="F2733" s="2" t="s">
        <v>3785</v>
      </c>
      <c r="G2733" s="2" t="str">
        <f>_xlfn.XLOOKUP(Table2[[#This Row],[Customer_ID]],Table3[Customer_ID],Table3[Customer Name],"Not Found")</f>
        <v>Deepthi Gupta</v>
      </c>
      <c r="H2733" s="2" t="str">
        <f>_xlfn.XLOOKUP(Table2[[#This Row],[Customer_ID]],Table3[Customer_ID],Table3[Gender],"Female")</f>
        <v>Female</v>
      </c>
      <c r="I2733" s="2" t="str">
        <f>_xlfn.XLOOKUP(Table2[[#This Row],[Customer_ID]],Table3[Customer_ID],Table3[City],"Missing Memebership")</f>
        <v>Tirupati</v>
      </c>
      <c r="J2733" s="2" t="str">
        <f>_xlfn.XLOOKUP(Table2[[#This Row],[Customer_ID]],Table3[Customer_ID],Table3[State],"Karnataka")</f>
        <v>Andhra Pradesh</v>
      </c>
      <c r="K2733" s="2" t="str">
        <f>_xlfn.XLOOKUP(Table2[[#This Row],[Customer_ID]],Table3[Customer_ID],Table3[Membership],"Regular")</f>
        <v>Gold</v>
      </c>
      <c r="L2733" s="2" t="s">
        <v>2580</v>
      </c>
      <c r="M2733" s="2" t="str">
        <f>_xlfn.XLOOKUP(Table2[[#This Row],[Product_ID]],Table4[Product_ID],Table4[Product_Name],"Not Found")</f>
        <v>Sonata Anarkali Kurti Red</v>
      </c>
      <c r="N2733" s="2" t="str">
        <f>_xlfn.XLOOKUP(Table2[[#This Row],[Product_ID]],Table4[Product_ID],Table4[Category],"Not Found")</f>
        <v>Women Kurtis</v>
      </c>
      <c r="O2733" s="2" t="str">
        <f>_xlfn.XLOOKUP(Table2[[#This Row],[Product_ID]],Table4[Product_ID],Table4[Subcategory],"Not Found")</f>
        <v>Anarkali Kurti</v>
      </c>
      <c r="P2733" s="2" t="str">
        <f>_xlfn.XLOOKUP(Table2[[#This Row],[Product_ID]],Table4[Product_ID],Table4[Brand],"Missing Brand")</f>
        <v>Sonata</v>
      </c>
      <c r="Q2733" s="2" t="s">
        <v>42</v>
      </c>
      <c r="R2733" s="2" t="str">
        <f>_xlfn.XLOOKUP(Table2[[#This Row],[Store_ID]],Table6[Store_ID],Table6[Store Name],"Not Found")</f>
        <v>TrendMart Tirupati Standard</v>
      </c>
      <c r="S2733" s="2">
        <f>_xlfn.XLOOKUP(Table2[[#This Row],[Store_ID]],Table6[Store_ID],Table6[Monthly Target],"Missing Target")</f>
        <v>2000000</v>
      </c>
      <c r="T2733" s="2" t="str">
        <f>_xlfn.XLOOKUP(Table2[[#This Row],[Store_ID]],Table6[Store_ID],Table6[Region],"Not Found")</f>
        <v>South Zone 3</v>
      </c>
      <c r="U2733" s="2" t="s">
        <v>192</v>
      </c>
      <c r="V2733" s="2" t="str">
        <f>_xlfn.XLOOKUP(Table2[[#This Row],[Employee_ID]],Table5[Employee_ID],Table5[Employee Name],"Not Found")</f>
        <v>Hari Nair</v>
      </c>
      <c r="W2733" s="2">
        <v>3</v>
      </c>
      <c r="X2733" s="2">
        <v>982.71</v>
      </c>
      <c r="Y2733" s="2">
        <v>20</v>
      </c>
      <c r="Z2733" s="2">
        <v>589.63</v>
      </c>
      <c r="AA2733" s="2">
        <v>5</v>
      </c>
      <c r="AB2733" s="2">
        <v>117.92</v>
      </c>
      <c r="AC2733" s="2">
        <v>2476.42</v>
      </c>
      <c r="AD2733" s="2">
        <v>2109.09</v>
      </c>
      <c r="AE2733" s="2">
        <f t="shared" si="90"/>
        <v>249.40999999999991</v>
      </c>
      <c r="AF2733" s="2" t="s">
        <v>35</v>
      </c>
      <c r="AG2733" s="42">
        <f>IFERROR(Table2[[#This Row],[Profit]]/Table2[[#This Row],[Sales Amount]],0)</f>
        <v>0.10071393382382629</v>
      </c>
      <c r="AH2733" s="2" t="str">
        <f>TRIM(Table2[[#This Row],[Payment Modee]])</f>
        <v>Debit Card</v>
      </c>
      <c r="AI2733" s="2" t="s">
        <v>36</v>
      </c>
      <c r="AJ2733" s="2" t="s">
        <v>27</v>
      </c>
      <c r="AK2733" s="2" t="s">
        <v>2889</v>
      </c>
      <c r="AL2733" s="16" t="str">
        <f>IF(HOUR(Table2[[#This Row],[Order Time]])&lt;12,"Morning",IF(HOUR(Table2[[#This Row],[Order Time]])&lt;17,"Afternoon",IF(HOUR(Table2[[#This Row],[Order Time]])&lt;21,"Evening","Night")))</f>
        <v>Morning</v>
      </c>
      <c r="AM2733" s="16" t="s">
        <v>29</v>
      </c>
    </row>
    <row r="2734" spans="1:39" x14ac:dyDescent="0.25">
      <c r="A2734" s="13" t="s">
        <v>4648</v>
      </c>
      <c r="B2734" s="4">
        <v>45721</v>
      </c>
      <c r="C2734" s="2">
        <f>YEAR(Table2[[#This Row],[Invoice Date]])</f>
        <v>2025</v>
      </c>
      <c r="D2734" s="2" t="str">
        <f>TEXT(Table2[[#This Row],[Invoice Date]],"mmm")</f>
        <v>Mar</v>
      </c>
      <c r="E2734" s="2" t="str">
        <f>Table2[[#This Row],[Store_ID]]&amp;"-"&amp;Table2[[#This Row],[Year]]&amp;"-"&amp;Table2[[#This Row],[Month]]</f>
        <v>STR091-2025-Mar</v>
      </c>
      <c r="F2734" s="2" t="s">
        <v>1259</v>
      </c>
      <c r="G2734" s="2" t="str">
        <f>_xlfn.XLOOKUP(Table2[[#This Row],[Customer_ID]],Table3[Customer_ID],Table3[Customer Name],"Not Found")</f>
        <v>Devraj Kamath</v>
      </c>
      <c r="H2734" s="2" t="str">
        <f>_xlfn.XLOOKUP(Table2[[#This Row],[Customer_ID]],Table3[Customer_ID],Table3[Gender],"Female")</f>
        <v>Male</v>
      </c>
      <c r="I2734" s="2" t="str">
        <f>_xlfn.XLOOKUP(Table2[[#This Row],[Customer_ID]],Table3[Customer_ID],Table3[City],"Missing Memebership")</f>
        <v>Tiruchirappalli</v>
      </c>
      <c r="J2734" s="2" t="str">
        <f>_xlfn.XLOOKUP(Table2[[#This Row],[Customer_ID]],Table3[Customer_ID],Table3[State],"Karnataka")</f>
        <v>Tamil Nadu</v>
      </c>
      <c r="K2734" s="2" t="str">
        <f>_xlfn.XLOOKUP(Table2[[#This Row],[Customer_ID]],Table3[Customer_ID],Table3[Membership],"Regular")</f>
        <v>Gold</v>
      </c>
      <c r="L2734" s="2" t="s">
        <v>887</v>
      </c>
      <c r="M2734" s="2" t="str">
        <f>_xlfn.XLOOKUP(Table2[[#This Row],[Product_ID]],Table4[Product_ID],Table4[Product_Name],"Not Found")</f>
        <v>Liberty Nehru Jacket Sky Blue</v>
      </c>
      <c r="N2734" s="2" t="str">
        <f>_xlfn.XLOOKUP(Table2[[#This Row],[Product_ID]],Table4[Product_ID],Table4[Category],"Not Found")</f>
        <v>Men Ethnic</v>
      </c>
      <c r="O2734" s="2" t="str">
        <f>_xlfn.XLOOKUP(Table2[[#This Row],[Product_ID]],Table4[Product_ID],Table4[Subcategory],"Not Found")</f>
        <v>Nehru Jacket</v>
      </c>
      <c r="P2734" s="2" t="str">
        <f>_xlfn.XLOOKUP(Table2[[#This Row],[Product_ID]],Table4[Product_ID],Table4[Brand],"Missing Brand")</f>
        <v>Liberty</v>
      </c>
      <c r="Q2734" s="2" t="s">
        <v>699</v>
      </c>
      <c r="R2734" s="2" t="str">
        <f>_xlfn.XLOOKUP(Table2[[#This Row],[Store_ID]],Table6[Store_ID],Table6[Store Name],"Not Found")</f>
        <v>TrendMart Nizamabad Standard</v>
      </c>
      <c r="S2734" s="2">
        <f>_xlfn.XLOOKUP(Table2[[#This Row],[Store_ID]],Table6[Store_ID],Table6[Monthly Target],"Missing Target")</f>
        <v>1500000</v>
      </c>
      <c r="T2734" s="2" t="str">
        <f>_xlfn.XLOOKUP(Table2[[#This Row],[Store_ID]],Table6[Store_ID],Table6[Region],"Not Found")</f>
        <v>South Zone 2</v>
      </c>
      <c r="U2734" s="2" t="s">
        <v>187</v>
      </c>
      <c r="V2734" s="2" t="str">
        <f>_xlfn.XLOOKUP(Table2[[#This Row],[Employee_ID]],Table5[Employee_ID],Table5[Employee Name],"Not Found")</f>
        <v>Ganapathy Naidu</v>
      </c>
      <c r="W2734" s="2">
        <v>1</v>
      </c>
      <c r="X2734" s="2">
        <v>1975.18</v>
      </c>
      <c r="Y2734" s="2">
        <v>25</v>
      </c>
      <c r="Z2734" s="2">
        <v>493.8</v>
      </c>
      <c r="AA2734" s="2">
        <v>12</v>
      </c>
      <c r="AB2734" s="2">
        <v>177.77</v>
      </c>
      <c r="AC2734" s="2">
        <v>1659.15</v>
      </c>
      <c r="AD2734" s="2">
        <v>1430.57</v>
      </c>
      <c r="AE2734" s="2">
        <f t="shared" si="90"/>
        <v>50.810000000000144</v>
      </c>
      <c r="AF2734" s="2" t="s">
        <v>56</v>
      </c>
      <c r="AG2734" s="42">
        <f>IFERROR(Table2[[#This Row],[Profit]]/Table2[[#This Row],[Sales Amount]],0)</f>
        <v>3.0624114757556664E-2</v>
      </c>
      <c r="AH2734" s="2" t="str">
        <f>TRIM(Table2[[#This Row],[Payment Modee]])</f>
        <v>Credit Card</v>
      </c>
      <c r="AI2734" s="2" t="s">
        <v>36</v>
      </c>
      <c r="AJ2734" s="2" t="s">
        <v>197</v>
      </c>
      <c r="AK2734" s="2" t="s">
        <v>28</v>
      </c>
      <c r="AL2734" s="16" t="str">
        <f>IF(HOUR(Table2[[#This Row],[Order Time]])&lt;12,"Morning",IF(HOUR(Table2[[#This Row],[Order Time]])&lt;17,"Afternoon",IF(HOUR(Table2[[#This Row],[Order Time]])&lt;21,"Evening","Night")))</f>
        <v>Evening</v>
      </c>
      <c r="AM2734" s="16" t="s">
        <v>29</v>
      </c>
    </row>
    <row r="2735" spans="1:39" x14ac:dyDescent="0.25">
      <c r="A2735" s="13" t="s">
        <v>4649</v>
      </c>
      <c r="B2735" s="4">
        <v>45686</v>
      </c>
      <c r="C2735" s="2">
        <f>YEAR(Table2[[#This Row],[Invoice Date]])</f>
        <v>2025</v>
      </c>
      <c r="D2735" s="2" t="str">
        <f>TEXT(Table2[[#This Row],[Invoice Date]],"mmm")</f>
        <v>Jan</v>
      </c>
      <c r="E2735" s="2" t="str">
        <f>Table2[[#This Row],[Store_ID]]&amp;"-"&amp;Table2[[#This Row],[Year]]&amp;"-"&amp;Table2[[#This Row],[Month]]</f>
        <v>STR031-2025-Jan</v>
      </c>
      <c r="F2735" s="2" t="s">
        <v>2881</v>
      </c>
      <c r="G2735" s="2" t="str">
        <f>_xlfn.XLOOKUP(Table2[[#This Row],[Customer_ID]],Table3[Customer_ID],Table3[Customer Name],"Not Found")</f>
        <v>Harish Prasad</v>
      </c>
      <c r="H2735" s="2" t="str">
        <f>_xlfn.XLOOKUP(Table2[[#This Row],[Customer_ID]],Table3[Customer_ID],Table3[Gender],"Female")</f>
        <v>Male</v>
      </c>
      <c r="I2735" s="2" t="str">
        <f>_xlfn.XLOOKUP(Table2[[#This Row],[Customer_ID]],Table3[Customer_ID],Table3[City],"Missing Memebership")</f>
        <v>Warangal</v>
      </c>
      <c r="J2735" s="2" t="str">
        <f>_xlfn.XLOOKUP(Table2[[#This Row],[Customer_ID]],Table3[Customer_ID],Table3[State],"Karnataka")</f>
        <v>Telangana</v>
      </c>
      <c r="K2735" s="2" t="str">
        <f>_xlfn.XLOOKUP(Table2[[#This Row],[Customer_ID]],Table3[Customer_ID],Table3[Membership],"Regular")</f>
        <v>Regular</v>
      </c>
      <c r="L2735" s="2" t="s">
        <v>2633</v>
      </c>
      <c r="M2735" s="2" t="str">
        <f>_xlfn.XLOOKUP(Table2[[#This Row],[Product_ID]],Table4[Product_ID],Table4[Product_Name],"Not Found")</f>
        <v>AND Leather Belt Red</v>
      </c>
      <c r="N2735" s="2" t="str">
        <f>_xlfn.XLOOKUP(Table2[[#This Row],[Product_ID]],Table4[Product_ID],Table4[Category],"Not Found")</f>
        <v>Belts</v>
      </c>
      <c r="O2735" s="2" t="str">
        <f>_xlfn.XLOOKUP(Table2[[#This Row],[Product_ID]],Table4[Product_ID],Table4[Subcategory],"Not Found")</f>
        <v>Leather Belt</v>
      </c>
      <c r="P2735" s="2" t="str">
        <f>_xlfn.XLOOKUP(Table2[[#This Row],[Product_ID]],Table4[Product_ID],Table4[Brand],"Missing Brand")</f>
        <v>AND</v>
      </c>
      <c r="Q2735" s="2" t="s">
        <v>1351</v>
      </c>
      <c r="R2735" s="2" t="str">
        <f>_xlfn.XLOOKUP(Table2[[#This Row],[Store_ID]],Table6[Store_ID],Table6[Store Name],"Not Found")</f>
        <v>TrendMart Kozhikode Mall Kiosk</v>
      </c>
      <c r="S2735" s="2">
        <f>_xlfn.XLOOKUP(Table2[[#This Row],[Store_ID]],Table6[Store_ID],Table6[Monthly Target],"Missing Target")</f>
        <v>2000000</v>
      </c>
      <c r="T2735" s="2" t="str">
        <f>_xlfn.XLOOKUP(Table2[[#This Row],[Store_ID]],Table6[Store_ID],Table6[Region],"Not Found")</f>
        <v>South Zone 1</v>
      </c>
      <c r="U2735" s="2" t="s">
        <v>24</v>
      </c>
      <c r="V2735" s="2" t="str">
        <f>_xlfn.XLOOKUP(Table2[[#This Row],[Employee_ID]],Table5[Employee_ID],Table5[Employee Name],"Not Found")</f>
        <v>Manoj Ramachandran</v>
      </c>
      <c r="W2735" s="2">
        <v>4</v>
      </c>
      <c r="X2735" s="2">
        <v>426.79</v>
      </c>
      <c r="Y2735" s="2">
        <v>0</v>
      </c>
      <c r="Z2735" s="2">
        <v>0</v>
      </c>
      <c r="AA2735" s="2">
        <v>5</v>
      </c>
      <c r="AB2735" s="2">
        <v>85.36</v>
      </c>
      <c r="AC2735" s="2">
        <v>1792.52</v>
      </c>
      <c r="AD2735" s="2">
        <v>1276.28</v>
      </c>
      <c r="AE2735" s="2">
        <f t="shared" si="90"/>
        <v>430.88</v>
      </c>
      <c r="AF2735" s="2" t="s">
        <v>35</v>
      </c>
      <c r="AG2735" s="42">
        <f>IFERROR(Table2[[#This Row],[Profit]]/Table2[[#This Row],[Sales Amount]],0)</f>
        <v>0.24037667641086291</v>
      </c>
      <c r="AH2735" s="2" t="str">
        <f>TRIM(Table2[[#This Row],[Payment Modee]])</f>
        <v>Debit Card</v>
      </c>
      <c r="AI2735" s="2" t="s">
        <v>26</v>
      </c>
      <c r="AJ2735" s="2" t="s">
        <v>27</v>
      </c>
      <c r="AK2735" s="2" t="s">
        <v>1206</v>
      </c>
      <c r="AL2735" s="16" t="str">
        <f>IF(HOUR(Table2[[#This Row],[Order Time]])&lt;12,"Morning",IF(HOUR(Table2[[#This Row],[Order Time]])&lt;17,"Afternoon",IF(HOUR(Table2[[#This Row],[Order Time]])&lt;21,"Evening","Night")))</f>
        <v>Evening</v>
      </c>
      <c r="AM2735" s="16" t="s">
        <v>29</v>
      </c>
    </row>
    <row r="2736" spans="1:39" x14ac:dyDescent="0.25">
      <c r="A2736" s="13" t="s">
        <v>4650</v>
      </c>
      <c r="B2736" s="4">
        <v>45549</v>
      </c>
      <c r="C2736" s="2">
        <f>YEAR(Table2[[#This Row],[Invoice Date]])</f>
        <v>2024</v>
      </c>
      <c r="D2736" s="2" t="str">
        <f>TEXT(Table2[[#This Row],[Invoice Date]],"mmm")</f>
        <v>Sep</v>
      </c>
      <c r="E2736" s="2" t="str">
        <f>Table2[[#This Row],[Store_ID]]&amp;"-"&amp;Table2[[#This Row],[Year]]&amp;"-"&amp;Table2[[#This Row],[Month]]</f>
        <v>STR100-2024-Sep</v>
      </c>
      <c r="F2736" s="2" t="s">
        <v>2249</v>
      </c>
      <c r="G2736" s="2" t="str">
        <f>_xlfn.XLOOKUP(Table2[[#This Row],[Customer_ID]],Table3[Customer_ID],Table3[Customer Name],"Not Found")</f>
        <v>Lokesh Naicker</v>
      </c>
      <c r="H2736" s="2" t="str">
        <f>_xlfn.XLOOKUP(Table2[[#This Row],[Customer_ID]],Table3[Customer_ID],Table3[Gender],"Female")</f>
        <v>Male</v>
      </c>
      <c r="I2736" s="2" t="str">
        <f>_xlfn.XLOOKUP(Table2[[#This Row],[Customer_ID]],Table3[Customer_ID],Table3[City],"Missing Memebership")</f>
        <v>Hyderabad</v>
      </c>
      <c r="J2736" s="2" t="str">
        <f>_xlfn.XLOOKUP(Table2[[#This Row],[Customer_ID]],Table3[Customer_ID],Table3[State],"Karnataka")</f>
        <v>Telangana</v>
      </c>
      <c r="K2736" s="2" t="str">
        <f>_xlfn.XLOOKUP(Table2[[#This Row],[Customer_ID]],Table3[Customer_ID],Table3[Membership],"Regular")</f>
        <v>Regular</v>
      </c>
      <c r="L2736" s="2" t="s">
        <v>986</v>
      </c>
      <c r="M2736" s="2" t="str">
        <f>_xlfn.XLOOKUP(Table2[[#This Row],[Product_ID]],Table4[Product_ID],Table4[Product_Name],"Not Found")</f>
        <v>Ramraj Cotton A-Line Dress Brown</v>
      </c>
      <c r="N2736" s="2" t="str">
        <f>_xlfn.XLOOKUP(Table2[[#This Row],[Product_ID]],Table4[Product_ID],Table4[Category],"Not Found")</f>
        <v>Women Dresses</v>
      </c>
      <c r="O2736" s="2" t="str">
        <f>_xlfn.XLOOKUP(Table2[[#This Row],[Product_ID]],Table4[Product_ID],Table4[Subcategory],"Not Found")</f>
        <v>A-Line Dress</v>
      </c>
      <c r="P2736" s="2" t="str">
        <f>_xlfn.XLOOKUP(Table2[[#This Row],[Product_ID]],Table4[Product_ID],Table4[Brand],"Missing Brand")</f>
        <v>Ramraj Cotton</v>
      </c>
      <c r="Q2736" s="2" t="s">
        <v>364</v>
      </c>
      <c r="R2736" s="2" t="str">
        <f>_xlfn.XLOOKUP(Table2[[#This Row],[Store_ID]],Table6[Store_ID],Table6[Store Name],"Not Found")</f>
        <v>TrendMart Hubballi Standard</v>
      </c>
      <c r="S2736" s="2">
        <f>_xlfn.XLOOKUP(Table2[[#This Row],[Store_ID]],Table6[Store_ID],Table6[Monthly Target],"Missing Target")</f>
        <v>2500000</v>
      </c>
      <c r="T2736" s="2" t="str">
        <f>_xlfn.XLOOKUP(Table2[[#This Row],[Store_ID]],Table6[Store_ID],Table6[Region],"Not Found")</f>
        <v>South Zone 2</v>
      </c>
      <c r="U2736" s="2" t="s">
        <v>181</v>
      </c>
      <c r="V2736" s="2" t="str">
        <f>_xlfn.XLOOKUP(Table2[[#This Row],[Employee_ID]],Table5[Employee_ID],Table5[Employee Name],"Not Found")</f>
        <v>Dhruv Mishra</v>
      </c>
      <c r="W2736" s="2">
        <v>2</v>
      </c>
      <c r="X2736" s="2">
        <v>1255.3800000000001</v>
      </c>
      <c r="Y2736" s="2">
        <v>10</v>
      </c>
      <c r="Z2736" s="2">
        <v>251.08</v>
      </c>
      <c r="AA2736" s="2">
        <v>12</v>
      </c>
      <c r="AB2736" s="2">
        <v>271.16000000000003</v>
      </c>
      <c r="AC2736" s="2">
        <v>2530.84</v>
      </c>
      <c r="AD2736" s="2">
        <v>1539.26</v>
      </c>
      <c r="AE2736" s="2">
        <f t="shared" si="90"/>
        <v>720.42000000000007</v>
      </c>
      <c r="AF2736" s="2" t="s">
        <v>35</v>
      </c>
      <c r="AG2736" s="42">
        <f>IFERROR(Table2[[#This Row],[Profit]]/Table2[[#This Row],[Sales Amount]],0)</f>
        <v>0.28465647769120134</v>
      </c>
      <c r="AH2736" s="2" t="str">
        <f>TRIM(Table2[[#This Row],[Payment Modee]])</f>
        <v>Debit Card</v>
      </c>
      <c r="AI2736" s="2" t="s">
        <v>36</v>
      </c>
      <c r="AJ2736" s="2" t="s">
        <v>27</v>
      </c>
      <c r="AK2736" s="2" t="s">
        <v>3617</v>
      </c>
      <c r="AL2736" s="16" t="str">
        <f>IF(HOUR(Table2[[#This Row],[Order Time]])&lt;12,"Morning",IF(HOUR(Table2[[#This Row],[Order Time]])&lt;17,"Afternoon",IF(HOUR(Table2[[#This Row],[Order Time]])&lt;21,"Evening","Night")))</f>
        <v>Night</v>
      </c>
      <c r="AM2736" s="16" t="s">
        <v>38</v>
      </c>
    </row>
    <row r="2737" spans="1:39" x14ac:dyDescent="0.25">
      <c r="A2737" s="13" t="s">
        <v>4651</v>
      </c>
      <c r="B2737" s="4">
        <v>45420</v>
      </c>
      <c r="C2737" s="2">
        <f>YEAR(Table2[[#This Row],[Invoice Date]])</f>
        <v>2024</v>
      </c>
      <c r="D2737" s="2" t="str">
        <f>TEXT(Table2[[#This Row],[Invoice Date]],"mmm")</f>
        <v>May</v>
      </c>
      <c r="E2737" s="2" t="str">
        <f>Table2[[#This Row],[Store_ID]]&amp;"-"&amp;Table2[[#This Row],[Year]]&amp;"-"&amp;Table2[[#This Row],[Month]]</f>
        <v>STR010-2024-May</v>
      </c>
      <c r="F2737" s="2" t="s">
        <v>2335</v>
      </c>
      <c r="G2737" s="2" t="str">
        <f>_xlfn.XLOOKUP(Table2[[#This Row],[Customer_ID]],Table3[Customer_ID],Table3[Customer Name],"Not Found")</f>
        <v>Anand Balasubramaniam</v>
      </c>
      <c r="H2737" s="2" t="str">
        <f>_xlfn.XLOOKUP(Table2[[#This Row],[Customer_ID]],Table3[Customer_ID],Table3[Gender],"Female")</f>
        <v>Male</v>
      </c>
      <c r="I2737" s="2" t="str">
        <f>_xlfn.XLOOKUP(Table2[[#This Row],[Customer_ID]],Table3[Customer_ID],Table3[City],"Missing Memebership")</f>
        <v>Vijayawada</v>
      </c>
      <c r="J2737" s="2" t="str">
        <f>_xlfn.XLOOKUP(Table2[[#This Row],[Customer_ID]],Table3[Customer_ID],Table3[State],"Karnataka")</f>
        <v>Andhra Pradesh</v>
      </c>
      <c r="K2737" s="2" t="str">
        <f>_xlfn.XLOOKUP(Table2[[#This Row],[Customer_ID]],Table3[Customer_ID],Table3[Membership],"Regular")</f>
        <v>Silver</v>
      </c>
      <c r="L2737" s="2" t="s">
        <v>754</v>
      </c>
      <c r="M2737" s="2" t="str">
        <f>_xlfn.XLOOKUP(Table2[[#This Row],[Product_ID]],Table4[Product_ID],Table4[Product_Name],"Not Found")</f>
        <v>Wrangler Ring White</v>
      </c>
      <c r="N2737" s="2" t="str">
        <f>_xlfn.XLOOKUP(Table2[[#This Row],[Product_ID]],Table4[Product_ID],Table4[Category],"Not Found")</f>
        <v>Jewellery</v>
      </c>
      <c r="O2737" s="2" t="str">
        <f>_xlfn.XLOOKUP(Table2[[#This Row],[Product_ID]],Table4[Product_ID],Table4[Subcategory],"Not Found")</f>
        <v>Ring</v>
      </c>
      <c r="P2737" s="2" t="str">
        <f>_xlfn.XLOOKUP(Table2[[#This Row],[Product_ID]],Table4[Product_ID],Table4[Brand],"Missing Brand")</f>
        <v>Wrangler</v>
      </c>
      <c r="Q2737" s="2" t="s">
        <v>818</v>
      </c>
      <c r="R2737" s="2" t="str">
        <f>_xlfn.XLOOKUP(Table2[[#This Row],[Store_ID]],Table6[Store_ID],Table6[Store Name],"Not Found")</f>
        <v>TrendMart Kochi Mall Kiosk</v>
      </c>
      <c r="S2737" s="2">
        <f>_xlfn.XLOOKUP(Table2[[#This Row],[Store_ID]],Table6[Store_ID],Table6[Monthly Target],"Missing Target")</f>
        <v>2500000</v>
      </c>
      <c r="T2737" s="2" t="str">
        <f>_xlfn.XLOOKUP(Table2[[#This Row],[Store_ID]],Table6[Store_ID],Table6[Region],"Not Found")</f>
        <v>South Zone 1</v>
      </c>
      <c r="U2737" s="2" t="s">
        <v>49</v>
      </c>
      <c r="V2737" s="2" t="str">
        <f>_xlfn.XLOOKUP(Table2[[#This Row],[Employee_ID]],Table5[Employee_ID],Table5[Employee Name],"Not Found")</f>
        <v>Jyothi Prasad</v>
      </c>
      <c r="W2737" s="2">
        <v>1</v>
      </c>
      <c r="X2737" s="2">
        <v>3076.93</v>
      </c>
      <c r="Y2737" s="2">
        <v>0</v>
      </c>
      <c r="Z2737" s="2">
        <v>0</v>
      </c>
      <c r="AA2737" s="2">
        <v>3</v>
      </c>
      <c r="AB2737" s="2">
        <v>92.31</v>
      </c>
      <c r="AC2737" s="2">
        <v>3169.24</v>
      </c>
      <c r="AD2737" s="2">
        <v>1989.93</v>
      </c>
      <c r="AE2737" s="2">
        <f t="shared" si="90"/>
        <v>1086.9999999999998</v>
      </c>
      <c r="AF2737" s="2" t="s">
        <v>56</v>
      </c>
      <c r="AG2737" s="42">
        <f>IFERROR(Table2[[#This Row],[Profit]]/Table2[[#This Row],[Sales Amount]],0)</f>
        <v>0.34298443790940408</v>
      </c>
      <c r="AH2737" s="2" t="str">
        <f>TRIM(Table2[[#This Row],[Payment Modee]])</f>
        <v>Credit Card</v>
      </c>
      <c r="AI2737" s="2" t="s">
        <v>36</v>
      </c>
      <c r="AJ2737" s="2" t="s">
        <v>27</v>
      </c>
      <c r="AK2737" s="2" t="s">
        <v>2723</v>
      </c>
      <c r="AL2737" s="16" t="str">
        <f>IF(HOUR(Table2[[#This Row],[Order Time]])&lt;12,"Morning",IF(HOUR(Table2[[#This Row],[Order Time]])&lt;17,"Afternoon",IF(HOUR(Table2[[#This Row],[Order Time]])&lt;21,"Evening","Night")))</f>
        <v>Afternoon</v>
      </c>
      <c r="AM2737" s="16" t="s">
        <v>29</v>
      </c>
    </row>
    <row r="2738" spans="1:39" x14ac:dyDescent="0.25">
      <c r="A2738" s="13" t="s">
        <v>4652</v>
      </c>
      <c r="B2738" s="4">
        <v>45571</v>
      </c>
      <c r="C2738" s="2">
        <f>YEAR(Table2[[#This Row],[Invoice Date]])</f>
        <v>2024</v>
      </c>
      <c r="D2738" s="2" t="str">
        <f>TEXT(Table2[[#This Row],[Invoice Date]],"mmm")</f>
        <v>Oct</v>
      </c>
      <c r="E2738" s="2" t="str">
        <f>Table2[[#This Row],[Store_ID]]&amp;"-"&amp;Table2[[#This Row],[Year]]&amp;"-"&amp;Table2[[#This Row],[Month]]</f>
        <v>STR111-2024-Oct</v>
      </c>
      <c r="F2738" s="2" t="s">
        <v>425</v>
      </c>
      <c r="G2738" s="2" t="str">
        <f>_xlfn.XLOOKUP(Table2[[#This Row],[Customer_ID]],Table3[Customer_ID],Table3[Customer Name],"Not Found")</f>
        <v>Rohit Gupta</v>
      </c>
      <c r="H2738" s="2" t="str">
        <f>_xlfn.XLOOKUP(Table2[[#This Row],[Customer_ID]],Table3[Customer_ID],Table3[Gender],"Female")</f>
        <v>Male</v>
      </c>
      <c r="I2738" s="2" t="str">
        <f>_xlfn.XLOOKUP(Table2[[#This Row],[Customer_ID]],Table3[Customer_ID],Table3[City],"Missing Memebership")</f>
        <v>Kollam</v>
      </c>
      <c r="J2738" s="2" t="str">
        <f>_xlfn.XLOOKUP(Table2[[#This Row],[Customer_ID]],Table3[Customer_ID],Table3[State],"Karnataka")</f>
        <v>Kerala</v>
      </c>
      <c r="K2738" s="2" t="str">
        <f>_xlfn.XLOOKUP(Table2[[#This Row],[Customer_ID]],Table3[Customer_ID],Table3[Membership],"Regular")</f>
        <v>Gold</v>
      </c>
      <c r="L2738" s="2" t="s">
        <v>719</v>
      </c>
      <c r="M2738" s="2" t="str">
        <f>_xlfn.XLOOKUP(Table2[[#This Row],[Product_ID]],Table4[Product_ID],Table4[Product_Name],"Not Found")</f>
        <v>AND Denim Shirt Teal</v>
      </c>
      <c r="N2738" s="2" t="str">
        <f>_xlfn.XLOOKUP(Table2[[#This Row],[Product_ID]],Table4[Product_ID],Table4[Category],"Not Found")</f>
        <v>Men Shirts</v>
      </c>
      <c r="O2738" s="2" t="str">
        <f>_xlfn.XLOOKUP(Table2[[#This Row],[Product_ID]],Table4[Product_ID],Table4[Subcategory],"Not Found")</f>
        <v>Denim Shirt</v>
      </c>
      <c r="P2738" s="2" t="str">
        <f>_xlfn.XLOOKUP(Table2[[#This Row],[Product_ID]],Table4[Product_ID],Table4[Brand],"Missing Brand")</f>
        <v>AND</v>
      </c>
      <c r="Q2738" s="2" t="s">
        <v>180</v>
      </c>
      <c r="R2738" s="2" t="str">
        <f>_xlfn.XLOOKUP(Table2[[#This Row],[Store_ID]],Table6[Store_ID],Table6[Store Name],"Not Found")</f>
        <v>TrendMart Kurnool Outlet</v>
      </c>
      <c r="S2738" s="2">
        <f>_xlfn.XLOOKUP(Table2[[#This Row],[Store_ID]],Table6[Store_ID],Table6[Monthly Target],"Missing Target")</f>
        <v>2500000</v>
      </c>
      <c r="T2738" s="2" t="str">
        <f>_xlfn.XLOOKUP(Table2[[#This Row],[Store_ID]],Table6[Store_ID],Table6[Region],"Not Found")</f>
        <v>South Zone 3</v>
      </c>
      <c r="U2738" s="2" t="s">
        <v>268</v>
      </c>
      <c r="V2738" s="2" t="str">
        <f>_xlfn.XLOOKUP(Table2[[#This Row],[Employee_ID]],Table5[Employee_ID],Table5[Employee Name],"Not Found")</f>
        <v>Ganesh Iyengar</v>
      </c>
      <c r="W2738" s="2">
        <v>2</v>
      </c>
      <c r="X2738" s="2">
        <v>841.82</v>
      </c>
      <c r="Y2738" s="2">
        <v>20</v>
      </c>
      <c r="Z2738" s="2">
        <v>336.73</v>
      </c>
      <c r="AA2738" s="2">
        <v>5</v>
      </c>
      <c r="AB2738" s="2">
        <v>67.349999999999994</v>
      </c>
      <c r="AC2738" s="2">
        <v>1414.26</v>
      </c>
      <c r="AD2738" s="2">
        <v>1140.4000000000001</v>
      </c>
      <c r="AE2738" s="2">
        <f t="shared" si="90"/>
        <v>206.50999999999991</v>
      </c>
      <c r="AF2738" s="2" t="s">
        <v>35</v>
      </c>
      <c r="AG2738" s="42">
        <f>IFERROR(Table2[[#This Row],[Profit]]/Table2[[#This Row],[Sales Amount]],0)</f>
        <v>0.14601982662311025</v>
      </c>
      <c r="AH2738" s="2" t="str">
        <f>TRIM(Table2[[#This Row],[Payment Modee]])</f>
        <v>Debit Card</v>
      </c>
      <c r="AI2738" s="2" t="s">
        <v>26</v>
      </c>
      <c r="AJ2738" s="2" t="s">
        <v>27</v>
      </c>
      <c r="AK2738" s="2" t="s">
        <v>509</v>
      </c>
      <c r="AL2738" s="16" t="str">
        <f>IF(HOUR(Table2[[#This Row],[Order Time]])&lt;12,"Morning",IF(HOUR(Table2[[#This Row],[Order Time]])&lt;17,"Afternoon",IF(HOUR(Table2[[#This Row],[Order Time]])&lt;21,"Evening","Night")))</f>
        <v>Afternoon</v>
      </c>
      <c r="AM2738" s="16" t="s">
        <v>38</v>
      </c>
    </row>
    <row r="2739" spans="1:39" x14ac:dyDescent="0.25">
      <c r="A2739" s="13" t="s">
        <v>4653</v>
      </c>
      <c r="B2739" s="4">
        <v>45581</v>
      </c>
      <c r="C2739" s="2">
        <f>YEAR(Table2[[#This Row],[Invoice Date]])</f>
        <v>2024</v>
      </c>
      <c r="D2739" s="2" t="str">
        <f>TEXT(Table2[[#This Row],[Invoice Date]],"mmm")</f>
        <v>Oct</v>
      </c>
      <c r="E2739" s="2" t="str">
        <f>Table2[[#This Row],[Store_ID]]&amp;"-"&amp;Table2[[#This Row],[Year]]&amp;"-"&amp;Table2[[#This Row],[Month]]</f>
        <v>STR036-2024-Oct</v>
      </c>
      <c r="F2739" s="2" t="s">
        <v>1669</v>
      </c>
      <c r="G2739" s="2" t="str">
        <f>_xlfn.XLOOKUP(Table2[[#This Row],[Customer_ID]],Table3[Customer_ID],Table3[Customer Name],"Not Found")</f>
        <v>Deepthi Ramachandran</v>
      </c>
      <c r="H2739" s="2" t="str">
        <f>_xlfn.XLOOKUP(Table2[[#This Row],[Customer_ID]],Table3[Customer_ID],Table3[Gender],"Female")</f>
        <v>Female</v>
      </c>
      <c r="I2739" s="2" t="str">
        <f>_xlfn.XLOOKUP(Table2[[#This Row],[Customer_ID]],Table3[Customer_ID],Table3[City],"Missing Memebership")</f>
        <v>Khammam</v>
      </c>
      <c r="J2739" s="2" t="str">
        <f>_xlfn.XLOOKUP(Table2[[#This Row],[Customer_ID]],Table3[Customer_ID],Table3[State],"Karnataka")</f>
        <v>Telangana</v>
      </c>
      <c r="K2739" s="2" t="str">
        <f>_xlfn.XLOOKUP(Table2[[#This Row],[Customer_ID]],Table3[Customer_ID],Table3[Membership],"Regular")</f>
        <v>Regular</v>
      </c>
      <c r="L2739" s="2" t="s">
        <v>469</v>
      </c>
      <c r="M2739" s="2" t="str">
        <f>_xlfn.XLOOKUP(Table2[[#This Row],[Product_ID]],Table4[Product_ID],Table4[Product_Name],"Not Found")</f>
        <v>Ramraj Cotton Crop Top Pink</v>
      </c>
      <c r="N2739" s="2" t="str">
        <f>_xlfn.XLOOKUP(Table2[[#This Row],[Product_ID]],Table4[Product_ID],Table4[Category],"Not Found")</f>
        <v>Women Tops</v>
      </c>
      <c r="O2739" s="2" t="str">
        <f>_xlfn.XLOOKUP(Table2[[#This Row],[Product_ID]],Table4[Product_ID],Table4[Subcategory],"Not Found")</f>
        <v>Crop Top</v>
      </c>
      <c r="P2739" s="2" t="str">
        <f>_xlfn.XLOOKUP(Table2[[#This Row],[Product_ID]],Table4[Product_ID],Table4[Brand],"Missing Brand")</f>
        <v>Ramraj Cotton</v>
      </c>
      <c r="Q2739" s="2" t="s">
        <v>634</v>
      </c>
      <c r="R2739" s="2" t="str">
        <f>_xlfn.XLOOKUP(Table2[[#This Row],[Store_ID]],Table6[Store_ID],Table6[Store Name],"Not Found")</f>
        <v>TrendMart Thiruvananthapuram Outlet</v>
      </c>
      <c r="S2739" s="2">
        <f>_xlfn.XLOOKUP(Table2[[#This Row],[Store_ID]],Table6[Store_ID],Table6[Monthly Target],"Missing Target")</f>
        <v>1000000</v>
      </c>
      <c r="T2739" s="2" t="str">
        <f>_xlfn.XLOOKUP(Table2[[#This Row],[Store_ID]],Table6[Store_ID],Table6[Region],"Not Found")</f>
        <v>South Zone 1</v>
      </c>
      <c r="U2739" s="2" t="s">
        <v>165</v>
      </c>
      <c r="V2739" s="2" t="str">
        <f>_xlfn.XLOOKUP(Table2[[#This Row],[Employee_ID]],Table5[Employee_ID],Table5[Employee Name],"Not Found")</f>
        <v>Vasanthi Gupta</v>
      </c>
      <c r="W2739" s="2">
        <v>1</v>
      </c>
      <c r="X2739" s="2">
        <v>847.67</v>
      </c>
      <c r="Y2739" s="2">
        <v>15</v>
      </c>
      <c r="Z2739" s="2">
        <v>127.15</v>
      </c>
      <c r="AA2739" s="2">
        <v>5</v>
      </c>
      <c r="AB2739" s="2">
        <v>36.03</v>
      </c>
      <c r="AC2739" s="2">
        <v>756.55</v>
      </c>
      <c r="AD2739" s="2">
        <v>629.72</v>
      </c>
      <c r="AE2739" s="2">
        <f t="shared" si="90"/>
        <v>90.799999999999926</v>
      </c>
      <c r="AF2739" s="2" t="s">
        <v>119</v>
      </c>
      <c r="AG2739" s="42">
        <f>IFERROR(Table2[[#This Row],[Profit]]/Table2[[#This Row],[Sales Amount]],0)</f>
        <v>0.12001850505584552</v>
      </c>
      <c r="AH2739" s="2" t="str">
        <f>TRIM(Table2[[#This Row],[Payment Modee]])</f>
        <v>Net Banking</v>
      </c>
      <c r="AI2739" s="2" t="s">
        <v>26</v>
      </c>
      <c r="AJ2739" s="2" t="s">
        <v>27</v>
      </c>
      <c r="AK2739" s="2" t="s">
        <v>1900</v>
      </c>
      <c r="AL2739" s="16" t="str">
        <f>IF(HOUR(Table2[[#This Row],[Order Time]])&lt;12,"Morning",IF(HOUR(Table2[[#This Row],[Order Time]])&lt;17,"Afternoon",IF(HOUR(Table2[[#This Row],[Order Time]])&lt;21,"Evening","Night")))</f>
        <v>Evening</v>
      </c>
      <c r="AM2739" s="16" t="s">
        <v>29</v>
      </c>
    </row>
    <row r="2740" spans="1:39" x14ac:dyDescent="0.25">
      <c r="A2740" s="13" t="s">
        <v>4654</v>
      </c>
      <c r="B2740" s="4">
        <v>45581</v>
      </c>
      <c r="C2740" s="2">
        <f>YEAR(Table2[[#This Row],[Invoice Date]])</f>
        <v>2024</v>
      </c>
      <c r="D2740" s="2" t="str">
        <f>TEXT(Table2[[#This Row],[Invoice Date]],"mmm")</f>
        <v>Oct</v>
      </c>
      <c r="E2740" s="2" t="str">
        <f>Table2[[#This Row],[Store_ID]]&amp;"-"&amp;Table2[[#This Row],[Year]]&amp;"-"&amp;Table2[[#This Row],[Month]]</f>
        <v>STR032-2024-Oct</v>
      </c>
      <c r="F2740" s="2" t="s">
        <v>1876</v>
      </c>
      <c r="G2740" s="2" t="str">
        <f>_xlfn.XLOOKUP(Table2[[#This Row],[Customer_ID]],Table3[Customer_ID],Table3[Customer Name],"Not Found")</f>
        <v>Thiru Natarajan</v>
      </c>
      <c r="H2740" s="2" t="str">
        <f>_xlfn.XLOOKUP(Table2[[#This Row],[Customer_ID]],Table3[Customer_ID],Table3[Gender],"Female")</f>
        <v>Male</v>
      </c>
      <c r="I2740" s="2" t="str">
        <f>_xlfn.XLOOKUP(Table2[[#This Row],[Customer_ID]],Table3[Customer_ID],Table3[City],"Missing Memebership")</f>
        <v>Tirupati</v>
      </c>
      <c r="J2740" s="2" t="str">
        <f>_xlfn.XLOOKUP(Table2[[#This Row],[Customer_ID]],Table3[Customer_ID],Table3[State],"Karnataka")</f>
        <v>Andhra Pradesh</v>
      </c>
      <c r="K2740" s="2" t="str">
        <f>_xlfn.XLOOKUP(Table2[[#This Row],[Customer_ID]],Table3[Customer_ID],Table3[Membership],"Regular")</f>
        <v>Platinum</v>
      </c>
      <c r="L2740" s="2" t="s">
        <v>443</v>
      </c>
      <c r="M2740" s="2" t="str">
        <f>_xlfn.XLOOKUP(Table2[[#This Row],[Product_ID]],Table4[Product_ID],Table4[Product_Name],"Not Found")</f>
        <v>Aurelia Formal Top Olive</v>
      </c>
      <c r="N2740" s="2" t="str">
        <f>_xlfn.XLOOKUP(Table2[[#This Row],[Product_ID]],Table4[Product_ID],Table4[Category],"Not Found")</f>
        <v>Women Tops</v>
      </c>
      <c r="O2740" s="2" t="str">
        <f>_xlfn.XLOOKUP(Table2[[#This Row],[Product_ID]],Table4[Product_ID],Table4[Subcategory],"Not Found")</f>
        <v>Formal Top</v>
      </c>
      <c r="P2740" s="2" t="str">
        <f>_xlfn.XLOOKUP(Table2[[#This Row],[Product_ID]],Table4[Product_ID],Table4[Brand],"Missing Brand")</f>
        <v>Aurelia</v>
      </c>
      <c r="Q2740" s="2" t="s">
        <v>413</v>
      </c>
      <c r="R2740" s="2" t="str">
        <f>_xlfn.XLOOKUP(Table2[[#This Row],[Store_ID]],Table6[Store_ID],Table6[Store Name],"Not Found")</f>
        <v>TrendMart Kochi Standard</v>
      </c>
      <c r="S2740" s="2">
        <f>_xlfn.XLOOKUP(Table2[[#This Row],[Store_ID]],Table6[Store_ID],Table6[Monthly Target],"Missing Target")</f>
        <v>2500000</v>
      </c>
      <c r="T2740" s="2" t="str">
        <f>_xlfn.XLOOKUP(Table2[[#This Row],[Store_ID]],Table6[Store_ID],Table6[Region],"Not Found")</f>
        <v>South Zone 1</v>
      </c>
      <c r="U2740" s="2" t="s">
        <v>263</v>
      </c>
      <c r="V2740" s="2" t="str">
        <f>_xlfn.XLOOKUP(Table2[[#This Row],[Employee_ID]],Table5[Employee_ID],Table5[Employee Name],"Not Found")</f>
        <v>Sathish Sundaram</v>
      </c>
      <c r="W2740" s="2">
        <v>1</v>
      </c>
      <c r="X2740" s="2">
        <v>672.69</v>
      </c>
      <c r="Y2740" s="2">
        <v>25</v>
      </c>
      <c r="Z2740" s="2">
        <v>168.17</v>
      </c>
      <c r="AA2740" s="2">
        <v>5</v>
      </c>
      <c r="AB2740" s="2">
        <v>25.23</v>
      </c>
      <c r="AC2740" s="2">
        <v>529.75</v>
      </c>
      <c r="AD2740" s="2">
        <v>457.16</v>
      </c>
      <c r="AE2740" s="2">
        <f t="shared" si="90"/>
        <v>47.359999999999971</v>
      </c>
      <c r="AF2740" s="2" t="s">
        <v>136</v>
      </c>
      <c r="AG2740" s="42">
        <f>IFERROR(Table2[[#This Row],[Profit]]/Table2[[#This Row],[Sales Amount]],0)</f>
        <v>8.9400660689004194E-2</v>
      </c>
      <c r="AH2740" s="2" t="str">
        <f>TRIM(Table2[[#This Row],[Payment Modee]])</f>
        <v>EMI</v>
      </c>
      <c r="AI2740" s="2" t="s">
        <v>36</v>
      </c>
      <c r="AJ2740" s="2" t="s">
        <v>27</v>
      </c>
      <c r="AK2740" s="2" t="s">
        <v>171</v>
      </c>
      <c r="AL2740" s="16" t="str">
        <f>IF(HOUR(Table2[[#This Row],[Order Time]])&lt;12,"Morning",IF(HOUR(Table2[[#This Row],[Order Time]])&lt;17,"Afternoon",IF(HOUR(Table2[[#This Row],[Order Time]])&lt;21,"Evening","Night")))</f>
        <v>Evening</v>
      </c>
      <c r="AM2740" s="16" t="s">
        <v>29</v>
      </c>
    </row>
    <row r="2741" spans="1:39" x14ac:dyDescent="0.25">
      <c r="A2741" s="13" t="s">
        <v>4655</v>
      </c>
      <c r="B2741" s="4">
        <v>45666</v>
      </c>
      <c r="C2741" s="2">
        <f>YEAR(Table2[[#This Row],[Invoice Date]])</f>
        <v>2025</v>
      </c>
      <c r="D2741" s="2" t="str">
        <f>TEXT(Table2[[#This Row],[Invoice Date]],"mmm")</f>
        <v>Jan</v>
      </c>
      <c r="E2741" s="2" t="str">
        <f>Table2[[#This Row],[Store_ID]]&amp;"-"&amp;Table2[[#This Row],[Year]]&amp;"-"&amp;Table2[[#This Row],[Month]]</f>
        <v>STR070-2025-Jan</v>
      </c>
      <c r="F2741" s="2" t="s">
        <v>2064</v>
      </c>
      <c r="G2741" s="2" t="str">
        <f>_xlfn.XLOOKUP(Table2[[#This Row],[Customer_ID]],Table3[Customer_ID],Table3[Customer Name],"Not Found")</f>
        <v>Dhruv Pillai</v>
      </c>
      <c r="H2741" s="2" t="str">
        <f>_xlfn.XLOOKUP(Table2[[#This Row],[Customer_ID]],Table3[Customer_ID],Table3[Gender],"Female")</f>
        <v>Male</v>
      </c>
      <c r="I2741" s="2" t="str">
        <f>_xlfn.XLOOKUP(Table2[[#This Row],[Customer_ID]],Table3[Customer_ID],Table3[City],"Missing Memebership")</f>
        <v>Hyderabad</v>
      </c>
      <c r="J2741" s="2" t="str">
        <f>_xlfn.XLOOKUP(Table2[[#This Row],[Customer_ID]],Table3[Customer_ID],Table3[State],"Karnataka")</f>
        <v>Telangana</v>
      </c>
      <c r="K2741" s="2" t="str">
        <f>_xlfn.XLOOKUP(Table2[[#This Row],[Customer_ID]],Table3[Customer_ID],Table3[Membership],"Regular")</f>
        <v>Gold</v>
      </c>
      <c r="L2741" s="2" t="s">
        <v>1070</v>
      </c>
      <c r="M2741" s="2" t="str">
        <f>_xlfn.XLOOKUP(Table2[[#This Row],[Product_ID]],Table4[Product_ID],Table4[Product_Name],"Not Found")</f>
        <v>Sparx Slippers Red</v>
      </c>
      <c r="N2741" s="2" t="str">
        <f>_xlfn.XLOOKUP(Table2[[#This Row],[Product_ID]],Table4[Product_ID],Table4[Category],"Not Found")</f>
        <v>Footwear</v>
      </c>
      <c r="O2741" s="2" t="str">
        <f>_xlfn.XLOOKUP(Table2[[#This Row],[Product_ID]],Table4[Product_ID],Table4[Subcategory],"Not Found")</f>
        <v>Slippers</v>
      </c>
      <c r="P2741" s="2" t="str">
        <f>_xlfn.XLOOKUP(Table2[[#This Row],[Product_ID]],Table4[Product_ID],Table4[Brand],"Missing Brand")</f>
        <v>Sparx</v>
      </c>
      <c r="Q2741" s="2" t="s">
        <v>1319</v>
      </c>
      <c r="R2741" s="2" t="str">
        <f>_xlfn.XLOOKUP(Table2[[#This Row],[Store_ID]],Table6[Store_ID],Table6[Store Name],"Not Found")</f>
        <v>TrendMart Alappuzha Mall Kiosk</v>
      </c>
      <c r="S2741" s="2">
        <f>_xlfn.XLOOKUP(Table2[[#This Row],[Store_ID]],Table6[Store_ID],Table6[Monthly Target],"Missing Target")</f>
        <v>1000000</v>
      </c>
      <c r="T2741" s="2" t="str">
        <f>_xlfn.XLOOKUP(Table2[[#This Row],[Store_ID]],Table6[Store_ID],Table6[Region],"Not Found")</f>
        <v>South Zone 1</v>
      </c>
      <c r="U2741" s="2" t="s">
        <v>263</v>
      </c>
      <c r="V2741" s="2" t="str">
        <f>_xlfn.XLOOKUP(Table2[[#This Row],[Employee_ID]],Table5[Employee_ID],Table5[Employee Name],"Not Found")</f>
        <v>Sathish Sundaram</v>
      </c>
      <c r="W2741" s="2">
        <v>1</v>
      </c>
      <c r="X2741" s="2">
        <v>1726.51</v>
      </c>
      <c r="Y2741" s="2">
        <v>10</v>
      </c>
      <c r="Z2741" s="2">
        <v>172.65</v>
      </c>
      <c r="AA2741" s="2">
        <v>12</v>
      </c>
      <c r="AB2741" s="2">
        <v>186.46</v>
      </c>
      <c r="AC2741" s="2">
        <v>1740.32</v>
      </c>
      <c r="AD2741" s="2">
        <v>1145.21</v>
      </c>
      <c r="AE2741" s="2">
        <f t="shared" si="90"/>
        <v>408.64999999999986</v>
      </c>
      <c r="AF2741" s="2" t="s">
        <v>119</v>
      </c>
      <c r="AG2741" s="42">
        <f>IFERROR(Table2[[#This Row],[Profit]]/Table2[[#This Row],[Sales Amount]],0)</f>
        <v>0.23481313781373533</v>
      </c>
      <c r="AH2741" s="2" t="str">
        <f>TRIM(Table2[[#This Row],[Payment Modee]])</f>
        <v>Net Banking</v>
      </c>
      <c r="AI2741" s="2" t="s">
        <v>36</v>
      </c>
      <c r="AJ2741" s="2" t="s">
        <v>27</v>
      </c>
      <c r="AK2741" s="2" t="s">
        <v>3361</v>
      </c>
      <c r="AL2741" s="16" t="str">
        <f>IF(HOUR(Table2[[#This Row],[Order Time]])&lt;12,"Morning",IF(HOUR(Table2[[#This Row],[Order Time]])&lt;17,"Afternoon",IF(HOUR(Table2[[#This Row],[Order Time]])&lt;21,"Evening","Night")))</f>
        <v>Afternoon</v>
      </c>
      <c r="AM2741" s="16" t="s">
        <v>29</v>
      </c>
    </row>
    <row r="2742" spans="1:39" x14ac:dyDescent="0.25">
      <c r="A2742" s="13" t="s">
        <v>4656</v>
      </c>
      <c r="B2742" s="4">
        <v>45605</v>
      </c>
      <c r="C2742" s="2">
        <f>YEAR(Table2[[#This Row],[Invoice Date]])</f>
        <v>2024</v>
      </c>
      <c r="D2742" s="2" t="str">
        <f>TEXT(Table2[[#This Row],[Invoice Date]],"mmm")</f>
        <v>Nov</v>
      </c>
      <c r="E2742" s="2" t="str">
        <f>Table2[[#This Row],[Store_ID]]&amp;"-"&amp;Table2[[#This Row],[Year]]&amp;"-"&amp;Table2[[#This Row],[Month]]</f>
        <v>STR006-2024-Nov</v>
      </c>
      <c r="F2742" s="2" t="s">
        <v>1447</v>
      </c>
      <c r="G2742" s="2" t="str">
        <f>_xlfn.XLOOKUP(Table2[[#This Row],[Customer_ID]],Table3[Customer_ID],Table3[Customer Name],"Not Found")</f>
        <v>Eswar Varma</v>
      </c>
      <c r="H2742" s="2" t="str">
        <f>_xlfn.XLOOKUP(Table2[[#This Row],[Customer_ID]],Table3[Customer_ID],Table3[Gender],"Female")</f>
        <v>Male</v>
      </c>
      <c r="I2742" s="2" t="str">
        <f>_xlfn.XLOOKUP(Table2[[#This Row],[Customer_ID]],Table3[Customer_ID],Table3[City],"Missing Memebership")</f>
        <v>Coimbatore</v>
      </c>
      <c r="J2742" s="2" t="str">
        <f>_xlfn.XLOOKUP(Table2[[#This Row],[Customer_ID]],Table3[Customer_ID],Table3[State],"Karnataka")</f>
        <v>Tamil Nadu</v>
      </c>
      <c r="K2742" s="2" t="str">
        <f>_xlfn.XLOOKUP(Table2[[#This Row],[Customer_ID]],Table3[Customer_ID],Table3[Membership],"Regular")</f>
        <v>Silver</v>
      </c>
      <c r="L2742" s="2" t="s">
        <v>1243</v>
      </c>
      <c r="M2742" s="2" t="str">
        <f>_xlfn.XLOOKUP(Table2[[#This Row],[Product_ID]],Table4[Product_ID],Table4[Product_Name],"Not Found")</f>
        <v>Jack &amp; Jones Tunic Olive</v>
      </c>
      <c r="N2742" s="2" t="str">
        <f>_xlfn.XLOOKUP(Table2[[#This Row],[Product_ID]],Table4[Product_ID],Table4[Category],"Not Found")</f>
        <v>Women Tops</v>
      </c>
      <c r="O2742" s="2" t="str">
        <f>_xlfn.XLOOKUP(Table2[[#This Row],[Product_ID]],Table4[Product_ID],Table4[Subcategory],"Not Found")</f>
        <v>Tunic</v>
      </c>
      <c r="P2742" s="2" t="str">
        <f>_xlfn.XLOOKUP(Table2[[#This Row],[Product_ID]],Table4[Product_ID],Table4[Brand],"Missing Brand")</f>
        <v>Jack &amp; Jones</v>
      </c>
      <c r="Q2742" s="2" t="s">
        <v>720</v>
      </c>
      <c r="R2742" s="2" t="str">
        <f>_xlfn.XLOOKUP(Table2[[#This Row],[Store_ID]],Table6[Store_ID],Table6[Store Name],"Not Found")</f>
        <v>TrendMart Vellore Standard</v>
      </c>
      <c r="S2742" s="2">
        <f>_xlfn.XLOOKUP(Table2[[#This Row],[Store_ID]],Table6[Store_ID],Table6[Monthly Target],"Missing Target")</f>
        <v>2000000</v>
      </c>
      <c r="T2742" s="2" t="str">
        <f>_xlfn.XLOOKUP(Table2[[#This Row],[Store_ID]],Table6[Store_ID],Table6[Region],"Not Found")</f>
        <v>South Zone 1</v>
      </c>
      <c r="U2742" s="2" t="s">
        <v>113</v>
      </c>
      <c r="V2742" s="2" t="str">
        <f>_xlfn.XLOOKUP(Table2[[#This Row],[Employee_ID]],Table5[Employee_ID],Table5[Employee Name],"Not Found")</f>
        <v>Eswar Prasad</v>
      </c>
      <c r="W2742" s="2">
        <v>1</v>
      </c>
      <c r="X2742" s="2">
        <v>639.34</v>
      </c>
      <c r="Y2742" s="2">
        <v>30</v>
      </c>
      <c r="Z2742" s="2">
        <v>191.8</v>
      </c>
      <c r="AA2742" s="2">
        <v>5</v>
      </c>
      <c r="AB2742" s="2">
        <v>22.38</v>
      </c>
      <c r="AC2742" s="2">
        <v>469.92</v>
      </c>
      <c r="AD2742" s="2">
        <v>419.4</v>
      </c>
      <c r="AE2742" s="2">
        <f t="shared" si="90"/>
        <v>28.14000000000004</v>
      </c>
      <c r="AF2742" s="2" t="s">
        <v>35</v>
      </c>
      <c r="AG2742" s="42">
        <f>IFERROR(Table2[[#This Row],[Profit]]/Table2[[#This Row],[Sales Amount]],0)</f>
        <v>5.9882533197140021E-2</v>
      </c>
      <c r="AH2742" s="2" t="str">
        <f>TRIM(Table2[[#This Row],[Payment Modee]])</f>
        <v>Debit Card</v>
      </c>
      <c r="AI2742" s="2" t="s">
        <v>36</v>
      </c>
      <c r="AJ2742" s="2" t="s">
        <v>27</v>
      </c>
      <c r="AK2742" s="2" t="s">
        <v>620</v>
      </c>
      <c r="AL2742" s="16" t="str">
        <f>IF(HOUR(Table2[[#This Row],[Order Time]])&lt;12,"Morning",IF(HOUR(Table2[[#This Row],[Order Time]])&lt;17,"Afternoon",IF(HOUR(Table2[[#This Row],[Order Time]])&lt;21,"Evening","Night")))</f>
        <v>Evening</v>
      </c>
      <c r="AM2742" s="16" t="s">
        <v>38</v>
      </c>
    </row>
    <row r="2743" spans="1:39" x14ac:dyDescent="0.25">
      <c r="A2743" s="13" t="s">
        <v>4657</v>
      </c>
      <c r="B2743" s="4">
        <v>45609</v>
      </c>
      <c r="C2743" s="2">
        <f>YEAR(Table2[[#This Row],[Invoice Date]])</f>
        <v>2024</v>
      </c>
      <c r="D2743" s="2" t="str">
        <f>TEXT(Table2[[#This Row],[Invoice Date]],"mmm")</f>
        <v>Nov</v>
      </c>
      <c r="E2743" s="2" t="str">
        <f>Table2[[#This Row],[Store_ID]]&amp;"-"&amp;Table2[[#This Row],[Year]]&amp;"-"&amp;Table2[[#This Row],[Month]]</f>
        <v>STR113-2024-Nov</v>
      </c>
      <c r="F2743" s="2" t="s">
        <v>378</v>
      </c>
      <c r="G2743" s="2" t="str">
        <f>_xlfn.XLOOKUP(Table2[[#This Row],[Customer_ID]],Table3[Customer_ID],Table3[Customer Name],"Not Found")</f>
        <v>Jyothi Achari</v>
      </c>
      <c r="H2743" s="2" t="str">
        <f>_xlfn.XLOOKUP(Table2[[#This Row],[Customer_ID]],Table3[Customer_ID],Table3[Gender],"Female")</f>
        <v>Female</v>
      </c>
      <c r="I2743" s="2" t="str">
        <f>_xlfn.XLOOKUP(Table2[[#This Row],[Customer_ID]],Table3[Customer_ID],Table3[City],"Missing Memebership")</f>
        <v>Tiruchirappalli</v>
      </c>
      <c r="J2743" s="2" t="str">
        <f>_xlfn.XLOOKUP(Table2[[#This Row],[Customer_ID]],Table3[Customer_ID],Table3[State],"Karnataka")</f>
        <v>Tamil Nadu</v>
      </c>
      <c r="K2743" s="2" t="str">
        <f>_xlfn.XLOOKUP(Table2[[#This Row],[Customer_ID]],Table3[Customer_ID],Table3[Membership],"Regular")</f>
        <v>Regular</v>
      </c>
      <c r="L2743" s="2" t="s">
        <v>778</v>
      </c>
      <c r="M2743" s="2" t="str">
        <f>_xlfn.XLOOKUP(Table2[[#This Row],[Product_ID]],Table4[Product_ID],Table4[Product_Name],"Not Found")</f>
        <v>Aurelia Earrings Sky Blue</v>
      </c>
      <c r="N2743" s="2" t="str">
        <f>_xlfn.XLOOKUP(Table2[[#This Row],[Product_ID]],Table4[Product_ID],Table4[Category],"Not Found")</f>
        <v>Jewellery</v>
      </c>
      <c r="O2743" s="2" t="str">
        <f>_xlfn.XLOOKUP(Table2[[#This Row],[Product_ID]],Table4[Product_ID],Table4[Subcategory],"Not Found")</f>
        <v>Earrings</v>
      </c>
      <c r="P2743" s="2" t="str">
        <f>_xlfn.XLOOKUP(Table2[[#This Row],[Product_ID]],Table4[Product_ID],Table4[Brand],"Missing Brand")</f>
        <v>Aurelia</v>
      </c>
      <c r="Q2743" s="2" t="s">
        <v>503</v>
      </c>
      <c r="R2743" s="2" t="str">
        <f>_xlfn.XLOOKUP(Table2[[#This Row],[Store_ID]],Table6[Store_ID],Table6[Store Name],"Not Found")</f>
        <v>TrendMart Mangaluru High Street</v>
      </c>
      <c r="S2743" s="2">
        <f>_xlfn.XLOOKUP(Table2[[#This Row],[Store_ID]],Table6[Store_ID],Table6[Monthly Target],"Missing Target")</f>
        <v>2000000</v>
      </c>
      <c r="T2743" s="2" t="str">
        <f>_xlfn.XLOOKUP(Table2[[#This Row],[Store_ID]],Table6[Store_ID],Table6[Region],"Not Found")</f>
        <v>South Zone 2</v>
      </c>
      <c r="U2743" s="2" t="s">
        <v>482</v>
      </c>
      <c r="V2743" s="2" t="str">
        <f>_xlfn.XLOOKUP(Table2[[#This Row],[Employee_ID]],Table5[Employee_ID],Table5[Employee Name],"Not Found")</f>
        <v>Swathi Achari</v>
      </c>
      <c r="W2743" s="2">
        <v>1</v>
      </c>
      <c r="X2743" s="2">
        <v>6066.96</v>
      </c>
      <c r="Y2743" s="2">
        <v>25</v>
      </c>
      <c r="Z2743" s="2">
        <v>1516.74</v>
      </c>
      <c r="AA2743" s="2">
        <v>3</v>
      </c>
      <c r="AB2743" s="2">
        <v>136.51</v>
      </c>
      <c r="AC2743" s="2">
        <v>4686.7299999999996</v>
      </c>
      <c r="AD2743" s="2">
        <v>4762.76</v>
      </c>
      <c r="AE2743" s="2">
        <f t="shared" ref="AE2743:AE2774" si="91">(AC2743-AD2743-AB2743)</f>
        <v>-212.54000000000065</v>
      </c>
      <c r="AF2743" s="2" t="s">
        <v>56</v>
      </c>
      <c r="AG2743" s="42">
        <f>IFERROR(Table2[[#This Row],[Profit]]/Table2[[#This Row],[Sales Amount]],0)</f>
        <v>-4.5349316047649572E-2</v>
      </c>
      <c r="AH2743" s="2" t="str">
        <f>TRIM(Table2[[#This Row],[Payment Modee]])</f>
        <v>Credit Card</v>
      </c>
      <c r="AI2743" s="2" t="s">
        <v>26</v>
      </c>
      <c r="AJ2743" s="2" t="s">
        <v>27</v>
      </c>
      <c r="AK2743" s="2" t="s">
        <v>744</v>
      </c>
      <c r="AL2743" s="16" t="str">
        <f>IF(HOUR(Table2[[#This Row],[Order Time]])&lt;12,"Morning",IF(HOUR(Table2[[#This Row],[Order Time]])&lt;17,"Afternoon",IF(HOUR(Table2[[#This Row],[Order Time]])&lt;21,"Evening","Night")))</f>
        <v>Evening</v>
      </c>
      <c r="AM2743" s="16" t="s">
        <v>29</v>
      </c>
    </row>
    <row r="2744" spans="1:39" x14ac:dyDescent="0.25">
      <c r="A2744" s="13" t="s">
        <v>4658</v>
      </c>
      <c r="B2744" s="4">
        <v>45596</v>
      </c>
      <c r="C2744" s="2">
        <f>YEAR(Table2[[#This Row],[Invoice Date]])</f>
        <v>2024</v>
      </c>
      <c r="D2744" s="2" t="str">
        <f>TEXT(Table2[[#This Row],[Invoice Date]],"mmm")</f>
        <v>Oct</v>
      </c>
      <c r="E2744" s="2" t="str">
        <f>Table2[[#This Row],[Store_ID]]&amp;"-"&amp;Table2[[#This Row],[Year]]&amp;"-"&amp;Table2[[#This Row],[Month]]</f>
        <v>STR062-2024-Oct</v>
      </c>
      <c r="F2744" s="2" t="s">
        <v>973</v>
      </c>
      <c r="G2744" s="2" t="str">
        <f>_xlfn.XLOOKUP(Table2[[#This Row],[Customer_ID]],Table3[Customer_ID],Table3[Customer Name],"Not Found")</f>
        <v>Priya Mudaliar</v>
      </c>
      <c r="H2744" s="2" t="str">
        <f>_xlfn.XLOOKUP(Table2[[#This Row],[Customer_ID]],Table3[Customer_ID],Table3[Gender],"Female")</f>
        <v>Female</v>
      </c>
      <c r="I2744" s="2" t="str">
        <f>_xlfn.XLOOKUP(Table2[[#This Row],[Customer_ID]],Table3[Customer_ID],Table3[City],"Missing Memebership")</f>
        <v>Warangal</v>
      </c>
      <c r="J2744" s="2" t="str">
        <f>_xlfn.XLOOKUP(Table2[[#This Row],[Customer_ID]],Table3[Customer_ID],Table3[State],"Karnataka")</f>
        <v>Telangana</v>
      </c>
      <c r="K2744" s="2" t="str">
        <f>_xlfn.XLOOKUP(Table2[[#This Row],[Customer_ID]],Table3[Customer_ID],Table3[Membership],"Regular")</f>
        <v>Regular</v>
      </c>
      <c r="L2744" s="2" t="s">
        <v>971</v>
      </c>
      <c r="M2744" s="2" t="str">
        <f>_xlfn.XLOOKUP(Table2[[#This Row],[Product_ID]],Table4[Product_ID],Table4[Product_Name],"Not Found")</f>
        <v>Max Fashion Jacket Wine</v>
      </c>
      <c r="N2744" s="2" t="str">
        <f>_xlfn.XLOOKUP(Table2[[#This Row],[Product_ID]],Table4[Product_ID],Table4[Category],"Not Found")</f>
        <v>Winter Wear</v>
      </c>
      <c r="O2744" s="2" t="str">
        <f>_xlfn.XLOOKUP(Table2[[#This Row],[Product_ID]],Table4[Product_ID],Table4[Subcategory],"Not Found")</f>
        <v>Jacket</v>
      </c>
      <c r="P2744" s="2" t="str">
        <f>_xlfn.XLOOKUP(Table2[[#This Row],[Product_ID]],Table4[Product_ID],Table4[Brand],"Missing Brand")</f>
        <v>Max Fashion</v>
      </c>
      <c r="Q2744" s="2" t="s">
        <v>67</v>
      </c>
      <c r="R2744" s="2" t="str">
        <f>_xlfn.XLOOKUP(Table2[[#This Row],[Store_ID]],Table6[Store_ID],Table6[Store Name],"Not Found")</f>
        <v>TrendMart Vijayawada Standard</v>
      </c>
      <c r="S2744" s="2">
        <f>_xlfn.XLOOKUP(Table2[[#This Row],[Store_ID]],Table6[Store_ID],Table6[Monthly Target],"Missing Target")</f>
        <v>1000000</v>
      </c>
      <c r="T2744" s="2" t="str">
        <f>_xlfn.XLOOKUP(Table2[[#This Row],[Store_ID]],Table6[Store_ID],Table6[Region],"Not Found")</f>
        <v>South Zone 3</v>
      </c>
      <c r="U2744" s="2" t="s">
        <v>165</v>
      </c>
      <c r="V2744" s="2" t="str">
        <f>_xlfn.XLOOKUP(Table2[[#This Row],[Employee_ID]],Table5[Employee_ID],Table5[Employee Name],"Not Found")</f>
        <v>Vasanthi Gupta</v>
      </c>
      <c r="W2744" s="2">
        <v>3</v>
      </c>
      <c r="X2744" s="2">
        <v>1417.12</v>
      </c>
      <c r="Y2744" s="2">
        <v>0</v>
      </c>
      <c r="Z2744" s="2">
        <v>0</v>
      </c>
      <c r="AA2744" s="2">
        <v>12</v>
      </c>
      <c r="AB2744" s="2">
        <v>510.16</v>
      </c>
      <c r="AC2744" s="2">
        <v>4761.5200000000004</v>
      </c>
      <c r="AD2744" s="2">
        <v>2743.05</v>
      </c>
      <c r="AE2744" s="2">
        <f t="shared" si="91"/>
        <v>1508.3100000000002</v>
      </c>
      <c r="AF2744" s="2" t="s">
        <v>25</v>
      </c>
      <c r="AG2744" s="42">
        <f>IFERROR(Table2[[#This Row],[Profit]]/Table2[[#This Row],[Sales Amount]],0)</f>
        <v>0.31677069507216182</v>
      </c>
      <c r="AH2744" s="2" t="str">
        <f>TRIM(Table2[[#This Row],[Payment Modee]])</f>
        <v>UPI</v>
      </c>
      <c r="AI2744" s="2" t="s">
        <v>36</v>
      </c>
      <c r="AJ2744" s="2" t="s">
        <v>27</v>
      </c>
      <c r="AK2744" s="2" t="s">
        <v>1607</v>
      </c>
      <c r="AL2744" s="16" t="str">
        <f>IF(HOUR(Table2[[#This Row],[Order Time]])&lt;12,"Morning",IF(HOUR(Table2[[#This Row],[Order Time]])&lt;17,"Afternoon",IF(HOUR(Table2[[#This Row],[Order Time]])&lt;21,"Evening","Night")))</f>
        <v>Morning</v>
      </c>
      <c r="AM2744" s="16" t="s">
        <v>29</v>
      </c>
    </row>
    <row r="2745" spans="1:39" x14ac:dyDescent="0.25">
      <c r="A2745" s="13" t="s">
        <v>4659</v>
      </c>
      <c r="B2745" s="4">
        <v>45488</v>
      </c>
      <c r="C2745" s="2">
        <f>YEAR(Table2[[#This Row],[Invoice Date]])</f>
        <v>2024</v>
      </c>
      <c r="D2745" s="2" t="str">
        <f>TEXT(Table2[[#This Row],[Invoice Date]],"mmm")</f>
        <v>Jul</v>
      </c>
      <c r="E2745" s="2" t="str">
        <f>Table2[[#This Row],[Store_ID]]&amp;"-"&amp;Table2[[#This Row],[Year]]&amp;"-"&amp;Table2[[#This Row],[Month]]</f>
        <v>STR051-2024-Jul</v>
      </c>
      <c r="F2745" s="2" t="s">
        <v>2344</v>
      </c>
      <c r="G2745" s="2" t="str">
        <f>_xlfn.XLOOKUP(Table2[[#This Row],[Customer_ID]],Table3[Customer_ID],Table3[Customer Name],"Not Found")</f>
        <v>Kannan Gupta</v>
      </c>
      <c r="H2745" s="2" t="str">
        <f>_xlfn.XLOOKUP(Table2[[#This Row],[Customer_ID]],Table3[Customer_ID],Table3[Gender],"Female")</f>
        <v>Male</v>
      </c>
      <c r="I2745" s="2" t="str">
        <f>_xlfn.XLOOKUP(Table2[[#This Row],[Customer_ID]],Table3[Customer_ID],Table3[City],"Missing Memebership")</f>
        <v>Vijayawada</v>
      </c>
      <c r="J2745" s="2" t="str">
        <f>_xlfn.XLOOKUP(Table2[[#This Row],[Customer_ID]],Table3[Customer_ID],Table3[State],"Karnataka")</f>
        <v>Andhra Pradesh</v>
      </c>
      <c r="K2745" s="2" t="str">
        <f>_xlfn.XLOOKUP(Table2[[#This Row],[Customer_ID]],Table3[Customer_ID],Table3[Membership],"Regular")</f>
        <v>Silver</v>
      </c>
      <c r="L2745" s="2" t="s">
        <v>719</v>
      </c>
      <c r="M2745" s="2" t="str">
        <f>_xlfn.XLOOKUP(Table2[[#This Row],[Product_ID]],Table4[Product_ID],Table4[Product_Name],"Not Found")</f>
        <v>AND Denim Shirt Teal</v>
      </c>
      <c r="N2745" s="2" t="str">
        <f>_xlfn.XLOOKUP(Table2[[#This Row],[Product_ID]],Table4[Product_ID],Table4[Category],"Not Found")</f>
        <v>Men Shirts</v>
      </c>
      <c r="O2745" s="2" t="str">
        <f>_xlfn.XLOOKUP(Table2[[#This Row],[Product_ID]],Table4[Product_ID],Table4[Subcategory],"Not Found")</f>
        <v>Denim Shirt</v>
      </c>
      <c r="P2745" s="2" t="str">
        <f>_xlfn.XLOOKUP(Table2[[#This Row],[Product_ID]],Table4[Product_ID],Table4[Brand],"Missing Brand")</f>
        <v>AND</v>
      </c>
      <c r="Q2745" s="2" t="s">
        <v>312</v>
      </c>
      <c r="R2745" s="2" t="str">
        <f>_xlfn.XLOOKUP(Table2[[#This Row],[Store_ID]],Table6[Store_ID],Table6[Store Name],"Not Found")</f>
        <v>TrendMart Kozhikode Outlet</v>
      </c>
      <c r="S2745" s="2">
        <f>_xlfn.XLOOKUP(Table2[[#This Row],[Store_ID]],Table6[Store_ID],Table6[Monthly Target],"Missing Target")</f>
        <v>2000000</v>
      </c>
      <c r="T2745" s="2" t="str">
        <f>_xlfn.XLOOKUP(Table2[[#This Row],[Store_ID]],Table6[Store_ID],Table6[Region],"Not Found")</f>
        <v>South Zone 1</v>
      </c>
      <c r="U2745" s="2" t="s">
        <v>135</v>
      </c>
      <c r="V2745" s="2" t="str">
        <f>_xlfn.XLOOKUP(Table2[[#This Row],[Employee_ID]],Table5[Employee_ID],Table5[Employee Name],"Not Found")</f>
        <v>Yamini Pandian</v>
      </c>
      <c r="W2745" s="2">
        <v>2</v>
      </c>
      <c r="X2745" s="2">
        <v>858.38</v>
      </c>
      <c r="Y2745" s="2">
        <v>0</v>
      </c>
      <c r="Z2745" s="2">
        <v>0</v>
      </c>
      <c r="AA2745" s="2">
        <v>5</v>
      </c>
      <c r="AB2745" s="2">
        <v>85.84</v>
      </c>
      <c r="AC2745" s="2">
        <v>1802.6</v>
      </c>
      <c r="AD2745" s="2">
        <v>1140.4000000000001</v>
      </c>
      <c r="AE2745" s="2">
        <f t="shared" si="91"/>
        <v>576.35999999999979</v>
      </c>
      <c r="AF2745" s="2" t="s">
        <v>25</v>
      </c>
      <c r="AG2745" s="42">
        <f>IFERROR(Table2[[#This Row],[Profit]]/Table2[[#This Row],[Sales Amount]],0)</f>
        <v>0.31973815599689326</v>
      </c>
      <c r="AH2745" s="2" t="str">
        <f>TRIM(Table2[[#This Row],[Payment Modee]])</f>
        <v>UPI</v>
      </c>
      <c r="AI2745" s="2" t="s">
        <v>26</v>
      </c>
      <c r="AJ2745" s="2" t="s">
        <v>27</v>
      </c>
      <c r="AK2745" s="2" t="s">
        <v>1448</v>
      </c>
      <c r="AL2745" s="16" t="str">
        <f>IF(HOUR(Table2[[#This Row],[Order Time]])&lt;12,"Morning",IF(HOUR(Table2[[#This Row],[Order Time]])&lt;17,"Afternoon",IF(HOUR(Table2[[#This Row],[Order Time]])&lt;21,"Evening","Night")))</f>
        <v>Evening</v>
      </c>
      <c r="AM2745" s="16" t="s">
        <v>29</v>
      </c>
    </row>
    <row r="2746" spans="1:39" x14ac:dyDescent="0.25">
      <c r="A2746" s="13" t="s">
        <v>4660</v>
      </c>
      <c r="B2746" s="4">
        <v>45602</v>
      </c>
      <c r="C2746" s="2">
        <f>YEAR(Table2[[#This Row],[Invoice Date]])</f>
        <v>2024</v>
      </c>
      <c r="D2746" s="2" t="str">
        <f>TEXT(Table2[[#This Row],[Invoice Date]],"mmm")</f>
        <v>Nov</v>
      </c>
      <c r="E2746" s="2" t="str">
        <f>Table2[[#This Row],[Store_ID]]&amp;"-"&amp;Table2[[#This Row],[Year]]&amp;"-"&amp;Table2[[#This Row],[Month]]</f>
        <v>STR017-2024-Nov</v>
      </c>
      <c r="F2746" s="2" t="s">
        <v>378</v>
      </c>
      <c r="G2746" s="2" t="str">
        <f>_xlfn.XLOOKUP(Table2[[#This Row],[Customer_ID]],Table3[Customer_ID],Table3[Customer Name],"Not Found")</f>
        <v>Jyothi Achari</v>
      </c>
      <c r="H2746" s="2" t="str">
        <f>_xlfn.XLOOKUP(Table2[[#This Row],[Customer_ID]],Table3[Customer_ID],Table3[Gender],"Female")</f>
        <v>Female</v>
      </c>
      <c r="I2746" s="2" t="str">
        <f>_xlfn.XLOOKUP(Table2[[#This Row],[Customer_ID]],Table3[Customer_ID],Table3[City],"Missing Memebership")</f>
        <v>Tiruchirappalli</v>
      </c>
      <c r="J2746" s="2" t="str">
        <f>_xlfn.XLOOKUP(Table2[[#This Row],[Customer_ID]],Table3[Customer_ID],Table3[State],"Karnataka")</f>
        <v>Tamil Nadu</v>
      </c>
      <c r="K2746" s="2" t="str">
        <f>_xlfn.XLOOKUP(Table2[[#This Row],[Customer_ID]],Table3[Customer_ID],Table3[Membership],"Regular")</f>
        <v>Regular</v>
      </c>
      <c r="L2746" s="2" t="s">
        <v>106</v>
      </c>
      <c r="M2746" s="2" t="str">
        <f>_xlfn.XLOOKUP(Table2[[#This Row],[Product_ID]],Table4[Product_ID],Table4[Product_Name],"Not Found")</f>
        <v>Tanishq Maxi Dress Wine</v>
      </c>
      <c r="N2746" s="2" t="str">
        <f>_xlfn.XLOOKUP(Table2[[#This Row],[Product_ID]],Table4[Product_ID],Table4[Category],"Not Found")</f>
        <v>Women Dresses</v>
      </c>
      <c r="O2746" s="2" t="str">
        <f>_xlfn.XLOOKUP(Table2[[#This Row],[Product_ID]],Table4[Product_ID],Table4[Subcategory],"Not Found")</f>
        <v>Maxi Dress</v>
      </c>
      <c r="P2746" s="2" t="str">
        <f>_xlfn.XLOOKUP(Table2[[#This Row],[Product_ID]],Table4[Product_ID],Table4[Brand],"Missing Brand")</f>
        <v>Tanishq</v>
      </c>
      <c r="Q2746" s="2" t="s">
        <v>1083</v>
      </c>
      <c r="R2746" s="2" t="str">
        <f>_xlfn.XLOOKUP(Table2[[#This Row],[Store_ID]],Table6[Store_ID],Table6[Store Name],"Not Found")</f>
        <v>TrendMart Kurnool Standard</v>
      </c>
      <c r="S2746" s="2">
        <f>_xlfn.XLOOKUP(Table2[[#This Row],[Store_ID]],Table6[Store_ID],Table6[Monthly Target],"Missing Target")</f>
        <v>2500000</v>
      </c>
      <c r="T2746" s="2" t="str">
        <f>_xlfn.XLOOKUP(Table2[[#This Row],[Store_ID]],Table6[Store_ID],Table6[Region],"Not Found")</f>
        <v>South Zone 3</v>
      </c>
      <c r="U2746" s="2" t="s">
        <v>283</v>
      </c>
      <c r="V2746" s="2" t="str">
        <f>_xlfn.XLOOKUP(Table2[[#This Row],[Employee_ID]],Table5[Employee_ID],Table5[Employee Name],"Not Found")</f>
        <v>Priya Balasubramaniam</v>
      </c>
      <c r="W2746" s="2">
        <v>1</v>
      </c>
      <c r="X2746" s="2">
        <v>1733.53</v>
      </c>
      <c r="Y2746" s="2">
        <v>20</v>
      </c>
      <c r="Z2746" s="2">
        <v>346.71</v>
      </c>
      <c r="AA2746" s="2">
        <v>12</v>
      </c>
      <c r="AB2746" s="2">
        <v>166.42</v>
      </c>
      <c r="AC2746" s="2">
        <v>1553.24</v>
      </c>
      <c r="AD2746" s="2">
        <v>1407.33</v>
      </c>
      <c r="AE2746" s="2">
        <f t="shared" si="91"/>
        <v>-20.509999999999906</v>
      </c>
      <c r="AF2746" s="2" t="s">
        <v>25</v>
      </c>
      <c r="AG2746" s="42">
        <f>IFERROR(Table2[[#This Row],[Profit]]/Table2[[#This Row],[Sales Amount]],0)</f>
        <v>-1.3204656073755443E-2</v>
      </c>
      <c r="AH2746" s="2" t="str">
        <f>TRIM(Table2[[#This Row],[Payment Modee]])</f>
        <v>UPI</v>
      </c>
      <c r="AI2746" s="2" t="s">
        <v>36</v>
      </c>
      <c r="AJ2746" s="2" t="s">
        <v>27</v>
      </c>
      <c r="AK2746" s="2" t="s">
        <v>361</v>
      </c>
      <c r="AL2746" s="16" t="str">
        <f>IF(HOUR(Table2[[#This Row],[Order Time]])&lt;12,"Morning",IF(HOUR(Table2[[#This Row],[Order Time]])&lt;17,"Afternoon",IF(HOUR(Table2[[#This Row],[Order Time]])&lt;21,"Evening","Night")))</f>
        <v>Afternoon</v>
      </c>
      <c r="AM2746" s="16" t="s">
        <v>29</v>
      </c>
    </row>
    <row r="2747" spans="1:39" x14ac:dyDescent="0.25">
      <c r="A2747" s="13" t="s">
        <v>4661</v>
      </c>
      <c r="B2747" s="4">
        <v>45424</v>
      </c>
      <c r="C2747" s="2">
        <f>YEAR(Table2[[#This Row],[Invoice Date]])</f>
        <v>2024</v>
      </c>
      <c r="D2747" s="2" t="str">
        <f>TEXT(Table2[[#This Row],[Invoice Date]],"mmm")</f>
        <v>May</v>
      </c>
      <c r="E2747" s="2" t="str">
        <f>Table2[[#This Row],[Store_ID]]&amp;"-"&amp;Table2[[#This Row],[Year]]&amp;"-"&amp;Table2[[#This Row],[Month]]</f>
        <v>STR119-2024-May</v>
      </c>
      <c r="F2747" s="2" t="s">
        <v>1313</v>
      </c>
      <c r="G2747" s="2" t="str">
        <f>_xlfn.XLOOKUP(Table2[[#This Row],[Customer_ID]],Table3[Customer_ID],Table3[Customer Name],"Not Found")</f>
        <v>Indira Krishnan</v>
      </c>
      <c r="H2747" s="2" t="str">
        <f>_xlfn.XLOOKUP(Table2[[#This Row],[Customer_ID]],Table3[Customer_ID],Table3[Gender],"Female")</f>
        <v>Female</v>
      </c>
      <c r="I2747" s="2" t="str">
        <f>_xlfn.XLOOKUP(Table2[[#This Row],[Customer_ID]],Table3[Customer_ID],Table3[City],"Missing Memebership")</f>
        <v>Belagavi</v>
      </c>
      <c r="J2747" s="2" t="str">
        <f>_xlfn.XLOOKUP(Table2[[#This Row],[Customer_ID]],Table3[Customer_ID],Table3[State],"Karnataka")</f>
        <v>Karnataka</v>
      </c>
      <c r="K2747" s="2" t="str">
        <f>_xlfn.XLOOKUP(Table2[[#This Row],[Customer_ID]],Table3[Customer_ID],Table3[Membership],"Regular")</f>
        <v>Regular</v>
      </c>
      <c r="L2747" s="2" t="s">
        <v>201</v>
      </c>
      <c r="M2747" s="2" t="str">
        <f>_xlfn.XLOOKUP(Table2[[#This Row],[Product_ID]],Table4[Product_ID],Table4[Product_Name],"Not Found")</f>
        <v>Titan Sling Bag Green</v>
      </c>
      <c r="N2747" s="2" t="str">
        <f>_xlfn.XLOOKUP(Table2[[#This Row],[Product_ID]],Table4[Product_ID],Table4[Category],"Not Found")</f>
        <v>Handbags</v>
      </c>
      <c r="O2747" s="2" t="str">
        <f>_xlfn.XLOOKUP(Table2[[#This Row],[Product_ID]],Table4[Product_ID],Table4[Subcategory],"Not Found")</f>
        <v>Sling Bag</v>
      </c>
      <c r="P2747" s="2" t="str">
        <f>_xlfn.XLOOKUP(Table2[[#This Row],[Product_ID]],Table4[Product_ID],Table4[Brand],"Missing Brand")</f>
        <v>Titan</v>
      </c>
      <c r="Q2747" s="2" t="s">
        <v>796</v>
      </c>
      <c r="R2747" s="2" t="str">
        <f>_xlfn.XLOOKUP(Table2[[#This Row],[Store_ID]],Table6[Store_ID],Table6[Store Name],"Not Found")</f>
        <v>TrendMart Vijayawada Standard</v>
      </c>
      <c r="S2747" s="2">
        <f>_xlfn.XLOOKUP(Table2[[#This Row],[Store_ID]],Table6[Store_ID],Table6[Monthly Target],"Missing Target")</f>
        <v>1000000</v>
      </c>
      <c r="T2747" s="2" t="str">
        <f>_xlfn.XLOOKUP(Table2[[#This Row],[Store_ID]],Table6[Store_ID],Table6[Region],"Not Found")</f>
        <v>South Zone 3</v>
      </c>
      <c r="U2747" s="2" t="s">
        <v>268</v>
      </c>
      <c r="V2747" s="2" t="str">
        <f>_xlfn.XLOOKUP(Table2[[#This Row],[Employee_ID]],Table5[Employee_ID],Table5[Employee Name],"Not Found")</f>
        <v>Ganesh Iyengar</v>
      </c>
      <c r="W2747" s="2">
        <v>1</v>
      </c>
      <c r="X2747" s="2">
        <v>2309.31</v>
      </c>
      <c r="Y2747" s="2">
        <v>15</v>
      </c>
      <c r="Z2747" s="2">
        <v>346.4</v>
      </c>
      <c r="AA2747" s="2">
        <v>12</v>
      </c>
      <c r="AB2747" s="2">
        <v>235.55</v>
      </c>
      <c r="AC2747" s="2">
        <v>2198.46</v>
      </c>
      <c r="AD2747" s="2">
        <v>1461.73</v>
      </c>
      <c r="AE2747" s="2">
        <f t="shared" si="91"/>
        <v>501.18</v>
      </c>
      <c r="AF2747" s="2" t="s">
        <v>119</v>
      </c>
      <c r="AG2747" s="42">
        <f>IFERROR(Table2[[#This Row],[Profit]]/Table2[[#This Row],[Sales Amount]],0)</f>
        <v>0.22796866897737508</v>
      </c>
      <c r="AH2747" s="2" t="str">
        <f>TRIM(Table2[[#This Row],[Payment Modee]])</f>
        <v>Net Banking</v>
      </c>
      <c r="AI2747" s="2" t="s">
        <v>26</v>
      </c>
      <c r="AJ2747" s="2" t="s">
        <v>27</v>
      </c>
      <c r="AK2747" s="2" t="s">
        <v>2959</v>
      </c>
      <c r="AL2747" s="16" t="str">
        <f>IF(HOUR(Table2[[#This Row],[Order Time]])&lt;12,"Morning",IF(HOUR(Table2[[#This Row],[Order Time]])&lt;17,"Afternoon",IF(HOUR(Table2[[#This Row],[Order Time]])&lt;21,"Evening","Night")))</f>
        <v>Morning</v>
      </c>
      <c r="AM2747" s="16" t="s">
        <v>38</v>
      </c>
    </row>
    <row r="2748" spans="1:39" x14ac:dyDescent="0.25">
      <c r="A2748" s="13" t="s">
        <v>4662</v>
      </c>
      <c r="B2748" s="4">
        <v>45717</v>
      </c>
      <c r="C2748" s="2">
        <f>YEAR(Table2[[#This Row],[Invoice Date]])</f>
        <v>2025</v>
      </c>
      <c r="D2748" s="2" t="str">
        <f>TEXT(Table2[[#This Row],[Invoice Date]],"mmm")</f>
        <v>Mar</v>
      </c>
      <c r="E2748" s="2" t="str">
        <f>Table2[[#This Row],[Store_ID]]&amp;"-"&amp;Table2[[#This Row],[Year]]&amp;"-"&amp;Table2[[#This Row],[Month]]</f>
        <v>STR024-2025-Mar</v>
      </c>
      <c r="F2748" s="2" t="s">
        <v>1261</v>
      </c>
      <c r="G2748" s="2" t="str">
        <f>_xlfn.XLOOKUP(Table2[[#This Row],[Customer_ID]],Table3[Customer_ID],Table3[Customer Name],"Not Found")</f>
        <v>Gokul Sharma</v>
      </c>
      <c r="H2748" s="2" t="str">
        <f>_xlfn.XLOOKUP(Table2[[#This Row],[Customer_ID]],Table3[Customer_ID],Table3[Gender],"Female")</f>
        <v>Male</v>
      </c>
      <c r="I2748" s="2" t="str">
        <f>_xlfn.XLOOKUP(Table2[[#This Row],[Customer_ID]],Table3[Customer_ID],Table3[City],"Missing Memebership")</f>
        <v>Guntur</v>
      </c>
      <c r="J2748" s="2" t="str">
        <f>_xlfn.XLOOKUP(Table2[[#This Row],[Customer_ID]],Table3[Customer_ID],Table3[State],"Karnataka")</f>
        <v>Andhra Pradesh</v>
      </c>
      <c r="K2748" s="2" t="str">
        <f>_xlfn.XLOOKUP(Table2[[#This Row],[Customer_ID]],Table3[Customer_ID],Table3[Membership],"Regular")</f>
        <v>Regular</v>
      </c>
      <c r="L2748" s="2" t="s">
        <v>1082</v>
      </c>
      <c r="M2748" s="2" t="str">
        <f>_xlfn.XLOOKUP(Table2[[#This Row],[Product_ID]],Table4[Product_ID],Table4[Product_Name],"Not Found")</f>
        <v>Pantaloons Sunglasses Black</v>
      </c>
      <c r="N2748" s="2" t="str">
        <f>_xlfn.XLOOKUP(Table2[[#This Row],[Product_ID]],Table4[Product_ID],Table4[Category],"Not Found")</f>
        <v>Accessories</v>
      </c>
      <c r="O2748" s="2" t="str">
        <f>_xlfn.XLOOKUP(Table2[[#This Row],[Product_ID]],Table4[Product_ID],Table4[Subcategory],"Not Found")</f>
        <v>Sunglasses</v>
      </c>
      <c r="P2748" s="2" t="str">
        <f>_xlfn.XLOOKUP(Table2[[#This Row],[Product_ID]],Table4[Product_ID],Table4[Brand],"Missing Brand")</f>
        <v>Pantaloons</v>
      </c>
      <c r="Q2748" s="2" t="s">
        <v>134</v>
      </c>
      <c r="R2748" s="2" t="str">
        <f>_xlfn.XLOOKUP(Table2[[#This Row],[Store_ID]],Table6[Store_ID],Table6[Store Name],"Not Found")</f>
        <v>TrendMart Nellore Standard</v>
      </c>
      <c r="S2748" s="2">
        <f>_xlfn.XLOOKUP(Table2[[#This Row],[Store_ID]],Table6[Store_ID],Table6[Monthly Target],"Missing Target")</f>
        <v>1000000</v>
      </c>
      <c r="T2748" s="2" t="str">
        <f>_xlfn.XLOOKUP(Table2[[#This Row],[Store_ID]],Table6[Store_ID],Table6[Region],"Not Found")</f>
        <v>South Zone 3</v>
      </c>
      <c r="U2748" s="2" t="s">
        <v>349</v>
      </c>
      <c r="V2748" s="2" t="str">
        <f>_xlfn.XLOOKUP(Table2[[#This Row],[Employee_ID]],Table5[Employee_ID],Table5[Employee Name],"Not Found")</f>
        <v>Chitra Bhat</v>
      </c>
      <c r="W2748" s="2">
        <v>1</v>
      </c>
      <c r="X2748" s="2">
        <v>366.44</v>
      </c>
      <c r="Y2748" s="2">
        <v>5</v>
      </c>
      <c r="Z2748" s="2">
        <v>18.32</v>
      </c>
      <c r="AA2748" s="2">
        <v>5</v>
      </c>
      <c r="AB2748" s="2">
        <v>17.41</v>
      </c>
      <c r="AC2748" s="2">
        <v>365.53</v>
      </c>
      <c r="AD2748" s="2">
        <v>197.05</v>
      </c>
      <c r="AE2748" s="2">
        <f t="shared" si="91"/>
        <v>151.06999999999996</v>
      </c>
      <c r="AF2748" s="2" t="s">
        <v>35</v>
      </c>
      <c r="AG2748" s="42">
        <f>IFERROR(Table2[[#This Row],[Profit]]/Table2[[#This Row],[Sales Amount]],0)</f>
        <v>0.4132902908106037</v>
      </c>
      <c r="AH2748" s="2" t="str">
        <f>TRIM(Table2[[#This Row],[Payment Modee]])</f>
        <v>Debit Card</v>
      </c>
      <c r="AI2748" s="2" t="s">
        <v>26</v>
      </c>
      <c r="AJ2748" s="2" t="s">
        <v>27</v>
      </c>
      <c r="AK2748" s="2" t="s">
        <v>4663</v>
      </c>
      <c r="AL2748" s="16" t="str">
        <f>IF(HOUR(Table2[[#This Row],[Order Time]])&lt;12,"Morning",IF(HOUR(Table2[[#This Row],[Order Time]])&lt;17,"Afternoon",IF(HOUR(Table2[[#This Row],[Order Time]])&lt;21,"Evening","Night")))</f>
        <v>Afternoon</v>
      </c>
      <c r="AM2748" s="16" t="s">
        <v>38</v>
      </c>
    </row>
    <row r="2749" spans="1:39" x14ac:dyDescent="0.25">
      <c r="A2749" s="13" t="s">
        <v>4664</v>
      </c>
      <c r="B2749" s="4">
        <v>45599</v>
      </c>
      <c r="C2749" s="2">
        <f>YEAR(Table2[[#This Row],[Invoice Date]])</f>
        <v>2024</v>
      </c>
      <c r="D2749" s="2" t="str">
        <f>TEXT(Table2[[#This Row],[Invoice Date]],"mmm")</f>
        <v>Nov</v>
      </c>
      <c r="E2749" s="2" t="str">
        <f>Table2[[#This Row],[Store_ID]]&amp;"-"&amp;Table2[[#This Row],[Year]]&amp;"-"&amp;Table2[[#This Row],[Month]]</f>
        <v>STR096-2024-Nov</v>
      </c>
      <c r="F2749" s="2" t="s">
        <v>2210</v>
      </c>
      <c r="G2749" s="2" t="str">
        <f>_xlfn.XLOOKUP(Table2[[#This Row],[Customer_ID]],Table3[Customer_ID],Table3[Customer Name],"Not Found")</f>
        <v>Kalyani Hegde</v>
      </c>
      <c r="H2749" s="2" t="str">
        <f>_xlfn.XLOOKUP(Table2[[#This Row],[Customer_ID]],Table3[Customer_ID],Table3[Gender],"Female")</f>
        <v>Female</v>
      </c>
      <c r="I2749" s="2" t="str">
        <f>_xlfn.XLOOKUP(Table2[[#This Row],[Customer_ID]],Table3[Customer_ID],Table3[City],"Missing Memebership")</f>
        <v>Kochi</v>
      </c>
      <c r="J2749" s="2" t="str">
        <f>_xlfn.XLOOKUP(Table2[[#This Row],[Customer_ID]],Table3[Customer_ID],Table3[State],"Karnataka")</f>
        <v>Kerala</v>
      </c>
      <c r="K2749" s="2" t="str">
        <f>_xlfn.XLOOKUP(Table2[[#This Row],[Customer_ID]],Table3[Customer_ID],Table3[Membership],"Regular")</f>
        <v>Platinum</v>
      </c>
      <c r="L2749" s="2" t="s">
        <v>101</v>
      </c>
      <c r="M2749" s="2" t="str">
        <f>_xlfn.XLOOKUP(Table2[[#This Row],[Product_ID]],Table4[Product_ID],Table4[Product_Name],"Not Found")</f>
        <v>Global Desi Analog Watch Cream</v>
      </c>
      <c r="N2749" s="2" t="str">
        <f>_xlfn.XLOOKUP(Table2[[#This Row],[Product_ID]],Table4[Product_ID],Table4[Category],"Not Found")</f>
        <v>Watches</v>
      </c>
      <c r="O2749" s="2" t="str">
        <f>_xlfn.XLOOKUP(Table2[[#This Row],[Product_ID]],Table4[Product_ID],Table4[Subcategory],"Not Found")</f>
        <v>Analog Watch</v>
      </c>
      <c r="P2749" s="2" t="str">
        <f>_xlfn.XLOOKUP(Table2[[#This Row],[Product_ID]],Table4[Product_ID],Table4[Brand],"Missing Brand")</f>
        <v>Global Desi</v>
      </c>
      <c r="Q2749" s="2" t="s">
        <v>375</v>
      </c>
      <c r="R2749" s="2" t="str">
        <f>_xlfn.XLOOKUP(Table2[[#This Row],[Store_ID]],Table6[Store_ID],Table6[Store Name],"Not Found")</f>
        <v>TrendMart Mangaluru Mall Kiosk</v>
      </c>
      <c r="S2749" s="2">
        <f>_xlfn.XLOOKUP(Table2[[#This Row],[Store_ID]],Table6[Store_ID],Table6[Monthly Target],"Missing Target")</f>
        <v>1500000</v>
      </c>
      <c r="T2749" s="2" t="str">
        <f>_xlfn.XLOOKUP(Table2[[#This Row],[Store_ID]],Table6[Store_ID],Table6[Region],"Not Found")</f>
        <v>South Zone 2</v>
      </c>
      <c r="U2749" s="2" t="s">
        <v>349</v>
      </c>
      <c r="V2749" s="2" t="str">
        <f>_xlfn.XLOOKUP(Table2[[#This Row],[Employee_ID]],Table5[Employee_ID],Table5[Employee Name],"Not Found")</f>
        <v>Chitra Bhat</v>
      </c>
      <c r="W2749" s="2">
        <v>2</v>
      </c>
      <c r="X2749" s="2">
        <v>5787.46</v>
      </c>
      <c r="Y2749" s="2">
        <v>30</v>
      </c>
      <c r="Z2749" s="2">
        <v>3472.48</v>
      </c>
      <c r="AA2749" s="2">
        <v>12</v>
      </c>
      <c r="AB2749" s="2">
        <v>972.29</v>
      </c>
      <c r="AC2749" s="2">
        <v>9074.73</v>
      </c>
      <c r="AD2749" s="2">
        <v>7941.72</v>
      </c>
      <c r="AE2749" s="2">
        <f t="shared" si="91"/>
        <v>160.71999999999935</v>
      </c>
      <c r="AF2749" s="2" t="s">
        <v>119</v>
      </c>
      <c r="AG2749" s="42">
        <f>IFERROR(Table2[[#This Row],[Profit]]/Table2[[#This Row],[Sales Amount]],0)</f>
        <v>1.7710719767970985E-2</v>
      </c>
      <c r="AH2749" s="2" t="str">
        <f>TRIM(Table2[[#This Row],[Payment Modee]])</f>
        <v>Net Banking</v>
      </c>
      <c r="AI2749" s="2" t="s">
        <v>26</v>
      </c>
      <c r="AJ2749" s="2" t="s">
        <v>27</v>
      </c>
      <c r="AK2749" s="2" t="s">
        <v>2041</v>
      </c>
      <c r="AL2749" s="16" t="str">
        <f>IF(HOUR(Table2[[#This Row],[Order Time]])&lt;12,"Morning",IF(HOUR(Table2[[#This Row],[Order Time]])&lt;17,"Afternoon",IF(HOUR(Table2[[#This Row],[Order Time]])&lt;21,"Evening","Night")))</f>
        <v>Afternoon</v>
      </c>
      <c r="AM2749" s="16" t="s">
        <v>38</v>
      </c>
    </row>
    <row r="2750" spans="1:39" x14ac:dyDescent="0.25">
      <c r="A2750" s="13" t="s">
        <v>4665</v>
      </c>
      <c r="B2750" s="4">
        <v>45609</v>
      </c>
      <c r="C2750" s="2">
        <f>YEAR(Table2[[#This Row],[Invoice Date]])</f>
        <v>2024</v>
      </c>
      <c r="D2750" s="2" t="str">
        <f>TEXT(Table2[[#This Row],[Invoice Date]],"mmm")</f>
        <v>Nov</v>
      </c>
      <c r="E2750" s="2" t="str">
        <f>Table2[[#This Row],[Store_ID]]&amp;"-"&amp;Table2[[#This Row],[Year]]&amp;"-"&amp;Table2[[#This Row],[Month]]</f>
        <v>STR039-2024-Nov</v>
      </c>
      <c r="F2750" s="2" t="s">
        <v>3052</v>
      </c>
      <c r="G2750" s="2" t="str">
        <f>_xlfn.XLOOKUP(Table2[[#This Row],[Customer_ID]],Table3[Customer_ID],Table3[Customer Name],"Not Found")</f>
        <v>Lavanya Shetty</v>
      </c>
      <c r="H2750" s="2" t="str">
        <f>_xlfn.XLOOKUP(Table2[[#This Row],[Customer_ID]],Table3[Customer_ID],Table3[Gender],"Female")</f>
        <v>Female</v>
      </c>
      <c r="I2750" s="2" t="str">
        <f>_xlfn.XLOOKUP(Table2[[#This Row],[Customer_ID]],Table3[Customer_ID],Table3[City],"Missing Memebership")</f>
        <v>Alappuzha</v>
      </c>
      <c r="J2750" s="2" t="str">
        <f>_xlfn.XLOOKUP(Table2[[#This Row],[Customer_ID]],Table3[Customer_ID],Table3[State],"Karnataka")</f>
        <v>Kerala</v>
      </c>
      <c r="K2750" s="2" t="str">
        <f>_xlfn.XLOOKUP(Table2[[#This Row],[Customer_ID]],Table3[Customer_ID],Table3[Membership],"Regular")</f>
        <v>Regular</v>
      </c>
      <c r="L2750" s="2" t="s">
        <v>1032</v>
      </c>
      <c r="M2750" s="2" t="str">
        <f>_xlfn.XLOOKUP(Table2[[#This Row],[Product_ID]],Table4[Product_ID],Table4[Product_Name],"Not Found")</f>
        <v>Bata Track Suit Black</v>
      </c>
      <c r="N2750" s="2" t="str">
        <f>_xlfn.XLOOKUP(Table2[[#This Row],[Product_ID]],Table4[Product_ID],Table4[Category],"Not Found")</f>
        <v>Sportswear</v>
      </c>
      <c r="O2750" s="2" t="str">
        <f>_xlfn.XLOOKUP(Table2[[#This Row],[Product_ID]],Table4[Product_ID],Table4[Subcategory],"Not Found")</f>
        <v>Track Suit</v>
      </c>
      <c r="P2750" s="2" t="str">
        <f>_xlfn.XLOOKUP(Table2[[#This Row],[Product_ID]],Table4[Product_ID],Table4[Brand],"Missing Brand")</f>
        <v>Bata</v>
      </c>
      <c r="Q2750" s="2" t="s">
        <v>825</v>
      </c>
      <c r="R2750" s="2" t="str">
        <f>_xlfn.XLOOKUP(Table2[[#This Row],[Store_ID]],Table6[Store_ID],Table6[Store Name],"Not Found")</f>
        <v>TrendMart Bengaluru High Street</v>
      </c>
      <c r="S2750" s="2">
        <f>_xlfn.XLOOKUP(Table2[[#This Row],[Store_ID]],Table6[Store_ID],Table6[Monthly Target],"Missing Target")</f>
        <v>1500000</v>
      </c>
      <c r="T2750" s="2" t="str">
        <f>_xlfn.XLOOKUP(Table2[[#This Row],[Store_ID]],Table6[Store_ID],Table6[Region],"Not Found")</f>
        <v>South Zone 2</v>
      </c>
      <c r="U2750" s="2" t="s">
        <v>187</v>
      </c>
      <c r="V2750" s="2" t="str">
        <f>_xlfn.XLOOKUP(Table2[[#This Row],[Employee_ID]],Table5[Employee_ID],Table5[Employee Name],"Not Found")</f>
        <v>Ganapathy Naidu</v>
      </c>
      <c r="W2750" s="2">
        <v>1</v>
      </c>
      <c r="X2750" s="2">
        <v>1333.51</v>
      </c>
      <c r="Y2750" s="2">
        <v>5</v>
      </c>
      <c r="Z2750" s="2">
        <v>66.680000000000007</v>
      </c>
      <c r="AA2750" s="2">
        <v>12</v>
      </c>
      <c r="AB2750" s="2">
        <v>152.02000000000001</v>
      </c>
      <c r="AC2750" s="2">
        <v>1418.85</v>
      </c>
      <c r="AD2750" s="2">
        <v>894.68</v>
      </c>
      <c r="AE2750" s="2">
        <f t="shared" si="91"/>
        <v>372.15</v>
      </c>
      <c r="AF2750" s="2" t="s">
        <v>119</v>
      </c>
      <c r="AG2750" s="42">
        <f>IFERROR(Table2[[#This Row],[Profit]]/Table2[[#This Row],[Sales Amount]],0)</f>
        <v>0.2622898826514431</v>
      </c>
      <c r="AH2750" s="2" t="str">
        <f>TRIM(Table2[[#This Row],[Payment Modee]])</f>
        <v>Net Banking</v>
      </c>
      <c r="AI2750" s="2" t="s">
        <v>36</v>
      </c>
      <c r="AJ2750" s="2" t="s">
        <v>27</v>
      </c>
      <c r="AK2750" s="2" t="s">
        <v>1344</v>
      </c>
      <c r="AL2750" s="16" t="str">
        <f>IF(HOUR(Table2[[#This Row],[Order Time]])&lt;12,"Morning",IF(HOUR(Table2[[#This Row],[Order Time]])&lt;17,"Afternoon",IF(HOUR(Table2[[#This Row],[Order Time]])&lt;21,"Evening","Night")))</f>
        <v>Afternoon</v>
      </c>
      <c r="AM2750" s="16" t="s">
        <v>29</v>
      </c>
    </row>
    <row r="2751" spans="1:39" x14ac:dyDescent="0.25">
      <c r="A2751" s="13" t="s">
        <v>4666</v>
      </c>
      <c r="B2751" s="4">
        <v>45489</v>
      </c>
      <c r="C2751" s="2">
        <f>YEAR(Table2[[#This Row],[Invoice Date]])</f>
        <v>2024</v>
      </c>
      <c r="D2751" s="2" t="str">
        <f>TEXT(Table2[[#This Row],[Invoice Date]],"mmm")</f>
        <v>Jul</v>
      </c>
      <c r="E2751" s="2" t="str">
        <f>Table2[[#This Row],[Store_ID]]&amp;"-"&amp;Table2[[#This Row],[Year]]&amp;"-"&amp;Table2[[#This Row],[Month]]</f>
        <v>STR037-2024-Jul</v>
      </c>
      <c r="F2751" s="2" t="s">
        <v>1989</v>
      </c>
      <c r="G2751" s="2" t="str">
        <f>_xlfn.XLOOKUP(Table2[[#This Row],[Customer_ID]],Table3[Customer_ID],Table3[Customer Name],"Not Found")</f>
        <v>Vasanthi Prasad</v>
      </c>
      <c r="H2751" s="2" t="str">
        <f>_xlfn.XLOOKUP(Table2[[#This Row],[Customer_ID]],Table3[Customer_ID],Table3[Gender],"Female")</f>
        <v>Female</v>
      </c>
      <c r="I2751" s="2" t="str">
        <f>_xlfn.XLOOKUP(Table2[[#This Row],[Customer_ID]],Table3[Customer_ID],Table3[City],"Missing Memebership")</f>
        <v>Kochi</v>
      </c>
      <c r="J2751" s="2" t="str">
        <f>_xlfn.XLOOKUP(Table2[[#This Row],[Customer_ID]],Table3[Customer_ID],Table3[State],"Karnataka")</f>
        <v>Kerala</v>
      </c>
      <c r="K2751" s="2" t="str">
        <f>_xlfn.XLOOKUP(Table2[[#This Row],[Customer_ID]],Table3[Customer_ID],Table3[Membership],"Regular")</f>
        <v>Gold</v>
      </c>
      <c r="L2751" s="2" t="s">
        <v>1540</v>
      </c>
      <c r="M2751" s="2" t="str">
        <f>_xlfn.XLOOKUP(Table2[[#This Row],[Product_ID]],Table4[Product_ID],Table4[Product_Name],"Not Found")</f>
        <v>Bata Braided Belt White</v>
      </c>
      <c r="N2751" s="2" t="str">
        <f>_xlfn.XLOOKUP(Table2[[#This Row],[Product_ID]],Table4[Product_ID],Table4[Category],"Not Found")</f>
        <v>Belts</v>
      </c>
      <c r="O2751" s="2" t="str">
        <f>_xlfn.XLOOKUP(Table2[[#This Row],[Product_ID]],Table4[Product_ID],Table4[Subcategory],"Not Found")</f>
        <v>Braided Belt</v>
      </c>
      <c r="P2751" s="2" t="str">
        <f>_xlfn.XLOOKUP(Table2[[#This Row],[Product_ID]],Table4[Product_ID],Table4[Brand],"Missing Brand")</f>
        <v>Bata</v>
      </c>
      <c r="Q2751" s="2" t="s">
        <v>23</v>
      </c>
      <c r="R2751" s="2" t="str">
        <f>_xlfn.XLOOKUP(Table2[[#This Row],[Store_ID]],Table6[Store_ID],Table6[Store Name],"Not Found")</f>
        <v>TrendMart Vijayawada High Street</v>
      </c>
      <c r="S2751" s="2">
        <f>_xlfn.XLOOKUP(Table2[[#This Row],[Store_ID]],Table6[Store_ID],Table6[Monthly Target],"Missing Target")</f>
        <v>1000000</v>
      </c>
      <c r="T2751" s="2" t="str">
        <f>_xlfn.XLOOKUP(Table2[[#This Row],[Store_ID]],Table6[Store_ID],Table6[Region],"Not Found")</f>
        <v>South Zone 3</v>
      </c>
      <c r="U2751" s="2" t="s">
        <v>24</v>
      </c>
      <c r="V2751" s="2" t="str">
        <f>_xlfn.XLOOKUP(Table2[[#This Row],[Employee_ID]],Table5[Employee_ID],Table5[Employee Name],"Not Found")</f>
        <v>Manoj Ramachandran</v>
      </c>
      <c r="W2751" s="2">
        <v>4</v>
      </c>
      <c r="X2751" s="2">
        <v>1268.9000000000001</v>
      </c>
      <c r="Y2751" s="2">
        <v>10</v>
      </c>
      <c r="Z2751" s="2">
        <v>507.56</v>
      </c>
      <c r="AA2751" s="2">
        <v>12</v>
      </c>
      <c r="AB2751" s="2">
        <v>548.16</v>
      </c>
      <c r="AC2751" s="2">
        <v>5116.2</v>
      </c>
      <c r="AD2751" s="2">
        <v>3517.92</v>
      </c>
      <c r="AE2751" s="2">
        <f t="shared" si="91"/>
        <v>1050.1199999999999</v>
      </c>
      <c r="AF2751" s="2" t="s">
        <v>56</v>
      </c>
      <c r="AG2751" s="42">
        <f>IFERROR(Table2[[#This Row],[Profit]]/Table2[[#This Row],[Sales Amount]],0)</f>
        <v>0.20525389937844493</v>
      </c>
      <c r="AH2751" s="2" t="str">
        <f>TRIM(Table2[[#This Row],[Payment Modee]])</f>
        <v>Credit Card</v>
      </c>
      <c r="AI2751" s="2" t="s">
        <v>36</v>
      </c>
      <c r="AJ2751" s="2" t="s">
        <v>27</v>
      </c>
      <c r="AK2751" s="2" t="s">
        <v>1371</v>
      </c>
      <c r="AL2751" s="16" t="str">
        <f>IF(HOUR(Table2[[#This Row],[Order Time]])&lt;12,"Morning",IF(HOUR(Table2[[#This Row],[Order Time]])&lt;17,"Afternoon",IF(HOUR(Table2[[#This Row],[Order Time]])&lt;21,"Evening","Night")))</f>
        <v>Evening</v>
      </c>
      <c r="AM2751" s="16" t="s">
        <v>29</v>
      </c>
    </row>
    <row r="2752" spans="1:39" x14ac:dyDescent="0.25">
      <c r="A2752" s="13" t="s">
        <v>4667</v>
      </c>
      <c r="B2752" s="4">
        <v>45594</v>
      </c>
      <c r="C2752" s="2">
        <f>YEAR(Table2[[#This Row],[Invoice Date]])</f>
        <v>2024</v>
      </c>
      <c r="D2752" s="2" t="str">
        <f>TEXT(Table2[[#This Row],[Invoice Date]],"mmm")</f>
        <v>Oct</v>
      </c>
      <c r="E2752" s="2" t="str">
        <f>Table2[[#This Row],[Store_ID]]&amp;"-"&amp;Table2[[#This Row],[Year]]&amp;"-"&amp;Table2[[#This Row],[Month]]</f>
        <v>STR037-2024-Oct</v>
      </c>
      <c r="F2752" s="2" t="s">
        <v>3501</v>
      </c>
      <c r="G2752" s="2" t="str">
        <f>_xlfn.XLOOKUP(Table2[[#This Row],[Customer_ID]],Table3[Customer_ID],Table3[Customer Name],"Not Found")</f>
        <v>Jagan Chandran</v>
      </c>
      <c r="H2752" s="2" t="str">
        <f>_xlfn.XLOOKUP(Table2[[#This Row],[Customer_ID]],Table3[Customer_ID],Table3[Gender],"Female")</f>
        <v>Male</v>
      </c>
      <c r="I2752" s="2" t="str">
        <f>_xlfn.XLOOKUP(Table2[[#This Row],[Customer_ID]],Table3[Customer_ID],Table3[City],"Missing Memebership")</f>
        <v>Thrissur</v>
      </c>
      <c r="J2752" s="2" t="str">
        <f>_xlfn.XLOOKUP(Table2[[#This Row],[Customer_ID]],Table3[Customer_ID],Table3[State],"Karnataka")</f>
        <v>Kerala</v>
      </c>
      <c r="K2752" s="2" t="str">
        <f>_xlfn.XLOOKUP(Table2[[#This Row],[Customer_ID]],Table3[Customer_ID],Table3[Membership],"Regular")</f>
        <v>Silver</v>
      </c>
      <c r="L2752" s="2" t="s">
        <v>907</v>
      </c>
      <c r="M2752" s="2" t="str">
        <f>_xlfn.XLOOKUP(Table2[[#This Row],[Product_ID]],Table4[Product_ID],Table4[Product_Name],"Not Found")</f>
        <v>Westside Straight Fit Charcoal</v>
      </c>
      <c r="N2752" s="2" t="str">
        <f>_xlfn.XLOOKUP(Table2[[#This Row],[Product_ID]],Table4[Product_ID],Table4[Category],"Not Found")</f>
        <v>Watches</v>
      </c>
      <c r="O2752" s="2" t="str">
        <f>_xlfn.XLOOKUP(Table2[[#This Row],[Product_ID]],Table4[Product_ID],Table4[Subcategory],"Not Found")</f>
        <v>Smart Watch</v>
      </c>
      <c r="P2752" s="2" t="str">
        <f>_xlfn.XLOOKUP(Table2[[#This Row],[Product_ID]],Table4[Product_ID],Table4[Brand],"Missing Brand")</f>
        <v>Pantaloons</v>
      </c>
      <c r="Q2752" s="2" t="s">
        <v>23</v>
      </c>
      <c r="R2752" s="2" t="str">
        <f>_xlfn.XLOOKUP(Table2[[#This Row],[Store_ID]],Table6[Store_ID],Table6[Store Name],"Not Found")</f>
        <v>TrendMart Vijayawada High Street</v>
      </c>
      <c r="S2752" s="2">
        <f>_xlfn.XLOOKUP(Table2[[#This Row],[Store_ID]],Table6[Store_ID],Table6[Monthly Target],"Missing Target")</f>
        <v>1000000</v>
      </c>
      <c r="T2752" s="2" t="str">
        <f>_xlfn.XLOOKUP(Table2[[#This Row],[Store_ID]],Table6[Store_ID],Table6[Region],"Not Found")</f>
        <v>South Zone 3</v>
      </c>
      <c r="U2752" s="2" t="s">
        <v>504</v>
      </c>
      <c r="V2752" s="2" t="str">
        <f>_xlfn.XLOOKUP(Table2[[#This Row],[Employee_ID]],Table5[Employee_ID],Table5[Employee Name],"Not Found")</f>
        <v>Vikram Bhat</v>
      </c>
      <c r="W2752" s="2">
        <v>1</v>
      </c>
      <c r="X2752" s="2">
        <v>5573.61</v>
      </c>
      <c r="Y2752" s="2">
        <v>30</v>
      </c>
      <c r="Z2752" s="2">
        <v>1672.08</v>
      </c>
      <c r="AA2752" s="2">
        <v>12</v>
      </c>
      <c r="AB2752" s="2">
        <v>468.18</v>
      </c>
      <c r="AC2752" s="2">
        <v>4369.71</v>
      </c>
      <c r="AD2752" s="2">
        <v>3662.37</v>
      </c>
      <c r="AE2752" s="2">
        <f t="shared" si="91"/>
        <v>239.16000000000014</v>
      </c>
      <c r="AF2752" s="2" t="s">
        <v>35</v>
      </c>
      <c r="AG2752" s="42">
        <f>IFERROR(Table2[[#This Row],[Profit]]/Table2[[#This Row],[Sales Amount]],0)</f>
        <v>5.4731320842801953E-2</v>
      </c>
      <c r="AH2752" s="2" t="str">
        <f>TRIM(Table2[[#This Row],[Payment Modee]])</f>
        <v>Debit Card</v>
      </c>
      <c r="AI2752" s="2" t="s">
        <v>26</v>
      </c>
      <c r="AJ2752" s="2" t="s">
        <v>27</v>
      </c>
      <c r="AK2752" s="2" t="s">
        <v>2469</v>
      </c>
      <c r="AL2752" s="16" t="str">
        <f>IF(HOUR(Table2[[#This Row],[Order Time]])&lt;12,"Morning",IF(HOUR(Table2[[#This Row],[Order Time]])&lt;17,"Afternoon",IF(HOUR(Table2[[#This Row],[Order Time]])&lt;21,"Evening","Night")))</f>
        <v>Night</v>
      </c>
      <c r="AM2752" s="16" t="s">
        <v>29</v>
      </c>
    </row>
    <row r="2753" spans="1:39" x14ac:dyDescent="0.25">
      <c r="A2753" s="13" t="s">
        <v>4668</v>
      </c>
      <c r="B2753" s="4">
        <v>45436</v>
      </c>
      <c r="C2753" s="2">
        <f>YEAR(Table2[[#This Row],[Invoice Date]])</f>
        <v>2024</v>
      </c>
      <c r="D2753" s="2" t="str">
        <f>TEXT(Table2[[#This Row],[Invoice Date]],"mmm")</f>
        <v>May</v>
      </c>
      <c r="E2753" s="2" t="str">
        <f>Table2[[#This Row],[Store_ID]]&amp;"-"&amp;Table2[[#This Row],[Year]]&amp;"-"&amp;Table2[[#This Row],[Month]]</f>
        <v>STR088-2024-May</v>
      </c>
      <c r="F2753" s="2" t="s">
        <v>2005</v>
      </c>
      <c r="G2753" s="2" t="str">
        <f>_xlfn.XLOOKUP(Table2[[#This Row],[Customer_ID]],Table3[Customer_ID],Table3[Customer Name],"Not Found")</f>
        <v>Rahul Prasad</v>
      </c>
      <c r="H2753" s="2" t="str">
        <f>_xlfn.XLOOKUP(Table2[[#This Row],[Customer_ID]],Table3[Customer_ID],Table3[Gender],"Female")</f>
        <v>Male</v>
      </c>
      <c r="I2753" s="2" t="str">
        <f>_xlfn.XLOOKUP(Table2[[#This Row],[Customer_ID]],Table3[Customer_ID],Table3[City],"Missing Memebership")</f>
        <v>Tiruchirappalli</v>
      </c>
      <c r="J2753" s="2" t="str">
        <f>_xlfn.XLOOKUP(Table2[[#This Row],[Customer_ID]],Table3[Customer_ID],Table3[State],"Karnataka")</f>
        <v>Tamil Nadu</v>
      </c>
      <c r="K2753" s="2" t="str">
        <f>_xlfn.XLOOKUP(Table2[[#This Row],[Customer_ID]],Table3[Customer_ID],Table3[Membership],"Regular")</f>
        <v>Gold</v>
      </c>
      <c r="L2753" s="2" t="s">
        <v>778</v>
      </c>
      <c r="M2753" s="2" t="str">
        <f>_xlfn.XLOOKUP(Table2[[#This Row],[Product_ID]],Table4[Product_ID],Table4[Product_Name],"Not Found")</f>
        <v>Aurelia Earrings Sky Blue</v>
      </c>
      <c r="N2753" s="2" t="str">
        <f>_xlfn.XLOOKUP(Table2[[#This Row],[Product_ID]],Table4[Product_ID],Table4[Category],"Not Found")</f>
        <v>Jewellery</v>
      </c>
      <c r="O2753" s="2" t="str">
        <f>_xlfn.XLOOKUP(Table2[[#This Row],[Product_ID]],Table4[Product_ID],Table4[Subcategory],"Not Found")</f>
        <v>Earrings</v>
      </c>
      <c r="P2753" s="2" t="str">
        <f>_xlfn.XLOOKUP(Table2[[#This Row],[Product_ID]],Table4[Product_ID],Table4[Brand],"Missing Brand")</f>
        <v>Aurelia</v>
      </c>
      <c r="Q2753" s="2" t="s">
        <v>141</v>
      </c>
      <c r="R2753" s="2" t="str">
        <f>_xlfn.XLOOKUP(Table2[[#This Row],[Store_ID]],Table6[Store_ID],Table6[Store Name],"Not Found")</f>
        <v>TrendMart Warangal High Street</v>
      </c>
      <c r="S2753" s="2">
        <f>_xlfn.XLOOKUP(Table2[[#This Row],[Store_ID]],Table6[Store_ID],Table6[Monthly Target],"Missing Target")</f>
        <v>2000000</v>
      </c>
      <c r="T2753" s="2" t="str">
        <f>_xlfn.XLOOKUP(Table2[[#This Row],[Store_ID]],Table6[Store_ID],Table6[Region],"Not Found")</f>
        <v>South Zone 2</v>
      </c>
      <c r="U2753" s="2" t="s">
        <v>142</v>
      </c>
      <c r="V2753" s="2" t="str">
        <f>_xlfn.XLOOKUP(Table2[[#This Row],[Employee_ID]],Table5[Employee_ID],Table5[Employee Name],"Not Found")</f>
        <v>Anusuya Subramaniam</v>
      </c>
      <c r="W2753" s="2">
        <v>3</v>
      </c>
      <c r="X2753" s="2">
        <v>6103.12</v>
      </c>
      <c r="Y2753" s="2">
        <v>20</v>
      </c>
      <c r="Z2753" s="2">
        <v>3661.87</v>
      </c>
      <c r="AA2753" s="2">
        <v>3</v>
      </c>
      <c r="AB2753" s="2">
        <v>439.42</v>
      </c>
      <c r="AC2753" s="2">
        <v>15086.91</v>
      </c>
      <c r="AD2753" s="2">
        <v>14288.28</v>
      </c>
      <c r="AE2753" s="2">
        <f t="shared" si="91"/>
        <v>359.20999999999918</v>
      </c>
      <c r="AF2753" s="2" t="s">
        <v>56</v>
      </c>
      <c r="AG2753" s="42">
        <f>IFERROR(Table2[[#This Row],[Profit]]/Table2[[#This Row],[Sales Amount]],0)</f>
        <v>2.3809381775327033E-2</v>
      </c>
      <c r="AH2753" s="2" t="str">
        <f>TRIM(Table2[[#This Row],[Payment Modee]])</f>
        <v>Credit Card</v>
      </c>
      <c r="AI2753" s="2" t="s">
        <v>26</v>
      </c>
      <c r="AJ2753" s="2" t="s">
        <v>27</v>
      </c>
      <c r="AK2753" s="2" t="s">
        <v>1749</v>
      </c>
      <c r="AL2753" s="16" t="str">
        <f>IF(HOUR(Table2[[#This Row],[Order Time]])&lt;12,"Morning",IF(HOUR(Table2[[#This Row],[Order Time]])&lt;17,"Afternoon",IF(HOUR(Table2[[#This Row],[Order Time]])&lt;21,"Evening","Night")))</f>
        <v>Evening</v>
      </c>
      <c r="AM2753" s="16" t="s">
        <v>29</v>
      </c>
    </row>
    <row r="2754" spans="1:39" x14ac:dyDescent="0.25">
      <c r="A2754" s="13" t="s">
        <v>4669</v>
      </c>
      <c r="B2754" s="4">
        <v>45435</v>
      </c>
      <c r="C2754" s="2">
        <f>YEAR(Table2[[#This Row],[Invoice Date]])</f>
        <v>2024</v>
      </c>
      <c r="D2754" s="2" t="str">
        <f>TEXT(Table2[[#This Row],[Invoice Date]],"mmm")</f>
        <v>May</v>
      </c>
      <c r="E2754" s="2" t="str">
        <f>Table2[[#This Row],[Store_ID]]&amp;"-"&amp;Table2[[#This Row],[Year]]&amp;"-"&amp;Table2[[#This Row],[Month]]</f>
        <v>STR059-2024-May</v>
      </c>
      <c r="F2754" s="2" t="s">
        <v>2920</v>
      </c>
      <c r="G2754" s="2" t="str">
        <f>_xlfn.XLOOKUP(Table2[[#This Row],[Customer_ID]],Table3[Customer_ID],Table3[Customer Name],"Not Found")</f>
        <v>Dhruv Subramaniam</v>
      </c>
      <c r="H2754" s="2" t="str">
        <f>_xlfn.XLOOKUP(Table2[[#This Row],[Customer_ID]],Table3[Customer_ID],Table3[Gender],"Female")</f>
        <v>Male</v>
      </c>
      <c r="I2754" s="2" t="str">
        <f>_xlfn.XLOOKUP(Table2[[#This Row],[Customer_ID]],Table3[Customer_ID],Table3[City],"Missing Memebership")</f>
        <v>Nellore</v>
      </c>
      <c r="J2754" s="2" t="str">
        <f>_xlfn.XLOOKUP(Table2[[#This Row],[Customer_ID]],Table3[Customer_ID],Table3[State],"Karnataka")</f>
        <v>Andhra Pradesh</v>
      </c>
      <c r="K2754" s="2" t="str">
        <f>_xlfn.XLOOKUP(Table2[[#This Row],[Customer_ID]],Table3[Customer_ID],Table3[Membership],"Regular")</f>
        <v>Gold</v>
      </c>
      <c r="L2754" s="2" t="s">
        <v>2131</v>
      </c>
      <c r="M2754" s="2" t="str">
        <f>_xlfn.XLOOKUP(Table2[[#This Row],[Product_ID]],Table4[Product_ID],Table4[Product_Name],"Not Found")</f>
        <v>GRT Jewellers Chinos Purple</v>
      </c>
      <c r="N2754" s="2" t="str">
        <f>_xlfn.XLOOKUP(Table2[[#This Row],[Product_ID]],Table4[Product_ID],Table4[Category],"Not Found")</f>
        <v>Men Trousers</v>
      </c>
      <c r="O2754" s="2" t="str">
        <f>_xlfn.XLOOKUP(Table2[[#This Row],[Product_ID]],Table4[Product_ID],Table4[Subcategory],"Not Found")</f>
        <v>Chinos</v>
      </c>
      <c r="P2754" s="2" t="str">
        <f>_xlfn.XLOOKUP(Table2[[#This Row],[Product_ID]],Table4[Product_ID],Table4[Brand],"Missing Brand")</f>
        <v>GRT Jewellers</v>
      </c>
      <c r="Q2754" s="2" t="s">
        <v>748</v>
      </c>
      <c r="R2754" s="2" t="str">
        <f>_xlfn.XLOOKUP(Table2[[#This Row],[Store_ID]],Table6[Store_ID],Table6[Store Name],"Not Found")</f>
        <v>TrendMart Bengaluru Mall Kiosk</v>
      </c>
      <c r="S2754" s="2">
        <f>_xlfn.XLOOKUP(Table2[[#This Row],[Store_ID]],Table6[Store_ID],Table6[Monthly Target],"Missing Target")</f>
        <v>1500000</v>
      </c>
      <c r="T2754" s="2" t="str">
        <f>_xlfn.XLOOKUP(Table2[[#This Row],[Store_ID]],Table6[Store_ID],Table6[Region],"Not Found")</f>
        <v>South Zone 2</v>
      </c>
      <c r="U2754" s="2" t="s">
        <v>435</v>
      </c>
      <c r="V2754" s="2" t="str">
        <f>_xlfn.XLOOKUP(Table2[[#This Row],[Employee_ID]],Table5[Employee_ID],Table5[Employee Name],"Not Found")</f>
        <v>Gopal Prasad</v>
      </c>
      <c r="W2754" s="2">
        <v>2</v>
      </c>
      <c r="X2754" s="2">
        <v>1434.65</v>
      </c>
      <c r="Y2754" s="2">
        <v>5</v>
      </c>
      <c r="Z2754" s="2">
        <v>143.47</v>
      </c>
      <c r="AA2754" s="2">
        <v>12</v>
      </c>
      <c r="AB2754" s="2">
        <v>327.10000000000002</v>
      </c>
      <c r="AC2754" s="2">
        <v>3052.93</v>
      </c>
      <c r="AD2754" s="2">
        <v>1992.48</v>
      </c>
      <c r="AE2754" s="2">
        <f t="shared" si="91"/>
        <v>733.3499999999998</v>
      </c>
      <c r="AF2754" s="2" t="s">
        <v>56</v>
      </c>
      <c r="AG2754" s="42">
        <f>IFERROR(Table2[[#This Row],[Profit]]/Table2[[#This Row],[Sales Amount]],0)</f>
        <v>0.24021186204727912</v>
      </c>
      <c r="AH2754" s="2" t="str">
        <f>TRIM(Table2[[#This Row],[Payment Modee]])</f>
        <v>Credit Card</v>
      </c>
      <c r="AI2754" s="2" t="s">
        <v>26</v>
      </c>
      <c r="AJ2754" s="2" t="s">
        <v>27</v>
      </c>
      <c r="AK2754" s="2" t="s">
        <v>1682</v>
      </c>
      <c r="AL2754" s="16" t="str">
        <f>IF(HOUR(Table2[[#This Row],[Order Time]])&lt;12,"Morning",IF(HOUR(Table2[[#This Row],[Order Time]])&lt;17,"Afternoon",IF(HOUR(Table2[[#This Row],[Order Time]])&lt;21,"Evening","Night")))</f>
        <v>Evening</v>
      </c>
      <c r="AM2754" s="16" t="s">
        <v>29</v>
      </c>
    </row>
    <row r="2755" spans="1:39" x14ac:dyDescent="0.25">
      <c r="A2755" s="13" t="s">
        <v>4670</v>
      </c>
      <c r="B2755" s="4">
        <v>45443</v>
      </c>
      <c r="C2755" s="2">
        <f>YEAR(Table2[[#This Row],[Invoice Date]])</f>
        <v>2024</v>
      </c>
      <c r="D2755" s="2" t="str">
        <f>TEXT(Table2[[#This Row],[Invoice Date]],"mmm")</f>
        <v>May</v>
      </c>
      <c r="E2755" s="2" t="str">
        <f>Table2[[#This Row],[Store_ID]]&amp;"-"&amp;Table2[[#This Row],[Year]]&amp;"-"&amp;Table2[[#This Row],[Month]]</f>
        <v>STR034-2024-May</v>
      </c>
      <c r="F2755" s="2" t="s">
        <v>4223</v>
      </c>
      <c r="G2755" s="2" t="str">
        <f>_xlfn.XLOOKUP(Table2[[#This Row],[Customer_ID]],Table3[Customer_ID],Table3[Customer Name],"Not Found")</f>
        <v>Tarun Shetty</v>
      </c>
      <c r="H2755" s="2" t="str">
        <f>_xlfn.XLOOKUP(Table2[[#This Row],[Customer_ID]],Table3[Customer_ID],Table3[Gender],"Female")</f>
        <v>Male</v>
      </c>
      <c r="I2755" s="2" t="str">
        <f>_xlfn.XLOOKUP(Table2[[#This Row],[Customer_ID]],Table3[Customer_ID],Table3[City],"Missing Memebership")</f>
        <v>Kalaburagi</v>
      </c>
      <c r="J2755" s="2" t="str">
        <f>_xlfn.XLOOKUP(Table2[[#This Row],[Customer_ID]],Table3[Customer_ID],Table3[State],"Karnataka")</f>
        <v>Karnataka</v>
      </c>
      <c r="K2755" s="2" t="str">
        <f>_xlfn.XLOOKUP(Table2[[#This Row],[Customer_ID]],Table3[Customer_ID],Table3[Membership],"Regular")</f>
        <v>Regular</v>
      </c>
      <c r="L2755" s="2" t="s">
        <v>224</v>
      </c>
      <c r="M2755" s="2" t="str">
        <f>_xlfn.XLOOKUP(Table2[[#This Row],[Product_ID]],Table4[Product_ID],Table4[Product_Name],"Not Found")</f>
        <v>Allen Solly Printed Kurti Mustard</v>
      </c>
      <c r="N2755" s="2" t="str">
        <f>_xlfn.XLOOKUP(Table2[[#This Row],[Product_ID]],Table4[Product_ID],Table4[Category],"Not Found")</f>
        <v>Women Kurtis</v>
      </c>
      <c r="O2755" s="2" t="str">
        <f>_xlfn.XLOOKUP(Table2[[#This Row],[Product_ID]],Table4[Product_ID],Table4[Subcategory],"Not Found")</f>
        <v>Printed Kurti</v>
      </c>
      <c r="P2755" s="2" t="str">
        <f>_xlfn.XLOOKUP(Table2[[#This Row],[Product_ID]],Table4[Product_ID],Table4[Brand],"Missing Brand")</f>
        <v>Allen Solly</v>
      </c>
      <c r="Q2755" s="2" t="s">
        <v>1572</v>
      </c>
      <c r="R2755" s="2" t="str">
        <f>_xlfn.XLOOKUP(Table2[[#This Row],[Store_ID]],Table6[Store_ID],Table6[Store Name],"Not Found")</f>
        <v>TrendMart Warangal Standard</v>
      </c>
      <c r="S2755" s="2">
        <f>_xlfn.XLOOKUP(Table2[[#This Row],[Store_ID]],Table6[Store_ID],Table6[Monthly Target],"Missing Target")</f>
        <v>1200000</v>
      </c>
      <c r="T2755" s="2" t="str">
        <f>_xlfn.XLOOKUP(Table2[[#This Row],[Store_ID]],Table6[Store_ID],Table6[Region],"Not Found")</f>
        <v>South Zone 2</v>
      </c>
      <c r="U2755" s="2" t="s">
        <v>176</v>
      </c>
      <c r="V2755" s="2" t="str">
        <f>_xlfn.XLOOKUP(Table2[[#This Row],[Employee_ID]],Table5[Employee_ID],Table5[Employee Name],"Not Found")</f>
        <v>Malathi Varma</v>
      </c>
      <c r="W2755" s="2">
        <v>1</v>
      </c>
      <c r="X2755" s="2">
        <v>887.89</v>
      </c>
      <c r="Y2755" s="2">
        <v>10</v>
      </c>
      <c r="Z2755" s="2">
        <v>88.79</v>
      </c>
      <c r="AA2755" s="2">
        <v>5</v>
      </c>
      <c r="AB2755" s="2">
        <v>39.950000000000003</v>
      </c>
      <c r="AC2755" s="2">
        <v>839.05</v>
      </c>
      <c r="AD2755" s="2">
        <v>568.53</v>
      </c>
      <c r="AE2755" s="2">
        <f t="shared" si="91"/>
        <v>230.57</v>
      </c>
      <c r="AF2755" s="2" t="s">
        <v>69</v>
      </c>
      <c r="AG2755" s="42">
        <f>IFERROR(Table2[[#This Row],[Profit]]/Table2[[#This Row],[Sales Amount]],0)</f>
        <v>0.27479887968535843</v>
      </c>
      <c r="AH2755" s="2" t="str">
        <f>TRIM(Table2[[#This Row],[Payment Modee]])</f>
        <v>Cash</v>
      </c>
      <c r="AI2755" s="2" t="s">
        <v>26</v>
      </c>
      <c r="AJ2755" s="2" t="s">
        <v>27</v>
      </c>
      <c r="AK2755" s="2" t="s">
        <v>2041</v>
      </c>
      <c r="AL2755" s="16" t="str">
        <f>IF(HOUR(Table2[[#This Row],[Order Time]])&lt;12,"Morning",IF(HOUR(Table2[[#This Row],[Order Time]])&lt;17,"Afternoon",IF(HOUR(Table2[[#This Row],[Order Time]])&lt;21,"Evening","Night")))</f>
        <v>Afternoon</v>
      </c>
      <c r="AM2755" s="16" t="s">
        <v>29</v>
      </c>
    </row>
    <row r="2756" spans="1:39" x14ac:dyDescent="0.25">
      <c r="A2756" s="13" t="s">
        <v>4671</v>
      </c>
      <c r="B2756" s="4">
        <v>45469</v>
      </c>
      <c r="C2756" s="2">
        <f>YEAR(Table2[[#This Row],[Invoice Date]])</f>
        <v>2024</v>
      </c>
      <c r="D2756" s="2" t="str">
        <f>TEXT(Table2[[#This Row],[Invoice Date]],"mmm")</f>
        <v>Jun</v>
      </c>
      <c r="E2756" s="2" t="str">
        <f>Table2[[#This Row],[Store_ID]]&amp;"-"&amp;Table2[[#This Row],[Year]]&amp;"-"&amp;Table2[[#This Row],[Month]]</f>
        <v>STR043-2024-Jun</v>
      </c>
      <c r="F2756" s="2" t="s">
        <v>2160</v>
      </c>
      <c r="G2756" s="2" t="str">
        <f>_xlfn.XLOOKUP(Table2[[#This Row],[Customer_ID]],Table3[Customer_ID],Table3[Customer Name],"Not Found")</f>
        <v>Bharathi Singh</v>
      </c>
      <c r="H2756" s="2" t="str">
        <f>_xlfn.XLOOKUP(Table2[[#This Row],[Customer_ID]],Table3[Customer_ID],Table3[Gender],"Female")</f>
        <v>Female</v>
      </c>
      <c r="I2756" s="2" t="str">
        <f>_xlfn.XLOOKUP(Table2[[#This Row],[Customer_ID]],Table3[Customer_ID],Table3[City],"Missing Memebership")</f>
        <v>Vellore</v>
      </c>
      <c r="J2756" s="2" t="str">
        <f>_xlfn.XLOOKUP(Table2[[#This Row],[Customer_ID]],Table3[Customer_ID],Table3[State],"Karnataka")</f>
        <v>Tamil Nadu</v>
      </c>
      <c r="K2756" s="2" t="str">
        <f>_xlfn.XLOOKUP(Table2[[#This Row],[Customer_ID]],Table3[Customer_ID],Table3[Membership],"Regular")</f>
        <v>Platinum</v>
      </c>
      <c r="L2756" s="2" t="s">
        <v>2019</v>
      </c>
      <c r="M2756" s="2" t="str">
        <f>_xlfn.XLOOKUP(Table2[[#This Row],[Product_ID]],Table4[Product_ID],Table4[Product_Name],"Not Found")</f>
        <v>Reebok Kurta Wine</v>
      </c>
      <c r="N2756" s="2" t="str">
        <f>_xlfn.XLOOKUP(Table2[[#This Row],[Product_ID]],Table4[Product_ID],Table4[Category],"Not Found")</f>
        <v>Men Ethnic</v>
      </c>
      <c r="O2756" s="2" t="str">
        <f>_xlfn.XLOOKUP(Table2[[#This Row],[Product_ID]],Table4[Product_ID],Table4[Subcategory],"Not Found")</f>
        <v>Kurta</v>
      </c>
      <c r="P2756" s="2" t="str">
        <f>_xlfn.XLOOKUP(Table2[[#This Row],[Product_ID]],Table4[Product_ID],Table4[Brand],"Missing Brand")</f>
        <v>Reebok</v>
      </c>
      <c r="Q2756" s="2" t="s">
        <v>908</v>
      </c>
      <c r="R2756" s="2" t="str">
        <f>_xlfn.XLOOKUP(Table2[[#This Row],[Store_ID]],Table6[Store_ID],Table6[Store Name],"Not Found")</f>
        <v>TrendMart Mangaluru Standard</v>
      </c>
      <c r="S2756" s="2">
        <f>_xlfn.XLOOKUP(Table2[[#This Row],[Store_ID]],Table6[Store_ID],Table6[Monthly Target],"Missing Target")</f>
        <v>1500000</v>
      </c>
      <c r="T2756" s="2" t="str">
        <f>_xlfn.XLOOKUP(Table2[[#This Row],[Store_ID]],Table6[Store_ID],Table6[Region],"Not Found")</f>
        <v>South Zone 2</v>
      </c>
      <c r="U2756" s="2" t="s">
        <v>62</v>
      </c>
      <c r="V2756" s="2" t="str">
        <f>_xlfn.XLOOKUP(Table2[[#This Row],[Employee_ID]],Table5[Employee_ID],Table5[Employee Name],"Not Found")</f>
        <v>Rahul Krishnan</v>
      </c>
      <c r="W2756" s="2">
        <v>3</v>
      </c>
      <c r="X2756" s="2">
        <v>2625.27</v>
      </c>
      <c r="Y2756" s="2">
        <v>10</v>
      </c>
      <c r="Z2756" s="2">
        <v>787.58</v>
      </c>
      <c r="AA2756" s="2">
        <v>12</v>
      </c>
      <c r="AB2756" s="2">
        <v>850.59</v>
      </c>
      <c r="AC2756" s="2">
        <v>7938.82</v>
      </c>
      <c r="AD2756" s="2">
        <v>5664.87</v>
      </c>
      <c r="AE2756" s="2">
        <f t="shared" si="91"/>
        <v>1423.3599999999997</v>
      </c>
      <c r="AF2756" s="2" t="s">
        <v>25</v>
      </c>
      <c r="AG2756" s="42">
        <f>IFERROR(Table2[[#This Row],[Profit]]/Table2[[#This Row],[Sales Amount]],0)</f>
        <v>0.17929112890832638</v>
      </c>
      <c r="AH2756" s="2" t="str">
        <f>TRIM(Table2[[#This Row],[Payment Modee]])</f>
        <v>UPI</v>
      </c>
      <c r="AI2756" s="2" t="s">
        <v>26</v>
      </c>
      <c r="AJ2756" s="2" t="s">
        <v>27</v>
      </c>
      <c r="AK2756" s="2" t="s">
        <v>888</v>
      </c>
      <c r="AL2756" s="16" t="str">
        <f>IF(HOUR(Table2[[#This Row],[Order Time]])&lt;12,"Morning",IF(HOUR(Table2[[#This Row],[Order Time]])&lt;17,"Afternoon",IF(HOUR(Table2[[#This Row],[Order Time]])&lt;21,"Evening","Night")))</f>
        <v>Afternoon</v>
      </c>
      <c r="AM2756" s="16" t="s">
        <v>29</v>
      </c>
    </row>
    <row r="2757" spans="1:39" x14ac:dyDescent="0.25">
      <c r="A2757" s="13" t="s">
        <v>4672</v>
      </c>
      <c r="B2757" s="4">
        <v>45692</v>
      </c>
      <c r="C2757" s="2">
        <f>YEAR(Table2[[#This Row],[Invoice Date]])</f>
        <v>2025</v>
      </c>
      <c r="D2757" s="2" t="str">
        <f>TEXT(Table2[[#This Row],[Invoice Date]],"mmm")</f>
        <v>Feb</v>
      </c>
      <c r="E2757" s="2" t="str">
        <f>Table2[[#This Row],[Store_ID]]&amp;"-"&amp;Table2[[#This Row],[Year]]&amp;"-"&amp;Table2[[#This Row],[Month]]</f>
        <v>STR014-2025-Feb</v>
      </c>
      <c r="F2757" s="2" t="s">
        <v>2372</v>
      </c>
      <c r="G2757" s="2" t="str">
        <f>_xlfn.XLOOKUP(Table2[[#This Row],[Customer_ID]],Table3[Customer_ID],Table3[Customer Name],"Not Found")</f>
        <v>Kiran Kamath</v>
      </c>
      <c r="H2757" s="2" t="str">
        <f>_xlfn.XLOOKUP(Table2[[#This Row],[Customer_ID]],Table3[Customer_ID],Table3[Gender],"Female")</f>
        <v>Male</v>
      </c>
      <c r="I2757" s="2" t="str">
        <f>_xlfn.XLOOKUP(Table2[[#This Row],[Customer_ID]],Table3[Customer_ID],Table3[City],"Missing Memebership")</f>
        <v>Madurai</v>
      </c>
      <c r="J2757" s="2" t="str">
        <f>_xlfn.XLOOKUP(Table2[[#This Row],[Customer_ID]],Table3[Customer_ID],Table3[State],"Karnataka")</f>
        <v>Tamil Nadu</v>
      </c>
      <c r="K2757" s="2" t="str">
        <f>_xlfn.XLOOKUP(Table2[[#This Row],[Customer_ID]],Table3[Customer_ID],Table3[Membership],"Regular")</f>
        <v>Gold</v>
      </c>
      <c r="L2757" s="2" t="s">
        <v>252</v>
      </c>
      <c r="M2757" s="2" t="str">
        <f>_xlfn.XLOOKUP(Table2[[#This Row],[Product_ID]],Table4[Product_ID],Table4[Product_Name],"Not Found")</f>
        <v>Aurelia Necklace Grey</v>
      </c>
      <c r="N2757" s="2" t="str">
        <f>_xlfn.XLOOKUP(Table2[[#This Row],[Product_ID]],Table4[Product_ID],Table4[Category],"Not Found")</f>
        <v>Jewellery</v>
      </c>
      <c r="O2757" s="2" t="str">
        <f>_xlfn.XLOOKUP(Table2[[#This Row],[Product_ID]],Table4[Product_ID],Table4[Subcategory],"Not Found")</f>
        <v>Necklace</v>
      </c>
      <c r="P2757" s="2" t="str">
        <f>_xlfn.XLOOKUP(Table2[[#This Row],[Product_ID]],Table4[Product_ID],Table4[Brand],"Missing Brand")</f>
        <v>Aurelia</v>
      </c>
      <c r="Q2757" s="2" t="s">
        <v>129</v>
      </c>
      <c r="R2757" s="2" t="str">
        <f>_xlfn.XLOOKUP(Table2[[#This Row],[Store_ID]],Table6[Store_ID],Table6[Store Name],"Not Found")</f>
        <v>TrendMart Tirupati Outlet</v>
      </c>
      <c r="S2757" s="2">
        <f>_xlfn.XLOOKUP(Table2[[#This Row],[Store_ID]],Table6[Store_ID],Table6[Monthly Target],"Missing Target")</f>
        <v>1000000</v>
      </c>
      <c r="T2757" s="2" t="str">
        <f>_xlfn.XLOOKUP(Table2[[#This Row],[Store_ID]],Table6[Store_ID],Table6[Region],"Not Found")</f>
        <v>South Zone 3</v>
      </c>
      <c r="U2757" s="2" t="s">
        <v>460</v>
      </c>
      <c r="V2757" s="2" t="str">
        <f>_xlfn.XLOOKUP(Table2[[#This Row],[Employee_ID]],Table5[Employee_ID],Table5[Employee Name],"Not Found")</f>
        <v>Pranav Reddy</v>
      </c>
      <c r="W2757" s="2">
        <v>5</v>
      </c>
      <c r="X2757" s="2">
        <v>701.35</v>
      </c>
      <c r="Y2757" s="2">
        <v>20</v>
      </c>
      <c r="Z2757" s="2">
        <v>701.35</v>
      </c>
      <c r="AA2757" s="2">
        <v>3</v>
      </c>
      <c r="AB2757" s="2">
        <v>84.16</v>
      </c>
      <c r="AC2757" s="2">
        <v>2889.56</v>
      </c>
      <c r="AD2757" s="2">
        <v>2784.95</v>
      </c>
      <c r="AE2757" s="2">
        <f t="shared" si="91"/>
        <v>20.450000000000131</v>
      </c>
      <c r="AF2757" s="2" t="s">
        <v>56</v>
      </c>
      <c r="AG2757" s="42">
        <f>IFERROR(Table2[[#This Row],[Profit]]/Table2[[#This Row],[Sales Amount]],0)</f>
        <v>7.0772020653663984E-3</v>
      </c>
      <c r="AH2757" s="2" t="str">
        <f>TRIM(Table2[[#This Row],[Payment Modee]])</f>
        <v>Credit Card</v>
      </c>
      <c r="AI2757" s="2" t="s">
        <v>26</v>
      </c>
      <c r="AJ2757" s="2" t="s">
        <v>27</v>
      </c>
      <c r="AK2757" s="2" t="s">
        <v>254</v>
      </c>
      <c r="AL2757" s="16" t="str">
        <f>IF(HOUR(Table2[[#This Row],[Order Time]])&lt;12,"Morning",IF(HOUR(Table2[[#This Row],[Order Time]])&lt;17,"Afternoon",IF(HOUR(Table2[[#This Row],[Order Time]])&lt;21,"Evening","Night")))</f>
        <v>Evening</v>
      </c>
      <c r="AM2757" s="16" t="s">
        <v>29</v>
      </c>
    </row>
    <row r="2758" spans="1:39" x14ac:dyDescent="0.25">
      <c r="A2758" s="13" t="s">
        <v>4673</v>
      </c>
      <c r="B2758" s="4">
        <v>45440</v>
      </c>
      <c r="C2758" s="2">
        <f>YEAR(Table2[[#This Row],[Invoice Date]])</f>
        <v>2024</v>
      </c>
      <c r="D2758" s="2" t="str">
        <f>TEXT(Table2[[#This Row],[Invoice Date]],"mmm")</f>
        <v>May</v>
      </c>
      <c r="E2758" s="2" t="str">
        <f>Table2[[#This Row],[Store_ID]]&amp;"-"&amp;Table2[[#This Row],[Year]]&amp;"-"&amp;Table2[[#This Row],[Month]]</f>
        <v>STR079-2024-May</v>
      </c>
      <c r="F2758" s="2" t="s">
        <v>872</v>
      </c>
      <c r="G2758" s="2" t="str">
        <f>_xlfn.XLOOKUP(Table2[[#This Row],[Customer_ID]],Table3[Customer_ID],Table3[Customer Name],"Not Found")</f>
        <v>Janani Murthy</v>
      </c>
      <c r="H2758" s="2" t="str">
        <f>_xlfn.XLOOKUP(Table2[[#This Row],[Customer_ID]],Table3[Customer_ID],Table3[Gender],"Female")</f>
        <v>Female</v>
      </c>
      <c r="I2758" s="2" t="str">
        <f>_xlfn.XLOOKUP(Table2[[#This Row],[Customer_ID]],Table3[Customer_ID],Table3[City],"Missing Memebership")</f>
        <v>Nizamabad</v>
      </c>
      <c r="J2758" s="2" t="str">
        <f>_xlfn.XLOOKUP(Table2[[#This Row],[Customer_ID]],Table3[Customer_ID],Table3[State],"Karnataka")</f>
        <v>Telangana</v>
      </c>
      <c r="K2758" s="2" t="str">
        <f>_xlfn.XLOOKUP(Table2[[#This Row],[Customer_ID]],Table3[Customer_ID],Table3[Membership],"Regular")</f>
        <v>Regular</v>
      </c>
      <c r="L2758" s="2" t="s">
        <v>822</v>
      </c>
      <c r="M2758" s="2" t="str">
        <f>_xlfn.XLOOKUP(Table2[[#This Row],[Product_ID]],Table4[Product_ID],Table4[Product_Name],"Not Found")</f>
        <v>Jack &amp; Jones Georgette Saree Sky Blue</v>
      </c>
      <c r="N2758" s="2" t="str">
        <f>_xlfn.XLOOKUP(Table2[[#This Row],[Product_ID]],Table4[Product_ID],Table4[Category],"Not Found")</f>
        <v>Women Sarees</v>
      </c>
      <c r="O2758" s="2" t="str">
        <f>_xlfn.XLOOKUP(Table2[[#This Row],[Product_ID]],Table4[Product_ID],Table4[Subcategory],"Not Found")</f>
        <v>Georgette Saree</v>
      </c>
      <c r="P2758" s="2" t="str">
        <f>_xlfn.XLOOKUP(Table2[[#This Row],[Product_ID]],Table4[Product_ID],Table4[Brand],"Missing Brand")</f>
        <v>Jack &amp; Jones</v>
      </c>
      <c r="Q2758" s="2" t="s">
        <v>641</v>
      </c>
      <c r="R2758" s="2" t="str">
        <f>_xlfn.XLOOKUP(Table2[[#This Row],[Store_ID]],Table6[Store_ID],Table6[Store Name],"Not Found")</f>
        <v>TrendMart Dindigul High Street</v>
      </c>
      <c r="S2758" s="2">
        <f>_xlfn.XLOOKUP(Table2[[#This Row],[Store_ID]],Table6[Store_ID],Table6[Monthly Target],"Missing Target")</f>
        <v>2500000</v>
      </c>
      <c r="T2758" s="2" t="str">
        <f>_xlfn.XLOOKUP(Table2[[#This Row],[Store_ID]],Table6[Store_ID],Table6[Region],"Not Found")</f>
        <v>South Zone 1</v>
      </c>
      <c r="U2758" s="2" t="s">
        <v>192</v>
      </c>
      <c r="V2758" s="2" t="str">
        <f>_xlfn.XLOOKUP(Table2[[#This Row],[Employee_ID]],Table5[Employee_ID],Table5[Employee Name],"Not Found")</f>
        <v>Hari Nair</v>
      </c>
      <c r="W2758" s="2">
        <v>1</v>
      </c>
      <c r="X2758" s="2">
        <v>1512.59</v>
      </c>
      <c r="Y2758" s="2">
        <v>15</v>
      </c>
      <c r="Z2758" s="2">
        <v>226.89</v>
      </c>
      <c r="AA2758" s="2">
        <v>12</v>
      </c>
      <c r="AB2758" s="2">
        <v>154.28</v>
      </c>
      <c r="AC2758" s="2">
        <v>1439.98</v>
      </c>
      <c r="AD2758" s="2">
        <v>1020.9</v>
      </c>
      <c r="AE2758" s="2">
        <f t="shared" si="91"/>
        <v>264.80000000000007</v>
      </c>
      <c r="AF2758" s="2" t="s">
        <v>56</v>
      </c>
      <c r="AG2758" s="42">
        <f>IFERROR(Table2[[#This Row],[Profit]]/Table2[[#This Row],[Sales Amount]],0)</f>
        <v>0.18389144293670751</v>
      </c>
      <c r="AH2758" s="2" t="str">
        <f>TRIM(Table2[[#This Row],[Payment Modee]])</f>
        <v>Credit Card</v>
      </c>
      <c r="AI2758" s="2" t="s">
        <v>26</v>
      </c>
      <c r="AJ2758" s="2" t="s">
        <v>27</v>
      </c>
      <c r="AK2758" s="2" t="s">
        <v>1860</v>
      </c>
      <c r="AL2758" s="16" t="str">
        <f>IF(HOUR(Table2[[#This Row],[Order Time]])&lt;12,"Morning",IF(HOUR(Table2[[#This Row],[Order Time]])&lt;17,"Afternoon",IF(HOUR(Table2[[#This Row],[Order Time]])&lt;21,"Evening","Night")))</f>
        <v>Evening</v>
      </c>
      <c r="AM2758" s="16" t="s">
        <v>29</v>
      </c>
    </row>
    <row r="2759" spans="1:39" x14ac:dyDescent="0.25">
      <c r="A2759" s="13" t="s">
        <v>4674</v>
      </c>
      <c r="B2759" s="4">
        <v>45389</v>
      </c>
      <c r="C2759" s="2">
        <f>YEAR(Table2[[#This Row],[Invoice Date]])</f>
        <v>2024</v>
      </c>
      <c r="D2759" s="2" t="str">
        <f>TEXT(Table2[[#This Row],[Invoice Date]],"mmm")</f>
        <v>Apr</v>
      </c>
      <c r="E2759" s="2" t="str">
        <f>Table2[[#This Row],[Store_ID]]&amp;"-"&amp;Table2[[#This Row],[Year]]&amp;"-"&amp;Table2[[#This Row],[Month]]</f>
        <v>STR093-2024-Apr</v>
      </c>
      <c r="F2759" s="2" t="s">
        <v>3675</v>
      </c>
      <c r="G2759" s="2" t="str">
        <f>_xlfn.XLOOKUP(Table2[[#This Row],[Customer_ID]],Table3[Customer_ID],Table3[Customer Name],"Not Found")</f>
        <v>Deepthi Reddy</v>
      </c>
      <c r="H2759" s="2" t="str">
        <f>_xlfn.XLOOKUP(Table2[[#This Row],[Customer_ID]],Table3[Customer_ID],Table3[Gender],"Female")</f>
        <v>Female</v>
      </c>
      <c r="I2759" s="2" t="str">
        <f>_xlfn.XLOOKUP(Table2[[#This Row],[Customer_ID]],Table3[Customer_ID],Table3[City],"Missing Memebership")</f>
        <v>Thiruvananthapuram</v>
      </c>
      <c r="J2759" s="2" t="str">
        <f>_xlfn.XLOOKUP(Table2[[#This Row],[Customer_ID]],Table3[Customer_ID],Table3[State],"Karnataka")</f>
        <v>Kerala</v>
      </c>
      <c r="K2759" s="2" t="str">
        <f>_xlfn.XLOOKUP(Table2[[#This Row],[Customer_ID]],Table3[Customer_ID],Table3[Membership],"Regular")</f>
        <v>Regular</v>
      </c>
      <c r="L2759" s="2" t="s">
        <v>301</v>
      </c>
      <c r="M2759" s="2" t="str">
        <f>_xlfn.XLOOKUP(Table2[[#This Row],[Product_ID]],Table4[Product_ID],Table4[Product_Name],"Not Found")</f>
        <v>Killer Jeans Skinny Fit Mustard</v>
      </c>
      <c r="N2759" s="2" t="str">
        <f>_xlfn.XLOOKUP(Table2[[#This Row],[Product_ID]],Table4[Product_ID],Table4[Category],"Not Found")</f>
        <v>Women Jeans</v>
      </c>
      <c r="O2759" s="2" t="str">
        <f>_xlfn.XLOOKUP(Table2[[#This Row],[Product_ID]],Table4[Product_ID],Table4[Subcategory],"Not Found")</f>
        <v>Skinny Fit</v>
      </c>
      <c r="P2759" s="2" t="str">
        <f>_xlfn.XLOOKUP(Table2[[#This Row],[Product_ID]],Table4[Product_ID],Table4[Brand],"Missing Brand")</f>
        <v>Killer Jeans</v>
      </c>
      <c r="Q2759" s="2" t="s">
        <v>357</v>
      </c>
      <c r="R2759" s="2" t="str">
        <f>_xlfn.XLOOKUP(Table2[[#This Row],[Store_ID]],Table6[Store_ID],Table6[Store Name],"Not Found")</f>
        <v>TrendMart Thiruvananthapuram High Street</v>
      </c>
      <c r="S2759" s="2">
        <f>_xlfn.XLOOKUP(Table2[[#This Row],[Store_ID]],Table6[Store_ID],Table6[Monthly Target],"Missing Target")</f>
        <v>1000000</v>
      </c>
      <c r="T2759" s="2" t="str">
        <f>_xlfn.XLOOKUP(Table2[[#This Row],[Store_ID]],Table6[Store_ID],Table6[Region],"Not Found")</f>
        <v>South Zone 1</v>
      </c>
      <c r="U2759" s="2" t="s">
        <v>283</v>
      </c>
      <c r="V2759" s="2" t="str">
        <f>_xlfn.XLOOKUP(Table2[[#This Row],[Employee_ID]],Table5[Employee_ID],Table5[Employee Name],"Not Found")</f>
        <v>Priya Balasubramaniam</v>
      </c>
      <c r="W2759" s="2">
        <v>1</v>
      </c>
      <c r="X2759" s="2">
        <v>1730.02</v>
      </c>
      <c r="Y2759" s="2">
        <v>25</v>
      </c>
      <c r="Z2759" s="2">
        <v>432.5</v>
      </c>
      <c r="AA2759" s="2">
        <v>12</v>
      </c>
      <c r="AB2759" s="2">
        <v>155.69999999999999</v>
      </c>
      <c r="AC2759" s="2">
        <v>1453.22</v>
      </c>
      <c r="AD2759" s="2">
        <v>1047.48</v>
      </c>
      <c r="AE2759" s="2">
        <f t="shared" si="91"/>
        <v>250.04000000000002</v>
      </c>
      <c r="AF2759" s="2" t="s">
        <v>35</v>
      </c>
      <c r="AG2759" s="42">
        <f>IFERROR(Table2[[#This Row],[Profit]]/Table2[[#This Row],[Sales Amount]],0)</f>
        <v>0.17205928902712597</v>
      </c>
      <c r="AH2759" s="2" t="str">
        <f>TRIM(Table2[[#This Row],[Payment Modee]])</f>
        <v>Debit Card</v>
      </c>
      <c r="AI2759" s="2" t="s">
        <v>36</v>
      </c>
      <c r="AJ2759" s="2" t="s">
        <v>27</v>
      </c>
      <c r="AK2759" s="2" t="s">
        <v>114</v>
      </c>
      <c r="AL2759" s="16" t="str">
        <f>IF(HOUR(Table2[[#This Row],[Order Time]])&lt;12,"Morning",IF(HOUR(Table2[[#This Row],[Order Time]])&lt;17,"Afternoon",IF(HOUR(Table2[[#This Row],[Order Time]])&lt;21,"Evening","Night")))</f>
        <v>Morning</v>
      </c>
      <c r="AM2759" s="16" t="s">
        <v>38</v>
      </c>
    </row>
    <row r="2760" spans="1:39" x14ac:dyDescent="0.25">
      <c r="A2760" s="13" t="s">
        <v>4675</v>
      </c>
      <c r="B2760" s="4">
        <v>45601</v>
      </c>
      <c r="C2760" s="2">
        <f>YEAR(Table2[[#This Row],[Invoice Date]])</f>
        <v>2024</v>
      </c>
      <c r="D2760" s="2" t="str">
        <f>TEXT(Table2[[#This Row],[Invoice Date]],"mmm")</f>
        <v>Nov</v>
      </c>
      <c r="E2760" s="2" t="str">
        <f>Table2[[#This Row],[Store_ID]]&amp;"-"&amp;Table2[[#This Row],[Year]]&amp;"-"&amp;Table2[[#This Row],[Month]]</f>
        <v>STR116-2024-Nov</v>
      </c>
      <c r="F2760" s="2" t="s">
        <v>462</v>
      </c>
      <c r="G2760" s="2" t="str">
        <f>_xlfn.XLOOKUP(Table2[[#This Row],[Customer_ID]],Table3[Customer_ID],Table3[Customer Name],"Not Found")</f>
        <v>Dhanya Gopalakrishnan</v>
      </c>
      <c r="H2760" s="2" t="str">
        <f>_xlfn.XLOOKUP(Table2[[#This Row],[Customer_ID]],Table3[Customer_ID],Table3[Gender],"Female")</f>
        <v>Female</v>
      </c>
      <c r="I2760" s="2" t="str">
        <f>_xlfn.XLOOKUP(Table2[[#This Row],[Customer_ID]],Table3[Customer_ID],Table3[City],"Missing Memebership")</f>
        <v>Salem</v>
      </c>
      <c r="J2760" s="2" t="str">
        <f>_xlfn.XLOOKUP(Table2[[#This Row],[Customer_ID]],Table3[Customer_ID],Table3[State],"Karnataka")</f>
        <v>Tamil Nadu</v>
      </c>
      <c r="K2760" s="2" t="str">
        <f>_xlfn.XLOOKUP(Table2[[#This Row],[Customer_ID]],Table3[Customer_ID],Table3[Membership],"Regular")</f>
        <v>Gold</v>
      </c>
      <c r="L2760" s="2" t="s">
        <v>1671</v>
      </c>
      <c r="M2760" s="2" t="str">
        <f>_xlfn.XLOOKUP(Table2[[#This Row],[Product_ID]],Table4[Product_ID],Table4[Product_Name],"Not Found")</f>
        <v>Flying Machine Necklace Sky Blue</v>
      </c>
      <c r="N2760" s="2" t="str">
        <f>_xlfn.XLOOKUP(Table2[[#This Row],[Product_ID]],Table4[Product_ID],Table4[Category],"Not Found")</f>
        <v>Jewellery</v>
      </c>
      <c r="O2760" s="2" t="str">
        <f>_xlfn.XLOOKUP(Table2[[#This Row],[Product_ID]],Table4[Product_ID],Table4[Subcategory],"Not Found")</f>
        <v>Necklace</v>
      </c>
      <c r="P2760" s="2" t="str">
        <f>_xlfn.XLOOKUP(Table2[[#This Row],[Product_ID]],Table4[Product_ID],Table4[Brand],"Missing Brand")</f>
        <v>Flying Machine</v>
      </c>
      <c r="Q2760" s="2" t="s">
        <v>219</v>
      </c>
      <c r="R2760" s="2" t="str">
        <f>_xlfn.XLOOKUP(Table2[[#This Row],[Store_ID]],Table6[Store_ID],Table6[Store Name],"Not Found")</f>
        <v>TrendMart Madurai High Street</v>
      </c>
      <c r="S2760" s="2">
        <f>_xlfn.XLOOKUP(Table2[[#This Row],[Store_ID]],Table6[Store_ID],Table6[Monthly Target],"Missing Target")</f>
        <v>2000000</v>
      </c>
      <c r="T2760" s="2" t="str">
        <f>_xlfn.XLOOKUP(Table2[[#This Row],[Store_ID]],Table6[Store_ID],Table6[Region],"Not Found")</f>
        <v>South Zone 1</v>
      </c>
      <c r="U2760" s="2" t="s">
        <v>263</v>
      </c>
      <c r="V2760" s="2" t="str">
        <f>_xlfn.XLOOKUP(Table2[[#This Row],[Employee_ID]],Table5[Employee_ID],Table5[Employee Name],"Not Found")</f>
        <v>Sathish Sundaram</v>
      </c>
      <c r="W2760" s="2">
        <v>2</v>
      </c>
      <c r="X2760" s="2">
        <v>1248.08</v>
      </c>
      <c r="Y2760" s="2">
        <v>20</v>
      </c>
      <c r="Z2760" s="2">
        <v>499.23</v>
      </c>
      <c r="AA2760" s="2">
        <v>3</v>
      </c>
      <c r="AB2760" s="2">
        <v>59.91</v>
      </c>
      <c r="AC2760" s="2">
        <v>2056.84</v>
      </c>
      <c r="AD2760" s="2">
        <v>1820.92</v>
      </c>
      <c r="AE2760" s="2">
        <f t="shared" si="91"/>
        <v>176.01000000000008</v>
      </c>
      <c r="AF2760" s="2" t="s">
        <v>69</v>
      </c>
      <c r="AG2760" s="42">
        <f>IFERROR(Table2[[#This Row],[Profit]]/Table2[[#This Row],[Sales Amount]],0)</f>
        <v>8.5573014916084905E-2</v>
      </c>
      <c r="AH2760" s="2" t="str">
        <f>TRIM(Table2[[#This Row],[Payment Modee]])</f>
        <v>Cash</v>
      </c>
      <c r="AI2760" s="2" t="s">
        <v>26</v>
      </c>
      <c r="AJ2760" s="2" t="s">
        <v>27</v>
      </c>
      <c r="AK2760" s="2" t="s">
        <v>1610</v>
      </c>
      <c r="AL2760" s="16" t="str">
        <f>IF(HOUR(Table2[[#This Row],[Order Time]])&lt;12,"Morning",IF(HOUR(Table2[[#This Row],[Order Time]])&lt;17,"Afternoon",IF(HOUR(Table2[[#This Row],[Order Time]])&lt;21,"Evening","Night")))</f>
        <v>Evening</v>
      </c>
      <c r="AM2760" s="16" t="s">
        <v>29</v>
      </c>
    </row>
    <row r="2761" spans="1:39" x14ac:dyDescent="0.25">
      <c r="A2761" s="13" t="s">
        <v>4676</v>
      </c>
      <c r="B2761" s="4">
        <v>45543</v>
      </c>
      <c r="C2761" s="2">
        <f>YEAR(Table2[[#This Row],[Invoice Date]])</f>
        <v>2024</v>
      </c>
      <c r="D2761" s="2" t="str">
        <f>TEXT(Table2[[#This Row],[Invoice Date]],"mmm")</f>
        <v>Sep</v>
      </c>
      <c r="E2761" s="2" t="str">
        <f>Table2[[#This Row],[Store_ID]]&amp;"-"&amp;Table2[[#This Row],[Year]]&amp;"-"&amp;Table2[[#This Row],[Month]]</f>
        <v>STR002-2024-Sep</v>
      </c>
      <c r="F2761" s="2" t="s">
        <v>3836</v>
      </c>
      <c r="G2761" s="2" t="str">
        <f>_xlfn.XLOOKUP(Table2[[#This Row],[Customer_ID]],Table3[Customer_ID],Table3[Customer Name],"Not Found")</f>
        <v>Jyothi Krishnan</v>
      </c>
      <c r="H2761" s="2" t="str">
        <f>_xlfn.XLOOKUP(Table2[[#This Row],[Customer_ID]],Table3[Customer_ID],Table3[Gender],"Female")</f>
        <v>Female</v>
      </c>
      <c r="I2761" s="2" t="str">
        <f>_xlfn.XLOOKUP(Table2[[#This Row],[Customer_ID]],Table3[Customer_ID],Table3[City],"Missing Memebership")</f>
        <v>Kannur</v>
      </c>
      <c r="J2761" s="2" t="str">
        <f>_xlfn.XLOOKUP(Table2[[#This Row],[Customer_ID]],Table3[Customer_ID],Table3[State],"Karnataka")</f>
        <v>Kerala</v>
      </c>
      <c r="K2761" s="2" t="str">
        <f>_xlfn.XLOOKUP(Table2[[#This Row],[Customer_ID]],Table3[Customer_ID],Table3[Membership],"Regular")</f>
        <v>Regular</v>
      </c>
      <c r="L2761" s="2" t="s">
        <v>416</v>
      </c>
      <c r="M2761" s="2" t="str">
        <f>_xlfn.XLOOKUP(Table2[[#This Row],[Product_ID]],Table4[Product_ID],Table4[Product_Name],"Not Found")</f>
        <v>GRT Jewellers Sling Bag Olive</v>
      </c>
      <c r="N2761" s="2" t="str">
        <f>_xlfn.XLOOKUP(Table2[[#This Row],[Product_ID]],Table4[Product_ID],Table4[Category],"Not Found")</f>
        <v>Handbags</v>
      </c>
      <c r="O2761" s="2" t="str">
        <f>_xlfn.XLOOKUP(Table2[[#This Row],[Product_ID]],Table4[Product_ID],Table4[Subcategory],"Not Found")</f>
        <v>Sling Bag</v>
      </c>
      <c r="P2761" s="2" t="str">
        <f>_xlfn.XLOOKUP(Table2[[#This Row],[Product_ID]],Table4[Product_ID],Table4[Brand],"Missing Brand")</f>
        <v>GRT Jewellers</v>
      </c>
      <c r="Q2761" s="2" t="s">
        <v>658</v>
      </c>
      <c r="R2761" s="2" t="str">
        <f>_xlfn.XLOOKUP(Table2[[#This Row],[Store_ID]],Table6[Store_ID],Table6[Store Name],"Not Found")</f>
        <v>TrendMart Thrissur Standard</v>
      </c>
      <c r="S2761" s="2">
        <f>_xlfn.XLOOKUP(Table2[[#This Row],[Store_ID]],Table6[Store_ID],Table6[Monthly Target],"Missing Target")</f>
        <v>1000000</v>
      </c>
      <c r="T2761" s="2" t="str">
        <f>_xlfn.XLOOKUP(Table2[[#This Row],[Store_ID]],Table6[Store_ID],Table6[Region],"Not Found")</f>
        <v>South Zone 1</v>
      </c>
      <c r="U2761" s="2" t="s">
        <v>460</v>
      </c>
      <c r="V2761" s="2" t="str">
        <f>_xlfn.XLOOKUP(Table2[[#This Row],[Employee_ID]],Table5[Employee_ID],Table5[Employee Name],"Not Found")</f>
        <v>Pranav Reddy</v>
      </c>
      <c r="W2761" s="2">
        <v>2</v>
      </c>
      <c r="X2761" s="2">
        <v>3426.29</v>
      </c>
      <c r="Y2761" s="2">
        <v>10</v>
      </c>
      <c r="Z2761" s="2">
        <v>685.26</v>
      </c>
      <c r="AA2761" s="2">
        <v>3</v>
      </c>
      <c r="AB2761" s="2">
        <v>185.02</v>
      </c>
      <c r="AC2761" s="2">
        <v>6352.34</v>
      </c>
      <c r="AD2761" s="2">
        <v>4068.02</v>
      </c>
      <c r="AE2761" s="2">
        <f t="shared" si="91"/>
        <v>2099.3000000000002</v>
      </c>
      <c r="AF2761" s="2" t="s">
        <v>56</v>
      </c>
      <c r="AG2761" s="42">
        <f>IFERROR(Table2[[#This Row],[Profit]]/Table2[[#This Row],[Sales Amount]],0)</f>
        <v>0.33047664325272263</v>
      </c>
      <c r="AH2761" s="2" t="str">
        <f>TRIM(Table2[[#This Row],[Payment Modee]])</f>
        <v>Credit Card</v>
      </c>
      <c r="AI2761" s="2" t="s">
        <v>26</v>
      </c>
      <c r="AJ2761" s="2" t="s">
        <v>27</v>
      </c>
      <c r="AK2761" s="2" t="s">
        <v>1922</v>
      </c>
      <c r="AL2761" s="16" t="str">
        <f>IF(HOUR(Table2[[#This Row],[Order Time]])&lt;12,"Morning",IF(HOUR(Table2[[#This Row],[Order Time]])&lt;17,"Afternoon",IF(HOUR(Table2[[#This Row],[Order Time]])&lt;21,"Evening","Night")))</f>
        <v>Evening</v>
      </c>
      <c r="AM2761" s="16" t="s">
        <v>38</v>
      </c>
    </row>
    <row r="2762" spans="1:39" x14ac:dyDescent="0.25">
      <c r="A2762" s="13" t="s">
        <v>4677</v>
      </c>
      <c r="B2762" s="4">
        <v>45734</v>
      </c>
      <c r="C2762" s="2">
        <f>YEAR(Table2[[#This Row],[Invoice Date]])</f>
        <v>2025</v>
      </c>
      <c r="D2762" s="2" t="str">
        <f>TEXT(Table2[[#This Row],[Invoice Date]],"mmm")</f>
        <v>Mar</v>
      </c>
      <c r="E2762" s="2" t="str">
        <f>Table2[[#This Row],[Store_ID]]&amp;"-"&amp;Table2[[#This Row],[Year]]&amp;"-"&amp;Table2[[#This Row],[Month]]</f>
        <v>STR094-2025-Mar</v>
      </c>
      <c r="F2762" s="2" t="s">
        <v>1300</v>
      </c>
      <c r="G2762" s="2" t="str">
        <f>_xlfn.XLOOKUP(Table2[[#This Row],[Customer_ID]],Table3[Customer_ID],Table3[Customer Name],"Not Found")</f>
        <v>Nisha Achari</v>
      </c>
      <c r="H2762" s="2" t="str">
        <f>_xlfn.XLOOKUP(Table2[[#This Row],[Customer_ID]],Table3[Customer_ID],Table3[Gender],"Female")</f>
        <v>Female</v>
      </c>
      <c r="I2762" s="2" t="str">
        <f>_xlfn.XLOOKUP(Table2[[#This Row],[Customer_ID]],Table3[Customer_ID],Table3[City],"Missing Memebership")</f>
        <v>Hyderabad</v>
      </c>
      <c r="J2762" s="2" t="str">
        <f>_xlfn.XLOOKUP(Table2[[#This Row],[Customer_ID]],Table3[Customer_ID],Table3[State],"Karnataka")</f>
        <v>Telangana</v>
      </c>
      <c r="K2762" s="2" t="str">
        <f>_xlfn.XLOOKUP(Table2[[#This Row],[Customer_ID]],Table3[Customer_ID],Table3[Membership],"Regular")</f>
        <v>Silver</v>
      </c>
      <c r="L2762" s="2" t="s">
        <v>209</v>
      </c>
      <c r="M2762" s="2" t="str">
        <f>_xlfn.XLOOKUP(Table2[[#This Row],[Product_ID]],Table4[Product_ID],Table4[Product_Name],"Not Found")</f>
        <v>Nalli Silks Jeggings Wine</v>
      </c>
      <c r="N2762" s="2" t="str">
        <f>_xlfn.XLOOKUP(Table2[[#This Row],[Product_ID]],Table4[Product_ID],Table4[Category],"Not Found")</f>
        <v>Women Jeans</v>
      </c>
      <c r="O2762" s="2" t="str">
        <f>_xlfn.XLOOKUP(Table2[[#This Row],[Product_ID]],Table4[Product_ID],Table4[Subcategory],"Not Found")</f>
        <v>Jeggings</v>
      </c>
      <c r="P2762" s="2" t="str">
        <f>_xlfn.XLOOKUP(Table2[[#This Row],[Product_ID]],Table4[Product_ID],Table4[Brand],"Missing Brand")</f>
        <v>Nalli Silks</v>
      </c>
      <c r="Q2762" s="2" t="s">
        <v>610</v>
      </c>
      <c r="R2762" s="2" t="str">
        <f>_xlfn.XLOOKUP(Table2[[#This Row],[Store_ID]],Table6[Store_ID],Table6[Store Name],"Not Found")</f>
        <v>TrendMart Kollam Flagship</v>
      </c>
      <c r="S2762" s="2">
        <f>_xlfn.XLOOKUP(Table2[[#This Row],[Store_ID]],Table6[Store_ID],Table6[Monthly Target],"Missing Target")</f>
        <v>1200000</v>
      </c>
      <c r="T2762" s="2" t="str">
        <f>_xlfn.XLOOKUP(Table2[[#This Row],[Store_ID]],Table6[Store_ID],Table6[Region],"Not Found")</f>
        <v>South Zone 1</v>
      </c>
      <c r="U2762" s="2" t="s">
        <v>124</v>
      </c>
      <c r="V2762" s="2" t="str">
        <f>_xlfn.XLOOKUP(Table2[[#This Row],[Employee_ID]],Table5[Employee_ID],Table5[Employee Name],"Not Found")</f>
        <v>Girish Sundaram</v>
      </c>
      <c r="W2762" s="2">
        <v>4</v>
      </c>
      <c r="X2762" s="2">
        <v>1054.25</v>
      </c>
      <c r="Y2762" s="2">
        <v>10</v>
      </c>
      <c r="Z2762" s="2">
        <v>421.7</v>
      </c>
      <c r="AA2762" s="2">
        <v>12</v>
      </c>
      <c r="AB2762" s="2">
        <v>455.44</v>
      </c>
      <c r="AC2762" s="2">
        <v>4250.74</v>
      </c>
      <c r="AD2762" s="2">
        <v>3036</v>
      </c>
      <c r="AE2762" s="2">
        <f t="shared" si="91"/>
        <v>759.29999999999973</v>
      </c>
      <c r="AF2762" s="2" t="s">
        <v>25</v>
      </c>
      <c r="AG2762" s="42">
        <f>IFERROR(Table2[[#This Row],[Profit]]/Table2[[#This Row],[Sales Amount]],0)</f>
        <v>0.17862772129088106</v>
      </c>
      <c r="AH2762" s="2" t="str">
        <f>TRIM(Table2[[#This Row],[Payment Modee]])</f>
        <v>UPI</v>
      </c>
      <c r="AI2762" s="2" t="s">
        <v>26</v>
      </c>
      <c r="AJ2762" s="2" t="s">
        <v>27</v>
      </c>
      <c r="AK2762" s="2" t="s">
        <v>93</v>
      </c>
      <c r="AL2762" s="16" t="str">
        <f>IF(HOUR(Table2[[#This Row],[Order Time]])&lt;12,"Morning",IF(HOUR(Table2[[#This Row],[Order Time]])&lt;17,"Afternoon",IF(HOUR(Table2[[#This Row],[Order Time]])&lt;21,"Evening","Night")))</f>
        <v>Afternoon</v>
      </c>
      <c r="AM2762" s="16" t="s">
        <v>29</v>
      </c>
    </row>
    <row r="2763" spans="1:39" x14ac:dyDescent="0.25">
      <c r="A2763" s="13" t="s">
        <v>4678</v>
      </c>
      <c r="B2763" s="4">
        <v>45570</v>
      </c>
      <c r="C2763" s="2">
        <f>YEAR(Table2[[#This Row],[Invoice Date]])</f>
        <v>2024</v>
      </c>
      <c r="D2763" s="2" t="str">
        <f>TEXT(Table2[[#This Row],[Invoice Date]],"mmm")</f>
        <v>Oct</v>
      </c>
      <c r="E2763" s="2" t="str">
        <f>Table2[[#This Row],[Store_ID]]&amp;"-"&amp;Table2[[#This Row],[Year]]&amp;"-"&amp;Table2[[#This Row],[Month]]</f>
        <v>STR086-2024-Oct</v>
      </c>
      <c r="F2763" s="2" t="s">
        <v>1493</v>
      </c>
      <c r="G2763" s="2" t="str">
        <f>_xlfn.XLOOKUP(Table2[[#This Row],[Customer_ID]],Table3[Customer_ID],Table3[Customer Name],"Not Found")</f>
        <v>Rani Pillai</v>
      </c>
      <c r="H2763" s="2" t="str">
        <f>_xlfn.XLOOKUP(Table2[[#This Row],[Customer_ID]],Table3[Customer_ID],Table3[Gender],"Female")</f>
        <v>Female</v>
      </c>
      <c r="I2763" s="2" t="str">
        <f>_xlfn.XLOOKUP(Table2[[#This Row],[Customer_ID]],Table3[Customer_ID],Table3[City],"Missing Memebership")</f>
        <v>Kurnool</v>
      </c>
      <c r="J2763" s="2" t="str">
        <f>_xlfn.XLOOKUP(Table2[[#This Row],[Customer_ID]],Table3[Customer_ID],Table3[State],"Karnataka")</f>
        <v>Andhra Pradesh</v>
      </c>
      <c r="K2763" s="2" t="str">
        <f>_xlfn.XLOOKUP(Table2[[#This Row],[Customer_ID]],Table3[Customer_ID],Table3[Membership],"Regular")</f>
        <v>Regular</v>
      </c>
      <c r="L2763" s="2" t="s">
        <v>637</v>
      </c>
      <c r="M2763" s="2" t="str">
        <f>_xlfn.XLOOKUP(Table2[[#This Row],[Product_ID]],Table4[Product_ID],Table4[Product_Name],"Not Found")</f>
        <v>Kalyan Silks Shirt Dress Maroon</v>
      </c>
      <c r="N2763" s="2" t="str">
        <f>_xlfn.XLOOKUP(Table2[[#This Row],[Product_ID]],Table4[Product_ID],Table4[Category],"Not Found")</f>
        <v>Women Dresses</v>
      </c>
      <c r="O2763" s="2" t="str">
        <f>_xlfn.XLOOKUP(Table2[[#This Row],[Product_ID]],Table4[Product_ID],Table4[Subcategory],"Not Found")</f>
        <v>Shirt Dress</v>
      </c>
      <c r="P2763" s="2" t="str">
        <f>_xlfn.XLOOKUP(Table2[[#This Row],[Product_ID]],Table4[Product_ID],Table4[Brand],"Missing Brand")</f>
        <v>Kalyan Silks</v>
      </c>
      <c r="Q2763" s="2" t="s">
        <v>804</v>
      </c>
      <c r="R2763" s="2" t="str">
        <f>_xlfn.XLOOKUP(Table2[[#This Row],[Store_ID]],Table6[Store_ID],Table6[Store Name],"Not Found")</f>
        <v>TrendMart Thiruvananthapuram Outlet</v>
      </c>
      <c r="S2763" s="2">
        <f>_xlfn.XLOOKUP(Table2[[#This Row],[Store_ID]],Table6[Store_ID],Table6[Monthly Target],"Missing Target")</f>
        <v>800000</v>
      </c>
      <c r="T2763" s="2" t="str">
        <f>_xlfn.XLOOKUP(Table2[[#This Row],[Store_ID]],Table6[Store_ID],Table6[Region],"Not Found")</f>
        <v>South Zone 1</v>
      </c>
      <c r="U2763" s="2" t="s">
        <v>68</v>
      </c>
      <c r="V2763" s="2" t="str">
        <f>_xlfn.XLOOKUP(Table2[[#This Row],[Employee_ID]],Table5[Employee_ID],Table5[Employee Name],"Not Found")</f>
        <v>Praveen Gupta</v>
      </c>
      <c r="W2763" s="2">
        <v>1</v>
      </c>
      <c r="X2763" s="2">
        <v>1307.3699999999999</v>
      </c>
      <c r="Y2763" s="2">
        <v>5</v>
      </c>
      <c r="Z2763" s="2">
        <v>65.37</v>
      </c>
      <c r="AA2763" s="2">
        <v>12</v>
      </c>
      <c r="AB2763" s="2">
        <v>149.04</v>
      </c>
      <c r="AC2763" s="2">
        <v>1391.04</v>
      </c>
      <c r="AD2763" s="2">
        <v>841.85</v>
      </c>
      <c r="AE2763" s="2">
        <f t="shared" si="91"/>
        <v>400.15</v>
      </c>
      <c r="AF2763" s="2" t="s">
        <v>119</v>
      </c>
      <c r="AG2763" s="42">
        <f>IFERROR(Table2[[#This Row],[Profit]]/Table2[[#This Row],[Sales Amount]],0)</f>
        <v>0.28766246836899012</v>
      </c>
      <c r="AH2763" s="2" t="str">
        <f>TRIM(Table2[[#This Row],[Payment Modee]])</f>
        <v>Net Banking</v>
      </c>
      <c r="AI2763" s="2" t="s">
        <v>36</v>
      </c>
      <c r="AJ2763" s="2" t="s">
        <v>27</v>
      </c>
      <c r="AK2763" s="2" t="s">
        <v>1491</v>
      </c>
      <c r="AL2763" s="16" t="str">
        <f>IF(HOUR(Table2[[#This Row],[Order Time]])&lt;12,"Morning",IF(HOUR(Table2[[#This Row],[Order Time]])&lt;17,"Afternoon",IF(HOUR(Table2[[#This Row],[Order Time]])&lt;21,"Evening","Night")))</f>
        <v>Afternoon</v>
      </c>
      <c r="AM2763" s="16" t="s">
        <v>38</v>
      </c>
    </row>
    <row r="2764" spans="1:39" x14ac:dyDescent="0.25">
      <c r="A2764" s="13" t="s">
        <v>4679</v>
      </c>
      <c r="B2764" s="4">
        <v>45395</v>
      </c>
      <c r="C2764" s="2">
        <f>YEAR(Table2[[#This Row],[Invoice Date]])</f>
        <v>2024</v>
      </c>
      <c r="D2764" s="2" t="str">
        <f>TEXT(Table2[[#This Row],[Invoice Date]],"mmm")</f>
        <v>Apr</v>
      </c>
      <c r="E2764" s="2" t="str">
        <f>Table2[[#This Row],[Store_ID]]&amp;"-"&amp;Table2[[#This Row],[Year]]&amp;"-"&amp;Table2[[#This Row],[Month]]</f>
        <v>STR029-2024-Apr</v>
      </c>
      <c r="F2764" s="2" t="s">
        <v>3517</v>
      </c>
      <c r="G2764" s="2" t="str">
        <f>_xlfn.XLOOKUP(Table2[[#This Row],[Customer_ID]],Table3[Customer_ID],Table3[Customer Name],"Not Found")</f>
        <v>Jagan Raman</v>
      </c>
      <c r="H2764" s="2" t="str">
        <f>_xlfn.XLOOKUP(Table2[[#This Row],[Customer_ID]],Table3[Customer_ID],Table3[Gender],"Female")</f>
        <v>Male</v>
      </c>
      <c r="I2764" s="2" t="str">
        <f>_xlfn.XLOOKUP(Table2[[#This Row],[Customer_ID]],Table3[Customer_ID],Table3[City],"Missing Memebership")</f>
        <v>Khammam</v>
      </c>
      <c r="J2764" s="2" t="str">
        <f>_xlfn.XLOOKUP(Table2[[#This Row],[Customer_ID]],Table3[Customer_ID],Table3[State],"Karnataka")</f>
        <v>Telangana</v>
      </c>
      <c r="K2764" s="2" t="str">
        <f>_xlfn.XLOOKUP(Table2[[#This Row],[Customer_ID]],Table3[Customer_ID],Table3[Membership],"Regular")</f>
        <v>Silver</v>
      </c>
      <c r="L2764" s="2" t="s">
        <v>694</v>
      </c>
      <c r="M2764" s="2" t="str">
        <f>_xlfn.XLOOKUP(Table2[[#This Row],[Product_ID]],Table4[Product_ID],Table4[Product_Name],"Not Found")</f>
        <v>Indian Terrain Denim Shirt Wine</v>
      </c>
      <c r="N2764" s="2" t="str">
        <f>_xlfn.XLOOKUP(Table2[[#This Row],[Product_ID]],Table4[Product_ID],Table4[Category],"Not Found")</f>
        <v>Accessories</v>
      </c>
      <c r="O2764" s="2" t="str">
        <f>_xlfn.XLOOKUP(Table2[[#This Row],[Product_ID]],Table4[Product_ID],Table4[Subcategory],"Not Found")</f>
        <v>Tie</v>
      </c>
      <c r="P2764" s="2" t="str">
        <f>_xlfn.XLOOKUP(Table2[[#This Row],[Product_ID]],Table4[Product_ID],Table4[Brand],"Missing Brand")</f>
        <v>Being Human</v>
      </c>
      <c r="Q2764" s="2" t="s">
        <v>282</v>
      </c>
      <c r="R2764" s="2" t="str">
        <f>_xlfn.XLOOKUP(Table2[[#This Row],[Store_ID]],Table6[Store_ID],Table6[Store Name],"Not Found")</f>
        <v>TrendMart Davanagere High Street</v>
      </c>
      <c r="S2764" s="2">
        <f>_xlfn.XLOOKUP(Table2[[#This Row],[Store_ID]],Table6[Store_ID],Table6[Monthly Target],"Missing Target")</f>
        <v>800000</v>
      </c>
      <c r="T2764" s="2" t="str">
        <f>_xlfn.XLOOKUP(Table2[[#This Row],[Store_ID]],Table6[Store_ID],Table6[Region],"Not Found")</f>
        <v>South Zone 2</v>
      </c>
      <c r="U2764" s="2" t="s">
        <v>147</v>
      </c>
      <c r="V2764" s="2" t="str">
        <f>_xlfn.XLOOKUP(Table2[[#This Row],[Employee_ID]],Table5[Employee_ID],Table5[Employee Name],"Not Found")</f>
        <v>Logesh Gopalakrishnan</v>
      </c>
      <c r="W2764" s="2">
        <v>4</v>
      </c>
      <c r="X2764" s="2">
        <v>1117.48</v>
      </c>
      <c r="Y2764" s="2">
        <v>0</v>
      </c>
      <c r="Z2764" s="2">
        <v>0</v>
      </c>
      <c r="AA2764" s="2">
        <v>12</v>
      </c>
      <c r="AB2764" s="2">
        <v>536.39</v>
      </c>
      <c r="AC2764" s="2">
        <v>5006.3100000000004</v>
      </c>
      <c r="AD2764" s="2">
        <v>2335.44</v>
      </c>
      <c r="AE2764" s="2">
        <f t="shared" si="91"/>
        <v>2134.4800000000005</v>
      </c>
      <c r="AF2764" s="2" t="s">
        <v>35</v>
      </c>
      <c r="AG2764" s="42">
        <f>IFERROR(Table2[[#This Row],[Profit]]/Table2[[#This Row],[Sales Amount]],0)</f>
        <v>0.42635793628440916</v>
      </c>
      <c r="AH2764" s="2" t="str">
        <f>TRIM(Table2[[#This Row],[Payment Modee]])</f>
        <v>Debit Card</v>
      </c>
      <c r="AI2764" s="2" t="s">
        <v>26</v>
      </c>
      <c r="AJ2764" s="2" t="s">
        <v>27</v>
      </c>
      <c r="AK2764" s="2" t="s">
        <v>560</v>
      </c>
      <c r="AL2764" s="16" t="str">
        <f>IF(HOUR(Table2[[#This Row],[Order Time]])&lt;12,"Morning",IF(HOUR(Table2[[#This Row],[Order Time]])&lt;17,"Afternoon",IF(HOUR(Table2[[#This Row],[Order Time]])&lt;21,"Evening","Night")))</f>
        <v>Afternoon</v>
      </c>
      <c r="AM2764" s="16" t="s">
        <v>38</v>
      </c>
    </row>
    <row r="2765" spans="1:39" x14ac:dyDescent="0.25">
      <c r="A2765" s="13" t="s">
        <v>4680</v>
      </c>
      <c r="B2765" s="4">
        <v>45415</v>
      </c>
      <c r="C2765" s="2">
        <f>YEAR(Table2[[#This Row],[Invoice Date]])</f>
        <v>2024</v>
      </c>
      <c r="D2765" s="2" t="str">
        <f>TEXT(Table2[[#This Row],[Invoice Date]],"mmm")</f>
        <v>May</v>
      </c>
      <c r="E2765" s="2" t="str">
        <f>Table2[[#This Row],[Store_ID]]&amp;"-"&amp;Table2[[#This Row],[Year]]&amp;"-"&amp;Table2[[#This Row],[Month]]</f>
        <v>STR100-2024-May</v>
      </c>
      <c r="F2765" s="2" t="s">
        <v>346</v>
      </c>
      <c r="G2765" s="2" t="str">
        <f>_xlfn.XLOOKUP(Table2[[#This Row],[Customer_ID]],Table3[Customer_ID],Table3[Customer Name],"Not Found")</f>
        <v>Dhanya Naicker</v>
      </c>
      <c r="H2765" s="2" t="str">
        <f>_xlfn.XLOOKUP(Table2[[#This Row],[Customer_ID]],Table3[Customer_ID],Table3[Gender],"Female")</f>
        <v>Female</v>
      </c>
      <c r="I2765" s="2" t="str">
        <f>_xlfn.XLOOKUP(Table2[[#This Row],[Customer_ID]],Table3[Customer_ID],Table3[City],"Missing Memebership")</f>
        <v>Khammam</v>
      </c>
      <c r="J2765" s="2" t="str">
        <f>_xlfn.XLOOKUP(Table2[[#This Row],[Customer_ID]],Table3[Customer_ID],Table3[State],"Karnataka")</f>
        <v>Telangana</v>
      </c>
      <c r="K2765" s="2" t="str">
        <f>_xlfn.XLOOKUP(Table2[[#This Row],[Customer_ID]],Table3[Customer_ID],Table3[Membership],"Regular")</f>
        <v>Gold</v>
      </c>
      <c r="L2765" s="2" t="s">
        <v>1671</v>
      </c>
      <c r="M2765" s="2" t="str">
        <f>_xlfn.XLOOKUP(Table2[[#This Row],[Product_ID]],Table4[Product_ID],Table4[Product_Name],"Not Found")</f>
        <v>Flying Machine Necklace Sky Blue</v>
      </c>
      <c r="N2765" s="2" t="str">
        <f>_xlfn.XLOOKUP(Table2[[#This Row],[Product_ID]],Table4[Product_ID],Table4[Category],"Not Found")</f>
        <v>Jewellery</v>
      </c>
      <c r="O2765" s="2" t="str">
        <f>_xlfn.XLOOKUP(Table2[[#This Row],[Product_ID]],Table4[Product_ID],Table4[Subcategory],"Not Found")</f>
        <v>Necklace</v>
      </c>
      <c r="P2765" s="2" t="str">
        <f>_xlfn.XLOOKUP(Table2[[#This Row],[Product_ID]],Table4[Product_ID],Table4[Brand],"Missing Brand")</f>
        <v>Flying Machine</v>
      </c>
      <c r="Q2765" s="2" t="s">
        <v>364</v>
      </c>
      <c r="R2765" s="2" t="str">
        <f>_xlfn.XLOOKUP(Table2[[#This Row],[Store_ID]],Table6[Store_ID],Table6[Store Name],"Not Found")</f>
        <v>TrendMart Hubballi Standard</v>
      </c>
      <c r="S2765" s="2">
        <f>_xlfn.XLOOKUP(Table2[[#This Row],[Store_ID]],Table6[Store_ID],Table6[Monthly Target],"Missing Target")</f>
        <v>2500000</v>
      </c>
      <c r="T2765" s="2" t="str">
        <f>_xlfn.XLOOKUP(Table2[[#This Row],[Store_ID]],Table6[Store_ID],Table6[Region],"Not Found")</f>
        <v>South Zone 2</v>
      </c>
      <c r="U2765" s="2" t="s">
        <v>135</v>
      </c>
      <c r="V2765" s="2" t="str">
        <f>_xlfn.XLOOKUP(Table2[[#This Row],[Employee_ID]],Table5[Employee_ID],Table5[Employee Name],"Not Found")</f>
        <v>Yamini Pandian</v>
      </c>
      <c r="W2765" s="2">
        <v>4</v>
      </c>
      <c r="X2765" s="2">
        <v>1257.04</v>
      </c>
      <c r="Y2765" s="2">
        <v>5</v>
      </c>
      <c r="Z2765" s="2">
        <v>251.41</v>
      </c>
      <c r="AA2765" s="2">
        <v>3</v>
      </c>
      <c r="AB2765" s="2">
        <v>143.30000000000001</v>
      </c>
      <c r="AC2765" s="2">
        <v>4920.05</v>
      </c>
      <c r="AD2765" s="2">
        <v>3641.84</v>
      </c>
      <c r="AE2765" s="2">
        <f t="shared" si="91"/>
        <v>1134.9100000000001</v>
      </c>
      <c r="AF2765" s="2" t="s">
        <v>119</v>
      </c>
      <c r="AG2765" s="42">
        <f>IFERROR(Table2[[#This Row],[Profit]]/Table2[[#This Row],[Sales Amount]],0)</f>
        <v>0.23067042001605675</v>
      </c>
      <c r="AH2765" s="2" t="str">
        <f>TRIM(Table2[[#This Row],[Payment Modee]])</f>
        <v>Net Banking</v>
      </c>
      <c r="AI2765" s="2" t="s">
        <v>36</v>
      </c>
      <c r="AJ2765" s="2" t="s">
        <v>27</v>
      </c>
      <c r="AK2765" s="2" t="s">
        <v>1302</v>
      </c>
      <c r="AL2765" s="16" t="str">
        <f>IF(HOUR(Table2[[#This Row],[Order Time]])&lt;12,"Morning",IF(HOUR(Table2[[#This Row],[Order Time]])&lt;17,"Afternoon",IF(HOUR(Table2[[#This Row],[Order Time]])&lt;21,"Evening","Night")))</f>
        <v>Afternoon</v>
      </c>
      <c r="AM2765" s="16" t="s">
        <v>29</v>
      </c>
    </row>
    <row r="2766" spans="1:39" x14ac:dyDescent="0.25">
      <c r="A2766" s="13" t="s">
        <v>4681</v>
      </c>
      <c r="B2766" s="4">
        <v>45570</v>
      </c>
      <c r="C2766" s="2">
        <f>YEAR(Table2[[#This Row],[Invoice Date]])</f>
        <v>2024</v>
      </c>
      <c r="D2766" s="2" t="str">
        <f>TEXT(Table2[[#This Row],[Invoice Date]],"mmm")</f>
        <v>Oct</v>
      </c>
      <c r="E2766" s="2" t="str">
        <f>Table2[[#This Row],[Store_ID]]&amp;"-"&amp;Table2[[#This Row],[Year]]&amp;"-"&amp;Table2[[#This Row],[Month]]</f>
        <v>STR001-2024-Oct</v>
      </c>
      <c r="F2766" s="2" t="s">
        <v>2471</v>
      </c>
      <c r="G2766" s="2" t="str">
        <f>_xlfn.XLOOKUP(Table2[[#This Row],[Customer_ID]],Table3[Customer_ID],Table3[Customer Name],"Not Found")</f>
        <v>Uma Sundaram</v>
      </c>
      <c r="H2766" s="2" t="str">
        <f>_xlfn.XLOOKUP(Table2[[#This Row],[Customer_ID]],Table3[Customer_ID],Table3[Gender],"Female")</f>
        <v>Female</v>
      </c>
      <c r="I2766" s="2" t="str">
        <f>_xlfn.XLOOKUP(Table2[[#This Row],[Customer_ID]],Table3[Customer_ID],Table3[City],"Missing Memebership")</f>
        <v>Tiruchirappalli</v>
      </c>
      <c r="J2766" s="2" t="str">
        <f>_xlfn.XLOOKUP(Table2[[#This Row],[Customer_ID]],Table3[Customer_ID],Table3[State],"Karnataka")</f>
        <v>Tamil Nadu</v>
      </c>
      <c r="K2766" s="2" t="str">
        <f>_xlfn.XLOOKUP(Table2[[#This Row],[Customer_ID]],Table3[Customer_ID],Table3[Membership],"Regular")</f>
        <v>Regular</v>
      </c>
      <c r="L2766" s="2" t="s">
        <v>828</v>
      </c>
      <c r="M2766" s="2" t="str">
        <f>_xlfn.XLOOKUP(Table2[[#This Row],[Product_ID]],Table4[Product_ID],Table4[Product_Name],"Not Found")</f>
        <v>Skechers Formal Shirt Brown</v>
      </c>
      <c r="N2766" s="2" t="str">
        <f>_xlfn.XLOOKUP(Table2[[#This Row],[Product_ID]],Table4[Product_ID],Table4[Category],"Not Found")</f>
        <v>Men Shirts</v>
      </c>
      <c r="O2766" s="2" t="str">
        <f>_xlfn.XLOOKUP(Table2[[#This Row],[Product_ID]],Table4[Product_ID],Table4[Subcategory],"Not Found")</f>
        <v>Formal Shirt</v>
      </c>
      <c r="P2766" s="2" t="str">
        <f>_xlfn.XLOOKUP(Table2[[#This Row],[Product_ID]],Table4[Product_ID],Table4[Brand],"Missing Brand")</f>
        <v>Skechers</v>
      </c>
      <c r="Q2766" s="2" t="s">
        <v>409</v>
      </c>
      <c r="R2766" s="2" t="str">
        <f>_xlfn.XLOOKUP(Table2[[#This Row],[Store_ID]],Table6[Store_ID],Table6[Store Name],"Not Found")</f>
        <v>TrendMart Kollam Standard</v>
      </c>
      <c r="S2766" s="2">
        <f>_xlfn.XLOOKUP(Table2[[#This Row],[Store_ID]],Table6[Store_ID],Table6[Monthly Target],"Missing Target")</f>
        <v>2500000</v>
      </c>
      <c r="T2766" s="2" t="str">
        <f>_xlfn.XLOOKUP(Table2[[#This Row],[Store_ID]],Table6[Store_ID],Table6[Region],"Not Found")</f>
        <v>South Zone 1</v>
      </c>
      <c r="U2766" s="2" t="s">
        <v>400</v>
      </c>
      <c r="V2766" s="2" t="str">
        <f>_xlfn.XLOOKUP(Table2[[#This Row],[Employee_ID]],Table5[Employee_ID],Table5[Employee Name],"Not Found")</f>
        <v>Anil Reddy</v>
      </c>
      <c r="W2766" s="2">
        <v>1</v>
      </c>
      <c r="X2766" s="2">
        <v>1330.69</v>
      </c>
      <c r="Y2766" s="2">
        <v>30</v>
      </c>
      <c r="Z2766" s="2">
        <v>399.21</v>
      </c>
      <c r="AA2766" s="2">
        <v>12</v>
      </c>
      <c r="AB2766" s="2">
        <v>111.78</v>
      </c>
      <c r="AC2766" s="2">
        <v>1043.26</v>
      </c>
      <c r="AD2766" s="2">
        <v>861.8</v>
      </c>
      <c r="AE2766" s="2">
        <f t="shared" si="91"/>
        <v>69.680000000000035</v>
      </c>
      <c r="AF2766" s="2" t="s">
        <v>119</v>
      </c>
      <c r="AG2766" s="42">
        <f>IFERROR(Table2[[#This Row],[Profit]]/Table2[[#This Row],[Sales Amount]],0)</f>
        <v>6.6790637041581238E-2</v>
      </c>
      <c r="AH2766" s="2" t="str">
        <f>TRIM(Table2[[#This Row],[Payment Modee]])</f>
        <v>Net Banking</v>
      </c>
      <c r="AI2766" s="2" t="s">
        <v>26</v>
      </c>
      <c r="AJ2766" s="2" t="s">
        <v>27</v>
      </c>
      <c r="AK2766" s="2" t="s">
        <v>769</v>
      </c>
      <c r="AL2766" s="16" t="str">
        <f>IF(HOUR(Table2[[#This Row],[Order Time]])&lt;12,"Morning",IF(HOUR(Table2[[#This Row],[Order Time]])&lt;17,"Afternoon",IF(HOUR(Table2[[#This Row],[Order Time]])&lt;21,"Evening","Night")))</f>
        <v>Afternoon</v>
      </c>
      <c r="AM2766" s="16" t="s">
        <v>38</v>
      </c>
    </row>
    <row r="2767" spans="1:39" x14ac:dyDescent="0.25">
      <c r="A2767" s="13" t="s">
        <v>4682</v>
      </c>
      <c r="B2767" s="4">
        <v>45462</v>
      </c>
      <c r="C2767" s="2">
        <f>YEAR(Table2[[#This Row],[Invoice Date]])</f>
        <v>2024</v>
      </c>
      <c r="D2767" s="2" t="str">
        <f>TEXT(Table2[[#This Row],[Invoice Date]],"mmm")</f>
        <v>Jun</v>
      </c>
      <c r="E2767" s="2" t="str">
        <f>Table2[[#This Row],[Store_ID]]&amp;"-"&amp;Table2[[#This Row],[Year]]&amp;"-"&amp;Table2[[#This Row],[Month]]</f>
        <v>STR056-2024-Jun</v>
      </c>
      <c r="F2767" s="2" t="s">
        <v>1018</v>
      </c>
      <c r="G2767" s="2" t="str">
        <f>_xlfn.XLOOKUP(Table2[[#This Row],[Customer_ID]],Table3[Customer_ID],Table3[Customer Name],"Not Found")</f>
        <v>Jagan Bhat</v>
      </c>
      <c r="H2767" s="2" t="str">
        <f>_xlfn.XLOOKUP(Table2[[#This Row],[Customer_ID]],Table3[Customer_ID],Table3[Gender],"Female")</f>
        <v>Male</v>
      </c>
      <c r="I2767" s="2" t="str">
        <f>_xlfn.XLOOKUP(Table2[[#This Row],[Customer_ID]],Table3[Customer_ID],Table3[City],"Missing Memebership")</f>
        <v>Tumakuru</v>
      </c>
      <c r="J2767" s="2" t="str">
        <f>_xlfn.XLOOKUP(Table2[[#This Row],[Customer_ID]],Table3[Customer_ID],Table3[State],"Karnataka")</f>
        <v>Karnataka</v>
      </c>
      <c r="K2767" s="2" t="str">
        <f>_xlfn.XLOOKUP(Table2[[#This Row],[Customer_ID]],Table3[Customer_ID],Table3[Membership],"Regular")</f>
        <v>Regular</v>
      </c>
      <c r="L2767" s="2" t="s">
        <v>532</v>
      </c>
      <c r="M2767" s="2" t="str">
        <f>_xlfn.XLOOKUP(Table2[[#This Row],[Product_ID]],Table4[Product_ID],Table4[Product_Name],"Not Found")</f>
        <v>Fabindia Shorts Cream</v>
      </c>
      <c r="N2767" s="2" t="str">
        <f>_xlfn.XLOOKUP(Table2[[#This Row],[Product_ID]],Table4[Product_ID],Table4[Category],"Not Found")</f>
        <v>Sportswear</v>
      </c>
      <c r="O2767" s="2" t="str">
        <f>_xlfn.XLOOKUP(Table2[[#This Row],[Product_ID]],Table4[Product_ID],Table4[Subcategory],"Not Found")</f>
        <v>Shorts</v>
      </c>
      <c r="P2767" s="2" t="str">
        <f>_xlfn.XLOOKUP(Table2[[#This Row],[Product_ID]],Table4[Product_ID],Table4[Brand],"Missing Brand")</f>
        <v>Fabindia</v>
      </c>
      <c r="Q2767" s="2" t="s">
        <v>474</v>
      </c>
      <c r="R2767" s="2" t="str">
        <f>_xlfn.XLOOKUP(Table2[[#This Row],[Store_ID]],Table6[Store_ID],Table6[Store Name],"Not Found")</f>
        <v>TrendMart Nizamabad Standard</v>
      </c>
      <c r="S2767" s="2">
        <f>_xlfn.XLOOKUP(Table2[[#This Row],[Store_ID]],Table6[Store_ID],Table6[Monthly Target],"Missing Target")</f>
        <v>1200000</v>
      </c>
      <c r="T2767" s="2" t="str">
        <f>_xlfn.XLOOKUP(Table2[[#This Row],[Store_ID]],Table6[Store_ID],Table6[Region],"Not Found")</f>
        <v>South Zone 2</v>
      </c>
      <c r="U2767" s="2" t="s">
        <v>124</v>
      </c>
      <c r="V2767" s="2" t="str">
        <f>_xlfn.XLOOKUP(Table2[[#This Row],[Employee_ID]],Table5[Employee_ID],Table5[Employee Name],"Not Found")</f>
        <v>Girish Sundaram</v>
      </c>
      <c r="W2767" s="2">
        <v>1</v>
      </c>
      <c r="X2767" s="2">
        <v>829.79</v>
      </c>
      <c r="Y2767" s="2">
        <v>30</v>
      </c>
      <c r="Z2767" s="2">
        <v>248.94</v>
      </c>
      <c r="AA2767" s="2">
        <v>5</v>
      </c>
      <c r="AB2767" s="2">
        <v>29.04</v>
      </c>
      <c r="AC2767" s="2">
        <v>609.89</v>
      </c>
      <c r="AD2767" s="2">
        <v>512.11</v>
      </c>
      <c r="AE2767" s="2">
        <f t="shared" si="91"/>
        <v>68.739999999999981</v>
      </c>
      <c r="AF2767" s="2" t="s">
        <v>69</v>
      </c>
      <c r="AG2767" s="42">
        <f>IFERROR(Table2[[#This Row],[Profit]]/Table2[[#This Row],[Sales Amount]],0)</f>
        <v>0.11270884913672954</v>
      </c>
      <c r="AH2767" s="2" t="str">
        <f>TRIM(Table2[[#This Row],[Payment Modee]])</f>
        <v>Cash</v>
      </c>
      <c r="AI2767" s="2" t="s">
        <v>26</v>
      </c>
      <c r="AJ2767" s="2" t="s">
        <v>27</v>
      </c>
      <c r="AK2767" s="2" t="s">
        <v>1113</v>
      </c>
      <c r="AL2767" s="16" t="str">
        <f>IF(HOUR(Table2[[#This Row],[Order Time]])&lt;12,"Morning",IF(HOUR(Table2[[#This Row],[Order Time]])&lt;17,"Afternoon",IF(HOUR(Table2[[#This Row],[Order Time]])&lt;21,"Evening","Night")))</f>
        <v>Afternoon</v>
      </c>
      <c r="AM2767" s="16" t="s">
        <v>29</v>
      </c>
    </row>
    <row r="2768" spans="1:39" x14ac:dyDescent="0.25">
      <c r="A2768" s="13" t="s">
        <v>4683</v>
      </c>
      <c r="B2768" s="4">
        <v>45597</v>
      </c>
      <c r="C2768" s="2">
        <f>YEAR(Table2[[#This Row],[Invoice Date]])</f>
        <v>2024</v>
      </c>
      <c r="D2768" s="2" t="str">
        <f>TEXT(Table2[[#This Row],[Invoice Date]],"mmm")</f>
        <v>Nov</v>
      </c>
      <c r="E2768" s="2" t="str">
        <f>Table2[[#This Row],[Store_ID]]&amp;"-"&amp;Table2[[#This Row],[Year]]&amp;"-"&amp;Table2[[#This Row],[Month]]</f>
        <v>STR061-2024-Nov</v>
      </c>
      <c r="F2768" s="2" t="s">
        <v>528</v>
      </c>
      <c r="G2768" s="2" t="str">
        <f>_xlfn.XLOOKUP(Table2[[#This Row],[Customer_ID]],Table3[Customer_ID],Table3[Customer Name],"Not Found")</f>
        <v>Ramesh Venkatesan</v>
      </c>
      <c r="H2768" s="2" t="str">
        <f>_xlfn.XLOOKUP(Table2[[#This Row],[Customer_ID]],Table3[Customer_ID],Table3[Gender],"Female")</f>
        <v>Male</v>
      </c>
      <c r="I2768" s="2" t="str">
        <f>_xlfn.XLOOKUP(Table2[[#This Row],[Customer_ID]],Table3[Customer_ID],Table3[City],"Missing Memebership")</f>
        <v>Kurnool</v>
      </c>
      <c r="J2768" s="2" t="str">
        <f>_xlfn.XLOOKUP(Table2[[#This Row],[Customer_ID]],Table3[Customer_ID],Table3[State],"Karnataka")</f>
        <v>Andhra Pradesh</v>
      </c>
      <c r="K2768" s="2" t="str">
        <f>_xlfn.XLOOKUP(Table2[[#This Row],[Customer_ID]],Table3[Customer_ID],Table3[Membership],"Regular")</f>
        <v>Regular</v>
      </c>
      <c r="L2768" s="2" t="s">
        <v>681</v>
      </c>
      <c r="M2768" s="2" t="str">
        <f>_xlfn.XLOOKUP(Table2[[#This Row],[Product_ID]],Table4[Product_ID],Table4[Product_Name],"Not Found")</f>
        <v>Wrangler Formal Belt Brown</v>
      </c>
      <c r="N2768" s="2" t="str">
        <f>_xlfn.XLOOKUP(Table2[[#This Row],[Product_ID]],Table4[Product_ID],Table4[Category],"Not Found")</f>
        <v>Belts</v>
      </c>
      <c r="O2768" s="2" t="str">
        <f>_xlfn.XLOOKUP(Table2[[#This Row],[Product_ID]],Table4[Product_ID],Table4[Subcategory],"Not Found")</f>
        <v>Formal Belt</v>
      </c>
      <c r="P2768" s="2" t="str">
        <f>_xlfn.XLOOKUP(Table2[[#This Row],[Product_ID]],Table4[Product_ID],Table4[Brand],"Missing Brand")</f>
        <v>Wrangler</v>
      </c>
      <c r="Q2768" s="2" t="s">
        <v>572</v>
      </c>
      <c r="R2768" s="2" t="str">
        <f>_xlfn.XLOOKUP(Table2[[#This Row],[Store_ID]],Table6[Store_ID],Table6[Store Name],"Not Found")</f>
        <v>TrendMart Hubballi Standard</v>
      </c>
      <c r="S2768" s="2">
        <f>_xlfn.XLOOKUP(Table2[[#This Row],[Store_ID]],Table6[Store_ID],Table6[Monthly Target],"Missing Target")</f>
        <v>1500000</v>
      </c>
      <c r="T2768" s="2" t="str">
        <f>_xlfn.XLOOKUP(Table2[[#This Row],[Store_ID]],Table6[Store_ID],Table6[Region],"Not Found")</f>
        <v>South Zone 2</v>
      </c>
      <c r="U2768" s="2" t="s">
        <v>142</v>
      </c>
      <c r="V2768" s="2" t="str">
        <f>_xlfn.XLOOKUP(Table2[[#This Row],[Employee_ID]],Table5[Employee_ID],Table5[Employee Name],"Not Found")</f>
        <v>Anusuya Subramaniam</v>
      </c>
      <c r="W2768" s="2">
        <v>1</v>
      </c>
      <c r="X2768" s="2">
        <v>1085.71</v>
      </c>
      <c r="Y2768" s="2">
        <v>20</v>
      </c>
      <c r="Z2768" s="2">
        <v>217.14</v>
      </c>
      <c r="AA2768" s="2">
        <v>12</v>
      </c>
      <c r="AB2768" s="2">
        <v>104.23</v>
      </c>
      <c r="AC2768" s="2">
        <v>972.8</v>
      </c>
      <c r="AD2768" s="2">
        <v>737.35</v>
      </c>
      <c r="AE2768" s="2">
        <f t="shared" si="91"/>
        <v>131.21999999999991</v>
      </c>
      <c r="AF2768" s="2" t="s">
        <v>119</v>
      </c>
      <c r="AG2768" s="42">
        <f>IFERROR(Table2[[#This Row],[Profit]]/Table2[[#This Row],[Sales Amount]],0)</f>
        <v>0.13488898026315782</v>
      </c>
      <c r="AH2768" s="2" t="str">
        <f>TRIM(Table2[[#This Row],[Payment Modee]])</f>
        <v>Net Banking</v>
      </c>
      <c r="AI2768" s="2" t="s">
        <v>36</v>
      </c>
      <c r="AJ2768" s="2" t="s">
        <v>27</v>
      </c>
      <c r="AK2768" s="2" t="s">
        <v>1619</v>
      </c>
      <c r="AL2768" s="16" t="str">
        <f>IF(HOUR(Table2[[#This Row],[Order Time]])&lt;12,"Morning",IF(HOUR(Table2[[#This Row],[Order Time]])&lt;17,"Afternoon",IF(HOUR(Table2[[#This Row],[Order Time]])&lt;21,"Evening","Night")))</f>
        <v>Evening</v>
      </c>
      <c r="AM2768" s="16" t="s">
        <v>29</v>
      </c>
    </row>
    <row r="2769" spans="1:39" x14ac:dyDescent="0.25">
      <c r="A2769" s="13" t="s">
        <v>4684</v>
      </c>
      <c r="B2769" s="4">
        <v>45439</v>
      </c>
      <c r="C2769" s="2">
        <f>YEAR(Table2[[#This Row],[Invoice Date]])</f>
        <v>2024</v>
      </c>
      <c r="D2769" s="2" t="str">
        <f>TEXT(Table2[[#This Row],[Invoice Date]],"mmm")</f>
        <v>May</v>
      </c>
      <c r="E2769" s="2" t="str">
        <f>Table2[[#This Row],[Store_ID]]&amp;"-"&amp;Table2[[#This Row],[Year]]&amp;"-"&amp;Table2[[#This Row],[Month]]</f>
        <v>STR064-2024-May</v>
      </c>
      <c r="F2769" s="2" t="s">
        <v>1779</v>
      </c>
      <c r="G2769" s="2" t="str">
        <f>_xlfn.XLOOKUP(Table2[[#This Row],[Customer_ID]],Table3[Customer_ID],Table3[Customer Name],"Not Found")</f>
        <v>Vidya Murthy</v>
      </c>
      <c r="H2769" s="2" t="str">
        <f>_xlfn.XLOOKUP(Table2[[#This Row],[Customer_ID]],Table3[Customer_ID],Table3[Gender],"Female")</f>
        <v>Female</v>
      </c>
      <c r="I2769" s="2" t="str">
        <f>_xlfn.XLOOKUP(Table2[[#This Row],[Customer_ID]],Table3[Customer_ID],Table3[City],"Missing Memebership")</f>
        <v>Kozhikode</v>
      </c>
      <c r="J2769" s="2" t="str">
        <f>_xlfn.XLOOKUP(Table2[[#This Row],[Customer_ID]],Table3[Customer_ID],Table3[State],"Karnataka")</f>
        <v>Kerala</v>
      </c>
      <c r="K2769" s="2" t="str">
        <f>_xlfn.XLOOKUP(Table2[[#This Row],[Customer_ID]],Table3[Customer_ID],Table3[Membership],"Regular")</f>
        <v>Regular</v>
      </c>
      <c r="L2769" s="2" t="s">
        <v>1048</v>
      </c>
      <c r="M2769" s="2" t="str">
        <f>_xlfn.XLOOKUP(Table2[[#This Row],[Product_ID]],Table4[Product_ID],Table4[Product_Name],"Not Found")</f>
        <v>Allen Solly Kids Shorts Teal</v>
      </c>
      <c r="N2769" s="2" t="str">
        <f>_xlfn.XLOOKUP(Table2[[#This Row],[Product_ID]],Table4[Product_ID],Table4[Category],"Not Found")</f>
        <v>Kids Wear</v>
      </c>
      <c r="O2769" s="2" t="str">
        <f>_xlfn.XLOOKUP(Table2[[#This Row],[Product_ID]],Table4[Product_ID],Table4[Subcategory],"Not Found")</f>
        <v>Kids Shorts</v>
      </c>
      <c r="P2769" s="2" t="str">
        <f>_xlfn.XLOOKUP(Table2[[#This Row],[Product_ID]],Table4[Product_ID],Table4[Brand],"Missing Brand")</f>
        <v>Allen Solly</v>
      </c>
      <c r="Q2769" s="2" t="s">
        <v>800</v>
      </c>
      <c r="R2769" s="2" t="str">
        <f>_xlfn.XLOOKUP(Table2[[#This Row],[Store_ID]],Table6[Store_ID],Table6[Store Name],"Not Found")</f>
        <v>TrendMart Karimnagar Standard</v>
      </c>
      <c r="S2769" s="2">
        <f>_xlfn.XLOOKUP(Table2[[#This Row],[Store_ID]],Table6[Store_ID],Table6[Monthly Target],"Missing Target")</f>
        <v>1200000</v>
      </c>
      <c r="T2769" s="2" t="str">
        <f>_xlfn.XLOOKUP(Table2[[#This Row],[Store_ID]],Table6[Store_ID],Table6[Region],"Not Found")</f>
        <v>South Zone 2</v>
      </c>
      <c r="U2769" s="2" t="s">
        <v>24</v>
      </c>
      <c r="V2769" s="2" t="str">
        <f>_xlfn.XLOOKUP(Table2[[#This Row],[Employee_ID]],Table5[Employee_ID],Table5[Employee Name],"Not Found")</f>
        <v>Manoj Ramachandran</v>
      </c>
      <c r="W2769" s="2">
        <v>1</v>
      </c>
      <c r="X2769" s="2">
        <v>613.36</v>
      </c>
      <c r="Y2769" s="2">
        <v>15</v>
      </c>
      <c r="Z2769" s="2">
        <v>92</v>
      </c>
      <c r="AA2769" s="2">
        <v>5</v>
      </c>
      <c r="AB2769" s="2">
        <v>26.07</v>
      </c>
      <c r="AC2769" s="2">
        <v>547.42999999999995</v>
      </c>
      <c r="AD2769" s="2">
        <v>509.44</v>
      </c>
      <c r="AE2769" s="2">
        <f t="shared" si="91"/>
        <v>11.919999999999952</v>
      </c>
      <c r="AF2769" s="2" t="s">
        <v>69</v>
      </c>
      <c r="AG2769" s="42">
        <f>IFERROR(Table2[[#This Row],[Profit]]/Table2[[#This Row],[Sales Amount]],0)</f>
        <v>2.1774473448660018E-2</v>
      </c>
      <c r="AH2769" s="2" t="str">
        <f>TRIM(Table2[[#This Row],[Payment Modee]])</f>
        <v>Cash</v>
      </c>
      <c r="AI2769" s="2" t="s">
        <v>26</v>
      </c>
      <c r="AJ2769" s="2" t="s">
        <v>197</v>
      </c>
      <c r="AK2769" s="2" t="s">
        <v>237</v>
      </c>
      <c r="AL2769" s="16" t="str">
        <f>IF(HOUR(Table2[[#This Row],[Order Time]])&lt;12,"Morning",IF(HOUR(Table2[[#This Row],[Order Time]])&lt;17,"Afternoon",IF(HOUR(Table2[[#This Row],[Order Time]])&lt;21,"Evening","Night")))</f>
        <v>Afternoon</v>
      </c>
      <c r="AM2769" s="16" t="s">
        <v>29</v>
      </c>
    </row>
    <row r="2770" spans="1:39" x14ac:dyDescent="0.25">
      <c r="A2770" s="13" t="s">
        <v>4685</v>
      </c>
      <c r="B2770" s="4">
        <v>45591</v>
      </c>
      <c r="C2770" s="2">
        <f>YEAR(Table2[[#This Row],[Invoice Date]])</f>
        <v>2024</v>
      </c>
      <c r="D2770" s="2" t="str">
        <f>TEXT(Table2[[#This Row],[Invoice Date]],"mmm")</f>
        <v>Oct</v>
      </c>
      <c r="E2770" s="2" t="str">
        <f>Table2[[#This Row],[Store_ID]]&amp;"-"&amp;Table2[[#This Row],[Year]]&amp;"-"&amp;Table2[[#This Row],[Month]]</f>
        <v>STR113-2024-Oct</v>
      </c>
      <c r="F2770" s="2" t="s">
        <v>1291</v>
      </c>
      <c r="G2770" s="2" t="str">
        <f>_xlfn.XLOOKUP(Table2[[#This Row],[Customer_ID]],Table3[Customer_ID],Table3[Customer Name],"Not Found")</f>
        <v>Balaji Kumar</v>
      </c>
      <c r="H2770" s="2" t="str">
        <f>_xlfn.XLOOKUP(Table2[[#This Row],[Customer_ID]],Table3[Customer_ID],Table3[Gender],"Female")</f>
        <v>Male</v>
      </c>
      <c r="I2770" s="2" t="str">
        <f>_xlfn.XLOOKUP(Table2[[#This Row],[Customer_ID]],Table3[Customer_ID],Table3[City],"Missing Memebership")</f>
        <v>Warangal</v>
      </c>
      <c r="J2770" s="2" t="str">
        <f>_xlfn.XLOOKUP(Table2[[#This Row],[Customer_ID]],Table3[Customer_ID],Table3[State],"Karnataka")</f>
        <v>Telangana</v>
      </c>
      <c r="K2770" s="2" t="str">
        <f>_xlfn.XLOOKUP(Table2[[#This Row],[Customer_ID]],Table3[Customer_ID],Table3[Membership],"Regular")</f>
        <v>Silver</v>
      </c>
      <c r="L2770" s="2" t="s">
        <v>576</v>
      </c>
      <c r="M2770" s="2" t="str">
        <f>_xlfn.XLOOKUP(Table2[[#This Row],[Product_ID]],Table4[Product_ID],Table4[Product_Name],"Not Found")</f>
        <v>Libas Girls Frock Sky Blue</v>
      </c>
      <c r="N2770" s="2" t="str">
        <f>_xlfn.XLOOKUP(Table2[[#This Row],[Product_ID]],Table4[Product_ID],Table4[Category],"Not Found")</f>
        <v>Kids Wear</v>
      </c>
      <c r="O2770" s="2" t="str">
        <f>_xlfn.XLOOKUP(Table2[[#This Row],[Product_ID]],Table4[Product_ID],Table4[Subcategory],"Not Found")</f>
        <v>Girls Frock</v>
      </c>
      <c r="P2770" s="2" t="str">
        <f>_xlfn.XLOOKUP(Table2[[#This Row],[Product_ID]],Table4[Product_ID],Table4[Brand],"Missing Brand")</f>
        <v>Libas</v>
      </c>
      <c r="Q2770" s="2" t="s">
        <v>503</v>
      </c>
      <c r="R2770" s="2" t="str">
        <f>_xlfn.XLOOKUP(Table2[[#This Row],[Store_ID]],Table6[Store_ID],Table6[Store Name],"Not Found")</f>
        <v>TrendMart Mangaluru High Street</v>
      </c>
      <c r="S2770" s="2">
        <f>_xlfn.XLOOKUP(Table2[[#This Row],[Store_ID]],Table6[Store_ID],Table6[Monthly Target],"Missing Target")</f>
        <v>2000000</v>
      </c>
      <c r="T2770" s="2" t="str">
        <f>_xlfn.XLOOKUP(Table2[[#This Row],[Store_ID]],Table6[Store_ID],Table6[Region],"Not Found")</f>
        <v>South Zone 2</v>
      </c>
      <c r="U2770" s="2" t="s">
        <v>118</v>
      </c>
      <c r="V2770" s="2" t="str">
        <f>_xlfn.XLOOKUP(Table2[[#This Row],[Employee_ID]],Table5[Employee_ID],Table5[Employee Name],"Not Found")</f>
        <v>Deepak Kamath</v>
      </c>
      <c r="W2770" s="2">
        <v>2</v>
      </c>
      <c r="X2770" s="2">
        <v>878.31</v>
      </c>
      <c r="Y2770" s="2">
        <v>20</v>
      </c>
      <c r="Z2770" s="2">
        <v>351.32</v>
      </c>
      <c r="AA2770" s="2">
        <v>5</v>
      </c>
      <c r="AB2770" s="2">
        <v>70.27</v>
      </c>
      <c r="AC2770" s="2">
        <v>1475.57</v>
      </c>
      <c r="AD2770" s="2">
        <v>1182.76</v>
      </c>
      <c r="AE2770" s="2">
        <f t="shared" si="91"/>
        <v>222.53999999999996</v>
      </c>
      <c r="AF2770" s="2" t="s">
        <v>136</v>
      </c>
      <c r="AG2770" s="42">
        <f>IFERROR(Table2[[#This Row],[Profit]]/Table2[[#This Row],[Sales Amount]],0)</f>
        <v>0.15081629472000649</v>
      </c>
      <c r="AH2770" s="2" t="str">
        <f>TRIM(Table2[[#This Row],[Payment Modee]])</f>
        <v>EMI</v>
      </c>
      <c r="AI2770" s="2" t="s">
        <v>26</v>
      </c>
      <c r="AJ2770" s="2" t="s">
        <v>27</v>
      </c>
      <c r="AK2770" s="2" t="s">
        <v>1113</v>
      </c>
      <c r="AL2770" s="16" t="str">
        <f>IF(HOUR(Table2[[#This Row],[Order Time]])&lt;12,"Morning",IF(HOUR(Table2[[#This Row],[Order Time]])&lt;17,"Afternoon",IF(HOUR(Table2[[#This Row],[Order Time]])&lt;21,"Evening","Night")))</f>
        <v>Afternoon</v>
      </c>
      <c r="AM2770" s="16" t="s">
        <v>38</v>
      </c>
    </row>
    <row r="2771" spans="1:39" x14ac:dyDescent="0.25">
      <c r="A2771" s="13" t="s">
        <v>4686</v>
      </c>
      <c r="B2771" s="4">
        <v>45392</v>
      </c>
      <c r="C2771" s="2">
        <f>YEAR(Table2[[#This Row],[Invoice Date]])</f>
        <v>2024</v>
      </c>
      <c r="D2771" s="2" t="str">
        <f>TEXT(Table2[[#This Row],[Invoice Date]],"mmm")</f>
        <v>Apr</v>
      </c>
      <c r="E2771" s="2" t="str">
        <f>Table2[[#This Row],[Store_ID]]&amp;"-"&amp;Table2[[#This Row],[Year]]&amp;"-"&amp;Table2[[#This Row],[Month]]</f>
        <v>STR109-2024-Apr</v>
      </c>
      <c r="F2771" s="2" t="s">
        <v>1387</v>
      </c>
      <c r="G2771" s="2" t="str">
        <f>_xlfn.XLOOKUP(Table2[[#This Row],[Customer_ID]],Table3[Customer_ID],Table3[Customer Name],"Not Found")</f>
        <v>Ganesh Gupta</v>
      </c>
      <c r="H2771" s="2" t="str">
        <f>_xlfn.XLOOKUP(Table2[[#This Row],[Customer_ID]],Table3[Customer_ID],Table3[Gender],"Female")</f>
        <v>Male</v>
      </c>
      <c r="I2771" s="2" t="str">
        <f>_xlfn.XLOOKUP(Table2[[#This Row],[Customer_ID]],Table3[Customer_ID],Table3[City],"Missing Memebership")</f>
        <v>Tirunelveli</v>
      </c>
      <c r="J2771" s="2" t="str">
        <f>_xlfn.XLOOKUP(Table2[[#This Row],[Customer_ID]],Table3[Customer_ID],Table3[State],"Karnataka")</f>
        <v>Tamil Nadu</v>
      </c>
      <c r="K2771" s="2" t="str">
        <f>_xlfn.XLOOKUP(Table2[[#This Row],[Customer_ID]],Table3[Customer_ID],Table3[Membership],"Regular")</f>
        <v>Gold</v>
      </c>
      <c r="L2771" s="2" t="s">
        <v>519</v>
      </c>
      <c r="M2771" s="2" t="str">
        <f>_xlfn.XLOOKUP(Table2[[#This Row],[Product_ID]],Table4[Product_ID],Table4[Product_Name],"Not Found")</f>
        <v>Reebok Graphic Tee Cream</v>
      </c>
      <c r="N2771" s="2" t="str">
        <f>_xlfn.XLOOKUP(Table2[[#This Row],[Product_ID]],Table4[Product_ID],Table4[Category],"Not Found")</f>
        <v>Men T-Shirts</v>
      </c>
      <c r="O2771" s="2" t="str">
        <f>_xlfn.XLOOKUP(Table2[[#This Row],[Product_ID]],Table4[Product_ID],Table4[Subcategory],"Not Found")</f>
        <v>Graphic Tee</v>
      </c>
      <c r="P2771" s="2" t="str">
        <f>_xlfn.XLOOKUP(Table2[[#This Row],[Product_ID]],Table4[Product_ID],Table4[Brand],"Missing Brand")</f>
        <v>Reebok</v>
      </c>
      <c r="Q2771" s="2" t="s">
        <v>112</v>
      </c>
      <c r="R2771" s="2" t="str">
        <f>_xlfn.XLOOKUP(Table2[[#This Row],[Store_ID]],Table6[Store_ID],Table6[Store Name],"Not Found")</f>
        <v>TrendMart Warangal Outlet</v>
      </c>
      <c r="S2771" s="2">
        <f>_xlfn.XLOOKUP(Table2[[#This Row],[Store_ID]],Table6[Store_ID],Table6[Monthly Target],"Missing Target")</f>
        <v>1200000</v>
      </c>
      <c r="T2771" s="2" t="str">
        <f>_xlfn.XLOOKUP(Table2[[#This Row],[Store_ID]],Table6[Store_ID],Table6[Region],"Not Found")</f>
        <v>South Zone 2</v>
      </c>
      <c r="U2771" s="2" t="s">
        <v>187</v>
      </c>
      <c r="V2771" s="2" t="str">
        <f>_xlfn.XLOOKUP(Table2[[#This Row],[Employee_ID]],Table5[Employee_ID],Table5[Employee Name],"Not Found")</f>
        <v>Ganapathy Naidu</v>
      </c>
      <c r="W2771" s="2">
        <v>3</v>
      </c>
      <c r="X2771" s="2">
        <v>644.29</v>
      </c>
      <c r="Y2771" s="2">
        <v>10</v>
      </c>
      <c r="Z2771" s="2">
        <v>193.29</v>
      </c>
      <c r="AA2771" s="2">
        <v>5</v>
      </c>
      <c r="AB2771" s="2">
        <v>86.98</v>
      </c>
      <c r="AC2771" s="2">
        <v>1826.56</v>
      </c>
      <c r="AD2771" s="2">
        <v>1253.76</v>
      </c>
      <c r="AE2771" s="2">
        <f t="shared" si="91"/>
        <v>485.81999999999994</v>
      </c>
      <c r="AF2771" s="2" t="s">
        <v>35</v>
      </c>
      <c r="AG2771" s="42">
        <f>IFERROR(Table2[[#This Row],[Profit]]/Table2[[#This Row],[Sales Amount]],0)</f>
        <v>0.26597538542396632</v>
      </c>
      <c r="AH2771" s="2" t="str">
        <f>TRIM(Table2[[#This Row],[Payment Modee]])</f>
        <v>Debit Card</v>
      </c>
      <c r="AI2771" s="2" t="s">
        <v>36</v>
      </c>
      <c r="AJ2771" s="2" t="s">
        <v>27</v>
      </c>
      <c r="AK2771" s="2" t="s">
        <v>1118</v>
      </c>
      <c r="AL2771" s="16" t="str">
        <f>IF(HOUR(Table2[[#This Row],[Order Time]])&lt;12,"Morning",IF(HOUR(Table2[[#This Row],[Order Time]])&lt;17,"Afternoon",IF(HOUR(Table2[[#This Row],[Order Time]])&lt;21,"Evening","Night")))</f>
        <v>Evening</v>
      </c>
      <c r="AM2771" s="16" t="s">
        <v>29</v>
      </c>
    </row>
    <row r="2772" spans="1:39" x14ac:dyDescent="0.25">
      <c r="A2772" s="13" t="s">
        <v>4687</v>
      </c>
      <c r="B2772" s="4">
        <v>45608</v>
      </c>
      <c r="C2772" s="2">
        <f>YEAR(Table2[[#This Row],[Invoice Date]])</f>
        <v>2024</v>
      </c>
      <c r="D2772" s="2" t="str">
        <f>TEXT(Table2[[#This Row],[Invoice Date]],"mmm")</f>
        <v>Nov</v>
      </c>
      <c r="E2772" s="2" t="str">
        <f>Table2[[#This Row],[Store_ID]]&amp;"-"&amp;Table2[[#This Row],[Year]]&amp;"-"&amp;Table2[[#This Row],[Month]]</f>
        <v>STR098-2024-Nov</v>
      </c>
      <c r="F2772" s="2" t="s">
        <v>4502</v>
      </c>
      <c r="G2772" s="2" t="str">
        <f>_xlfn.XLOOKUP(Table2[[#This Row],[Customer_ID]],Table3[Customer_ID],Table3[Customer Name],"Not Found")</f>
        <v>Eswar Gounder</v>
      </c>
      <c r="H2772" s="2" t="str">
        <f>_xlfn.XLOOKUP(Table2[[#This Row],[Customer_ID]],Table3[Customer_ID],Table3[Gender],"Female")</f>
        <v>Male</v>
      </c>
      <c r="I2772" s="2" t="str">
        <f>_xlfn.XLOOKUP(Table2[[#This Row],[Customer_ID]],Table3[Customer_ID],Table3[City],"Missing Memebership")</f>
        <v>Nizamabad</v>
      </c>
      <c r="J2772" s="2" t="str">
        <f>_xlfn.XLOOKUP(Table2[[#This Row],[Customer_ID]],Table3[Customer_ID],Table3[State],"Karnataka")</f>
        <v>Telangana</v>
      </c>
      <c r="K2772" s="2" t="str">
        <f>_xlfn.XLOOKUP(Table2[[#This Row],[Customer_ID]],Table3[Customer_ID],Table3[Membership],"Regular")</f>
        <v>Regular</v>
      </c>
      <c r="L2772" s="2" t="s">
        <v>416</v>
      </c>
      <c r="M2772" s="2" t="str">
        <f>_xlfn.XLOOKUP(Table2[[#This Row],[Product_ID]],Table4[Product_ID],Table4[Product_Name],"Not Found")</f>
        <v>GRT Jewellers Sling Bag Olive</v>
      </c>
      <c r="N2772" s="2" t="str">
        <f>_xlfn.XLOOKUP(Table2[[#This Row],[Product_ID]],Table4[Product_ID],Table4[Category],"Not Found")</f>
        <v>Handbags</v>
      </c>
      <c r="O2772" s="2" t="str">
        <f>_xlfn.XLOOKUP(Table2[[#This Row],[Product_ID]],Table4[Product_ID],Table4[Subcategory],"Not Found")</f>
        <v>Sling Bag</v>
      </c>
      <c r="P2772" s="2" t="str">
        <f>_xlfn.XLOOKUP(Table2[[#This Row],[Product_ID]],Table4[Product_ID],Table4[Brand],"Missing Brand")</f>
        <v>GRT Jewellers</v>
      </c>
      <c r="Q2772" s="2" t="s">
        <v>606</v>
      </c>
      <c r="R2772" s="2" t="str">
        <f>_xlfn.XLOOKUP(Table2[[#This Row],[Store_ID]],Table6[Store_ID],Table6[Store Name],"Not Found")</f>
        <v>TrendMart Guntur High Street</v>
      </c>
      <c r="S2772" s="2">
        <f>_xlfn.XLOOKUP(Table2[[#This Row],[Store_ID]],Table6[Store_ID],Table6[Monthly Target],"Missing Target")</f>
        <v>1200000</v>
      </c>
      <c r="T2772" s="2" t="str">
        <f>_xlfn.XLOOKUP(Table2[[#This Row],[Store_ID]],Table6[Store_ID],Table6[Region],"Not Found")</f>
        <v>South Zone 3</v>
      </c>
      <c r="U2772" s="2" t="s">
        <v>187</v>
      </c>
      <c r="V2772" s="2" t="str">
        <f>_xlfn.XLOOKUP(Table2[[#This Row],[Employee_ID]],Table5[Employee_ID],Table5[Employee Name],"Not Found")</f>
        <v>Ganapathy Naidu</v>
      </c>
      <c r="W2772" s="2">
        <v>3</v>
      </c>
      <c r="X2772" s="2">
        <v>3221.66</v>
      </c>
      <c r="Y2772" s="2">
        <v>15</v>
      </c>
      <c r="Z2772" s="2">
        <v>1449.75</v>
      </c>
      <c r="AA2772" s="2">
        <v>12</v>
      </c>
      <c r="AB2772" s="2">
        <v>985.83</v>
      </c>
      <c r="AC2772" s="2">
        <v>9201.06</v>
      </c>
      <c r="AD2772" s="2">
        <v>6102.03</v>
      </c>
      <c r="AE2772" s="2">
        <f t="shared" si="91"/>
        <v>2113.1999999999998</v>
      </c>
      <c r="AF2772" s="2" t="s">
        <v>69</v>
      </c>
      <c r="AG2772" s="42">
        <f>IFERROR(Table2[[#This Row],[Profit]]/Table2[[#This Row],[Sales Amount]],0)</f>
        <v>0.22966919028894497</v>
      </c>
      <c r="AH2772" s="2" t="str">
        <f>TRIM(Table2[[#This Row],[Payment Modee]])</f>
        <v>Cash</v>
      </c>
      <c r="AI2772" s="2" t="s">
        <v>36</v>
      </c>
      <c r="AJ2772" s="2" t="s">
        <v>27</v>
      </c>
      <c r="AK2772" s="2" t="s">
        <v>509</v>
      </c>
      <c r="AL2772" s="16" t="str">
        <f>IF(HOUR(Table2[[#This Row],[Order Time]])&lt;12,"Morning",IF(HOUR(Table2[[#This Row],[Order Time]])&lt;17,"Afternoon",IF(HOUR(Table2[[#This Row],[Order Time]])&lt;21,"Evening","Night")))</f>
        <v>Afternoon</v>
      </c>
      <c r="AM2772" s="16" t="s">
        <v>29</v>
      </c>
    </row>
    <row r="2773" spans="1:39" x14ac:dyDescent="0.25">
      <c r="A2773" s="13" t="s">
        <v>4688</v>
      </c>
      <c r="B2773" s="4">
        <v>45481</v>
      </c>
      <c r="C2773" s="2">
        <f>YEAR(Table2[[#This Row],[Invoice Date]])</f>
        <v>2024</v>
      </c>
      <c r="D2773" s="2" t="str">
        <f>TEXT(Table2[[#This Row],[Invoice Date]],"mmm")</f>
        <v>Jul</v>
      </c>
      <c r="E2773" s="2" t="str">
        <f>Table2[[#This Row],[Store_ID]]&amp;"-"&amp;Table2[[#This Row],[Year]]&amp;"-"&amp;Table2[[#This Row],[Month]]</f>
        <v>STR114-2024-Jul</v>
      </c>
      <c r="F2773" s="2" t="s">
        <v>1652</v>
      </c>
      <c r="G2773" s="2" t="str">
        <f>_xlfn.XLOOKUP(Table2[[#This Row],[Customer_ID]],Table3[Customer_ID],Table3[Customer Name],"Not Found")</f>
        <v>Anjali Naicker</v>
      </c>
      <c r="H2773" s="2" t="str">
        <f>_xlfn.XLOOKUP(Table2[[#This Row],[Customer_ID]],Table3[Customer_ID],Table3[Gender],"Female")</f>
        <v>Female</v>
      </c>
      <c r="I2773" s="2" t="str">
        <f>_xlfn.XLOOKUP(Table2[[#This Row],[Customer_ID]],Table3[Customer_ID],Table3[City],"Missing Memebership")</f>
        <v>Thrissur</v>
      </c>
      <c r="J2773" s="2" t="str">
        <f>_xlfn.XLOOKUP(Table2[[#This Row],[Customer_ID]],Table3[Customer_ID],Table3[State],"Karnataka")</f>
        <v>Kerala</v>
      </c>
      <c r="K2773" s="2" t="str">
        <f>_xlfn.XLOOKUP(Table2[[#This Row],[Customer_ID]],Table3[Customer_ID],Table3[Membership],"Regular")</f>
        <v>Platinum</v>
      </c>
      <c r="L2773" s="2" t="s">
        <v>652</v>
      </c>
      <c r="M2773" s="2" t="str">
        <f>_xlfn.XLOOKUP(Table2[[#This Row],[Product_ID]],Table4[Product_ID],Table4[Product_Name],"Not Found")</f>
        <v>Libas Smart Watch Purple</v>
      </c>
      <c r="N2773" s="2" t="str">
        <f>_xlfn.XLOOKUP(Table2[[#This Row],[Product_ID]],Table4[Product_ID],Table4[Category],"Not Found")</f>
        <v>Watches</v>
      </c>
      <c r="O2773" s="2" t="str">
        <f>_xlfn.XLOOKUP(Table2[[#This Row],[Product_ID]],Table4[Product_ID],Table4[Subcategory],"Not Found")</f>
        <v>Smart Watch</v>
      </c>
      <c r="P2773" s="2" t="str">
        <f>_xlfn.XLOOKUP(Table2[[#This Row],[Product_ID]],Table4[Product_ID],Table4[Brand],"Missing Brand")</f>
        <v>Libas</v>
      </c>
      <c r="Q2773" s="2" t="s">
        <v>807</v>
      </c>
      <c r="R2773" s="2" t="str">
        <f>_xlfn.XLOOKUP(Table2[[#This Row],[Store_ID]],Table6[Store_ID],Table6[Store Name],"Not Found")</f>
        <v>TrendMart Thiruvananthapuram High Street</v>
      </c>
      <c r="S2773" s="2">
        <f>_xlfn.XLOOKUP(Table2[[#This Row],[Store_ID]],Table6[Store_ID],Table6[Monthly Target],"Missing Target")</f>
        <v>2000000</v>
      </c>
      <c r="T2773" s="2" t="str">
        <f>_xlfn.XLOOKUP(Table2[[#This Row],[Store_ID]],Table6[Store_ID],Table6[Region],"Not Found")</f>
        <v>South Zone 1</v>
      </c>
      <c r="U2773" s="2" t="s">
        <v>92</v>
      </c>
      <c r="V2773" s="2" t="str">
        <f>_xlfn.XLOOKUP(Table2[[#This Row],[Employee_ID]],Table5[Employee_ID],Table5[Employee Name],"Not Found")</f>
        <v>Preethi Singh</v>
      </c>
      <c r="W2773" s="2">
        <v>1</v>
      </c>
      <c r="X2773" s="2">
        <v>1120.25</v>
      </c>
      <c r="Y2773" s="2">
        <v>20</v>
      </c>
      <c r="Z2773" s="2">
        <v>224.05</v>
      </c>
      <c r="AA2773" s="2">
        <v>12</v>
      </c>
      <c r="AB2773" s="2">
        <v>107.54</v>
      </c>
      <c r="AC2773" s="2">
        <v>1003.74</v>
      </c>
      <c r="AD2773" s="2">
        <v>815.46</v>
      </c>
      <c r="AE2773" s="2">
        <f t="shared" si="91"/>
        <v>80.739999999999966</v>
      </c>
      <c r="AF2773" s="2" t="s">
        <v>56</v>
      </c>
      <c r="AG2773" s="42">
        <f>IFERROR(Table2[[#This Row],[Profit]]/Table2[[#This Row],[Sales Amount]],0)</f>
        <v>8.0439157550760129E-2</v>
      </c>
      <c r="AH2773" s="2" t="str">
        <f>TRIM(Table2[[#This Row],[Payment Modee]])</f>
        <v>Credit Card</v>
      </c>
      <c r="AI2773" s="2" t="s">
        <v>36</v>
      </c>
      <c r="AJ2773" s="2" t="s">
        <v>27</v>
      </c>
      <c r="AK2773" s="2" t="s">
        <v>1631</v>
      </c>
      <c r="AL2773" s="16" t="str">
        <f>IF(HOUR(Table2[[#This Row],[Order Time]])&lt;12,"Morning",IF(HOUR(Table2[[#This Row],[Order Time]])&lt;17,"Afternoon",IF(HOUR(Table2[[#This Row],[Order Time]])&lt;21,"Evening","Night")))</f>
        <v>Afternoon</v>
      </c>
      <c r="AM2773" s="16" t="s">
        <v>29</v>
      </c>
    </row>
    <row r="2774" spans="1:39" x14ac:dyDescent="0.25">
      <c r="A2774" s="13" t="s">
        <v>4689</v>
      </c>
      <c r="B2774" s="4">
        <v>45596</v>
      </c>
      <c r="C2774" s="2">
        <f>YEAR(Table2[[#This Row],[Invoice Date]])</f>
        <v>2024</v>
      </c>
      <c r="D2774" s="2" t="str">
        <f>TEXT(Table2[[#This Row],[Invoice Date]],"mmm")</f>
        <v>Oct</v>
      </c>
      <c r="E2774" s="2" t="str">
        <f>Table2[[#This Row],[Store_ID]]&amp;"-"&amp;Table2[[#This Row],[Year]]&amp;"-"&amp;Table2[[#This Row],[Month]]</f>
        <v>STR088-2024-Oct</v>
      </c>
      <c r="F2774" s="2" t="s">
        <v>1543</v>
      </c>
      <c r="G2774" s="2" t="str">
        <f>_xlfn.XLOOKUP(Table2[[#This Row],[Customer_ID]],Table3[Customer_ID],Table3[Customer Name],"Not Found")</f>
        <v>Venkat Mudaliar</v>
      </c>
      <c r="H2774" s="2" t="str">
        <f>_xlfn.XLOOKUP(Table2[[#This Row],[Customer_ID]],Table3[Customer_ID],Table3[Gender],"Female")</f>
        <v>Male</v>
      </c>
      <c r="I2774" s="2" t="str">
        <f>_xlfn.XLOOKUP(Table2[[#This Row],[Customer_ID]],Table3[Customer_ID],Table3[City],"Missing Memebership")</f>
        <v>Kalaburagi</v>
      </c>
      <c r="J2774" s="2" t="str">
        <f>_xlfn.XLOOKUP(Table2[[#This Row],[Customer_ID]],Table3[Customer_ID],Table3[State],"Karnataka")</f>
        <v>Karnataka</v>
      </c>
      <c r="K2774" s="2" t="str">
        <f>_xlfn.XLOOKUP(Table2[[#This Row],[Customer_ID]],Table3[Customer_ID],Table3[Membership],"Regular")</f>
        <v>Silver</v>
      </c>
      <c r="L2774" s="2" t="s">
        <v>840</v>
      </c>
      <c r="M2774" s="2" t="str">
        <f>_xlfn.XLOOKUP(Table2[[#This Row],[Product_ID]],Table4[Product_ID],Table4[Product_Name],"Not Found")</f>
        <v>Fastrack Sling Bag Peach</v>
      </c>
      <c r="N2774" s="2" t="str">
        <f>_xlfn.XLOOKUP(Table2[[#This Row],[Product_ID]],Table4[Product_ID],Table4[Category],"Not Found")</f>
        <v>Handbags</v>
      </c>
      <c r="O2774" s="2" t="str">
        <f>_xlfn.XLOOKUP(Table2[[#This Row],[Product_ID]],Table4[Product_ID],Table4[Subcategory],"Not Found")</f>
        <v>Sling Bag</v>
      </c>
      <c r="P2774" s="2" t="str">
        <f>_xlfn.XLOOKUP(Table2[[#This Row],[Product_ID]],Table4[Product_ID],Table4[Brand],"Missing Brand")</f>
        <v>Fastrack</v>
      </c>
      <c r="Q2774" s="2" t="s">
        <v>141</v>
      </c>
      <c r="R2774" s="2" t="str">
        <f>_xlfn.XLOOKUP(Table2[[#This Row],[Store_ID]],Table6[Store_ID],Table6[Store Name],"Not Found")</f>
        <v>TrendMart Warangal High Street</v>
      </c>
      <c r="S2774" s="2">
        <f>_xlfn.XLOOKUP(Table2[[#This Row],[Store_ID]],Table6[Store_ID],Table6[Monthly Target],"Missing Target")</f>
        <v>2000000</v>
      </c>
      <c r="T2774" s="2" t="str">
        <f>_xlfn.XLOOKUP(Table2[[#This Row],[Store_ID]],Table6[Store_ID],Table6[Region],"Not Found")</f>
        <v>South Zone 2</v>
      </c>
      <c r="U2774" s="2" t="s">
        <v>400</v>
      </c>
      <c r="V2774" s="2" t="str">
        <f>_xlfn.XLOOKUP(Table2[[#This Row],[Employee_ID]],Table5[Employee_ID],Table5[Employee Name],"Not Found")</f>
        <v>Anil Reddy</v>
      </c>
      <c r="W2774" s="2">
        <v>1</v>
      </c>
      <c r="X2774" s="2">
        <v>1501.86</v>
      </c>
      <c r="Y2774" s="2">
        <v>15</v>
      </c>
      <c r="Z2774" s="2">
        <v>225.28</v>
      </c>
      <c r="AA2774" s="2">
        <v>12</v>
      </c>
      <c r="AB2774" s="2">
        <v>153.19</v>
      </c>
      <c r="AC2774" s="2">
        <v>1429.77</v>
      </c>
      <c r="AD2774" s="2">
        <v>988.57</v>
      </c>
      <c r="AE2774" s="2">
        <f t="shared" si="91"/>
        <v>288.00999999999993</v>
      </c>
      <c r="AF2774" s="2" t="s">
        <v>56</v>
      </c>
      <c r="AG2774" s="42">
        <f>IFERROR(Table2[[#This Row],[Profit]]/Table2[[#This Row],[Sales Amount]],0)</f>
        <v>0.20143799352343381</v>
      </c>
      <c r="AH2774" s="2" t="str">
        <f>TRIM(Table2[[#This Row],[Payment Modee]])</f>
        <v>Credit Card</v>
      </c>
      <c r="AI2774" s="2" t="s">
        <v>26</v>
      </c>
      <c r="AJ2774" s="2" t="s">
        <v>27</v>
      </c>
      <c r="AK2774" s="2" t="s">
        <v>1374</v>
      </c>
      <c r="AL2774" s="16" t="str">
        <f>IF(HOUR(Table2[[#This Row],[Order Time]])&lt;12,"Morning",IF(HOUR(Table2[[#This Row],[Order Time]])&lt;17,"Afternoon",IF(HOUR(Table2[[#This Row],[Order Time]])&lt;21,"Evening","Night")))</f>
        <v>Evening</v>
      </c>
      <c r="AM2774" s="16" t="s">
        <v>29</v>
      </c>
    </row>
    <row r="2775" spans="1:39" x14ac:dyDescent="0.25">
      <c r="A2775" s="13" t="s">
        <v>4690</v>
      </c>
      <c r="B2775" s="4">
        <v>45580</v>
      </c>
      <c r="C2775" s="2">
        <f>YEAR(Table2[[#This Row],[Invoice Date]])</f>
        <v>2024</v>
      </c>
      <c r="D2775" s="2" t="str">
        <f>TEXT(Table2[[#This Row],[Invoice Date]],"mmm")</f>
        <v>Oct</v>
      </c>
      <c r="E2775" s="2" t="str">
        <f>Table2[[#This Row],[Store_ID]]&amp;"-"&amp;Table2[[#This Row],[Year]]&amp;"-"&amp;Table2[[#This Row],[Month]]</f>
        <v>STR062-2024-Oct</v>
      </c>
      <c r="F2775" s="2" t="s">
        <v>1509</v>
      </c>
      <c r="G2775" s="2" t="str">
        <f>_xlfn.XLOOKUP(Table2[[#This Row],[Customer_ID]],Table3[Customer_ID],Table3[Customer Name],"Not Found")</f>
        <v>Nisha Rao</v>
      </c>
      <c r="H2775" s="2" t="str">
        <f>_xlfn.XLOOKUP(Table2[[#This Row],[Customer_ID]],Table3[Customer_ID],Table3[Gender],"Female")</f>
        <v>Female</v>
      </c>
      <c r="I2775" s="2" t="str">
        <f>_xlfn.XLOOKUP(Table2[[#This Row],[Customer_ID]],Table3[Customer_ID],Table3[City],"Missing Memebership")</f>
        <v>Davanagere</v>
      </c>
      <c r="J2775" s="2" t="str">
        <f>_xlfn.XLOOKUP(Table2[[#This Row],[Customer_ID]],Table3[Customer_ID],Table3[State],"Karnataka")</f>
        <v>Karnataka</v>
      </c>
      <c r="K2775" s="2" t="str">
        <f>_xlfn.XLOOKUP(Table2[[#This Row],[Customer_ID]],Table3[Customer_ID],Table3[Membership],"Regular")</f>
        <v>Regular</v>
      </c>
      <c r="L2775" s="2" t="s">
        <v>1117</v>
      </c>
      <c r="M2775" s="2" t="str">
        <f>_xlfn.XLOOKUP(Table2[[#This Row],[Product_ID]],Table4[Product_ID],Table4[Product_Name],"Not Found")</f>
        <v>Killer Jeans Skinny Fit Orange</v>
      </c>
      <c r="N2775" s="2" t="str">
        <f>_xlfn.XLOOKUP(Table2[[#This Row],[Product_ID]],Table4[Product_ID],Table4[Category],"Not Found")</f>
        <v>Men Jeans</v>
      </c>
      <c r="O2775" s="2" t="str">
        <f>_xlfn.XLOOKUP(Table2[[#This Row],[Product_ID]],Table4[Product_ID],Table4[Subcategory],"Not Found")</f>
        <v>Skinny Fit</v>
      </c>
      <c r="P2775" s="2" t="str">
        <f>_xlfn.XLOOKUP(Table2[[#This Row],[Product_ID]],Table4[Product_ID],Table4[Brand],"Missing Brand")</f>
        <v>Killer Jeans</v>
      </c>
      <c r="Q2775" s="2" t="s">
        <v>67</v>
      </c>
      <c r="R2775" s="2" t="str">
        <f>_xlfn.XLOOKUP(Table2[[#This Row],[Store_ID]],Table6[Store_ID],Table6[Store Name],"Not Found")</f>
        <v>TrendMart Vijayawada Standard</v>
      </c>
      <c r="S2775" s="2">
        <f>_xlfn.XLOOKUP(Table2[[#This Row],[Store_ID]],Table6[Store_ID],Table6[Monthly Target],"Missing Target")</f>
        <v>1000000</v>
      </c>
      <c r="T2775" s="2" t="str">
        <f>_xlfn.XLOOKUP(Table2[[#This Row],[Store_ID]],Table6[Store_ID],Table6[Region],"Not Found")</f>
        <v>South Zone 3</v>
      </c>
      <c r="U2775" s="2" t="s">
        <v>321</v>
      </c>
      <c r="V2775" s="2" t="str">
        <f>_xlfn.XLOOKUP(Table2[[#This Row],[Employee_ID]],Table5[Employee_ID],Table5[Employee Name],"Not Found")</f>
        <v>Sunita Ramachandran</v>
      </c>
      <c r="W2775" s="2">
        <v>2</v>
      </c>
      <c r="X2775" s="2">
        <v>1495.84</v>
      </c>
      <c r="Y2775" s="2">
        <v>25</v>
      </c>
      <c r="Z2775" s="2">
        <v>747.92</v>
      </c>
      <c r="AA2775" s="2">
        <v>12</v>
      </c>
      <c r="AB2775" s="2">
        <v>269.25</v>
      </c>
      <c r="AC2775" s="2">
        <v>2513.0100000000002</v>
      </c>
      <c r="AD2775" s="2">
        <v>2388.2800000000002</v>
      </c>
      <c r="AE2775" s="2">
        <f t="shared" ref="AE2775:AE2776" si="92">(AC2775-AD2775-AB2775)</f>
        <v>-144.51999999999998</v>
      </c>
      <c r="AF2775" s="2" t="s">
        <v>119</v>
      </c>
      <c r="AG2775" s="42">
        <f>IFERROR(Table2[[#This Row],[Profit]]/Table2[[#This Row],[Sales Amount]],0)</f>
        <v>-5.7508724597196179E-2</v>
      </c>
      <c r="AH2775" s="2" t="str">
        <f>TRIM(Table2[[#This Row],[Payment Modee]])</f>
        <v>Net Banking</v>
      </c>
      <c r="AI2775" s="2" t="s">
        <v>26</v>
      </c>
      <c r="AJ2775" s="2" t="s">
        <v>27</v>
      </c>
      <c r="AK2775" s="2" t="s">
        <v>2016</v>
      </c>
      <c r="AL2775" s="16" t="str">
        <f>IF(HOUR(Table2[[#This Row],[Order Time]])&lt;12,"Morning",IF(HOUR(Table2[[#This Row],[Order Time]])&lt;17,"Afternoon",IF(HOUR(Table2[[#This Row],[Order Time]])&lt;21,"Evening","Night")))</f>
        <v>Evening</v>
      </c>
      <c r="AM2775" s="16" t="s">
        <v>29</v>
      </c>
    </row>
    <row r="2776" spans="1:39" x14ac:dyDescent="0.25">
      <c r="A2776" s="13" t="s">
        <v>4691</v>
      </c>
      <c r="B2776" s="4">
        <v>45501</v>
      </c>
      <c r="C2776" s="2">
        <f>YEAR(Table2[[#This Row],[Invoice Date]])</f>
        <v>2024</v>
      </c>
      <c r="D2776" s="2" t="str">
        <f>TEXT(Table2[[#This Row],[Invoice Date]],"mmm")</f>
        <v>Jul</v>
      </c>
      <c r="E2776" s="2" t="str">
        <f>Table2[[#This Row],[Store_ID]]&amp;"-"&amp;Table2[[#This Row],[Year]]&amp;"-"&amp;Table2[[#This Row],[Month]]</f>
        <v>STR052-2024-Jul</v>
      </c>
      <c r="F2776" s="2" t="s">
        <v>2947</v>
      </c>
      <c r="G2776" s="2" t="str">
        <f>_xlfn.XLOOKUP(Table2[[#This Row],[Customer_ID]],Table3[Customer_ID],Table3[Customer Name],"Not Found")</f>
        <v>Manoj Raman</v>
      </c>
      <c r="H2776" s="2" t="str">
        <f>_xlfn.XLOOKUP(Table2[[#This Row],[Customer_ID]],Table3[Customer_ID],Table3[Gender],"Female")</f>
        <v>Male</v>
      </c>
      <c r="I2776" s="2" t="str">
        <f>_xlfn.XLOOKUP(Table2[[#This Row],[Customer_ID]],Table3[Customer_ID],Table3[City],"Missing Memebership")</f>
        <v>Visakhapatnam</v>
      </c>
      <c r="J2776" s="2" t="str">
        <f>_xlfn.XLOOKUP(Table2[[#This Row],[Customer_ID]],Table3[Customer_ID],Table3[State],"Karnataka")</f>
        <v>Andhra Pradesh</v>
      </c>
      <c r="K2776" s="2" t="str">
        <f>_xlfn.XLOOKUP(Table2[[#This Row],[Customer_ID]],Table3[Customer_ID],Table3[Membership],"Regular")</f>
        <v>Regular</v>
      </c>
      <c r="L2776" s="2" t="s">
        <v>1171</v>
      </c>
      <c r="M2776" s="2" t="str">
        <f>_xlfn.XLOOKUP(Table2[[#This Row],[Product_ID]],Table4[Product_ID],Table4[Product_Name],"Not Found")</f>
        <v>Aurelia Analog Watch Purple</v>
      </c>
      <c r="N2776" s="2" t="str">
        <f>_xlfn.XLOOKUP(Table2[[#This Row],[Product_ID]],Table4[Product_ID],Table4[Category],"Not Found")</f>
        <v>Watches</v>
      </c>
      <c r="O2776" s="2" t="str">
        <f>_xlfn.XLOOKUP(Table2[[#This Row],[Product_ID]],Table4[Product_ID],Table4[Subcategory],"Not Found")</f>
        <v>Analog Watch</v>
      </c>
      <c r="P2776" s="2" t="str">
        <f>_xlfn.XLOOKUP(Table2[[#This Row],[Product_ID]],Table4[Product_ID],Table4[Brand],"Missing Brand")</f>
        <v>Aurelia</v>
      </c>
      <c r="Q2776" s="2" t="s">
        <v>1413</v>
      </c>
      <c r="R2776" s="2" t="str">
        <f>_xlfn.XLOOKUP(Table2[[#This Row],[Store_ID]],Table6[Store_ID],Table6[Store Name],"Not Found")</f>
        <v>TrendMart Guntur High Street</v>
      </c>
      <c r="S2776" s="2">
        <f>_xlfn.XLOOKUP(Table2[[#This Row],[Store_ID]],Table6[Store_ID],Table6[Monthly Target],"Missing Target")</f>
        <v>800000</v>
      </c>
      <c r="T2776" s="2" t="str">
        <f>_xlfn.XLOOKUP(Table2[[#This Row],[Store_ID]],Table6[Store_ID],Table6[Region],"Not Found")</f>
        <v>South Zone 3</v>
      </c>
      <c r="U2776" s="2" t="s">
        <v>142</v>
      </c>
      <c r="V2776" s="2" t="str">
        <f>_xlfn.XLOOKUP(Table2[[#This Row],[Employee_ID]],Table5[Employee_ID],Table5[Employee Name],"Not Found")</f>
        <v>Anusuya Subramaniam</v>
      </c>
      <c r="W2776" s="2">
        <v>1</v>
      </c>
      <c r="X2776" s="2">
        <v>5395.29</v>
      </c>
      <c r="Y2776" s="2">
        <v>5</v>
      </c>
      <c r="Z2776" s="2">
        <v>269.76</v>
      </c>
      <c r="AA2776" s="2">
        <v>12</v>
      </c>
      <c r="AB2776" s="2">
        <v>615.05999999999995</v>
      </c>
      <c r="AC2776" s="2">
        <v>5740.59</v>
      </c>
      <c r="AD2776" s="2">
        <v>3850.97</v>
      </c>
      <c r="AE2776" s="2">
        <f t="shared" si="92"/>
        <v>1274.5600000000004</v>
      </c>
      <c r="AF2776" s="2" t="s">
        <v>25</v>
      </c>
      <c r="AG2776" s="42">
        <f>IFERROR(Table2[[#This Row],[Profit]]/Table2[[#This Row],[Sales Amount]],0)</f>
        <v>0.22202595900421393</v>
      </c>
      <c r="AH2776" s="2" t="str">
        <f>TRIM(Table2[[#This Row],[Payment Modee]])</f>
        <v>UPI</v>
      </c>
      <c r="AI2776" s="2" t="s">
        <v>36</v>
      </c>
      <c r="AJ2776" s="2" t="s">
        <v>27</v>
      </c>
      <c r="AK2776" s="2" t="s">
        <v>2895</v>
      </c>
      <c r="AL2776" s="16" t="str">
        <f>IF(HOUR(Table2[[#This Row],[Order Time]])&lt;12,"Morning",IF(HOUR(Table2[[#This Row],[Order Time]])&lt;17,"Afternoon",IF(HOUR(Table2[[#This Row],[Order Time]])&lt;21,"Evening","Night")))</f>
        <v>Morning</v>
      </c>
      <c r="AM2776" s="16" t="s">
        <v>38</v>
      </c>
    </row>
    <row r="2777" spans="1:39" x14ac:dyDescent="0.25">
      <c r="A2777" s="14" t="s">
        <v>9210</v>
      </c>
      <c r="B2777" s="8">
        <v>45499</v>
      </c>
      <c r="C2777" s="7">
        <f>YEAR(Table2[[#This Row],[Invoice Date]])</f>
        <v>2024</v>
      </c>
      <c r="D2777" s="7" t="str">
        <f>TEXT(Table2[[#This Row],[Invoice Date]],"mmm")</f>
        <v>Jul</v>
      </c>
      <c r="E2777" s="7" t="str">
        <f>Table2[[#This Row],[Store_ID]]&amp;"-"&amp;Table2[[#This Row],[Year]]&amp;"-"&amp;Table2[[#This Row],[Month]]</f>
        <v>STR099-2024-Jul</v>
      </c>
      <c r="F2777" s="7" t="s">
        <v>3133</v>
      </c>
      <c r="G2777" s="7" t="str">
        <f>_xlfn.XLOOKUP(Table2[[#This Row],[Customer_ID]],Table3[Customer_ID],Table3[Customer Name],"Not Found")</f>
        <v>Rajesh Mishra</v>
      </c>
      <c r="H2777" s="7" t="str">
        <f>_xlfn.XLOOKUP(Table2[[#This Row],[Customer_ID]],Table3[Customer_ID],Table3[Gender],"Female")</f>
        <v>Male</v>
      </c>
      <c r="I2777" s="7" t="str">
        <f>_xlfn.XLOOKUP(Table2[[#This Row],[Customer_ID]],Table3[Customer_ID],Table3[City],"Missing Memebership")</f>
        <v>Mysuru</v>
      </c>
      <c r="J2777" s="7" t="str">
        <f>_xlfn.XLOOKUP(Table2[[#This Row],[Customer_ID]],Table3[Customer_ID],Table3[State],"Karnataka")</f>
        <v>Karnataka</v>
      </c>
      <c r="K2777" s="7" t="str">
        <f>_xlfn.XLOOKUP(Table2[[#This Row],[Customer_ID]],Table3[Customer_ID],Table3[Membership],"Regular")</f>
        <v>Regular</v>
      </c>
      <c r="L2777" s="7" t="s">
        <v>1324</v>
      </c>
      <c r="M2777" s="7" t="str">
        <f>_xlfn.XLOOKUP(Table2[[#This Row],[Product_ID]],Table4[Product_ID],Table4[Product_Name],"Not Found")</f>
        <v>Van Heusen Leather Wallet Black</v>
      </c>
      <c r="N2777" s="7" t="str">
        <f>_xlfn.XLOOKUP(Table2[[#This Row],[Product_ID]],Table4[Product_ID],Table4[Category],"Not Found")</f>
        <v>Wallets</v>
      </c>
      <c r="O2777" s="7" t="str">
        <f>_xlfn.XLOOKUP(Table2[[#This Row],[Product_ID]],Table4[Product_ID],Table4[Subcategory],"Not Found")</f>
        <v>Leather Wallet</v>
      </c>
      <c r="P2777" s="7" t="str">
        <f>_xlfn.XLOOKUP(Table2[[#This Row],[Product_ID]],Table4[Product_ID],Table4[Brand],"Missing Brand")</f>
        <v>Van Heusen</v>
      </c>
      <c r="Q2777" s="7" t="s">
        <v>175</v>
      </c>
      <c r="R2777" s="7" t="str">
        <f>_xlfn.XLOOKUP(Table2[[#This Row],[Store_ID]],Table6[Store_ID],Table6[Store Name],"Not Found")</f>
        <v>TrendMart Khammam Standard</v>
      </c>
      <c r="S2777" s="7">
        <f>_xlfn.XLOOKUP(Table2[[#This Row],[Store_ID]],Table6[Store_ID],Table6[Monthly Target],"Missing Target")</f>
        <v>1500000</v>
      </c>
      <c r="T2777" s="7" t="str">
        <f>_xlfn.XLOOKUP(Table2[[#This Row],[Store_ID]],Table6[Store_ID],Table6[Region],"Not Found")</f>
        <v>South Zone 2</v>
      </c>
      <c r="U2777" s="7" t="s">
        <v>62</v>
      </c>
      <c r="V2777" s="7" t="str">
        <f>_xlfn.XLOOKUP(Table2[[#This Row],[Employee_ID]],Table5[Employee_ID],Table5[Employee Name],"Not Found")</f>
        <v>Rahul Krishnan</v>
      </c>
      <c r="W2777" s="7">
        <v>0</v>
      </c>
      <c r="X2777" s="7">
        <v>1333.71</v>
      </c>
      <c r="Y2777" s="7">
        <v>20</v>
      </c>
      <c r="Z2777" s="7">
        <v>0</v>
      </c>
      <c r="AA2777" s="7">
        <v>12</v>
      </c>
      <c r="AB2777" s="7">
        <v>0</v>
      </c>
      <c r="AC2777" s="7">
        <v>0</v>
      </c>
      <c r="AD2777" s="7">
        <v>0</v>
      </c>
      <c r="AE2777" s="7">
        <v>0</v>
      </c>
      <c r="AF2777" s="2" t="s">
        <v>56</v>
      </c>
      <c r="AG2777" s="42">
        <f>IFERROR(Table2[[#This Row],[Profit]]/Table2[[#This Row],[Sales Amount]],0)</f>
        <v>0</v>
      </c>
      <c r="AH2777" s="2" t="str">
        <f>TRIM(Table2[[#This Row],[Payment Modee]])</f>
        <v>Credit Card</v>
      </c>
      <c r="AI2777" s="7" t="s">
        <v>36</v>
      </c>
      <c r="AJ2777" s="7" t="s">
        <v>27</v>
      </c>
      <c r="AK2777" s="7" t="s">
        <v>941</v>
      </c>
      <c r="AL2777" s="17" t="str">
        <f>IF(HOUR(Table2[[#This Row],[Order Time]])&lt;12,"Morning",IF(HOUR(Table2[[#This Row],[Order Time]])&lt;17,"Afternoon",IF(HOUR(Table2[[#This Row],[Order Time]])&lt;21,"Evening","Night")))</f>
        <v>Afternoon</v>
      </c>
      <c r="AM2777" s="17" t="s">
        <v>29</v>
      </c>
    </row>
    <row r="2778" spans="1:39" x14ac:dyDescent="0.25">
      <c r="A2778" s="13" t="s">
        <v>4692</v>
      </c>
      <c r="B2778" s="4">
        <v>45479</v>
      </c>
      <c r="C2778" s="2">
        <f>YEAR(Table2[[#This Row],[Invoice Date]])</f>
        <v>2024</v>
      </c>
      <c r="D2778" s="2" t="str">
        <f>TEXT(Table2[[#This Row],[Invoice Date]],"mmm")</f>
        <v>Jul</v>
      </c>
      <c r="E2778" s="2" t="str">
        <f>Table2[[#This Row],[Store_ID]]&amp;"-"&amp;Table2[[#This Row],[Year]]&amp;"-"&amp;Table2[[#This Row],[Month]]</f>
        <v>STR065-2024-Jul</v>
      </c>
      <c r="F2778" s="2" t="s">
        <v>3291</v>
      </c>
      <c r="G2778" s="2" t="str">
        <f>_xlfn.XLOOKUP(Table2[[#This Row],[Customer_ID]],Table3[Customer_ID],Table3[Customer Name],"Not Found")</f>
        <v>Sangeeta Mishra</v>
      </c>
      <c r="H2778" s="2" t="str">
        <f>_xlfn.XLOOKUP(Table2[[#This Row],[Customer_ID]],Table3[Customer_ID],Table3[Gender],"Female")</f>
        <v>Female</v>
      </c>
      <c r="I2778" s="2" t="str">
        <f>_xlfn.XLOOKUP(Table2[[#This Row],[Customer_ID]],Table3[Customer_ID],Table3[City],"Missing Memebership")</f>
        <v>Khammam</v>
      </c>
      <c r="J2778" s="2" t="str">
        <f>_xlfn.XLOOKUP(Table2[[#This Row],[Customer_ID]],Table3[Customer_ID],Table3[State],"Karnataka")</f>
        <v>Telangana</v>
      </c>
      <c r="K2778" s="2" t="str">
        <f>_xlfn.XLOOKUP(Table2[[#This Row],[Customer_ID]],Table3[Customer_ID],Table3[Membership],"Regular")</f>
        <v>Regular</v>
      </c>
      <c r="L2778" s="2" t="s">
        <v>1582</v>
      </c>
      <c r="M2778" s="2" t="str">
        <f>_xlfn.XLOOKUP(Table2[[#This Row],[Product_ID]],Table4[Product_ID],Table4[Product_Name],"Not Found")</f>
        <v>Global Desi Skinny Fit Olive</v>
      </c>
      <c r="N2778" s="2" t="str">
        <f>_xlfn.XLOOKUP(Table2[[#This Row],[Product_ID]],Table4[Product_ID],Table4[Category],"Not Found")</f>
        <v>Women Jeans</v>
      </c>
      <c r="O2778" s="2" t="str">
        <f>_xlfn.XLOOKUP(Table2[[#This Row],[Product_ID]],Table4[Product_ID],Table4[Subcategory],"Not Found")</f>
        <v>Skinny Fit</v>
      </c>
      <c r="P2778" s="2" t="str">
        <f>_xlfn.XLOOKUP(Table2[[#This Row],[Product_ID]],Table4[Product_ID],Table4[Brand],"Missing Brand")</f>
        <v>Global Desi</v>
      </c>
      <c r="Q2778" s="2" t="s">
        <v>1020</v>
      </c>
      <c r="R2778" s="2" t="str">
        <f>_xlfn.XLOOKUP(Table2[[#This Row],[Store_ID]],Table6[Store_ID],Table6[Store Name],"Not Found")</f>
        <v>TrendMart Guntur Flagship</v>
      </c>
      <c r="S2778" s="2">
        <f>_xlfn.XLOOKUP(Table2[[#This Row],[Store_ID]],Table6[Store_ID],Table6[Monthly Target],"Missing Target")</f>
        <v>1200000</v>
      </c>
      <c r="T2778" s="2" t="str">
        <f>_xlfn.XLOOKUP(Table2[[#This Row],[Store_ID]],Table6[Store_ID],Table6[Region],"Not Found")</f>
        <v>South Zone 3</v>
      </c>
      <c r="U2778" s="2" t="s">
        <v>159</v>
      </c>
      <c r="V2778" s="2" t="str">
        <f>_xlfn.XLOOKUP(Table2[[#This Row],[Employee_ID]],Table5[Employee_ID],Table5[Employee Name],"Not Found")</f>
        <v>Venkat Sharma</v>
      </c>
      <c r="W2778" s="2">
        <v>2</v>
      </c>
      <c r="X2778" s="2">
        <v>1095.49</v>
      </c>
      <c r="Y2778" s="2">
        <v>10</v>
      </c>
      <c r="Z2778" s="2">
        <v>219.1</v>
      </c>
      <c r="AA2778" s="2">
        <v>12</v>
      </c>
      <c r="AB2778" s="2">
        <v>236.63</v>
      </c>
      <c r="AC2778" s="2">
        <v>2208.5100000000002</v>
      </c>
      <c r="AD2778" s="2">
        <v>1401.86</v>
      </c>
      <c r="AE2778" s="2">
        <f t="shared" ref="AE2778:AE2809" si="93">(AC2778-AD2778-AB2778)</f>
        <v>570.02000000000032</v>
      </c>
      <c r="AF2778" s="2" t="s">
        <v>56</v>
      </c>
      <c r="AG2778" s="42">
        <f>IFERROR(Table2[[#This Row],[Profit]]/Table2[[#This Row],[Sales Amount]],0)</f>
        <v>0.25810161602166176</v>
      </c>
      <c r="AH2778" s="2" t="str">
        <f>TRIM(Table2[[#This Row],[Payment Modee]])</f>
        <v>Credit Card</v>
      </c>
      <c r="AI2778" s="2" t="s">
        <v>26</v>
      </c>
      <c r="AJ2778" s="2" t="s">
        <v>27</v>
      </c>
      <c r="AK2778" s="2" t="s">
        <v>1518</v>
      </c>
      <c r="AL2778" s="16" t="str">
        <f>IF(HOUR(Table2[[#This Row],[Order Time]])&lt;12,"Morning",IF(HOUR(Table2[[#This Row],[Order Time]])&lt;17,"Afternoon",IF(HOUR(Table2[[#This Row],[Order Time]])&lt;21,"Evening","Night")))</f>
        <v>Afternoon</v>
      </c>
      <c r="AM2778" s="16" t="s">
        <v>38</v>
      </c>
    </row>
    <row r="2779" spans="1:39" x14ac:dyDescent="0.25">
      <c r="A2779" s="13" t="s">
        <v>4693</v>
      </c>
      <c r="B2779" s="4">
        <v>45717</v>
      </c>
      <c r="C2779" s="2">
        <f>YEAR(Table2[[#This Row],[Invoice Date]])</f>
        <v>2025</v>
      </c>
      <c r="D2779" s="2" t="str">
        <f>TEXT(Table2[[#This Row],[Invoice Date]],"mmm")</f>
        <v>Mar</v>
      </c>
      <c r="E2779" s="2" t="str">
        <f>Table2[[#This Row],[Store_ID]]&amp;"-"&amp;Table2[[#This Row],[Year]]&amp;"-"&amp;Table2[[#This Row],[Month]]</f>
        <v>STR104-2025-Mar</v>
      </c>
      <c r="F2779" s="2" t="s">
        <v>591</v>
      </c>
      <c r="G2779" s="2" t="str">
        <f>_xlfn.XLOOKUP(Table2[[#This Row],[Customer_ID]],Table3[Customer_ID],Table3[Customer Name],"Not Found")</f>
        <v>Sangeeta Prasad</v>
      </c>
      <c r="H2779" s="2" t="str">
        <f>_xlfn.XLOOKUP(Table2[[#This Row],[Customer_ID]],Table3[Customer_ID],Table3[Gender],"Female")</f>
        <v>Female</v>
      </c>
      <c r="I2779" s="2" t="str">
        <f>_xlfn.XLOOKUP(Table2[[#This Row],[Customer_ID]],Table3[Customer_ID],Table3[City],"Missing Memebership")</f>
        <v>Mysuru</v>
      </c>
      <c r="J2779" s="2" t="str">
        <f>_xlfn.XLOOKUP(Table2[[#This Row],[Customer_ID]],Table3[Customer_ID],Table3[State],"Karnataka")</f>
        <v>Karnataka</v>
      </c>
      <c r="K2779" s="2" t="str">
        <f>_xlfn.XLOOKUP(Table2[[#This Row],[Customer_ID]],Table3[Customer_ID],Table3[Membership],"Regular")</f>
        <v>Silver</v>
      </c>
      <c r="L2779" s="2" t="s">
        <v>2525</v>
      </c>
      <c r="M2779" s="2" t="str">
        <f>_xlfn.XLOOKUP(Table2[[#This Row],[Product_ID]],Table4[Product_ID],Table4[Product_Name],"Not Found")</f>
        <v>Numero Uno Track Pant White</v>
      </c>
      <c r="N2779" s="2" t="str">
        <f>_xlfn.XLOOKUP(Table2[[#This Row],[Product_ID]],Table4[Product_ID],Table4[Category],"Not Found")</f>
        <v>Men Trousers</v>
      </c>
      <c r="O2779" s="2" t="str">
        <f>_xlfn.XLOOKUP(Table2[[#This Row],[Product_ID]],Table4[Product_ID],Table4[Subcategory],"Not Found")</f>
        <v>Track Pant</v>
      </c>
      <c r="P2779" s="2" t="str">
        <f>_xlfn.XLOOKUP(Table2[[#This Row],[Product_ID]],Table4[Product_ID],Table4[Brand],"Missing Brand")</f>
        <v>Numero Uno</v>
      </c>
      <c r="Q2779" s="2" t="s">
        <v>399</v>
      </c>
      <c r="R2779" s="2" t="str">
        <f>_xlfn.XLOOKUP(Table2[[#This Row],[Store_ID]],Table6[Store_ID],Table6[Store Name],"Not Found")</f>
        <v>TrendMart Kochi High Street</v>
      </c>
      <c r="S2779" s="2">
        <f>_xlfn.XLOOKUP(Table2[[#This Row],[Store_ID]],Table6[Store_ID],Table6[Monthly Target],"Missing Target")</f>
        <v>1200000</v>
      </c>
      <c r="T2779" s="2" t="str">
        <f>_xlfn.XLOOKUP(Table2[[#This Row],[Store_ID]],Table6[Store_ID],Table6[Region],"Not Found")</f>
        <v>South Zone 1</v>
      </c>
      <c r="U2779" s="2" t="s">
        <v>165</v>
      </c>
      <c r="V2779" s="2" t="str">
        <f>_xlfn.XLOOKUP(Table2[[#This Row],[Employee_ID]],Table5[Employee_ID],Table5[Employee Name],"Not Found")</f>
        <v>Vasanthi Gupta</v>
      </c>
      <c r="W2779" s="2">
        <v>1</v>
      </c>
      <c r="X2779" s="2">
        <v>716.06</v>
      </c>
      <c r="Y2779" s="2">
        <v>0</v>
      </c>
      <c r="Z2779" s="2">
        <v>0</v>
      </c>
      <c r="AA2779" s="2">
        <v>5</v>
      </c>
      <c r="AB2779" s="2">
        <v>35.799999999999997</v>
      </c>
      <c r="AC2779" s="2">
        <v>751.86</v>
      </c>
      <c r="AD2779" s="2">
        <v>500.08</v>
      </c>
      <c r="AE2779" s="2">
        <f t="shared" si="93"/>
        <v>215.98000000000002</v>
      </c>
      <c r="AF2779" s="2" t="s">
        <v>69</v>
      </c>
      <c r="AG2779" s="42">
        <f>IFERROR(Table2[[#This Row],[Profit]]/Table2[[#This Row],[Sales Amount]],0)</f>
        <v>0.28726092623626742</v>
      </c>
      <c r="AH2779" s="2" t="str">
        <f>TRIM(Table2[[#This Row],[Payment Modee]])</f>
        <v>Cash</v>
      </c>
      <c r="AI2779" s="2" t="s">
        <v>26</v>
      </c>
      <c r="AJ2779" s="2" t="s">
        <v>27</v>
      </c>
      <c r="AK2779" s="2" t="s">
        <v>915</v>
      </c>
      <c r="AL2779" s="16" t="str">
        <f>IF(HOUR(Table2[[#This Row],[Order Time]])&lt;12,"Morning",IF(HOUR(Table2[[#This Row],[Order Time]])&lt;17,"Afternoon",IF(HOUR(Table2[[#This Row],[Order Time]])&lt;21,"Evening","Night")))</f>
        <v>Evening</v>
      </c>
      <c r="AM2779" s="16" t="s">
        <v>38</v>
      </c>
    </row>
    <row r="2780" spans="1:39" x14ac:dyDescent="0.25">
      <c r="A2780" s="13" t="s">
        <v>4694</v>
      </c>
      <c r="B2780" s="4">
        <v>45421</v>
      </c>
      <c r="C2780" s="2">
        <f>YEAR(Table2[[#This Row],[Invoice Date]])</f>
        <v>2024</v>
      </c>
      <c r="D2780" s="2" t="str">
        <f>TEXT(Table2[[#This Row],[Invoice Date]],"mmm")</f>
        <v>May</v>
      </c>
      <c r="E2780" s="2" t="str">
        <f>Table2[[#This Row],[Store_ID]]&amp;"-"&amp;Table2[[#This Row],[Year]]&amp;"-"&amp;Table2[[#This Row],[Month]]</f>
        <v>STR111-2024-May</v>
      </c>
      <c r="F2780" s="2" t="s">
        <v>2901</v>
      </c>
      <c r="G2780" s="2" t="str">
        <f>_xlfn.XLOOKUP(Table2[[#This Row],[Customer_ID]],Table3[Customer_ID],Table3[Customer Name],"Not Found")</f>
        <v>Selvam Varma</v>
      </c>
      <c r="H2780" s="2" t="str">
        <f>_xlfn.XLOOKUP(Table2[[#This Row],[Customer_ID]],Table3[Customer_ID],Table3[Gender],"Female")</f>
        <v>Male</v>
      </c>
      <c r="I2780" s="2" t="str">
        <f>_xlfn.XLOOKUP(Table2[[#This Row],[Customer_ID]],Table3[Customer_ID],Table3[City],"Missing Memebership")</f>
        <v>Mysuru</v>
      </c>
      <c r="J2780" s="2" t="str">
        <f>_xlfn.XLOOKUP(Table2[[#This Row],[Customer_ID]],Table3[Customer_ID],Table3[State],"Karnataka")</f>
        <v>Karnataka</v>
      </c>
      <c r="K2780" s="2" t="str">
        <f>_xlfn.XLOOKUP(Table2[[#This Row],[Customer_ID]],Table3[Customer_ID],Table3[Membership],"Regular")</f>
        <v>Silver</v>
      </c>
      <c r="L2780" s="2" t="s">
        <v>2290</v>
      </c>
      <c r="M2780" s="2" t="str">
        <f>_xlfn.XLOOKUP(Table2[[#This Row],[Product_ID]],Table4[Product_ID],Table4[Product_Name],"Not Found")</f>
        <v>Allen Solly Backpack Grey</v>
      </c>
      <c r="N2780" s="2" t="str">
        <f>_xlfn.XLOOKUP(Table2[[#This Row],[Product_ID]],Table4[Product_ID],Table4[Category],"Not Found")</f>
        <v>Handbags</v>
      </c>
      <c r="O2780" s="2" t="str">
        <f>_xlfn.XLOOKUP(Table2[[#This Row],[Product_ID]],Table4[Product_ID],Table4[Subcategory],"Not Found")</f>
        <v>Backpack</v>
      </c>
      <c r="P2780" s="2" t="str">
        <f>_xlfn.XLOOKUP(Table2[[#This Row],[Product_ID]],Table4[Product_ID],Table4[Brand],"Missing Brand")</f>
        <v>Allen Solly</v>
      </c>
      <c r="Q2780" s="2" t="s">
        <v>180</v>
      </c>
      <c r="R2780" s="2" t="str">
        <f>_xlfn.XLOOKUP(Table2[[#This Row],[Store_ID]],Table6[Store_ID],Table6[Store Name],"Not Found")</f>
        <v>TrendMart Kurnool Outlet</v>
      </c>
      <c r="S2780" s="2">
        <f>_xlfn.XLOOKUP(Table2[[#This Row],[Store_ID]],Table6[Store_ID],Table6[Monthly Target],"Missing Target")</f>
        <v>2500000</v>
      </c>
      <c r="T2780" s="2" t="str">
        <f>_xlfn.XLOOKUP(Table2[[#This Row],[Store_ID]],Table6[Store_ID],Table6[Region],"Not Found")</f>
        <v>South Zone 3</v>
      </c>
      <c r="U2780" s="2" t="s">
        <v>229</v>
      </c>
      <c r="V2780" s="2" t="str">
        <f>_xlfn.XLOOKUP(Table2[[#This Row],[Employee_ID]],Table5[Employee_ID],Table5[Employee Name],"Not Found")</f>
        <v>Yogesh Chettiar</v>
      </c>
      <c r="W2780" s="2">
        <v>2</v>
      </c>
      <c r="X2780" s="2">
        <v>2016.32</v>
      </c>
      <c r="Y2780" s="2">
        <v>20</v>
      </c>
      <c r="Z2780" s="2">
        <v>806.53</v>
      </c>
      <c r="AA2780" s="2">
        <v>12</v>
      </c>
      <c r="AB2780" s="2">
        <v>387.13</v>
      </c>
      <c r="AC2780" s="2">
        <v>3613.24</v>
      </c>
      <c r="AD2780" s="2">
        <v>2731.3</v>
      </c>
      <c r="AE2780" s="2">
        <f t="shared" si="93"/>
        <v>494.8099999999996</v>
      </c>
      <c r="AF2780" s="2" t="s">
        <v>119</v>
      </c>
      <c r="AG2780" s="42">
        <f>IFERROR(Table2[[#This Row],[Profit]]/Table2[[#This Row],[Sales Amount]],0)</f>
        <v>0.13694357418826306</v>
      </c>
      <c r="AH2780" s="2" t="str">
        <f>TRIM(Table2[[#This Row],[Payment Modee]])</f>
        <v>Net Banking</v>
      </c>
      <c r="AI2780" s="2" t="s">
        <v>26</v>
      </c>
      <c r="AJ2780" s="2" t="s">
        <v>27</v>
      </c>
      <c r="AK2780" s="2" t="s">
        <v>3329</v>
      </c>
      <c r="AL2780" s="16" t="str">
        <f>IF(HOUR(Table2[[#This Row],[Order Time]])&lt;12,"Morning",IF(HOUR(Table2[[#This Row],[Order Time]])&lt;17,"Afternoon",IF(HOUR(Table2[[#This Row],[Order Time]])&lt;21,"Evening","Night")))</f>
        <v>Evening</v>
      </c>
      <c r="AM2780" s="16" t="s">
        <v>29</v>
      </c>
    </row>
    <row r="2781" spans="1:39" x14ac:dyDescent="0.25">
      <c r="A2781" s="13" t="s">
        <v>4695</v>
      </c>
      <c r="B2781" s="4">
        <v>45557</v>
      </c>
      <c r="C2781" s="2">
        <f>YEAR(Table2[[#This Row],[Invoice Date]])</f>
        <v>2024</v>
      </c>
      <c r="D2781" s="2" t="str">
        <f>TEXT(Table2[[#This Row],[Invoice Date]],"mmm")</f>
        <v>Sep</v>
      </c>
      <c r="E2781" s="2" t="str">
        <f>Table2[[#This Row],[Store_ID]]&amp;"-"&amp;Table2[[#This Row],[Year]]&amp;"-"&amp;Table2[[#This Row],[Month]]</f>
        <v>STR115-2024-Sep</v>
      </c>
      <c r="F2781" s="2" t="s">
        <v>794</v>
      </c>
      <c r="G2781" s="2" t="str">
        <f>_xlfn.XLOOKUP(Table2[[#This Row],[Customer_ID]],Table3[Customer_ID],Table3[Customer Name],"Not Found")</f>
        <v>Kiran Mishra</v>
      </c>
      <c r="H2781" s="2" t="str">
        <f>_xlfn.XLOOKUP(Table2[[#This Row],[Customer_ID]],Table3[Customer_ID],Table3[Gender],"Female")</f>
        <v>Male</v>
      </c>
      <c r="I2781" s="2" t="str">
        <f>_xlfn.XLOOKUP(Table2[[#This Row],[Customer_ID]],Table3[Customer_ID],Table3[City],"Missing Memebership")</f>
        <v>Tirunelveli</v>
      </c>
      <c r="J2781" s="2" t="str">
        <f>_xlfn.XLOOKUP(Table2[[#This Row],[Customer_ID]],Table3[Customer_ID],Table3[State],"Karnataka")</f>
        <v>Tamil Nadu</v>
      </c>
      <c r="K2781" s="2" t="str">
        <f>_xlfn.XLOOKUP(Table2[[#This Row],[Customer_ID]],Table3[Customer_ID],Table3[Membership],"Regular")</f>
        <v>Gold</v>
      </c>
      <c r="L2781" s="2" t="s">
        <v>778</v>
      </c>
      <c r="M2781" s="2" t="str">
        <f>_xlfn.XLOOKUP(Table2[[#This Row],[Product_ID]],Table4[Product_ID],Table4[Product_Name],"Not Found")</f>
        <v>Aurelia Earrings Sky Blue</v>
      </c>
      <c r="N2781" s="2" t="str">
        <f>_xlfn.XLOOKUP(Table2[[#This Row],[Product_ID]],Table4[Product_ID],Table4[Category],"Not Found")</f>
        <v>Jewellery</v>
      </c>
      <c r="O2781" s="2" t="str">
        <f>_xlfn.XLOOKUP(Table2[[#This Row],[Product_ID]],Table4[Product_ID],Table4[Subcategory],"Not Found")</f>
        <v>Earrings</v>
      </c>
      <c r="P2781" s="2" t="str">
        <f>_xlfn.XLOOKUP(Table2[[#This Row],[Product_ID]],Table4[Product_ID],Table4[Brand],"Missing Brand")</f>
        <v>Aurelia</v>
      </c>
      <c r="Q2781" s="2" t="s">
        <v>329</v>
      </c>
      <c r="R2781" s="2" t="str">
        <f>_xlfn.XLOOKUP(Table2[[#This Row],[Store_ID]],Table6[Store_ID],Table6[Store Name],"Not Found")</f>
        <v>TrendMart Bengaluru Standard</v>
      </c>
      <c r="S2781" s="2">
        <f>_xlfn.XLOOKUP(Table2[[#This Row],[Store_ID]],Table6[Store_ID],Table6[Monthly Target],"Missing Target")</f>
        <v>1500000</v>
      </c>
      <c r="T2781" s="2" t="str">
        <f>_xlfn.XLOOKUP(Table2[[#This Row],[Store_ID]],Table6[Store_ID],Table6[Region],"Not Found")</f>
        <v>South Zone 2</v>
      </c>
      <c r="U2781" s="2" t="s">
        <v>330</v>
      </c>
      <c r="V2781" s="2" t="str">
        <f>_xlfn.XLOOKUP(Table2[[#This Row],[Employee_ID]],Table5[Employee_ID],Table5[Employee Name],"Not Found")</f>
        <v>Malini Gowda</v>
      </c>
      <c r="W2781" s="2">
        <v>2</v>
      </c>
      <c r="X2781" s="2">
        <v>7312.52</v>
      </c>
      <c r="Y2781" s="2">
        <v>30</v>
      </c>
      <c r="Z2781" s="2">
        <v>4387.51</v>
      </c>
      <c r="AA2781" s="2">
        <v>3</v>
      </c>
      <c r="AB2781" s="2">
        <v>307.13</v>
      </c>
      <c r="AC2781" s="2">
        <v>10544.66</v>
      </c>
      <c r="AD2781" s="2">
        <v>9525.52</v>
      </c>
      <c r="AE2781" s="2">
        <f t="shared" si="93"/>
        <v>712.00999999999942</v>
      </c>
      <c r="AF2781" s="2" t="s">
        <v>56</v>
      </c>
      <c r="AG2781" s="42">
        <f>IFERROR(Table2[[#This Row],[Profit]]/Table2[[#This Row],[Sales Amount]],0)</f>
        <v>6.7523277184849906E-2</v>
      </c>
      <c r="AH2781" s="2" t="str">
        <f>TRIM(Table2[[#This Row],[Payment Modee]])</f>
        <v>Credit Card</v>
      </c>
      <c r="AI2781" s="2" t="s">
        <v>36</v>
      </c>
      <c r="AJ2781" s="2" t="s">
        <v>27</v>
      </c>
      <c r="AK2781" s="2" t="s">
        <v>1115</v>
      </c>
      <c r="AL2781" s="16" t="str">
        <f>IF(HOUR(Table2[[#This Row],[Order Time]])&lt;12,"Morning",IF(HOUR(Table2[[#This Row],[Order Time]])&lt;17,"Afternoon",IF(HOUR(Table2[[#This Row],[Order Time]])&lt;21,"Evening","Night")))</f>
        <v>Afternoon</v>
      </c>
      <c r="AM2781" s="16" t="s">
        <v>38</v>
      </c>
    </row>
    <row r="2782" spans="1:39" x14ac:dyDescent="0.25">
      <c r="A2782" s="13" t="s">
        <v>4696</v>
      </c>
      <c r="B2782" s="4">
        <v>45530</v>
      </c>
      <c r="C2782" s="2">
        <f>YEAR(Table2[[#This Row],[Invoice Date]])</f>
        <v>2024</v>
      </c>
      <c r="D2782" s="2" t="str">
        <f>TEXT(Table2[[#This Row],[Invoice Date]],"mmm")</f>
        <v>Aug</v>
      </c>
      <c r="E2782" s="2" t="str">
        <f>Table2[[#This Row],[Store_ID]]&amp;"-"&amp;Table2[[#This Row],[Year]]&amp;"-"&amp;Table2[[#This Row],[Month]]</f>
        <v>STR006-2024-Aug</v>
      </c>
      <c r="F2782" s="2" t="s">
        <v>2048</v>
      </c>
      <c r="G2782" s="2" t="str">
        <f>_xlfn.XLOOKUP(Table2[[#This Row],[Customer_ID]],Table3[Customer_ID],Table3[Customer Name],"Not Found")</f>
        <v>Varsha Nair</v>
      </c>
      <c r="H2782" s="2" t="str">
        <f>_xlfn.XLOOKUP(Table2[[#This Row],[Customer_ID]],Table3[Customer_ID],Table3[Gender],"Female")</f>
        <v>Female</v>
      </c>
      <c r="I2782" s="2" t="str">
        <f>_xlfn.XLOOKUP(Table2[[#This Row],[Customer_ID]],Table3[Customer_ID],Table3[City],"Missing Memebership")</f>
        <v>Visakhapatnam</v>
      </c>
      <c r="J2782" s="2" t="str">
        <f>_xlfn.XLOOKUP(Table2[[#This Row],[Customer_ID]],Table3[Customer_ID],Table3[State],"Karnataka")</f>
        <v>Andhra Pradesh</v>
      </c>
      <c r="K2782" s="2" t="str">
        <f>_xlfn.XLOOKUP(Table2[[#This Row],[Customer_ID]],Table3[Customer_ID],Table3[Membership],"Regular")</f>
        <v>Gold</v>
      </c>
      <c r="L2782" s="2" t="s">
        <v>334</v>
      </c>
      <c r="M2782" s="2" t="str">
        <f>_xlfn.XLOOKUP(Table2[[#This Row],[Product_ID]],Table4[Product_ID],Table4[Product_Name],"Not Found")</f>
        <v>Biba Bootcut Maroon</v>
      </c>
      <c r="N2782" s="2" t="str">
        <f>_xlfn.XLOOKUP(Table2[[#This Row],[Product_ID]],Table4[Product_ID],Table4[Category],"Not Found")</f>
        <v>Women Jeans</v>
      </c>
      <c r="O2782" s="2" t="str">
        <f>_xlfn.XLOOKUP(Table2[[#This Row],[Product_ID]],Table4[Product_ID],Table4[Subcategory],"Not Found")</f>
        <v>Bootcut</v>
      </c>
      <c r="P2782" s="2" t="str">
        <f>_xlfn.XLOOKUP(Table2[[#This Row],[Product_ID]],Table4[Product_ID],Table4[Brand],"Missing Brand")</f>
        <v>Biba</v>
      </c>
      <c r="Q2782" s="2" t="s">
        <v>720</v>
      </c>
      <c r="R2782" s="2" t="str">
        <f>_xlfn.XLOOKUP(Table2[[#This Row],[Store_ID]],Table6[Store_ID],Table6[Store Name],"Not Found")</f>
        <v>TrendMart Vellore Standard</v>
      </c>
      <c r="S2782" s="2">
        <f>_xlfn.XLOOKUP(Table2[[#This Row],[Store_ID]],Table6[Store_ID],Table6[Monthly Target],"Missing Target")</f>
        <v>2000000</v>
      </c>
      <c r="T2782" s="2" t="str">
        <f>_xlfn.XLOOKUP(Table2[[#This Row],[Store_ID]],Table6[Store_ID],Table6[Region],"Not Found")</f>
        <v>South Zone 1</v>
      </c>
      <c r="U2782" s="2" t="s">
        <v>49</v>
      </c>
      <c r="V2782" s="2" t="str">
        <f>_xlfn.XLOOKUP(Table2[[#This Row],[Employee_ID]],Table5[Employee_ID],Table5[Employee Name],"Not Found")</f>
        <v>Jyothi Prasad</v>
      </c>
      <c r="W2782" s="2">
        <v>1</v>
      </c>
      <c r="X2782" s="2">
        <v>1367.23</v>
      </c>
      <c r="Y2782" s="2">
        <v>30</v>
      </c>
      <c r="Z2782" s="2">
        <v>410.17</v>
      </c>
      <c r="AA2782" s="2">
        <v>12</v>
      </c>
      <c r="AB2782" s="2">
        <v>114.85</v>
      </c>
      <c r="AC2782" s="2">
        <v>1071.9100000000001</v>
      </c>
      <c r="AD2782" s="2">
        <v>1073.45</v>
      </c>
      <c r="AE2782" s="2">
        <f t="shared" si="93"/>
        <v>-116.38999999999996</v>
      </c>
      <c r="AF2782" s="2" t="s">
        <v>25</v>
      </c>
      <c r="AG2782" s="42">
        <f>IFERROR(Table2[[#This Row],[Profit]]/Table2[[#This Row],[Sales Amount]],0)</f>
        <v>-0.10858187720984033</v>
      </c>
      <c r="AH2782" s="2" t="str">
        <f>TRIM(Table2[[#This Row],[Payment Modee]])</f>
        <v>UPI</v>
      </c>
      <c r="AI2782" s="2" t="s">
        <v>36</v>
      </c>
      <c r="AJ2782" s="2" t="s">
        <v>27</v>
      </c>
      <c r="AK2782" s="2" t="s">
        <v>1589</v>
      </c>
      <c r="AL2782" s="16" t="str">
        <f>IF(HOUR(Table2[[#This Row],[Order Time]])&lt;12,"Morning",IF(HOUR(Table2[[#This Row],[Order Time]])&lt;17,"Afternoon",IF(HOUR(Table2[[#This Row],[Order Time]])&lt;21,"Evening","Night")))</f>
        <v>Evening</v>
      </c>
      <c r="AM2782" s="16" t="s">
        <v>29</v>
      </c>
    </row>
    <row r="2783" spans="1:39" x14ac:dyDescent="0.25">
      <c r="A2783" s="13" t="s">
        <v>4697</v>
      </c>
      <c r="B2783" s="4">
        <v>45657</v>
      </c>
      <c r="C2783" s="2">
        <f>YEAR(Table2[[#This Row],[Invoice Date]])</f>
        <v>2024</v>
      </c>
      <c r="D2783" s="2" t="str">
        <f>TEXT(Table2[[#This Row],[Invoice Date]],"mmm")</f>
        <v>Dec</v>
      </c>
      <c r="E2783" s="2" t="str">
        <f>Table2[[#This Row],[Store_ID]]&amp;"-"&amp;Table2[[#This Row],[Year]]&amp;"-"&amp;Table2[[#This Row],[Month]]</f>
        <v>STR020-2024-Dec</v>
      </c>
      <c r="F2783" s="2" t="s">
        <v>1526</v>
      </c>
      <c r="G2783" s="2" t="str">
        <f>_xlfn.XLOOKUP(Table2[[#This Row],[Customer_ID]],Table3[Customer_ID],Table3[Customer Name],"Not Found")</f>
        <v>Bharathi Rao</v>
      </c>
      <c r="H2783" s="2" t="str">
        <f>_xlfn.XLOOKUP(Table2[[#This Row],[Customer_ID]],Table3[Customer_ID],Table3[Gender],"Female")</f>
        <v>Female</v>
      </c>
      <c r="I2783" s="2" t="str">
        <f>_xlfn.XLOOKUP(Table2[[#This Row],[Customer_ID]],Table3[Customer_ID],Table3[City],"Missing Memebership")</f>
        <v>Erode</v>
      </c>
      <c r="J2783" s="2" t="str">
        <f>_xlfn.XLOOKUP(Table2[[#This Row],[Customer_ID]],Table3[Customer_ID],Table3[State],"Karnataka")</f>
        <v>Tamil Nadu</v>
      </c>
      <c r="K2783" s="2" t="str">
        <f>_xlfn.XLOOKUP(Table2[[#This Row],[Customer_ID]],Table3[Customer_ID],Table3[Membership],"Regular")</f>
        <v>Regular</v>
      </c>
      <c r="L2783" s="2" t="s">
        <v>758</v>
      </c>
      <c r="M2783" s="2" t="str">
        <f>_xlfn.XLOOKUP(Table2[[#This Row],[Product_ID]],Table4[Product_ID],Table4[Product_Name],"Not Found")</f>
        <v>Liberty Muffler Charcoal</v>
      </c>
      <c r="N2783" s="2" t="str">
        <f>_xlfn.XLOOKUP(Table2[[#This Row],[Product_ID]],Table4[Product_ID],Table4[Category],"Not Found")</f>
        <v>Winter Wear</v>
      </c>
      <c r="O2783" s="2" t="str">
        <f>_xlfn.XLOOKUP(Table2[[#This Row],[Product_ID]],Table4[Product_ID],Table4[Subcategory],"Not Found")</f>
        <v>Muffler</v>
      </c>
      <c r="P2783" s="2" t="str">
        <f>_xlfn.XLOOKUP(Table2[[#This Row],[Product_ID]],Table4[Product_ID],Table4[Brand],"Missing Brand")</f>
        <v>Liberty</v>
      </c>
      <c r="Q2783" s="2" t="s">
        <v>687</v>
      </c>
      <c r="R2783" s="2" t="str">
        <f>_xlfn.XLOOKUP(Table2[[#This Row],[Store_ID]],Table6[Store_ID],Table6[Store Name],"Not Found")</f>
        <v>TrendMart Guntur Standard</v>
      </c>
      <c r="S2783" s="2">
        <f>_xlfn.XLOOKUP(Table2[[#This Row],[Store_ID]],Table6[Store_ID],Table6[Monthly Target],"Missing Target")</f>
        <v>2000000</v>
      </c>
      <c r="T2783" s="2" t="str">
        <f>_xlfn.XLOOKUP(Table2[[#This Row],[Store_ID]],Table6[Store_ID],Table6[Region],"Not Found")</f>
        <v>South Zone 3</v>
      </c>
      <c r="U2783" s="2" t="s">
        <v>24</v>
      </c>
      <c r="V2783" s="2" t="str">
        <f>_xlfn.XLOOKUP(Table2[[#This Row],[Employee_ID]],Table5[Employee_ID],Table5[Employee Name],"Not Found")</f>
        <v>Manoj Ramachandran</v>
      </c>
      <c r="W2783" s="2">
        <v>1</v>
      </c>
      <c r="X2783" s="2">
        <v>1273.26</v>
      </c>
      <c r="Y2783" s="2">
        <v>25</v>
      </c>
      <c r="Z2783" s="2">
        <v>318.31</v>
      </c>
      <c r="AA2783" s="2">
        <v>12</v>
      </c>
      <c r="AB2783" s="2">
        <v>114.59</v>
      </c>
      <c r="AC2783" s="2">
        <v>1069.54</v>
      </c>
      <c r="AD2783" s="2">
        <v>1015.72</v>
      </c>
      <c r="AE2783" s="2">
        <f t="shared" si="93"/>
        <v>-60.770000000000067</v>
      </c>
      <c r="AF2783" s="2" t="s">
        <v>35</v>
      </c>
      <c r="AG2783" s="42">
        <f>IFERROR(Table2[[#This Row],[Profit]]/Table2[[#This Row],[Sales Amount]],0)</f>
        <v>-5.6818819305495885E-2</v>
      </c>
      <c r="AH2783" s="2" t="str">
        <f>TRIM(Table2[[#This Row],[Payment Modee]])</f>
        <v>Debit Card</v>
      </c>
      <c r="AI2783" s="2" t="s">
        <v>36</v>
      </c>
      <c r="AJ2783" s="2" t="s">
        <v>27</v>
      </c>
      <c r="AK2783" s="2" t="s">
        <v>2542</v>
      </c>
      <c r="AL2783" s="16" t="str">
        <f>IF(HOUR(Table2[[#This Row],[Order Time]])&lt;12,"Morning",IF(HOUR(Table2[[#This Row],[Order Time]])&lt;17,"Afternoon",IF(HOUR(Table2[[#This Row],[Order Time]])&lt;21,"Evening","Night")))</f>
        <v>Evening</v>
      </c>
      <c r="AM2783" s="16" t="s">
        <v>29</v>
      </c>
    </row>
    <row r="2784" spans="1:39" x14ac:dyDescent="0.25">
      <c r="A2784" s="13" t="s">
        <v>4698</v>
      </c>
      <c r="B2784" s="4">
        <v>45714</v>
      </c>
      <c r="C2784" s="2">
        <f>YEAR(Table2[[#This Row],[Invoice Date]])</f>
        <v>2025</v>
      </c>
      <c r="D2784" s="2" t="str">
        <f>TEXT(Table2[[#This Row],[Invoice Date]],"mmm")</f>
        <v>Feb</v>
      </c>
      <c r="E2784" s="2" t="str">
        <f>Table2[[#This Row],[Store_ID]]&amp;"-"&amp;Table2[[#This Row],[Year]]&amp;"-"&amp;Table2[[#This Row],[Month]]</f>
        <v>STR024-2025-Feb</v>
      </c>
      <c r="F2784" s="2" t="s">
        <v>2773</v>
      </c>
      <c r="G2784" s="2" t="str">
        <f>_xlfn.XLOOKUP(Table2[[#This Row],[Customer_ID]],Table3[Customer_ID],Table3[Customer Name],"Not Found")</f>
        <v>Eswar Sharma</v>
      </c>
      <c r="H2784" s="2" t="str">
        <f>_xlfn.XLOOKUP(Table2[[#This Row],[Customer_ID]],Table3[Customer_ID],Table3[Gender],"Female")</f>
        <v>Male</v>
      </c>
      <c r="I2784" s="2" t="str">
        <f>_xlfn.XLOOKUP(Table2[[#This Row],[Customer_ID]],Table3[Customer_ID],Table3[City],"Missing Memebership")</f>
        <v>Thiruvananthapuram</v>
      </c>
      <c r="J2784" s="2" t="str">
        <f>_xlfn.XLOOKUP(Table2[[#This Row],[Customer_ID]],Table3[Customer_ID],Table3[State],"Karnataka")</f>
        <v>Kerala</v>
      </c>
      <c r="K2784" s="2" t="str">
        <f>_xlfn.XLOOKUP(Table2[[#This Row],[Customer_ID]],Table3[Customer_ID],Table3[Membership],"Regular")</f>
        <v>Regular</v>
      </c>
      <c r="L2784" s="2" t="s">
        <v>1819</v>
      </c>
      <c r="M2784" s="2" t="str">
        <f>_xlfn.XLOOKUP(Table2[[#This Row],[Product_ID]],Table4[Product_ID],Table4[Product_Name],"Not Found")</f>
        <v>Skechers Skinny Fit Peach</v>
      </c>
      <c r="N2784" s="2" t="str">
        <f>_xlfn.XLOOKUP(Table2[[#This Row],[Product_ID]],Table4[Product_ID],Table4[Category],"Not Found")</f>
        <v>Men Jeans</v>
      </c>
      <c r="O2784" s="2" t="str">
        <f>_xlfn.XLOOKUP(Table2[[#This Row],[Product_ID]],Table4[Product_ID],Table4[Subcategory],"Not Found")</f>
        <v>Skinny Fit</v>
      </c>
      <c r="P2784" s="2" t="str">
        <f>_xlfn.XLOOKUP(Table2[[#This Row],[Product_ID]],Table4[Product_ID],Table4[Brand],"Missing Brand")</f>
        <v>Skechers</v>
      </c>
      <c r="Q2784" s="2" t="s">
        <v>134</v>
      </c>
      <c r="R2784" s="2" t="str">
        <f>_xlfn.XLOOKUP(Table2[[#This Row],[Store_ID]],Table6[Store_ID],Table6[Store Name],"Not Found")</f>
        <v>TrendMart Nellore Standard</v>
      </c>
      <c r="S2784" s="2">
        <f>_xlfn.XLOOKUP(Table2[[#This Row],[Store_ID]],Table6[Store_ID],Table6[Monthly Target],"Missing Target")</f>
        <v>1000000</v>
      </c>
      <c r="T2784" s="2" t="str">
        <f>_xlfn.XLOOKUP(Table2[[#This Row],[Store_ID]],Table6[Store_ID],Table6[Region],"Not Found")</f>
        <v>South Zone 3</v>
      </c>
      <c r="U2784" s="2" t="s">
        <v>400</v>
      </c>
      <c r="V2784" s="2" t="str">
        <f>_xlfn.XLOOKUP(Table2[[#This Row],[Employee_ID]],Table5[Employee_ID],Table5[Employee Name],"Not Found")</f>
        <v>Anil Reddy</v>
      </c>
      <c r="W2784" s="2">
        <v>3</v>
      </c>
      <c r="X2784" s="2">
        <v>824.63</v>
      </c>
      <c r="Y2784" s="2">
        <v>25</v>
      </c>
      <c r="Z2784" s="2">
        <v>618.47</v>
      </c>
      <c r="AA2784" s="2">
        <v>5</v>
      </c>
      <c r="AB2784" s="2">
        <v>92.77</v>
      </c>
      <c r="AC2784" s="2">
        <v>1948.19</v>
      </c>
      <c r="AD2784" s="2">
        <v>1974.57</v>
      </c>
      <c r="AE2784" s="2">
        <f t="shared" si="93"/>
        <v>-119.14999999999988</v>
      </c>
      <c r="AF2784" s="2" t="s">
        <v>25</v>
      </c>
      <c r="AG2784" s="42">
        <f>IFERROR(Table2[[#This Row],[Profit]]/Table2[[#This Row],[Sales Amount]],0)</f>
        <v>-6.1159332508636158E-2</v>
      </c>
      <c r="AH2784" s="2" t="str">
        <f>TRIM(Table2[[#This Row],[Payment Modee]])</f>
        <v>UPI</v>
      </c>
      <c r="AI2784" s="2" t="s">
        <v>26</v>
      </c>
      <c r="AJ2784" s="2" t="s">
        <v>197</v>
      </c>
      <c r="AK2784" s="2" t="s">
        <v>1128</v>
      </c>
      <c r="AL2784" s="16" t="str">
        <f>IF(HOUR(Table2[[#This Row],[Order Time]])&lt;12,"Morning",IF(HOUR(Table2[[#This Row],[Order Time]])&lt;17,"Afternoon",IF(HOUR(Table2[[#This Row],[Order Time]])&lt;21,"Evening","Night")))</f>
        <v>Morning</v>
      </c>
      <c r="AM2784" s="16" t="s">
        <v>29</v>
      </c>
    </row>
    <row r="2785" spans="1:39" x14ac:dyDescent="0.25">
      <c r="A2785" s="13" t="s">
        <v>4699</v>
      </c>
      <c r="B2785" s="4">
        <v>45715</v>
      </c>
      <c r="C2785" s="2">
        <f>YEAR(Table2[[#This Row],[Invoice Date]])</f>
        <v>2025</v>
      </c>
      <c r="D2785" s="2" t="str">
        <f>TEXT(Table2[[#This Row],[Invoice Date]],"mmm")</f>
        <v>Feb</v>
      </c>
      <c r="E2785" s="2" t="str">
        <f>Table2[[#This Row],[Store_ID]]&amp;"-"&amp;Table2[[#This Row],[Year]]&amp;"-"&amp;Table2[[#This Row],[Month]]</f>
        <v>STR066-2025-Feb</v>
      </c>
      <c r="F2785" s="2" t="s">
        <v>1120</v>
      </c>
      <c r="G2785" s="2" t="str">
        <f>_xlfn.XLOOKUP(Table2[[#This Row],[Customer_ID]],Table3[Customer_ID],Table3[Customer Name],"Not Found")</f>
        <v>Saranya Hegde</v>
      </c>
      <c r="H2785" s="2" t="str">
        <f>_xlfn.XLOOKUP(Table2[[#This Row],[Customer_ID]],Table3[Customer_ID],Table3[Gender],"Female")</f>
        <v>Female</v>
      </c>
      <c r="I2785" s="2" t="str">
        <f>_xlfn.XLOOKUP(Table2[[#This Row],[Customer_ID]],Table3[Customer_ID],Table3[City],"Missing Memebership")</f>
        <v>Kochi</v>
      </c>
      <c r="J2785" s="2" t="str">
        <f>_xlfn.XLOOKUP(Table2[[#This Row],[Customer_ID]],Table3[Customer_ID],Table3[State],"Karnataka")</f>
        <v>Kerala</v>
      </c>
      <c r="K2785" s="2" t="str">
        <f>_xlfn.XLOOKUP(Table2[[#This Row],[Customer_ID]],Table3[Customer_ID],Table3[Membership],"Regular")</f>
        <v>Gold</v>
      </c>
      <c r="L2785" s="2" t="s">
        <v>1002</v>
      </c>
      <c r="M2785" s="2" t="str">
        <f>_xlfn.XLOOKUP(Table2[[#This Row],[Product_ID]],Table4[Product_ID],Table4[Product_Name],"Not Found")</f>
        <v>Raymond Sherwani Olive</v>
      </c>
      <c r="N2785" s="2" t="str">
        <f>_xlfn.XLOOKUP(Table2[[#This Row],[Product_ID]],Table4[Product_ID],Table4[Category],"Not Found")</f>
        <v>Men Ethnic</v>
      </c>
      <c r="O2785" s="2" t="str">
        <f>_xlfn.XLOOKUP(Table2[[#This Row],[Product_ID]],Table4[Product_ID],Table4[Subcategory],"Not Found")</f>
        <v>Sherwani</v>
      </c>
      <c r="P2785" s="2" t="str">
        <f>_xlfn.XLOOKUP(Table2[[#This Row],[Product_ID]],Table4[Product_ID],Table4[Brand],"Missing Brand")</f>
        <v>Raymond</v>
      </c>
      <c r="Q2785" s="2" t="s">
        <v>302</v>
      </c>
      <c r="R2785" s="2" t="str">
        <f>_xlfn.XLOOKUP(Table2[[#This Row],[Store_ID]],Table6[Store_ID],Table6[Store Name],"Not Found")</f>
        <v>TrendMart Dindigul Standard</v>
      </c>
      <c r="S2785" s="2">
        <f>_xlfn.XLOOKUP(Table2[[#This Row],[Store_ID]],Table6[Store_ID],Table6[Monthly Target],"Missing Target")</f>
        <v>2500000</v>
      </c>
      <c r="T2785" s="2" t="str">
        <f>_xlfn.XLOOKUP(Table2[[#This Row],[Store_ID]],Table6[Store_ID],Table6[Region],"Not Found")</f>
        <v>South Zone 1</v>
      </c>
      <c r="U2785" s="2" t="s">
        <v>159</v>
      </c>
      <c r="V2785" s="2" t="str">
        <f>_xlfn.XLOOKUP(Table2[[#This Row],[Employee_ID]],Table5[Employee_ID],Table5[Employee Name],"Not Found")</f>
        <v>Venkat Sharma</v>
      </c>
      <c r="W2785" s="2">
        <v>1</v>
      </c>
      <c r="X2785" s="2">
        <v>2171.7199999999998</v>
      </c>
      <c r="Y2785" s="2">
        <v>20</v>
      </c>
      <c r="Z2785" s="2">
        <v>434.34</v>
      </c>
      <c r="AA2785" s="2">
        <v>12</v>
      </c>
      <c r="AB2785" s="2">
        <v>208.49</v>
      </c>
      <c r="AC2785" s="2">
        <v>1945.87</v>
      </c>
      <c r="AD2785" s="2">
        <v>1676.92</v>
      </c>
      <c r="AE2785" s="2">
        <f t="shared" si="93"/>
        <v>60.459999999999809</v>
      </c>
      <c r="AF2785" s="2" t="s">
        <v>25</v>
      </c>
      <c r="AG2785" s="42">
        <f>IFERROR(Table2[[#This Row],[Profit]]/Table2[[#This Row],[Sales Amount]],0)</f>
        <v>3.1070934851762867E-2</v>
      </c>
      <c r="AH2785" s="2" t="str">
        <f>TRIM(Table2[[#This Row],[Payment Modee]])</f>
        <v>UPI</v>
      </c>
      <c r="AI2785" s="2" t="s">
        <v>26</v>
      </c>
      <c r="AJ2785" s="2" t="s">
        <v>27</v>
      </c>
      <c r="AK2785" s="2" t="s">
        <v>2002</v>
      </c>
      <c r="AL2785" s="16" t="str">
        <f>IF(HOUR(Table2[[#This Row],[Order Time]])&lt;12,"Morning",IF(HOUR(Table2[[#This Row],[Order Time]])&lt;17,"Afternoon",IF(HOUR(Table2[[#This Row],[Order Time]])&lt;21,"Evening","Night")))</f>
        <v>Evening</v>
      </c>
      <c r="AM2785" s="16" t="s">
        <v>29</v>
      </c>
    </row>
    <row r="2786" spans="1:39" x14ac:dyDescent="0.25">
      <c r="A2786" s="13" t="s">
        <v>4700</v>
      </c>
      <c r="B2786" s="4">
        <v>45463</v>
      </c>
      <c r="C2786" s="2">
        <f>YEAR(Table2[[#This Row],[Invoice Date]])</f>
        <v>2024</v>
      </c>
      <c r="D2786" s="2" t="str">
        <f>TEXT(Table2[[#This Row],[Invoice Date]],"mmm")</f>
        <v>Jun</v>
      </c>
      <c r="E2786" s="2" t="str">
        <f>Table2[[#This Row],[Store_ID]]&amp;"-"&amp;Table2[[#This Row],[Year]]&amp;"-"&amp;Table2[[#This Row],[Month]]</f>
        <v>STR052-2024-Jun</v>
      </c>
      <c r="F2786" s="2" t="s">
        <v>2246</v>
      </c>
      <c r="G2786" s="2" t="str">
        <f>_xlfn.XLOOKUP(Table2[[#This Row],[Customer_ID]],Table3[Customer_ID],Table3[Customer Name],"Not Found")</f>
        <v>Uma Nair</v>
      </c>
      <c r="H2786" s="2" t="str">
        <f>_xlfn.XLOOKUP(Table2[[#This Row],[Customer_ID]],Table3[Customer_ID],Table3[Gender],"Female")</f>
        <v>Female</v>
      </c>
      <c r="I2786" s="2" t="str">
        <f>_xlfn.XLOOKUP(Table2[[#This Row],[Customer_ID]],Table3[Customer_ID],Table3[City],"Missing Memebership")</f>
        <v>Tiruchirappalli</v>
      </c>
      <c r="J2786" s="2" t="str">
        <f>_xlfn.XLOOKUP(Table2[[#This Row],[Customer_ID]],Table3[Customer_ID],Table3[State],"Karnataka")</f>
        <v>Tamil Nadu</v>
      </c>
      <c r="K2786" s="2" t="str">
        <f>_xlfn.XLOOKUP(Table2[[#This Row],[Customer_ID]],Table3[Customer_ID],Table3[Membership],"Regular")</f>
        <v>Silver</v>
      </c>
      <c r="L2786" s="2" t="s">
        <v>2280</v>
      </c>
      <c r="M2786" s="2" t="str">
        <f>_xlfn.XLOOKUP(Table2[[#This Row],[Product_ID]],Table4[Product_ID],Table4[Product_Name],"Not Found")</f>
        <v>Reebok Printed Kurti Green</v>
      </c>
      <c r="N2786" s="2" t="str">
        <f>_xlfn.XLOOKUP(Table2[[#This Row],[Product_ID]],Table4[Product_ID],Table4[Category],"Not Found")</f>
        <v>Women Kurtis</v>
      </c>
      <c r="O2786" s="2" t="str">
        <f>_xlfn.XLOOKUP(Table2[[#This Row],[Product_ID]],Table4[Product_ID],Table4[Subcategory],"Not Found")</f>
        <v>Printed Kurti</v>
      </c>
      <c r="P2786" s="2" t="str">
        <f>_xlfn.XLOOKUP(Table2[[#This Row],[Product_ID]],Table4[Product_ID],Table4[Brand],"Missing Brand")</f>
        <v>Reebok</v>
      </c>
      <c r="Q2786" s="2" t="s">
        <v>1413</v>
      </c>
      <c r="R2786" s="2" t="str">
        <f>_xlfn.XLOOKUP(Table2[[#This Row],[Store_ID]],Table6[Store_ID],Table6[Store Name],"Not Found")</f>
        <v>TrendMart Guntur High Street</v>
      </c>
      <c r="S2786" s="2">
        <f>_xlfn.XLOOKUP(Table2[[#This Row],[Store_ID]],Table6[Store_ID],Table6[Monthly Target],"Missing Target")</f>
        <v>800000</v>
      </c>
      <c r="T2786" s="2" t="str">
        <f>_xlfn.XLOOKUP(Table2[[#This Row],[Store_ID]],Table6[Store_ID],Table6[Region],"Not Found")</f>
        <v>South Zone 3</v>
      </c>
      <c r="U2786" s="2" t="s">
        <v>49</v>
      </c>
      <c r="V2786" s="2" t="str">
        <f>_xlfn.XLOOKUP(Table2[[#This Row],[Employee_ID]],Table5[Employee_ID],Table5[Employee Name],"Not Found")</f>
        <v>Jyothi Prasad</v>
      </c>
      <c r="W2786" s="2">
        <v>4</v>
      </c>
      <c r="X2786" s="2">
        <v>1090.9000000000001</v>
      </c>
      <c r="Y2786" s="2">
        <v>5</v>
      </c>
      <c r="Z2786" s="2">
        <v>218.18</v>
      </c>
      <c r="AA2786" s="2">
        <v>12</v>
      </c>
      <c r="AB2786" s="2">
        <v>497.45</v>
      </c>
      <c r="AC2786" s="2">
        <v>4642.87</v>
      </c>
      <c r="AD2786" s="2">
        <v>2976</v>
      </c>
      <c r="AE2786" s="2">
        <f t="shared" si="93"/>
        <v>1169.4199999999998</v>
      </c>
      <c r="AF2786" s="2" t="s">
        <v>69</v>
      </c>
      <c r="AG2786" s="42">
        <f>IFERROR(Table2[[#This Row],[Profit]]/Table2[[#This Row],[Sales Amount]],0)</f>
        <v>0.2518743794247954</v>
      </c>
      <c r="AH2786" s="2" t="str">
        <f>TRIM(Table2[[#This Row],[Payment Modee]])</f>
        <v>Cash</v>
      </c>
      <c r="AI2786" s="2" t="s">
        <v>26</v>
      </c>
      <c r="AJ2786" s="2" t="s">
        <v>27</v>
      </c>
      <c r="AK2786" s="2" t="s">
        <v>2076</v>
      </c>
      <c r="AL2786" s="16" t="str">
        <f>IF(HOUR(Table2[[#This Row],[Order Time]])&lt;12,"Morning",IF(HOUR(Table2[[#This Row],[Order Time]])&lt;17,"Afternoon",IF(HOUR(Table2[[#This Row],[Order Time]])&lt;21,"Evening","Night")))</f>
        <v>Morning</v>
      </c>
      <c r="AM2786" s="16" t="s">
        <v>29</v>
      </c>
    </row>
    <row r="2787" spans="1:39" x14ac:dyDescent="0.25">
      <c r="A2787" s="13" t="s">
        <v>4701</v>
      </c>
      <c r="B2787" s="4">
        <v>45640</v>
      </c>
      <c r="C2787" s="2">
        <f>YEAR(Table2[[#This Row],[Invoice Date]])</f>
        <v>2024</v>
      </c>
      <c r="D2787" s="2" t="str">
        <f>TEXT(Table2[[#This Row],[Invoice Date]],"mmm")</f>
        <v>Dec</v>
      </c>
      <c r="E2787" s="2" t="str">
        <f>Table2[[#This Row],[Store_ID]]&amp;"-"&amp;Table2[[#This Row],[Year]]&amp;"-"&amp;Table2[[#This Row],[Month]]</f>
        <v>STR120-2024-Dec</v>
      </c>
      <c r="F2787" s="2" t="s">
        <v>195</v>
      </c>
      <c r="G2787" s="2" t="str">
        <f>_xlfn.XLOOKUP(Table2[[#This Row],[Customer_ID]],Table3[Customer_ID],Table3[Customer Name],"Not Found")</f>
        <v>Latha Gounder</v>
      </c>
      <c r="H2787" s="2" t="str">
        <f>_xlfn.XLOOKUP(Table2[[#This Row],[Customer_ID]],Table3[Customer_ID],Table3[Gender],"Female")</f>
        <v>Female</v>
      </c>
      <c r="I2787" s="2" t="str">
        <f>_xlfn.XLOOKUP(Table2[[#This Row],[Customer_ID]],Table3[Customer_ID],Table3[City],"Missing Memebership")</f>
        <v>Tirupati</v>
      </c>
      <c r="J2787" s="2" t="str">
        <f>_xlfn.XLOOKUP(Table2[[#This Row],[Customer_ID]],Table3[Customer_ID],Table3[State],"Karnataka")</f>
        <v>Andhra Pradesh</v>
      </c>
      <c r="K2787" s="2" t="str">
        <f>_xlfn.XLOOKUP(Table2[[#This Row],[Customer_ID]],Table3[Customer_ID],Table3[Membership],"Regular")</f>
        <v>Gold</v>
      </c>
      <c r="L2787" s="2" t="s">
        <v>986</v>
      </c>
      <c r="M2787" s="2" t="str">
        <f>_xlfn.XLOOKUP(Table2[[#This Row],[Product_ID]],Table4[Product_ID],Table4[Product_Name],"Not Found")</f>
        <v>Ramraj Cotton A-Line Dress Brown</v>
      </c>
      <c r="N2787" s="2" t="str">
        <f>_xlfn.XLOOKUP(Table2[[#This Row],[Product_ID]],Table4[Product_ID],Table4[Category],"Not Found")</f>
        <v>Women Dresses</v>
      </c>
      <c r="O2787" s="2" t="str">
        <f>_xlfn.XLOOKUP(Table2[[#This Row],[Product_ID]],Table4[Product_ID],Table4[Subcategory],"Not Found")</f>
        <v>A-Line Dress</v>
      </c>
      <c r="P2787" s="2" t="str">
        <f>_xlfn.XLOOKUP(Table2[[#This Row],[Product_ID]],Table4[Product_ID],Table4[Brand],"Missing Brand")</f>
        <v>Ramraj Cotton</v>
      </c>
      <c r="Q2787" s="2" t="s">
        <v>999</v>
      </c>
      <c r="R2787" s="2" t="str">
        <f>_xlfn.XLOOKUP(Table2[[#This Row],[Store_ID]],Table6[Store_ID],Table6[Store Name],"Not Found")</f>
        <v>TrendMart Karimnagar Standard</v>
      </c>
      <c r="S2787" s="2">
        <f>_xlfn.XLOOKUP(Table2[[#This Row],[Store_ID]],Table6[Store_ID],Table6[Monthly Target],"Missing Target")</f>
        <v>1500000</v>
      </c>
      <c r="T2787" s="2" t="str">
        <f>_xlfn.XLOOKUP(Table2[[#This Row],[Store_ID]],Table6[Store_ID],Table6[Region],"Not Found")</f>
        <v>South Zone 2</v>
      </c>
      <c r="U2787" s="2" t="s">
        <v>135</v>
      </c>
      <c r="V2787" s="2" t="str">
        <f>_xlfn.XLOOKUP(Table2[[#This Row],[Employee_ID]],Table5[Employee_ID],Table5[Employee Name],"Not Found")</f>
        <v>Yamini Pandian</v>
      </c>
      <c r="W2787" s="2">
        <v>4</v>
      </c>
      <c r="X2787" s="2">
        <v>1219.0899999999999</v>
      </c>
      <c r="Y2787" s="2">
        <v>5</v>
      </c>
      <c r="Z2787" s="2">
        <v>243.82</v>
      </c>
      <c r="AA2787" s="2">
        <v>12</v>
      </c>
      <c r="AB2787" s="2">
        <v>555.9</v>
      </c>
      <c r="AC2787" s="2">
        <v>5188.4399999999996</v>
      </c>
      <c r="AD2787" s="2">
        <v>3078.52</v>
      </c>
      <c r="AE2787" s="2">
        <f t="shared" si="93"/>
        <v>1554.0199999999995</v>
      </c>
      <c r="AF2787" s="2" t="s">
        <v>56</v>
      </c>
      <c r="AG2787" s="42">
        <f>IFERROR(Table2[[#This Row],[Profit]]/Table2[[#This Row],[Sales Amount]],0)</f>
        <v>0.29951584676704357</v>
      </c>
      <c r="AH2787" s="2" t="str">
        <f>TRIM(Table2[[#This Row],[Payment Modee]])</f>
        <v>Credit Card</v>
      </c>
      <c r="AI2787" s="2" t="s">
        <v>26</v>
      </c>
      <c r="AJ2787" s="2" t="s">
        <v>27</v>
      </c>
      <c r="AK2787" s="2" t="s">
        <v>4702</v>
      </c>
      <c r="AL2787" s="16" t="str">
        <f>IF(HOUR(Table2[[#This Row],[Order Time]])&lt;12,"Morning",IF(HOUR(Table2[[#This Row],[Order Time]])&lt;17,"Afternoon",IF(HOUR(Table2[[#This Row],[Order Time]])&lt;21,"Evening","Night")))</f>
        <v>Afternoon</v>
      </c>
      <c r="AM2787" s="16" t="s">
        <v>38</v>
      </c>
    </row>
    <row r="2788" spans="1:39" x14ac:dyDescent="0.25">
      <c r="A2788" s="13" t="s">
        <v>4703</v>
      </c>
      <c r="B2788" s="4">
        <v>45488</v>
      </c>
      <c r="C2788" s="2">
        <f>YEAR(Table2[[#This Row],[Invoice Date]])</f>
        <v>2024</v>
      </c>
      <c r="D2788" s="2" t="str">
        <f>TEXT(Table2[[#This Row],[Invoice Date]],"mmm")</f>
        <v>Jul</v>
      </c>
      <c r="E2788" s="2" t="str">
        <f>Table2[[#This Row],[Store_ID]]&amp;"-"&amp;Table2[[#This Row],[Year]]&amp;"-"&amp;Table2[[#This Row],[Month]]</f>
        <v>STR096-2024-Jul</v>
      </c>
      <c r="F2788" s="2" t="s">
        <v>1170</v>
      </c>
      <c r="G2788" s="2" t="str">
        <f>_xlfn.XLOOKUP(Table2[[#This Row],[Customer_ID]],Table3[Customer_ID],Table3[Customer Name],"Not Found")</f>
        <v>Kannan Achari</v>
      </c>
      <c r="H2788" s="2" t="str">
        <f>_xlfn.XLOOKUP(Table2[[#This Row],[Customer_ID]],Table3[Customer_ID],Table3[Gender],"Female")</f>
        <v>Male</v>
      </c>
      <c r="I2788" s="2" t="str">
        <f>_xlfn.XLOOKUP(Table2[[#This Row],[Customer_ID]],Table3[Customer_ID],Table3[City],"Missing Memebership")</f>
        <v>Thiruvananthapuram</v>
      </c>
      <c r="J2788" s="2" t="str">
        <f>_xlfn.XLOOKUP(Table2[[#This Row],[Customer_ID]],Table3[Customer_ID],Table3[State],"Karnataka")</f>
        <v>Kerala</v>
      </c>
      <c r="K2788" s="2" t="str">
        <f>_xlfn.XLOOKUP(Table2[[#This Row],[Customer_ID]],Table3[Customer_ID],Table3[Membership],"Regular")</f>
        <v>Regular</v>
      </c>
      <c r="L2788" s="2" t="s">
        <v>386</v>
      </c>
      <c r="M2788" s="2" t="str">
        <f>_xlfn.XLOOKUP(Table2[[#This Row],[Product_ID]],Table4[Product_ID],Table4[Product_Name],"Not Found")</f>
        <v>Libas Sling Bag Green</v>
      </c>
      <c r="N2788" s="2" t="str">
        <f>_xlfn.XLOOKUP(Table2[[#This Row],[Product_ID]],Table4[Product_ID],Table4[Category],"Not Found")</f>
        <v>Handbags</v>
      </c>
      <c r="O2788" s="2" t="str">
        <f>_xlfn.XLOOKUP(Table2[[#This Row],[Product_ID]],Table4[Product_ID],Table4[Subcategory],"Not Found")</f>
        <v>Sling Bag</v>
      </c>
      <c r="P2788" s="2" t="str">
        <f>_xlfn.XLOOKUP(Table2[[#This Row],[Product_ID]],Table4[Product_ID],Table4[Brand],"Missing Brand")</f>
        <v>Libas</v>
      </c>
      <c r="Q2788" s="2" t="s">
        <v>375</v>
      </c>
      <c r="R2788" s="2" t="str">
        <f>_xlfn.XLOOKUP(Table2[[#This Row],[Store_ID]],Table6[Store_ID],Table6[Store Name],"Not Found")</f>
        <v>TrendMart Mangaluru Mall Kiosk</v>
      </c>
      <c r="S2788" s="2">
        <f>_xlfn.XLOOKUP(Table2[[#This Row],[Store_ID]],Table6[Store_ID],Table6[Monthly Target],"Missing Target")</f>
        <v>1500000</v>
      </c>
      <c r="T2788" s="2" t="str">
        <f>_xlfn.XLOOKUP(Table2[[#This Row],[Store_ID]],Table6[Store_ID],Table6[Region],"Not Found")</f>
        <v>South Zone 2</v>
      </c>
      <c r="U2788" s="2" t="s">
        <v>81</v>
      </c>
      <c r="V2788" s="2" t="str">
        <f>_xlfn.XLOOKUP(Table2[[#This Row],[Employee_ID]],Table5[Employee_ID],Table5[Employee Name],"Not Found")</f>
        <v>Charulatha Kumar</v>
      </c>
      <c r="W2788" s="2">
        <v>1</v>
      </c>
      <c r="X2788" s="2">
        <v>2962.64</v>
      </c>
      <c r="Y2788" s="2">
        <v>15</v>
      </c>
      <c r="Z2788" s="2">
        <v>444.4</v>
      </c>
      <c r="AA2788" s="2">
        <v>12</v>
      </c>
      <c r="AB2788" s="2">
        <v>302.19</v>
      </c>
      <c r="AC2788" s="2">
        <v>2820.43</v>
      </c>
      <c r="AD2788" s="2">
        <v>2151.34</v>
      </c>
      <c r="AE2788" s="2">
        <f t="shared" si="93"/>
        <v>366.89999999999969</v>
      </c>
      <c r="AF2788" s="2" t="s">
        <v>56</v>
      </c>
      <c r="AG2788" s="42">
        <f>IFERROR(Table2[[#This Row],[Profit]]/Table2[[#This Row],[Sales Amount]],0)</f>
        <v>0.13008654708679163</v>
      </c>
      <c r="AH2788" s="2" t="str">
        <f>TRIM(Table2[[#This Row],[Payment Modee]])</f>
        <v>Credit Card</v>
      </c>
      <c r="AI2788" s="2" t="s">
        <v>36</v>
      </c>
      <c r="AJ2788" s="2" t="s">
        <v>27</v>
      </c>
      <c r="AK2788" s="2" t="s">
        <v>775</v>
      </c>
      <c r="AL2788" s="16" t="str">
        <f>IF(HOUR(Table2[[#This Row],[Order Time]])&lt;12,"Morning",IF(HOUR(Table2[[#This Row],[Order Time]])&lt;17,"Afternoon",IF(HOUR(Table2[[#This Row],[Order Time]])&lt;21,"Evening","Night")))</f>
        <v>Afternoon</v>
      </c>
      <c r="AM2788" s="16" t="s">
        <v>29</v>
      </c>
    </row>
    <row r="2789" spans="1:39" x14ac:dyDescent="0.25">
      <c r="A2789" s="13" t="s">
        <v>4704</v>
      </c>
      <c r="B2789" s="4">
        <v>45573</v>
      </c>
      <c r="C2789" s="2">
        <f>YEAR(Table2[[#This Row],[Invoice Date]])</f>
        <v>2024</v>
      </c>
      <c r="D2789" s="2" t="str">
        <f>TEXT(Table2[[#This Row],[Invoice Date]],"mmm")</f>
        <v>Oct</v>
      </c>
      <c r="E2789" s="2" t="str">
        <f>Table2[[#This Row],[Store_ID]]&amp;"-"&amp;Table2[[#This Row],[Year]]&amp;"-"&amp;Table2[[#This Row],[Month]]</f>
        <v>STR024-2024-Oct</v>
      </c>
      <c r="F2789" s="2" t="s">
        <v>1824</v>
      </c>
      <c r="G2789" s="2" t="str">
        <f>_xlfn.XLOOKUP(Table2[[#This Row],[Customer_ID]],Table3[Customer_ID],Table3[Customer Name],"Not Found")</f>
        <v>Prakash Singh</v>
      </c>
      <c r="H2789" s="2" t="str">
        <f>_xlfn.XLOOKUP(Table2[[#This Row],[Customer_ID]],Table3[Customer_ID],Table3[Gender],"Female")</f>
        <v>Male</v>
      </c>
      <c r="I2789" s="2" t="str">
        <f>_xlfn.XLOOKUP(Table2[[#This Row],[Customer_ID]],Table3[Customer_ID],Table3[City],"Missing Memebership")</f>
        <v>Bengaluru</v>
      </c>
      <c r="J2789" s="2" t="str">
        <f>_xlfn.XLOOKUP(Table2[[#This Row],[Customer_ID]],Table3[Customer_ID],Table3[State],"Karnataka")</f>
        <v>Karnataka</v>
      </c>
      <c r="K2789" s="2" t="str">
        <f>_xlfn.XLOOKUP(Table2[[#This Row],[Customer_ID]],Table3[Customer_ID],Table3[Membership],"Regular")</f>
        <v>Gold</v>
      </c>
      <c r="L2789" s="2" t="s">
        <v>301</v>
      </c>
      <c r="M2789" s="2" t="str">
        <f>_xlfn.XLOOKUP(Table2[[#This Row],[Product_ID]],Table4[Product_ID],Table4[Product_Name],"Not Found")</f>
        <v>Killer Jeans Skinny Fit Mustard</v>
      </c>
      <c r="N2789" s="2" t="str">
        <f>_xlfn.XLOOKUP(Table2[[#This Row],[Product_ID]],Table4[Product_ID],Table4[Category],"Not Found")</f>
        <v>Women Jeans</v>
      </c>
      <c r="O2789" s="2" t="str">
        <f>_xlfn.XLOOKUP(Table2[[#This Row],[Product_ID]],Table4[Product_ID],Table4[Subcategory],"Not Found")</f>
        <v>Skinny Fit</v>
      </c>
      <c r="P2789" s="2" t="str">
        <f>_xlfn.XLOOKUP(Table2[[#This Row],[Product_ID]],Table4[Product_ID],Table4[Brand],"Missing Brand")</f>
        <v>Killer Jeans</v>
      </c>
      <c r="Q2789" s="2" t="s">
        <v>134</v>
      </c>
      <c r="R2789" s="2" t="str">
        <f>_xlfn.XLOOKUP(Table2[[#This Row],[Store_ID]],Table6[Store_ID],Table6[Store Name],"Not Found")</f>
        <v>TrendMart Nellore Standard</v>
      </c>
      <c r="S2789" s="2">
        <f>_xlfn.XLOOKUP(Table2[[#This Row],[Store_ID]],Table6[Store_ID],Table6[Monthly Target],"Missing Target")</f>
        <v>1000000</v>
      </c>
      <c r="T2789" s="2" t="str">
        <f>_xlfn.XLOOKUP(Table2[[#This Row],[Store_ID]],Table6[Store_ID],Table6[Region],"Not Found")</f>
        <v>South Zone 3</v>
      </c>
      <c r="U2789" s="2" t="s">
        <v>181</v>
      </c>
      <c r="V2789" s="2" t="str">
        <f>_xlfn.XLOOKUP(Table2[[#This Row],[Employee_ID]],Table5[Employee_ID],Table5[Employee Name],"Not Found")</f>
        <v>Dhruv Mishra</v>
      </c>
      <c r="W2789" s="2">
        <v>5</v>
      </c>
      <c r="X2789" s="2">
        <v>1557.56</v>
      </c>
      <c r="Y2789" s="2">
        <v>10</v>
      </c>
      <c r="Z2789" s="2">
        <v>778.78</v>
      </c>
      <c r="AA2789" s="2">
        <v>12</v>
      </c>
      <c r="AB2789" s="2">
        <v>841.08</v>
      </c>
      <c r="AC2789" s="2">
        <v>7850.1</v>
      </c>
      <c r="AD2789" s="2">
        <v>5237.3999999999996</v>
      </c>
      <c r="AE2789" s="2">
        <f t="shared" si="93"/>
        <v>1771.6200000000008</v>
      </c>
      <c r="AF2789" s="2" t="s">
        <v>25</v>
      </c>
      <c r="AG2789" s="42">
        <f>IFERROR(Table2[[#This Row],[Profit]]/Table2[[#This Row],[Sales Amount]],0)</f>
        <v>0.22568120151335661</v>
      </c>
      <c r="AH2789" s="2" t="str">
        <f>TRIM(Table2[[#This Row],[Payment Modee]])</f>
        <v>UPI</v>
      </c>
      <c r="AI2789" s="2" t="s">
        <v>26</v>
      </c>
      <c r="AJ2789" s="2" t="s">
        <v>27</v>
      </c>
      <c r="AK2789" s="2" t="s">
        <v>3056</v>
      </c>
      <c r="AL2789" s="16" t="str">
        <f>IF(HOUR(Table2[[#This Row],[Order Time]])&lt;12,"Morning",IF(HOUR(Table2[[#This Row],[Order Time]])&lt;17,"Afternoon",IF(HOUR(Table2[[#This Row],[Order Time]])&lt;21,"Evening","Night")))</f>
        <v>Afternoon</v>
      </c>
      <c r="AM2789" s="16" t="s">
        <v>29</v>
      </c>
    </row>
    <row r="2790" spans="1:39" x14ac:dyDescent="0.25">
      <c r="A2790" s="13" t="s">
        <v>4705</v>
      </c>
      <c r="B2790" s="4">
        <v>45718</v>
      </c>
      <c r="C2790" s="2">
        <f>YEAR(Table2[[#This Row],[Invoice Date]])</f>
        <v>2025</v>
      </c>
      <c r="D2790" s="2" t="str">
        <f>TEXT(Table2[[#This Row],[Invoice Date]],"mmm")</f>
        <v>Mar</v>
      </c>
      <c r="E2790" s="2" t="str">
        <f>Table2[[#This Row],[Store_ID]]&amp;"-"&amp;Table2[[#This Row],[Year]]&amp;"-"&amp;Table2[[#This Row],[Month]]</f>
        <v>STR004-2025-Mar</v>
      </c>
      <c r="F2790" s="2" t="s">
        <v>726</v>
      </c>
      <c r="G2790" s="2" t="str">
        <f>_xlfn.XLOOKUP(Table2[[#This Row],[Customer_ID]],Table3[Customer_ID],Table3[Customer Name],"Not Found")</f>
        <v>Tarun Hegde</v>
      </c>
      <c r="H2790" s="2" t="str">
        <f>_xlfn.XLOOKUP(Table2[[#This Row],[Customer_ID]],Table3[Customer_ID],Table3[Gender],"Female")</f>
        <v>Male</v>
      </c>
      <c r="I2790" s="2" t="str">
        <f>_xlfn.XLOOKUP(Table2[[#This Row],[Customer_ID]],Table3[Customer_ID],Table3[City],"Missing Memebership")</f>
        <v>Bengaluru</v>
      </c>
      <c r="J2790" s="2" t="str">
        <f>_xlfn.XLOOKUP(Table2[[#This Row],[Customer_ID]],Table3[Customer_ID],Table3[State],"Karnataka")</f>
        <v>Karnataka</v>
      </c>
      <c r="K2790" s="2" t="str">
        <f>_xlfn.XLOOKUP(Table2[[#This Row],[Customer_ID]],Table3[Customer_ID],Table3[Membership],"Regular")</f>
        <v>Regular</v>
      </c>
      <c r="L2790" s="2" t="s">
        <v>2290</v>
      </c>
      <c r="M2790" s="2" t="str">
        <f>_xlfn.XLOOKUP(Table2[[#This Row],[Product_ID]],Table4[Product_ID],Table4[Product_Name],"Not Found")</f>
        <v>Allen Solly Backpack Grey</v>
      </c>
      <c r="N2790" s="2" t="str">
        <f>_xlfn.XLOOKUP(Table2[[#This Row],[Product_ID]],Table4[Product_ID],Table4[Category],"Not Found")</f>
        <v>Handbags</v>
      </c>
      <c r="O2790" s="2" t="str">
        <f>_xlfn.XLOOKUP(Table2[[#This Row],[Product_ID]],Table4[Product_ID],Table4[Subcategory],"Not Found")</f>
        <v>Backpack</v>
      </c>
      <c r="P2790" s="2" t="str">
        <f>_xlfn.XLOOKUP(Table2[[#This Row],[Product_ID]],Table4[Product_ID],Table4[Brand],"Missing Brand")</f>
        <v>Allen Solly</v>
      </c>
      <c r="Q2790" s="2" t="s">
        <v>91</v>
      </c>
      <c r="R2790" s="2" t="str">
        <f>_xlfn.XLOOKUP(Table2[[#This Row],[Store_ID]],Table6[Store_ID],Table6[Store Name],"Not Found")</f>
        <v>TrendMart Kalaburagi Mall Kiosk</v>
      </c>
      <c r="S2790" s="2">
        <f>_xlfn.XLOOKUP(Table2[[#This Row],[Store_ID]],Table6[Store_ID],Table6[Monthly Target],"Missing Target")</f>
        <v>800000</v>
      </c>
      <c r="T2790" s="2" t="str">
        <f>_xlfn.XLOOKUP(Table2[[#This Row],[Store_ID]],Table6[Store_ID],Table6[Region],"Not Found")</f>
        <v>South Zone 2</v>
      </c>
      <c r="U2790" s="2" t="s">
        <v>283</v>
      </c>
      <c r="V2790" s="2" t="str">
        <f>_xlfn.XLOOKUP(Table2[[#This Row],[Employee_ID]],Table5[Employee_ID],Table5[Employee Name],"Not Found")</f>
        <v>Priya Balasubramaniam</v>
      </c>
      <c r="W2790" s="2">
        <v>1</v>
      </c>
      <c r="X2790" s="2">
        <v>2203.09</v>
      </c>
      <c r="Y2790" s="2">
        <v>10</v>
      </c>
      <c r="Z2790" s="2">
        <v>220.31</v>
      </c>
      <c r="AA2790" s="2">
        <v>12</v>
      </c>
      <c r="AB2790" s="2">
        <v>237.93</v>
      </c>
      <c r="AC2790" s="2">
        <v>2220.71</v>
      </c>
      <c r="AD2790" s="2">
        <v>1365.65</v>
      </c>
      <c r="AE2790" s="2">
        <f t="shared" si="93"/>
        <v>617.12999999999988</v>
      </c>
      <c r="AF2790" s="2" t="s">
        <v>56</v>
      </c>
      <c r="AG2790" s="42">
        <f>IFERROR(Table2[[#This Row],[Profit]]/Table2[[#This Row],[Sales Amount]],0)</f>
        <v>0.27789760932314433</v>
      </c>
      <c r="AH2790" s="2" t="str">
        <f>TRIM(Table2[[#This Row],[Payment Modee]])</f>
        <v>Credit Card</v>
      </c>
      <c r="AI2790" s="2" t="s">
        <v>36</v>
      </c>
      <c r="AJ2790" s="2" t="s">
        <v>27</v>
      </c>
      <c r="AK2790" s="2" t="s">
        <v>1544</v>
      </c>
      <c r="AL2790" s="16" t="str">
        <f>IF(HOUR(Table2[[#This Row],[Order Time]])&lt;12,"Morning",IF(HOUR(Table2[[#This Row],[Order Time]])&lt;17,"Afternoon",IF(HOUR(Table2[[#This Row],[Order Time]])&lt;21,"Evening","Night")))</f>
        <v>Evening</v>
      </c>
      <c r="AM2790" s="16" t="s">
        <v>38</v>
      </c>
    </row>
    <row r="2791" spans="1:39" x14ac:dyDescent="0.25">
      <c r="A2791" s="13" t="s">
        <v>4706</v>
      </c>
      <c r="B2791" s="4">
        <v>45555</v>
      </c>
      <c r="C2791" s="2">
        <f>YEAR(Table2[[#This Row],[Invoice Date]])</f>
        <v>2024</v>
      </c>
      <c r="D2791" s="2" t="str">
        <f>TEXT(Table2[[#This Row],[Invoice Date]],"mmm")</f>
        <v>Sep</v>
      </c>
      <c r="E2791" s="2" t="str">
        <f>Table2[[#This Row],[Store_ID]]&amp;"-"&amp;Table2[[#This Row],[Year]]&amp;"-"&amp;Table2[[#This Row],[Month]]</f>
        <v>STR078-2024-Sep</v>
      </c>
      <c r="F2791" s="2" t="s">
        <v>4106</v>
      </c>
      <c r="G2791" s="2" t="str">
        <f>_xlfn.XLOOKUP(Table2[[#This Row],[Customer_ID]],Table3[Customer_ID],Table3[Customer Name],"Not Found")</f>
        <v>Anand Nair</v>
      </c>
      <c r="H2791" s="2" t="str">
        <f>_xlfn.XLOOKUP(Table2[[#This Row],[Customer_ID]],Table3[Customer_ID],Table3[Gender],"Female")</f>
        <v>Male</v>
      </c>
      <c r="I2791" s="2" t="str">
        <f>_xlfn.XLOOKUP(Table2[[#This Row],[Customer_ID]],Table3[Customer_ID],Table3[City],"Missing Memebership")</f>
        <v>Salem</v>
      </c>
      <c r="J2791" s="2" t="str">
        <f>_xlfn.XLOOKUP(Table2[[#This Row],[Customer_ID]],Table3[Customer_ID],Table3[State],"Karnataka")</f>
        <v>Tamil Nadu</v>
      </c>
      <c r="K2791" s="2" t="str">
        <f>_xlfn.XLOOKUP(Table2[[#This Row],[Customer_ID]],Table3[Customer_ID],Table3[Membership],"Regular")</f>
        <v>Silver</v>
      </c>
      <c r="L2791" s="2" t="s">
        <v>416</v>
      </c>
      <c r="M2791" s="2" t="str">
        <f>_xlfn.XLOOKUP(Table2[[#This Row],[Product_ID]],Table4[Product_ID],Table4[Product_Name],"Not Found")</f>
        <v>GRT Jewellers Sling Bag Olive</v>
      </c>
      <c r="N2791" s="2" t="str">
        <f>_xlfn.XLOOKUP(Table2[[#This Row],[Product_ID]],Table4[Product_ID],Table4[Category],"Not Found")</f>
        <v>Handbags</v>
      </c>
      <c r="O2791" s="2" t="str">
        <f>_xlfn.XLOOKUP(Table2[[#This Row],[Product_ID]],Table4[Product_ID],Table4[Subcategory],"Not Found")</f>
        <v>Sling Bag</v>
      </c>
      <c r="P2791" s="2" t="str">
        <f>_xlfn.XLOOKUP(Table2[[#This Row],[Product_ID]],Table4[Product_ID],Table4[Brand],"Missing Brand")</f>
        <v>GRT Jewellers</v>
      </c>
      <c r="Q2791" s="2" t="s">
        <v>48</v>
      </c>
      <c r="R2791" s="2" t="str">
        <f>_xlfn.XLOOKUP(Table2[[#This Row],[Store_ID]],Table6[Store_ID],Table6[Store Name],"Not Found")</f>
        <v>TrendMart Vellore Standard</v>
      </c>
      <c r="S2791" s="2">
        <f>_xlfn.XLOOKUP(Table2[[#This Row],[Store_ID]],Table6[Store_ID],Table6[Monthly Target],"Missing Target")</f>
        <v>1200000</v>
      </c>
      <c r="T2791" s="2" t="str">
        <f>_xlfn.XLOOKUP(Table2[[#This Row],[Store_ID]],Table6[Store_ID],Table6[Region],"Not Found")</f>
        <v>South Zone 1</v>
      </c>
      <c r="U2791" s="2" t="s">
        <v>417</v>
      </c>
      <c r="V2791" s="2" t="str">
        <f>_xlfn.XLOOKUP(Table2[[#This Row],[Employee_ID]],Table5[Employee_ID],Table5[Employee Name],"Not Found")</f>
        <v>Arjun Krishnan</v>
      </c>
      <c r="W2791" s="2">
        <v>2</v>
      </c>
      <c r="X2791" s="2">
        <v>3025.06</v>
      </c>
      <c r="Y2791" s="2">
        <v>10</v>
      </c>
      <c r="Z2791" s="2">
        <v>605.01</v>
      </c>
      <c r="AA2791" s="2">
        <v>12</v>
      </c>
      <c r="AB2791" s="2">
        <v>653.41</v>
      </c>
      <c r="AC2791" s="2">
        <v>6098.52</v>
      </c>
      <c r="AD2791" s="2">
        <v>4068.02</v>
      </c>
      <c r="AE2791" s="2">
        <f t="shared" si="93"/>
        <v>1377.0900000000006</v>
      </c>
      <c r="AF2791" s="2" t="s">
        <v>136</v>
      </c>
      <c r="AG2791" s="42">
        <f>IFERROR(Table2[[#This Row],[Profit]]/Table2[[#This Row],[Sales Amount]],0)</f>
        <v>0.22580724503650074</v>
      </c>
      <c r="AH2791" s="2" t="str">
        <f>TRIM(Table2[[#This Row],[Payment Modee]])</f>
        <v>EMI</v>
      </c>
      <c r="AI2791" s="2" t="s">
        <v>26</v>
      </c>
      <c r="AJ2791" s="2" t="s">
        <v>197</v>
      </c>
      <c r="AK2791" s="2" t="s">
        <v>1203</v>
      </c>
      <c r="AL2791" s="16" t="str">
        <f>IF(HOUR(Table2[[#This Row],[Order Time]])&lt;12,"Morning",IF(HOUR(Table2[[#This Row],[Order Time]])&lt;17,"Afternoon",IF(HOUR(Table2[[#This Row],[Order Time]])&lt;21,"Evening","Night")))</f>
        <v>Afternoon</v>
      </c>
      <c r="AM2791" s="16" t="s">
        <v>29</v>
      </c>
    </row>
    <row r="2792" spans="1:39" x14ac:dyDescent="0.25">
      <c r="A2792" s="13" t="s">
        <v>4707</v>
      </c>
      <c r="B2792" s="4">
        <v>45725</v>
      </c>
      <c r="C2792" s="2">
        <f>YEAR(Table2[[#This Row],[Invoice Date]])</f>
        <v>2025</v>
      </c>
      <c r="D2792" s="2" t="str">
        <f>TEXT(Table2[[#This Row],[Invoice Date]],"mmm")</f>
        <v>Mar</v>
      </c>
      <c r="E2792" s="2" t="str">
        <f>Table2[[#This Row],[Store_ID]]&amp;"-"&amp;Table2[[#This Row],[Year]]&amp;"-"&amp;Table2[[#This Row],[Month]]</f>
        <v>STR044-2025-Mar</v>
      </c>
      <c r="F2792" s="2" t="s">
        <v>2833</v>
      </c>
      <c r="G2792" s="2" t="str">
        <f>_xlfn.XLOOKUP(Table2[[#This Row],[Customer_ID]],Table3[Customer_ID],Table3[Customer Name],"Not Found")</f>
        <v>Harini Venkatesan</v>
      </c>
      <c r="H2792" s="2" t="str">
        <f>_xlfn.XLOOKUP(Table2[[#This Row],[Customer_ID]],Table3[Customer_ID],Table3[Gender],"Female")</f>
        <v>Female</v>
      </c>
      <c r="I2792" s="2" t="str">
        <f>_xlfn.XLOOKUP(Table2[[#This Row],[Customer_ID]],Table3[Customer_ID],Table3[City],"Missing Memebership")</f>
        <v>Kozhikode</v>
      </c>
      <c r="J2792" s="2" t="str">
        <f>_xlfn.XLOOKUP(Table2[[#This Row],[Customer_ID]],Table3[Customer_ID],Table3[State],"Karnataka")</f>
        <v>Kerala</v>
      </c>
      <c r="K2792" s="2" t="str">
        <f>_xlfn.XLOOKUP(Table2[[#This Row],[Customer_ID]],Table3[Customer_ID],Table3[Membership],"Regular")</f>
        <v>Silver</v>
      </c>
      <c r="L2792" s="2" t="s">
        <v>169</v>
      </c>
      <c r="M2792" s="2" t="str">
        <f>_xlfn.XLOOKUP(Table2[[#This Row],[Product_ID]],Table4[Product_ID],Table4[Product_Name],"Not Found")</f>
        <v>Global Desi Kids Shorts Charcoal</v>
      </c>
      <c r="N2792" s="2" t="str">
        <f>_xlfn.XLOOKUP(Table2[[#This Row],[Product_ID]],Table4[Product_ID],Table4[Category],"Not Found")</f>
        <v>Kids Wear</v>
      </c>
      <c r="O2792" s="2" t="str">
        <f>_xlfn.XLOOKUP(Table2[[#This Row],[Product_ID]],Table4[Product_ID],Table4[Subcategory],"Not Found")</f>
        <v>Kids Shorts</v>
      </c>
      <c r="P2792" s="2" t="str">
        <f>_xlfn.XLOOKUP(Table2[[#This Row],[Product_ID]],Table4[Product_ID],Table4[Brand],"Missing Brand")</f>
        <v>Global Desi</v>
      </c>
      <c r="Q2792" s="2" t="s">
        <v>277</v>
      </c>
      <c r="R2792" s="2" t="str">
        <f>_xlfn.XLOOKUP(Table2[[#This Row],[Store_ID]],Table6[Store_ID],Table6[Store Name],"Not Found")</f>
        <v>TrendMart Warangal High Street</v>
      </c>
      <c r="S2792" s="2">
        <f>_xlfn.XLOOKUP(Table2[[#This Row],[Store_ID]],Table6[Store_ID],Table6[Monthly Target],"Missing Target")</f>
        <v>1200000</v>
      </c>
      <c r="T2792" s="2" t="str">
        <f>_xlfn.XLOOKUP(Table2[[#This Row],[Store_ID]],Table6[Store_ID],Table6[Region],"Not Found")</f>
        <v>South Zone 2</v>
      </c>
      <c r="U2792" s="2" t="s">
        <v>417</v>
      </c>
      <c r="V2792" s="2" t="str">
        <f>_xlfn.XLOOKUP(Table2[[#This Row],[Employee_ID]],Table5[Employee_ID],Table5[Employee Name],"Not Found")</f>
        <v>Arjun Krishnan</v>
      </c>
      <c r="W2792" s="2">
        <v>1</v>
      </c>
      <c r="X2792" s="2">
        <v>807.78</v>
      </c>
      <c r="Y2792" s="2">
        <v>5</v>
      </c>
      <c r="Z2792" s="2">
        <v>40.39</v>
      </c>
      <c r="AA2792" s="2">
        <v>5</v>
      </c>
      <c r="AB2792" s="2">
        <v>38.369999999999997</v>
      </c>
      <c r="AC2792" s="2">
        <v>805.76</v>
      </c>
      <c r="AD2792" s="2">
        <v>499.31</v>
      </c>
      <c r="AE2792" s="2">
        <f t="shared" si="93"/>
        <v>268.08</v>
      </c>
      <c r="AF2792" s="2" t="s">
        <v>119</v>
      </c>
      <c r="AG2792" s="42">
        <f>IFERROR(Table2[[#This Row],[Profit]]/Table2[[#This Row],[Sales Amount]],0)</f>
        <v>0.33270452740270057</v>
      </c>
      <c r="AH2792" s="2" t="str">
        <f>TRIM(Table2[[#This Row],[Payment Modee]])</f>
        <v>Net Banking</v>
      </c>
      <c r="AI2792" s="2" t="s">
        <v>26</v>
      </c>
      <c r="AJ2792" s="2" t="s">
        <v>27</v>
      </c>
      <c r="AK2792" s="2" t="s">
        <v>670</v>
      </c>
      <c r="AL2792" s="16" t="str">
        <f>IF(HOUR(Table2[[#This Row],[Order Time]])&lt;12,"Morning",IF(HOUR(Table2[[#This Row],[Order Time]])&lt;17,"Afternoon",IF(HOUR(Table2[[#This Row],[Order Time]])&lt;21,"Evening","Night")))</f>
        <v>Afternoon</v>
      </c>
      <c r="AM2792" s="16" t="s">
        <v>38</v>
      </c>
    </row>
    <row r="2793" spans="1:39" x14ac:dyDescent="0.25">
      <c r="A2793" s="13" t="s">
        <v>4708</v>
      </c>
      <c r="B2793" s="4">
        <v>45545</v>
      </c>
      <c r="C2793" s="2">
        <f>YEAR(Table2[[#This Row],[Invoice Date]])</f>
        <v>2024</v>
      </c>
      <c r="D2793" s="2" t="str">
        <f>TEXT(Table2[[#This Row],[Invoice Date]],"mmm")</f>
        <v>Sep</v>
      </c>
      <c r="E2793" s="2" t="str">
        <f>Table2[[#This Row],[Store_ID]]&amp;"-"&amp;Table2[[#This Row],[Year]]&amp;"-"&amp;Table2[[#This Row],[Month]]</f>
        <v>STR086-2024-Sep</v>
      </c>
      <c r="F2793" s="2" t="s">
        <v>1931</v>
      </c>
      <c r="G2793" s="2" t="str">
        <f>_xlfn.XLOOKUP(Table2[[#This Row],[Customer_ID]],Table3[Customer_ID],Table3[Customer Name],"Not Found")</f>
        <v>Ashok Pillai</v>
      </c>
      <c r="H2793" s="2" t="str">
        <f>_xlfn.XLOOKUP(Table2[[#This Row],[Customer_ID]],Table3[Customer_ID],Table3[Gender],"Female")</f>
        <v>Male</v>
      </c>
      <c r="I2793" s="2" t="str">
        <f>_xlfn.XLOOKUP(Table2[[#This Row],[Customer_ID]],Table3[Customer_ID],Table3[City],"Missing Memebership")</f>
        <v>Vijayawada</v>
      </c>
      <c r="J2793" s="2" t="str">
        <f>_xlfn.XLOOKUP(Table2[[#This Row],[Customer_ID]],Table3[Customer_ID],Table3[State],"Karnataka")</f>
        <v>Andhra Pradesh</v>
      </c>
      <c r="K2793" s="2" t="str">
        <f>_xlfn.XLOOKUP(Table2[[#This Row],[Customer_ID]],Table3[Customer_ID],Table3[Membership],"Regular")</f>
        <v>Regular</v>
      </c>
      <c r="L2793" s="2" t="s">
        <v>1314</v>
      </c>
      <c r="M2793" s="2" t="str">
        <f>_xlfn.XLOOKUP(Table2[[#This Row],[Product_ID]],Table4[Product_ID],Table4[Product_Name],"Not Found")</f>
        <v>Flying Machine Skinny Fit Maroon</v>
      </c>
      <c r="N2793" s="2" t="str">
        <f>_xlfn.XLOOKUP(Table2[[#This Row],[Product_ID]],Table4[Product_ID],Table4[Category],"Not Found")</f>
        <v>Men Jeans</v>
      </c>
      <c r="O2793" s="2" t="str">
        <f>_xlfn.XLOOKUP(Table2[[#This Row],[Product_ID]],Table4[Product_ID],Table4[Subcategory],"Not Found")</f>
        <v>Skinny Fit</v>
      </c>
      <c r="P2793" s="2" t="str">
        <f>_xlfn.XLOOKUP(Table2[[#This Row],[Product_ID]],Table4[Product_ID],Table4[Brand],"Missing Brand")</f>
        <v>Flying Machine</v>
      </c>
      <c r="Q2793" s="2" t="s">
        <v>804</v>
      </c>
      <c r="R2793" s="2" t="str">
        <f>_xlfn.XLOOKUP(Table2[[#This Row],[Store_ID]],Table6[Store_ID],Table6[Store Name],"Not Found")</f>
        <v>TrendMart Thiruvananthapuram Outlet</v>
      </c>
      <c r="S2793" s="2">
        <f>_xlfn.XLOOKUP(Table2[[#This Row],[Store_ID]],Table6[Store_ID],Table6[Monthly Target],"Missing Target")</f>
        <v>800000</v>
      </c>
      <c r="T2793" s="2" t="str">
        <f>_xlfn.XLOOKUP(Table2[[#This Row],[Store_ID]],Table6[Store_ID],Table6[Region],"Not Found")</f>
        <v>South Zone 1</v>
      </c>
      <c r="U2793" s="2" t="s">
        <v>118</v>
      </c>
      <c r="V2793" s="2" t="str">
        <f>_xlfn.XLOOKUP(Table2[[#This Row],[Employee_ID]],Table5[Employee_ID],Table5[Employee Name],"Not Found")</f>
        <v>Deepak Kamath</v>
      </c>
      <c r="W2793" s="2">
        <v>4</v>
      </c>
      <c r="X2793" s="2">
        <v>1200.0999999999999</v>
      </c>
      <c r="Y2793" s="2">
        <v>0</v>
      </c>
      <c r="Z2793" s="2">
        <v>0</v>
      </c>
      <c r="AA2793" s="2">
        <v>12</v>
      </c>
      <c r="AB2793" s="2">
        <v>576.04999999999995</v>
      </c>
      <c r="AC2793" s="2">
        <v>5376.45</v>
      </c>
      <c r="AD2793" s="2">
        <v>3269.32</v>
      </c>
      <c r="AE2793" s="2">
        <f t="shared" si="93"/>
        <v>1531.0799999999997</v>
      </c>
      <c r="AF2793" s="2" t="s">
        <v>25</v>
      </c>
      <c r="AG2793" s="42">
        <f>IFERROR(Table2[[#This Row],[Profit]]/Table2[[#This Row],[Sales Amount]],0)</f>
        <v>0.28477526992718238</v>
      </c>
      <c r="AH2793" s="2" t="str">
        <f>TRIM(Table2[[#This Row],[Payment Modee]])</f>
        <v>UPI</v>
      </c>
      <c r="AI2793" s="2" t="s">
        <v>26</v>
      </c>
      <c r="AJ2793" s="2" t="s">
        <v>197</v>
      </c>
      <c r="AK2793" s="2" t="s">
        <v>980</v>
      </c>
      <c r="AL2793" s="16" t="str">
        <f>IF(HOUR(Table2[[#This Row],[Order Time]])&lt;12,"Morning",IF(HOUR(Table2[[#This Row],[Order Time]])&lt;17,"Afternoon",IF(HOUR(Table2[[#This Row],[Order Time]])&lt;21,"Evening","Night")))</f>
        <v>Afternoon</v>
      </c>
      <c r="AM2793" s="16" t="s">
        <v>29</v>
      </c>
    </row>
    <row r="2794" spans="1:39" x14ac:dyDescent="0.25">
      <c r="A2794" s="13" t="s">
        <v>4709</v>
      </c>
      <c r="B2794" s="4">
        <v>45568</v>
      </c>
      <c r="C2794" s="2">
        <f>YEAR(Table2[[#This Row],[Invoice Date]])</f>
        <v>2024</v>
      </c>
      <c r="D2794" s="2" t="str">
        <f>TEXT(Table2[[#This Row],[Invoice Date]],"mmm")</f>
        <v>Oct</v>
      </c>
      <c r="E2794" s="2" t="str">
        <f>Table2[[#This Row],[Store_ID]]&amp;"-"&amp;Table2[[#This Row],[Year]]&amp;"-"&amp;Table2[[#This Row],[Month]]</f>
        <v>STR068-2024-Oct</v>
      </c>
      <c r="F2794" s="2" t="s">
        <v>2331</v>
      </c>
      <c r="G2794" s="2" t="str">
        <f>_xlfn.XLOOKUP(Table2[[#This Row],[Customer_ID]],Table3[Customer_ID],Table3[Customer Name],"Not Found")</f>
        <v>Jaya Naicker</v>
      </c>
      <c r="H2794" s="2" t="str">
        <f>_xlfn.XLOOKUP(Table2[[#This Row],[Customer_ID]],Table3[Customer_ID],Table3[Gender],"Female")</f>
        <v>Female</v>
      </c>
      <c r="I2794" s="2" t="str">
        <f>_xlfn.XLOOKUP(Table2[[#This Row],[Customer_ID]],Table3[Customer_ID],Table3[City],"Missing Memebership")</f>
        <v>Vellore</v>
      </c>
      <c r="J2794" s="2" t="str">
        <f>_xlfn.XLOOKUP(Table2[[#This Row],[Customer_ID]],Table3[Customer_ID],Table3[State],"Karnataka")</f>
        <v>Tamil Nadu</v>
      </c>
      <c r="K2794" s="2" t="str">
        <f>_xlfn.XLOOKUP(Table2[[#This Row],[Customer_ID]],Table3[Customer_ID],Table3[Membership],"Regular")</f>
        <v>Regular</v>
      </c>
      <c r="L2794" s="2" t="s">
        <v>986</v>
      </c>
      <c r="M2794" s="2" t="str">
        <f>_xlfn.XLOOKUP(Table2[[#This Row],[Product_ID]],Table4[Product_ID],Table4[Product_Name],"Not Found")</f>
        <v>Ramraj Cotton A-Line Dress Brown</v>
      </c>
      <c r="N2794" s="2" t="str">
        <f>_xlfn.XLOOKUP(Table2[[#This Row],[Product_ID]],Table4[Product_ID],Table4[Category],"Not Found")</f>
        <v>Women Dresses</v>
      </c>
      <c r="O2794" s="2" t="str">
        <f>_xlfn.XLOOKUP(Table2[[#This Row],[Product_ID]],Table4[Product_ID],Table4[Subcategory],"Not Found")</f>
        <v>A-Line Dress</v>
      </c>
      <c r="P2794" s="2" t="str">
        <f>_xlfn.XLOOKUP(Table2[[#This Row],[Product_ID]],Table4[Product_ID],Table4[Brand],"Missing Brand")</f>
        <v>Ramraj Cotton</v>
      </c>
      <c r="Q2794" s="2" t="s">
        <v>97</v>
      </c>
      <c r="R2794" s="2" t="str">
        <f>_xlfn.XLOOKUP(Table2[[#This Row],[Store_ID]],Table6[Store_ID],Table6[Store Name],"Not Found")</f>
        <v>TrendMart Madurai Mall Kiosk</v>
      </c>
      <c r="S2794" s="2">
        <f>_xlfn.XLOOKUP(Table2[[#This Row],[Store_ID]],Table6[Store_ID],Table6[Monthly Target],"Missing Target")</f>
        <v>2000000</v>
      </c>
      <c r="T2794" s="2" t="str">
        <f>_xlfn.XLOOKUP(Table2[[#This Row],[Store_ID]],Table6[Store_ID],Table6[Region],"Not Found")</f>
        <v>South Zone 1</v>
      </c>
      <c r="U2794" s="2" t="s">
        <v>400</v>
      </c>
      <c r="V2794" s="2" t="str">
        <f>_xlfn.XLOOKUP(Table2[[#This Row],[Employee_ID]],Table5[Employee_ID],Table5[Employee Name],"Not Found")</f>
        <v>Anil Reddy</v>
      </c>
      <c r="W2794" s="2">
        <v>1</v>
      </c>
      <c r="X2794" s="2">
        <v>1134.82</v>
      </c>
      <c r="Y2794" s="2">
        <v>15</v>
      </c>
      <c r="Z2794" s="2">
        <v>170.22</v>
      </c>
      <c r="AA2794" s="2">
        <v>12</v>
      </c>
      <c r="AB2794" s="2">
        <v>115.75</v>
      </c>
      <c r="AC2794" s="2">
        <v>1080.3499999999999</v>
      </c>
      <c r="AD2794" s="2">
        <v>769.63</v>
      </c>
      <c r="AE2794" s="2">
        <f t="shared" si="93"/>
        <v>194.96999999999991</v>
      </c>
      <c r="AF2794" s="2" t="s">
        <v>35</v>
      </c>
      <c r="AG2794" s="42">
        <f>IFERROR(Table2[[#This Row],[Profit]]/Table2[[#This Row],[Sales Amount]],0)</f>
        <v>0.18046929235895767</v>
      </c>
      <c r="AH2794" s="2" t="str">
        <f>TRIM(Table2[[#This Row],[Payment Modee]])</f>
        <v>Debit Card</v>
      </c>
      <c r="AI2794" s="2" t="s">
        <v>26</v>
      </c>
      <c r="AJ2794" s="2" t="s">
        <v>27</v>
      </c>
      <c r="AK2794" s="2" t="s">
        <v>2164</v>
      </c>
      <c r="AL2794" s="16" t="str">
        <f>IF(HOUR(Table2[[#This Row],[Order Time]])&lt;12,"Morning",IF(HOUR(Table2[[#This Row],[Order Time]])&lt;17,"Afternoon",IF(HOUR(Table2[[#This Row],[Order Time]])&lt;21,"Evening","Night")))</f>
        <v>Morning</v>
      </c>
      <c r="AM2794" s="16" t="s">
        <v>29</v>
      </c>
    </row>
    <row r="2795" spans="1:39" x14ac:dyDescent="0.25">
      <c r="A2795" s="13" t="s">
        <v>4710</v>
      </c>
      <c r="B2795" s="4">
        <v>45467</v>
      </c>
      <c r="C2795" s="2">
        <f>YEAR(Table2[[#This Row],[Invoice Date]])</f>
        <v>2024</v>
      </c>
      <c r="D2795" s="2" t="str">
        <f>TEXT(Table2[[#This Row],[Invoice Date]],"mmm")</f>
        <v>Jun</v>
      </c>
      <c r="E2795" s="2" t="str">
        <f>Table2[[#This Row],[Store_ID]]&amp;"-"&amp;Table2[[#This Row],[Year]]&amp;"-"&amp;Table2[[#This Row],[Month]]</f>
        <v>STR046-2024-Jun</v>
      </c>
      <c r="F2795" s="2" t="s">
        <v>1198</v>
      </c>
      <c r="G2795" s="2" t="str">
        <f>_xlfn.XLOOKUP(Table2[[#This Row],[Customer_ID]],Table3[Customer_ID],Table3[Customer Name],"Not Found")</f>
        <v>Latha Iyer</v>
      </c>
      <c r="H2795" s="2" t="str">
        <f>_xlfn.XLOOKUP(Table2[[#This Row],[Customer_ID]],Table3[Customer_ID],Table3[Gender],"Female")</f>
        <v>Female</v>
      </c>
      <c r="I2795" s="2" t="str">
        <f>_xlfn.XLOOKUP(Table2[[#This Row],[Customer_ID]],Table3[Customer_ID],Table3[City],"Missing Memebership")</f>
        <v>Thrissur</v>
      </c>
      <c r="J2795" s="2" t="str">
        <f>_xlfn.XLOOKUP(Table2[[#This Row],[Customer_ID]],Table3[Customer_ID],Table3[State],"Karnataka")</f>
        <v>Kerala</v>
      </c>
      <c r="K2795" s="2" t="str">
        <f>_xlfn.XLOOKUP(Table2[[#This Row],[Customer_ID]],Table3[Customer_ID],Table3[Membership],"Regular")</f>
        <v>Gold</v>
      </c>
      <c r="L2795" s="2" t="s">
        <v>1559</v>
      </c>
      <c r="M2795" s="2" t="str">
        <f>_xlfn.XLOOKUP(Table2[[#This Row],[Product_ID]],Table4[Product_ID],Table4[Product_Name],"Not Found")</f>
        <v>Liberty A-Line Kurti Navy Blue</v>
      </c>
      <c r="N2795" s="2" t="str">
        <f>_xlfn.XLOOKUP(Table2[[#This Row],[Product_ID]],Table4[Product_ID],Table4[Category],"Not Found")</f>
        <v>Women Kurtis</v>
      </c>
      <c r="O2795" s="2" t="str">
        <f>_xlfn.XLOOKUP(Table2[[#This Row],[Product_ID]],Table4[Product_ID],Table4[Subcategory],"Not Found")</f>
        <v>A-Line Kurti</v>
      </c>
      <c r="P2795" s="2" t="str">
        <f>_xlfn.XLOOKUP(Table2[[#This Row],[Product_ID]],Table4[Product_ID],Table4[Brand],"Missing Brand")</f>
        <v>Liberty</v>
      </c>
      <c r="Q2795" s="2" t="s">
        <v>553</v>
      </c>
      <c r="R2795" s="2" t="str">
        <f>_xlfn.XLOOKUP(Table2[[#This Row],[Store_ID]],Table6[Store_ID],Table6[Store Name],"Not Found")</f>
        <v>TrendMart Hyderabad High Street</v>
      </c>
      <c r="S2795" s="2">
        <f>_xlfn.XLOOKUP(Table2[[#This Row],[Store_ID]],Table6[Store_ID],Table6[Monthly Target],"Missing Target")</f>
        <v>800000</v>
      </c>
      <c r="T2795" s="2" t="str">
        <f>_xlfn.XLOOKUP(Table2[[#This Row],[Store_ID]],Table6[Store_ID],Table6[Region],"Not Found")</f>
        <v>South Zone 2</v>
      </c>
      <c r="U2795" s="2" t="s">
        <v>147</v>
      </c>
      <c r="V2795" s="2" t="str">
        <f>_xlfn.XLOOKUP(Table2[[#This Row],[Employee_ID]],Table5[Employee_ID],Table5[Employee Name],"Not Found")</f>
        <v>Logesh Gopalakrishnan</v>
      </c>
      <c r="W2795" s="2">
        <v>5</v>
      </c>
      <c r="X2795" s="2">
        <v>1329.26</v>
      </c>
      <c r="Y2795" s="2">
        <v>0</v>
      </c>
      <c r="Z2795" s="2">
        <v>0</v>
      </c>
      <c r="AA2795" s="2">
        <v>12</v>
      </c>
      <c r="AB2795" s="2">
        <v>797.56</v>
      </c>
      <c r="AC2795" s="2">
        <v>7443.86</v>
      </c>
      <c r="AD2795" s="2">
        <v>4466.8500000000004</v>
      </c>
      <c r="AE2795" s="2">
        <f t="shared" si="93"/>
        <v>2179.4499999999994</v>
      </c>
      <c r="AF2795" s="2" t="s">
        <v>56</v>
      </c>
      <c r="AG2795" s="42">
        <f>IFERROR(Table2[[#This Row],[Profit]]/Table2[[#This Row],[Sales Amount]],0)</f>
        <v>0.29278492610016837</v>
      </c>
      <c r="AH2795" s="2" t="str">
        <f>TRIM(Table2[[#This Row],[Payment Modee]])</f>
        <v>Credit Card</v>
      </c>
      <c r="AI2795" s="2" t="s">
        <v>26</v>
      </c>
      <c r="AJ2795" s="2" t="s">
        <v>27</v>
      </c>
      <c r="AK2795" s="2" t="s">
        <v>2539</v>
      </c>
      <c r="AL2795" s="16" t="str">
        <f>IF(HOUR(Table2[[#This Row],[Order Time]])&lt;12,"Morning",IF(HOUR(Table2[[#This Row],[Order Time]])&lt;17,"Afternoon",IF(HOUR(Table2[[#This Row],[Order Time]])&lt;21,"Evening","Night")))</f>
        <v>Evening</v>
      </c>
      <c r="AM2795" s="16" t="s">
        <v>29</v>
      </c>
    </row>
    <row r="2796" spans="1:39" x14ac:dyDescent="0.25">
      <c r="A2796" s="13" t="s">
        <v>4711</v>
      </c>
      <c r="B2796" s="4">
        <v>45442</v>
      </c>
      <c r="C2796" s="2">
        <f>YEAR(Table2[[#This Row],[Invoice Date]])</f>
        <v>2024</v>
      </c>
      <c r="D2796" s="2" t="str">
        <f>TEXT(Table2[[#This Row],[Invoice Date]],"mmm")</f>
        <v>May</v>
      </c>
      <c r="E2796" s="2" t="str">
        <f>Table2[[#This Row],[Store_ID]]&amp;"-"&amp;Table2[[#This Row],[Year]]&amp;"-"&amp;Table2[[#This Row],[Month]]</f>
        <v>STR078-2024-May</v>
      </c>
      <c r="F2796" s="2" t="s">
        <v>665</v>
      </c>
      <c r="G2796" s="2" t="str">
        <f>_xlfn.XLOOKUP(Table2[[#This Row],[Customer_ID]],Table3[Customer_ID],Table3[Customer Name],"Not Found")</f>
        <v>Srinivas Gopalakrishnan</v>
      </c>
      <c r="H2796" s="2" t="str">
        <f>_xlfn.XLOOKUP(Table2[[#This Row],[Customer_ID]],Table3[Customer_ID],Table3[Gender],"Female")</f>
        <v>Male</v>
      </c>
      <c r="I2796" s="2" t="str">
        <f>_xlfn.XLOOKUP(Table2[[#This Row],[Customer_ID]],Table3[Customer_ID],Table3[City],"Missing Memebership")</f>
        <v>Karimnagar</v>
      </c>
      <c r="J2796" s="2" t="str">
        <f>_xlfn.XLOOKUP(Table2[[#This Row],[Customer_ID]],Table3[Customer_ID],Table3[State],"Karnataka")</f>
        <v>Telangana</v>
      </c>
      <c r="K2796" s="2" t="str">
        <f>_xlfn.XLOOKUP(Table2[[#This Row],[Customer_ID]],Table3[Customer_ID],Table3[Membership],"Regular")</f>
        <v>Silver</v>
      </c>
      <c r="L2796" s="2" t="s">
        <v>917</v>
      </c>
      <c r="M2796" s="2" t="str">
        <f>_xlfn.XLOOKUP(Table2[[#This Row],[Product_ID]],Table4[Product_ID],Table4[Product_Name],"Not Found")</f>
        <v>Spykar Cotton Saree Black</v>
      </c>
      <c r="N2796" s="2" t="str">
        <f>_xlfn.XLOOKUP(Table2[[#This Row],[Product_ID]],Table4[Product_ID],Table4[Category],"Not Found")</f>
        <v>Women Sarees</v>
      </c>
      <c r="O2796" s="2" t="str">
        <f>_xlfn.XLOOKUP(Table2[[#This Row],[Product_ID]],Table4[Product_ID],Table4[Subcategory],"Not Found")</f>
        <v>Cotton Saree</v>
      </c>
      <c r="P2796" s="2" t="str">
        <f>_xlfn.XLOOKUP(Table2[[#This Row],[Product_ID]],Table4[Product_ID],Table4[Brand],"Missing Brand")</f>
        <v>Spykar</v>
      </c>
      <c r="Q2796" s="2" t="s">
        <v>48</v>
      </c>
      <c r="R2796" s="2" t="str">
        <f>_xlfn.XLOOKUP(Table2[[#This Row],[Store_ID]],Table6[Store_ID],Table6[Store Name],"Not Found")</f>
        <v>TrendMart Vellore Standard</v>
      </c>
      <c r="S2796" s="2">
        <f>_xlfn.XLOOKUP(Table2[[#This Row],[Store_ID]],Table6[Store_ID],Table6[Monthly Target],"Missing Target")</f>
        <v>1200000</v>
      </c>
      <c r="T2796" s="2" t="str">
        <f>_xlfn.XLOOKUP(Table2[[#This Row],[Store_ID]],Table6[Store_ID],Table6[Region],"Not Found")</f>
        <v>South Zone 1</v>
      </c>
      <c r="U2796" s="2" t="s">
        <v>417</v>
      </c>
      <c r="V2796" s="2" t="str">
        <f>_xlfn.XLOOKUP(Table2[[#This Row],[Employee_ID]],Table5[Employee_ID],Table5[Employee Name],"Not Found")</f>
        <v>Arjun Krishnan</v>
      </c>
      <c r="W2796" s="2">
        <v>3</v>
      </c>
      <c r="X2796" s="2">
        <v>1357.23</v>
      </c>
      <c r="Y2796" s="2">
        <v>10</v>
      </c>
      <c r="Z2796" s="2">
        <v>407.17</v>
      </c>
      <c r="AA2796" s="2">
        <v>12</v>
      </c>
      <c r="AB2796" s="2">
        <v>439.74</v>
      </c>
      <c r="AC2796" s="2">
        <v>4104.26</v>
      </c>
      <c r="AD2796" s="2">
        <v>2886.51</v>
      </c>
      <c r="AE2796" s="2">
        <f t="shared" si="93"/>
        <v>778.01</v>
      </c>
      <c r="AF2796" s="2" t="s">
        <v>35</v>
      </c>
      <c r="AG2796" s="42">
        <f>IFERROR(Table2[[#This Row],[Profit]]/Table2[[#This Row],[Sales Amount]],0)</f>
        <v>0.189561577482908</v>
      </c>
      <c r="AH2796" s="2" t="str">
        <f>TRIM(Table2[[#This Row],[Payment Modee]])</f>
        <v>Debit Card</v>
      </c>
      <c r="AI2796" s="2" t="s">
        <v>26</v>
      </c>
      <c r="AJ2796" s="2" t="s">
        <v>27</v>
      </c>
      <c r="AK2796" s="2" t="s">
        <v>1626</v>
      </c>
      <c r="AL2796" s="16" t="str">
        <f>IF(HOUR(Table2[[#This Row],[Order Time]])&lt;12,"Morning",IF(HOUR(Table2[[#This Row],[Order Time]])&lt;17,"Afternoon",IF(HOUR(Table2[[#This Row],[Order Time]])&lt;21,"Evening","Night")))</f>
        <v>Night</v>
      </c>
      <c r="AM2796" s="16" t="s">
        <v>29</v>
      </c>
    </row>
    <row r="2797" spans="1:39" x14ac:dyDescent="0.25">
      <c r="A2797" s="13" t="s">
        <v>4712</v>
      </c>
      <c r="B2797" s="4">
        <v>45610</v>
      </c>
      <c r="C2797" s="2">
        <f>YEAR(Table2[[#This Row],[Invoice Date]])</f>
        <v>2024</v>
      </c>
      <c r="D2797" s="2" t="str">
        <f>TEXT(Table2[[#This Row],[Invoice Date]],"mmm")</f>
        <v>Nov</v>
      </c>
      <c r="E2797" s="2" t="str">
        <f>Table2[[#This Row],[Store_ID]]&amp;"-"&amp;Table2[[#This Row],[Year]]&amp;"-"&amp;Table2[[#This Row],[Month]]</f>
        <v>STR120-2024-Nov</v>
      </c>
      <c r="F2797" s="2" t="s">
        <v>1163</v>
      </c>
      <c r="G2797" s="2" t="str">
        <f>_xlfn.XLOOKUP(Table2[[#This Row],[Customer_ID]],Table3[Customer_ID],Table3[Customer Name],"Not Found")</f>
        <v>Hariharan Iyer</v>
      </c>
      <c r="H2797" s="2" t="str">
        <f>_xlfn.XLOOKUP(Table2[[#This Row],[Customer_ID]],Table3[Customer_ID],Table3[Gender],"Female")</f>
        <v>Male</v>
      </c>
      <c r="I2797" s="2" t="str">
        <f>_xlfn.XLOOKUP(Table2[[#This Row],[Customer_ID]],Table3[Customer_ID],Table3[City],"Missing Memebership")</f>
        <v>Vijayawada</v>
      </c>
      <c r="J2797" s="2" t="str">
        <f>_xlfn.XLOOKUP(Table2[[#This Row],[Customer_ID]],Table3[Customer_ID],Table3[State],"Karnataka")</f>
        <v>Andhra Pradesh</v>
      </c>
      <c r="K2797" s="2" t="str">
        <f>_xlfn.XLOOKUP(Table2[[#This Row],[Customer_ID]],Table3[Customer_ID],Table3[Membership],"Regular")</f>
        <v>Silver</v>
      </c>
      <c r="L2797" s="2" t="s">
        <v>416</v>
      </c>
      <c r="M2797" s="2" t="str">
        <f>_xlfn.XLOOKUP(Table2[[#This Row],[Product_ID]],Table4[Product_ID],Table4[Product_Name],"Not Found")</f>
        <v>GRT Jewellers Sling Bag Olive</v>
      </c>
      <c r="N2797" s="2" t="str">
        <f>_xlfn.XLOOKUP(Table2[[#This Row],[Product_ID]],Table4[Product_ID],Table4[Category],"Not Found")</f>
        <v>Handbags</v>
      </c>
      <c r="O2797" s="2" t="str">
        <f>_xlfn.XLOOKUP(Table2[[#This Row],[Product_ID]],Table4[Product_ID],Table4[Subcategory],"Not Found")</f>
        <v>Sling Bag</v>
      </c>
      <c r="P2797" s="2" t="str">
        <f>_xlfn.XLOOKUP(Table2[[#This Row],[Product_ID]],Table4[Product_ID],Table4[Brand],"Missing Brand")</f>
        <v>GRT Jewellers</v>
      </c>
      <c r="Q2797" s="2" t="s">
        <v>999</v>
      </c>
      <c r="R2797" s="2" t="str">
        <f>_xlfn.XLOOKUP(Table2[[#This Row],[Store_ID]],Table6[Store_ID],Table6[Store Name],"Not Found")</f>
        <v>TrendMart Karimnagar Standard</v>
      </c>
      <c r="S2797" s="2">
        <f>_xlfn.XLOOKUP(Table2[[#This Row],[Store_ID]],Table6[Store_ID],Table6[Monthly Target],"Missing Target")</f>
        <v>1500000</v>
      </c>
      <c r="T2797" s="2" t="str">
        <f>_xlfn.XLOOKUP(Table2[[#This Row],[Store_ID]],Table6[Store_ID],Table6[Region],"Not Found")</f>
        <v>South Zone 2</v>
      </c>
      <c r="U2797" s="2" t="s">
        <v>321</v>
      </c>
      <c r="V2797" s="2" t="str">
        <f>_xlfn.XLOOKUP(Table2[[#This Row],[Employee_ID]],Table5[Employee_ID],Table5[Employee Name],"Not Found")</f>
        <v>Sunita Ramachandran</v>
      </c>
      <c r="W2797" s="2">
        <v>1</v>
      </c>
      <c r="X2797" s="2">
        <v>2964.33</v>
      </c>
      <c r="Y2797" s="2">
        <v>0</v>
      </c>
      <c r="Z2797" s="2">
        <v>0</v>
      </c>
      <c r="AA2797" s="2">
        <v>12</v>
      </c>
      <c r="AB2797" s="2">
        <v>355.72</v>
      </c>
      <c r="AC2797" s="2">
        <v>3320.05</v>
      </c>
      <c r="AD2797" s="2">
        <v>2034.01</v>
      </c>
      <c r="AE2797" s="2">
        <f t="shared" si="93"/>
        <v>930.32000000000016</v>
      </c>
      <c r="AF2797" s="2" t="s">
        <v>69</v>
      </c>
      <c r="AG2797" s="42">
        <f>IFERROR(Table2[[#This Row],[Profit]]/Table2[[#This Row],[Sales Amount]],0)</f>
        <v>0.2802126473998886</v>
      </c>
      <c r="AH2797" s="2" t="str">
        <f>TRIM(Table2[[#This Row],[Payment Modee]])</f>
        <v>Cash</v>
      </c>
      <c r="AI2797" s="2" t="s">
        <v>26</v>
      </c>
      <c r="AJ2797" s="2" t="s">
        <v>197</v>
      </c>
      <c r="AK2797" s="2" t="s">
        <v>1687</v>
      </c>
      <c r="AL2797" s="16" t="str">
        <f>IF(HOUR(Table2[[#This Row],[Order Time]])&lt;12,"Morning",IF(HOUR(Table2[[#This Row],[Order Time]])&lt;17,"Afternoon",IF(HOUR(Table2[[#This Row],[Order Time]])&lt;21,"Evening","Night")))</f>
        <v>Evening</v>
      </c>
      <c r="AM2797" s="16" t="s">
        <v>29</v>
      </c>
    </row>
    <row r="2798" spans="1:39" x14ac:dyDescent="0.25">
      <c r="A2798" s="13" t="s">
        <v>4713</v>
      </c>
      <c r="B2798" s="4">
        <v>45725</v>
      </c>
      <c r="C2798" s="2">
        <f>YEAR(Table2[[#This Row],[Invoice Date]])</f>
        <v>2025</v>
      </c>
      <c r="D2798" s="2" t="str">
        <f>TEXT(Table2[[#This Row],[Invoice Date]],"mmm")</f>
        <v>Mar</v>
      </c>
      <c r="E2798" s="2" t="str">
        <f>Table2[[#This Row],[Store_ID]]&amp;"-"&amp;Table2[[#This Row],[Year]]&amp;"-"&amp;Table2[[#This Row],[Month]]</f>
        <v>STR038-2025-Mar</v>
      </c>
      <c r="F2798" s="2" t="s">
        <v>2118</v>
      </c>
      <c r="G2798" s="2" t="str">
        <f>_xlfn.XLOOKUP(Table2[[#This Row],[Customer_ID]],Table3[Customer_ID],Table3[Customer Name],"Not Found")</f>
        <v>Karunakaran Nair</v>
      </c>
      <c r="H2798" s="2" t="str">
        <f>_xlfn.XLOOKUP(Table2[[#This Row],[Customer_ID]],Table3[Customer_ID],Table3[Gender],"Female")</f>
        <v>Male</v>
      </c>
      <c r="I2798" s="2" t="str">
        <f>_xlfn.XLOOKUP(Table2[[#This Row],[Customer_ID]],Table3[Customer_ID],Table3[City],"Missing Memebership")</f>
        <v>Nellore</v>
      </c>
      <c r="J2798" s="2" t="str">
        <f>_xlfn.XLOOKUP(Table2[[#This Row],[Customer_ID]],Table3[Customer_ID],Table3[State],"Karnataka")</f>
        <v>Andhra Pradesh</v>
      </c>
      <c r="K2798" s="2" t="str">
        <f>_xlfn.XLOOKUP(Table2[[#This Row],[Customer_ID]],Table3[Customer_ID],Table3[Membership],"Regular")</f>
        <v>Regular</v>
      </c>
      <c r="L2798" s="2" t="s">
        <v>1090</v>
      </c>
      <c r="M2798" s="2" t="str">
        <f>_xlfn.XLOOKUP(Table2[[#This Row],[Product_ID]],Table4[Product_ID],Table4[Product_Name],"Not Found")</f>
        <v>Van Heusen Jeggings Charcoal</v>
      </c>
      <c r="N2798" s="2" t="str">
        <f>_xlfn.XLOOKUP(Table2[[#This Row],[Product_ID]],Table4[Product_ID],Table4[Category],"Not Found")</f>
        <v>Women Jeans</v>
      </c>
      <c r="O2798" s="2" t="str">
        <f>_xlfn.XLOOKUP(Table2[[#This Row],[Product_ID]],Table4[Product_ID],Table4[Subcategory],"Not Found")</f>
        <v>Jeggings</v>
      </c>
      <c r="P2798" s="2" t="str">
        <f>_xlfn.XLOOKUP(Table2[[#This Row],[Product_ID]],Table4[Product_ID],Table4[Brand],"Missing Brand")</f>
        <v>Van Heusen</v>
      </c>
      <c r="Q2798" s="2" t="s">
        <v>890</v>
      </c>
      <c r="R2798" s="2" t="str">
        <f>_xlfn.XLOOKUP(Table2[[#This Row],[Store_ID]],Table6[Store_ID],Table6[Store Name],"Not Found")</f>
        <v>TrendMart Tumakuru Standard</v>
      </c>
      <c r="S2798" s="2">
        <f>_xlfn.XLOOKUP(Table2[[#This Row],[Store_ID]],Table6[Store_ID],Table6[Monthly Target],"Missing Target")</f>
        <v>1500000</v>
      </c>
      <c r="T2798" s="2" t="str">
        <f>_xlfn.XLOOKUP(Table2[[#This Row],[Store_ID]],Table6[Store_ID],Table6[Region],"Not Found")</f>
        <v>South Zone 2</v>
      </c>
      <c r="U2798" s="2" t="s">
        <v>460</v>
      </c>
      <c r="V2798" s="2" t="str">
        <f>_xlfn.XLOOKUP(Table2[[#This Row],[Employee_ID]],Table5[Employee_ID],Table5[Employee Name],"Not Found")</f>
        <v>Pranav Reddy</v>
      </c>
      <c r="W2798" s="2">
        <v>2</v>
      </c>
      <c r="X2798" s="2">
        <v>1175.8</v>
      </c>
      <c r="Y2798" s="2">
        <v>0</v>
      </c>
      <c r="Z2798" s="2">
        <v>0</v>
      </c>
      <c r="AA2798" s="2">
        <v>12</v>
      </c>
      <c r="AB2798" s="2">
        <v>282.19</v>
      </c>
      <c r="AC2798" s="2">
        <v>2633.79</v>
      </c>
      <c r="AD2798" s="2">
        <v>1657.04</v>
      </c>
      <c r="AE2798" s="2">
        <f t="shared" si="93"/>
        <v>694.56</v>
      </c>
      <c r="AF2798" s="2" t="s">
        <v>25</v>
      </c>
      <c r="AG2798" s="42">
        <f>IFERROR(Table2[[#This Row],[Profit]]/Table2[[#This Row],[Sales Amount]],0)</f>
        <v>0.26371122982470124</v>
      </c>
      <c r="AH2798" s="2" t="str">
        <f>TRIM(Table2[[#This Row],[Payment Modee]])</f>
        <v>UPI</v>
      </c>
      <c r="AI2798" s="2" t="s">
        <v>26</v>
      </c>
      <c r="AJ2798" s="2" t="s">
        <v>27</v>
      </c>
      <c r="AK2798" s="2" t="s">
        <v>646</v>
      </c>
      <c r="AL2798" s="16" t="str">
        <f>IF(HOUR(Table2[[#This Row],[Order Time]])&lt;12,"Morning",IF(HOUR(Table2[[#This Row],[Order Time]])&lt;17,"Afternoon",IF(HOUR(Table2[[#This Row],[Order Time]])&lt;21,"Evening","Night")))</f>
        <v>Evening</v>
      </c>
      <c r="AM2798" s="16" t="s">
        <v>38</v>
      </c>
    </row>
    <row r="2799" spans="1:39" x14ac:dyDescent="0.25">
      <c r="A2799" s="13" t="s">
        <v>4714</v>
      </c>
      <c r="B2799" s="4">
        <v>45679</v>
      </c>
      <c r="C2799" s="2">
        <f>YEAR(Table2[[#This Row],[Invoice Date]])</f>
        <v>2025</v>
      </c>
      <c r="D2799" s="2" t="str">
        <f>TEXT(Table2[[#This Row],[Invoice Date]],"mmm")</f>
        <v>Jan</v>
      </c>
      <c r="E2799" s="2" t="str">
        <f>Table2[[#This Row],[Store_ID]]&amp;"-"&amp;Table2[[#This Row],[Year]]&amp;"-"&amp;Table2[[#This Row],[Month]]</f>
        <v>STR091-2025-Jan</v>
      </c>
      <c r="F2799" s="2" t="s">
        <v>1443</v>
      </c>
      <c r="G2799" s="2" t="str">
        <f>_xlfn.XLOOKUP(Table2[[#This Row],[Customer_ID]],Table3[Customer_ID],Table3[Customer Name],"Not Found")</f>
        <v>Uma Murthy</v>
      </c>
      <c r="H2799" s="2" t="str">
        <f>_xlfn.XLOOKUP(Table2[[#This Row],[Customer_ID]],Table3[Customer_ID],Table3[Gender],"Female")</f>
        <v>Female</v>
      </c>
      <c r="I2799" s="2" t="str">
        <f>_xlfn.XLOOKUP(Table2[[#This Row],[Customer_ID]],Table3[Customer_ID],Table3[City],"Missing Memebership")</f>
        <v>Tumakuru</v>
      </c>
      <c r="J2799" s="2" t="str">
        <f>_xlfn.XLOOKUP(Table2[[#This Row],[Customer_ID]],Table3[Customer_ID],Table3[State],"Karnataka")</f>
        <v>Karnataka</v>
      </c>
      <c r="K2799" s="2" t="str">
        <f>_xlfn.XLOOKUP(Table2[[#This Row],[Customer_ID]],Table3[Customer_ID],Table3[Membership],"Regular")</f>
        <v>Platinum</v>
      </c>
      <c r="L2799" s="2" t="s">
        <v>469</v>
      </c>
      <c r="M2799" s="2" t="str">
        <f>_xlfn.XLOOKUP(Table2[[#This Row],[Product_ID]],Table4[Product_ID],Table4[Product_Name],"Not Found")</f>
        <v>Ramraj Cotton Crop Top Pink</v>
      </c>
      <c r="N2799" s="2" t="str">
        <f>_xlfn.XLOOKUP(Table2[[#This Row],[Product_ID]],Table4[Product_ID],Table4[Category],"Not Found")</f>
        <v>Women Tops</v>
      </c>
      <c r="O2799" s="2" t="str">
        <f>_xlfn.XLOOKUP(Table2[[#This Row],[Product_ID]],Table4[Product_ID],Table4[Subcategory],"Not Found")</f>
        <v>Crop Top</v>
      </c>
      <c r="P2799" s="2" t="str">
        <f>_xlfn.XLOOKUP(Table2[[#This Row],[Product_ID]],Table4[Product_ID],Table4[Brand],"Missing Brand")</f>
        <v>Ramraj Cotton</v>
      </c>
      <c r="Q2799" s="2" t="s">
        <v>699</v>
      </c>
      <c r="R2799" s="2" t="str">
        <f>_xlfn.XLOOKUP(Table2[[#This Row],[Store_ID]],Table6[Store_ID],Table6[Store Name],"Not Found")</f>
        <v>TrendMart Nizamabad Standard</v>
      </c>
      <c r="S2799" s="2">
        <f>_xlfn.XLOOKUP(Table2[[#This Row],[Store_ID]],Table6[Store_ID],Table6[Monthly Target],"Missing Target")</f>
        <v>1500000</v>
      </c>
      <c r="T2799" s="2" t="str">
        <f>_xlfn.XLOOKUP(Table2[[#This Row],[Store_ID]],Table6[Store_ID],Table6[Region],"Not Found")</f>
        <v>South Zone 2</v>
      </c>
      <c r="U2799" s="2" t="s">
        <v>75</v>
      </c>
      <c r="V2799" s="2" t="str">
        <f>_xlfn.XLOOKUP(Table2[[#This Row],[Employee_ID]],Table5[Employee_ID],Table5[Employee Name],"Not Found")</f>
        <v>Chandran Krishnan</v>
      </c>
      <c r="W2799" s="2">
        <v>2</v>
      </c>
      <c r="X2799" s="2">
        <v>857.43</v>
      </c>
      <c r="Y2799" s="2">
        <v>30</v>
      </c>
      <c r="Z2799" s="2">
        <v>514.46</v>
      </c>
      <c r="AA2799" s="2">
        <v>5</v>
      </c>
      <c r="AB2799" s="2">
        <v>60.02</v>
      </c>
      <c r="AC2799" s="2">
        <v>1260.42</v>
      </c>
      <c r="AD2799" s="2">
        <v>1259.44</v>
      </c>
      <c r="AE2799" s="2">
        <f t="shared" si="93"/>
        <v>-59.039999999999985</v>
      </c>
      <c r="AF2799" s="2" t="s">
        <v>56</v>
      </c>
      <c r="AG2799" s="42">
        <f>IFERROR(Table2[[#This Row],[Profit]]/Table2[[#This Row],[Sales Amount]],0)</f>
        <v>-4.6841529014138128E-2</v>
      </c>
      <c r="AH2799" s="2" t="str">
        <f>TRIM(Table2[[#This Row],[Payment Modee]])</f>
        <v>Credit Card</v>
      </c>
      <c r="AI2799" s="2" t="s">
        <v>26</v>
      </c>
      <c r="AJ2799" s="2" t="s">
        <v>197</v>
      </c>
      <c r="AK2799" s="2" t="s">
        <v>2460</v>
      </c>
      <c r="AL2799" s="16" t="str">
        <f>IF(HOUR(Table2[[#This Row],[Order Time]])&lt;12,"Morning",IF(HOUR(Table2[[#This Row],[Order Time]])&lt;17,"Afternoon",IF(HOUR(Table2[[#This Row],[Order Time]])&lt;21,"Evening","Night")))</f>
        <v>Afternoon</v>
      </c>
      <c r="AM2799" s="16" t="s">
        <v>29</v>
      </c>
    </row>
    <row r="2800" spans="1:39" x14ac:dyDescent="0.25">
      <c r="A2800" s="13" t="s">
        <v>4715</v>
      </c>
      <c r="B2800" s="4">
        <v>45426</v>
      </c>
      <c r="C2800" s="2">
        <f>YEAR(Table2[[#This Row],[Invoice Date]])</f>
        <v>2024</v>
      </c>
      <c r="D2800" s="2" t="str">
        <f>TEXT(Table2[[#This Row],[Invoice Date]],"mmm")</f>
        <v>May</v>
      </c>
      <c r="E2800" s="2" t="str">
        <f>Table2[[#This Row],[Store_ID]]&amp;"-"&amp;Table2[[#This Row],[Year]]&amp;"-"&amp;Table2[[#This Row],[Month]]</f>
        <v>STR008-2024-May</v>
      </c>
      <c r="F2800" s="2" t="s">
        <v>1684</v>
      </c>
      <c r="G2800" s="2" t="str">
        <f>_xlfn.XLOOKUP(Table2[[#This Row],[Customer_ID]],Table3[Customer_ID],Table3[Customer Name],"Not Found")</f>
        <v>Pranav Chettiar</v>
      </c>
      <c r="H2800" s="2" t="str">
        <f>_xlfn.XLOOKUP(Table2[[#This Row],[Customer_ID]],Table3[Customer_ID],Table3[Gender],"Female")</f>
        <v>Male</v>
      </c>
      <c r="I2800" s="2" t="str">
        <f>_xlfn.XLOOKUP(Table2[[#This Row],[Customer_ID]],Table3[Customer_ID],Table3[City],"Missing Memebership")</f>
        <v>Thiruvananthapuram</v>
      </c>
      <c r="J2800" s="2" t="str">
        <f>_xlfn.XLOOKUP(Table2[[#This Row],[Customer_ID]],Table3[Customer_ID],Table3[State],"Karnataka")</f>
        <v>Kerala</v>
      </c>
      <c r="K2800" s="2" t="str">
        <f>_xlfn.XLOOKUP(Table2[[#This Row],[Customer_ID]],Table3[Customer_ID],Table3[Membership],"Regular")</f>
        <v>Gold</v>
      </c>
      <c r="L2800" s="2" t="s">
        <v>1507</v>
      </c>
      <c r="M2800" s="2" t="str">
        <f>_xlfn.XLOOKUP(Table2[[#This Row],[Product_ID]],Table4[Product_ID],Table4[Product_Name],"Not Found")</f>
        <v>Max Fashion Georgette Saree Brown</v>
      </c>
      <c r="N2800" s="2" t="str">
        <f>_xlfn.XLOOKUP(Table2[[#This Row],[Product_ID]],Table4[Product_ID],Table4[Category],"Not Found")</f>
        <v>Women Sarees</v>
      </c>
      <c r="O2800" s="2" t="str">
        <f>_xlfn.XLOOKUP(Table2[[#This Row],[Product_ID]],Table4[Product_ID],Table4[Subcategory],"Not Found")</f>
        <v>Georgette Saree</v>
      </c>
      <c r="P2800" s="2" t="str">
        <f>_xlfn.XLOOKUP(Table2[[#This Row],[Product_ID]],Table4[Product_ID],Table4[Brand],"Missing Brand")</f>
        <v>Max Fashion</v>
      </c>
      <c r="Q2800" s="2" t="s">
        <v>499</v>
      </c>
      <c r="R2800" s="2" t="str">
        <f>_xlfn.XLOOKUP(Table2[[#This Row],[Store_ID]],Table6[Store_ID],Table6[Store Name],"Not Found")</f>
        <v>TrendMart Kochi Mall Kiosk</v>
      </c>
      <c r="S2800" s="2">
        <f>_xlfn.XLOOKUP(Table2[[#This Row],[Store_ID]],Table6[Store_ID],Table6[Monthly Target],"Missing Target")</f>
        <v>1500000</v>
      </c>
      <c r="T2800" s="2" t="str">
        <f>_xlfn.XLOOKUP(Table2[[#This Row],[Store_ID]],Table6[Store_ID],Table6[Region],"Not Found")</f>
        <v>South Zone 1</v>
      </c>
      <c r="U2800" s="2" t="s">
        <v>504</v>
      </c>
      <c r="V2800" s="2" t="str">
        <f>_xlfn.XLOOKUP(Table2[[#This Row],[Employee_ID]],Table5[Employee_ID],Table5[Employee Name],"Not Found")</f>
        <v>Vikram Bhat</v>
      </c>
      <c r="W2800" s="2">
        <v>3</v>
      </c>
      <c r="X2800" s="2">
        <v>4509.2</v>
      </c>
      <c r="Y2800" s="2">
        <v>30</v>
      </c>
      <c r="Z2800" s="2">
        <v>4058.28</v>
      </c>
      <c r="AA2800" s="2">
        <v>12</v>
      </c>
      <c r="AB2800" s="2">
        <v>1136.32</v>
      </c>
      <c r="AC2800" s="2">
        <v>10605.64</v>
      </c>
      <c r="AD2800" s="2">
        <v>9069.39</v>
      </c>
      <c r="AE2800" s="2">
        <f t="shared" si="93"/>
        <v>399.93000000000006</v>
      </c>
      <c r="AF2800" s="2" t="s">
        <v>25</v>
      </c>
      <c r="AG2800" s="42">
        <f>IFERROR(Table2[[#This Row],[Profit]]/Table2[[#This Row],[Sales Amount]],0)</f>
        <v>3.7709181152669718E-2</v>
      </c>
      <c r="AH2800" s="2" t="str">
        <f>TRIM(Table2[[#This Row],[Payment Modee]])</f>
        <v>UPI</v>
      </c>
      <c r="AI2800" s="2" t="s">
        <v>26</v>
      </c>
      <c r="AJ2800" s="2" t="s">
        <v>197</v>
      </c>
      <c r="AK2800" s="2" t="s">
        <v>541</v>
      </c>
      <c r="AL2800" s="16" t="str">
        <f>IF(HOUR(Table2[[#This Row],[Order Time]])&lt;12,"Morning",IF(HOUR(Table2[[#This Row],[Order Time]])&lt;17,"Afternoon",IF(HOUR(Table2[[#This Row],[Order Time]])&lt;21,"Evening","Night")))</f>
        <v>Afternoon</v>
      </c>
      <c r="AM2800" s="16" t="s">
        <v>29</v>
      </c>
    </row>
    <row r="2801" spans="1:39" x14ac:dyDescent="0.25">
      <c r="A2801" s="13" t="s">
        <v>4716</v>
      </c>
      <c r="B2801" s="4">
        <v>45654</v>
      </c>
      <c r="C2801" s="2">
        <f>YEAR(Table2[[#This Row],[Invoice Date]])</f>
        <v>2024</v>
      </c>
      <c r="D2801" s="2" t="str">
        <f>TEXT(Table2[[#This Row],[Invoice Date]],"mmm")</f>
        <v>Dec</v>
      </c>
      <c r="E2801" s="2" t="str">
        <f>Table2[[#This Row],[Store_ID]]&amp;"-"&amp;Table2[[#This Row],[Year]]&amp;"-"&amp;Table2[[#This Row],[Month]]</f>
        <v>STR111-2024-Dec</v>
      </c>
      <c r="F2801" s="2" t="s">
        <v>565</v>
      </c>
      <c r="G2801" s="2" t="str">
        <f>_xlfn.XLOOKUP(Table2[[#This Row],[Customer_ID]],Table3[Customer_ID],Table3[Customer Name],"Not Found")</f>
        <v>Baskar Reddy</v>
      </c>
      <c r="H2801" s="2" t="str">
        <f>_xlfn.XLOOKUP(Table2[[#This Row],[Customer_ID]],Table3[Customer_ID],Table3[Gender],"Female")</f>
        <v>Male</v>
      </c>
      <c r="I2801" s="2" t="str">
        <f>_xlfn.XLOOKUP(Table2[[#This Row],[Customer_ID]],Table3[Customer_ID],Table3[City],"Missing Memebership")</f>
        <v>Madurai</v>
      </c>
      <c r="J2801" s="2" t="str">
        <f>_xlfn.XLOOKUP(Table2[[#This Row],[Customer_ID]],Table3[Customer_ID],Table3[State],"Karnataka")</f>
        <v>Tamil Nadu</v>
      </c>
      <c r="K2801" s="2" t="str">
        <f>_xlfn.XLOOKUP(Table2[[#This Row],[Customer_ID]],Table3[Customer_ID],Table3[Membership],"Regular")</f>
        <v>Gold</v>
      </c>
      <c r="L2801" s="2" t="s">
        <v>1078</v>
      </c>
      <c r="M2801" s="2" t="str">
        <f>_xlfn.XLOOKUP(Table2[[#This Row],[Product_ID]],Table4[Product_ID],Table4[Product_Name],"Not Found")</f>
        <v>Levi's Card Holder White</v>
      </c>
      <c r="N2801" s="2" t="str">
        <f>_xlfn.XLOOKUP(Table2[[#This Row],[Product_ID]],Table4[Product_ID],Table4[Category],"Not Found")</f>
        <v>Wallets</v>
      </c>
      <c r="O2801" s="2" t="str">
        <f>_xlfn.XLOOKUP(Table2[[#This Row],[Product_ID]],Table4[Product_ID],Table4[Subcategory],"Not Found")</f>
        <v>Card Holder</v>
      </c>
      <c r="P2801" s="2" t="str">
        <f>_xlfn.XLOOKUP(Table2[[#This Row],[Product_ID]],Table4[Product_ID],Table4[Brand],"Missing Brand")</f>
        <v>Levi's</v>
      </c>
      <c r="Q2801" s="2" t="s">
        <v>180</v>
      </c>
      <c r="R2801" s="2" t="str">
        <f>_xlfn.XLOOKUP(Table2[[#This Row],[Store_ID]],Table6[Store_ID],Table6[Store Name],"Not Found")</f>
        <v>TrendMart Kurnool Outlet</v>
      </c>
      <c r="S2801" s="2">
        <f>_xlfn.XLOOKUP(Table2[[#This Row],[Store_ID]],Table6[Store_ID],Table6[Monthly Target],"Missing Target")</f>
        <v>2500000</v>
      </c>
      <c r="T2801" s="2" t="str">
        <f>_xlfn.XLOOKUP(Table2[[#This Row],[Store_ID]],Table6[Store_ID],Table6[Region],"Not Found")</f>
        <v>South Zone 3</v>
      </c>
      <c r="U2801" s="2" t="s">
        <v>349</v>
      </c>
      <c r="V2801" s="2" t="str">
        <f>_xlfn.XLOOKUP(Table2[[#This Row],[Employee_ID]],Table5[Employee_ID],Table5[Employee Name],"Not Found")</f>
        <v>Chitra Bhat</v>
      </c>
      <c r="W2801" s="2">
        <v>3</v>
      </c>
      <c r="X2801" s="2">
        <v>1148.28</v>
      </c>
      <c r="Y2801" s="2">
        <v>0</v>
      </c>
      <c r="Z2801" s="2">
        <v>0</v>
      </c>
      <c r="AA2801" s="2">
        <v>12</v>
      </c>
      <c r="AB2801" s="2">
        <v>413.38</v>
      </c>
      <c r="AC2801" s="2">
        <v>3858.22</v>
      </c>
      <c r="AD2801" s="2">
        <v>2446.35</v>
      </c>
      <c r="AE2801" s="2">
        <f t="shared" si="93"/>
        <v>998.4899999999999</v>
      </c>
      <c r="AF2801" s="2" t="s">
        <v>25</v>
      </c>
      <c r="AG2801" s="42">
        <f>IFERROR(Table2[[#This Row],[Profit]]/Table2[[#This Row],[Sales Amount]],0)</f>
        <v>0.25879550673626694</v>
      </c>
      <c r="AH2801" s="2" t="str">
        <f>TRIM(Table2[[#This Row],[Payment Modee]])</f>
        <v>UPI</v>
      </c>
      <c r="AI2801" s="2" t="s">
        <v>36</v>
      </c>
      <c r="AJ2801" s="2" t="s">
        <v>27</v>
      </c>
      <c r="AK2801" s="2" t="s">
        <v>3732</v>
      </c>
      <c r="AL2801" s="16" t="str">
        <f>IF(HOUR(Table2[[#This Row],[Order Time]])&lt;12,"Morning",IF(HOUR(Table2[[#This Row],[Order Time]])&lt;17,"Afternoon",IF(HOUR(Table2[[#This Row],[Order Time]])&lt;21,"Evening","Night")))</f>
        <v>Morning</v>
      </c>
      <c r="AM2801" s="16" t="s">
        <v>38</v>
      </c>
    </row>
    <row r="2802" spans="1:39" x14ac:dyDescent="0.25">
      <c r="A2802" s="13" t="s">
        <v>4717</v>
      </c>
      <c r="B2802" s="4">
        <v>45627</v>
      </c>
      <c r="C2802" s="2">
        <f>YEAR(Table2[[#This Row],[Invoice Date]])</f>
        <v>2024</v>
      </c>
      <c r="D2802" s="2" t="str">
        <f>TEXT(Table2[[#This Row],[Invoice Date]],"mmm")</f>
        <v>Dec</v>
      </c>
      <c r="E2802" s="2" t="str">
        <f>Table2[[#This Row],[Store_ID]]&amp;"-"&amp;Table2[[#This Row],[Year]]&amp;"-"&amp;Table2[[#This Row],[Month]]</f>
        <v>STR110-2024-Dec</v>
      </c>
      <c r="F2802" s="2" t="s">
        <v>100</v>
      </c>
      <c r="G2802" s="2" t="str">
        <f>_xlfn.XLOOKUP(Table2[[#This Row],[Customer_ID]],Table3[Customer_ID],Table3[Customer Name],"Not Found")</f>
        <v>Vidya Kumar</v>
      </c>
      <c r="H2802" s="2" t="str">
        <f>_xlfn.XLOOKUP(Table2[[#This Row],[Customer_ID]],Table3[Customer_ID],Table3[Gender],"Female")</f>
        <v>Female</v>
      </c>
      <c r="I2802" s="2" t="str">
        <f>_xlfn.XLOOKUP(Table2[[#This Row],[Customer_ID]],Table3[Customer_ID],Table3[City],"Missing Memebership")</f>
        <v>Visakhapatnam</v>
      </c>
      <c r="J2802" s="2" t="str">
        <f>_xlfn.XLOOKUP(Table2[[#This Row],[Customer_ID]],Table3[Customer_ID],Table3[State],"Karnataka")</f>
        <v>Andhra Pradesh</v>
      </c>
      <c r="K2802" s="2" t="str">
        <f>_xlfn.XLOOKUP(Table2[[#This Row],[Customer_ID]],Table3[Customer_ID],Table3[Membership],"Regular")</f>
        <v>Silver</v>
      </c>
      <c r="L2802" s="2" t="s">
        <v>320</v>
      </c>
      <c r="M2802" s="2" t="str">
        <f>_xlfn.XLOOKUP(Table2[[#This Row],[Product_ID]],Table4[Product_ID],Table4[Product_Name],"Not Found")</f>
        <v>Nike Anarkali Kurti White</v>
      </c>
      <c r="N2802" s="2" t="str">
        <f>_xlfn.XLOOKUP(Table2[[#This Row],[Product_ID]],Table4[Product_ID],Table4[Category],"Not Found")</f>
        <v>Women Kurtis</v>
      </c>
      <c r="O2802" s="2" t="str">
        <f>_xlfn.XLOOKUP(Table2[[#This Row],[Product_ID]],Table4[Product_ID],Table4[Subcategory],"Not Found")</f>
        <v>Anarkali Kurti</v>
      </c>
      <c r="P2802" s="2" t="str">
        <f>_xlfn.XLOOKUP(Table2[[#This Row],[Product_ID]],Table4[Product_ID],Table4[Brand],"Missing Brand")</f>
        <v>Nike</v>
      </c>
      <c r="Q2802" s="2" t="s">
        <v>146</v>
      </c>
      <c r="R2802" s="2" t="str">
        <f>_xlfn.XLOOKUP(Table2[[#This Row],[Store_ID]],Table6[Store_ID],Table6[Store Name],"Not Found")</f>
        <v>TrendMart Thoothukudi Outlet</v>
      </c>
      <c r="S2802" s="2">
        <f>_xlfn.XLOOKUP(Table2[[#This Row],[Store_ID]],Table6[Store_ID],Table6[Monthly Target],"Missing Target")</f>
        <v>1000000</v>
      </c>
      <c r="T2802" s="2" t="str">
        <f>_xlfn.XLOOKUP(Table2[[#This Row],[Store_ID]],Table6[Store_ID],Table6[Region],"Not Found")</f>
        <v>South Zone 1</v>
      </c>
      <c r="U2802" s="2" t="s">
        <v>118</v>
      </c>
      <c r="V2802" s="2" t="str">
        <f>_xlfn.XLOOKUP(Table2[[#This Row],[Employee_ID]],Table5[Employee_ID],Table5[Employee Name],"Not Found")</f>
        <v>Deepak Kamath</v>
      </c>
      <c r="W2802" s="2">
        <v>2</v>
      </c>
      <c r="X2802" s="2">
        <v>959.33</v>
      </c>
      <c r="Y2802" s="2">
        <v>25</v>
      </c>
      <c r="Z2802" s="2">
        <v>479.67</v>
      </c>
      <c r="AA2802" s="2">
        <v>5</v>
      </c>
      <c r="AB2802" s="2">
        <v>71.95</v>
      </c>
      <c r="AC2802" s="2">
        <v>1510.94</v>
      </c>
      <c r="AD2802" s="2">
        <v>1146.18</v>
      </c>
      <c r="AE2802" s="2">
        <f t="shared" si="93"/>
        <v>292.81</v>
      </c>
      <c r="AF2802" s="2" t="s">
        <v>25</v>
      </c>
      <c r="AG2802" s="42">
        <f>IFERROR(Table2[[#This Row],[Profit]]/Table2[[#This Row],[Sales Amount]],0)</f>
        <v>0.19379326776708539</v>
      </c>
      <c r="AH2802" s="2" t="str">
        <f>TRIM(Table2[[#This Row],[Payment Modee]])</f>
        <v>UPI</v>
      </c>
      <c r="AI2802" s="2" t="s">
        <v>26</v>
      </c>
      <c r="AJ2802" s="2" t="s">
        <v>27</v>
      </c>
      <c r="AK2802" s="2" t="s">
        <v>1486</v>
      </c>
      <c r="AL2802" s="16" t="str">
        <f>IF(HOUR(Table2[[#This Row],[Order Time]])&lt;12,"Morning",IF(HOUR(Table2[[#This Row],[Order Time]])&lt;17,"Afternoon",IF(HOUR(Table2[[#This Row],[Order Time]])&lt;21,"Evening","Night")))</f>
        <v>Morning</v>
      </c>
      <c r="AM2802" s="16" t="s">
        <v>38</v>
      </c>
    </row>
    <row r="2803" spans="1:39" x14ac:dyDescent="0.25">
      <c r="A2803" s="13" t="s">
        <v>4718</v>
      </c>
      <c r="B2803" s="4">
        <v>45417</v>
      </c>
      <c r="C2803" s="2">
        <f>YEAR(Table2[[#This Row],[Invoice Date]])</f>
        <v>2024</v>
      </c>
      <c r="D2803" s="2" t="str">
        <f>TEXT(Table2[[#This Row],[Invoice Date]],"mmm")</f>
        <v>May</v>
      </c>
      <c r="E2803" s="2" t="str">
        <f>Table2[[#This Row],[Store_ID]]&amp;"-"&amp;Table2[[#This Row],[Year]]&amp;"-"&amp;Table2[[#This Row],[Month]]</f>
        <v>STR063-2024-May</v>
      </c>
      <c r="F2803" s="2" t="s">
        <v>2725</v>
      </c>
      <c r="G2803" s="2" t="str">
        <f>_xlfn.XLOOKUP(Table2[[#This Row],[Customer_ID]],Table3[Customer_ID],Table3[Customer Name],"Not Found")</f>
        <v>Suresh Iyengar</v>
      </c>
      <c r="H2803" s="2" t="str">
        <f>_xlfn.XLOOKUP(Table2[[#This Row],[Customer_ID]],Table3[Customer_ID],Table3[Gender],"Female")</f>
        <v>Male</v>
      </c>
      <c r="I2803" s="2" t="str">
        <f>_xlfn.XLOOKUP(Table2[[#This Row],[Customer_ID]],Table3[Customer_ID],Table3[City],"Missing Memebership")</f>
        <v>Visakhapatnam</v>
      </c>
      <c r="J2803" s="2" t="str">
        <f>_xlfn.XLOOKUP(Table2[[#This Row],[Customer_ID]],Table3[Customer_ID],Table3[State],"Karnataka")</f>
        <v>Andhra Pradesh</v>
      </c>
      <c r="K2803" s="2" t="str">
        <f>_xlfn.XLOOKUP(Table2[[#This Row],[Customer_ID]],Table3[Customer_ID],Table3[Membership],"Regular")</f>
        <v>Gold</v>
      </c>
      <c r="L2803" s="2" t="s">
        <v>852</v>
      </c>
      <c r="M2803" s="2" t="str">
        <f>_xlfn.XLOOKUP(Table2[[#This Row],[Product_ID]],Table4[Product_ID],Table4[Product_Name],"Not Found")</f>
        <v>Pepe Jeans Track Pant Mustard</v>
      </c>
      <c r="N2803" s="2" t="str">
        <f>_xlfn.XLOOKUP(Table2[[#This Row],[Product_ID]],Table4[Product_ID],Table4[Category],"Not Found")</f>
        <v>Men Trousers</v>
      </c>
      <c r="O2803" s="2" t="str">
        <f>_xlfn.XLOOKUP(Table2[[#This Row],[Product_ID]],Table4[Product_ID],Table4[Subcategory],"Not Found")</f>
        <v>Track Pant</v>
      </c>
      <c r="P2803" s="2" t="str">
        <f>_xlfn.XLOOKUP(Table2[[#This Row],[Product_ID]],Table4[Product_ID],Table4[Brand],"Missing Brand")</f>
        <v>Pepe Jeans</v>
      </c>
      <c r="Q2803" s="2" t="s">
        <v>567</v>
      </c>
      <c r="R2803" s="2" t="str">
        <f>_xlfn.XLOOKUP(Table2[[#This Row],[Store_ID]],Table6[Store_ID],Table6[Store Name],"Not Found")</f>
        <v>TrendMart Shivamogga Mall Kiosk</v>
      </c>
      <c r="S2803" s="2">
        <f>_xlfn.XLOOKUP(Table2[[#This Row],[Store_ID]],Table6[Store_ID],Table6[Monthly Target],"Missing Target")</f>
        <v>1200000</v>
      </c>
      <c r="T2803" s="2" t="str">
        <f>_xlfn.XLOOKUP(Table2[[#This Row],[Store_ID]],Table6[Store_ID],Table6[Region],"Not Found")</f>
        <v>South Zone 2</v>
      </c>
      <c r="U2803" s="2" t="s">
        <v>68</v>
      </c>
      <c r="V2803" s="2" t="str">
        <f>_xlfn.XLOOKUP(Table2[[#This Row],[Employee_ID]],Table5[Employee_ID],Table5[Employee Name],"Not Found")</f>
        <v>Praveen Gupta</v>
      </c>
      <c r="W2803" s="2">
        <v>2</v>
      </c>
      <c r="X2803" s="2">
        <v>1342.67</v>
      </c>
      <c r="Y2803" s="2">
        <v>5</v>
      </c>
      <c r="Z2803" s="2">
        <v>134.27000000000001</v>
      </c>
      <c r="AA2803" s="2">
        <v>12</v>
      </c>
      <c r="AB2803" s="2">
        <v>306.13</v>
      </c>
      <c r="AC2803" s="2">
        <v>2857.2</v>
      </c>
      <c r="AD2803" s="2">
        <v>1763.86</v>
      </c>
      <c r="AE2803" s="2">
        <f t="shared" si="93"/>
        <v>787.20999999999992</v>
      </c>
      <c r="AF2803" s="2" t="s">
        <v>25</v>
      </c>
      <c r="AG2803" s="42">
        <f>IFERROR(Table2[[#This Row],[Profit]]/Table2[[#This Row],[Sales Amount]],0)</f>
        <v>0.27551798964020718</v>
      </c>
      <c r="AH2803" s="2" t="str">
        <f>TRIM(Table2[[#This Row],[Payment Modee]])</f>
        <v>UPI</v>
      </c>
      <c r="AI2803" s="2" t="s">
        <v>26</v>
      </c>
      <c r="AJ2803" s="2" t="s">
        <v>197</v>
      </c>
      <c r="AK2803" s="2" t="s">
        <v>1782</v>
      </c>
      <c r="AL2803" s="16" t="str">
        <f>IF(HOUR(Table2[[#This Row],[Order Time]])&lt;12,"Morning",IF(HOUR(Table2[[#This Row],[Order Time]])&lt;17,"Afternoon",IF(HOUR(Table2[[#This Row],[Order Time]])&lt;21,"Evening","Night")))</f>
        <v>Night</v>
      </c>
      <c r="AM2803" s="16" t="s">
        <v>38</v>
      </c>
    </row>
    <row r="2804" spans="1:39" x14ac:dyDescent="0.25">
      <c r="A2804" s="13" t="s">
        <v>4719</v>
      </c>
      <c r="B2804" s="4">
        <v>45466</v>
      </c>
      <c r="C2804" s="2">
        <f>YEAR(Table2[[#This Row],[Invoice Date]])</f>
        <v>2024</v>
      </c>
      <c r="D2804" s="2" t="str">
        <f>TEXT(Table2[[#This Row],[Invoice Date]],"mmm")</f>
        <v>Jun</v>
      </c>
      <c r="E2804" s="2" t="str">
        <f>Table2[[#This Row],[Store_ID]]&amp;"-"&amp;Table2[[#This Row],[Year]]&amp;"-"&amp;Table2[[#This Row],[Month]]</f>
        <v>STR062-2024-Jun</v>
      </c>
      <c r="F2804" s="2" t="s">
        <v>9157</v>
      </c>
      <c r="G2804" s="2" t="str">
        <f>_xlfn.XLOOKUP(Table2[[#This Row],[Customer_ID]],Table3[Customer_ID],Table3[Customer Name],"Not Found")</f>
        <v>Not Found</v>
      </c>
      <c r="H2804" s="2" t="str">
        <f>_xlfn.XLOOKUP(Table2[[#This Row],[Customer_ID]],Table3[Customer_ID],Table3[Gender],"Female")</f>
        <v>Female</v>
      </c>
      <c r="I2804" s="2" t="str">
        <f>_xlfn.XLOOKUP(Table2[[#This Row],[Customer_ID]],Table3[Customer_ID],Table3[City],"Missing Memebership")</f>
        <v>Missing Memebership</v>
      </c>
      <c r="J2804" s="2" t="str">
        <f>_xlfn.XLOOKUP(Table2[[#This Row],[Customer_ID]],Table3[Customer_ID],Table3[State],"Karnataka")</f>
        <v>Karnataka</v>
      </c>
      <c r="K2804" s="2" t="str">
        <f>_xlfn.XLOOKUP(Table2[[#This Row],[Customer_ID]],Table3[Customer_ID],Table3[Membership],"Regular")</f>
        <v>Regular</v>
      </c>
      <c r="L2804" s="2" t="s">
        <v>53</v>
      </c>
      <c r="M2804" s="2" t="str">
        <f>_xlfn.XLOOKUP(Table2[[#This Row],[Product_ID]],Table4[Product_ID],Table4[Product_Name],"Not Found")</f>
        <v>Reebok Printed Kurti Wine</v>
      </c>
      <c r="N2804" s="2" t="str">
        <f>_xlfn.XLOOKUP(Table2[[#This Row],[Product_ID]],Table4[Product_ID],Table4[Category],"Not Found")</f>
        <v>Women Kurtis</v>
      </c>
      <c r="O2804" s="2" t="str">
        <f>_xlfn.XLOOKUP(Table2[[#This Row],[Product_ID]],Table4[Product_ID],Table4[Subcategory],"Not Found")</f>
        <v>Printed Kurti</v>
      </c>
      <c r="P2804" s="2" t="str">
        <f>_xlfn.XLOOKUP(Table2[[#This Row],[Product_ID]],Table4[Product_ID],Table4[Brand],"Missing Brand")</f>
        <v>Reebok</v>
      </c>
      <c r="Q2804" s="2" t="s">
        <v>67</v>
      </c>
      <c r="R2804" s="2" t="str">
        <f>_xlfn.XLOOKUP(Table2[[#This Row],[Store_ID]],Table6[Store_ID],Table6[Store Name],"Not Found")</f>
        <v>TrendMart Vijayawada Standard</v>
      </c>
      <c r="S2804" s="2">
        <f>_xlfn.XLOOKUP(Table2[[#This Row],[Store_ID]],Table6[Store_ID],Table6[Monthly Target],"Missing Target")</f>
        <v>1000000</v>
      </c>
      <c r="T2804" s="2" t="str">
        <f>_xlfn.XLOOKUP(Table2[[#This Row],[Store_ID]],Table6[Store_ID],Table6[Region],"Not Found")</f>
        <v>South Zone 3</v>
      </c>
      <c r="U2804" s="2" t="s">
        <v>289</v>
      </c>
      <c r="V2804" s="2" t="str">
        <f>_xlfn.XLOOKUP(Table2[[#This Row],[Employee_ID]],Table5[Employee_ID],Table5[Employee Name],"Not Found")</f>
        <v>Anitha Ramachandran</v>
      </c>
      <c r="W2804" s="2">
        <v>4</v>
      </c>
      <c r="X2804" s="2">
        <v>958.34</v>
      </c>
      <c r="Y2804" s="2">
        <v>0</v>
      </c>
      <c r="Z2804" s="2">
        <v>0</v>
      </c>
      <c r="AA2804" s="2">
        <v>5</v>
      </c>
      <c r="AB2804" s="2">
        <v>191.67</v>
      </c>
      <c r="AC2804" s="2">
        <v>4025.03</v>
      </c>
      <c r="AD2804" s="2">
        <v>2159.04</v>
      </c>
      <c r="AE2804" s="2">
        <f t="shared" si="93"/>
        <v>1674.3200000000002</v>
      </c>
      <c r="AF2804" s="2" t="s">
        <v>25</v>
      </c>
      <c r="AG2804" s="42">
        <f>IFERROR(Table2[[#This Row],[Profit]]/Table2[[#This Row],[Sales Amount]],0)</f>
        <v>0.41597702377373585</v>
      </c>
      <c r="AH2804" s="2" t="str">
        <f>TRIM(Table2[[#This Row],[Payment Modee]])</f>
        <v>UPI</v>
      </c>
      <c r="AI2804" s="2" t="s">
        <v>26</v>
      </c>
      <c r="AJ2804" s="2" t="s">
        <v>27</v>
      </c>
      <c r="AK2804" s="2" t="s">
        <v>1029</v>
      </c>
      <c r="AL2804" s="16" t="str">
        <f>IF(HOUR(Table2[[#This Row],[Order Time]])&lt;12,"Morning",IF(HOUR(Table2[[#This Row],[Order Time]])&lt;17,"Afternoon",IF(HOUR(Table2[[#This Row],[Order Time]])&lt;21,"Evening","Night")))</f>
        <v>Evening</v>
      </c>
      <c r="AM2804" s="16" t="s">
        <v>38</v>
      </c>
    </row>
    <row r="2805" spans="1:39" x14ac:dyDescent="0.25">
      <c r="A2805" s="13" t="s">
        <v>4720</v>
      </c>
      <c r="B2805" s="4">
        <v>45463</v>
      </c>
      <c r="C2805" s="2">
        <f>YEAR(Table2[[#This Row],[Invoice Date]])</f>
        <v>2024</v>
      </c>
      <c r="D2805" s="2" t="str">
        <f>TEXT(Table2[[#This Row],[Invoice Date]],"mmm")</f>
        <v>Jun</v>
      </c>
      <c r="E2805" s="2" t="str">
        <f>Table2[[#This Row],[Store_ID]]&amp;"-"&amp;Table2[[#This Row],[Year]]&amp;"-"&amp;Table2[[#This Row],[Month]]</f>
        <v>STR103-2024-Jun</v>
      </c>
      <c r="F2805" s="2" t="s">
        <v>2025</v>
      </c>
      <c r="G2805" s="2" t="str">
        <f>_xlfn.XLOOKUP(Table2[[#This Row],[Customer_ID]],Table3[Customer_ID],Table3[Customer Name],"Not Found")</f>
        <v>Karunakaran Gounder</v>
      </c>
      <c r="H2805" s="2" t="str">
        <f>_xlfn.XLOOKUP(Table2[[#This Row],[Customer_ID]],Table3[Customer_ID],Table3[Gender],"Female")</f>
        <v>Male</v>
      </c>
      <c r="I2805" s="2" t="str">
        <f>_xlfn.XLOOKUP(Table2[[#This Row],[Customer_ID]],Table3[Customer_ID],Table3[City],"Missing Memebership")</f>
        <v>Vijayawada</v>
      </c>
      <c r="J2805" s="2" t="str">
        <f>_xlfn.XLOOKUP(Table2[[#This Row],[Customer_ID]],Table3[Customer_ID],Table3[State],"Karnataka")</f>
        <v>Andhra Pradesh</v>
      </c>
      <c r="K2805" s="2" t="str">
        <f>_xlfn.XLOOKUP(Table2[[#This Row],[Customer_ID]],Table3[Customer_ID],Table3[Membership],"Regular")</f>
        <v>Regular</v>
      </c>
      <c r="L2805" s="2" t="s">
        <v>101</v>
      </c>
      <c r="M2805" s="2" t="str">
        <f>_xlfn.XLOOKUP(Table2[[#This Row],[Product_ID]],Table4[Product_ID],Table4[Product_Name],"Not Found")</f>
        <v>Global Desi Analog Watch Cream</v>
      </c>
      <c r="N2805" s="2" t="str">
        <f>_xlfn.XLOOKUP(Table2[[#This Row],[Product_ID]],Table4[Product_ID],Table4[Category],"Not Found")</f>
        <v>Watches</v>
      </c>
      <c r="O2805" s="2" t="str">
        <f>_xlfn.XLOOKUP(Table2[[#This Row],[Product_ID]],Table4[Product_ID],Table4[Subcategory],"Not Found")</f>
        <v>Analog Watch</v>
      </c>
      <c r="P2805" s="2" t="str">
        <f>_xlfn.XLOOKUP(Table2[[#This Row],[Product_ID]],Table4[Product_ID],Table4[Brand],"Missing Brand")</f>
        <v>Global Desi</v>
      </c>
      <c r="Q2805" s="2" t="s">
        <v>253</v>
      </c>
      <c r="R2805" s="2" t="str">
        <f>_xlfn.XLOOKUP(Table2[[#This Row],[Store_ID]],Table6[Store_ID],Table6[Store Name],"Not Found")</f>
        <v>TrendMart Alappuzha Outlet</v>
      </c>
      <c r="S2805" s="2">
        <f>_xlfn.XLOOKUP(Table2[[#This Row],[Store_ID]],Table6[Store_ID],Table6[Monthly Target],"Missing Target")</f>
        <v>2500000</v>
      </c>
      <c r="T2805" s="2" t="str">
        <f>_xlfn.XLOOKUP(Table2[[#This Row],[Store_ID]],Table6[Store_ID],Table6[Region],"Not Found")</f>
        <v>South Zone 1</v>
      </c>
      <c r="U2805" s="2" t="s">
        <v>268</v>
      </c>
      <c r="V2805" s="2" t="str">
        <f>_xlfn.XLOOKUP(Table2[[#This Row],[Employee_ID]],Table5[Employee_ID],Table5[Employee Name],"Not Found")</f>
        <v>Ganesh Iyengar</v>
      </c>
      <c r="W2805" s="2">
        <v>1</v>
      </c>
      <c r="X2805" s="2">
        <v>5818.2</v>
      </c>
      <c r="Y2805" s="2">
        <v>25</v>
      </c>
      <c r="Z2805" s="2">
        <v>1454.55</v>
      </c>
      <c r="AA2805" s="2">
        <v>12</v>
      </c>
      <c r="AB2805" s="2">
        <v>523.64</v>
      </c>
      <c r="AC2805" s="2">
        <v>4887.29</v>
      </c>
      <c r="AD2805" s="2">
        <v>3970.86</v>
      </c>
      <c r="AE2805" s="2">
        <f t="shared" si="93"/>
        <v>392.78999999999985</v>
      </c>
      <c r="AF2805" s="2" t="s">
        <v>69</v>
      </c>
      <c r="AG2805" s="42">
        <f>IFERROR(Table2[[#This Row],[Profit]]/Table2[[#This Row],[Sales Amount]],0)</f>
        <v>8.0369693633895234E-2</v>
      </c>
      <c r="AH2805" s="2" t="str">
        <f>TRIM(Table2[[#This Row],[Payment Modee]])</f>
        <v>Cash</v>
      </c>
      <c r="AI2805" s="2" t="s">
        <v>26</v>
      </c>
      <c r="AJ2805" s="2" t="s">
        <v>27</v>
      </c>
      <c r="AK2805" s="2" t="s">
        <v>2186</v>
      </c>
      <c r="AL2805" s="16" t="str">
        <f>IF(HOUR(Table2[[#This Row],[Order Time]])&lt;12,"Morning",IF(HOUR(Table2[[#This Row],[Order Time]])&lt;17,"Afternoon",IF(HOUR(Table2[[#This Row],[Order Time]])&lt;21,"Evening","Night")))</f>
        <v>Morning</v>
      </c>
      <c r="AM2805" s="16" t="s">
        <v>29</v>
      </c>
    </row>
    <row r="2806" spans="1:39" x14ac:dyDescent="0.25">
      <c r="A2806" s="13" t="s">
        <v>4721</v>
      </c>
      <c r="B2806" s="4">
        <v>45618</v>
      </c>
      <c r="C2806" s="2">
        <f>YEAR(Table2[[#This Row],[Invoice Date]])</f>
        <v>2024</v>
      </c>
      <c r="D2806" s="2" t="str">
        <f>TEXT(Table2[[#This Row],[Invoice Date]],"mmm")</f>
        <v>Nov</v>
      </c>
      <c r="E2806" s="2" t="str">
        <f>Table2[[#This Row],[Store_ID]]&amp;"-"&amp;Table2[[#This Row],[Year]]&amp;"-"&amp;Table2[[#This Row],[Month]]</f>
        <v>STR096-2024-Nov</v>
      </c>
      <c r="F2806" s="2" t="s">
        <v>4263</v>
      </c>
      <c r="G2806" s="2" t="str">
        <f>_xlfn.XLOOKUP(Table2[[#This Row],[Customer_ID]],Table3[Customer_ID],Table3[Customer Name],"Not Found")</f>
        <v>Padma Singh</v>
      </c>
      <c r="H2806" s="2" t="str">
        <f>_xlfn.XLOOKUP(Table2[[#This Row],[Customer_ID]],Table3[Customer_ID],Table3[Gender],"Female")</f>
        <v>Female</v>
      </c>
      <c r="I2806" s="2" t="str">
        <f>_xlfn.XLOOKUP(Table2[[#This Row],[Customer_ID]],Table3[Customer_ID],Table3[City],"Missing Memebership")</f>
        <v>Tirunelveli</v>
      </c>
      <c r="J2806" s="2" t="str">
        <f>_xlfn.XLOOKUP(Table2[[#This Row],[Customer_ID]],Table3[Customer_ID],Table3[State],"Karnataka")</f>
        <v>Tamil Nadu</v>
      </c>
      <c r="K2806" s="2" t="str">
        <f>_xlfn.XLOOKUP(Table2[[#This Row],[Customer_ID]],Table3[Customer_ID],Table3[Membership],"Regular")</f>
        <v>Platinum</v>
      </c>
      <c r="L2806" s="2" t="s">
        <v>1582</v>
      </c>
      <c r="M2806" s="2" t="str">
        <f>_xlfn.XLOOKUP(Table2[[#This Row],[Product_ID]],Table4[Product_ID],Table4[Product_Name],"Not Found")</f>
        <v>Global Desi Skinny Fit Olive</v>
      </c>
      <c r="N2806" s="2" t="str">
        <f>_xlfn.XLOOKUP(Table2[[#This Row],[Product_ID]],Table4[Product_ID],Table4[Category],"Not Found")</f>
        <v>Women Jeans</v>
      </c>
      <c r="O2806" s="2" t="str">
        <f>_xlfn.XLOOKUP(Table2[[#This Row],[Product_ID]],Table4[Product_ID],Table4[Subcategory],"Not Found")</f>
        <v>Skinny Fit</v>
      </c>
      <c r="P2806" s="2" t="str">
        <f>_xlfn.XLOOKUP(Table2[[#This Row],[Product_ID]],Table4[Product_ID],Table4[Brand],"Missing Brand")</f>
        <v>Global Desi</v>
      </c>
      <c r="Q2806" s="2" t="s">
        <v>375</v>
      </c>
      <c r="R2806" s="2" t="str">
        <f>_xlfn.XLOOKUP(Table2[[#This Row],[Store_ID]],Table6[Store_ID],Table6[Store Name],"Not Found")</f>
        <v>TrendMart Mangaluru Mall Kiosk</v>
      </c>
      <c r="S2806" s="2">
        <f>_xlfn.XLOOKUP(Table2[[#This Row],[Store_ID]],Table6[Store_ID],Table6[Monthly Target],"Missing Target")</f>
        <v>1500000</v>
      </c>
      <c r="T2806" s="2" t="str">
        <f>_xlfn.XLOOKUP(Table2[[#This Row],[Store_ID]],Table6[Store_ID],Table6[Region],"Not Found")</f>
        <v>South Zone 2</v>
      </c>
      <c r="U2806" s="2" t="s">
        <v>263</v>
      </c>
      <c r="V2806" s="2" t="str">
        <f>_xlfn.XLOOKUP(Table2[[#This Row],[Employee_ID]],Table5[Employee_ID],Table5[Employee Name],"Not Found")</f>
        <v>Sathish Sundaram</v>
      </c>
      <c r="W2806" s="2">
        <v>2</v>
      </c>
      <c r="X2806" s="2">
        <v>925.4</v>
      </c>
      <c r="Y2806" s="2">
        <v>15</v>
      </c>
      <c r="Z2806" s="2">
        <v>277.62</v>
      </c>
      <c r="AA2806" s="2">
        <v>5</v>
      </c>
      <c r="AB2806" s="2">
        <v>78.66</v>
      </c>
      <c r="AC2806" s="2">
        <v>1651.84</v>
      </c>
      <c r="AD2806" s="2">
        <v>1401.86</v>
      </c>
      <c r="AE2806" s="2">
        <f t="shared" si="93"/>
        <v>171.32000000000002</v>
      </c>
      <c r="AF2806" s="2" t="s">
        <v>69</v>
      </c>
      <c r="AG2806" s="42">
        <f>IFERROR(Table2[[#This Row],[Profit]]/Table2[[#This Row],[Sales Amount]],0)</f>
        <v>0.10371464548624566</v>
      </c>
      <c r="AH2806" s="2" t="str">
        <f>TRIM(Table2[[#This Row],[Payment Modee]])</f>
        <v>Cash</v>
      </c>
      <c r="AI2806" s="2" t="s">
        <v>26</v>
      </c>
      <c r="AJ2806" s="2" t="s">
        <v>27</v>
      </c>
      <c r="AK2806" s="2" t="s">
        <v>1244</v>
      </c>
      <c r="AL2806" s="16" t="str">
        <f>IF(HOUR(Table2[[#This Row],[Order Time]])&lt;12,"Morning",IF(HOUR(Table2[[#This Row],[Order Time]])&lt;17,"Afternoon",IF(HOUR(Table2[[#This Row],[Order Time]])&lt;21,"Evening","Night")))</f>
        <v>Afternoon</v>
      </c>
      <c r="AM2806" s="16" t="s">
        <v>29</v>
      </c>
    </row>
    <row r="2807" spans="1:39" x14ac:dyDescent="0.25">
      <c r="A2807" s="13" t="s">
        <v>4722</v>
      </c>
      <c r="B2807" s="4">
        <v>45460</v>
      </c>
      <c r="C2807" s="2">
        <f>YEAR(Table2[[#This Row],[Invoice Date]])</f>
        <v>2024</v>
      </c>
      <c r="D2807" s="2" t="str">
        <f>TEXT(Table2[[#This Row],[Invoice Date]],"mmm")</f>
        <v>Jun</v>
      </c>
      <c r="E2807" s="2" t="str">
        <f>Table2[[#This Row],[Store_ID]]&amp;"-"&amp;Table2[[#This Row],[Year]]&amp;"-"&amp;Table2[[#This Row],[Month]]</f>
        <v>STR101-2024-Jun</v>
      </c>
      <c r="F2807" s="2" t="s">
        <v>4723</v>
      </c>
      <c r="G2807" s="2" t="str">
        <f>_xlfn.XLOOKUP(Table2[[#This Row],[Customer_ID]],Table3[Customer_ID],Table3[Customer Name],"Not Found")</f>
        <v>Neelam Natarajan</v>
      </c>
      <c r="H2807" s="2" t="str">
        <f>_xlfn.XLOOKUP(Table2[[#This Row],[Customer_ID]],Table3[Customer_ID],Table3[Gender],"Female")</f>
        <v>Female</v>
      </c>
      <c r="I2807" s="2" t="str">
        <f>_xlfn.XLOOKUP(Table2[[#This Row],[Customer_ID]],Table3[Customer_ID],Table3[City],"Missing Memebership")</f>
        <v>Visakhapatnam</v>
      </c>
      <c r="J2807" s="2" t="str">
        <f>_xlfn.XLOOKUP(Table2[[#This Row],[Customer_ID]],Table3[Customer_ID],Table3[State],"Karnataka")</f>
        <v>Andhra Pradesh</v>
      </c>
      <c r="K2807" s="2" t="str">
        <f>_xlfn.XLOOKUP(Table2[[#This Row],[Customer_ID]],Table3[Customer_ID],Table3[Membership],"Regular")</f>
        <v>Gold</v>
      </c>
      <c r="L2807" s="2" t="s">
        <v>382</v>
      </c>
      <c r="M2807" s="2" t="str">
        <f>_xlfn.XLOOKUP(Table2[[#This Row],[Product_ID]],Table4[Product_ID],Table4[Product_Name],"Not Found")</f>
        <v>Nike Casual Belt Olive</v>
      </c>
      <c r="N2807" s="2" t="str">
        <f>_xlfn.XLOOKUP(Table2[[#This Row],[Product_ID]],Table4[Product_ID],Table4[Category],"Not Found")</f>
        <v>Belts</v>
      </c>
      <c r="O2807" s="2" t="str">
        <f>_xlfn.XLOOKUP(Table2[[#This Row],[Product_ID]],Table4[Product_ID],Table4[Subcategory],"Not Found")</f>
        <v>Casual Belt</v>
      </c>
      <c r="P2807" s="2" t="str">
        <f>_xlfn.XLOOKUP(Table2[[#This Row],[Product_ID]],Table4[Product_ID],Table4[Brand],"Missing Brand")</f>
        <v>Nike</v>
      </c>
      <c r="Q2807" s="2" t="s">
        <v>258</v>
      </c>
      <c r="R2807" s="2" t="str">
        <f>_xlfn.XLOOKUP(Table2[[#This Row],[Store_ID]],Table6[Store_ID],Table6[Store Name],"Not Found")</f>
        <v>TrendMart Thiruvananthapuram Standard</v>
      </c>
      <c r="S2807" s="2">
        <f>_xlfn.XLOOKUP(Table2[[#This Row],[Store_ID]],Table6[Store_ID],Table6[Monthly Target],"Missing Target")</f>
        <v>1200000</v>
      </c>
      <c r="T2807" s="2" t="str">
        <f>_xlfn.XLOOKUP(Table2[[#This Row],[Store_ID]],Table6[Store_ID],Table6[Region],"Not Found")</f>
        <v>South Zone 1</v>
      </c>
      <c r="U2807" s="2" t="s">
        <v>159</v>
      </c>
      <c r="V2807" s="2" t="str">
        <f>_xlfn.XLOOKUP(Table2[[#This Row],[Employee_ID]],Table5[Employee_ID],Table5[Employee Name],"Not Found")</f>
        <v>Venkat Sharma</v>
      </c>
      <c r="W2807" s="2">
        <v>2</v>
      </c>
      <c r="X2807" s="2">
        <v>412.77</v>
      </c>
      <c r="Y2807" s="2">
        <v>30</v>
      </c>
      <c r="Z2807" s="2">
        <v>247.66</v>
      </c>
      <c r="AA2807" s="2">
        <v>5</v>
      </c>
      <c r="AB2807" s="2">
        <v>28.89</v>
      </c>
      <c r="AC2807" s="2">
        <v>606.77</v>
      </c>
      <c r="AD2807" s="2">
        <v>630.26</v>
      </c>
      <c r="AE2807" s="2">
        <f t="shared" si="93"/>
        <v>-52.38000000000001</v>
      </c>
      <c r="AF2807" s="2" t="s">
        <v>35</v>
      </c>
      <c r="AG2807" s="42">
        <f>IFERROR(Table2[[#This Row],[Profit]]/Table2[[#This Row],[Sales Amount]],0)</f>
        <v>-8.6325955469123403E-2</v>
      </c>
      <c r="AH2807" s="2" t="str">
        <f>TRIM(Table2[[#This Row],[Payment Modee]])</f>
        <v>Debit Card</v>
      </c>
      <c r="AI2807" s="2" t="s">
        <v>36</v>
      </c>
      <c r="AJ2807" s="2" t="s">
        <v>27</v>
      </c>
      <c r="AK2807" s="2" t="s">
        <v>2763</v>
      </c>
      <c r="AL2807" s="16" t="str">
        <f>IF(HOUR(Table2[[#This Row],[Order Time]])&lt;12,"Morning",IF(HOUR(Table2[[#This Row],[Order Time]])&lt;17,"Afternoon",IF(HOUR(Table2[[#This Row],[Order Time]])&lt;21,"Evening","Night")))</f>
        <v>Evening</v>
      </c>
      <c r="AM2807" s="16" t="s">
        <v>29</v>
      </c>
    </row>
    <row r="2808" spans="1:39" x14ac:dyDescent="0.25">
      <c r="A2808" s="13" t="s">
        <v>4724</v>
      </c>
      <c r="B2808" s="4">
        <v>45443</v>
      </c>
      <c r="C2808" s="2">
        <f>YEAR(Table2[[#This Row],[Invoice Date]])</f>
        <v>2024</v>
      </c>
      <c r="D2808" s="2" t="str">
        <f>TEXT(Table2[[#This Row],[Invoice Date]],"mmm")</f>
        <v>May</v>
      </c>
      <c r="E2808" s="2" t="str">
        <f>Table2[[#This Row],[Store_ID]]&amp;"-"&amp;Table2[[#This Row],[Year]]&amp;"-"&amp;Table2[[#This Row],[Month]]</f>
        <v>STR054-2024-May</v>
      </c>
      <c r="F2808" s="2" t="s">
        <v>3238</v>
      </c>
      <c r="G2808" s="2" t="str">
        <f>_xlfn.XLOOKUP(Table2[[#This Row],[Customer_ID]],Table3[Customer_ID],Table3[Customer Name],"Not Found")</f>
        <v>Lokesh Mudaliar</v>
      </c>
      <c r="H2808" s="2" t="str">
        <f>_xlfn.XLOOKUP(Table2[[#This Row],[Customer_ID]],Table3[Customer_ID],Table3[Gender],"Female")</f>
        <v>Male</v>
      </c>
      <c r="I2808" s="2" t="str">
        <f>_xlfn.XLOOKUP(Table2[[#This Row],[Customer_ID]],Table3[Customer_ID],Table3[City],"Missing Memebership")</f>
        <v>Davanagere</v>
      </c>
      <c r="J2808" s="2" t="str">
        <f>_xlfn.XLOOKUP(Table2[[#This Row],[Customer_ID]],Table3[Customer_ID],Table3[State],"Karnataka")</f>
        <v>Karnataka</v>
      </c>
      <c r="K2808" s="2" t="str">
        <f>_xlfn.XLOOKUP(Table2[[#This Row],[Customer_ID]],Table3[Customer_ID],Table3[Membership],"Regular")</f>
        <v>Silver</v>
      </c>
      <c r="L2808" s="2" t="s">
        <v>408</v>
      </c>
      <c r="M2808" s="2" t="str">
        <f>_xlfn.XLOOKUP(Table2[[#This Row],[Product_ID]],Table4[Product_ID],Table4[Product_Name],"Not Found")</f>
        <v>Indian Terrain Formal Top Maroon</v>
      </c>
      <c r="N2808" s="2" t="str">
        <f>_xlfn.XLOOKUP(Table2[[#This Row],[Product_ID]],Table4[Product_ID],Table4[Category],"Not Found")</f>
        <v>Women Tops</v>
      </c>
      <c r="O2808" s="2" t="str">
        <f>_xlfn.XLOOKUP(Table2[[#This Row],[Product_ID]],Table4[Product_ID],Table4[Subcategory],"Not Found")</f>
        <v>Formal Top</v>
      </c>
      <c r="P2808" s="2" t="str">
        <f>_xlfn.XLOOKUP(Table2[[#This Row],[Product_ID]],Table4[Product_ID],Table4[Brand],"Missing Brand")</f>
        <v>Indian Terrain</v>
      </c>
      <c r="Q2808" s="2" t="s">
        <v>712</v>
      </c>
      <c r="R2808" s="2" t="str">
        <f>_xlfn.XLOOKUP(Table2[[#This Row],[Store_ID]],Table6[Store_ID],Table6[Store Name],"Not Found")</f>
        <v>TrendMart Thoothukudi Mall Kiosk</v>
      </c>
      <c r="S2808" s="2">
        <f>_xlfn.XLOOKUP(Table2[[#This Row],[Store_ID]],Table6[Store_ID],Table6[Monthly Target],"Missing Target")</f>
        <v>2000000</v>
      </c>
      <c r="T2808" s="2" t="str">
        <f>_xlfn.XLOOKUP(Table2[[#This Row],[Store_ID]],Table6[Store_ID],Table6[Region],"Not Found")</f>
        <v>South Zone 1</v>
      </c>
      <c r="U2808" s="2" t="s">
        <v>417</v>
      </c>
      <c r="V2808" s="2" t="str">
        <f>_xlfn.XLOOKUP(Table2[[#This Row],[Employee_ID]],Table5[Employee_ID],Table5[Employee Name],"Not Found")</f>
        <v>Arjun Krishnan</v>
      </c>
      <c r="W2808" s="2">
        <v>1</v>
      </c>
      <c r="X2808" s="2">
        <v>689.16</v>
      </c>
      <c r="Y2808" s="2">
        <v>0</v>
      </c>
      <c r="Z2808" s="2">
        <v>0</v>
      </c>
      <c r="AA2808" s="2">
        <v>5</v>
      </c>
      <c r="AB2808" s="2">
        <v>34.46</v>
      </c>
      <c r="AC2808" s="2">
        <v>723.62</v>
      </c>
      <c r="AD2808" s="2">
        <v>547.66999999999996</v>
      </c>
      <c r="AE2808" s="2">
        <f t="shared" si="93"/>
        <v>141.49000000000004</v>
      </c>
      <c r="AF2808" s="2" t="s">
        <v>69</v>
      </c>
      <c r="AG2808" s="42">
        <f>IFERROR(Table2[[#This Row],[Profit]]/Table2[[#This Row],[Sales Amount]],0)</f>
        <v>0.19553080346037982</v>
      </c>
      <c r="AH2808" s="2" t="str">
        <f>TRIM(Table2[[#This Row],[Payment Modee]])</f>
        <v>Cash</v>
      </c>
      <c r="AI2808" s="2" t="s">
        <v>26</v>
      </c>
      <c r="AJ2808" s="2" t="s">
        <v>27</v>
      </c>
      <c r="AK2808" s="2" t="s">
        <v>2514</v>
      </c>
      <c r="AL2808" s="16" t="str">
        <f>IF(HOUR(Table2[[#This Row],[Order Time]])&lt;12,"Morning",IF(HOUR(Table2[[#This Row],[Order Time]])&lt;17,"Afternoon",IF(HOUR(Table2[[#This Row],[Order Time]])&lt;21,"Evening","Night")))</f>
        <v>Morning</v>
      </c>
      <c r="AM2808" s="16" t="s">
        <v>29</v>
      </c>
    </row>
    <row r="2809" spans="1:39" x14ac:dyDescent="0.25">
      <c r="A2809" s="13" t="s">
        <v>4725</v>
      </c>
      <c r="B2809" s="4">
        <v>45616</v>
      </c>
      <c r="C2809" s="2">
        <f>YEAR(Table2[[#This Row],[Invoice Date]])</f>
        <v>2024</v>
      </c>
      <c r="D2809" s="2" t="str">
        <f>TEXT(Table2[[#This Row],[Invoice Date]],"mmm")</f>
        <v>Nov</v>
      </c>
      <c r="E2809" s="2" t="str">
        <f>Table2[[#This Row],[Store_ID]]&amp;"-"&amp;Table2[[#This Row],[Year]]&amp;"-"&amp;Table2[[#This Row],[Month]]</f>
        <v>STR069-2024-Nov</v>
      </c>
      <c r="F2809" s="2" t="s">
        <v>3748</v>
      </c>
      <c r="G2809" s="2" t="str">
        <f>_xlfn.XLOOKUP(Table2[[#This Row],[Customer_ID]],Table3[Customer_ID],Table3[Customer Name],"Not Found")</f>
        <v>Rohit Rao</v>
      </c>
      <c r="H2809" s="2" t="str">
        <f>_xlfn.XLOOKUP(Table2[[#This Row],[Customer_ID]],Table3[Customer_ID],Table3[Gender],"Female")</f>
        <v>Male</v>
      </c>
      <c r="I2809" s="2" t="str">
        <f>_xlfn.XLOOKUP(Table2[[#This Row],[Customer_ID]],Table3[Customer_ID],Table3[City],"Missing Memebership")</f>
        <v>Tirunelveli</v>
      </c>
      <c r="J2809" s="2" t="str">
        <f>_xlfn.XLOOKUP(Table2[[#This Row],[Customer_ID]],Table3[Customer_ID],Table3[State],"Karnataka")</f>
        <v>Tamil Nadu</v>
      </c>
      <c r="K2809" s="2" t="str">
        <f>_xlfn.XLOOKUP(Table2[[#This Row],[Customer_ID]],Table3[Customer_ID],Table3[Membership],"Regular")</f>
        <v>Regular</v>
      </c>
      <c r="L2809" s="2" t="s">
        <v>85</v>
      </c>
      <c r="M2809" s="2" t="str">
        <f>_xlfn.XLOOKUP(Table2[[#This Row],[Product_ID]],Table4[Product_ID],Table4[Product_Name],"Not Found")</f>
        <v>Sonata Bootcut Navy Blue</v>
      </c>
      <c r="N2809" s="2" t="str">
        <f>_xlfn.XLOOKUP(Table2[[#This Row],[Product_ID]],Table4[Product_ID],Table4[Category],"Not Found")</f>
        <v>Women Jeans</v>
      </c>
      <c r="O2809" s="2" t="str">
        <f>_xlfn.XLOOKUP(Table2[[#This Row],[Product_ID]],Table4[Product_ID],Table4[Subcategory],"Not Found")</f>
        <v>Bootcut</v>
      </c>
      <c r="P2809" s="2" t="str">
        <f>_xlfn.XLOOKUP(Table2[[#This Row],[Product_ID]],Table4[Product_ID],Table4[Brand],"Missing Brand")</f>
        <v>Sonata</v>
      </c>
      <c r="Q2809" s="2" t="s">
        <v>1403</v>
      </c>
      <c r="R2809" s="2" t="str">
        <f>_xlfn.XLOOKUP(Table2[[#This Row],[Store_ID]],Table6[Store_ID],Table6[Store Name],"Not Found")</f>
        <v>TrendMart Erode Mall Kiosk</v>
      </c>
      <c r="S2809" s="2">
        <f>_xlfn.XLOOKUP(Table2[[#This Row],[Store_ID]],Table6[Store_ID],Table6[Monthly Target],"Missing Target")</f>
        <v>1200000</v>
      </c>
      <c r="T2809" s="2" t="str">
        <f>_xlfn.XLOOKUP(Table2[[#This Row],[Store_ID]],Table6[Store_ID],Table6[Region],"Not Found")</f>
        <v>South Zone 1</v>
      </c>
      <c r="U2809" s="2" t="s">
        <v>465</v>
      </c>
      <c r="V2809" s="2" t="str">
        <f>_xlfn.XLOOKUP(Table2[[#This Row],[Employee_ID]],Table5[Employee_ID],Table5[Employee Name],"Not Found")</f>
        <v>Vinod Hegde</v>
      </c>
      <c r="W2809" s="2">
        <v>1</v>
      </c>
      <c r="X2809" s="2">
        <v>970.91</v>
      </c>
      <c r="Y2809" s="2">
        <v>30</v>
      </c>
      <c r="Z2809" s="2">
        <v>291.27</v>
      </c>
      <c r="AA2809" s="2">
        <v>5</v>
      </c>
      <c r="AB2809" s="2">
        <v>33.979999999999997</v>
      </c>
      <c r="AC2809" s="2">
        <v>713.62</v>
      </c>
      <c r="AD2809" s="2">
        <v>692.53</v>
      </c>
      <c r="AE2809" s="2">
        <f t="shared" si="93"/>
        <v>-12.889999999999965</v>
      </c>
      <c r="AF2809" s="2" t="s">
        <v>69</v>
      </c>
      <c r="AG2809" s="42">
        <f>IFERROR(Table2[[#This Row],[Profit]]/Table2[[#This Row],[Sales Amount]],0)</f>
        <v>-1.8062834561811559E-2</v>
      </c>
      <c r="AH2809" s="2" t="str">
        <f>TRIM(Table2[[#This Row],[Payment Modee]])</f>
        <v>Cash</v>
      </c>
      <c r="AI2809" s="2" t="s">
        <v>26</v>
      </c>
      <c r="AJ2809" s="2" t="s">
        <v>27</v>
      </c>
      <c r="AK2809" s="2" t="s">
        <v>1237</v>
      </c>
      <c r="AL2809" s="16" t="str">
        <f>IF(HOUR(Table2[[#This Row],[Order Time]])&lt;12,"Morning",IF(HOUR(Table2[[#This Row],[Order Time]])&lt;17,"Afternoon",IF(HOUR(Table2[[#This Row],[Order Time]])&lt;21,"Evening","Night")))</f>
        <v>Afternoon</v>
      </c>
      <c r="AM2809" s="16" t="s">
        <v>29</v>
      </c>
    </row>
    <row r="2810" spans="1:39" x14ac:dyDescent="0.25">
      <c r="A2810" s="13" t="s">
        <v>4726</v>
      </c>
      <c r="B2810" s="4">
        <v>45731</v>
      </c>
      <c r="C2810" s="2">
        <f>YEAR(Table2[[#This Row],[Invoice Date]])</f>
        <v>2025</v>
      </c>
      <c r="D2810" s="2" t="str">
        <f>TEXT(Table2[[#This Row],[Invoice Date]],"mmm")</f>
        <v>Mar</v>
      </c>
      <c r="E2810" s="2" t="str">
        <f>Table2[[#This Row],[Store_ID]]&amp;"-"&amp;Table2[[#This Row],[Year]]&amp;"-"&amp;Table2[[#This Row],[Month]]</f>
        <v>STR069-2025-Mar</v>
      </c>
      <c r="F2810" s="2" t="s">
        <v>1198</v>
      </c>
      <c r="G2810" s="2" t="str">
        <f>_xlfn.XLOOKUP(Table2[[#This Row],[Customer_ID]],Table3[Customer_ID],Table3[Customer Name],"Not Found")</f>
        <v>Latha Iyer</v>
      </c>
      <c r="H2810" s="2" t="str">
        <f>_xlfn.XLOOKUP(Table2[[#This Row],[Customer_ID]],Table3[Customer_ID],Table3[Gender],"Female")</f>
        <v>Female</v>
      </c>
      <c r="I2810" s="2" t="str">
        <f>_xlfn.XLOOKUP(Table2[[#This Row],[Customer_ID]],Table3[Customer_ID],Table3[City],"Missing Memebership")</f>
        <v>Thrissur</v>
      </c>
      <c r="J2810" s="2" t="str">
        <f>_xlfn.XLOOKUP(Table2[[#This Row],[Customer_ID]],Table3[Customer_ID],Table3[State],"Karnataka")</f>
        <v>Kerala</v>
      </c>
      <c r="K2810" s="2" t="str">
        <f>_xlfn.XLOOKUP(Table2[[#This Row],[Customer_ID]],Table3[Customer_ID],Table3[Membership],"Regular")</f>
        <v>Gold</v>
      </c>
      <c r="L2810" s="2" t="s">
        <v>524</v>
      </c>
      <c r="M2810" s="2" t="str">
        <f>_xlfn.XLOOKUP(Table2[[#This Row],[Product_ID]],Table4[Product_ID],Table4[Product_Name],"Not Found")</f>
        <v>Westside Cargo Peach</v>
      </c>
      <c r="N2810" s="2" t="str">
        <f>_xlfn.XLOOKUP(Table2[[#This Row],[Product_ID]],Table4[Product_ID],Table4[Category],"Not Found")</f>
        <v>Men Trousers</v>
      </c>
      <c r="O2810" s="2" t="str">
        <f>_xlfn.XLOOKUP(Table2[[#This Row],[Product_ID]],Table4[Product_ID],Table4[Subcategory],"Not Found")</f>
        <v>Cargo</v>
      </c>
      <c r="P2810" s="2" t="str">
        <f>_xlfn.XLOOKUP(Table2[[#This Row],[Product_ID]],Table4[Product_ID],Table4[Brand],"Missing Brand")</f>
        <v>Westside</v>
      </c>
      <c r="Q2810" s="2" t="s">
        <v>1403</v>
      </c>
      <c r="R2810" s="2" t="str">
        <f>_xlfn.XLOOKUP(Table2[[#This Row],[Store_ID]],Table6[Store_ID],Table6[Store Name],"Not Found")</f>
        <v>TrendMart Erode Mall Kiosk</v>
      </c>
      <c r="S2810" s="2">
        <f>_xlfn.XLOOKUP(Table2[[#This Row],[Store_ID]],Table6[Store_ID],Table6[Monthly Target],"Missing Target")</f>
        <v>1200000</v>
      </c>
      <c r="T2810" s="2" t="str">
        <f>_xlfn.XLOOKUP(Table2[[#This Row],[Store_ID]],Table6[Store_ID],Table6[Region],"Not Found")</f>
        <v>South Zone 1</v>
      </c>
      <c r="U2810" s="2" t="s">
        <v>24</v>
      </c>
      <c r="V2810" s="2" t="str">
        <f>_xlfn.XLOOKUP(Table2[[#This Row],[Employee_ID]],Table5[Employee_ID],Table5[Employee Name],"Not Found")</f>
        <v>Manoj Ramachandran</v>
      </c>
      <c r="W2810" s="2">
        <v>3</v>
      </c>
      <c r="X2810" s="2">
        <v>1485.47</v>
      </c>
      <c r="Y2810" s="2">
        <v>0</v>
      </c>
      <c r="Z2810" s="2">
        <v>0</v>
      </c>
      <c r="AA2810" s="2">
        <v>12</v>
      </c>
      <c r="AB2810" s="2">
        <v>534.77</v>
      </c>
      <c r="AC2810" s="2">
        <v>4991.18</v>
      </c>
      <c r="AD2810" s="2">
        <v>2936.04</v>
      </c>
      <c r="AE2810" s="2">
        <f t="shared" ref="AE2810:AE2841" si="94">(AC2810-AD2810-AB2810)</f>
        <v>1520.3700000000003</v>
      </c>
      <c r="AF2810" s="2" t="s">
        <v>56</v>
      </c>
      <c r="AG2810" s="42">
        <f>IFERROR(Table2[[#This Row],[Profit]]/Table2[[#This Row],[Sales Amount]],0)</f>
        <v>0.30461133439387084</v>
      </c>
      <c r="AH2810" s="2" t="str">
        <f>TRIM(Table2[[#This Row],[Payment Modee]])</f>
        <v>Credit Card</v>
      </c>
      <c r="AI2810" s="2" t="s">
        <v>26</v>
      </c>
      <c r="AJ2810" s="2" t="s">
        <v>27</v>
      </c>
      <c r="AK2810" s="2" t="s">
        <v>3221</v>
      </c>
      <c r="AL2810" s="16" t="str">
        <f>IF(HOUR(Table2[[#This Row],[Order Time]])&lt;12,"Morning",IF(HOUR(Table2[[#This Row],[Order Time]])&lt;17,"Afternoon",IF(HOUR(Table2[[#This Row],[Order Time]])&lt;21,"Evening","Night")))</f>
        <v>Evening</v>
      </c>
      <c r="AM2810" s="16" t="s">
        <v>38</v>
      </c>
    </row>
    <row r="2811" spans="1:39" x14ac:dyDescent="0.25">
      <c r="A2811" s="13" t="s">
        <v>4727</v>
      </c>
      <c r="B2811" s="4">
        <v>45700</v>
      </c>
      <c r="C2811" s="2">
        <f>YEAR(Table2[[#This Row],[Invoice Date]])</f>
        <v>2025</v>
      </c>
      <c r="D2811" s="2" t="str">
        <f>TEXT(Table2[[#This Row],[Invoice Date]],"mmm")</f>
        <v>Feb</v>
      </c>
      <c r="E2811" s="2" t="str">
        <f>Table2[[#This Row],[Store_ID]]&amp;"-"&amp;Table2[[#This Row],[Year]]&amp;"-"&amp;Table2[[#This Row],[Month]]</f>
        <v>STR107-2025-Feb</v>
      </c>
      <c r="F2811" s="2" t="s">
        <v>3445</v>
      </c>
      <c r="G2811" s="2" t="str">
        <f>_xlfn.XLOOKUP(Table2[[#This Row],[Customer_ID]],Table3[Customer_ID],Table3[Customer Name],"Not Found")</f>
        <v>Logesh Reddy</v>
      </c>
      <c r="H2811" s="2" t="str">
        <f>_xlfn.XLOOKUP(Table2[[#This Row],[Customer_ID]],Table3[Customer_ID],Table3[Gender],"Female")</f>
        <v>Male</v>
      </c>
      <c r="I2811" s="2" t="str">
        <f>_xlfn.XLOOKUP(Table2[[#This Row],[Customer_ID]],Table3[Customer_ID],Table3[City],"Missing Memebership")</f>
        <v>Warangal</v>
      </c>
      <c r="J2811" s="2" t="str">
        <f>_xlfn.XLOOKUP(Table2[[#This Row],[Customer_ID]],Table3[Customer_ID],Table3[State],"Karnataka")</f>
        <v>Telangana</v>
      </c>
      <c r="K2811" s="2" t="str">
        <f>_xlfn.XLOOKUP(Table2[[#This Row],[Customer_ID]],Table3[Customer_ID],Table3[Membership],"Regular")</f>
        <v>Gold</v>
      </c>
      <c r="L2811" s="2" t="s">
        <v>765</v>
      </c>
      <c r="M2811" s="2" t="str">
        <f>_xlfn.XLOOKUP(Table2[[#This Row],[Product_ID]],Table4[Product_ID],Table4[Product_Name],"Not Found")</f>
        <v>Indian Terrain Sandals Pink</v>
      </c>
      <c r="N2811" s="2" t="str">
        <f>_xlfn.XLOOKUP(Table2[[#This Row],[Product_ID]],Table4[Product_ID],Table4[Category],"Not Found")</f>
        <v>Footwear</v>
      </c>
      <c r="O2811" s="2" t="str">
        <f>_xlfn.XLOOKUP(Table2[[#This Row],[Product_ID]],Table4[Product_ID],Table4[Subcategory],"Not Found")</f>
        <v>Sandals</v>
      </c>
      <c r="P2811" s="2" t="str">
        <f>_xlfn.XLOOKUP(Table2[[#This Row],[Product_ID]],Table4[Product_ID],Table4[Brand],"Missing Brand")</f>
        <v>Indian Terrain</v>
      </c>
      <c r="Q2811" s="2" t="s">
        <v>914</v>
      </c>
      <c r="R2811" s="2" t="str">
        <f>_xlfn.XLOOKUP(Table2[[#This Row],[Store_ID]],Table6[Store_ID],Table6[Store Name],"Not Found")</f>
        <v>TrendMart Kochi High Street</v>
      </c>
      <c r="S2811" s="2">
        <f>_xlfn.XLOOKUP(Table2[[#This Row],[Store_ID]],Table6[Store_ID],Table6[Monthly Target],"Missing Target")</f>
        <v>1500000</v>
      </c>
      <c r="T2811" s="2" t="str">
        <f>_xlfn.XLOOKUP(Table2[[#This Row],[Store_ID]],Table6[Store_ID],Table6[Region],"Not Found")</f>
        <v>South Zone 1</v>
      </c>
      <c r="U2811" s="2" t="s">
        <v>124</v>
      </c>
      <c r="V2811" s="2" t="str">
        <f>_xlfn.XLOOKUP(Table2[[#This Row],[Employee_ID]],Table5[Employee_ID],Table5[Employee Name],"Not Found")</f>
        <v>Girish Sundaram</v>
      </c>
      <c r="W2811" s="2">
        <v>2</v>
      </c>
      <c r="X2811" s="2">
        <v>2689.34</v>
      </c>
      <c r="Y2811" s="2">
        <v>25</v>
      </c>
      <c r="Z2811" s="2">
        <v>1344.67</v>
      </c>
      <c r="AA2811" s="2">
        <v>12</v>
      </c>
      <c r="AB2811" s="2">
        <v>484.08</v>
      </c>
      <c r="AC2811" s="2">
        <v>4518.09</v>
      </c>
      <c r="AD2811" s="2">
        <v>4409.92</v>
      </c>
      <c r="AE2811" s="2">
        <f t="shared" si="94"/>
        <v>-375.90999999999991</v>
      </c>
      <c r="AF2811" s="2" t="s">
        <v>56</v>
      </c>
      <c r="AG2811" s="42">
        <f>IFERROR(Table2[[#This Row],[Profit]]/Table2[[#This Row],[Sales Amount]],0)</f>
        <v>-8.3201087185071548E-2</v>
      </c>
      <c r="AH2811" s="2" t="str">
        <f>TRIM(Table2[[#This Row],[Payment Modee]])</f>
        <v>Credit Card</v>
      </c>
      <c r="AI2811" s="2" t="s">
        <v>36</v>
      </c>
      <c r="AJ2811" s="2" t="s">
        <v>27</v>
      </c>
      <c r="AK2811" s="2" t="s">
        <v>259</v>
      </c>
      <c r="AL2811" s="16" t="str">
        <f>IF(HOUR(Table2[[#This Row],[Order Time]])&lt;12,"Morning",IF(HOUR(Table2[[#This Row],[Order Time]])&lt;17,"Afternoon",IF(HOUR(Table2[[#This Row],[Order Time]])&lt;21,"Evening","Night")))</f>
        <v>Afternoon</v>
      </c>
      <c r="AM2811" s="16" t="s">
        <v>29</v>
      </c>
    </row>
    <row r="2812" spans="1:39" x14ac:dyDescent="0.25">
      <c r="A2812" s="13" t="s">
        <v>4728</v>
      </c>
      <c r="B2812" s="4">
        <v>45526</v>
      </c>
      <c r="C2812" s="2">
        <f>YEAR(Table2[[#This Row],[Invoice Date]])</f>
        <v>2024</v>
      </c>
      <c r="D2812" s="2" t="str">
        <f>TEXT(Table2[[#This Row],[Invoice Date]],"mmm")</f>
        <v>Aug</v>
      </c>
      <c r="E2812" s="2" t="str">
        <f>Table2[[#This Row],[Store_ID]]&amp;"-"&amp;Table2[[#This Row],[Year]]&amp;"-"&amp;Table2[[#This Row],[Month]]</f>
        <v>STR106-2024-Aug</v>
      </c>
      <c r="F2812" s="2" t="s">
        <v>1364</v>
      </c>
      <c r="G2812" s="2" t="str">
        <f>_xlfn.XLOOKUP(Table2[[#This Row],[Customer_ID]],Table3[Customer_ID],Table3[Customer Name],"Not Found")</f>
        <v>Chandra Subramaniam</v>
      </c>
      <c r="H2812" s="2" t="str">
        <f>_xlfn.XLOOKUP(Table2[[#This Row],[Customer_ID]],Table3[Customer_ID],Table3[Gender],"Female")</f>
        <v>Male</v>
      </c>
      <c r="I2812" s="2" t="str">
        <f>_xlfn.XLOOKUP(Table2[[#This Row],[Customer_ID]],Table3[Customer_ID],Table3[City],"Missing Memebership")</f>
        <v>Alappuzha</v>
      </c>
      <c r="J2812" s="2" t="str">
        <f>_xlfn.XLOOKUP(Table2[[#This Row],[Customer_ID]],Table3[Customer_ID],Table3[State],"Karnataka")</f>
        <v>Kerala</v>
      </c>
      <c r="K2812" s="2" t="str">
        <f>_xlfn.XLOOKUP(Table2[[#This Row],[Customer_ID]],Table3[Customer_ID],Table3[Membership],"Regular")</f>
        <v>Silver</v>
      </c>
      <c r="L2812" s="2" t="s">
        <v>209</v>
      </c>
      <c r="M2812" s="2" t="str">
        <f>_xlfn.XLOOKUP(Table2[[#This Row],[Product_ID]],Table4[Product_ID],Table4[Product_Name],"Not Found")</f>
        <v>Nalli Silks Jeggings Wine</v>
      </c>
      <c r="N2812" s="2" t="str">
        <f>_xlfn.XLOOKUP(Table2[[#This Row],[Product_ID]],Table4[Product_ID],Table4[Category],"Not Found")</f>
        <v>Women Jeans</v>
      </c>
      <c r="O2812" s="2" t="str">
        <f>_xlfn.XLOOKUP(Table2[[#This Row],[Product_ID]],Table4[Product_ID],Table4[Subcategory],"Not Found")</f>
        <v>Jeggings</v>
      </c>
      <c r="P2812" s="2" t="str">
        <f>_xlfn.XLOOKUP(Table2[[#This Row],[Product_ID]],Table4[Product_ID],Table4[Brand],"Missing Brand")</f>
        <v>Nalli Silks</v>
      </c>
      <c r="Q2812" s="2" t="s">
        <v>1716</v>
      </c>
      <c r="R2812" s="2" t="str">
        <f>_xlfn.XLOOKUP(Table2[[#This Row],[Store_ID]],Table6[Store_ID],Table6[Store Name],"Not Found")</f>
        <v>TrendMart Vijayawada Outlet</v>
      </c>
      <c r="S2812" s="2">
        <f>_xlfn.XLOOKUP(Table2[[#This Row],[Store_ID]],Table6[Store_ID],Table6[Monthly Target],"Missing Target")</f>
        <v>2500000</v>
      </c>
      <c r="T2812" s="2" t="str">
        <f>_xlfn.XLOOKUP(Table2[[#This Row],[Store_ID]],Table6[Store_ID],Table6[Region],"Not Found")</f>
        <v>South Zone 3</v>
      </c>
      <c r="U2812" s="2" t="s">
        <v>24</v>
      </c>
      <c r="V2812" s="2" t="str">
        <f>_xlfn.XLOOKUP(Table2[[#This Row],[Employee_ID]],Table5[Employee_ID],Table5[Employee Name],"Not Found")</f>
        <v>Manoj Ramachandran</v>
      </c>
      <c r="W2812" s="2">
        <v>1</v>
      </c>
      <c r="X2812" s="2">
        <v>1109.1099999999999</v>
      </c>
      <c r="Y2812" s="2">
        <v>0</v>
      </c>
      <c r="Z2812" s="2">
        <v>0</v>
      </c>
      <c r="AA2812" s="2">
        <v>12</v>
      </c>
      <c r="AB2812" s="2">
        <v>133.09</v>
      </c>
      <c r="AC2812" s="2">
        <v>1242.2</v>
      </c>
      <c r="AD2812" s="2">
        <v>759</v>
      </c>
      <c r="AE2812" s="2">
        <f t="shared" si="94"/>
        <v>350.11</v>
      </c>
      <c r="AF2812" s="2" t="s">
        <v>25</v>
      </c>
      <c r="AG2812" s="42">
        <f>IFERROR(Table2[[#This Row],[Profit]]/Table2[[#This Row],[Sales Amount]],0)</f>
        <v>0.28184672355498308</v>
      </c>
      <c r="AH2812" s="2" t="str">
        <f>TRIM(Table2[[#This Row],[Payment Modee]])</f>
        <v>UPI</v>
      </c>
      <c r="AI2812" s="2" t="s">
        <v>26</v>
      </c>
      <c r="AJ2812" s="2" t="s">
        <v>27</v>
      </c>
      <c r="AK2812" s="2" t="s">
        <v>649</v>
      </c>
      <c r="AL2812" s="16" t="str">
        <f>IF(HOUR(Table2[[#This Row],[Order Time]])&lt;12,"Morning",IF(HOUR(Table2[[#This Row],[Order Time]])&lt;17,"Afternoon",IF(HOUR(Table2[[#This Row],[Order Time]])&lt;21,"Evening","Night")))</f>
        <v>Morning</v>
      </c>
      <c r="AM2812" s="16" t="s">
        <v>29</v>
      </c>
    </row>
    <row r="2813" spans="1:39" x14ac:dyDescent="0.25">
      <c r="A2813" s="13" t="s">
        <v>4729</v>
      </c>
      <c r="B2813" s="4">
        <v>45602</v>
      </c>
      <c r="C2813" s="2">
        <f>YEAR(Table2[[#This Row],[Invoice Date]])</f>
        <v>2024</v>
      </c>
      <c r="D2813" s="2" t="str">
        <f>TEXT(Table2[[#This Row],[Invoice Date]],"mmm")</f>
        <v>Nov</v>
      </c>
      <c r="E2813" s="2" t="str">
        <f>Table2[[#This Row],[Store_ID]]&amp;"-"&amp;Table2[[#This Row],[Year]]&amp;"-"&amp;Table2[[#This Row],[Month]]</f>
        <v>STR023-2024-Nov</v>
      </c>
      <c r="F2813" s="2" t="s">
        <v>1015</v>
      </c>
      <c r="G2813" s="2" t="str">
        <f>_xlfn.XLOOKUP(Table2[[#This Row],[Customer_ID]],Table3[Customer_ID],Table3[Customer Name],"Not Found")</f>
        <v>Feroz Gupta</v>
      </c>
      <c r="H2813" s="2" t="str">
        <f>_xlfn.XLOOKUP(Table2[[#This Row],[Customer_ID]],Table3[Customer_ID],Table3[Gender],"Female")</f>
        <v>Male</v>
      </c>
      <c r="I2813" s="2" t="str">
        <f>_xlfn.XLOOKUP(Table2[[#This Row],[Customer_ID]],Table3[Customer_ID],Table3[City],"Missing Memebership")</f>
        <v>Bengaluru</v>
      </c>
      <c r="J2813" s="2" t="str">
        <f>_xlfn.XLOOKUP(Table2[[#This Row],[Customer_ID]],Table3[Customer_ID],Table3[State],"Karnataka")</f>
        <v>Karnataka</v>
      </c>
      <c r="K2813" s="2" t="str">
        <f>_xlfn.XLOOKUP(Table2[[#This Row],[Customer_ID]],Table3[Customer_ID],Table3[Membership],"Regular")</f>
        <v>Gold</v>
      </c>
      <c r="L2813" s="2" t="s">
        <v>96</v>
      </c>
      <c r="M2813" s="2" t="str">
        <f>_xlfn.XLOOKUP(Table2[[#This Row],[Product_ID]],Table4[Product_ID],Table4[Product_Name],"Not Found")</f>
        <v>Metro Shoes Regular Fit Charcoal</v>
      </c>
      <c r="N2813" s="2" t="str">
        <f>_xlfn.XLOOKUP(Table2[[#This Row],[Product_ID]],Table4[Product_ID],Table4[Category],"Not Found")</f>
        <v>Men Jeans</v>
      </c>
      <c r="O2813" s="2" t="str">
        <f>_xlfn.XLOOKUP(Table2[[#This Row],[Product_ID]],Table4[Product_ID],Table4[Subcategory],"Not Found")</f>
        <v>Regular Fit</v>
      </c>
      <c r="P2813" s="2" t="str">
        <f>_xlfn.XLOOKUP(Table2[[#This Row],[Product_ID]],Table4[Product_ID],Table4[Brand],"Missing Brand")</f>
        <v>Metro Shoes</v>
      </c>
      <c r="Q2813" s="2" t="s">
        <v>338</v>
      </c>
      <c r="R2813" s="2" t="str">
        <f>_xlfn.XLOOKUP(Table2[[#This Row],[Store_ID]],Table6[Store_ID],Table6[Store Name],"Not Found")</f>
        <v>TrendMart Thoothukudi High Street</v>
      </c>
      <c r="S2813" s="2">
        <f>_xlfn.XLOOKUP(Table2[[#This Row],[Store_ID]],Table6[Store_ID],Table6[Monthly Target],"Missing Target")</f>
        <v>2000000</v>
      </c>
      <c r="T2813" s="2" t="str">
        <f>_xlfn.XLOOKUP(Table2[[#This Row],[Store_ID]],Table6[Store_ID],Table6[Region],"Not Found")</f>
        <v>South Zone 1</v>
      </c>
      <c r="U2813" s="2" t="s">
        <v>465</v>
      </c>
      <c r="V2813" s="2" t="str">
        <f>_xlfn.XLOOKUP(Table2[[#This Row],[Employee_ID]],Table5[Employee_ID],Table5[Employee Name],"Not Found")</f>
        <v>Vinod Hegde</v>
      </c>
      <c r="W2813" s="2">
        <v>4</v>
      </c>
      <c r="X2813" s="2">
        <v>1116.5899999999999</v>
      </c>
      <c r="Y2813" s="2">
        <v>10</v>
      </c>
      <c r="Z2813" s="2">
        <v>446.64</v>
      </c>
      <c r="AA2813" s="2">
        <v>12</v>
      </c>
      <c r="AB2813" s="2">
        <v>482.37</v>
      </c>
      <c r="AC2813" s="2">
        <v>4502.09</v>
      </c>
      <c r="AD2813" s="2">
        <v>3313.76</v>
      </c>
      <c r="AE2813" s="2">
        <f t="shared" si="94"/>
        <v>705.95999999999992</v>
      </c>
      <c r="AF2813" s="2" t="s">
        <v>56</v>
      </c>
      <c r="AG2813" s="42">
        <f>IFERROR(Table2[[#This Row],[Profit]]/Table2[[#This Row],[Sales Amount]],0)</f>
        <v>0.15680717178021761</v>
      </c>
      <c r="AH2813" s="2" t="str">
        <f>TRIM(Table2[[#This Row],[Payment Modee]])</f>
        <v>Credit Card</v>
      </c>
      <c r="AI2813" s="2" t="s">
        <v>26</v>
      </c>
      <c r="AJ2813" s="2" t="s">
        <v>27</v>
      </c>
      <c r="AK2813" s="2" t="s">
        <v>396</v>
      </c>
      <c r="AL2813" s="16" t="str">
        <f>IF(HOUR(Table2[[#This Row],[Order Time]])&lt;12,"Morning",IF(HOUR(Table2[[#This Row],[Order Time]])&lt;17,"Afternoon",IF(HOUR(Table2[[#This Row],[Order Time]])&lt;21,"Evening","Night")))</f>
        <v>Evening</v>
      </c>
      <c r="AM2813" s="16" t="s">
        <v>29</v>
      </c>
    </row>
    <row r="2814" spans="1:39" x14ac:dyDescent="0.25">
      <c r="A2814" s="13" t="s">
        <v>4730</v>
      </c>
      <c r="B2814" s="4">
        <v>45708</v>
      </c>
      <c r="C2814" s="2">
        <f>YEAR(Table2[[#This Row],[Invoice Date]])</f>
        <v>2025</v>
      </c>
      <c r="D2814" s="2" t="str">
        <f>TEXT(Table2[[#This Row],[Invoice Date]],"mmm")</f>
        <v>Feb</v>
      </c>
      <c r="E2814" s="2" t="str">
        <f>Table2[[#This Row],[Store_ID]]&amp;"-"&amp;Table2[[#This Row],[Year]]&amp;"-"&amp;Table2[[#This Row],[Month]]</f>
        <v>STR050-2025-Feb</v>
      </c>
      <c r="F2814" s="2" t="s">
        <v>806</v>
      </c>
      <c r="G2814" s="2" t="str">
        <f>_xlfn.XLOOKUP(Table2[[#This Row],[Customer_ID]],Table3[Customer_ID],Table3[Customer Name],"Not Found")</f>
        <v>Charulatha Murthy</v>
      </c>
      <c r="H2814" s="2" t="str">
        <f>_xlfn.XLOOKUP(Table2[[#This Row],[Customer_ID]],Table3[Customer_ID],Table3[Gender],"Female")</f>
        <v>Female</v>
      </c>
      <c r="I2814" s="2" t="str">
        <f>_xlfn.XLOOKUP(Table2[[#This Row],[Customer_ID]],Table3[Customer_ID],Table3[City],"Missing Memebership")</f>
        <v>Mangaluru</v>
      </c>
      <c r="J2814" s="2" t="str">
        <f>_xlfn.XLOOKUP(Table2[[#This Row],[Customer_ID]],Table3[Customer_ID],Table3[State],"Karnataka")</f>
        <v>Karnataka</v>
      </c>
      <c r="K2814" s="2" t="str">
        <f>_xlfn.XLOOKUP(Table2[[#This Row],[Customer_ID]],Table3[Customer_ID],Table3[Membership],"Regular")</f>
        <v>Silver</v>
      </c>
      <c r="L2814" s="2" t="s">
        <v>169</v>
      </c>
      <c r="M2814" s="2" t="str">
        <f>_xlfn.XLOOKUP(Table2[[#This Row],[Product_ID]],Table4[Product_ID],Table4[Product_Name],"Not Found")</f>
        <v>Global Desi Kids Shorts Charcoal</v>
      </c>
      <c r="N2814" s="2" t="str">
        <f>_xlfn.XLOOKUP(Table2[[#This Row],[Product_ID]],Table4[Product_ID],Table4[Category],"Not Found")</f>
        <v>Kids Wear</v>
      </c>
      <c r="O2814" s="2" t="str">
        <f>_xlfn.XLOOKUP(Table2[[#This Row],[Product_ID]],Table4[Product_ID],Table4[Subcategory],"Not Found")</f>
        <v>Kids Shorts</v>
      </c>
      <c r="P2814" s="2" t="str">
        <f>_xlfn.XLOOKUP(Table2[[#This Row],[Product_ID]],Table4[Product_ID],Table4[Brand],"Missing Brand")</f>
        <v>Global Desi</v>
      </c>
      <c r="Q2814" s="2" t="s">
        <v>422</v>
      </c>
      <c r="R2814" s="2" t="str">
        <f>_xlfn.XLOOKUP(Table2[[#This Row],[Store_ID]],Table6[Store_ID],Table6[Store Name],"Not Found")</f>
        <v>TrendMart Thrissur High Street</v>
      </c>
      <c r="S2814" s="2">
        <f>_xlfn.XLOOKUP(Table2[[#This Row],[Store_ID]],Table6[Store_ID],Table6[Monthly Target],"Missing Target")</f>
        <v>2000000</v>
      </c>
      <c r="T2814" s="2" t="str">
        <f>_xlfn.XLOOKUP(Table2[[#This Row],[Store_ID]],Table6[Store_ID],Table6[Region],"Not Found")</f>
        <v>South Zone 1</v>
      </c>
      <c r="U2814" s="2" t="s">
        <v>482</v>
      </c>
      <c r="V2814" s="2" t="str">
        <f>_xlfn.XLOOKUP(Table2[[#This Row],[Employee_ID]],Table5[Employee_ID],Table5[Employee Name],"Not Found")</f>
        <v>Swathi Achari</v>
      </c>
      <c r="W2814" s="2">
        <v>1</v>
      </c>
      <c r="X2814" s="2">
        <v>701.44</v>
      </c>
      <c r="Y2814" s="2">
        <v>0</v>
      </c>
      <c r="Z2814" s="2">
        <v>0</v>
      </c>
      <c r="AA2814" s="2">
        <v>5</v>
      </c>
      <c r="AB2814" s="2">
        <v>35.07</v>
      </c>
      <c r="AC2814" s="2">
        <v>736.51</v>
      </c>
      <c r="AD2814" s="2">
        <v>499.31</v>
      </c>
      <c r="AE2814" s="2">
        <f t="shared" si="94"/>
        <v>202.13</v>
      </c>
      <c r="AF2814" s="2" t="s">
        <v>25</v>
      </c>
      <c r="AG2814" s="42">
        <f>IFERROR(Table2[[#This Row],[Profit]]/Table2[[#This Row],[Sales Amount]],0)</f>
        <v>0.27444298108647541</v>
      </c>
      <c r="AH2814" s="2" t="str">
        <f>TRIM(Table2[[#This Row],[Payment Modee]])</f>
        <v>UPI</v>
      </c>
      <c r="AI2814" s="2" t="s">
        <v>36</v>
      </c>
      <c r="AJ2814" s="2" t="s">
        <v>197</v>
      </c>
      <c r="AK2814" s="2" t="s">
        <v>3329</v>
      </c>
      <c r="AL2814" s="16" t="str">
        <f>IF(HOUR(Table2[[#This Row],[Order Time]])&lt;12,"Morning",IF(HOUR(Table2[[#This Row],[Order Time]])&lt;17,"Afternoon",IF(HOUR(Table2[[#This Row],[Order Time]])&lt;21,"Evening","Night")))</f>
        <v>Evening</v>
      </c>
      <c r="AM2814" s="16" t="s">
        <v>29</v>
      </c>
    </row>
    <row r="2815" spans="1:39" x14ac:dyDescent="0.25">
      <c r="A2815" s="13" t="s">
        <v>4731</v>
      </c>
      <c r="B2815" s="4">
        <v>45673</v>
      </c>
      <c r="C2815" s="2">
        <f>YEAR(Table2[[#This Row],[Invoice Date]])</f>
        <v>2025</v>
      </c>
      <c r="D2815" s="2" t="str">
        <f>TEXT(Table2[[#This Row],[Invoice Date]],"mmm")</f>
        <v>Jan</v>
      </c>
      <c r="E2815" s="2" t="str">
        <f>Table2[[#This Row],[Store_ID]]&amp;"-"&amp;Table2[[#This Row],[Year]]&amp;"-"&amp;Table2[[#This Row],[Month]]</f>
        <v>STR039-2025-Jan</v>
      </c>
      <c r="F2815" s="2" t="s">
        <v>2705</v>
      </c>
      <c r="G2815" s="2" t="str">
        <f>_xlfn.XLOOKUP(Table2[[#This Row],[Customer_ID]],Table3[Customer_ID],Table3[Customer Name],"Not Found")</f>
        <v>Akhila Raman</v>
      </c>
      <c r="H2815" s="2" t="str">
        <f>_xlfn.XLOOKUP(Table2[[#This Row],[Customer_ID]],Table3[Customer_ID],Table3[Gender],"Female")</f>
        <v>Female</v>
      </c>
      <c r="I2815" s="2" t="str">
        <f>_xlfn.XLOOKUP(Table2[[#This Row],[Customer_ID]],Table3[Customer_ID],Table3[City],"Missing Memebership")</f>
        <v>Nellore</v>
      </c>
      <c r="J2815" s="2" t="str">
        <f>_xlfn.XLOOKUP(Table2[[#This Row],[Customer_ID]],Table3[Customer_ID],Table3[State],"Karnataka")</f>
        <v>Andhra Pradesh</v>
      </c>
      <c r="K2815" s="2" t="str">
        <f>_xlfn.XLOOKUP(Table2[[#This Row],[Customer_ID]],Table3[Customer_ID],Table3[Membership],"Regular")</f>
        <v>Gold</v>
      </c>
      <c r="L2815" s="2" t="s">
        <v>459</v>
      </c>
      <c r="M2815" s="2" t="str">
        <f>_xlfn.XLOOKUP(Table2[[#This Row],[Product_ID]],Table4[Product_ID],Table4[Product_Name],"Not Found")</f>
        <v>Sonata Straight Fit Cream</v>
      </c>
      <c r="N2815" s="2" t="str">
        <f>_xlfn.XLOOKUP(Table2[[#This Row],[Product_ID]],Table4[Product_ID],Table4[Category],"Not Found")</f>
        <v>Women Jeans</v>
      </c>
      <c r="O2815" s="2" t="str">
        <f>_xlfn.XLOOKUP(Table2[[#This Row],[Product_ID]],Table4[Product_ID],Table4[Subcategory],"Not Found")</f>
        <v>Straight Fit</v>
      </c>
      <c r="P2815" s="2" t="str">
        <f>_xlfn.XLOOKUP(Table2[[#This Row],[Product_ID]],Table4[Product_ID],Table4[Brand],"Missing Brand")</f>
        <v>Sonata</v>
      </c>
      <c r="Q2815" s="2" t="s">
        <v>825</v>
      </c>
      <c r="R2815" s="2" t="str">
        <f>_xlfn.XLOOKUP(Table2[[#This Row],[Store_ID]],Table6[Store_ID],Table6[Store Name],"Not Found")</f>
        <v>TrendMart Bengaluru High Street</v>
      </c>
      <c r="S2815" s="2">
        <f>_xlfn.XLOOKUP(Table2[[#This Row],[Store_ID]],Table6[Store_ID],Table6[Monthly Target],"Missing Target")</f>
        <v>1500000</v>
      </c>
      <c r="T2815" s="2" t="str">
        <f>_xlfn.XLOOKUP(Table2[[#This Row],[Store_ID]],Table6[Store_ID],Table6[Region],"Not Found")</f>
        <v>South Zone 2</v>
      </c>
      <c r="U2815" s="2" t="s">
        <v>417</v>
      </c>
      <c r="V2815" s="2" t="str">
        <f>_xlfn.XLOOKUP(Table2[[#This Row],[Employee_ID]],Table5[Employee_ID],Table5[Employee Name],"Not Found")</f>
        <v>Arjun Krishnan</v>
      </c>
      <c r="W2815" s="2">
        <v>3</v>
      </c>
      <c r="X2815" s="2">
        <v>1076.0999999999999</v>
      </c>
      <c r="Y2815" s="2">
        <v>25</v>
      </c>
      <c r="Z2815" s="2">
        <v>807.08</v>
      </c>
      <c r="AA2815" s="2">
        <v>12</v>
      </c>
      <c r="AB2815" s="2">
        <v>290.55</v>
      </c>
      <c r="AC2815" s="2">
        <v>2711.77</v>
      </c>
      <c r="AD2815" s="2">
        <v>2161.59</v>
      </c>
      <c r="AE2815" s="2">
        <f t="shared" si="94"/>
        <v>259.62999999999982</v>
      </c>
      <c r="AF2815" s="2" t="s">
        <v>35</v>
      </c>
      <c r="AG2815" s="42">
        <f>IFERROR(Table2[[#This Row],[Profit]]/Table2[[#This Row],[Sales Amount]],0)</f>
        <v>9.5741895514737538E-2</v>
      </c>
      <c r="AH2815" s="2" t="str">
        <f>TRIM(Table2[[#This Row],[Payment Modee]])</f>
        <v>Debit Card</v>
      </c>
      <c r="AI2815" s="2" t="s">
        <v>36</v>
      </c>
      <c r="AJ2815" s="2" t="s">
        <v>27</v>
      </c>
      <c r="AK2815" s="2" t="s">
        <v>317</v>
      </c>
      <c r="AL2815" s="16" t="str">
        <f>IF(HOUR(Table2[[#This Row],[Order Time]])&lt;12,"Morning",IF(HOUR(Table2[[#This Row],[Order Time]])&lt;17,"Afternoon",IF(HOUR(Table2[[#This Row],[Order Time]])&lt;21,"Evening","Night")))</f>
        <v>Afternoon</v>
      </c>
      <c r="AM2815" s="16" t="s">
        <v>29</v>
      </c>
    </row>
    <row r="2816" spans="1:39" x14ac:dyDescent="0.25">
      <c r="A2816" s="13" t="s">
        <v>4732</v>
      </c>
      <c r="B2816" s="4">
        <v>45591</v>
      </c>
      <c r="C2816" s="2">
        <f>YEAR(Table2[[#This Row],[Invoice Date]])</f>
        <v>2024</v>
      </c>
      <c r="D2816" s="2" t="str">
        <f>TEXT(Table2[[#This Row],[Invoice Date]],"mmm")</f>
        <v>Oct</v>
      </c>
      <c r="E2816" s="2" t="str">
        <f>Table2[[#This Row],[Store_ID]]&amp;"-"&amp;Table2[[#This Row],[Year]]&amp;"-"&amp;Table2[[#This Row],[Month]]</f>
        <v>STR110-2024-Oct</v>
      </c>
      <c r="F2816" s="2" t="s">
        <v>1617</v>
      </c>
      <c r="G2816" s="2" t="str">
        <f>_xlfn.XLOOKUP(Table2[[#This Row],[Customer_ID]],Table3[Customer_ID],Table3[Customer Name],"Not Found")</f>
        <v>Vidya Achari</v>
      </c>
      <c r="H2816" s="2" t="str">
        <f>_xlfn.XLOOKUP(Table2[[#This Row],[Customer_ID]],Table3[Customer_ID],Table3[Gender],"Female")</f>
        <v>Female</v>
      </c>
      <c r="I2816" s="2" t="str">
        <f>_xlfn.XLOOKUP(Table2[[#This Row],[Customer_ID]],Table3[Customer_ID],Table3[City],"Missing Memebership")</f>
        <v>Vijayawada</v>
      </c>
      <c r="J2816" s="2" t="str">
        <f>_xlfn.XLOOKUP(Table2[[#This Row],[Customer_ID]],Table3[Customer_ID],Table3[State],"Karnataka")</f>
        <v>Andhra Pradesh</v>
      </c>
      <c r="K2816" s="2" t="str">
        <f>_xlfn.XLOOKUP(Table2[[#This Row],[Customer_ID]],Table3[Customer_ID],Table3[Membership],"Regular")</f>
        <v>Silver</v>
      </c>
      <c r="L2816" s="2" t="s">
        <v>469</v>
      </c>
      <c r="M2816" s="2" t="str">
        <f>_xlfn.XLOOKUP(Table2[[#This Row],[Product_ID]],Table4[Product_ID],Table4[Product_Name],"Not Found")</f>
        <v>Ramraj Cotton Crop Top Pink</v>
      </c>
      <c r="N2816" s="2" t="str">
        <f>_xlfn.XLOOKUP(Table2[[#This Row],[Product_ID]],Table4[Product_ID],Table4[Category],"Not Found")</f>
        <v>Women Tops</v>
      </c>
      <c r="O2816" s="2" t="str">
        <f>_xlfn.XLOOKUP(Table2[[#This Row],[Product_ID]],Table4[Product_ID],Table4[Subcategory],"Not Found")</f>
        <v>Crop Top</v>
      </c>
      <c r="P2816" s="2" t="str">
        <f>_xlfn.XLOOKUP(Table2[[#This Row],[Product_ID]],Table4[Product_ID],Table4[Brand],"Missing Brand")</f>
        <v>Ramraj Cotton</v>
      </c>
      <c r="Q2816" s="2" t="s">
        <v>146</v>
      </c>
      <c r="R2816" s="2" t="str">
        <f>_xlfn.XLOOKUP(Table2[[#This Row],[Store_ID]],Table6[Store_ID],Table6[Store Name],"Not Found")</f>
        <v>TrendMart Thoothukudi Outlet</v>
      </c>
      <c r="S2816" s="2">
        <f>_xlfn.XLOOKUP(Table2[[#This Row],[Store_ID]],Table6[Store_ID],Table6[Monthly Target],"Missing Target")</f>
        <v>1000000</v>
      </c>
      <c r="T2816" s="2" t="str">
        <f>_xlfn.XLOOKUP(Table2[[#This Row],[Store_ID]],Table6[Store_ID],Table6[Region],"Not Found")</f>
        <v>South Zone 1</v>
      </c>
      <c r="U2816" s="2" t="s">
        <v>75</v>
      </c>
      <c r="V2816" s="2" t="str">
        <f>_xlfn.XLOOKUP(Table2[[#This Row],[Employee_ID]],Table5[Employee_ID],Table5[Employee Name],"Not Found")</f>
        <v>Chandran Krishnan</v>
      </c>
      <c r="W2816" s="2">
        <v>2</v>
      </c>
      <c r="X2816" s="2">
        <v>930.93</v>
      </c>
      <c r="Y2816" s="2">
        <v>25</v>
      </c>
      <c r="Z2816" s="2">
        <v>465.46</v>
      </c>
      <c r="AA2816" s="2">
        <v>5</v>
      </c>
      <c r="AB2816" s="2">
        <v>69.819999999999993</v>
      </c>
      <c r="AC2816" s="2">
        <v>1466.22</v>
      </c>
      <c r="AD2816" s="2">
        <v>1259.44</v>
      </c>
      <c r="AE2816" s="2">
        <f t="shared" si="94"/>
        <v>136.95999999999998</v>
      </c>
      <c r="AF2816" s="2" t="s">
        <v>35</v>
      </c>
      <c r="AG2816" s="42">
        <f>IFERROR(Table2[[#This Row],[Profit]]/Table2[[#This Row],[Sales Amount]],0)</f>
        <v>9.341026585369179E-2</v>
      </c>
      <c r="AH2816" s="2" t="str">
        <f>TRIM(Table2[[#This Row],[Payment Modee]])</f>
        <v>Debit Card</v>
      </c>
      <c r="AI2816" s="2" t="s">
        <v>36</v>
      </c>
      <c r="AJ2816" s="2" t="s">
        <v>27</v>
      </c>
      <c r="AK2816" s="2" t="s">
        <v>4733</v>
      </c>
      <c r="AL2816" s="16" t="str">
        <f>IF(HOUR(Table2[[#This Row],[Order Time]])&lt;12,"Morning",IF(HOUR(Table2[[#This Row],[Order Time]])&lt;17,"Afternoon",IF(HOUR(Table2[[#This Row],[Order Time]])&lt;21,"Evening","Night")))</f>
        <v>Afternoon</v>
      </c>
      <c r="AM2816" s="16" t="s">
        <v>38</v>
      </c>
    </row>
    <row r="2817" spans="1:39" x14ac:dyDescent="0.25">
      <c r="A2817" s="13" t="s">
        <v>4734</v>
      </c>
      <c r="B2817" s="4">
        <v>45609</v>
      </c>
      <c r="C2817" s="2">
        <f>YEAR(Table2[[#This Row],[Invoice Date]])</f>
        <v>2024</v>
      </c>
      <c r="D2817" s="2" t="str">
        <f>TEXT(Table2[[#This Row],[Invoice Date]],"mmm")</f>
        <v>Nov</v>
      </c>
      <c r="E2817" s="2" t="str">
        <f>Table2[[#This Row],[Store_ID]]&amp;"-"&amp;Table2[[#This Row],[Year]]&amp;"-"&amp;Table2[[#This Row],[Month]]</f>
        <v>STR015-2024-Nov</v>
      </c>
      <c r="F2817" s="2" t="s">
        <v>1989</v>
      </c>
      <c r="G2817" s="2" t="str">
        <f>_xlfn.XLOOKUP(Table2[[#This Row],[Customer_ID]],Table3[Customer_ID],Table3[Customer Name],"Not Found")</f>
        <v>Vasanthi Prasad</v>
      </c>
      <c r="H2817" s="2" t="str">
        <f>_xlfn.XLOOKUP(Table2[[#This Row],[Customer_ID]],Table3[Customer_ID],Table3[Gender],"Female")</f>
        <v>Female</v>
      </c>
      <c r="I2817" s="2" t="str">
        <f>_xlfn.XLOOKUP(Table2[[#This Row],[Customer_ID]],Table3[Customer_ID],Table3[City],"Missing Memebership")</f>
        <v>Kochi</v>
      </c>
      <c r="J2817" s="2" t="str">
        <f>_xlfn.XLOOKUP(Table2[[#This Row],[Customer_ID]],Table3[Customer_ID],Table3[State],"Karnataka")</f>
        <v>Kerala</v>
      </c>
      <c r="K2817" s="2" t="str">
        <f>_xlfn.XLOOKUP(Table2[[#This Row],[Customer_ID]],Table3[Customer_ID],Table3[Membership],"Regular")</f>
        <v>Gold</v>
      </c>
      <c r="L2817" s="2" t="s">
        <v>47</v>
      </c>
      <c r="M2817" s="2" t="str">
        <f>_xlfn.XLOOKUP(Table2[[#This Row],[Product_ID]],Table4[Product_ID],Table4[Product_Name],"Not Found")</f>
        <v>Max Fashion Printed Saree Brown</v>
      </c>
      <c r="N2817" s="2" t="str">
        <f>_xlfn.XLOOKUP(Table2[[#This Row],[Product_ID]],Table4[Product_ID],Table4[Category],"Not Found")</f>
        <v>Women Sarees</v>
      </c>
      <c r="O2817" s="2" t="str">
        <f>_xlfn.XLOOKUP(Table2[[#This Row],[Product_ID]],Table4[Product_ID],Table4[Subcategory],"Not Found")</f>
        <v>Printed Saree</v>
      </c>
      <c r="P2817" s="2" t="str">
        <f>_xlfn.XLOOKUP(Table2[[#This Row],[Product_ID]],Table4[Product_ID],Table4[Brand],"Missing Brand")</f>
        <v>Max Fashion</v>
      </c>
      <c r="Q2817" s="2" t="s">
        <v>704</v>
      </c>
      <c r="R2817" s="2" t="str">
        <f>_xlfn.XLOOKUP(Table2[[#This Row],[Store_ID]],Table6[Store_ID],Table6[Store Name],"Not Found")</f>
        <v>TrendMart Madurai Mall Kiosk</v>
      </c>
      <c r="S2817" s="2">
        <f>_xlfn.XLOOKUP(Table2[[#This Row],[Store_ID]],Table6[Store_ID],Table6[Monthly Target],"Missing Target")</f>
        <v>800000</v>
      </c>
      <c r="T2817" s="2" t="str">
        <f>_xlfn.XLOOKUP(Table2[[#This Row],[Store_ID]],Table6[Store_ID],Table6[Region],"Not Found")</f>
        <v>South Zone 1</v>
      </c>
      <c r="U2817" s="2" t="s">
        <v>268</v>
      </c>
      <c r="V2817" s="2" t="str">
        <f>_xlfn.XLOOKUP(Table2[[#This Row],[Employee_ID]],Table5[Employee_ID],Table5[Employee Name],"Not Found")</f>
        <v>Ganesh Iyengar</v>
      </c>
      <c r="W2817" s="2">
        <v>4</v>
      </c>
      <c r="X2817" s="2">
        <v>4632.74</v>
      </c>
      <c r="Y2817" s="2">
        <v>0</v>
      </c>
      <c r="Z2817" s="2">
        <v>0</v>
      </c>
      <c r="AA2817" s="2">
        <v>12</v>
      </c>
      <c r="AB2817" s="2">
        <v>2223.7199999999998</v>
      </c>
      <c r="AC2817" s="2">
        <v>20754.68</v>
      </c>
      <c r="AD2817" s="2">
        <v>13483.2</v>
      </c>
      <c r="AE2817" s="2">
        <f t="shared" si="94"/>
        <v>5047.76</v>
      </c>
      <c r="AF2817" s="2" t="s">
        <v>136</v>
      </c>
      <c r="AG2817" s="42">
        <f>IFERROR(Table2[[#This Row],[Profit]]/Table2[[#This Row],[Sales Amount]],0)</f>
        <v>0.24321068790268027</v>
      </c>
      <c r="AH2817" s="2" t="str">
        <f>TRIM(Table2[[#This Row],[Payment Modee]])</f>
        <v>EMI</v>
      </c>
      <c r="AI2817" s="2" t="s">
        <v>36</v>
      </c>
      <c r="AJ2817" s="2" t="s">
        <v>27</v>
      </c>
      <c r="AK2817" s="2" t="s">
        <v>2452</v>
      </c>
      <c r="AL2817" s="16" t="str">
        <f>IF(HOUR(Table2[[#This Row],[Order Time]])&lt;12,"Morning",IF(HOUR(Table2[[#This Row],[Order Time]])&lt;17,"Afternoon",IF(HOUR(Table2[[#This Row],[Order Time]])&lt;21,"Evening","Night")))</f>
        <v>Evening</v>
      </c>
      <c r="AM2817" s="16" t="s">
        <v>29</v>
      </c>
    </row>
    <row r="2818" spans="1:39" x14ac:dyDescent="0.25">
      <c r="A2818" s="13" t="s">
        <v>4735</v>
      </c>
      <c r="B2818" s="4">
        <v>45643</v>
      </c>
      <c r="C2818" s="2">
        <f>YEAR(Table2[[#This Row],[Invoice Date]])</f>
        <v>2024</v>
      </c>
      <c r="D2818" s="2" t="str">
        <f>TEXT(Table2[[#This Row],[Invoice Date]],"mmm")</f>
        <v>Dec</v>
      </c>
      <c r="E2818" s="2" t="str">
        <f>Table2[[#This Row],[Store_ID]]&amp;"-"&amp;Table2[[#This Row],[Year]]&amp;"-"&amp;Table2[[#This Row],[Month]]</f>
        <v>STR010-2024-Dec</v>
      </c>
      <c r="F2818" s="2" t="s">
        <v>1062</v>
      </c>
      <c r="G2818" s="2" t="str">
        <f>_xlfn.XLOOKUP(Table2[[#This Row],[Customer_ID]],Table3[Customer_ID],Table3[Customer Name],"Not Found")</f>
        <v>Chandra Pillai</v>
      </c>
      <c r="H2818" s="2" t="str">
        <f>_xlfn.XLOOKUP(Table2[[#This Row],[Customer_ID]],Table3[Customer_ID],Table3[Gender],"Female")</f>
        <v>Male</v>
      </c>
      <c r="I2818" s="2" t="str">
        <f>_xlfn.XLOOKUP(Table2[[#This Row],[Customer_ID]],Table3[Customer_ID],Table3[City],"Missing Memebership")</f>
        <v>Khammam</v>
      </c>
      <c r="J2818" s="2" t="str">
        <f>_xlfn.XLOOKUP(Table2[[#This Row],[Customer_ID]],Table3[Customer_ID],Table3[State],"Karnataka")</f>
        <v>Telangana</v>
      </c>
      <c r="K2818" s="2" t="str">
        <f>_xlfn.XLOOKUP(Table2[[#This Row],[Customer_ID]],Table3[Customer_ID],Table3[Membership],"Regular")</f>
        <v>Gold</v>
      </c>
      <c r="L2818" s="2" t="s">
        <v>379</v>
      </c>
      <c r="M2818" s="2" t="str">
        <f>_xlfn.XLOOKUP(Table2[[#This Row],[Product_ID]],Table4[Product_ID],Table4[Product_Name],"Not Found")</f>
        <v>Reebok Bodycon Dress Navy Blue</v>
      </c>
      <c r="N2818" s="2" t="str">
        <f>_xlfn.XLOOKUP(Table2[[#This Row],[Product_ID]],Table4[Product_ID],Table4[Category],"Not Found")</f>
        <v>Women Dresses</v>
      </c>
      <c r="O2818" s="2" t="str">
        <f>_xlfn.XLOOKUP(Table2[[#This Row],[Product_ID]],Table4[Product_ID],Table4[Subcategory],"Not Found")</f>
        <v>Bodycon Dress</v>
      </c>
      <c r="P2818" s="2" t="str">
        <f>_xlfn.XLOOKUP(Table2[[#This Row],[Product_ID]],Table4[Product_ID],Table4[Brand],"Missing Brand")</f>
        <v>Reebok</v>
      </c>
      <c r="Q2818" s="2" t="s">
        <v>818</v>
      </c>
      <c r="R2818" s="2" t="str">
        <f>_xlfn.XLOOKUP(Table2[[#This Row],[Store_ID]],Table6[Store_ID],Table6[Store Name],"Not Found")</f>
        <v>TrendMart Kochi Mall Kiosk</v>
      </c>
      <c r="S2818" s="2">
        <f>_xlfn.XLOOKUP(Table2[[#This Row],[Store_ID]],Table6[Store_ID],Table6[Monthly Target],"Missing Target")</f>
        <v>2500000</v>
      </c>
      <c r="T2818" s="2" t="str">
        <f>_xlfn.XLOOKUP(Table2[[#This Row],[Store_ID]],Table6[Store_ID],Table6[Region],"Not Found")</f>
        <v>South Zone 1</v>
      </c>
      <c r="U2818" s="2" t="s">
        <v>417</v>
      </c>
      <c r="V2818" s="2" t="str">
        <f>_xlfn.XLOOKUP(Table2[[#This Row],[Employee_ID]],Table5[Employee_ID],Table5[Employee Name],"Not Found")</f>
        <v>Arjun Krishnan</v>
      </c>
      <c r="W2818" s="2">
        <v>3</v>
      </c>
      <c r="X2818" s="2">
        <v>1736.99</v>
      </c>
      <c r="Y2818" s="2">
        <v>25</v>
      </c>
      <c r="Z2818" s="2">
        <v>1302.74</v>
      </c>
      <c r="AA2818" s="2">
        <v>12</v>
      </c>
      <c r="AB2818" s="2">
        <v>468.99</v>
      </c>
      <c r="AC2818" s="2">
        <v>4377.22</v>
      </c>
      <c r="AD2818" s="2">
        <v>3422.7</v>
      </c>
      <c r="AE2818" s="2">
        <f t="shared" si="94"/>
        <v>485.53000000000043</v>
      </c>
      <c r="AF2818" s="2" t="s">
        <v>35</v>
      </c>
      <c r="AG2818" s="42">
        <f>IFERROR(Table2[[#This Row],[Profit]]/Table2[[#This Row],[Sales Amount]],0)</f>
        <v>0.11092200072191949</v>
      </c>
      <c r="AH2818" s="2" t="str">
        <f>TRIM(Table2[[#This Row],[Payment Modee]])</f>
        <v>Debit Card</v>
      </c>
      <c r="AI2818" s="2" t="s">
        <v>26</v>
      </c>
      <c r="AJ2818" s="2" t="s">
        <v>27</v>
      </c>
      <c r="AK2818" s="2" t="s">
        <v>3080</v>
      </c>
      <c r="AL2818" s="16" t="str">
        <f>IF(HOUR(Table2[[#This Row],[Order Time]])&lt;12,"Morning",IF(HOUR(Table2[[#This Row],[Order Time]])&lt;17,"Afternoon",IF(HOUR(Table2[[#This Row],[Order Time]])&lt;21,"Evening","Night")))</f>
        <v>Morning</v>
      </c>
      <c r="AM2818" s="16" t="s">
        <v>29</v>
      </c>
    </row>
    <row r="2819" spans="1:39" x14ac:dyDescent="0.25">
      <c r="A2819" s="13" t="s">
        <v>4736</v>
      </c>
      <c r="B2819" s="4">
        <v>45473</v>
      </c>
      <c r="C2819" s="2">
        <f>YEAR(Table2[[#This Row],[Invoice Date]])</f>
        <v>2024</v>
      </c>
      <c r="D2819" s="2" t="str">
        <f>TEXT(Table2[[#This Row],[Invoice Date]],"mmm")</f>
        <v>Jun</v>
      </c>
      <c r="E2819" s="2" t="str">
        <f>Table2[[#This Row],[Store_ID]]&amp;"-"&amp;Table2[[#This Row],[Year]]&amp;"-"&amp;Table2[[#This Row],[Month]]</f>
        <v>STR028-2024-Jun</v>
      </c>
      <c r="F2819" s="2" t="s">
        <v>468</v>
      </c>
      <c r="G2819" s="2" t="str">
        <f>_xlfn.XLOOKUP(Table2[[#This Row],[Customer_ID]],Table3[Customer_ID],Table3[Customer Name],"Not Found")</f>
        <v>Revathi Natarajan</v>
      </c>
      <c r="H2819" s="2" t="str">
        <f>_xlfn.XLOOKUP(Table2[[#This Row],[Customer_ID]],Table3[Customer_ID],Table3[Gender],"Female")</f>
        <v>Female</v>
      </c>
      <c r="I2819" s="2" t="str">
        <f>_xlfn.XLOOKUP(Table2[[#This Row],[Customer_ID]],Table3[Customer_ID],Table3[City],"Missing Memebership")</f>
        <v>Thoothukudi</v>
      </c>
      <c r="J2819" s="2" t="str">
        <f>_xlfn.XLOOKUP(Table2[[#This Row],[Customer_ID]],Table3[Customer_ID],Table3[State],"Karnataka")</f>
        <v>Tamil Nadu</v>
      </c>
      <c r="K2819" s="2" t="str">
        <f>_xlfn.XLOOKUP(Table2[[#This Row],[Customer_ID]],Table3[Customer_ID],Table3[Membership],"Regular")</f>
        <v>Silver</v>
      </c>
      <c r="L2819" s="2" t="s">
        <v>218</v>
      </c>
      <c r="M2819" s="2" t="str">
        <f>_xlfn.XLOOKUP(Table2[[#This Row],[Product_ID]],Table4[Product_ID],Table4[Product_Name],"Not Found")</f>
        <v>GRT Jewellers Muffler Charcoal</v>
      </c>
      <c r="N2819" s="2" t="str">
        <f>_xlfn.XLOOKUP(Table2[[#This Row],[Product_ID]],Table4[Product_ID],Table4[Category],"Not Found")</f>
        <v>Winter Wear</v>
      </c>
      <c r="O2819" s="2" t="str">
        <f>_xlfn.XLOOKUP(Table2[[#This Row],[Product_ID]],Table4[Product_ID],Table4[Subcategory],"Not Found")</f>
        <v>Muffler</v>
      </c>
      <c r="P2819" s="2" t="str">
        <f>_xlfn.XLOOKUP(Table2[[#This Row],[Product_ID]],Table4[Product_ID],Table4[Brand],"Missing Brand")</f>
        <v>GRT Jewellers</v>
      </c>
      <c r="Q2819" s="2" t="s">
        <v>737</v>
      </c>
      <c r="R2819" s="2" t="str">
        <f>_xlfn.XLOOKUP(Table2[[#This Row],[Store_ID]],Table6[Store_ID],Table6[Store Name],"Not Found")</f>
        <v>TrendMart Shivamogga Standard</v>
      </c>
      <c r="S2819" s="2">
        <f>_xlfn.XLOOKUP(Table2[[#This Row],[Store_ID]],Table6[Store_ID],Table6[Monthly Target],"Missing Target")</f>
        <v>2500000</v>
      </c>
      <c r="T2819" s="2" t="str">
        <f>_xlfn.XLOOKUP(Table2[[#This Row],[Store_ID]],Table6[Store_ID],Table6[Region],"Not Found")</f>
        <v>South Zone 2</v>
      </c>
      <c r="U2819" s="2" t="s">
        <v>268</v>
      </c>
      <c r="V2819" s="2" t="str">
        <f>_xlfn.XLOOKUP(Table2[[#This Row],[Employee_ID]],Table5[Employee_ID],Table5[Employee Name],"Not Found")</f>
        <v>Ganesh Iyengar</v>
      </c>
      <c r="W2819" s="2">
        <v>3</v>
      </c>
      <c r="X2819" s="2">
        <v>2594.4699999999998</v>
      </c>
      <c r="Y2819" s="2">
        <v>10</v>
      </c>
      <c r="Z2819" s="2">
        <v>778.34</v>
      </c>
      <c r="AA2819" s="2">
        <v>12</v>
      </c>
      <c r="AB2819" s="2">
        <v>840.61</v>
      </c>
      <c r="AC2819" s="2">
        <v>7845.68</v>
      </c>
      <c r="AD2819" s="2">
        <v>5301.96</v>
      </c>
      <c r="AE2819" s="2">
        <f t="shared" si="94"/>
        <v>1703.1100000000001</v>
      </c>
      <c r="AF2819" s="2" t="s">
        <v>56</v>
      </c>
      <c r="AG2819" s="42">
        <f>IFERROR(Table2[[#This Row],[Profit]]/Table2[[#This Row],[Sales Amount]],0)</f>
        <v>0.21707614891252258</v>
      </c>
      <c r="AH2819" s="2" t="str">
        <f>TRIM(Table2[[#This Row],[Payment Modee]])</f>
        <v>Credit Card</v>
      </c>
      <c r="AI2819" s="2" t="s">
        <v>36</v>
      </c>
      <c r="AJ2819" s="2" t="s">
        <v>27</v>
      </c>
      <c r="AK2819" s="2" t="s">
        <v>2703</v>
      </c>
      <c r="AL2819" s="16" t="str">
        <f>IF(HOUR(Table2[[#This Row],[Order Time]])&lt;12,"Morning",IF(HOUR(Table2[[#This Row],[Order Time]])&lt;17,"Afternoon",IF(HOUR(Table2[[#This Row],[Order Time]])&lt;21,"Evening","Night")))</f>
        <v>Afternoon</v>
      </c>
      <c r="AM2819" s="16" t="s">
        <v>38</v>
      </c>
    </row>
    <row r="2820" spans="1:39" x14ac:dyDescent="0.25">
      <c r="A2820" s="13" t="s">
        <v>4737</v>
      </c>
      <c r="B2820" s="4">
        <v>45736</v>
      </c>
      <c r="C2820" s="2">
        <f>YEAR(Table2[[#This Row],[Invoice Date]])</f>
        <v>2025</v>
      </c>
      <c r="D2820" s="2" t="str">
        <f>TEXT(Table2[[#This Row],[Invoice Date]],"mmm")</f>
        <v>Mar</v>
      </c>
      <c r="E2820" s="2" t="str">
        <f>Table2[[#This Row],[Store_ID]]&amp;"-"&amp;Table2[[#This Row],[Year]]&amp;"-"&amp;Table2[[#This Row],[Month]]</f>
        <v>STR087-2025-Mar</v>
      </c>
      <c r="F2820" s="2" t="s">
        <v>4738</v>
      </c>
      <c r="G2820" s="2" t="str">
        <f>_xlfn.XLOOKUP(Table2[[#This Row],[Customer_ID]],Table3[Customer_ID],Table3[Customer Name],"Not Found")</f>
        <v>Vasu Murthy</v>
      </c>
      <c r="H2820" s="2" t="str">
        <f>_xlfn.XLOOKUP(Table2[[#This Row],[Customer_ID]],Table3[Customer_ID],Table3[Gender],"Female")</f>
        <v>Male</v>
      </c>
      <c r="I2820" s="2" t="str">
        <f>_xlfn.XLOOKUP(Table2[[#This Row],[Customer_ID]],Table3[Customer_ID],Table3[City],"Missing Memebership")</f>
        <v>Davanagere</v>
      </c>
      <c r="J2820" s="2" t="str">
        <f>_xlfn.XLOOKUP(Table2[[#This Row],[Customer_ID]],Table3[Customer_ID],Table3[State],"Karnataka")</f>
        <v>Karnataka</v>
      </c>
      <c r="K2820" s="2" t="str">
        <f>_xlfn.XLOOKUP(Table2[[#This Row],[Customer_ID]],Table3[Customer_ID],Table3[Membership],"Regular")</f>
        <v>Gold</v>
      </c>
      <c r="L2820" s="2" t="s">
        <v>2517</v>
      </c>
      <c r="M2820" s="2" t="str">
        <f>_xlfn.XLOOKUP(Table2[[#This Row],[Product_ID]],Table4[Product_ID],Table4[Product_Name],"Not Found")</f>
        <v>Aurelia Chinos White</v>
      </c>
      <c r="N2820" s="2" t="str">
        <f>_xlfn.XLOOKUP(Table2[[#This Row],[Product_ID]],Table4[Product_ID],Table4[Category],"Not Found")</f>
        <v>Men Trousers</v>
      </c>
      <c r="O2820" s="2" t="str">
        <f>_xlfn.XLOOKUP(Table2[[#This Row],[Product_ID]],Table4[Product_ID],Table4[Subcategory],"Not Found")</f>
        <v>Chinos</v>
      </c>
      <c r="P2820" s="2" t="str">
        <f>_xlfn.XLOOKUP(Table2[[#This Row],[Product_ID]],Table4[Product_ID],Table4[Brand],"Missing Brand")</f>
        <v>Aurelia</v>
      </c>
      <c r="Q2820" s="2" t="s">
        <v>343</v>
      </c>
      <c r="R2820" s="2" t="str">
        <f>_xlfn.XLOOKUP(Table2[[#This Row],[Store_ID]],Table6[Store_ID],Table6[Store Name],"Not Found")</f>
        <v>TrendMart Salem Outlet</v>
      </c>
      <c r="S2820" s="2">
        <f>_xlfn.XLOOKUP(Table2[[#This Row],[Store_ID]],Table6[Store_ID],Table6[Monthly Target],"Missing Target")</f>
        <v>2000000</v>
      </c>
      <c r="T2820" s="2" t="str">
        <f>_xlfn.XLOOKUP(Table2[[#This Row],[Store_ID]],Table6[Store_ID],Table6[Region],"Not Found")</f>
        <v>South Zone 1</v>
      </c>
      <c r="U2820" s="2" t="s">
        <v>417</v>
      </c>
      <c r="V2820" s="2" t="str">
        <f>_xlfn.XLOOKUP(Table2[[#This Row],[Employee_ID]],Table5[Employee_ID],Table5[Employee Name],"Not Found")</f>
        <v>Arjun Krishnan</v>
      </c>
      <c r="W2820" s="2">
        <v>2</v>
      </c>
      <c r="X2820" s="2">
        <v>976.88</v>
      </c>
      <c r="Y2820" s="2">
        <v>10</v>
      </c>
      <c r="Z2820" s="2">
        <v>195.38</v>
      </c>
      <c r="AA2820" s="2">
        <v>5</v>
      </c>
      <c r="AB2820" s="2">
        <v>87.92</v>
      </c>
      <c r="AC2820" s="2">
        <v>1846.3</v>
      </c>
      <c r="AD2820" s="2">
        <v>1348.58</v>
      </c>
      <c r="AE2820" s="2">
        <f t="shared" si="94"/>
        <v>409.8</v>
      </c>
      <c r="AF2820" s="2" t="s">
        <v>119</v>
      </c>
      <c r="AG2820" s="42">
        <f>IFERROR(Table2[[#This Row],[Profit]]/Table2[[#This Row],[Sales Amount]],0)</f>
        <v>0.22195742837025403</v>
      </c>
      <c r="AH2820" s="2" t="str">
        <f>TRIM(Table2[[#This Row],[Payment Modee]])</f>
        <v>Net Banking</v>
      </c>
      <c r="AI2820" s="2" t="s">
        <v>26</v>
      </c>
      <c r="AJ2820" s="2" t="s">
        <v>27</v>
      </c>
      <c r="AK2820" s="2" t="s">
        <v>1469</v>
      </c>
      <c r="AL2820" s="16" t="str">
        <f>IF(HOUR(Table2[[#This Row],[Order Time]])&lt;12,"Morning",IF(HOUR(Table2[[#This Row],[Order Time]])&lt;17,"Afternoon",IF(HOUR(Table2[[#This Row],[Order Time]])&lt;21,"Evening","Night")))</f>
        <v>Afternoon</v>
      </c>
      <c r="AM2820" s="16" t="s">
        <v>29</v>
      </c>
    </row>
    <row r="2821" spans="1:39" x14ac:dyDescent="0.25">
      <c r="A2821" s="13" t="s">
        <v>4739</v>
      </c>
      <c r="B2821" s="4">
        <v>45643</v>
      </c>
      <c r="C2821" s="2">
        <f>YEAR(Table2[[#This Row],[Invoice Date]])</f>
        <v>2024</v>
      </c>
      <c r="D2821" s="2" t="str">
        <f>TEXT(Table2[[#This Row],[Invoice Date]],"mmm")</f>
        <v>Dec</v>
      </c>
      <c r="E2821" s="2" t="str">
        <f>Table2[[#This Row],[Store_ID]]&amp;"-"&amp;Table2[[#This Row],[Year]]&amp;"-"&amp;Table2[[#This Row],[Month]]</f>
        <v>STR118-2024-Dec</v>
      </c>
      <c r="F2821" s="2" t="s">
        <v>239</v>
      </c>
      <c r="G2821" s="2" t="str">
        <f>_xlfn.XLOOKUP(Table2[[#This Row],[Customer_ID]],Table3[Customer_ID],Table3[Customer Name],"Not Found")</f>
        <v>Arun Natarajan</v>
      </c>
      <c r="H2821" s="2" t="str">
        <f>_xlfn.XLOOKUP(Table2[[#This Row],[Customer_ID]],Table3[Customer_ID],Table3[Gender],"Female")</f>
        <v>Male</v>
      </c>
      <c r="I2821" s="2" t="str">
        <f>_xlfn.XLOOKUP(Table2[[#This Row],[Customer_ID]],Table3[Customer_ID],Table3[City],"Missing Memebership")</f>
        <v>Kalaburagi</v>
      </c>
      <c r="J2821" s="2" t="str">
        <f>_xlfn.XLOOKUP(Table2[[#This Row],[Customer_ID]],Table3[Customer_ID],Table3[State],"Karnataka")</f>
        <v>Karnataka</v>
      </c>
      <c r="K2821" s="2" t="str">
        <f>_xlfn.XLOOKUP(Table2[[#This Row],[Customer_ID]],Table3[Customer_ID],Table3[Membership],"Regular")</f>
        <v>Platinum</v>
      </c>
      <c r="L2821" s="2" t="s">
        <v>2171</v>
      </c>
      <c r="M2821" s="2" t="str">
        <f>_xlfn.XLOOKUP(Table2[[#This Row],[Product_ID]],Table4[Product_ID],Table4[Product_Name],"Not Found")</f>
        <v>Indian Terrain Graphic Tee Purple</v>
      </c>
      <c r="N2821" s="2" t="str">
        <f>_xlfn.XLOOKUP(Table2[[#This Row],[Product_ID]],Table4[Product_ID],Table4[Category],"Not Found")</f>
        <v>Men T-Shirts</v>
      </c>
      <c r="O2821" s="2" t="str">
        <f>_xlfn.XLOOKUP(Table2[[#This Row],[Product_ID]],Table4[Product_ID],Table4[Subcategory],"Not Found")</f>
        <v>Graphic Tee</v>
      </c>
      <c r="P2821" s="2" t="str">
        <f>_xlfn.XLOOKUP(Table2[[#This Row],[Product_ID]],Table4[Product_ID],Table4[Brand],"Missing Brand")</f>
        <v>Indian Terrain</v>
      </c>
      <c r="Q2821" s="2" t="s">
        <v>630</v>
      </c>
      <c r="R2821" s="2" t="str">
        <f>_xlfn.XLOOKUP(Table2[[#This Row],[Store_ID]],Table6[Store_ID],Table6[Store Name],"Not Found")</f>
        <v>TrendMart Nellore Mall Kiosk</v>
      </c>
      <c r="S2821" s="2">
        <f>_xlfn.XLOOKUP(Table2[[#This Row],[Store_ID]],Table6[Store_ID],Table6[Monthly Target],"Missing Target")</f>
        <v>1000000</v>
      </c>
      <c r="T2821" s="2" t="str">
        <f>_xlfn.XLOOKUP(Table2[[#This Row],[Store_ID]],Table6[Store_ID],Table6[Region],"Not Found")</f>
        <v>South Zone 3</v>
      </c>
      <c r="U2821" s="2" t="s">
        <v>417</v>
      </c>
      <c r="V2821" s="2" t="str">
        <f>_xlfn.XLOOKUP(Table2[[#This Row],[Employee_ID]],Table5[Employee_ID],Table5[Employee Name],"Not Found")</f>
        <v>Arjun Krishnan</v>
      </c>
      <c r="W2821" s="2">
        <v>3</v>
      </c>
      <c r="X2821" s="2">
        <v>620.84</v>
      </c>
      <c r="Y2821" s="2">
        <v>30</v>
      </c>
      <c r="Z2821" s="2">
        <v>558.76</v>
      </c>
      <c r="AA2821" s="2">
        <v>5</v>
      </c>
      <c r="AB2821" s="2">
        <v>65.19</v>
      </c>
      <c r="AC2821" s="2">
        <v>1368.95</v>
      </c>
      <c r="AD2821" s="2">
        <v>1119.81</v>
      </c>
      <c r="AE2821" s="2">
        <f t="shared" si="94"/>
        <v>183.9500000000001</v>
      </c>
      <c r="AF2821" s="2" t="s">
        <v>56</v>
      </c>
      <c r="AG2821" s="42">
        <f>IFERROR(Table2[[#This Row],[Profit]]/Table2[[#This Row],[Sales Amount]],0)</f>
        <v>0.13437305964425297</v>
      </c>
      <c r="AH2821" s="2" t="str">
        <f>TRIM(Table2[[#This Row],[Payment Modee]])</f>
        <v>Credit Card</v>
      </c>
      <c r="AI2821" s="2" t="s">
        <v>36</v>
      </c>
      <c r="AJ2821" s="2" t="s">
        <v>27</v>
      </c>
      <c r="AK2821" s="2" t="s">
        <v>2452</v>
      </c>
      <c r="AL2821" s="16" t="str">
        <f>IF(HOUR(Table2[[#This Row],[Order Time]])&lt;12,"Morning",IF(HOUR(Table2[[#This Row],[Order Time]])&lt;17,"Afternoon",IF(HOUR(Table2[[#This Row],[Order Time]])&lt;21,"Evening","Night")))</f>
        <v>Evening</v>
      </c>
      <c r="AM2821" s="16" t="s">
        <v>29</v>
      </c>
    </row>
    <row r="2822" spans="1:39" x14ac:dyDescent="0.25">
      <c r="A2822" s="13" t="s">
        <v>4740</v>
      </c>
      <c r="B2822" s="4">
        <v>45500</v>
      </c>
      <c r="C2822" s="2">
        <f>YEAR(Table2[[#This Row],[Invoice Date]])</f>
        <v>2024</v>
      </c>
      <c r="D2822" s="2" t="str">
        <f>TEXT(Table2[[#This Row],[Invoice Date]],"mmm")</f>
        <v>Jul</v>
      </c>
      <c r="E2822" s="2" t="str">
        <f>Table2[[#This Row],[Store_ID]]&amp;"-"&amp;Table2[[#This Row],[Year]]&amp;"-"&amp;Table2[[#This Row],[Month]]</f>
        <v>STR054-2024-Jul</v>
      </c>
      <c r="F2822" s="2" t="s">
        <v>1366</v>
      </c>
      <c r="G2822" s="2" t="str">
        <f>_xlfn.XLOOKUP(Table2[[#This Row],[Customer_ID]],Table3[Customer_ID],Table3[Customer Name],"Not Found")</f>
        <v>Varsha Rao</v>
      </c>
      <c r="H2822" s="2" t="str">
        <f>_xlfn.XLOOKUP(Table2[[#This Row],[Customer_ID]],Table3[Customer_ID],Table3[Gender],"Female")</f>
        <v>Female</v>
      </c>
      <c r="I2822" s="2" t="str">
        <f>_xlfn.XLOOKUP(Table2[[#This Row],[Customer_ID]],Table3[Customer_ID],Table3[City],"Missing Memebership")</f>
        <v>Mysuru</v>
      </c>
      <c r="J2822" s="2" t="str">
        <f>_xlfn.XLOOKUP(Table2[[#This Row],[Customer_ID]],Table3[Customer_ID],Table3[State],"Karnataka")</f>
        <v>Karnataka</v>
      </c>
      <c r="K2822" s="2" t="str">
        <f>_xlfn.XLOOKUP(Table2[[#This Row],[Customer_ID]],Table3[Customer_ID],Table3[Membership],"Regular")</f>
        <v>Regular</v>
      </c>
      <c r="L2822" s="2" t="s">
        <v>367</v>
      </c>
      <c r="M2822" s="2" t="str">
        <f>_xlfn.XLOOKUP(Table2[[#This Row],[Product_ID]],Table4[Product_ID],Table4[Product_Name],"Not Found")</f>
        <v>Jack &amp; Jones Maxi Dress Maroon</v>
      </c>
      <c r="N2822" s="2" t="str">
        <f>_xlfn.XLOOKUP(Table2[[#This Row],[Product_ID]],Table4[Product_ID],Table4[Category],"Not Found")</f>
        <v>Women Dresses</v>
      </c>
      <c r="O2822" s="2" t="str">
        <f>_xlfn.XLOOKUP(Table2[[#This Row],[Product_ID]],Table4[Product_ID],Table4[Subcategory],"Not Found")</f>
        <v>Maxi Dress</v>
      </c>
      <c r="P2822" s="2" t="str">
        <f>_xlfn.XLOOKUP(Table2[[#This Row],[Product_ID]],Table4[Product_ID],Table4[Brand],"Missing Brand")</f>
        <v>Jack &amp; Jones</v>
      </c>
      <c r="Q2822" s="2" t="s">
        <v>712</v>
      </c>
      <c r="R2822" s="2" t="str">
        <f>_xlfn.XLOOKUP(Table2[[#This Row],[Store_ID]],Table6[Store_ID],Table6[Store Name],"Not Found")</f>
        <v>TrendMart Thoothukudi Mall Kiosk</v>
      </c>
      <c r="S2822" s="2">
        <f>_xlfn.XLOOKUP(Table2[[#This Row],[Store_ID]],Table6[Store_ID],Table6[Monthly Target],"Missing Target")</f>
        <v>2000000</v>
      </c>
      <c r="T2822" s="2" t="str">
        <f>_xlfn.XLOOKUP(Table2[[#This Row],[Store_ID]],Table6[Store_ID],Table6[Region],"Not Found")</f>
        <v>South Zone 1</v>
      </c>
      <c r="U2822" s="2" t="s">
        <v>504</v>
      </c>
      <c r="V2822" s="2" t="str">
        <f>_xlfn.XLOOKUP(Table2[[#This Row],[Employee_ID]],Table5[Employee_ID],Table5[Employee Name],"Not Found")</f>
        <v>Vikram Bhat</v>
      </c>
      <c r="W2822" s="2">
        <v>1</v>
      </c>
      <c r="X2822" s="2">
        <v>872.95</v>
      </c>
      <c r="Y2822" s="2">
        <v>20</v>
      </c>
      <c r="Z2822" s="2">
        <v>174.59</v>
      </c>
      <c r="AA2822" s="2">
        <v>5</v>
      </c>
      <c r="AB2822" s="2">
        <v>34.92</v>
      </c>
      <c r="AC2822" s="2">
        <v>733.28</v>
      </c>
      <c r="AD2822" s="2">
        <v>698.08</v>
      </c>
      <c r="AE2822" s="2">
        <f t="shared" si="94"/>
        <v>0.27999999999993008</v>
      </c>
      <c r="AF2822" s="2" t="s">
        <v>56</v>
      </c>
      <c r="AG2822" s="42">
        <f>IFERROR(Table2[[#This Row],[Profit]]/Table2[[#This Row],[Sales Amount]],0)</f>
        <v>3.8184595243280885E-4</v>
      </c>
      <c r="AH2822" s="2" t="str">
        <f>TRIM(Table2[[#This Row],[Payment Modee]])</f>
        <v>Credit Card</v>
      </c>
      <c r="AI2822" s="2" t="s">
        <v>26</v>
      </c>
      <c r="AJ2822" s="2" t="s">
        <v>27</v>
      </c>
      <c r="AK2822" s="2" t="s">
        <v>198</v>
      </c>
      <c r="AL2822" s="16" t="str">
        <f>IF(HOUR(Table2[[#This Row],[Order Time]])&lt;12,"Morning",IF(HOUR(Table2[[#This Row],[Order Time]])&lt;17,"Afternoon",IF(HOUR(Table2[[#This Row],[Order Time]])&lt;21,"Evening","Night")))</f>
        <v>Evening</v>
      </c>
      <c r="AM2822" s="16" t="s">
        <v>38</v>
      </c>
    </row>
    <row r="2823" spans="1:39" x14ac:dyDescent="0.25">
      <c r="A2823" s="13" t="s">
        <v>4741</v>
      </c>
      <c r="B2823" s="4">
        <v>45663</v>
      </c>
      <c r="C2823" s="2">
        <f>YEAR(Table2[[#This Row],[Invoice Date]])</f>
        <v>2025</v>
      </c>
      <c r="D2823" s="2" t="str">
        <f>TEXT(Table2[[#This Row],[Invoice Date]],"mmm")</f>
        <v>Jan</v>
      </c>
      <c r="E2823" s="2" t="str">
        <f>Table2[[#This Row],[Store_ID]]&amp;"-"&amp;Table2[[#This Row],[Year]]&amp;"-"&amp;Table2[[#This Row],[Month]]</f>
        <v>STR063-2025-Jan</v>
      </c>
      <c r="F2823" s="2" t="s">
        <v>4350</v>
      </c>
      <c r="G2823" s="2" t="str">
        <f>_xlfn.XLOOKUP(Table2[[#This Row],[Customer_ID]],Table3[Customer_ID],Table3[Customer Name],"Not Found")</f>
        <v>Yamini Shetty</v>
      </c>
      <c r="H2823" s="2" t="str">
        <f>_xlfn.XLOOKUP(Table2[[#This Row],[Customer_ID]],Table3[Customer_ID],Table3[Gender],"Female")</f>
        <v>Female</v>
      </c>
      <c r="I2823" s="2" t="str">
        <f>_xlfn.XLOOKUP(Table2[[#This Row],[Customer_ID]],Table3[Customer_ID],Table3[City],"Missing Memebership")</f>
        <v>Vijayawada</v>
      </c>
      <c r="J2823" s="2" t="str">
        <f>_xlfn.XLOOKUP(Table2[[#This Row],[Customer_ID]],Table3[Customer_ID],Table3[State],"Karnataka")</f>
        <v>Andhra Pradesh</v>
      </c>
      <c r="K2823" s="2" t="str">
        <f>_xlfn.XLOOKUP(Table2[[#This Row],[Customer_ID]],Table3[Customer_ID],Table3[Membership],"Regular")</f>
        <v>Gold</v>
      </c>
      <c r="L2823" s="2" t="s">
        <v>1243</v>
      </c>
      <c r="M2823" s="2" t="str">
        <f>_xlfn.XLOOKUP(Table2[[#This Row],[Product_ID]],Table4[Product_ID],Table4[Product_Name],"Not Found")</f>
        <v>Jack &amp; Jones Tunic Olive</v>
      </c>
      <c r="N2823" s="2" t="str">
        <f>_xlfn.XLOOKUP(Table2[[#This Row],[Product_ID]],Table4[Product_ID],Table4[Category],"Not Found")</f>
        <v>Women Tops</v>
      </c>
      <c r="O2823" s="2" t="str">
        <f>_xlfn.XLOOKUP(Table2[[#This Row],[Product_ID]],Table4[Product_ID],Table4[Subcategory],"Not Found")</f>
        <v>Tunic</v>
      </c>
      <c r="P2823" s="2" t="str">
        <f>_xlfn.XLOOKUP(Table2[[#This Row],[Product_ID]],Table4[Product_ID],Table4[Brand],"Missing Brand")</f>
        <v>Jack &amp; Jones</v>
      </c>
      <c r="Q2823" s="2" t="s">
        <v>567</v>
      </c>
      <c r="R2823" s="2" t="str">
        <f>_xlfn.XLOOKUP(Table2[[#This Row],[Store_ID]],Table6[Store_ID],Table6[Store Name],"Not Found")</f>
        <v>TrendMart Shivamogga Mall Kiosk</v>
      </c>
      <c r="S2823" s="2">
        <f>_xlfn.XLOOKUP(Table2[[#This Row],[Store_ID]],Table6[Store_ID],Table6[Monthly Target],"Missing Target")</f>
        <v>1200000</v>
      </c>
      <c r="T2823" s="2" t="str">
        <f>_xlfn.XLOOKUP(Table2[[#This Row],[Store_ID]],Table6[Store_ID],Table6[Region],"Not Found")</f>
        <v>South Zone 2</v>
      </c>
      <c r="U2823" s="2" t="s">
        <v>263</v>
      </c>
      <c r="V2823" s="2" t="str">
        <f>_xlfn.XLOOKUP(Table2[[#This Row],[Employee_ID]],Table5[Employee_ID],Table5[Employee Name],"Not Found")</f>
        <v>Sathish Sundaram</v>
      </c>
      <c r="W2823" s="2">
        <v>2</v>
      </c>
      <c r="X2823" s="2">
        <v>674.8</v>
      </c>
      <c r="Y2823" s="2">
        <v>0</v>
      </c>
      <c r="Z2823" s="2">
        <v>0</v>
      </c>
      <c r="AA2823" s="2">
        <v>5</v>
      </c>
      <c r="AB2823" s="2">
        <v>67.48</v>
      </c>
      <c r="AC2823" s="2">
        <v>1417.08</v>
      </c>
      <c r="AD2823" s="2">
        <v>838.8</v>
      </c>
      <c r="AE2823" s="2">
        <f t="shared" si="94"/>
        <v>510.79999999999995</v>
      </c>
      <c r="AF2823" s="2" t="s">
        <v>56</v>
      </c>
      <c r="AG2823" s="42">
        <f>IFERROR(Table2[[#This Row],[Profit]]/Table2[[#This Row],[Sales Amount]],0)</f>
        <v>0.3604595365117001</v>
      </c>
      <c r="AH2823" s="2" t="str">
        <f>TRIM(Table2[[#This Row],[Payment Modee]])</f>
        <v>Credit Card</v>
      </c>
      <c r="AI2823" s="2" t="s">
        <v>26</v>
      </c>
      <c r="AJ2823" s="2" t="s">
        <v>27</v>
      </c>
      <c r="AK2823" s="2" t="s">
        <v>3927</v>
      </c>
      <c r="AL2823" s="16" t="str">
        <f>IF(HOUR(Table2[[#This Row],[Order Time]])&lt;12,"Morning",IF(HOUR(Table2[[#This Row],[Order Time]])&lt;17,"Afternoon",IF(HOUR(Table2[[#This Row],[Order Time]])&lt;21,"Evening","Night")))</f>
        <v>Evening</v>
      </c>
      <c r="AM2823" s="16" t="s">
        <v>29</v>
      </c>
    </row>
    <row r="2824" spans="1:39" x14ac:dyDescent="0.25">
      <c r="A2824" s="13" t="s">
        <v>4742</v>
      </c>
      <c r="B2824" s="4">
        <v>45488</v>
      </c>
      <c r="C2824" s="2">
        <f>YEAR(Table2[[#This Row],[Invoice Date]])</f>
        <v>2024</v>
      </c>
      <c r="D2824" s="2" t="str">
        <f>TEXT(Table2[[#This Row],[Invoice Date]],"mmm")</f>
        <v>Jul</v>
      </c>
      <c r="E2824" s="2" t="str">
        <f>Table2[[#This Row],[Store_ID]]&amp;"-"&amp;Table2[[#This Row],[Year]]&amp;"-"&amp;Table2[[#This Row],[Month]]</f>
        <v>STR067-2024-Jul</v>
      </c>
      <c r="F2824" s="2" t="s">
        <v>4193</v>
      </c>
      <c r="G2824" s="2" t="str">
        <f>_xlfn.XLOOKUP(Table2[[#This Row],[Customer_ID]],Table3[Customer_ID],Table3[Customer Name],"Not Found")</f>
        <v>Tejaswini Chandran</v>
      </c>
      <c r="H2824" s="2" t="str">
        <f>_xlfn.XLOOKUP(Table2[[#This Row],[Customer_ID]],Table3[Customer_ID],Table3[Gender],"Female")</f>
        <v>Female</v>
      </c>
      <c r="I2824" s="2" t="str">
        <f>_xlfn.XLOOKUP(Table2[[#This Row],[Customer_ID]],Table3[Customer_ID],Table3[City],"Missing Memebership")</f>
        <v>Shivamogga</v>
      </c>
      <c r="J2824" s="2" t="str">
        <f>_xlfn.XLOOKUP(Table2[[#This Row],[Customer_ID]],Table3[Customer_ID],Table3[State],"Karnataka")</f>
        <v>Karnataka</v>
      </c>
      <c r="K2824" s="2" t="str">
        <f>_xlfn.XLOOKUP(Table2[[#This Row],[Customer_ID]],Table3[Customer_ID],Table3[Membership],"Regular")</f>
        <v>Silver</v>
      </c>
      <c r="L2824" s="2" t="s">
        <v>519</v>
      </c>
      <c r="M2824" s="2" t="str">
        <f>_xlfn.XLOOKUP(Table2[[#This Row],[Product_ID]],Table4[Product_ID],Table4[Product_Name],"Not Found")</f>
        <v>Reebok Graphic Tee Cream</v>
      </c>
      <c r="N2824" s="2" t="str">
        <f>_xlfn.XLOOKUP(Table2[[#This Row],[Product_ID]],Table4[Product_ID],Table4[Category],"Not Found")</f>
        <v>Men T-Shirts</v>
      </c>
      <c r="O2824" s="2" t="str">
        <f>_xlfn.XLOOKUP(Table2[[#This Row],[Product_ID]],Table4[Product_ID],Table4[Subcategory],"Not Found")</f>
        <v>Graphic Tee</v>
      </c>
      <c r="P2824" s="2" t="str">
        <f>_xlfn.XLOOKUP(Table2[[#This Row],[Product_ID]],Table4[Product_ID],Table4[Brand],"Missing Brand")</f>
        <v>Reebok</v>
      </c>
      <c r="Q2824" s="2" t="s">
        <v>1174</v>
      </c>
      <c r="R2824" s="2" t="str">
        <f>_xlfn.XLOOKUP(Table2[[#This Row],[Store_ID]],Table6[Store_ID],Table6[Store Name],"Not Found")</f>
        <v>TrendMart Visakhapatnam Standard</v>
      </c>
      <c r="S2824" s="2">
        <f>_xlfn.XLOOKUP(Table2[[#This Row],[Store_ID]],Table6[Store_ID],Table6[Monthly Target],"Missing Target")</f>
        <v>2500000</v>
      </c>
      <c r="T2824" s="2" t="str">
        <f>_xlfn.XLOOKUP(Table2[[#This Row],[Store_ID]],Table6[Store_ID],Table6[Region],"Not Found")</f>
        <v>South Zone 3</v>
      </c>
      <c r="U2824" s="2" t="s">
        <v>460</v>
      </c>
      <c r="V2824" s="2" t="str">
        <f>_xlfn.XLOOKUP(Table2[[#This Row],[Employee_ID]],Table5[Employee_ID],Table5[Employee Name],"Not Found")</f>
        <v>Pranav Reddy</v>
      </c>
      <c r="W2824" s="2">
        <v>5</v>
      </c>
      <c r="X2824" s="2">
        <v>670.49</v>
      </c>
      <c r="Y2824" s="2">
        <v>5</v>
      </c>
      <c r="Z2824" s="2">
        <v>167.62</v>
      </c>
      <c r="AA2824" s="2">
        <v>5</v>
      </c>
      <c r="AB2824" s="2">
        <v>159.24</v>
      </c>
      <c r="AC2824" s="2">
        <v>3344.07</v>
      </c>
      <c r="AD2824" s="2">
        <v>2089.6</v>
      </c>
      <c r="AE2824" s="2">
        <f t="shared" si="94"/>
        <v>1095.2300000000002</v>
      </c>
      <c r="AF2824" s="2" t="s">
        <v>69</v>
      </c>
      <c r="AG2824" s="42">
        <f>IFERROR(Table2[[#This Row],[Profit]]/Table2[[#This Row],[Sales Amount]],0)</f>
        <v>0.32751407715747582</v>
      </c>
      <c r="AH2824" s="2" t="str">
        <f>TRIM(Table2[[#This Row],[Payment Modee]])</f>
        <v>Cash</v>
      </c>
      <c r="AI2824" s="2" t="s">
        <v>26</v>
      </c>
      <c r="AJ2824" s="2" t="s">
        <v>27</v>
      </c>
      <c r="AK2824" s="2" t="s">
        <v>137</v>
      </c>
      <c r="AL2824" s="16" t="str">
        <f>IF(HOUR(Table2[[#This Row],[Order Time]])&lt;12,"Morning",IF(HOUR(Table2[[#This Row],[Order Time]])&lt;17,"Afternoon",IF(HOUR(Table2[[#This Row],[Order Time]])&lt;21,"Evening","Night")))</f>
        <v>Afternoon</v>
      </c>
      <c r="AM2824" s="16" t="s">
        <v>29</v>
      </c>
    </row>
    <row r="2825" spans="1:39" x14ac:dyDescent="0.25">
      <c r="A2825" s="13" t="s">
        <v>4743</v>
      </c>
      <c r="B2825" s="4">
        <v>45460</v>
      </c>
      <c r="C2825" s="2">
        <f>YEAR(Table2[[#This Row],[Invoice Date]])</f>
        <v>2024</v>
      </c>
      <c r="D2825" s="2" t="str">
        <f>TEXT(Table2[[#This Row],[Invoice Date]],"mmm")</f>
        <v>Jun</v>
      </c>
      <c r="E2825" s="2" t="str">
        <f>Table2[[#This Row],[Store_ID]]&amp;"-"&amp;Table2[[#This Row],[Year]]&amp;"-"&amp;Table2[[#This Row],[Month]]</f>
        <v>STR004-2024-Jun</v>
      </c>
      <c r="F2825" s="2" t="s">
        <v>1081</v>
      </c>
      <c r="G2825" s="2" t="str">
        <f>_xlfn.XLOOKUP(Table2[[#This Row],[Customer_ID]],Table3[Customer_ID],Table3[Customer Name],"Not Found")</f>
        <v>Lakshmi Singh</v>
      </c>
      <c r="H2825" s="2" t="str">
        <f>_xlfn.XLOOKUP(Table2[[#This Row],[Customer_ID]],Table3[Customer_ID],Table3[Gender],"Female")</f>
        <v>Female</v>
      </c>
      <c r="I2825" s="2" t="str">
        <f>_xlfn.XLOOKUP(Table2[[#This Row],[Customer_ID]],Table3[Customer_ID],Table3[City],"Missing Memebership")</f>
        <v>Alappuzha</v>
      </c>
      <c r="J2825" s="2" t="str">
        <f>_xlfn.XLOOKUP(Table2[[#This Row],[Customer_ID]],Table3[Customer_ID],Table3[State],"Karnataka")</f>
        <v>Kerala</v>
      </c>
      <c r="K2825" s="2" t="str">
        <f>_xlfn.XLOOKUP(Table2[[#This Row],[Customer_ID]],Table3[Customer_ID],Table3[Membership],"Regular")</f>
        <v>Gold</v>
      </c>
      <c r="L2825" s="2" t="s">
        <v>580</v>
      </c>
      <c r="M2825" s="2" t="str">
        <f>_xlfn.XLOOKUP(Table2[[#This Row],[Product_ID]],Table4[Product_ID],Table4[Product_Name],"Not Found")</f>
        <v>Woodland Sling Bag Peach</v>
      </c>
      <c r="N2825" s="2" t="str">
        <f>_xlfn.XLOOKUP(Table2[[#This Row],[Product_ID]],Table4[Product_ID],Table4[Category],"Not Found")</f>
        <v>Handbags</v>
      </c>
      <c r="O2825" s="2" t="str">
        <f>_xlfn.XLOOKUP(Table2[[#This Row],[Product_ID]],Table4[Product_ID],Table4[Subcategory],"Not Found")</f>
        <v>Sling Bag</v>
      </c>
      <c r="P2825" s="2" t="str">
        <f>_xlfn.XLOOKUP(Table2[[#This Row],[Product_ID]],Table4[Product_ID],Table4[Brand],"Missing Brand")</f>
        <v>Woodland</v>
      </c>
      <c r="Q2825" s="2" t="s">
        <v>91</v>
      </c>
      <c r="R2825" s="2" t="str">
        <f>_xlfn.XLOOKUP(Table2[[#This Row],[Store_ID]],Table6[Store_ID],Table6[Store Name],"Not Found")</f>
        <v>TrendMart Kalaburagi Mall Kiosk</v>
      </c>
      <c r="S2825" s="2">
        <f>_xlfn.XLOOKUP(Table2[[#This Row],[Store_ID]],Table6[Store_ID],Table6[Monthly Target],"Missing Target")</f>
        <v>800000</v>
      </c>
      <c r="T2825" s="2" t="str">
        <f>_xlfn.XLOOKUP(Table2[[#This Row],[Store_ID]],Table6[Store_ID],Table6[Region],"Not Found")</f>
        <v>South Zone 2</v>
      </c>
      <c r="U2825" s="2" t="s">
        <v>400</v>
      </c>
      <c r="V2825" s="2" t="str">
        <f>_xlfn.XLOOKUP(Table2[[#This Row],[Employee_ID]],Table5[Employee_ID],Table5[Employee Name],"Not Found")</f>
        <v>Anil Reddy</v>
      </c>
      <c r="W2825" s="2">
        <v>3</v>
      </c>
      <c r="X2825" s="2">
        <v>2712.17</v>
      </c>
      <c r="Y2825" s="2">
        <v>0</v>
      </c>
      <c r="Z2825" s="2">
        <v>0</v>
      </c>
      <c r="AA2825" s="2">
        <v>12</v>
      </c>
      <c r="AB2825" s="2">
        <v>976.38</v>
      </c>
      <c r="AC2825" s="2">
        <v>9112.89</v>
      </c>
      <c r="AD2825" s="2">
        <v>6594.66</v>
      </c>
      <c r="AE2825" s="2">
        <f t="shared" si="94"/>
        <v>1541.8499999999995</v>
      </c>
      <c r="AF2825" s="2" t="s">
        <v>25</v>
      </c>
      <c r="AG2825" s="42">
        <f>IFERROR(Table2[[#This Row],[Profit]]/Table2[[#This Row],[Sales Amount]],0)</f>
        <v>0.16919440484851672</v>
      </c>
      <c r="AH2825" s="2" t="str">
        <f>TRIM(Table2[[#This Row],[Payment Modee]])</f>
        <v>UPI</v>
      </c>
      <c r="AI2825" s="2" t="s">
        <v>36</v>
      </c>
      <c r="AJ2825" s="2" t="s">
        <v>27</v>
      </c>
      <c r="AK2825" s="2" t="s">
        <v>2389</v>
      </c>
      <c r="AL2825" s="16" t="str">
        <f>IF(HOUR(Table2[[#This Row],[Order Time]])&lt;12,"Morning",IF(HOUR(Table2[[#This Row],[Order Time]])&lt;17,"Afternoon",IF(HOUR(Table2[[#This Row],[Order Time]])&lt;21,"Evening","Night")))</f>
        <v>Night</v>
      </c>
      <c r="AM2825" s="16" t="s">
        <v>29</v>
      </c>
    </row>
    <row r="2826" spans="1:39" x14ac:dyDescent="0.25">
      <c r="A2826" s="13" t="s">
        <v>4744</v>
      </c>
      <c r="B2826" s="4">
        <v>45569</v>
      </c>
      <c r="C2826" s="2">
        <f>YEAR(Table2[[#This Row],[Invoice Date]])</f>
        <v>2024</v>
      </c>
      <c r="D2826" s="2" t="str">
        <f>TEXT(Table2[[#This Row],[Invoice Date]],"mmm")</f>
        <v>Oct</v>
      </c>
      <c r="E2826" s="2" t="str">
        <f>Table2[[#This Row],[Store_ID]]&amp;"-"&amp;Table2[[#This Row],[Year]]&amp;"-"&amp;Table2[[#This Row],[Month]]</f>
        <v>STR006-2024-Oct</v>
      </c>
      <c r="F2826" s="2" t="s">
        <v>2480</v>
      </c>
      <c r="G2826" s="2" t="str">
        <f>_xlfn.XLOOKUP(Table2[[#This Row],[Customer_ID]],Table3[Customer_ID],Table3[Customer Name],"Not Found")</f>
        <v>Pandian Iyer</v>
      </c>
      <c r="H2826" s="2" t="str">
        <f>_xlfn.XLOOKUP(Table2[[#This Row],[Customer_ID]],Table3[Customer_ID],Table3[Gender],"Female")</f>
        <v>Male</v>
      </c>
      <c r="I2826" s="2" t="str">
        <f>_xlfn.XLOOKUP(Table2[[#This Row],[Customer_ID]],Table3[Customer_ID],Table3[City],"Missing Memebership")</f>
        <v>Vijayawada</v>
      </c>
      <c r="J2826" s="2" t="str">
        <f>_xlfn.XLOOKUP(Table2[[#This Row],[Customer_ID]],Table3[Customer_ID],Table3[State],"Karnataka")</f>
        <v>Andhra Pradesh</v>
      </c>
      <c r="K2826" s="2" t="str">
        <f>_xlfn.XLOOKUP(Table2[[#This Row],[Customer_ID]],Table3[Customer_ID],Table3[Membership],"Regular")</f>
        <v>Gold</v>
      </c>
      <c r="L2826" s="2" t="s">
        <v>743</v>
      </c>
      <c r="M2826" s="2" t="str">
        <f>_xlfn.XLOOKUP(Table2[[#This Row],[Product_ID]],Table4[Product_ID],Table4[Product_Name],"Not Found")</f>
        <v>W for Woman Necklace Beige</v>
      </c>
      <c r="N2826" s="2" t="str">
        <f>_xlfn.XLOOKUP(Table2[[#This Row],[Product_ID]],Table4[Product_ID],Table4[Category],"Not Found")</f>
        <v>Jewellery</v>
      </c>
      <c r="O2826" s="2" t="str">
        <f>_xlfn.XLOOKUP(Table2[[#This Row],[Product_ID]],Table4[Product_ID],Table4[Subcategory],"Not Found")</f>
        <v>Necklace</v>
      </c>
      <c r="P2826" s="2" t="str">
        <f>_xlfn.XLOOKUP(Table2[[#This Row],[Product_ID]],Table4[Product_ID],Table4[Brand],"Missing Brand")</f>
        <v>W for Woman</v>
      </c>
      <c r="Q2826" s="2" t="s">
        <v>720</v>
      </c>
      <c r="R2826" s="2" t="str">
        <f>_xlfn.XLOOKUP(Table2[[#This Row],[Store_ID]],Table6[Store_ID],Table6[Store Name],"Not Found")</f>
        <v>TrendMart Vellore Standard</v>
      </c>
      <c r="S2826" s="2">
        <f>_xlfn.XLOOKUP(Table2[[#This Row],[Store_ID]],Table6[Store_ID],Table6[Monthly Target],"Missing Target")</f>
        <v>2000000</v>
      </c>
      <c r="T2826" s="2" t="str">
        <f>_xlfn.XLOOKUP(Table2[[#This Row],[Store_ID]],Table6[Store_ID],Table6[Region],"Not Found")</f>
        <v>South Zone 1</v>
      </c>
      <c r="U2826" s="2" t="s">
        <v>283</v>
      </c>
      <c r="V2826" s="2" t="str">
        <f>_xlfn.XLOOKUP(Table2[[#This Row],[Employee_ID]],Table5[Employee_ID],Table5[Employee Name],"Not Found")</f>
        <v>Priya Balasubramaniam</v>
      </c>
      <c r="W2826" s="2">
        <v>2</v>
      </c>
      <c r="X2826" s="2">
        <v>1210.77</v>
      </c>
      <c r="Y2826" s="2">
        <v>5</v>
      </c>
      <c r="Z2826" s="2">
        <v>121.08</v>
      </c>
      <c r="AA2826" s="2">
        <v>3</v>
      </c>
      <c r="AB2826" s="2">
        <v>69.010000000000005</v>
      </c>
      <c r="AC2826" s="2">
        <v>2369.4699999999998</v>
      </c>
      <c r="AD2826" s="2">
        <v>1908.08</v>
      </c>
      <c r="AE2826" s="2">
        <f t="shared" si="94"/>
        <v>392.37999999999988</v>
      </c>
      <c r="AF2826" s="2" t="s">
        <v>35</v>
      </c>
      <c r="AG2826" s="42">
        <f>IFERROR(Table2[[#This Row],[Profit]]/Table2[[#This Row],[Sales Amount]],0)</f>
        <v>0.16559821394657873</v>
      </c>
      <c r="AH2826" s="2" t="str">
        <f>TRIM(Table2[[#This Row],[Payment Modee]])</f>
        <v>Debit Card</v>
      </c>
      <c r="AI2826" s="2" t="s">
        <v>26</v>
      </c>
      <c r="AJ2826" s="2" t="s">
        <v>27</v>
      </c>
      <c r="AK2826" s="2" t="s">
        <v>2514</v>
      </c>
      <c r="AL2826" s="16" t="str">
        <f>IF(HOUR(Table2[[#This Row],[Order Time]])&lt;12,"Morning",IF(HOUR(Table2[[#This Row],[Order Time]])&lt;17,"Afternoon",IF(HOUR(Table2[[#This Row],[Order Time]])&lt;21,"Evening","Night")))</f>
        <v>Morning</v>
      </c>
      <c r="AM2826" s="16" t="s">
        <v>29</v>
      </c>
    </row>
    <row r="2827" spans="1:39" x14ac:dyDescent="0.25">
      <c r="A2827" s="13" t="s">
        <v>4745</v>
      </c>
      <c r="B2827" s="4">
        <v>45397</v>
      </c>
      <c r="C2827" s="2">
        <f>YEAR(Table2[[#This Row],[Invoice Date]])</f>
        <v>2024</v>
      </c>
      <c r="D2827" s="2" t="str">
        <f>TEXT(Table2[[#This Row],[Invoice Date]],"mmm")</f>
        <v>Apr</v>
      </c>
      <c r="E2827" s="2" t="str">
        <f>Table2[[#This Row],[Store_ID]]&amp;"-"&amp;Table2[[#This Row],[Year]]&amp;"-"&amp;Table2[[#This Row],[Month]]</f>
        <v>STR076-2024-Apr</v>
      </c>
      <c r="F2827" s="2" t="s">
        <v>4449</v>
      </c>
      <c r="G2827" s="2" t="str">
        <f>_xlfn.XLOOKUP(Table2[[#This Row],[Customer_ID]],Table3[Customer_ID],Table3[Customer Name],"Not Found")</f>
        <v>Suresh Naicker</v>
      </c>
      <c r="H2827" s="2" t="str">
        <f>_xlfn.XLOOKUP(Table2[[#This Row],[Customer_ID]],Table3[Customer_ID],Table3[Gender],"Female")</f>
        <v>Male</v>
      </c>
      <c r="I2827" s="2" t="str">
        <f>_xlfn.XLOOKUP(Table2[[#This Row],[Customer_ID]],Table3[Customer_ID],Table3[City],"Missing Memebership")</f>
        <v>Kannur</v>
      </c>
      <c r="J2827" s="2" t="str">
        <f>_xlfn.XLOOKUP(Table2[[#This Row],[Customer_ID]],Table3[Customer_ID],Table3[State],"Karnataka")</f>
        <v>Kerala</v>
      </c>
      <c r="K2827" s="2" t="str">
        <f>_xlfn.XLOOKUP(Table2[[#This Row],[Customer_ID]],Table3[Customer_ID],Table3[Membership],"Regular")</f>
        <v>Silver</v>
      </c>
      <c r="L2827" s="2" t="s">
        <v>1189</v>
      </c>
      <c r="M2827" s="2" t="str">
        <f>_xlfn.XLOOKUP(Table2[[#This Row],[Product_ID]],Table4[Product_ID],Table4[Product_Name],"Not Found")</f>
        <v>Tanishq Sling Bag Pink</v>
      </c>
      <c r="N2827" s="2" t="str">
        <f>_xlfn.XLOOKUP(Table2[[#This Row],[Product_ID]],Table4[Product_ID],Table4[Category],"Not Found")</f>
        <v>Handbags</v>
      </c>
      <c r="O2827" s="2" t="str">
        <f>_xlfn.XLOOKUP(Table2[[#This Row],[Product_ID]],Table4[Product_ID],Table4[Subcategory],"Not Found")</f>
        <v>Sling Bag</v>
      </c>
      <c r="P2827" s="2" t="str">
        <f>_xlfn.XLOOKUP(Table2[[#This Row],[Product_ID]],Table4[Product_ID],Table4[Brand],"Missing Brand")</f>
        <v>Tanishq</v>
      </c>
      <c r="Q2827" s="2" t="s">
        <v>1063</v>
      </c>
      <c r="R2827" s="2" t="str">
        <f>_xlfn.XLOOKUP(Table2[[#This Row],[Store_ID]],Table6[Store_ID],Table6[Store Name],"Not Found")</f>
        <v>TrendMart Chennai Standard</v>
      </c>
      <c r="S2827" s="2">
        <f>_xlfn.XLOOKUP(Table2[[#This Row],[Store_ID]],Table6[Store_ID],Table6[Monthly Target],"Missing Target")</f>
        <v>1500000</v>
      </c>
      <c r="T2827" s="2" t="str">
        <f>_xlfn.XLOOKUP(Table2[[#This Row],[Store_ID]],Table6[Store_ID],Table6[Region],"Not Found")</f>
        <v>South Zone 1</v>
      </c>
      <c r="U2827" s="2" t="s">
        <v>263</v>
      </c>
      <c r="V2827" s="2" t="str">
        <f>_xlfn.XLOOKUP(Table2[[#This Row],[Employee_ID]],Table5[Employee_ID],Table5[Employee Name],"Not Found")</f>
        <v>Sathish Sundaram</v>
      </c>
      <c r="W2827" s="2">
        <v>1</v>
      </c>
      <c r="X2827" s="2">
        <v>937.45</v>
      </c>
      <c r="Y2827" s="2">
        <v>10</v>
      </c>
      <c r="Z2827" s="2">
        <v>93.75</v>
      </c>
      <c r="AA2827" s="2">
        <v>5</v>
      </c>
      <c r="AB2827" s="2">
        <v>42.19</v>
      </c>
      <c r="AC2827" s="2">
        <v>885.89</v>
      </c>
      <c r="AD2827" s="2">
        <v>671.19</v>
      </c>
      <c r="AE2827" s="2">
        <f t="shared" si="94"/>
        <v>172.50999999999993</v>
      </c>
      <c r="AF2827" s="2" t="s">
        <v>35</v>
      </c>
      <c r="AG2827" s="42">
        <f>IFERROR(Table2[[#This Row],[Profit]]/Table2[[#This Row],[Sales Amount]],0)</f>
        <v>0.19473072277596534</v>
      </c>
      <c r="AH2827" s="2" t="str">
        <f>TRIM(Table2[[#This Row],[Payment Modee]])</f>
        <v>Debit Card</v>
      </c>
      <c r="AI2827" s="2" t="s">
        <v>26</v>
      </c>
      <c r="AJ2827" s="2" t="s">
        <v>27</v>
      </c>
      <c r="AK2827" s="2" t="s">
        <v>2052</v>
      </c>
      <c r="AL2827" s="16" t="str">
        <f>IF(HOUR(Table2[[#This Row],[Order Time]])&lt;12,"Morning",IF(HOUR(Table2[[#This Row],[Order Time]])&lt;17,"Afternoon",IF(HOUR(Table2[[#This Row],[Order Time]])&lt;21,"Evening","Night")))</f>
        <v>Morning</v>
      </c>
      <c r="AM2827" s="16" t="s">
        <v>29</v>
      </c>
    </row>
    <row r="2828" spans="1:39" x14ac:dyDescent="0.25">
      <c r="A2828" s="13" t="s">
        <v>4746</v>
      </c>
      <c r="B2828" s="4">
        <v>45558</v>
      </c>
      <c r="C2828" s="2">
        <f>YEAR(Table2[[#This Row],[Invoice Date]])</f>
        <v>2024</v>
      </c>
      <c r="D2828" s="2" t="str">
        <f>TEXT(Table2[[#This Row],[Invoice Date]],"mmm")</f>
        <v>Sep</v>
      </c>
      <c r="E2828" s="2" t="str">
        <f>Table2[[#This Row],[Store_ID]]&amp;"-"&amp;Table2[[#This Row],[Year]]&amp;"-"&amp;Table2[[#This Row],[Month]]</f>
        <v>STR075-2024-Sep</v>
      </c>
      <c r="F2828" s="2" t="s">
        <v>2215</v>
      </c>
      <c r="G2828" s="2" t="str">
        <f>_xlfn.XLOOKUP(Table2[[#This Row],[Customer_ID]],Table3[Customer_ID],Table3[Customer Name],"Not Found")</f>
        <v>Ashok Subramaniam</v>
      </c>
      <c r="H2828" s="2" t="str">
        <f>_xlfn.XLOOKUP(Table2[[#This Row],[Customer_ID]],Table3[Customer_ID],Table3[Gender],"Female")</f>
        <v>Male</v>
      </c>
      <c r="I2828" s="2" t="str">
        <f>_xlfn.XLOOKUP(Table2[[#This Row],[Customer_ID]],Table3[Customer_ID],Table3[City],"Missing Memebership")</f>
        <v>Tumakuru</v>
      </c>
      <c r="J2828" s="2" t="str">
        <f>_xlfn.XLOOKUP(Table2[[#This Row],[Customer_ID]],Table3[Customer_ID],Table3[State],"Karnataka")</f>
        <v>Karnataka</v>
      </c>
      <c r="K2828" s="2" t="str">
        <f>_xlfn.XLOOKUP(Table2[[#This Row],[Customer_ID]],Table3[Customer_ID],Table3[Membership],"Regular")</f>
        <v>platinum</v>
      </c>
      <c r="L2828" s="2" t="s">
        <v>133</v>
      </c>
      <c r="M2828" s="2" t="str">
        <f>_xlfn.XLOOKUP(Table2[[#This Row],[Product_ID]],Table4[Product_ID],Table4[Product_Name],"Not Found")</f>
        <v>US Polo Assn Casual Top Sky Blue</v>
      </c>
      <c r="N2828" s="2" t="str">
        <f>_xlfn.XLOOKUP(Table2[[#This Row],[Product_ID]],Table4[Product_ID],Table4[Category],"Not Found")</f>
        <v>Women Tops</v>
      </c>
      <c r="O2828" s="2" t="str">
        <f>_xlfn.XLOOKUP(Table2[[#This Row],[Product_ID]],Table4[Product_ID],Table4[Subcategory],"Not Found")</f>
        <v>Casual Top</v>
      </c>
      <c r="P2828" s="2" t="str">
        <f>_xlfn.XLOOKUP(Table2[[#This Row],[Product_ID]],Table4[Product_ID],Table4[Brand],"Missing Brand")</f>
        <v>US Polo Assn</v>
      </c>
      <c r="Q2828" s="2" t="s">
        <v>164</v>
      </c>
      <c r="R2828" s="2" t="str">
        <f>_xlfn.XLOOKUP(Table2[[#This Row],[Store_ID]],Table6[Store_ID],Table6[Store Name],"Not Found")</f>
        <v>TrendMart Chennai Standard</v>
      </c>
      <c r="S2828" s="2">
        <f>_xlfn.XLOOKUP(Table2[[#This Row],[Store_ID]],Table6[Store_ID],Table6[Monthly Target],"Missing Target")</f>
        <v>1000000</v>
      </c>
      <c r="T2828" s="2" t="str">
        <f>_xlfn.XLOOKUP(Table2[[#This Row],[Store_ID]],Table6[Store_ID],Table6[Region],"Not Found")</f>
        <v>South Zone 1</v>
      </c>
      <c r="U2828" s="2" t="s">
        <v>460</v>
      </c>
      <c r="V2828" s="2" t="str">
        <f>_xlfn.XLOOKUP(Table2[[#This Row],[Employee_ID]],Table5[Employee_ID],Table5[Employee Name],"Not Found")</f>
        <v>Pranav Reddy</v>
      </c>
      <c r="W2828" s="2">
        <v>2</v>
      </c>
      <c r="X2828" s="2">
        <v>795.35</v>
      </c>
      <c r="Y2828" s="2">
        <v>10</v>
      </c>
      <c r="Z2828" s="2">
        <v>159.07</v>
      </c>
      <c r="AA2828" s="2">
        <v>5</v>
      </c>
      <c r="AB2828" s="2">
        <v>71.58</v>
      </c>
      <c r="AC2828" s="2">
        <v>1503.21</v>
      </c>
      <c r="AD2828" s="2">
        <v>1069.6199999999999</v>
      </c>
      <c r="AE2828" s="2">
        <f t="shared" si="94"/>
        <v>362.01000000000016</v>
      </c>
      <c r="AF2828" s="2" t="s">
        <v>56</v>
      </c>
      <c r="AG2828" s="42">
        <f>IFERROR(Table2[[#This Row],[Profit]]/Table2[[#This Row],[Sales Amount]],0)</f>
        <v>0.24082463528049983</v>
      </c>
      <c r="AH2828" s="2" t="str">
        <f>TRIM(Table2[[#This Row],[Payment Modee]])</f>
        <v>Credit Card</v>
      </c>
      <c r="AI2828" s="2" t="s">
        <v>26</v>
      </c>
      <c r="AJ2828" s="2" t="s">
        <v>27</v>
      </c>
      <c r="AK2828" s="2" t="s">
        <v>2178</v>
      </c>
      <c r="AL2828" s="16" t="str">
        <f>IF(HOUR(Table2[[#This Row],[Order Time]])&lt;12,"Morning",IF(HOUR(Table2[[#This Row],[Order Time]])&lt;17,"Afternoon",IF(HOUR(Table2[[#This Row],[Order Time]])&lt;21,"Evening","Night")))</f>
        <v>Evening</v>
      </c>
      <c r="AM2828" s="16" t="s">
        <v>29</v>
      </c>
    </row>
    <row r="2829" spans="1:39" x14ac:dyDescent="0.25">
      <c r="A2829" s="13" t="s">
        <v>4747</v>
      </c>
      <c r="B2829" s="4">
        <v>45581</v>
      </c>
      <c r="C2829" s="2">
        <f>YEAR(Table2[[#This Row],[Invoice Date]])</f>
        <v>2024</v>
      </c>
      <c r="D2829" s="2" t="str">
        <f>TEXT(Table2[[#This Row],[Invoice Date]],"mmm")</f>
        <v>Oct</v>
      </c>
      <c r="E2829" s="2" t="str">
        <f>Table2[[#This Row],[Store_ID]]&amp;"-"&amp;Table2[[#This Row],[Year]]&amp;"-"&amp;Table2[[#This Row],[Month]]</f>
        <v>STR026-2024-Oct</v>
      </c>
      <c r="F2829" s="2" t="s">
        <v>1940</v>
      </c>
      <c r="G2829" s="2" t="str">
        <f>_xlfn.XLOOKUP(Table2[[#This Row],[Customer_ID]],Table3[Customer_ID],Table3[Customer Name],"Not Found")</f>
        <v>Preethi Murthy</v>
      </c>
      <c r="H2829" s="2" t="str">
        <f>_xlfn.XLOOKUP(Table2[[#This Row],[Customer_ID]],Table3[Customer_ID],Table3[Gender],"Female")</f>
        <v>Female</v>
      </c>
      <c r="I2829" s="2" t="str">
        <f>_xlfn.XLOOKUP(Table2[[#This Row],[Customer_ID]],Table3[Customer_ID],Table3[City],"Missing Memebership")</f>
        <v>Tumakuru</v>
      </c>
      <c r="J2829" s="2" t="str">
        <f>_xlfn.XLOOKUP(Table2[[#This Row],[Customer_ID]],Table3[Customer_ID],Table3[State],"Karnataka")</f>
        <v>Karnataka</v>
      </c>
      <c r="K2829" s="2" t="str">
        <f>_xlfn.XLOOKUP(Table2[[#This Row],[Customer_ID]],Table3[Customer_ID],Table3[Membership],"Regular")</f>
        <v>Gold</v>
      </c>
      <c r="L2829" s="2" t="s">
        <v>795</v>
      </c>
      <c r="M2829" s="2" t="str">
        <f>_xlfn.XLOOKUP(Table2[[#This Row],[Product_ID]],Table4[Product_ID],Table4[Product_Name],"Not Found")</f>
        <v>Global Desi Card Holder Navy Blue</v>
      </c>
      <c r="N2829" s="2" t="str">
        <f>_xlfn.XLOOKUP(Table2[[#This Row],[Product_ID]],Table4[Product_ID],Table4[Category],"Not Found")</f>
        <v>Wallets</v>
      </c>
      <c r="O2829" s="2" t="str">
        <f>_xlfn.XLOOKUP(Table2[[#This Row],[Product_ID]],Table4[Product_ID],Table4[Subcategory],"Not Found")</f>
        <v>Card Holder</v>
      </c>
      <c r="P2829" s="2" t="str">
        <f>_xlfn.XLOOKUP(Table2[[#This Row],[Product_ID]],Table4[Product_ID],Table4[Brand],"Missing Brand")</f>
        <v>Global Desi</v>
      </c>
      <c r="Q2829" s="2" t="s">
        <v>516</v>
      </c>
      <c r="R2829" s="2" t="str">
        <f>_xlfn.XLOOKUP(Table2[[#This Row],[Store_ID]],Table6[Store_ID],Table6[Store Name],"Not Found")</f>
        <v>TrendMart Guntur Standard</v>
      </c>
      <c r="S2829" s="2">
        <f>_xlfn.XLOOKUP(Table2[[#This Row],[Store_ID]],Table6[Store_ID],Table6[Monthly Target],"Missing Target")</f>
        <v>2500000</v>
      </c>
      <c r="T2829" s="2" t="str">
        <f>_xlfn.XLOOKUP(Table2[[#This Row],[Store_ID]],Table6[Store_ID],Table6[Region],"Not Found")</f>
        <v>South Zone 3</v>
      </c>
      <c r="U2829" s="2" t="s">
        <v>417</v>
      </c>
      <c r="V2829" s="2" t="str">
        <f>_xlfn.XLOOKUP(Table2[[#This Row],[Employee_ID]],Table5[Employee_ID],Table5[Employee Name],"Not Found")</f>
        <v>Arjun Krishnan</v>
      </c>
      <c r="W2829" s="2">
        <v>2</v>
      </c>
      <c r="X2829" s="2">
        <v>588.57000000000005</v>
      </c>
      <c r="Y2829" s="2">
        <v>25</v>
      </c>
      <c r="Z2829" s="2">
        <v>294.29000000000002</v>
      </c>
      <c r="AA2829" s="2">
        <v>5</v>
      </c>
      <c r="AB2829" s="2">
        <v>44.14</v>
      </c>
      <c r="AC2829" s="2">
        <v>926.99</v>
      </c>
      <c r="AD2829" s="2">
        <v>742.24</v>
      </c>
      <c r="AE2829" s="2">
        <f t="shared" si="94"/>
        <v>140.61000000000001</v>
      </c>
      <c r="AF2829" s="2" t="s">
        <v>69</v>
      </c>
      <c r="AG2829" s="42">
        <f>IFERROR(Table2[[#This Row],[Profit]]/Table2[[#This Row],[Sales Amount]],0)</f>
        <v>0.15168448419076799</v>
      </c>
      <c r="AH2829" s="2" t="str">
        <f>TRIM(Table2[[#This Row],[Payment Modee]])</f>
        <v>Cash</v>
      </c>
      <c r="AI2829" s="2" t="s">
        <v>26</v>
      </c>
      <c r="AJ2829" s="2" t="s">
        <v>27</v>
      </c>
      <c r="AK2829" s="2" t="s">
        <v>2247</v>
      </c>
      <c r="AL2829" s="16" t="str">
        <f>IF(HOUR(Table2[[#This Row],[Order Time]])&lt;12,"Morning",IF(HOUR(Table2[[#This Row],[Order Time]])&lt;17,"Afternoon",IF(HOUR(Table2[[#This Row],[Order Time]])&lt;21,"Evening","Night")))</f>
        <v>Evening</v>
      </c>
      <c r="AM2829" s="16" t="s">
        <v>29</v>
      </c>
    </row>
    <row r="2830" spans="1:39" x14ac:dyDescent="0.25">
      <c r="A2830" s="13" t="s">
        <v>4748</v>
      </c>
      <c r="B2830" s="4">
        <v>45732</v>
      </c>
      <c r="C2830" s="2">
        <f>YEAR(Table2[[#This Row],[Invoice Date]])</f>
        <v>2025</v>
      </c>
      <c r="D2830" s="2" t="str">
        <f>TEXT(Table2[[#This Row],[Invoice Date]],"mmm")</f>
        <v>Mar</v>
      </c>
      <c r="E2830" s="2" t="str">
        <f>Table2[[#This Row],[Store_ID]]&amp;"-"&amp;Table2[[#This Row],[Year]]&amp;"-"&amp;Table2[[#This Row],[Month]]</f>
        <v>STR089-2025-Mar</v>
      </c>
      <c r="F2830" s="2" t="s">
        <v>2546</v>
      </c>
      <c r="G2830" s="2" t="str">
        <f>_xlfn.XLOOKUP(Table2[[#This Row],[Customer_ID]],Table3[Customer_ID],Table3[Customer Name],"Not Found")</f>
        <v>Mahesh Shetty</v>
      </c>
      <c r="H2830" s="2" t="str">
        <f>_xlfn.XLOOKUP(Table2[[#This Row],[Customer_ID]],Table3[Customer_ID],Table3[Gender],"Female")</f>
        <v>Male</v>
      </c>
      <c r="I2830" s="2" t="str">
        <f>_xlfn.XLOOKUP(Table2[[#This Row],[Customer_ID]],Table3[Customer_ID],Table3[City],"Missing Memebership")</f>
        <v>Salem</v>
      </c>
      <c r="J2830" s="2" t="str">
        <f>_xlfn.XLOOKUP(Table2[[#This Row],[Customer_ID]],Table3[Customer_ID],Table3[State],"Karnataka")</f>
        <v>Tamil Nadu</v>
      </c>
      <c r="K2830" s="2" t="str">
        <f>_xlfn.XLOOKUP(Table2[[#This Row],[Customer_ID]],Table3[Customer_ID],Table3[Membership],"Regular")</f>
        <v>Regular</v>
      </c>
      <c r="L2830" s="2" t="s">
        <v>719</v>
      </c>
      <c r="M2830" s="2" t="str">
        <f>_xlfn.XLOOKUP(Table2[[#This Row],[Product_ID]],Table4[Product_ID],Table4[Product_Name],"Not Found")</f>
        <v>AND Denim Shirt Teal</v>
      </c>
      <c r="N2830" s="2" t="str">
        <f>_xlfn.XLOOKUP(Table2[[#This Row],[Product_ID]],Table4[Product_ID],Table4[Category],"Not Found")</f>
        <v>Men Shirts</v>
      </c>
      <c r="O2830" s="2" t="str">
        <f>_xlfn.XLOOKUP(Table2[[#This Row],[Product_ID]],Table4[Product_ID],Table4[Subcategory],"Not Found")</f>
        <v>Denim Shirt</v>
      </c>
      <c r="P2830" s="2" t="str">
        <f>_xlfn.XLOOKUP(Table2[[#This Row],[Product_ID]],Table4[Product_ID],Table4[Brand],"Missing Brand")</f>
        <v>AND</v>
      </c>
      <c r="Q2830" s="2" t="s">
        <v>525</v>
      </c>
      <c r="R2830" s="2" t="str">
        <f>_xlfn.XLOOKUP(Table2[[#This Row],[Store_ID]],Table6[Store_ID],Table6[Store Name],"Not Found")</f>
        <v>TrendMart Kurnool Outlet</v>
      </c>
      <c r="S2830" s="2">
        <f>_xlfn.XLOOKUP(Table2[[#This Row],[Store_ID]],Table6[Store_ID],Table6[Monthly Target],"Missing Target")</f>
        <v>800000</v>
      </c>
      <c r="T2830" s="2" t="str">
        <f>_xlfn.XLOOKUP(Table2[[#This Row],[Store_ID]],Table6[Store_ID],Table6[Region],"Not Found")</f>
        <v>South Zone 3</v>
      </c>
      <c r="U2830" s="2" t="s">
        <v>147</v>
      </c>
      <c r="V2830" s="2" t="str">
        <f>_xlfn.XLOOKUP(Table2[[#This Row],[Employee_ID]],Table5[Employee_ID],Table5[Employee Name],"Not Found")</f>
        <v>Logesh Gopalakrishnan</v>
      </c>
      <c r="W2830" s="2">
        <v>2</v>
      </c>
      <c r="X2830" s="2">
        <v>961.03</v>
      </c>
      <c r="Y2830" s="2">
        <v>10</v>
      </c>
      <c r="Z2830" s="2">
        <v>192.21</v>
      </c>
      <c r="AA2830" s="2">
        <v>5</v>
      </c>
      <c r="AB2830" s="2">
        <v>86.49</v>
      </c>
      <c r="AC2830" s="2">
        <v>1816.34</v>
      </c>
      <c r="AD2830" s="2">
        <v>1140.4000000000001</v>
      </c>
      <c r="AE2830" s="2">
        <f t="shared" si="94"/>
        <v>589.44999999999982</v>
      </c>
      <c r="AF2830" s="2" t="s">
        <v>35</v>
      </c>
      <c r="AG2830" s="42">
        <f>IFERROR(Table2[[#This Row],[Profit]]/Table2[[#This Row],[Sales Amount]],0)</f>
        <v>0.32452624508627231</v>
      </c>
      <c r="AH2830" s="2" t="str">
        <f>TRIM(Table2[[#This Row],[Payment Modee]])</f>
        <v>Debit Card</v>
      </c>
      <c r="AI2830" s="2" t="s">
        <v>26</v>
      </c>
      <c r="AJ2830" s="2" t="s">
        <v>27</v>
      </c>
      <c r="AK2830" s="2" t="s">
        <v>663</v>
      </c>
      <c r="AL2830" s="16" t="str">
        <f>IF(HOUR(Table2[[#This Row],[Order Time]])&lt;12,"Morning",IF(HOUR(Table2[[#This Row],[Order Time]])&lt;17,"Afternoon",IF(HOUR(Table2[[#This Row],[Order Time]])&lt;21,"Evening","Night")))</f>
        <v>Afternoon</v>
      </c>
      <c r="AM2830" s="16" t="s">
        <v>38</v>
      </c>
    </row>
    <row r="2831" spans="1:39" x14ac:dyDescent="0.25">
      <c r="A2831" s="13" t="s">
        <v>4749</v>
      </c>
      <c r="B2831" s="4">
        <v>45563</v>
      </c>
      <c r="C2831" s="2">
        <f>YEAR(Table2[[#This Row],[Invoice Date]])</f>
        <v>2024</v>
      </c>
      <c r="D2831" s="2" t="str">
        <f>TEXT(Table2[[#This Row],[Invoice Date]],"mmm")</f>
        <v>Sep</v>
      </c>
      <c r="E2831" s="2" t="str">
        <f>Table2[[#This Row],[Store_ID]]&amp;"-"&amp;Table2[[#This Row],[Year]]&amp;"-"&amp;Table2[[#This Row],[Month]]</f>
        <v>STR105-2024-Sep</v>
      </c>
      <c r="F2831" s="2" t="s">
        <v>2833</v>
      </c>
      <c r="G2831" s="2" t="str">
        <f>_xlfn.XLOOKUP(Table2[[#This Row],[Customer_ID]],Table3[Customer_ID],Table3[Customer Name],"Not Found")</f>
        <v>Harini Venkatesan</v>
      </c>
      <c r="H2831" s="2" t="str">
        <f>_xlfn.XLOOKUP(Table2[[#This Row],[Customer_ID]],Table3[Customer_ID],Table3[Gender],"Female")</f>
        <v>Female</v>
      </c>
      <c r="I2831" s="2" t="str">
        <f>_xlfn.XLOOKUP(Table2[[#This Row],[Customer_ID]],Table3[Customer_ID],Table3[City],"Missing Memebership")</f>
        <v>Kozhikode</v>
      </c>
      <c r="J2831" s="2" t="str">
        <f>_xlfn.XLOOKUP(Table2[[#This Row],[Customer_ID]],Table3[Customer_ID],Table3[State],"Karnataka")</f>
        <v>Kerala</v>
      </c>
      <c r="K2831" s="2" t="str">
        <f>_xlfn.XLOOKUP(Table2[[#This Row],[Customer_ID]],Table3[Customer_ID],Table3[Membership],"Regular")</f>
        <v>Silver</v>
      </c>
      <c r="L2831" s="2" t="s">
        <v>887</v>
      </c>
      <c r="M2831" s="2" t="str">
        <f>_xlfn.XLOOKUP(Table2[[#This Row],[Product_ID]],Table4[Product_ID],Table4[Product_Name],"Not Found")</f>
        <v>Liberty Nehru Jacket Sky Blue</v>
      </c>
      <c r="N2831" s="2" t="str">
        <f>_xlfn.XLOOKUP(Table2[[#This Row],[Product_ID]],Table4[Product_ID],Table4[Category],"Not Found")</f>
        <v>Men Ethnic</v>
      </c>
      <c r="O2831" s="2" t="str">
        <f>_xlfn.XLOOKUP(Table2[[#This Row],[Product_ID]],Table4[Product_ID],Table4[Subcategory],"Not Found")</f>
        <v>Nehru Jacket</v>
      </c>
      <c r="P2831" s="2" t="str">
        <f>_xlfn.XLOOKUP(Table2[[#This Row],[Product_ID]],Table4[Product_ID],Table4[Brand],"Missing Brand")</f>
        <v>Liberty</v>
      </c>
      <c r="Q2831" s="2" t="s">
        <v>893</v>
      </c>
      <c r="R2831" s="2" t="str">
        <f>_xlfn.XLOOKUP(Table2[[#This Row],[Store_ID]],Table6[Store_ID],Table6[Store Name],"Not Found")</f>
        <v>TrendMart Coimbatore Mall Kiosk</v>
      </c>
      <c r="S2831" s="2">
        <f>_xlfn.XLOOKUP(Table2[[#This Row],[Store_ID]],Table6[Store_ID],Table6[Monthly Target],"Missing Target")</f>
        <v>2500000</v>
      </c>
      <c r="T2831" s="2" t="str">
        <f>_xlfn.XLOOKUP(Table2[[#This Row],[Store_ID]],Table6[Store_ID],Table6[Region],"Not Found")</f>
        <v>South Zone 1</v>
      </c>
      <c r="U2831" s="2" t="s">
        <v>170</v>
      </c>
      <c r="V2831" s="2" t="str">
        <f>_xlfn.XLOOKUP(Table2[[#This Row],[Employee_ID]],Table5[Employee_ID],Table5[Employee Name],"Not Found")</f>
        <v>Ishwarya Shetty</v>
      </c>
      <c r="W2831" s="2">
        <v>2</v>
      </c>
      <c r="X2831" s="2">
        <v>1992.57</v>
      </c>
      <c r="Y2831" s="2">
        <v>15</v>
      </c>
      <c r="Z2831" s="2">
        <v>597.77</v>
      </c>
      <c r="AA2831" s="2">
        <v>12</v>
      </c>
      <c r="AB2831" s="2">
        <v>406.48</v>
      </c>
      <c r="AC2831" s="2">
        <v>3793.85</v>
      </c>
      <c r="AD2831" s="2">
        <v>2861.14</v>
      </c>
      <c r="AE2831" s="2">
        <f t="shared" si="94"/>
        <v>526.23</v>
      </c>
      <c r="AF2831" s="2" t="s">
        <v>136</v>
      </c>
      <c r="AG2831" s="42">
        <f>IFERROR(Table2[[#This Row],[Profit]]/Table2[[#This Row],[Sales Amount]],0)</f>
        <v>0.13870606376108702</v>
      </c>
      <c r="AH2831" s="2" t="str">
        <f>TRIM(Table2[[#This Row],[Payment Modee]])</f>
        <v>EMI</v>
      </c>
      <c r="AI2831" s="2" t="s">
        <v>26</v>
      </c>
      <c r="AJ2831" s="2" t="s">
        <v>27</v>
      </c>
      <c r="AK2831" s="2" t="s">
        <v>1000</v>
      </c>
      <c r="AL2831" s="16" t="str">
        <f>IF(HOUR(Table2[[#This Row],[Order Time]])&lt;12,"Morning",IF(HOUR(Table2[[#This Row],[Order Time]])&lt;17,"Afternoon",IF(HOUR(Table2[[#This Row],[Order Time]])&lt;21,"Evening","Night")))</f>
        <v>Afternoon</v>
      </c>
      <c r="AM2831" s="16" t="s">
        <v>38</v>
      </c>
    </row>
    <row r="2832" spans="1:39" x14ac:dyDescent="0.25">
      <c r="A2832" s="13" t="s">
        <v>4750</v>
      </c>
      <c r="B2832" s="4">
        <v>45418</v>
      </c>
      <c r="C2832" s="2">
        <f>YEAR(Table2[[#This Row],[Invoice Date]])</f>
        <v>2024</v>
      </c>
      <c r="D2832" s="2" t="str">
        <f>TEXT(Table2[[#This Row],[Invoice Date]],"mmm")</f>
        <v>May</v>
      </c>
      <c r="E2832" s="2" t="str">
        <f>Table2[[#This Row],[Store_ID]]&amp;"-"&amp;Table2[[#This Row],[Year]]&amp;"-"&amp;Table2[[#This Row],[Month]]</f>
        <v>STR112-2024-May</v>
      </c>
      <c r="F2832" s="2" t="s">
        <v>570</v>
      </c>
      <c r="G2832" s="2" t="str">
        <f>_xlfn.XLOOKUP(Table2[[#This Row],[Customer_ID]],Table3[Customer_ID],Table3[Customer Name],"Not Found")</f>
        <v>Venkat Hegde</v>
      </c>
      <c r="H2832" s="2" t="str">
        <f>_xlfn.XLOOKUP(Table2[[#This Row],[Customer_ID]],Table3[Customer_ID],Table3[Gender],"Female")</f>
        <v>Male</v>
      </c>
      <c r="I2832" s="2" t="str">
        <f>_xlfn.XLOOKUP(Table2[[#This Row],[Customer_ID]],Table3[Customer_ID],Table3[City],"Missing Memebership")</f>
        <v>Kozhikode</v>
      </c>
      <c r="J2832" s="2" t="str">
        <f>_xlfn.XLOOKUP(Table2[[#This Row],[Customer_ID]],Table3[Customer_ID],Table3[State],"Karnataka")</f>
        <v>Kerala</v>
      </c>
      <c r="K2832" s="2" t="str">
        <f>_xlfn.XLOOKUP(Table2[[#This Row],[Customer_ID]],Table3[Customer_ID],Table3[Membership],"Regular")</f>
        <v>Platinum</v>
      </c>
      <c r="L2832" s="2" t="s">
        <v>1819</v>
      </c>
      <c r="M2832" s="2" t="str">
        <f>_xlfn.XLOOKUP(Table2[[#This Row],[Product_ID]],Table4[Product_ID],Table4[Product_Name],"Not Found")</f>
        <v>Skechers Skinny Fit Peach</v>
      </c>
      <c r="N2832" s="2" t="str">
        <f>_xlfn.XLOOKUP(Table2[[#This Row],[Product_ID]],Table4[Product_ID],Table4[Category],"Not Found")</f>
        <v>Men Jeans</v>
      </c>
      <c r="O2832" s="2" t="str">
        <f>_xlfn.XLOOKUP(Table2[[#This Row],[Product_ID]],Table4[Product_ID],Table4[Subcategory],"Not Found")</f>
        <v>Skinny Fit</v>
      </c>
      <c r="P2832" s="2" t="str">
        <f>_xlfn.XLOOKUP(Table2[[#This Row],[Product_ID]],Table4[Product_ID],Table4[Brand],"Missing Brand")</f>
        <v>Skechers</v>
      </c>
      <c r="Q2832" s="2" t="s">
        <v>202</v>
      </c>
      <c r="R2832" s="2" t="str">
        <f>_xlfn.XLOOKUP(Table2[[#This Row],[Store_ID]],Table6[Store_ID],Table6[Store Name],"Not Found")</f>
        <v>TrendMart Guntur Outlet</v>
      </c>
      <c r="S2832" s="2">
        <f>_xlfn.XLOOKUP(Table2[[#This Row],[Store_ID]],Table6[Store_ID],Table6[Monthly Target],"Missing Target")</f>
        <v>1500000</v>
      </c>
      <c r="T2832" s="2" t="str">
        <f>_xlfn.XLOOKUP(Table2[[#This Row],[Store_ID]],Table6[Store_ID],Table6[Region],"Not Found")</f>
        <v>South Zone 3</v>
      </c>
      <c r="U2832" s="2" t="s">
        <v>460</v>
      </c>
      <c r="V2832" s="2" t="str">
        <f>_xlfn.XLOOKUP(Table2[[#This Row],[Employee_ID]],Table5[Employee_ID],Table5[Employee Name],"Not Found")</f>
        <v>Pranav Reddy</v>
      </c>
      <c r="W2832" s="2">
        <v>1</v>
      </c>
      <c r="X2832" s="2">
        <v>863.61</v>
      </c>
      <c r="Y2832" s="2">
        <v>10</v>
      </c>
      <c r="Z2832" s="2">
        <v>86.36</v>
      </c>
      <c r="AA2832" s="2">
        <v>5</v>
      </c>
      <c r="AB2832" s="2">
        <v>38.86</v>
      </c>
      <c r="AC2832" s="2">
        <v>816.11</v>
      </c>
      <c r="AD2832" s="2">
        <v>658.19</v>
      </c>
      <c r="AE2832" s="2">
        <f t="shared" si="94"/>
        <v>119.05999999999996</v>
      </c>
      <c r="AF2832" s="2" t="s">
        <v>25</v>
      </c>
      <c r="AG2832" s="42">
        <f>IFERROR(Table2[[#This Row],[Profit]]/Table2[[#This Row],[Sales Amount]],0)</f>
        <v>0.14588719657889249</v>
      </c>
      <c r="AH2832" s="2" t="str">
        <f>TRIM(Table2[[#This Row],[Payment Modee]])</f>
        <v>UPI</v>
      </c>
      <c r="AI2832" s="2" t="s">
        <v>26</v>
      </c>
      <c r="AJ2832" s="2" t="s">
        <v>27</v>
      </c>
      <c r="AK2832" s="2" t="s">
        <v>198</v>
      </c>
      <c r="AL2832" s="16" t="str">
        <f>IF(HOUR(Table2[[#This Row],[Order Time]])&lt;12,"Morning",IF(HOUR(Table2[[#This Row],[Order Time]])&lt;17,"Afternoon",IF(HOUR(Table2[[#This Row],[Order Time]])&lt;21,"Evening","Night")))</f>
        <v>Evening</v>
      </c>
      <c r="AM2832" s="16" t="s">
        <v>29</v>
      </c>
    </row>
    <row r="2833" spans="1:39" x14ac:dyDescent="0.25">
      <c r="A2833" s="13" t="s">
        <v>4751</v>
      </c>
      <c r="B2833" s="4">
        <v>45518</v>
      </c>
      <c r="C2833" s="2">
        <f>YEAR(Table2[[#This Row],[Invoice Date]])</f>
        <v>2024</v>
      </c>
      <c r="D2833" s="2" t="str">
        <f>TEXT(Table2[[#This Row],[Invoice Date]],"mmm")</f>
        <v>Aug</v>
      </c>
      <c r="E2833" s="2" t="str">
        <f>Table2[[#This Row],[Store_ID]]&amp;"-"&amp;Table2[[#This Row],[Year]]&amp;"-"&amp;Table2[[#This Row],[Month]]</f>
        <v>STR117-2024-Aug</v>
      </c>
      <c r="F2833" s="2" t="s">
        <v>4752</v>
      </c>
      <c r="G2833" s="2" t="str">
        <f>_xlfn.XLOOKUP(Table2[[#This Row],[Customer_ID]],Table3[Customer_ID],Table3[Customer Name],"Not Found")</f>
        <v>Chandrika Menon</v>
      </c>
      <c r="H2833" s="2" t="str">
        <f>_xlfn.XLOOKUP(Table2[[#This Row],[Customer_ID]],Table3[Customer_ID],Table3[Gender],"Female")</f>
        <v>Female</v>
      </c>
      <c r="I2833" s="2" t="str">
        <f>_xlfn.XLOOKUP(Table2[[#This Row],[Customer_ID]],Table3[Customer_ID],Table3[City],"Missing Memebership")</f>
        <v>Shivamogga</v>
      </c>
      <c r="J2833" s="2" t="str">
        <f>_xlfn.XLOOKUP(Table2[[#This Row],[Customer_ID]],Table3[Customer_ID],Table3[State],"Karnataka")</f>
        <v>Karnataka</v>
      </c>
      <c r="K2833" s="2" t="str">
        <f>_xlfn.XLOOKUP(Table2[[#This Row],[Customer_ID]],Table3[Customer_ID],Table3[Membership],"Regular")</f>
        <v>Regular</v>
      </c>
      <c r="L2833" s="2" t="s">
        <v>416</v>
      </c>
      <c r="M2833" s="2" t="str">
        <f>_xlfn.XLOOKUP(Table2[[#This Row],[Product_ID]],Table4[Product_ID],Table4[Product_Name],"Not Found")</f>
        <v>GRT Jewellers Sling Bag Olive</v>
      </c>
      <c r="N2833" s="2" t="str">
        <f>_xlfn.XLOOKUP(Table2[[#This Row],[Product_ID]],Table4[Product_ID],Table4[Category],"Not Found")</f>
        <v>Handbags</v>
      </c>
      <c r="O2833" s="2" t="str">
        <f>_xlfn.XLOOKUP(Table2[[#This Row],[Product_ID]],Table4[Product_ID],Table4[Subcategory],"Not Found")</f>
        <v>Sling Bag</v>
      </c>
      <c r="P2833" s="2" t="str">
        <f>_xlfn.XLOOKUP(Table2[[#This Row],[Product_ID]],Table4[Product_ID],Table4[Brand],"Missing Brand")</f>
        <v>GRT Jewellers</v>
      </c>
      <c r="Q2833" s="2" t="s">
        <v>695</v>
      </c>
      <c r="R2833" s="2" t="str">
        <f>_xlfn.XLOOKUP(Table2[[#This Row],[Store_ID]],Table6[Store_ID],Table6[Store Name],"Not Found")</f>
        <v>TrendMart Tirunelveli Flagship</v>
      </c>
      <c r="S2833" s="2">
        <f>_xlfn.XLOOKUP(Table2[[#This Row],[Store_ID]],Table6[Store_ID],Table6[Monthly Target],"Missing Target")</f>
        <v>1500000</v>
      </c>
      <c r="T2833" s="2" t="str">
        <f>_xlfn.XLOOKUP(Table2[[#This Row],[Store_ID]],Table6[Store_ID],Table6[Region],"Not Found")</f>
        <v>South Zone 1</v>
      </c>
      <c r="U2833" s="2" t="s">
        <v>62</v>
      </c>
      <c r="V2833" s="2" t="str">
        <f>_xlfn.XLOOKUP(Table2[[#This Row],[Employee_ID]],Table5[Employee_ID],Table5[Employee Name],"Not Found")</f>
        <v>Rahul Krishnan</v>
      </c>
      <c r="W2833" s="2">
        <v>1</v>
      </c>
      <c r="X2833" s="2">
        <v>3221.32</v>
      </c>
      <c r="Y2833" s="2">
        <v>5</v>
      </c>
      <c r="Z2833" s="2">
        <v>161.07</v>
      </c>
      <c r="AA2833" s="2">
        <v>12</v>
      </c>
      <c r="AB2833" s="2">
        <v>367.23</v>
      </c>
      <c r="AC2833" s="2">
        <v>3427.48</v>
      </c>
      <c r="AD2833" s="2">
        <v>2034.01</v>
      </c>
      <c r="AE2833" s="2">
        <f t="shared" si="94"/>
        <v>1026.24</v>
      </c>
      <c r="AF2833" s="2" t="s">
        <v>69</v>
      </c>
      <c r="AG2833" s="42">
        <f>IFERROR(Table2[[#This Row],[Profit]]/Table2[[#This Row],[Sales Amount]],0)</f>
        <v>0.29941531387491682</v>
      </c>
      <c r="AH2833" s="2" t="str">
        <f>TRIM(Table2[[#This Row],[Payment Modee]])</f>
        <v>Cash</v>
      </c>
      <c r="AI2833" s="2" t="s">
        <v>36</v>
      </c>
      <c r="AJ2833" s="2" t="s">
        <v>27</v>
      </c>
      <c r="AK2833" s="2" t="s">
        <v>3554</v>
      </c>
      <c r="AL2833" s="16" t="str">
        <f>IF(HOUR(Table2[[#This Row],[Order Time]])&lt;12,"Morning",IF(HOUR(Table2[[#This Row],[Order Time]])&lt;17,"Afternoon",IF(HOUR(Table2[[#This Row],[Order Time]])&lt;21,"Evening","Night")))</f>
        <v>Morning</v>
      </c>
      <c r="AM2833" s="16" t="s">
        <v>29</v>
      </c>
    </row>
    <row r="2834" spans="1:39" x14ac:dyDescent="0.25">
      <c r="A2834" s="13" t="s">
        <v>4753</v>
      </c>
      <c r="B2834" s="4">
        <v>45585</v>
      </c>
      <c r="C2834" s="2">
        <f>YEAR(Table2[[#This Row],[Invoice Date]])</f>
        <v>2024</v>
      </c>
      <c r="D2834" s="2" t="str">
        <f>TEXT(Table2[[#This Row],[Invoice Date]],"mmm")</f>
        <v>Oct</v>
      </c>
      <c r="E2834" s="2" t="str">
        <f>Table2[[#This Row],[Store_ID]]&amp;"-"&amp;Table2[[#This Row],[Year]]&amp;"-"&amp;Table2[[#This Row],[Month]]</f>
        <v>STR111-2024-Oct</v>
      </c>
      <c r="F2834" s="2" t="s">
        <v>2419</v>
      </c>
      <c r="G2834" s="2" t="str">
        <f>_xlfn.XLOOKUP(Table2[[#This Row],[Customer_ID]],Table3[Customer_ID],Table3[Customer Name],"Not Found")</f>
        <v>Meena Venkatesan</v>
      </c>
      <c r="H2834" s="2" t="str">
        <f>_xlfn.XLOOKUP(Table2[[#This Row],[Customer_ID]],Table3[Customer_ID],Table3[Gender],"Female")</f>
        <v>Female</v>
      </c>
      <c r="I2834" s="2" t="str">
        <f>_xlfn.XLOOKUP(Table2[[#This Row],[Customer_ID]],Table3[Customer_ID],Table3[City],"Missing Memebership")</f>
        <v>Alappuzha</v>
      </c>
      <c r="J2834" s="2" t="str">
        <f>_xlfn.XLOOKUP(Table2[[#This Row],[Customer_ID]],Table3[Customer_ID],Table3[State],"Karnataka")</f>
        <v>Kerala</v>
      </c>
      <c r="K2834" s="2" t="str">
        <f>_xlfn.XLOOKUP(Table2[[#This Row],[Customer_ID]],Table3[Customer_ID],Table3[Membership],"Regular")</f>
        <v>Gold</v>
      </c>
      <c r="L2834" s="2" t="s">
        <v>469</v>
      </c>
      <c r="M2834" s="2" t="str">
        <f>_xlfn.XLOOKUP(Table2[[#This Row],[Product_ID]],Table4[Product_ID],Table4[Product_Name],"Not Found")</f>
        <v>Ramraj Cotton Crop Top Pink</v>
      </c>
      <c r="N2834" s="2" t="str">
        <f>_xlfn.XLOOKUP(Table2[[#This Row],[Product_ID]],Table4[Product_ID],Table4[Category],"Not Found")</f>
        <v>Women Tops</v>
      </c>
      <c r="O2834" s="2" t="str">
        <f>_xlfn.XLOOKUP(Table2[[#This Row],[Product_ID]],Table4[Product_ID],Table4[Subcategory],"Not Found")</f>
        <v>Crop Top</v>
      </c>
      <c r="P2834" s="2" t="str">
        <f>_xlfn.XLOOKUP(Table2[[#This Row],[Product_ID]],Table4[Product_ID],Table4[Brand],"Missing Brand")</f>
        <v>Ramraj Cotton</v>
      </c>
      <c r="Q2834" s="2" t="s">
        <v>180</v>
      </c>
      <c r="R2834" s="2" t="str">
        <f>_xlfn.XLOOKUP(Table2[[#This Row],[Store_ID]],Table6[Store_ID],Table6[Store Name],"Not Found")</f>
        <v>TrendMart Kurnool Outlet</v>
      </c>
      <c r="S2834" s="2">
        <f>_xlfn.XLOOKUP(Table2[[#This Row],[Store_ID]],Table6[Store_ID],Table6[Monthly Target],"Missing Target")</f>
        <v>2500000</v>
      </c>
      <c r="T2834" s="2" t="str">
        <f>_xlfn.XLOOKUP(Table2[[#This Row],[Store_ID]],Table6[Store_ID],Table6[Region],"Not Found")</f>
        <v>South Zone 3</v>
      </c>
      <c r="U2834" s="2" t="s">
        <v>135</v>
      </c>
      <c r="V2834" s="2" t="str">
        <f>_xlfn.XLOOKUP(Table2[[#This Row],[Employee_ID]],Table5[Employee_ID],Table5[Employee Name],"Not Found")</f>
        <v>Yamini Pandian</v>
      </c>
      <c r="W2834" s="2">
        <v>2</v>
      </c>
      <c r="X2834" s="2">
        <v>995.71</v>
      </c>
      <c r="Y2834" s="2">
        <v>25</v>
      </c>
      <c r="Z2834" s="2">
        <v>497.86</v>
      </c>
      <c r="AA2834" s="2">
        <v>5</v>
      </c>
      <c r="AB2834" s="2">
        <v>74.680000000000007</v>
      </c>
      <c r="AC2834" s="2">
        <v>1568.24</v>
      </c>
      <c r="AD2834" s="2">
        <v>1259.44</v>
      </c>
      <c r="AE2834" s="2">
        <f t="shared" si="94"/>
        <v>234.11999999999995</v>
      </c>
      <c r="AF2834" s="2" t="s">
        <v>119</v>
      </c>
      <c r="AG2834" s="42">
        <f>IFERROR(Table2[[#This Row],[Profit]]/Table2[[#This Row],[Sales Amount]],0)</f>
        <v>0.14928837422843438</v>
      </c>
      <c r="AH2834" s="2" t="str">
        <f>TRIM(Table2[[#This Row],[Payment Modee]])</f>
        <v>Net Banking</v>
      </c>
      <c r="AI2834" s="2" t="s">
        <v>26</v>
      </c>
      <c r="AJ2834" s="2" t="s">
        <v>27</v>
      </c>
      <c r="AK2834" s="2" t="s">
        <v>554</v>
      </c>
      <c r="AL2834" s="16" t="str">
        <f>IF(HOUR(Table2[[#This Row],[Order Time]])&lt;12,"Morning",IF(HOUR(Table2[[#This Row],[Order Time]])&lt;17,"Afternoon",IF(HOUR(Table2[[#This Row],[Order Time]])&lt;21,"Evening","Night")))</f>
        <v>Afternoon</v>
      </c>
      <c r="AM2834" s="16" t="s">
        <v>38</v>
      </c>
    </row>
    <row r="2835" spans="1:39" x14ac:dyDescent="0.25">
      <c r="A2835" s="13" t="s">
        <v>4754</v>
      </c>
      <c r="B2835" s="4">
        <v>45588</v>
      </c>
      <c r="C2835" s="2">
        <f>YEAR(Table2[[#This Row],[Invoice Date]])</f>
        <v>2024</v>
      </c>
      <c r="D2835" s="2" t="str">
        <f>TEXT(Table2[[#This Row],[Invoice Date]],"mmm")</f>
        <v>Oct</v>
      </c>
      <c r="E2835" s="2" t="str">
        <f>Table2[[#This Row],[Store_ID]]&amp;"-"&amp;Table2[[#This Row],[Year]]&amp;"-"&amp;Table2[[#This Row],[Month]]</f>
        <v>STR088-2024-Oct</v>
      </c>
      <c r="F2835" s="2" t="s">
        <v>3887</v>
      </c>
      <c r="G2835" s="2" t="str">
        <f>_xlfn.XLOOKUP(Table2[[#This Row],[Customer_ID]],Table3[Customer_ID],Table3[Customer Name],"Not Found")</f>
        <v>Rani Menon</v>
      </c>
      <c r="H2835" s="2" t="str">
        <f>_xlfn.XLOOKUP(Table2[[#This Row],[Customer_ID]],Table3[Customer_ID],Table3[Gender],"Female")</f>
        <v>Female</v>
      </c>
      <c r="I2835" s="2" t="str">
        <f>_xlfn.XLOOKUP(Table2[[#This Row],[Customer_ID]],Table3[Customer_ID],Table3[City],"Missing Memebership")</f>
        <v>Thrissur</v>
      </c>
      <c r="J2835" s="2" t="str">
        <f>_xlfn.XLOOKUP(Table2[[#This Row],[Customer_ID]],Table3[Customer_ID],Table3[State],"Karnataka")</f>
        <v>Kerala</v>
      </c>
      <c r="K2835" s="2" t="str">
        <f>_xlfn.XLOOKUP(Table2[[#This Row],[Customer_ID]],Table3[Customer_ID],Table3[Membership],"Regular")</f>
        <v>Silver</v>
      </c>
      <c r="L2835" s="2" t="s">
        <v>416</v>
      </c>
      <c r="M2835" s="2" t="str">
        <f>_xlfn.XLOOKUP(Table2[[#This Row],[Product_ID]],Table4[Product_ID],Table4[Product_Name],"Not Found")</f>
        <v>GRT Jewellers Sling Bag Olive</v>
      </c>
      <c r="N2835" s="2" t="str">
        <f>_xlfn.XLOOKUP(Table2[[#This Row],[Product_ID]],Table4[Product_ID],Table4[Category],"Not Found")</f>
        <v>Handbags</v>
      </c>
      <c r="O2835" s="2" t="str">
        <f>_xlfn.XLOOKUP(Table2[[#This Row],[Product_ID]],Table4[Product_ID],Table4[Subcategory],"Not Found")</f>
        <v>Sling Bag</v>
      </c>
      <c r="P2835" s="2" t="str">
        <f>_xlfn.XLOOKUP(Table2[[#This Row],[Product_ID]],Table4[Product_ID],Table4[Brand],"Missing Brand")</f>
        <v>GRT Jewellers</v>
      </c>
      <c r="Q2835" s="2" t="s">
        <v>141</v>
      </c>
      <c r="R2835" s="2" t="str">
        <f>_xlfn.XLOOKUP(Table2[[#This Row],[Store_ID]],Table6[Store_ID],Table6[Store Name],"Not Found")</f>
        <v>TrendMart Warangal High Street</v>
      </c>
      <c r="S2835" s="2">
        <f>_xlfn.XLOOKUP(Table2[[#This Row],[Store_ID]],Table6[Store_ID],Table6[Monthly Target],"Missing Target")</f>
        <v>2000000</v>
      </c>
      <c r="T2835" s="2" t="str">
        <f>_xlfn.XLOOKUP(Table2[[#This Row],[Store_ID]],Table6[Store_ID],Table6[Region],"Not Found")</f>
        <v>South Zone 2</v>
      </c>
      <c r="U2835" s="2" t="s">
        <v>153</v>
      </c>
      <c r="V2835" s="2" t="str">
        <f>_xlfn.XLOOKUP(Table2[[#This Row],[Employee_ID]],Table5[Employee_ID],Table5[Employee Name],"Not Found")</f>
        <v>Rani Mishra</v>
      </c>
      <c r="W2835" s="2">
        <v>4</v>
      </c>
      <c r="X2835" s="2">
        <v>2947</v>
      </c>
      <c r="Y2835" s="2">
        <v>10</v>
      </c>
      <c r="Z2835" s="2">
        <v>1178.8</v>
      </c>
      <c r="AA2835" s="2">
        <v>12</v>
      </c>
      <c r="AB2835" s="2">
        <v>1273.0999999999999</v>
      </c>
      <c r="AC2835" s="2">
        <v>11882.3</v>
      </c>
      <c r="AD2835" s="2">
        <v>8136.04</v>
      </c>
      <c r="AE2835" s="2">
        <f t="shared" si="94"/>
        <v>2473.1599999999994</v>
      </c>
      <c r="AF2835" s="2" t="s">
        <v>25</v>
      </c>
      <c r="AG2835" s="42">
        <f>IFERROR(Table2[[#This Row],[Profit]]/Table2[[#This Row],[Sales Amount]],0)</f>
        <v>0.2081381550709879</v>
      </c>
      <c r="AH2835" s="2" t="str">
        <f>TRIM(Table2[[#This Row],[Payment Modee]])</f>
        <v>UPI</v>
      </c>
      <c r="AI2835" s="2" t="s">
        <v>36</v>
      </c>
      <c r="AJ2835" s="2" t="s">
        <v>197</v>
      </c>
      <c r="AK2835" s="2" t="s">
        <v>2491</v>
      </c>
      <c r="AL2835" s="16" t="str">
        <f>IF(HOUR(Table2[[#This Row],[Order Time]])&lt;12,"Morning",IF(HOUR(Table2[[#This Row],[Order Time]])&lt;17,"Afternoon",IF(HOUR(Table2[[#This Row],[Order Time]])&lt;21,"Evening","Night")))</f>
        <v>Afternoon</v>
      </c>
      <c r="AM2835" s="16" t="s">
        <v>29</v>
      </c>
    </row>
    <row r="2836" spans="1:39" x14ac:dyDescent="0.25">
      <c r="A2836" s="13" t="s">
        <v>4755</v>
      </c>
      <c r="B2836" s="4">
        <v>45449</v>
      </c>
      <c r="C2836" s="2">
        <f>YEAR(Table2[[#This Row],[Invoice Date]])</f>
        <v>2024</v>
      </c>
      <c r="D2836" s="2" t="str">
        <f>TEXT(Table2[[#This Row],[Invoice Date]],"mmm")</f>
        <v>Jun</v>
      </c>
      <c r="E2836" s="2" t="str">
        <f>Table2[[#This Row],[Store_ID]]&amp;"-"&amp;Table2[[#This Row],[Year]]&amp;"-"&amp;Table2[[#This Row],[Month]]</f>
        <v>STR102-2024-Jun</v>
      </c>
      <c r="F2836" s="2" t="s">
        <v>393</v>
      </c>
      <c r="G2836" s="2" t="str">
        <f>_xlfn.XLOOKUP(Table2[[#This Row],[Customer_ID]],Table3[Customer_ID],Table3[Customer Name],"Not Found")</f>
        <v>Kiran Gupta</v>
      </c>
      <c r="H2836" s="2" t="str">
        <f>_xlfn.XLOOKUP(Table2[[#This Row],[Customer_ID]],Table3[Customer_ID],Table3[Gender],"Female")</f>
        <v>Male</v>
      </c>
      <c r="I2836" s="2" t="str">
        <f>_xlfn.XLOOKUP(Table2[[#This Row],[Customer_ID]],Table3[Customer_ID],Table3[City],"Missing Memebership")</f>
        <v>Vellore</v>
      </c>
      <c r="J2836" s="2" t="str">
        <f>_xlfn.XLOOKUP(Table2[[#This Row],[Customer_ID]],Table3[Customer_ID],Table3[State],"Karnataka")</f>
        <v>Tamil Nadu</v>
      </c>
      <c r="K2836" s="2" t="str">
        <f>_xlfn.XLOOKUP(Table2[[#This Row],[Customer_ID]],Table3[Customer_ID],Table3[Membership],"Regular")</f>
        <v>Gold</v>
      </c>
      <c r="L2836" s="2" t="s">
        <v>524</v>
      </c>
      <c r="M2836" s="2" t="str">
        <f>_xlfn.XLOOKUP(Table2[[#This Row],[Product_ID]],Table4[Product_ID],Table4[Product_Name],"Not Found")</f>
        <v>Westside Cargo Peach</v>
      </c>
      <c r="N2836" s="2" t="str">
        <f>_xlfn.XLOOKUP(Table2[[#This Row],[Product_ID]],Table4[Product_ID],Table4[Category],"Not Found")</f>
        <v>Men Trousers</v>
      </c>
      <c r="O2836" s="2" t="str">
        <f>_xlfn.XLOOKUP(Table2[[#This Row],[Product_ID]],Table4[Product_ID],Table4[Subcategory],"Not Found")</f>
        <v>Cargo</v>
      </c>
      <c r="P2836" s="2" t="str">
        <f>_xlfn.XLOOKUP(Table2[[#This Row],[Product_ID]],Table4[Product_ID],Table4[Brand],"Missing Brand")</f>
        <v>Westside</v>
      </c>
      <c r="Q2836" s="2" t="s">
        <v>33</v>
      </c>
      <c r="R2836" s="2" t="str">
        <f>_xlfn.XLOOKUP(Table2[[#This Row],[Store_ID]],Table6[Store_ID],Table6[Store Name],"Not Found")</f>
        <v>TrendMart Tirunelveli High Street</v>
      </c>
      <c r="S2836" s="2">
        <f>_xlfn.XLOOKUP(Table2[[#This Row],[Store_ID]],Table6[Store_ID],Table6[Monthly Target],"Missing Target")</f>
        <v>1000000</v>
      </c>
      <c r="T2836" s="2" t="str">
        <f>_xlfn.XLOOKUP(Table2[[#This Row],[Store_ID]],Table6[Store_ID],Table6[Region],"Not Found")</f>
        <v>South Zone 1</v>
      </c>
      <c r="U2836" s="2" t="s">
        <v>92</v>
      </c>
      <c r="V2836" s="2" t="str">
        <f>_xlfn.XLOOKUP(Table2[[#This Row],[Employee_ID]],Table5[Employee_ID],Table5[Employee Name],"Not Found")</f>
        <v>Preethi Singh</v>
      </c>
      <c r="W2836" s="2">
        <v>2</v>
      </c>
      <c r="X2836" s="2">
        <v>1405.56</v>
      </c>
      <c r="Y2836" s="2">
        <v>0</v>
      </c>
      <c r="Z2836" s="2">
        <v>0</v>
      </c>
      <c r="AA2836" s="2">
        <v>12</v>
      </c>
      <c r="AB2836" s="2">
        <v>337.33</v>
      </c>
      <c r="AC2836" s="2">
        <v>3148.45</v>
      </c>
      <c r="AD2836" s="2">
        <v>1957.36</v>
      </c>
      <c r="AE2836" s="2">
        <f t="shared" si="94"/>
        <v>853.76</v>
      </c>
      <c r="AF2836" s="2" t="s">
        <v>56</v>
      </c>
      <c r="AG2836" s="42">
        <f>IFERROR(Table2[[#This Row],[Profit]]/Table2[[#This Row],[Sales Amount]],0)</f>
        <v>0.27116835268147821</v>
      </c>
      <c r="AH2836" s="2" t="str">
        <f>TRIM(Table2[[#This Row],[Payment Modee]])</f>
        <v>Credit Card</v>
      </c>
      <c r="AI2836" s="2" t="s">
        <v>26</v>
      </c>
      <c r="AJ2836" s="2" t="s">
        <v>27</v>
      </c>
      <c r="AK2836" s="2" t="s">
        <v>624</v>
      </c>
      <c r="AL2836" s="16" t="str">
        <f>IF(HOUR(Table2[[#This Row],[Order Time]])&lt;12,"Morning",IF(HOUR(Table2[[#This Row],[Order Time]])&lt;17,"Afternoon",IF(HOUR(Table2[[#This Row],[Order Time]])&lt;21,"Evening","Night")))</f>
        <v>Afternoon</v>
      </c>
      <c r="AM2836" s="16" t="s">
        <v>29</v>
      </c>
    </row>
    <row r="2837" spans="1:39" x14ac:dyDescent="0.25">
      <c r="A2837" s="13" t="s">
        <v>4756</v>
      </c>
      <c r="B2837" s="4">
        <v>45729</v>
      </c>
      <c r="C2837" s="2">
        <f>YEAR(Table2[[#This Row],[Invoice Date]])</f>
        <v>2025</v>
      </c>
      <c r="D2837" s="2" t="str">
        <f>TEXT(Table2[[#This Row],[Invoice Date]],"mmm")</f>
        <v>Mar</v>
      </c>
      <c r="E2837" s="2" t="str">
        <f>Table2[[#This Row],[Store_ID]]&amp;"-"&amp;Table2[[#This Row],[Year]]&amp;"-"&amp;Table2[[#This Row],[Month]]</f>
        <v>STR049-2025-Mar</v>
      </c>
      <c r="F2837" s="2" t="s">
        <v>1138</v>
      </c>
      <c r="G2837" s="2" t="str">
        <f>_xlfn.XLOOKUP(Table2[[#This Row],[Customer_ID]],Table3[Customer_ID],Table3[Customer Name],"Not Found")</f>
        <v>Hariharan Yadav</v>
      </c>
      <c r="H2837" s="2" t="str">
        <f>_xlfn.XLOOKUP(Table2[[#This Row],[Customer_ID]],Table3[Customer_ID],Table3[Gender],"Female")</f>
        <v>Male</v>
      </c>
      <c r="I2837" s="2" t="str">
        <f>_xlfn.XLOOKUP(Table2[[#This Row],[Customer_ID]],Table3[Customer_ID],Table3[City],"Missing Memebership")</f>
        <v>Kollam</v>
      </c>
      <c r="J2837" s="2" t="str">
        <f>_xlfn.XLOOKUP(Table2[[#This Row],[Customer_ID]],Table3[Customer_ID],Table3[State],"Karnataka")</f>
        <v>Kerala</v>
      </c>
      <c r="K2837" s="2" t="str">
        <f>_xlfn.XLOOKUP(Table2[[#This Row],[Customer_ID]],Table3[Customer_ID],Table3[Membership],"Regular")</f>
        <v>Regular</v>
      </c>
      <c r="L2837" s="2" t="s">
        <v>293</v>
      </c>
      <c r="M2837" s="2" t="str">
        <f>_xlfn.XLOOKUP(Table2[[#This Row],[Product_ID]],Table4[Product_ID],Table4[Product_Name],"Not Found")</f>
        <v>Metro Shoes Muffler Olive</v>
      </c>
      <c r="N2837" s="2" t="str">
        <f>_xlfn.XLOOKUP(Table2[[#This Row],[Product_ID]],Table4[Product_ID],Table4[Category],"Not Found")</f>
        <v>Winter Wear</v>
      </c>
      <c r="O2837" s="2" t="str">
        <f>_xlfn.XLOOKUP(Table2[[#This Row],[Product_ID]],Table4[Product_ID],Table4[Subcategory],"Not Found")</f>
        <v>Muffler</v>
      </c>
      <c r="P2837" s="2" t="str">
        <f>_xlfn.XLOOKUP(Table2[[#This Row],[Product_ID]],Table4[Product_ID],Table4[Brand],"Missing Brand")</f>
        <v>Metro Shoes</v>
      </c>
      <c r="Q2837" s="2" t="s">
        <v>1294</v>
      </c>
      <c r="R2837" s="2" t="str">
        <f>_xlfn.XLOOKUP(Table2[[#This Row],[Store_ID]],Table6[Store_ID],Table6[Store Name],"Not Found")</f>
        <v>TrendMart Bengaluru Flagship</v>
      </c>
      <c r="S2837" s="2">
        <f>_xlfn.XLOOKUP(Table2[[#This Row],[Store_ID]],Table6[Store_ID],Table6[Monthly Target],"Missing Target")</f>
        <v>1200000</v>
      </c>
      <c r="T2837" s="2" t="str">
        <f>_xlfn.XLOOKUP(Table2[[#This Row],[Store_ID]],Table6[Store_ID],Table6[Region],"Not Found")</f>
        <v>South Zone 2</v>
      </c>
      <c r="U2837" s="2" t="s">
        <v>92</v>
      </c>
      <c r="V2837" s="2" t="str">
        <f>_xlfn.XLOOKUP(Table2[[#This Row],[Employee_ID]],Table5[Employee_ID],Table5[Employee Name],"Not Found")</f>
        <v>Preethi Singh</v>
      </c>
      <c r="W2837" s="2">
        <v>4</v>
      </c>
      <c r="X2837" s="2">
        <v>1213.31</v>
      </c>
      <c r="Y2837" s="2">
        <v>20</v>
      </c>
      <c r="Z2837" s="2">
        <v>970.65</v>
      </c>
      <c r="AA2837" s="2">
        <v>12</v>
      </c>
      <c r="AB2837" s="2">
        <v>465.91</v>
      </c>
      <c r="AC2837" s="2">
        <v>4348.5</v>
      </c>
      <c r="AD2837" s="2">
        <v>3210.56</v>
      </c>
      <c r="AE2837" s="2">
        <f t="shared" si="94"/>
        <v>672.03</v>
      </c>
      <c r="AF2837" s="2" t="s">
        <v>56</v>
      </c>
      <c r="AG2837" s="42">
        <f>IFERROR(Table2[[#This Row],[Profit]]/Table2[[#This Row],[Sales Amount]],0)</f>
        <v>0.15454294584339426</v>
      </c>
      <c r="AH2837" s="2" t="str">
        <f>TRIM(Table2[[#This Row],[Payment Modee]])</f>
        <v>Credit Card</v>
      </c>
      <c r="AI2837" s="2" t="s">
        <v>26</v>
      </c>
      <c r="AJ2837" s="2" t="s">
        <v>27</v>
      </c>
      <c r="AK2837" s="2" t="s">
        <v>1154</v>
      </c>
      <c r="AL2837" s="16" t="str">
        <f>IF(HOUR(Table2[[#This Row],[Order Time]])&lt;12,"Morning",IF(HOUR(Table2[[#This Row],[Order Time]])&lt;17,"Afternoon",IF(HOUR(Table2[[#This Row],[Order Time]])&lt;21,"Evening","Night")))</f>
        <v>Evening</v>
      </c>
      <c r="AM2837" s="16" t="s">
        <v>29</v>
      </c>
    </row>
    <row r="2838" spans="1:39" x14ac:dyDescent="0.25">
      <c r="A2838" s="13" t="s">
        <v>4757</v>
      </c>
      <c r="B2838" s="4">
        <v>45551</v>
      </c>
      <c r="C2838" s="2">
        <f>YEAR(Table2[[#This Row],[Invoice Date]])</f>
        <v>2024</v>
      </c>
      <c r="D2838" s="2" t="str">
        <f>TEXT(Table2[[#This Row],[Invoice Date]],"mmm")</f>
        <v>Sep</v>
      </c>
      <c r="E2838" s="2" t="str">
        <f>Table2[[#This Row],[Store_ID]]&amp;"-"&amp;Table2[[#This Row],[Year]]&amp;"-"&amp;Table2[[#This Row],[Month]]</f>
        <v>STR066-2024-Sep</v>
      </c>
      <c r="F2838" s="2" t="s">
        <v>1293</v>
      </c>
      <c r="G2838" s="2" t="str">
        <f>_xlfn.XLOOKUP(Table2[[#This Row],[Customer_ID]],Table3[Customer_ID],Table3[Customer Name],"Not Found")</f>
        <v>Varsha Chandran</v>
      </c>
      <c r="H2838" s="2" t="str">
        <f>_xlfn.XLOOKUP(Table2[[#This Row],[Customer_ID]],Table3[Customer_ID],Table3[Gender],"Female")</f>
        <v>Female</v>
      </c>
      <c r="I2838" s="2" t="str">
        <f>_xlfn.XLOOKUP(Table2[[#This Row],[Customer_ID]],Table3[Customer_ID],Table3[City],"Missing Memebership")</f>
        <v>Nellore</v>
      </c>
      <c r="J2838" s="2" t="str">
        <f>_xlfn.XLOOKUP(Table2[[#This Row],[Customer_ID]],Table3[Customer_ID],Table3[State],"Karnataka")</f>
        <v>Andhra Pradesh</v>
      </c>
      <c r="K2838" s="2" t="str">
        <f>_xlfn.XLOOKUP(Table2[[#This Row],[Customer_ID]],Table3[Customer_ID],Table3[Membership],"Regular")</f>
        <v>Regular</v>
      </c>
      <c r="L2838" s="2" t="s">
        <v>22</v>
      </c>
      <c r="M2838" s="2" t="str">
        <f>_xlfn.XLOOKUP(Table2[[#This Row],[Product_ID]],Table4[Product_ID],Table4[Product_Name],"Not Found")</f>
        <v>Pepe Jeans A-Line Kurti White</v>
      </c>
      <c r="N2838" s="2" t="str">
        <f>_xlfn.XLOOKUP(Table2[[#This Row],[Product_ID]],Table4[Product_ID],Table4[Category],"Not Found")</f>
        <v>Women Kurtis</v>
      </c>
      <c r="O2838" s="2" t="str">
        <f>_xlfn.XLOOKUP(Table2[[#This Row],[Product_ID]],Table4[Product_ID],Table4[Subcategory],"Not Found")</f>
        <v>A-Line Kurti</v>
      </c>
      <c r="P2838" s="2" t="str">
        <f>_xlfn.XLOOKUP(Table2[[#This Row],[Product_ID]],Table4[Product_ID],Table4[Brand],"Missing Brand")</f>
        <v>Pepe Jeans</v>
      </c>
      <c r="Q2838" s="2" t="s">
        <v>302</v>
      </c>
      <c r="R2838" s="2" t="str">
        <f>_xlfn.XLOOKUP(Table2[[#This Row],[Store_ID]],Table6[Store_ID],Table6[Store Name],"Not Found")</f>
        <v>TrendMart Dindigul Standard</v>
      </c>
      <c r="S2838" s="2">
        <f>_xlfn.XLOOKUP(Table2[[#This Row],[Store_ID]],Table6[Store_ID],Table6[Monthly Target],"Missing Target")</f>
        <v>2500000</v>
      </c>
      <c r="T2838" s="2" t="str">
        <f>_xlfn.XLOOKUP(Table2[[#This Row],[Store_ID]],Table6[Store_ID],Table6[Region],"Not Found")</f>
        <v>South Zone 1</v>
      </c>
      <c r="U2838" s="2" t="s">
        <v>268</v>
      </c>
      <c r="V2838" s="2" t="str">
        <f>_xlfn.XLOOKUP(Table2[[#This Row],[Employee_ID]],Table5[Employee_ID],Table5[Employee Name],"Not Found")</f>
        <v>Ganesh Iyengar</v>
      </c>
      <c r="W2838" s="2">
        <v>1</v>
      </c>
      <c r="X2838" s="2">
        <v>762.71</v>
      </c>
      <c r="Y2838" s="2">
        <v>25</v>
      </c>
      <c r="Z2838" s="2">
        <v>190.68</v>
      </c>
      <c r="AA2838" s="2">
        <v>5</v>
      </c>
      <c r="AB2838" s="2">
        <v>28.6</v>
      </c>
      <c r="AC2838" s="2">
        <v>600.63</v>
      </c>
      <c r="AD2838" s="2">
        <v>496.67</v>
      </c>
      <c r="AE2838" s="2">
        <f t="shared" si="94"/>
        <v>75.359999999999985</v>
      </c>
      <c r="AF2838" s="2" t="s">
        <v>25</v>
      </c>
      <c r="AG2838" s="42">
        <f>IFERROR(Table2[[#This Row],[Profit]]/Table2[[#This Row],[Sales Amount]],0)</f>
        <v>0.12546825832875477</v>
      </c>
      <c r="AH2838" s="2" t="str">
        <f>TRIM(Table2[[#This Row],[Payment Modee]])</f>
        <v>UPI</v>
      </c>
      <c r="AI2838" s="2" t="s">
        <v>36</v>
      </c>
      <c r="AJ2838" s="2" t="s">
        <v>27</v>
      </c>
      <c r="AK2838" s="2" t="s">
        <v>762</v>
      </c>
      <c r="AL2838" s="16" t="str">
        <f>IF(HOUR(Table2[[#This Row],[Order Time]])&lt;12,"Morning",IF(HOUR(Table2[[#This Row],[Order Time]])&lt;17,"Afternoon",IF(HOUR(Table2[[#This Row],[Order Time]])&lt;21,"Evening","Night")))</f>
        <v>Morning</v>
      </c>
      <c r="AM2838" s="16" t="s">
        <v>29</v>
      </c>
    </row>
    <row r="2839" spans="1:39" x14ac:dyDescent="0.25">
      <c r="A2839" s="13" t="s">
        <v>4758</v>
      </c>
      <c r="B2839" s="4">
        <v>45436</v>
      </c>
      <c r="C2839" s="2">
        <f>YEAR(Table2[[#This Row],[Invoice Date]])</f>
        <v>2024</v>
      </c>
      <c r="D2839" s="2" t="str">
        <f>TEXT(Table2[[#This Row],[Invoice Date]],"mmm")</f>
        <v>May</v>
      </c>
      <c r="E2839" s="2" t="str">
        <f>Table2[[#This Row],[Store_ID]]&amp;"-"&amp;Table2[[#This Row],[Year]]&amp;"-"&amp;Table2[[#This Row],[Month]]</f>
        <v>STR093-2024-May</v>
      </c>
      <c r="F2839" s="2" t="s">
        <v>539</v>
      </c>
      <c r="G2839" s="2" t="str">
        <f>_xlfn.XLOOKUP(Table2[[#This Row],[Customer_ID]],Table3[Customer_ID],Table3[Customer Name],"Not Found")</f>
        <v>Karunakaran Chandran</v>
      </c>
      <c r="H2839" s="2" t="str">
        <f>_xlfn.XLOOKUP(Table2[[#This Row],[Customer_ID]],Table3[Customer_ID],Table3[Gender],"Female")</f>
        <v>Male</v>
      </c>
      <c r="I2839" s="2" t="str">
        <f>_xlfn.XLOOKUP(Table2[[#This Row],[Customer_ID]],Table3[Customer_ID],Table3[City],"Missing Memebership")</f>
        <v>Thiruvananthapuram</v>
      </c>
      <c r="J2839" s="2" t="str">
        <f>_xlfn.XLOOKUP(Table2[[#This Row],[Customer_ID]],Table3[Customer_ID],Table3[State],"Karnataka")</f>
        <v>Kerala</v>
      </c>
      <c r="K2839" s="2" t="str">
        <f>_xlfn.XLOOKUP(Table2[[#This Row],[Customer_ID]],Table3[Customer_ID],Table3[Membership],"Regular")</f>
        <v>Silver</v>
      </c>
      <c r="L2839" s="2" t="s">
        <v>703</v>
      </c>
      <c r="M2839" s="2" t="str">
        <f>_xlfn.XLOOKUP(Table2[[#This Row],[Product_ID]],Table4[Product_ID],Table4[Product_Name],"Not Found")</f>
        <v>Woodland Polo Purple</v>
      </c>
      <c r="N2839" s="2" t="str">
        <f>_xlfn.XLOOKUP(Table2[[#This Row],[Product_ID]],Table4[Product_ID],Table4[Category],"Not Found")</f>
        <v>Men T-Shirts</v>
      </c>
      <c r="O2839" s="2" t="str">
        <f>_xlfn.XLOOKUP(Table2[[#This Row],[Product_ID]],Table4[Product_ID],Table4[Subcategory],"Not Found")</f>
        <v>Polo</v>
      </c>
      <c r="P2839" s="2" t="str">
        <f>_xlfn.XLOOKUP(Table2[[#This Row],[Product_ID]],Table4[Product_ID],Table4[Brand],"Missing Brand")</f>
        <v>Woodland</v>
      </c>
      <c r="Q2839" s="2" t="s">
        <v>357</v>
      </c>
      <c r="R2839" s="2" t="str">
        <f>_xlfn.XLOOKUP(Table2[[#This Row],[Store_ID]],Table6[Store_ID],Table6[Store Name],"Not Found")</f>
        <v>TrendMart Thiruvananthapuram High Street</v>
      </c>
      <c r="S2839" s="2">
        <f>_xlfn.XLOOKUP(Table2[[#This Row],[Store_ID]],Table6[Store_ID],Table6[Monthly Target],"Missing Target")</f>
        <v>1000000</v>
      </c>
      <c r="T2839" s="2" t="str">
        <f>_xlfn.XLOOKUP(Table2[[#This Row],[Store_ID]],Table6[Store_ID],Table6[Region],"Not Found")</f>
        <v>South Zone 1</v>
      </c>
      <c r="U2839" s="2" t="s">
        <v>75</v>
      </c>
      <c r="V2839" s="2" t="str">
        <f>_xlfn.XLOOKUP(Table2[[#This Row],[Employee_ID]],Table5[Employee_ID],Table5[Employee Name],"Not Found")</f>
        <v>Chandran Krishnan</v>
      </c>
      <c r="W2839" s="2">
        <v>4</v>
      </c>
      <c r="X2839" s="2">
        <v>648.04999999999995</v>
      </c>
      <c r="Y2839" s="2">
        <v>20</v>
      </c>
      <c r="Z2839" s="2">
        <v>518.44000000000005</v>
      </c>
      <c r="AA2839" s="2">
        <v>5</v>
      </c>
      <c r="AB2839" s="2">
        <v>103.69</v>
      </c>
      <c r="AC2839" s="2">
        <v>2177.4499999999998</v>
      </c>
      <c r="AD2839" s="2">
        <v>1458.44</v>
      </c>
      <c r="AE2839" s="2">
        <f t="shared" si="94"/>
        <v>615.31999999999971</v>
      </c>
      <c r="AF2839" s="2" t="s">
        <v>56</v>
      </c>
      <c r="AG2839" s="42">
        <f>IFERROR(Table2[[#This Row],[Profit]]/Table2[[#This Row],[Sales Amount]],0)</f>
        <v>0.28258743025098154</v>
      </c>
      <c r="AH2839" s="2" t="str">
        <f>TRIM(Table2[[#This Row],[Payment Modee]])</f>
        <v>Credit Card</v>
      </c>
      <c r="AI2839" s="2" t="s">
        <v>26</v>
      </c>
      <c r="AJ2839" s="2" t="s">
        <v>27</v>
      </c>
      <c r="AK2839" s="2" t="s">
        <v>2979</v>
      </c>
      <c r="AL2839" s="16" t="str">
        <f>IF(HOUR(Table2[[#This Row],[Order Time]])&lt;12,"Morning",IF(HOUR(Table2[[#This Row],[Order Time]])&lt;17,"Afternoon",IF(HOUR(Table2[[#This Row],[Order Time]])&lt;21,"Evening","Night")))</f>
        <v>Morning</v>
      </c>
      <c r="AM2839" s="16" t="s">
        <v>29</v>
      </c>
    </row>
    <row r="2840" spans="1:39" x14ac:dyDescent="0.25">
      <c r="A2840" s="13" t="s">
        <v>4759</v>
      </c>
      <c r="B2840" s="4">
        <v>45452</v>
      </c>
      <c r="C2840" s="2">
        <f>YEAR(Table2[[#This Row],[Invoice Date]])</f>
        <v>2024</v>
      </c>
      <c r="D2840" s="2" t="str">
        <f>TEXT(Table2[[#This Row],[Invoice Date]],"mmm")</f>
        <v>Jun</v>
      </c>
      <c r="E2840" s="2" t="str">
        <f>Table2[[#This Row],[Store_ID]]&amp;"-"&amp;Table2[[#This Row],[Year]]&amp;"-"&amp;Table2[[#This Row],[Month]]</f>
        <v>STR018-2024-Jun</v>
      </c>
      <c r="F2840" s="2" t="s">
        <v>1364</v>
      </c>
      <c r="G2840" s="2" t="str">
        <f>_xlfn.XLOOKUP(Table2[[#This Row],[Customer_ID]],Table3[Customer_ID],Table3[Customer Name],"Not Found")</f>
        <v>Chandra Subramaniam</v>
      </c>
      <c r="H2840" s="2" t="str">
        <f>_xlfn.XLOOKUP(Table2[[#This Row],[Customer_ID]],Table3[Customer_ID],Table3[Gender],"Female")</f>
        <v>Male</v>
      </c>
      <c r="I2840" s="2" t="str">
        <f>_xlfn.XLOOKUP(Table2[[#This Row],[Customer_ID]],Table3[Customer_ID],Table3[City],"Missing Memebership")</f>
        <v>Alappuzha</v>
      </c>
      <c r="J2840" s="2" t="str">
        <f>_xlfn.XLOOKUP(Table2[[#This Row],[Customer_ID]],Table3[Customer_ID],Table3[State],"Karnataka")</f>
        <v>Kerala</v>
      </c>
      <c r="K2840" s="2" t="str">
        <f>_xlfn.XLOOKUP(Table2[[#This Row],[Customer_ID]],Table3[Customer_ID],Table3[Membership],"Regular")</f>
        <v>Silver</v>
      </c>
      <c r="L2840" s="2" t="s">
        <v>1481</v>
      </c>
      <c r="M2840" s="2" t="str">
        <f>_xlfn.XLOOKUP(Table2[[#This Row],[Product_ID]],Table4[Product_ID],Table4[Product_Name],"Not Found")</f>
        <v>Peter England Girls Frock Black</v>
      </c>
      <c r="N2840" s="2" t="str">
        <f>_xlfn.XLOOKUP(Table2[[#This Row],[Product_ID]],Table4[Product_ID],Table4[Category],"Not Found")</f>
        <v>Kids Wear</v>
      </c>
      <c r="O2840" s="2" t="str">
        <f>_xlfn.XLOOKUP(Table2[[#This Row],[Product_ID]],Table4[Product_ID],Table4[Subcategory],"Not Found")</f>
        <v>Girls Frock</v>
      </c>
      <c r="P2840" s="2" t="str">
        <f>_xlfn.XLOOKUP(Table2[[#This Row],[Product_ID]],Table4[Product_ID],Table4[Brand],"Missing Brand")</f>
        <v>Peter England</v>
      </c>
      <c r="Q2840" s="2" t="s">
        <v>348</v>
      </c>
      <c r="R2840" s="2" t="str">
        <f>_xlfn.XLOOKUP(Table2[[#This Row],[Store_ID]],Table6[Store_ID],Table6[Store Name],"Not Found")</f>
        <v>TrendMart Visakhapatnam High Street</v>
      </c>
      <c r="S2840" s="2">
        <f>_xlfn.XLOOKUP(Table2[[#This Row],[Store_ID]],Table6[Store_ID],Table6[Monthly Target],"Missing Target")</f>
        <v>2000000</v>
      </c>
      <c r="T2840" s="2" t="str">
        <f>_xlfn.XLOOKUP(Table2[[#This Row],[Store_ID]],Table6[Store_ID],Table6[Region],"Not Found")</f>
        <v>South Zone 3</v>
      </c>
      <c r="U2840" s="2" t="s">
        <v>460</v>
      </c>
      <c r="V2840" s="2" t="str">
        <f>_xlfn.XLOOKUP(Table2[[#This Row],[Employee_ID]],Table5[Employee_ID],Table5[Employee Name],"Not Found")</f>
        <v>Pranav Reddy</v>
      </c>
      <c r="W2840" s="2">
        <v>3</v>
      </c>
      <c r="X2840" s="2">
        <v>540.79999999999995</v>
      </c>
      <c r="Y2840" s="2">
        <v>10</v>
      </c>
      <c r="Z2840" s="2">
        <v>162.24</v>
      </c>
      <c r="AA2840" s="2">
        <v>5</v>
      </c>
      <c r="AB2840" s="2">
        <v>73.010000000000005</v>
      </c>
      <c r="AC2840" s="2">
        <v>1533.17</v>
      </c>
      <c r="AD2840" s="2">
        <v>1011.27</v>
      </c>
      <c r="AE2840" s="2">
        <f t="shared" si="94"/>
        <v>448.8900000000001</v>
      </c>
      <c r="AF2840" s="2" t="s">
        <v>136</v>
      </c>
      <c r="AG2840" s="42">
        <f>IFERROR(Table2[[#This Row],[Profit]]/Table2[[#This Row],[Sales Amount]],0)</f>
        <v>0.29278553585055805</v>
      </c>
      <c r="AH2840" s="2" t="str">
        <f>TRIM(Table2[[#This Row],[Payment Modee]])</f>
        <v>EMI</v>
      </c>
      <c r="AI2840" s="2" t="s">
        <v>36</v>
      </c>
      <c r="AJ2840" s="2" t="s">
        <v>27</v>
      </c>
      <c r="AK2840" s="2" t="s">
        <v>1302</v>
      </c>
      <c r="AL2840" s="16" t="str">
        <f>IF(HOUR(Table2[[#This Row],[Order Time]])&lt;12,"Morning",IF(HOUR(Table2[[#This Row],[Order Time]])&lt;17,"Afternoon",IF(HOUR(Table2[[#This Row],[Order Time]])&lt;21,"Evening","Night")))</f>
        <v>Afternoon</v>
      </c>
      <c r="AM2840" s="16" t="s">
        <v>38</v>
      </c>
    </row>
    <row r="2841" spans="1:39" x14ac:dyDescent="0.25">
      <c r="A2841" s="13" t="s">
        <v>4760</v>
      </c>
      <c r="B2841" s="4">
        <v>45413</v>
      </c>
      <c r="C2841" s="2">
        <f>YEAR(Table2[[#This Row],[Invoice Date]])</f>
        <v>2024</v>
      </c>
      <c r="D2841" s="2" t="str">
        <f>TEXT(Table2[[#This Row],[Invoice Date]],"mmm")</f>
        <v>May</v>
      </c>
      <c r="E2841" s="2" t="str">
        <f>Table2[[#This Row],[Store_ID]]&amp;"-"&amp;Table2[[#This Row],[Year]]&amp;"-"&amp;Table2[[#This Row],[Month]]</f>
        <v>STR099-2024-May</v>
      </c>
      <c r="F2841" s="2" t="s">
        <v>1106</v>
      </c>
      <c r="G2841" s="2" t="str">
        <f>_xlfn.XLOOKUP(Table2[[#This Row],[Customer_ID]],Table3[Customer_ID],Table3[Customer Name],"Not Found")</f>
        <v>Kannan Yadav</v>
      </c>
      <c r="H2841" s="2" t="str">
        <f>_xlfn.XLOOKUP(Table2[[#This Row],[Customer_ID]],Table3[Customer_ID],Table3[Gender],"Female")</f>
        <v>Male</v>
      </c>
      <c r="I2841" s="2" t="str">
        <f>_xlfn.XLOOKUP(Table2[[#This Row],[Customer_ID]],Table3[Customer_ID],Table3[City],"Missing Memebership")</f>
        <v>Mysuru</v>
      </c>
      <c r="J2841" s="2" t="str">
        <f>_xlfn.XLOOKUP(Table2[[#This Row],[Customer_ID]],Table3[Customer_ID],Table3[State],"Karnataka")</f>
        <v>Karnataka</v>
      </c>
      <c r="K2841" s="2" t="str">
        <f>_xlfn.XLOOKUP(Table2[[#This Row],[Customer_ID]],Table3[Customer_ID],Table3[Membership],"Regular")</f>
        <v>Silver</v>
      </c>
      <c r="L2841" s="2" t="s">
        <v>1822</v>
      </c>
      <c r="M2841" s="2" t="str">
        <f>_xlfn.XLOOKUP(Table2[[#This Row],[Product_ID]],Table4[Product_ID],Table4[Product_Name],"Not Found")</f>
        <v>Libas Regular Fit Red</v>
      </c>
      <c r="N2841" s="2" t="str">
        <f>_xlfn.XLOOKUP(Table2[[#This Row],[Product_ID]],Table4[Product_ID],Table4[Category],"Not Found")</f>
        <v>Men Jeans</v>
      </c>
      <c r="O2841" s="2" t="str">
        <f>_xlfn.XLOOKUP(Table2[[#This Row],[Product_ID]],Table4[Product_ID],Table4[Subcategory],"Not Found")</f>
        <v>Regular Fit</v>
      </c>
      <c r="P2841" s="2" t="str">
        <f>_xlfn.XLOOKUP(Table2[[#This Row],[Product_ID]],Table4[Product_ID],Table4[Brand],"Missing Brand")</f>
        <v>Libas</v>
      </c>
      <c r="Q2841" s="2" t="s">
        <v>175</v>
      </c>
      <c r="R2841" s="2" t="str">
        <f>_xlfn.XLOOKUP(Table2[[#This Row],[Store_ID]],Table6[Store_ID],Table6[Store Name],"Not Found")</f>
        <v>TrendMart Khammam Standard</v>
      </c>
      <c r="S2841" s="2">
        <f>_xlfn.XLOOKUP(Table2[[#This Row],[Store_ID]],Table6[Store_ID],Table6[Monthly Target],"Missing Target")</f>
        <v>1500000</v>
      </c>
      <c r="T2841" s="2" t="str">
        <f>_xlfn.XLOOKUP(Table2[[#This Row],[Store_ID]],Table6[Store_ID],Table6[Region],"Not Found")</f>
        <v>South Zone 2</v>
      </c>
      <c r="U2841" s="2" t="s">
        <v>417</v>
      </c>
      <c r="V2841" s="2" t="str">
        <f>_xlfn.XLOOKUP(Table2[[#This Row],[Employee_ID]],Table5[Employee_ID],Table5[Employee Name],"Not Found")</f>
        <v>Arjun Krishnan</v>
      </c>
      <c r="W2841" s="2">
        <v>1</v>
      </c>
      <c r="X2841" s="2">
        <v>868.28</v>
      </c>
      <c r="Y2841" s="2">
        <v>30</v>
      </c>
      <c r="Z2841" s="2">
        <v>260.48</v>
      </c>
      <c r="AA2841" s="2">
        <v>5</v>
      </c>
      <c r="AB2841" s="2">
        <v>30.39</v>
      </c>
      <c r="AC2841" s="2">
        <v>638.19000000000005</v>
      </c>
      <c r="AD2841" s="2">
        <v>670.17</v>
      </c>
      <c r="AE2841" s="2">
        <f t="shared" si="94"/>
        <v>-62.369999999999905</v>
      </c>
      <c r="AF2841" s="2" t="s">
        <v>56</v>
      </c>
      <c r="AG2841" s="42">
        <f>IFERROR(Table2[[#This Row],[Profit]]/Table2[[#This Row],[Sales Amount]],0)</f>
        <v>-9.7729516288252563E-2</v>
      </c>
      <c r="AH2841" s="2" t="str">
        <f>TRIM(Table2[[#This Row],[Payment Modee]])</f>
        <v>Credit Card</v>
      </c>
      <c r="AI2841" s="2" t="s">
        <v>26</v>
      </c>
      <c r="AJ2841" s="2" t="s">
        <v>27</v>
      </c>
      <c r="AK2841" s="2" t="s">
        <v>383</v>
      </c>
      <c r="AL2841" s="16" t="str">
        <f>IF(HOUR(Table2[[#This Row],[Order Time]])&lt;12,"Morning",IF(HOUR(Table2[[#This Row],[Order Time]])&lt;17,"Afternoon",IF(HOUR(Table2[[#This Row],[Order Time]])&lt;21,"Evening","Night")))</f>
        <v>Night</v>
      </c>
      <c r="AM2841" s="16" t="s">
        <v>29</v>
      </c>
    </row>
    <row r="2842" spans="1:39" x14ac:dyDescent="0.25">
      <c r="A2842" s="13" t="s">
        <v>4761</v>
      </c>
      <c r="B2842" s="4">
        <v>45616</v>
      </c>
      <c r="C2842" s="2">
        <f>YEAR(Table2[[#This Row],[Invoice Date]])</f>
        <v>2024</v>
      </c>
      <c r="D2842" s="2" t="str">
        <f>TEXT(Table2[[#This Row],[Invoice Date]],"mmm")</f>
        <v>Nov</v>
      </c>
      <c r="E2842" s="2" t="str">
        <f>Table2[[#This Row],[Store_ID]]&amp;"-"&amp;Table2[[#This Row],[Year]]&amp;"-"&amp;Table2[[#This Row],[Month]]</f>
        <v>STR067-2024-Nov</v>
      </c>
      <c r="F2842" s="2" t="s">
        <v>1170</v>
      </c>
      <c r="G2842" s="2" t="str">
        <f>_xlfn.XLOOKUP(Table2[[#This Row],[Customer_ID]],Table3[Customer_ID],Table3[Customer Name],"Not Found")</f>
        <v>Kannan Achari</v>
      </c>
      <c r="H2842" s="2" t="str">
        <f>_xlfn.XLOOKUP(Table2[[#This Row],[Customer_ID]],Table3[Customer_ID],Table3[Gender],"Female")</f>
        <v>Male</v>
      </c>
      <c r="I2842" s="2" t="str">
        <f>_xlfn.XLOOKUP(Table2[[#This Row],[Customer_ID]],Table3[Customer_ID],Table3[City],"Missing Memebership")</f>
        <v>Thiruvananthapuram</v>
      </c>
      <c r="J2842" s="2" t="str">
        <f>_xlfn.XLOOKUP(Table2[[#This Row],[Customer_ID]],Table3[Customer_ID],Table3[State],"Karnataka")</f>
        <v>Kerala</v>
      </c>
      <c r="K2842" s="2" t="str">
        <f>_xlfn.XLOOKUP(Table2[[#This Row],[Customer_ID]],Table3[Customer_ID],Table3[Membership],"Regular")</f>
        <v>Regular</v>
      </c>
      <c r="L2842" s="2" t="s">
        <v>1314</v>
      </c>
      <c r="M2842" s="2" t="str">
        <f>_xlfn.XLOOKUP(Table2[[#This Row],[Product_ID]],Table4[Product_ID],Table4[Product_Name],"Not Found")</f>
        <v>Flying Machine Skinny Fit Maroon</v>
      </c>
      <c r="N2842" s="2" t="str">
        <f>_xlfn.XLOOKUP(Table2[[#This Row],[Product_ID]],Table4[Product_ID],Table4[Category],"Not Found")</f>
        <v>Men Jeans</v>
      </c>
      <c r="O2842" s="2" t="str">
        <f>_xlfn.XLOOKUP(Table2[[#This Row],[Product_ID]],Table4[Product_ID],Table4[Subcategory],"Not Found")</f>
        <v>Skinny Fit</v>
      </c>
      <c r="P2842" s="2" t="str">
        <f>_xlfn.XLOOKUP(Table2[[#This Row],[Product_ID]],Table4[Product_ID],Table4[Brand],"Missing Brand")</f>
        <v>Flying Machine</v>
      </c>
      <c r="Q2842" s="2" t="s">
        <v>1174</v>
      </c>
      <c r="R2842" s="2" t="str">
        <f>_xlfn.XLOOKUP(Table2[[#This Row],[Store_ID]],Table6[Store_ID],Table6[Store Name],"Not Found")</f>
        <v>TrendMart Visakhapatnam Standard</v>
      </c>
      <c r="S2842" s="2">
        <f>_xlfn.XLOOKUP(Table2[[#This Row],[Store_ID]],Table6[Store_ID],Table6[Monthly Target],"Missing Target")</f>
        <v>2500000</v>
      </c>
      <c r="T2842" s="2" t="str">
        <f>_xlfn.XLOOKUP(Table2[[#This Row],[Store_ID]],Table6[Store_ID],Table6[Region],"Not Found")</f>
        <v>South Zone 3</v>
      </c>
      <c r="U2842" s="2" t="s">
        <v>142</v>
      </c>
      <c r="V2842" s="2" t="str">
        <f>_xlfn.XLOOKUP(Table2[[#This Row],[Employee_ID]],Table5[Employee_ID],Table5[Employee Name],"Not Found")</f>
        <v>Anusuya Subramaniam</v>
      </c>
      <c r="W2842" s="2">
        <v>2</v>
      </c>
      <c r="X2842" s="2">
        <v>1219.98</v>
      </c>
      <c r="Y2842" s="2">
        <v>10</v>
      </c>
      <c r="Z2842" s="2">
        <v>244</v>
      </c>
      <c r="AA2842" s="2">
        <v>12</v>
      </c>
      <c r="AB2842" s="2">
        <v>263.52</v>
      </c>
      <c r="AC2842" s="2">
        <v>2459.48</v>
      </c>
      <c r="AD2842" s="2">
        <v>1634.66</v>
      </c>
      <c r="AE2842" s="2">
        <f t="shared" ref="AE2842:AE2847" si="95">(AC2842-AD2842-AB2842)</f>
        <v>561.29999999999995</v>
      </c>
      <c r="AF2842" s="2" t="s">
        <v>25</v>
      </c>
      <c r="AG2842" s="42">
        <f>IFERROR(Table2[[#This Row],[Profit]]/Table2[[#This Row],[Sales Amount]],0)</f>
        <v>0.22821897311626846</v>
      </c>
      <c r="AH2842" s="2" t="str">
        <f>TRIM(Table2[[#This Row],[Payment Modee]])</f>
        <v>UPI</v>
      </c>
      <c r="AI2842" s="2" t="s">
        <v>36</v>
      </c>
      <c r="AJ2842" s="2" t="s">
        <v>27</v>
      </c>
      <c r="AK2842" s="2" t="s">
        <v>1235</v>
      </c>
      <c r="AL2842" s="16" t="str">
        <f>IF(HOUR(Table2[[#This Row],[Order Time]])&lt;12,"Morning",IF(HOUR(Table2[[#This Row],[Order Time]])&lt;17,"Afternoon",IF(HOUR(Table2[[#This Row],[Order Time]])&lt;21,"Evening","Night")))</f>
        <v>Evening</v>
      </c>
      <c r="AM2842" s="16" t="s">
        <v>29</v>
      </c>
    </row>
    <row r="2843" spans="1:39" x14ac:dyDescent="0.25">
      <c r="A2843" s="13" t="s">
        <v>4762</v>
      </c>
      <c r="B2843" s="4">
        <v>45589</v>
      </c>
      <c r="C2843" s="2">
        <f>YEAR(Table2[[#This Row],[Invoice Date]])</f>
        <v>2024</v>
      </c>
      <c r="D2843" s="2" t="str">
        <f>TEXT(Table2[[#This Row],[Invoice Date]],"mmm")</f>
        <v>Oct</v>
      </c>
      <c r="E2843" s="2" t="str">
        <f>Table2[[#This Row],[Store_ID]]&amp;"-"&amp;Table2[[#This Row],[Year]]&amp;"-"&amp;Table2[[#This Row],[Month]]</f>
        <v>STR109-2024-Oct</v>
      </c>
      <c r="F2843" s="2" t="s">
        <v>875</v>
      </c>
      <c r="G2843" s="2" t="str">
        <f>_xlfn.XLOOKUP(Table2[[#This Row],[Customer_ID]],Table3[Customer_ID],Table3[Customer Name],"Not Found")</f>
        <v>Balaji Nair</v>
      </c>
      <c r="H2843" s="2" t="str">
        <f>_xlfn.XLOOKUP(Table2[[#This Row],[Customer_ID]],Table3[Customer_ID],Table3[Gender],"Female")</f>
        <v>Male</v>
      </c>
      <c r="I2843" s="2" t="str">
        <f>_xlfn.XLOOKUP(Table2[[#This Row],[Customer_ID]],Table3[Customer_ID],Table3[City],"Missing Memebership")</f>
        <v>Vijayawada</v>
      </c>
      <c r="J2843" s="2" t="str">
        <f>_xlfn.XLOOKUP(Table2[[#This Row],[Customer_ID]],Table3[Customer_ID],Table3[State],"Karnataka")</f>
        <v>Andhra Pradesh</v>
      </c>
      <c r="K2843" s="2" t="str">
        <f>_xlfn.XLOOKUP(Table2[[#This Row],[Customer_ID]],Table3[Customer_ID],Table3[Membership],"Regular")</f>
        <v>Gold</v>
      </c>
      <c r="L2843" s="2" t="s">
        <v>157</v>
      </c>
      <c r="M2843" s="2" t="str">
        <f>_xlfn.XLOOKUP(Table2[[#This Row],[Product_ID]],Table4[Product_ID],Table4[Product_Name],"Not Found")</f>
        <v>Indian Terrain Straight Kurti Grey</v>
      </c>
      <c r="N2843" s="2" t="str">
        <f>_xlfn.XLOOKUP(Table2[[#This Row],[Product_ID]],Table4[Product_ID],Table4[Category],"Not Found")</f>
        <v>Women Kurtis</v>
      </c>
      <c r="O2843" s="2" t="str">
        <f>_xlfn.XLOOKUP(Table2[[#This Row],[Product_ID]],Table4[Product_ID],Table4[Subcategory],"Not Found")</f>
        <v>Straight Kurti</v>
      </c>
      <c r="P2843" s="2" t="str">
        <f>_xlfn.XLOOKUP(Table2[[#This Row],[Product_ID]],Table4[Product_ID],Table4[Brand],"Missing Brand")</f>
        <v>Indian Terrain</v>
      </c>
      <c r="Q2843" s="2" t="s">
        <v>112</v>
      </c>
      <c r="R2843" s="2" t="str">
        <f>_xlfn.XLOOKUP(Table2[[#This Row],[Store_ID]],Table6[Store_ID],Table6[Store Name],"Not Found")</f>
        <v>TrendMart Warangal Outlet</v>
      </c>
      <c r="S2843" s="2">
        <f>_xlfn.XLOOKUP(Table2[[#This Row],[Store_ID]],Table6[Store_ID],Table6[Monthly Target],"Missing Target")</f>
        <v>1200000</v>
      </c>
      <c r="T2843" s="2" t="str">
        <f>_xlfn.XLOOKUP(Table2[[#This Row],[Store_ID]],Table6[Store_ID],Table6[Region],"Not Found")</f>
        <v>South Zone 2</v>
      </c>
      <c r="U2843" s="2" t="s">
        <v>294</v>
      </c>
      <c r="V2843" s="2" t="str">
        <f>_xlfn.XLOOKUP(Table2[[#This Row],[Employee_ID]],Table5[Employee_ID],Table5[Employee Name],"Not Found")</f>
        <v>Chitra Chettiar</v>
      </c>
      <c r="W2843" s="2">
        <v>2</v>
      </c>
      <c r="X2843" s="2">
        <v>1246.28</v>
      </c>
      <c r="Y2843" s="2">
        <v>5</v>
      </c>
      <c r="Z2843" s="2">
        <v>124.63</v>
      </c>
      <c r="AA2843" s="2">
        <v>12</v>
      </c>
      <c r="AB2843" s="2">
        <v>284.14999999999998</v>
      </c>
      <c r="AC2843" s="2">
        <v>2652.08</v>
      </c>
      <c r="AD2843" s="2">
        <v>1753.84</v>
      </c>
      <c r="AE2843" s="2">
        <f t="shared" si="95"/>
        <v>614.09</v>
      </c>
      <c r="AF2843" s="2" t="s">
        <v>69</v>
      </c>
      <c r="AG2843" s="42">
        <f>IFERROR(Table2[[#This Row],[Profit]]/Table2[[#This Row],[Sales Amount]],0)</f>
        <v>0.2315503303067781</v>
      </c>
      <c r="AH2843" s="2" t="str">
        <f>TRIM(Table2[[#This Row],[Payment Modee]])</f>
        <v>Cash</v>
      </c>
      <c r="AI2843" s="2" t="s">
        <v>26</v>
      </c>
      <c r="AJ2843" s="2" t="s">
        <v>27</v>
      </c>
      <c r="AK2843" s="2" t="s">
        <v>876</v>
      </c>
      <c r="AL2843" s="16" t="str">
        <f>IF(HOUR(Table2[[#This Row],[Order Time]])&lt;12,"Morning",IF(HOUR(Table2[[#This Row],[Order Time]])&lt;17,"Afternoon",IF(HOUR(Table2[[#This Row],[Order Time]])&lt;21,"Evening","Night")))</f>
        <v>Morning</v>
      </c>
      <c r="AM2843" s="16" t="s">
        <v>29</v>
      </c>
    </row>
    <row r="2844" spans="1:39" x14ac:dyDescent="0.25">
      <c r="A2844" s="13" t="s">
        <v>4763</v>
      </c>
      <c r="B2844" s="4">
        <v>45613</v>
      </c>
      <c r="C2844" s="2">
        <f>YEAR(Table2[[#This Row],[Invoice Date]])</f>
        <v>2024</v>
      </c>
      <c r="D2844" s="2" t="str">
        <f>TEXT(Table2[[#This Row],[Invoice Date]],"mmm")</f>
        <v>Nov</v>
      </c>
      <c r="E2844" s="2" t="str">
        <f>Table2[[#This Row],[Store_ID]]&amp;"-"&amp;Table2[[#This Row],[Year]]&amp;"-"&amp;Table2[[#This Row],[Month]]</f>
        <v>STR079-2024-Nov</v>
      </c>
      <c r="F2844" s="2" t="s">
        <v>3173</v>
      </c>
      <c r="G2844" s="2" t="str">
        <f>_xlfn.XLOOKUP(Table2[[#This Row],[Customer_ID]],Table3[Customer_ID],Table3[Customer Name],"Not Found")</f>
        <v>Dhruv Balasubramaniam</v>
      </c>
      <c r="H2844" s="2" t="str">
        <f>_xlfn.XLOOKUP(Table2[[#This Row],[Customer_ID]],Table3[Customer_ID],Table3[Gender],"Female")</f>
        <v>Male</v>
      </c>
      <c r="I2844" s="2" t="str">
        <f>_xlfn.XLOOKUP(Table2[[#This Row],[Customer_ID]],Table3[Customer_ID],Table3[City],"Missing Memebership")</f>
        <v>Hubballi</v>
      </c>
      <c r="J2844" s="2" t="str">
        <f>_xlfn.XLOOKUP(Table2[[#This Row],[Customer_ID]],Table3[Customer_ID],Table3[State],"Karnataka")</f>
        <v>Karnataka</v>
      </c>
      <c r="K2844" s="2" t="str">
        <f>_xlfn.XLOOKUP(Table2[[#This Row],[Customer_ID]],Table3[Customer_ID],Table3[Membership],"Regular")</f>
        <v>Platinum</v>
      </c>
      <c r="L2844" s="2" t="s">
        <v>584</v>
      </c>
      <c r="M2844" s="2" t="str">
        <f>_xlfn.XLOOKUP(Table2[[#This Row],[Product_ID]],Table4[Product_ID],Table4[Product_Name],"Not Found")</f>
        <v>Nalli Silks Casual Top Charcoal</v>
      </c>
      <c r="N2844" s="2" t="str">
        <f>_xlfn.XLOOKUP(Table2[[#This Row],[Product_ID]],Table4[Product_ID],Table4[Category],"Not Found")</f>
        <v>Women Tops</v>
      </c>
      <c r="O2844" s="2" t="str">
        <f>_xlfn.XLOOKUP(Table2[[#This Row],[Product_ID]],Table4[Product_ID],Table4[Subcategory],"Not Found")</f>
        <v>Casual Top</v>
      </c>
      <c r="P2844" s="2" t="str">
        <f>_xlfn.XLOOKUP(Table2[[#This Row],[Product_ID]],Table4[Product_ID],Table4[Brand],"Missing Brand")</f>
        <v>Nalli Silks</v>
      </c>
      <c r="Q2844" s="2" t="s">
        <v>641</v>
      </c>
      <c r="R2844" s="2" t="str">
        <f>_xlfn.XLOOKUP(Table2[[#This Row],[Store_ID]],Table6[Store_ID],Table6[Store Name],"Not Found")</f>
        <v>TrendMart Dindigul High Street</v>
      </c>
      <c r="S2844" s="2">
        <f>_xlfn.XLOOKUP(Table2[[#This Row],[Store_ID]],Table6[Store_ID],Table6[Monthly Target],"Missing Target")</f>
        <v>2500000</v>
      </c>
      <c r="T2844" s="2" t="str">
        <f>_xlfn.XLOOKUP(Table2[[#This Row],[Store_ID]],Table6[Store_ID],Table6[Region],"Not Found")</f>
        <v>South Zone 1</v>
      </c>
      <c r="U2844" s="2" t="s">
        <v>176</v>
      </c>
      <c r="V2844" s="2" t="str">
        <f>_xlfn.XLOOKUP(Table2[[#This Row],[Employee_ID]],Table5[Employee_ID],Table5[Employee Name],"Not Found")</f>
        <v>Malathi Varma</v>
      </c>
      <c r="W2844" s="2">
        <v>2</v>
      </c>
      <c r="X2844" s="2">
        <v>1121.19</v>
      </c>
      <c r="Y2844" s="2">
        <v>25</v>
      </c>
      <c r="Z2844" s="2">
        <v>560.6</v>
      </c>
      <c r="AA2844" s="2">
        <v>12</v>
      </c>
      <c r="AB2844" s="2">
        <v>201.81</v>
      </c>
      <c r="AC2844" s="2">
        <v>1883.59</v>
      </c>
      <c r="AD2844" s="2">
        <v>1399.68</v>
      </c>
      <c r="AE2844" s="2">
        <f t="shared" si="95"/>
        <v>282.09999999999985</v>
      </c>
      <c r="AF2844" s="2" t="s">
        <v>119</v>
      </c>
      <c r="AG2844" s="42">
        <f>IFERROR(Table2[[#This Row],[Profit]]/Table2[[#This Row],[Sales Amount]],0)</f>
        <v>0.14976719986833645</v>
      </c>
      <c r="AH2844" s="2" t="str">
        <f>TRIM(Table2[[#This Row],[Payment Modee]])</f>
        <v>Net Banking</v>
      </c>
      <c r="AI2844" s="2" t="s">
        <v>26</v>
      </c>
      <c r="AJ2844" s="2" t="s">
        <v>27</v>
      </c>
      <c r="AK2844" s="2" t="s">
        <v>966</v>
      </c>
      <c r="AL2844" s="16" t="str">
        <f>IF(HOUR(Table2[[#This Row],[Order Time]])&lt;12,"Morning",IF(HOUR(Table2[[#This Row],[Order Time]])&lt;17,"Afternoon",IF(HOUR(Table2[[#This Row],[Order Time]])&lt;21,"Evening","Night")))</f>
        <v>Evening</v>
      </c>
      <c r="AM2844" s="16" t="s">
        <v>38</v>
      </c>
    </row>
    <row r="2845" spans="1:39" x14ac:dyDescent="0.25">
      <c r="A2845" s="13" t="s">
        <v>4764</v>
      </c>
      <c r="B2845" s="4">
        <v>45468</v>
      </c>
      <c r="C2845" s="2">
        <f>YEAR(Table2[[#This Row],[Invoice Date]])</f>
        <v>2024</v>
      </c>
      <c r="D2845" s="2" t="str">
        <f>TEXT(Table2[[#This Row],[Invoice Date]],"mmm")</f>
        <v>Jun</v>
      </c>
      <c r="E2845" s="2" t="str">
        <f>Table2[[#This Row],[Store_ID]]&amp;"-"&amp;Table2[[#This Row],[Year]]&amp;"-"&amp;Table2[[#This Row],[Month]]</f>
        <v>STR080-2024-Jun</v>
      </c>
      <c r="F2845" s="2" t="s">
        <v>1986</v>
      </c>
      <c r="G2845" s="2" t="str">
        <f>_xlfn.XLOOKUP(Table2[[#This Row],[Customer_ID]],Table3[Customer_ID],Table3[Customer Name],"Not Found")</f>
        <v>Siddharth Gounder</v>
      </c>
      <c r="H2845" s="2" t="str">
        <f>_xlfn.XLOOKUP(Table2[[#This Row],[Customer_ID]],Table3[Customer_ID],Table3[Gender],"Female")</f>
        <v>Male</v>
      </c>
      <c r="I2845" s="2" t="str">
        <f>_xlfn.XLOOKUP(Table2[[#This Row],[Customer_ID]],Table3[Customer_ID],Table3[City],"Missing Memebership")</f>
        <v>Kochi</v>
      </c>
      <c r="J2845" s="2" t="str">
        <f>_xlfn.XLOOKUP(Table2[[#This Row],[Customer_ID]],Table3[Customer_ID],Table3[State],"Karnataka")</f>
        <v>Kerala</v>
      </c>
      <c r="K2845" s="2" t="str">
        <f>_xlfn.XLOOKUP(Table2[[#This Row],[Customer_ID]],Table3[Customer_ID],Table3[Membership],"Regular")</f>
        <v>Regular</v>
      </c>
      <c r="L2845" s="2" t="s">
        <v>662</v>
      </c>
      <c r="M2845" s="2" t="str">
        <f>_xlfn.XLOOKUP(Table2[[#This Row],[Product_ID]],Table4[Product_ID],Table4[Product_Name],"Not Found")</f>
        <v>Bata Cotton Saree Mustard</v>
      </c>
      <c r="N2845" s="2" t="str">
        <f>_xlfn.XLOOKUP(Table2[[#This Row],[Product_ID]],Table4[Product_ID],Table4[Category],"Not Found")</f>
        <v>Women Sarees</v>
      </c>
      <c r="O2845" s="2" t="str">
        <f>_xlfn.XLOOKUP(Table2[[#This Row],[Product_ID]],Table4[Product_ID],Table4[Subcategory],"Not Found")</f>
        <v>Cotton Saree</v>
      </c>
      <c r="P2845" s="2" t="str">
        <f>_xlfn.XLOOKUP(Table2[[#This Row],[Product_ID]],Table4[Product_ID],Table4[Brand],"Missing Brand")</f>
        <v>Bata</v>
      </c>
      <c r="Q2845" s="2" t="s">
        <v>214</v>
      </c>
      <c r="R2845" s="2" t="str">
        <f>_xlfn.XLOOKUP(Table2[[#This Row],[Store_ID]],Table6[Store_ID],Table6[Store Name],"Not Found")</f>
        <v>TrendMart Kochi High Street</v>
      </c>
      <c r="S2845" s="2">
        <f>_xlfn.XLOOKUP(Table2[[#This Row],[Store_ID]],Table6[Store_ID],Table6[Monthly Target],"Missing Target")</f>
        <v>2000000</v>
      </c>
      <c r="T2845" s="2" t="str">
        <f>_xlfn.XLOOKUP(Table2[[#This Row],[Store_ID]],Table6[Store_ID],Table6[Region],"Not Found")</f>
        <v>South Zone 1</v>
      </c>
      <c r="U2845" s="2" t="s">
        <v>62</v>
      </c>
      <c r="V2845" s="2" t="str">
        <f>_xlfn.XLOOKUP(Table2[[#This Row],[Employee_ID]],Table5[Employee_ID],Table5[Employee Name],"Not Found")</f>
        <v>Rahul Krishnan</v>
      </c>
      <c r="W2845" s="2">
        <v>1</v>
      </c>
      <c r="X2845" s="2">
        <v>3398.29</v>
      </c>
      <c r="Y2845" s="2">
        <v>5</v>
      </c>
      <c r="Z2845" s="2">
        <v>169.91</v>
      </c>
      <c r="AA2845" s="2">
        <v>12</v>
      </c>
      <c r="AB2845" s="2">
        <v>387.41</v>
      </c>
      <c r="AC2845" s="2">
        <v>3615.79</v>
      </c>
      <c r="AD2845" s="2">
        <v>2710.05</v>
      </c>
      <c r="AE2845" s="2">
        <f t="shared" si="95"/>
        <v>518.3299999999997</v>
      </c>
      <c r="AF2845" s="2" t="s">
        <v>35</v>
      </c>
      <c r="AG2845" s="42">
        <f>IFERROR(Table2[[#This Row],[Profit]]/Table2[[#This Row],[Sales Amount]],0)</f>
        <v>0.14335179863874831</v>
      </c>
      <c r="AH2845" s="2" t="str">
        <f>TRIM(Table2[[#This Row],[Payment Modee]])</f>
        <v>Debit Card</v>
      </c>
      <c r="AI2845" s="2" t="s">
        <v>26</v>
      </c>
      <c r="AJ2845" s="2" t="s">
        <v>27</v>
      </c>
      <c r="AK2845" s="2" t="s">
        <v>1955</v>
      </c>
      <c r="AL2845" s="16" t="str">
        <f>IF(HOUR(Table2[[#This Row],[Order Time]])&lt;12,"Morning",IF(HOUR(Table2[[#This Row],[Order Time]])&lt;17,"Afternoon",IF(HOUR(Table2[[#This Row],[Order Time]])&lt;21,"Evening","Night")))</f>
        <v>Afternoon</v>
      </c>
      <c r="AM2845" s="16" t="s">
        <v>29</v>
      </c>
    </row>
    <row r="2846" spans="1:39" x14ac:dyDescent="0.25">
      <c r="A2846" s="13" t="s">
        <v>4765</v>
      </c>
      <c r="B2846" s="4">
        <v>45604</v>
      </c>
      <c r="C2846" s="2">
        <f>YEAR(Table2[[#This Row],[Invoice Date]])</f>
        <v>2024</v>
      </c>
      <c r="D2846" s="2" t="str">
        <f>TEXT(Table2[[#This Row],[Invoice Date]],"mmm")</f>
        <v>Nov</v>
      </c>
      <c r="E2846" s="2" t="str">
        <f>Table2[[#This Row],[Store_ID]]&amp;"-"&amp;Table2[[#This Row],[Year]]&amp;"-"&amp;Table2[[#This Row],[Month]]</f>
        <v>STR084-2024-Nov</v>
      </c>
      <c r="F2846" s="2" t="s">
        <v>2528</v>
      </c>
      <c r="G2846" s="2" t="str">
        <f>_xlfn.XLOOKUP(Table2[[#This Row],[Customer_ID]],Table3[Customer_ID],Table3[Customer Name],"Not Found")</f>
        <v>Elango Sharma</v>
      </c>
      <c r="H2846" s="2" t="str">
        <f>_xlfn.XLOOKUP(Table2[[#This Row],[Customer_ID]],Table3[Customer_ID],Table3[Gender],"Female")</f>
        <v>Male</v>
      </c>
      <c r="I2846" s="2" t="str">
        <f>_xlfn.XLOOKUP(Table2[[#This Row],[Customer_ID]],Table3[Customer_ID],Table3[City],"Missing Memebership")</f>
        <v>Nizamabad</v>
      </c>
      <c r="J2846" s="2" t="str">
        <f>_xlfn.XLOOKUP(Table2[[#This Row],[Customer_ID]],Table3[Customer_ID],Table3[State],"Karnataka")</f>
        <v>Telangana</v>
      </c>
      <c r="K2846" s="2" t="str">
        <f>_xlfn.XLOOKUP(Table2[[#This Row],[Customer_ID]],Table3[Customer_ID],Table3[Membership],"Regular")</f>
        <v>Silver</v>
      </c>
      <c r="L2846" s="2" t="s">
        <v>1671</v>
      </c>
      <c r="M2846" s="2" t="str">
        <f>_xlfn.XLOOKUP(Table2[[#This Row],[Product_ID]],Table4[Product_ID],Table4[Product_Name],"Not Found")</f>
        <v>Flying Machine Necklace Sky Blue</v>
      </c>
      <c r="N2846" s="2" t="str">
        <f>_xlfn.XLOOKUP(Table2[[#This Row],[Product_ID]],Table4[Product_ID],Table4[Category],"Not Found")</f>
        <v>Jewellery</v>
      </c>
      <c r="O2846" s="2" t="str">
        <f>_xlfn.XLOOKUP(Table2[[#This Row],[Product_ID]],Table4[Product_ID],Table4[Subcategory],"Not Found")</f>
        <v>Necklace</v>
      </c>
      <c r="P2846" s="2" t="str">
        <f>_xlfn.XLOOKUP(Table2[[#This Row],[Product_ID]],Table4[Product_ID],Table4[Brand],"Missing Brand")</f>
        <v>Flying Machine</v>
      </c>
      <c r="Q2846" s="2" t="s">
        <v>74</v>
      </c>
      <c r="R2846" s="2" t="str">
        <f>_xlfn.XLOOKUP(Table2[[#This Row],[Store_ID]],Table6[Store_ID],Table6[Store Name],"Not Found")</f>
        <v>TrendMart Tirupati High Street</v>
      </c>
      <c r="S2846" s="2">
        <f>_xlfn.XLOOKUP(Table2[[#This Row],[Store_ID]],Table6[Store_ID],Table6[Monthly Target],"Missing Target")</f>
        <v>2000000</v>
      </c>
      <c r="T2846" s="2" t="str">
        <f>_xlfn.XLOOKUP(Table2[[#This Row],[Store_ID]],Table6[Store_ID],Table6[Region],"Not Found")</f>
        <v>South Zone 3</v>
      </c>
      <c r="U2846" s="2" t="s">
        <v>147</v>
      </c>
      <c r="V2846" s="2" t="str">
        <f>_xlfn.XLOOKUP(Table2[[#This Row],[Employee_ID]],Table5[Employee_ID],Table5[Employee Name],"Not Found")</f>
        <v>Logesh Gopalakrishnan</v>
      </c>
      <c r="W2846" s="2">
        <v>2</v>
      </c>
      <c r="X2846" s="2">
        <v>1162.68</v>
      </c>
      <c r="Y2846" s="2">
        <v>20</v>
      </c>
      <c r="Z2846" s="2">
        <v>465.07</v>
      </c>
      <c r="AA2846" s="2">
        <v>3</v>
      </c>
      <c r="AB2846" s="2">
        <v>55.81</v>
      </c>
      <c r="AC2846" s="2">
        <v>1916.1</v>
      </c>
      <c r="AD2846" s="2">
        <v>1820.92</v>
      </c>
      <c r="AE2846" s="2">
        <f t="shared" si="95"/>
        <v>39.369999999999834</v>
      </c>
      <c r="AF2846" s="2" t="s">
        <v>35</v>
      </c>
      <c r="AG2846" s="42">
        <f>IFERROR(Table2[[#This Row],[Profit]]/Table2[[#This Row],[Sales Amount]],0)</f>
        <v>2.0546944313971003E-2</v>
      </c>
      <c r="AH2846" s="2" t="str">
        <f>TRIM(Table2[[#This Row],[Payment Modee]])</f>
        <v>Debit Card</v>
      </c>
      <c r="AI2846" s="2" t="s">
        <v>26</v>
      </c>
      <c r="AJ2846" s="2" t="s">
        <v>27</v>
      </c>
      <c r="AK2846" s="2" t="s">
        <v>1186</v>
      </c>
      <c r="AL2846" s="16" t="str">
        <f>IF(HOUR(Table2[[#This Row],[Order Time]])&lt;12,"Morning",IF(HOUR(Table2[[#This Row],[Order Time]])&lt;17,"Afternoon",IF(HOUR(Table2[[#This Row],[Order Time]])&lt;21,"Evening","Night")))</f>
        <v>Night</v>
      </c>
      <c r="AM2846" s="16" t="s">
        <v>29</v>
      </c>
    </row>
    <row r="2847" spans="1:39" x14ac:dyDescent="0.25">
      <c r="A2847" s="13" t="s">
        <v>4766</v>
      </c>
      <c r="B2847" s="4">
        <v>45566</v>
      </c>
      <c r="C2847" s="2">
        <f>YEAR(Table2[[#This Row],[Invoice Date]])</f>
        <v>2024</v>
      </c>
      <c r="D2847" s="2" t="str">
        <f>TEXT(Table2[[#This Row],[Invoice Date]],"mmm")</f>
        <v>Oct</v>
      </c>
      <c r="E2847" s="2" t="str">
        <f>Table2[[#This Row],[Store_ID]]&amp;"-"&amp;Table2[[#This Row],[Year]]&amp;"-"&amp;Table2[[#This Row],[Month]]</f>
        <v>STR010-2024-Oct</v>
      </c>
      <c r="F2847" s="2" t="s">
        <v>4424</v>
      </c>
      <c r="G2847" s="2" t="str">
        <f>_xlfn.XLOOKUP(Table2[[#This Row],[Customer_ID]],Table3[Customer_ID],Table3[Customer Name],"Not Found")</f>
        <v>Charulatha Natarajan</v>
      </c>
      <c r="H2847" s="2" t="str">
        <f>_xlfn.XLOOKUP(Table2[[#This Row],[Customer_ID]],Table3[Customer_ID],Table3[Gender],"Female")</f>
        <v>Female</v>
      </c>
      <c r="I2847" s="2" t="str">
        <f>_xlfn.XLOOKUP(Table2[[#This Row],[Customer_ID]],Table3[Customer_ID],Table3[City],"Missing Memebership")</f>
        <v>Madurai</v>
      </c>
      <c r="J2847" s="2" t="str">
        <f>_xlfn.XLOOKUP(Table2[[#This Row],[Customer_ID]],Table3[Customer_ID],Table3[State],"Karnataka")</f>
        <v>Tamil Nadu</v>
      </c>
      <c r="K2847" s="2" t="str">
        <f>_xlfn.XLOOKUP(Table2[[#This Row],[Customer_ID]],Table3[Customer_ID],Table3[Membership],"Regular")</f>
        <v>Silver</v>
      </c>
      <c r="L2847" s="2" t="s">
        <v>986</v>
      </c>
      <c r="M2847" s="2" t="str">
        <f>_xlfn.XLOOKUP(Table2[[#This Row],[Product_ID]],Table4[Product_ID],Table4[Product_Name],"Not Found")</f>
        <v>Ramraj Cotton A-Line Dress Brown</v>
      </c>
      <c r="N2847" s="2" t="str">
        <f>_xlfn.XLOOKUP(Table2[[#This Row],[Product_ID]],Table4[Product_ID],Table4[Category],"Not Found")</f>
        <v>Women Dresses</v>
      </c>
      <c r="O2847" s="2" t="str">
        <f>_xlfn.XLOOKUP(Table2[[#This Row],[Product_ID]],Table4[Product_ID],Table4[Subcategory],"Not Found")</f>
        <v>A-Line Dress</v>
      </c>
      <c r="P2847" s="2" t="str">
        <f>_xlfn.XLOOKUP(Table2[[#This Row],[Product_ID]],Table4[Product_ID],Table4[Brand],"Missing Brand")</f>
        <v>Ramraj Cotton</v>
      </c>
      <c r="Q2847" s="2" t="s">
        <v>818</v>
      </c>
      <c r="R2847" s="2" t="str">
        <f>_xlfn.XLOOKUP(Table2[[#This Row],[Store_ID]],Table6[Store_ID],Table6[Store Name],"Not Found")</f>
        <v>TrendMart Kochi Mall Kiosk</v>
      </c>
      <c r="S2847" s="2">
        <f>_xlfn.XLOOKUP(Table2[[#This Row],[Store_ID]],Table6[Store_ID],Table6[Monthly Target],"Missing Target")</f>
        <v>2500000</v>
      </c>
      <c r="T2847" s="2" t="str">
        <f>_xlfn.XLOOKUP(Table2[[#This Row],[Store_ID]],Table6[Store_ID],Table6[Region],"Not Found")</f>
        <v>South Zone 1</v>
      </c>
      <c r="U2847" s="2" t="s">
        <v>417</v>
      </c>
      <c r="V2847" s="2" t="str">
        <f>_xlfn.XLOOKUP(Table2[[#This Row],[Employee_ID]],Table5[Employee_ID],Table5[Employee Name],"Not Found")</f>
        <v>Arjun Krishnan</v>
      </c>
      <c r="W2847" s="2">
        <v>3</v>
      </c>
      <c r="X2847" s="2">
        <v>1152.68</v>
      </c>
      <c r="Y2847" s="2">
        <v>0</v>
      </c>
      <c r="Z2847" s="2">
        <v>0</v>
      </c>
      <c r="AA2847" s="2">
        <v>12</v>
      </c>
      <c r="AB2847" s="2">
        <v>414.96</v>
      </c>
      <c r="AC2847" s="2">
        <v>3873</v>
      </c>
      <c r="AD2847" s="2">
        <v>2308.89</v>
      </c>
      <c r="AE2847" s="2">
        <f t="shared" si="95"/>
        <v>1149.1500000000001</v>
      </c>
      <c r="AF2847" s="2" t="s">
        <v>35</v>
      </c>
      <c r="AG2847" s="42">
        <f>IFERROR(Table2[[#This Row],[Profit]]/Table2[[#This Row],[Sales Amount]],0)</f>
        <v>0.29670797831138657</v>
      </c>
      <c r="AH2847" s="2" t="str">
        <f>TRIM(Table2[[#This Row],[Payment Modee]])</f>
        <v>Debit Card</v>
      </c>
      <c r="AI2847" s="2" t="s">
        <v>26</v>
      </c>
      <c r="AJ2847" s="2" t="s">
        <v>27</v>
      </c>
      <c r="AK2847" s="2" t="s">
        <v>2869</v>
      </c>
      <c r="AL2847" s="16" t="str">
        <f>IF(HOUR(Table2[[#This Row],[Order Time]])&lt;12,"Morning",IF(HOUR(Table2[[#This Row],[Order Time]])&lt;17,"Afternoon",IF(HOUR(Table2[[#This Row],[Order Time]])&lt;21,"Evening","Night")))</f>
        <v>Evening</v>
      </c>
      <c r="AM2847" s="16" t="s">
        <v>29</v>
      </c>
    </row>
    <row r="2848" spans="1:39" x14ac:dyDescent="0.25">
      <c r="A2848" s="14" t="s">
        <v>9211</v>
      </c>
      <c r="B2848" s="8">
        <v>45511</v>
      </c>
      <c r="C2848" s="7">
        <f>YEAR(Table2[[#This Row],[Invoice Date]])</f>
        <v>2024</v>
      </c>
      <c r="D2848" s="7" t="str">
        <f>TEXT(Table2[[#This Row],[Invoice Date]],"mmm")</f>
        <v>Aug</v>
      </c>
      <c r="E2848" s="7" t="str">
        <f>Table2[[#This Row],[Store_ID]]&amp;"-"&amp;Table2[[#This Row],[Year]]&amp;"-"&amp;Table2[[#This Row],[Month]]</f>
        <v>STR072-2024-Aug</v>
      </c>
      <c r="F2848" s="7" t="s">
        <v>2225</v>
      </c>
      <c r="G2848" s="7" t="str">
        <f>_xlfn.XLOOKUP(Table2[[#This Row],[Customer_ID]],Table3[Customer_ID],Table3[Customer Name],"Not Found")</f>
        <v>Sangeeta Gounder</v>
      </c>
      <c r="H2848" s="7" t="str">
        <f>_xlfn.XLOOKUP(Table2[[#This Row],[Customer_ID]],Table3[Customer_ID],Table3[Gender],"Female")</f>
        <v>Female</v>
      </c>
      <c r="I2848" s="7" t="str">
        <f>_xlfn.XLOOKUP(Table2[[#This Row],[Customer_ID]],Table3[Customer_ID],Table3[City],"Missing Memebership")</f>
        <v>Mysuru</v>
      </c>
      <c r="J2848" s="7" t="str">
        <f>_xlfn.XLOOKUP(Table2[[#This Row],[Customer_ID]],Table3[Customer_ID],Table3[State],"Karnataka")</f>
        <v>Karnataka</v>
      </c>
      <c r="K2848" s="7" t="str">
        <f>_xlfn.XLOOKUP(Table2[[#This Row],[Customer_ID]],Table3[Customer_ID],Table3[Membership],"Regular")</f>
        <v>Silver</v>
      </c>
      <c r="L2848" s="7" t="s">
        <v>1768</v>
      </c>
      <c r="M2848" s="7" t="str">
        <f>_xlfn.XLOOKUP(Table2[[#This Row],[Product_ID]],Table4[Product_ID],Table4[Product_Name],"Not Found")</f>
        <v>Sonata Printed Saree Peach</v>
      </c>
      <c r="N2848" s="7" t="str">
        <f>_xlfn.XLOOKUP(Table2[[#This Row],[Product_ID]],Table4[Product_ID],Table4[Category],"Not Found")</f>
        <v>Women Sarees</v>
      </c>
      <c r="O2848" s="7" t="str">
        <f>_xlfn.XLOOKUP(Table2[[#This Row],[Product_ID]],Table4[Product_ID],Table4[Subcategory],"Not Found")</f>
        <v>Printed Saree</v>
      </c>
      <c r="P2848" s="7" t="str">
        <f>_xlfn.XLOOKUP(Table2[[#This Row],[Product_ID]],Table4[Product_ID],Table4[Brand],"Missing Brand")</f>
        <v>Sonata</v>
      </c>
      <c r="Q2848" s="7" t="s">
        <v>186</v>
      </c>
      <c r="R2848" s="7" t="str">
        <f>_xlfn.XLOOKUP(Table2[[#This Row],[Store_ID]],Table6[Store_ID],Table6[Store Name],"Not Found")</f>
        <v>TrendMart Visakhapatnam Standard</v>
      </c>
      <c r="S2848" s="7">
        <f>_xlfn.XLOOKUP(Table2[[#This Row],[Store_ID]],Table6[Store_ID],Table6[Monthly Target],"Missing Target")</f>
        <v>1500000</v>
      </c>
      <c r="T2848" s="7" t="str">
        <f>_xlfn.XLOOKUP(Table2[[#This Row],[Store_ID]],Table6[Store_ID],Table6[Region],"Not Found")</f>
        <v>South Zone 3</v>
      </c>
      <c r="U2848" s="7" t="s">
        <v>135</v>
      </c>
      <c r="V2848" s="7" t="str">
        <f>_xlfn.XLOOKUP(Table2[[#This Row],[Employee_ID]],Table5[Employee_ID],Table5[Employee Name],"Not Found")</f>
        <v>Yamini Pandian</v>
      </c>
      <c r="W2848" s="7">
        <v>0</v>
      </c>
      <c r="X2848" s="7">
        <v>1770.94</v>
      </c>
      <c r="Y2848" s="7">
        <v>30</v>
      </c>
      <c r="Z2848" s="7">
        <v>0</v>
      </c>
      <c r="AA2848" s="7">
        <v>12</v>
      </c>
      <c r="AB2848" s="7">
        <v>0</v>
      </c>
      <c r="AC2848" s="7">
        <v>0</v>
      </c>
      <c r="AD2848" s="7">
        <v>0</v>
      </c>
      <c r="AE2848" s="7">
        <v>0</v>
      </c>
      <c r="AF2848" s="2" t="s">
        <v>69</v>
      </c>
      <c r="AG2848" s="42">
        <f>IFERROR(Table2[[#This Row],[Profit]]/Table2[[#This Row],[Sales Amount]],0)</f>
        <v>0</v>
      </c>
      <c r="AH2848" s="2" t="str">
        <f>TRIM(Table2[[#This Row],[Payment Modee]])</f>
        <v>Cash</v>
      </c>
      <c r="AI2848" s="7" t="s">
        <v>36</v>
      </c>
      <c r="AJ2848" s="7" t="s">
        <v>27</v>
      </c>
      <c r="AK2848" s="7" t="s">
        <v>4481</v>
      </c>
      <c r="AL2848" s="17" t="str">
        <f>IF(HOUR(Table2[[#This Row],[Order Time]])&lt;12,"Morning",IF(HOUR(Table2[[#This Row],[Order Time]])&lt;17,"Afternoon",IF(HOUR(Table2[[#This Row],[Order Time]])&lt;21,"Evening","Night")))</f>
        <v>Evening</v>
      </c>
      <c r="AM2848" s="17" t="s">
        <v>29</v>
      </c>
    </row>
    <row r="2849" spans="1:39" x14ac:dyDescent="0.25">
      <c r="A2849" s="13" t="s">
        <v>4767</v>
      </c>
      <c r="B2849" s="4">
        <v>45669</v>
      </c>
      <c r="C2849" s="2">
        <f>YEAR(Table2[[#This Row],[Invoice Date]])</f>
        <v>2025</v>
      </c>
      <c r="D2849" s="2" t="str">
        <f>TEXT(Table2[[#This Row],[Invoice Date]],"mmm")</f>
        <v>Jan</v>
      </c>
      <c r="E2849" s="2" t="str">
        <f>Table2[[#This Row],[Store_ID]]&amp;"-"&amp;Table2[[#This Row],[Year]]&amp;"-"&amp;Table2[[#This Row],[Month]]</f>
        <v>STR101-2025-Jan</v>
      </c>
      <c r="F2849" s="2" t="s">
        <v>4768</v>
      </c>
      <c r="G2849" s="2" t="str">
        <f>_xlfn.XLOOKUP(Table2[[#This Row],[Customer_ID]],Table3[Customer_ID],Table3[Customer Name],"Not Found")</f>
        <v>Geetha Ramachandran</v>
      </c>
      <c r="H2849" s="2" t="str">
        <f>_xlfn.XLOOKUP(Table2[[#This Row],[Customer_ID]],Table3[Customer_ID],Table3[Gender],"Female")</f>
        <v>Female</v>
      </c>
      <c r="I2849" s="2" t="str">
        <f>_xlfn.XLOOKUP(Table2[[#This Row],[Customer_ID]],Table3[Customer_ID],Table3[City],"Missing Memebership")</f>
        <v>Kannur</v>
      </c>
      <c r="J2849" s="2" t="str">
        <f>_xlfn.XLOOKUP(Table2[[#This Row],[Customer_ID]],Table3[Customer_ID],Table3[State],"Karnataka")</f>
        <v>Kerala</v>
      </c>
      <c r="K2849" s="2" t="str">
        <f>_xlfn.XLOOKUP(Table2[[#This Row],[Customer_ID]],Table3[Customer_ID],Table3[Membership],"Regular")</f>
        <v>Regular</v>
      </c>
      <c r="L2849" s="2" t="s">
        <v>754</v>
      </c>
      <c r="M2849" s="2" t="str">
        <f>_xlfn.XLOOKUP(Table2[[#This Row],[Product_ID]],Table4[Product_ID],Table4[Product_Name],"Not Found")</f>
        <v>Wrangler Ring White</v>
      </c>
      <c r="N2849" s="2" t="str">
        <f>_xlfn.XLOOKUP(Table2[[#This Row],[Product_ID]],Table4[Product_ID],Table4[Category],"Not Found")</f>
        <v>Jewellery</v>
      </c>
      <c r="O2849" s="2" t="str">
        <f>_xlfn.XLOOKUP(Table2[[#This Row],[Product_ID]],Table4[Product_ID],Table4[Subcategory],"Not Found")</f>
        <v>Ring</v>
      </c>
      <c r="P2849" s="2" t="str">
        <f>_xlfn.XLOOKUP(Table2[[#This Row],[Product_ID]],Table4[Product_ID],Table4[Brand],"Missing Brand")</f>
        <v>Wrangler</v>
      </c>
      <c r="Q2849" s="2" t="s">
        <v>258</v>
      </c>
      <c r="R2849" s="2" t="str">
        <f>_xlfn.XLOOKUP(Table2[[#This Row],[Store_ID]],Table6[Store_ID],Table6[Store Name],"Not Found")</f>
        <v>TrendMart Thiruvananthapuram Standard</v>
      </c>
      <c r="S2849" s="2">
        <f>_xlfn.XLOOKUP(Table2[[#This Row],[Store_ID]],Table6[Store_ID],Table6[Monthly Target],"Missing Target")</f>
        <v>1200000</v>
      </c>
      <c r="T2849" s="2" t="str">
        <f>_xlfn.XLOOKUP(Table2[[#This Row],[Store_ID]],Table6[Store_ID],Table6[Region],"Not Found")</f>
        <v>South Zone 1</v>
      </c>
      <c r="U2849" s="2" t="s">
        <v>142</v>
      </c>
      <c r="V2849" s="2" t="str">
        <f>_xlfn.XLOOKUP(Table2[[#This Row],[Employee_ID]],Table5[Employee_ID],Table5[Employee Name],"Not Found")</f>
        <v>Anusuya Subramaniam</v>
      </c>
      <c r="W2849" s="2">
        <v>4</v>
      </c>
      <c r="X2849" s="2">
        <v>3264.68</v>
      </c>
      <c r="Y2849" s="2">
        <v>0</v>
      </c>
      <c r="Z2849" s="2">
        <v>0</v>
      </c>
      <c r="AA2849" s="2">
        <v>3</v>
      </c>
      <c r="AB2849" s="2">
        <v>391.76</v>
      </c>
      <c r="AC2849" s="2">
        <v>13450.48</v>
      </c>
      <c r="AD2849" s="2">
        <v>7959.72</v>
      </c>
      <c r="AE2849" s="2">
        <f t="shared" ref="AE2849:AE2856" si="96">(AC2849-AD2849-AB2849)</f>
        <v>5098.9999999999991</v>
      </c>
      <c r="AF2849" s="2" t="s">
        <v>25</v>
      </c>
      <c r="AG2849" s="42">
        <f>IFERROR(Table2[[#This Row],[Profit]]/Table2[[#This Row],[Sales Amount]],0)</f>
        <v>0.37909427767633563</v>
      </c>
      <c r="AH2849" s="2" t="str">
        <f>TRIM(Table2[[#This Row],[Payment Modee]])</f>
        <v>UPI</v>
      </c>
      <c r="AI2849" s="2" t="s">
        <v>36</v>
      </c>
      <c r="AJ2849" s="2" t="s">
        <v>27</v>
      </c>
      <c r="AK2849" s="2" t="s">
        <v>596</v>
      </c>
      <c r="AL2849" s="16" t="str">
        <f>IF(HOUR(Table2[[#This Row],[Order Time]])&lt;12,"Morning",IF(HOUR(Table2[[#This Row],[Order Time]])&lt;17,"Afternoon",IF(HOUR(Table2[[#This Row],[Order Time]])&lt;21,"Evening","Night")))</f>
        <v>Evening</v>
      </c>
      <c r="AM2849" s="16" t="s">
        <v>38</v>
      </c>
    </row>
    <row r="2850" spans="1:39" x14ac:dyDescent="0.25">
      <c r="A2850" s="13" t="s">
        <v>4769</v>
      </c>
      <c r="B2850" s="4">
        <v>45740</v>
      </c>
      <c r="C2850" s="2">
        <f>YEAR(Table2[[#This Row],[Invoice Date]])</f>
        <v>2025</v>
      </c>
      <c r="D2850" s="2" t="str">
        <f>TEXT(Table2[[#This Row],[Invoice Date]],"mmm")</f>
        <v>Mar</v>
      </c>
      <c r="E2850" s="2" t="str">
        <f>Table2[[#This Row],[Store_ID]]&amp;"-"&amp;Table2[[#This Row],[Year]]&amp;"-"&amp;Table2[[#This Row],[Month]]</f>
        <v>STR034-2025-Mar</v>
      </c>
      <c r="F2850" s="2" t="s">
        <v>843</v>
      </c>
      <c r="G2850" s="2" t="str">
        <f>_xlfn.XLOOKUP(Table2[[#This Row],[Customer_ID]],Table3[Customer_ID],Table3[Customer Name],"Not Found")</f>
        <v>Ashok Chandran</v>
      </c>
      <c r="H2850" s="2" t="str">
        <f>_xlfn.XLOOKUP(Table2[[#This Row],[Customer_ID]],Table3[Customer_ID],Table3[Gender],"Female")</f>
        <v>Male</v>
      </c>
      <c r="I2850" s="2" t="str">
        <f>_xlfn.XLOOKUP(Table2[[#This Row],[Customer_ID]],Table3[Customer_ID],Table3[City],"Missing Memebership")</f>
        <v>Bengaluru</v>
      </c>
      <c r="J2850" s="2" t="str">
        <f>_xlfn.XLOOKUP(Table2[[#This Row],[Customer_ID]],Table3[Customer_ID],Table3[State],"Karnataka")</f>
        <v>Karnataka</v>
      </c>
      <c r="K2850" s="2" t="str">
        <f>_xlfn.XLOOKUP(Table2[[#This Row],[Customer_ID]],Table3[Customer_ID],Table3[Membership],"Regular")</f>
        <v>Regular</v>
      </c>
      <c r="L2850" s="2" t="s">
        <v>1671</v>
      </c>
      <c r="M2850" s="2" t="str">
        <f>_xlfn.XLOOKUP(Table2[[#This Row],[Product_ID]],Table4[Product_ID],Table4[Product_Name],"Not Found")</f>
        <v>Flying Machine Necklace Sky Blue</v>
      </c>
      <c r="N2850" s="2" t="str">
        <f>_xlfn.XLOOKUP(Table2[[#This Row],[Product_ID]],Table4[Product_ID],Table4[Category],"Not Found")</f>
        <v>Jewellery</v>
      </c>
      <c r="O2850" s="2" t="str">
        <f>_xlfn.XLOOKUP(Table2[[#This Row],[Product_ID]],Table4[Product_ID],Table4[Subcategory],"Not Found")</f>
        <v>Necklace</v>
      </c>
      <c r="P2850" s="2" t="str">
        <f>_xlfn.XLOOKUP(Table2[[#This Row],[Product_ID]],Table4[Product_ID],Table4[Brand],"Missing Brand")</f>
        <v>Flying Machine</v>
      </c>
      <c r="Q2850" s="2" t="s">
        <v>1572</v>
      </c>
      <c r="R2850" s="2" t="str">
        <f>_xlfn.XLOOKUP(Table2[[#This Row],[Store_ID]],Table6[Store_ID],Table6[Store Name],"Not Found")</f>
        <v>TrendMart Warangal Standard</v>
      </c>
      <c r="S2850" s="2">
        <f>_xlfn.XLOOKUP(Table2[[#This Row],[Store_ID]],Table6[Store_ID],Table6[Monthly Target],"Missing Target")</f>
        <v>1200000</v>
      </c>
      <c r="T2850" s="2" t="str">
        <f>_xlfn.XLOOKUP(Table2[[#This Row],[Store_ID]],Table6[Store_ID],Table6[Region],"Not Found")</f>
        <v>South Zone 2</v>
      </c>
      <c r="U2850" s="2" t="s">
        <v>263</v>
      </c>
      <c r="V2850" s="2" t="str">
        <f>_xlfn.XLOOKUP(Table2[[#This Row],[Employee_ID]],Table5[Employee_ID],Table5[Employee Name],"Not Found")</f>
        <v>Sathish Sundaram</v>
      </c>
      <c r="W2850" s="2">
        <v>1</v>
      </c>
      <c r="X2850" s="2">
        <v>1179.73</v>
      </c>
      <c r="Y2850" s="2">
        <v>30</v>
      </c>
      <c r="Z2850" s="2">
        <v>353.92</v>
      </c>
      <c r="AA2850" s="2">
        <v>3</v>
      </c>
      <c r="AB2850" s="2">
        <v>24.77</v>
      </c>
      <c r="AC2850" s="2">
        <v>850.58</v>
      </c>
      <c r="AD2850" s="2">
        <v>910.46</v>
      </c>
      <c r="AE2850" s="2">
        <f t="shared" si="96"/>
        <v>-84.649999999999991</v>
      </c>
      <c r="AF2850" s="2" t="s">
        <v>69</v>
      </c>
      <c r="AG2850" s="42">
        <f>IFERROR(Table2[[#This Row],[Profit]]/Table2[[#This Row],[Sales Amount]],0)</f>
        <v>-9.9520327306073492E-2</v>
      </c>
      <c r="AH2850" s="2" t="str">
        <f>TRIM(Table2[[#This Row],[Payment Modee]])</f>
        <v>Cash</v>
      </c>
      <c r="AI2850" s="2" t="s">
        <v>36</v>
      </c>
      <c r="AJ2850" s="2" t="s">
        <v>27</v>
      </c>
      <c r="AK2850" s="2" t="s">
        <v>3773</v>
      </c>
      <c r="AL2850" s="16" t="str">
        <f>IF(HOUR(Table2[[#This Row],[Order Time]])&lt;12,"Morning",IF(HOUR(Table2[[#This Row],[Order Time]])&lt;17,"Afternoon",IF(HOUR(Table2[[#This Row],[Order Time]])&lt;21,"Evening","Night")))</f>
        <v>Afternoon</v>
      </c>
      <c r="AM2850" s="16" t="s">
        <v>29</v>
      </c>
    </row>
    <row r="2851" spans="1:39" x14ac:dyDescent="0.25">
      <c r="A2851" s="13" t="s">
        <v>4770</v>
      </c>
      <c r="B2851" s="4">
        <v>45485</v>
      </c>
      <c r="C2851" s="2">
        <f>YEAR(Table2[[#This Row],[Invoice Date]])</f>
        <v>2024</v>
      </c>
      <c r="D2851" s="2" t="str">
        <f>TEXT(Table2[[#This Row],[Invoice Date]],"mmm")</f>
        <v>Jul</v>
      </c>
      <c r="E2851" s="2" t="str">
        <f>Table2[[#This Row],[Store_ID]]&amp;"-"&amp;Table2[[#This Row],[Year]]&amp;"-"&amp;Table2[[#This Row],[Month]]</f>
        <v>STR018-2024-Jul</v>
      </c>
      <c r="F2851" s="2" t="s">
        <v>4771</v>
      </c>
      <c r="G2851" s="2" t="str">
        <f>_xlfn.XLOOKUP(Table2[[#This Row],[Customer_ID]],Table3[Customer_ID],Table3[Customer Name],"Not Found")</f>
        <v>Anil Rao</v>
      </c>
      <c r="H2851" s="2" t="str">
        <f>_xlfn.XLOOKUP(Table2[[#This Row],[Customer_ID]],Table3[Customer_ID],Table3[Gender],"Female")</f>
        <v>Male</v>
      </c>
      <c r="I2851" s="2" t="str">
        <f>_xlfn.XLOOKUP(Table2[[#This Row],[Customer_ID]],Table3[Customer_ID],Table3[City],"Missing Memebership")</f>
        <v>Bengaluru</v>
      </c>
      <c r="J2851" s="2" t="str">
        <f>_xlfn.XLOOKUP(Table2[[#This Row],[Customer_ID]],Table3[Customer_ID],Table3[State],"Karnataka")</f>
        <v>Karnataka</v>
      </c>
      <c r="K2851" s="2" t="str">
        <f>_xlfn.XLOOKUP(Table2[[#This Row],[Customer_ID]],Table3[Customer_ID],Table3[Membership],"Regular")</f>
        <v>Regular</v>
      </c>
      <c r="L2851" s="2" t="s">
        <v>2154</v>
      </c>
      <c r="M2851" s="2" t="str">
        <f>_xlfn.XLOOKUP(Table2[[#This Row],[Product_ID]],Table4[Product_ID],Table4[Product_Name],"Not Found")</f>
        <v>Liberty Braided Belt Red</v>
      </c>
      <c r="N2851" s="2" t="str">
        <f>_xlfn.XLOOKUP(Table2[[#This Row],[Product_ID]],Table4[Product_ID],Table4[Category],"Not Found")</f>
        <v>Belts</v>
      </c>
      <c r="O2851" s="2" t="str">
        <f>_xlfn.XLOOKUP(Table2[[#This Row],[Product_ID]],Table4[Product_ID],Table4[Subcategory],"Not Found")</f>
        <v>Braided Belt</v>
      </c>
      <c r="P2851" s="2" t="str">
        <f>_xlfn.XLOOKUP(Table2[[#This Row],[Product_ID]],Table4[Product_ID],Table4[Brand],"Missing Brand")</f>
        <v>Liberty</v>
      </c>
      <c r="Q2851" s="2" t="s">
        <v>348</v>
      </c>
      <c r="R2851" s="2" t="str">
        <f>_xlfn.XLOOKUP(Table2[[#This Row],[Store_ID]],Table6[Store_ID],Table6[Store Name],"Not Found")</f>
        <v>TrendMart Visakhapatnam High Street</v>
      </c>
      <c r="S2851" s="2">
        <f>_xlfn.XLOOKUP(Table2[[#This Row],[Store_ID]],Table6[Store_ID],Table6[Monthly Target],"Missing Target")</f>
        <v>2000000</v>
      </c>
      <c r="T2851" s="2" t="str">
        <f>_xlfn.XLOOKUP(Table2[[#This Row],[Store_ID]],Table6[Store_ID],Table6[Region],"Not Found")</f>
        <v>South Zone 3</v>
      </c>
      <c r="U2851" s="2" t="s">
        <v>417</v>
      </c>
      <c r="V2851" s="2" t="str">
        <f>_xlfn.XLOOKUP(Table2[[#This Row],[Employee_ID]],Table5[Employee_ID],Table5[Employee Name],"Not Found")</f>
        <v>Arjun Krishnan</v>
      </c>
      <c r="W2851" s="2">
        <v>1</v>
      </c>
      <c r="X2851" s="2">
        <v>1116.5899999999999</v>
      </c>
      <c r="Y2851" s="2">
        <v>15</v>
      </c>
      <c r="Z2851" s="2">
        <v>167.49</v>
      </c>
      <c r="AA2851" s="2">
        <v>12</v>
      </c>
      <c r="AB2851" s="2">
        <v>113.89</v>
      </c>
      <c r="AC2851" s="2">
        <v>1062.99</v>
      </c>
      <c r="AD2851" s="2">
        <v>753.73</v>
      </c>
      <c r="AE2851" s="2">
        <f t="shared" si="96"/>
        <v>195.37</v>
      </c>
      <c r="AF2851" s="2" t="s">
        <v>56</v>
      </c>
      <c r="AG2851" s="42">
        <f>IFERROR(Table2[[#This Row],[Profit]]/Table2[[#This Row],[Sales Amount]],0)</f>
        <v>0.18379288610429073</v>
      </c>
      <c r="AH2851" s="2" t="str">
        <f>TRIM(Table2[[#This Row],[Payment Modee]])</f>
        <v>Credit Card</v>
      </c>
      <c r="AI2851" s="2" t="s">
        <v>26</v>
      </c>
      <c r="AJ2851" s="2" t="s">
        <v>27</v>
      </c>
      <c r="AK2851" s="2" t="s">
        <v>2056</v>
      </c>
      <c r="AL2851" s="16" t="str">
        <f>IF(HOUR(Table2[[#This Row],[Order Time]])&lt;12,"Morning",IF(HOUR(Table2[[#This Row],[Order Time]])&lt;17,"Afternoon",IF(HOUR(Table2[[#This Row],[Order Time]])&lt;21,"Evening","Night")))</f>
        <v>Morning</v>
      </c>
      <c r="AM2851" s="16" t="s">
        <v>29</v>
      </c>
    </row>
    <row r="2852" spans="1:39" x14ac:dyDescent="0.25">
      <c r="A2852" s="13" t="s">
        <v>4772</v>
      </c>
      <c r="B2852" s="4">
        <v>45516</v>
      </c>
      <c r="C2852" s="2">
        <f>YEAR(Table2[[#This Row],[Invoice Date]])</f>
        <v>2024</v>
      </c>
      <c r="D2852" s="2" t="str">
        <f>TEXT(Table2[[#This Row],[Invoice Date]],"mmm")</f>
        <v>Aug</v>
      </c>
      <c r="E2852" s="2" t="str">
        <f>Table2[[#This Row],[Store_ID]]&amp;"-"&amp;Table2[[#This Row],[Year]]&amp;"-"&amp;Table2[[#This Row],[Month]]</f>
        <v>STR016-2024-Aug</v>
      </c>
      <c r="F2852" s="2" t="s">
        <v>2160</v>
      </c>
      <c r="G2852" s="2" t="str">
        <f>_xlfn.XLOOKUP(Table2[[#This Row],[Customer_ID]],Table3[Customer_ID],Table3[Customer Name],"Not Found")</f>
        <v>Bharathi Singh</v>
      </c>
      <c r="H2852" s="2" t="str">
        <f>_xlfn.XLOOKUP(Table2[[#This Row],[Customer_ID]],Table3[Customer_ID],Table3[Gender],"Female")</f>
        <v>Female</v>
      </c>
      <c r="I2852" s="2" t="str">
        <f>_xlfn.XLOOKUP(Table2[[#This Row],[Customer_ID]],Table3[Customer_ID],Table3[City],"Missing Memebership")</f>
        <v>Vellore</v>
      </c>
      <c r="J2852" s="2" t="str">
        <f>_xlfn.XLOOKUP(Table2[[#This Row],[Customer_ID]],Table3[Customer_ID],Table3[State],"Karnataka")</f>
        <v>Tamil Nadu</v>
      </c>
      <c r="K2852" s="2" t="str">
        <f>_xlfn.XLOOKUP(Table2[[#This Row],[Customer_ID]],Table3[Customer_ID],Table3[Membership],"Regular")</f>
        <v>Platinum</v>
      </c>
      <c r="L2852" s="2" t="s">
        <v>584</v>
      </c>
      <c r="M2852" s="2" t="str">
        <f>_xlfn.XLOOKUP(Table2[[#This Row],[Product_ID]],Table4[Product_ID],Table4[Product_Name],"Not Found")</f>
        <v>Nalli Silks Casual Top Charcoal</v>
      </c>
      <c r="N2852" s="2" t="str">
        <f>_xlfn.XLOOKUP(Table2[[#This Row],[Product_ID]],Table4[Product_ID],Table4[Category],"Not Found")</f>
        <v>Women Tops</v>
      </c>
      <c r="O2852" s="2" t="str">
        <f>_xlfn.XLOOKUP(Table2[[#This Row],[Product_ID]],Table4[Product_ID],Table4[Subcategory],"Not Found")</f>
        <v>Casual Top</v>
      </c>
      <c r="P2852" s="2" t="str">
        <f>_xlfn.XLOOKUP(Table2[[#This Row],[Product_ID]],Table4[Product_ID],Table4[Brand],"Missing Brand")</f>
        <v>Nalli Silks</v>
      </c>
      <c r="Q2852" s="2" t="s">
        <v>380</v>
      </c>
      <c r="R2852" s="2" t="str">
        <f>_xlfn.XLOOKUP(Table2[[#This Row],[Store_ID]],Table6[Store_ID],Table6[Store Name],"Not Found")</f>
        <v>TrendMart Visakhapatnam Flagship</v>
      </c>
      <c r="S2852" s="2">
        <f>_xlfn.XLOOKUP(Table2[[#This Row],[Store_ID]],Table6[Store_ID],Table6[Monthly Target],"Missing Target")</f>
        <v>1200000</v>
      </c>
      <c r="T2852" s="2" t="str">
        <f>_xlfn.XLOOKUP(Table2[[#This Row],[Store_ID]],Table6[Store_ID],Table6[Region],"Not Found")</f>
        <v>South Zone 3</v>
      </c>
      <c r="U2852" s="2" t="s">
        <v>24</v>
      </c>
      <c r="V2852" s="2" t="str">
        <f>_xlfn.XLOOKUP(Table2[[#This Row],[Employee_ID]],Table5[Employee_ID],Table5[Employee Name],"Not Found")</f>
        <v>Manoj Ramachandran</v>
      </c>
      <c r="W2852" s="2">
        <v>2</v>
      </c>
      <c r="X2852" s="2">
        <v>1083.27</v>
      </c>
      <c r="Y2852" s="2">
        <v>0</v>
      </c>
      <c r="Z2852" s="2">
        <v>0</v>
      </c>
      <c r="AA2852" s="2">
        <v>12</v>
      </c>
      <c r="AB2852" s="2">
        <v>259.98</v>
      </c>
      <c r="AC2852" s="2">
        <v>2426.52</v>
      </c>
      <c r="AD2852" s="2">
        <v>1399.68</v>
      </c>
      <c r="AE2852" s="2">
        <f t="shared" si="96"/>
        <v>766.8599999999999</v>
      </c>
      <c r="AF2852" s="2" t="s">
        <v>136</v>
      </c>
      <c r="AG2852" s="42">
        <f>IFERROR(Table2[[#This Row],[Profit]]/Table2[[#This Row],[Sales Amount]],0)</f>
        <v>0.31603283714949798</v>
      </c>
      <c r="AH2852" s="2" t="str">
        <f>TRIM(Table2[[#This Row],[Payment Modee]])</f>
        <v>EMI</v>
      </c>
      <c r="AI2852" s="2" t="s">
        <v>36</v>
      </c>
      <c r="AJ2852" s="2" t="s">
        <v>27</v>
      </c>
      <c r="AK2852" s="2" t="s">
        <v>792</v>
      </c>
      <c r="AL2852" s="16" t="str">
        <f>IF(HOUR(Table2[[#This Row],[Order Time]])&lt;12,"Morning",IF(HOUR(Table2[[#This Row],[Order Time]])&lt;17,"Afternoon",IF(HOUR(Table2[[#This Row],[Order Time]])&lt;21,"Evening","Night")))</f>
        <v>Evening</v>
      </c>
      <c r="AM2852" s="16" t="s">
        <v>29</v>
      </c>
    </row>
    <row r="2853" spans="1:39" x14ac:dyDescent="0.25">
      <c r="A2853" s="13" t="s">
        <v>4773</v>
      </c>
      <c r="B2853" s="4">
        <v>45393</v>
      </c>
      <c r="C2853" s="2">
        <f>YEAR(Table2[[#This Row],[Invoice Date]])</f>
        <v>2024</v>
      </c>
      <c r="D2853" s="2" t="str">
        <f>TEXT(Table2[[#This Row],[Invoice Date]],"mmm")</f>
        <v>Apr</v>
      </c>
      <c r="E2853" s="2" t="str">
        <f>Table2[[#This Row],[Store_ID]]&amp;"-"&amp;Table2[[#This Row],[Year]]&amp;"-"&amp;Table2[[#This Row],[Month]]</f>
        <v>STR046-2024-Apr</v>
      </c>
      <c r="F2853" s="2" t="s">
        <v>1075</v>
      </c>
      <c r="G2853" s="2" t="str">
        <f>_xlfn.XLOOKUP(Table2[[#This Row],[Customer_ID]],Table3[Customer_ID],Table3[Customer Name],"Not Found")</f>
        <v>Kiran Chandran</v>
      </c>
      <c r="H2853" s="2" t="str">
        <f>_xlfn.XLOOKUP(Table2[[#This Row],[Customer_ID]],Table3[Customer_ID],Table3[Gender],"Female")</f>
        <v>Male</v>
      </c>
      <c r="I2853" s="2" t="str">
        <f>_xlfn.XLOOKUP(Table2[[#This Row],[Customer_ID]],Table3[Customer_ID],Table3[City],"Missing Memebership")</f>
        <v>Tirupati</v>
      </c>
      <c r="J2853" s="2" t="str">
        <f>_xlfn.XLOOKUP(Table2[[#This Row],[Customer_ID]],Table3[Customer_ID],Table3[State],"Karnataka")</f>
        <v>Andhra Pradesh</v>
      </c>
      <c r="K2853" s="2" t="str">
        <f>_xlfn.XLOOKUP(Table2[[#This Row],[Customer_ID]],Table3[Customer_ID],Table3[Membership],"Regular")</f>
        <v>Silver</v>
      </c>
      <c r="L2853" s="2" t="s">
        <v>90</v>
      </c>
      <c r="M2853" s="2" t="str">
        <f>_xlfn.XLOOKUP(Table2[[#This Row],[Product_ID]],Table4[Product_ID],Table4[Product_Name],"Not Found")</f>
        <v>Nike Shirt Dress Peach</v>
      </c>
      <c r="N2853" s="2" t="str">
        <f>_xlfn.XLOOKUP(Table2[[#This Row],[Product_ID]],Table4[Product_ID],Table4[Category],"Not Found")</f>
        <v>Women Dresses</v>
      </c>
      <c r="O2853" s="2" t="str">
        <f>_xlfn.XLOOKUP(Table2[[#This Row],[Product_ID]],Table4[Product_ID],Table4[Subcategory],"Not Found")</f>
        <v>Shirt Dress</v>
      </c>
      <c r="P2853" s="2" t="str">
        <f>_xlfn.XLOOKUP(Table2[[#This Row],[Product_ID]],Table4[Product_ID],Table4[Brand],"Missing Brand")</f>
        <v>Nike</v>
      </c>
      <c r="Q2853" s="2" t="s">
        <v>553</v>
      </c>
      <c r="R2853" s="2" t="str">
        <f>_xlfn.XLOOKUP(Table2[[#This Row],[Store_ID]],Table6[Store_ID],Table6[Store Name],"Not Found")</f>
        <v>TrendMart Hyderabad High Street</v>
      </c>
      <c r="S2853" s="2">
        <f>_xlfn.XLOOKUP(Table2[[#This Row],[Store_ID]],Table6[Store_ID],Table6[Monthly Target],"Missing Target")</f>
        <v>800000</v>
      </c>
      <c r="T2853" s="2" t="str">
        <f>_xlfn.XLOOKUP(Table2[[#This Row],[Store_ID]],Table6[Store_ID],Table6[Region],"Not Found")</f>
        <v>South Zone 2</v>
      </c>
      <c r="U2853" s="2" t="s">
        <v>159</v>
      </c>
      <c r="V2853" s="2" t="str">
        <f>_xlfn.XLOOKUP(Table2[[#This Row],[Employee_ID]],Table5[Employee_ID],Table5[Employee Name],"Not Found")</f>
        <v>Venkat Sharma</v>
      </c>
      <c r="W2853" s="2">
        <v>1</v>
      </c>
      <c r="X2853" s="2">
        <v>1699.19</v>
      </c>
      <c r="Y2853" s="2">
        <v>0</v>
      </c>
      <c r="Z2853" s="2">
        <v>0</v>
      </c>
      <c r="AA2853" s="2">
        <v>12</v>
      </c>
      <c r="AB2853" s="2">
        <v>203.9</v>
      </c>
      <c r="AC2853" s="2">
        <v>1903.09</v>
      </c>
      <c r="AD2853" s="2">
        <v>1399.85</v>
      </c>
      <c r="AE2853" s="2">
        <f t="shared" si="96"/>
        <v>299.34000000000003</v>
      </c>
      <c r="AF2853" s="2" t="s">
        <v>69</v>
      </c>
      <c r="AG2853" s="42">
        <f>IFERROR(Table2[[#This Row],[Profit]]/Table2[[#This Row],[Sales Amount]],0)</f>
        <v>0.15729156266913286</v>
      </c>
      <c r="AH2853" s="2" t="str">
        <f>TRIM(Table2[[#This Row],[Payment Modee]])</f>
        <v>Cash</v>
      </c>
      <c r="AI2853" s="2" t="s">
        <v>26</v>
      </c>
      <c r="AJ2853" s="2" t="s">
        <v>27</v>
      </c>
      <c r="AK2853" s="2" t="s">
        <v>2146</v>
      </c>
      <c r="AL2853" s="16" t="str">
        <f>IF(HOUR(Table2[[#This Row],[Order Time]])&lt;12,"Morning",IF(HOUR(Table2[[#This Row],[Order Time]])&lt;17,"Afternoon",IF(HOUR(Table2[[#This Row],[Order Time]])&lt;21,"Evening","Night")))</f>
        <v>Afternoon</v>
      </c>
      <c r="AM2853" s="16" t="s">
        <v>29</v>
      </c>
    </row>
    <row r="2854" spans="1:39" x14ac:dyDescent="0.25">
      <c r="A2854" s="13" t="s">
        <v>4774</v>
      </c>
      <c r="B2854" s="4">
        <v>45713</v>
      </c>
      <c r="C2854" s="2">
        <f>YEAR(Table2[[#This Row],[Invoice Date]])</f>
        <v>2025</v>
      </c>
      <c r="D2854" s="2" t="str">
        <f>TEXT(Table2[[#This Row],[Invoice Date]],"mmm")</f>
        <v>Feb</v>
      </c>
      <c r="E2854" s="2" t="str">
        <f>Table2[[#This Row],[Store_ID]]&amp;"-"&amp;Table2[[#This Row],[Year]]&amp;"-"&amp;Table2[[#This Row],[Month]]</f>
        <v>STR010-2025-Feb</v>
      </c>
      <c r="F2854" s="2" t="s">
        <v>2279</v>
      </c>
      <c r="G2854" s="2" t="str">
        <f>_xlfn.XLOOKUP(Table2[[#This Row],[Customer_ID]],Table3[Customer_ID],Table3[Customer Name],"Not Found")</f>
        <v>Feroz Nair</v>
      </c>
      <c r="H2854" s="2" t="str">
        <f>_xlfn.XLOOKUP(Table2[[#This Row],[Customer_ID]],Table3[Customer_ID],Table3[Gender],"Female")</f>
        <v>Male</v>
      </c>
      <c r="I2854" s="2" t="str">
        <f>_xlfn.XLOOKUP(Table2[[#This Row],[Customer_ID]],Table3[Customer_ID],Table3[City],"Missing Memebership")</f>
        <v>Coimbatore</v>
      </c>
      <c r="J2854" s="2" t="str">
        <f>_xlfn.XLOOKUP(Table2[[#This Row],[Customer_ID]],Table3[Customer_ID],Table3[State],"Karnataka")</f>
        <v>Tamil Nadu</v>
      </c>
      <c r="K2854" s="2" t="str">
        <f>_xlfn.XLOOKUP(Table2[[#This Row],[Customer_ID]],Table3[Customer_ID],Table3[Membership],"Regular")</f>
        <v>Silver</v>
      </c>
      <c r="L2854" s="2" t="s">
        <v>47</v>
      </c>
      <c r="M2854" s="2" t="str">
        <f>_xlfn.XLOOKUP(Table2[[#This Row],[Product_ID]],Table4[Product_ID],Table4[Product_Name],"Not Found")</f>
        <v>Max Fashion Printed Saree Brown</v>
      </c>
      <c r="N2854" s="2" t="str">
        <f>_xlfn.XLOOKUP(Table2[[#This Row],[Product_ID]],Table4[Product_ID],Table4[Category],"Not Found")</f>
        <v>Women Sarees</v>
      </c>
      <c r="O2854" s="2" t="str">
        <f>_xlfn.XLOOKUP(Table2[[#This Row],[Product_ID]],Table4[Product_ID],Table4[Subcategory],"Not Found")</f>
        <v>Printed Saree</v>
      </c>
      <c r="P2854" s="2" t="str">
        <f>_xlfn.XLOOKUP(Table2[[#This Row],[Product_ID]],Table4[Product_ID],Table4[Brand],"Missing Brand")</f>
        <v>Max Fashion</v>
      </c>
      <c r="Q2854" s="2" t="s">
        <v>818</v>
      </c>
      <c r="R2854" s="2" t="str">
        <f>_xlfn.XLOOKUP(Table2[[#This Row],[Store_ID]],Table6[Store_ID],Table6[Store Name],"Not Found")</f>
        <v>TrendMart Kochi Mall Kiosk</v>
      </c>
      <c r="S2854" s="2">
        <f>_xlfn.XLOOKUP(Table2[[#This Row],[Store_ID]],Table6[Store_ID],Table6[Monthly Target],"Missing Target")</f>
        <v>2500000</v>
      </c>
      <c r="T2854" s="2" t="str">
        <f>_xlfn.XLOOKUP(Table2[[#This Row],[Store_ID]],Table6[Store_ID],Table6[Region],"Not Found")</f>
        <v>South Zone 1</v>
      </c>
      <c r="U2854" s="2" t="s">
        <v>153</v>
      </c>
      <c r="V2854" s="2" t="str">
        <f>_xlfn.XLOOKUP(Table2[[#This Row],[Employee_ID]],Table5[Employee_ID],Table5[Employee Name],"Not Found")</f>
        <v>Rani Mishra</v>
      </c>
      <c r="W2854" s="2">
        <v>2</v>
      </c>
      <c r="X2854" s="2">
        <v>4621.1400000000003</v>
      </c>
      <c r="Y2854" s="2">
        <v>5</v>
      </c>
      <c r="Z2854" s="2">
        <v>462.11</v>
      </c>
      <c r="AA2854" s="2">
        <v>12</v>
      </c>
      <c r="AB2854" s="2">
        <v>1053.6199999999999</v>
      </c>
      <c r="AC2854" s="2">
        <v>9833.7900000000009</v>
      </c>
      <c r="AD2854" s="2">
        <v>6741.6</v>
      </c>
      <c r="AE2854" s="2">
        <f t="shared" si="96"/>
        <v>2038.5700000000006</v>
      </c>
      <c r="AF2854" s="2" t="s">
        <v>69</v>
      </c>
      <c r="AG2854" s="42">
        <f>IFERROR(Table2[[#This Row],[Profit]]/Table2[[#This Row],[Sales Amount]],0)</f>
        <v>0.20730257611765154</v>
      </c>
      <c r="AH2854" s="2" t="str">
        <f>TRIM(Table2[[#This Row],[Payment Modee]])</f>
        <v>Cash</v>
      </c>
      <c r="AI2854" s="2" t="s">
        <v>36</v>
      </c>
      <c r="AJ2854" s="2" t="s">
        <v>27</v>
      </c>
      <c r="AK2854" s="2" t="s">
        <v>1465</v>
      </c>
      <c r="AL2854" s="16" t="str">
        <f>IF(HOUR(Table2[[#This Row],[Order Time]])&lt;12,"Morning",IF(HOUR(Table2[[#This Row],[Order Time]])&lt;17,"Afternoon",IF(HOUR(Table2[[#This Row],[Order Time]])&lt;21,"Evening","Night")))</f>
        <v>Afternoon</v>
      </c>
      <c r="AM2854" s="16" t="s">
        <v>29</v>
      </c>
    </row>
    <row r="2855" spans="1:39" x14ac:dyDescent="0.25">
      <c r="A2855" s="13" t="s">
        <v>4775</v>
      </c>
      <c r="B2855" s="4">
        <v>45585</v>
      </c>
      <c r="C2855" s="2">
        <f>YEAR(Table2[[#This Row],[Invoice Date]])</f>
        <v>2024</v>
      </c>
      <c r="D2855" s="2" t="str">
        <f>TEXT(Table2[[#This Row],[Invoice Date]],"mmm")</f>
        <v>Oct</v>
      </c>
      <c r="E2855" s="2" t="str">
        <f>Table2[[#This Row],[Store_ID]]&amp;"-"&amp;Table2[[#This Row],[Year]]&amp;"-"&amp;Table2[[#This Row],[Month]]</f>
        <v>STR028-2024-Oct</v>
      </c>
      <c r="F2855" s="2" t="s">
        <v>412</v>
      </c>
      <c r="G2855" s="2" t="str">
        <f>_xlfn.XLOOKUP(Table2[[#This Row],[Customer_ID]],Table3[Customer_ID],Table3[Customer Name],"Not Found")</f>
        <v>Nithya Yadav</v>
      </c>
      <c r="H2855" s="2" t="str">
        <f>_xlfn.XLOOKUP(Table2[[#This Row],[Customer_ID]],Table3[Customer_ID],Table3[Gender],"Female")</f>
        <v>Female</v>
      </c>
      <c r="I2855" s="2" t="str">
        <f>_xlfn.XLOOKUP(Table2[[#This Row],[Customer_ID]],Table3[Customer_ID],Table3[City],"Missing Memebership")</f>
        <v>Hyderabad</v>
      </c>
      <c r="J2855" s="2" t="str">
        <f>_xlfn.XLOOKUP(Table2[[#This Row],[Customer_ID]],Table3[Customer_ID],Table3[State],"Karnataka")</f>
        <v>Telangana</v>
      </c>
      <c r="K2855" s="2" t="str">
        <f>_xlfn.XLOOKUP(Table2[[#This Row],[Customer_ID]],Table3[Customer_ID],Table3[Membership],"Regular")</f>
        <v>Silver</v>
      </c>
      <c r="L2855" s="2" t="s">
        <v>133</v>
      </c>
      <c r="M2855" s="2" t="str">
        <f>_xlfn.XLOOKUP(Table2[[#This Row],[Product_ID]],Table4[Product_ID],Table4[Product_Name],"Not Found")</f>
        <v>US Polo Assn Casual Top Sky Blue</v>
      </c>
      <c r="N2855" s="2" t="str">
        <f>_xlfn.XLOOKUP(Table2[[#This Row],[Product_ID]],Table4[Product_ID],Table4[Category],"Not Found")</f>
        <v>Women Tops</v>
      </c>
      <c r="O2855" s="2" t="str">
        <f>_xlfn.XLOOKUP(Table2[[#This Row],[Product_ID]],Table4[Product_ID],Table4[Subcategory],"Not Found")</f>
        <v>Casual Top</v>
      </c>
      <c r="P2855" s="2" t="str">
        <f>_xlfn.XLOOKUP(Table2[[#This Row],[Product_ID]],Table4[Product_ID],Table4[Brand],"Missing Brand")</f>
        <v>US Polo Assn</v>
      </c>
      <c r="Q2855" s="2" t="s">
        <v>737</v>
      </c>
      <c r="R2855" s="2" t="str">
        <f>_xlfn.XLOOKUP(Table2[[#This Row],[Store_ID]],Table6[Store_ID],Table6[Store Name],"Not Found")</f>
        <v>TrendMart Shivamogga Standard</v>
      </c>
      <c r="S2855" s="2">
        <f>_xlfn.XLOOKUP(Table2[[#This Row],[Store_ID]],Table6[Store_ID],Table6[Monthly Target],"Missing Target")</f>
        <v>2500000</v>
      </c>
      <c r="T2855" s="2" t="str">
        <f>_xlfn.XLOOKUP(Table2[[#This Row],[Store_ID]],Table6[Store_ID],Table6[Region],"Not Found")</f>
        <v>South Zone 2</v>
      </c>
      <c r="U2855" s="2" t="s">
        <v>321</v>
      </c>
      <c r="V2855" s="2" t="str">
        <f>_xlfn.XLOOKUP(Table2[[#This Row],[Employee_ID]],Table5[Employee_ID],Table5[Employee Name],"Not Found")</f>
        <v>Sunita Ramachandran</v>
      </c>
      <c r="W2855" s="2">
        <v>3</v>
      </c>
      <c r="X2855" s="2">
        <v>941.8</v>
      </c>
      <c r="Y2855" s="2">
        <v>0</v>
      </c>
      <c r="Z2855" s="2">
        <v>0</v>
      </c>
      <c r="AA2855" s="2">
        <v>5</v>
      </c>
      <c r="AB2855" s="2">
        <v>141.27000000000001</v>
      </c>
      <c r="AC2855" s="2">
        <v>2966.67</v>
      </c>
      <c r="AD2855" s="2">
        <v>1604.43</v>
      </c>
      <c r="AE2855" s="2">
        <f t="shared" si="96"/>
        <v>1220.97</v>
      </c>
      <c r="AF2855" s="2" t="s">
        <v>35</v>
      </c>
      <c r="AG2855" s="42">
        <f>IFERROR(Table2[[#This Row],[Profit]]/Table2[[#This Row],[Sales Amount]],0)</f>
        <v>0.41156245891858551</v>
      </c>
      <c r="AH2855" s="2" t="str">
        <f>TRIM(Table2[[#This Row],[Payment Modee]])</f>
        <v>Debit Card</v>
      </c>
      <c r="AI2855" s="2" t="s">
        <v>26</v>
      </c>
      <c r="AJ2855" s="2" t="s">
        <v>27</v>
      </c>
      <c r="AK2855" s="2" t="s">
        <v>1996</v>
      </c>
      <c r="AL2855" s="16" t="str">
        <f>IF(HOUR(Table2[[#This Row],[Order Time]])&lt;12,"Morning",IF(HOUR(Table2[[#This Row],[Order Time]])&lt;17,"Afternoon",IF(HOUR(Table2[[#This Row],[Order Time]])&lt;21,"Evening","Night")))</f>
        <v>Night</v>
      </c>
      <c r="AM2855" s="16" t="s">
        <v>38</v>
      </c>
    </row>
    <row r="2856" spans="1:39" x14ac:dyDescent="0.25">
      <c r="A2856" s="13" t="s">
        <v>4776</v>
      </c>
      <c r="B2856" s="4">
        <v>45609</v>
      </c>
      <c r="C2856" s="2">
        <f>YEAR(Table2[[#This Row],[Invoice Date]])</f>
        <v>2024</v>
      </c>
      <c r="D2856" s="2" t="str">
        <f>TEXT(Table2[[#This Row],[Invoice Date]],"mmm")</f>
        <v>Nov</v>
      </c>
      <c r="E2856" s="2" t="str">
        <f>Table2[[#This Row],[Store_ID]]&amp;"-"&amp;Table2[[#This Row],[Year]]&amp;"-"&amp;Table2[[#This Row],[Month]]</f>
        <v>STR047-2024-Nov</v>
      </c>
      <c r="F2856" s="2" t="s">
        <v>1818</v>
      </c>
      <c r="G2856" s="2" t="str">
        <f>_xlfn.XLOOKUP(Table2[[#This Row],[Customer_ID]],Table3[Customer_ID],Table3[Customer Name],"Not Found")</f>
        <v>Deepak Rao</v>
      </c>
      <c r="H2856" s="2" t="str">
        <f>_xlfn.XLOOKUP(Table2[[#This Row],[Customer_ID]],Table3[Customer_ID],Table3[Gender],"Female")</f>
        <v>Male</v>
      </c>
      <c r="I2856" s="2" t="str">
        <f>_xlfn.XLOOKUP(Table2[[#This Row],[Customer_ID]],Table3[Customer_ID],Table3[City],"Missing Memebership")</f>
        <v>Vellore</v>
      </c>
      <c r="J2856" s="2" t="str">
        <f>_xlfn.XLOOKUP(Table2[[#This Row],[Customer_ID]],Table3[Customer_ID],Table3[State],"Karnataka")</f>
        <v>Tamil Nadu</v>
      </c>
      <c r="K2856" s="2" t="str">
        <f>_xlfn.XLOOKUP(Table2[[#This Row],[Customer_ID]],Table3[Customer_ID],Table3[Membership],"Regular")</f>
        <v>Silver</v>
      </c>
      <c r="L2856" s="2" t="s">
        <v>657</v>
      </c>
      <c r="M2856" s="2" t="str">
        <f>_xlfn.XLOOKUP(Table2[[#This Row],[Product_ID]],Table4[Product_ID],Table4[Product_Name],"Not Found")</f>
        <v>Allen Solly Sports T-Shirt Cream</v>
      </c>
      <c r="N2856" s="2" t="str">
        <f>_xlfn.XLOOKUP(Table2[[#This Row],[Product_ID]],Table4[Product_ID],Table4[Category],"Not Found")</f>
        <v>Sportswear</v>
      </c>
      <c r="O2856" s="2" t="str">
        <f>_xlfn.XLOOKUP(Table2[[#This Row],[Product_ID]],Table4[Product_ID],Table4[Subcategory],"Not Found")</f>
        <v>Sports T-Shirt</v>
      </c>
      <c r="P2856" s="2" t="str">
        <f>_xlfn.XLOOKUP(Table2[[#This Row],[Product_ID]],Table4[Product_ID],Table4[Brand],"Missing Brand")</f>
        <v>Allen Solly</v>
      </c>
      <c r="Q2856" s="2" t="s">
        <v>107</v>
      </c>
      <c r="R2856" s="2" t="str">
        <f>_xlfn.XLOOKUP(Table2[[#This Row],[Store_ID]],Table6[Store_ID],Table6[Store Name],"Not Found")</f>
        <v>TrendMart Kurnool Standard</v>
      </c>
      <c r="S2856" s="2">
        <f>_xlfn.XLOOKUP(Table2[[#This Row],[Store_ID]],Table6[Store_ID],Table6[Monthly Target],"Missing Target")</f>
        <v>800000</v>
      </c>
      <c r="T2856" s="2" t="str">
        <f>_xlfn.XLOOKUP(Table2[[#This Row],[Store_ID]],Table6[Store_ID],Table6[Region],"Not Found")</f>
        <v>South Zone 3</v>
      </c>
      <c r="U2856" s="2" t="s">
        <v>170</v>
      </c>
      <c r="V2856" s="2" t="str">
        <f>_xlfn.XLOOKUP(Table2[[#This Row],[Employee_ID]],Table5[Employee_ID],Table5[Employee Name],"Not Found")</f>
        <v>Ishwarya Shetty</v>
      </c>
      <c r="W2856" s="2">
        <v>4</v>
      </c>
      <c r="X2856" s="2">
        <v>1519.75</v>
      </c>
      <c r="Y2856" s="2">
        <v>0</v>
      </c>
      <c r="Z2856" s="2">
        <v>0</v>
      </c>
      <c r="AA2856" s="2">
        <v>12</v>
      </c>
      <c r="AB2856" s="2">
        <v>729.48</v>
      </c>
      <c r="AC2856" s="2">
        <v>6808.48</v>
      </c>
      <c r="AD2856" s="2">
        <v>4460.76</v>
      </c>
      <c r="AE2856" s="2">
        <f t="shared" si="96"/>
        <v>1618.2399999999993</v>
      </c>
      <c r="AF2856" s="2" t="s">
        <v>35</v>
      </c>
      <c r="AG2856" s="42">
        <f>IFERROR(Table2[[#This Row],[Profit]]/Table2[[#This Row],[Sales Amount]],0)</f>
        <v>0.23768006956031293</v>
      </c>
      <c r="AH2856" s="2" t="str">
        <f>TRIM(Table2[[#This Row],[Payment Modee]])</f>
        <v>Debit Card</v>
      </c>
      <c r="AI2856" s="2" t="s">
        <v>26</v>
      </c>
      <c r="AJ2856" s="2" t="s">
        <v>27</v>
      </c>
      <c r="AK2856" s="2" t="s">
        <v>2885</v>
      </c>
      <c r="AL2856" s="16" t="str">
        <f>IF(HOUR(Table2[[#This Row],[Order Time]])&lt;12,"Morning",IF(HOUR(Table2[[#This Row],[Order Time]])&lt;17,"Afternoon",IF(HOUR(Table2[[#This Row],[Order Time]])&lt;21,"Evening","Night")))</f>
        <v>Afternoon</v>
      </c>
      <c r="AM2856" s="16" t="s">
        <v>29</v>
      </c>
    </row>
    <row r="2857" spans="1:39" x14ac:dyDescent="0.25">
      <c r="A2857" s="14" t="s">
        <v>9212</v>
      </c>
      <c r="B2857" s="8">
        <v>45590</v>
      </c>
      <c r="C2857" s="7">
        <f>YEAR(Table2[[#This Row],[Invoice Date]])</f>
        <v>2024</v>
      </c>
      <c r="D2857" s="7" t="str">
        <f>TEXT(Table2[[#This Row],[Invoice Date]],"mmm")</f>
        <v>Oct</v>
      </c>
      <c r="E2857" s="7" t="str">
        <f>Table2[[#This Row],[Store_ID]]&amp;"-"&amp;Table2[[#This Row],[Year]]&amp;"-"&amp;Table2[[#This Row],[Month]]</f>
        <v>STR109-2024-Oct</v>
      </c>
      <c r="F2857" s="7" t="s">
        <v>1224</v>
      </c>
      <c r="G2857" s="7" t="str">
        <f>_xlfn.XLOOKUP(Table2[[#This Row],[Customer_ID]],Table3[Customer_ID],Table3[Customer Name],"Not Found")</f>
        <v>Akhila Naicker</v>
      </c>
      <c r="H2857" s="7" t="str">
        <f>_xlfn.XLOOKUP(Table2[[#This Row],[Customer_ID]],Table3[Customer_ID],Table3[Gender],"Female")</f>
        <v>Female</v>
      </c>
      <c r="I2857" s="7" t="str">
        <f>_xlfn.XLOOKUP(Table2[[#This Row],[Customer_ID]],Table3[Customer_ID],Table3[City],"Missing Memebership")</f>
        <v>Nellore</v>
      </c>
      <c r="J2857" s="7" t="str">
        <f>_xlfn.XLOOKUP(Table2[[#This Row],[Customer_ID]],Table3[Customer_ID],Table3[State],"Karnataka")</f>
        <v>Andhra Pradesh</v>
      </c>
      <c r="K2857" s="7" t="str">
        <f>_xlfn.XLOOKUP(Table2[[#This Row],[Customer_ID]],Table3[Customer_ID],Table3[Membership],"Regular")</f>
        <v>Regular</v>
      </c>
      <c r="L2857" s="7" t="s">
        <v>439</v>
      </c>
      <c r="M2857" s="7" t="str">
        <f>_xlfn.XLOOKUP(Table2[[#This Row],[Product_ID]],Table4[Product_ID],Table4[Product_Name],"Not Found")</f>
        <v>Fossil A-Line Kurti Orange</v>
      </c>
      <c r="N2857" s="7" t="str">
        <f>_xlfn.XLOOKUP(Table2[[#This Row],[Product_ID]],Table4[Product_ID],Table4[Category],"Not Found")</f>
        <v>Women Kurtis</v>
      </c>
      <c r="O2857" s="7" t="str">
        <f>_xlfn.XLOOKUP(Table2[[#This Row],[Product_ID]],Table4[Product_ID],Table4[Subcategory],"Not Found")</f>
        <v>A-Line Kurti</v>
      </c>
      <c r="P2857" s="7" t="str">
        <f>_xlfn.XLOOKUP(Table2[[#This Row],[Product_ID]],Table4[Product_ID],Table4[Brand],"Missing Brand")</f>
        <v>Fossil</v>
      </c>
      <c r="Q2857" s="7" t="s">
        <v>112</v>
      </c>
      <c r="R2857" s="7" t="str">
        <f>_xlfn.XLOOKUP(Table2[[#This Row],[Store_ID]],Table6[Store_ID],Table6[Store Name],"Not Found")</f>
        <v>TrendMart Warangal Outlet</v>
      </c>
      <c r="S2857" s="7">
        <f>_xlfn.XLOOKUP(Table2[[#This Row],[Store_ID]],Table6[Store_ID],Table6[Monthly Target],"Missing Target")</f>
        <v>1200000</v>
      </c>
      <c r="T2857" s="7" t="str">
        <f>_xlfn.XLOOKUP(Table2[[#This Row],[Store_ID]],Table6[Store_ID],Table6[Region],"Not Found")</f>
        <v>South Zone 2</v>
      </c>
      <c r="U2857" s="7" t="s">
        <v>417</v>
      </c>
      <c r="V2857" s="7" t="str">
        <f>_xlfn.XLOOKUP(Table2[[#This Row],[Employee_ID]],Table5[Employee_ID],Table5[Employee Name],"Not Found")</f>
        <v>Arjun Krishnan</v>
      </c>
      <c r="W2857" s="7">
        <v>0</v>
      </c>
      <c r="X2857" s="7">
        <v>859.52</v>
      </c>
      <c r="Y2857" s="7">
        <v>10</v>
      </c>
      <c r="Z2857" s="7">
        <v>0</v>
      </c>
      <c r="AA2857" s="7">
        <v>5</v>
      </c>
      <c r="AB2857" s="7">
        <v>0</v>
      </c>
      <c r="AC2857" s="7">
        <v>0</v>
      </c>
      <c r="AD2857" s="7">
        <v>0</v>
      </c>
      <c r="AE2857" s="7">
        <v>0</v>
      </c>
      <c r="AF2857" s="2" t="s">
        <v>56</v>
      </c>
      <c r="AG2857" s="42">
        <f>IFERROR(Table2[[#This Row],[Profit]]/Table2[[#This Row],[Sales Amount]],0)</f>
        <v>0</v>
      </c>
      <c r="AH2857" s="2" t="str">
        <f>TRIM(Table2[[#This Row],[Payment Modee]])</f>
        <v>Credit Card</v>
      </c>
      <c r="AI2857" s="7" t="s">
        <v>36</v>
      </c>
      <c r="AJ2857" s="7" t="s">
        <v>27</v>
      </c>
      <c r="AK2857" s="7" t="s">
        <v>331</v>
      </c>
      <c r="AL2857" s="17" t="str">
        <f>IF(HOUR(Table2[[#This Row],[Order Time]])&lt;12,"Morning",IF(HOUR(Table2[[#This Row],[Order Time]])&lt;17,"Afternoon",IF(HOUR(Table2[[#This Row],[Order Time]])&lt;21,"Evening","Night")))</f>
        <v>Morning</v>
      </c>
      <c r="AM2857" s="17" t="s">
        <v>29</v>
      </c>
    </row>
    <row r="2858" spans="1:39" x14ac:dyDescent="0.25">
      <c r="A2858" s="13" t="s">
        <v>4777</v>
      </c>
      <c r="B2858" s="4">
        <v>45507</v>
      </c>
      <c r="C2858" s="2">
        <f>YEAR(Table2[[#This Row],[Invoice Date]])</f>
        <v>2024</v>
      </c>
      <c r="D2858" s="2" t="str">
        <f>TEXT(Table2[[#This Row],[Invoice Date]],"mmm")</f>
        <v>Aug</v>
      </c>
      <c r="E2858" s="2" t="str">
        <f>Table2[[#This Row],[Store_ID]]&amp;"-"&amp;Table2[[#This Row],[Year]]&amp;"-"&amp;Table2[[#This Row],[Month]]</f>
        <v>STR065-2024-Aug</v>
      </c>
      <c r="F2858" s="2" t="s">
        <v>886</v>
      </c>
      <c r="G2858" s="2" t="str">
        <f>_xlfn.XLOOKUP(Table2[[#This Row],[Customer_ID]],Table3[Customer_ID],Table3[Customer Name],"Not Found")</f>
        <v>Revathi Sharma</v>
      </c>
      <c r="H2858" s="2" t="str">
        <f>_xlfn.XLOOKUP(Table2[[#This Row],[Customer_ID]],Table3[Customer_ID],Table3[Gender],"Female")</f>
        <v>Female</v>
      </c>
      <c r="I2858" s="2" t="str">
        <f>_xlfn.XLOOKUP(Table2[[#This Row],[Customer_ID]],Table3[Customer_ID],Table3[City],"Missing Memebership")</f>
        <v>Chennai</v>
      </c>
      <c r="J2858" s="2" t="str">
        <f>_xlfn.XLOOKUP(Table2[[#This Row],[Customer_ID]],Table3[Customer_ID],Table3[State],"Karnataka")</f>
        <v>Tamil Nadu</v>
      </c>
      <c r="K2858" s="2" t="str">
        <f>_xlfn.XLOOKUP(Table2[[#This Row],[Customer_ID]],Table3[Customer_ID],Table3[Membership],"Regular")</f>
        <v>Silver</v>
      </c>
      <c r="L2858" s="2" t="s">
        <v>690</v>
      </c>
      <c r="M2858" s="2" t="str">
        <f>_xlfn.XLOOKUP(Table2[[#This Row],[Product_ID]],Table4[Product_ID],Table4[Product_Name],"Not Found")</f>
        <v>Being Human Girls Frock Teal</v>
      </c>
      <c r="N2858" s="2" t="str">
        <f>_xlfn.XLOOKUP(Table2[[#This Row],[Product_ID]],Table4[Product_ID],Table4[Category],"Not Found")</f>
        <v>Kids Wear</v>
      </c>
      <c r="O2858" s="2" t="str">
        <f>_xlfn.XLOOKUP(Table2[[#This Row],[Product_ID]],Table4[Product_ID],Table4[Subcategory],"Not Found")</f>
        <v>Girls Frock</v>
      </c>
      <c r="P2858" s="2" t="str">
        <f>_xlfn.XLOOKUP(Table2[[#This Row],[Product_ID]],Table4[Product_ID],Table4[Brand],"Missing Brand")</f>
        <v>Being Human</v>
      </c>
      <c r="Q2858" s="2" t="s">
        <v>1020</v>
      </c>
      <c r="R2858" s="2" t="str">
        <f>_xlfn.XLOOKUP(Table2[[#This Row],[Store_ID]],Table6[Store_ID],Table6[Store Name],"Not Found")</f>
        <v>TrendMart Guntur Flagship</v>
      </c>
      <c r="S2858" s="2">
        <f>_xlfn.XLOOKUP(Table2[[#This Row],[Store_ID]],Table6[Store_ID],Table6[Monthly Target],"Missing Target")</f>
        <v>1200000</v>
      </c>
      <c r="T2858" s="2" t="str">
        <f>_xlfn.XLOOKUP(Table2[[#This Row],[Store_ID]],Table6[Store_ID],Table6[Region],"Not Found")</f>
        <v>South Zone 3</v>
      </c>
      <c r="U2858" s="2" t="s">
        <v>460</v>
      </c>
      <c r="V2858" s="2" t="str">
        <f>_xlfn.XLOOKUP(Table2[[#This Row],[Employee_ID]],Table5[Employee_ID],Table5[Employee Name],"Not Found")</f>
        <v>Pranav Reddy</v>
      </c>
      <c r="W2858" s="2">
        <v>2</v>
      </c>
      <c r="X2858" s="2">
        <v>659.8</v>
      </c>
      <c r="Y2858" s="2">
        <v>10</v>
      </c>
      <c r="Z2858" s="2">
        <v>131.96</v>
      </c>
      <c r="AA2858" s="2">
        <v>5</v>
      </c>
      <c r="AB2858" s="2">
        <v>59.38</v>
      </c>
      <c r="AC2858" s="2">
        <v>1247.02</v>
      </c>
      <c r="AD2858" s="2">
        <v>849.52</v>
      </c>
      <c r="AE2858" s="2">
        <f t="shared" ref="AE2858:AE2902" si="97">(AC2858-AD2858-AB2858)</f>
        <v>338.12</v>
      </c>
      <c r="AF2858" s="2" t="s">
        <v>25</v>
      </c>
      <c r="AG2858" s="42">
        <f>IFERROR(Table2[[#This Row],[Profit]]/Table2[[#This Row],[Sales Amount]],0)</f>
        <v>0.27114240348991997</v>
      </c>
      <c r="AH2858" s="2" t="str">
        <f>TRIM(Table2[[#This Row],[Payment Modee]])</f>
        <v>UPI</v>
      </c>
      <c r="AI2858" s="2" t="s">
        <v>36</v>
      </c>
      <c r="AJ2858" s="2" t="s">
        <v>27</v>
      </c>
      <c r="AK2858" s="2" t="s">
        <v>350</v>
      </c>
      <c r="AL2858" s="16" t="str">
        <f>IF(HOUR(Table2[[#This Row],[Order Time]])&lt;12,"Morning",IF(HOUR(Table2[[#This Row],[Order Time]])&lt;17,"Afternoon",IF(HOUR(Table2[[#This Row],[Order Time]])&lt;21,"Evening","Night")))</f>
        <v>Evening</v>
      </c>
      <c r="AM2858" s="16" t="s">
        <v>38</v>
      </c>
    </row>
    <row r="2859" spans="1:39" x14ac:dyDescent="0.25">
      <c r="A2859" s="13" t="s">
        <v>4778</v>
      </c>
      <c r="B2859" s="4">
        <v>45445</v>
      </c>
      <c r="C2859" s="2">
        <f>YEAR(Table2[[#This Row],[Invoice Date]])</f>
        <v>2024</v>
      </c>
      <c r="D2859" s="2" t="str">
        <f>TEXT(Table2[[#This Row],[Invoice Date]],"mmm")</f>
        <v>Jun</v>
      </c>
      <c r="E2859" s="2" t="str">
        <f>Table2[[#This Row],[Store_ID]]&amp;"-"&amp;Table2[[#This Row],[Year]]&amp;"-"&amp;Table2[[#This Row],[Month]]</f>
        <v>STR087-2024-Jun</v>
      </c>
      <c r="F2859" s="2" t="s">
        <v>2392</v>
      </c>
      <c r="G2859" s="2" t="str">
        <f>_xlfn.XLOOKUP(Table2[[#This Row],[Customer_ID]],Table3[Customer_ID],Table3[Customer Name],"Not Found")</f>
        <v>Manikandan Shetty</v>
      </c>
      <c r="H2859" s="2" t="str">
        <f>_xlfn.XLOOKUP(Table2[[#This Row],[Customer_ID]],Table3[Customer_ID],Table3[Gender],"Female")</f>
        <v>Male</v>
      </c>
      <c r="I2859" s="2" t="str">
        <f>_xlfn.XLOOKUP(Table2[[#This Row],[Customer_ID]],Table3[Customer_ID],Table3[City],"Missing Memebership")</f>
        <v>Karimnagar</v>
      </c>
      <c r="J2859" s="2" t="str">
        <f>_xlfn.XLOOKUP(Table2[[#This Row],[Customer_ID]],Table3[Customer_ID],Table3[State],"Karnataka")</f>
        <v>Telangana</v>
      </c>
      <c r="K2859" s="2" t="str">
        <f>_xlfn.XLOOKUP(Table2[[#This Row],[Customer_ID]],Table3[Customer_ID],Table3[Membership],"Regular")</f>
        <v>Silver</v>
      </c>
      <c r="L2859" s="2" t="s">
        <v>1954</v>
      </c>
      <c r="M2859" s="2" t="str">
        <f>_xlfn.XLOOKUP(Table2[[#This Row],[Product_ID]],Table4[Product_ID],Table4[Product_Name],"Not Found")</f>
        <v>Nalli Silks Analog Watch Beige</v>
      </c>
      <c r="N2859" s="2" t="str">
        <f>_xlfn.XLOOKUP(Table2[[#This Row],[Product_ID]],Table4[Product_ID],Table4[Category],"Not Found")</f>
        <v>Watches</v>
      </c>
      <c r="O2859" s="2" t="str">
        <f>_xlfn.XLOOKUP(Table2[[#This Row],[Product_ID]],Table4[Product_ID],Table4[Subcategory],"Not Found")</f>
        <v>Analog Watch</v>
      </c>
      <c r="P2859" s="2" t="str">
        <f>_xlfn.XLOOKUP(Table2[[#This Row],[Product_ID]],Table4[Product_ID],Table4[Brand],"Missing Brand")</f>
        <v>Nalli Silks</v>
      </c>
      <c r="Q2859" s="2" t="s">
        <v>343</v>
      </c>
      <c r="R2859" s="2" t="str">
        <f>_xlfn.XLOOKUP(Table2[[#This Row],[Store_ID]],Table6[Store_ID],Table6[Store Name],"Not Found")</f>
        <v>TrendMart Salem Outlet</v>
      </c>
      <c r="S2859" s="2">
        <f>_xlfn.XLOOKUP(Table2[[#This Row],[Store_ID]],Table6[Store_ID],Table6[Monthly Target],"Missing Target")</f>
        <v>2000000</v>
      </c>
      <c r="T2859" s="2" t="str">
        <f>_xlfn.XLOOKUP(Table2[[#This Row],[Store_ID]],Table6[Store_ID],Table6[Region],"Not Found")</f>
        <v>South Zone 1</v>
      </c>
      <c r="U2859" s="2" t="s">
        <v>504</v>
      </c>
      <c r="V2859" s="2" t="str">
        <f>_xlfn.XLOOKUP(Table2[[#This Row],[Employee_ID]],Table5[Employee_ID],Table5[Employee Name],"Not Found")</f>
        <v>Vikram Bhat</v>
      </c>
      <c r="W2859" s="2">
        <v>3</v>
      </c>
      <c r="X2859" s="2">
        <v>1806</v>
      </c>
      <c r="Y2859" s="2">
        <v>15</v>
      </c>
      <c r="Z2859" s="2">
        <v>812.7</v>
      </c>
      <c r="AA2859" s="2">
        <v>12</v>
      </c>
      <c r="AB2859" s="2">
        <v>552.64</v>
      </c>
      <c r="AC2859" s="2">
        <v>5157.9399999999996</v>
      </c>
      <c r="AD2859" s="2">
        <v>3550.23</v>
      </c>
      <c r="AE2859" s="2">
        <f t="shared" si="97"/>
        <v>1055.0699999999997</v>
      </c>
      <c r="AF2859" s="2" t="s">
        <v>69</v>
      </c>
      <c r="AG2859" s="42">
        <f>IFERROR(Table2[[#This Row],[Profit]]/Table2[[#This Row],[Sales Amount]],0)</f>
        <v>0.20455259270173748</v>
      </c>
      <c r="AH2859" s="2" t="str">
        <f>TRIM(Table2[[#This Row],[Payment Modee]])</f>
        <v>Cash</v>
      </c>
      <c r="AI2859" s="2" t="s">
        <v>36</v>
      </c>
      <c r="AJ2859" s="2" t="s">
        <v>27</v>
      </c>
      <c r="AK2859" s="2" t="s">
        <v>2506</v>
      </c>
      <c r="AL2859" s="16" t="str">
        <f>IF(HOUR(Table2[[#This Row],[Order Time]])&lt;12,"Morning",IF(HOUR(Table2[[#This Row],[Order Time]])&lt;17,"Afternoon",IF(HOUR(Table2[[#This Row],[Order Time]])&lt;21,"Evening","Night")))</f>
        <v>Evening</v>
      </c>
      <c r="AM2859" s="16" t="s">
        <v>38</v>
      </c>
    </row>
    <row r="2860" spans="1:39" x14ac:dyDescent="0.25">
      <c r="A2860" s="13" t="s">
        <v>4779</v>
      </c>
      <c r="B2860" s="4">
        <v>45479</v>
      </c>
      <c r="C2860" s="2">
        <f>YEAR(Table2[[#This Row],[Invoice Date]])</f>
        <v>2024</v>
      </c>
      <c r="D2860" s="2" t="str">
        <f>TEXT(Table2[[#This Row],[Invoice Date]],"mmm")</f>
        <v>Jul</v>
      </c>
      <c r="E2860" s="2" t="str">
        <f>Table2[[#This Row],[Store_ID]]&amp;"-"&amp;Table2[[#This Row],[Year]]&amp;"-"&amp;Table2[[#This Row],[Month]]</f>
        <v>STR006-2024-Jul</v>
      </c>
      <c r="F2860" s="2" t="s">
        <v>1051</v>
      </c>
      <c r="G2860" s="2" t="str">
        <f>_xlfn.XLOOKUP(Table2[[#This Row],[Customer_ID]],Table3[Customer_ID],Table3[Customer Name],"Not Found")</f>
        <v>Haritha Murthy</v>
      </c>
      <c r="H2860" s="2" t="str">
        <f>_xlfn.XLOOKUP(Table2[[#This Row],[Customer_ID]],Table3[Customer_ID],Table3[Gender],"Female")</f>
        <v>Female</v>
      </c>
      <c r="I2860" s="2" t="str">
        <f>_xlfn.XLOOKUP(Table2[[#This Row],[Customer_ID]],Table3[Customer_ID],Table3[City],"Missing Memebership")</f>
        <v>Nellore</v>
      </c>
      <c r="J2860" s="2" t="str">
        <f>_xlfn.XLOOKUP(Table2[[#This Row],[Customer_ID]],Table3[Customer_ID],Table3[State],"Karnataka")</f>
        <v>Andhra Pradesh</v>
      </c>
      <c r="K2860" s="2" t="str">
        <f>_xlfn.XLOOKUP(Table2[[#This Row],[Customer_ID]],Table3[Customer_ID],Table3[Membership],"Regular")</f>
        <v>Silver</v>
      </c>
      <c r="L2860" s="2" t="s">
        <v>637</v>
      </c>
      <c r="M2860" s="2" t="str">
        <f>_xlfn.XLOOKUP(Table2[[#This Row],[Product_ID]],Table4[Product_ID],Table4[Product_Name],"Not Found")</f>
        <v>Kalyan Silks Shirt Dress Maroon</v>
      </c>
      <c r="N2860" s="2" t="str">
        <f>_xlfn.XLOOKUP(Table2[[#This Row],[Product_ID]],Table4[Product_ID],Table4[Category],"Not Found")</f>
        <v>Women Dresses</v>
      </c>
      <c r="O2860" s="2" t="str">
        <f>_xlfn.XLOOKUP(Table2[[#This Row],[Product_ID]],Table4[Product_ID],Table4[Subcategory],"Not Found")</f>
        <v>Shirt Dress</v>
      </c>
      <c r="P2860" s="2" t="str">
        <f>_xlfn.XLOOKUP(Table2[[#This Row],[Product_ID]],Table4[Product_ID],Table4[Brand],"Missing Brand")</f>
        <v>Kalyan Silks</v>
      </c>
      <c r="Q2860" s="2" t="s">
        <v>720</v>
      </c>
      <c r="R2860" s="2" t="str">
        <f>_xlfn.XLOOKUP(Table2[[#This Row],[Store_ID]],Table6[Store_ID],Table6[Store Name],"Not Found")</f>
        <v>TrendMart Vellore Standard</v>
      </c>
      <c r="S2860" s="2">
        <f>_xlfn.XLOOKUP(Table2[[#This Row],[Store_ID]],Table6[Store_ID],Table6[Monthly Target],"Missing Target")</f>
        <v>2000000</v>
      </c>
      <c r="T2860" s="2" t="str">
        <f>_xlfn.XLOOKUP(Table2[[#This Row],[Store_ID]],Table6[Store_ID],Table6[Region],"Not Found")</f>
        <v>South Zone 1</v>
      </c>
      <c r="U2860" s="2" t="s">
        <v>229</v>
      </c>
      <c r="V2860" s="2" t="str">
        <f>_xlfn.XLOOKUP(Table2[[#This Row],[Employee_ID]],Table5[Employee_ID],Table5[Employee Name],"Not Found")</f>
        <v>Yogesh Chettiar</v>
      </c>
      <c r="W2860" s="2">
        <v>3</v>
      </c>
      <c r="X2860" s="2">
        <v>1301.9100000000001</v>
      </c>
      <c r="Y2860" s="2">
        <v>0</v>
      </c>
      <c r="Z2860" s="2">
        <v>0</v>
      </c>
      <c r="AA2860" s="2">
        <v>12</v>
      </c>
      <c r="AB2860" s="2">
        <v>468.69</v>
      </c>
      <c r="AC2860" s="2">
        <v>4374.42</v>
      </c>
      <c r="AD2860" s="2">
        <v>2525.5500000000002</v>
      </c>
      <c r="AE2860" s="2">
        <f t="shared" si="97"/>
        <v>1380.1799999999998</v>
      </c>
      <c r="AF2860" s="2" t="s">
        <v>25</v>
      </c>
      <c r="AG2860" s="42">
        <f>IFERROR(Table2[[#This Row],[Profit]]/Table2[[#This Row],[Sales Amount]],0)</f>
        <v>0.31551154210158144</v>
      </c>
      <c r="AH2860" s="2" t="str">
        <f>TRIM(Table2[[#This Row],[Payment Modee]])</f>
        <v>UPI</v>
      </c>
      <c r="AI2860" s="2" t="s">
        <v>26</v>
      </c>
      <c r="AJ2860" s="2" t="s">
        <v>27</v>
      </c>
      <c r="AK2860" s="2" t="s">
        <v>2889</v>
      </c>
      <c r="AL2860" s="16" t="str">
        <f>IF(HOUR(Table2[[#This Row],[Order Time]])&lt;12,"Morning",IF(HOUR(Table2[[#This Row],[Order Time]])&lt;17,"Afternoon",IF(HOUR(Table2[[#This Row],[Order Time]])&lt;21,"Evening","Night")))</f>
        <v>Morning</v>
      </c>
      <c r="AM2860" s="16" t="s">
        <v>38</v>
      </c>
    </row>
    <row r="2861" spans="1:39" x14ac:dyDescent="0.25">
      <c r="A2861" s="13" t="s">
        <v>4780</v>
      </c>
      <c r="B2861" s="4">
        <v>45591</v>
      </c>
      <c r="C2861" s="2">
        <f>YEAR(Table2[[#This Row],[Invoice Date]])</f>
        <v>2024</v>
      </c>
      <c r="D2861" s="2" t="str">
        <f>TEXT(Table2[[#This Row],[Invoice Date]],"mmm")</f>
        <v>Oct</v>
      </c>
      <c r="E2861" s="2" t="str">
        <f>Table2[[#This Row],[Store_ID]]&amp;"-"&amp;Table2[[#This Row],[Year]]&amp;"-"&amp;Table2[[#This Row],[Month]]</f>
        <v>STR015-2024-Oct</v>
      </c>
      <c r="F2861" s="2" t="s">
        <v>2228</v>
      </c>
      <c r="G2861" s="2" t="str">
        <f>_xlfn.XLOOKUP(Table2[[#This Row],[Customer_ID]],Table3[Customer_ID],Table3[Customer Name],"Not Found")</f>
        <v>Ganapathy Chettiar</v>
      </c>
      <c r="H2861" s="2" t="str">
        <f>_xlfn.XLOOKUP(Table2[[#This Row],[Customer_ID]],Table3[Customer_ID],Table3[Gender],"Female")</f>
        <v>Male</v>
      </c>
      <c r="I2861" s="2" t="str">
        <f>_xlfn.XLOOKUP(Table2[[#This Row],[Customer_ID]],Table3[Customer_ID],Table3[City],"Missing Memebership")</f>
        <v>Thiruvananthapuram</v>
      </c>
      <c r="J2861" s="2" t="str">
        <f>_xlfn.XLOOKUP(Table2[[#This Row],[Customer_ID]],Table3[Customer_ID],Table3[State],"Karnataka")</f>
        <v>Kerala</v>
      </c>
      <c r="K2861" s="2" t="str">
        <f>_xlfn.XLOOKUP(Table2[[#This Row],[Customer_ID]],Table3[Customer_ID],Table3[Membership],"Regular")</f>
        <v>Silver</v>
      </c>
      <c r="L2861" s="2" t="s">
        <v>498</v>
      </c>
      <c r="M2861" s="2" t="str">
        <f>_xlfn.XLOOKUP(Table2[[#This Row],[Product_ID]],Table4[Product_ID],Table4[Product_Name],"Not Found")</f>
        <v>Killer Jeans Round Neck Green</v>
      </c>
      <c r="N2861" s="2" t="str">
        <f>_xlfn.XLOOKUP(Table2[[#This Row],[Product_ID]],Table4[Product_ID],Table4[Category],"Not Found")</f>
        <v>Men T-Shirts</v>
      </c>
      <c r="O2861" s="2" t="str">
        <f>_xlfn.XLOOKUP(Table2[[#This Row],[Product_ID]],Table4[Product_ID],Table4[Subcategory],"Not Found")</f>
        <v>Round Neck</v>
      </c>
      <c r="P2861" s="2" t="str">
        <f>_xlfn.XLOOKUP(Table2[[#This Row],[Product_ID]],Table4[Product_ID],Table4[Brand],"Missing Brand")</f>
        <v>Killer Jeans</v>
      </c>
      <c r="Q2861" s="2" t="s">
        <v>704</v>
      </c>
      <c r="R2861" s="2" t="str">
        <f>_xlfn.XLOOKUP(Table2[[#This Row],[Store_ID]],Table6[Store_ID],Table6[Store Name],"Not Found")</f>
        <v>TrendMart Madurai Mall Kiosk</v>
      </c>
      <c r="S2861" s="2">
        <f>_xlfn.XLOOKUP(Table2[[#This Row],[Store_ID]],Table6[Store_ID],Table6[Monthly Target],"Missing Target")</f>
        <v>800000</v>
      </c>
      <c r="T2861" s="2" t="str">
        <f>_xlfn.XLOOKUP(Table2[[#This Row],[Store_ID]],Table6[Store_ID],Table6[Region],"Not Found")</f>
        <v>South Zone 1</v>
      </c>
      <c r="U2861" s="2" t="s">
        <v>113</v>
      </c>
      <c r="V2861" s="2" t="str">
        <f>_xlfn.XLOOKUP(Table2[[#This Row],[Employee_ID]],Table5[Employee_ID],Table5[Employee Name],"Not Found")</f>
        <v>Eswar Prasad</v>
      </c>
      <c r="W2861" s="2">
        <v>2</v>
      </c>
      <c r="X2861" s="2">
        <v>644.6</v>
      </c>
      <c r="Y2861" s="2">
        <v>0</v>
      </c>
      <c r="Z2861" s="2">
        <v>0</v>
      </c>
      <c r="AA2861" s="2">
        <v>5</v>
      </c>
      <c r="AB2861" s="2">
        <v>64.459999999999994</v>
      </c>
      <c r="AC2861" s="2">
        <v>1353.66</v>
      </c>
      <c r="AD2861" s="2">
        <v>738</v>
      </c>
      <c r="AE2861" s="2">
        <f t="shared" si="97"/>
        <v>551.20000000000005</v>
      </c>
      <c r="AF2861" s="2" t="s">
        <v>25</v>
      </c>
      <c r="AG2861" s="42">
        <f>IFERROR(Table2[[#This Row],[Profit]]/Table2[[#This Row],[Sales Amount]],0)</f>
        <v>0.40719235258484404</v>
      </c>
      <c r="AH2861" s="2" t="str">
        <f>TRIM(Table2[[#This Row],[Payment Modee]])</f>
        <v>UPI</v>
      </c>
      <c r="AI2861" s="2" t="s">
        <v>26</v>
      </c>
      <c r="AJ2861" s="2" t="s">
        <v>27</v>
      </c>
      <c r="AK2861" s="2" t="s">
        <v>705</v>
      </c>
      <c r="AL2861" s="16" t="str">
        <f>IF(HOUR(Table2[[#This Row],[Order Time]])&lt;12,"Morning",IF(HOUR(Table2[[#This Row],[Order Time]])&lt;17,"Afternoon",IF(HOUR(Table2[[#This Row],[Order Time]])&lt;21,"Evening","Night")))</f>
        <v>Afternoon</v>
      </c>
      <c r="AM2861" s="16" t="s">
        <v>38</v>
      </c>
    </row>
    <row r="2862" spans="1:39" x14ac:dyDescent="0.25">
      <c r="A2862" s="13" t="s">
        <v>4781</v>
      </c>
      <c r="B2862" s="4">
        <v>45739</v>
      </c>
      <c r="C2862" s="2">
        <f>YEAR(Table2[[#This Row],[Invoice Date]])</f>
        <v>2025</v>
      </c>
      <c r="D2862" s="2" t="str">
        <f>TEXT(Table2[[#This Row],[Invoice Date]],"mmm")</f>
        <v>Mar</v>
      </c>
      <c r="E2862" s="2" t="str">
        <f>Table2[[#This Row],[Store_ID]]&amp;"-"&amp;Table2[[#This Row],[Year]]&amp;"-"&amp;Table2[[#This Row],[Month]]</f>
        <v>STR008-2025-Mar</v>
      </c>
      <c r="F2862" s="2" t="s">
        <v>4350</v>
      </c>
      <c r="G2862" s="2" t="str">
        <f>_xlfn.XLOOKUP(Table2[[#This Row],[Customer_ID]],Table3[Customer_ID],Table3[Customer Name],"Not Found")</f>
        <v>Yamini Shetty</v>
      </c>
      <c r="H2862" s="2" t="str">
        <f>_xlfn.XLOOKUP(Table2[[#This Row],[Customer_ID]],Table3[Customer_ID],Table3[Gender],"Female")</f>
        <v>Female</v>
      </c>
      <c r="I2862" s="2" t="str">
        <f>_xlfn.XLOOKUP(Table2[[#This Row],[Customer_ID]],Table3[Customer_ID],Table3[City],"Missing Memebership")</f>
        <v>Vijayawada</v>
      </c>
      <c r="J2862" s="2" t="str">
        <f>_xlfn.XLOOKUP(Table2[[#This Row],[Customer_ID]],Table3[Customer_ID],Table3[State],"Karnataka")</f>
        <v>Andhra Pradesh</v>
      </c>
      <c r="K2862" s="2" t="str">
        <f>_xlfn.XLOOKUP(Table2[[#This Row],[Customer_ID]],Table3[Customer_ID],Table3[Membership],"Regular")</f>
        <v>Gold</v>
      </c>
      <c r="L2862" s="2" t="s">
        <v>267</v>
      </c>
      <c r="M2862" s="2" t="str">
        <f>_xlfn.XLOOKUP(Table2[[#This Row],[Product_ID]],Table4[Product_ID],Table4[Product_Name],"Not Found")</f>
        <v>Tanishq Card Holder Cream</v>
      </c>
      <c r="N2862" s="2" t="str">
        <f>_xlfn.XLOOKUP(Table2[[#This Row],[Product_ID]],Table4[Product_ID],Table4[Category],"Not Found")</f>
        <v>Wallets</v>
      </c>
      <c r="O2862" s="2" t="str">
        <f>_xlfn.XLOOKUP(Table2[[#This Row],[Product_ID]],Table4[Product_ID],Table4[Subcategory],"Not Found")</f>
        <v>Card Holder</v>
      </c>
      <c r="P2862" s="2" t="str">
        <f>_xlfn.XLOOKUP(Table2[[#This Row],[Product_ID]],Table4[Product_ID],Table4[Brand],"Missing Brand")</f>
        <v>Tanishq</v>
      </c>
      <c r="Q2862" s="2" t="s">
        <v>499</v>
      </c>
      <c r="R2862" s="2" t="str">
        <f>_xlfn.XLOOKUP(Table2[[#This Row],[Store_ID]],Table6[Store_ID],Table6[Store Name],"Not Found")</f>
        <v>TrendMart Kochi Mall Kiosk</v>
      </c>
      <c r="S2862" s="2">
        <f>_xlfn.XLOOKUP(Table2[[#This Row],[Store_ID]],Table6[Store_ID],Table6[Monthly Target],"Missing Target")</f>
        <v>1500000</v>
      </c>
      <c r="T2862" s="2" t="str">
        <f>_xlfn.XLOOKUP(Table2[[#This Row],[Store_ID]],Table6[Store_ID],Table6[Region],"Not Found")</f>
        <v>South Zone 1</v>
      </c>
      <c r="U2862" s="2" t="s">
        <v>34</v>
      </c>
      <c r="V2862" s="2" t="str">
        <f>_xlfn.XLOOKUP(Table2[[#This Row],[Employee_ID]],Table5[Employee_ID],Table5[Employee Name],"Not Found")</f>
        <v>Deepthi Iyengar</v>
      </c>
      <c r="W2862" s="2">
        <v>3</v>
      </c>
      <c r="X2862" s="2">
        <v>780.27</v>
      </c>
      <c r="Y2862" s="2">
        <v>20</v>
      </c>
      <c r="Z2862" s="2">
        <v>468.16</v>
      </c>
      <c r="AA2862" s="2">
        <v>5</v>
      </c>
      <c r="AB2862" s="2">
        <v>93.63</v>
      </c>
      <c r="AC2862" s="2">
        <v>1966.28</v>
      </c>
      <c r="AD2862" s="2">
        <v>1541.52</v>
      </c>
      <c r="AE2862" s="2">
        <f t="shared" si="97"/>
        <v>331.13</v>
      </c>
      <c r="AF2862" s="2" t="s">
        <v>69</v>
      </c>
      <c r="AG2862" s="42">
        <f>IFERROR(Table2[[#This Row],[Profit]]/Table2[[#This Row],[Sales Amount]],0)</f>
        <v>0.16840429643794372</v>
      </c>
      <c r="AH2862" s="2" t="str">
        <f>TRIM(Table2[[#This Row],[Payment Modee]])</f>
        <v>Cash</v>
      </c>
      <c r="AI2862" s="2" t="s">
        <v>26</v>
      </c>
      <c r="AJ2862" s="2" t="s">
        <v>27</v>
      </c>
      <c r="AK2862" s="2" t="s">
        <v>3221</v>
      </c>
      <c r="AL2862" s="16" t="str">
        <f>IF(HOUR(Table2[[#This Row],[Order Time]])&lt;12,"Morning",IF(HOUR(Table2[[#This Row],[Order Time]])&lt;17,"Afternoon",IF(HOUR(Table2[[#This Row],[Order Time]])&lt;21,"Evening","Night")))</f>
        <v>Evening</v>
      </c>
      <c r="AM2862" s="16" t="s">
        <v>38</v>
      </c>
    </row>
    <row r="2863" spans="1:39" x14ac:dyDescent="0.25">
      <c r="A2863" s="13" t="s">
        <v>4782</v>
      </c>
      <c r="B2863" s="4">
        <v>45493</v>
      </c>
      <c r="C2863" s="2">
        <f>YEAR(Table2[[#This Row],[Invoice Date]])</f>
        <v>2024</v>
      </c>
      <c r="D2863" s="2" t="str">
        <f>TEXT(Table2[[#This Row],[Invoice Date]],"mmm")</f>
        <v>Jul</v>
      </c>
      <c r="E2863" s="2" t="str">
        <f>Table2[[#This Row],[Store_ID]]&amp;"-"&amp;Table2[[#This Row],[Year]]&amp;"-"&amp;Table2[[#This Row],[Month]]</f>
        <v>STR085-2024-Jul</v>
      </c>
      <c r="F2863" s="2" t="s">
        <v>934</v>
      </c>
      <c r="G2863" s="2" t="str">
        <f>_xlfn.XLOOKUP(Table2[[#This Row],[Customer_ID]],Table3[Customer_ID],Table3[Customer Name],"Not Found")</f>
        <v>Uday Mudaliar</v>
      </c>
      <c r="H2863" s="2" t="str">
        <f>_xlfn.XLOOKUP(Table2[[#This Row],[Customer_ID]],Table3[Customer_ID],Table3[Gender],"Female")</f>
        <v>Male</v>
      </c>
      <c r="I2863" s="2" t="str">
        <f>_xlfn.XLOOKUP(Table2[[#This Row],[Customer_ID]],Table3[Customer_ID],Table3[City],"Missing Memebership")</f>
        <v>Salem</v>
      </c>
      <c r="J2863" s="2" t="str">
        <f>_xlfn.XLOOKUP(Table2[[#This Row],[Customer_ID]],Table3[Customer_ID],Table3[State],"Karnataka")</f>
        <v>Tamil Nadu</v>
      </c>
      <c r="K2863" s="2" t="str">
        <f>_xlfn.XLOOKUP(Table2[[#This Row],[Customer_ID]],Table3[Customer_ID],Table3[Membership],"Regular")</f>
        <v>Silver</v>
      </c>
      <c r="L2863" s="2" t="s">
        <v>1800</v>
      </c>
      <c r="M2863" s="2" t="str">
        <f>_xlfn.XLOOKUP(Table2[[#This Row],[Product_ID]],Table4[Product_ID],Table4[Product_Name],"Not Found")</f>
        <v>Aurelia Chinos Grey</v>
      </c>
      <c r="N2863" s="2" t="str">
        <f>_xlfn.XLOOKUP(Table2[[#This Row],[Product_ID]],Table4[Product_ID],Table4[Category],"Not Found")</f>
        <v>Men Trousers</v>
      </c>
      <c r="O2863" s="2" t="str">
        <f>_xlfn.XLOOKUP(Table2[[#This Row],[Product_ID]],Table4[Product_ID],Table4[Subcategory],"Not Found")</f>
        <v>Chinos</v>
      </c>
      <c r="P2863" s="2" t="str">
        <f>_xlfn.XLOOKUP(Table2[[#This Row],[Product_ID]],Table4[Product_ID],Table4[Brand],"Missing Brand")</f>
        <v>Aurelia</v>
      </c>
      <c r="Q2863" s="2" t="s">
        <v>86</v>
      </c>
      <c r="R2863" s="2" t="str">
        <f>_xlfn.XLOOKUP(Table2[[#This Row],[Store_ID]],Table6[Store_ID],Table6[Store Name],"Not Found")</f>
        <v>TrendMart Nizamabad Outlet</v>
      </c>
      <c r="S2863" s="2">
        <f>_xlfn.XLOOKUP(Table2[[#This Row],[Store_ID]],Table6[Store_ID],Table6[Monthly Target],"Missing Target")</f>
        <v>1500000</v>
      </c>
      <c r="T2863" s="2" t="str">
        <f>_xlfn.XLOOKUP(Table2[[#This Row],[Store_ID]],Table6[Store_ID],Table6[Region],"Not Found")</f>
        <v>South Zone 2</v>
      </c>
      <c r="U2863" s="2" t="s">
        <v>68</v>
      </c>
      <c r="V2863" s="2" t="str">
        <f>_xlfn.XLOOKUP(Table2[[#This Row],[Employee_ID]],Table5[Employee_ID],Table5[Employee Name],"Not Found")</f>
        <v>Praveen Gupta</v>
      </c>
      <c r="W2863" s="2">
        <v>3</v>
      </c>
      <c r="X2863" s="2">
        <v>1479.83</v>
      </c>
      <c r="Y2863" s="2">
        <v>20</v>
      </c>
      <c r="Z2863" s="2">
        <v>887.9</v>
      </c>
      <c r="AA2863" s="2">
        <v>12</v>
      </c>
      <c r="AB2863" s="2">
        <v>426.19</v>
      </c>
      <c r="AC2863" s="2">
        <v>3977.78</v>
      </c>
      <c r="AD2863" s="2">
        <v>2902.11</v>
      </c>
      <c r="AE2863" s="2">
        <f t="shared" si="97"/>
        <v>649.48</v>
      </c>
      <c r="AF2863" s="2" t="s">
        <v>25</v>
      </c>
      <c r="AG2863" s="42">
        <f>IFERROR(Table2[[#This Row],[Profit]]/Table2[[#This Row],[Sales Amount]],0)</f>
        <v>0.16327700375586382</v>
      </c>
      <c r="AH2863" s="2" t="str">
        <f>TRIM(Table2[[#This Row],[Payment Modee]])</f>
        <v>UPI</v>
      </c>
      <c r="AI2863" s="2" t="s">
        <v>36</v>
      </c>
      <c r="AJ2863" s="2" t="s">
        <v>27</v>
      </c>
      <c r="AK2863" s="2" t="s">
        <v>2208</v>
      </c>
      <c r="AL2863" s="16" t="str">
        <f>IF(HOUR(Table2[[#This Row],[Order Time]])&lt;12,"Morning",IF(HOUR(Table2[[#This Row],[Order Time]])&lt;17,"Afternoon",IF(HOUR(Table2[[#This Row],[Order Time]])&lt;21,"Evening","Night")))</f>
        <v>Afternoon</v>
      </c>
      <c r="AM2863" s="16" t="s">
        <v>38</v>
      </c>
    </row>
    <row r="2864" spans="1:39" x14ac:dyDescent="0.25">
      <c r="A2864" s="13" t="s">
        <v>4783</v>
      </c>
      <c r="B2864" s="4">
        <v>45630</v>
      </c>
      <c r="C2864" s="2">
        <f>YEAR(Table2[[#This Row],[Invoice Date]])</f>
        <v>2024</v>
      </c>
      <c r="D2864" s="2" t="str">
        <f>TEXT(Table2[[#This Row],[Invoice Date]],"mmm")</f>
        <v>Dec</v>
      </c>
      <c r="E2864" s="2" t="str">
        <f>Table2[[#This Row],[Store_ID]]&amp;"-"&amp;Table2[[#This Row],[Year]]&amp;"-"&amp;Table2[[#This Row],[Month]]</f>
        <v>STR032-2024-Dec</v>
      </c>
      <c r="F2864" s="2" t="s">
        <v>3204</v>
      </c>
      <c r="G2864" s="2" t="str">
        <f>_xlfn.XLOOKUP(Table2[[#This Row],[Customer_ID]],Table3[Customer_ID],Table3[Customer Name],"Not Found")</f>
        <v>Baskar Kamath</v>
      </c>
      <c r="H2864" s="2" t="str">
        <f>_xlfn.XLOOKUP(Table2[[#This Row],[Customer_ID]],Table3[Customer_ID],Table3[Gender],"Female")</f>
        <v>Male</v>
      </c>
      <c r="I2864" s="2" t="str">
        <f>_xlfn.XLOOKUP(Table2[[#This Row],[Customer_ID]],Table3[Customer_ID],Table3[City],"Missing Memebership")</f>
        <v>Davanagere</v>
      </c>
      <c r="J2864" s="2" t="str">
        <f>_xlfn.XLOOKUP(Table2[[#This Row],[Customer_ID]],Table3[Customer_ID],Table3[State],"Karnataka")</f>
        <v>Karnataka</v>
      </c>
      <c r="K2864" s="2" t="str">
        <f>_xlfn.XLOOKUP(Table2[[#This Row],[Customer_ID]],Table3[Customer_ID],Table3[Membership],"Regular")</f>
        <v>Silver</v>
      </c>
      <c r="L2864" s="2" t="s">
        <v>2482</v>
      </c>
      <c r="M2864" s="2" t="str">
        <f>_xlfn.XLOOKUP(Table2[[#This Row],[Product_ID]],Table4[Product_ID],Table4[Product_Name],"Not Found")</f>
        <v>Peter England Chinos Orange</v>
      </c>
      <c r="N2864" s="2" t="str">
        <f>_xlfn.XLOOKUP(Table2[[#This Row],[Product_ID]],Table4[Product_ID],Table4[Category],"Not Found")</f>
        <v>Men Trousers</v>
      </c>
      <c r="O2864" s="2" t="str">
        <f>_xlfn.XLOOKUP(Table2[[#This Row],[Product_ID]],Table4[Product_ID],Table4[Subcategory],"Not Found")</f>
        <v>Chinos</v>
      </c>
      <c r="P2864" s="2" t="str">
        <f>_xlfn.XLOOKUP(Table2[[#This Row],[Product_ID]],Table4[Product_ID],Table4[Brand],"Missing Brand")</f>
        <v>Peter England</v>
      </c>
      <c r="Q2864" s="2" t="s">
        <v>413</v>
      </c>
      <c r="R2864" s="2" t="str">
        <f>_xlfn.XLOOKUP(Table2[[#This Row],[Store_ID]],Table6[Store_ID],Table6[Store Name],"Not Found")</f>
        <v>TrendMart Kochi Standard</v>
      </c>
      <c r="S2864" s="2">
        <f>_xlfn.XLOOKUP(Table2[[#This Row],[Store_ID]],Table6[Store_ID],Table6[Monthly Target],"Missing Target")</f>
        <v>2500000</v>
      </c>
      <c r="T2864" s="2" t="str">
        <f>_xlfn.XLOOKUP(Table2[[#This Row],[Store_ID]],Table6[Store_ID],Table6[Region],"Not Found")</f>
        <v>South Zone 1</v>
      </c>
      <c r="U2864" s="2" t="s">
        <v>192</v>
      </c>
      <c r="V2864" s="2" t="str">
        <f>_xlfn.XLOOKUP(Table2[[#This Row],[Employee_ID]],Table5[Employee_ID],Table5[Employee Name],"Not Found")</f>
        <v>Hari Nair</v>
      </c>
      <c r="W2864" s="2">
        <v>2</v>
      </c>
      <c r="X2864" s="2">
        <v>831.81</v>
      </c>
      <c r="Y2864" s="2">
        <v>5</v>
      </c>
      <c r="Z2864" s="2">
        <v>83.18</v>
      </c>
      <c r="AA2864" s="2">
        <v>5</v>
      </c>
      <c r="AB2864" s="2">
        <v>79.02</v>
      </c>
      <c r="AC2864" s="2">
        <v>1659.46</v>
      </c>
      <c r="AD2864" s="2">
        <v>1151.44</v>
      </c>
      <c r="AE2864" s="2">
        <f t="shared" si="97"/>
        <v>429</v>
      </c>
      <c r="AF2864" s="2" t="s">
        <v>69</v>
      </c>
      <c r="AG2864" s="42">
        <f>IFERROR(Table2[[#This Row],[Profit]]/Table2[[#This Row],[Sales Amount]],0)</f>
        <v>0.25851783110168369</v>
      </c>
      <c r="AH2864" s="2" t="str">
        <f>TRIM(Table2[[#This Row],[Payment Modee]])</f>
        <v>Cash</v>
      </c>
      <c r="AI2864" s="2" t="s">
        <v>26</v>
      </c>
      <c r="AJ2864" s="2" t="s">
        <v>27</v>
      </c>
      <c r="AK2864" s="2" t="s">
        <v>1029</v>
      </c>
      <c r="AL2864" s="16" t="str">
        <f>IF(HOUR(Table2[[#This Row],[Order Time]])&lt;12,"Morning",IF(HOUR(Table2[[#This Row],[Order Time]])&lt;17,"Afternoon",IF(HOUR(Table2[[#This Row],[Order Time]])&lt;21,"Evening","Night")))</f>
        <v>Evening</v>
      </c>
      <c r="AM2864" s="16" t="s">
        <v>29</v>
      </c>
    </row>
    <row r="2865" spans="1:39" x14ac:dyDescent="0.25">
      <c r="A2865" s="13" t="s">
        <v>4784</v>
      </c>
      <c r="B2865" s="4">
        <v>45739</v>
      </c>
      <c r="C2865" s="2">
        <f>YEAR(Table2[[#This Row],[Invoice Date]])</f>
        <v>2025</v>
      </c>
      <c r="D2865" s="2" t="str">
        <f>TEXT(Table2[[#This Row],[Invoice Date]],"mmm")</f>
        <v>Mar</v>
      </c>
      <c r="E2865" s="2" t="str">
        <f>Table2[[#This Row],[Store_ID]]&amp;"-"&amp;Table2[[#This Row],[Year]]&amp;"-"&amp;Table2[[#This Row],[Month]]</f>
        <v>STR054-2025-Mar</v>
      </c>
      <c r="F2865" s="2" t="s">
        <v>2905</v>
      </c>
      <c r="G2865" s="2" t="str">
        <f>_xlfn.XLOOKUP(Table2[[#This Row],[Customer_ID]],Table3[Customer_ID],Table3[Customer Name],"Not Found")</f>
        <v>Eshwari Venkatesan</v>
      </c>
      <c r="H2865" s="2" t="str">
        <f>_xlfn.XLOOKUP(Table2[[#This Row],[Customer_ID]],Table3[Customer_ID],Table3[Gender],"Female")</f>
        <v>Female</v>
      </c>
      <c r="I2865" s="2" t="str">
        <f>_xlfn.XLOOKUP(Table2[[#This Row],[Customer_ID]],Table3[Customer_ID],Table3[City],"Missing Memebership")</f>
        <v>Kozhikode</v>
      </c>
      <c r="J2865" s="2" t="str">
        <f>_xlfn.XLOOKUP(Table2[[#This Row],[Customer_ID]],Table3[Customer_ID],Table3[State],"Karnataka")</f>
        <v>Kerala</v>
      </c>
      <c r="K2865" s="2" t="str">
        <f>_xlfn.XLOOKUP(Table2[[#This Row],[Customer_ID]],Table3[Customer_ID],Table3[Membership],"Regular")</f>
        <v>Silver</v>
      </c>
      <c r="L2865" s="2" t="s">
        <v>754</v>
      </c>
      <c r="M2865" s="2" t="str">
        <f>_xlfn.XLOOKUP(Table2[[#This Row],[Product_ID]],Table4[Product_ID],Table4[Product_Name],"Not Found")</f>
        <v>Wrangler Ring White</v>
      </c>
      <c r="N2865" s="2" t="str">
        <f>_xlfn.XLOOKUP(Table2[[#This Row],[Product_ID]],Table4[Product_ID],Table4[Category],"Not Found")</f>
        <v>Jewellery</v>
      </c>
      <c r="O2865" s="2" t="str">
        <f>_xlfn.XLOOKUP(Table2[[#This Row],[Product_ID]],Table4[Product_ID],Table4[Subcategory],"Not Found")</f>
        <v>Ring</v>
      </c>
      <c r="P2865" s="2" t="str">
        <f>_xlfn.XLOOKUP(Table2[[#This Row],[Product_ID]],Table4[Product_ID],Table4[Brand],"Missing Brand")</f>
        <v>Wrangler</v>
      </c>
      <c r="Q2865" s="2" t="s">
        <v>712</v>
      </c>
      <c r="R2865" s="2" t="str">
        <f>_xlfn.XLOOKUP(Table2[[#This Row],[Store_ID]],Table6[Store_ID],Table6[Store Name],"Not Found")</f>
        <v>TrendMart Thoothukudi Mall Kiosk</v>
      </c>
      <c r="S2865" s="2">
        <f>_xlfn.XLOOKUP(Table2[[#This Row],[Store_ID]],Table6[Store_ID],Table6[Monthly Target],"Missing Target")</f>
        <v>2000000</v>
      </c>
      <c r="T2865" s="2" t="str">
        <f>_xlfn.XLOOKUP(Table2[[#This Row],[Store_ID]],Table6[Store_ID],Table6[Region],"Not Found")</f>
        <v>South Zone 1</v>
      </c>
      <c r="U2865" s="2" t="s">
        <v>263</v>
      </c>
      <c r="V2865" s="2" t="str">
        <f>_xlfn.XLOOKUP(Table2[[#This Row],[Employee_ID]],Table5[Employee_ID],Table5[Employee Name],"Not Found")</f>
        <v>Sathish Sundaram</v>
      </c>
      <c r="W2865" s="2">
        <v>1</v>
      </c>
      <c r="X2865" s="2">
        <v>3562.74</v>
      </c>
      <c r="Y2865" s="2">
        <v>25</v>
      </c>
      <c r="Z2865" s="2">
        <v>890.68</v>
      </c>
      <c r="AA2865" s="2">
        <v>3</v>
      </c>
      <c r="AB2865" s="2">
        <v>80.16</v>
      </c>
      <c r="AC2865" s="2">
        <v>2752.22</v>
      </c>
      <c r="AD2865" s="2">
        <v>1989.93</v>
      </c>
      <c r="AE2865" s="2">
        <f t="shared" si="97"/>
        <v>682.12999999999977</v>
      </c>
      <c r="AF2865" s="2" t="s">
        <v>35</v>
      </c>
      <c r="AG2865" s="42">
        <f>IFERROR(Table2[[#This Row],[Profit]]/Table2[[#This Row],[Sales Amount]],0)</f>
        <v>0.24784719244827805</v>
      </c>
      <c r="AH2865" s="2" t="str">
        <f>TRIM(Table2[[#This Row],[Payment Modee]])</f>
        <v>Debit Card</v>
      </c>
      <c r="AI2865" s="2" t="s">
        <v>36</v>
      </c>
      <c r="AJ2865" s="2" t="s">
        <v>27</v>
      </c>
      <c r="AK2865" s="2" t="s">
        <v>1883</v>
      </c>
      <c r="AL2865" s="16" t="str">
        <f>IF(HOUR(Table2[[#This Row],[Order Time]])&lt;12,"Morning",IF(HOUR(Table2[[#This Row],[Order Time]])&lt;17,"Afternoon",IF(HOUR(Table2[[#This Row],[Order Time]])&lt;21,"Evening","Night")))</f>
        <v>Afternoon</v>
      </c>
      <c r="AM2865" s="16" t="s">
        <v>38</v>
      </c>
    </row>
    <row r="2866" spans="1:39" x14ac:dyDescent="0.25">
      <c r="A2866" s="13" t="s">
        <v>4785</v>
      </c>
      <c r="B2866" s="4">
        <v>45501</v>
      </c>
      <c r="C2866" s="2">
        <f>YEAR(Table2[[#This Row],[Invoice Date]])</f>
        <v>2024</v>
      </c>
      <c r="D2866" s="2" t="str">
        <f>TEXT(Table2[[#This Row],[Invoice Date]],"mmm")</f>
        <v>Jul</v>
      </c>
      <c r="E2866" s="2" t="str">
        <f>Table2[[#This Row],[Store_ID]]&amp;"-"&amp;Table2[[#This Row],[Year]]&amp;"-"&amp;Table2[[#This Row],[Month]]</f>
        <v>STR075-2024-Jul</v>
      </c>
      <c r="F2866" s="2" t="s">
        <v>2761</v>
      </c>
      <c r="G2866" s="2" t="str">
        <f>_xlfn.XLOOKUP(Table2[[#This Row],[Customer_ID]],Table3[Customer_ID],Table3[Customer Name],"Not Found")</f>
        <v>Sowmya Srinivasan</v>
      </c>
      <c r="H2866" s="2" t="str">
        <f>_xlfn.XLOOKUP(Table2[[#This Row],[Customer_ID]],Table3[Customer_ID],Table3[Gender],"Female")</f>
        <v>Female</v>
      </c>
      <c r="I2866" s="2" t="str">
        <f>_xlfn.XLOOKUP(Table2[[#This Row],[Customer_ID]],Table3[Customer_ID],Table3[City],"Missing Memebership")</f>
        <v>Nellore</v>
      </c>
      <c r="J2866" s="2" t="str">
        <f>_xlfn.XLOOKUP(Table2[[#This Row],[Customer_ID]],Table3[Customer_ID],Table3[State],"Karnataka")</f>
        <v>Andhra Pradesh</v>
      </c>
      <c r="K2866" s="2" t="str">
        <f>_xlfn.XLOOKUP(Table2[[#This Row],[Customer_ID]],Table3[Customer_ID],Table3[Membership],"Regular")</f>
        <v>Gold</v>
      </c>
      <c r="L2866" s="2" t="s">
        <v>1430</v>
      </c>
      <c r="M2866" s="2" t="str">
        <f>_xlfn.XLOOKUP(Table2[[#This Row],[Product_ID]],Table4[Product_ID],Table4[Product_Name],"Not Found")</f>
        <v>Reebok Leather Wallet Navy Blue</v>
      </c>
      <c r="N2866" s="2" t="str">
        <f>_xlfn.XLOOKUP(Table2[[#This Row],[Product_ID]],Table4[Product_ID],Table4[Category],"Not Found")</f>
        <v>Wallets</v>
      </c>
      <c r="O2866" s="2" t="str">
        <f>_xlfn.XLOOKUP(Table2[[#This Row],[Product_ID]],Table4[Product_ID],Table4[Subcategory],"Not Found")</f>
        <v>Leather Wallet</v>
      </c>
      <c r="P2866" s="2" t="str">
        <f>_xlfn.XLOOKUP(Table2[[#This Row],[Product_ID]],Table4[Product_ID],Table4[Brand],"Missing Brand")</f>
        <v>Reebok</v>
      </c>
      <c r="Q2866" s="2" t="s">
        <v>164</v>
      </c>
      <c r="R2866" s="2" t="str">
        <f>_xlfn.XLOOKUP(Table2[[#This Row],[Store_ID]],Table6[Store_ID],Table6[Store Name],"Not Found")</f>
        <v>TrendMart Chennai Standard</v>
      </c>
      <c r="S2866" s="2">
        <f>_xlfn.XLOOKUP(Table2[[#This Row],[Store_ID]],Table6[Store_ID],Table6[Monthly Target],"Missing Target")</f>
        <v>1000000</v>
      </c>
      <c r="T2866" s="2" t="str">
        <f>_xlfn.XLOOKUP(Table2[[#This Row],[Store_ID]],Table6[Store_ID],Table6[Region],"Not Found")</f>
        <v>South Zone 1</v>
      </c>
      <c r="U2866" s="2" t="s">
        <v>417</v>
      </c>
      <c r="V2866" s="2" t="str">
        <f>_xlfn.XLOOKUP(Table2[[#This Row],[Employee_ID]],Table5[Employee_ID],Table5[Employee Name],"Not Found")</f>
        <v>Arjun Krishnan</v>
      </c>
      <c r="W2866" s="2">
        <v>3</v>
      </c>
      <c r="X2866" s="2">
        <v>1219.93</v>
      </c>
      <c r="Y2866" s="2">
        <v>0</v>
      </c>
      <c r="Z2866" s="2">
        <v>0</v>
      </c>
      <c r="AA2866" s="2">
        <v>12</v>
      </c>
      <c r="AB2866" s="2">
        <v>439.17</v>
      </c>
      <c r="AC2866" s="2">
        <v>4098.96</v>
      </c>
      <c r="AD2866" s="2">
        <v>2752.32</v>
      </c>
      <c r="AE2866" s="2">
        <f t="shared" si="97"/>
        <v>907.4699999999998</v>
      </c>
      <c r="AF2866" s="2" t="s">
        <v>35</v>
      </c>
      <c r="AG2866" s="42">
        <f>IFERROR(Table2[[#This Row],[Profit]]/Table2[[#This Row],[Sales Amount]],0)</f>
        <v>0.22139030388196024</v>
      </c>
      <c r="AH2866" s="2" t="str">
        <f>TRIM(Table2[[#This Row],[Payment Modee]])</f>
        <v>Debit Card</v>
      </c>
      <c r="AI2866" s="2" t="s">
        <v>26</v>
      </c>
      <c r="AJ2866" s="2" t="s">
        <v>27</v>
      </c>
      <c r="AK2866" s="2" t="s">
        <v>1697</v>
      </c>
      <c r="AL2866" s="16" t="str">
        <f>IF(HOUR(Table2[[#This Row],[Order Time]])&lt;12,"Morning",IF(HOUR(Table2[[#This Row],[Order Time]])&lt;17,"Afternoon",IF(HOUR(Table2[[#This Row],[Order Time]])&lt;21,"Evening","Night")))</f>
        <v>Afternoon</v>
      </c>
      <c r="AM2866" s="16" t="s">
        <v>38</v>
      </c>
    </row>
    <row r="2867" spans="1:39" x14ac:dyDescent="0.25">
      <c r="A2867" s="13" t="s">
        <v>4786</v>
      </c>
      <c r="B2867" s="4">
        <v>45497</v>
      </c>
      <c r="C2867" s="2">
        <f>YEAR(Table2[[#This Row],[Invoice Date]])</f>
        <v>2024</v>
      </c>
      <c r="D2867" s="2" t="str">
        <f>TEXT(Table2[[#This Row],[Invoice Date]],"mmm")</f>
        <v>Jul</v>
      </c>
      <c r="E2867" s="2" t="str">
        <f>Table2[[#This Row],[Store_ID]]&amp;"-"&amp;Table2[[#This Row],[Year]]&amp;"-"&amp;Table2[[#This Row],[Month]]</f>
        <v>STR053-2024-Jul</v>
      </c>
      <c r="F2867" s="2" t="s">
        <v>2341</v>
      </c>
      <c r="G2867" s="2" t="str">
        <f>_xlfn.XLOOKUP(Table2[[#This Row],[Customer_ID]],Table3[Customer_ID],Table3[Customer Name],"Not Found")</f>
        <v>Raghu Balasubramaniam</v>
      </c>
      <c r="H2867" s="2" t="str">
        <f>_xlfn.XLOOKUP(Table2[[#This Row],[Customer_ID]],Table3[Customer_ID],Table3[Gender],"Female")</f>
        <v>Male</v>
      </c>
      <c r="I2867" s="2" t="str">
        <f>_xlfn.XLOOKUP(Table2[[#This Row],[Customer_ID]],Table3[Customer_ID],Table3[City],"Missing Memebership")</f>
        <v>Shivamogga</v>
      </c>
      <c r="J2867" s="2" t="str">
        <f>_xlfn.XLOOKUP(Table2[[#This Row],[Customer_ID]],Table3[Customer_ID],Table3[State],"Karnataka")</f>
        <v>Karnataka</v>
      </c>
      <c r="K2867" s="2" t="str">
        <f>_xlfn.XLOOKUP(Table2[[#This Row],[Customer_ID]],Table3[Customer_ID],Table3[Membership],"Regular")</f>
        <v>Silver</v>
      </c>
      <c r="L2867" s="2" t="s">
        <v>151</v>
      </c>
      <c r="M2867" s="2" t="str">
        <f>_xlfn.XLOOKUP(Table2[[#This Row],[Product_ID]],Table4[Product_ID],Table4[Product_Name],"Not Found")</f>
        <v>Allen Solly Tie Pink</v>
      </c>
      <c r="N2867" s="2" t="str">
        <f>_xlfn.XLOOKUP(Table2[[#This Row],[Product_ID]],Table4[Product_ID],Table4[Category],"Not Found")</f>
        <v>Accessories</v>
      </c>
      <c r="O2867" s="2" t="str">
        <f>_xlfn.XLOOKUP(Table2[[#This Row],[Product_ID]],Table4[Product_ID],Table4[Subcategory],"Not Found")</f>
        <v>Tie</v>
      </c>
      <c r="P2867" s="2" t="str">
        <f>_xlfn.XLOOKUP(Table2[[#This Row],[Product_ID]],Table4[Product_ID],Table4[Brand],"Missing Brand")</f>
        <v>Allen Solly</v>
      </c>
      <c r="Q2867" s="2" t="s">
        <v>426</v>
      </c>
      <c r="R2867" s="2" t="str">
        <f>_xlfn.XLOOKUP(Table2[[#This Row],[Store_ID]],Table6[Store_ID],Table6[Store Name],"Not Found")</f>
        <v>TrendMart Kochi Standard</v>
      </c>
      <c r="S2867" s="2">
        <f>_xlfn.XLOOKUP(Table2[[#This Row],[Store_ID]],Table6[Store_ID],Table6[Monthly Target],"Missing Target")</f>
        <v>1500000</v>
      </c>
      <c r="T2867" s="2" t="str">
        <f>_xlfn.XLOOKUP(Table2[[#This Row],[Store_ID]],Table6[Store_ID],Table6[Region],"Not Found")</f>
        <v>South Zone 1</v>
      </c>
      <c r="U2867" s="2" t="s">
        <v>113</v>
      </c>
      <c r="V2867" s="2" t="str">
        <f>_xlfn.XLOOKUP(Table2[[#This Row],[Employee_ID]],Table5[Employee_ID],Table5[Employee Name],"Not Found")</f>
        <v>Eswar Prasad</v>
      </c>
      <c r="W2867" s="2">
        <v>1</v>
      </c>
      <c r="X2867" s="2">
        <v>731.5</v>
      </c>
      <c r="Y2867" s="2">
        <v>0</v>
      </c>
      <c r="Z2867" s="2">
        <v>0</v>
      </c>
      <c r="AA2867" s="2">
        <v>5</v>
      </c>
      <c r="AB2867" s="2">
        <v>36.58</v>
      </c>
      <c r="AC2867" s="2">
        <v>768.08</v>
      </c>
      <c r="AD2867" s="2">
        <v>443.19</v>
      </c>
      <c r="AE2867" s="2">
        <f t="shared" si="97"/>
        <v>288.31000000000006</v>
      </c>
      <c r="AF2867" s="2" t="s">
        <v>35</v>
      </c>
      <c r="AG2867" s="42">
        <f>IFERROR(Table2[[#This Row],[Profit]]/Table2[[#This Row],[Sales Amount]],0)</f>
        <v>0.37536454535985841</v>
      </c>
      <c r="AH2867" s="2" t="str">
        <f>TRIM(Table2[[#This Row],[Payment Modee]])</f>
        <v>Debit Card</v>
      </c>
      <c r="AI2867" s="2" t="s">
        <v>36</v>
      </c>
      <c r="AJ2867" s="2" t="s">
        <v>27</v>
      </c>
      <c r="AK2867" s="2" t="s">
        <v>1101</v>
      </c>
      <c r="AL2867" s="16" t="str">
        <f>IF(HOUR(Table2[[#This Row],[Order Time]])&lt;12,"Morning",IF(HOUR(Table2[[#This Row],[Order Time]])&lt;17,"Afternoon",IF(HOUR(Table2[[#This Row],[Order Time]])&lt;21,"Evening","Night")))</f>
        <v>Evening</v>
      </c>
      <c r="AM2867" s="16" t="s">
        <v>29</v>
      </c>
    </row>
    <row r="2868" spans="1:39" x14ac:dyDescent="0.25">
      <c r="A2868" s="13" t="s">
        <v>4787</v>
      </c>
      <c r="B2868" s="4">
        <v>45438</v>
      </c>
      <c r="C2868" s="2">
        <f>YEAR(Table2[[#This Row],[Invoice Date]])</f>
        <v>2024</v>
      </c>
      <c r="D2868" s="2" t="str">
        <f>TEXT(Table2[[#This Row],[Invoice Date]],"mmm")</f>
        <v>May</v>
      </c>
      <c r="E2868" s="2" t="str">
        <f>Table2[[#This Row],[Store_ID]]&amp;"-"&amp;Table2[[#This Row],[Year]]&amp;"-"&amp;Table2[[#This Row],[Month]]</f>
        <v>STR112-2024-May</v>
      </c>
      <c r="F2868" s="2" t="s">
        <v>547</v>
      </c>
      <c r="G2868" s="2" t="str">
        <f>_xlfn.XLOOKUP(Table2[[#This Row],[Customer_ID]],Table3[Customer_ID],Table3[Customer Name],"Not Found")</f>
        <v>Manikandan Naidu</v>
      </c>
      <c r="H2868" s="2" t="str">
        <f>_xlfn.XLOOKUP(Table2[[#This Row],[Customer_ID]],Table3[Customer_ID],Table3[Gender],"Female")</f>
        <v>Male</v>
      </c>
      <c r="I2868" s="2" t="str">
        <f>_xlfn.XLOOKUP(Table2[[#This Row],[Customer_ID]],Table3[Customer_ID],Table3[City],"Missing Memebership")</f>
        <v>Warangal</v>
      </c>
      <c r="J2868" s="2" t="str">
        <f>_xlfn.XLOOKUP(Table2[[#This Row],[Customer_ID]],Table3[Customer_ID],Table3[State],"Karnataka")</f>
        <v>Telangana</v>
      </c>
      <c r="K2868" s="2" t="str">
        <f>_xlfn.XLOOKUP(Table2[[#This Row],[Customer_ID]],Table3[Customer_ID],Table3[Membership],"Regular")</f>
        <v>Silver</v>
      </c>
      <c r="L2868" s="2" t="s">
        <v>485</v>
      </c>
      <c r="M2868" s="2" t="str">
        <f>_xlfn.XLOOKUP(Table2[[#This Row],[Product_ID]],Table4[Product_ID],Table4[Product_Name],"Not Found")</f>
        <v>Van Heusen Formal Shirt Olive</v>
      </c>
      <c r="N2868" s="2" t="str">
        <f>_xlfn.XLOOKUP(Table2[[#This Row],[Product_ID]],Table4[Product_ID],Table4[Category],"Not Found")</f>
        <v>Men Shirts</v>
      </c>
      <c r="O2868" s="2" t="str">
        <f>_xlfn.XLOOKUP(Table2[[#This Row],[Product_ID]],Table4[Product_ID],Table4[Subcategory],"Not Found")</f>
        <v>Formal Shirt</v>
      </c>
      <c r="P2868" s="2" t="str">
        <f>_xlfn.XLOOKUP(Table2[[#This Row],[Product_ID]],Table4[Product_ID],Table4[Brand],"Missing Brand")</f>
        <v>Van Heusen</v>
      </c>
      <c r="Q2868" s="2" t="s">
        <v>202</v>
      </c>
      <c r="R2868" s="2" t="str">
        <f>_xlfn.XLOOKUP(Table2[[#This Row],[Store_ID]],Table6[Store_ID],Table6[Store Name],"Not Found")</f>
        <v>TrendMart Guntur Outlet</v>
      </c>
      <c r="S2868" s="2">
        <f>_xlfn.XLOOKUP(Table2[[#This Row],[Store_ID]],Table6[Store_ID],Table6[Monthly Target],"Missing Target")</f>
        <v>1500000</v>
      </c>
      <c r="T2868" s="2" t="str">
        <f>_xlfn.XLOOKUP(Table2[[#This Row],[Store_ID]],Table6[Store_ID],Table6[Region],"Not Found")</f>
        <v>South Zone 3</v>
      </c>
      <c r="U2868" s="2" t="s">
        <v>118</v>
      </c>
      <c r="V2868" s="2" t="str">
        <f>_xlfn.XLOOKUP(Table2[[#This Row],[Employee_ID]],Table5[Employee_ID],Table5[Employee Name],"Not Found")</f>
        <v>Deepak Kamath</v>
      </c>
      <c r="W2868" s="2">
        <v>2</v>
      </c>
      <c r="X2868" s="2">
        <v>1006.66</v>
      </c>
      <c r="Y2868" s="2">
        <v>15</v>
      </c>
      <c r="Z2868" s="2">
        <v>302</v>
      </c>
      <c r="AA2868" s="2">
        <v>12</v>
      </c>
      <c r="AB2868" s="2">
        <v>205.36</v>
      </c>
      <c r="AC2868" s="2">
        <v>1916.68</v>
      </c>
      <c r="AD2868" s="2">
        <v>1291.18</v>
      </c>
      <c r="AE2868" s="2">
        <f t="shared" si="97"/>
        <v>420.14</v>
      </c>
      <c r="AF2868" s="2" t="s">
        <v>69</v>
      </c>
      <c r="AG2868" s="42">
        <f>IFERROR(Table2[[#This Row],[Profit]]/Table2[[#This Row],[Sales Amount]],0)</f>
        <v>0.21920195337771561</v>
      </c>
      <c r="AH2868" s="2" t="str">
        <f>TRIM(Table2[[#This Row],[Payment Modee]])</f>
        <v>Cash</v>
      </c>
      <c r="AI2868" s="2" t="s">
        <v>26</v>
      </c>
      <c r="AJ2868" s="2" t="s">
        <v>27</v>
      </c>
      <c r="AK2868" s="2" t="s">
        <v>1305</v>
      </c>
      <c r="AL2868" s="16" t="str">
        <f>IF(HOUR(Table2[[#This Row],[Order Time]])&lt;12,"Morning",IF(HOUR(Table2[[#This Row],[Order Time]])&lt;17,"Afternoon",IF(HOUR(Table2[[#This Row],[Order Time]])&lt;21,"Evening","Night")))</f>
        <v>Afternoon</v>
      </c>
      <c r="AM2868" s="16" t="s">
        <v>38</v>
      </c>
    </row>
    <row r="2869" spans="1:39" x14ac:dyDescent="0.25">
      <c r="A2869" s="13" t="s">
        <v>4788</v>
      </c>
      <c r="B2869" s="4">
        <v>45558</v>
      </c>
      <c r="C2869" s="2">
        <f>YEAR(Table2[[#This Row],[Invoice Date]])</f>
        <v>2024</v>
      </c>
      <c r="D2869" s="2" t="str">
        <f>TEXT(Table2[[#This Row],[Invoice Date]],"mmm")</f>
        <v>Sep</v>
      </c>
      <c r="E2869" s="2" t="str">
        <f>Table2[[#This Row],[Store_ID]]&amp;"-"&amp;Table2[[#This Row],[Year]]&amp;"-"&amp;Table2[[#This Row],[Month]]</f>
        <v>STR038-2024-Sep</v>
      </c>
      <c r="F2869" s="2" t="s">
        <v>2331</v>
      </c>
      <c r="G2869" s="2" t="str">
        <f>_xlfn.XLOOKUP(Table2[[#This Row],[Customer_ID]],Table3[Customer_ID],Table3[Customer Name],"Not Found")</f>
        <v>Jaya Naicker</v>
      </c>
      <c r="H2869" s="2" t="str">
        <f>_xlfn.XLOOKUP(Table2[[#This Row],[Customer_ID]],Table3[Customer_ID],Table3[Gender],"Female")</f>
        <v>Female</v>
      </c>
      <c r="I2869" s="2" t="str">
        <f>_xlfn.XLOOKUP(Table2[[#This Row],[Customer_ID]],Table3[Customer_ID],Table3[City],"Missing Memebership")</f>
        <v>Vellore</v>
      </c>
      <c r="J2869" s="2" t="str">
        <f>_xlfn.XLOOKUP(Table2[[#This Row],[Customer_ID]],Table3[Customer_ID],Table3[State],"Karnataka")</f>
        <v>Tamil Nadu</v>
      </c>
      <c r="K2869" s="2" t="str">
        <f>_xlfn.XLOOKUP(Table2[[#This Row],[Customer_ID]],Table3[Customer_ID],Table3[Membership],"Regular")</f>
        <v>Regular</v>
      </c>
      <c r="L2869" s="2" t="s">
        <v>932</v>
      </c>
      <c r="M2869" s="2" t="str">
        <f>_xlfn.XLOOKUP(Table2[[#This Row],[Product_ID]],Table4[Product_ID],Table4[Product_Name],"Not Found")</f>
        <v>Blackberrys Joggers Beige</v>
      </c>
      <c r="N2869" s="2" t="str">
        <f>_xlfn.XLOOKUP(Table2[[#This Row],[Product_ID]],Table4[Product_ID],Table4[Category],"Not Found")</f>
        <v>Sportswear</v>
      </c>
      <c r="O2869" s="2" t="str">
        <f>_xlfn.XLOOKUP(Table2[[#This Row],[Product_ID]],Table4[Product_ID],Table4[Subcategory],"Not Found")</f>
        <v>Joggers</v>
      </c>
      <c r="P2869" s="2" t="str">
        <f>_xlfn.XLOOKUP(Table2[[#This Row],[Product_ID]],Table4[Product_ID],Table4[Brand],"Missing Brand")</f>
        <v>Blackberrys</v>
      </c>
      <c r="Q2869" s="2" t="s">
        <v>890</v>
      </c>
      <c r="R2869" s="2" t="str">
        <f>_xlfn.XLOOKUP(Table2[[#This Row],[Store_ID]],Table6[Store_ID],Table6[Store Name],"Not Found")</f>
        <v>TrendMart Tumakuru Standard</v>
      </c>
      <c r="S2869" s="2">
        <f>_xlfn.XLOOKUP(Table2[[#This Row],[Store_ID]],Table6[Store_ID],Table6[Monthly Target],"Missing Target")</f>
        <v>1500000</v>
      </c>
      <c r="T2869" s="2" t="str">
        <f>_xlfn.XLOOKUP(Table2[[#This Row],[Store_ID]],Table6[Store_ID],Table6[Region],"Not Found")</f>
        <v>South Zone 2</v>
      </c>
      <c r="U2869" s="2" t="s">
        <v>170</v>
      </c>
      <c r="V2869" s="2" t="str">
        <f>_xlfn.XLOOKUP(Table2[[#This Row],[Employee_ID]],Table5[Employee_ID],Table5[Employee Name],"Not Found")</f>
        <v>Ishwarya Shetty</v>
      </c>
      <c r="W2869" s="2">
        <v>1</v>
      </c>
      <c r="X2869" s="2">
        <v>1082.53</v>
      </c>
      <c r="Y2869" s="2">
        <v>15</v>
      </c>
      <c r="Z2869" s="2">
        <v>162.38</v>
      </c>
      <c r="AA2869" s="2">
        <v>12</v>
      </c>
      <c r="AB2869" s="2">
        <v>110.42</v>
      </c>
      <c r="AC2869" s="2">
        <v>1030.57</v>
      </c>
      <c r="AD2869" s="2">
        <v>735.85</v>
      </c>
      <c r="AE2869" s="2">
        <f t="shared" si="97"/>
        <v>184.2999999999999</v>
      </c>
      <c r="AF2869" s="2" t="s">
        <v>35</v>
      </c>
      <c r="AG2869" s="42">
        <f>IFERROR(Table2[[#This Row],[Profit]]/Table2[[#This Row],[Sales Amount]],0)</f>
        <v>0.1788330729596242</v>
      </c>
      <c r="AH2869" s="2" t="str">
        <f>TRIM(Table2[[#This Row],[Payment Modee]])</f>
        <v>Debit Card</v>
      </c>
      <c r="AI2869" s="2" t="s">
        <v>26</v>
      </c>
      <c r="AJ2869" s="2" t="s">
        <v>27</v>
      </c>
      <c r="AK2869" s="2" t="s">
        <v>563</v>
      </c>
      <c r="AL2869" s="16" t="str">
        <f>IF(HOUR(Table2[[#This Row],[Order Time]])&lt;12,"Morning",IF(HOUR(Table2[[#This Row],[Order Time]])&lt;17,"Afternoon",IF(HOUR(Table2[[#This Row],[Order Time]])&lt;21,"Evening","Night")))</f>
        <v>Evening</v>
      </c>
      <c r="AM2869" s="16" t="s">
        <v>29</v>
      </c>
    </row>
    <row r="2870" spans="1:39" x14ac:dyDescent="0.25">
      <c r="A2870" s="13" t="s">
        <v>4789</v>
      </c>
      <c r="B2870" s="4">
        <v>45740</v>
      </c>
      <c r="C2870" s="2">
        <f>YEAR(Table2[[#This Row],[Invoice Date]])</f>
        <v>2025</v>
      </c>
      <c r="D2870" s="2" t="str">
        <f>TEXT(Table2[[#This Row],[Invoice Date]],"mmm")</f>
        <v>Mar</v>
      </c>
      <c r="E2870" s="2" t="str">
        <f>Table2[[#This Row],[Store_ID]]&amp;"-"&amp;Table2[[#This Row],[Year]]&amp;"-"&amp;Table2[[#This Row],[Month]]</f>
        <v>STR015-2025-Mar</v>
      </c>
      <c r="F2870" s="2" t="s">
        <v>433</v>
      </c>
      <c r="G2870" s="2" t="str">
        <f>_xlfn.XLOOKUP(Table2[[#This Row],[Customer_ID]],Table3[Customer_ID],Table3[Customer Name],"Not Found")</f>
        <v>Sunita Subramaniam</v>
      </c>
      <c r="H2870" s="2" t="str">
        <f>_xlfn.XLOOKUP(Table2[[#This Row],[Customer_ID]],Table3[Customer_ID],Table3[Gender],"Female")</f>
        <v>Female</v>
      </c>
      <c r="I2870" s="2" t="str">
        <f>_xlfn.XLOOKUP(Table2[[#This Row],[Customer_ID]],Table3[Customer_ID],Table3[City],"Missing Memebership")</f>
        <v>Khammam</v>
      </c>
      <c r="J2870" s="2" t="str">
        <f>_xlfn.XLOOKUP(Table2[[#This Row],[Customer_ID]],Table3[Customer_ID],Table3[State],"Karnataka")</f>
        <v>Telangana</v>
      </c>
      <c r="K2870" s="2" t="str">
        <f>_xlfn.XLOOKUP(Table2[[#This Row],[Customer_ID]],Table3[Customer_ID],Table3[Membership],"Regular")</f>
        <v>Regular</v>
      </c>
      <c r="L2870" s="2" t="s">
        <v>416</v>
      </c>
      <c r="M2870" s="2" t="str">
        <f>_xlfn.XLOOKUP(Table2[[#This Row],[Product_ID]],Table4[Product_ID],Table4[Product_Name],"Not Found")</f>
        <v>GRT Jewellers Sling Bag Olive</v>
      </c>
      <c r="N2870" s="2" t="str">
        <f>_xlfn.XLOOKUP(Table2[[#This Row],[Product_ID]],Table4[Product_ID],Table4[Category],"Not Found")</f>
        <v>Handbags</v>
      </c>
      <c r="O2870" s="2" t="str">
        <f>_xlfn.XLOOKUP(Table2[[#This Row],[Product_ID]],Table4[Product_ID],Table4[Subcategory],"Not Found")</f>
        <v>Sling Bag</v>
      </c>
      <c r="P2870" s="2" t="str">
        <f>_xlfn.XLOOKUP(Table2[[#This Row],[Product_ID]],Table4[Product_ID],Table4[Brand],"Missing Brand")</f>
        <v>GRT Jewellers</v>
      </c>
      <c r="Q2870" s="2" t="s">
        <v>704</v>
      </c>
      <c r="R2870" s="2" t="str">
        <f>_xlfn.XLOOKUP(Table2[[#This Row],[Store_ID]],Table6[Store_ID],Table6[Store Name],"Not Found")</f>
        <v>TrendMart Madurai Mall Kiosk</v>
      </c>
      <c r="S2870" s="2">
        <f>_xlfn.XLOOKUP(Table2[[#This Row],[Store_ID]],Table6[Store_ID],Table6[Monthly Target],"Missing Target")</f>
        <v>800000</v>
      </c>
      <c r="T2870" s="2" t="str">
        <f>_xlfn.XLOOKUP(Table2[[#This Row],[Store_ID]],Table6[Store_ID],Table6[Region],"Not Found")</f>
        <v>South Zone 1</v>
      </c>
      <c r="U2870" s="2" t="s">
        <v>124</v>
      </c>
      <c r="V2870" s="2" t="str">
        <f>_xlfn.XLOOKUP(Table2[[#This Row],[Employee_ID]],Table5[Employee_ID],Table5[Employee Name],"Not Found")</f>
        <v>Girish Sundaram</v>
      </c>
      <c r="W2870" s="2">
        <v>2</v>
      </c>
      <c r="X2870" s="2">
        <v>3101.88</v>
      </c>
      <c r="Y2870" s="2">
        <v>0</v>
      </c>
      <c r="Z2870" s="2">
        <v>0</v>
      </c>
      <c r="AA2870" s="2">
        <v>12</v>
      </c>
      <c r="AB2870" s="2">
        <v>744.45</v>
      </c>
      <c r="AC2870" s="2">
        <v>6948.21</v>
      </c>
      <c r="AD2870" s="2">
        <v>4068.02</v>
      </c>
      <c r="AE2870" s="2">
        <f t="shared" si="97"/>
        <v>2135.7399999999998</v>
      </c>
      <c r="AF2870" s="2" t="s">
        <v>25</v>
      </c>
      <c r="AG2870" s="42">
        <f>IFERROR(Table2[[#This Row],[Profit]]/Table2[[#This Row],[Sales Amount]],0)</f>
        <v>0.30737988633043617</v>
      </c>
      <c r="AH2870" s="2" t="str">
        <f>TRIM(Table2[[#This Row],[Payment Modee]])</f>
        <v>UPI</v>
      </c>
      <c r="AI2870" s="2" t="s">
        <v>26</v>
      </c>
      <c r="AJ2870" s="2" t="s">
        <v>197</v>
      </c>
      <c r="AK2870" s="2" t="s">
        <v>2885</v>
      </c>
      <c r="AL2870" s="16" t="str">
        <f>IF(HOUR(Table2[[#This Row],[Order Time]])&lt;12,"Morning",IF(HOUR(Table2[[#This Row],[Order Time]])&lt;17,"Afternoon",IF(HOUR(Table2[[#This Row],[Order Time]])&lt;21,"Evening","Night")))</f>
        <v>Afternoon</v>
      </c>
      <c r="AM2870" s="16" t="s">
        <v>29</v>
      </c>
    </row>
    <row r="2871" spans="1:39" x14ac:dyDescent="0.25">
      <c r="A2871" s="13" t="s">
        <v>4790</v>
      </c>
      <c r="B2871" s="4">
        <v>45684</v>
      </c>
      <c r="C2871" s="2">
        <f>YEAR(Table2[[#This Row],[Invoice Date]])</f>
        <v>2025</v>
      </c>
      <c r="D2871" s="2" t="str">
        <f>TEXT(Table2[[#This Row],[Invoice Date]],"mmm")</f>
        <v>Jan</v>
      </c>
      <c r="E2871" s="2" t="str">
        <f>Table2[[#This Row],[Store_ID]]&amp;"-"&amp;Table2[[#This Row],[Year]]&amp;"-"&amp;Table2[[#This Row],[Month]]</f>
        <v>STR042-2025-Jan</v>
      </c>
      <c r="F2871" s="2" t="s">
        <v>9157</v>
      </c>
      <c r="G2871" s="2" t="str">
        <f>_xlfn.XLOOKUP(Table2[[#This Row],[Customer_ID]],Table3[Customer_ID],Table3[Customer Name],"Not Found")</f>
        <v>Not Found</v>
      </c>
      <c r="H2871" s="2" t="str">
        <f>_xlfn.XLOOKUP(Table2[[#This Row],[Customer_ID]],Table3[Customer_ID],Table3[Gender],"Female")</f>
        <v>Female</v>
      </c>
      <c r="I2871" s="2" t="str">
        <f>_xlfn.XLOOKUP(Table2[[#This Row],[Customer_ID]],Table3[Customer_ID],Table3[City],"Missing Memebership")</f>
        <v>Missing Memebership</v>
      </c>
      <c r="J2871" s="2" t="str">
        <f>_xlfn.XLOOKUP(Table2[[#This Row],[Customer_ID]],Table3[Customer_ID],Table3[State],"Karnataka")</f>
        <v>Karnataka</v>
      </c>
      <c r="K2871" s="2" t="str">
        <f>_xlfn.XLOOKUP(Table2[[#This Row],[Customer_ID]],Table3[Customer_ID],Table3[Membership],"Regular")</f>
        <v>Regular</v>
      </c>
      <c r="L2871" s="2" t="s">
        <v>473</v>
      </c>
      <c r="M2871" s="2" t="str">
        <f>_xlfn.XLOOKUP(Table2[[#This Row],[Product_ID]],Table4[Product_ID],Table4[Product_Name],"Not Found")</f>
        <v>Tanishq Sling Bag Mustard</v>
      </c>
      <c r="N2871" s="2" t="str">
        <f>_xlfn.XLOOKUP(Table2[[#This Row],[Product_ID]],Table4[Product_ID],Table4[Category],"Not Found")</f>
        <v>Handbags</v>
      </c>
      <c r="O2871" s="2" t="str">
        <f>_xlfn.XLOOKUP(Table2[[#This Row],[Product_ID]],Table4[Product_ID],Table4[Subcategory],"Not Found")</f>
        <v>Sling Bag</v>
      </c>
      <c r="P2871" s="2" t="str">
        <f>_xlfn.XLOOKUP(Table2[[#This Row],[Product_ID]],Table4[Product_ID],Table4[Brand],"Missing Brand")</f>
        <v>Tanishq</v>
      </c>
      <c r="Q2871" s="2" t="s">
        <v>1218</v>
      </c>
      <c r="R2871" s="2" t="str">
        <f>_xlfn.XLOOKUP(Table2[[#This Row],[Store_ID]],Table6[Store_ID],Table6[Store Name],"Not Found")</f>
        <v>TrendMart Thrissur Standard</v>
      </c>
      <c r="S2871" s="2">
        <f>_xlfn.XLOOKUP(Table2[[#This Row],[Store_ID]],Table6[Store_ID],Table6[Monthly Target],"Missing Target")</f>
        <v>800000</v>
      </c>
      <c r="T2871" s="2" t="str">
        <f>_xlfn.XLOOKUP(Table2[[#This Row],[Store_ID]],Table6[Store_ID],Table6[Region],"Not Found")</f>
        <v>South Zone 1</v>
      </c>
      <c r="U2871" s="2" t="s">
        <v>192</v>
      </c>
      <c r="V2871" s="2" t="str">
        <f>_xlfn.XLOOKUP(Table2[[#This Row],[Employee_ID]],Table5[Employee_ID],Table5[Employee Name],"Not Found")</f>
        <v>Hari Nair</v>
      </c>
      <c r="W2871" s="2">
        <v>3</v>
      </c>
      <c r="X2871" s="2">
        <v>3031.37</v>
      </c>
      <c r="Y2871" s="2">
        <v>30</v>
      </c>
      <c r="Z2871" s="2">
        <v>2728.23</v>
      </c>
      <c r="AA2871" s="2">
        <v>12</v>
      </c>
      <c r="AB2871" s="2">
        <v>763.91</v>
      </c>
      <c r="AC2871" s="2">
        <v>7129.79</v>
      </c>
      <c r="AD2871" s="2">
        <v>6407.55</v>
      </c>
      <c r="AE2871" s="2">
        <f t="shared" si="97"/>
        <v>-41.670000000000186</v>
      </c>
      <c r="AF2871" s="2" t="s">
        <v>69</v>
      </c>
      <c r="AG2871" s="42">
        <f>IFERROR(Table2[[#This Row],[Profit]]/Table2[[#This Row],[Sales Amount]],0)</f>
        <v>-5.8444919135065953E-3</v>
      </c>
      <c r="AH2871" s="2" t="str">
        <f>TRIM(Table2[[#This Row],[Payment Modee]])</f>
        <v>Cash</v>
      </c>
      <c r="AI2871" s="2" t="s">
        <v>26</v>
      </c>
      <c r="AJ2871" s="2" t="s">
        <v>27</v>
      </c>
      <c r="AK2871" s="2" t="s">
        <v>849</v>
      </c>
      <c r="AL2871" s="16" t="str">
        <f>IF(HOUR(Table2[[#This Row],[Order Time]])&lt;12,"Morning",IF(HOUR(Table2[[#This Row],[Order Time]])&lt;17,"Afternoon",IF(HOUR(Table2[[#This Row],[Order Time]])&lt;21,"Evening","Night")))</f>
        <v>Afternoon</v>
      </c>
      <c r="AM2871" s="16" t="s">
        <v>29</v>
      </c>
    </row>
    <row r="2872" spans="1:39" x14ac:dyDescent="0.25">
      <c r="A2872" s="13" t="s">
        <v>4791</v>
      </c>
      <c r="B2872" s="4">
        <v>45457</v>
      </c>
      <c r="C2872" s="2">
        <f>YEAR(Table2[[#This Row],[Invoice Date]])</f>
        <v>2024</v>
      </c>
      <c r="D2872" s="2" t="str">
        <f>TEXT(Table2[[#This Row],[Invoice Date]],"mmm")</f>
        <v>Jun</v>
      </c>
      <c r="E2872" s="2" t="str">
        <f>Table2[[#This Row],[Store_ID]]&amp;"-"&amp;Table2[[#This Row],[Year]]&amp;"-"&amp;Table2[[#This Row],[Month]]</f>
        <v>STR079-2024-Jun</v>
      </c>
      <c r="F2872" s="2" t="s">
        <v>3829</v>
      </c>
      <c r="G2872" s="2" t="str">
        <f>_xlfn.XLOOKUP(Table2[[#This Row],[Customer_ID]],Table3[Customer_ID],Table3[Customer Name],"Not Found")</f>
        <v>Chitra Iyer</v>
      </c>
      <c r="H2872" s="2" t="str">
        <f>_xlfn.XLOOKUP(Table2[[#This Row],[Customer_ID]],Table3[Customer_ID],Table3[Gender],"Female")</f>
        <v>Female</v>
      </c>
      <c r="I2872" s="2" t="str">
        <f>_xlfn.XLOOKUP(Table2[[#This Row],[Customer_ID]],Table3[Customer_ID],Table3[City],"Missing Memebership")</f>
        <v>Kannur</v>
      </c>
      <c r="J2872" s="2" t="str">
        <f>_xlfn.XLOOKUP(Table2[[#This Row],[Customer_ID]],Table3[Customer_ID],Table3[State],"Karnataka")</f>
        <v>Kerala</v>
      </c>
      <c r="K2872" s="2" t="str">
        <f>_xlfn.XLOOKUP(Table2[[#This Row],[Customer_ID]],Table3[Customer_ID],Table3[Membership],"Regular")</f>
        <v>Regular</v>
      </c>
      <c r="L2872" s="2" t="s">
        <v>443</v>
      </c>
      <c r="M2872" s="2" t="str">
        <f>_xlfn.XLOOKUP(Table2[[#This Row],[Product_ID]],Table4[Product_ID],Table4[Product_Name],"Not Found")</f>
        <v>Aurelia Formal Top Olive</v>
      </c>
      <c r="N2872" s="2" t="str">
        <f>_xlfn.XLOOKUP(Table2[[#This Row],[Product_ID]],Table4[Product_ID],Table4[Category],"Not Found")</f>
        <v>Women Tops</v>
      </c>
      <c r="O2872" s="2" t="str">
        <f>_xlfn.XLOOKUP(Table2[[#This Row],[Product_ID]],Table4[Product_ID],Table4[Subcategory],"Not Found")</f>
        <v>Formal Top</v>
      </c>
      <c r="P2872" s="2" t="str">
        <f>_xlfn.XLOOKUP(Table2[[#This Row],[Product_ID]],Table4[Product_ID],Table4[Brand],"Missing Brand")</f>
        <v>Aurelia</v>
      </c>
      <c r="Q2872" s="2" t="s">
        <v>641</v>
      </c>
      <c r="R2872" s="2" t="str">
        <f>_xlfn.XLOOKUP(Table2[[#This Row],[Store_ID]],Table6[Store_ID],Table6[Store Name],"Not Found")</f>
        <v>TrendMart Dindigul High Street</v>
      </c>
      <c r="S2872" s="2">
        <f>_xlfn.XLOOKUP(Table2[[#This Row],[Store_ID]],Table6[Store_ID],Table6[Monthly Target],"Missing Target")</f>
        <v>2500000</v>
      </c>
      <c r="T2872" s="2" t="str">
        <f>_xlfn.XLOOKUP(Table2[[#This Row],[Store_ID]],Table6[Store_ID],Table6[Region],"Not Found")</f>
        <v>South Zone 1</v>
      </c>
      <c r="U2872" s="2" t="s">
        <v>62</v>
      </c>
      <c r="V2872" s="2" t="str">
        <f>_xlfn.XLOOKUP(Table2[[#This Row],[Employee_ID]],Table5[Employee_ID],Table5[Employee Name],"Not Found")</f>
        <v>Rahul Krishnan</v>
      </c>
      <c r="W2872" s="2">
        <v>1</v>
      </c>
      <c r="X2872" s="2">
        <v>661.83</v>
      </c>
      <c r="Y2872" s="2">
        <v>10</v>
      </c>
      <c r="Z2872" s="2">
        <v>66.180000000000007</v>
      </c>
      <c r="AA2872" s="2">
        <v>5</v>
      </c>
      <c r="AB2872" s="2">
        <v>29.78</v>
      </c>
      <c r="AC2872" s="2">
        <v>625.42999999999995</v>
      </c>
      <c r="AD2872" s="2">
        <v>457.16</v>
      </c>
      <c r="AE2872" s="2">
        <f t="shared" si="97"/>
        <v>138.48999999999992</v>
      </c>
      <c r="AF2872" s="2" t="s">
        <v>119</v>
      </c>
      <c r="AG2872" s="42">
        <f>IFERROR(Table2[[#This Row],[Profit]]/Table2[[#This Row],[Sales Amount]],0)</f>
        <v>0.22143165502134521</v>
      </c>
      <c r="AH2872" s="2" t="str">
        <f>TRIM(Table2[[#This Row],[Payment Modee]])</f>
        <v>Net Banking</v>
      </c>
      <c r="AI2872" s="2" t="s">
        <v>36</v>
      </c>
      <c r="AJ2872" s="2" t="s">
        <v>27</v>
      </c>
      <c r="AK2872" s="2" t="s">
        <v>1521</v>
      </c>
      <c r="AL2872" s="16" t="str">
        <f>IF(HOUR(Table2[[#This Row],[Order Time]])&lt;12,"Morning",IF(HOUR(Table2[[#This Row],[Order Time]])&lt;17,"Afternoon",IF(HOUR(Table2[[#This Row],[Order Time]])&lt;21,"Evening","Night")))</f>
        <v>Evening</v>
      </c>
      <c r="AM2872" s="16" t="s">
        <v>29</v>
      </c>
    </row>
    <row r="2873" spans="1:39" x14ac:dyDescent="0.25">
      <c r="A2873" s="13" t="s">
        <v>4792</v>
      </c>
      <c r="B2873" s="4">
        <v>45403</v>
      </c>
      <c r="C2873" s="2">
        <f>YEAR(Table2[[#This Row],[Invoice Date]])</f>
        <v>2024</v>
      </c>
      <c r="D2873" s="2" t="str">
        <f>TEXT(Table2[[#This Row],[Invoice Date]],"mmm")</f>
        <v>Apr</v>
      </c>
      <c r="E2873" s="2" t="str">
        <f>Table2[[#This Row],[Store_ID]]&amp;"-"&amp;Table2[[#This Row],[Year]]&amp;"-"&amp;Table2[[#This Row],[Month]]</f>
        <v>STR021-2024-Apr</v>
      </c>
      <c r="F2873" s="2" t="s">
        <v>920</v>
      </c>
      <c r="G2873" s="2" t="str">
        <f>_xlfn.XLOOKUP(Table2[[#This Row],[Customer_ID]],Table3[Customer_ID],Table3[Customer Name],"Not Found")</f>
        <v>Akhila Kamath</v>
      </c>
      <c r="H2873" s="2" t="str">
        <f>_xlfn.XLOOKUP(Table2[[#This Row],[Customer_ID]],Table3[Customer_ID],Table3[Gender],"Female")</f>
        <v>Female</v>
      </c>
      <c r="I2873" s="2" t="str">
        <f>_xlfn.XLOOKUP(Table2[[#This Row],[Customer_ID]],Table3[Customer_ID],Table3[City],"Missing Memebership")</f>
        <v>Thiruvananthapuram</v>
      </c>
      <c r="J2873" s="2" t="str">
        <f>_xlfn.XLOOKUP(Table2[[#This Row],[Customer_ID]],Table3[Customer_ID],Table3[State],"Karnataka")</f>
        <v>Kerala</v>
      </c>
      <c r="K2873" s="2" t="str">
        <f>_xlfn.XLOOKUP(Table2[[#This Row],[Customer_ID]],Table3[Customer_ID],Table3[Membership],"Regular")</f>
        <v>Gold</v>
      </c>
      <c r="L2873" s="2" t="s">
        <v>459</v>
      </c>
      <c r="M2873" s="2" t="str">
        <f>_xlfn.XLOOKUP(Table2[[#This Row],[Product_ID]],Table4[Product_ID],Table4[Product_Name],"Not Found")</f>
        <v>Sonata Straight Fit Cream</v>
      </c>
      <c r="N2873" s="2" t="str">
        <f>_xlfn.XLOOKUP(Table2[[#This Row],[Product_ID]],Table4[Product_ID],Table4[Category],"Not Found")</f>
        <v>Women Jeans</v>
      </c>
      <c r="O2873" s="2" t="str">
        <f>_xlfn.XLOOKUP(Table2[[#This Row],[Product_ID]],Table4[Product_ID],Table4[Subcategory],"Not Found")</f>
        <v>Straight Fit</v>
      </c>
      <c r="P2873" s="2" t="str">
        <f>_xlfn.XLOOKUP(Table2[[#This Row],[Product_ID]],Table4[Product_ID],Table4[Brand],"Missing Brand")</f>
        <v>Sonata</v>
      </c>
      <c r="Q2873" s="2" t="s">
        <v>80</v>
      </c>
      <c r="R2873" s="2" t="str">
        <f>_xlfn.XLOOKUP(Table2[[#This Row],[Store_ID]],Table6[Store_ID],Table6[Store Name],"Not Found")</f>
        <v>TrendMart Kozhikode Standard</v>
      </c>
      <c r="S2873" s="2">
        <f>_xlfn.XLOOKUP(Table2[[#This Row],[Store_ID]],Table6[Store_ID],Table6[Monthly Target],"Missing Target")</f>
        <v>2000000</v>
      </c>
      <c r="T2873" s="2" t="str">
        <f>_xlfn.XLOOKUP(Table2[[#This Row],[Store_ID]],Table6[Store_ID],Table6[Region],"Not Found")</f>
        <v>South Zone 1</v>
      </c>
      <c r="U2873" s="2" t="s">
        <v>43</v>
      </c>
      <c r="V2873" s="2" t="str">
        <f>_xlfn.XLOOKUP(Table2[[#This Row],[Employee_ID]],Table5[Employee_ID],Table5[Employee Name],"Not Found")</f>
        <v>Meena Krishnan</v>
      </c>
      <c r="W2873" s="2">
        <v>2</v>
      </c>
      <c r="X2873" s="2">
        <v>1087.3499999999999</v>
      </c>
      <c r="Y2873" s="2">
        <v>10</v>
      </c>
      <c r="Z2873" s="2">
        <v>217.47</v>
      </c>
      <c r="AA2873" s="2">
        <v>12</v>
      </c>
      <c r="AB2873" s="2">
        <v>234.87</v>
      </c>
      <c r="AC2873" s="2">
        <v>2192.1</v>
      </c>
      <c r="AD2873" s="2">
        <v>1441.06</v>
      </c>
      <c r="AE2873" s="2">
        <f t="shared" si="97"/>
        <v>516.16999999999996</v>
      </c>
      <c r="AF2873" s="2" t="s">
        <v>56</v>
      </c>
      <c r="AG2873" s="42">
        <f>IFERROR(Table2[[#This Row],[Profit]]/Table2[[#This Row],[Sales Amount]],0)</f>
        <v>0.23546827243282695</v>
      </c>
      <c r="AH2873" s="2" t="str">
        <f>TRIM(Table2[[#This Row],[Payment Modee]])</f>
        <v>Credit Card</v>
      </c>
      <c r="AI2873" s="2" t="s">
        <v>36</v>
      </c>
      <c r="AJ2873" s="2" t="s">
        <v>27</v>
      </c>
      <c r="AK2873" s="2" t="s">
        <v>82</v>
      </c>
      <c r="AL2873" s="16" t="str">
        <f>IF(HOUR(Table2[[#This Row],[Order Time]])&lt;12,"Morning",IF(HOUR(Table2[[#This Row],[Order Time]])&lt;17,"Afternoon",IF(HOUR(Table2[[#This Row],[Order Time]])&lt;21,"Evening","Night")))</f>
        <v>Evening</v>
      </c>
      <c r="AM2873" s="16" t="s">
        <v>38</v>
      </c>
    </row>
    <row r="2874" spans="1:39" x14ac:dyDescent="0.25">
      <c r="A2874" s="13" t="s">
        <v>4793</v>
      </c>
      <c r="B2874" s="4">
        <v>45710</v>
      </c>
      <c r="C2874" s="2">
        <f>YEAR(Table2[[#This Row],[Invoice Date]])</f>
        <v>2025</v>
      </c>
      <c r="D2874" s="2" t="str">
        <f>TEXT(Table2[[#This Row],[Invoice Date]],"mmm")</f>
        <v>Feb</v>
      </c>
      <c r="E2874" s="2" t="str">
        <f>Table2[[#This Row],[Store_ID]]&amp;"-"&amp;Table2[[#This Row],[Year]]&amp;"-"&amp;Table2[[#This Row],[Month]]</f>
        <v>STR060-2025-Feb</v>
      </c>
      <c r="F2874" s="2" t="s">
        <v>531</v>
      </c>
      <c r="G2874" s="2" t="str">
        <f>_xlfn.XLOOKUP(Table2[[#This Row],[Customer_ID]],Table3[Customer_ID],Table3[Customer Name],"Not Found")</f>
        <v>Deepthi Shetty</v>
      </c>
      <c r="H2874" s="2" t="str">
        <f>_xlfn.XLOOKUP(Table2[[#This Row],[Customer_ID]],Table3[Customer_ID],Table3[Gender],"Female")</f>
        <v>Female</v>
      </c>
      <c r="I2874" s="2" t="str">
        <f>_xlfn.XLOOKUP(Table2[[#This Row],[Customer_ID]],Table3[Customer_ID],Table3[City],"Missing Memebership")</f>
        <v>Karimnagar</v>
      </c>
      <c r="J2874" s="2" t="str">
        <f>_xlfn.XLOOKUP(Table2[[#This Row],[Customer_ID]],Table3[Customer_ID],Table3[State],"Karnataka")</f>
        <v>Telangana</v>
      </c>
      <c r="K2874" s="2" t="str">
        <f>_xlfn.XLOOKUP(Table2[[#This Row],[Customer_ID]],Table3[Customer_ID],Table3[Membership],"Regular")</f>
        <v>Regular</v>
      </c>
      <c r="L2874" s="2" t="s">
        <v>353</v>
      </c>
      <c r="M2874" s="2" t="str">
        <f>_xlfn.XLOOKUP(Table2[[#This Row],[Product_ID]],Table4[Product_ID],Table4[Product_Name],"Not Found")</f>
        <v>Fabindia Straight Kurti Olive</v>
      </c>
      <c r="N2874" s="2" t="str">
        <f>_xlfn.XLOOKUP(Table2[[#This Row],[Product_ID]],Table4[Product_ID],Table4[Category],"Not Found")</f>
        <v>Women Kurtis</v>
      </c>
      <c r="O2874" s="2" t="str">
        <f>_xlfn.XLOOKUP(Table2[[#This Row],[Product_ID]],Table4[Product_ID],Table4[Subcategory],"Not Found")</f>
        <v>Straight Kurti</v>
      </c>
      <c r="P2874" s="2" t="str">
        <f>_xlfn.XLOOKUP(Table2[[#This Row],[Product_ID]],Table4[Product_ID],Table4[Brand],"Missing Brand")</f>
        <v>Fabindia</v>
      </c>
      <c r="Q2874" s="2" t="s">
        <v>316</v>
      </c>
      <c r="R2874" s="2" t="str">
        <f>_xlfn.XLOOKUP(Table2[[#This Row],[Store_ID]],Table6[Store_ID],Table6[Store Name],"Not Found")</f>
        <v>TrendMart Tirunelveli Flagship</v>
      </c>
      <c r="S2874" s="2">
        <f>_xlfn.XLOOKUP(Table2[[#This Row],[Store_ID]],Table6[Store_ID],Table6[Monthly Target],"Missing Target")</f>
        <v>1000000</v>
      </c>
      <c r="T2874" s="2" t="str">
        <f>_xlfn.XLOOKUP(Table2[[#This Row],[Store_ID]],Table6[Store_ID],Table6[Region],"Not Found")</f>
        <v>South Zone 1</v>
      </c>
      <c r="U2874" s="2" t="s">
        <v>220</v>
      </c>
      <c r="V2874" s="2" t="str">
        <f>_xlfn.XLOOKUP(Table2[[#This Row],[Employee_ID]],Table5[Employee_ID],Table5[Employee Name],"Not Found")</f>
        <v>Vasanthi Kamath</v>
      </c>
      <c r="W2874" s="2">
        <v>1</v>
      </c>
      <c r="X2874" s="2">
        <v>840.78</v>
      </c>
      <c r="Y2874" s="2">
        <v>10</v>
      </c>
      <c r="Z2874" s="2">
        <v>84.08</v>
      </c>
      <c r="AA2874" s="2">
        <v>5</v>
      </c>
      <c r="AB2874" s="2">
        <v>37.840000000000003</v>
      </c>
      <c r="AC2874" s="2">
        <v>794.54</v>
      </c>
      <c r="AD2874" s="2">
        <v>571.09</v>
      </c>
      <c r="AE2874" s="2">
        <f t="shared" si="97"/>
        <v>185.60999999999993</v>
      </c>
      <c r="AF2874" s="2" t="s">
        <v>56</v>
      </c>
      <c r="AG2874" s="42">
        <f>IFERROR(Table2[[#This Row],[Profit]]/Table2[[#This Row],[Sales Amount]],0)</f>
        <v>0.23360686686636284</v>
      </c>
      <c r="AH2874" s="2" t="str">
        <f>TRIM(Table2[[#This Row],[Payment Modee]])</f>
        <v>Credit Card</v>
      </c>
      <c r="AI2874" s="2" t="s">
        <v>26</v>
      </c>
      <c r="AJ2874" s="2" t="s">
        <v>27</v>
      </c>
      <c r="AK2874" s="2" t="s">
        <v>2302</v>
      </c>
      <c r="AL2874" s="16" t="str">
        <f>IF(HOUR(Table2[[#This Row],[Order Time]])&lt;12,"Morning",IF(HOUR(Table2[[#This Row],[Order Time]])&lt;17,"Afternoon",IF(HOUR(Table2[[#This Row],[Order Time]])&lt;21,"Evening","Night")))</f>
        <v>Afternoon</v>
      </c>
      <c r="AM2874" s="16" t="s">
        <v>38</v>
      </c>
    </row>
    <row r="2875" spans="1:39" x14ac:dyDescent="0.25">
      <c r="A2875" s="13" t="s">
        <v>4794</v>
      </c>
      <c r="B2875" s="4">
        <v>45567</v>
      </c>
      <c r="C2875" s="2">
        <f>YEAR(Table2[[#This Row],[Invoice Date]])</f>
        <v>2024</v>
      </c>
      <c r="D2875" s="2" t="str">
        <f>TEXT(Table2[[#This Row],[Invoice Date]],"mmm")</f>
        <v>Oct</v>
      </c>
      <c r="E2875" s="2" t="str">
        <f>Table2[[#This Row],[Store_ID]]&amp;"-"&amp;Table2[[#This Row],[Year]]&amp;"-"&amp;Table2[[#This Row],[Month]]</f>
        <v>STR026-2024-Oct</v>
      </c>
      <c r="F2875" s="2" t="s">
        <v>2734</v>
      </c>
      <c r="G2875" s="2" t="str">
        <f>_xlfn.XLOOKUP(Table2[[#This Row],[Customer_ID]],Table3[Customer_ID],Table3[Customer Name],"Not Found")</f>
        <v>Malathi Achari</v>
      </c>
      <c r="H2875" s="2" t="str">
        <f>_xlfn.XLOOKUP(Table2[[#This Row],[Customer_ID]],Table3[Customer_ID],Table3[Gender],"Female")</f>
        <v>Female</v>
      </c>
      <c r="I2875" s="2" t="str">
        <f>_xlfn.XLOOKUP(Table2[[#This Row],[Customer_ID]],Table3[Customer_ID],Table3[City],"Missing Memebership")</f>
        <v>Bengaluru</v>
      </c>
      <c r="J2875" s="2" t="str">
        <f>_xlfn.XLOOKUP(Table2[[#This Row],[Customer_ID]],Table3[Customer_ID],Table3[State],"Karnataka")</f>
        <v>Karnataka</v>
      </c>
      <c r="K2875" s="2" t="str">
        <f>_xlfn.XLOOKUP(Table2[[#This Row],[Customer_ID]],Table3[Customer_ID],Table3[Membership],"Regular")</f>
        <v>Regular</v>
      </c>
      <c r="L2875" s="2" t="s">
        <v>106</v>
      </c>
      <c r="M2875" s="2" t="str">
        <f>_xlfn.XLOOKUP(Table2[[#This Row],[Product_ID]],Table4[Product_ID],Table4[Product_Name],"Not Found")</f>
        <v>Tanishq Maxi Dress Wine</v>
      </c>
      <c r="N2875" s="2" t="str">
        <f>_xlfn.XLOOKUP(Table2[[#This Row],[Product_ID]],Table4[Product_ID],Table4[Category],"Not Found")</f>
        <v>Women Dresses</v>
      </c>
      <c r="O2875" s="2" t="str">
        <f>_xlfn.XLOOKUP(Table2[[#This Row],[Product_ID]],Table4[Product_ID],Table4[Subcategory],"Not Found")</f>
        <v>Maxi Dress</v>
      </c>
      <c r="P2875" s="2" t="str">
        <f>_xlfn.XLOOKUP(Table2[[#This Row],[Product_ID]],Table4[Product_ID],Table4[Brand],"Missing Brand")</f>
        <v>Tanishq</v>
      </c>
      <c r="Q2875" s="2" t="s">
        <v>516</v>
      </c>
      <c r="R2875" s="2" t="str">
        <f>_xlfn.XLOOKUP(Table2[[#This Row],[Store_ID]],Table6[Store_ID],Table6[Store Name],"Not Found")</f>
        <v>TrendMart Guntur Standard</v>
      </c>
      <c r="S2875" s="2">
        <f>_xlfn.XLOOKUP(Table2[[#This Row],[Store_ID]],Table6[Store_ID],Table6[Monthly Target],"Missing Target")</f>
        <v>2500000</v>
      </c>
      <c r="T2875" s="2" t="str">
        <f>_xlfn.XLOOKUP(Table2[[#This Row],[Store_ID]],Table6[Store_ID],Table6[Region],"Not Found")</f>
        <v>South Zone 3</v>
      </c>
      <c r="U2875" s="2" t="s">
        <v>263</v>
      </c>
      <c r="V2875" s="2" t="str">
        <f>_xlfn.XLOOKUP(Table2[[#This Row],[Employee_ID]],Table5[Employee_ID],Table5[Employee Name],"Not Found")</f>
        <v>Sathish Sundaram</v>
      </c>
      <c r="W2875" s="2">
        <v>2</v>
      </c>
      <c r="X2875" s="2">
        <v>1768.99</v>
      </c>
      <c r="Y2875" s="2">
        <v>20</v>
      </c>
      <c r="Z2875" s="2">
        <v>707.6</v>
      </c>
      <c r="AA2875" s="2">
        <v>12</v>
      </c>
      <c r="AB2875" s="2">
        <v>339.65</v>
      </c>
      <c r="AC2875" s="2">
        <v>3170.03</v>
      </c>
      <c r="AD2875" s="2">
        <v>2814.66</v>
      </c>
      <c r="AE2875" s="2">
        <f t="shared" si="97"/>
        <v>15.720000000000368</v>
      </c>
      <c r="AF2875" s="2" t="s">
        <v>136</v>
      </c>
      <c r="AG2875" s="42">
        <f>IFERROR(Table2[[#This Row],[Profit]]/Table2[[#This Row],[Sales Amount]],0)</f>
        <v>4.9589436062120445E-3</v>
      </c>
      <c r="AH2875" s="2" t="str">
        <f>TRIM(Table2[[#This Row],[Payment Modee]])</f>
        <v>EMI</v>
      </c>
      <c r="AI2875" s="2" t="s">
        <v>26</v>
      </c>
      <c r="AJ2875" s="2" t="s">
        <v>27</v>
      </c>
      <c r="AK2875" s="2" t="s">
        <v>593</v>
      </c>
      <c r="AL2875" s="16" t="str">
        <f>IF(HOUR(Table2[[#This Row],[Order Time]])&lt;12,"Morning",IF(HOUR(Table2[[#This Row],[Order Time]])&lt;17,"Afternoon",IF(HOUR(Table2[[#This Row],[Order Time]])&lt;21,"Evening","Night")))</f>
        <v>Afternoon</v>
      </c>
      <c r="AM2875" s="16" t="s">
        <v>29</v>
      </c>
    </row>
    <row r="2876" spans="1:39" x14ac:dyDescent="0.25">
      <c r="A2876" s="13" t="s">
        <v>4795</v>
      </c>
      <c r="B2876" s="4">
        <v>45415</v>
      </c>
      <c r="C2876" s="2">
        <f>YEAR(Table2[[#This Row],[Invoice Date]])</f>
        <v>2024</v>
      </c>
      <c r="D2876" s="2" t="str">
        <f>TEXT(Table2[[#This Row],[Invoice Date]],"mmm")</f>
        <v>May</v>
      </c>
      <c r="E2876" s="2" t="str">
        <f>Table2[[#This Row],[Store_ID]]&amp;"-"&amp;Table2[[#This Row],[Year]]&amp;"-"&amp;Table2[[#This Row],[Month]]</f>
        <v>STR096-2024-May</v>
      </c>
      <c r="F2876" s="2" t="s">
        <v>1471</v>
      </c>
      <c r="G2876" s="2" t="str">
        <f>_xlfn.XLOOKUP(Table2[[#This Row],[Customer_ID]],Table3[Customer_ID],Table3[Customer Name],"Not Found")</f>
        <v>Chandra Mishra</v>
      </c>
      <c r="H2876" s="2" t="str">
        <f>_xlfn.XLOOKUP(Table2[[#This Row],[Customer_ID]],Table3[Customer_ID],Table3[Gender],"Female")</f>
        <v>Male</v>
      </c>
      <c r="I2876" s="2" t="str">
        <f>_xlfn.XLOOKUP(Table2[[#This Row],[Customer_ID]],Table3[Customer_ID],Table3[City],"Missing Memebership")</f>
        <v>Coimbatore</v>
      </c>
      <c r="J2876" s="2" t="str">
        <f>_xlfn.XLOOKUP(Table2[[#This Row],[Customer_ID]],Table3[Customer_ID],Table3[State],"Karnataka")</f>
        <v>Tamil Nadu</v>
      </c>
      <c r="K2876" s="2" t="str">
        <f>_xlfn.XLOOKUP(Table2[[#This Row],[Customer_ID]],Table3[Customer_ID],Table3[Membership],"Regular")</f>
        <v>Regular</v>
      </c>
      <c r="L2876" s="2" t="s">
        <v>1822</v>
      </c>
      <c r="M2876" s="2" t="str">
        <f>_xlfn.XLOOKUP(Table2[[#This Row],[Product_ID]],Table4[Product_ID],Table4[Product_Name],"Not Found")</f>
        <v>Libas Regular Fit Red</v>
      </c>
      <c r="N2876" s="2" t="str">
        <f>_xlfn.XLOOKUP(Table2[[#This Row],[Product_ID]],Table4[Product_ID],Table4[Category],"Not Found")</f>
        <v>Men Jeans</v>
      </c>
      <c r="O2876" s="2" t="str">
        <f>_xlfn.XLOOKUP(Table2[[#This Row],[Product_ID]],Table4[Product_ID],Table4[Subcategory],"Not Found")</f>
        <v>Regular Fit</v>
      </c>
      <c r="P2876" s="2" t="str">
        <f>_xlfn.XLOOKUP(Table2[[#This Row],[Product_ID]],Table4[Product_ID],Table4[Brand],"Missing Brand")</f>
        <v>Libas</v>
      </c>
      <c r="Q2876" s="2" t="s">
        <v>375</v>
      </c>
      <c r="R2876" s="2" t="str">
        <f>_xlfn.XLOOKUP(Table2[[#This Row],[Store_ID]],Table6[Store_ID],Table6[Store Name],"Not Found")</f>
        <v>TrendMart Mangaluru Mall Kiosk</v>
      </c>
      <c r="S2876" s="2">
        <f>_xlfn.XLOOKUP(Table2[[#This Row],[Store_ID]],Table6[Store_ID],Table6[Monthly Target],"Missing Target")</f>
        <v>1500000</v>
      </c>
      <c r="T2876" s="2" t="str">
        <f>_xlfn.XLOOKUP(Table2[[#This Row],[Store_ID]],Table6[Store_ID],Table6[Region],"Not Found")</f>
        <v>South Zone 2</v>
      </c>
      <c r="U2876" s="2" t="s">
        <v>34</v>
      </c>
      <c r="V2876" s="2" t="str">
        <f>_xlfn.XLOOKUP(Table2[[#This Row],[Employee_ID]],Table5[Employee_ID],Table5[Employee Name],"Not Found")</f>
        <v>Deepthi Iyengar</v>
      </c>
      <c r="W2876" s="2">
        <v>1</v>
      </c>
      <c r="X2876" s="2">
        <v>952.76</v>
      </c>
      <c r="Y2876" s="2">
        <v>10</v>
      </c>
      <c r="Z2876" s="2">
        <v>95.28</v>
      </c>
      <c r="AA2876" s="2">
        <v>5</v>
      </c>
      <c r="AB2876" s="2">
        <v>42.87</v>
      </c>
      <c r="AC2876" s="2">
        <v>900.35</v>
      </c>
      <c r="AD2876" s="2">
        <v>670.17</v>
      </c>
      <c r="AE2876" s="2">
        <f t="shared" si="97"/>
        <v>187.31000000000006</v>
      </c>
      <c r="AF2876" s="2" t="s">
        <v>25</v>
      </c>
      <c r="AG2876" s="42">
        <f>IFERROR(Table2[[#This Row],[Profit]]/Table2[[#This Row],[Sales Amount]],0)</f>
        <v>0.20804131726550792</v>
      </c>
      <c r="AH2876" s="2" t="str">
        <f>TRIM(Table2[[#This Row],[Payment Modee]])</f>
        <v>UPI</v>
      </c>
      <c r="AI2876" s="2" t="s">
        <v>36</v>
      </c>
      <c r="AJ2876" s="2" t="s">
        <v>27</v>
      </c>
      <c r="AK2876" s="2" t="s">
        <v>410</v>
      </c>
      <c r="AL2876" s="16" t="str">
        <f>IF(HOUR(Table2[[#This Row],[Order Time]])&lt;12,"Morning",IF(HOUR(Table2[[#This Row],[Order Time]])&lt;17,"Afternoon",IF(HOUR(Table2[[#This Row],[Order Time]])&lt;21,"Evening","Night")))</f>
        <v>Morning</v>
      </c>
      <c r="AM2876" s="16" t="s">
        <v>29</v>
      </c>
    </row>
    <row r="2877" spans="1:39" x14ac:dyDescent="0.25">
      <c r="A2877" s="13" t="s">
        <v>4796</v>
      </c>
      <c r="B2877" s="4">
        <v>45639</v>
      </c>
      <c r="C2877" s="2">
        <f>YEAR(Table2[[#This Row],[Invoice Date]])</f>
        <v>2024</v>
      </c>
      <c r="D2877" s="2" t="str">
        <f>TEXT(Table2[[#This Row],[Invoice Date]],"mmm")</f>
        <v>Dec</v>
      </c>
      <c r="E2877" s="2" t="str">
        <f>Table2[[#This Row],[Store_ID]]&amp;"-"&amp;Table2[[#This Row],[Year]]&amp;"-"&amp;Table2[[#This Row],[Month]]</f>
        <v>STR018-2024-Dec</v>
      </c>
      <c r="F2877" s="2" t="s">
        <v>3032</v>
      </c>
      <c r="G2877" s="2" t="str">
        <f>_xlfn.XLOOKUP(Table2[[#This Row],[Customer_ID]],Table3[Customer_ID],Table3[Customer Name],"Not Found")</f>
        <v>Balaji Mishra</v>
      </c>
      <c r="H2877" s="2" t="str">
        <f>_xlfn.XLOOKUP(Table2[[#This Row],[Customer_ID]],Table3[Customer_ID],Table3[Gender],"Female")</f>
        <v>Male</v>
      </c>
      <c r="I2877" s="2" t="str">
        <f>_xlfn.XLOOKUP(Table2[[#This Row],[Customer_ID]],Table3[Customer_ID],Table3[City],"Missing Memebership")</f>
        <v>Mysuru</v>
      </c>
      <c r="J2877" s="2" t="str">
        <f>_xlfn.XLOOKUP(Table2[[#This Row],[Customer_ID]],Table3[Customer_ID],Table3[State],"Karnataka")</f>
        <v>Karnataka</v>
      </c>
      <c r="K2877" s="2" t="str">
        <f>_xlfn.XLOOKUP(Table2[[#This Row],[Customer_ID]],Table3[Customer_ID],Table3[Membership],"Regular")</f>
        <v>Regular</v>
      </c>
      <c r="L2877" s="2" t="s">
        <v>41</v>
      </c>
      <c r="M2877" s="2" t="str">
        <f>_xlfn.XLOOKUP(Table2[[#This Row],[Product_ID]],Table4[Product_ID],Table4[Product_Name],"Not Found")</f>
        <v>Westside Georgette Saree White</v>
      </c>
      <c r="N2877" s="2" t="str">
        <f>_xlfn.XLOOKUP(Table2[[#This Row],[Product_ID]],Table4[Product_ID],Table4[Category],"Not Found")</f>
        <v>Women Sarees</v>
      </c>
      <c r="O2877" s="2" t="str">
        <f>_xlfn.XLOOKUP(Table2[[#This Row],[Product_ID]],Table4[Product_ID],Table4[Subcategory],"Not Found")</f>
        <v>Georgette Saree</v>
      </c>
      <c r="P2877" s="2" t="str">
        <f>_xlfn.XLOOKUP(Table2[[#This Row],[Product_ID]],Table4[Product_ID],Table4[Brand],"Missing Brand")</f>
        <v>Westside</v>
      </c>
      <c r="Q2877" s="2" t="s">
        <v>348</v>
      </c>
      <c r="R2877" s="2" t="str">
        <f>_xlfn.XLOOKUP(Table2[[#This Row],[Store_ID]],Table6[Store_ID],Table6[Store Name],"Not Found")</f>
        <v>TrendMart Visakhapatnam High Street</v>
      </c>
      <c r="S2877" s="2">
        <f>_xlfn.XLOOKUP(Table2[[#This Row],[Store_ID]],Table6[Store_ID],Table6[Monthly Target],"Missing Target")</f>
        <v>2000000</v>
      </c>
      <c r="T2877" s="2" t="str">
        <f>_xlfn.XLOOKUP(Table2[[#This Row],[Store_ID]],Table6[Store_ID],Table6[Region],"Not Found")</f>
        <v>South Zone 3</v>
      </c>
      <c r="U2877" s="2" t="s">
        <v>435</v>
      </c>
      <c r="V2877" s="2" t="str">
        <f>_xlfn.XLOOKUP(Table2[[#This Row],[Employee_ID]],Table5[Employee_ID],Table5[Employee Name],"Not Found")</f>
        <v>Gopal Prasad</v>
      </c>
      <c r="W2877" s="2">
        <v>1</v>
      </c>
      <c r="X2877" s="2">
        <v>3656.77</v>
      </c>
      <c r="Y2877" s="2">
        <v>20</v>
      </c>
      <c r="Z2877" s="2">
        <v>731.35</v>
      </c>
      <c r="AA2877" s="2">
        <v>12</v>
      </c>
      <c r="AB2877" s="2">
        <v>351.05</v>
      </c>
      <c r="AC2877" s="2">
        <v>3276.47</v>
      </c>
      <c r="AD2877" s="2">
        <v>2633.56</v>
      </c>
      <c r="AE2877" s="2">
        <f t="shared" si="97"/>
        <v>291.85999999999984</v>
      </c>
      <c r="AF2877" s="2" t="s">
        <v>35</v>
      </c>
      <c r="AG2877" s="42">
        <f>IFERROR(Table2[[#This Row],[Profit]]/Table2[[#This Row],[Sales Amount]],0)</f>
        <v>8.9077574340677576E-2</v>
      </c>
      <c r="AH2877" s="2" t="str">
        <f>TRIM(Table2[[#This Row],[Payment Modee]])</f>
        <v>Debit Card</v>
      </c>
      <c r="AI2877" s="2" t="s">
        <v>26</v>
      </c>
      <c r="AJ2877" s="2" t="s">
        <v>27</v>
      </c>
      <c r="AK2877" s="2" t="s">
        <v>4325</v>
      </c>
      <c r="AL2877" s="16" t="str">
        <f>IF(HOUR(Table2[[#This Row],[Order Time]])&lt;12,"Morning",IF(HOUR(Table2[[#This Row],[Order Time]])&lt;17,"Afternoon",IF(HOUR(Table2[[#This Row],[Order Time]])&lt;21,"Evening","Night")))</f>
        <v>Afternoon</v>
      </c>
      <c r="AM2877" s="16" t="s">
        <v>29</v>
      </c>
    </row>
    <row r="2878" spans="1:39" x14ac:dyDescent="0.25">
      <c r="A2878" s="13" t="s">
        <v>4797</v>
      </c>
      <c r="B2878" s="4">
        <v>45401</v>
      </c>
      <c r="C2878" s="2">
        <f>YEAR(Table2[[#This Row],[Invoice Date]])</f>
        <v>2024</v>
      </c>
      <c r="D2878" s="2" t="str">
        <f>TEXT(Table2[[#This Row],[Invoice Date]],"mmm")</f>
        <v>Apr</v>
      </c>
      <c r="E2878" s="2" t="str">
        <f>Table2[[#This Row],[Store_ID]]&amp;"-"&amp;Table2[[#This Row],[Year]]&amp;"-"&amp;Table2[[#This Row],[Month]]</f>
        <v>STR104-2024-Apr</v>
      </c>
      <c r="F2878" s="2" t="s">
        <v>1669</v>
      </c>
      <c r="G2878" s="2" t="str">
        <f>_xlfn.XLOOKUP(Table2[[#This Row],[Customer_ID]],Table3[Customer_ID],Table3[Customer Name],"Not Found")</f>
        <v>Deepthi Ramachandran</v>
      </c>
      <c r="H2878" s="2" t="str">
        <f>_xlfn.XLOOKUP(Table2[[#This Row],[Customer_ID]],Table3[Customer_ID],Table3[Gender],"Female")</f>
        <v>Female</v>
      </c>
      <c r="I2878" s="2" t="str">
        <f>_xlfn.XLOOKUP(Table2[[#This Row],[Customer_ID]],Table3[Customer_ID],Table3[City],"Missing Memebership")</f>
        <v>Khammam</v>
      </c>
      <c r="J2878" s="2" t="str">
        <f>_xlfn.XLOOKUP(Table2[[#This Row],[Customer_ID]],Table3[Customer_ID],Table3[State],"Karnataka")</f>
        <v>Telangana</v>
      </c>
      <c r="K2878" s="2" t="str">
        <f>_xlfn.XLOOKUP(Table2[[#This Row],[Customer_ID]],Table3[Customer_ID],Table3[Membership],"Regular")</f>
        <v>Regular</v>
      </c>
      <c r="L2878" s="2" t="s">
        <v>2732</v>
      </c>
      <c r="M2878" s="2" t="str">
        <f>_xlfn.XLOOKUP(Table2[[#This Row],[Product_ID]],Table4[Product_ID],Table4[Product_Name],"Not Found")</f>
        <v>Arrow Formal Trouser Brown</v>
      </c>
      <c r="N2878" s="2" t="str">
        <f>_xlfn.XLOOKUP(Table2[[#This Row],[Product_ID]],Table4[Product_ID],Table4[Category],"Not Found")</f>
        <v>Men Trousers</v>
      </c>
      <c r="O2878" s="2" t="str">
        <f>_xlfn.XLOOKUP(Table2[[#This Row],[Product_ID]],Table4[Product_ID],Table4[Subcategory],"Not Found")</f>
        <v>Formal Trouser</v>
      </c>
      <c r="P2878" s="2" t="str">
        <f>_xlfn.XLOOKUP(Table2[[#This Row],[Product_ID]],Table4[Product_ID],Table4[Brand],"Missing Brand")</f>
        <v>Arrow</v>
      </c>
      <c r="Q2878" s="2" t="s">
        <v>399</v>
      </c>
      <c r="R2878" s="2" t="str">
        <f>_xlfn.XLOOKUP(Table2[[#This Row],[Store_ID]],Table6[Store_ID],Table6[Store Name],"Not Found")</f>
        <v>TrendMart Kochi High Street</v>
      </c>
      <c r="S2878" s="2">
        <f>_xlfn.XLOOKUP(Table2[[#This Row],[Store_ID]],Table6[Store_ID],Table6[Monthly Target],"Missing Target")</f>
        <v>1200000</v>
      </c>
      <c r="T2878" s="2" t="str">
        <f>_xlfn.XLOOKUP(Table2[[#This Row],[Store_ID]],Table6[Store_ID],Table6[Region],"Not Found")</f>
        <v>South Zone 1</v>
      </c>
      <c r="U2878" s="2" t="s">
        <v>417</v>
      </c>
      <c r="V2878" s="2" t="str">
        <f>_xlfn.XLOOKUP(Table2[[#This Row],[Employee_ID]],Table5[Employee_ID],Table5[Employee Name],"Not Found")</f>
        <v>Arjun Krishnan</v>
      </c>
      <c r="W2878" s="2">
        <v>1</v>
      </c>
      <c r="X2878" s="2">
        <v>1182.8599999999999</v>
      </c>
      <c r="Y2878" s="2">
        <v>10</v>
      </c>
      <c r="Z2878" s="2">
        <v>118.29</v>
      </c>
      <c r="AA2878" s="2">
        <v>12</v>
      </c>
      <c r="AB2878" s="2">
        <v>127.75</v>
      </c>
      <c r="AC2878" s="2">
        <v>1192.32</v>
      </c>
      <c r="AD2878" s="2">
        <v>798.46</v>
      </c>
      <c r="AE2878" s="2">
        <f t="shared" si="97"/>
        <v>266.1099999999999</v>
      </c>
      <c r="AF2878" s="2" t="s">
        <v>56</v>
      </c>
      <c r="AG2878" s="42">
        <f>IFERROR(Table2[[#This Row],[Profit]]/Table2[[#This Row],[Sales Amount]],0)</f>
        <v>0.22318672839506165</v>
      </c>
      <c r="AH2878" s="2" t="str">
        <f>TRIM(Table2[[#This Row],[Payment Modee]])</f>
        <v>Credit Card</v>
      </c>
      <c r="AI2878" s="2" t="s">
        <v>26</v>
      </c>
      <c r="AJ2878" s="2" t="s">
        <v>27</v>
      </c>
      <c r="AK2878" s="2" t="s">
        <v>1634</v>
      </c>
      <c r="AL2878" s="16" t="str">
        <f>IF(HOUR(Table2[[#This Row],[Order Time]])&lt;12,"Morning",IF(HOUR(Table2[[#This Row],[Order Time]])&lt;17,"Afternoon",IF(HOUR(Table2[[#This Row],[Order Time]])&lt;21,"Evening","Night")))</f>
        <v>Morning</v>
      </c>
      <c r="AM2878" s="16" t="s">
        <v>29</v>
      </c>
    </row>
    <row r="2879" spans="1:39" x14ac:dyDescent="0.25">
      <c r="A2879" s="13" t="s">
        <v>4798</v>
      </c>
      <c r="B2879" s="4">
        <v>45479</v>
      </c>
      <c r="C2879" s="2">
        <f>YEAR(Table2[[#This Row],[Invoice Date]])</f>
        <v>2024</v>
      </c>
      <c r="D2879" s="2" t="str">
        <f>TEXT(Table2[[#This Row],[Invoice Date]],"mmm")</f>
        <v>Jul</v>
      </c>
      <c r="E2879" s="2" t="str">
        <f>Table2[[#This Row],[Store_ID]]&amp;"-"&amp;Table2[[#This Row],[Year]]&amp;"-"&amp;Table2[[#This Row],[Month]]</f>
        <v>STR092-2024-Jul</v>
      </c>
      <c r="F2879" s="2" t="s">
        <v>2786</v>
      </c>
      <c r="G2879" s="2" t="str">
        <f>_xlfn.XLOOKUP(Table2[[#This Row],[Customer_ID]],Table3[Customer_ID],Table3[Customer Name],"Not Found")</f>
        <v>Rohit Chettiar</v>
      </c>
      <c r="H2879" s="2" t="str">
        <f>_xlfn.XLOOKUP(Table2[[#This Row],[Customer_ID]],Table3[Customer_ID],Table3[Gender],"Female")</f>
        <v>Male</v>
      </c>
      <c r="I2879" s="2" t="str">
        <f>_xlfn.XLOOKUP(Table2[[#This Row],[Customer_ID]],Table3[Customer_ID],Table3[City],"Missing Memebership")</f>
        <v>Kalaburagi</v>
      </c>
      <c r="J2879" s="2" t="str">
        <f>_xlfn.XLOOKUP(Table2[[#This Row],[Customer_ID]],Table3[Customer_ID],Table3[State],"Karnataka")</f>
        <v>Karnataka</v>
      </c>
      <c r="K2879" s="2" t="str">
        <f>_xlfn.XLOOKUP(Table2[[#This Row],[Customer_ID]],Table3[Customer_ID],Table3[Membership],"Regular")</f>
        <v>Regular</v>
      </c>
      <c r="L2879" s="2" t="s">
        <v>935</v>
      </c>
      <c r="M2879" s="2" t="str">
        <f>_xlfn.XLOOKUP(Table2[[#This Row],[Product_ID]],Table4[Product_ID],Table4[Product_Name],"Not Found")</f>
        <v>Mufti Round Neck Olive</v>
      </c>
      <c r="N2879" s="2" t="str">
        <f>_xlfn.XLOOKUP(Table2[[#This Row],[Product_ID]],Table4[Product_ID],Table4[Category],"Not Found")</f>
        <v>Men T-Shirts</v>
      </c>
      <c r="O2879" s="2" t="str">
        <f>_xlfn.XLOOKUP(Table2[[#This Row],[Product_ID]],Table4[Product_ID],Table4[Subcategory],"Not Found")</f>
        <v>Round Neck</v>
      </c>
      <c r="P2879" s="2" t="str">
        <f>_xlfn.XLOOKUP(Table2[[#This Row],[Product_ID]],Table4[Product_ID],Table4[Brand],"Missing Brand")</f>
        <v>Mufti</v>
      </c>
      <c r="Q2879" s="2" t="s">
        <v>245</v>
      </c>
      <c r="R2879" s="2" t="str">
        <f>_xlfn.XLOOKUP(Table2[[#This Row],[Store_ID]],Table6[Store_ID],Table6[Store Name],"Not Found")</f>
        <v>TrendMart Kochi Standard</v>
      </c>
      <c r="S2879" s="2">
        <f>_xlfn.XLOOKUP(Table2[[#This Row],[Store_ID]],Table6[Store_ID],Table6[Monthly Target],"Missing Target")</f>
        <v>1500000</v>
      </c>
      <c r="T2879" s="2" t="str">
        <f>_xlfn.XLOOKUP(Table2[[#This Row],[Store_ID]],Table6[Store_ID],Table6[Region],"Not Found")</f>
        <v>South Zone 1</v>
      </c>
      <c r="U2879" s="2" t="s">
        <v>92</v>
      </c>
      <c r="V2879" s="2" t="str">
        <f>_xlfn.XLOOKUP(Table2[[#This Row],[Employee_ID]],Table5[Employee_ID],Table5[Employee Name],"Not Found")</f>
        <v>Preethi Singh</v>
      </c>
      <c r="W2879" s="2">
        <v>2</v>
      </c>
      <c r="X2879" s="2">
        <v>633.80999999999995</v>
      </c>
      <c r="Y2879" s="2">
        <v>10</v>
      </c>
      <c r="Z2879" s="2">
        <v>126.76</v>
      </c>
      <c r="AA2879" s="2">
        <v>5</v>
      </c>
      <c r="AB2879" s="2">
        <v>57.04</v>
      </c>
      <c r="AC2879" s="2">
        <v>1197.9000000000001</v>
      </c>
      <c r="AD2879" s="2">
        <v>670.3</v>
      </c>
      <c r="AE2879" s="2">
        <f t="shared" si="97"/>
        <v>470.56000000000012</v>
      </c>
      <c r="AF2879" s="2" t="s">
        <v>56</v>
      </c>
      <c r="AG2879" s="42">
        <f>IFERROR(Table2[[#This Row],[Profit]]/Table2[[#This Row],[Sales Amount]],0)</f>
        <v>0.39282076968027391</v>
      </c>
      <c r="AH2879" s="2" t="str">
        <f>TRIM(Table2[[#This Row],[Payment Modee]])</f>
        <v>Credit Card</v>
      </c>
      <c r="AI2879" s="2" t="s">
        <v>26</v>
      </c>
      <c r="AJ2879" s="2" t="s">
        <v>27</v>
      </c>
      <c r="AK2879" s="2" t="s">
        <v>254</v>
      </c>
      <c r="AL2879" s="16" t="str">
        <f>IF(HOUR(Table2[[#This Row],[Order Time]])&lt;12,"Morning",IF(HOUR(Table2[[#This Row],[Order Time]])&lt;17,"Afternoon",IF(HOUR(Table2[[#This Row],[Order Time]])&lt;21,"Evening","Night")))</f>
        <v>Evening</v>
      </c>
      <c r="AM2879" s="16" t="s">
        <v>38</v>
      </c>
    </row>
    <row r="2880" spans="1:39" x14ac:dyDescent="0.25">
      <c r="A2880" s="13" t="s">
        <v>4799</v>
      </c>
      <c r="B2880" s="4">
        <v>45708</v>
      </c>
      <c r="C2880" s="2">
        <f>YEAR(Table2[[#This Row],[Invoice Date]])</f>
        <v>2025</v>
      </c>
      <c r="D2880" s="2" t="str">
        <f>TEXT(Table2[[#This Row],[Invoice Date]],"mmm")</f>
        <v>Feb</v>
      </c>
      <c r="E2880" s="2" t="str">
        <f>Table2[[#This Row],[Store_ID]]&amp;"-"&amp;Table2[[#This Row],[Year]]&amp;"-"&amp;Table2[[#This Row],[Month]]</f>
        <v>STR097-2025-Feb</v>
      </c>
      <c r="F2880" s="2" t="s">
        <v>813</v>
      </c>
      <c r="G2880" s="2" t="str">
        <f>_xlfn.XLOOKUP(Table2[[#This Row],[Customer_ID]],Table3[Customer_ID],Table3[Customer Name],"Not Found")</f>
        <v>Divya Achari</v>
      </c>
      <c r="H2880" s="2" t="str">
        <f>_xlfn.XLOOKUP(Table2[[#This Row],[Customer_ID]],Table3[Customer_ID],Table3[Gender],"Female")</f>
        <v>Female</v>
      </c>
      <c r="I2880" s="2" t="str">
        <f>_xlfn.XLOOKUP(Table2[[#This Row],[Customer_ID]],Table3[Customer_ID],Table3[City],"Missing Memebership")</f>
        <v>Kannur</v>
      </c>
      <c r="J2880" s="2" t="str">
        <f>_xlfn.XLOOKUP(Table2[[#This Row],[Customer_ID]],Table3[Customer_ID],Table3[State],"Karnataka")</f>
        <v>Kerala</v>
      </c>
      <c r="K2880" s="2" t="str">
        <f>_xlfn.XLOOKUP(Table2[[#This Row],[Customer_ID]],Table3[Customer_ID],Table3[Membership],"Regular")</f>
        <v>Regular</v>
      </c>
      <c r="L2880" s="2" t="s">
        <v>498</v>
      </c>
      <c r="M2880" s="2" t="str">
        <f>_xlfn.XLOOKUP(Table2[[#This Row],[Product_ID]],Table4[Product_ID],Table4[Product_Name],"Not Found")</f>
        <v>Killer Jeans Round Neck Green</v>
      </c>
      <c r="N2880" s="2" t="str">
        <f>_xlfn.XLOOKUP(Table2[[#This Row],[Product_ID]],Table4[Product_ID],Table4[Category],"Not Found")</f>
        <v>Men T-Shirts</v>
      </c>
      <c r="O2880" s="2" t="str">
        <f>_xlfn.XLOOKUP(Table2[[#This Row],[Product_ID]],Table4[Product_ID],Table4[Subcategory],"Not Found")</f>
        <v>Round Neck</v>
      </c>
      <c r="P2880" s="2" t="str">
        <f>_xlfn.XLOOKUP(Table2[[#This Row],[Product_ID]],Table4[Product_ID],Table4[Brand],"Missing Brand")</f>
        <v>Killer Jeans</v>
      </c>
      <c r="Q2880" s="2" t="s">
        <v>240</v>
      </c>
      <c r="R2880" s="2" t="str">
        <f>_xlfn.XLOOKUP(Table2[[#This Row],[Store_ID]],Table6[Store_ID],Table6[Store Name],"Not Found")</f>
        <v>TrendMart Thiruvananthapuram High Street</v>
      </c>
      <c r="S2880" s="2">
        <f>_xlfn.XLOOKUP(Table2[[#This Row],[Store_ID]],Table6[Store_ID],Table6[Monthly Target],"Missing Target")</f>
        <v>1500000</v>
      </c>
      <c r="T2880" s="2" t="str">
        <f>_xlfn.XLOOKUP(Table2[[#This Row],[Store_ID]],Table6[Store_ID],Table6[Region],"Not Found")</f>
        <v>South Zone 1</v>
      </c>
      <c r="U2880" s="2" t="s">
        <v>159</v>
      </c>
      <c r="V2880" s="2" t="str">
        <f>_xlfn.XLOOKUP(Table2[[#This Row],[Employee_ID]],Table5[Employee_ID],Table5[Employee Name],"Not Found")</f>
        <v>Venkat Sharma</v>
      </c>
      <c r="W2880" s="2">
        <v>4</v>
      </c>
      <c r="X2880" s="2">
        <v>621.33000000000004</v>
      </c>
      <c r="Y2880" s="2">
        <v>30</v>
      </c>
      <c r="Z2880" s="2">
        <v>745.6</v>
      </c>
      <c r="AA2880" s="2">
        <v>5</v>
      </c>
      <c r="AB2880" s="2">
        <v>86.99</v>
      </c>
      <c r="AC2880" s="2">
        <v>1826.71</v>
      </c>
      <c r="AD2880" s="2">
        <v>1476</v>
      </c>
      <c r="AE2880" s="2">
        <f t="shared" si="97"/>
        <v>263.72000000000003</v>
      </c>
      <c r="AF2880" s="2" t="s">
        <v>25</v>
      </c>
      <c r="AG2880" s="42">
        <f>IFERROR(Table2[[#This Row],[Profit]]/Table2[[#This Row],[Sales Amount]],0)</f>
        <v>0.14436883796552272</v>
      </c>
      <c r="AH2880" s="2" t="str">
        <f>TRIM(Table2[[#This Row],[Payment Modee]])</f>
        <v>UPI</v>
      </c>
      <c r="AI2880" s="2" t="s">
        <v>26</v>
      </c>
      <c r="AJ2880" s="2" t="s">
        <v>27</v>
      </c>
      <c r="AK2880" s="2" t="s">
        <v>3773</v>
      </c>
      <c r="AL2880" s="16" t="str">
        <f>IF(HOUR(Table2[[#This Row],[Order Time]])&lt;12,"Morning",IF(HOUR(Table2[[#This Row],[Order Time]])&lt;17,"Afternoon",IF(HOUR(Table2[[#This Row],[Order Time]])&lt;21,"Evening","Night")))</f>
        <v>Afternoon</v>
      </c>
      <c r="AM2880" s="16" t="s">
        <v>29</v>
      </c>
    </row>
    <row r="2881" spans="1:39" x14ac:dyDescent="0.25">
      <c r="A2881" s="13" t="s">
        <v>4800</v>
      </c>
      <c r="B2881" s="4">
        <v>45413</v>
      </c>
      <c r="C2881" s="2">
        <f>YEAR(Table2[[#This Row],[Invoice Date]])</f>
        <v>2024</v>
      </c>
      <c r="D2881" s="2" t="str">
        <f>TEXT(Table2[[#This Row],[Invoice Date]],"mmm")</f>
        <v>May</v>
      </c>
      <c r="E2881" s="2" t="str">
        <f>Table2[[#This Row],[Store_ID]]&amp;"-"&amp;Table2[[#This Row],[Year]]&amp;"-"&amp;Table2[[#This Row],[Month]]</f>
        <v>STR091-2024-May</v>
      </c>
      <c r="F2881" s="2" t="s">
        <v>4502</v>
      </c>
      <c r="G2881" s="2" t="str">
        <f>_xlfn.XLOOKUP(Table2[[#This Row],[Customer_ID]],Table3[Customer_ID],Table3[Customer Name],"Not Found")</f>
        <v>Eswar Gounder</v>
      </c>
      <c r="H2881" s="2" t="str">
        <f>_xlfn.XLOOKUP(Table2[[#This Row],[Customer_ID]],Table3[Customer_ID],Table3[Gender],"Female")</f>
        <v>Male</v>
      </c>
      <c r="I2881" s="2" t="str">
        <f>_xlfn.XLOOKUP(Table2[[#This Row],[Customer_ID]],Table3[Customer_ID],Table3[City],"Missing Memebership")</f>
        <v>Nizamabad</v>
      </c>
      <c r="J2881" s="2" t="str">
        <f>_xlfn.XLOOKUP(Table2[[#This Row],[Customer_ID]],Table3[Customer_ID],Table3[State],"Karnataka")</f>
        <v>Telangana</v>
      </c>
      <c r="K2881" s="2" t="str">
        <f>_xlfn.XLOOKUP(Table2[[#This Row],[Customer_ID]],Table3[Customer_ID],Table3[Membership],"Regular")</f>
        <v>Regular</v>
      </c>
      <c r="L2881" s="2" t="s">
        <v>584</v>
      </c>
      <c r="M2881" s="2" t="str">
        <f>_xlfn.XLOOKUP(Table2[[#This Row],[Product_ID]],Table4[Product_ID],Table4[Product_Name],"Not Found")</f>
        <v>Nalli Silks Casual Top Charcoal</v>
      </c>
      <c r="N2881" s="2" t="str">
        <f>_xlfn.XLOOKUP(Table2[[#This Row],[Product_ID]],Table4[Product_ID],Table4[Category],"Not Found")</f>
        <v>Women Tops</v>
      </c>
      <c r="O2881" s="2" t="str">
        <f>_xlfn.XLOOKUP(Table2[[#This Row],[Product_ID]],Table4[Product_ID],Table4[Subcategory],"Not Found")</f>
        <v>Casual Top</v>
      </c>
      <c r="P2881" s="2" t="str">
        <f>_xlfn.XLOOKUP(Table2[[#This Row],[Product_ID]],Table4[Product_ID],Table4[Brand],"Missing Brand")</f>
        <v>Nalli Silks</v>
      </c>
      <c r="Q2881" s="2" t="s">
        <v>699</v>
      </c>
      <c r="R2881" s="2" t="str">
        <f>_xlfn.XLOOKUP(Table2[[#This Row],[Store_ID]],Table6[Store_ID],Table6[Store Name],"Not Found")</f>
        <v>TrendMart Nizamabad Standard</v>
      </c>
      <c r="S2881" s="2">
        <f>_xlfn.XLOOKUP(Table2[[#This Row],[Store_ID]],Table6[Store_ID],Table6[Monthly Target],"Missing Target")</f>
        <v>1500000</v>
      </c>
      <c r="T2881" s="2" t="str">
        <f>_xlfn.XLOOKUP(Table2[[#This Row],[Store_ID]],Table6[Store_ID],Table6[Region],"Not Found")</f>
        <v>South Zone 2</v>
      </c>
      <c r="U2881" s="2" t="s">
        <v>283</v>
      </c>
      <c r="V2881" s="2" t="str">
        <f>_xlfn.XLOOKUP(Table2[[#This Row],[Employee_ID]],Table5[Employee_ID],Table5[Employee Name],"Not Found")</f>
        <v>Priya Balasubramaniam</v>
      </c>
      <c r="W2881" s="2">
        <v>2</v>
      </c>
      <c r="X2881" s="2">
        <v>1075.57</v>
      </c>
      <c r="Y2881" s="2">
        <v>0</v>
      </c>
      <c r="Z2881" s="2">
        <v>0</v>
      </c>
      <c r="AA2881" s="2">
        <v>12</v>
      </c>
      <c r="AB2881" s="2">
        <v>258.14</v>
      </c>
      <c r="AC2881" s="2">
        <v>2409.2800000000002</v>
      </c>
      <c r="AD2881" s="2">
        <v>1399.68</v>
      </c>
      <c r="AE2881" s="2">
        <f t="shared" si="97"/>
        <v>751.46000000000015</v>
      </c>
      <c r="AF2881" s="2" t="s">
        <v>56</v>
      </c>
      <c r="AG2881" s="42">
        <f>IFERROR(Table2[[#This Row],[Profit]]/Table2[[#This Row],[Sales Amount]],0)</f>
        <v>0.31190231106388633</v>
      </c>
      <c r="AH2881" s="2" t="str">
        <f>TRIM(Table2[[#This Row],[Payment Modee]])</f>
        <v>Credit Card</v>
      </c>
      <c r="AI2881" s="2" t="s">
        <v>26</v>
      </c>
      <c r="AJ2881" s="2" t="s">
        <v>27</v>
      </c>
      <c r="AK2881" s="2" t="s">
        <v>3953</v>
      </c>
      <c r="AL2881" s="16" t="str">
        <f>IF(HOUR(Table2[[#This Row],[Order Time]])&lt;12,"Morning",IF(HOUR(Table2[[#This Row],[Order Time]])&lt;17,"Afternoon",IF(HOUR(Table2[[#This Row],[Order Time]])&lt;21,"Evening","Night")))</f>
        <v>Afternoon</v>
      </c>
      <c r="AM2881" s="16" t="s">
        <v>29</v>
      </c>
    </row>
    <row r="2882" spans="1:39" x14ac:dyDescent="0.25">
      <c r="A2882" s="13" t="s">
        <v>4801</v>
      </c>
      <c r="B2882" s="4">
        <v>45468</v>
      </c>
      <c r="C2882" s="2">
        <f>YEAR(Table2[[#This Row],[Invoice Date]])</f>
        <v>2024</v>
      </c>
      <c r="D2882" s="2" t="str">
        <f>TEXT(Table2[[#This Row],[Invoice Date]],"mmm")</f>
        <v>Jun</v>
      </c>
      <c r="E2882" s="2" t="str">
        <f>Table2[[#This Row],[Store_ID]]&amp;"-"&amp;Table2[[#This Row],[Year]]&amp;"-"&amp;Table2[[#This Row],[Month]]</f>
        <v>STR020-2024-Jun</v>
      </c>
      <c r="F2882" s="2" t="s">
        <v>2382</v>
      </c>
      <c r="G2882" s="2" t="str">
        <f>_xlfn.XLOOKUP(Table2[[#This Row],[Customer_ID]],Table3[Customer_ID],Table3[Customer Name],"Not Found")</f>
        <v>Deepthi Gopalakrishnan</v>
      </c>
      <c r="H2882" s="2" t="str">
        <f>_xlfn.XLOOKUP(Table2[[#This Row],[Customer_ID]],Table3[Customer_ID],Table3[Gender],"Female")</f>
        <v>Female</v>
      </c>
      <c r="I2882" s="2" t="str">
        <f>_xlfn.XLOOKUP(Table2[[#This Row],[Customer_ID]],Table3[Customer_ID],Table3[City],"Missing Memebership")</f>
        <v>Karimnagar</v>
      </c>
      <c r="J2882" s="2" t="str">
        <f>_xlfn.XLOOKUP(Table2[[#This Row],[Customer_ID]],Table3[Customer_ID],Table3[State],"Karnataka")</f>
        <v>Telangana</v>
      </c>
      <c r="K2882" s="2" t="str">
        <f>_xlfn.XLOOKUP(Table2[[#This Row],[Customer_ID]],Table3[Customer_ID],Table3[Membership],"Regular")</f>
        <v>Platinum</v>
      </c>
      <c r="L2882" s="2" t="s">
        <v>379</v>
      </c>
      <c r="M2882" s="2" t="str">
        <f>_xlfn.XLOOKUP(Table2[[#This Row],[Product_ID]],Table4[Product_ID],Table4[Product_Name],"Not Found")</f>
        <v>Reebok Bodycon Dress Navy Blue</v>
      </c>
      <c r="N2882" s="2" t="str">
        <f>_xlfn.XLOOKUP(Table2[[#This Row],[Product_ID]],Table4[Product_ID],Table4[Category],"Not Found")</f>
        <v>Women Dresses</v>
      </c>
      <c r="O2882" s="2" t="str">
        <f>_xlfn.XLOOKUP(Table2[[#This Row],[Product_ID]],Table4[Product_ID],Table4[Subcategory],"Not Found")</f>
        <v>Bodycon Dress</v>
      </c>
      <c r="P2882" s="2" t="str">
        <f>_xlfn.XLOOKUP(Table2[[#This Row],[Product_ID]],Table4[Product_ID],Table4[Brand],"Missing Brand")</f>
        <v>Reebok</v>
      </c>
      <c r="Q2882" s="2" t="s">
        <v>687</v>
      </c>
      <c r="R2882" s="2" t="str">
        <f>_xlfn.XLOOKUP(Table2[[#This Row],[Store_ID]],Table6[Store_ID],Table6[Store Name],"Not Found")</f>
        <v>TrendMart Guntur Standard</v>
      </c>
      <c r="S2882" s="2">
        <f>_xlfn.XLOOKUP(Table2[[#This Row],[Store_ID]],Table6[Store_ID],Table6[Monthly Target],"Missing Target")</f>
        <v>2000000</v>
      </c>
      <c r="T2882" s="2" t="str">
        <f>_xlfn.XLOOKUP(Table2[[#This Row],[Store_ID]],Table6[Store_ID],Table6[Region],"Not Found")</f>
        <v>South Zone 3</v>
      </c>
      <c r="U2882" s="2" t="s">
        <v>113</v>
      </c>
      <c r="V2882" s="2" t="str">
        <f>_xlfn.XLOOKUP(Table2[[#This Row],[Employee_ID]],Table5[Employee_ID],Table5[Employee Name],"Not Found")</f>
        <v>Eswar Prasad</v>
      </c>
      <c r="W2882" s="2">
        <v>1</v>
      </c>
      <c r="X2882" s="2">
        <v>1639.49</v>
      </c>
      <c r="Y2882" s="2">
        <v>10</v>
      </c>
      <c r="Z2882" s="2">
        <v>163.95</v>
      </c>
      <c r="AA2882" s="2">
        <v>12</v>
      </c>
      <c r="AB2882" s="2">
        <v>177.06</v>
      </c>
      <c r="AC2882" s="2">
        <v>1652.6</v>
      </c>
      <c r="AD2882" s="2">
        <v>1140.9000000000001</v>
      </c>
      <c r="AE2882" s="2">
        <f t="shared" si="97"/>
        <v>334.63999999999982</v>
      </c>
      <c r="AF2882" s="2" t="s">
        <v>25</v>
      </c>
      <c r="AG2882" s="42">
        <f>IFERROR(Table2[[#This Row],[Profit]]/Table2[[#This Row],[Sales Amount]],0)</f>
        <v>0.20249304126830439</v>
      </c>
      <c r="AH2882" s="2" t="str">
        <f>TRIM(Table2[[#This Row],[Payment Modee]])</f>
        <v>UPI</v>
      </c>
      <c r="AI2882" s="2" t="s">
        <v>26</v>
      </c>
      <c r="AJ2882" s="2" t="s">
        <v>27</v>
      </c>
      <c r="AK2882" s="2" t="s">
        <v>4733</v>
      </c>
      <c r="AL2882" s="16" t="str">
        <f>IF(HOUR(Table2[[#This Row],[Order Time]])&lt;12,"Morning",IF(HOUR(Table2[[#This Row],[Order Time]])&lt;17,"Afternoon",IF(HOUR(Table2[[#This Row],[Order Time]])&lt;21,"Evening","Night")))</f>
        <v>Afternoon</v>
      </c>
      <c r="AM2882" s="16" t="s">
        <v>29</v>
      </c>
    </row>
    <row r="2883" spans="1:39" x14ac:dyDescent="0.25">
      <c r="A2883" s="13" t="s">
        <v>4802</v>
      </c>
      <c r="B2883" s="4">
        <v>45489</v>
      </c>
      <c r="C2883" s="2">
        <f>YEAR(Table2[[#This Row],[Invoice Date]])</f>
        <v>2024</v>
      </c>
      <c r="D2883" s="2" t="str">
        <f>TEXT(Table2[[#This Row],[Invoice Date]],"mmm")</f>
        <v>Jul</v>
      </c>
      <c r="E2883" s="2" t="str">
        <f>Table2[[#This Row],[Store_ID]]&amp;"-"&amp;Table2[[#This Row],[Year]]&amp;"-"&amp;Table2[[#This Row],[Month]]</f>
        <v>STR031-2024-Jul</v>
      </c>
      <c r="F2883" s="2" t="s">
        <v>2615</v>
      </c>
      <c r="G2883" s="2" t="str">
        <f>_xlfn.XLOOKUP(Table2[[#This Row],[Customer_ID]],Table3[Customer_ID],Table3[Customer Name],"Not Found")</f>
        <v>Vinod Shetty</v>
      </c>
      <c r="H2883" s="2" t="str">
        <f>_xlfn.XLOOKUP(Table2[[#This Row],[Customer_ID]],Table3[Customer_ID],Table3[Gender],"Female")</f>
        <v>Male</v>
      </c>
      <c r="I2883" s="2" t="str">
        <f>_xlfn.XLOOKUP(Table2[[#This Row],[Customer_ID]],Table3[Customer_ID],Table3[City],"Missing Memebership")</f>
        <v>Thiruvananthapuram</v>
      </c>
      <c r="J2883" s="2" t="str">
        <f>_xlfn.XLOOKUP(Table2[[#This Row],[Customer_ID]],Table3[Customer_ID],Table3[State],"Karnataka")</f>
        <v>Kerala</v>
      </c>
      <c r="K2883" s="2" t="str">
        <f>_xlfn.XLOOKUP(Table2[[#This Row],[Customer_ID]],Table3[Customer_ID],Table3[Membership],"Regular")</f>
        <v>Regular</v>
      </c>
      <c r="L2883" s="2" t="s">
        <v>1359</v>
      </c>
      <c r="M2883" s="2" t="str">
        <f>_xlfn.XLOOKUP(Table2[[#This Row],[Product_ID]],Table4[Product_ID],Table4[Product_Name],"Not Found")</f>
        <v>Killer Jeans Round Neck Charcoal</v>
      </c>
      <c r="N2883" s="2" t="str">
        <f>_xlfn.XLOOKUP(Table2[[#This Row],[Product_ID]],Table4[Product_ID],Table4[Category],"Not Found")</f>
        <v>Men T-Shirts</v>
      </c>
      <c r="O2883" s="2" t="str">
        <f>_xlfn.XLOOKUP(Table2[[#This Row],[Product_ID]],Table4[Product_ID],Table4[Subcategory],"Not Found")</f>
        <v>Round Neck</v>
      </c>
      <c r="P2883" s="2" t="str">
        <f>_xlfn.XLOOKUP(Table2[[#This Row],[Product_ID]],Table4[Product_ID],Table4[Brand],"Missing Brand")</f>
        <v>Killer Jeans</v>
      </c>
      <c r="Q2883" s="2" t="s">
        <v>1351</v>
      </c>
      <c r="R2883" s="2" t="str">
        <f>_xlfn.XLOOKUP(Table2[[#This Row],[Store_ID]],Table6[Store_ID],Table6[Store Name],"Not Found")</f>
        <v>TrendMart Kozhikode Mall Kiosk</v>
      </c>
      <c r="S2883" s="2">
        <f>_xlfn.XLOOKUP(Table2[[#This Row],[Store_ID]],Table6[Store_ID],Table6[Monthly Target],"Missing Target")</f>
        <v>2000000</v>
      </c>
      <c r="T2883" s="2" t="str">
        <f>_xlfn.XLOOKUP(Table2[[#This Row],[Store_ID]],Table6[Store_ID],Table6[Region],"Not Found")</f>
        <v>South Zone 1</v>
      </c>
      <c r="U2883" s="2" t="s">
        <v>268</v>
      </c>
      <c r="V2883" s="2" t="str">
        <f>_xlfn.XLOOKUP(Table2[[#This Row],[Employee_ID]],Table5[Employee_ID],Table5[Employee Name],"Not Found")</f>
        <v>Ganesh Iyengar</v>
      </c>
      <c r="W2883" s="2">
        <v>5</v>
      </c>
      <c r="X2883" s="2">
        <v>734.31</v>
      </c>
      <c r="Y2883" s="2">
        <v>25</v>
      </c>
      <c r="Z2883" s="2">
        <v>917.89</v>
      </c>
      <c r="AA2883" s="2">
        <v>5</v>
      </c>
      <c r="AB2883" s="2">
        <v>137.68</v>
      </c>
      <c r="AC2883" s="2">
        <v>2891.34</v>
      </c>
      <c r="AD2883" s="2">
        <v>2140.8000000000002</v>
      </c>
      <c r="AE2883" s="2">
        <f t="shared" si="97"/>
        <v>612.8599999999999</v>
      </c>
      <c r="AF2883" s="2" t="s">
        <v>56</v>
      </c>
      <c r="AG2883" s="42">
        <f>IFERROR(Table2[[#This Row],[Profit]]/Table2[[#This Row],[Sales Amount]],0)</f>
        <v>0.21196400284988962</v>
      </c>
      <c r="AH2883" s="2" t="str">
        <f>TRIM(Table2[[#This Row],[Payment Modee]])</f>
        <v>Credit Card</v>
      </c>
      <c r="AI2883" s="2" t="s">
        <v>36</v>
      </c>
      <c r="AJ2883" s="2" t="s">
        <v>27</v>
      </c>
      <c r="AK2883" s="2" t="s">
        <v>3026</v>
      </c>
      <c r="AL2883" s="16" t="str">
        <f>IF(HOUR(Table2[[#This Row],[Order Time]])&lt;12,"Morning",IF(HOUR(Table2[[#This Row],[Order Time]])&lt;17,"Afternoon",IF(HOUR(Table2[[#This Row],[Order Time]])&lt;21,"Evening","Night")))</f>
        <v>Evening</v>
      </c>
      <c r="AM2883" s="16" t="s">
        <v>29</v>
      </c>
    </row>
    <row r="2884" spans="1:39" x14ac:dyDescent="0.25">
      <c r="A2884" s="13" t="s">
        <v>4803</v>
      </c>
      <c r="B2884" s="4">
        <v>45495</v>
      </c>
      <c r="C2884" s="2">
        <f>YEAR(Table2[[#This Row],[Invoice Date]])</f>
        <v>2024</v>
      </c>
      <c r="D2884" s="2" t="str">
        <f>TEXT(Table2[[#This Row],[Invoice Date]],"mmm")</f>
        <v>Jul</v>
      </c>
      <c r="E2884" s="2" t="str">
        <f>Table2[[#This Row],[Store_ID]]&amp;"-"&amp;Table2[[#This Row],[Year]]&amp;"-"&amp;Table2[[#This Row],[Month]]</f>
        <v>STR073-2024-Jul</v>
      </c>
      <c r="F2884" s="2" t="s">
        <v>2737</v>
      </c>
      <c r="G2884" s="2" t="str">
        <f>_xlfn.XLOOKUP(Table2[[#This Row],[Customer_ID]],Table3[Customer_ID],Table3[Customer Name],"Not Found")</f>
        <v>Devi Naidu</v>
      </c>
      <c r="H2884" s="2" t="str">
        <f>_xlfn.XLOOKUP(Table2[[#This Row],[Customer_ID]],Table3[Customer_ID],Table3[Gender],"Female")</f>
        <v>Female</v>
      </c>
      <c r="I2884" s="2" t="str">
        <f>_xlfn.XLOOKUP(Table2[[#This Row],[Customer_ID]],Table3[Customer_ID],Table3[City],"Missing Memebership")</f>
        <v>Dindigul</v>
      </c>
      <c r="J2884" s="2" t="str">
        <f>_xlfn.XLOOKUP(Table2[[#This Row],[Customer_ID]],Table3[Customer_ID],Table3[State],"Karnataka")</f>
        <v>Tamil Nadu</v>
      </c>
      <c r="K2884" s="2" t="str">
        <f>_xlfn.XLOOKUP(Table2[[#This Row],[Customer_ID]],Table3[Customer_ID],Table3[Membership],"Regular")</f>
        <v>Regular</v>
      </c>
      <c r="L2884" s="2" t="s">
        <v>765</v>
      </c>
      <c r="M2884" s="2" t="str">
        <f>_xlfn.XLOOKUP(Table2[[#This Row],[Product_ID]],Table4[Product_ID],Table4[Product_Name],"Not Found")</f>
        <v>Indian Terrain Sandals Pink</v>
      </c>
      <c r="N2884" s="2" t="str">
        <f>_xlfn.XLOOKUP(Table2[[#This Row],[Product_ID]],Table4[Product_ID],Table4[Category],"Not Found")</f>
        <v>Footwear</v>
      </c>
      <c r="O2884" s="2" t="str">
        <f>_xlfn.XLOOKUP(Table2[[#This Row],[Product_ID]],Table4[Product_ID],Table4[Subcategory],"Not Found")</f>
        <v>Sandals</v>
      </c>
      <c r="P2884" s="2" t="str">
        <f>_xlfn.XLOOKUP(Table2[[#This Row],[Product_ID]],Table4[Product_ID],Table4[Brand],"Missing Brand")</f>
        <v>Indian Terrain</v>
      </c>
      <c r="Q2884" s="2" t="s">
        <v>248</v>
      </c>
      <c r="R2884" s="2" t="str">
        <f>_xlfn.XLOOKUP(Table2[[#This Row],[Store_ID]],Table6[Store_ID],Table6[Store Name],"Not Found")</f>
        <v>TrendMart Thiruvananthapuram High Street</v>
      </c>
      <c r="S2884" s="2">
        <f>_xlfn.XLOOKUP(Table2[[#This Row],[Store_ID]],Table6[Store_ID],Table6[Monthly Target],"Missing Target")</f>
        <v>2500000</v>
      </c>
      <c r="T2884" s="2" t="str">
        <f>_xlfn.XLOOKUP(Table2[[#This Row],[Store_ID]],Table6[Store_ID],Table6[Region],"Not Found")</f>
        <v>South Zone 1</v>
      </c>
      <c r="U2884" s="2" t="s">
        <v>349</v>
      </c>
      <c r="V2884" s="2" t="str">
        <f>_xlfn.XLOOKUP(Table2[[#This Row],[Employee_ID]],Table5[Employee_ID],Table5[Employee Name],"Not Found")</f>
        <v>Chitra Bhat</v>
      </c>
      <c r="W2884" s="2">
        <v>1</v>
      </c>
      <c r="X2884" s="2">
        <v>2818.33</v>
      </c>
      <c r="Y2884" s="2">
        <v>5</v>
      </c>
      <c r="Z2884" s="2">
        <v>140.91999999999999</v>
      </c>
      <c r="AA2884" s="2">
        <v>12</v>
      </c>
      <c r="AB2884" s="2">
        <v>321.29000000000002</v>
      </c>
      <c r="AC2884" s="2">
        <v>2998.7</v>
      </c>
      <c r="AD2884" s="2">
        <v>2204.96</v>
      </c>
      <c r="AE2884" s="2">
        <f t="shared" si="97"/>
        <v>472.44999999999976</v>
      </c>
      <c r="AF2884" s="2" t="s">
        <v>35</v>
      </c>
      <c r="AG2884" s="42">
        <f>IFERROR(Table2[[#This Row],[Profit]]/Table2[[#This Row],[Sales Amount]],0)</f>
        <v>0.15755160569580146</v>
      </c>
      <c r="AH2884" s="2" t="str">
        <f>TRIM(Table2[[#This Row],[Payment Modee]])</f>
        <v>Debit Card</v>
      </c>
      <c r="AI2884" s="2" t="s">
        <v>26</v>
      </c>
      <c r="AJ2884" s="2" t="s">
        <v>27</v>
      </c>
      <c r="AK2884" s="2" t="s">
        <v>313</v>
      </c>
      <c r="AL2884" s="16" t="str">
        <f>IF(HOUR(Table2[[#This Row],[Order Time]])&lt;12,"Morning",IF(HOUR(Table2[[#This Row],[Order Time]])&lt;17,"Afternoon",IF(HOUR(Table2[[#This Row],[Order Time]])&lt;21,"Evening","Night")))</f>
        <v>Afternoon</v>
      </c>
      <c r="AM2884" s="16" t="s">
        <v>29</v>
      </c>
    </row>
    <row r="2885" spans="1:39" x14ac:dyDescent="0.25">
      <c r="A2885" s="13" t="s">
        <v>4804</v>
      </c>
      <c r="B2885" s="4">
        <v>45651</v>
      </c>
      <c r="C2885" s="2">
        <f>YEAR(Table2[[#This Row],[Invoice Date]])</f>
        <v>2024</v>
      </c>
      <c r="D2885" s="2" t="str">
        <f>TEXT(Table2[[#This Row],[Invoice Date]],"mmm")</f>
        <v>Dec</v>
      </c>
      <c r="E2885" s="2" t="str">
        <f>Table2[[#This Row],[Store_ID]]&amp;"-"&amp;Table2[[#This Row],[Year]]&amp;"-"&amp;Table2[[#This Row],[Month]]</f>
        <v>STR053-2024-Dec</v>
      </c>
      <c r="F2885" s="2" t="s">
        <v>2212</v>
      </c>
      <c r="G2885" s="2" t="str">
        <f>_xlfn.XLOOKUP(Table2[[#This Row],[Customer_ID]],Table3[Customer_ID],Table3[Customer Name],"Not Found")</f>
        <v>Malathi Kumar</v>
      </c>
      <c r="H2885" s="2" t="str">
        <f>_xlfn.XLOOKUP(Table2[[#This Row],[Customer_ID]],Table3[Customer_ID],Table3[Gender],"Female")</f>
        <v>Female</v>
      </c>
      <c r="I2885" s="2" t="str">
        <f>_xlfn.XLOOKUP(Table2[[#This Row],[Customer_ID]],Table3[Customer_ID],Table3[City],"Missing Memebership")</f>
        <v>Warangal</v>
      </c>
      <c r="J2885" s="2" t="str">
        <f>_xlfn.XLOOKUP(Table2[[#This Row],[Customer_ID]],Table3[Customer_ID],Table3[State],"Karnataka")</f>
        <v>Telangana</v>
      </c>
      <c r="K2885" s="2" t="str">
        <f>_xlfn.XLOOKUP(Table2[[#This Row],[Customer_ID]],Table3[Customer_ID],Table3[Membership],"Regular")</f>
        <v>Gold</v>
      </c>
      <c r="L2885" s="2" t="s">
        <v>1428</v>
      </c>
      <c r="M2885" s="2" t="str">
        <f>_xlfn.XLOOKUP(Table2[[#This Row],[Product_ID]],Table4[Product_ID],Table4[Product_Name],"Not Found")</f>
        <v>Fabindia Slim Fit Peach</v>
      </c>
      <c r="N2885" s="2" t="str">
        <f>_xlfn.XLOOKUP(Table2[[#This Row],[Product_ID]],Table4[Product_ID],Table4[Category],"Not Found")</f>
        <v>Men Jeans</v>
      </c>
      <c r="O2885" s="2" t="str">
        <f>_xlfn.XLOOKUP(Table2[[#This Row],[Product_ID]],Table4[Product_ID],Table4[Subcategory],"Not Found")</f>
        <v>Slim Fit</v>
      </c>
      <c r="P2885" s="2" t="str">
        <f>_xlfn.XLOOKUP(Table2[[#This Row],[Product_ID]],Table4[Product_ID],Table4[Brand],"Missing Brand")</f>
        <v>Fabindia</v>
      </c>
      <c r="Q2885" s="2" t="s">
        <v>426</v>
      </c>
      <c r="R2885" s="2" t="str">
        <f>_xlfn.XLOOKUP(Table2[[#This Row],[Store_ID]],Table6[Store_ID],Table6[Store Name],"Not Found")</f>
        <v>TrendMart Kochi Standard</v>
      </c>
      <c r="S2885" s="2">
        <f>_xlfn.XLOOKUP(Table2[[#This Row],[Store_ID]],Table6[Store_ID],Table6[Monthly Target],"Missing Target")</f>
        <v>1500000</v>
      </c>
      <c r="T2885" s="2" t="str">
        <f>_xlfn.XLOOKUP(Table2[[#This Row],[Store_ID]],Table6[Store_ID],Table6[Region],"Not Found")</f>
        <v>South Zone 1</v>
      </c>
      <c r="U2885" s="2" t="s">
        <v>102</v>
      </c>
      <c r="V2885" s="2" t="str">
        <f>_xlfn.XLOOKUP(Table2[[#This Row],[Employee_ID]],Table5[Employee_ID],Table5[Employee Name],"Not Found")</f>
        <v>Chandra Reddy</v>
      </c>
      <c r="W2885" s="2">
        <v>3</v>
      </c>
      <c r="X2885" s="2">
        <v>1167.52</v>
      </c>
      <c r="Y2885" s="2">
        <v>30</v>
      </c>
      <c r="Z2885" s="2">
        <v>1050.77</v>
      </c>
      <c r="AA2885" s="2">
        <v>12</v>
      </c>
      <c r="AB2885" s="2">
        <v>294.20999999999998</v>
      </c>
      <c r="AC2885" s="2">
        <v>2746</v>
      </c>
      <c r="AD2885" s="2">
        <v>2747.61</v>
      </c>
      <c r="AE2885" s="2">
        <f t="shared" si="97"/>
        <v>-295.82000000000011</v>
      </c>
      <c r="AF2885" s="2" t="s">
        <v>69</v>
      </c>
      <c r="AG2885" s="42">
        <f>IFERROR(Table2[[#This Row],[Profit]]/Table2[[#This Row],[Sales Amount]],0)</f>
        <v>-0.10772760378732706</v>
      </c>
      <c r="AH2885" s="2" t="str">
        <f>TRIM(Table2[[#This Row],[Payment Modee]])</f>
        <v>Cash</v>
      </c>
      <c r="AI2885" s="2" t="s">
        <v>26</v>
      </c>
      <c r="AJ2885" s="2" t="s">
        <v>27</v>
      </c>
      <c r="AK2885" s="2" t="s">
        <v>1237</v>
      </c>
      <c r="AL2885" s="16" t="str">
        <f>IF(HOUR(Table2[[#This Row],[Order Time]])&lt;12,"Morning",IF(HOUR(Table2[[#This Row],[Order Time]])&lt;17,"Afternoon",IF(HOUR(Table2[[#This Row],[Order Time]])&lt;21,"Evening","Night")))</f>
        <v>Afternoon</v>
      </c>
      <c r="AM2885" s="16" t="s">
        <v>29</v>
      </c>
    </row>
    <row r="2886" spans="1:39" x14ac:dyDescent="0.25">
      <c r="A2886" s="13" t="s">
        <v>4805</v>
      </c>
      <c r="B2886" s="4">
        <v>45398</v>
      </c>
      <c r="C2886" s="2">
        <f>YEAR(Table2[[#This Row],[Invoice Date]])</f>
        <v>2024</v>
      </c>
      <c r="D2886" s="2" t="str">
        <f>TEXT(Table2[[#This Row],[Invoice Date]],"mmm")</f>
        <v>Apr</v>
      </c>
      <c r="E2886" s="2" t="str">
        <f>Table2[[#This Row],[Store_ID]]&amp;"-"&amp;Table2[[#This Row],[Year]]&amp;"-"&amp;Table2[[#This Row],[Month]]</f>
        <v>STR064-2024-Apr</v>
      </c>
      <c r="F2886" s="2" t="s">
        <v>872</v>
      </c>
      <c r="G2886" s="2" t="str">
        <f>_xlfn.XLOOKUP(Table2[[#This Row],[Customer_ID]],Table3[Customer_ID],Table3[Customer Name],"Not Found")</f>
        <v>Janani Murthy</v>
      </c>
      <c r="H2886" s="2" t="str">
        <f>_xlfn.XLOOKUP(Table2[[#This Row],[Customer_ID]],Table3[Customer_ID],Table3[Gender],"Female")</f>
        <v>Female</v>
      </c>
      <c r="I2886" s="2" t="str">
        <f>_xlfn.XLOOKUP(Table2[[#This Row],[Customer_ID]],Table3[Customer_ID],Table3[City],"Missing Memebership")</f>
        <v>Nizamabad</v>
      </c>
      <c r="J2886" s="2" t="str">
        <f>_xlfn.XLOOKUP(Table2[[#This Row],[Customer_ID]],Table3[Customer_ID],Table3[State],"Karnataka")</f>
        <v>Telangana</v>
      </c>
      <c r="K2886" s="2" t="str">
        <f>_xlfn.XLOOKUP(Table2[[#This Row],[Customer_ID]],Table3[Customer_ID],Table3[Membership],"Regular")</f>
        <v>Regular</v>
      </c>
      <c r="L2886" s="2" t="s">
        <v>1112</v>
      </c>
      <c r="M2886" s="2" t="str">
        <f>_xlfn.XLOOKUP(Table2[[#This Row],[Product_ID]],Table4[Product_ID],Table4[Product_Name],"Not Found")</f>
        <v>Fossil Digital Watch Maroon</v>
      </c>
      <c r="N2886" s="2" t="str">
        <f>_xlfn.XLOOKUP(Table2[[#This Row],[Product_ID]],Table4[Product_ID],Table4[Category],"Not Found")</f>
        <v>Watches</v>
      </c>
      <c r="O2886" s="2" t="str">
        <f>_xlfn.XLOOKUP(Table2[[#This Row],[Product_ID]],Table4[Product_ID],Table4[Subcategory],"Not Found")</f>
        <v>Digital Watch</v>
      </c>
      <c r="P2886" s="2" t="str">
        <f>_xlfn.XLOOKUP(Table2[[#This Row],[Product_ID]],Table4[Product_ID],Table4[Brand],"Missing Brand")</f>
        <v>Fossil</v>
      </c>
      <c r="Q2886" s="2" t="s">
        <v>800</v>
      </c>
      <c r="R2886" s="2" t="str">
        <f>_xlfn.XLOOKUP(Table2[[#This Row],[Store_ID]],Table6[Store_ID],Table6[Store Name],"Not Found")</f>
        <v>TrendMart Karimnagar Standard</v>
      </c>
      <c r="S2886" s="2">
        <f>_xlfn.XLOOKUP(Table2[[#This Row],[Store_ID]],Table6[Store_ID],Table6[Monthly Target],"Missing Target")</f>
        <v>1200000</v>
      </c>
      <c r="T2886" s="2" t="str">
        <f>_xlfn.XLOOKUP(Table2[[#This Row],[Store_ID]],Table6[Store_ID],Table6[Region],"Not Found")</f>
        <v>South Zone 2</v>
      </c>
      <c r="U2886" s="2" t="s">
        <v>330</v>
      </c>
      <c r="V2886" s="2" t="str">
        <f>_xlfn.XLOOKUP(Table2[[#This Row],[Employee_ID]],Table5[Employee_ID],Table5[Employee Name],"Not Found")</f>
        <v>Malini Gowda</v>
      </c>
      <c r="W2886" s="2">
        <v>1</v>
      </c>
      <c r="X2886" s="2">
        <v>3052.12</v>
      </c>
      <c r="Y2886" s="2">
        <v>0</v>
      </c>
      <c r="Z2886" s="2">
        <v>0</v>
      </c>
      <c r="AA2886" s="2">
        <v>12</v>
      </c>
      <c r="AB2886" s="2">
        <v>366.25</v>
      </c>
      <c r="AC2886" s="2">
        <v>3418.37</v>
      </c>
      <c r="AD2886" s="2">
        <v>2039.7</v>
      </c>
      <c r="AE2886" s="2">
        <f t="shared" si="97"/>
        <v>1012.4199999999998</v>
      </c>
      <c r="AF2886" s="2" t="s">
        <v>35</v>
      </c>
      <c r="AG2886" s="42">
        <f>IFERROR(Table2[[#This Row],[Profit]]/Table2[[#This Row],[Sales Amount]],0)</f>
        <v>0.29617039700207992</v>
      </c>
      <c r="AH2886" s="2" t="str">
        <f>TRIM(Table2[[#This Row],[Payment Modee]])</f>
        <v>Debit Card</v>
      </c>
      <c r="AI2886" s="2" t="s">
        <v>36</v>
      </c>
      <c r="AJ2886" s="2" t="s">
        <v>27</v>
      </c>
      <c r="AK2886" s="2" t="s">
        <v>2336</v>
      </c>
      <c r="AL2886" s="16" t="str">
        <f>IF(HOUR(Table2[[#This Row],[Order Time]])&lt;12,"Morning",IF(HOUR(Table2[[#This Row],[Order Time]])&lt;17,"Afternoon",IF(HOUR(Table2[[#This Row],[Order Time]])&lt;21,"Evening","Night")))</f>
        <v>Evening</v>
      </c>
      <c r="AM2886" s="16" t="s">
        <v>29</v>
      </c>
    </row>
    <row r="2887" spans="1:39" x14ac:dyDescent="0.25">
      <c r="A2887" s="13" t="s">
        <v>4806</v>
      </c>
      <c r="B2887" s="4">
        <v>45738</v>
      </c>
      <c r="C2887" s="2">
        <f>YEAR(Table2[[#This Row],[Invoice Date]])</f>
        <v>2025</v>
      </c>
      <c r="D2887" s="2" t="str">
        <f>TEXT(Table2[[#This Row],[Invoice Date]],"mmm")</f>
        <v>Mar</v>
      </c>
      <c r="E2887" s="2" t="str">
        <f>Table2[[#This Row],[Store_ID]]&amp;"-"&amp;Table2[[#This Row],[Year]]&amp;"-"&amp;Table2[[#This Row],[Month]]</f>
        <v>STR070-2025-Mar</v>
      </c>
      <c r="F2887" s="2" t="s">
        <v>1926</v>
      </c>
      <c r="G2887" s="2" t="str">
        <f>_xlfn.XLOOKUP(Table2[[#This Row],[Customer_ID]],Table3[Customer_ID],Table3[Customer Name],"Not Found")</f>
        <v>Hariharan Mishra</v>
      </c>
      <c r="H2887" s="2" t="str">
        <f>_xlfn.XLOOKUP(Table2[[#This Row],[Customer_ID]],Table3[Customer_ID],Table3[Gender],"Female")</f>
        <v>Male</v>
      </c>
      <c r="I2887" s="2" t="str">
        <f>_xlfn.XLOOKUP(Table2[[#This Row],[Customer_ID]],Table3[Customer_ID],Table3[City],"Missing Memebership")</f>
        <v>Dindigul</v>
      </c>
      <c r="J2887" s="2" t="str">
        <f>_xlfn.XLOOKUP(Table2[[#This Row],[Customer_ID]],Table3[Customer_ID],Table3[State],"Karnataka")</f>
        <v>Tamil Nadu</v>
      </c>
      <c r="K2887" s="2" t="str">
        <f>_xlfn.XLOOKUP(Table2[[#This Row],[Customer_ID]],Table3[Customer_ID],Table3[Membership],"Regular")</f>
        <v>Silver</v>
      </c>
      <c r="L2887" s="2" t="s">
        <v>3039</v>
      </c>
      <c r="M2887" s="2" t="str">
        <f>_xlfn.XLOOKUP(Table2[[#This Row],[Product_ID]],Table4[Product_ID],Table4[Product_Name],"Not Found")</f>
        <v>Wrangler Formal Trouser Wine</v>
      </c>
      <c r="N2887" s="2" t="str">
        <f>_xlfn.XLOOKUP(Table2[[#This Row],[Product_ID]],Table4[Product_ID],Table4[Category],"Not Found")</f>
        <v>Men Trousers</v>
      </c>
      <c r="O2887" s="2" t="str">
        <f>_xlfn.XLOOKUP(Table2[[#This Row],[Product_ID]],Table4[Product_ID],Table4[Subcategory],"Not Found")</f>
        <v>Formal Trouser</v>
      </c>
      <c r="P2887" s="2" t="str">
        <f>_xlfn.XLOOKUP(Table2[[#This Row],[Product_ID]],Table4[Product_ID],Table4[Brand],"Missing Brand")</f>
        <v>Wrangler</v>
      </c>
      <c r="Q2887" s="2" t="s">
        <v>1319</v>
      </c>
      <c r="R2887" s="2" t="str">
        <f>_xlfn.XLOOKUP(Table2[[#This Row],[Store_ID]],Table6[Store_ID],Table6[Store Name],"Not Found")</f>
        <v>TrendMart Alappuzha Mall Kiosk</v>
      </c>
      <c r="S2887" s="2">
        <f>_xlfn.XLOOKUP(Table2[[#This Row],[Store_ID]],Table6[Store_ID],Table6[Monthly Target],"Missing Target")</f>
        <v>1000000</v>
      </c>
      <c r="T2887" s="2" t="str">
        <f>_xlfn.XLOOKUP(Table2[[#This Row],[Store_ID]],Table6[Store_ID],Table6[Region],"Not Found")</f>
        <v>South Zone 1</v>
      </c>
      <c r="U2887" s="2" t="s">
        <v>142</v>
      </c>
      <c r="V2887" s="2" t="str">
        <f>_xlfn.XLOOKUP(Table2[[#This Row],[Employee_ID]],Table5[Employee_ID],Table5[Employee Name],"Not Found")</f>
        <v>Anusuya Subramaniam</v>
      </c>
      <c r="W2887" s="2">
        <v>1</v>
      </c>
      <c r="X2887" s="2">
        <v>1244.0899999999999</v>
      </c>
      <c r="Y2887" s="2">
        <v>15</v>
      </c>
      <c r="Z2887" s="2">
        <v>186.61</v>
      </c>
      <c r="AA2887" s="2">
        <v>12</v>
      </c>
      <c r="AB2887" s="2">
        <v>126.9</v>
      </c>
      <c r="AC2887" s="2">
        <v>1184.3800000000001</v>
      </c>
      <c r="AD2887" s="2">
        <v>871.26</v>
      </c>
      <c r="AE2887" s="2">
        <f t="shared" si="97"/>
        <v>186.22000000000011</v>
      </c>
      <c r="AF2887" s="2" t="s">
        <v>35</v>
      </c>
      <c r="AG2887" s="42">
        <f>IFERROR(Table2[[#This Row],[Profit]]/Table2[[#This Row],[Sales Amount]],0)</f>
        <v>0.15722994309258861</v>
      </c>
      <c r="AH2887" s="2" t="str">
        <f>TRIM(Table2[[#This Row],[Payment Modee]])</f>
        <v>Debit Card</v>
      </c>
      <c r="AI2887" s="2" t="s">
        <v>26</v>
      </c>
      <c r="AJ2887" s="2" t="s">
        <v>27</v>
      </c>
      <c r="AK2887" s="2" t="s">
        <v>4663</v>
      </c>
      <c r="AL2887" s="16" t="str">
        <f>IF(HOUR(Table2[[#This Row],[Order Time]])&lt;12,"Morning",IF(HOUR(Table2[[#This Row],[Order Time]])&lt;17,"Afternoon",IF(HOUR(Table2[[#This Row],[Order Time]])&lt;21,"Evening","Night")))</f>
        <v>Afternoon</v>
      </c>
      <c r="AM2887" s="16" t="s">
        <v>38</v>
      </c>
    </row>
    <row r="2888" spans="1:39" x14ac:dyDescent="0.25">
      <c r="A2888" s="13" t="s">
        <v>4807</v>
      </c>
      <c r="B2888" s="4">
        <v>45459</v>
      </c>
      <c r="C2888" s="2">
        <f>YEAR(Table2[[#This Row],[Invoice Date]])</f>
        <v>2024</v>
      </c>
      <c r="D2888" s="2" t="str">
        <f>TEXT(Table2[[#This Row],[Invoice Date]],"mmm")</f>
        <v>Jun</v>
      </c>
      <c r="E2888" s="2" t="str">
        <f>Table2[[#This Row],[Store_ID]]&amp;"-"&amp;Table2[[#This Row],[Year]]&amp;"-"&amp;Table2[[#This Row],[Month]]</f>
        <v>STR085-2024-Jun</v>
      </c>
      <c r="F2888" s="2" t="s">
        <v>1373</v>
      </c>
      <c r="G2888" s="2" t="str">
        <f>_xlfn.XLOOKUP(Table2[[#This Row],[Customer_ID]],Table3[Customer_ID],Table3[Customer Name],"Not Found")</f>
        <v>Vasanthi Srinivasan</v>
      </c>
      <c r="H2888" s="2" t="str">
        <f>_xlfn.XLOOKUP(Table2[[#This Row],[Customer_ID]],Table3[Customer_ID],Table3[Gender],"Female")</f>
        <v>Female</v>
      </c>
      <c r="I2888" s="2" t="str">
        <f>_xlfn.XLOOKUP(Table2[[#This Row],[Customer_ID]],Table3[Customer_ID],Table3[City],"Missing Memebership")</f>
        <v>Karimnagar</v>
      </c>
      <c r="J2888" s="2" t="str">
        <f>_xlfn.XLOOKUP(Table2[[#This Row],[Customer_ID]],Table3[Customer_ID],Table3[State],"Karnataka")</f>
        <v>Telangana</v>
      </c>
      <c r="K2888" s="2" t="str">
        <f>_xlfn.XLOOKUP(Table2[[#This Row],[Customer_ID]],Table3[Customer_ID],Table3[Membership],"Regular")</f>
        <v>Silver</v>
      </c>
      <c r="L2888" s="2" t="s">
        <v>353</v>
      </c>
      <c r="M2888" s="2" t="str">
        <f>_xlfn.XLOOKUP(Table2[[#This Row],[Product_ID]],Table4[Product_ID],Table4[Product_Name],"Not Found")</f>
        <v>Fabindia Straight Kurti Olive</v>
      </c>
      <c r="N2888" s="2" t="str">
        <f>_xlfn.XLOOKUP(Table2[[#This Row],[Product_ID]],Table4[Product_ID],Table4[Category],"Not Found")</f>
        <v>Women Kurtis</v>
      </c>
      <c r="O2888" s="2" t="str">
        <f>_xlfn.XLOOKUP(Table2[[#This Row],[Product_ID]],Table4[Product_ID],Table4[Subcategory],"Not Found")</f>
        <v>Straight Kurti</v>
      </c>
      <c r="P2888" s="2" t="str">
        <f>_xlfn.XLOOKUP(Table2[[#This Row],[Product_ID]],Table4[Product_ID],Table4[Brand],"Missing Brand")</f>
        <v>Fabindia</v>
      </c>
      <c r="Q2888" s="2" t="s">
        <v>86</v>
      </c>
      <c r="R2888" s="2" t="str">
        <f>_xlfn.XLOOKUP(Table2[[#This Row],[Store_ID]],Table6[Store_ID],Table6[Store Name],"Not Found")</f>
        <v>TrendMart Nizamabad Outlet</v>
      </c>
      <c r="S2888" s="2">
        <f>_xlfn.XLOOKUP(Table2[[#This Row],[Store_ID]],Table6[Store_ID],Table6[Monthly Target],"Missing Target")</f>
        <v>1500000</v>
      </c>
      <c r="T2888" s="2" t="str">
        <f>_xlfn.XLOOKUP(Table2[[#This Row],[Store_ID]],Table6[Store_ID],Table6[Region],"Not Found")</f>
        <v>South Zone 2</v>
      </c>
      <c r="U2888" s="2" t="s">
        <v>229</v>
      </c>
      <c r="V2888" s="2" t="str">
        <f>_xlfn.XLOOKUP(Table2[[#This Row],[Employee_ID]],Table5[Employee_ID],Table5[Employee Name],"Not Found")</f>
        <v>Yogesh Chettiar</v>
      </c>
      <c r="W2888" s="2">
        <v>2</v>
      </c>
      <c r="X2888" s="2">
        <v>834.08</v>
      </c>
      <c r="Y2888" s="2">
        <v>5</v>
      </c>
      <c r="Z2888" s="2">
        <v>83.41</v>
      </c>
      <c r="AA2888" s="2">
        <v>5</v>
      </c>
      <c r="AB2888" s="2">
        <v>79.239999999999995</v>
      </c>
      <c r="AC2888" s="2">
        <v>1663.99</v>
      </c>
      <c r="AD2888" s="2">
        <v>1142.18</v>
      </c>
      <c r="AE2888" s="2">
        <f t="shared" si="97"/>
        <v>442.56999999999994</v>
      </c>
      <c r="AF2888" s="2" t="s">
        <v>56</v>
      </c>
      <c r="AG2888" s="42">
        <f>IFERROR(Table2[[#This Row],[Profit]]/Table2[[#This Row],[Sales Amount]],0)</f>
        <v>0.26596914644919739</v>
      </c>
      <c r="AH2888" s="2" t="str">
        <f>TRIM(Table2[[#This Row],[Payment Modee]])</f>
        <v>Credit Card</v>
      </c>
      <c r="AI2888" s="2" t="s">
        <v>36</v>
      </c>
      <c r="AJ2888" s="2" t="s">
        <v>27</v>
      </c>
      <c r="AK2888" s="2" t="s">
        <v>3022</v>
      </c>
      <c r="AL2888" s="16" t="str">
        <f>IF(HOUR(Table2[[#This Row],[Order Time]])&lt;12,"Morning",IF(HOUR(Table2[[#This Row],[Order Time]])&lt;17,"Afternoon",IF(HOUR(Table2[[#This Row],[Order Time]])&lt;21,"Evening","Night")))</f>
        <v>Evening</v>
      </c>
      <c r="AM2888" s="16" t="s">
        <v>38</v>
      </c>
    </row>
    <row r="2889" spans="1:39" x14ac:dyDescent="0.25">
      <c r="A2889" s="13" t="s">
        <v>4808</v>
      </c>
      <c r="B2889" s="4">
        <v>45573</v>
      </c>
      <c r="C2889" s="2">
        <f>YEAR(Table2[[#This Row],[Invoice Date]])</f>
        <v>2024</v>
      </c>
      <c r="D2889" s="2" t="str">
        <f>TEXT(Table2[[#This Row],[Invoice Date]],"mmm")</f>
        <v>Oct</v>
      </c>
      <c r="E2889" s="2" t="str">
        <f>Table2[[#This Row],[Store_ID]]&amp;"-"&amp;Table2[[#This Row],[Year]]&amp;"-"&amp;Table2[[#This Row],[Month]]</f>
        <v>STR087-2024-Oct</v>
      </c>
      <c r="F2889" s="2" t="s">
        <v>1674</v>
      </c>
      <c r="G2889" s="2" t="str">
        <f>_xlfn.XLOOKUP(Table2[[#This Row],[Customer_ID]],Table3[Customer_ID],Table3[Customer Name],"Not Found")</f>
        <v>Yogesh Mudaliar</v>
      </c>
      <c r="H2889" s="2" t="str">
        <f>_xlfn.XLOOKUP(Table2[[#This Row],[Customer_ID]],Table3[Customer_ID],Table3[Gender],"Female")</f>
        <v>Male</v>
      </c>
      <c r="I2889" s="2" t="str">
        <f>_xlfn.XLOOKUP(Table2[[#This Row],[Customer_ID]],Table3[Customer_ID],Table3[City],"Missing Memebership")</f>
        <v>Tirupati</v>
      </c>
      <c r="J2889" s="2" t="str">
        <f>_xlfn.XLOOKUP(Table2[[#This Row],[Customer_ID]],Table3[Customer_ID],Table3[State],"Karnataka")</f>
        <v>Andhra Pradesh</v>
      </c>
      <c r="K2889" s="2" t="str">
        <f>_xlfn.XLOOKUP(Table2[[#This Row],[Customer_ID]],Table3[Customer_ID],Table3[Membership],"Regular")</f>
        <v>Regular</v>
      </c>
      <c r="L2889" s="2" t="s">
        <v>96</v>
      </c>
      <c r="M2889" s="2" t="str">
        <f>_xlfn.XLOOKUP(Table2[[#This Row],[Product_ID]],Table4[Product_ID],Table4[Product_Name],"Not Found")</f>
        <v>Metro Shoes Regular Fit Charcoal</v>
      </c>
      <c r="N2889" s="2" t="str">
        <f>_xlfn.XLOOKUP(Table2[[#This Row],[Product_ID]],Table4[Product_ID],Table4[Category],"Not Found")</f>
        <v>Men Jeans</v>
      </c>
      <c r="O2889" s="2" t="str">
        <f>_xlfn.XLOOKUP(Table2[[#This Row],[Product_ID]],Table4[Product_ID],Table4[Subcategory],"Not Found")</f>
        <v>Regular Fit</v>
      </c>
      <c r="P2889" s="2" t="str">
        <f>_xlfn.XLOOKUP(Table2[[#This Row],[Product_ID]],Table4[Product_ID],Table4[Brand],"Missing Brand")</f>
        <v>Metro Shoes</v>
      </c>
      <c r="Q2889" s="2" t="s">
        <v>343</v>
      </c>
      <c r="R2889" s="2" t="str">
        <f>_xlfn.XLOOKUP(Table2[[#This Row],[Store_ID]],Table6[Store_ID],Table6[Store Name],"Not Found")</f>
        <v>TrendMart Salem Outlet</v>
      </c>
      <c r="S2889" s="2">
        <f>_xlfn.XLOOKUP(Table2[[#This Row],[Store_ID]],Table6[Store_ID],Table6[Monthly Target],"Missing Target")</f>
        <v>2000000</v>
      </c>
      <c r="T2889" s="2" t="str">
        <f>_xlfn.XLOOKUP(Table2[[#This Row],[Store_ID]],Table6[Store_ID],Table6[Region],"Not Found")</f>
        <v>South Zone 1</v>
      </c>
      <c r="U2889" s="2" t="s">
        <v>49</v>
      </c>
      <c r="V2889" s="2" t="str">
        <f>_xlfn.XLOOKUP(Table2[[#This Row],[Employee_ID]],Table5[Employee_ID],Table5[Employee Name],"Not Found")</f>
        <v>Jyothi Prasad</v>
      </c>
      <c r="W2889" s="2">
        <v>1</v>
      </c>
      <c r="X2889" s="2">
        <v>1020.83</v>
      </c>
      <c r="Y2889" s="2">
        <v>30</v>
      </c>
      <c r="Z2889" s="2">
        <v>306.25</v>
      </c>
      <c r="AA2889" s="2">
        <v>12</v>
      </c>
      <c r="AB2889" s="2">
        <v>85.75</v>
      </c>
      <c r="AC2889" s="2">
        <v>800.33</v>
      </c>
      <c r="AD2889" s="2">
        <v>828.44</v>
      </c>
      <c r="AE2889" s="2">
        <f t="shared" si="97"/>
        <v>-113.86000000000001</v>
      </c>
      <c r="AF2889" s="2" t="s">
        <v>35</v>
      </c>
      <c r="AG2889" s="42">
        <f>IFERROR(Table2[[#This Row],[Profit]]/Table2[[#This Row],[Sales Amount]],0)</f>
        <v>-0.14226631514500271</v>
      </c>
      <c r="AH2889" s="2" t="str">
        <f>TRIM(Table2[[#This Row],[Payment Modee]])</f>
        <v>Debit Card</v>
      </c>
      <c r="AI2889" s="2" t="s">
        <v>26</v>
      </c>
      <c r="AJ2889" s="2" t="s">
        <v>27</v>
      </c>
      <c r="AK2889" s="2" t="s">
        <v>2923</v>
      </c>
      <c r="AL2889" s="16" t="str">
        <f>IF(HOUR(Table2[[#This Row],[Order Time]])&lt;12,"Morning",IF(HOUR(Table2[[#This Row],[Order Time]])&lt;17,"Afternoon",IF(HOUR(Table2[[#This Row],[Order Time]])&lt;21,"Evening","Night")))</f>
        <v>Afternoon</v>
      </c>
      <c r="AM2889" s="16" t="s">
        <v>29</v>
      </c>
    </row>
    <row r="2890" spans="1:39" x14ac:dyDescent="0.25">
      <c r="A2890" s="13" t="s">
        <v>4809</v>
      </c>
      <c r="B2890" s="4">
        <v>45735</v>
      </c>
      <c r="C2890" s="2">
        <f>YEAR(Table2[[#This Row],[Invoice Date]])</f>
        <v>2025</v>
      </c>
      <c r="D2890" s="2" t="str">
        <f>TEXT(Table2[[#This Row],[Invoice Date]],"mmm")</f>
        <v>Mar</v>
      </c>
      <c r="E2890" s="2" t="str">
        <f>Table2[[#This Row],[Store_ID]]&amp;"-"&amp;Table2[[#This Row],[Year]]&amp;"-"&amp;Table2[[#This Row],[Month]]</f>
        <v>STR068-2025-Mar</v>
      </c>
      <c r="F2890" s="2" t="s">
        <v>2947</v>
      </c>
      <c r="G2890" s="2" t="str">
        <f>_xlfn.XLOOKUP(Table2[[#This Row],[Customer_ID]],Table3[Customer_ID],Table3[Customer Name],"Not Found")</f>
        <v>Manoj Raman</v>
      </c>
      <c r="H2890" s="2" t="str">
        <f>_xlfn.XLOOKUP(Table2[[#This Row],[Customer_ID]],Table3[Customer_ID],Table3[Gender],"Female")</f>
        <v>Male</v>
      </c>
      <c r="I2890" s="2" t="str">
        <f>_xlfn.XLOOKUP(Table2[[#This Row],[Customer_ID]],Table3[Customer_ID],Table3[City],"Missing Memebership")</f>
        <v>Visakhapatnam</v>
      </c>
      <c r="J2890" s="2" t="str">
        <f>_xlfn.XLOOKUP(Table2[[#This Row],[Customer_ID]],Table3[Customer_ID],Table3[State],"Karnataka")</f>
        <v>Andhra Pradesh</v>
      </c>
      <c r="K2890" s="2" t="str">
        <f>_xlfn.XLOOKUP(Table2[[#This Row],[Customer_ID]],Table3[Customer_ID],Table3[Membership],"Regular")</f>
        <v>Regular</v>
      </c>
      <c r="L2890" s="2" t="s">
        <v>267</v>
      </c>
      <c r="M2890" s="2" t="str">
        <f>_xlfn.XLOOKUP(Table2[[#This Row],[Product_ID]],Table4[Product_ID],Table4[Product_Name],"Not Found")</f>
        <v>Tanishq Card Holder Cream</v>
      </c>
      <c r="N2890" s="2" t="str">
        <f>_xlfn.XLOOKUP(Table2[[#This Row],[Product_ID]],Table4[Product_ID],Table4[Category],"Not Found")</f>
        <v>Wallets</v>
      </c>
      <c r="O2890" s="2" t="str">
        <f>_xlfn.XLOOKUP(Table2[[#This Row],[Product_ID]],Table4[Product_ID],Table4[Subcategory],"Not Found")</f>
        <v>Card Holder</v>
      </c>
      <c r="P2890" s="2" t="str">
        <f>_xlfn.XLOOKUP(Table2[[#This Row],[Product_ID]],Table4[Product_ID],Table4[Brand],"Missing Brand")</f>
        <v>Tanishq</v>
      </c>
      <c r="Q2890" s="2" t="s">
        <v>97</v>
      </c>
      <c r="R2890" s="2" t="str">
        <f>_xlfn.XLOOKUP(Table2[[#This Row],[Store_ID]],Table6[Store_ID],Table6[Store Name],"Not Found")</f>
        <v>TrendMart Madurai Mall Kiosk</v>
      </c>
      <c r="S2890" s="2">
        <f>_xlfn.XLOOKUP(Table2[[#This Row],[Store_ID]],Table6[Store_ID],Table6[Monthly Target],"Missing Target")</f>
        <v>2000000</v>
      </c>
      <c r="T2890" s="2" t="str">
        <f>_xlfn.XLOOKUP(Table2[[#This Row],[Store_ID]],Table6[Store_ID],Table6[Region],"Not Found")</f>
        <v>South Zone 1</v>
      </c>
      <c r="U2890" s="2" t="s">
        <v>192</v>
      </c>
      <c r="V2890" s="2" t="str">
        <f>_xlfn.XLOOKUP(Table2[[#This Row],[Employee_ID]],Table5[Employee_ID],Table5[Employee Name],"Not Found")</f>
        <v>Hari Nair</v>
      </c>
      <c r="W2890" s="2">
        <v>2</v>
      </c>
      <c r="X2890" s="2">
        <v>796.09</v>
      </c>
      <c r="Y2890" s="2">
        <v>10</v>
      </c>
      <c r="Z2890" s="2">
        <v>159.22</v>
      </c>
      <c r="AA2890" s="2">
        <v>5</v>
      </c>
      <c r="AB2890" s="2">
        <v>71.650000000000006</v>
      </c>
      <c r="AC2890" s="2">
        <v>1504.61</v>
      </c>
      <c r="AD2890" s="2">
        <v>1027.68</v>
      </c>
      <c r="AE2890" s="2">
        <f t="shared" si="97"/>
        <v>405.27999999999986</v>
      </c>
      <c r="AF2890" s="2" t="s">
        <v>69</v>
      </c>
      <c r="AG2890" s="42">
        <f>IFERROR(Table2[[#This Row],[Profit]]/Table2[[#This Row],[Sales Amount]],0)</f>
        <v>0.26935883717375259</v>
      </c>
      <c r="AH2890" s="2" t="str">
        <f>TRIM(Table2[[#This Row],[Payment Modee]])</f>
        <v>Cash</v>
      </c>
      <c r="AI2890" s="2" t="s">
        <v>36</v>
      </c>
      <c r="AJ2890" s="2" t="s">
        <v>27</v>
      </c>
      <c r="AK2890" s="2" t="s">
        <v>1305</v>
      </c>
      <c r="AL2890" s="16" t="str">
        <f>IF(HOUR(Table2[[#This Row],[Order Time]])&lt;12,"Morning",IF(HOUR(Table2[[#This Row],[Order Time]])&lt;17,"Afternoon",IF(HOUR(Table2[[#This Row],[Order Time]])&lt;21,"Evening","Night")))</f>
        <v>Afternoon</v>
      </c>
      <c r="AM2890" s="16" t="s">
        <v>29</v>
      </c>
    </row>
    <row r="2891" spans="1:39" x14ac:dyDescent="0.25">
      <c r="A2891" s="13" t="s">
        <v>4810</v>
      </c>
      <c r="B2891" s="4">
        <v>45572</v>
      </c>
      <c r="C2891" s="2">
        <f>YEAR(Table2[[#This Row],[Invoice Date]])</f>
        <v>2024</v>
      </c>
      <c r="D2891" s="2" t="str">
        <f>TEXT(Table2[[#This Row],[Invoice Date]],"mmm")</f>
        <v>Oct</v>
      </c>
      <c r="E2891" s="2" t="str">
        <f>Table2[[#This Row],[Store_ID]]&amp;"-"&amp;Table2[[#This Row],[Year]]&amp;"-"&amp;Table2[[#This Row],[Month]]</f>
        <v>STR091-2024-Oct</v>
      </c>
      <c r="F2891" s="2" t="s">
        <v>539</v>
      </c>
      <c r="G2891" s="2" t="str">
        <f>_xlfn.XLOOKUP(Table2[[#This Row],[Customer_ID]],Table3[Customer_ID],Table3[Customer Name],"Not Found")</f>
        <v>Karunakaran Chandran</v>
      </c>
      <c r="H2891" s="2" t="str">
        <f>_xlfn.XLOOKUP(Table2[[#This Row],[Customer_ID]],Table3[Customer_ID],Table3[Gender],"Female")</f>
        <v>Male</v>
      </c>
      <c r="I2891" s="2" t="str">
        <f>_xlfn.XLOOKUP(Table2[[#This Row],[Customer_ID]],Table3[Customer_ID],Table3[City],"Missing Memebership")</f>
        <v>Thiruvananthapuram</v>
      </c>
      <c r="J2891" s="2" t="str">
        <f>_xlfn.XLOOKUP(Table2[[#This Row],[Customer_ID]],Table3[Customer_ID],Table3[State],"Karnataka")</f>
        <v>Kerala</v>
      </c>
      <c r="K2891" s="2" t="str">
        <f>_xlfn.XLOOKUP(Table2[[#This Row],[Customer_ID]],Table3[Customer_ID],Table3[Membership],"Regular")</f>
        <v>Silver</v>
      </c>
      <c r="L2891" s="2" t="s">
        <v>191</v>
      </c>
      <c r="M2891" s="2" t="str">
        <f>_xlfn.XLOOKUP(Table2[[#This Row],[Product_ID]],Table4[Product_ID],Table4[Product_Name],"Not Found")</f>
        <v>Fastrack Jacket Orange</v>
      </c>
      <c r="N2891" s="2" t="str">
        <f>_xlfn.XLOOKUP(Table2[[#This Row],[Product_ID]],Table4[Product_ID],Table4[Category],"Not Found")</f>
        <v>Winter Wear</v>
      </c>
      <c r="O2891" s="2" t="str">
        <f>_xlfn.XLOOKUP(Table2[[#This Row],[Product_ID]],Table4[Product_ID],Table4[Subcategory],"Not Found")</f>
        <v>Jacket</v>
      </c>
      <c r="P2891" s="2" t="str">
        <f>_xlfn.XLOOKUP(Table2[[#This Row],[Product_ID]],Table4[Product_ID],Table4[Brand],"Missing Brand")</f>
        <v>Fastrack</v>
      </c>
      <c r="Q2891" s="2" t="s">
        <v>699</v>
      </c>
      <c r="R2891" s="2" t="str">
        <f>_xlfn.XLOOKUP(Table2[[#This Row],[Store_ID]],Table6[Store_ID],Table6[Store Name],"Not Found")</f>
        <v>TrendMart Nizamabad Standard</v>
      </c>
      <c r="S2891" s="2">
        <f>_xlfn.XLOOKUP(Table2[[#This Row],[Store_ID]],Table6[Store_ID],Table6[Monthly Target],"Missing Target")</f>
        <v>1500000</v>
      </c>
      <c r="T2891" s="2" t="str">
        <f>_xlfn.XLOOKUP(Table2[[#This Row],[Store_ID]],Table6[Store_ID],Table6[Region],"Not Found")</f>
        <v>South Zone 2</v>
      </c>
      <c r="U2891" s="2" t="s">
        <v>504</v>
      </c>
      <c r="V2891" s="2" t="str">
        <f>_xlfn.XLOOKUP(Table2[[#This Row],[Employee_ID]],Table5[Employee_ID],Table5[Employee Name],"Not Found")</f>
        <v>Vikram Bhat</v>
      </c>
      <c r="W2891" s="2">
        <v>1</v>
      </c>
      <c r="X2891" s="2">
        <v>1109.31</v>
      </c>
      <c r="Y2891" s="2">
        <v>30</v>
      </c>
      <c r="Z2891" s="2">
        <v>332.79</v>
      </c>
      <c r="AA2891" s="2">
        <v>12</v>
      </c>
      <c r="AB2891" s="2">
        <v>93.18</v>
      </c>
      <c r="AC2891" s="2">
        <v>869.7</v>
      </c>
      <c r="AD2891" s="2">
        <v>755.06</v>
      </c>
      <c r="AE2891" s="2">
        <f t="shared" si="97"/>
        <v>21.460000000000093</v>
      </c>
      <c r="AF2891" s="2" t="s">
        <v>25</v>
      </c>
      <c r="AG2891" s="42">
        <f>IFERROR(Table2[[#This Row],[Profit]]/Table2[[#This Row],[Sales Amount]],0)</f>
        <v>2.4675175347821193E-2</v>
      </c>
      <c r="AH2891" s="2" t="str">
        <f>TRIM(Table2[[#This Row],[Payment Modee]])</f>
        <v>UPI</v>
      </c>
      <c r="AI2891" s="2" t="s">
        <v>26</v>
      </c>
      <c r="AJ2891" s="2" t="s">
        <v>27</v>
      </c>
      <c r="AK2891" s="2" t="s">
        <v>2034</v>
      </c>
      <c r="AL2891" s="16" t="str">
        <f>IF(HOUR(Table2[[#This Row],[Order Time]])&lt;12,"Morning",IF(HOUR(Table2[[#This Row],[Order Time]])&lt;17,"Afternoon",IF(HOUR(Table2[[#This Row],[Order Time]])&lt;21,"Evening","Night")))</f>
        <v>Morning</v>
      </c>
      <c r="AM2891" s="16" t="s">
        <v>29</v>
      </c>
    </row>
    <row r="2892" spans="1:39" x14ac:dyDescent="0.25">
      <c r="A2892" s="13" t="s">
        <v>4811</v>
      </c>
      <c r="B2892" s="4">
        <v>45713</v>
      </c>
      <c r="C2892" s="2">
        <f>YEAR(Table2[[#This Row],[Invoice Date]])</f>
        <v>2025</v>
      </c>
      <c r="D2892" s="2" t="str">
        <f>TEXT(Table2[[#This Row],[Invoice Date]],"mmm")</f>
        <v>Feb</v>
      </c>
      <c r="E2892" s="2" t="str">
        <f>Table2[[#This Row],[Store_ID]]&amp;"-"&amp;Table2[[#This Row],[Year]]&amp;"-"&amp;Table2[[#This Row],[Month]]</f>
        <v>STR094-2025-Feb</v>
      </c>
      <c r="F2892" s="2" t="s">
        <v>3675</v>
      </c>
      <c r="G2892" s="2" t="str">
        <f>_xlfn.XLOOKUP(Table2[[#This Row],[Customer_ID]],Table3[Customer_ID],Table3[Customer Name],"Not Found")</f>
        <v>Deepthi Reddy</v>
      </c>
      <c r="H2892" s="2" t="str">
        <f>_xlfn.XLOOKUP(Table2[[#This Row],[Customer_ID]],Table3[Customer_ID],Table3[Gender],"Female")</f>
        <v>Female</v>
      </c>
      <c r="I2892" s="2" t="str">
        <f>_xlfn.XLOOKUP(Table2[[#This Row],[Customer_ID]],Table3[Customer_ID],Table3[City],"Missing Memebership")</f>
        <v>Thiruvananthapuram</v>
      </c>
      <c r="J2892" s="2" t="str">
        <f>_xlfn.XLOOKUP(Table2[[#This Row],[Customer_ID]],Table3[Customer_ID],Table3[State],"Karnataka")</f>
        <v>Kerala</v>
      </c>
      <c r="K2892" s="2" t="str">
        <f>_xlfn.XLOOKUP(Table2[[#This Row],[Customer_ID]],Table3[Customer_ID],Table3[Membership],"Regular")</f>
        <v>Regular</v>
      </c>
      <c r="L2892" s="2" t="s">
        <v>2835</v>
      </c>
      <c r="M2892" s="2" t="str">
        <f>_xlfn.XLOOKUP(Table2[[#This Row],[Product_ID]],Table4[Product_ID],Table4[Product_Name],"Not Found")</f>
        <v>Biba Card Holder Navy Blue</v>
      </c>
      <c r="N2892" s="2" t="str">
        <f>_xlfn.XLOOKUP(Table2[[#This Row],[Product_ID]],Table4[Product_ID],Table4[Category],"Not Found")</f>
        <v>Wallets</v>
      </c>
      <c r="O2892" s="2" t="str">
        <f>_xlfn.XLOOKUP(Table2[[#This Row],[Product_ID]],Table4[Product_ID],Table4[Subcategory],"Not Found")</f>
        <v>Card Holder</v>
      </c>
      <c r="P2892" s="2" t="str">
        <f>_xlfn.XLOOKUP(Table2[[#This Row],[Product_ID]],Table4[Product_ID],Table4[Brand],"Missing Brand")</f>
        <v>Biba</v>
      </c>
      <c r="Q2892" s="2" t="s">
        <v>610</v>
      </c>
      <c r="R2892" s="2" t="str">
        <f>_xlfn.XLOOKUP(Table2[[#This Row],[Store_ID]],Table6[Store_ID],Table6[Store Name],"Not Found")</f>
        <v>TrendMart Kollam Flagship</v>
      </c>
      <c r="S2892" s="2">
        <f>_xlfn.XLOOKUP(Table2[[#This Row],[Store_ID]],Table6[Store_ID],Table6[Monthly Target],"Missing Target")</f>
        <v>1200000</v>
      </c>
      <c r="T2892" s="2" t="str">
        <f>_xlfn.XLOOKUP(Table2[[#This Row],[Store_ID]],Table6[Store_ID],Table6[Region],"Not Found")</f>
        <v>South Zone 1</v>
      </c>
      <c r="U2892" s="2" t="s">
        <v>62</v>
      </c>
      <c r="V2892" s="2" t="str">
        <f>_xlfn.XLOOKUP(Table2[[#This Row],[Employee_ID]],Table5[Employee_ID],Table5[Employee Name],"Not Found")</f>
        <v>Rahul Krishnan</v>
      </c>
      <c r="W2892" s="2">
        <v>1</v>
      </c>
      <c r="X2892" s="2">
        <v>458.17</v>
      </c>
      <c r="Y2892" s="2">
        <v>0</v>
      </c>
      <c r="Z2892" s="2">
        <v>0</v>
      </c>
      <c r="AA2892" s="2">
        <v>5</v>
      </c>
      <c r="AB2892" s="2">
        <v>22.91</v>
      </c>
      <c r="AC2892" s="2">
        <v>481.08</v>
      </c>
      <c r="AD2892" s="2">
        <v>367.86</v>
      </c>
      <c r="AE2892" s="2">
        <f t="shared" si="97"/>
        <v>90.309999999999974</v>
      </c>
      <c r="AF2892" s="2" t="s">
        <v>35</v>
      </c>
      <c r="AG2892" s="42">
        <f>IFERROR(Table2[[#This Row],[Profit]]/Table2[[#This Row],[Sales Amount]],0)</f>
        <v>0.18772345555832706</v>
      </c>
      <c r="AH2892" s="2" t="str">
        <f>TRIM(Table2[[#This Row],[Payment Modee]])</f>
        <v>Debit Card</v>
      </c>
      <c r="AI2892" s="2" t="s">
        <v>26</v>
      </c>
      <c r="AJ2892" s="2" t="s">
        <v>27</v>
      </c>
      <c r="AK2892" s="2" t="s">
        <v>1317</v>
      </c>
      <c r="AL2892" s="16" t="str">
        <f>IF(HOUR(Table2[[#This Row],[Order Time]])&lt;12,"Morning",IF(HOUR(Table2[[#This Row],[Order Time]])&lt;17,"Afternoon",IF(HOUR(Table2[[#This Row],[Order Time]])&lt;21,"Evening","Night")))</f>
        <v>Afternoon</v>
      </c>
      <c r="AM2892" s="16" t="s">
        <v>29</v>
      </c>
    </row>
    <row r="2893" spans="1:39" x14ac:dyDescent="0.25">
      <c r="A2893" s="13" t="s">
        <v>4812</v>
      </c>
      <c r="B2893" s="4">
        <v>45601</v>
      </c>
      <c r="C2893" s="2">
        <f>YEAR(Table2[[#This Row],[Invoice Date]])</f>
        <v>2024</v>
      </c>
      <c r="D2893" s="2" t="str">
        <f>TEXT(Table2[[#This Row],[Invoice Date]],"mmm")</f>
        <v>Nov</v>
      </c>
      <c r="E2893" s="2" t="str">
        <f>Table2[[#This Row],[Store_ID]]&amp;"-"&amp;Table2[[#This Row],[Year]]&amp;"-"&amp;Table2[[#This Row],[Month]]</f>
        <v>STR099-2024-Nov</v>
      </c>
      <c r="F2893" s="2" t="s">
        <v>1208</v>
      </c>
      <c r="G2893" s="2" t="str">
        <f>_xlfn.XLOOKUP(Table2[[#This Row],[Customer_ID]],Table3[Customer_ID],Table3[Customer Name],"Not Found")</f>
        <v>Baskar Menon</v>
      </c>
      <c r="H2893" s="2" t="str">
        <f>_xlfn.XLOOKUP(Table2[[#This Row],[Customer_ID]],Table3[Customer_ID],Table3[Gender],"Female")</f>
        <v>Male</v>
      </c>
      <c r="I2893" s="2" t="str">
        <f>_xlfn.XLOOKUP(Table2[[#This Row],[Customer_ID]],Table3[Customer_ID],Table3[City],"Missing Memebership")</f>
        <v>Vijayawada</v>
      </c>
      <c r="J2893" s="2" t="str">
        <f>_xlfn.XLOOKUP(Table2[[#This Row],[Customer_ID]],Table3[Customer_ID],Table3[State],"Karnataka")</f>
        <v>Andhra Pradesh</v>
      </c>
      <c r="K2893" s="2" t="str">
        <f>_xlfn.XLOOKUP(Table2[[#This Row],[Customer_ID]],Table3[Customer_ID],Table3[Membership],"Regular")</f>
        <v>Platinum</v>
      </c>
      <c r="L2893" s="2" t="s">
        <v>1070</v>
      </c>
      <c r="M2893" s="2" t="str">
        <f>_xlfn.XLOOKUP(Table2[[#This Row],[Product_ID]],Table4[Product_ID],Table4[Product_Name],"Not Found")</f>
        <v>Sparx Slippers Red</v>
      </c>
      <c r="N2893" s="2" t="str">
        <f>_xlfn.XLOOKUP(Table2[[#This Row],[Product_ID]],Table4[Product_ID],Table4[Category],"Not Found")</f>
        <v>Footwear</v>
      </c>
      <c r="O2893" s="2" t="str">
        <f>_xlfn.XLOOKUP(Table2[[#This Row],[Product_ID]],Table4[Product_ID],Table4[Subcategory],"Not Found")</f>
        <v>Slippers</v>
      </c>
      <c r="P2893" s="2" t="str">
        <f>_xlfn.XLOOKUP(Table2[[#This Row],[Product_ID]],Table4[Product_ID],Table4[Brand],"Missing Brand")</f>
        <v>Sparx</v>
      </c>
      <c r="Q2893" s="2" t="s">
        <v>175</v>
      </c>
      <c r="R2893" s="2" t="str">
        <f>_xlfn.XLOOKUP(Table2[[#This Row],[Store_ID]],Table6[Store_ID],Table6[Store Name],"Not Found")</f>
        <v>TrendMart Khammam Standard</v>
      </c>
      <c r="S2893" s="2">
        <f>_xlfn.XLOOKUP(Table2[[#This Row],[Store_ID]],Table6[Store_ID],Table6[Monthly Target],"Missing Target")</f>
        <v>1500000</v>
      </c>
      <c r="T2893" s="2" t="str">
        <f>_xlfn.XLOOKUP(Table2[[#This Row],[Store_ID]],Table6[Store_ID],Table6[Region],"Not Found")</f>
        <v>South Zone 2</v>
      </c>
      <c r="U2893" s="2" t="s">
        <v>321</v>
      </c>
      <c r="V2893" s="2" t="str">
        <f>_xlfn.XLOOKUP(Table2[[#This Row],[Employee_ID]],Table5[Employee_ID],Table5[Employee Name],"Not Found")</f>
        <v>Sunita Ramachandran</v>
      </c>
      <c r="W2893" s="2">
        <v>1</v>
      </c>
      <c r="X2893" s="2">
        <v>1703.79</v>
      </c>
      <c r="Y2893" s="2">
        <v>5</v>
      </c>
      <c r="Z2893" s="2">
        <v>85.19</v>
      </c>
      <c r="AA2893" s="2">
        <v>12</v>
      </c>
      <c r="AB2893" s="2">
        <v>194.23</v>
      </c>
      <c r="AC2893" s="2">
        <v>1812.83</v>
      </c>
      <c r="AD2893" s="2">
        <v>1145.21</v>
      </c>
      <c r="AE2893" s="2">
        <f t="shared" si="97"/>
        <v>473.38999999999987</v>
      </c>
      <c r="AF2893" s="2" t="s">
        <v>56</v>
      </c>
      <c r="AG2893" s="42">
        <f>IFERROR(Table2[[#This Row],[Profit]]/Table2[[#This Row],[Sales Amount]],0)</f>
        <v>0.26113314541352467</v>
      </c>
      <c r="AH2893" s="2" t="str">
        <f>TRIM(Table2[[#This Row],[Payment Modee]])</f>
        <v>Credit Card</v>
      </c>
      <c r="AI2893" s="2" t="s">
        <v>26</v>
      </c>
      <c r="AJ2893" s="2" t="s">
        <v>27</v>
      </c>
      <c r="AK2893" s="2" t="s">
        <v>3080</v>
      </c>
      <c r="AL2893" s="16" t="str">
        <f>IF(HOUR(Table2[[#This Row],[Order Time]])&lt;12,"Morning",IF(HOUR(Table2[[#This Row],[Order Time]])&lt;17,"Afternoon",IF(HOUR(Table2[[#This Row],[Order Time]])&lt;21,"Evening","Night")))</f>
        <v>Morning</v>
      </c>
      <c r="AM2893" s="16" t="s">
        <v>29</v>
      </c>
    </row>
    <row r="2894" spans="1:39" x14ac:dyDescent="0.25">
      <c r="A2894" s="13" t="s">
        <v>4813</v>
      </c>
      <c r="B2894" s="4">
        <v>45651</v>
      </c>
      <c r="C2894" s="2">
        <f>YEAR(Table2[[#This Row],[Invoice Date]])</f>
        <v>2024</v>
      </c>
      <c r="D2894" s="2" t="str">
        <f>TEXT(Table2[[#This Row],[Invoice Date]],"mmm")</f>
        <v>Dec</v>
      </c>
      <c r="E2894" s="2" t="str">
        <f>Table2[[#This Row],[Store_ID]]&amp;"-"&amp;Table2[[#This Row],[Year]]&amp;"-"&amp;Table2[[#This Row],[Month]]</f>
        <v>STR109-2024-Dec</v>
      </c>
      <c r="F2894" s="2" t="s">
        <v>2289</v>
      </c>
      <c r="G2894" s="2" t="str">
        <f>_xlfn.XLOOKUP(Table2[[#This Row],[Customer_ID]],Table3[Customer_ID],Table3[Customer Name],"Not Found")</f>
        <v>Varsha Iyengar</v>
      </c>
      <c r="H2894" s="2" t="str">
        <f>_xlfn.XLOOKUP(Table2[[#This Row],[Customer_ID]],Table3[Customer_ID],Table3[Gender],"Female")</f>
        <v>Female</v>
      </c>
      <c r="I2894" s="2" t="str">
        <f>_xlfn.XLOOKUP(Table2[[#This Row],[Customer_ID]],Table3[Customer_ID],Table3[City],"Missing Memebership")</f>
        <v>Kozhikode</v>
      </c>
      <c r="J2894" s="2" t="str">
        <f>_xlfn.XLOOKUP(Table2[[#This Row],[Customer_ID]],Table3[Customer_ID],Table3[State],"Karnataka")</f>
        <v>Kerala</v>
      </c>
      <c r="K2894" s="2" t="str">
        <f>_xlfn.XLOOKUP(Table2[[#This Row],[Customer_ID]],Table3[Customer_ID],Table3[Membership],"Regular")</f>
        <v>Regular</v>
      </c>
      <c r="L2894" s="2" t="s">
        <v>1863</v>
      </c>
      <c r="M2894" s="2" t="str">
        <f>_xlfn.XLOOKUP(Table2[[#This Row],[Product_ID]],Table4[Product_ID],Table4[Product_Name],"Not Found")</f>
        <v>Spykar Straight Fit White</v>
      </c>
      <c r="N2894" s="2" t="str">
        <f>_xlfn.XLOOKUP(Table2[[#This Row],[Product_ID]],Table4[Product_ID],Table4[Category],"Not Found")</f>
        <v>Women Jeans</v>
      </c>
      <c r="O2894" s="2" t="str">
        <f>_xlfn.XLOOKUP(Table2[[#This Row],[Product_ID]],Table4[Product_ID],Table4[Subcategory],"Not Found")</f>
        <v>Straight Fit</v>
      </c>
      <c r="P2894" s="2" t="str">
        <f>_xlfn.XLOOKUP(Table2[[#This Row],[Product_ID]],Table4[Product_ID],Table4[Brand],"Missing Brand")</f>
        <v>Spykar</v>
      </c>
      <c r="Q2894" s="2" t="s">
        <v>112</v>
      </c>
      <c r="R2894" s="2" t="str">
        <f>_xlfn.XLOOKUP(Table2[[#This Row],[Store_ID]],Table6[Store_ID],Table6[Store Name],"Not Found")</f>
        <v>TrendMart Warangal Outlet</v>
      </c>
      <c r="S2894" s="2">
        <f>_xlfn.XLOOKUP(Table2[[#This Row],[Store_ID]],Table6[Store_ID],Table6[Monthly Target],"Missing Target")</f>
        <v>1200000</v>
      </c>
      <c r="T2894" s="2" t="str">
        <f>_xlfn.XLOOKUP(Table2[[#This Row],[Store_ID]],Table6[Store_ID],Table6[Region],"Not Found")</f>
        <v>South Zone 2</v>
      </c>
      <c r="U2894" s="2" t="s">
        <v>43</v>
      </c>
      <c r="V2894" s="2" t="str">
        <f>_xlfn.XLOOKUP(Table2[[#This Row],[Employee_ID]],Table5[Employee_ID],Table5[Employee Name],"Not Found")</f>
        <v>Meena Krishnan</v>
      </c>
      <c r="W2894" s="2">
        <v>1</v>
      </c>
      <c r="X2894" s="2">
        <v>999.03</v>
      </c>
      <c r="Y2894" s="2">
        <v>10</v>
      </c>
      <c r="Z2894" s="2">
        <v>99.9</v>
      </c>
      <c r="AA2894" s="2">
        <v>5</v>
      </c>
      <c r="AB2894" s="2">
        <v>44.96</v>
      </c>
      <c r="AC2894" s="2">
        <v>944.09</v>
      </c>
      <c r="AD2894" s="2">
        <v>722.4</v>
      </c>
      <c r="AE2894" s="2">
        <f t="shared" si="97"/>
        <v>176.73000000000005</v>
      </c>
      <c r="AF2894" s="2" t="s">
        <v>35</v>
      </c>
      <c r="AG2894" s="42">
        <f>IFERROR(Table2[[#This Row],[Profit]]/Table2[[#This Row],[Sales Amount]],0)</f>
        <v>0.18719613596161389</v>
      </c>
      <c r="AH2894" s="2" t="str">
        <f>TRIM(Table2[[#This Row],[Payment Modee]])</f>
        <v>Debit Card</v>
      </c>
      <c r="AI2894" s="2" t="s">
        <v>26</v>
      </c>
      <c r="AJ2894" s="2" t="s">
        <v>27</v>
      </c>
      <c r="AK2894" s="2" t="s">
        <v>4158</v>
      </c>
      <c r="AL2894" s="16" t="str">
        <f>IF(HOUR(Table2[[#This Row],[Order Time]])&lt;12,"Morning",IF(HOUR(Table2[[#This Row],[Order Time]])&lt;17,"Afternoon",IF(HOUR(Table2[[#This Row],[Order Time]])&lt;21,"Evening","Night")))</f>
        <v>Morning</v>
      </c>
      <c r="AM2894" s="16" t="s">
        <v>29</v>
      </c>
    </row>
    <row r="2895" spans="1:39" x14ac:dyDescent="0.25">
      <c r="A2895" s="13" t="s">
        <v>4814</v>
      </c>
      <c r="B2895" s="4">
        <v>45549</v>
      </c>
      <c r="C2895" s="2">
        <f>YEAR(Table2[[#This Row],[Invoice Date]])</f>
        <v>2024</v>
      </c>
      <c r="D2895" s="2" t="str">
        <f>TEXT(Table2[[#This Row],[Invoice Date]],"mmm")</f>
        <v>Sep</v>
      </c>
      <c r="E2895" s="2" t="str">
        <f>Table2[[#This Row],[Store_ID]]&amp;"-"&amp;Table2[[#This Row],[Year]]&amp;"-"&amp;Table2[[#This Row],[Month]]</f>
        <v>STR103-2024-Sep</v>
      </c>
      <c r="F2895" s="2" t="s">
        <v>2810</v>
      </c>
      <c r="G2895" s="2" t="str">
        <f>_xlfn.XLOOKUP(Table2[[#This Row],[Customer_ID]],Table3[Customer_ID],Table3[Customer Name],"Not Found")</f>
        <v>Gopal Krishnan</v>
      </c>
      <c r="H2895" s="2" t="str">
        <f>_xlfn.XLOOKUP(Table2[[#This Row],[Customer_ID]],Table3[Customer_ID],Table3[Gender],"Female")</f>
        <v>Male</v>
      </c>
      <c r="I2895" s="2" t="str">
        <f>_xlfn.XLOOKUP(Table2[[#This Row],[Customer_ID]],Table3[Customer_ID],Table3[City],"Missing Memebership")</f>
        <v>Warangal</v>
      </c>
      <c r="J2895" s="2" t="str">
        <f>_xlfn.XLOOKUP(Table2[[#This Row],[Customer_ID]],Table3[Customer_ID],Table3[State],"Karnataka")</f>
        <v>Telangana</v>
      </c>
      <c r="K2895" s="2" t="str">
        <f>_xlfn.XLOOKUP(Table2[[#This Row],[Customer_ID]],Table3[Customer_ID],Table3[Membership],"Regular")</f>
        <v>Gold</v>
      </c>
      <c r="L2895" s="2" t="s">
        <v>2438</v>
      </c>
      <c r="M2895" s="2" t="str">
        <f>_xlfn.XLOOKUP(Table2[[#This Row],[Product_ID]],Table4[Product_ID],Table4[Product_Name],"Not Found")</f>
        <v>Reebok Smart Watch Beige</v>
      </c>
      <c r="N2895" s="2" t="str">
        <f>_xlfn.XLOOKUP(Table2[[#This Row],[Product_ID]],Table4[Product_ID],Table4[Category],"Not Found")</f>
        <v>Watches</v>
      </c>
      <c r="O2895" s="2" t="str">
        <f>_xlfn.XLOOKUP(Table2[[#This Row],[Product_ID]],Table4[Product_ID],Table4[Subcategory],"Not Found")</f>
        <v>Smart Watch</v>
      </c>
      <c r="P2895" s="2" t="str">
        <f>_xlfn.XLOOKUP(Table2[[#This Row],[Product_ID]],Table4[Product_ID],Table4[Brand],"Missing Brand")</f>
        <v>Reebok</v>
      </c>
      <c r="Q2895" s="2" t="s">
        <v>253</v>
      </c>
      <c r="R2895" s="2" t="str">
        <f>_xlfn.XLOOKUP(Table2[[#This Row],[Store_ID]],Table6[Store_ID],Table6[Store Name],"Not Found")</f>
        <v>TrendMart Alappuzha Outlet</v>
      </c>
      <c r="S2895" s="2">
        <f>_xlfn.XLOOKUP(Table2[[#This Row],[Store_ID]],Table6[Store_ID],Table6[Monthly Target],"Missing Target")</f>
        <v>2500000</v>
      </c>
      <c r="T2895" s="2" t="str">
        <f>_xlfn.XLOOKUP(Table2[[#This Row],[Store_ID]],Table6[Store_ID],Table6[Region],"Not Found")</f>
        <v>South Zone 1</v>
      </c>
      <c r="U2895" s="2" t="s">
        <v>49</v>
      </c>
      <c r="V2895" s="2" t="str">
        <f>_xlfn.XLOOKUP(Table2[[#This Row],[Employee_ID]],Table5[Employee_ID],Table5[Employee Name],"Not Found")</f>
        <v>Jyothi Prasad</v>
      </c>
      <c r="W2895" s="2">
        <v>3</v>
      </c>
      <c r="X2895" s="2">
        <v>4067.83</v>
      </c>
      <c r="Y2895" s="2">
        <v>10</v>
      </c>
      <c r="Z2895" s="2">
        <v>1220.3499999999999</v>
      </c>
      <c r="AA2895" s="2">
        <v>12</v>
      </c>
      <c r="AB2895" s="2">
        <v>1317.98</v>
      </c>
      <c r="AC2895" s="2">
        <v>12301.12</v>
      </c>
      <c r="AD2895" s="2">
        <v>7892.52</v>
      </c>
      <c r="AE2895" s="2">
        <f t="shared" si="97"/>
        <v>3090.6200000000003</v>
      </c>
      <c r="AF2895" s="2" t="s">
        <v>25</v>
      </c>
      <c r="AG2895" s="42">
        <f>IFERROR(Table2[[#This Row],[Profit]]/Table2[[#This Row],[Sales Amount]],0)</f>
        <v>0.25124704091985123</v>
      </c>
      <c r="AH2895" s="2" t="str">
        <f>TRIM(Table2[[#This Row],[Payment Modee]])</f>
        <v>UPI</v>
      </c>
      <c r="AI2895" s="2" t="s">
        <v>26</v>
      </c>
      <c r="AJ2895" s="2" t="s">
        <v>27</v>
      </c>
      <c r="AK2895" s="2" t="s">
        <v>1066</v>
      </c>
      <c r="AL2895" s="16" t="str">
        <f>IF(HOUR(Table2[[#This Row],[Order Time]])&lt;12,"Morning",IF(HOUR(Table2[[#This Row],[Order Time]])&lt;17,"Afternoon",IF(HOUR(Table2[[#This Row],[Order Time]])&lt;21,"Evening","Night")))</f>
        <v>Evening</v>
      </c>
      <c r="AM2895" s="16" t="s">
        <v>38</v>
      </c>
    </row>
    <row r="2896" spans="1:39" x14ac:dyDescent="0.25">
      <c r="A2896" s="13" t="s">
        <v>4815</v>
      </c>
      <c r="B2896" s="4">
        <v>45610</v>
      </c>
      <c r="C2896" s="2">
        <f>YEAR(Table2[[#This Row],[Invoice Date]])</f>
        <v>2024</v>
      </c>
      <c r="D2896" s="2" t="str">
        <f>TEXT(Table2[[#This Row],[Invoice Date]],"mmm")</f>
        <v>Nov</v>
      </c>
      <c r="E2896" s="2" t="str">
        <f>Table2[[#This Row],[Store_ID]]&amp;"-"&amp;Table2[[#This Row],[Year]]&amp;"-"&amp;Table2[[#This Row],[Month]]</f>
        <v>STR109-2024-Nov</v>
      </c>
      <c r="F2896" s="2" t="s">
        <v>1092</v>
      </c>
      <c r="G2896" s="2" t="str">
        <f>_xlfn.XLOOKUP(Table2[[#This Row],[Customer_ID]],Table3[Customer_ID],Table3[Customer Name],"Not Found")</f>
        <v>Baskar Balasubramaniam</v>
      </c>
      <c r="H2896" s="2" t="str">
        <f>_xlfn.XLOOKUP(Table2[[#This Row],[Customer_ID]],Table3[Customer_ID],Table3[Gender],"Female")</f>
        <v>Male</v>
      </c>
      <c r="I2896" s="2" t="str">
        <f>_xlfn.XLOOKUP(Table2[[#This Row],[Customer_ID]],Table3[Customer_ID],Table3[City],"Missing Memebership")</f>
        <v>Karimnagar</v>
      </c>
      <c r="J2896" s="2" t="str">
        <f>_xlfn.XLOOKUP(Table2[[#This Row],[Customer_ID]],Table3[Customer_ID],Table3[State],"Karnataka")</f>
        <v>Telangana</v>
      </c>
      <c r="K2896" s="2" t="str">
        <f>_xlfn.XLOOKUP(Table2[[#This Row],[Customer_ID]],Table3[Customer_ID],Table3[Membership],"Regular")</f>
        <v>Silver</v>
      </c>
      <c r="L2896" s="2" t="s">
        <v>657</v>
      </c>
      <c r="M2896" s="2" t="str">
        <f>_xlfn.XLOOKUP(Table2[[#This Row],[Product_ID]],Table4[Product_ID],Table4[Product_Name],"Not Found")</f>
        <v>Allen Solly Sports T-Shirt Cream</v>
      </c>
      <c r="N2896" s="2" t="str">
        <f>_xlfn.XLOOKUP(Table2[[#This Row],[Product_ID]],Table4[Product_ID],Table4[Category],"Not Found")</f>
        <v>Sportswear</v>
      </c>
      <c r="O2896" s="2" t="str">
        <f>_xlfn.XLOOKUP(Table2[[#This Row],[Product_ID]],Table4[Product_ID],Table4[Subcategory],"Not Found")</f>
        <v>Sports T-Shirt</v>
      </c>
      <c r="P2896" s="2" t="str">
        <f>_xlfn.XLOOKUP(Table2[[#This Row],[Product_ID]],Table4[Product_ID],Table4[Brand],"Missing Brand")</f>
        <v>Allen Solly</v>
      </c>
      <c r="Q2896" s="2" t="s">
        <v>112</v>
      </c>
      <c r="R2896" s="2" t="str">
        <f>_xlfn.XLOOKUP(Table2[[#This Row],[Store_ID]],Table6[Store_ID],Table6[Store Name],"Not Found")</f>
        <v>TrendMart Warangal Outlet</v>
      </c>
      <c r="S2896" s="2">
        <f>_xlfn.XLOOKUP(Table2[[#This Row],[Store_ID]],Table6[Store_ID],Table6[Monthly Target],"Missing Target")</f>
        <v>1200000</v>
      </c>
      <c r="T2896" s="2" t="str">
        <f>_xlfn.XLOOKUP(Table2[[#This Row],[Store_ID]],Table6[Store_ID],Table6[Region],"Not Found")</f>
        <v>South Zone 2</v>
      </c>
      <c r="U2896" s="2" t="s">
        <v>268</v>
      </c>
      <c r="V2896" s="2" t="str">
        <f>_xlfn.XLOOKUP(Table2[[#This Row],[Employee_ID]],Table5[Employee_ID],Table5[Employee Name],"Not Found")</f>
        <v>Ganesh Iyengar</v>
      </c>
      <c r="W2896" s="2">
        <v>2</v>
      </c>
      <c r="X2896" s="2">
        <v>1543.14</v>
      </c>
      <c r="Y2896" s="2">
        <v>15</v>
      </c>
      <c r="Z2896" s="2">
        <v>462.94</v>
      </c>
      <c r="AA2896" s="2">
        <v>12</v>
      </c>
      <c r="AB2896" s="2">
        <v>314.8</v>
      </c>
      <c r="AC2896" s="2">
        <v>2938.14</v>
      </c>
      <c r="AD2896" s="2">
        <v>2230.38</v>
      </c>
      <c r="AE2896" s="2">
        <f t="shared" si="97"/>
        <v>392.95999999999975</v>
      </c>
      <c r="AF2896" s="2" t="s">
        <v>56</v>
      </c>
      <c r="AG2896" s="42">
        <f>IFERROR(Table2[[#This Row],[Profit]]/Table2[[#This Row],[Sales Amount]],0)</f>
        <v>0.13374447779887949</v>
      </c>
      <c r="AH2896" s="2" t="str">
        <f>TRIM(Table2[[#This Row],[Payment Modee]])</f>
        <v>Credit Card</v>
      </c>
      <c r="AI2896" s="2" t="s">
        <v>36</v>
      </c>
      <c r="AJ2896" s="2" t="s">
        <v>27</v>
      </c>
      <c r="AK2896" s="2" t="s">
        <v>1505</v>
      </c>
      <c r="AL2896" s="16" t="str">
        <f>IF(HOUR(Table2[[#This Row],[Order Time]])&lt;12,"Morning",IF(HOUR(Table2[[#This Row],[Order Time]])&lt;17,"Afternoon",IF(HOUR(Table2[[#This Row],[Order Time]])&lt;21,"Evening","Night")))</f>
        <v>Afternoon</v>
      </c>
      <c r="AM2896" s="16" t="s">
        <v>29</v>
      </c>
    </row>
    <row r="2897" spans="1:39" x14ac:dyDescent="0.25">
      <c r="A2897" s="13" t="s">
        <v>4816</v>
      </c>
      <c r="B2897" s="4">
        <v>45418</v>
      </c>
      <c r="C2897" s="2">
        <f>YEAR(Table2[[#This Row],[Invoice Date]])</f>
        <v>2024</v>
      </c>
      <c r="D2897" s="2" t="str">
        <f>TEXT(Table2[[#This Row],[Invoice Date]],"mmm")</f>
        <v>May</v>
      </c>
      <c r="E2897" s="2" t="str">
        <f>Table2[[#This Row],[Store_ID]]&amp;"-"&amp;Table2[[#This Row],[Year]]&amp;"-"&amp;Table2[[#This Row],[Month]]</f>
        <v>STR109-2024-May</v>
      </c>
      <c r="F2897" s="2" t="s">
        <v>3836</v>
      </c>
      <c r="G2897" s="2" t="str">
        <f>_xlfn.XLOOKUP(Table2[[#This Row],[Customer_ID]],Table3[Customer_ID],Table3[Customer Name],"Not Found")</f>
        <v>Jyothi Krishnan</v>
      </c>
      <c r="H2897" s="2" t="str">
        <f>_xlfn.XLOOKUP(Table2[[#This Row],[Customer_ID]],Table3[Customer_ID],Table3[Gender],"Female")</f>
        <v>Female</v>
      </c>
      <c r="I2897" s="2" t="str">
        <f>_xlfn.XLOOKUP(Table2[[#This Row],[Customer_ID]],Table3[Customer_ID],Table3[City],"Missing Memebership")</f>
        <v>Kannur</v>
      </c>
      <c r="J2897" s="2" t="str">
        <f>_xlfn.XLOOKUP(Table2[[#This Row],[Customer_ID]],Table3[Customer_ID],Table3[State],"Karnataka")</f>
        <v>Kerala</v>
      </c>
      <c r="K2897" s="2" t="str">
        <f>_xlfn.XLOOKUP(Table2[[#This Row],[Customer_ID]],Table3[Customer_ID],Table3[Membership],"Regular")</f>
        <v>Regular</v>
      </c>
      <c r="L2897" s="2" t="s">
        <v>576</v>
      </c>
      <c r="M2897" s="2" t="str">
        <f>_xlfn.XLOOKUP(Table2[[#This Row],[Product_ID]],Table4[Product_ID],Table4[Product_Name],"Not Found")</f>
        <v>Libas Girls Frock Sky Blue</v>
      </c>
      <c r="N2897" s="2" t="str">
        <f>_xlfn.XLOOKUP(Table2[[#This Row],[Product_ID]],Table4[Product_ID],Table4[Category],"Not Found")</f>
        <v>Kids Wear</v>
      </c>
      <c r="O2897" s="2" t="str">
        <f>_xlfn.XLOOKUP(Table2[[#This Row],[Product_ID]],Table4[Product_ID],Table4[Subcategory],"Not Found")</f>
        <v>Girls Frock</v>
      </c>
      <c r="P2897" s="2" t="str">
        <f>_xlfn.XLOOKUP(Table2[[#This Row],[Product_ID]],Table4[Product_ID],Table4[Brand],"Missing Brand")</f>
        <v>Libas</v>
      </c>
      <c r="Q2897" s="2" t="s">
        <v>112</v>
      </c>
      <c r="R2897" s="2" t="str">
        <f>_xlfn.XLOOKUP(Table2[[#This Row],[Store_ID]],Table6[Store_ID],Table6[Store Name],"Not Found")</f>
        <v>TrendMart Warangal Outlet</v>
      </c>
      <c r="S2897" s="2">
        <f>_xlfn.XLOOKUP(Table2[[#This Row],[Store_ID]],Table6[Store_ID],Table6[Monthly Target],"Missing Target")</f>
        <v>1200000</v>
      </c>
      <c r="T2897" s="2" t="str">
        <f>_xlfn.XLOOKUP(Table2[[#This Row],[Store_ID]],Table6[Store_ID],Table6[Region],"Not Found")</f>
        <v>South Zone 2</v>
      </c>
      <c r="U2897" s="2" t="s">
        <v>176</v>
      </c>
      <c r="V2897" s="2" t="str">
        <f>_xlfn.XLOOKUP(Table2[[#This Row],[Employee_ID]],Table5[Employee_ID],Table5[Employee Name],"Not Found")</f>
        <v>Malathi Varma</v>
      </c>
      <c r="W2897" s="2">
        <v>1</v>
      </c>
      <c r="X2897" s="2">
        <v>734.11</v>
      </c>
      <c r="Y2897" s="2">
        <v>5</v>
      </c>
      <c r="Z2897" s="2">
        <v>36.71</v>
      </c>
      <c r="AA2897" s="2">
        <v>5</v>
      </c>
      <c r="AB2897" s="2">
        <v>34.869999999999997</v>
      </c>
      <c r="AC2897" s="2">
        <v>732.27</v>
      </c>
      <c r="AD2897" s="2">
        <v>591.38</v>
      </c>
      <c r="AE2897" s="2">
        <f t="shared" si="97"/>
        <v>106.01999999999998</v>
      </c>
      <c r="AF2897" s="2" t="s">
        <v>25</v>
      </c>
      <c r="AG2897" s="42">
        <f>IFERROR(Table2[[#This Row],[Profit]]/Table2[[#This Row],[Sales Amount]],0)</f>
        <v>0.14478266213281984</v>
      </c>
      <c r="AH2897" s="2" t="str">
        <f>TRIM(Table2[[#This Row],[Payment Modee]])</f>
        <v>UPI</v>
      </c>
      <c r="AI2897" s="2" t="s">
        <v>36</v>
      </c>
      <c r="AJ2897" s="2" t="s">
        <v>27</v>
      </c>
      <c r="AK2897" s="2" t="s">
        <v>274</v>
      </c>
      <c r="AL2897" s="16" t="str">
        <f>IF(HOUR(Table2[[#This Row],[Order Time]])&lt;12,"Morning",IF(HOUR(Table2[[#This Row],[Order Time]])&lt;17,"Afternoon",IF(HOUR(Table2[[#This Row],[Order Time]])&lt;21,"Evening","Night")))</f>
        <v>Afternoon</v>
      </c>
      <c r="AM2897" s="16" t="s">
        <v>29</v>
      </c>
    </row>
    <row r="2898" spans="1:39" x14ac:dyDescent="0.25">
      <c r="A2898" s="13" t="s">
        <v>4817</v>
      </c>
      <c r="B2898" s="4">
        <v>45745</v>
      </c>
      <c r="C2898" s="2">
        <f>YEAR(Table2[[#This Row],[Invoice Date]])</f>
        <v>2025</v>
      </c>
      <c r="D2898" s="2" t="str">
        <f>TEXT(Table2[[#This Row],[Invoice Date]],"mmm")</f>
        <v>Mar</v>
      </c>
      <c r="E2898" s="2" t="str">
        <f>Table2[[#This Row],[Store_ID]]&amp;"-"&amp;Table2[[#This Row],[Year]]&amp;"-"&amp;Table2[[#This Row],[Month]]</f>
        <v>STR009-2025-Mar</v>
      </c>
      <c r="F2898" s="2" t="s">
        <v>139</v>
      </c>
      <c r="G2898" s="2" t="str">
        <f>_xlfn.XLOOKUP(Table2[[#This Row],[Customer_ID]],Table3[Customer_ID],Table3[Customer Name],"Not Found")</f>
        <v>Anil Iyengar</v>
      </c>
      <c r="H2898" s="2" t="str">
        <f>_xlfn.XLOOKUP(Table2[[#This Row],[Customer_ID]],Table3[Customer_ID],Table3[Gender],"Female")</f>
        <v>Male</v>
      </c>
      <c r="I2898" s="2" t="str">
        <f>_xlfn.XLOOKUP(Table2[[#This Row],[Customer_ID]],Table3[Customer_ID],Table3[City],"Missing Memebership")</f>
        <v>Mysuru</v>
      </c>
      <c r="J2898" s="2" t="str">
        <f>_xlfn.XLOOKUP(Table2[[#This Row],[Customer_ID]],Table3[Customer_ID],Table3[State],"Karnataka")</f>
        <v>Karnataka</v>
      </c>
      <c r="K2898" s="2" t="str">
        <f>_xlfn.XLOOKUP(Table2[[#This Row],[Customer_ID]],Table3[Customer_ID],Table3[Membership],"Regular")</f>
        <v>Regular</v>
      </c>
      <c r="L2898" s="2" t="s">
        <v>566</v>
      </c>
      <c r="M2898" s="2" t="str">
        <f>_xlfn.XLOOKUP(Table2[[#This Row],[Product_ID]],Table4[Product_ID],Table4[Product_Name],"Not Found")</f>
        <v>Westside Cap Beige</v>
      </c>
      <c r="N2898" s="2" t="str">
        <f>_xlfn.XLOOKUP(Table2[[#This Row],[Product_ID]],Table4[Product_ID],Table4[Category],"Not Found")</f>
        <v>Accessories</v>
      </c>
      <c r="O2898" s="2" t="str">
        <f>_xlfn.XLOOKUP(Table2[[#This Row],[Product_ID]],Table4[Product_ID],Table4[Subcategory],"Not Found")</f>
        <v>Cap</v>
      </c>
      <c r="P2898" s="2" t="str">
        <f>_xlfn.XLOOKUP(Table2[[#This Row],[Product_ID]],Table4[Product_ID],Table4[Brand],"Missing Brand")</f>
        <v>Westside</v>
      </c>
      <c r="Q2898" s="2" t="s">
        <v>520</v>
      </c>
      <c r="R2898" s="2" t="str">
        <f>_xlfn.XLOOKUP(Table2[[#This Row],[Store_ID]],Table6[Store_ID],Table6[Store Name],"Not Found")</f>
        <v>TrendMart Thrissur High Street</v>
      </c>
      <c r="S2898" s="2">
        <f>_xlfn.XLOOKUP(Table2[[#This Row],[Store_ID]],Table6[Store_ID],Table6[Monthly Target],"Missing Target")</f>
        <v>2500000</v>
      </c>
      <c r="T2898" s="2" t="str">
        <f>_xlfn.XLOOKUP(Table2[[#This Row],[Store_ID]],Table6[Store_ID],Table6[Region],"Not Found")</f>
        <v>South Zone 1</v>
      </c>
      <c r="U2898" s="2" t="s">
        <v>81</v>
      </c>
      <c r="V2898" s="2" t="str">
        <f>_xlfn.XLOOKUP(Table2[[#This Row],[Employee_ID]],Table5[Employee_ID],Table5[Employee Name],"Not Found")</f>
        <v>Charulatha Kumar</v>
      </c>
      <c r="W2898" s="2">
        <v>1</v>
      </c>
      <c r="X2898" s="2">
        <v>750.48</v>
      </c>
      <c r="Y2898" s="2">
        <v>30</v>
      </c>
      <c r="Z2898" s="2">
        <v>225.14</v>
      </c>
      <c r="AA2898" s="2">
        <v>5</v>
      </c>
      <c r="AB2898" s="2">
        <v>26.27</v>
      </c>
      <c r="AC2898" s="2">
        <v>551.61</v>
      </c>
      <c r="AD2898" s="2">
        <v>403.71</v>
      </c>
      <c r="AE2898" s="2">
        <f t="shared" si="97"/>
        <v>121.63000000000004</v>
      </c>
      <c r="AF2898" s="2" t="s">
        <v>35</v>
      </c>
      <c r="AG2898" s="42">
        <f>IFERROR(Table2[[#This Row],[Profit]]/Table2[[#This Row],[Sales Amount]],0)</f>
        <v>0.22049999093562486</v>
      </c>
      <c r="AH2898" s="2" t="str">
        <f>TRIM(Table2[[#This Row],[Payment Modee]])</f>
        <v>Debit Card</v>
      </c>
      <c r="AI2898" s="2" t="s">
        <v>26</v>
      </c>
      <c r="AJ2898" s="2" t="s">
        <v>27</v>
      </c>
      <c r="AK2898" s="2" t="s">
        <v>1553</v>
      </c>
      <c r="AL2898" s="16" t="str">
        <f>IF(HOUR(Table2[[#This Row],[Order Time]])&lt;12,"Morning",IF(HOUR(Table2[[#This Row],[Order Time]])&lt;17,"Afternoon",IF(HOUR(Table2[[#This Row],[Order Time]])&lt;21,"Evening","Night")))</f>
        <v>Evening</v>
      </c>
      <c r="AM2898" s="16" t="s">
        <v>38</v>
      </c>
    </row>
    <row r="2899" spans="1:39" x14ac:dyDescent="0.25">
      <c r="A2899" s="13" t="s">
        <v>4818</v>
      </c>
      <c r="B2899" s="4">
        <v>45584</v>
      </c>
      <c r="C2899" s="2">
        <f>YEAR(Table2[[#This Row],[Invoice Date]])</f>
        <v>2024</v>
      </c>
      <c r="D2899" s="2" t="str">
        <f>TEXT(Table2[[#This Row],[Invoice Date]],"mmm")</f>
        <v>Oct</v>
      </c>
      <c r="E2899" s="2" t="str">
        <f>Table2[[#This Row],[Store_ID]]&amp;"-"&amp;Table2[[#This Row],[Year]]&amp;"-"&amp;Table2[[#This Row],[Month]]</f>
        <v>STR106-2024-Oct</v>
      </c>
      <c r="F2899" s="2" t="s">
        <v>3030</v>
      </c>
      <c r="G2899" s="2" t="str">
        <f>_xlfn.XLOOKUP(Table2[[#This Row],[Customer_ID]],Table3[Customer_ID],Table3[Customer Name],"Not Found")</f>
        <v>Vani Chetty</v>
      </c>
      <c r="H2899" s="2" t="str">
        <f>_xlfn.XLOOKUP(Table2[[#This Row],[Customer_ID]],Table3[Customer_ID],Table3[Gender],"Female")</f>
        <v>Female</v>
      </c>
      <c r="I2899" s="2" t="str">
        <f>_xlfn.XLOOKUP(Table2[[#This Row],[Customer_ID]],Table3[Customer_ID],Table3[City],"Missing Memebership")</f>
        <v>Madurai</v>
      </c>
      <c r="J2899" s="2" t="str">
        <f>_xlfn.XLOOKUP(Table2[[#This Row],[Customer_ID]],Table3[Customer_ID],Table3[State],"Karnataka")</f>
        <v>Tamil Nadu</v>
      </c>
      <c r="K2899" s="2" t="str">
        <f>_xlfn.XLOOKUP(Table2[[#This Row],[Customer_ID]],Table3[Customer_ID],Table3[Membership],"Regular")</f>
        <v>Silver</v>
      </c>
      <c r="L2899" s="2" t="s">
        <v>1794</v>
      </c>
      <c r="M2899" s="2" t="str">
        <f>_xlfn.XLOOKUP(Table2[[#This Row],[Product_ID]],Table4[Product_ID],Table4[Product_Name],"Not Found")</f>
        <v>US Polo Assn Casual Belt Charcoal</v>
      </c>
      <c r="N2899" s="2" t="str">
        <f>_xlfn.XLOOKUP(Table2[[#This Row],[Product_ID]],Table4[Product_ID],Table4[Category],"Not Found")</f>
        <v>Belts</v>
      </c>
      <c r="O2899" s="2" t="str">
        <f>_xlfn.XLOOKUP(Table2[[#This Row],[Product_ID]],Table4[Product_ID],Table4[Subcategory],"Not Found")</f>
        <v>Casual Belt</v>
      </c>
      <c r="P2899" s="2" t="str">
        <f>_xlfn.XLOOKUP(Table2[[#This Row],[Product_ID]],Table4[Product_ID],Table4[Brand],"Missing Brand")</f>
        <v>US Polo Assn</v>
      </c>
      <c r="Q2899" s="2" t="s">
        <v>1716</v>
      </c>
      <c r="R2899" s="2" t="str">
        <f>_xlfn.XLOOKUP(Table2[[#This Row],[Store_ID]],Table6[Store_ID],Table6[Store Name],"Not Found")</f>
        <v>TrendMart Vijayawada Outlet</v>
      </c>
      <c r="S2899" s="2">
        <f>_xlfn.XLOOKUP(Table2[[#This Row],[Store_ID]],Table6[Store_ID],Table6[Monthly Target],"Missing Target")</f>
        <v>2500000</v>
      </c>
      <c r="T2899" s="2" t="str">
        <f>_xlfn.XLOOKUP(Table2[[#This Row],[Store_ID]],Table6[Store_ID],Table6[Region],"Not Found")</f>
        <v>South Zone 3</v>
      </c>
      <c r="U2899" s="2" t="s">
        <v>68</v>
      </c>
      <c r="V2899" s="2" t="str">
        <f>_xlfn.XLOOKUP(Table2[[#This Row],[Employee_ID]],Table5[Employee_ID],Table5[Employee Name],"Not Found")</f>
        <v>Praveen Gupta</v>
      </c>
      <c r="W2899" s="2">
        <v>4</v>
      </c>
      <c r="X2899" s="2">
        <v>1050.97</v>
      </c>
      <c r="Y2899" s="2">
        <v>0</v>
      </c>
      <c r="Z2899" s="2">
        <v>0</v>
      </c>
      <c r="AA2899" s="2">
        <v>12</v>
      </c>
      <c r="AB2899" s="2">
        <v>504.47</v>
      </c>
      <c r="AC2899" s="2">
        <v>4708.3500000000004</v>
      </c>
      <c r="AD2899" s="2">
        <v>3044.28</v>
      </c>
      <c r="AE2899" s="2">
        <f t="shared" si="97"/>
        <v>1159.6000000000001</v>
      </c>
      <c r="AF2899" s="2" t="s">
        <v>56</v>
      </c>
      <c r="AG2899" s="42">
        <f>IFERROR(Table2[[#This Row],[Profit]]/Table2[[#This Row],[Sales Amount]],0)</f>
        <v>0.2462858538553846</v>
      </c>
      <c r="AH2899" s="2" t="str">
        <f>TRIM(Table2[[#This Row],[Payment Modee]])</f>
        <v>Credit Card</v>
      </c>
      <c r="AI2899" s="2" t="s">
        <v>26</v>
      </c>
      <c r="AJ2899" s="2" t="s">
        <v>27</v>
      </c>
      <c r="AK2899" s="2" t="s">
        <v>541</v>
      </c>
      <c r="AL2899" s="16" t="str">
        <f>IF(HOUR(Table2[[#This Row],[Order Time]])&lt;12,"Morning",IF(HOUR(Table2[[#This Row],[Order Time]])&lt;17,"Afternoon",IF(HOUR(Table2[[#This Row],[Order Time]])&lt;21,"Evening","Night")))</f>
        <v>Afternoon</v>
      </c>
      <c r="AM2899" s="16" t="s">
        <v>38</v>
      </c>
    </row>
    <row r="2900" spans="1:39" x14ac:dyDescent="0.25">
      <c r="A2900" s="13" t="s">
        <v>4819</v>
      </c>
      <c r="B2900" s="4">
        <v>45611</v>
      </c>
      <c r="C2900" s="2">
        <f>YEAR(Table2[[#This Row],[Invoice Date]])</f>
        <v>2024</v>
      </c>
      <c r="D2900" s="2" t="str">
        <f>TEXT(Table2[[#This Row],[Invoice Date]],"mmm")</f>
        <v>Nov</v>
      </c>
      <c r="E2900" s="2" t="str">
        <f>Table2[[#This Row],[Store_ID]]&amp;"-"&amp;Table2[[#This Row],[Year]]&amp;"-"&amp;Table2[[#This Row],[Month]]</f>
        <v>STR107-2024-Nov</v>
      </c>
      <c r="F2900" s="2" t="s">
        <v>3836</v>
      </c>
      <c r="G2900" s="2" t="str">
        <f>_xlfn.XLOOKUP(Table2[[#This Row],[Customer_ID]],Table3[Customer_ID],Table3[Customer Name],"Not Found")</f>
        <v>Jyothi Krishnan</v>
      </c>
      <c r="H2900" s="2" t="str">
        <f>_xlfn.XLOOKUP(Table2[[#This Row],[Customer_ID]],Table3[Customer_ID],Table3[Gender],"Female")</f>
        <v>Female</v>
      </c>
      <c r="I2900" s="2" t="str">
        <f>_xlfn.XLOOKUP(Table2[[#This Row],[Customer_ID]],Table3[Customer_ID],Table3[City],"Missing Memebership")</f>
        <v>Kannur</v>
      </c>
      <c r="J2900" s="2" t="str">
        <f>_xlfn.XLOOKUP(Table2[[#This Row],[Customer_ID]],Table3[Customer_ID],Table3[State],"Karnataka")</f>
        <v>Kerala</v>
      </c>
      <c r="K2900" s="2" t="str">
        <f>_xlfn.XLOOKUP(Table2[[#This Row],[Customer_ID]],Table3[Customer_ID],Table3[Membership],"Regular")</f>
        <v>Regular</v>
      </c>
      <c r="L2900" s="2" t="s">
        <v>140</v>
      </c>
      <c r="M2900" s="2" t="str">
        <f>_xlfn.XLOOKUP(Table2[[#This Row],[Product_ID]],Table4[Product_ID],Table4[Product_Name],"Not Found")</f>
        <v>Indian Terrain Denim Shirt Wine</v>
      </c>
      <c r="N2900" s="2" t="str">
        <f>_xlfn.XLOOKUP(Table2[[#This Row],[Product_ID]],Table4[Product_ID],Table4[Category],"Not Found")</f>
        <v>Men Shirts</v>
      </c>
      <c r="O2900" s="2" t="str">
        <f>_xlfn.XLOOKUP(Table2[[#This Row],[Product_ID]],Table4[Product_ID],Table4[Subcategory],"Not Found")</f>
        <v>Denim Shirt</v>
      </c>
      <c r="P2900" s="2" t="str">
        <f>_xlfn.XLOOKUP(Table2[[#This Row],[Product_ID]],Table4[Product_ID],Table4[Brand],"Missing Brand")</f>
        <v>Indian Terrain</v>
      </c>
      <c r="Q2900" s="2" t="s">
        <v>914</v>
      </c>
      <c r="R2900" s="2" t="str">
        <f>_xlfn.XLOOKUP(Table2[[#This Row],[Store_ID]],Table6[Store_ID],Table6[Store Name],"Not Found")</f>
        <v>TrendMart Kochi High Street</v>
      </c>
      <c r="S2900" s="2">
        <f>_xlfn.XLOOKUP(Table2[[#This Row],[Store_ID]],Table6[Store_ID],Table6[Monthly Target],"Missing Target")</f>
        <v>1500000</v>
      </c>
      <c r="T2900" s="2" t="str">
        <f>_xlfn.XLOOKUP(Table2[[#This Row],[Store_ID]],Table6[Store_ID],Table6[Region],"Not Found")</f>
        <v>South Zone 1</v>
      </c>
      <c r="U2900" s="2" t="s">
        <v>62</v>
      </c>
      <c r="V2900" s="2" t="str">
        <f>_xlfn.XLOOKUP(Table2[[#This Row],[Employee_ID]],Table5[Employee_ID],Table5[Employee Name],"Not Found")</f>
        <v>Rahul Krishnan</v>
      </c>
      <c r="W2900" s="2">
        <v>1</v>
      </c>
      <c r="X2900" s="2">
        <v>989.2</v>
      </c>
      <c r="Y2900" s="2">
        <v>25</v>
      </c>
      <c r="Z2900" s="2">
        <v>247.3</v>
      </c>
      <c r="AA2900" s="2">
        <v>5</v>
      </c>
      <c r="AB2900" s="2">
        <v>37.090000000000003</v>
      </c>
      <c r="AC2900" s="2">
        <v>778.99</v>
      </c>
      <c r="AD2900" s="2">
        <v>721.22</v>
      </c>
      <c r="AE2900" s="2">
        <f t="shared" si="97"/>
        <v>20.679999999999978</v>
      </c>
      <c r="AF2900" s="2" t="s">
        <v>56</v>
      </c>
      <c r="AG2900" s="42">
        <f>IFERROR(Table2[[#This Row],[Profit]]/Table2[[#This Row],[Sales Amount]],0)</f>
        <v>2.6547195727801357E-2</v>
      </c>
      <c r="AH2900" s="2" t="str">
        <f>TRIM(Table2[[#This Row],[Payment Modee]])</f>
        <v>Credit Card</v>
      </c>
      <c r="AI2900" s="2" t="s">
        <v>26</v>
      </c>
      <c r="AJ2900" s="2" t="s">
        <v>27</v>
      </c>
      <c r="AK2900" s="2" t="s">
        <v>2599</v>
      </c>
      <c r="AL2900" s="16" t="str">
        <f>IF(HOUR(Table2[[#This Row],[Order Time]])&lt;12,"Morning",IF(HOUR(Table2[[#This Row],[Order Time]])&lt;17,"Afternoon",IF(HOUR(Table2[[#This Row],[Order Time]])&lt;21,"Evening","Night")))</f>
        <v>Morning</v>
      </c>
      <c r="AM2900" s="16" t="s">
        <v>29</v>
      </c>
    </row>
    <row r="2901" spans="1:39" x14ac:dyDescent="0.25">
      <c r="A2901" s="13" t="s">
        <v>4820</v>
      </c>
      <c r="B2901" s="4">
        <v>45711</v>
      </c>
      <c r="C2901" s="2">
        <f>YEAR(Table2[[#This Row],[Invoice Date]])</f>
        <v>2025</v>
      </c>
      <c r="D2901" s="2" t="str">
        <f>TEXT(Table2[[#This Row],[Invoice Date]],"mmm")</f>
        <v>Feb</v>
      </c>
      <c r="E2901" s="2" t="str">
        <f>Table2[[#This Row],[Store_ID]]&amp;"-"&amp;Table2[[#This Row],[Year]]&amp;"-"&amp;Table2[[#This Row],[Month]]</f>
        <v>STR082-2025-Feb</v>
      </c>
      <c r="F2901" s="2" t="s">
        <v>1504</v>
      </c>
      <c r="G2901" s="2" t="str">
        <f>_xlfn.XLOOKUP(Table2[[#This Row],[Customer_ID]],Table3[Customer_ID],Table3[Customer Name],"Not Found")</f>
        <v>Bindu Achari</v>
      </c>
      <c r="H2901" s="2" t="str">
        <f>_xlfn.XLOOKUP(Table2[[#This Row],[Customer_ID]],Table3[Customer_ID],Table3[Gender],"Female")</f>
        <v>Female</v>
      </c>
      <c r="I2901" s="2" t="str">
        <f>_xlfn.XLOOKUP(Table2[[#This Row],[Customer_ID]],Table3[Customer_ID],Table3[City],"Missing Memebership")</f>
        <v>Davanagere</v>
      </c>
      <c r="J2901" s="2" t="str">
        <f>_xlfn.XLOOKUP(Table2[[#This Row],[Customer_ID]],Table3[Customer_ID],Table3[State],"Karnataka")</f>
        <v>Karnataka</v>
      </c>
      <c r="K2901" s="2" t="str">
        <f>_xlfn.XLOOKUP(Table2[[#This Row],[Customer_ID]],Table3[Customer_ID],Table3[Membership],"Regular")</f>
        <v>Regular</v>
      </c>
      <c r="L2901" s="2" t="s">
        <v>1954</v>
      </c>
      <c r="M2901" s="2" t="str">
        <f>_xlfn.XLOOKUP(Table2[[#This Row],[Product_ID]],Table4[Product_ID],Table4[Product_Name],"Not Found")</f>
        <v>Nalli Silks Analog Watch Beige</v>
      </c>
      <c r="N2901" s="2" t="str">
        <f>_xlfn.XLOOKUP(Table2[[#This Row],[Product_ID]],Table4[Product_ID],Table4[Category],"Not Found")</f>
        <v>Watches</v>
      </c>
      <c r="O2901" s="2" t="str">
        <f>_xlfn.XLOOKUP(Table2[[#This Row],[Product_ID]],Table4[Product_ID],Table4[Subcategory],"Not Found")</f>
        <v>Analog Watch</v>
      </c>
      <c r="P2901" s="2" t="str">
        <f>_xlfn.XLOOKUP(Table2[[#This Row],[Product_ID]],Table4[Product_ID],Table4[Brand],"Missing Brand")</f>
        <v>Nalli Silks</v>
      </c>
      <c r="Q2901" s="2" t="s">
        <v>405</v>
      </c>
      <c r="R2901" s="2" t="str">
        <f>_xlfn.XLOOKUP(Table2[[#This Row],[Store_ID]],Table6[Store_ID],Table6[Store Name],"Not Found")</f>
        <v>TrendMart Tirupati Standard</v>
      </c>
      <c r="S2901" s="2">
        <f>_xlfn.XLOOKUP(Table2[[#This Row],[Store_ID]],Table6[Store_ID],Table6[Monthly Target],"Missing Target")</f>
        <v>1000000</v>
      </c>
      <c r="T2901" s="2" t="str">
        <f>_xlfn.XLOOKUP(Table2[[#This Row],[Store_ID]],Table6[Store_ID],Table6[Region],"Not Found")</f>
        <v>South Zone 3</v>
      </c>
      <c r="U2901" s="2" t="s">
        <v>118</v>
      </c>
      <c r="V2901" s="2" t="str">
        <f>_xlfn.XLOOKUP(Table2[[#This Row],[Employee_ID]],Table5[Employee_ID],Table5[Employee Name],"Not Found")</f>
        <v>Deepak Kamath</v>
      </c>
      <c r="W2901" s="2">
        <v>1</v>
      </c>
      <c r="X2901" s="2">
        <v>1733.36</v>
      </c>
      <c r="Y2901" s="2">
        <v>30</v>
      </c>
      <c r="Z2901" s="2">
        <v>520.01</v>
      </c>
      <c r="AA2901" s="2">
        <v>12</v>
      </c>
      <c r="AB2901" s="2">
        <v>145.6</v>
      </c>
      <c r="AC2901" s="2">
        <v>1358.95</v>
      </c>
      <c r="AD2901" s="2">
        <v>1183.4100000000001</v>
      </c>
      <c r="AE2901" s="2">
        <f t="shared" si="97"/>
        <v>29.939999999999969</v>
      </c>
      <c r="AF2901" s="2" t="s">
        <v>25</v>
      </c>
      <c r="AG2901" s="42">
        <f>IFERROR(Table2[[#This Row],[Profit]]/Table2[[#This Row],[Sales Amount]],0)</f>
        <v>2.2031715662827894E-2</v>
      </c>
      <c r="AH2901" s="2" t="str">
        <f>TRIM(Table2[[#This Row],[Payment Modee]])</f>
        <v>UPI</v>
      </c>
      <c r="AI2901" s="2" t="s">
        <v>36</v>
      </c>
      <c r="AJ2901" s="2" t="s">
        <v>27</v>
      </c>
      <c r="AK2901" s="2" t="s">
        <v>1619</v>
      </c>
      <c r="AL2901" s="16" t="str">
        <f>IF(HOUR(Table2[[#This Row],[Order Time]])&lt;12,"Morning",IF(HOUR(Table2[[#This Row],[Order Time]])&lt;17,"Afternoon",IF(HOUR(Table2[[#This Row],[Order Time]])&lt;21,"Evening","Night")))</f>
        <v>Evening</v>
      </c>
      <c r="AM2901" s="16" t="s">
        <v>38</v>
      </c>
    </row>
    <row r="2902" spans="1:39" x14ac:dyDescent="0.25">
      <c r="A2902" s="13" t="s">
        <v>4821</v>
      </c>
      <c r="B2902" s="4">
        <v>45712</v>
      </c>
      <c r="C2902" s="2">
        <f>YEAR(Table2[[#This Row],[Invoice Date]])</f>
        <v>2025</v>
      </c>
      <c r="D2902" s="2" t="str">
        <f>TEXT(Table2[[#This Row],[Invoice Date]],"mmm")</f>
        <v>Feb</v>
      </c>
      <c r="E2902" s="2" t="str">
        <f>Table2[[#This Row],[Store_ID]]&amp;"-"&amp;Table2[[#This Row],[Year]]&amp;"-"&amp;Table2[[#This Row],[Month]]</f>
        <v>STR038-2025-Feb</v>
      </c>
      <c r="F2902" s="2" t="s">
        <v>1311</v>
      </c>
      <c r="G2902" s="2" t="str">
        <f>_xlfn.XLOOKUP(Table2[[#This Row],[Customer_ID]],Table3[Customer_ID],Table3[Customer Name],"Not Found")</f>
        <v>Hariharan Kamath</v>
      </c>
      <c r="H2902" s="2" t="str">
        <f>_xlfn.XLOOKUP(Table2[[#This Row],[Customer_ID]],Table3[Customer_ID],Table3[Gender],"Female")</f>
        <v>Male</v>
      </c>
      <c r="I2902" s="2" t="str">
        <f>_xlfn.XLOOKUP(Table2[[#This Row],[Customer_ID]],Table3[Customer_ID],Table3[City],"Missing Memebership")</f>
        <v>Vellore</v>
      </c>
      <c r="J2902" s="2" t="str">
        <f>_xlfn.XLOOKUP(Table2[[#This Row],[Customer_ID]],Table3[Customer_ID],Table3[State],"Karnataka")</f>
        <v>Tamil Nadu</v>
      </c>
      <c r="K2902" s="2" t="str">
        <f>_xlfn.XLOOKUP(Table2[[#This Row],[Customer_ID]],Table3[Customer_ID],Table3[Membership],"Regular")</f>
        <v>Regular</v>
      </c>
      <c r="L2902" s="2" t="s">
        <v>828</v>
      </c>
      <c r="M2902" s="2" t="str">
        <f>_xlfn.XLOOKUP(Table2[[#This Row],[Product_ID]],Table4[Product_ID],Table4[Product_Name],"Not Found")</f>
        <v>Skechers Formal Shirt Brown</v>
      </c>
      <c r="N2902" s="2" t="str">
        <f>_xlfn.XLOOKUP(Table2[[#This Row],[Product_ID]],Table4[Product_ID],Table4[Category],"Not Found")</f>
        <v>Men Shirts</v>
      </c>
      <c r="O2902" s="2" t="str">
        <f>_xlfn.XLOOKUP(Table2[[#This Row],[Product_ID]],Table4[Product_ID],Table4[Subcategory],"Not Found")</f>
        <v>Formal Shirt</v>
      </c>
      <c r="P2902" s="2" t="str">
        <f>_xlfn.XLOOKUP(Table2[[#This Row],[Product_ID]],Table4[Product_ID],Table4[Brand],"Missing Brand")</f>
        <v>Skechers</v>
      </c>
      <c r="Q2902" s="2" t="s">
        <v>890</v>
      </c>
      <c r="R2902" s="2" t="str">
        <f>_xlfn.XLOOKUP(Table2[[#This Row],[Store_ID]],Table6[Store_ID],Table6[Store Name],"Not Found")</f>
        <v>TrendMart Tumakuru Standard</v>
      </c>
      <c r="S2902" s="2">
        <f>_xlfn.XLOOKUP(Table2[[#This Row],[Store_ID]],Table6[Store_ID],Table6[Monthly Target],"Missing Target")</f>
        <v>1500000</v>
      </c>
      <c r="T2902" s="2" t="str">
        <f>_xlfn.XLOOKUP(Table2[[#This Row],[Store_ID]],Table6[Store_ID],Table6[Region],"Not Found")</f>
        <v>South Zone 2</v>
      </c>
      <c r="U2902" s="2" t="s">
        <v>49</v>
      </c>
      <c r="V2902" s="2" t="str">
        <f>_xlfn.XLOOKUP(Table2[[#This Row],[Employee_ID]],Table5[Employee_ID],Table5[Employee Name],"Not Found")</f>
        <v>Jyothi Prasad</v>
      </c>
      <c r="W2902" s="2">
        <v>1</v>
      </c>
      <c r="X2902" s="2">
        <v>1191.52</v>
      </c>
      <c r="Y2902" s="2">
        <v>10</v>
      </c>
      <c r="Z2902" s="2">
        <v>119.15</v>
      </c>
      <c r="AA2902" s="2">
        <v>12</v>
      </c>
      <c r="AB2902" s="2">
        <v>128.68</v>
      </c>
      <c r="AC2902" s="2">
        <v>1201.05</v>
      </c>
      <c r="AD2902" s="2">
        <v>861.8</v>
      </c>
      <c r="AE2902" s="2">
        <f t="shared" si="97"/>
        <v>210.57</v>
      </c>
      <c r="AF2902" s="2" t="s">
        <v>69</v>
      </c>
      <c r="AG2902" s="42">
        <f>IFERROR(Table2[[#This Row],[Profit]]/Table2[[#This Row],[Sales Amount]],0)</f>
        <v>0.1753215936055951</v>
      </c>
      <c r="AH2902" s="2" t="str">
        <f>TRIM(Table2[[#This Row],[Payment Modee]])</f>
        <v>Cash</v>
      </c>
      <c r="AI2902" s="2" t="s">
        <v>26</v>
      </c>
      <c r="AJ2902" s="2" t="s">
        <v>27</v>
      </c>
      <c r="AK2902" s="2" t="s">
        <v>1016</v>
      </c>
      <c r="AL2902" s="16" t="str">
        <f>IF(HOUR(Table2[[#This Row],[Order Time]])&lt;12,"Morning",IF(HOUR(Table2[[#This Row],[Order Time]])&lt;17,"Afternoon",IF(HOUR(Table2[[#This Row],[Order Time]])&lt;21,"Evening","Night")))</f>
        <v>Afternoon</v>
      </c>
      <c r="AM2902" s="16" t="s">
        <v>29</v>
      </c>
    </row>
    <row r="2903" spans="1:39" x14ac:dyDescent="0.25">
      <c r="A2903" s="14" t="s">
        <v>9213</v>
      </c>
      <c r="B2903" s="8">
        <v>45641</v>
      </c>
      <c r="C2903" s="7">
        <f>YEAR(Table2[[#This Row],[Invoice Date]])</f>
        <v>2024</v>
      </c>
      <c r="D2903" s="7" t="str">
        <f>TEXT(Table2[[#This Row],[Invoice Date]],"mmm")</f>
        <v>Dec</v>
      </c>
      <c r="E2903" s="7" t="str">
        <f>Table2[[#This Row],[Store_ID]]&amp;"-"&amp;Table2[[#This Row],[Year]]&amp;"-"&amp;Table2[[#This Row],[Month]]</f>
        <v>STR061-2024-Dec</v>
      </c>
      <c r="F2903" s="7" t="s">
        <v>2821</v>
      </c>
      <c r="G2903" s="7" t="str">
        <f>_xlfn.XLOOKUP(Table2[[#This Row],[Customer_ID]],Table3[Customer_ID],Table3[Customer Name],"Not Found")</f>
        <v>Mahesh Ramachandran</v>
      </c>
      <c r="H2903" s="7" t="str">
        <f>_xlfn.XLOOKUP(Table2[[#This Row],[Customer_ID]],Table3[Customer_ID],Table3[Gender],"Female")</f>
        <v>Male</v>
      </c>
      <c r="I2903" s="7" t="str">
        <f>_xlfn.XLOOKUP(Table2[[#This Row],[Customer_ID]],Table3[Customer_ID],Table3[City],"Missing Memebership")</f>
        <v>Thoothukudi</v>
      </c>
      <c r="J2903" s="7" t="str">
        <f>_xlfn.XLOOKUP(Table2[[#This Row],[Customer_ID]],Table3[Customer_ID],Table3[State],"Karnataka")</f>
        <v>Tamil Nadu</v>
      </c>
      <c r="K2903" s="7" t="str">
        <f>_xlfn.XLOOKUP(Table2[[#This Row],[Customer_ID]],Table3[Customer_ID],Table3[Membership],"Regular")</f>
        <v>Silver</v>
      </c>
      <c r="L2903" s="7" t="s">
        <v>1559</v>
      </c>
      <c r="M2903" s="7" t="str">
        <f>_xlfn.XLOOKUP(Table2[[#This Row],[Product_ID]],Table4[Product_ID],Table4[Product_Name],"Not Found")</f>
        <v>Liberty A-Line Kurti Navy Blue</v>
      </c>
      <c r="N2903" s="7" t="str">
        <f>_xlfn.XLOOKUP(Table2[[#This Row],[Product_ID]],Table4[Product_ID],Table4[Category],"Not Found")</f>
        <v>Women Kurtis</v>
      </c>
      <c r="O2903" s="7" t="str">
        <f>_xlfn.XLOOKUP(Table2[[#This Row],[Product_ID]],Table4[Product_ID],Table4[Subcategory],"Not Found")</f>
        <v>A-Line Kurti</v>
      </c>
      <c r="P2903" s="7" t="str">
        <f>_xlfn.XLOOKUP(Table2[[#This Row],[Product_ID]],Table4[Product_ID],Table4[Brand],"Missing Brand")</f>
        <v>Liberty</v>
      </c>
      <c r="Q2903" s="7" t="s">
        <v>572</v>
      </c>
      <c r="R2903" s="7" t="str">
        <f>_xlfn.XLOOKUP(Table2[[#This Row],[Store_ID]],Table6[Store_ID],Table6[Store Name],"Not Found")</f>
        <v>TrendMart Hubballi Standard</v>
      </c>
      <c r="S2903" s="7">
        <f>_xlfn.XLOOKUP(Table2[[#This Row],[Store_ID]],Table6[Store_ID],Table6[Monthly Target],"Missing Target")</f>
        <v>1500000</v>
      </c>
      <c r="T2903" s="7" t="str">
        <f>_xlfn.XLOOKUP(Table2[[#This Row],[Store_ID]],Table6[Store_ID],Table6[Region],"Not Found")</f>
        <v>South Zone 2</v>
      </c>
      <c r="U2903" s="7" t="s">
        <v>68</v>
      </c>
      <c r="V2903" s="7" t="str">
        <f>_xlfn.XLOOKUP(Table2[[#This Row],[Employee_ID]],Table5[Employee_ID],Table5[Employee Name],"Not Found")</f>
        <v>Praveen Gupta</v>
      </c>
      <c r="W2903" s="7">
        <v>0</v>
      </c>
      <c r="X2903" s="7">
        <v>1512.07</v>
      </c>
      <c r="Y2903" s="7">
        <v>30</v>
      </c>
      <c r="Z2903" s="7">
        <v>0</v>
      </c>
      <c r="AA2903" s="7">
        <v>12</v>
      </c>
      <c r="AB2903" s="7">
        <v>0</v>
      </c>
      <c r="AC2903" s="7">
        <v>0</v>
      </c>
      <c r="AD2903" s="7">
        <v>0</v>
      </c>
      <c r="AE2903" s="7">
        <v>0</v>
      </c>
      <c r="AF2903" s="2" t="s">
        <v>25</v>
      </c>
      <c r="AG2903" s="42">
        <f>IFERROR(Table2[[#This Row],[Profit]]/Table2[[#This Row],[Sales Amount]],0)</f>
        <v>0</v>
      </c>
      <c r="AH2903" s="2" t="str">
        <f>TRIM(Table2[[#This Row],[Payment Modee]])</f>
        <v>UPI</v>
      </c>
      <c r="AI2903" s="7" t="s">
        <v>26</v>
      </c>
      <c r="AJ2903" s="7" t="s">
        <v>27</v>
      </c>
      <c r="AK2903" s="7" t="s">
        <v>1098</v>
      </c>
      <c r="AL2903" s="17" t="str">
        <f>IF(HOUR(Table2[[#This Row],[Order Time]])&lt;12,"Morning",IF(HOUR(Table2[[#This Row],[Order Time]])&lt;17,"Afternoon",IF(HOUR(Table2[[#This Row],[Order Time]])&lt;21,"Evening","Night")))</f>
        <v>Night</v>
      </c>
      <c r="AM2903" s="17" t="s">
        <v>38</v>
      </c>
    </row>
    <row r="2904" spans="1:39" x14ac:dyDescent="0.25">
      <c r="A2904" s="13" t="s">
        <v>4822</v>
      </c>
      <c r="B2904" s="4">
        <v>45632</v>
      </c>
      <c r="C2904" s="2">
        <f>YEAR(Table2[[#This Row],[Invoice Date]])</f>
        <v>2024</v>
      </c>
      <c r="D2904" s="2" t="str">
        <f>TEXT(Table2[[#This Row],[Invoice Date]],"mmm")</f>
        <v>Dec</v>
      </c>
      <c r="E2904" s="2" t="str">
        <f>Table2[[#This Row],[Store_ID]]&amp;"-"&amp;Table2[[#This Row],[Year]]&amp;"-"&amp;Table2[[#This Row],[Month]]</f>
        <v>STR047-2024-Dec</v>
      </c>
      <c r="F2904" s="2" t="s">
        <v>373</v>
      </c>
      <c r="G2904" s="2" t="str">
        <f>_xlfn.XLOOKUP(Table2[[#This Row],[Customer_ID]],Table3[Customer_ID],Table3[Customer Name],"Not Found")</f>
        <v>Usha Krishnan</v>
      </c>
      <c r="H2904" s="2" t="str">
        <f>_xlfn.XLOOKUP(Table2[[#This Row],[Customer_ID]],Table3[Customer_ID],Table3[Gender],"Female")</f>
        <v>Female</v>
      </c>
      <c r="I2904" s="2" t="str">
        <f>_xlfn.XLOOKUP(Table2[[#This Row],[Customer_ID]],Table3[Customer_ID],Table3[City],"Missing Memebership")</f>
        <v>Kalaburagi</v>
      </c>
      <c r="J2904" s="2" t="str">
        <f>_xlfn.XLOOKUP(Table2[[#This Row],[Customer_ID]],Table3[Customer_ID],Table3[State],"Karnataka")</f>
        <v>Karnataka</v>
      </c>
      <c r="K2904" s="2" t="str">
        <f>_xlfn.XLOOKUP(Table2[[#This Row],[Customer_ID]],Table3[Customer_ID],Table3[Membership],"Regular")</f>
        <v>Gold</v>
      </c>
      <c r="L2904" s="2" t="s">
        <v>416</v>
      </c>
      <c r="M2904" s="2" t="str">
        <f>_xlfn.XLOOKUP(Table2[[#This Row],[Product_ID]],Table4[Product_ID],Table4[Product_Name],"Not Found")</f>
        <v>GRT Jewellers Sling Bag Olive</v>
      </c>
      <c r="N2904" s="2" t="str">
        <f>_xlfn.XLOOKUP(Table2[[#This Row],[Product_ID]],Table4[Product_ID],Table4[Category],"Not Found")</f>
        <v>Handbags</v>
      </c>
      <c r="O2904" s="2" t="str">
        <f>_xlfn.XLOOKUP(Table2[[#This Row],[Product_ID]],Table4[Product_ID],Table4[Subcategory],"Not Found")</f>
        <v>Sling Bag</v>
      </c>
      <c r="P2904" s="2" t="str">
        <f>_xlfn.XLOOKUP(Table2[[#This Row],[Product_ID]],Table4[Product_ID],Table4[Brand],"Missing Brand")</f>
        <v>GRT Jewellers</v>
      </c>
      <c r="Q2904" s="2" t="s">
        <v>107</v>
      </c>
      <c r="R2904" s="2" t="str">
        <f>_xlfn.XLOOKUP(Table2[[#This Row],[Store_ID]],Table6[Store_ID],Table6[Store Name],"Not Found")</f>
        <v>TrendMart Kurnool Standard</v>
      </c>
      <c r="S2904" s="2">
        <f>_xlfn.XLOOKUP(Table2[[#This Row],[Store_ID]],Table6[Store_ID],Table6[Monthly Target],"Missing Target")</f>
        <v>800000</v>
      </c>
      <c r="T2904" s="2" t="str">
        <f>_xlfn.XLOOKUP(Table2[[#This Row],[Store_ID]],Table6[Store_ID],Table6[Region],"Not Found")</f>
        <v>South Zone 3</v>
      </c>
      <c r="U2904" s="2" t="s">
        <v>43</v>
      </c>
      <c r="V2904" s="2" t="str">
        <f>_xlfn.XLOOKUP(Table2[[#This Row],[Employee_ID]],Table5[Employee_ID],Table5[Employee Name],"Not Found")</f>
        <v>Meena Krishnan</v>
      </c>
      <c r="W2904" s="2">
        <v>2</v>
      </c>
      <c r="X2904" s="2">
        <v>3156.96</v>
      </c>
      <c r="Y2904" s="2">
        <v>15</v>
      </c>
      <c r="Z2904" s="2">
        <v>947.09</v>
      </c>
      <c r="AA2904" s="2">
        <v>12</v>
      </c>
      <c r="AB2904" s="2">
        <v>644.02</v>
      </c>
      <c r="AC2904" s="2">
        <v>6010.85</v>
      </c>
      <c r="AD2904" s="2">
        <v>4068.02</v>
      </c>
      <c r="AE2904" s="2">
        <f t="shared" ref="AE2904:AE2936" si="98">(AC2904-AD2904-AB2904)</f>
        <v>1298.8100000000004</v>
      </c>
      <c r="AF2904" s="2" t="s">
        <v>35</v>
      </c>
      <c r="AG2904" s="42">
        <f>IFERROR(Table2[[#This Row],[Profit]]/Table2[[#This Row],[Sales Amount]],0)</f>
        <v>0.21607759301929017</v>
      </c>
      <c r="AH2904" s="2" t="str">
        <f>TRIM(Table2[[#This Row],[Payment Modee]])</f>
        <v>Debit Card</v>
      </c>
      <c r="AI2904" s="2" t="s">
        <v>26</v>
      </c>
      <c r="AJ2904" s="2" t="s">
        <v>27</v>
      </c>
      <c r="AK2904" s="2" t="s">
        <v>2948</v>
      </c>
      <c r="AL2904" s="16" t="str">
        <f>IF(HOUR(Table2[[#This Row],[Order Time]])&lt;12,"Morning",IF(HOUR(Table2[[#This Row],[Order Time]])&lt;17,"Afternoon",IF(HOUR(Table2[[#This Row],[Order Time]])&lt;21,"Evening","Night")))</f>
        <v>Night</v>
      </c>
      <c r="AM2904" s="16" t="s">
        <v>29</v>
      </c>
    </row>
    <row r="2905" spans="1:39" x14ac:dyDescent="0.25">
      <c r="A2905" s="13" t="s">
        <v>4823</v>
      </c>
      <c r="B2905" s="4">
        <v>45388</v>
      </c>
      <c r="C2905" s="2">
        <f>YEAR(Table2[[#This Row],[Invoice Date]])</f>
        <v>2024</v>
      </c>
      <c r="D2905" s="2" t="str">
        <f>TEXT(Table2[[#This Row],[Invoice Date]],"mmm")</f>
        <v>Apr</v>
      </c>
      <c r="E2905" s="2" t="str">
        <f>Table2[[#This Row],[Store_ID]]&amp;"-"&amp;Table2[[#This Row],[Year]]&amp;"-"&amp;Table2[[#This Row],[Month]]</f>
        <v>STR110-2024-Apr</v>
      </c>
      <c r="F2905" s="2" t="s">
        <v>768</v>
      </c>
      <c r="G2905" s="2" t="str">
        <f>_xlfn.XLOOKUP(Table2[[#This Row],[Customer_ID]],Table3[Customer_ID],Table3[Customer Name],"Not Found")</f>
        <v>Nisha Ramachandran</v>
      </c>
      <c r="H2905" s="2" t="str">
        <f>_xlfn.XLOOKUP(Table2[[#This Row],[Customer_ID]],Table3[Customer_ID],Table3[Gender],"Female")</f>
        <v>Female</v>
      </c>
      <c r="I2905" s="2" t="str">
        <f>_xlfn.XLOOKUP(Table2[[#This Row],[Customer_ID]],Table3[Customer_ID],Table3[City],"Missing Memebership")</f>
        <v>Khammam</v>
      </c>
      <c r="J2905" s="2" t="str">
        <f>_xlfn.XLOOKUP(Table2[[#This Row],[Customer_ID]],Table3[Customer_ID],Table3[State],"Karnataka")</f>
        <v>Telangana</v>
      </c>
      <c r="K2905" s="2" t="str">
        <f>_xlfn.XLOOKUP(Table2[[#This Row],[Customer_ID]],Table3[Customer_ID],Table3[Membership],"Regular")</f>
        <v>Silver</v>
      </c>
      <c r="L2905" s="2" t="s">
        <v>1171</v>
      </c>
      <c r="M2905" s="2" t="str">
        <f>_xlfn.XLOOKUP(Table2[[#This Row],[Product_ID]],Table4[Product_ID],Table4[Product_Name],"Not Found")</f>
        <v>Aurelia Analog Watch Purple</v>
      </c>
      <c r="N2905" s="2" t="str">
        <f>_xlfn.XLOOKUP(Table2[[#This Row],[Product_ID]],Table4[Product_ID],Table4[Category],"Not Found")</f>
        <v>Watches</v>
      </c>
      <c r="O2905" s="2" t="str">
        <f>_xlfn.XLOOKUP(Table2[[#This Row],[Product_ID]],Table4[Product_ID],Table4[Subcategory],"Not Found")</f>
        <v>Analog Watch</v>
      </c>
      <c r="P2905" s="2" t="str">
        <f>_xlfn.XLOOKUP(Table2[[#This Row],[Product_ID]],Table4[Product_ID],Table4[Brand],"Missing Brand")</f>
        <v>Aurelia</v>
      </c>
      <c r="Q2905" s="2" t="s">
        <v>146</v>
      </c>
      <c r="R2905" s="2" t="str">
        <f>_xlfn.XLOOKUP(Table2[[#This Row],[Store_ID]],Table6[Store_ID],Table6[Store Name],"Not Found")</f>
        <v>TrendMart Thoothukudi Outlet</v>
      </c>
      <c r="S2905" s="2">
        <f>_xlfn.XLOOKUP(Table2[[#This Row],[Store_ID]],Table6[Store_ID],Table6[Monthly Target],"Missing Target")</f>
        <v>1000000</v>
      </c>
      <c r="T2905" s="2" t="str">
        <f>_xlfn.XLOOKUP(Table2[[#This Row],[Store_ID]],Table6[Store_ID],Table6[Region],"Not Found")</f>
        <v>South Zone 1</v>
      </c>
      <c r="U2905" s="2" t="s">
        <v>417</v>
      </c>
      <c r="V2905" s="2" t="str">
        <f>_xlfn.XLOOKUP(Table2[[#This Row],[Employee_ID]],Table5[Employee_ID],Table5[Employee Name],"Not Found")</f>
        <v>Arjun Krishnan</v>
      </c>
      <c r="W2905" s="2">
        <v>3</v>
      </c>
      <c r="X2905" s="2">
        <v>4885.8999999999996</v>
      </c>
      <c r="Y2905" s="2">
        <v>25</v>
      </c>
      <c r="Z2905" s="2">
        <v>3664.43</v>
      </c>
      <c r="AA2905" s="2">
        <v>12</v>
      </c>
      <c r="AB2905" s="2">
        <v>1319.19</v>
      </c>
      <c r="AC2905" s="2">
        <v>12312.46</v>
      </c>
      <c r="AD2905" s="2">
        <v>11552.91</v>
      </c>
      <c r="AE2905" s="2">
        <f t="shared" si="98"/>
        <v>-559.64000000000078</v>
      </c>
      <c r="AF2905" s="2" t="s">
        <v>56</v>
      </c>
      <c r="AG2905" s="42">
        <f>IFERROR(Table2[[#This Row],[Profit]]/Table2[[#This Row],[Sales Amount]],0)</f>
        <v>-4.5453142588889696E-2</v>
      </c>
      <c r="AH2905" s="2" t="str">
        <f>TRIM(Table2[[#This Row],[Payment Modee]])</f>
        <v>Credit Card</v>
      </c>
      <c r="AI2905" s="2" t="s">
        <v>26</v>
      </c>
      <c r="AJ2905" s="2" t="s">
        <v>27</v>
      </c>
      <c r="AK2905" s="2" t="s">
        <v>2258</v>
      </c>
      <c r="AL2905" s="16" t="str">
        <f>IF(HOUR(Table2[[#This Row],[Order Time]])&lt;12,"Morning",IF(HOUR(Table2[[#This Row],[Order Time]])&lt;17,"Afternoon",IF(HOUR(Table2[[#This Row],[Order Time]])&lt;21,"Evening","Night")))</f>
        <v>Evening</v>
      </c>
      <c r="AM2905" s="16" t="s">
        <v>38</v>
      </c>
    </row>
    <row r="2906" spans="1:39" x14ac:dyDescent="0.25">
      <c r="A2906" s="13" t="s">
        <v>4824</v>
      </c>
      <c r="B2906" s="4">
        <v>45612</v>
      </c>
      <c r="C2906" s="2">
        <f>YEAR(Table2[[#This Row],[Invoice Date]])</f>
        <v>2024</v>
      </c>
      <c r="D2906" s="2" t="str">
        <f>TEXT(Table2[[#This Row],[Invoice Date]],"mmm")</f>
        <v>Nov</v>
      </c>
      <c r="E2906" s="2" t="str">
        <f>Table2[[#This Row],[Store_ID]]&amp;"-"&amp;Table2[[#This Row],[Year]]&amp;"-"&amp;Table2[[#This Row],[Month]]</f>
        <v>STR016-2024-Nov</v>
      </c>
      <c r="F2906" s="2" t="s">
        <v>2427</v>
      </c>
      <c r="G2906" s="2" t="str">
        <f>_xlfn.XLOOKUP(Table2[[#This Row],[Customer_ID]],Table3[Customer_ID],Table3[Customer Name],"Not Found")</f>
        <v>Chandra Iyer</v>
      </c>
      <c r="H2906" s="2" t="str">
        <f>_xlfn.XLOOKUP(Table2[[#This Row],[Customer_ID]],Table3[Customer_ID],Table3[Gender],"Female")</f>
        <v>Male</v>
      </c>
      <c r="I2906" s="2" t="str">
        <f>_xlfn.XLOOKUP(Table2[[#This Row],[Customer_ID]],Table3[Customer_ID],Table3[City],"Missing Memebership")</f>
        <v>Tirunelveli</v>
      </c>
      <c r="J2906" s="2" t="str">
        <f>_xlfn.XLOOKUP(Table2[[#This Row],[Customer_ID]],Table3[Customer_ID],Table3[State],"Karnataka")</f>
        <v>Tamil Nadu</v>
      </c>
      <c r="K2906" s="2" t="str">
        <f>_xlfn.XLOOKUP(Table2[[#This Row],[Customer_ID]],Table3[Customer_ID],Table3[Membership],"Regular")</f>
        <v>Silver</v>
      </c>
      <c r="L2906" s="2" t="s">
        <v>645</v>
      </c>
      <c r="M2906" s="2" t="str">
        <f>_xlfn.XLOOKUP(Table2[[#This Row],[Product_ID]],Table4[Product_ID],Table4[Product_Name],"Not Found")</f>
        <v>Peter England Crop Top Green</v>
      </c>
      <c r="N2906" s="2" t="str">
        <f>_xlfn.XLOOKUP(Table2[[#This Row],[Product_ID]],Table4[Product_ID],Table4[Category],"Not Found")</f>
        <v>Women Tops</v>
      </c>
      <c r="O2906" s="2" t="str">
        <f>_xlfn.XLOOKUP(Table2[[#This Row],[Product_ID]],Table4[Product_ID],Table4[Subcategory],"Not Found")</f>
        <v>Crop Top</v>
      </c>
      <c r="P2906" s="2" t="str">
        <f>_xlfn.XLOOKUP(Table2[[#This Row],[Product_ID]],Table4[Product_ID],Table4[Brand],"Missing Brand")</f>
        <v>Peter England</v>
      </c>
      <c r="Q2906" s="2" t="s">
        <v>380</v>
      </c>
      <c r="R2906" s="2" t="str">
        <f>_xlfn.XLOOKUP(Table2[[#This Row],[Store_ID]],Table6[Store_ID],Table6[Store Name],"Not Found")</f>
        <v>TrendMart Visakhapatnam Flagship</v>
      </c>
      <c r="S2906" s="2">
        <f>_xlfn.XLOOKUP(Table2[[#This Row],[Store_ID]],Table6[Store_ID],Table6[Monthly Target],"Missing Target")</f>
        <v>1200000</v>
      </c>
      <c r="T2906" s="2" t="str">
        <f>_xlfn.XLOOKUP(Table2[[#This Row],[Store_ID]],Table6[Store_ID],Table6[Region],"Not Found")</f>
        <v>South Zone 3</v>
      </c>
      <c r="U2906" s="2" t="s">
        <v>75</v>
      </c>
      <c r="V2906" s="2" t="str">
        <f>_xlfn.XLOOKUP(Table2[[#This Row],[Employee_ID]],Table5[Employee_ID],Table5[Employee Name],"Not Found")</f>
        <v>Chandran Krishnan</v>
      </c>
      <c r="W2906" s="2">
        <v>3</v>
      </c>
      <c r="X2906" s="2">
        <v>811.61</v>
      </c>
      <c r="Y2906" s="2">
        <v>20</v>
      </c>
      <c r="Z2906" s="2">
        <v>486.97</v>
      </c>
      <c r="AA2906" s="2">
        <v>5</v>
      </c>
      <c r="AB2906" s="2">
        <v>97.39</v>
      </c>
      <c r="AC2906" s="2">
        <v>2045.25</v>
      </c>
      <c r="AD2906" s="2">
        <v>1567.14</v>
      </c>
      <c r="AE2906" s="2">
        <f t="shared" si="98"/>
        <v>380.71999999999991</v>
      </c>
      <c r="AF2906" s="2" t="s">
        <v>35</v>
      </c>
      <c r="AG2906" s="42">
        <f>IFERROR(Table2[[#This Row],[Profit]]/Table2[[#This Row],[Sales Amount]],0)</f>
        <v>0.18614839261703944</v>
      </c>
      <c r="AH2906" s="2" t="str">
        <f>TRIM(Table2[[#This Row],[Payment Modee]])</f>
        <v>Debit Card</v>
      </c>
      <c r="AI2906" s="2" t="s">
        <v>36</v>
      </c>
      <c r="AJ2906" s="2" t="s">
        <v>27</v>
      </c>
      <c r="AK2906" s="2" t="s">
        <v>4217</v>
      </c>
      <c r="AL2906" s="16" t="str">
        <f>IF(HOUR(Table2[[#This Row],[Order Time]])&lt;12,"Morning",IF(HOUR(Table2[[#This Row],[Order Time]])&lt;17,"Afternoon",IF(HOUR(Table2[[#This Row],[Order Time]])&lt;21,"Evening","Night")))</f>
        <v>Evening</v>
      </c>
      <c r="AM2906" s="16" t="s">
        <v>38</v>
      </c>
    </row>
    <row r="2907" spans="1:39" x14ac:dyDescent="0.25">
      <c r="A2907" s="13" t="s">
        <v>4825</v>
      </c>
      <c r="B2907" s="4">
        <v>45528</v>
      </c>
      <c r="C2907" s="2">
        <f>YEAR(Table2[[#This Row],[Invoice Date]])</f>
        <v>2024</v>
      </c>
      <c r="D2907" s="2" t="str">
        <f>TEXT(Table2[[#This Row],[Invoice Date]],"mmm")</f>
        <v>Aug</v>
      </c>
      <c r="E2907" s="2" t="str">
        <f>Table2[[#This Row],[Store_ID]]&amp;"-"&amp;Table2[[#This Row],[Year]]&amp;"-"&amp;Table2[[#This Row],[Month]]</f>
        <v>STR116-2024-Aug</v>
      </c>
      <c r="F2907" s="2" t="s">
        <v>341</v>
      </c>
      <c r="G2907" s="2" t="str">
        <f>_xlfn.XLOOKUP(Table2[[#This Row],[Customer_ID]],Table3[Customer_ID],Table3[Customer Name],"Not Found")</f>
        <v>Pallavi Natarajan</v>
      </c>
      <c r="H2907" s="2" t="str">
        <f>_xlfn.XLOOKUP(Table2[[#This Row],[Customer_ID]],Table3[Customer_ID],Table3[Gender],"Female")</f>
        <v>Female</v>
      </c>
      <c r="I2907" s="2" t="str">
        <f>_xlfn.XLOOKUP(Table2[[#This Row],[Customer_ID]],Table3[Customer_ID],Table3[City],"Missing Memebership")</f>
        <v>Tirupati</v>
      </c>
      <c r="J2907" s="2" t="str">
        <f>_xlfn.XLOOKUP(Table2[[#This Row],[Customer_ID]],Table3[Customer_ID],Table3[State],"Karnataka")</f>
        <v>Andhra Pradesh</v>
      </c>
      <c r="K2907" s="2" t="str">
        <f>_xlfn.XLOOKUP(Table2[[#This Row],[Customer_ID]],Table3[Customer_ID],Table3[Membership],"Regular")</f>
        <v>Silver</v>
      </c>
      <c r="L2907" s="2" t="s">
        <v>408</v>
      </c>
      <c r="M2907" s="2" t="str">
        <f>_xlfn.XLOOKUP(Table2[[#This Row],[Product_ID]],Table4[Product_ID],Table4[Product_Name],"Not Found")</f>
        <v>Indian Terrain Formal Top Maroon</v>
      </c>
      <c r="N2907" s="2" t="str">
        <f>_xlfn.XLOOKUP(Table2[[#This Row],[Product_ID]],Table4[Product_ID],Table4[Category],"Not Found")</f>
        <v>Women Tops</v>
      </c>
      <c r="O2907" s="2" t="str">
        <f>_xlfn.XLOOKUP(Table2[[#This Row],[Product_ID]],Table4[Product_ID],Table4[Subcategory],"Not Found")</f>
        <v>Formal Top</v>
      </c>
      <c r="P2907" s="2" t="str">
        <f>_xlfn.XLOOKUP(Table2[[#This Row],[Product_ID]],Table4[Product_ID],Table4[Brand],"Missing Brand")</f>
        <v>Indian Terrain</v>
      </c>
      <c r="Q2907" s="2" t="s">
        <v>219</v>
      </c>
      <c r="R2907" s="2" t="str">
        <f>_xlfn.XLOOKUP(Table2[[#This Row],[Store_ID]],Table6[Store_ID],Table6[Store Name],"Not Found")</f>
        <v>TrendMart Madurai High Street</v>
      </c>
      <c r="S2907" s="2">
        <f>_xlfn.XLOOKUP(Table2[[#This Row],[Store_ID]],Table6[Store_ID],Table6[Monthly Target],"Missing Target")</f>
        <v>2000000</v>
      </c>
      <c r="T2907" s="2" t="str">
        <f>_xlfn.XLOOKUP(Table2[[#This Row],[Store_ID]],Table6[Store_ID],Table6[Region],"Not Found")</f>
        <v>South Zone 1</v>
      </c>
      <c r="U2907" s="2" t="s">
        <v>165</v>
      </c>
      <c r="V2907" s="2" t="str">
        <f>_xlfn.XLOOKUP(Table2[[#This Row],[Employee_ID]],Table5[Employee_ID],Table5[Employee Name],"Not Found")</f>
        <v>Vasanthi Gupta</v>
      </c>
      <c r="W2907" s="2">
        <v>2</v>
      </c>
      <c r="X2907" s="2">
        <v>781.89</v>
      </c>
      <c r="Y2907" s="2">
        <v>10</v>
      </c>
      <c r="Z2907" s="2">
        <v>156.38</v>
      </c>
      <c r="AA2907" s="2">
        <v>5</v>
      </c>
      <c r="AB2907" s="2">
        <v>70.37</v>
      </c>
      <c r="AC2907" s="2">
        <v>1477.77</v>
      </c>
      <c r="AD2907" s="2">
        <v>1095.3399999999999</v>
      </c>
      <c r="AE2907" s="2">
        <f t="shared" si="98"/>
        <v>312.06000000000006</v>
      </c>
      <c r="AF2907" s="2" t="s">
        <v>25</v>
      </c>
      <c r="AG2907" s="42">
        <f>IFERROR(Table2[[#This Row],[Profit]]/Table2[[#This Row],[Sales Amount]],0)</f>
        <v>0.21116953247122358</v>
      </c>
      <c r="AH2907" s="2" t="str">
        <f>TRIM(Table2[[#This Row],[Payment Modee]])</f>
        <v>UPI</v>
      </c>
      <c r="AI2907" s="2" t="s">
        <v>26</v>
      </c>
      <c r="AJ2907" s="2" t="s">
        <v>27</v>
      </c>
      <c r="AK2907" s="2" t="s">
        <v>1280</v>
      </c>
      <c r="AL2907" s="16" t="str">
        <f>IF(HOUR(Table2[[#This Row],[Order Time]])&lt;12,"Morning",IF(HOUR(Table2[[#This Row],[Order Time]])&lt;17,"Afternoon",IF(HOUR(Table2[[#This Row],[Order Time]])&lt;21,"Evening","Night")))</f>
        <v>Evening</v>
      </c>
      <c r="AM2907" s="16" t="s">
        <v>38</v>
      </c>
    </row>
    <row r="2908" spans="1:39" x14ac:dyDescent="0.25">
      <c r="A2908" s="13" t="s">
        <v>4826</v>
      </c>
      <c r="B2908" s="4">
        <v>45740</v>
      </c>
      <c r="C2908" s="2">
        <f>YEAR(Table2[[#This Row],[Invoice Date]])</f>
        <v>2025</v>
      </c>
      <c r="D2908" s="2" t="str">
        <f>TEXT(Table2[[#This Row],[Invoice Date]],"mmm")</f>
        <v>Mar</v>
      </c>
      <c r="E2908" s="2" t="str">
        <f>Table2[[#This Row],[Store_ID]]&amp;"-"&amp;Table2[[#This Row],[Year]]&amp;"-"&amp;Table2[[#This Row],[Month]]</f>
        <v>STR071-2025-Mar</v>
      </c>
      <c r="F2908" s="2" t="s">
        <v>3286</v>
      </c>
      <c r="G2908" s="2" t="str">
        <f>_xlfn.XLOOKUP(Table2[[#This Row],[Customer_ID]],Table3[Customer_ID],Table3[Customer Name],"Not Found")</f>
        <v>Chitra Bhat</v>
      </c>
      <c r="H2908" s="2" t="str">
        <f>_xlfn.XLOOKUP(Table2[[#This Row],[Customer_ID]],Table3[Customer_ID],Table3[Gender],"Female")</f>
        <v>Female</v>
      </c>
      <c r="I2908" s="2" t="str">
        <f>_xlfn.XLOOKUP(Table2[[#This Row],[Customer_ID]],Table3[Customer_ID],Table3[City],"Missing Memebership")</f>
        <v>Mysuru</v>
      </c>
      <c r="J2908" s="2" t="str">
        <f>_xlfn.XLOOKUP(Table2[[#This Row],[Customer_ID]],Table3[Customer_ID],Table3[State],"Karnataka")</f>
        <v>Karnataka</v>
      </c>
      <c r="K2908" s="2" t="str">
        <f>_xlfn.XLOOKUP(Table2[[#This Row],[Customer_ID]],Table3[Customer_ID],Table3[Membership],"Regular")</f>
        <v>Platinum</v>
      </c>
      <c r="L2908" s="2" t="s">
        <v>719</v>
      </c>
      <c r="M2908" s="2" t="str">
        <f>_xlfn.XLOOKUP(Table2[[#This Row],[Product_ID]],Table4[Product_ID],Table4[Product_Name],"Not Found")</f>
        <v>AND Denim Shirt Teal</v>
      </c>
      <c r="N2908" s="2" t="str">
        <f>_xlfn.XLOOKUP(Table2[[#This Row],[Product_ID]],Table4[Product_ID],Table4[Category],"Not Found")</f>
        <v>Men Shirts</v>
      </c>
      <c r="O2908" s="2" t="str">
        <f>_xlfn.XLOOKUP(Table2[[#This Row],[Product_ID]],Table4[Product_ID],Table4[Subcategory],"Not Found")</f>
        <v>Denim Shirt</v>
      </c>
      <c r="P2908" s="2" t="str">
        <f>_xlfn.XLOOKUP(Table2[[#This Row],[Product_ID]],Table4[Product_ID],Table4[Brand],"Missing Brand")</f>
        <v>AND</v>
      </c>
      <c r="Q2908" s="2" t="s">
        <v>288</v>
      </c>
      <c r="R2908" s="2" t="str">
        <f>_xlfn.XLOOKUP(Table2[[#This Row],[Store_ID]],Table6[Store_ID],Table6[Store Name],"Not Found")</f>
        <v>TrendMart Kannur Standard</v>
      </c>
      <c r="S2908" s="2">
        <f>_xlfn.XLOOKUP(Table2[[#This Row],[Store_ID]],Table6[Store_ID],Table6[Monthly Target],"Missing Target")</f>
        <v>2000000</v>
      </c>
      <c r="T2908" s="2" t="str">
        <f>_xlfn.XLOOKUP(Table2[[#This Row],[Store_ID]],Table6[Store_ID],Table6[Region],"Not Found")</f>
        <v>South Zone 1</v>
      </c>
      <c r="U2908" s="2" t="s">
        <v>330</v>
      </c>
      <c r="V2908" s="2" t="str">
        <f>_xlfn.XLOOKUP(Table2[[#This Row],[Employee_ID]],Table5[Employee_ID],Table5[Employee Name],"Not Found")</f>
        <v>Malini Gowda</v>
      </c>
      <c r="W2908" s="2">
        <v>1</v>
      </c>
      <c r="X2908" s="2">
        <v>900.17</v>
      </c>
      <c r="Y2908" s="2">
        <v>30</v>
      </c>
      <c r="Z2908" s="2">
        <v>270.05</v>
      </c>
      <c r="AA2908" s="2">
        <v>5</v>
      </c>
      <c r="AB2908" s="2">
        <v>31.51</v>
      </c>
      <c r="AC2908" s="2">
        <v>661.63</v>
      </c>
      <c r="AD2908" s="2">
        <v>570.20000000000005</v>
      </c>
      <c r="AE2908" s="2">
        <f t="shared" si="98"/>
        <v>59.919999999999945</v>
      </c>
      <c r="AF2908" s="2" t="s">
        <v>35</v>
      </c>
      <c r="AG2908" s="42">
        <f>IFERROR(Table2[[#This Row],[Profit]]/Table2[[#This Row],[Sales Amount]],0)</f>
        <v>9.0564212626392318E-2</v>
      </c>
      <c r="AH2908" s="2" t="str">
        <f>TRIM(Table2[[#This Row],[Payment Modee]])</f>
        <v>Debit Card</v>
      </c>
      <c r="AI2908" s="2" t="s">
        <v>26</v>
      </c>
      <c r="AJ2908" s="2" t="s">
        <v>27</v>
      </c>
      <c r="AK2908" s="2" t="s">
        <v>2322</v>
      </c>
      <c r="AL2908" s="16" t="str">
        <f>IF(HOUR(Table2[[#This Row],[Order Time]])&lt;12,"Morning",IF(HOUR(Table2[[#This Row],[Order Time]])&lt;17,"Afternoon",IF(HOUR(Table2[[#This Row],[Order Time]])&lt;21,"Evening","Night")))</f>
        <v>Afternoon</v>
      </c>
      <c r="AM2908" s="16" t="s">
        <v>29</v>
      </c>
    </row>
    <row r="2909" spans="1:39" x14ac:dyDescent="0.25">
      <c r="A2909" s="13" t="s">
        <v>4827</v>
      </c>
      <c r="B2909" s="4">
        <v>45599</v>
      </c>
      <c r="C2909" s="2">
        <f>YEAR(Table2[[#This Row],[Invoice Date]])</f>
        <v>2024</v>
      </c>
      <c r="D2909" s="2" t="str">
        <f>TEXT(Table2[[#This Row],[Invoice Date]],"mmm")</f>
        <v>Nov</v>
      </c>
      <c r="E2909" s="2" t="str">
        <f>Table2[[#This Row],[Store_ID]]&amp;"-"&amp;Table2[[#This Row],[Year]]&amp;"-"&amp;Table2[[#This Row],[Month]]</f>
        <v>STR034-2024-Nov</v>
      </c>
      <c r="F2909" s="2" t="s">
        <v>740</v>
      </c>
      <c r="G2909" s="2" t="str">
        <f>_xlfn.XLOOKUP(Table2[[#This Row],[Customer_ID]],Table3[Customer_ID],Table3[Customer Name],"Not Found")</f>
        <v>Eshwari Singh</v>
      </c>
      <c r="H2909" s="2" t="str">
        <f>_xlfn.XLOOKUP(Table2[[#This Row],[Customer_ID]],Table3[Customer_ID],Table3[Gender],"Female")</f>
        <v>Female</v>
      </c>
      <c r="I2909" s="2" t="str">
        <f>_xlfn.XLOOKUP(Table2[[#This Row],[Customer_ID]],Table3[Customer_ID],Table3[City],"Missing Memebership")</f>
        <v>Kannur</v>
      </c>
      <c r="J2909" s="2" t="str">
        <f>_xlfn.XLOOKUP(Table2[[#This Row],[Customer_ID]],Table3[Customer_ID],Table3[State],"Karnataka")</f>
        <v>Kerala</v>
      </c>
      <c r="K2909" s="2" t="str">
        <f>_xlfn.XLOOKUP(Table2[[#This Row],[Customer_ID]],Table3[Customer_ID],Table3[Membership],"Regular")</f>
        <v>Regular</v>
      </c>
      <c r="L2909" s="2" t="s">
        <v>1460</v>
      </c>
      <c r="M2909" s="2" t="str">
        <f>_xlfn.XLOOKUP(Table2[[#This Row],[Product_ID]],Table4[Product_ID],Table4[Product_Name],"Not Found")</f>
        <v>Liberty Anarkali Kurti Purple</v>
      </c>
      <c r="N2909" s="2" t="str">
        <f>_xlfn.XLOOKUP(Table2[[#This Row],[Product_ID]],Table4[Product_ID],Table4[Category],"Not Found")</f>
        <v>Women Kurtis</v>
      </c>
      <c r="O2909" s="2" t="str">
        <f>_xlfn.XLOOKUP(Table2[[#This Row],[Product_ID]],Table4[Product_ID],Table4[Subcategory],"Not Found")</f>
        <v>Anarkali Kurti</v>
      </c>
      <c r="P2909" s="2" t="str">
        <f>_xlfn.XLOOKUP(Table2[[#This Row],[Product_ID]],Table4[Product_ID],Table4[Brand],"Missing Brand")</f>
        <v>Liberty</v>
      </c>
      <c r="Q2909" s="2" t="s">
        <v>1572</v>
      </c>
      <c r="R2909" s="2" t="str">
        <f>_xlfn.XLOOKUP(Table2[[#This Row],[Store_ID]],Table6[Store_ID],Table6[Store Name],"Not Found")</f>
        <v>TrendMart Warangal Standard</v>
      </c>
      <c r="S2909" s="2">
        <f>_xlfn.XLOOKUP(Table2[[#This Row],[Store_ID]],Table6[Store_ID],Table6[Monthly Target],"Missing Target")</f>
        <v>1200000</v>
      </c>
      <c r="T2909" s="2" t="str">
        <f>_xlfn.XLOOKUP(Table2[[#This Row],[Store_ID]],Table6[Store_ID],Table6[Region],"Not Found")</f>
        <v>South Zone 2</v>
      </c>
      <c r="U2909" s="2" t="s">
        <v>62</v>
      </c>
      <c r="V2909" s="2" t="str">
        <f>_xlfn.XLOOKUP(Table2[[#This Row],[Employee_ID]],Table5[Employee_ID],Table5[Employee Name],"Not Found")</f>
        <v>Rahul Krishnan</v>
      </c>
      <c r="W2909" s="2">
        <v>3</v>
      </c>
      <c r="X2909" s="2">
        <v>1303.8800000000001</v>
      </c>
      <c r="Y2909" s="2">
        <v>20</v>
      </c>
      <c r="Z2909" s="2">
        <v>782.33</v>
      </c>
      <c r="AA2909" s="2">
        <v>12</v>
      </c>
      <c r="AB2909" s="2">
        <v>375.52</v>
      </c>
      <c r="AC2909" s="2">
        <v>3504.83</v>
      </c>
      <c r="AD2909" s="2">
        <v>2426.9699999999998</v>
      </c>
      <c r="AE2909" s="2">
        <f t="shared" si="98"/>
        <v>702.34000000000015</v>
      </c>
      <c r="AF2909" s="2" t="s">
        <v>25</v>
      </c>
      <c r="AG2909" s="42">
        <f>IFERROR(Table2[[#This Row],[Profit]]/Table2[[#This Row],[Sales Amount]],0)</f>
        <v>0.2003920304265828</v>
      </c>
      <c r="AH2909" s="2" t="str">
        <f>TRIM(Table2[[#This Row],[Payment Modee]])</f>
        <v>UPI</v>
      </c>
      <c r="AI2909" s="2" t="s">
        <v>26</v>
      </c>
      <c r="AJ2909" s="2" t="s">
        <v>27</v>
      </c>
      <c r="AK2909" s="2" t="s">
        <v>1653</v>
      </c>
      <c r="AL2909" s="16" t="str">
        <f>IF(HOUR(Table2[[#This Row],[Order Time]])&lt;12,"Morning",IF(HOUR(Table2[[#This Row],[Order Time]])&lt;17,"Afternoon",IF(HOUR(Table2[[#This Row],[Order Time]])&lt;21,"Evening","Night")))</f>
        <v>Afternoon</v>
      </c>
      <c r="AM2909" s="16" t="s">
        <v>38</v>
      </c>
    </row>
    <row r="2910" spans="1:39" x14ac:dyDescent="0.25">
      <c r="A2910" s="13" t="s">
        <v>4828</v>
      </c>
      <c r="B2910" s="4">
        <v>45726</v>
      </c>
      <c r="C2910" s="2">
        <f>YEAR(Table2[[#This Row],[Invoice Date]])</f>
        <v>2025</v>
      </c>
      <c r="D2910" s="2" t="str">
        <f>TEXT(Table2[[#This Row],[Invoice Date]],"mmm")</f>
        <v>Mar</v>
      </c>
      <c r="E2910" s="2" t="str">
        <f>Table2[[#This Row],[Store_ID]]&amp;"-"&amp;Table2[[#This Row],[Year]]&amp;"-"&amp;Table2[[#This Row],[Month]]</f>
        <v>STR066-2025-Mar</v>
      </c>
      <c r="F2910" s="2" t="s">
        <v>1567</v>
      </c>
      <c r="G2910" s="2" t="str">
        <f>_xlfn.XLOOKUP(Table2[[#This Row],[Customer_ID]],Table3[Customer_ID],Table3[Customer Name],"Not Found")</f>
        <v>Bharathi Shetty</v>
      </c>
      <c r="H2910" s="2" t="str">
        <f>_xlfn.XLOOKUP(Table2[[#This Row],[Customer_ID]],Table3[Customer_ID],Table3[Gender],"Female")</f>
        <v>Female</v>
      </c>
      <c r="I2910" s="2" t="str">
        <f>_xlfn.XLOOKUP(Table2[[#This Row],[Customer_ID]],Table3[Customer_ID],Table3[City],"Missing Memebership")</f>
        <v>Kannur</v>
      </c>
      <c r="J2910" s="2" t="str">
        <f>_xlfn.XLOOKUP(Table2[[#This Row],[Customer_ID]],Table3[Customer_ID],Table3[State],"Karnataka")</f>
        <v>Kerala</v>
      </c>
      <c r="K2910" s="2" t="str">
        <f>_xlfn.XLOOKUP(Table2[[#This Row],[Customer_ID]],Table3[Customer_ID],Table3[Membership],"Regular")</f>
        <v>Silver</v>
      </c>
      <c r="L2910" s="2" t="s">
        <v>519</v>
      </c>
      <c r="M2910" s="2" t="str">
        <f>_xlfn.XLOOKUP(Table2[[#This Row],[Product_ID]],Table4[Product_ID],Table4[Product_Name],"Not Found")</f>
        <v>Reebok Graphic Tee Cream</v>
      </c>
      <c r="N2910" s="2" t="str">
        <f>_xlfn.XLOOKUP(Table2[[#This Row],[Product_ID]],Table4[Product_ID],Table4[Category],"Not Found")</f>
        <v>Men T-Shirts</v>
      </c>
      <c r="O2910" s="2" t="str">
        <f>_xlfn.XLOOKUP(Table2[[#This Row],[Product_ID]],Table4[Product_ID],Table4[Subcategory],"Not Found")</f>
        <v>Graphic Tee</v>
      </c>
      <c r="P2910" s="2" t="str">
        <f>_xlfn.XLOOKUP(Table2[[#This Row],[Product_ID]],Table4[Product_ID],Table4[Brand],"Missing Brand")</f>
        <v>Reebok</v>
      </c>
      <c r="Q2910" s="2" t="s">
        <v>302</v>
      </c>
      <c r="R2910" s="2" t="str">
        <f>_xlfn.XLOOKUP(Table2[[#This Row],[Store_ID]],Table6[Store_ID],Table6[Store Name],"Not Found")</f>
        <v>TrendMart Dindigul Standard</v>
      </c>
      <c r="S2910" s="2">
        <f>_xlfn.XLOOKUP(Table2[[#This Row],[Store_ID]],Table6[Store_ID],Table6[Monthly Target],"Missing Target")</f>
        <v>2500000</v>
      </c>
      <c r="T2910" s="2" t="str">
        <f>_xlfn.XLOOKUP(Table2[[#This Row],[Store_ID]],Table6[Store_ID],Table6[Region],"Not Found")</f>
        <v>South Zone 1</v>
      </c>
      <c r="U2910" s="2" t="s">
        <v>289</v>
      </c>
      <c r="V2910" s="2" t="str">
        <f>_xlfn.XLOOKUP(Table2[[#This Row],[Employee_ID]],Table5[Employee_ID],Table5[Employee Name],"Not Found")</f>
        <v>Anitha Ramachandran</v>
      </c>
      <c r="W2910" s="2">
        <v>4</v>
      </c>
      <c r="X2910" s="2">
        <v>665.48</v>
      </c>
      <c r="Y2910" s="2">
        <v>10</v>
      </c>
      <c r="Z2910" s="2">
        <v>266.19</v>
      </c>
      <c r="AA2910" s="2">
        <v>5</v>
      </c>
      <c r="AB2910" s="2">
        <v>119.79</v>
      </c>
      <c r="AC2910" s="2">
        <v>2515.52</v>
      </c>
      <c r="AD2910" s="2">
        <v>1671.68</v>
      </c>
      <c r="AE2910" s="2">
        <f t="shared" si="98"/>
        <v>724.05</v>
      </c>
      <c r="AF2910" s="2" t="s">
        <v>69</v>
      </c>
      <c r="AG2910" s="42">
        <f>IFERROR(Table2[[#This Row],[Profit]]/Table2[[#This Row],[Sales Amount]],0)</f>
        <v>0.28783313191705889</v>
      </c>
      <c r="AH2910" s="2" t="str">
        <f>TRIM(Table2[[#This Row],[Payment Modee]])</f>
        <v>Cash</v>
      </c>
      <c r="AI2910" s="2" t="s">
        <v>26</v>
      </c>
      <c r="AJ2910" s="2" t="s">
        <v>27</v>
      </c>
      <c r="AK2910" s="2" t="s">
        <v>500</v>
      </c>
      <c r="AL2910" s="16" t="str">
        <f>IF(HOUR(Table2[[#This Row],[Order Time]])&lt;12,"Morning",IF(HOUR(Table2[[#This Row],[Order Time]])&lt;17,"Afternoon",IF(HOUR(Table2[[#This Row],[Order Time]])&lt;21,"Evening","Night")))</f>
        <v>Afternoon</v>
      </c>
      <c r="AM2910" s="16" t="s">
        <v>29</v>
      </c>
    </row>
    <row r="2911" spans="1:39" x14ac:dyDescent="0.25">
      <c r="A2911" s="13" t="s">
        <v>4829</v>
      </c>
      <c r="B2911" s="4">
        <v>45745</v>
      </c>
      <c r="C2911" s="2">
        <f>YEAR(Table2[[#This Row],[Invoice Date]])</f>
        <v>2025</v>
      </c>
      <c r="D2911" s="2" t="str">
        <f>TEXT(Table2[[#This Row],[Invoice Date]],"mmm")</f>
        <v>Mar</v>
      </c>
      <c r="E2911" s="2" t="str">
        <f>Table2[[#This Row],[Store_ID]]&amp;"-"&amp;Table2[[#This Row],[Year]]&amp;"-"&amp;Table2[[#This Row],[Month]]</f>
        <v>STR008-2025-Mar</v>
      </c>
      <c r="F2911" s="2" t="s">
        <v>698</v>
      </c>
      <c r="G2911" s="2" t="str">
        <f>_xlfn.XLOOKUP(Table2[[#This Row],[Customer_ID]],Table3[Customer_ID],Table3[Customer Name],"Not Found")</f>
        <v>Deepthi Gupta</v>
      </c>
      <c r="H2911" s="2" t="str">
        <f>_xlfn.XLOOKUP(Table2[[#This Row],[Customer_ID]],Table3[Customer_ID],Table3[Gender],"Female")</f>
        <v>Female</v>
      </c>
      <c r="I2911" s="2" t="str">
        <f>_xlfn.XLOOKUP(Table2[[#This Row],[Customer_ID]],Table3[Customer_ID],Table3[City],"Missing Memebership")</f>
        <v>Kozhikode</v>
      </c>
      <c r="J2911" s="2" t="str">
        <f>_xlfn.XLOOKUP(Table2[[#This Row],[Customer_ID]],Table3[Customer_ID],Table3[State],"Karnataka")</f>
        <v>Kerala</v>
      </c>
      <c r="K2911" s="2" t="str">
        <f>_xlfn.XLOOKUP(Table2[[#This Row],[Customer_ID]],Table3[Customer_ID],Table3[Membership],"Regular")</f>
        <v>Regular</v>
      </c>
      <c r="L2911" s="2" t="s">
        <v>645</v>
      </c>
      <c r="M2911" s="2" t="str">
        <f>_xlfn.XLOOKUP(Table2[[#This Row],[Product_ID]],Table4[Product_ID],Table4[Product_Name],"Not Found")</f>
        <v>Peter England Crop Top Green</v>
      </c>
      <c r="N2911" s="2" t="str">
        <f>_xlfn.XLOOKUP(Table2[[#This Row],[Product_ID]],Table4[Product_ID],Table4[Category],"Not Found")</f>
        <v>Women Tops</v>
      </c>
      <c r="O2911" s="2" t="str">
        <f>_xlfn.XLOOKUP(Table2[[#This Row],[Product_ID]],Table4[Product_ID],Table4[Subcategory],"Not Found")</f>
        <v>Crop Top</v>
      </c>
      <c r="P2911" s="2" t="str">
        <f>_xlfn.XLOOKUP(Table2[[#This Row],[Product_ID]],Table4[Product_ID],Table4[Brand],"Missing Brand")</f>
        <v>Peter England</v>
      </c>
      <c r="Q2911" s="2" t="s">
        <v>499</v>
      </c>
      <c r="R2911" s="2" t="str">
        <f>_xlfn.XLOOKUP(Table2[[#This Row],[Store_ID]],Table6[Store_ID],Table6[Store Name],"Not Found")</f>
        <v>TrendMart Kochi Mall Kiosk</v>
      </c>
      <c r="S2911" s="2">
        <f>_xlfn.XLOOKUP(Table2[[#This Row],[Store_ID]],Table6[Store_ID],Table6[Monthly Target],"Missing Target")</f>
        <v>1500000</v>
      </c>
      <c r="T2911" s="2" t="str">
        <f>_xlfn.XLOOKUP(Table2[[#This Row],[Store_ID]],Table6[Store_ID],Table6[Region],"Not Found")</f>
        <v>South Zone 1</v>
      </c>
      <c r="U2911" s="2" t="s">
        <v>417</v>
      </c>
      <c r="V2911" s="2" t="str">
        <f>_xlfn.XLOOKUP(Table2[[#This Row],[Employee_ID]],Table5[Employee_ID],Table5[Employee Name],"Not Found")</f>
        <v>Arjun Krishnan</v>
      </c>
      <c r="W2911" s="2">
        <v>2</v>
      </c>
      <c r="X2911" s="2">
        <v>734.87</v>
      </c>
      <c r="Y2911" s="2">
        <v>0</v>
      </c>
      <c r="Z2911" s="2">
        <v>0</v>
      </c>
      <c r="AA2911" s="2">
        <v>5</v>
      </c>
      <c r="AB2911" s="2">
        <v>73.489999999999995</v>
      </c>
      <c r="AC2911" s="2">
        <v>1543.23</v>
      </c>
      <c r="AD2911" s="2">
        <v>1044.76</v>
      </c>
      <c r="AE2911" s="2">
        <f t="shared" si="98"/>
        <v>424.98</v>
      </c>
      <c r="AF2911" s="2" t="s">
        <v>69</v>
      </c>
      <c r="AG2911" s="42">
        <f>IFERROR(Table2[[#This Row],[Profit]]/Table2[[#This Row],[Sales Amount]],0)</f>
        <v>0.27538344899982503</v>
      </c>
      <c r="AH2911" s="2" t="str">
        <f>TRIM(Table2[[#This Row],[Payment Modee]])</f>
        <v>Cash</v>
      </c>
      <c r="AI2911" s="2" t="s">
        <v>26</v>
      </c>
      <c r="AJ2911" s="2" t="s">
        <v>27</v>
      </c>
      <c r="AK2911" s="2" t="s">
        <v>1222</v>
      </c>
      <c r="AL2911" s="16" t="str">
        <f>IF(HOUR(Table2[[#This Row],[Order Time]])&lt;12,"Morning",IF(HOUR(Table2[[#This Row],[Order Time]])&lt;17,"Afternoon",IF(HOUR(Table2[[#This Row],[Order Time]])&lt;21,"Evening","Night")))</f>
        <v>Afternoon</v>
      </c>
      <c r="AM2911" s="16" t="s">
        <v>38</v>
      </c>
    </row>
    <row r="2912" spans="1:39" x14ac:dyDescent="0.25">
      <c r="A2912" s="13" t="s">
        <v>4830</v>
      </c>
      <c r="B2912" s="4">
        <v>45502</v>
      </c>
      <c r="C2912" s="2">
        <f>YEAR(Table2[[#This Row],[Invoice Date]])</f>
        <v>2024</v>
      </c>
      <c r="D2912" s="2" t="str">
        <f>TEXT(Table2[[#This Row],[Invoice Date]],"mmm")</f>
        <v>Jul</v>
      </c>
      <c r="E2912" s="2" t="str">
        <f>Table2[[#This Row],[Store_ID]]&amp;"-"&amp;Table2[[#This Row],[Year]]&amp;"-"&amp;Table2[[#This Row],[Month]]</f>
        <v>STR049-2024-Jul</v>
      </c>
      <c r="F2912" s="2" t="s">
        <v>2382</v>
      </c>
      <c r="G2912" s="2" t="str">
        <f>_xlfn.XLOOKUP(Table2[[#This Row],[Customer_ID]],Table3[Customer_ID],Table3[Customer Name],"Not Found")</f>
        <v>Deepthi Gopalakrishnan</v>
      </c>
      <c r="H2912" s="2" t="str">
        <f>_xlfn.XLOOKUP(Table2[[#This Row],[Customer_ID]],Table3[Customer_ID],Table3[Gender],"Female")</f>
        <v>Female</v>
      </c>
      <c r="I2912" s="2" t="str">
        <f>_xlfn.XLOOKUP(Table2[[#This Row],[Customer_ID]],Table3[Customer_ID],Table3[City],"Missing Memebership")</f>
        <v>Karimnagar</v>
      </c>
      <c r="J2912" s="2" t="str">
        <f>_xlfn.XLOOKUP(Table2[[#This Row],[Customer_ID]],Table3[Customer_ID],Table3[State],"Karnataka")</f>
        <v>Telangana</v>
      </c>
      <c r="K2912" s="2" t="str">
        <f>_xlfn.XLOOKUP(Table2[[#This Row],[Customer_ID]],Table3[Customer_ID],Table3[Membership],"Regular")</f>
        <v>Platinum</v>
      </c>
      <c r="L2912" s="2" t="s">
        <v>1540</v>
      </c>
      <c r="M2912" s="2" t="str">
        <f>_xlfn.XLOOKUP(Table2[[#This Row],[Product_ID]],Table4[Product_ID],Table4[Product_Name],"Not Found")</f>
        <v>Bata Braided Belt White</v>
      </c>
      <c r="N2912" s="2" t="str">
        <f>_xlfn.XLOOKUP(Table2[[#This Row],[Product_ID]],Table4[Product_ID],Table4[Category],"Not Found")</f>
        <v>Belts</v>
      </c>
      <c r="O2912" s="2" t="str">
        <f>_xlfn.XLOOKUP(Table2[[#This Row],[Product_ID]],Table4[Product_ID],Table4[Subcategory],"Not Found")</f>
        <v>Braided Belt</v>
      </c>
      <c r="P2912" s="2" t="str">
        <f>_xlfn.XLOOKUP(Table2[[#This Row],[Product_ID]],Table4[Product_ID],Table4[Brand],"Missing Brand")</f>
        <v>Bata</v>
      </c>
      <c r="Q2912" s="2" t="s">
        <v>1294</v>
      </c>
      <c r="R2912" s="2" t="str">
        <f>_xlfn.XLOOKUP(Table2[[#This Row],[Store_ID]],Table6[Store_ID],Table6[Store Name],"Not Found")</f>
        <v>TrendMart Bengaluru Flagship</v>
      </c>
      <c r="S2912" s="2">
        <f>_xlfn.XLOOKUP(Table2[[#This Row],[Store_ID]],Table6[Store_ID],Table6[Monthly Target],"Missing Target")</f>
        <v>1200000</v>
      </c>
      <c r="T2912" s="2" t="str">
        <f>_xlfn.XLOOKUP(Table2[[#This Row],[Store_ID]],Table6[Store_ID],Table6[Region],"Not Found")</f>
        <v>South Zone 2</v>
      </c>
      <c r="U2912" s="2" t="s">
        <v>465</v>
      </c>
      <c r="V2912" s="2" t="str">
        <f>_xlfn.XLOOKUP(Table2[[#This Row],[Employee_ID]],Table5[Employee_ID],Table5[Employee Name],"Not Found")</f>
        <v>Vinod Hegde</v>
      </c>
      <c r="W2912" s="2">
        <v>1</v>
      </c>
      <c r="X2912" s="2">
        <v>1224.72</v>
      </c>
      <c r="Y2912" s="2">
        <v>10</v>
      </c>
      <c r="Z2912" s="2">
        <v>122.47</v>
      </c>
      <c r="AA2912" s="2">
        <v>12</v>
      </c>
      <c r="AB2912" s="2">
        <v>132.27000000000001</v>
      </c>
      <c r="AC2912" s="2">
        <v>1234.52</v>
      </c>
      <c r="AD2912" s="2">
        <v>879.48</v>
      </c>
      <c r="AE2912" s="2">
        <f t="shared" si="98"/>
        <v>222.76999999999995</v>
      </c>
      <c r="AF2912" s="2" t="s">
        <v>35</v>
      </c>
      <c r="AG2912" s="42">
        <f>IFERROR(Table2[[#This Row],[Profit]]/Table2[[#This Row],[Sales Amount]],0)</f>
        <v>0.18045070148721767</v>
      </c>
      <c r="AH2912" s="2" t="str">
        <f>TRIM(Table2[[#This Row],[Payment Modee]])</f>
        <v>Debit Card</v>
      </c>
      <c r="AI2912" s="2" t="s">
        <v>26</v>
      </c>
      <c r="AJ2912" s="2" t="s">
        <v>27</v>
      </c>
      <c r="AK2912" s="2" t="s">
        <v>512</v>
      </c>
      <c r="AL2912" s="16" t="str">
        <f>IF(HOUR(Table2[[#This Row],[Order Time]])&lt;12,"Morning",IF(HOUR(Table2[[#This Row],[Order Time]])&lt;17,"Afternoon",IF(HOUR(Table2[[#This Row],[Order Time]])&lt;21,"Evening","Night")))</f>
        <v>Night</v>
      </c>
      <c r="AM2912" s="16" t="s">
        <v>29</v>
      </c>
    </row>
    <row r="2913" spans="1:39" x14ac:dyDescent="0.25">
      <c r="A2913" s="13" t="s">
        <v>4831</v>
      </c>
      <c r="B2913" s="4">
        <v>45497</v>
      </c>
      <c r="C2913" s="2">
        <f>YEAR(Table2[[#This Row],[Invoice Date]])</f>
        <v>2024</v>
      </c>
      <c r="D2913" s="2" t="str">
        <f>TEXT(Table2[[#This Row],[Invoice Date]],"mmm")</f>
        <v>Jul</v>
      </c>
      <c r="E2913" s="2" t="str">
        <f>Table2[[#This Row],[Store_ID]]&amp;"-"&amp;Table2[[#This Row],[Year]]&amp;"-"&amp;Table2[[#This Row],[Month]]</f>
        <v>STR007-2024-Jul</v>
      </c>
      <c r="F2913" s="2" t="s">
        <v>3055</v>
      </c>
      <c r="G2913" s="2" t="str">
        <f>_xlfn.XLOOKUP(Table2[[#This Row],[Customer_ID]],Table3[Customer_ID],Table3[Customer Name],"Not Found")</f>
        <v>Muthu Iyengar</v>
      </c>
      <c r="H2913" s="2" t="str">
        <f>_xlfn.XLOOKUP(Table2[[#This Row],[Customer_ID]],Table3[Customer_ID],Table3[Gender],"Female")</f>
        <v>Male</v>
      </c>
      <c r="I2913" s="2" t="str">
        <f>_xlfn.XLOOKUP(Table2[[#This Row],[Customer_ID]],Table3[Customer_ID],Table3[City],"Missing Memebership")</f>
        <v>Bengaluru</v>
      </c>
      <c r="J2913" s="2" t="str">
        <f>_xlfn.XLOOKUP(Table2[[#This Row],[Customer_ID]],Table3[Customer_ID],Table3[State],"Karnataka")</f>
        <v>Karnataka</v>
      </c>
      <c r="K2913" s="2" t="str">
        <f>_xlfn.XLOOKUP(Table2[[#This Row],[Customer_ID]],Table3[Customer_ID],Table3[Membership],"Regular")</f>
        <v>Silver</v>
      </c>
      <c r="L2913" s="2" t="s">
        <v>964</v>
      </c>
      <c r="M2913" s="2" t="str">
        <f>_xlfn.XLOOKUP(Table2[[#This Row],[Product_ID]],Table4[Product_ID],Table4[Product_Name],"Not Found")</f>
        <v>W for Woman Cotton Saree Wine</v>
      </c>
      <c r="N2913" s="2" t="str">
        <f>_xlfn.XLOOKUP(Table2[[#This Row],[Product_ID]],Table4[Product_ID],Table4[Category],"Not Found")</f>
        <v>Women Sarees</v>
      </c>
      <c r="O2913" s="2" t="str">
        <f>_xlfn.XLOOKUP(Table2[[#This Row],[Product_ID]],Table4[Product_ID],Table4[Subcategory],"Not Found")</f>
        <v>Cotton Saree</v>
      </c>
      <c r="P2913" s="2" t="str">
        <f>_xlfn.XLOOKUP(Table2[[#This Row],[Product_ID]],Table4[Product_ID],Table4[Brand],"Missing Brand")</f>
        <v>W for Woman</v>
      </c>
      <c r="Q2913" s="2" t="s">
        <v>307</v>
      </c>
      <c r="R2913" s="2" t="str">
        <f>_xlfn.XLOOKUP(Table2[[#This Row],[Store_ID]],Table6[Store_ID],Table6[Store Name],"Not Found")</f>
        <v>TrendMart Thoothukudi Mall Kiosk</v>
      </c>
      <c r="S2913" s="2">
        <f>_xlfn.XLOOKUP(Table2[[#This Row],[Store_ID]],Table6[Store_ID],Table6[Monthly Target],"Missing Target")</f>
        <v>1500000</v>
      </c>
      <c r="T2913" s="2" t="str">
        <f>_xlfn.XLOOKUP(Table2[[#This Row],[Store_ID]],Table6[Store_ID],Table6[Region],"Not Found")</f>
        <v>South Zone 1</v>
      </c>
      <c r="U2913" s="2" t="s">
        <v>268</v>
      </c>
      <c r="V2913" s="2" t="str">
        <f>_xlfn.XLOOKUP(Table2[[#This Row],[Employee_ID]],Table5[Employee_ID],Table5[Employee Name],"Not Found")</f>
        <v>Ganesh Iyengar</v>
      </c>
      <c r="W2913" s="2">
        <v>2</v>
      </c>
      <c r="X2913" s="2">
        <v>3072.23</v>
      </c>
      <c r="Y2913" s="2">
        <v>0</v>
      </c>
      <c r="Z2913" s="2">
        <v>0</v>
      </c>
      <c r="AA2913" s="2">
        <v>12</v>
      </c>
      <c r="AB2913" s="2">
        <v>737.34</v>
      </c>
      <c r="AC2913" s="2">
        <v>6881.8</v>
      </c>
      <c r="AD2913" s="2">
        <v>4680.92</v>
      </c>
      <c r="AE2913" s="2">
        <f t="shared" si="98"/>
        <v>1463.54</v>
      </c>
      <c r="AF2913" s="2" t="s">
        <v>25</v>
      </c>
      <c r="AG2913" s="42">
        <f>IFERROR(Table2[[#This Row],[Profit]]/Table2[[#This Row],[Sales Amount]],0)</f>
        <v>0.21266819727396902</v>
      </c>
      <c r="AH2913" s="2" t="str">
        <f>TRIM(Table2[[#This Row],[Payment Modee]])</f>
        <v>UPI</v>
      </c>
      <c r="AI2913" s="2" t="s">
        <v>36</v>
      </c>
      <c r="AJ2913" s="2" t="s">
        <v>27</v>
      </c>
      <c r="AK2913" s="2" t="s">
        <v>1685</v>
      </c>
      <c r="AL2913" s="16" t="str">
        <f>IF(HOUR(Table2[[#This Row],[Order Time]])&lt;12,"Morning",IF(HOUR(Table2[[#This Row],[Order Time]])&lt;17,"Afternoon",IF(HOUR(Table2[[#This Row],[Order Time]])&lt;21,"Evening","Night")))</f>
        <v>Afternoon</v>
      </c>
      <c r="AM2913" s="16" t="s">
        <v>29</v>
      </c>
    </row>
    <row r="2914" spans="1:39" x14ac:dyDescent="0.25">
      <c r="A2914" s="13" t="s">
        <v>4832</v>
      </c>
      <c r="B2914" s="4">
        <v>45551</v>
      </c>
      <c r="C2914" s="2">
        <f>YEAR(Table2[[#This Row],[Invoice Date]])</f>
        <v>2024</v>
      </c>
      <c r="D2914" s="2" t="str">
        <f>TEXT(Table2[[#This Row],[Invoice Date]],"mmm")</f>
        <v>Sep</v>
      </c>
      <c r="E2914" s="2" t="str">
        <f>Table2[[#This Row],[Store_ID]]&amp;"-"&amp;Table2[[#This Row],[Year]]&amp;"-"&amp;Table2[[#This Row],[Month]]</f>
        <v>STR070-2024-Sep</v>
      </c>
      <c r="F2914" s="2" t="s">
        <v>2262</v>
      </c>
      <c r="G2914" s="2" t="str">
        <f>_xlfn.XLOOKUP(Table2[[#This Row],[Customer_ID]],Table3[Customer_ID],Table3[Customer Name],"Not Found")</f>
        <v>Deepthi Chandran</v>
      </c>
      <c r="H2914" s="2" t="str">
        <f>_xlfn.XLOOKUP(Table2[[#This Row],[Customer_ID]],Table3[Customer_ID],Table3[Gender],"Female")</f>
        <v>Female</v>
      </c>
      <c r="I2914" s="2" t="str">
        <f>_xlfn.XLOOKUP(Table2[[#This Row],[Customer_ID]],Table3[Customer_ID],Table3[City],"Missing Memebership")</f>
        <v>Mysuru</v>
      </c>
      <c r="J2914" s="2" t="str">
        <f>_xlfn.XLOOKUP(Table2[[#This Row],[Customer_ID]],Table3[Customer_ID],Table3[State],"Karnataka")</f>
        <v>Karnataka</v>
      </c>
      <c r="K2914" s="2" t="str">
        <f>_xlfn.XLOOKUP(Table2[[#This Row],[Customer_ID]],Table3[Customer_ID],Table3[Membership],"Regular")</f>
        <v>Regular</v>
      </c>
      <c r="L2914" s="2" t="s">
        <v>1301</v>
      </c>
      <c r="M2914" s="2" t="str">
        <f>_xlfn.XLOOKUP(Table2[[#This Row],[Product_ID]],Table4[Product_ID],Table4[Product_Name],"Not Found")</f>
        <v>Pantaloons Braided Belt Brown</v>
      </c>
      <c r="N2914" s="2" t="str">
        <f>_xlfn.XLOOKUP(Table2[[#This Row],[Product_ID]],Table4[Product_ID],Table4[Category],"Not Found")</f>
        <v>Belts</v>
      </c>
      <c r="O2914" s="2" t="str">
        <f>_xlfn.XLOOKUP(Table2[[#This Row],[Product_ID]],Table4[Product_ID],Table4[Subcategory],"Not Found")</f>
        <v>Braided Belt</v>
      </c>
      <c r="P2914" s="2" t="str">
        <f>_xlfn.XLOOKUP(Table2[[#This Row],[Product_ID]],Table4[Product_ID],Table4[Brand],"Missing Brand")</f>
        <v>Pantaloons</v>
      </c>
      <c r="Q2914" s="2" t="s">
        <v>1319</v>
      </c>
      <c r="R2914" s="2" t="str">
        <f>_xlfn.XLOOKUP(Table2[[#This Row],[Store_ID]],Table6[Store_ID],Table6[Store Name],"Not Found")</f>
        <v>TrendMart Alappuzha Mall Kiosk</v>
      </c>
      <c r="S2914" s="2">
        <f>_xlfn.XLOOKUP(Table2[[#This Row],[Store_ID]],Table6[Store_ID],Table6[Monthly Target],"Missing Target")</f>
        <v>1000000</v>
      </c>
      <c r="T2914" s="2" t="str">
        <f>_xlfn.XLOOKUP(Table2[[#This Row],[Store_ID]],Table6[Store_ID],Table6[Region],"Not Found")</f>
        <v>South Zone 1</v>
      </c>
      <c r="U2914" s="2" t="s">
        <v>142</v>
      </c>
      <c r="V2914" s="2" t="str">
        <f>_xlfn.XLOOKUP(Table2[[#This Row],[Employee_ID]],Table5[Employee_ID],Table5[Employee Name],"Not Found")</f>
        <v>Anusuya Subramaniam</v>
      </c>
      <c r="W2914" s="2">
        <v>3</v>
      </c>
      <c r="X2914" s="2">
        <v>1150.4100000000001</v>
      </c>
      <c r="Y2914" s="2">
        <v>0</v>
      </c>
      <c r="Z2914" s="2">
        <v>0</v>
      </c>
      <c r="AA2914" s="2">
        <v>12</v>
      </c>
      <c r="AB2914" s="2">
        <v>414.15</v>
      </c>
      <c r="AC2914" s="2">
        <v>3865.38</v>
      </c>
      <c r="AD2914" s="2">
        <v>2295.69</v>
      </c>
      <c r="AE2914" s="2">
        <f t="shared" si="98"/>
        <v>1155.54</v>
      </c>
      <c r="AF2914" s="2" t="s">
        <v>69</v>
      </c>
      <c r="AG2914" s="42">
        <f>IFERROR(Table2[[#This Row],[Profit]]/Table2[[#This Row],[Sales Amount]],0)</f>
        <v>0.29894602859227293</v>
      </c>
      <c r="AH2914" s="2" t="str">
        <f>TRIM(Table2[[#This Row],[Payment Modee]])</f>
        <v>Cash</v>
      </c>
      <c r="AI2914" s="2" t="s">
        <v>26</v>
      </c>
      <c r="AJ2914" s="2" t="s">
        <v>27</v>
      </c>
      <c r="AK2914" s="2" t="s">
        <v>2613</v>
      </c>
      <c r="AL2914" s="16" t="str">
        <f>IF(HOUR(Table2[[#This Row],[Order Time]])&lt;12,"Morning",IF(HOUR(Table2[[#This Row],[Order Time]])&lt;17,"Afternoon",IF(HOUR(Table2[[#This Row],[Order Time]])&lt;21,"Evening","Night")))</f>
        <v>Evening</v>
      </c>
      <c r="AM2914" s="16" t="s">
        <v>29</v>
      </c>
    </row>
    <row r="2915" spans="1:39" x14ac:dyDescent="0.25">
      <c r="A2915" s="13" t="s">
        <v>4833</v>
      </c>
      <c r="B2915" s="4">
        <v>45489</v>
      </c>
      <c r="C2915" s="2">
        <f>YEAR(Table2[[#This Row],[Invoice Date]])</f>
        <v>2024</v>
      </c>
      <c r="D2915" s="2" t="str">
        <f>TEXT(Table2[[#This Row],[Invoice Date]],"mmm")</f>
        <v>Jul</v>
      </c>
      <c r="E2915" s="2" t="str">
        <f>Table2[[#This Row],[Store_ID]]&amp;"-"&amp;Table2[[#This Row],[Year]]&amp;"-"&amp;Table2[[#This Row],[Month]]</f>
        <v>STR019-2024-Jul</v>
      </c>
      <c r="F2915" s="2" t="s">
        <v>2386</v>
      </c>
      <c r="G2915" s="2" t="str">
        <f>_xlfn.XLOOKUP(Table2[[#This Row],[Customer_ID]],Table3[Customer_ID],Table3[Customer Name],"Not Found")</f>
        <v>Prakash Natarajan</v>
      </c>
      <c r="H2915" s="2" t="str">
        <f>_xlfn.XLOOKUP(Table2[[#This Row],[Customer_ID]],Table3[Customer_ID],Table3[Gender],"Female")</f>
        <v>Male</v>
      </c>
      <c r="I2915" s="2" t="str">
        <f>_xlfn.XLOOKUP(Table2[[#This Row],[Customer_ID]],Table3[Customer_ID],Table3[City],"Missing Memebership")</f>
        <v>Vijayawada</v>
      </c>
      <c r="J2915" s="2" t="str">
        <f>_xlfn.XLOOKUP(Table2[[#This Row],[Customer_ID]],Table3[Customer_ID],Table3[State],"Karnataka")</f>
        <v>Andhra Pradesh</v>
      </c>
      <c r="K2915" s="2" t="str">
        <f>_xlfn.XLOOKUP(Table2[[#This Row],[Customer_ID]],Table3[Customer_ID],Table3[Membership],"Regular")</f>
        <v>Silver</v>
      </c>
      <c r="L2915" s="2" t="s">
        <v>60</v>
      </c>
      <c r="M2915" s="2" t="str">
        <f>_xlfn.XLOOKUP(Table2[[#This Row],[Product_ID]],Table4[Product_ID],Table4[Product_Name],"Not Found")</f>
        <v>US Polo Assn Formal Shoes Red</v>
      </c>
      <c r="N2915" s="2" t="str">
        <f>_xlfn.XLOOKUP(Table2[[#This Row],[Product_ID]],Table4[Product_ID],Table4[Category],"Not Found")</f>
        <v>Footwear</v>
      </c>
      <c r="O2915" s="2" t="str">
        <f>_xlfn.XLOOKUP(Table2[[#This Row],[Product_ID]],Table4[Product_ID],Table4[Subcategory],"Not Found")</f>
        <v>Formal Shoes</v>
      </c>
      <c r="P2915" s="2" t="str">
        <f>_xlfn.XLOOKUP(Table2[[#This Row],[Product_ID]],Table4[Product_ID],Table4[Brand],"Missing Brand")</f>
        <v>US Polo Assn</v>
      </c>
      <c r="Q2915" s="2" t="s">
        <v>158</v>
      </c>
      <c r="R2915" s="2" t="str">
        <f>_xlfn.XLOOKUP(Table2[[#This Row],[Store_ID]],Table6[Store_ID],Table6[Store Name],"Not Found")</f>
        <v>TrendMart Mangaluru Standard</v>
      </c>
      <c r="S2915" s="2">
        <f>_xlfn.XLOOKUP(Table2[[#This Row],[Store_ID]],Table6[Store_ID],Table6[Monthly Target],"Missing Target")</f>
        <v>1000000</v>
      </c>
      <c r="T2915" s="2" t="str">
        <f>_xlfn.XLOOKUP(Table2[[#This Row],[Store_ID]],Table6[Store_ID],Table6[Region],"Not Found")</f>
        <v>South Zone 2</v>
      </c>
      <c r="U2915" s="2" t="s">
        <v>147</v>
      </c>
      <c r="V2915" s="2" t="str">
        <f>_xlfn.XLOOKUP(Table2[[#This Row],[Employee_ID]],Table5[Employee_ID],Table5[Employee Name],"Not Found")</f>
        <v>Logesh Gopalakrishnan</v>
      </c>
      <c r="W2915" s="2">
        <v>2</v>
      </c>
      <c r="X2915" s="2">
        <v>3099.68</v>
      </c>
      <c r="Y2915" s="2">
        <v>15</v>
      </c>
      <c r="Z2915" s="2">
        <v>929.9</v>
      </c>
      <c r="AA2915" s="2">
        <v>12</v>
      </c>
      <c r="AB2915" s="2">
        <v>632.34</v>
      </c>
      <c r="AC2915" s="2">
        <v>5901.8</v>
      </c>
      <c r="AD2915" s="2">
        <v>4849.24</v>
      </c>
      <c r="AE2915" s="2">
        <f t="shared" si="98"/>
        <v>420.22000000000037</v>
      </c>
      <c r="AF2915" s="2" t="s">
        <v>35</v>
      </c>
      <c r="AG2915" s="42">
        <f>IFERROR(Table2[[#This Row],[Profit]]/Table2[[#This Row],[Sales Amount]],0)</f>
        <v>7.1202006167609938E-2</v>
      </c>
      <c r="AH2915" s="2" t="str">
        <f>TRIM(Table2[[#This Row],[Payment Modee]])</f>
        <v>Debit Card</v>
      </c>
      <c r="AI2915" s="2" t="s">
        <v>26</v>
      </c>
      <c r="AJ2915" s="2" t="s">
        <v>27</v>
      </c>
      <c r="AK2915" s="2" t="s">
        <v>368</v>
      </c>
      <c r="AL2915" s="16" t="str">
        <f>IF(HOUR(Table2[[#This Row],[Order Time]])&lt;12,"Morning",IF(HOUR(Table2[[#This Row],[Order Time]])&lt;17,"Afternoon",IF(HOUR(Table2[[#This Row],[Order Time]])&lt;21,"Evening","Night")))</f>
        <v>Evening</v>
      </c>
      <c r="AM2915" s="16" t="s">
        <v>29</v>
      </c>
    </row>
    <row r="2916" spans="1:39" x14ac:dyDescent="0.25">
      <c r="A2916" s="13" t="s">
        <v>4834</v>
      </c>
      <c r="B2916" s="4">
        <v>45663</v>
      </c>
      <c r="C2916" s="2">
        <f>YEAR(Table2[[#This Row],[Invoice Date]])</f>
        <v>2025</v>
      </c>
      <c r="D2916" s="2" t="str">
        <f>TEXT(Table2[[#This Row],[Invoice Date]],"mmm")</f>
        <v>Jan</v>
      </c>
      <c r="E2916" s="2" t="str">
        <f>Table2[[#This Row],[Store_ID]]&amp;"-"&amp;Table2[[#This Row],[Year]]&amp;"-"&amp;Table2[[#This Row],[Month]]</f>
        <v>STR051-2025-Jan</v>
      </c>
      <c r="F2916" s="2" t="s">
        <v>127</v>
      </c>
      <c r="G2916" s="2" t="str">
        <f>_xlfn.XLOOKUP(Table2[[#This Row],[Customer_ID]],Table3[Customer_ID],Table3[Customer Name],"Not Found")</f>
        <v>Saranya Shetty</v>
      </c>
      <c r="H2916" s="2" t="str">
        <f>_xlfn.XLOOKUP(Table2[[#This Row],[Customer_ID]],Table3[Customer_ID],Table3[Gender],"Female")</f>
        <v>Female</v>
      </c>
      <c r="I2916" s="2" t="str">
        <f>_xlfn.XLOOKUP(Table2[[#This Row],[Customer_ID]],Table3[Customer_ID],Table3[City],"Missing Memebership")</f>
        <v>Madurai</v>
      </c>
      <c r="J2916" s="2" t="str">
        <f>_xlfn.XLOOKUP(Table2[[#This Row],[Customer_ID]],Table3[Customer_ID],Table3[State],"Karnataka")</f>
        <v>Tamil Nadu</v>
      </c>
      <c r="K2916" s="2" t="str">
        <f>_xlfn.XLOOKUP(Table2[[#This Row],[Customer_ID]],Table3[Customer_ID],Table3[Membership],"Regular")</f>
        <v>Regular</v>
      </c>
      <c r="L2916" s="2" t="s">
        <v>623</v>
      </c>
      <c r="M2916" s="2" t="str">
        <f>_xlfn.XLOOKUP(Table2[[#This Row],[Product_ID]],Table4[Product_ID],Table4[Product_Name],"Not Found")</f>
        <v>Global Desi Cap Orange</v>
      </c>
      <c r="N2916" s="2" t="str">
        <f>_xlfn.XLOOKUP(Table2[[#This Row],[Product_ID]],Table4[Product_ID],Table4[Category],"Not Found")</f>
        <v>Accessories</v>
      </c>
      <c r="O2916" s="2" t="str">
        <f>_xlfn.XLOOKUP(Table2[[#This Row],[Product_ID]],Table4[Product_ID],Table4[Subcategory],"Not Found")</f>
        <v>Cap</v>
      </c>
      <c r="P2916" s="2" t="str">
        <f>_xlfn.XLOOKUP(Table2[[#This Row],[Product_ID]],Table4[Product_ID],Table4[Brand],"Missing Brand")</f>
        <v>Global Desi</v>
      </c>
      <c r="Q2916" s="2" t="s">
        <v>312</v>
      </c>
      <c r="R2916" s="2" t="str">
        <f>_xlfn.XLOOKUP(Table2[[#This Row],[Store_ID]],Table6[Store_ID],Table6[Store Name],"Not Found")</f>
        <v>TrendMart Kozhikode Outlet</v>
      </c>
      <c r="S2916" s="2">
        <f>_xlfn.XLOOKUP(Table2[[#This Row],[Store_ID]],Table6[Store_ID],Table6[Monthly Target],"Missing Target")</f>
        <v>2000000</v>
      </c>
      <c r="T2916" s="2" t="str">
        <f>_xlfn.XLOOKUP(Table2[[#This Row],[Store_ID]],Table6[Store_ID],Table6[Region],"Not Found")</f>
        <v>South Zone 1</v>
      </c>
      <c r="U2916" s="2" t="s">
        <v>417</v>
      </c>
      <c r="V2916" s="2" t="str">
        <f>_xlfn.XLOOKUP(Table2[[#This Row],[Employee_ID]],Table5[Employee_ID],Table5[Employee Name],"Not Found")</f>
        <v>Arjun Krishnan</v>
      </c>
      <c r="W2916" s="2">
        <v>2</v>
      </c>
      <c r="X2916" s="2">
        <v>333.77</v>
      </c>
      <c r="Y2916" s="2">
        <v>5</v>
      </c>
      <c r="Z2916" s="2">
        <v>33.380000000000003</v>
      </c>
      <c r="AA2916" s="2">
        <v>5</v>
      </c>
      <c r="AB2916" s="2">
        <v>31.71</v>
      </c>
      <c r="AC2916" s="2">
        <v>665.87</v>
      </c>
      <c r="AD2916" s="2">
        <v>426.78</v>
      </c>
      <c r="AE2916" s="2">
        <f t="shared" si="98"/>
        <v>207.38000000000002</v>
      </c>
      <c r="AF2916" s="2" t="s">
        <v>69</v>
      </c>
      <c r="AG2916" s="42">
        <f>IFERROR(Table2[[#This Row],[Profit]]/Table2[[#This Row],[Sales Amount]],0)</f>
        <v>0.3114421733972097</v>
      </c>
      <c r="AH2916" s="2" t="str">
        <f>TRIM(Table2[[#This Row],[Payment Modee]])</f>
        <v>Cash</v>
      </c>
      <c r="AI2916" s="2" t="s">
        <v>26</v>
      </c>
      <c r="AJ2916" s="2" t="s">
        <v>27</v>
      </c>
      <c r="AK2916" s="2" t="s">
        <v>2488</v>
      </c>
      <c r="AL2916" s="16" t="str">
        <f>IF(HOUR(Table2[[#This Row],[Order Time]])&lt;12,"Morning",IF(HOUR(Table2[[#This Row],[Order Time]])&lt;17,"Afternoon",IF(HOUR(Table2[[#This Row],[Order Time]])&lt;21,"Evening","Night")))</f>
        <v>Afternoon</v>
      </c>
      <c r="AM2916" s="16" t="s">
        <v>29</v>
      </c>
    </row>
    <row r="2917" spans="1:39" x14ac:dyDescent="0.25">
      <c r="A2917" s="13" t="s">
        <v>4835</v>
      </c>
      <c r="B2917" s="4">
        <v>45415</v>
      </c>
      <c r="C2917" s="2">
        <f>YEAR(Table2[[#This Row],[Invoice Date]])</f>
        <v>2024</v>
      </c>
      <c r="D2917" s="2" t="str">
        <f>TEXT(Table2[[#This Row],[Invoice Date]],"mmm")</f>
        <v>May</v>
      </c>
      <c r="E2917" s="2" t="str">
        <f>Table2[[#This Row],[Store_ID]]&amp;"-"&amp;Table2[[#This Row],[Year]]&amp;"-"&amp;Table2[[#This Row],[Month]]</f>
        <v>STR012-2024-May</v>
      </c>
      <c r="F2917" s="2" t="s">
        <v>878</v>
      </c>
      <c r="G2917" s="2" t="str">
        <f>_xlfn.XLOOKUP(Table2[[#This Row],[Customer_ID]],Table3[Customer_ID],Table3[Customer Name],"Not Found")</f>
        <v>Lavanya Hegde</v>
      </c>
      <c r="H2917" s="2" t="str">
        <f>_xlfn.XLOOKUP(Table2[[#This Row],[Customer_ID]],Table3[Customer_ID],Table3[Gender],"Female")</f>
        <v>Female</v>
      </c>
      <c r="I2917" s="2" t="str">
        <f>_xlfn.XLOOKUP(Table2[[#This Row],[Customer_ID]],Table3[Customer_ID],Table3[City],"Missing Memebership")</f>
        <v>Visakhapatnam</v>
      </c>
      <c r="J2917" s="2" t="str">
        <f>_xlfn.XLOOKUP(Table2[[#This Row],[Customer_ID]],Table3[Customer_ID],Table3[State],"Karnataka")</f>
        <v>Andhra Pradesh</v>
      </c>
      <c r="K2917" s="2" t="str">
        <f>_xlfn.XLOOKUP(Table2[[#This Row],[Customer_ID]],Table3[Customer_ID],Table3[Membership],"Regular")</f>
        <v>Regular</v>
      </c>
      <c r="L2917" s="2" t="s">
        <v>140</v>
      </c>
      <c r="M2917" s="2" t="str">
        <f>_xlfn.XLOOKUP(Table2[[#This Row],[Product_ID]],Table4[Product_ID],Table4[Product_Name],"Not Found")</f>
        <v>Indian Terrain Denim Shirt Wine</v>
      </c>
      <c r="N2917" s="2" t="str">
        <f>_xlfn.XLOOKUP(Table2[[#This Row],[Product_ID]],Table4[Product_ID],Table4[Category],"Not Found")</f>
        <v>Men Shirts</v>
      </c>
      <c r="O2917" s="2" t="str">
        <f>_xlfn.XLOOKUP(Table2[[#This Row],[Product_ID]],Table4[Product_ID],Table4[Subcategory],"Not Found")</f>
        <v>Denim Shirt</v>
      </c>
      <c r="P2917" s="2" t="str">
        <f>_xlfn.XLOOKUP(Table2[[#This Row],[Product_ID]],Table4[Product_ID],Table4[Brand],"Missing Brand")</f>
        <v>Indian Terrain</v>
      </c>
      <c r="Q2917" s="2" t="s">
        <v>588</v>
      </c>
      <c r="R2917" s="2" t="str">
        <f>_xlfn.XLOOKUP(Table2[[#This Row],[Store_ID]],Table6[Store_ID],Table6[Store Name],"Not Found")</f>
        <v>TrendMart Vijayawada Mall Kiosk</v>
      </c>
      <c r="S2917" s="2">
        <f>_xlfn.XLOOKUP(Table2[[#This Row],[Store_ID]],Table6[Store_ID],Table6[Monthly Target],"Missing Target")</f>
        <v>2000000</v>
      </c>
      <c r="T2917" s="2" t="str">
        <f>_xlfn.XLOOKUP(Table2[[#This Row],[Store_ID]],Table6[Store_ID],Table6[Region],"Not Found")</f>
        <v>South Zone 3</v>
      </c>
      <c r="U2917" s="2" t="s">
        <v>465</v>
      </c>
      <c r="V2917" s="2" t="str">
        <f>_xlfn.XLOOKUP(Table2[[#This Row],[Employee_ID]],Table5[Employee_ID],Table5[Employee Name],"Not Found")</f>
        <v>Vinod Hegde</v>
      </c>
      <c r="W2917" s="2">
        <v>3</v>
      </c>
      <c r="X2917" s="2">
        <v>1031.23</v>
      </c>
      <c r="Y2917" s="2">
        <v>10</v>
      </c>
      <c r="Z2917" s="2">
        <v>309.37</v>
      </c>
      <c r="AA2917" s="2">
        <v>12</v>
      </c>
      <c r="AB2917" s="2">
        <v>334.12</v>
      </c>
      <c r="AC2917" s="2">
        <v>3118.44</v>
      </c>
      <c r="AD2917" s="2">
        <v>2163.66</v>
      </c>
      <c r="AE2917" s="2">
        <f t="shared" si="98"/>
        <v>620.6600000000002</v>
      </c>
      <c r="AF2917" s="2" t="s">
        <v>56</v>
      </c>
      <c r="AG2917" s="42">
        <f>IFERROR(Table2[[#This Row],[Profit]]/Table2[[#This Row],[Sales Amount]],0)</f>
        <v>0.19902900168032739</v>
      </c>
      <c r="AH2917" s="2" t="str">
        <f>TRIM(Table2[[#This Row],[Payment Modee]])</f>
        <v>Credit Card</v>
      </c>
      <c r="AI2917" s="2" t="s">
        <v>36</v>
      </c>
      <c r="AJ2917" s="2" t="s">
        <v>27</v>
      </c>
      <c r="AK2917" s="2" t="s">
        <v>2162</v>
      </c>
      <c r="AL2917" s="16" t="str">
        <f>IF(HOUR(Table2[[#This Row],[Order Time]])&lt;12,"Morning",IF(HOUR(Table2[[#This Row],[Order Time]])&lt;17,"Afternoon",IF(HOUR(Table2[[#This Row],[Order Time]])&lt;21,"Evening","Night")))</f>
        <v>Afternoon</v>
      </c>
      <c r="AM2917" s="16" t="s">
        <v>29</v>
      </c>
    </row>
    <row r="2918" spans="1:39" x14ac:dyDescent="0.25">
      <c r="A2918" s="13" t="s">
        <v>4836</v>
      </c>
      <c r="B2918" s="4">
        <v>45596</v>
      </c>
      <c r="C2918" s="2">
        <f>YEAR(Table2[[#This Row],[Invoice Date]])</f>
        <v>2024</v>
      </c>
      <c r="D2918" s="2" t="str">
        <f>TEXT(Table2[[#This Row],[Invoice Date]],"mmm")</f>
        <v>Oct</v>
      </c>
      <c r="E2918" s="2" t="str">
        <f>Table2[[#This Row],[Store_ID]]&amp;"-"&amp;Table2[[#This Row],[Year]]&amp;"-"&amp;Table2[[#This Row],[Month]]</f>
        <v>STR031-2024-Oct</v>
      </c>
      <c r="F2918" s="2" t="s">
        <v>2639</v>
      </c>
      <c r="G2918" s="2" t="str">
        <f>_xlfn.XLOOKUP(Table2[[#This Row],[Customer_ID]],Table3[Customer_ID],Table3[Customer Name],"Not Found")</f>
        <v>Gokul Chetty</v>
      </c>
      <c r="H2918" s="2" t="str">
        <f>_xlfn.XLOOKUP(Table2[[#This Row],[Customer_ID]],Table3[Customer_ID],Table3[Gender],"Female")</f>
        <v>Male</v>
      </c>
      <c r="I2918" s="2" t="str">
        <f>_xlfn.XLOOKUP(Table2[[#This Row],[Customer_ID]],Table3[Customer_ID],Table3[City],"Missing Memebership")</f>
        <v>Warangal</v>
      </c>
      <c r="J2918" s="2" t="str">
        <f>_xlfn.XLOOKUP(Table2[[#This Row],[Customer_ID]],Table3[Customer_ID],Table3[State],"Karnataka")</f>
        <v>Telangana</v>
      </c>
      <c r="K2918" s="2" t="str">
        <f>_xlfn.XLOOKUP(Table2[[#This Row],[Customer_ID]],Table3[Customer_ID],Table3[Membership],"Regular")</f>
        <v>Silver</v>
      </c>
      <c r="L2918" s="2" t="s">
        <v>386</v>
      </c>
      <c r="M2918" s="2" t="str">
        <f>_xlfn.XLOOKUP(Table2[[#This Row],[Product_ID]],Table4[Product_ID],Table4[Product_Name],"Not Found")</f>
        <v>Libas Sling Bag Green</v>
      </c>
      <c r="N2918" s="2" t="str">
        <f>_xlfn.XLOOKUP(Table2[[#This Row],[Product_ID]],Table4[Product_ID],Table4[Category],"Not Found")</f>
        <v>Handbags</v>
      </c>
      <c r="O2918" s="2" t="str">
        <f>_xlfn.XLOOKUP(Table2[[#This Row],[Product_ID]],Table4[Product_ID],Table4[Subcategory],"Not Found")</f>
        <v>Sling Bag</v>
      </c>
      <c r="P2918" s="2" t="str">
        <f>_xlfn.XLOOKUP(Table2[[#This Row],[Product_ID]],Table4[Product_ID],Table4[Brand],"Missing Brand")</f>
        <v>Libas</v>
      </c>
      <c r="Q2918" s="2" t="s">
        <v>1351</v>
      </c>
      <c r="R2918" s="2" t="str">
        <f>_xlfn.XLOOKUP(Table2[[#This Row],[Store_ID]],Table6[Store_ID],Table6[Store Name],"Not Found")</f>
        <v>TrendMart Kozhikode Mall Kiosk</v>
      </c>
      <c r="S2918" s="2">
        <f>_xlfn.XLOOKUP(Table2[[#This Row],[Store_ID]],Table6[Store_ID],Table6[Monthly Target],"Missing Target")</f>
        <v>2000000</v>
      </c>
      <c r="T2918" s="2" t="str">
        <f>_xlfn.XLOOKUP(Table2[[#This Row],[Store_ID]],Table6[Store_ID],Table6[Region],"Not Found")</f>
        <v>South Zone 1</v>
      </c>
      <c r="U2918" s="2" t="s">
        <v>102</v>
      </c>
      <c r="V2918" s="2" t="str">
        <f>_xlfn.XLOOKUP(Table2[[#This Row],[Employee_ID]],Table5[Employee_ID],Table5[Employee Name],"Not Found")</f>
        <v>Chandra Reddy</v>
      </c>
      <c r="W2918" s="2">
        <v>1</v>
      </c>
      <c r="X2918" s="2">
        <v>3071.49</v>
      </c>
      <c r="Y2918" s="2">
        <v>5</v>
      </c>
      <c r="Z2918" s="2">
        <v>153.57</v>
      </c>
      <c r="AA2918" s="2">
        <v>12</v>
      </c>
      <c r="AB2918" s="2">
        <v>350.15</v>
      </c>
      <c r="AC2918" s="2">
        <v>3268.07</v>
      </c>
      <c r="AD2918" s="2">
        <v>2151.34</v>
      </c>
      <c r="AE2918" s="2">
        <f t="shared" si="98"/>
        <v>766.58</v>
      </c>
      <c r="AF2918" s="2" t="s">
        <v>69</v>
      </c>
      <c r="AG2918" s="42">
        <f>IFERROR(Table2[[#This Row],[Profit]]/Table2[[#This Row],[Sales Amount]],0)</f>
        <v>0.23456657905124431</v>
      </c>
      <c r="AH2918" s="2" t="str">
        <f>TRIM(Table2[[#This Row],[Payment Modee]])</f>
        <v>Cash</v>
      </c>
      <c r="AI2918" s="2" t="s">
        <v>26</v>
      </c>
      <c r="AJ2918" s="2" t="s">
        <v>27</v>
      </c>
      <c r="AK2918" s="2" t="s">
        <v>944</v>
      </c>
      <c r="AL2918" s="16" t="str">
        <f>IF(HOUR(Table2[[#This Row],[Order Time]])&lt;12,"Morning",IF(HOUR(Table2[[#This Row],[Order Time]])&lt;17,"Afternoon",IF(HOUR(Table2[[#This Row],[Order Time]])&lt;21,"Evening","Night")))</f>
        <v>Evening</v>
      </c>
      <c r="AM2918" s="16" t="s">
        <v>29</v>
      </c>
    </row>
    <row r="2919" spans="1:39" x14ac:dyDescent="0.25">
      <c r="A2919" s="13" t="s">
        <v>4837</v>
      </c>
      <c r="B2919" s="4">
        <v>45613</v>
      </c>
      <c r="C2919" s="2">
        <f>YEAR(Table2[[#This Row],[Invoice Date]])</f>
        <v>2024</v>
      </c>
      <c r="D2919" s="2" t="str">
        <f>TEXT(Table2[[#This Row],[Invoice Date]],"mmm")</f>
        <v>Nov</v>
      </c>
      <c r="E2919" s="2" t="str">
        <f>Table2[[#This Row],[Store_ID]]&amp;"-"&amp;Table2[[#This Row],[Year]]&amp;"-"&amp;Table2[[#This Row],[Month]]</f>
        <v>STR034-2024-Nov</v>
      </c>
      <c r="F2919" s="2" t="s">
        <v>2484</v>
      </c>
      <c r="G2919" s="2" t="str">
        <f>_xlfn.XLOOKUP(Table2[[#This Row],[Customer_ID]],Table3[Customer_ID],Table3[Customer Name],"Not Found")</f>
        <v>Rajesh Bhat</v>
      </c>
      <c r="H2919" s="2" t="str">
        <f>_xlfn.XLOOKUP(Table2[[#This Row],[Customer_ID]],Table3[Customer_ID],Table3[Gender],"Female")</f>
        <v>Male</v>
      </c>
      <c r="I2919" s="2" t="str">
        <f>_xlfn.XLOOKUP(Table2[[#This Row],[Customer_ID]],Table3[Customer_ID],Table3[City],"Missing Memebership")</f>
        <v>Tirunelveli</v>
      </c>
      <c r="J2919" s="2" t="str">
        <f>_xlfn.XLOOKUP(Table2[[#This Row],[Customer_ID]],Table3[Customer_ID],Table3[State],"Karnataka")</f>
        <v>Tamil Nadu</v>
      </c>
      <c r="K2919" s="2" t="str">
        <f>_xlfn.XLOOKUP(Table2[[#This Row],[Customer_ID]],Table3[Customer_ID],Table3[Membership],"Regular")</f>
        <v>Regular</v>
      </c>
      <c r="L2919" s="2" t="s">
        <v>986</v>
      </c>
      <c r="M2919" s="2" t="str">
        <f>_xlfn.XLOOKUP(Table2[[#This Row],[Product_ID]],Table4[Product_ID],Table4[Product_Name],"Not Found")</f>
        <v>Ramraj Cotton A-Line Dress Brown</v>
      </c>
      <c r="N2919" s="2" t="str">
        <f>_xlfn.XLOOKUP(Table2[[#This Row],[Product_ID]],Table4[Product_ID],Table4[Category],"Not Found")</f>
        <v>Women Dresses</v>
      </c>
      <c r="O2919" s="2" t="str">
        <f>_xlfn.XLOOKUP(Table2[[#This Row],[Product_ID]],Table4[Product_ID],Table4[Subcategory],"Not Found")</f>
        <v>A-Line Dress</v>
      </c>
      <c r="P2919" s="2" t="str">
        <f>_xlfn.XLOOKUP(Table2[[#This Row],[Product_ID]],Table4[Product_ID],Table4[Brand],"Missing Brand")</f>
        <v>Ramraj Cotton</v>
      </c>
      <c r="Q2919" s="2" t="s">
        <v>1572</v>
      </c>
      <c r="R2919" s="2" t="str">
        <f>_xlfn.XLOOKUP(Table2[[#This Row],[Store_ID]],Table6[Store_ID],Table6[Store Name],"Not Found")</f>
        <v>TrendMart Warangal Standard</v>
      </c>
      <c r="S2919" s="2">
        <f>_xlfn.XLOOKUP(Table2[[#This Row],[Store_ID]],Table6[Store_ID],Table6[Monthly Target],"Missing Target")</f>
        <v>1200000</v>
      </c>
      <c r="T2919" s="2" t="str">
        <f>_xlfn.XLOOKUP(Table2[[#This Row],[Store_ID]],Table6[Store_ID],Table6[Region],"Not Found")</f>
        <v>South Zone 2</v>
      </c>
      <c r="U2919" s="2" t="s">
        <v>460</v>
      </c>
      <c r="V2919" s="2" t="str">
        <f>_xlfn.XLOOKUP(Table2[[#This Row],[Employee_ID]],Table5[Employee_ID],Table5[Employee Name],"Not Found")</f>
        <v>Pranav Reddy</v>
      </c>
      <c r="W2919" s="2">
        <v>1</v>
      </c>
      <c r="X2919" s="2">
        <v>1223.5999999999999</v>
      </c>
      <c r="Y2919" s="2">
        <v>0</v>
      </c>
      <c r="Z2919" s="2">
        <v>0</v>
      </c>
      <c r="AA2919" s="2">
        <v>12</v>
      </c>
      <c r="AB2919" s="2">
        <v>146.83000000000001</v>
      </c>
      <c r="AC2919" s="2">
        <v>1370.43</v>
      </c>
      <c r="AD2919" s="2">
        <v>769.63</v>
      </c>
      <c r="AE2919" s="2">
        <f t="shared" si="98"/>
        <v>453.97</v>
      </c>
      <c r="AF2919" s="2" t="s">
        <v>69</v>
      </c>
      <c r="AG2919" s="42">
        <f>IFERROR(Table2[[#This Row],[Profit]]/Table2[[#This Row],[Sales Amount]],0)</f>
        <v>0.33126099107579371</v>
      </c>
      <c r="AH2919" s="2" t="str">
        <f>TRIM(Table2[[#This Row],[Payment Modee]])</f>
        <v>Cash</v>
      </c>
      <c r="AI2919" s="2" t="s">
        <v>26</v>
      </c>
      <c r="AJ2919" s="2" t="s">
        <v>27</v>
      </c>
      <c r="AK2919" s="2" t="s">
        <v>642</v>
      </c>
      <c r="AL2919" s="16" t="str">
        <f>IF(HOUR(Table2[[#This Row],[Order Time]])&lt;12,"Morning",IF(HOUR(Table2[[#This Row],[Order Time]])&lt;17,"Afternoon",IF(HOUR(Table2[[#This Row],[Order Time]])&lt;21,"Evening","Night")))</f>
        <v>Night</v>
      </c>
      <c r="AM2919" s="16" t="s">
        <v>38</v>
      </c>
    </row>
    <row r="2920" spans="1:39" x14ac:dyDescent="0.25">
      <c r="A2920" s="13" t="s">
        <v>4838</v>
      </c>
      <c r="B2920" s="4">
        <v>45563</v>
      </c>
      <c r="C2920" s="2">
        <f>YEAR(Table2[[#This Row],[Invoice Date]])</f>
        <v>2024</v>
      </c>
      <c r="D2920" s="2" t="str">
        <f>TEXT(Table2[[#This Row],[Invoice Date]],"mmm")</f>
        <v>Sep</v>
      </c>
      <c r="E2920" s="2" t="str">
        <f>Table2[[#This Row],[Store_ID]]&amp;"-"&amp;Table2[[#This Row],[Year]]&amp;"-"&amp;Table2[[#This Row],[Month]]</f>
        <v>STR023-2024-Sep</v>
      </c>
      <c r="F2920" s="2" t="s">
        <v>4223</v>
      </c>
      <c r="G2920" s="2" t="str">
        <f>_xlfn.XLOOKUP(Table2[[#This Row],[Customer_ID]],Table3[Customer_ID],Table3[Customer Name],"Not Found")</f>
        <v>Tarun Shetty</v>
      </c>
      <c r="H2920" s="2" t="str">
        <f>_xlfn.XLOOKUP(Table2[[#This Row],[Customer_ID]],Table3[Customer_ID],Table3[Gender],"Female")</f>
        <v>Male</v>
      </c>
      <c r="I2920" s="2" t="str">
        <f>_xlfn.XLOOKUP(Table2[[#This Row],[Customer_ID]],Table3[Customer_ID],Table3[City],"Missing Memebership")</f>
        <v>Kalaburagi</v>
      </c>
      <c r="J2920" s="2" t="str">
        <f>_xlfn.XLOOKUP(Table2[[#This Row],[Customer_ID]],Table3[Customer_ID],Table3[State],"Karnataka")</f>
        <v>Karnataka</v>
      </c>
      <c r="K2920" s="2" t="str">
        <f>_xlfn.XLOOKUP(Table2[[#This Row],[Customer_ID]],Table3[Customer_ID],Table3[Membership],"Regular")</f>
        <v>Regular</v>
      </c>
      <c r="L2920" s="2" t="s">
        <v>1796</v>
      </c>
      <c r="M2920" s="2" t="str">
        <f>_xlfn.XLOOKUP(Table2[[#This Row],[Product_ID]],Table4[Product_ID],Table4[Product_Name],"Not Found")</f>
        <v>Pantaloons Shorts Maroon</v>
      </c>
      <c r="N2920" s="2" t="str">
        <f>_xlfn.XLOOKUP(Table2[[#This Row],[Product_ID]],Table4[Product_ID],Table4[Category],"Not Found")</f>
        <v>Sportswear</v>
      </c>
      <c r="O2920" s="2" t="str">
        <f>_xlfn.XLOOKUP(Table2[[#This Row],[Product_ID]],Table4[Product_ID],Table4[Subcategory],"Not Found")</f>
        <v>Shorts</v>
      </c>
      <c r="P2920" s="2" t="str">
        <f>_xlfn.XLOOKUP(Table2[[#This Row],[Product_ID]],Table4[Product_ID],Table4[Brand],"Missing Brand")</f>
        <v>Pantaloons</v>
      </c>
      <c r="Q2920" s="2" t="s">
        <v>338</v>
      </c>
      <c r="R2920" s="2" t="str">
        <f>_xlfn.XLOOKUP(Table2[[#This Row],[Store_ID]],Table6[Store_ID],Table6[Store Name],"Not Found")</f>
        <v>TrendMart Thoothukudi High Street</v>
      </c>
      <c r="S2920" s="2">
        <f>_xlfn.XLOOKUP(Table2[[#This Row],[Store_ID]],Table6[Store_ID],Table6[Monthly Target],"Missing Target")</f>
        <v>2000000</v>
      </c>
      <c r="T2920" s="2" t="str">
        <f>_xlfn.XLOOKUP(Table2[[#This Row],[Store_ID]],Table6[Store_ID],Table6[Region],"Not Found")</f>
        <v>South Zone 1</v>
      </c>
      <c r="U2920" s="2" t="s">
        <v>49</v>
      </c>
      <c r="V2920" s="2" t="str">
        <f>_xlfn.XLOOKUP(Table2[[#This Row],[Employee_ID]],Table5[Employee_ID],Table5[Employee Name],"Not Found")</f>
        <v>Jyothi Prasad</v>
      </c>
      <c r="W2920" s="2">
        <v>1</v>
      </c>
      <c r="X2920" s="2">
        <v>973.58</v>
      </c>
      <c r="Y2920" s="2">
        <v>0</v>
      </c>
      <c r="Z2920" s="2">
        <v>0</v>
      </c>
      <c r="AA2920" s="2">
        <v>5</v>
      </c>
      <c r="AB2920" s="2">
        <v>48.68</v>
      </c>
      <c r="AC2920" s="2">
        <v>1022.26</v>
      </c>
      <c r="AD2920" s="2">
        <v>630.1</v>
      </c>
      <c r="AE2920" s="2">
        <f t="shared" si="98"/>
        <v>343.47999999999996</v>
      </c>
      <c r="AF2920" s="2" t="s">
        <v>56</v>
      </c>
      <c r="AG2920" s="42">
        <f>IFERROR(Table2[[#This Row],[Profit]]/Table2[[#This Row],[Sales Amount]],0)</f>
        <v>0.33600062606381936</v>
      </c>
      <c r="AH2920" s="2" t="str">
        <f>TRIM(Table2[[#This Row],[Payment Modee]])</f>
        <v>Credit Card</v>
      </c>
      <c r="AI2920" s="2" t="s">
        <v>26</v>
      </c>
      <c r="AJ2920" s="2" t="s">
        <v>27</v>
      </c>
      <c r="AK2920" s="2" t="s">
        <v>696</v>
      </c>
      <c r="AL2920" s="16" t="str">
        <f>IF(HOUR(Table2[[#This Row],[Order Time]])&lt;12,"Morning",IF(HOUR(Table2[[#This Row],[Order Time]])&lt;17,"Afternoon",IF(HOUR(Table2[[#This Row],[Order Time]])&lt;21,"Evening","Night")))</f>
        <v>Afternoon</v>
      </c>
      <c r="AM2920" s="16" t="s">
        <v>38</v>
      </c>
    </row>
    <row r="2921" spans="1:39" x14ac:dyDescent="0.25">
      <c r="A2921" s="13" t="s">
        <v>4839</v>
      </c>
      <c r="B2921" s="4">
        <v>45722</v>
      </c>
      <c r="C2921" s="2">
        <f>YEAR(Table2[[#This Row],[Invoice Date]])</f>
        <v>2025</v>
      </c>
      <c r="D2921" s="2" t="str">
        <f>TEXT(Table2[[#This Row],[Invoice Date]],"mmm")</f>
        <v>Mar</v>
      </c>
      <c r="E2921" s="2" t="str">
        <f>Table2[[#This Row],[Store_ID]]&amp;"-"&amp;Table2[[#This Row],[Year]]&amp;"-"&amp;Table2[[#This Row],[Month]]</f>
        <v>STR069-2025-Mar</v>
      </c>
      <c r="F2921" s="2" t="s">
        <v>1992</v>
      </c>
      <c r="G2921" s="2" t="str">
        <f>_xlfn.XLOOKUP(Table2[[#This Row],[Customer_ID]],Table3[Customer_ID],Table3[Customer Name],"Not Found")</f>
        <v>Hemanth Bhat</v>
      </c>
      <c r="H2921" s="2" t="str">
        <f>_xlfn.XLOOKUP(Table2[[#This Row],[Customer_ID]],Table3[Customer_ID],Table3[Gender],"Female")</f>
        <v>Male</v>
      </c>
      <c r="I2921" s="2" t="str">
        <f>_xlfn.XLOOKUP(Table2[[#This Row],[Customer_ID]],Table3[Customer_ID],Table3[City],"Missing Memebership")</f>
        <v>Davanagere</v>
      </c>
      <c r="J2921" s="2" t="str">
        <f>_xlfn.XLOOKUP(Table2[[#This Row],[Customer_ID]],Table3[Customer_ID],Table3[State],"Karnataka")</f>
        <v>Karnataka</v>
      </c>
      <c r="K2921" s="2" t="str">
        <f>_xlfn.XLOOKUP(Table2[[#This Row],[Customer_ID]],Table3[Customer_ID],Table3[Membership],"Regular")</f>
        <v>Gold</v>
      </c>
      <c r="L2921" s="2" t="s">
        <v>416</v>
      </c>
      <c r="M2921" s="2" t="str">
        <f>_xlfn.XLOOKUP(Table2[[#This Row],[Product_ID]],Table4[Product_ID],Table4[Product_Name],"Not Found")</f>
        <v>GRT Jewellers Sling Bag Olive</v>
      </c>
      <c r="N2921" s="2" t="str">
        <f>_xlfn.XLOOKUP(Table2[[#This Row],[Product_ID]],Table4[Product_ID],Table4[Category],"Not Found")</f>
        <v>Handbags</v>
      </c>
      <c r="O2921" s="2" t="str">
        <f>_xlfn.XLOOKUP(Table2[[#This Row],[Product_ID]],Table4[Product_ID],Table4[Subcategory],"Not Found")</f>
        <v>Sling Bag</v>
      </c>
      <c r="P2921" s="2" t="str">
        <f>_xlfn.XLOOKUP(Table2[[#This Row],[Product_ID]],Table4[Product_ID],Table4[Brand],"Missing Brand")</f>
        <v>GRT Jewellers</v>
      </c>
      <c r="Q2921" s="2" t="s">
        <v>1403</v>
      </c>
      <c r="R2921" s="2" t="str">
        <f>_xlfn.XLOOKUP(Table2[[#This Row],[Store_ID]],Table6[Store_ID],Table6[Store Name],"Not Found")</f>
        <v>TrendMart Erode Mall Kiosk</v>
      </c>
      <c r="S2921" s="2">
        <f>_xlfn.XLOOKUP(Table2[[#This Row],[Store_ID]],Table6[Store_ID],Table6[Monthly Target],"Missing Target")</f>
        <v>1200000</v>
      </c>
      <c r="T2921" s="2" t="str">
        <f>_xlfn.XLOOKUP(Table2[[#This Row],[Store_ID]],Table6[Store_ID],Table6[Region],"Not Found")</f>
        <v>South Zone 1</v>
      </c>
      <c r="U2921" s="2" t="s">
        <v>187</v>
      </c>
      <c r="V2921" s="2" t="str">
        <f>_xlfn.XLOOKUP(Table2[[#This Row],[Employee_ID]],Table5[Employee_ID],Table5[Employee Name],"Not Found")</f>
        <v>Ganapathy Naidu</v>
      </c>
      <c r="W2921" s="2">
        <v>1</v>
      </c>
      <c r="X2921" s="2">
        <v>3163.45</v>
      </c>
      <c r="Y2921" s="2">
        <v>20</v>
      </c>
      <c r="Z2921" s="2">
        <v>632.69000000000005</v>
      </c>
      <c r="AA2921" s="2">
        <v>12</v>
      </c>
      <c r="AB2921" s="2">
        <v>303.69</v>
      </c>
      <c r="AC2921" s="2">
        <v>2834.45</v>
      </c>
      <c r="AD2921" s="2">
        <v>2034.01</v>
      </c>
      <c r="AE2921" s="2">
        <f t="shared" si="98"/>
        <v>496.74999999999983</v>
      </c>
      <c r="AF2921" s="2" t="s">
        <v>25</v>
      </c>
      <c r="AG2921" s="42">
        <f>IFERROR(Table2[[#This Row],[Profit]]/Table2[[#This Row],[Sales Amount]],0)</f>
        <v>0.1752544585369295</v>
      </c>
      <c r="AH2921" s="2" t="str">
        <f>TRIM(Table2[[#This Row],[Payment Modee]])</f>
        <v>UPI</v>
      </c>
      <c r="AI2921" s="2" t="s">
        <v>36</v>
      </c>
      <c r="AJ2921" s="2" t="s">
        <v>197</v>
      </c>
      <c r="AK2921" s="2" t="s">
        <v>2460</v>
      </c>
      <c r="AL2921" s="16" t="str">
        <f>IF(HOUR(Table2[[#This Row],[Order Time]])&lt;12,"Morning",IF(HOUR(Table2[[#This Row],[Order Time]])&lt;17,"Afternoon",IF(HOUR(Table2[[#This Row],[Order Time]])&lt;21,"Evening","Night")))</f>
        <v>Afternoon</v>
      </c>
      <c r="AM2921" s="16" t="s">
        <v>29</v>
      </c>
    </row>
    <row r="2922" spans="1:39" x14ac:dyDescent="0.25">
      <c r="A2922" s="13" t="s">
        <v>4840</v>
      </c>
      <c r="B2922" s="4">
        <v>45585</v>
      </c>
      <c r="C2922" s="2">
        <f>YEAR(Table2[[#This Row],[Invoice Date]])</f>
        <v>2024</v>
      </c>
      <c r="D2922" s="2" t="str">
        <f>TEXT(Table2[[#This Row],[Invoice Date]],"mmm")</f>
        <v>Oct</v>
      </c>
      <c r="E2922" s="2" t="str">
        <f>Table2[[#This Row],[Store_ID]]&amp;"-"&amp;Table2[[#This Row],[Year]]&amp;"-"&amp;Table2[[#This Row],[Month]]</f>
        <v>STR073-2024-Oct</v>
      </c>
      <c r="F2922" s="2" t="s">
        <v>1771</v>
      </c>
      <c r="G2922" s="2" t="str">
        <f>_xlfn.XLOOKUP(Table2[[#This Row],[Customer_ID]],Table3[Customer_ID],Table3[Customer Name],"Not Found")</f>
        <v>Kiran Naicker</v>
      </c>
      <c r="H2922" s="2" t="str">
        <f>_xlfn.XLOOKUP(Table2[[#This Row],[Customer_ID]],Table3[Customer_ID],Table3[Gender],"Female")</f>
        <v>Male</v>
      </c>
      <c r="I2922" s="2" t="str">
        <f>_xlfn.XLOOKUP(Table2[[#This Row],[Customer_ID]],Table3[Customer_ID],Table3[City],"Missing Memebership")</f>
        <v>Salem</v>
      </c>
      <c r="J2922" s="2" t="str">
        <f>_xlfn.XLOOKUP(Table2[[#This Row],[Customer_ID]],Table3[Customer_ID],Table3[State],"Karnataka")</f>
        <v>Tamil Nadu</v>
      </c>
      <c r="K2922" s="2" t="str">
        <f>_xlfn.XLOOKUP(Table2[[#This Row],[Customer_ID]],Table3[Customer_ID],Table3[Membership],"Regular")</f>
        <v>Silver</v>
      </c>
      <c r="L2922" s="2" t="s">
        <v>218</v>
      </c>
      <c r="M2922" s="2" t="str">
        <f>_xlfn.XLOOKUP(Table2[[#This Row],[Product_ID]],Table4[Product_ID],Table4[Product_Name],"Not Found")</f>
        <v>GRT Jewellers Muffler Charcoal</v>
      </c>
      <c r="N2922" s="2" t="str">
        <f>_xlfn.XLOOKUP(Table2[[#This Row],[Product_ID]],Table4[Product_ID],Table4[Category],"Not Found")</f>
        <v>Winter Wear</v>
      </c>
      <c r="O2922" s="2" t="str">
        <f>_xlfn.XLOOKUP(Table2[[#This Row],[Product_ID]],Table4[Product_ID],Table4[Subcategory],"Not Found")</f>
        <v>Muffler</v>
      </c>
      <c r="P2922" s="2" t="str">
        <f>_xlfn.XLOOKUP(Table2[[#This Row],[Product_ID]],Table4[Product_ID],Table4[Brand],"Missing Brand")</f>
        <v>GRT Jewellers</v>
      </c>
      <c r="Q2922" s="2" t="s">
        <v>248</v>
      </c>
      <c r="R2922" s="2" t="str">
        <f>_xlfn.XLOOKUP(Table2[[#This Row],[Store_ID]],Table6[Store_ID],Table6[Store Name],"Not Found")</f>
        <v>TrendMart Thiruvananthapuram High Street</v>
      </c>
      <c r="S2922" s="2">
        <f>_xlfn.XLOOKUP(Table2[[#This Row],[Store_ID]],Table6[Store_ID],Table6[Monthly Target],"Missing Target")</f>
        <v>2500000</v>
      </c>
      <c r="T2922" s="2" t="str">
        <f>_xlfn.XLOOKUP(Table2[[#This Row],[Store_ID]],Table6[Store_ID],Table6[Region],"Not Found")</f>
        <v>South Zone 1</v>
      </c>
      <c r="U2922" s="2" t="s">
        <v>283</v>
      </c>
      <c r="V2922" s="2" t="str">
        <f>_xlfn.XLOOKUP(Table2[[#This Row],[Employee_ID]],Table5[Employee_ID],Table5[Employee Name],"Not Found")</f>
        <v>Priya Balasubramaniam</v>
      </c>
      <c r="W2922" s="2">
        <v>1</v>
      </c>
      <c r="X2922" s="2">
        <v>2643.35</v>
      </c>
      <c r="Y2922" s="2">
        <v>10</v>
      </c>
      <c r="Z2922" s="2">
        <v>264.33</v>
      </c>
      <c r="AA2922" s="2">
        <v>12</v>
      </c>
      <c r="AB2922" s="2">
        <v>285.48</v>
      </c>
      <c r="AC2922" s="2">
        <v>2664.5</v>
      </c>
      <c r="AD2922" s="2">
        <v>1767.32</v>
      </c>
      <c r="AE2922" s="2">
        <f t="shared" si="98"/>
        <v>611.70000000000005</v>
      </c>
      <c r="AF2922" s="2" t="s">
        <v>25</v>
      </c>
      <c r="AG2922" s="42">
        <f>IFERROR(Table2[[#This Row],[Profit]]/Table2[[#This Row],[Sales Amount]],0)</f>
        <v>0.22957402889848003</v>
      </c>
      <c r="AH2922" s="2" t="str">
        <f>TRIM(Table2[[#This Row],[Payment Modee]])</f>
        <v>UPI</v>
      </c>
      <c r="AI2922" s="2" t="s">
        <v>26</v>
      </c>
      <c r="AJ2922" s="2" t="s">
        <v>27</v>
      </c>
      <c r="AK2922" s="2" t="s">
        <v>1076</v>
      </c>
      <c r="AL2922" s="16" t="str">
        <f>IF(HOUR(Table2[[#This Row],[Order Time]])&lt;12,"Morning",IF(HOUR(Table2[[#This Row],[Order Time]])&lt;17,"Afternoon",IF(HOUR(Table2[[#This Row],[Order Time]])&lt;21,"Evening","Night")))</f>
        <v>Evening</v>
      </c>
      <c r="AM2922" s="16" t="s">
        <v>38</v>
      </c>
    </row>
    <row r="2923" spans="1:39" x14ac:dyDescent="0.25">
      <c r="A2923" s="13" t="s">
        <v>4841</v>
      </c>
      <c r="B2923" s="4">
        <v>45592</v>
      </c>
      <c r="C2923" s="2">
        <f>YEAR(Table2[[#This Row],[Invoice Date]])</f>
        <v>2024</v>
      </c>
      <c r="D2923" s="2" t="str">
        <f>TEXT(Table2[[#This Row],[Invoice Date]],"mmm")</f>
        <v>Oct</v>
      </c>
      <c r="E2923" s="2" t="str">
        <f>Table2[[#This Row],[Store_ID]]&amp;"-"&amp;Table2[[#This Row],[Year]]&amp;"-"&amp;Table2[[#This Row],[Month]]</f>
        <v>STR083-2024-Oct</v>
      </c>
      <c r="F2923" s="2" t="s">
        <v>438</v>
      </c>
      <c r="G2923" s="2" t="str">
        <f>_xlfn.XLOOKUP(Table2[[#This Row],[Customer_ID]],Table3[Customer_ID],Table3[Customer Name],"Not Found")</f>
        <v>Yashoda Sundaram</v>
      </c>
      <c r="H2923" s="2" t="str">
        <f>_xlfn.XLOOKUP(Table2[[#This Row],[Customer_ID]],Table3[Customer_ID],Table3[Gender],"Female")</f>
        <v>Female</v>
      </c>
      <c r="I2923" s="2" t="str">
        <f>_xlfn.XLOOKUP(Table2[[#This Row],[Customer_ID]],Table3[Customer_ID],Table3[City],"Missing Memebership")</f>
        <v>Mysuru</v>
      </c>
      <c r="J2923" s="2" t="str">
        <f>_xlfn.XLOOKUP(Table2[[#This Row],[Customer_ID]],Table3[Customer_ID],Table3[State],"Karnataka")</f>
        <v>Karnataka</v>
      </c>
      <c r="K2923" s="2" t="str">
        <f>_xlfn.XLOOKUP(Table2[[#This Row],[Customer_ID]],Table3[Customer_ID],Table3[Membership],"Regular")</f>
        <v>Silver</v>
      </c>
      <c r="L2923" s="2" t="s">
        <v>311</v>
      </c>
      <c r="M2923" s="2" t="str">
        <f>_xlfn.XLOOKUP(Table2[[#This Row],[Product_ID]],Table4[Product_ID],Table4[Product_Name],"Not Found")</f>
        <v>Raymond Leather Belt White</v>
      </c>
      <c r="N2923" s="2" t="str">
        <f>_xlfn.XLOOKUP(Table2[[#This Row],[Product_ID]],Table4[Product_ID],Table4[Category],"Not Found")</f>
        <v>Belts</v>
      </c>
      <c r="O2923" s="2" t="str">
        <f>_xlfn.XLOOKUP(Table2[[#This Row],[Product_ID]],Table4[Product_ID],Table4[Subcategory],"Not Found")</f>
        <v>Leather Belt</v>
      </c>
      <c r="P2923" s="2" t="str">
        <f>_xlfn.XLOOKUP(Table2[[#This Row],[Product_ID]],Table4[Product_ID],Table4[Brand],"Missing Brand")</f>
        <v>Raymond</v>
      </c>
      <c r="Q2923" s="2" t="s">
        <v>228</v>
      </c>
      <c r="R2923" s="2" t="str">
        <f>_xlfn.XLOOKUP(Table2[[#This Row],[Store_ID]],Table6[Store_ID],Table6[Store Name],"Not Found")</f>
        <v>TrendMart Tumakuru Outlet</v>
      </c>
      <c r="S2923" s="2">
        <f>_xlfn.XLOOKUP(Table2[[#This Row],[Store_ID]],Table6[Store_ID],Table6[Monthly Target],"Missing Target")</f>
        <v>1200000</v>
      </c>
      <c r="T2923" s="2" t="str">
        <f>_xlfn.XLOOKUP(Table2[[#This Row],[Store_ID]],Table6[Store_ID],Table6[Region],"Not Found")</f>
        <v>South Zone 2</v>
      </c>
      <c r="U2923" s="2" t="s">
        <v>465</v>
      </c>
      <c r="V2923" s="2" t="str">
        <f>_xlfn.XLOOKUP(Table2[[#This Row],[Employee_ID]],Table5[Employee_ID],Table5[Employee Name],"Not Found")</f>
        <v>Vinod Hegde</v>
      </c>
      <c r="W2923" s="2">
        <v>3</v>
      </c>
      <c r="X2923" s="2">
        <v>330.76</v>
      </c>
      <c r="Y2923" s="2">
        <v>30</v>
      </c>
      <c r="Z2923" s="2">
        <v>297.68</v>
      </c>
      <c r="AA2923" s="2">
        <v>5</v>
      </c>
      <c r="AB2923" s="2">
        <v>34.729999999999997</v>
      </c>
      <c r="AC2923" s="2">
        <v>729.33</v>
      </c>
      <c r="AD2923" s="2">
        <v>762.45</v>
      </c>
      <c r="AE2923" s="2">
        <f t="shared" si="98"/>
        <v>-67.849999999999994</v>
      </c>
      <c r="AF2923" s="2" t="s">
        <v>56</v>
      </c>
      <c r="AG2923" s="42">
        <f>IFERROR(Table2[[#This Row],[Profit]]/Table2[[#This Row],[Sales Amount]],0)</f>
        <v>-9.3030589719331425E-2</v>
      </c>
      <c r="AH2923" s="2" t="str">
        <f>TRIM(Table2[[#This Row],[Payment Modee]])</f>
        <v>Credit Card</v>
      </c>
      <c r="AI2923" s="2" t="s">
        <v>26</v>
      </c>
      <c r="AJ2923" s="2" t="s">
        <v>27</v>
      </c>
      <c r="AK2923" s="2" t="s">
        <v>1675</v>
      </c>
      <c r="AL2923" s="16" t="str">
        <f>IF(HOUR(Table2[[#This Row],[Order Time]])&lt;12,"Morning",IF(HOUR(Table2[[#This Row],[Order Time]])&lt;17,"Afternoon",IF(HOUR(Table2[[#This Row],[Order Time]])&lt;21,"Evening","Night")))</f>
        <v>Morning</v>
      </c>
      <c r="AM2923" s="16" t="s">
        <v>38</v>
      </c>
    </row>
    <row r="2924" spans="1:39" x14ac:dyDescent="0.25">
      <c r="A2924" s="13" t="s">
        <v>4842</v>
      </c>
      <c r="B2924" s="4">
        <v>45638</v>
      </c>
      <c r="C2924" s="2">
        <f>YEAR(Table2[[#This Row],[Invoice Date]])</f>
        <v>2024</v>
      </c>
      <c r="D2924" s="2" t="str">
        <f>TEXT(Table2[[#This Row],[Invoice Date]],"mmm")</f>
        <v>Dec</v>
      </c>
      <c r="E2924" s="2" t="str">
        <f>Table2[[#This Row],[Store_ID]]&amp;"-"&amp;Table2[[#This Row],[Year]]&amp;"-"&amp;Table2[[#This Row],[Month]]</f>
        <v>STR106-2024-Dec</v>
      </c>
      <c r="F2924" s="2" t="s">
        <v>2955</v>
      </c>
      <c r="G2924" s="2" t="str">
        <f>_xlfn.XLOOKUP(Table2[[#This Row],[Customer_ID]],Table3[Customer_ID],Table3[Customer Name],"Not Found")</f>
        <v>Vasanthi Subramaniam</v>
      </c>
      <c r="H2924" s="2" t="str">
        <f>_xlfn.XLOOKUP(Table2[[#This Row],[Customer_ID]],Table3[Customer_ID],Table3[Gender],"Female")</f>
        <v>Female</v>
      </c>
      <c r="I2924" s="2" t="str">
        <f>_xlfn.XLOOKUP(Table2[[#This Row],[Customer_ID]],Table3[Customer_ID],Table3[City],"Missing Memebership")</f>
        <v>Tirupati</v>
      </c>
      <c r="J2924" s="2" t="str">
        <f>_xlfn.XLOOKUP(Table2[[#This Row],[Customer_ID]],Table3[Customer_ID],Table3[State],"Karnataka")</f>
        <v>Andhra Pradesh</v>
      </c>
      <c r="K2924" s="2" t="str">
        <f>_xlfn.XLOOKUP(Table2[[#This Row],[Customer_ID]],Table3[Customer_ID],Table3[Membership],"Regular")</f>
        <v>Silver</v>
      </c>
      <c r="L2924" s="2" t="s">
        <v>838</v>
      </c>
      <c r="M2924" s="2" t="str">
        <f>_xlfn.XLOOKUP(Table2[[#This Row],[Product_ID]],Table4[Product_ID],Table4[Product_Name],"Not Found")</f>
        <v>Sonata A-Line Kurti Sky Blue</v>
      </c>
      <c r="N2924" s="2" t="str">
        <f>_xlfn.XLOOKUP(Table2[[#This Row],[Product_ID]],Table4[Product_ID],Table4[Category],"Not Found")</f>
        <v>Women Kurtis</v>
      </c>
      <c r="O2924" s="2" t="str">
        <f>_xlfn.XLOOKUP(Table2[[#This Row],[Product_ID]],Table4[Product_ID],Table4[Subcategory],"Not Found")</f>
        <v>A-Line Kurti</v>
      </c>
      <c r="P2924" s="2" t="str">
        <f>_xlfn.XLOOKUP(Table2[[#This Row],[Product_ID]],Table4[Product_ID],Table4[Brand],"Missing Brand")</f>
        <v>Sonata</v>
      </c>
      <c r="Q2924" s="2" t="s">
        <v>1716</v>
      </c>
      <c r="R2924" s="2" t="str">
        <f>_xlfn.XLOOKUP(Table2[[#This Row],[Store_ID]],Table6[Store_ID],Table6[Store Name],"Not Found")</f>
        <v>TrendMart Vijayawada Outlet</v>
      </c>
      <c r="S2924" s="2">
        <f>_xlfn.XLOOKUP(Table2[[#This Row],[Store_ID]],Table6[Store_ID],Table6[Monthly Target],"Missing Target")</f>
        <v>2500000</v>
      </c>
      <c r="T2924" s="2" t="str">
        <f>_xlfn.XLOOKUP(Table2[[#This Row],[Store_ID]],Table6[Store_ID],Table6[Region],"Not Found")</f>
        <v>South Zone 3</v>
      </c>
      <c r="U2924" s="2" t="s">
        <v>294</v>
      </c>
      <c r="V2924" s="2" t="str">
        <f>_xlfn.XLOOKUP(Table2[[#This Row],[Employee_ID]],Table5[Employee_ID],Table5[Employee Name],"Not Found")</f>
        <v>Chitra Chettiar</v>
      </c>
      <c r="W2924" s="2">
        <v>2</v>
      </c>
      <c r="X2924" s="2">
        <v>731.99</v>
      </c>
      <c r="Y2924" s="2">
        <v>20</v>
      </c>
      <c r="Z2924" s="2">
        <v>292.8</v>
      </c>
      <c r="AA2924" s="2">
        <v>5</v>
      </c>
      <c r="AB2924" s="2">
        <v>58.56</v>
      </c>
      <c r="AC2924" s="2">
        <v>1229.74</v>
      </c>
      <c r="AD2924" s="2">
        <v>1138.7</v>
      </c>
      <c r="AE2924" s="2">
        <f t="shared" si="98"/>
        <v>32.479999999999961</v>
      </c>
      <c r="AF2924" s="2" t="s">
        <v>69</v>
      </c>
      <c r="AG2924" s="42">
        <f>IFERROR(Table2[[#This Row],[Profit]]/Table2[[#This Row],[Sales Amount]],0)</f>
        <v>2.6412087107843901E-2</v>
      </c>
      <c r="AH2924" s="2" t="str">
        <f>TRIM(Table2[[#This Row],[Payment Modee]])</f>
        <v>Cash</v>
      </c>
      <c r="AI2924" s="2" t="s">
        <v>36</v>
      </c>
      <c r="AJ2924" s="2" t="s">
        <v>27</v>
      </c>
      <c r="AK2924" s="2" t="s">
        <v>786</v>
      </c>
      <c r="AL2924" s="16" t="str">
        <f>IF(HOUR(Table2[[#This Row],[Order Time]])&lt;12,"Morning",IF(HOUR(Table2[[#This Row],[Order Time]])&lt;17,"Afternoon",IF(HOUR(Table2[[#This Row],[Order Time]])&lt;21,"Evening","Night")))</f>
        <v>Morning</v>
      </c>
      <c r="AM2924" s="16" t="s">
        <v>29</v>
      </c>
    </row>
    <row r="2925" spans="1:39" x14ac:dyDescent="0.25">
      <c r="A2925" s="13" t="s">
        <v>4843</v>
      </c>
      <c r="B2925" s="4">
        <v>45629</v>
      </c>
      <c r="C2925" s="2">
        <f>YEAR(Table2[[#This Row],[Invoice Date]])</f>
        <v>2024</v>
      </c>
      <c r="D2925" s="2" t="str">
        <f>TEXT(Table2[[#This Row],[Invoice Date]],"mmm")</f>
        <v>Dec</v>
      </c>
      <c r="E2925" s="2" t="str">
        <f>Table2[[#This Row],[Store_ID]]&amp;"-"&amp;Table2[[#This Row],[Year]]&amp;"-"&amp;Table2[[#This Row],[Month]]</f>
        <v>STR080-2024-Dec</v>
      </c>
      <c r="F2925" s="2" t="s">
        <v>2953</v>
      </c>
      <c r="G2925" s="2" t="str">
        <f>_xlfn.XLOOKUP(Table2[[#This Row],[Customer_ID]],Table3[Customer_ID],Table3[Customer Name],"Not Found")</f>
        <v>Eswar Raman</v>
      </c>
      <c r="H2925" s="2" t="str">
        <f>_xlfn.XLOOKUP(Table2[[#This Row],[Customer_ID]],Table3[Customer_ID],Table3[Gender],"Female")</f>
        <v>Male</v>
      </c>
      <c r="I2925" s="2" t="str">
        <f>_xlfn.XLOOKUP(Table2[[#This Row],[Customer_ID]],Table3[Customer_ID],Table3[City],"Missing Memebership")</f>
        <v>Karimnagar</v>
      </c>
      <c r="J2925" s="2" t="str">
        <f>_xlfn.XLOOKUP(Table2[[#This Row],[Customer_ID]],Table3[Customer_ID],Table3[State],"Karnataka")</f>
        <v>Telangana</v>
      </c>
      <c r="K2925" s="2" t="str">
        <f>_xlfn.XLOOKUP(Table2[[#This Row],[Customer_ID]],Table3[Customer_ID],Table3[Membership],"Regular")</f>
        <v>Regular</v>
      </c>
      <c r="L2925" s="2" t="s">
        <v>515</v>
      </c>
      <c r="M2925" s="2" t="str">
        <f>_xlfn.XLOOKUP(Table2[[#This Row],[Product_ID]],Table4[Product_ID],Table4[Product_Name],"Not Found")</f>
        <v>Global Desi Earrings Green</v>
      </c>
      <c r="N2925" s="2" t="str">
        <f>_xlfn.XLOOKUP(Table2[[#This Row],[Product_ID]],Table4[Product_ID],Table4[Category],"Not Found")</f>
        <v>Jewellery</v>
      </c>
      <c r="O2925" s="2" t="str">
        <f>_xlfn.XLOOKUP(Table2[[#This Row],[Product_ID]],Table4[Product_ID],Table4[Subcategory],"Not Found")</f>
        <v>Earrings</v>
      </c>
      <c r="P2925" s="2" t="str">
        <f>_xlfn.XLOOKUP(Table2[[#This Row],[Product_ID]],Table4[Product_ID],Table4[Brand],"Missing Brand")</f>
        <v>Global Desi</v>
      </c>
      <c r="Q2925" s="2" t="s">
        <v>214</v>
      </c>
      <c r="R2925" s="2" t="str">
        <f>_xlfn.XLOOKUP(Table2[[#This Row],[Store_ID]],Table6[Store_ID],Table6[Store Name],"Not Found")</f>
        <v>TrendMart Kochi High Street</v>
      </c>
      <c r="S2925" s="2">
        <f>_xlfn.XLOOKUP(Table2[[#This Row],[Store_ID]],Table6[Store_ID],Table6[Monthly Target],"Missing Target")</f>
        <v>2000000</v>
      </c>
      <c r="T2925" s="2" t="str">
        <f>_xlfn.XLOOKUP(Table2[[#This Row],[Store_ID]],Table6[Store_ID],Table6[Region],"Not Found")</f>
        <v>South Zone 1</v>
      </c>
      <c r="U2925" s="2" t="s">
        <v>465</v>
      </c>
      <c r="V2925" s="2" t="str">
        <f>_xlfn.XLOOKUP(Table2[[#This Row],[Employee_ID]],Table5[Employee_ID],Table5[Employee Name],"Not Found")</f>
        <v>Vinod Hegde</v>
      </c>
      <c r="W2925" s="2">
        <v>2</v>
      </c>
      <c r="X2925" s="2">
        <v>6806.12</v>
      </c>
      <c r="Y2925" s="2">
        <v>0</v>
      </c>
      <c r="Z2925" s="2">
        <v>0</v>
      </c>
      <c r="AA2925" s="2">
        <v>3</v>
      </c>
      <c r="AB2925" s="2">
        <v>408.37</v>
      </c>
      <c r="AC2925" s="2">
        <v>14020.61</v>
      </c>
      <c r="AD2925" s="2">
        <v>9734.42</v>
      </c>
      <c r="AE2925" s="2">
        <f t="shared" si="98"/>
        <v>3877.8200000000006</v>
      </c>
      <c r="AF2925" s="2" t="s">
        <v>25</v>
      </c>
      <c r="AG2925" s="42">
        <f>IFERROR(Table2[[#This Row],[Profit]]/Table2[[#This Row],[Sales Amount]],0)</f>
        <v>0.27657997761866282</v>
      </c>
      <c r="AH2925" s="2" t="str">
        <f>TRIM(Table2[[#This Row],[Payment Modee]])</f>
        <v>UPI</v>
      </c>
      <c r="AI2925" s="2" t="s">
        <v>26</v>
      </c>
      <c r="AJ2925" s="2" t="s">
        <v>27</v>
      </c>
      <c r="AK2925" s="2" t="s">
        <v>2469</v>
      </c>
      <c r="AL2925" s="16" t="str">
        <f>IF(HOUR(Table2[[#This Row],[Order Time]])&lt;12,"Morning",IF(HOUR(Table2[[#This Row],[Order Time]])&lt;17,"Afternoon",IF(HOUR(Table2[[#This Row],[Order Time]])&lt;21,"Evening","Night")))</f>
        <v>Night</v>
      </c>
      <c r="AM2925" s="16" t="s">
        <v>29</v>
      </c>
    </row>
    <row r="2926" spans="1:39" x14ac:dyDescent="0.25">
      <c r="A2926" s="13" t="s">
        <v>4844</v>
      </c>
      <c r="B2926" s="4">
        <v>45595</v>
      </c>
      <c r="C2926" s="2">
        <f>YEAR(Table2[[#This Row],[Invoice Date]])</f>
        <v>2024</v>
      </c>
      <c r="D2926" s="2" t="str">
        <f>TEXT(Table2[[#This Row],[Invoice Date]],"mmm")</f>
        <v>Oct</v>
      </c>
      <c r="E2926" s="2" t="str">
        <f>Table2[[#This Row],[Store_ID]]&amp;"-"&amp;Table2[[#This Row],[Year]]&amp;"-"&amp;Table2[[#This Row],[Month]]</f>
        <v>STR072-2024-Oct</v>
      </c>
      <c r="F2926" s="2" t="s">
        <v>1138</v>
      </c>
      <c r="G2926" s="2" t="str">
        <f>_xlfn.XLOOKUP(Table2[[#This Row],[Customer_ID]],Table3[Customer_ID],Table3[Customer Name],"Not Found")</f>
        <v>Hariharan Yadav</v>
      </c>
      <c r="H2926" s="2" t="str">
        <f>_xlfn.XLOOKUP(Table2[[#This Row],[Customer_ID]],Table3[Customer_ID],Table3[Gender],"Female")</f>
        <v>Male</v>
      </c>
      <c r="I2926" s="2" t="str">
        <f>_xlfn.XLOOKUP(Table2[[#This Row],[Customer_ID]],Table3[Customer_ID],Table3[City],"Missing Memebership")</f>
        <v>Kollam</v>
      </c>
      <c r="J2926" s="2" t="str">
        <f>_xlfn.XLOOKUP(Table2[[#This Row],[Customer_ID]],Table3[Customer_ID],Table3[State],"Karnataka")</f>
        <v>Kerala</v>
      </c>
      <c r="K2926" s="2" t="str">
        <f>_xlfn.XLOOKUP(Table2[[#This Row],[Customer_ID]],Table3[Customer_ID],Table3[Membership],"Regular")</f>
        <v>Regular</v>
      </c>
      <c r="L2926" s="2" t="s">
        <v>22</v>
      </c>
      <c r="M2926" s="2" t="str">
        <f>_xlfn.XLOOKUP(Table2[[#This Row],[Product_ID]],Table4[Product_ID],Table4[Product_Name],"Not Found")</f>
        <v>Pepe Jeans A-Line Kurti White</v>
      </c>
      <c r="N2926" s="2" t="str">
        <f>_xlfn.XLOOKUP(Table2[[#This Row],[Product_ID]],Table4[Product_ID],Table4[Category],"Not Found")</f>
        <v>Women Kurtis</v>
      </c>
      <c r="O2926" s="2" t="str">
        <f>_xlfn.XLOOKUP(Table2[[#This Row],[Product_ID]],Table4[Product_ID],Table4[Subcategory],"Not Found")</f>
        <v>A-Line Kurti</v>
      </c>
      <c r="P2926" s="2" t="str">
        <f>_xlfn.XLOOKUP(Table2[[#This Row],[Product_ID]],Table4[Product_ID],Table4[Brand],"Missing Brand")</f>
        <v>Pepe Jeans</v>
      </c>
      <c r="Q2926" s="2" t="s">
        <v>186</v>
      </c>
      <c r="R2926" s="2" t="str">
        <f>_xlfn.XLOOKUP(Table2[[#This Row],[Store_ID]],Table6[Store_ID],Table6[Store Name],"Not Found")</f>
        <v>TrendMart Visakhapatnam Standard</v>
      </c>
      <c r="S2926" s="2">
        <f>_xlfn.XLOOKUP(Table2[[#This Row],[Store_ID]],Table6[Store_ID],Table6[Monthly Target],"Missing Target")</f>
        <v>1500000</v>
      </c>
      <c r="T2926" s="2" t="str">
        <f>_xlfn.XLOOKUP(Table2[[#This Row],[Store_ID]],Table6[Store_ID],Table6[Region],"Not Found")</f>
        <v>South Zone 3</v>
      </c>
      <c r="U2926" s="2" t="s">
        <v>124</v>
      </c>
      <c r="V2926" s="2" t="str">
        <f>_xlfn.XLOOKUP(Table2[[#This Row],[Employee_ID]],Table5[Employee_ID],Table5[Employee Name],"Not Found")</f>
        <v>Girish Sundaram</v>
      </c>
      <c r="W2926" s="2">
        <v>2</v>
      </c>
      <c r="X2926" s="2">
        <v>733.44</v>
      </c>
      <c r="Y2926" s="2">
        <v>10</v>
      </c>
      <c r="Z2926" s="2">
        <v>146.69</v>
      </c>
      <c r="AA2926" s="2">
        <v>5</v>
      </c>
      <c r="AB2926" s="2">
        <v>66.010000000000005</v>
      </c>
      <c r="AC2926" s="2">
        <v>1386.2</v>
      </c>
      <c r="AD2926" s="2">
        <v>993.34</v>
      </c>
      <c r="AE2926" s="2">
        <f t="shared" si="98"/>
        <v>326.85000000000002</v>
      </c>
      <c r="AF2926" s="2" t="s">
        <v>136</v>
      </c>
      <c r="AG2926" s="42">
        <f>IFERROR(Table2[[#This Row],[Profit]]/Table2[[#This Row],[Sales Amount]],0)</f>
        <v>0.23578848650988316</v>
      </c>
      <c r="AH2926" s="2" t="str">
        <f>TRIM(Table2[[#This Row],[Payment Modee]])</f>
        <v>EMI</v>
      </c>
      <c r="AI2926" s="2" t="s">
        <v>36</v>
      </c>
      <c r="AJ2926" s="2" t="s">
        <v>27</v>
      </c>
      <c r="AK2926" s="2" t="s">
        <v>1298</v>
      </c>
      <c r="AL2926" s="16" t="str">
        <f>IF(HOUR(Table2[[#This Row],[Order Time]])&lt;12,"Morning",IF(HOUR(Table2[[#This Row],[Order Time]])&lt;17,"Afternoon",IF(HOUR(Table2[[#This Row],[Order Time]])&lt;21,"Evening","Night")))</f>
        <v>Night</v>
      </c>
      <c r="AM2926" s="16" t="s">
        <v>29</v>
      </c>
    </row>
    <row r="2927" spans="1:39" x14ac:dyDescent="0.25">
      <c r="A2927" s="13" t="s">
        <v>4845</v>
      </c>
      <c r="B2927" s="4">
        <v>45606</v>
      </c>
      <c r="C2927" s="2">
        <f>YEAR(Table2[[#This Row],[Invoice Date]])</f>
        <v>2024</v>
      </c>
      <c r="D2927" s="2" t="str">
        <f>TEXT(Table2[[#This Row],[Invoice Date]],"mmm")</f>
        <v>Nov</v>
      </c>
      <c r="E2927" s="2" t="str">
        <f>Table2[[#This Row],[Store_ID]]&amp;"-"&amp;Table2[[#This Row],[Year]]&amp;"-"&amp;Table2[[#This Row],[Month]]</f>
        <v>STR070-2024-Nov</v>
      </c>
      <c r="F2927" s="2" t="s">
        <v>1134</v>
      </c>
      <c r="G2927" s="2" t="str">
        <f>_xlfn.XLOOKUP(Table2[[#This Row],[Customer_ID]],Table3[Customer_ID],Table3[Customer Name],"Not Found")</f>
        <v>Arun Pillai</v>
      </c>
      <c r="H2927" s="2" t="str">
        <f>_xlfn.XLOOKUP(Table2[[#This Row],[Customer_ID]],Table3[Customer_ID],Table3[Gender],"Female")</f>
        <v>Male</v>
      </c>
      <c r="I2927" s="2" t="str">
        <f>_xlfn.XLOOKUP(Table2[[#This Row],[Customer_ID]],Table3[Customer_ID],Table3[City],"Missing Memebership")</f>
        <v>Coimbatore</v>
      </c>
      <c r="J2927" s="2" t="str">
        <f>_xlfn.XLOOKUP(Table2[[#This Row],[Customer_ID]],Table3[Customer_ID],Table3[State],"Karnataka")</f>
        <v>Tamil Nadu</v>
      </c>
      <c r="K2927" s="2" t="str">
        <f>_xlfn.XLOOKUP(Table2[[#This Row],[Customer_ID]],Table3[Customer_ID],Table3[Membership],"Regular")</f>
        <v>Silver</v>
      </c>
      <c r="L2927" s="2" t="s">
        <v>540</v>
      </c>
      <c r="M2927" s="2" t="str">
        <f>_xlfn.XLOOKUP(Table2[[#This Row],[Product_ID]],Table4[Product_ID],Table4[Product_Name],"Not Found")</f>
        <v>Indian Terrain A-Line Dress Navy Blue</v>
      </c>
      <c r="N2927" s="2" t="str">
        <f>_xlfn.XLOOKUP(Table2[[#This Row],[Product_ID]],Table4[Product_ID],Table4[Category],"Not Found")</f>
        <v>Women Dresses</v>
      </c>
      <c r="O2927" s="2" t="str">
        <f>_xlfn.XLOOKUP(Table2[[#This Row],[Product_ID]],Table4[Product_ID],Table4[Subcategory],"Not Found")</f>
        <v>A-Line Dress</v>
      </c>
      <c r="P2927" s="2" t="str">
        <f>_xlfn.XLOOKUP(Table2[[#This Row],[Product_ID]],Table4[Product_ID],Table4[Brand],"Missing Brand")</f>
        <v>Indian Terrain</v>
      </c>
      <c r="Q2927" s="2" t="s">
        <v>1319</v>
      </c>
      <c r="R2927" s="2" t="str">
        <f>_xlfn.XLOOKUP(Table2[[#This Row],[Store_ID]],Table6[Store_ID],Table6[Store Name],"Not Found")</f>
        <v>TrendMart Alappuzha Mall Kiosk</v>
      </c>
      <c r="S2927" s="2">
        <f>_xlfn.XLOOKUP(Table2[[#This Row],[Store_ID]],Table6[Store_ID],Table6[Monthly Target],"Missing Target")</f>
        <v>1000000</v>
      </c>
      <c r="T2927" s="2" t="str">
        <f>_xlfn.XLOOKUP(Table2[[#This Row],[Store_ID]],Table6[Store_ID],Table6[Region],"Not Found")</f>
        <v>South Zone 1</v>
      </c>
      <c r="U2927" s="2" t="s">
        <v>62</v>
      </c>
      <c r="V2927" s="2" t="str">
        <f>_xlfn.XLOOKUP(Table2[[#This Row],[Employee_ID]],Table5[Employee_ID],Table5[Employee Name],"Not Found")</f>
        <v>Rahul Krishnan</v>
      </c>
      <c r="W2927" s="2">
        <v>3</v>
      </c>
      <c r="X2927" s="2">
        <v>1155.47</v>
      </c>
      <c r="Y2927" s="2">
        <v>25</v>
      </c>
      <c r="Z2927" s="2">
        <v>866.6</v>
      </c>
      <c r="AA2927" s="2">
        <v>12</v>
      </c>
      <c r="AB2927" s="2">
        <v>311.98</v>
      </c>
      <c r="AC2927" s="2">
        <v>2911.79</v>
      </c>
      <c r="AD2927" s="2">
        <v>2596.2600000000002</v>
      </c>
      <c r="AE2927" s="2">
        <f t="shared" si="98"/>
        <v>3.5499999999997272</v>
      </c>
      <c r="AF2927" s="2" t="s">
        <v>35</v>
      </c>
      <c r="AG2927" s="42">
        <f>IFERROR(Table2[[#This Row],[Profit]]/Table2[[#This Row],[Sales Amount]],0)</f>
        <v>1.2191813283237208E-3</v>
      </c>
      <c r="AH2927" s="2" t="str">
        <f>TRIM(Table2[[#This Row],[Payment Modee]])</f>
        <v>Debit Card</v>
      </c>
      <c r="AI2927" s="2" t="s">
        <v>36</v>
      </c>
      <c r="AJ2927" s="2" t="s">
        <v>27</v>
      </c>
      <c r="AK2927" s="2" t="s">
        <v>1513</v>
      </c>
      <c r="AL2927" s="16" t="str">
        <f>IF(HOUR(Table2[[#This Row],[Order Time]])&lt;12,"Morning",IF(HOUR(Table2[[#This Row],[Order Time]])&lt;17,"Afternoon",IF(HOUR(Table2[[#This Row],[Order Time]])&lt;21,"Evening","Night")))</f>
        <v>Afternoon</v>
      </c>
      <c r="AM2927" s="16" t="s">
        <v>38</v>
      </c>
    </row>
    <row r="2928" spans="1:39" x14ac:dyDescent="0.25">
      <c r="A2928" s="13" t="s">
        <v>4846</v>
      </c>
      <c r="B2928" s="4">
        <v>45543</v>
      </c>
      <c r="C2928" s="2">
        <f>YEAR(Table2[[#This Row],[Invoice Date]])</f>
        <v>2024</v>
      </c>
      <c r="D2928" s="2" t="str">
        <f>TEXT(Table2[[#This Row],[Invoice Date]],"mmm")</f>
        <v>Sep</v>
      </c>
      <c r="E2928" s="2" t="str">
        <f>Table2[[#This Row],[Store_ID]]&amp;"-"&amp;Table2[[#This Row],[Year]]&amp;"-"&amp;Table2[[#This Row],[Month]]</f>
        <v>STR071-2024-Sep</v>
      </c>
      <c r="F2928" s="2" t="s">
        <v>924</v>
      </c>
      <c r="G2928" s="2" t="str">
        <f>_xlfn.XLOOKUP(Table2[[#This Row],[Customer_ID]],Table3[Customer_ID],Table3[Customer Name],"Not Found")</f>
        <v>Balaji Reddy</v>
      </c>
      <c r="H2928" s="2" t="str">
        <f>_xlfn.XLOOKUP(Table2[[#This Row],[Customer_ID]],Table3[Customer_ID],Table3[Gender],"Female")</f>
        <v>Male</v>
      </c>
      <c r="I2928" s="2" t="str">
        <f>_xlfn.XLOOKUP(Table2[[#This Row],[Customer_ID]],Table3[Customer_ID],Table3[City],"Missing Memebership")</f>
        <v>Mysuru</v>
      </c>
      <c r="J2928" s="2" t="str">
        <f>_xlfn.XLOOKUP(Table2[[#This Row],[Customer_ID]],Table3[Customer_ID],Table3[State],"Karnataka")</f>
        <v>Karnataka</v>
      </c>
      <c r="K2928" s="2" t="str">
        <f>_xlfn.XLOOKUP(Table2[[#This Row],[Customer_ID]],Table3[Customer_ID],Table3[Membership],"Regular")</f>
        <v>Platinum</v>
      </c>
      <c r="L2928" s="2" t="s">
        <v>571</v>
      </c>
      <c r="M2928" s="2" t="str">
        <f>_xlfn.XLOOKUP(Table2[[#This Row],[Product_ID]],Table4[Product_ID],Table4[Product_Name],"Not Found")</f>
        <v>Being Human Track Suit Mustard</v>
      </c>
      <c r="N2928" s="2" t="str">
        <f>_xlfn.XLOOKUP(Table2[[#This Row],[Product_ID]],Table4[Product_ID],Table4[Category],"Not Found")</f>
        <v>Sportswear</v>
      </c>
      <c r="O2928" s="2" t="str">
        <f>_xlfn.XLOOKUP(Table2[[#This Row],[Product_ID]],Table4[Product_ID],Table4[Subcategory],"Not Found")</f>
        <v>Track Suit</v>
      </c>
      <c r="P2928" s="2" t="str">
        <f>_xlfn.XLOOKUP(Table2[[#This Row],[Product_ID]],Table4[Product_ID],Table4[Brand],"Missing Brand")</f>
        <v>Being Human</v>
      </c>
      <c r="Q2928" s="2" t="s">
        <v>288</v>
      </c>
      <c r="R2928" s="2" t="str">
        <f>_xlfn.XLOOKUP(Table2[[#This Row],[Store_ID]],Table6[Store_ID],Table6[Store Name],"Not Found")</f>
        <v>TrendMart Kannur Standard</v>
      </c>
      <c r="S2928" s="2">
        <f>_xlfn.XLOOKUP(Table2[[#This Row],[Store_ID]],Table6[Store_ID],Table6[Monthly Target],"Missing Target")</f>
        <v>2000000</v>
      </c>
      <c r="T2928" s="2" t="str">
        <f>_xlfn.XLOOKUP(Table2[[#This Row],[Store_ID]],Table6[Store_ID],Table6[Region],"Not Found")</f>
        <v>South Zone 1</v>
      </c>
      <c r="U2928" s="2" t="s">
        <v>482</v>
      </c>
      <c r="V2928" s="2" t="str">
        <f>_xlfn.XLOOKUP(Table2[[#This Row],[Employee_ID]],Table5[Employee_ID],Table5[Employee Name],"Not Found")</f>
        <v>Swathi Achari</v>
      </c>
      <c r="W2928" s="2">
        <v>1</v>
      </c>
      <c r="X2928" s="2">
        <v>1133.51</v>
      </c>
      <c r="Y2928" s="2">
        <v>20</v>
      </c>
      <c r="Z2928" s="2">
        <v>226.7</v>
      </c>
      <c r="AA2928" s="2">
        <v>12</v>
      </c>
      <c r="AB2928" s="2">
        <v>108.82</v>
      </c>
      <c r="AC2928" s="2">
        <v>1015.63</v>
      </c>
      <c r="AD2928" s="2">
        <v>626.26</v>
      </c>
      <c r="AE2928" s="2">
        <f t="shared" si="98"/>
        <v>280.55</v>
      </c>
      <c r="AF2928" s="2" t="s">
        <v>35</v>
      </c>
      <c r="AG2928" s="42">
        <f>IFERROR(Table2[[#This Row],[Profit]]/Table2[[#This Row],[Sales Amount]],0)</f>
        <v>0.27623248624006774</v>
      </c>
      <c r="AH2928" s="2" t="str">
        <f>TRIM(Table2[[#This Row],[Payment Modee]])</f>
        <v>Debit Card</v>
      </c>
      <c r="AI2928" s="2" t="s">
        <v>36</v>
      </c>
      <c r="AJ2928" s="2" t="s">
        <v>27</v>
      </c>
      <c r="AK2928" s="2" t="s">
        <v>2775</v>
      </c>
      <c r="AL2928" s="16" t="str">
        <f>IF(HOUR(Table2[[#This Row],[Order Time]])&lt;12,"Morning",IF(HOUR(Table2[[#This Row],[Order Time]])&lt;17,"Afternoon",IF(HOUR(Table2[[#This Row],[Order Time]])&lt;21,"Evening","Night")))</f>
        <v>Night</v>
      </c>
      <c r="AM2928" s="16" t="s">
        <v>38</v>
      </c>
    </row>
    <row r="2929" spans="1:39" x14ac:dyDescent="0.25">
      <c r="A2929" s="13" t="s">
        <v>4847</v>
      </c>
      <c r="B2929" s="4">
        <v>45544</v>
      </c>
      <c r="C2929" s="2">
        <f>YEAR(Table2[[#This Row],[Invoice Date]])</f>
        <v>2024</v>
      </c>
      <c r="D2929" s="2" t="str">
        <f>TEXT(Table2[[#This Row],[Invoice Date]],"mmm")</f>
        <v>Sep</v>
      </c>
      <c r="E2929" s="2" t="str">
        <f>Table2[[#This Row],[Store_ID]]&amp;"-"&amp;Table2[[#This Row],[Year]]&amp;"-"&amp;Table2[[#This Row],[Month]]</f>
        <v>STR003-2024-Sep</v>
      </c>
      <c r="F2929" s="2" t="s">
        <v>89</v>
      </c>
      <c r="G2929" s="2" t="str">
        <f>_xlfn.XLOOKUP(Table2[[#This Row],[Customer_ID]],Table3[Customer_ID],Table3[Customer Name],"Not Found")</f>
        <v>Tanvi Balasubramaniam</v>
      </c>
      <c r="H2929" s="2" t="str">
        <f>_xlfn.XLOOKUP(Table2[[#This Row],[Customer_ID]],Table3[Customer_ID],Table3[Gender],"Female")</f>
        <v>Female</v>
      </c>
      <c r="I2929" s="2" t="str">
        <f>_xlfn.XLOOKUP(Table2[[#This Row],[Customer_ID]],Table3[Customer_ID],Table3[City],"Missing Memebership")</f>
        <v>Kannur</v>
      </c>
      <c r="J2929" s="2" t="str">
        <f>_xlfn.XLOOKUP(Table2[[#This Row],[Customer_ID]],Table3[Customer_ID],Table3[State],"Karnataka")</f>
        <v>Kerala</v>
      </c>
      <c r="K2929" s="2" t="str">
        <f>_xlfn.XLOOKUP(Table2[[#This Row],[Customer_ID]],Table3[Customer_ID],Table3[Membership],"Regular")</f>
        <v>Silver</v>
      </c>
      <c r="L2929" s="2" t="s">
        <v>169</v>
      </c>
      <c r="M2929" s="2" t="str">
        <f>_xlfn.XLOOKUP(Table2[[#This Row],[Product_ID]],Table4[Product_ID],Table4[Product_Name],"Not Found")</f>
        <v>Global Desi Kids Shorts Charcoal</v>
      </c>
      <c r="N2929" s="2" t="str">
        <f>_xlfn.XLOOKUP(Table2[[#This Row],[Product_ID]],Table4[Product_ID],Table4[Category],"Not Found")</f>
        <v>Kids Wear</v>
      </c>
      <c r="O2929" s="2" t="str">
        <f>_xlfn.XLOOKUP(Table2[[#This Row],[Product_ID]],Table4[Product_ID],Table4[Subcategory],"Not Found")</f>
        <v>Kids Shorts</v>
      </c>
      <c r="P2929" s="2" t="str">
        <f>_xlfn.XLOOKUP(Table2[[#This Row],[Product_ID]],Table4[Product_ID],Table4[Brand],"Missing Brand")</f>
        <v>Global Desi</v>
      </c>
      <c r="Q2929" s="2" t="s">
        <v>959</v>
      </c>
      <c r="R2929" s="2" t="str">
        <f>_xlfn.XLOOKUP(Table2[[#This Row],[Store_ID]],Table6[Store_ID],Table6[Store Name],"Not Found")</f>
        <v>TrendMart Tumakuru High Street</v>
      </c>
      <c r="S2929" s="2">
        <f>_xlfn.XLOOKUP(Table2[[#This Row],[Store_ID]],Table6[Store_ID],Table6[Monthly Target],"Missing Target")</f>
        <v>2500000</v>
      </c>
      <c r="T2929" s="2" t="str">
        <f>_xlfn.XLOOKUP(Table2[[#This Row],[Store_ID]],Table6[Store_ID],Table6[Region],"Not Found")</f>
        <v>South Zone 2</v>
      </c>
      <c r="U2929" s="2" t="s">
        <v>187</v>
      </c>
      <c r="V2929" s="2" t="str">
        <f>_xlfn.XLOOKUP(Table2[[#This Row],[Employee_ID]],Table5[Employee_ID],Table5[Employee Name],"Not Found")</f>
        <v>Ganapathy Naidu</v>
      </c>
      <c r="W2929" s="2">
        <v>1</v>
      </c>
      <c r="X2929" s="2">
        <v>692.87</v>
      </c>
      <c r="Y2929" s="2">
        <v>15</v>
      </c>
      <c r="Z2929" s="2">
        <v>103.93</v>
      </c>
      <c r="AA2929" s="2">
        <v>5</v>
      </c>
      <c r="AB2929" s="2">
        <v>29.45</v>
      </c>
      <c r="AC2929" s="2">
        <v>618.39</v>
      </c>
      <c r="AD2929" s="2">
        <v>499.31</v>
      </c>
      <c r="AE2929" s="2">
        <f t="shared" si="98"/>
        <v>89.629999999999981</v>
      </c>
      <c r="AF2929" s="2" t="s">
        <v>25</v>
      </c>
      <c r="AG2929" s="42">
        <f>IFERROR(Table2[[#This Row],[Profit]]/Table2[[#This Row],[Sales Amount]],0)</f>
        <v>0.14494089490451006</v>
      </c>
      <c r="AH2929" s="2" t="str">
        <f>TRIM(Table2[[#This Row],[Payment Modee]])</f>
        <v>UPI</v>
      </c>
      <c r="AI2929" s="2" t="s">
        <v>36</v>
      </c>
      <c r="AJ2929" s="2" t="s">
        <v>27</v>
      </c>
      <c r="AK2929" s="2" t="s">
        <v>3042</v>
      </c>
      <c r="AL2929" s="16" t="str">
        <f>IF(HOUR(Table2[[#This Row],[Order Time]])&lt;12,"Morning",IF(HOUR(Table2[[#This Row],[Order Time]])&lt;17,"Afternoon",IF(HOUR(Table2[[#This Row],[Order Time]])&lt;21,"Evening","Night")))</f>
        <v>Afternoon</v>
      </c>
      <c r="AM2929" s="16" t="s">
        <v>29</v>
      </c>
    </row>
    <row r="2930" spans="1:39" x14ac:dyDescent="0.25">
      <c r="A2930" s="13" t="s">
        <v>4848</v>
      </c>
      <c r="B2930" s="4">
        <v>45399</v>
      </c>
      <c r="C2930" s="2">
        <f>YEAR(Table2[[#This Row],[Invoice Date]])</f>
        <v>2024</v>
      </c>
      <c r="D2930" s="2" t="str">
        <f>TEXT(Table2[[#This Row],[Invoice Date]],"mmm")</f>
        <v>Apr</v>
      </c>
      <c r="E2930" s="2" t="str">
        <f>Table2[[#This Row],[Store_ID]]&amp;"-"&amp;Table2[[#This Row],[Year]]&amp;"-"&amp;Table2[[#This Row],[Month]]</f>
        <v>STR026-2024-Apr</v>
      </c>
      <c r="F2930" s="2" t="s">
        <v>3008</v>
      </c>
      <c r="G2930" s="2" t="str">
        <f>_xlfn.XLOOKUP(Table2[[#This Row],[Customer_ID]],Table3[Customer_ID],Table3[Customer Name],"Not Found")</f>
        <v>Devraj Naicker</v>
      </c>
      <c r="H2930" s="2" t="str">
        <f>_xlfn.XLOOKUP(Table2[[#This Row],[Customer_ID]],Table3[Customer_ID],Table3[Gender],"Female")</f>
        <v>Male</v>
      </c>
      <c r="I2930" s="2" t="str">
        <f>_xlfn.XLOOKUP(Table2[[#This Row],[Customer_ID]],Table3[Customer_ID],Table3[City],"Missing Memebership")</f>
        <v>Thrissur</v>
      </c>
      <c r="J2930" s="2" t="str">
        <f>_xlfn.XLOOKUP(Table2[[#This Row],[Customer_ID]],Table3[Customer_ID],Table3[State],"Karnataka")</f>
        <v>Kerala</v>
      </c>
      <c r="K2930" s="2" t="str">
        <f>_xlfn.XLOOKUP(Table2[[#This Row],[Customer_ID]],Table3[Customer_ID],Table3[Membership],"Regular")</f>
        <v>Silver</v>
      </c>
      <c r="L2930" s="2" t="s">
        <v>778</v>
      </c>
      <c r="M2930" s="2" t="str">
        <f>_xlfn.XLOOKUP(Table2[[#This Row],[Product_ID]],Table4[Product_ID],Table4[Product_Name],"Not Found")</f>
        <v>Aurelia Earrings Sky Blue</v>
      </c>
      <c r="N2930" s="2" t="str">
        <f>_xlfn.XLOOKUP(Table2[[#This Row],[Product_ID]],Table4[Product_ID],Table4[Category],"Not Found")</f>
        <v>Jewellery</v>
      </c>
      <c r="O2930" s="2" t="str">
        <f>_xlfn.XLOOKUP(Table2[[#This Row],[Product_ID]],Table4[Product_ID],Table4[Subcategory],"Not Found")</f>
        <v>Earrings</v>
      </c>
      <c r="P2930" s="2" t="str">
        <f>_xlfn.XLOOKUP(Table2[[#This Row],[Product_ID]],Table4[Product_ID],Table4[Brand],"Missing Brand")</f>
        <v>Aurelia</v>
      </c>
      <c r="Q2930" s="2" t="s">
        <v>516</v>
      </c>
      <c r="R2930" s="2" t="str">
        <f>_xlfn.XLOOKUP(Table2[[#This Row],[Store_ID]],Table6[Store_ID],Table6[Store Name],"Not Found")</f>
        <v>TrendMart Guntur Standard</v>
      </c>
      <c r="S2930" s="2">
        <f>_xlfn.XLOOKUP(Table2[[#This Row],[Store_ID]],Table6[Store_ID],Table6[Monthly Target],"Missing Target")</f>
        <v>2500000</v>
      </c>
      <c r="T2930" s="2" t="str">
        <f>_xlfn.XLOOKUP(Table2[[#This Row],[Store_ID]],Table6[Store_ID],Table6[Region],"Not Found")</f>
        <v>South Zone 3</v>
      </c>
      <c r="U2930" s="2" t="s">
        <v>165</v>
      </c>
      <c r="V2930" s="2" t="str">
        <f>_xlfn.XLOOKUP(Table2[[#This Row],[Employee_ID]],Table5[Employee_ID],Table5[Employee Name],"Not Found")</f>
        <v>Vasanthi Gupta</v>
      </c>
      <c r="W2930" s="2">
        <v>1</v>
      </c>
      <c r="X2930" s="2">
        <v>6420.87</v>
      </c>
      <c r="Y2930" s="2">
        <v>5</v>
      </c>
      <c r="Z2930" s="2">
        <v>321.04000000000002</v>
      </c>
      <c r="AA2930" s="2">
        <v>3</v>
      </c>
      <c r="AB2930" s="2">
        <v>182.99</v>
      </c>
      <c r="AC2930" s="2">
        <v>6282.82</v>
      </c>
      <c r="AD2930" s="2">
        <v>4762.76</v>
      </c>
      <c r="AE2930" s="2">
        <f t="shared" si="98"/>
        <v>1337.0699999999995</v>
      </c>
      <c r="AF2930" s="2" t="s">
        <v>136</v>
      </c>
      <c r="AG2930" s="42">
        <f>IFERROR(Table2[[#This Row],[Profit]]/Table2[[#This Row],[Sales Amount]],0)</f>
        <v>0.21281367284117633</v>
      </c>
      <c r="AH2930" s="2" t="str">
        <f>TRIM(Table2[[#This Row],[Payment Modee]])</f>
        <v>EMI</v>
      </c>
      <c r="AI2930" s="2" t="s">
        <v>36</v>
      </c>
      <c r="AJ2930" s="2" t="s">
        <v>27</v>
      </c>
      <c r="AK2930" s="2" t="s">
        <v>724</v>
      </c>
      <c r="AL2930" s="16" t="str">
        <f>IF(HOUR(Table2[[#This Row],[Order Time]])&lt;12,"Morning",IF(HOUR(Table2[[#This Row],[Order Time]])&lt;17,"Afternoon",IF(HOUR(Table2[[#This Row],[Order Time]])&lt;21,"Evening","Night")))</f>
        <v>Evening</v>
      </c>
      <c r="AM2930" s="16" t="s">
        <v>29</v>
      </c>
    </row>
    <row r="2931" spans="1:39" s="12" customFormat="1" x14ac:dyDescent="0.25">
      <c r="A2931" s="15" t="s">
        <v>4849</v>
      </c>
      <c r="B2931" s="11">
        <v>45588</v>
      </c>
      <c r="C2931" s="10">
        <f>YEAR(Table2[[#This Row],[Invoice Date]])</f>
        <v>2024</v>
      </c>
      <c r="D2931" s="10" t="str">
        <f>TEXT(Table2[[#This Row],[Invoice Date]],"mmm")</f>
        <v>Oct</v>
      </c>
      <c r="E2931" s="10" t="str">
        <f>Table2[[#This Row],[Store_ID]]&amp;"-"&amp;Table2[[#This Row],[Year]]&amp;"-"&amp;Table2[[#This Row],[Month]]</f>
        <v>STR008-2024-Oct</v>
      </c>
      <c r="F2931" s="10" t="s">
        <v>547</v>
      </c>
      <c r="G2931" s="10" t="str">
        <f>_xlfn.XLOOKUP(Table2[[#This Row],[Customer_ID]],Table3[Customer_ID],Table3[Customer Name],"Not Found")</f>
        <v>Manikandan Naidu</v>
      </c>
      <c r="H2931" s="10" t="str">
        <f>_xlfn.XLOOKUP(Table2[[#This Row],[Customer_ID]],Table3[Customer_ID],Table3[Gender],"Female")</f>
        <v>Male</v>
      </c>
      <c r="I2931" s="10" t="str">
        <f>_xlfn.XLOOKUP(Table2[[#This Row],[Customer_ID]],Table3[Customer_ID],Table3[City],"Missing Memebership")</f>
        <v>Warangal</v>
      </c>
      <c r="J2931" s="10" t="str">
        <f>_xlfn.XLOOKUP(Table2[[#This Row],[Customer_ID]],Table3[Customer_ID],Table3[State],"Karnataka")</f>
        <v>Telangana</v>
      </c>
      <c r="K2931" s="10" t="str">
        <f>_xlfn.XLOOKUP(Table2[[#This Row],[Customer_ID]],Table3[Customer_ID],Table3[Membership],"Regular")</f>
        <v>Silver</v>
      </c>
      <c r="L2931" s="10" t="s">
        <v>645</v>
      </c>
      <c r="M2931" s="10" t="str">
        <f>_xlfn.XLOOKUP(Table2[[#This Row],[Product_ID]],Table4[Product_ID],Table4[Product_Name],"Not Found")</f>
        <v>Peter England Crop Top Green</v>
      </c>
      <c r="N2931" s="10" t="str">
        <f>_xlfn.XLOOKUP(Table2[[#This Row],[Product_ID]],Table4[Product_ID],Table4[Category],"Not Found")</f>
        <v>Women Tops</v>
      </c>
      <c r="O2931" s="10" t="str">
        <f>_xlfn.XLOOKUP(Table2[[#This Row],[Product_ID]],Table4[Product_ID],Table4[Subcategory],"Not Found")</f>
        <v>Crop Top</v>
      </c>
      <c r="P2931" s="10" t="str">
        <f>_xlfn.XLOOKUP(Table2[[#This Row],[Product_ID]],Table4[Product_ID],Table4[Brand],"Missing Brand")</f>
        <v>Peter England</v>
      </c>
      <c r="Q2931" s="10" t="s">
        <v>499</v>
      </c>
      <c r="R2931" s="10" t="str">
        <f>_xlfn.XLOOKUP(Table2[[#This Row],[Store_ID]],Table6[Store_ID],Table6[Store Name],"Not Found")</f>
        <v>TrendMart Kochi Mall Kiosk</v>
      </c>
      <c r="S2931" s="10">
        <f>_xlfn.XLOOKUP(Table2[[#This Row],[Store_ID]],Table6[Store_ID],Table6[Monthly Target],"Missing Target")</f>
        <v>1500000</v>
      </c>
      <c r="T2931" s="10" t="str">
        <f>_xlfn.XLOOKUP(Table2[[#This Row],[Store_ID]],Table6[Store_ID],Table6[Region],"Not Found")</f>
        <v>South Zone 1</v>
      </c>
      <c r="U2931" s="10" t="s">
        <v>49</v>
      </c>
      <c r="V2931" s="10" t="str">
        <f>_xlfn.XLOOKUP(Table2[[#This Row],[Employee_ID]],Table5[Employee_ID],Table5[Employee Name],"Not Found")</f>
        <v>Jyothi Prasad</v>
      </c>
      <c r="W2931" s="10">
        <f>IFERROR(ROUND((Z2931/(Y2931/100)/X2931),0),0)</f>
        <v>3</v>
      </c>
      <c r="X2931" s="10">
        <v>744.29</v>
      </c>
      <c r="Y2931" s="10">
        <v>30</v>
      </c>
      <c r="Z2931" s="10">
        <v>669.86</v>
      </c>
      <c r="AA2931" s="10">
        <v>5</v>
      </c>
      <c r="AB2931" s="10">
        <v>78.150000000000006</v>
      </c>
      <c r="AC2931" s="10">
        <v>1641.16</v>
      </c>
      <c r="AD2931" s="10">
        <v>1567.14</v>
      </c>
      <c r="AE2931" s="10">
        <f t="shared" si="98"/>
        <v>-4.1300000000000239</v>
      </c>
      <c r="AF2931" s="2" t="s">
        <v>35</v>
      </c>
      <c r="AG2931" s="42">
        <f>IFERROR(Table2[[#This Row],[Profit]]/Table2[[#This Row],[Sales Amount]],0)</f>
        <v>-2.5165127105218404E-3</v>
      </c>
      <c r="AH2931" s="2" t="str">
        <f>TRIM(Table2[[#This Row],[Payment Modee]])</f>
        <v>Debit Card</v>
      </c>
      <c r="AI2931" s="10" t="s">
        <v>36</v>
      </c>
      <c r="AJ2931" s="10" t="s">
        <v>27</v>
      </c>
      <c r="AK2931" s="10" t="s">
        <v>844</v>
      </c>
      <c r="AL2931" s="18" t="str">
        <f>IF(HOUR(Table2[[#This Row],[Order Time]])&lt;12,"Morning",IF(HOUR(Table2[[#This Row],[Order Time]])&lt;17,"Afternoon",IF(HOUR(Table2[[#This Row],[Order Time]])&lt;21,"Evening","Night")))</f>
        <v>Evening</v>
      </c>
      <c r="AM2931" s="18" t="s">
        <v>29</v>
      </c>
    </row>
    <row r="2932" spans="1:39" x14ac:dyDescent="0.25">
      <c r="A2932" s="13" t="s">
        <v>4850</v>
      </c>
      <c r="B2932" s="4">
        <v>45567</v>
      </c>
      <c r="C2932" s="2">
        <f>YEAR(Table2[[#This Row],[Invoice Date]])</f>
        <v>2024</v>
      </c>
      <c r="D2932" s="2" t="str">
        <f>TEXT(Table2[[#This Row],[Invoice Date]],"mmm")</f>
        <v>Oct</v>
      </c>
      <c r="E2932" s="2" t="str">
        <f>Table2[[#This Row],[Store_ID]]&amp;"-"&amp;Table2[[#This Row],[Year]]&amp;"-"&amp;Table2[[#This Row],[Month]]</f>
        <v>STR010-2024-Oct</v>
      </c>
      <c r="F2932" s="2" t="s">
        <v>4424</v>
      </c>
      <c r="G2932" s="2" t="str">
        <f>_xlfn.XLOOKUP(Table2[[#This Row],[Customer_ID]],Table3[Customer_ID],Table3[Customer Name],"Not Found")</f>
        <v>Charulatha Natarajan</v>
      </c>
      <c r="H2932" s="2" t="str">
        <f>_xlfn.XLOOKUP(Table2[[#This Row],[Customer_ID]],Table3[Customer_ID],Table3[Gender],"Female")</f>
        <v>Female</v>
      </c>
      <c r="I2932" s="2" t="str">
        <f>_xlfn.XLOOKUP(Table2[[#This Row],[Customer_ID]],Table3[Customer_ID],Table3[City],"Missing Memebership")</f>
        <v>Madurai</v>
      </c>
      <c r="J2932" s="2" t="str">
        <f>_xlfn.XLOOKUP(Table2[[#This Row],[Customer_ID]],Table3[Customer_ID],Table3[State],"Karnataka")</f>
        <v>Tamil Nadu</v>
      </c>
      <c r="K2932" s="2" t="str">
        <f>_xlfn.XLOOKUP(Table2[[#This Row],[Customer_ID]],Table3[Customer_ID],Table3[Membership],"Regular")</f>
        <v>Silver</v>
      </c>
      <c r="L2932" s="2" t="s">
        <v>954</v>
      </c>
      <c r="M2932" s="2" t="str">
        <f>_xlfn.XLOOKUP(Table2[[#This Row],[Product_ID]],Table4[Product_ID],Table4[Product_Name],"Not Found")</f>
        <v>Pepe Jeans Cap Pink</v>
      </c>
      <c r="N2932" s="2" t="str">
        <f>_xlfn.XLOOKUP(Table2[[#This Row],[Product_ID]],Table4[Product_ID],Table4[Category],"Not Found")</f>
        <v>Accessories</v>
      </c>
      <c r="O2932" s="2" t="str">
        <f>_xlfn.XLOOKUP(Table2[[#This Row],[Product_ID]],Table4[Product_ID],Table4[Subcategory],"Not Found")</f>
        <v>Cap</v>
      </c>
      <c r="P2932" s="2" t="str">
        <f>_xlfn.XLOOKUP(Table2[[#This Row],[Product_ID]],Table4[Product_ID],Table4[Brand],"Missing Brand")</f>
        <v>Pepe Jeans</v>
      </c>
      <c r="Q2932" s="2" t="s">
        <v>818</v>
      </c>
      <c r="R2932" s="2" t="str">
        <f>_xlfn.XLOOKUP(Table2[[#This Row],[Store_ID]],Table6[Store_ID],Table6[Store Name],"Not Found")</f>
        <v>TrendMart Kochi Mall Kiosk</v>
      </c>
      <c r="S2932" s="2">
        <f>_xlfn.XLOOKUP(Table2[[#This Row],[Store_ID]],Table6[Store_ID],Table6[Monthly Target],"Missing Target")</f>
        <v>2500000</v>
      </c>
      <c r="T2932" s="2" t="str">
        <f>_xlfn.XLOOKUP(Table2[[#This Row],[Store_ID]],Table6[Store_ID],Table6[Region],"Not Found")</f>
        <v>South Zone 1</v>
      </c>
      <c r="U2932" s="2" t="s">
        <v>417</v>
      </c>
      <c r="V2932" s="2" t="str">
        <f>_xlfn.XLOOKUP(Table2[[#This Row],[Employee_ID]],Table5[Employee_ID],Table5[Employee Name],"Not Found")</f>
        <v>Arjun Krishnan</v>
      </c>
      <c r="W2932" s="2">
        <v>2</v>
      </c>
      <c r="X2932" s="2">
        <v>1012.94</v>
      </c>
      <c r="Y2932" s="2">
        <v>15</v>
      </c>
      <c r="Z2932" s="2">
        <v>303.88</v>
      </c>
      <c r="AA2932" s="2">
        <v>12</v>
      </c>
      <c r="AB2932" s="2">
        <v>206.64</v>
      </c>
      <c r="AC2932" s="2">
        <v>1928.64</v>
      </c>
      <c r="AD2932" s="2">
        <v>1153.94</v>
      </c>
      <c r="AE2932" s="2">
        <f t="shared" si="98"/>
        <v>568.06000000000006</v>
      </c>
      <c r="AF2932" s="2" t="s">
        <v>35</v>
      </c>
      <c r="AG2932" s="42">
        <f>IFERROR(Table2[[#This Row],[Profit]]/Table2[[#This Row],[Sales Amount]],0)</f>
        <v>0.29453915712626516</v>
      </c>
      <c r="AH2932" s="2" t="str">
        <f>TRIM(Table2[[#This Row],[Payment Modee]])</f>
        <v>Debit Card</v>
      </c>
      <c r="AI2932" s="2" t="s">
        <v>26</v>
      </c>
      <c r="AJ2932" s="2" t="s">
        <v>27</v>
      </c>
      <c r="AK2932" s="2" t="s">
        <v>918</v>
      </c>
      <c r="AL2932" s="16" t="str">
        <f>IF(HOUR(Table2[[#This Row],[Order Time]])&lt;12,"Morning",IF(HOUR(Table2[[#This Row],[Order Time]])&lt;17,"Afternoon",IF(HOUR(Table2[[#This Row],[Order Time]])&lt;21,"Evening","Night")))</f>
        <v>Afternoon</v>
      </c>
      <c r="AM2932" s="16" t="s">
        <v>29</v>
      </c>
    </row>
    <row r="2933" spans="1:39" x14ac:dyDescent="0.25">
      <c r="A2933" s="13" t="s">
        <v>4851</v>
      </c>
      <c r="B2933" s="4">
        <v>45746</v>
      </c>
      <c r="C2933" s="2">
        <f>YEAR(Table2[[#This Row],[Invoice Date]])</f>
        <v>2025</v>
      </c>
      <c r="D2933" s="2" t="str">
        <f>TEXT(Table2[[#This Row],[Invoice Date]],"mmm")</f>
        <v>Mar</v>
      </c>
      <c r="E2933" s="2" t="str">
        <f>Table2[[#This Row],[Store_ID]]&amp;"-"&amp;Table2[[#This Row],[Year]]&amp;"-"&amp;Table2[[#This Row],[Month]]</f>
        <v>STR056-2025-Mar</v>
      </c>
      <c r="F2933" s="2" t="s">
        <v>1270</v>
      </c>
      <c r="G2933" s="2" t="str">
        <f>_xlfn.XLOOKUP(Table2[[#This Row],[Customer_ID]],Table3[Customer_ID],Table3[Customer Name],"Not Found")</f>
        <v>Padma Gopalakrishnan</v>
      </c>
      <c r="H2933" s="2" t="str">
        <f>_xlfn.XLOOKUP(Table2[[#This Row],[Customer_ID]],Table3[Customer_ID],Table3[Gender],"Female")</f>
        <v>Female</v>
      </c>
      <c r="I2933" s="2" t="str">
        <f>_xlfn.XLOOKUP(Table2[[#This Row],[Customer_ID]],Table3[Customer_ID],Table3[City],"Missing Memebership")</f>
        <v>Chennai</v>
      </c>
      <c r="J2933" s="2" t="str">
        <f>_xlfn.XLOOKUP(Table2[[#This Row],[Customer_ID]],Table3[Customer_ID],Table3[State],"Karnataka")</f>
        <v>Tamil Nadu</v>
      </c>
      <c r="K2933" s="2" t="str">
        <f>_xlfn.XLOOKUP(Table2[[#This Row],[Customer_ID]],Table3[Customer_ID],Table3[Membership],"Regular")</f>
        <v>Silver</v>
      </c>
      <c r="L2933" s="2" t="s">
        <v>927</v>
      </c>
      <c r="M2933" s="2" t="str">
        <f>_xlfn.XLOOKUP(Table2[[#This Row],[Product_ID]],Table4[Product_ID],Table4[Product_Name],"Not Found")</f>
        <v>Skechers Casual Belt Sky Blue</v>
      </c>
      <c r="N2933" s="2" t="str">
        <f>_xlfn.XLOOKUP(Table2[[#This Row],[Product_ID]],Table4[Product_ID],Table4[Category],"Not Found")</f>
        <v>Belts</v>
      </c>
      <c r="O2933" s="2" t="str">
        <f>_xlfn.XLOOKUP(Table2[[#This Row],[Product_ID]],Table4[Product_ID],Table4[Subcategory],"Not Found")</f>
        <v>Casual Belt</v>
      </c>
      <c r="P2933" s="2" t="str">
        <f>_xlfn.XLOOKUP(Table2[[#This Row],[Product_ID]],Table4[Product_ID],Table4[Brand],"Missing Brand")</f>
        <v>Skechers</v>
      </c>
      <c r="Q2933" s="2" t="s">
        <v>474</v>
      </c>
      <c r="R2933" s="2" t="str">
        <f>_xlfn.XLOOKUP(Table2[[#This Row],[Store_ID]],Table6[Store_ID],Table6[Store Name],"Not Found")</f>
        <v>TrendMart Nizamabad Standard</v>
      </c>
      <c r="S2933" s="2">
        <f>_xlfn.XLOOKUP(Table2[[#This Row],[Store_ID]],Table6[Store_ID],Table6[Monthly Target],"Missing Target")</f>
        <v>1200000</v>
      </c>
      <c r="T2933" s="2" t="str">
        <f>_xlfn.XLOOKUP(Table2[[#This Row],[Store_ID]],Table6[Store_ID],Table6[Region],"Not Found")</f>
        <v>South Zone 2</v>
      </c>
      <c r="U2933" s="2" t="s">
        <v>176</v>
      </c>
      <c r="V2933" s="2" t="str">
        <f>_xlfn.XLOOKUP(Table2[[#This Row],[Employee_ID]],Table5[Employee_ID],Table5[Employee Name],"Not Found")</f>
        <v>Malathi Varma</v>
      </c>
      <c r="W2933" s="2">
        <v>1</v>
      </c>
      <c r="X2933" s="2">
        <v>901.77</v>
      </c>
      <c r="Y2933" s="2">
        <v>10</v>
      </c>
      <c r="Z2933" s="2">
        <v>90.18</v>
      </c>
      <c r="AA2933" s="2">
        <v>5</v>
      </c>
      <c r="AB2933" s="2">
        <v>40.58</v>
      </c>
      <c r="AC2933" s="2">
        <v>852.17</v>
      </c>
      <c r="AD2933" s="2">
        <v>590.02</v>
      </c>
      <c r="AE2933" s="2">
        <f t="shared" si="98"/>
        <v>221.57</v>
      </c>
      <c r="AF2933" s="2" t="s">
        <v>35</v>
      </c>
      <c r="AG2933" s="42">
        <f>IFERROR(Table2[[#This Row],[Profit]]/Table2[[#This Row],[Sales Amount]],0)</f>
        <v>0.26000680615370175</v>
      </c>
      <c r="AH2933" s="2" t="str">
        <f>TRIM(Table2[[#This Row],[Payment Modee]])</f>
        <v>Debit Card</v>
      </c>
      <c r="AI2933" s="2" t="s">
        <v>26</v>
      </c>
      <c r="AJ2933" s="2" t="s">
        <v>27</v>
      </c>
      <c r="AK2933" s="2" t="s">
        <v>1565</v>
      </c>
      <c r="AL2933" s="16" t="str">
        <f>IF(HOUR(Table2[[#This Row],[Order Time]])&lt;12,"Morning",IF(HOUR(Table2[[#This Row],[Order Time]])&lt;17,"Afternoon",IF(HOUR(Table2[[#This Row],[Order Time]])&lt;21,"Evening","Night")))</f>
        <v>Afternoon</v>
      </c>
      <c r="AM2933" s="16" t="s">
        <v>38</v>
      </c>
    </row>
    <row r="2934" spans="1:39" x14ac:dyDescent="0.25">
      <c r="A2934" s="13" t="s">
        <v>4852</v>
      </c>
      <c r="B2934" s="4">
        <v>45412</v>
      </c>
      <c r="C2934" s="2">
        <f>YEAR(Table2[[#This Row],[Invoice Date]])</f>
        <v>2024</v>
      </c>
      <c r="D2934" s="2" t="str">
        <f>TEXT(Table2[[#This Row],[Invoice Date]],"mmm")</f>
        <v>Apr</v>
      </c>
      <c r="E2934" s="2" t="str">
        <f>Table2[[#This Row],[Store_ID]]&amp;"-"&amp;Table2[[#This Row],[Year]]&amp;"-"&amp;Table2[[#This Row],[Month]]</f>
        <v>STR106-2024-Apr</v>
      </c>
      <c r="F2934" s="2" t="s">
        <v>1567</v>
      </c>
      <c r="G2934" s="2" t="str">
        <f>_xlfn.XLOOKUP(Table2[[#This Row],[Customer_ID]],Table3[Customer_ID],Table3[Customer Name],"Not Found")</f>
        <v>Bharathi Shetty</v>
      </c>
      <c r="H2934" s="2" t="str">
        <f>_xlfn.XLOOKUP(Table2[[#This Row],[Customer_ID]],Table3[Customer_ID],Table3[Gender],"Female")</f>
        <v>Female</v>
      </c>
      <c r="I2934" s="2" t="str">
        <f>_xlfn.XLOOKUP(Table2[[#This Row],[Customer_ID]],Table3[Customer_ID],Table3[City],"Missing Memebership")</f>
        <v>Kannur</v>
      </c>
      <c r="J2934" s="2" t="str">
        <f>_xlfn.XLOOKUP(Table2[[#This Row],[Customer_ID]],Table3[Customer_ID],Table3[State],"Karnataka")</f>
        <v>Kerala</v>
      </c>
      <c r="K2934" s="2" t="str">
        <f>_xlfn.XLOOKUP(Table2[[#This Row],[Customer_ID]],Table3[Customer_ID],Table3[Membership],"Regular")</f>
        <v>Silver</v>
      </c>
      <c r="L2934" s="2" t="s">
        <v>917</v>
      </c>
      <c r="M2934" s="2" t="str">
        <f>_xlfn.XLOOKUP(Table2[[#This Row],[Product_ID]],Table4[Product_ID],Table4[Product_Name],"Not Found")</f>
        <v>Spykar Cotton Saree Black</v>
      </c>
      <c r="N2934" s="2" t="str">
        <f>_xlfn.XLOOKUP(Table2[[#This Row],[Product_ID]],Table4[Product_ID],Table4[Category],"Not Found")</f>
        <v>Women Sarees</v>
      </c>
      <c r="O2934" s="2" t="str">
        <f>_xlfn.XLOOKUP(Table2[[#This Row],[Product_ID]],Table4[Product_ID],Table4[Subcategory],"Not Found")</f>
        <v>Cotton Saree</v>
      </c>
      <c r="P2934" s="2" t="str">
        <f>_xlfn.XLOOKUP(Table2[[#This Row],[Product_ID]],Table4[Product_ID],Table4[Brand],"Missing Brand")</f>
        <v>Spykar</v>
      </c>
      <c r="Q2934" s="2" t="s">
        <v>1716</v>
      </c>
      <c r="R2934" s="2" t="str">
        <f>_xlfn.XLOOKUP(Table2[[#This Row],[Store_ID]],Table6[Store_ID],Table6[Store Name],"Not Found")</f>
        <v>TrendMart Vijayawada Outlet</v>
      </c>
      <c r="S2934" s="2">
        <f>_xlfn.XLOOKUP(Table2[[#This Row],[Store_ID]],Table6[Store_ID],Table6[Monthly Target],"Missing Target")</f>
        <v>2500000</v>
      </c>
      <c r="T2934" s="2" t="str">
        <f>_xlfn.XLOOKUP(Table2[[#This Row],[Store_ID]],Table6[Store_ID],Table6[Region],"Not Found")</f>
        <v>South Zone 3</v>
      </c>
      <c r="U2934" s="2" t="s">
        <v>289</v>
      </c>
      <c r="V2934" s="2" t="str">
        <f>_xlfn.XLOOKUP(Table2[[#This Row],[Employee_ID]],Table5[Employee_ID],Table5[Employee Name],"Not Found")</f>
        <v>Anitha Ramachandran</v>
      </c>
      <c r="W2934" s="2">
        <v>3</v>
      </c>
      <c r="X2934" s="2">
        <v>1295.81</v>
      </c>
      <c r="Y2934" s="2">
        <v>0</v>
      </c>
      <c r="Z2934" s="2">
        <v>0</v>
      </c>
      <c r="AA2934" s="2">
        <v>12</v>
      </c>
      <c r="AB2934" s="2">
        <v>466.49</v>
      </c>
      <c r="AC2934" s="2">
        <v>4353.92</v>
      </c>
      <c r="AD2934" s="2">
        <v>2886.51</v>
      </c>
      <c r="AE2934" s="2">
        <f t="shared" si="98"/>
        <v>1000.9199999999998</v>
      </c>
      <c r="AF2934" s="2" t="s">
        <v>35</v>
      </c>
      <c r="AG2934" s="42">
        <f>IFERROR(Table2[[#This Row],[Profit]]/Table2[[#This Row],[Sales Amount]],0)</f>
        <v>0.22988938703513151</v>
      </c>
      <c r="AH2934" s="2" t="str">
        <f>TRIM(Table2[[#This Row],[Payment Modee]])</f>
        <v>Debit Card</v>
      </c>
      <c r="AI2934" s="2" t="s">
        <v>26</v>
      </c>
      <c r="AJ2934" s="2" t="s">
        <v>27</v>
      </c>
      <c r="AK2934" s="2" t="s">
        <v>1527</v>
      </c>
      <c r="AL2934" s="16" t="str">
        <f>IF(HOUR(Table2[[#This Row],[Order Time]])&lt;12,"Morning",IF(HOUR(Table2[[#This Row],[Order Time]])&lt;17,"Afternoon",IF(HOUR(Table2[[#This Row],[Order Time]])&lt;21,"Evening","Night")))</f>
        <v>Afternoon</v>
      </c>
      <c r="AM2934" s="16" t="s">
        <v>29</v>
      </c>
    </row>
    <row r="2935" spans="1:39" x14ac:dyDescent="0.25">
      <c r="A2935" s="13" t="s">
        <v>4853</v>
      </c>
      <c r="B2935" s="4">
        <v>45590</v>
      </c>
      <c r="C2935" s="2">
        <f>YEAR(Table2[[#This Row],[Invoice Date]])</f>
        <v>2024</v>
      </c>
      <c r="D2935" s="2" t="str">
        <f>TEXT(Table2[[#This Row],[Invoice Date]],"mmm")</f>
        <v>Oct</v>
      </c>
      <c r="E2935" s="2" t="str">
        <f>Table2[[#This Row],[Store_ID]]&amp;"-"&amp;Table2[[#This Row],[Year]]&amp;"-"&amp;Table2[[#This Row],[Month]]</f>
        <v>STR027-2024-Oct</v>
      </c>
      <c r="F2935" s="2" t="s">
        <v>4350</v>
      </c>
      <c r="G2935" s="2" t="str">
        <f>_xlfn.XLOOKUP(Table2[[#This Row],[Customer_ID]],Table3[Customer_ID],Table3[Customer Name],"Not Found")</f>
        <v>Yamini Shetty</v>
      </c>
      <c r="H2935" s="2" t="str">
        <f>_xlfn.XLOOKUP(Table2[[#This Row],[Customer_ID]],Table3[Customer_ID],Table3[Gender],"Female")</f>
        <v>Female</v>
      </c>
      <c r="I2935" s="2" t="str">
        <f>_xlfn.XLOOKUP(Table2[[#This Row],[Customer_ID]],Table3[Customer_ID],Table3[City],"Missing Memebership")</f>
        <v>Vijayawada</v>
      </c>
      <c r="J2935" s="2" t="str">
        <f>_xlfn.XLOOKUP(Table2[[#This Row],[Customer_ID]],Table3[Customer_ID],Table3[State],"Karnataka")</f>
        <v>Andhra Pradesh</v>
      </c>
      <c r="K2935" s="2" t="str">
        <f>_xlfn.XLOOKUP(Table2[[#This Row],[Customer_ID]],Table3[Customer_ID],Table3[Membership],"Regular")</f>
        <v>Gold</v>
      </c>
      <c r="L2935" s="2" t="s">
        <v>459</v>
      </c>
      <c r="M2935" s="2" t="str">
        <f>_xlfn.XLOOKUP(Table2[[#This Row],[Product_ID]],Table4[Product_ID],Table4[Product_Name],"Not Found")</f>
        <v>Sonata Straight Fit Cream</v>
      </c>
      <c r="N2935" s="2" t="str">
        <f>_xlfn.XLOOKUP(Table2[[#This Row],[Product_ID]],Table4[Product_ID],Table4[Category],"Not Found")</f>
        <v>Women Jeans</v>
      </c>
      <c r="O2935" s="2" t="str">
        <f>_xlfn.XLOOKUP(Table2[[#This Row],[Product_ID]],Table4[Product_ID],Table4[Subcategory],"Not Found")</f>
        <v>Straight Fit</v>
      </c>
      <c r="P2935" s="2" t="str">
        <f>_xlfn.XLOOKUP(Table2[[#This Row],[Product_ID]],Table4[Product_ID],Table4[Brand],"Missing Brand")</f>
        <v>Sonata</v>
      </c>
      <c r="Q2935" s="2" t="s">
        <v>965</v>
      </c>
      <c r="R2935" s="2" t="str">
        <f>_xlfn.XLOOKUP(Table2[[#This Row],[Store_ID]],Table6[Store_ID],Table6[Store Name],"Not Found")</f>
        <v>TrendMart Hyderabad Standard</v>
      </c>
      <c r="S2935" s="2">
        <f>_xlfn.XLOOKUP(Table2[[#This Row],[Store_ID]],Table6[Store_ID],Table6[Monthly Target],"Missing Target")</f>
        <v>1500000</v>
      </c>
      <c r="T2935" s="2" t="str">
        <f>_xlfn.XLOOKUP(Table2[[#This Row],[Store_ID]],Table6[Store_ID],Table6[Region],"Not Found")</f>
        <v>South Zone 2</v>
      </c>
      <c r="U2935" s="2" t="s">
        <v>283</v>
      </c>
      <c r="V2935" s="2" t="str">
        <f>_xlfn.XLOOKUP(Table2[[#This Row],[Employee_ID]],Table5[Employee_ID],Table5[Employee Name],"Not Found")</f>
        <v>Priya Balasubramaniam</v>
      </c>
      <c r="W2935" s="2">
        <v>1</v>
      </c>
      <c r="X2935" s="2">
        <v>1070.99</v>
      </c>
      <c r="Y2935" s="2">
        <v>30</v>
      </c>
      <c r="Z2935" s="2">
        <v>321.3</v>
      </c>
      <c r="AA2935" s="2">
        <v>12</v>
      </c>
      <c r="AB2935" s="2">
        <v>89.96</v>
      </c>
      <c r="AC2935" s="2">
        <v>839.65</v>
      </c>
      <c r="AD2935" s="2">
        <v>720.53</v>
      </c>
      <c r="AE2935" s="2">
        <f t="shared" si="98"/>
        <v>29.160000000000011</v>
      </c>
      <c r="AF2935" s="2" t="s">
        <v>25</v>
      </c>
      <c r="AG2935" s="42">
        <f>IFERROR(Table2[[#This Row],[Profit]]/Table2[[#This Row],[Sales Amount]],0)</f>
        <v>3.4728756029297939E-2</v>
      </c>
      <c r="AH2935" s="2" t="str">
        <f>TRIM(Table2[[#This Row],[Payment Modee]])</f>
        <v>UPI</v>
      </c>
      <c r="AI2935" s="2" t="s">
        <v>26</v>
      </c>
      <c r="AJ2935" s="2" t="s">
        <v>27</v>
      </c>
      <c r="AK2935" s="2" t="s">
        <v>3314</v>
      </c>
      <c r="AL2935" s="16" t="str">
        <f>IF(HOUR(Table2[[#This Row],[Order Time]])&lt;12,"Morning",IF(HOUR(Table2[[#This Row],[Order Time]])&lt;17,"Afternoon",IF(HOUR(Table2[[#This Row],[Order Time]])&lt;21,"Evening","Night")))</f>
        <v>Night</v>
      </c>
      <c r="AM2935" s="16" t="s">
        <v>29</v>
      </c>
    </row>
    <row r="2936" spans="1:39" x14ac:dyDescent="0.25">
      <c r="A2936" s="13" t="s">
        <v>4854</v>
      </c>
      <c r="B2936" s="4">
        <v>45635</v>
      </c>
      <c r="C2936" s="2">
        <f>YEAR(Table2[[#This Row],[Invoice Date]])</f>
        <v>2024</v>
      </c>
      <c r="D2936" s="2" t="str">
        <f>TEXT(Table2[[#This Row],[Invoice Date]],"mmm")</f>
        <v>Dec</v>
      </c>
      <c r="E2936" s="2" t="str">
        <f>Table2[[#This Row],[Store_ID]]&amp;"-"&amp;Table2[[#This Row],[Year]]&amp;"-"&amp;Table2[[#This Row],[Month]]</f>
        <v>STR108-2024-Dec</v>
      </c>
      <c r="F2936" s="2" t="s">
        <v>1350</v>
      </c>
      <c r="G2936" s="2" t="str">
        <f>_xlfn.XLOOKUP(Table2[[#This Row],[Customer_ID]],Table3[Customer_ID],Table3[Customer Name],"Not Found")</f>
        <v>Dhruv Natarajan</v>
      </c>
      <c r="H2936" s="2" t="str">
        <f>_xlfn.XLOOKUP(Table2[[#This Row],[Customer_ID]],Table3[Customer_ID],Table3[Gender],"Female")</f>
        <v>Male</v>
      </c>
      <c r="I2936" s="2" t="str">
        <f>_xlfn.XLOOKUP(Table2[[#This Row],[Customer_ID]],Table3[Customer_ID],Table3[City],"Missing Memebership")</f>
        <v>Nellore</v>
      </c>
      <c r="J2936" s="2" t="str">
        <f>_xlfn.XLOOKUP(Table2[[#This Row],[Customer_ID]],Table3[Customer_ID],Table3[State],"Karnataka")</f>
        <v>Andhra Pradesh</v>
      </c>
      <c r="K2936" s="2" t="str">
        <f>_xlfn.XLOOKUP(Table2[[#This Row],[Customer_ID]],Table3[Customer_ID],Table3[Membership],"Regular")</f>
        <v>Platinum</v>
      </c>
      <c r="L2936" s="2" t="s">
        <v>754</v>
      </c>
      <c r="M2936" s="2" t="str">
        <f>_xlfn.XLOOKUP(Table2[[#This Row],[Product_ID]],Table4[Product_ID],Table4[Product_Name],"Not Found")</f>
        <v>Wrangler Ring White</v>
      </c>
      <c r="N2936" s="2" t="str">
        <f>_xlfn.XLOOKUP(Table2[[#This Row],[Product_ID]],Table4[Product_ID],Table4[Category],"Not Found")</f>
        <v>Jewellery</v>
      </c>
      <c r="O2936" s="2" t="str">
        <f>_xlfn.XLOOKUP(Table2[[#This Row],[Product_ID]],Table4[Product_ID],Table4[Subcategory],"Not Found")</f>
        <v>Ring</v>
      </c>
      <c r="P2936" s="2" t="str">
        <f>_xlfn.XLOOKUP(Table2[[#This Row],[Product_ID]],Table4[Product_ID],Table4[Brand],"Missing Brand")</f>
        <v>Wrangler</v>
      </c>
      <c r="Q2936" s="2" t="s">
        <v>236</v>
      </c>
      <c r="R2936" s="2" t="str">
        <f>_xlfn.XLOOKUP(Table2[[#This Row],[Store_ID]],Table6[Store_ID],Table6[Store Name],"Not Found")</f>
        <v>TrendMart Kozhikode High Street</v>
      </c>
      <c r="S2936" s="2">
        <f>_xlfn.XLOOKUP(Table2[[#This Row],[Store_ID]],Table6[Store_ID],Table6[Monthly Target],"Missing Target")</f>
        <v>2500000</v>
      </c>
      <c r="T2936" s="2" t="str">
        <f>_xlfn.XLOOKUP(Table2[[#This Row],[Store_ID]],Table6[Store_ID],Table6[Region],"Not Found")</f>
        <v>South Zone 1</v>
      </c>
      <c r="U2936" s="2" t="s">
        <v>24</v>
      </c>
      <c r="V2936" s="2" t="str">
        <f>_xlfn.XLOOKUP(Table2[[#This Row],[Employee_ID]],Table5[Employee_ID],Table5[Employee Name],"Not Found")</f>
        <v>Manoj Ramachandran</v>
      </c>
      <c r="W2936" s="2">
        <v>2</v>
      </c>
      <c r="X2936" s="2">
        <v>2916.29</v>
      </c>
      <c r="Y2936" s="2">
        <v>5</v>
      </c>
      <c r="Z2936" s="2">
        <v>291.63</v>
      </c>
      <c r="AA2936" s="2">
        <v>3</v>
      </c>
      <c r="AB2936" s="2">
        <v>166.23</v>
      </c>
      <c r="AC2936" s="2">
        <v>5707.18</v>
      </c>
      <c r="AD2936" s="2">
        <v>3979.86</v>
      </c>
      <c r="AE2936" s="2">
        <f t="shared" si="98"/>
        <v>1561.0900000000001</v>
      </c>
      <c r="AF2936" s="2" t="s">
        <v>69</v>
      </c>
      <c r="AG2936" s="42">
        <f>IFERROR(Table2[[#This Row],[Profit]]/Table2[[#This Row],[Sales Amount]],0)</f>
        <v>0.27353088565631362</v>
      </c>
      <c r="AH2936" s="2" t="str">
        <f>TRIM(Table2[[#This Row],[Payment Modee]])</f>
        <v>Cash</v>
      </c>
      <c r="AI2936" s="2" t="s">
        <v>26</v>
      </c>
      <c r="AJ2936" s="2" t="s">
        <v>27</v>
      </c>
      <c r="AK2936" s="2" t="s">
        <v>452</v>
      </c>
      <c r="AL2936" s="16" t="str">
        <f>IF(HOUR(Table2[[#This Row],[Order Time]])&lt;12,"Morning",IF(HOUR(Table2[[#This Row],[Order Time]])&lt;17,"Afternoon",IF(HOUR(Table2[[#This Row],[Order Time]])&lt;21,"Evening","Night")))</f>
        <v>Evening</v>
      </c>
      <c r="AM2936" s="16" t="s">
        <v>29</v>
      </c>
    </row>
    <row r="2937" spans="1:39" x14ac:dyDescent="0.25">
      <c r="A2937" s="14" t="s">
        <v>9214</v>
      </c>
      <c r="B2937" s="8">
        <v>45537</v>
      </c>
      <c r="C2937" s="7">
        <f>YEAR(Table2[[#This Row],[Invoice Date]])</f>
        <v>2024</v>
      </c>
      <c r="D2937" s="7" t="str">
        <f>TEXT(Table2[[#This Row],[Invoice Date]],"mmm")</f>
        <v>Sep</v>
      </c>
      <c r="E2937" s="7" t="str">
        <f>Table2[[#This Row],[Store_ID]]&amp;"-"&amp;Table2[[#This Row],[Year]]&amp;"-"&amp;Table2[[#This Row],[Month]]</f>
        <v>STR015-2024-Sep</v>
      </c>
      <c r="F2937" s="7" t="s">
        <v>3156</v>
      </c>
      <c r="G2937" s="7" t="str">
        <f>_xlfn.XLOOKUP(Table2[[#This Row],[Customer_ID]],Table3[Customer_ID],Table3[Customer Name],"Not Found")</f>
        <v>Deepthi Iyengar</v>
      </c>
      <c r="H2937" s="7" t="str">
        <f>_xlfn.XLOOKUP(Table2[[#This Row],[Customer_ID]],Table3[Customer_ID],Table3[Gender],"Female")</f>
        <v>Female</v>
      </c>
      <c r="I2937" s="7" t="str">
        <f>_xlfn.XLOOKUP(Table2[[#This Row],[Customer_ID]],Table3[Customer_ID],Table3[City],"Missing Memebership")</f>
        <v>Bengaluru</v>
      </c>
      <c r="J2937" s="7" t="str">
        <f>_xlfn.XLOOKUP(Table2[[#This Row],[Customer_ID]],Table3[Customer_ID],Table3[State],"Karnataka")</f>
        <v>Karnataka</v>
      </c>
      <c r="K2937" s="7" t="str">
        <f>_xlfn.XLOOKUP(Table2[[#This Row],[Customer_ID]],Table3[Customer_ID],Table3[Membership],"Regular")</f>
        <v>Regular</v>
      </c>
      <c r="L2937" s="7" t="s">
        <v>637</v>
      </c>
      <c r="M2937" s="7" t="str">
        <f>_xlfn.XLOOKUP(Table2[[#This Row],[Product_ID]],Table4[Product_ID],Table4[Product_Name],"Not Found")</f>
        <v>Kalyan Silks Shirt Dress Maroon</v>
      </c>
      <c r="N2937" s="7" t="str">
        <f>_xlfn.XLOOKUP(Table2[[#This Row],[Product_ID]],Table4[Product_ID],Table4[Category],"Not Found")</f>
        <v>Women Dresses</v>
      </c>
      <c r="O2937" s="7" t="str">
        <f>_xlfn.XLOOKUP(Table2[[#This Row],[Product_ID]],Table4[Product_ID],Table4[Subcategory],"Not Found")</f>
        <v>Shirt Dress</v>
      </c>
      <c r="P2937" s="7" t="str">
        <f>_xlfn.XLOOKUP(Table2[[#This Row],[Product_ID]],Table4[Product_ID],Table4[Brand],"Missing Brand")</f>
        <v>Kalyan Silks</v>
      </c>
      <c r="Q2937" s="7" t="s">
        <v>704</v>
      </c>
      <c r="R2937" s="7" t="str">
        <f>_xlfn.XLOOKUP(Table2[[#This Row],[Store_ID]],Table6[Store_ID],Table6[Store Name],"Not Found")</f>
        <v>TrendMart Madurai Mall Kiosk</v>
      </c>
      <c r="S2937" s="7">
        <f>_xlfn.XLOOKUP(Table2[[#This Row],[Store_ID]],Table6[Store_ID],Table6[Monthly Target],"Missing Target")</f>
        <v>800000</v>
      </c>
      <c r="T2937" s="7" t="str">
        <f>_xlfn.XLOOKUP(Table2[[#This Row],[Store_ID]],Table6[Store_ID],Table6[Region],"Not Found")</f>
        <v>South Zone 1</v>
      </c>
      <c r="U2937" s="7" t="s">
        <v>102</v>
      </c>
      <c r="V2937" s="7" t="str">
        <f>_xlfn.XLOOKUP(Table2[[#This Row],[Employee_ID]],Table5[Employee_ID],Table5[Employee Name],"Not Found")</f>
        <v>Chandra Reddy</v>
      </c>
      <c r="W2937" s="7">
        <v>0</v>
      </c>
      <c r="X2937" s="7">
        <v>1151.6400000000001</v>
      </c>
      <c r="Y2937" s="7">
        <v>20</v>
      </c>
      <c r="Z2937" s="7">
        <v>0</v>
      </c>
      <c r="AA2937" s="7">
        <v>12</v>
      </c>
      <c r="AB2937" s="7">
        <v>0</v>
      </c>
      <c r="AC2937" s="7">
        <v>0</v>
      </c>
      <c r="AD2937" s="7">
        <v>0</v>
      </c>
      <c r="AE2937" s="7">
        <v>0</v>
      </c>
      <c r="AF2937" s="2" t="s">
        <v>56</v>
      </c>
      <c r="AG2937" s="42">
        <f>IFERROR(Table2[[#This Row],[Profit]]/Table2[[#This Row],[Sales Amount]],0)</f>
        <v>0</v>
      </c>
      <c r="AH2937" s="2" t="str">
        <f>TRIM(Table2[[#This Row],[Payment Modee]])</f>
        <v>Credit Card</v>
      </c>
      <c r="AI2937" s="7" t="s">
        <v>26</v>
      </c>
      <c r="AJ2937" s="7" t="s">
        <v>27</v>
      </c>
      <c r="AK2937" s="7" t="s">
        <v>3022</v>
      </c>
      <c r="AL2937" s="17" t="str">
        <f>IF(HOUR(Table2[[#This Row],[Order Time]])&lt;12,"Morning",IF(HOUR(Table2[[#This Row],[Order Time]])&lt;17,"Afternoon",IF(HOUR(Table2[[#This Row],[Order Time]])&lt;21,"Evening","Night")))</f>
        <v>Evening</v>
      </c>
      <c r="AM2937" s="17" t="s">
        <v>29</v>
      </c>
    </row>
    <row r="2938" spans="1:39" x14ac:dyDescent="0.25">
      <c r="A2938" s="13" t="s">
        <v>4855</v>
      </c>
      <c r="B2938" s="4">
        <v>45478</v>
      </c>
      <c r="C2938" s="2">
        <f>YEAR(Table2[[#This Row],[Invoice Date]])</f>
        <v>2024</v>
      </c>
      <c r="D2938" s="2" t="str">
        <f>TEXT(Table2[[#This Row],[Invoice Date]],"mmm")</f>
        <v>Jul</v>
      </c>
      <c r="E2938" s="2" t="str">
        <f>Table2[[#This Row],[Store_ID]]&amp;"-"&amp;Table2[[#This Row],[Year]]&amp;"-"&amp;Table2[[#This Row],[Month]]</f>
        <v>STR042-2024-Jul</v>
      </c>
      <c r="F2938" s="2" t="s">
        <v>3344</v>
      </c>
      <c r="G2938" s="2" t="str">
        <f>_xlfn.XLOOKUP(Table2[[#This Row],[Customer_ID]],Table3[Customer_ID],Table3[Customer Name],"Not Found")</f>
        <v>Anand Naidu</v>
      </c>
      <c r="H2938" s="2" t="str">
        <f>_xlfn.XLOOKUP(Table2[[#This Row],[Customer_ID]],Table3[Customer_ID],Table3[Gender],"Female")</f>
        <v>Male</v>
      </c>
      <c r="I2938" s="2" t="str">
        <f>_xlfn.XLOOKUP(Table2[[#This Row],[Customer_ID]],Table3[Customer_ID],Table3[City],"Missing Memebership")</f>
        <v>Kurnool</v>
      </c>
      <c r="J2938" s="2" t="str">
        <f>_xlfn.XLOOKUP(Table2[[#This Row],[Customer_ID]],Table3[Customer_ID],Table3[State],"Karnataka")</f>
        <v>Andhra Pradesh</v>
      </c>
      <c r="K2938" s="2" t="str">
        <f>_xlfn.XLOOKUP(Table2[[#This Row],[Customer_ID]],Table3[Customer_ID],Table3[Membership],"Regular")</f>
        <v>Silver</v>
      </c>
      <c r="L2938" s="2" t="s">
        <v>1768</v>
      </c>
      <c r="M2938" s="2" t="str">
        <f>_xlfn.XLOOKUP(Table2[[#This Row],[Product_ID]],Table4[Product_ID],Table4[Product_Name],"Not Found")</f>
        <v>Sonata Printed Saree Peach</v>
      </c>
      <c r="N2938" s="2" t="str">
        <f>_xlfn.XLOOKUP(Table2[[#This Row],[Product_ID]],Table4[Product_ID],Table4[Category],"Not Found")</f>
        <v>Women Sarees</v>
      </c>
      <c r="O2938" s="2" t="str">
        <f>_xlfn.XLOOKUP(Table2[[#This Row],[Product_ID]],Table4[Product_ID],Table4[Subcategory],"Not Found")</f>
        <v>Printed Saree</v>
      </c>
      <c r="P2938" s="2" t="str">
        <f>_xlfn.XLOOKUP(Table2[[#This Row],[Product_ID]],Table4[Product_ID],Table4[Brand],"Missing Brand")</f>
        <v>Sonata</v>
      </c>
      <c r="Q2938" s="2" t="s">
        <v>1218</v>
      </c>
      <c r="R2938" s="2" t="str">
        <f>_xlfn.XLOOKUP(Table2[[#This Row],[Store_ID]],Table6[Store_ID],Table6[Store Name],"Not Found")</f>
        <v>TrendMart Thrissur Standard</v>
      </c>
      <c r="S2938" s="2">
        <f>_xlfn.XLOOKUP(Table2[[#This Row],[Store_ID]],Table6[Store_ID],Table6[Monthly Target],"Missing Target")</f>
        <v>800000</v>
      </c>
      <c r="T2938" s="2" t="str">
        <f>_xlfn.XLOOKUP(Table2[[#This Row],[Store_ID]],Table6[Store_ID],Table6[Region],"Not Found")</f>
        <v>South Zone 1</v>
      </c>
      <c r="U2938" s="2" t="s">
        <v>220</v>
      </c>
      <c r="V2938" s="2" t="str">
        <f>_xlfn.XLOOKUP(Table2[[#This Row],[Employee_ID]],Table5[Employee_ID],Table5[Employee Name],"Not Found")</f>
        <v>Vasanthi Kamath</v>
      </c>
      <c r="W2938" s="2">
        <v>1</v>
      </c>
      <c r="X2938" s="2">
        <v>1753.03</v>
      </c>
      <c r="Y2938" s="2">
        <v>15</v>
      </c>
      <c r="Z2938" s="2">
        <v>262.95</v>
      </c>
      <c r="AA2938" s="2">
        <v>12</v>
      </c>
      <c r="AB2938" s="2">
        <v>178.81</v>
      </c>
      <c r="AC2938" s="2">
        <v>1668.89</v>
      </c>
      <c r="AD2938" s="2">
        <v>1331.55</v>
      </c>
      <c r="AE2938" s="2">
        <f t="shared" ref="AE2938:AE2970" si="99">(AC2938-AD2938-AB2938)</f>
        <v>158.53000000000014</v>
      </c>
      <c r="AF2938" s="2" t="s">
        <v>25</v>
      </c>
      <c r="AG2938" s="42">
        <f>IFERROR(Table2[[#This Row],[Profit]]/Table2[[#This Row],[Sales Amount]],0)</f>
        <v>9.4991281630305249E-2</v>
      </c>
      <c r="AH2938" s="2" t="str">
        <f>TRIM(Table2[[#This Row],[Payment Modee]])</f>
        <v>UPI</v>
      </c>
      <c r="AI2938" s="2" t="s">
        <v>26</v>
      </c>
      <c r="AJ2938" s="2" t="s">
        <v>27</v>
      </c>
      <c r="AK2938" s="2" t="s">
        <v>2539</v>
      </c>
      <c r="AL2938" s="16" t="str">
        <f>IF(HOUR(Table2[[#This Row],[Order Time]])&lt;12,"Morning",IF(HOUR(Table2[[#This Row],[Order Time]])&lt;17,"Afternoon",IF(HOUR(Table2[[#This Row],[Order Time]])&lt;21,"Evening","Night")))</f>
        <v>Evening</v>
      </c>
      <c r="AM2938" s="16" t="s">
        <v>29</v>
      </c>
    </row>
    <row r="2939" spans="1:39" x14ac:dyDescent="0.25">
      <c r="A2939" s="13" t="s">
        <v>4856</v>
      </c>
      <c r="B2939" s="4">
        <v>45471</v>
      </c>
      <c r="C2939" s="2">
        <f>YEAR(Table2[[#This Row],[Invoice Date]])</f>
        <v>2024</v>
      </c>
      <c r="D2939" s="2" t="str">
        <f>TEXT(Table2[[#This Row],[Invoice Date]],"mmm")</f>
        <v>Jun</v>
      </c>
      <c r="E2939" s="2" t="str">
        <f>Table2[[#This Row],[Store_ID]]&amp;"-"&amp;Table2[[#This Row],[Year]]&amp;"-"&amp;Table2[[#This Row],[Month]]</f>
        <v>STR101-2024-Jun</v>
      </c>
      <c r="F2939" s="2" t="s">
        <v>3005</v>
      </c>
      <c r="G2939" s="2" t="str">
        <f>_xlfn.XLOOKUP(Table2[[#This Row],[Customer_ID]],Table3[Customer_ID],Table3[Customer Name],"Not Found")</f>
        <v>Jayaram Srinivasan</v>
      </c>
      <c r="H2939" s="2" t="str">
        <f>_xlfn.XLOOKUP(Table2[[#This Row],[Customer_ID]],Table3[Customer_ID],Table3[Gender],"Female")</f>
        <v>Male</v>
      </c>
      <c r="I2939" s="2" t="str">
        <f>_xlfn.XLOOKUP(Table2[[#This Row],[Customer_ID]],Table3[Customer_ID],Table3[City],"Missing Memebership")</f>
        <v>Kollam</v>
      </c>
      <c r="J2939" s="2" t="str">
        <f>_xlfn.XLOOKUP(Table2[[#This Row],[Customer_ID]],Table3[Customer_ID],Table3[State],"Karnataka")</f>
        <v>Kerala</v>
      </c>
      <c r="K2939" s="2" t="str">
        <f>_xlfn.XLOOKUP(Table2[[#This Row],[Customer_ID]],Table3[Customer_ID],Table3[Membership],"Regular")</f>
        <v>Silver</v>
      </c>
      <c r="L2939" s="2" t="s">
        <v>481</v>
      </c>
      <c r="M2939" s="2" t="str">
        <f>_xlfn.XLOOKUP(Table2[[#This Row],[Product_ID]],Table4[Product_ID],Table4[Product_Name],"Not Found")</f>
        <v>Nalli Silks Casual Shirt Navy Blue</v>
      </c>
      <c r="N2939" s="2" t="str">
        <f>_xlfn.XLOOKUP(Table2[[#This Row],[Product_ID]],Table4[Product_ID],Table4[Category],"Not Found")</f>
        <v>Men Shirts</v>
      </c>
      <c r="O2939" s="2" t="str">
        <f>_xlfn.XLOOKUP(Table2[[#This Row],[Product_ID]],Table4[Product_ID],Table4[Subcategory],"Not Found")</f>
        <v>Casual Shirt</v>
      </c>
      <c r="P2939" s="2" t="str">
        <f>_xlfn.XLOOKUP(Table2[[#This Row],[Product_ID]],Table4[Product_ID],Table4[Brand],"Missing Brand")</f>
        <v>Nalli Silks</v>
      </c>
      <c r="Q2939" s="2" t="s">
        <v>258</v>
      </c>
      <c r="R2939" s="2" t="str">
        <f>_xlfn.XLOOKUP(Table2[[#This Row],[Store_ID]],Table6[Store_ID],Table6[Store Name],"Not Found")</f>
        <v>TrendMart Thiruvananthapuram Standard</v>
      </c>
      <c r="S2939" s="2">
        <f>_xlfn.XLOOKUP(Table2[[#This Row],[Store_ID]],Table6[Store_ID],Table6[Monthly Target],"Missing Target")</f>
        <v>1200000</v>
      </c>
      <c r="T2939" s="2" t="str">
        <f>_xlfn.XLOOKUP(Table2[[#This Row],[Store_ID]],Table6[Store_ID],Table6[Region],"Not Found")</f>
        <v>South Zone 1</v>
      </c>
      <c r="U2939" s="2" t="s">
        <v>34</v>
      </c>
      <c r="V2939" s="2" t="str">
        <f>_xlfn.XLOOKUP(Table2[[#This Row],[Employee_ID]],Table5[Employee_ID],Table5[Employee Name],"Not Found")</f>
        <v>Deepthi Iyengar</v>
      </c>
      <c r="W2939" s="2">
        <v>1</v>
      </c>
      <c r="X2939" s="2">
        <v>896.01</v>
      </c>
      <c r="Y2939" s="2">
        <v>10</v>
      </c>
      <c r="Z2939" s="2">
        <v>89.6</v>
      </c>
      <c r="AA2939" s="2">
        <v>5</v>
      </c>
      <c r="AB2939" s="2">
        <v>40.32</v>
      </c>
      <c r="AC2939" s="2">
        <v>846.73</v>
      </c>
      <c r="AD2939" s="2">
        <v>590.48</v>
      </c>
      <c r="AE2939" s="2">
        <f t="shared" si="99"/>
        <v>215.93</v>
      </c>
      <c r="AF2939" s="2" t="s">
        <v>35</v>
      </c>
      <c r="AG2939" s="42">
        <f>IFERROR(Table2[[#This Row],[Profit]]/Table2[[#This Row],[Sales Amount]],0)</f>
        <v>0.25501635704415809</v>
      </c>
      <c r="AH2939" s="2" t="str">
        <f>TRIM(Table2[[#This Row],[Payment Modee]])</f>
        <v>Debit Card</v>
      </c>
      <c r="AI2939" s="2" t="s">
        <v>36</v>
      </c>
      <c r="AJ2939" s="2" t="s">
        <v>27</v>
      </c>
      <c r="AK2939" s="2" t="s">
        <v>1377</v>
      </c>
      <c r="AL2939" s="16" t="str">
        <f>IF(HOUR(Table2[[#This Row],[Order Time]])&lt;12,"Morning",IF(HOUR(Table2[[#This Row],[Order Time]])&lt;17,"Afternoon",IF(HOUR(Table2[[#This Row],[Order Time]])&lt;21,"Evening","Night")))</f>
        <v>Afternoon</v>
      </c>
      <c r="AM2939" s="16" t="s">
        <v>29</v>
      </c>
    </row>
    <row r="2940" spans="1:39" x14ac:dyDescent="0.25">
      <c r="A2940" s="13" t="s">
        <v>4857</v>
      </c>
      <c r="B2940" s="4">
        <v>45582</v>
      </c>
      <c r="C2940" s="2">
        <f>YEAR(Table2[[#This Row],[Invoice Date]])</f>
        <v>2024</v>
      </c>
      <c r="D2940" s="2" t="str">
        <f>TEXT(Table2[[#This Row],[Invoice Date]],"mmm")</f>
        <v>Oct</v>
      </c>
      <c r="E2940" s="2" t="str">
        <f>Table2[[#This Row],[Store_ID]]&amp;"-"&amp;Table2[[#This Row],[Year]]&amp;"-"&amp;Table2[[#This Row],[Month]]</f>
        <v>STR058-2024-Oct</v>
      </c>
      <c r="F2940" s="2" t="s">
        <v>3795</v>
      </c>
      <c r="G2940" s="2" t="str">
        <f>_xlfn.XLOOKUP(Table2[[#This Row],[Customer_ID]],Table3[Customer_ID],Table3[Customer Name],"Not Found")</f>
        <v>Divya Sharma</v>
      </c>
      <c r="H2940" s="2" t="str">
        <f>_xlfn.XLOOKUP(Table2[[#This Row],[Customer_ID]],Table3[Customer_ID],Table3[Gender],"Female")</f>
        <v>Female</v>
      </c>
      <c r="I2940" s="2" t="str">
        <f>_xlfn.XLOOKUP(Table2[[#This Row],[Customer_ID]],Table3[Customer_ID],Table3[City],"Missing Memebership")</f>
        <v>Nizamabad</v>
      </c>
      <c r="J2940" s="2" t="str">
        <f>_xlfn.XLOOKUP(Table2[[#This Row],[Customer_ID]],Table3[Customer_ID],Table3[State],"Karnataka")</f>
        <v>Telangana</v>
      </c>
      <c r="K2940" s="2" t="str">
        <f>_xlfn.XLOOKUP(Table2[[#This Row],[Customer_ID]],Table3[Customer_ID],Table3[Membership],"Regular")</f>
        <v>Silver</v>
      </c>
      <c r="L2940" s="2" t="s">
        <v>795</v>
      </c>
      <c r="M2940" s="2" t="str">
        <f>_xlfn.XLOOKUP(Table2[[#This Row],[Product_ID]],Table4[Product_ID],Table4[Product_Name],"Not Found")</f>
        <v>Global Desi Card Holder Navy Blue</v>
      </c>
      <c r="N2940" s="2" t="str">
        <f>_xlfn.XLOOKUP(Table2[[#This Row],[Product_ID]],Table4[Product_ID],Table4[Category],"Not Found")</f>
        <v>Wallets</v>
      </c>
      <c r="O2940" s="2" t="str">
        <f>_xlfn.XLOOKUP(Table2[[#This Row],[Product_ID]],Table4[Product_ID],Table4[Subcategory],"Not Found")</f>
        <v>Card Holder</v>
      </c>
      <c r="P2940" s="2" t="str">
        <f>_xlfn.XLOOKUP(Table2[[#This Row],[Product_ID]],Table4[Product_ID],Table4[Brand],"Missing Brand")</f>
        <v>Global Desi</v>
      </c>
      <c r="Q2940" s="2" t="s">
        <v>54</v>
      </c>
      <c r="R2940" s="2" t="str">
        <f>_xlfn.XLOOKUP(Table2[[#This Row],[Store_ID]],Table6[Store_ID],Table6[Store Name],"Not Found")</f>
        <v>TrendMart Thoothukudi Flagship</v>
      </c>
      <c r="S2940" s="2">
        <f>_xlfn.XLOOKUP(Table2[[#This Row],[Store_ID]],Table6[Store_ID],Table6[Monthly Target],"Missing Target")</f>
        <v>1200000</v>
      </c>
      <c r="T2940" s="2" t="str">
        <f>_xlfn.XLOOKUP(Table2[[#This Row],[Store_ID]],Table6[Store_ID],Table6[Region],"Not Found")</f>
        <v>South Zone 1</v>
      </c>
      <c r="U2940" s="2" t="s">
        <v>176</v>
      </c>
      <c r="V2940" s="2" t="str">
        <f>_xlfn.XLOOKUP(Table2[[#This Row],[Employee_ID]],Table5[Employee_ID],Table5[Employee Name],"Not Found")</f>
        <v>Malathi Varma</v>
      </c>
      <c r="W2940" s="2">
        <v>1</v>
      </c>
      <c r="X2940" s="2">
        <v>578.76</v>
      </c>
      <c r="Y2940" s="2">
        <v>5</v>
      </c>
      <c r="Z2940" s="2">
        <v>28.94</v>
      </c>
      <c r="AA2940" s="2">
        <v>5</v>
      </c>
      <c r="AB2940" s="2">
        <v>27.49</v>
      </c>
      <c r="AC2940" s="2">
        <v>577.30999999999995</v>
      </c>
      <c r="AD2940" s="2">
        <v>371.12</v>
      </c>
      <c r="AE2940" s="2">
        <f t="shared" si="99"/>
        <v>178.69999999999993</v>
      </c>
      <c r="AF2940" s="2" t="s">
        <v>35</v>
      </c>
      <c r="AG2940" s="42">
        <f>IFERROR(Table2[[#This Row],[Profit]]/Table2[[#This Row],[Sales Amount]],0)</f>
        <v>0.3095390691309694</v>
      </c>
      <c r="AH2940" s="2" t="str">
        <f>TRIM(Table2[[#This Row],[Payment Modee]])</f>
        <v>Debit Card</v>
      </c>
      <c r="AI2940" s="2" t="s">
        <v>36</v>
      </c>
      <c r="AJ2940" s="2" t="s">
        <v>27</v>
      </c>
      <c r="AK2940" s="2" t="s">
        <v>495</v>
      </c>
      <c r="AL2940" s="16" t="str">
        <f>IF(HOUR(Table2[[#This Row],[Order Time]])&lt;12,"Morning",IF(HOUR(Table2[[#This Row],[Order Time]])&lt;17,"Afternoon",IF(HOUR(Table2[[#This Row],[Order Time]])&lt;21,"Evening","Night")))</f>
        <v>Afternoon</v>
      </c>
      <c r="AM2940" s="16" t="s">
        <v>29</v>
      </c>
    </row>
    <row r="2941" spans="1:39" x14ac:dyDescent="0.25">
      <c r="A2941" s="13" t="s">
        <v>4858</v>
      </c>
      <c r="B2941" s="4">
        <v>45724</v>
      </c>
      <c r="C2941" s="2">
        <f>YEAR(Table2[[#This Row],[Invoice Date]])</f>
        <v>2025</v>
      </c>
      <c r="D2941" s="2" t="str">
        <f>TEXT(Table2[[#This Row],[Invoice Date]],"mmm")</f>
        <v>Mar</v>
      </c>
      <c r="E2941" s="2" t="str">
        <f>Table2[[#This Row],[Store_ID]]&amp;"-"&amp;Table2[[#This Row],[Year]]&amp;"-"&amp;Table2[[#This Row],[Month]]</f>
        <v>STR089-2025-Mar</v>
      </c>
      <c r="F2941" s="2" t="s">
        <v>1286</v>
      </c>
      <c r="G2941" s="2" t="str">
        <f>_xlfn.XLOOKUP(Table2[[#This Row],[Customer_ID]],Table3[Customer_ID],Table3[Customer Name],"Not Found")</f>
        <v>Chidambaram Rao</v>
      </c>
      <c r="H2941" s="2" t="str">
        <f>_xlfn.XLOOKUP(Table2[[#This Row],[Customer_ID]],Table3[Customer_ID],Table3[Gender],"Female")</f>
        <v>Male</v>
      </c>
      <c r="I2941" s="2" t="str">
        <f>_xlfn.XLOOKUP(Table2[[#This Row],[Customer_ID]],Table3[Customer_ID],Table3[City],"Missing Memebership")</f>
        <v>Bengaluru</v>
      </c>
      <c r="J2941" s="2" t="str">
        <f>_xlfn.XLOOKUP(Table2[[#This Row],[Customer_ID]],Table3[Customer_ID],Table3[State],"Karnataka")</f>
        <v>Karnataka</v>
      </c>
      <c r="K2941" s="2" t="str">
        <f>_xlfn.XLOOKUP(Table2[[#This Row],[Customer_ID]],Table3[Customer_ID],Table3[Membership],"Regular")</f>
        <v>Platinum</v>
      </c>
      <c r="L2941" s="2" t="s">
        <v>287</v>
      </c>
      <c r="M2941" s="2" t="str">
        <f>_xlfn.XLOOKUP(Table2[[#This Row],[Product_ID]],Table4[Product_ID],Table4[Product_Name],"Not Found")</f>
        <v>Being Human Skinny Fit Charcoal</v>
      </c>
      <c r="N2941" s="2" t="str">
        <f>_xlfn.XLOOKUP(Table2[[#This Row],[Product_ID]],Table4[Product_ID],Table4[Category],"Not Found")</f>
        <v>Women Jeans</v>
      </c>
      <c r="O2941" s="2" t="str">
        <f>_xlfn.XLOOKUP(Table2[[#This Row],[Product_ID]],Table4[Product_ID],Table4[Subcategory],"Not Found")</f>
        <v>Skinny Fit</v>
      </c>
      <c r="P2941" s="2" t="str">
        <f>_xlfn.XLOOKUP(Table2[[#This Row],[Product_ID]],Table4[Product_ID],Table4[Brand],"Missing Brand")</f>
        <v>Being Human</v>
      </c>
      <c r="Q2941" s="2" t="s">
        <v>525</v>
      </c>
      <c r="R2941" s="2" t="str">
        <f>_xlfn.XLOOKUP(Table2[[#This Row],[Store_ID]],Table6[Store_ID],Table6[Store Name],"Not Found")</f>
        <v>TrendMart Kurnool Outlet</v>
      </c>
      <c r="S2941" s="2">
        <f>_xlfn.XLOOKUP(Table2[[#This Row],[Store_ID]],Table6[Store_ID],Table6[Monthly Target],"Missing Target")</f>
        <v>800000</v>
      </c>
      <c r="T2941" s="2" t="str">
        <f>_xlfn.XLOOKUP(Table2[[#This Row],[Store_ID]],Table6[Store_ID],Table6[Region],"Not Found")</f>
        <v>South Zone 3</v>
      </c>
      <c r="U2941" s="2" t="s">
        <v>147</v>
      </c>
      <c r="V2941" s="2" t="str">
        <f>_xlfn.XLOOKUP(Table2[[#This Row],[Employee_ID]],Table5[Employee_ID],Table5[Employee Name],"Not Found")</f>
        <v>Logesh Gopalakrishnan</v>
      </c>
      <c r="W2941" s="2">
        <v>2</v>
      </c>
      <c r="X2941" s="2">
        <v>1165.23</v>
      </c>
      <c r="Y2941" s="2">
        <v>0</v>
      </c>
      <c r="Z2941" s="2">
        <v>0</v>
      </c>
      <c r="AA2941" s="2">
        <v>12</v>
      </c>
      <c r="AB2941" s="2">
        <v>279.66000000000003</v>
      </c>
      <c r="AC2941" s="2">
        <v>2610.12</v>
      </c>
      <c r="AD2941" s="2">
        <v>1535.66</v>
      </c>
      <c r="AE2941" s="2">
        <f t="shared" si="99"/>
        <v>794.79999999999973</v>
      </c>
      <c r="AF2941" s="2" t="s">
        <v>25</v>
      </c>
      <c r="AG2941" s="42">
        <f>IFERROR(Table2[[#This Row],[Profit]]/Table2[[#This Row],[Sales Amount]],0)</f>
        <v>0.30450707247176367</v>
      </c>
      <c r="AH2941" s="2" t="str">
        <f>TRIM(Table2[[#This Row],[Payment Modee]])</f>
        <v>UPI</v>
      </c>
      <c r="AI2941" s="2" t="s">
        <v>26</v>
      </c>
      <c r="AJ2941" s="2" t="s">
        <v>27</v>
      </c>
      <c r="AK2941" s="2" t="s">
        <v>2913</v>
      </c>
      <c r="AL2941" s="16" t="str">
        <f>IF(HOUR(Table2[[#This Row],[Order Time]])&lt;12,"Morning",IF(HOUR(Table2[[#This Row],[Order Time]])&lt;17,"Afternoon",IF(HOUR(Table2[[#This Row],[Order Time]])&lt;21,"Evening","Night")))</f>
        <v>Evening</v>
      </c>
      <c r="AM2941" s="16" t="s">
        <v>38</v>
      </c>
    </row>
    <row r="2942" spans="1:39" x14ac:dyDescent="0.25">
      <c r="A2942" s="13" t="s">
        <v>4859</v>
      </c>
      <c r="B2942" s="4">
        <v>45465</v>
      </c>
      <c r="C2942" s="2">
        <f>YEAR(Table2[[#This Row],[Invoice Date]])</f>
        <v>2024</v>
      </c>
      <c r="D2942" s="2" t="str">
        <f>TEXT(Table2[[#This Row],[Invoice Date]],"mmm")</f>
        <v>Jun</v>
      </c>
      <c r="E2942" s="2" t="str">
        <f>Table2[[#This Row],[Store_ID]]&amp;"-"&amp;Table2[[#This Row],[Year]]&amp;"-"&amp;Table2[[#This Row],[Month]]</f>
        <v>STR032-2024-Jun</v>
      </c>
      <c r="F2942" s="2" t="s">
        <v>740</v>
      </c>
      <c r="G2942" s="2" t="str">
        <f>_xlfn.XLOOKUP(Table2[[#This Row],[Customer_ID]],Table3[Customer_ID],Table3[Customer Name],"Not Found")</f>
        <v>Eshwari Singh</v>
      </c>
      <c r="H2942" s="2" t="str">
        <f>_xlfn.XLOOKUP(Table2[[#This Row],[Customer_ID]],Table3[Customer_ID],Table3[Gender],"Female")</f>
        <v>Female</v>
      </c>
      <c r="I2942" s="2" t="str">
        <f>_xlfn.XLOOKUP(Table2[[#This Row],[Customer_ID]],Table3[Customer_ID],Table3[City],"Missing Memebership")</f>
        <v>Kannur</v>
      </c>
      <c r="J2942" s="2" t="str">
        <f>_xlfn.XLOOKUP(Table2[[#This Row],[Customer_ID]],Table3[Customer_ID],Table3[State],"Karnataka")</f>
        <v>Kerala</v>
      </c>
      <c r="K2942" s="2" t="str">
        <f>_xlfn.XLOOKUP(Table2[[#This Row],[Customer_ID]],Table3[Customer_ID],Table3[Membership],"Regular")</f>
        <v>Regular</v>
      </c>
      <c r="L2942" s="2" t="s">
        <v>1171</v>
      </c>
      <c r="M2942" s="2" t="str">
        <f>_xlfn.XLOOKUP(Table2[[#This Row],[Product_ID]],Table4[Product_ID],Table4[Product_Name],"Not Found")</f>
        <v>Aurelia Analog Watch Purple</v>
      </c>
      <c r="N2942" s="2" t="str">
        <f>_xlfn.XLOOKUP(Table2[[#This Row],[Product_ID]],Table4[Product_ID],Table4[Category],"Not Found")</f>
        <v>Watches</v>
      </c>
      <c r="O2942" s="2" t="str">
        <f>_xlfn.XLOOKUP(Table2[[#This Row],[Product_ID]],Table4[Product_ID],Table4[Subcategory],"Not Found")</f>
        <v>Analog Watch</v>
      </c>
      <c r="P2942" s="2" t="str">
        <f>_xlfn.XLOOKUP(Table2[[#This Row],[Product_ID]],Table4[Product_ID],Table4[Brand],"Missing Brand")</f>
        <v>Aurelia</v>
      </c>
      <c r="Q2942" s="2" t="s">
        <v>413</v>
      </c>
      <c r="R2942" s="2" t="str">
        <f>_xlfn.XLOOKUP(Table2[[#This Row],[Store_ID]],Table6[Store_ID],Table6[Store Name],"Not Found")</f>
        <v>TrendMart Kochi Standard</v>
      </c>
      <c r="S2942" s="2">
        <f>_xlfn.XLOOKUP(Table2[[#This Row],[Store_ID]],Table6[Store_ID],Table6[Monthly Target],"Missing Target")</f>
        <v>2500000</v>
      </c>
      <c r="T2942" s="2" t="str">
        <f>_xlfn.XLOOKUP(Table2[[#This Row],[Store_ID]],Table6[Store_ID],Table6[Region],"Not Found")</f>
        <v>South Zone 1</v>
      </c>
      <c r="U2942" s="2" t="s">
        <v>220</v>
      </c>
      <c r="V2942" s="2" t="str">
        <f>_xlfn.XLOOKUP(Table2[[#This Row],[Employee_ID]],Table5[Employee_ID],Table5[Employee Name],"Not Found")</f>
        <v>Vasanthi Kamath</v>
      </c>
      <c r="W2942" s="2">
        <v>2</v>
      </c>
      <c r="X2942" s="2">
        <v>5864.07</v>
      </c>
      <c r="Y2942" s="2">
        <v>5</v>
      </c>
      <c r="Z2942" s="2">
        <v>586.41</v>
      </c>
      <c r="AA2942" s="2">
        <v>12</v>
      </c>
      <c r="AB2942" s="2">
        <v>1337.01</v>
      </c>
      <c r="AC2942" s="2">
        <v>12478.74</v>
      </c>
      <c r="AD2942" s="2">
        <v>7701.94</v>
      </c>
      <c r="AE2942" s="2">
        <f t="shared" si="99"/>
        <v>3439.79</v>
      </c>
      <c r="AF2942" s="2" t="s">
        <v>35</v>
      </c>
      <c r="AG2942" s="42">
        <f>IFERROR(Table2[[#This Row],[Profit]]/Table2[[#This Row],[Sales Amount]],0)</f>
        <v>0.27565202897087365</v>
      </c>
      <c r="AH2942" s="2" t="str">
        <f>TRIM(Table2[[#This Row],[Payment Modee]])</f>
        <v>Debit Card</v>
      </c>
      <c r="AI2942" s="2" t="s">
        <v>26</v>
      </c>
      <c r="AJ2942" s="2" t="s">
        <v>27</v>
      </c>
      <c r="AK2942" s="2" t="s">
        <v>1104</v>
      </c>
      <c r="AL2942" s="16" t="str">
        <f>IF(HOUR(Table2[[#This Row],[Order Time]])&lt;12,"Morning",IF(HOUR(Table2[[#This Row],[Order Time]])&lt;17,"Afternoon",IF(HOUR(Table2[[#This Row],[Order Time]])&lt;21,"Evening","Night")))</f>
        <v>Afternoon</v>
      </c>
      <c r="AM2942" s="16" t="s">
        <v>38</v>
      </c>
    </row>
    <row r="2943" spans="1:39" x14ac:dyDescent="0.25">
      <c r="A2943" s="13" t="s">
        <v>4860</v>
      </c>
      <c r="B2943" s="4">
        <v>45654</v>
      </c>
      <c r="C2943" s="2">
        <f>YEAR(Table2[[#This Row],[Invoice Date]])</f>
        <v>2024</v>
      </c>
      <c r="D2943" s="2" t="str">
        <f>TEXT(Table2[[#This Row],[Invoice Date]],"mmm")</f>
        <v>Dec</v>
      </c>
      <c r="E2943" s="2" t="str">
        <f>Table2[[#This Row],[Store_ID]]&amp;"-"&amp;Table2[[#This Row],[Year]]&amp;"-"&amp;Table2[[#This Row],[Month]]</f>
        <v>STR001-2024-Dec</v>
      </c>
      <c r="F2943" s="2" t="s">
        <v>2721</v>
      </c>
      <c r="G2943" s="2" t="str">
        <f>_xlfn.XLOOKUP(Table2[[#This Row],[Customer_ID]],Table3[Customer_ID],Table3[Customer Name],"Not Found")</f>
        <v>Geetha Reddy</v>
      </c>
      <c r="H2943" s="2" t="str">
        <f>_xlfn.XLOOKUP(Table2[[#This Row],[Customer_ID]],Table3[Customer_ID],Table3[Gender],"Female")</f>
        <v>Female</v>
      </c>
      <c r="I2943" s="2" t="str">
        <f>_xlfn.XLOOKUP(Table2[[#This Row],[Customer_ID]],Table3[Customer_ID],Table3[City],"Missing Memebership")</f>
        <v>Coimbatore</v>
      </c>
      <c r="J2943" s="2" t="str">
        <f>_xlfn.XLOOKUP(Table2[[#This Row],[Customer_ID]],Table3[Customer_ID],Table3[State],"Karnataka")</f>
        <v>Tamil Nadu</v>
      </c>
      <c r="K2943" s="2" t="str">
        <f>_xlfn.XLOOKUP(Table2[[#This Row],[Customer_ID]],Table3[Customer_ID],Table3[Membership],"Regular")</f>
        <v>Regular</v>
      </c>
      <c r="L2943" s="2" t="s">
        <v>1794</v>
      </c>
      <c r="M2943" s="2" t="str">
        <f>_xlfn.XLOOKUP(Table2[[#This Row],[Product_ID]],Table4[Product_ID],Table4[Product_Name],"Not Found")</f>
        <v>US Polo Assn Casual Belt Charcoal</v>
      </c>
      <c r="N2943" s="2" t="str">
        <f>_xlfn.XLOOKUP(Table2[[#This Row],[Product_ID]],Table4[Product_ID],Table4[Category],"Not Found")</f>
        <v>Belts</v>
      </c>
      <c r="O2943" s="2" t="str">
        <f>_xlfn.XLOOKUP(Table2[[#This Row],[Product_ID]],Table4[Product_ID],Table4[Subcategory],"Not Found")</f>
        <v>Casual Belt</v>
      </c>
      <c r="P2943" s="2" t="str">
        <f>_xlfn.XLOOKUP(Table2[[#This Row],[Product_ID]],Table4[Product_ID],Table4[Brand],"Missing Brand")</f>
        <v>US Polo Assn</v>
      </c>
      <c r="Q2943" s="2" t="s">
        <v>409</v>
      </c>
      <c r="R2943" s="2" t="str">
        <f>_xlfn.XLOOKUP(Table2[[#This Row],[Store_ID]],Table6[Store_ID],Table6[Store Name],"Not Found")</f>
        <v>TrendMart Kollam Standard</v>
      </c>
      <c r="S2943" s="2">
        <f>_xlfn.XLOOKUP(Table2[[#This Row],[Store_ID]],Table6[Store_ID],Table6[Monthly Target],"Missing Target")</f>
        <v>2500000</v>
      </c>
      <c r="T2943" s="2" t="str">
        <f>_xlfn.XLOOKUP(Table2[[#This Row],[Store_ID]],Table6[Store_ID],Table6[Region],"Not Found")</f>
        <v>South Zone 1</v>
      </c>
      <c r="U2943" s="2" t="s">
        <v>113</v>
      </c>
      <c r="V2943" s="2" t="str">
        <f>_xlfn.XLOOKUP(Table2[[#This Row],[Employee_ID]],Table5[Employee_ID],Table5[Employee Name],"Not Found")</f>
        <v>Eswar Prasad</v>
      </c>
      <c r="W2943" s="2">
        <v>3</v>
      </c>
      <c r="X2943" s="2">
        <v>1075.98</v>
      </c>
      <c r="Y2943" s="2">
        <v>25</v>
      </c>
      <c r="Z2943" s="2">
        <v>806.99</v>
      </c>
      <c r="AA2943" s="2">
        <v>12</v>
      </c>
      <c r="AB2943" s="2">
        <v>290.51</v>
      </c>
      <c r="AC2943" s="2">
        <v>2711.46</v>
      </c>
      <c r="AD2943" s="2">
        <v>2283.21</v>
      </c>
      <c r="AE2943" s="2">
        <f t="shared" si="99"/>
        <v>137.74</v>
      </c>
      <c r="AF2943" s="2" t="s">
        <v>25</v>
      </c>
      <c r="AG2943" s="42">
        <f>IFERROR(Table2[[#This Row],[Profit]]/Table2[[#This Row],[Sales Amount]],0)</f>
        <v>5.0799200430764239E-2</v>
      </c>
      <c r="AH2943" s="2" t="str">
        <f>TRIM(Table2[[#This Row],[Payment Modee]])</f>
        <v>UPI</v>
      </c>
      <c r="AI2943" s="2" t="s">
        <v>36</v>
      </c>
      <c r="AJ2943" s="2" t="s">
        <v>27</v>
      </c>
      <c r="AK2943" s="2" t="s">
        <v>93</v>
      </c>
      <c r="AL2943" s="16" t="str">
        <f>IF(HOUR(Table2[[#This Row],[Order Time]])&lt;12,"Morning",IF(HOUR(Table2[[#This Row],[Order Time]])&lt;17,"Afternoon",IF(HOUR(Table2[[#This Row],[Order Time]])&lt;21,"Evening","Night")))</f>
        <v>Afternoon</v>
      </c>
      <c r="AM2943" s="16" t="s">
        <v>38</v>
      </c>
    </row>
    <row r="2944" spans="1:39" x14ac:dyDescent="0.25">
      <c r="A2944" s="13" t="s">
        <v>4861</v>
      </c>
      <c r="B2944" s="4">
        <v>45690</v>
      </c>
      <c r="C2944" s="2">
        <f>YEAR(Table2[[#This Row],[Invoice Date]])</f>
        <v>2025</v>
      </c>
      <c r="D2944" s="2" t="str">
        <f>TEXT(Table2[[#This Row],[Invoice Date]],"mmm")</f>
        <v>Feb</v>
      </c>
      <c r="E2944" s="2" t="str">
        <f>Table2[[#This Row],[Store_ID]]&amp;"-"&amp;Table2[[#This Row],[Year]]&amp;"-"&amp;Table2[[#This Row],[Month]]</f>
        <v>STR037-2025-Feb</v>
      </c>
      <c r="F2944" s="2" t="s">
        <v>1398</v>
      </c>
      <c r="G2944" s="2" t="str">
        <f>_xlfn.XLOOKUP(Table2[[#This Row],[Customer_ID]],Table3[Customer_ID],Table3[Customer Name],"Not Found")</f>
        <v>Gayathri Chandran</v>
      </c>
      <c r="H2944" s="2" t="str">
        <f>_xlfn.XLOOKUP(Table2[[#This Row],[Customer_ID]],Table3[Customer_ID],Table3[Gender],"Female")</f>
        <v>Female</v>
      </c>
      <c r="I2944" s="2" t="str">
        <f>_xlfn.XLOOKUP(Table2[[#This Row],[Customer_ID]],Table3[Customer_ID],Table3[City],"Missing Memebership")</f>
        <v>Mangaluru</v>
      </c>
      <c r="J2944" s="2" t="str">
        <f>_xlfn.XLOOKUP(Table2[[#This Row],[Customer_ID]],Table3[Customer_ID],Table3[State],"Karnataka")</f>
        <v>Karnataka</v>
      </c>
      <c r="K2944" s="2" t="str">
        <f>_xlfn.XLOOKUP(Table2[[#This Row],[Customer_ID]],Table3[Customer_ID],Table3[Membership],"Regular")</f>
        <v>Gold</v>
      </c>
      <c r="L2944" s="2" t="s">
        <v>778</v>
      </c>
      <c r="M2944" s="2" t="str">
        <f>_xlfn.XLOOKUP(Table2[[#This Row],[Product_ID]],Table4[Product_ID],Table4[Product_Name],"Not Found")</f>
        <v>Aurelia Earrings Sky Blue</v>
      </c>
      <c r="N2944" s="2" t="str">
        <f>_xlfn.XLOOKUP(Table2[[#This Row],[Product_ID]],Table4[Product_ID],Table4[Category],"Not Found")</f>
        <v>Jewellery</v>
      </c>
      <c r="O2944" s="2" t="str">
        <f>_xlfn.XLOOKUP(Table2[[#This Row],[Product_ID]],Table4[Product_ID],Table4[Subcategory],"Not Found")</f>
        <v>Earrings</v>
      </c>
      <c r="P2944" s="2" t="str">
        <f>_xlfn.XLOOKUP(Table2[[#This Row],[Product_ID]],Table4[Product_ID],Table4[Brand],"Missing Brand")</f>
        <v>Aurelia</v>
      </c>
      <c r="Q2944" s="2" t="s">
        <v>23</v>
      </c>
      <c r="R2944" s="2" t="str">
        <f>_xlfn.XLOOKUP(Table2[[#This Row],[Store_ID]],Table6[Store_ID],Table6[Store Name],"Not Found")</f>
        <v>TrendMart Vijayawada High Street</v>
      </c>
      <c r="S2944" s="2">
        <f>_xlfn.XLOOKUP(Table2[[#This Row],[Store_ID]],Table6[Store_ID],Table6[Monthly Target],"Missing Target")</f>
        <v>1000000</v>
      </c>
      <c r="T2944" s="2" t="str">
        <f>_xlfn.XLOOKUP(Table2[[#This Row],[Store_ID]],Table6[Store_ID],Table6[Region],"Not Found")</f>
        <v>South Zone 3</v>
      </c>
      <c r="U2944" s="2" t="s">
        <v>417</v>
      </c>
      <c r="V2944" s="2" t="str">
        <f>_xlfn.XLOOKUP(Table2[[#This Row],[Employee_ID]],Table5[Employee_ID],Table5[Employee Name],"Not Found")</f>
        <v>Arjun Krishnan</v>
      </c>
      <c r="W2944" s="2">
        <v>4</v>
      </c>
      <c r="X2944" s="2">
        <v>6678.57</v>
      </c>
      <c r="Y2944" s="2">
        <v>10</v>
      </c>
      <c r="Z2944" s="2">
        <v>2671.43</v>
      </c>
      <c r="AA2944" s="2">
        <v>3</v>
      </c>
      <c r="AB2944" s="2">
        <v>721.29</v>
      </c>
      <c r="AC2944" s="2">
        <v>24764.14</v>
      </c>
      <c r="AD2944" s="2">
        <v>19051.04</v>
      </c>
      <c r="AE2944" s="2">
        <f t="shared" si="99"/>
        <v>4991.8099999999986</v>
      </c>
      <c r="AF2944" s="2" t="s">
        <v>25</v>
      </c>
      <c r="AG2944" s="42">
        <f>IFERROR(Table2[[#This Row],[Profit]]/Table2[[#This Row],[Sales Amount]],0)</f>
        <v>0.2015741309813302</v>
      </c>
      <c r="AH2944" s="2" t="str">
        <f>TRIM(Table2[[#This Row],[Payment Modee]])</f>
        <v>UPI</v>
      </c>
      <c r="AI2944" s="2" t="s">
        <v>26</v>
      </c>
      <c r="AJ2944" s="2" t="s">
        <v>27</v>
      </c>
      <c r="AK2944" s="2" t="s">
        <v>3623</v>
      </c>
      <c r="AL2944" s="16" t="str">
        <f>IF(HOUR(Table2[[#This Row],[Order Time]])&lt;12,"Morning",IF(HOUR(Table2[[#This Row],[Order Time]])&lt;17,"Afternoon",IF(HOUR(Table2[[#This Row],[Order Time]])&lt;21,"Evening","Night")))</f>
        <v>Evening</v>
      </c>
      <c r="AM2944" s="16" t="s">
        <v>38</v>
      </c>
    </row>
    <row r="2945" spans="1:39" x14ac:dyDescent="0.25">
      <c r="A2945" s="13" t="s">
        <v>4862</v>
      </c>
      <c r="B2945" s="4">
        <v>45723</v>
      </c>
      <c r="C2945" s="2">
        <f>YEAR(Table2[[#This Row],[Invoice Date]])</f>
        <v>2025</v>
      </c>
      <c r="D2945" s="2" t="str">
        <f>TEXT(Table2[[#This Row],[Invoice Date]],"mmm")</f>
        <v>Mar</v>
      </c>
      <c r="E2945" s="2" t="str">
        <f>Table2[[#This Row],[Store_ID]]&amp;"-"&amp;Table2[[#This Row],[Year]]&amp;"-"&amp;Table2[[#This Row],[Month]]</f>
        <v>STR079-2025-Mar</v>
      </c>
      <c r="F2945" s="2" t="s">
        <v>1719</v>
      </c>
      <c r="G2945" s="2" t="str">
        <f>_xlfn.XLOOKUP(Table2[[#This Row],[Customer_ID]],Table3[Customer_ID],Table3[Customer Name],"Not Found")</f>
        <v>Tanvi Menon</v>
      </c>
      <c r="H2945" s="2" t="str">
        <f>_xlfn.XLOOKUP(Table2[[#This Row],[Customer_ID]],Table3[Customer_ID],Table3[Gender],"Female")</f>
        <v>Female</v>
      </c>
      <c r="I2945" s="2" t="str">
        <f>_xlfn.XLOOKUP(Table2[[#This Row],[Customer_ID]],Table3[Customer_ID],Table3[City],"Missing Memebership")</f>
        <v>Tumakuru</v>
      </c>
      <c r="J2945" s="2" t="str">
        <f>_xlfn.XLOOKUP(Table2[[#This Row],[Customer_ID]],Table3[Customer_ID],Table3[State],"Karnataka")</f>
        <v>Karnataka</v>
      </c>
      <c r="K2945" s="2" t="str">
        <f>_xlfn.XLOOKUP(Table2[[#This Row],[Customer_ID]],Table3[Customer_ID],Table3[Membership],"Regular")</f>
        <v>Platinum</v>
      </c>
      <c r="L2945" s="2" t="s">
        <v>185</v>
      </c>
      <c r="M2945" s="2" t="str">
        <f>_xlfn.XLOOKUP(Table2[[#This Row],[Product_ID]],Table4[Product_ID],Table4[Product_Name],"Not Found")</f>
        <v>US Polo Assn Bootcut Sky Blue</v>
      </c>
      <c r="N2945" s="2" t="str">
        <f>_xlfn.XLOOKUP(Table2[[#This Row],[Product_ID]],Table4[Product_ID],Table4[Category],"Not Found")</f>
        <v>Women Jeans</v>
      </c>
      <c r="O2945" s="2" t="str">
        <f>_xlfn.XLOOKUP(Table2[[#This Row],[Product_ID]],Table4[Product_ID],Table4[Subcategory],"Not Found")</f>
        <v>Bootcut</v>
      </c>
      <c r="P2945" s="2" t="str">
        <f>_xlfn.XLOOKUP(Table2[[#This Row],[Product_ID]],Table4[Product_ID],Table4[Brand],"Missing Brand")</f>
        <v>Missing Brand Name</v>
      </c>
      <c r="Q2945" s="2" t="s">
        <v>641</v>
      </c>
      <c r="R2945" s="2" t="str">
        <f>_xlfn.XLOOKUP(Table2[[#This Row],[Store_ID]],Table6[Store_ID],Table6[Store Name],"Not Found")</f>
        <v>TrendMart Dindigul High Street</v>
      </c>
      <c r="S2945" s="2">
        <f>_xlfn.XLOOKUP(Table2[[#This Row],[Store_ID]],Table6[Store_ID],Table6[Monthly Target],"Missing Target")</f>
        <v>2500000</v>
      </c>
      <c r="T2945" s="2" t="str">
        <f>_xlfn.XLOOKUP(Table2[[#This Row],[Store_ID]],Table6[Store_ID],Table6[Region],"Not Found")</f>
        <v>South Zone 1</v>
      </c>
      <c r="U2945" s="2" t="s">
        <v>43</v>
      </c>
      <c r="V2945" s="2" t="str">
        <f>_xlfn.XLOOKUP(Table2[[#This Row],[Employee_ID]],Table5[Employee_ID],Table5[Employee Name],"Not Found")</f>
        <v>Meena Krishnan</v>
      </c>
      <c r="W2945" s="2">
        <v>3</v>
      </c>
      <c r="X2945" s="2">
        <v>1402.17</v>
      </c>
      <c r="Y2945" s="2">
        <v>30</v>
      </c>
      <c r="Z2945" s="2">
        <v>1261.95</v>
      </c>
      <c r="AA2945" s="2">
        <v>12</v>
      </c>
      <c r="AB2945" s="2">
        <v>353.35</v>
      </c>
      <c r="AC2945" s="2">
        <v>3297.91</v>
      </c>
      <c r="AD2945" s="2">
        <v>2914.95</v>
      </c>
      <c r="AE2945" s="2">
        <f t="shared" si="99"/>
        <v>29.610000000000014</v>
      </c>
      <c r="AF2945" s="2" t="s">
        <v>35</v>
      </c>
      <c r="AG2945" s="42">
        <f>IFERROR(Table2[[#This Row],[Profit]]/Table2[[#This Row],[Sales Amount]],0)</f>
        <v>8.9784136013414603E-3</v>
      </c>
      <c r="AH2945" s="2" t="str">
        <f>TRIM(Table2[[#This Row],[Payment Modee]])</f>
        <v>Debit Card</v>
      </c>
      <c r="AI2945" s="2" t="s">
        <v>36</v>
      </c>
      <c r="AJ2945" s="2" t="s">
        <v>27</v>
      </c>
      <c r="AK2945" s="2" t="s">
        <v>731</v>
      </c>
      <c r="AL2945" s="16" t="str">
        <f>IF(HOUR(Table2[[#This Row],[Order Time]])&lt;12,"Morning",IF(HOUR(Table2[[#This Row],[Order Time]])&lt;17,"Afternoon",IF(HOUR(Table2[[#This Row],[Order Time]])&lt;21,"Evening","Night")))</f>
        <v>Evening</v>
      </c>
      <c r="AM2945" s="16" t="s">
        <v>29</v>
      </c>
    </row>
    <row r="2946" spans="1:39" x14ac:dyDescent="0.25">
      <c r="A2946" s="13" t="s">
        <v>4863</v>
      </c>
      <c r="B2946" s="4">
        <v>45615</v>
      </c>
      <c r="C2946" s="2">
        <f>YEAR(Table2[[#This Row],[Invoice Date]])</f>
        <v>2024</v>
      </c>
      <c r="D2946" s="2" t="str">
        <f>TEXT(Table2[[#This Row],[Invoice Date]],"mmm")</f>
        <v>Nov</v>
      </c>
      <c r="E2946" s="2" t="str">
        <f>Table2[[#This Row],[Store_ID]]&amp;"-"&amp;Table2[[#This Row],[Year]]&amp;"-"&amp;Table2[[#This Row],[Month]]</f>
        <v>STR002-2024-Nov</v>
      </c>
      <c r="F2946" s="2" t="s">
        <v>1100</v>
      </c>
      <c r="G2946" s="2" t="str">
        <f>_xlfn.XLOOKUP(Table2[[#This Row],[Customer_ID]],Table3[Customer_ID],Table3[Customer Name],"Not Found")</f>
        <v>Suresh Rao</v>
      </c>
      <c r="H2946" s="2" t="str">
        <f>_xlfn.XLOOKUP(Table2[[#This Row],[Customer_ID]],Table3[Customer_ID],Table3[Gender],"Female")</f>
        <v>Male</v>
      </c>
      <c r="I2946" s="2" t="str">
        <f>_xlfn.XLOOKUP(Table2[[#This Row],[Customer_ID]],Table3[Customer_ID],Table3[City],"Missing Memebership")</f>
        <v>Vellore</v>
      </c>
      <c r="J2946" s="2" t="str">
        <f>_xlfn.XLOOKUP(Table2[[#This Row],[Customer_ID]],Table3[Customer_ID],Table3[State],"Karnataka")</f>
        <v>Tamil Nadu</v>
      </c>
      <c r="K2946" s="2" t="str">
        <f>_xlfn.XLOOKUP(Table2[[#This Row],[Customer_ID]],Table3[Customer_ID],Table3[Membership],"Regular")</f>
        <v>Silver</v>
      </c>
      <c r="L2946" s="2" t="s">
        <v>2171</v>
      </c>
      <c r="M2946" s="2" t="str">
        <f>_xlfn.XLOOKUP(Table2[[#This Row],[Product_ID]],Table4[Product_ID],Table4[Product_Name],"Not Found")</f>
        <v>Indian Terrain Graphic Tee Purple</v>
      </c>
      <c r="N2946" s="2" t="str">
        <f>_xlfn.XLOOKUP(Table2[[#This Row],[Product_ID]],Table4[Product_ID],Table4[Category],"Not Found")</f>
        <v>Men T-Shirts</v>
      </c>
      <c r="O2946" s="2" t="str">
        <f>_xlfn.XLOOKUP(Table2[[#This Row],[Product_ID]],Table4[Product_ID],Table4[Subcategory],"Not Found")</f>
        <v>Graphic Tee</v>
      </c>
      <c r="P2946" s="2" t="str">
        <f>_xlfn.XLOOKUP(Table2[[#This Row],[Product_ID]],Table4[Product_ID],Table4[Brand],"Missing Brand")</f>
        <v>Indian Terrain</v>
      </c>
      <c r="Q2946" s="2" t="s">
        <v>658</v>
      </c>
      <c r="R2946" s="2" t="str">
        <f>_xlfn.XLOOKUP(Table2[[#This Row],[Store_ID]],Table6[Store_ID],Table6[Store Name],"Not Found")</f>
        <v>TrendMart Thrissur Standard</v>
      </c>
      <c r="S2946" s="2">
        <f>_xlfn.XLOOKUP(Table2[[#This Row],[Store_ID]],Table6[Store_ID],Table6[Monthly Target],"Missing Target")</f>
        <v>1000000</v>
      </c>
      <c r="T2946" s="2" t="str">
        <f>_xlfn.XLOOKUP(Table2[[#This Row],[Store_ID]],Table6[Store_ID],Table6[Region],"Not Found")</f>
        <v>South Zone 1</v>
      </c>
      <c r="U2946" s="2" t="s">
        <v>220</v>
      </c>
      <c r="V2946" s="2" t="str">
        <f>_xlfn.XLOOKUP(Table2[[#This Row],[Employee_ID]],Table5[Employee_ID],Table5[Employee Name],"Not Found")</f>
        <v>Vasanthi Kamath</v>
      </c>
      <c r="W2946" s="2">
        <v>3</v>
      </c>
      <c r="X2946" s="2">
        <v>580.55999999999995</v>
      </c>
      <c r="Y2946" s="2">
        <v>25</v>
      </c>
      <c r="Z2946" s="2">
        <v>435.42</v>
      </c>
      <c r="AA2946" s="2">
        <v>5</v>
      </c>
      <c r="AB2946" s="2">
        <v>65.31</v>
      </c>
      <c r="AC2946" s="2">
        <v>1371.57</v>
      </c>
      <c r="AD2946" s="2">
        <v>1119.81</v>
      </c>
      <c r="AE2946" s="2">
        <f t="shared" si="99"/>
        <v>186.45</v>
      </c>
      <c r="AF2946" s="2" t="s">
        <v>25</v>
      </c>
      <c r="AG2946" s="42">
        <f>IFERROR(Table2[[#This Row],[Profit]]/Table2[[#This Row],[Sales Amount]],0)</f>
        <v>0.13593910627966491</v>
      </c>
      <c r="AH2946" s="2" t="str">
        <f>TRIM(Table2[[#This Row],[Payment Modee]])</f>
        <v>UPI</v>
      </c>
      <c r="AI2946" s="2" t="s">
        <v>36</v>
      </c>
      <c r="AJ2946" s="2" t="s">
        <v>27</v>
      </c>
      <c r="AK2946" s="2" t="s">
        <v>1569</v>
      </c>
      <c r="AL2946" s="16" t="str">
        <f>IF(HOUR(Table2[[#This Row],[Order Time]])&lt;12,"Morning",IF(HOUR(Table2[[#This Row],[Order Time]])&lt;17,"Afternoon",IF(HOUR(Table2[[#This Row],[Order Time]])&lt;21,"Evening","Night")))</f>
        <v>Afternoon</v>
      </c>
      <c r="AM2946" s="16" t="s">
        <v>29</v>
      </c>
    </row>
    <row r="2947" spans="1:39" x14ac:dyDescent="0.25">
      <c r="A2947" s="13" t="s">
        <v>4864</v>
      </c>
      <c r="B2947" s="4">
        <v>45390</v>
      </c>
      <c r="C2947" s="2">
        <f>YEAR(Table2[[#This Row],[Invoice Date]])</f>
        <v>2024</v>
      </c>
      <c r="D2947" s="2" t="str">
        <f>TEXT(Table2[[#This Row],[Invoice Date]],"mmm")</f>
        <v>Apr</v>
      </c>
      <c r="E2947" s="2" t="str">
        <f>Table2[[#This Row],[Store_ID]]&amp;"-"&amp;Table2[[#This Row],[Year]]&amp;"-"&amp;Table2[[#This Row],[Month]]</f>
        <v>STR063-2024-Apr</v>
      </c>
      <c r="F2947" s="2" t="s">
        <v>1181</v>
      </c>
      <c r="G2947" s="2" t="str">
        <f>_xlfn.XLOOKUP(Table2[[#This Row],[Customer_ID]],Table3[Customer_ID],Table3[Customer Name],"Not Found")</f>
        <v>Vani Prasad</v>
      </c>
      <c r="H2947" s="2" t="str">
        <f>_xlfn.XLOOKUP(Table2[[#This Row],[Customer_ID]],Table3[Customer_ID],Table3[Gender],"Female")</f>
        <v>Female</v>
      </c>
      <c r="I2947" s="2" t="str">
        <f>_xlfn.XLOOKUP(Table2[[#This Row],[Customer_ID]],Table3[Customer_ID],Table3[City],"Missing Memebership")</f>
        <v>Bengaluru</v>
      </c>
      <c r="J2947" s="2" t="str">
        <f>_xlfn.XLOOKUP(Table2[[#This Row],[Customer_ID]],Table3[Customer_ID],Table3[State],"Karnataka")</f>
        <v>Karnataka</v>
      </c>
      <c r="K2947" s="2" t="str">
        <f>_xlfn.XLOOKUP(Table2[[#This Row],[Customer_ID]],Table3[Customer_ID],Table3[Membership],"Regular")</f>
        <v>Silver</v>
      </c>
      <c r="L2947" s="2" t="s">
        <v>408</v>
      </c>
      <c r="M2947" s="2" t="str">
        <f>_xlfn.XLOOKUP(Table2[[#This Row],[Product_ID]],Table4[Product_ID],Table4[Product_Name],"Not Found")</f>
        <v>Indian Terrain Formal Top Maroon</v>
      </c>
      <c r="N2947" s="2" t="str">
        <f>_xlfn.XLOOKUP(Table2[[#This Row],[Product_ID]],Table4[Product_ID],Table4[Category],"Not Found")</f>
        <v>Women Tops</v>
      </c>
      <c r="O2947" s="2" t="str">
        <f>_xlfn.XLOOKUP(Table2[[#This Row],[Product_ID]],Table4[Product_ID],Table4[Subcategory],"Not Found")</f>
        <v>Formal Top</v>
      </c>
      <c r="P2947" s="2" t="str">
        <f>_xlfn.XLOOKUP(Table2[[#This Row],[Product_ID]],Table4[Product_ID],Table4[Brand],"Missing Brand")</f>
        <v>Indian Terrain</v>
      </c>
      <c r="Q2947" s="2" t="s">
        <v>567</v>
      </c>
      <c r="R2947" s="2" t="str">
        <f>_xlfn.XLOOKUP(Table2[[#This Row],[Store_ID]],Table6[Store_ID],Table6[Store Name],"Not Found")</f>
        <v>TrendMart Shivamogga Mall Kiosk</v>
      </c>
      <c r="S2947" s="2">
        <f>_xlfn.XLOOKUP(Table2[[#This Row],[Store_ID]],Table6[Store_ID],Table6[Monthly Target],"Missing Target")</f>
        <v>1200000</v>
      </c>
      <c r="T2947" s="2" t="str">
        <f>_xlfn.XLOOKUP(Table2[[#This Row],[Store_ID]],Table6[Store_ID],Table6[Region],"Not Found")</f>
        <v>South Zone 2</v>
      </c>
      <c r="U2947" s="2" t="s">
        <v>187</v>
      </c>
      <c r="V2947" s="2" t="str">
        <f>_xlfn.XLOOKUP(Table2[[#This Row],[Employee_ID]],Table5[Employee_ID],Table5[Employee Name],"Not Found")</f>
        <v>Ganapathy Naidu</v>
      </c>
      <c r="W2947" s="2">
        <v>2</v>
      </c>
      <c r="X2947" s="2">
        <v>727.18</v>
      </c>
      <c r="Y2947" s="2">
        <v>10</v>
      </c>
      <c r="Z2947" s="2">
        <v>145.44</v>
      </c>
      <c r="AA2947" s="2">
        <v>5</v>
      </c>
      <c r="AB2947" s="2">
        <v>65.45</v>
      </c>
      <c r="AC2947" s="2">
        <v>1374.37</v>
      </c>
      <c r="AD2947" s="2">
        <v>1095.3399999999999</v>
      </c>
      <c r="AE2947" s="2">
        <f t="shared" si="99"/>
        <v>213.57999999999998</v>
      </c>
      <c r="AF2947" s="2" t="s">
        <v>35</v>
      </c>
      <c r="AG2947" s="42">
        <f>IFERROR(Table2[[#This Row],[Profit]]/Table2[[#This Row],[Sales Amount]],0)</f>
        <v>0.15540211151291136</v>
      </c>
      <c r="AH2947" s="2" t="str">
        <f>TRIM(Table2[[#This Row],[Payment Modee]])</f>
        <v>Debit Card</v>
      </c>
      <c r="AI2947" s="2" t="s">
        <v>26</v>
      </c>
      <c r="AJ2947" s="2" t="s">
        <v>27</v>
      </c>
      <c r="AK2947" s="2" t="s">
        <v>2526</v>
      </c>
      <c r="AL2947" s="16" t="str">
        <f>IF(HOUR(Table2[[#This Row],[Order Time]])&lt;12,"Morning",IF(HOUR(Table2[[#This Row],[Order Time]])&lt;17,"Afternoon",IF(HOUR(Table2[[#This Row],[Order Time]])&lt;21,"Evening","Night")))</f>
        <v>Evening</v>
      </c>
      <c r="AM2947" s="16" t="s">
        <v>29</v>
      </c>
    </row>
    <row r="2948" spans="1:39" x14ac:dyDescent="0.25">
      <c r="A2948" s="13" t="s">
        <v>4865</v>
      </c>
      <c r="B2948" s="4">
        <v>45625</v>
      </c>
      <c r="C2948" s="2">
        <f>YEAR(Table2[[#This Row],[Invoice Date]])</f>
        <v>2024</v>
      </c>
      <c r="D2948" s="2" t="str">
        <f>TEXT(Table2[[#This Row],[Invoice Date]],"mmm")</f>
        <v>Nov</v>
      </c>
      <c r="E2948" s="2" t="str">
        <f>Table2[[#This Row],[Store_ID]]&amp;"-"&amp;Table2[[#This Row],[Year]]&amp;"-"&amp;Table2[[#This Row],[Month]]</f>
        <v>STR077-2024-Nov</v>
      </c>
      <c r="F2948" s="2" t="s">
        <v>3055</v>
      </c>
      <c r="G2948" s="2" t="str">
        <f>_xlfn.XLOOKUP(Table2[[#This Row],[Customer_ID]],Table3[Customer_ID],Table3[Customer Name],"Not Found")</f>
        <v>Muthu Iyengar</v>
      </c>
      <c r="H2948" s="2" t="str">
        <f>_xlfn.XLOOKUP(Table2[[#This Row],[Customer_ID]],Table3[Customer_ID],Table3[Gender],"Female")</f>
        <v>Male</v>
      </c>
      <c r="I2948" s="2" t="str">
        <f>_xlfn.XLOOKUP(Table2[[#This Row],[Customer_ID]],Table3[Customer_ID],Table3[City],"Missing Memebership")</f>
        <v>Bengaluru</v>
      </c>
      <c r="J2948" s="2" t="str">
        <f>_xlfn.XLOOKUP(Table2[[#This Row],[Customer_ID]],Table3[Customer_ID],Table3[State],"Karnataka")</f>
        <v>Karnataka</v>
      </c>
      <c r="K2948" s="2" t="str">
        <f>_xlfn.XLOOKUP(Table2[[#This Row],[Customer_ID]],Table3[Customer_ID],Table3[Membership],"Regular")</f>
        <v>Silver</v>
      </c>
      <c r="L2948" s="2" t="s">
        <v>645</v>
      </c>
      <c r="M2948" s="2" t="str">
        <f>_xlfn.XLOOKUP(Table2[[#This Row],[Product_ID]],Table4[Product_ID],Table4[Product_Name],"Not Found")</f>
        <v>Peter England Crop Top Green</v>
      </c>
      <c r="N2948" s="2" t="str">
        <f>_xlfn.XLOOKUP(Table2[[#This Row],[Product_ID]],Table4[Product_ID],Table4[Category],"Not Found")</f>
        <v>Women Tops</v>
      </c>
      <c r="O2948" s="2" t="str">
        <f>_xlfn.XLOOKUP(Table2[[#This Row],[Product_ID]],Table4[Product_ID],Table4[Subcategory],"Not Found")</f>
        <v>Crop Top</v>
      </c>
      <c r="P2948" s="2" t="str">
        <f>_xlfn.XLOOKUP(Table2[[#This Row],[Product_ID]],Table4[Product_ID],Table4[Brand],"Missing Brand")</f>
        <v>Peter England</v>
      </c>
      <c r="Q2948" s="2" t="s">
        <v>557</v>
      </c>
      <c r="R2948" s="2" t="str">
        <f>_xlfn.XLOOKUP(Table2[[#This Row],[Store_ID]],Table6[Store_ID],Table6[Store Name],"Not Found")</f>
        <v>TrendMart Hyderabad Mall Kiosk</v>
      </c>
      <c r="S2948" s="2">
        <f>_xlfn.XLOOKUP(Table2[[#This Row],[Store_ID]],Table6[Store_ID],Table6[Monthly Target],"Missing Target")</f>
        <v>2500000</v>
      </c>
      <c r="T2948" s="2" t="str">
        <f>_xlfn.XLOOKUP(Table2[[#This Row],[Store_ID]],Table6[Store_ID],Table6[Region],"Not Found")</f>
        <v>South Zone 2</v>
      </c>
      <c r="U2948" s="2" t="s">
        <v>176</v>
      </c>
      <c r="V2948" s="2" t="str">
        <f>_xlfn.XLOOKUP(Table2[[#This Row],[Employee_ID]],Table5[Employee_ID],Table5[Employee Name],"Not Found")</f>
        <v>Malathi Varma</v>
      </c>
      <c r="W2948" s="2">
        <v>1</v>
      </c>
      <c r="X2948" s="2">
        <v>744.53</v>
      </c>
      <c r="Y2948" s="2">
        <v>0</v>
      </c>
      <c r="Z2948" s="2">
        <v>0</v>
      </c>
      <c r="AA2948" s="2">
        <v>5</v>
      </c>
      <c r="AB2948" s="2">
        <v>37.229999999999997</v>
      </c>
      <c r="AC2948" s="2">
        <v>781.76</v>
      </c>
      <c r="AD2948" s="2">
        <v>522.38</v>
      </c>
      <c r="AE2948" s="2">
        <f t="shared" si="99"/>
        <v>222.15</v>
      </c>
      <c r="AF2948" s="2" t="s">
        <v>25</v>
      </c>
      <c r="AG2948" s="42">
        <f>IFERROR(Table2[[#This Row],[Profit]]/Table2[[#This Row],[Sales Amount]],0)</f>
        <v>0.28416649611133854</v>
      </c>
      <c r="AH2948" s="2" t="str">
        <f>TRIM(Table2[[#This Row],[Payment Modee]])</f>
        <v>UPI</v>
      </c>
      <c r="AI2948" s="2" t="s">
        <v>26</v>
      </c>
      <c r="AJ2948" s="2" t="s">
        <v>27</v>
      </c>
      <c r="AK2948" s="2" t="s">
        <v>2895</v>
      </c>
      <c r="AL2948" s="16" t="str">
        <f>IF(HOUR(Table2[[#This Row],[Order Time]])&lt;12,"Morning",IF(HOUR(Table2[[#This Row],[Order Time]])&lt;17,"Afternoon",IF(HOUR(Table2[[#This Row],[Order Time]])&lt;21,"Evening","Night")))</f>
        <v>Morning</v>
      </c>
      <c r="AM2948" s="16" t="s">
        <v>29</v>
      </c>
    </row>
    <row r="2949" spans="1:39" x14ac:dyDescent="0.25">
      <c r="A2949" s="13" t="s">
        <v>4866</v>
      </c>
      <c r="B2949" s="4">
        <v>45397</v>
      </c>
      <c r="C2949" s="2">
        <f>YEAR(Table2[[#This Row],[Invoice Date]])</f>
        <v>2024</v>
      </c>
      <c r="D2949" s="2" t="str">
        <f>TEXT(Table2[[#This Row],[Invoice Date]],"mmm")</f>
        <v>Apr</v>
      </c>
      <c r="E2949" s="2" t="str">
        <f>Table2[[#This Row],[Store_ID]]&amp;"-"&amp;Table2[[#This Row],[Year]]&amp;"-"&amp;Table2[[#This Row],[Month]]</f>
        <v>STR013-2024-Apr</v>
      </c>
      <c r="F2949" s="2" t="s">
        <v>2675</v>
      </c>
      <c r="G2949" s="2" t="str">
        <f>_xlfn.XLOOKUP(Table2[[#This Row],[Customer_ID]],Table3[Customer_ID],Table3[Customer Name],"Not Found")</f>
        <v>Jagan Iyer</v>
      </c>
      <c r="H2949" s="2" t="str">
        <f>_xlfn.XLOOKUP(Table2[[#This Row],[Customer_ID]],Table3[Customer_ID],Table3[Gender],"Female")</f>
        <v>Male</v>
      </c>
      <c r="I2949" s="2" t="str">
        <f>_xlfn.XLOOKUP(Table2[[#This Row],[Customer_ID]],Table3[Customer_ID],Table3[City],"Missing Memebership")</f>
        <v>Vellore</v>
      </c>
      <c r="J2949" s="2" t="str">
        <f>_xlfn.XLOOKUP(Table2[[#This Row],[Customer_ID]],Table3[Customer_ID],Table3[State],"Karnataka")</f>
        <v>Tamil Nadu</v>
      </c>
      <c r="K2949" s="2" t="str">
        <f>_xlfn.XLOOKUP(Table2[[#This Row],[Customer_ID]],Table3[Customer_ID],Table3[Membership],"Regular")</f>
        <v>Gold</v>
      </c>
      <c r="L2949" s="2" t="s">
        <v>481</v>
      </c>
      <c r="M2949" s="2" t="str">
        <f>_xlfn.XLOOKUP(Table2[[#This Row],[Product_ID]],Table4[Product_ID],Table4[Product_Name],"Not Found")</f>
        <v>Nalli Silks Casual Shirt Navy Blue</v>
      </c>
      <c r="N2949" s="2" t="str">
        <f>_xlfn.XLOOKUP(Table2[[#This Row],[Product_ID]],Table4[Product_ID],Table4[Category],"Not Found")</f>
        <v>Men Shirts</v>
      </c>
      <c r="O2949" s="2" t="str">
        <f>_xlfn.XLOOKUP(Table2[[#This Row],[Product_ID]],Table4[Product_ID],Table4[Subcategory],"Not Found")</f>
        <v>Casual Shirt</v>
      </c>
      <c r="P2949" s="2" t="str">
        <f>_xlfn.XLOOKUP(Table2[[#This Row],[Product_ID]],Table4[Product_ID],Table4[Brand],"Missing Brand")</f>
        <v>Nalli Silks</v>
      </c>
      <c r="Q2949" s="2" t="s">
        <v>616</v>
      </c>
      <c r="R2949" s="2" t="str">
        <f>_xlfn.XLOOKUP(Table2[[#This Row],[Store_ID]],Table6[Store_ID],Table6[Store Name],"Not Found")</f>
        <v>TrendMart Nizamabad Standard</v>
      </c>
      <c r="S2949" s="2">
        <f>_xlfn.XLOOKUP(Table2[[#This Row],[Store_ID]],Table6[Store_ID],Table6[Monthly Target],"Missing Target")</f>
        <v>2500000</v>
      </c>
      <c r="T2949" s="2" t="str">
        <f>_xlfn.XLOOKUP(Table2[[#This Row],[Store_ID]],Table6[Store_ID],Table6[Region],"Not Found")</f>
        <v>South Zone 2</v>
      </c>
      <c r="U2949" s="2" t="s">
        <v>349</v>
      </c>
      <c r="V2949" s="2" t="str">
        <f>_xlfn.XLOOKUP(Table2[[#This Row],[Employee_ID]],Table5[Employee_ID],Table5[Employee Name],"Not Found")</f>
        <v>Chitra Bhat</v>
      </c>
      <c r="W2949" s="2">
        <v>2</v>
      </c>
      <c r="X2949" s="2">
        <v>866.69</v>
      </c>
      <c r="Y2949" s="2">
        <v>25</v>
      </c>
      <c r="Z2949" s="2">
        <v>433.35</v>
      </c>
      <c r="AA2949" s="2">
        <v>5</v>
      </c>
      <c r="AB2949" s="2">
        <v>65</v>
      </c>
      <c r="AC2949" s="2">
        <v>1365.03</v>
      </c>
      <c r="AD2949" s="2">
        <v>1180.96</v>
      </c>
      <c r="AE2949" s="2">
        <f t="shared" si="99"/>
        <v>119.06999999999994</v>
      </c>
      <c r="AF2949" s="2" t="s">
        <v>25</v>
      </c>
      <c r="AG2949" s="42">
        <f>IFERROR(Table2[[#This Row],[Profit]]/Table2[[#This Row],[Sales Amount]],0)</f>
        <v>8.7228852113140326E-2</v>
      </c>
      <c r="AH2949" s="2" t="str">
        <f>TRIM(Table2[[#This Row],[Payment Modee]])</f>
        <v>UPI</v>
      </c>
      <c r="AI2949" s="2" t="s">
        <v>26</v>
      </c>
      <c r="AJ2949" s="2" t="s">
        <v>27</v>
      </c>
      <c r="AK2949" s="2" t="s">
        <v>335</v>
      </c>
      <c r="AL2949" s="16" t="str">
        <f>IF(HOUR(Table2[[#This Row],[Order Time]])&lt;12,"Morning",IF(HOUR(Table2[[#This Row],[Order Time]])&lt;17,"Afternoon",IF(HOUR(Table2[[#This Row],[Order Time]])&lt;21,"Evening","Night")))</f>
        <v>Evening</v>
      </c>
      <c r="AM2949" s="16" t="s">
        <v>29</v>
      </c>
    </row>
    <row r="2950" spans="1:39" s="9" customFormat="1" x14ac:dyDescent="0.25">
      <c r="A2950" s="13" t="s">
        <v>4867</v>
      </c>
      <c r="B2950" s="4">
        <v>45589</v>
      </c>
      <c r="C2950" s="2">
        <f>YEAR(Table2[[#This Row],[Invoice Date]])</f>
        <v>2024</v>
      </c>
      <c r="D2950" s="2" t="str">
        <f>TEXT(Table2[[#This Row],[Invoice Date]],"mmm")</f>
        <v>Oct</v>
      </c>
      <c r="E2950" s="2" t="str">
        <f>Table2[[#This Row],[Store_ID]]&amp;"-"&amp;Table2[[#This Row],[Year]]&amp;"-"&amp;Table2[[#This Row],[Month]]</f>
        <v>STR021-2024-Oct</v>
      </c>
      <c r="F2950" s="2" t="s">
        <v>831</v>
      </c>
      <c r="G2950" s="2" t="str">
        <f>_xlfn.XLOOKUP(Table2[[#This Row],[Customer_ID]],Table3[Customer_ID],Table3[Customer Name],"Not Found")</f>
        <v>Kavya Rao</v>
      </c>
      <c r="H2950" s="2" t="str">
        <f>_xlfn.XLOOKUP(Table2[[#This Row],[Customer_ID]],Table3[Customer_ID],Table3[Gender],"Female")</f>
        <v>Female</v>
      </c>
      <c r="I2950" s="2" t="str">
        <f>_xlfn.XLOOKUP(Table2[[#This Row],[Customer_ID]],Table3[Customer_ID],Table3[City],"Missing Memebership")</f>
        <v>Warangal</v>
      </c>
      <c r="J2950" s="2" t="str">
        <f>_xlfn.XLOOKUP(Table2[[#This Row],[Customer_ID]],Table3[Customer_ID],Table3[State],"Karnataka")</f>
        <v>Telangana</v>
      </c>
      <c r="K2950" s="2" t="str">
        <f>_xlfn.XLOOKUP(Table2[[#This Row],[Customer_ID]],Table3[Customer_ID],Table3[Membership],"Regular")</f>
        <v>Regular</v>
      </c>
      <c r="L2950" s="2" t="s">
        <v>758</v>
      </c>
      <c r="M2950" s="2" t="str">
        <f>_xlfn.XLOOKUP(Table2[[#This Row],[Product_ID]],Table4[Product_ID],Table4[Product_Name],"Not Found")</f>
        <v>Liberty Muffler Charcoal</v>
      </c>
      <c r="N2950" s="2" t="str">
        <f>_xlfn.XLOOKUP(Table2[[#This Row],[Product_ID]],Table4[Product_ID],Table4[Category],"Not Found")</f>
        <v>Winter Wear</v>
      </c>
      <c r="O2950" s="2" t="str">
        <f>_xlfn.XLOOKUP(Table2[[#This Row],[Product_ID]],Table4[Product_ID],Table4[Subcategory],"Not Found")</f>
        <v>Muffler</v>
      </c>
      <c r="P2950" s="2" t="str">
        <f>_xlfn.XLOOKUP(Table2[[#This Row],[Product_ID]],Table4[Product_ID],Table4[Brand],"Missing Brand")</f>
        <v>Liberty</v>
      </c>
      <c r="Q2950" s="2" t="s">
        <v>80</v>
      </c>
      <c r="R2950" s="2" t="str">
        <f>_xlfn.XLOOKUP(Table2[[#This Row],[Store_ID]],Table6[Store_ID],Table6[Store Name],"Not Found")</f>
        <v>TrendMart Kozhikode Standard</v>
      </c>
      <c r="S2950" s="2">
        <f>_xlfn.XLOOKUP(Table2[[#This Row],[Store_ID]],Table6[Store_ID],Table6[Monthly Target],"Missing Target")</f>
        <v>2000000</v>
      </c>
      <c r="T2950" s="2" t="str">
        <f>_xlfn.XLOOKUP(Table2[[#This Row],[Store_ID]],Table6[Store_ID],Table6[Region],"Not Found")</f>
        <v>South Zone 1</v>
      </c>
      <c r="U2950" s="2" t="s">
        <v>229</v>
      </c>
      <c r="V2950" s="2" t="str">
        <f>_xlfn.XLOOKUP(Table2[[#This Row],[Employee_ID]],Table5[Employee_ID],Table5[Employee Name],"Not Found")</f>
        <v>Yogesh Chettiar</v>
      </c>
      <c r="W2950" s="2">
        <v>2</v>
      </c>
      <c r="X2950" s="2">
        <v>1313.96</v>
      </c>
      <c r="Y2950" s="2">
        <v>0</v>
      </c>
      <c r="Z2950" s="2">
        <v>0</v>
      </c>
      <c r="AA2950" s="2">
        <v>12</v>
      </c>
      <c r="AB2950" s="2">
        <v>315.35000000000002</v>
      </c>
      <c r="AC2950" s="2">
        <v>2943.27</v>
      </c>
      <c r="AD2950" s="2">
        <v>2031.44</v>
      </c>
      <c r="AE2950" s="2">
        <f t="shared" si="99"/>
        <v>596.4799999999999</v>
      </c>
      <c r="AF2950" s="2" t="s">
        <v>25</v>
      </c>
      <c r="AG2950" s="42">
        <f>IFERROR(Table2[[#This Row],[Profit]]/Table2[[#This Row],[Sales Amount]],0)</f>
        <v>0.20265894736126822</v>
      </c>
      <c r="AH2950" s="2" t="str">
        <f>TRIM(Table2[[#This Row],[Payment Modee]])</f>
        <v>UPI</v>
      </c>
      <c r="AI2950" s="2" t="s">
        <v>26</v>
      </c>
      <c r="AJ2950" s="2" t="s">
        <v>197</v>
      </c>
      <c r="AK2950" s="2" t="s">
        <v>3953</v>
      </c>
      <c r="AL2950" s="16" t="str">
        <f>IF(HOUR(Table2[[#This Row],[Order Time]])&lt;12,"Morning",IF(HOUR(Table2[[#This Row],[Order Time]])&lt;17,"Afternoon",IF(HOUR(Table2[[#This Row],[Order Time]])&lt;21,"Evening","Night")))</f>
        <v>Afternoon</v>
      </c>
      <c r="AM2950" s="16" t="s">
        <v>29</v>
      </c>
    </row>
    <row r="2951" spans="1:39" s="9" customFormat="1" x14ac:dyDescent="0.25">
      <c r="A2951" s="13" t="s">
        <v>4868</v>
      </c>
      <c r="B2951" s="4">
        <v>45439</v>
      </c>
      <c r="C2951" s="2">
        <f>YEAR(Table2[[#This Row],[Invoice Date]])</f>
        <v>2024</v>
      </c>
      <c r="D2951" s="2" t="str">
        <f>TEXT(Table2[[#This Row],[Invoice Date]],"mmm")</f>
        <v>May</v>
      </c>
      <c r="E2951" s="2" t="str">
        <f>Table2[[#This Row],[Store_ID]]&amp;"-"&amp;Table2[[#This Row],[Year]]&amp;"-"&amp;Table2[[#This Row],[Month]]</f>
        <v>STR049-2024-May</v>
      </c>
      <c r="F2951" s="2" t="s">
        <v>707</v>
      </c>
      <c r="G2951" s="2" t="str">
        <f>_xlfn.XLOOKUP(Table2[[#This Row],[Customer_ID]],Table3[Customer_ID],Table3[Customer Name],"Not Found")</f>
        <v>Padma Balasubramaniam</v>
      </c>
      <c r="H2951" s="2" t="str">
        <f>_xlfn.XLOOKUP(Table2[[#This Row],[Customer_ID]],Table3[Customer_ID],Table3[Gender],"Female")</f>
        <v>Female</v>
      </c>
      <c r="I2951" s="2" t="str">
        <f>_xlfn.XLOOKUP(Table2[[#This Row],[Customer_ID]],Table3[Customer_ID],Table3[City],"Missing Memebership")</f>
        <v>Hubballi</v>
      </c>
      <c r="J2951" s="2" t="str">
        <f>_xlfn.XLOOKUP(Table2[[#This Row],[Customer_ID]],Table3[Customer_ID],Table3[State],"Karnataka")</f>
        <v>Karnataka</v>
      </c>
      <c r="K2951" s="2" t="str">
        <f>_xlfn.XLOOKUP(Table2[[#This Row],[Customer_ID]],Table3[Customer_ID],Table3[Membership],"Regular")</f>
        <v>Gold</v>
      </c>
      <c r="L2951" s="2" t="s">
        <v>1243</v>
      </c>
      <c r="M2951" s="2" t="str">
        <f>_xlfn.XLOOKUP(Table2[[#This Row],[Product_ID]],Table4[Product_ID],Table4[Product_Name],"Not Found")</f>
        <v>Jack &amp; Jones Tunic Olive</v>
      </c>
      <c r="N2951" s="2" t="str">
        <f>_xlfn.XLOOKUP(Table2[[#This Row],[Product_ID]],Table4[Product_ID],Table4[Category],"Not Found")</f>
        <v>Women Tops</v>
      </c>
      <c r="O2951" s="2" t="str">
        <f>_xlfn.XLOOKUP(Table2[[#This Row],[Product_ID]],Table4[Product_ID],Table4[Subcategory],"Not Found")</f>
        <v>Tunic</v>
      </c>
      <c r="P2951" s="2" t="str">
        <f>_xlfn.XLOOKUP(Table2[[#This Row],[Product_ID]],Table4[Product_ID],Table4[Brand],"Missing Brand")</f>
        <v>Jack &amp; Jones</v>
      </c>
      <c r="Q2951" s="2" t="s">
        <v>1294</v>
      </c>
      <c r="R2951" s="2" t="str">
        <f>_xlfn.XLOOKUP(Table2[[#This Row],[Store_ID]],Table6[Store_ID],Table6[Store Name],"Not Found")</f>
        <v>TrendMart Bengaluru Flagship</v>
      </c>
      <c r="S2951" s="2">
        <f>_xlfn.XLOOKUP(Table2[[#This Row],[Store_ID]],Table6[Store_ID],Table6[Monthly Target],"Missing Target")</f>
        <v>1200000</v>
      </c>
      <c r="T2951" s="2" t="str">
        <f>_xlfn.XLOOKUP(Table2[[#This Row],[Store_ID]],Table6[Store_ID],Table6[Region],"Not Found")</f>
        <v>South Zone 2</v>
      </c>
      <c r="U2951" s="2" t="s">
        <v>417</v>
      </c>
      <c r="V2951" s="2" t="str">
        <f>_xlfn.XLOOKUP(Table2[[#This Row],[Employee_ID]],Table5[Employee_ID],Table5[Employee Name],"Not Found")</f>
        <v>Arjun Krishnan</v>
      </c>
      <c r="W2951" s="2">
        <v>3</v>
      </c>
      <c r="X2951" s="2">
        <v>611.51</v>
      </c>
      <c r="Y2951" s="2">
        <v>15</v>
      </c>
      <c r="Z2951" s="2">
        <v>275.18</v>
      </c>
      <c r="AA2951" s="2">
        <v>5</v>
      </c>
      <c r="AB2951" s="2">
        <v>77.97</v>
      </c>
      <c r="AC2951" s="2">
        <v>1637.32</v>
      </c>
      <c r="AD2951" s="2">
        <v>1258.2</v>
      </c>
      <c r="AE2951" s="2">
        <f t="shared" si="99"/>
        <v>301.14999999999986</v>
      </c>
      <c r="AF2951" s="2" t="s">
        <v>119</v>
      </c>
      <c r="AG2951" s="42">
        <f>IFERROR(Table2[[#This Row],[Profit]]/Table2[[#This Row],[Sales Amount]],0)</f>
        <v>0.18392861505386843</v>
      </c>
      <c r="AH2951" s="2" t="str">
        <f>TRIM(Table2[[#This Row],[Payment Modee]])</f>
        <v>Net Banking</v>
      </c>
      <c r="AI2951" s="2" t="s">
        <v>26</v>
      </c>
      <c r="AJ2951" s="2" t="s">
        <v>27</v>
      </c>
      <c r="AK2951" s="2" t="s">
        <v>659</v>
      </c>
      <c r="AL2951" s="16" t="str">
        <f>IF(HOUR(Table2[[#This Row],[Order Time]])&lt;12,"Morning",IF(HOUR(Table2[[#This Row],[Order Time]])&lt;17,"Afternoon",IF(HOUR(Table2[[#This Row],[Order Time]])&lt;21,"Evening","Night")))</f>
        <v>Afternoon</v>
      </c>
      <c r="AM2951" s="16" t="s">
        <v>29</v>
      </c>
    </row>
    <row r="2952" spans="1:39" s="9" customFormat="1" x14ac:dyDescent="0.25">
      <c r="A2952" s="13" t="s">
        <v>4869</v>
      </c>
      <c r="B2952" s="4">
        <v>45589</v>
      </c>
      <c r="C2952" s="2">
        <f>YEAR(Table2[[#This Row],[Invoice Date]])</f>
        <v>2024</v>
      </c>
      <c r="D2952" s="2" t="str">
        <f>TEXT(Table2[[#This Row],[Invoice Date]],"mmm")</f>
        <v>Oct</v>
      </c>
      <c r="E2952" s="2" t="str">
        <f>Table2[[#This Row],[Store_ID]]&amp;"-"&amp;Table2[[#This Row],[Year]]&amp;"-"&amp;Table2[[#This Row],[Month]]</f>
        <v>STR084-2024-Oct</v>
      </c>
      <c r="F2952" s="2" t="s">
        <v>636</v>
      </c>
      <c r="G2952" s="2" t="str">
        <f>_xlfn.XLOOKUP(Table2[[#This Row],[Customer_ID]],Table3[Customer_ID],Table3[Customer Name],"Not Found")</f>
        <v>Chandrika Gowda</v>
      </c>
      <c r="H2952" s="2" t="str">
        <f>_xlfn.XLOOKUP(Table2[[#This Row],[Customer_ID]],Table3[Customer_ID],Table3[Gender],"Female")</f>
        <v>Female</v>
      </c>
      <c r="I2952" s="2" t="str">
        <f>_xlfn.XLOOKUP(Table2[[#This Row],[Customer_ID]],Table3[Customer_ID],Table3[City],"Missing Memebership")</f>
        <v>Tiruchirappalli</v>
      </c>
      <c r="J2952" s="2" t="str">
        <f>_xlfn.XLOOKUP(Table2[[#This Row],[Customer_ID]],Table3[Customer_ID],Table3[State],"Karnataka")</f>
        <v>Tamil Nadu</v>
      </c>
      <c r="K2952" s="2" t="str">
        <f>_xlfn.XLOOKUP(Table2[[#This Row],[Customer_ID]],Table3[Customer_ID],Table3[Membership],"Regular")</f>
        <v>Gold</v>
      </c>
      <c r="L2952" s="2" t="s">
        <v>1093</v>
      </c>
      <c r="M2952" s="2" t="str">
        <f>_xlfn.XLOOKUP(Table2[[#This Row],[Product_ID]],Table4[Product_ID],Table4[Product_Name],"Not Found")</f>
        <v>Kalyan Silks Slippers Sky Blue</v>
      </c>
      <c r="N2952" s="2" t="str">
        <f>_xlfn.XLOOKUP(Table2[[#This Row],[Product_ID]],Table4[Product_ID],Table4[Category],"Not Found")</f>
        <v>Footwear</v>
      </c>
      <c r="O2952" s="2" t="str">
        <f>_xlfn.XLOOKUP(Table2[[#This Row],[Product_ID]],Table4[Product_ID],Table4[Subcategory],"Not Found")</f>
        <v>Slippers</v>
      </c>
      <c r="P2952" s="2" t="str">
        <f>_xlfn.XLOOKUP(Table2[[#This Row],[Product_ID]],Table4[Product_ID],Table4[Brand],"Missing Brand")</f>
        <v>Kalyan Silks</v>
      </c>
      <c r="Q2952" s="2" t="s">
        <v>74</v>
      </c>
      <c r="R2952" s="2" t="str">
        <f>_xlfn.XLOOKUP(Table2[[#This Row],[Store_ID]],Table6[Store_ID],Table6[Store Name],"Not Found")</f>
        <v>TrendMart Tirupati High Street</v>
      </c>
      <c r="S2952" s="2">
        <f>_xlfn.XLOOKUP(Table2[[#This Row],[Store_ID]],Table6[Store_ID],Table6[Monthly Target],"Missing Target")</f>
        <v>2000000</v>
      </c>
      <c r="T2952" s="2" t="str">
        <f>_xlfn.XLOOKUP(Table2[[#This Row],[Store_ID]],Table6[Store_ID],Table6[Region],"Not Found")</f>
        <v>South Zone 3</v>
      </c>
      <c r="U2952" s="2" t="s">
        <v>49</v>
      </c>
      <c r="V2952" s="2" t="str">
        <f>_xlfn.XLOOKUP(Table2[[#This Row],[Employee_ID]],Table5[Employee_ID],Table5[Employee Name],"Not Found")</f>
        <v>Jyothi Prasad</v>
      </c>
      <c r="W2952" s="2">
        <v>3</v>
      </c>
      <c r="X2952" s="2">
        <v>3388.42</v>
      </c>
      <c r="Y2952" s="2">
        <v>0</v>
      </c>
      <c r="Z2952" s="2">
        <v>0</v>
      </c>
      <c r="AA2952" s="2">
        <v>12</v>
      </c>
      <c r="AB2952" s="2">
        <v>1219.83</v>
      </c>
      <c r="AC2952" s="2">
        <v>11385.09</v>
      </c>
      <c r="AD2952" s="2">
        <v>6713.46</v>
      </c>
      <c r="AE2952" s="2">
        <f t="shared" si="99"/>
        <v>3451.8</v>
      </c>
      <c r="AF2952" s="2" t="s">
        <v>69</v>
      </c>
      <c r="AG2952" s="42">
        <f>IFERROR(Table2[[#This Row],[Profit]]/Table2[[#This Row],[Sales Amount]],0)</f>
        <v>0.30318600906975701</v>
      </c>
      <c r="AH2952" s="2" t="str">
        <f>TRIM(Table2[[#This Row],[Payment Modee]])</f>
        <v>Cash</v>
      </c>
      <c r="AI2952" s="2" t="s">
        <v>26</v>
      </c>
      <c r="AJ2952" s="2" t="s">
        <v>27</v>
      </c>
      <c r="AK2952" s="2" t="s">
        <v>313</v>
      </c>
      <c r="AL2952" s="16" t="str">
        <f>IF(HOUR(Table2[[#This Row],[Order Time]])&lt;12,"Morning",IF(HOUR(Table2[[#This Row],[Order Time]])&lt;17,"Afternoon",IF(HOUR(Table2[[#This Row],[Order Time]])&lt;21,"Evening","Night")))</f>
        <v>Afternoon</v>
      </c>
      <c r="AM2952" s="16" t="s">
        <v>29</v>
      </c>
    </row>
    <row r="2953" spans="1:39" s="9" customFormat="1" x14ac:dyDescent="0.25">
      <c r="A2953" s="13" t="s">
        <v>4870</v>
      </c>
      <c r="B2953" s="4">
        <v>45516</v>
      </c>
      <c r="C2953" s="2">
        <f>YEAR(Table2[[#This Row],[Invoice Date]])</f>
        <v>2024</v>
      </c>
      <c r="D2953" s="2" t="str">
        <f>TEXT(Table2[[#This Row],[Invoice Date]],"mmm")</f>
        <v>Aug</v>
      </c>
      <c r="E2953" s="2" t="str">
        <f>Table2[[#This Row],[Store_ID]]&amp;"-"&amp;Table2[[#This Row],[Year]]&amp;"-"&amp;Table2[[#This Row],[Month]]</f>
        <v>STR023-2024-Aug</v>
      </c>
      <c r="F2953" s="2" t="s">
        <v>200</v>
      </c>
      <c r="G2953" s="2" t="str">
        <f>_xlfn.XLOOKUP(Table2[[#This Row],[Customer_ID]],Table3[Customer_ID],Table3[Customer Name],"Not Found")</f>
        <v>Vinod Naidu</v>
      </c>
      <c r="H2953" s="2" t="str">
        <f>_xlfn.XLOOKUP(Table2[[#This Row],[Customer_ID]],Table3[Customer_ID],Table3[Gender],"Female")</f>
        <v>Male</v>
      </c>
      <c r="I2953" s="2" t="str">
        <f>_xlfn.XLOOKUP(Table2[[#This Row],[Customer_ID]],Table3[Customer_ID],Table3[City],"Missing Memebership")</f>
        <v>Alappuzha</v>
      </c>
      <c r="J2953" s="2" t="str">
        <f>_xlfn.XLOOKUP(Table2[[#This Row],[Customer_ID]],Table3[Customer_ID],Table3[State],"Karnataka")</f>
        <v>Kerala</v>
      </c>
      <c r="K2953" s="2" t="str">
        <f>_xlfn.XLOOKUP(Table2[[#This Row],[Customer_ID]],Table3[Customer_ID],Table3[Membership],"Regular")</f>
        <v>Regular</v>
      </c>
      <c r="L2953" s="2" t="s">
        <v>408</v>
      </c>
      <c r="M2953" s="2" t="str">
        <f>_xlfn.XLOOKUP(Table2[[#This Row],[Product_ID]],Table4[Product_ID],Table4[Product_Name],"Not Found")</f>
        <v>Indian Terrain Formal Top Maroon</v>
      </c>
      <c r="N2953" s="2" t="str">
        <f>_xlfn.XLOOKUP(Table2[[#This Row],[Product_ID]],Table4[Product_ID],Table4[Category],"Not Found")</f>
        <v>Women Tops</v>
      </c>
      <c r="O2953" s="2" t="str">
        <f>_xlfn.XLOOKUP(Table2[[#This Row],[Product_ID]],Table4[Product_ID],Table4[Subcategory],"Not Found")</f>
        <v>Formal Top</v>
      </c>
      <c r="P2953" s="2" t="str">
        <f>_xlfn.XLOOKUP(Table2[[#This Row],[Product_ID]],Table4[Product_ID],Table4[Brand],"Missing Brand")</f>
        <v>Indian Terrain</v>
      </c>
      <c r="Q2953" s="2" t="s">
        <v>338</v>
      </c>
      <c r="R2953" s="2" t="str">
        <f>_xlfn.XLOOKUP(Table2[[#This Row],[Store_ID]],Table6[Store_ID],Table6[Store Name],"Not Found")</f>
        <v>TrendMart Thoothukudi High Street</v>
      </c>
      <c r="S2953" s="2">
        <f>_xlfn.XLOOKUP(Table2[[#This Row],[Store_ID]],Table6[Store_ID],Table6[Monthly Target],"Missing Target")</f>
        <v>2000000</v>
      </c>
      <c r="T2953" s="2" t="str">
        <f>_xlfn.XLOOKUP(Table2[[#This Row],[Store_ID]],Table6[Store_ID],Table6[Region],"Not Found")</f>
        <v>South Zone 1</v>
      </c>
      <c r="U2953" s="2" t="s">
        <v>55</v>
      </c>
      <c r="V2953" s="2" t="str">
        <f>_xlfn.XLOOKUP(Table2[[#This Row],[Employee_ID]],Table5[Employee_ID],Table5[Employee Name],"Not Found")</f>
        <v>Padma Gounder</v>
      </c>
      <c r="W2953" s="2">
        <v>2</v>
      </c>
      <c r="X2953" s="2">
        <v>691.74</v>
      </c>
      <c r="Y2953" s="2">
        <v>0</v>
      </c>
      <c r="Z2953" s="2">
        <v>0</v>
      </c>
      <c r="AA2953" s="2">
        <v>5</v>
      </c>
      <c r="AB2953" s="2">
        <v>69.17</v>
      </c>
      <c r="AC2953" s="2">
        <v>1452.65</v>
      </c>
      <c r="AD2953" s="2">
        <v>1095.3399999999999</v>
      </c>
      <c r="AE2953" s="2">
        <f t="shared" si="99"/>
        <v>288.14000000000016</v>
      </c>
      <c r="AF2953" s="2" t="s">
        <v>56</v>
      </c>
      <c r="AG2953" s="42">
        <f>IFERROR(Table2[[#This Row],[Profit]]/Table2[[#This Row],[Sales Amount]],0)</f>
        <v>0.19835473100884599</v>
      </c>
      <c r="AH2953" s="2" t="str">
        <f>TRIM(Table2[[#This Row],[Payment Modee]])</f>
        <v>Credit Card</v>
      </c>
      <c r="AI2953" s="2" t="s">
        <v>26</v>
      </c>
      <c r="AJ2953" s="2" t="s">
        <v>27</v>
      </c>
      <c r="AK2953" s="2" t="s">
        <v>1499</v>
      </c>
      <c r="AL2953" s="16" t="str">
        <f>IF(HOUR(Table2[[#This Row],[Order Time]])&lt;12,"Morning",IF(HOUR(Table2[[#This Row],[Order Time]])&lt;17,"Afternoon",IF(HOUR(Table2[[#This Row],[Order Time]])&lt;21,"Evening","Night")))</f>
        <v>Afternoon</v>
      </c>
      <c r="AM2953" s="16" t="s">
        <v>29</v>
      </c>
    </row>
    <row r="2954" spans="1:39" s="9" customFormat="1" x14ac:dyDescent="0.25">
      <c r="A2954" s="13" t="s">
        <v>4871</v>
      </c>
      <c r="B2954" s="4">
        <v>45532</v>
      </c>
      <c r="C2954" s="2">
        <f>YEAR(Table2[[#This Row],[Invoice Date]])</f>
        <v>2024</v>
      </c>
      <c r="D2954" s="2" t="str">
        <f>TEXT(Table2[[#This Row],[Invoice Date]],"mmm")</f>
        <v>Aug</v>
      </c>
      <c r="E2954" s="2" t="str">
        <f>Table2[[#This Row],[Store_ID]]&amp;"-"&amp;Table2[[#This Row],[Year]]&amp;"-"&amp;Table2[[#This Row],[Month]]</f>
        <v>STR116-2024-Aug</v>
      </c>
      <c r="F2954" s="2" t="s">
        <v>1437</v>
      </c>
      <c r="G2954" s="2" t="str">
        <f>_xlfn.XLOOKUP(Table2[[#This Row],[Customer_ID]],Table3[Customer_ID],Table3[Customer Name],"Not Found")</f>
        <v>Devi Menon</v>
      </c>
      <c r="H2954" s="2" t="str">
        <f>_xlfn.XLOOKUP(Table2[[#This Row],[Customer_ID]],Table3[Customer_ID],Table3[Gender],"Female")</f>
        <v>Female</v>
      </c>
      <c r="I2954" s="2" t="str">
        <f>_xlfn.XLOOKUP(Table2[[#This Row],[Customer_ID]],Table3[Customer_ID],Table3[City],"Missing Memebership")</f>
        <v>Khammam</v>
      </c>
      <c r="J2954" s="2" t="str">
        <f>_xlfn.XLOOKUP(Table2[[#This Row],[Customer_ID]],Table3[Customer_ID],Table3[State],"Karnataka")</f>
        <v>Telangana</v>
      </c>
      <c r="K2954" s="2" t="str">
        <f>_xlfn.XLOOKUP(Table2[[#This Row],[Customer_ID]],Table3[Customer_ID],Table3[Membership],"Regular")</f>
        <v>Silver</v>
      </c>
      <c r="L2954" s="2" t="s">
        <v>1704</v>
      </c>
      <c r="M2954" s="2" t="str">
        <f>_xlfn.XLOOKUP(Table2[[#This Row],[Product_ID]],Table4[Product_ID],Table4[Product_Name],"Not Found")</f>
        <v>Titan Sneakers Maroon</v>
      </c>
      <c r="N2954" s="2" t="str">
        <f>_xlfn.XLOOKUP(Table2[[#This Row],[Product_ID]],Table4[Product_ID],Table4[Category],"Not Found")</f>
        <v>Footwear</v>
      </c>
      <c r="O2954" s="2" t="str">
        <f>_xlfn.XLOOKUP(Table2[[#This Row],[Product_ID]],Table4[Product_ID],Table4[Subcategory],"Not Found")</f>
        <v>Sneakers</v>
      </c>
      <c r="P2954" s="2" t="str">
        <f>_xlfn.XLOOKUP(Table2[[#This Row],[Product_ID]],Table4[Product_ID],Table4[Brand],"Missing Brand")</f>
        <v>Titan</v>
      </c>
      <c r="Q2954" s="2" t="s">
        <v>219</v>
      </c>
      <c r="R2954" s="2" t="str">
        <f>_xlfn.XLOOKUP(Table2[[#This Row],[Store_ID]],Table6[Store_ID],Table6[Store Name],"Not Found")</f>
        <v>TrendMart Madurai High Street</v>
      </c>
      <c r="S2954" s="2">
        <f>_xlfn.XLOOKUP(Table2[[#This Row],[Store_ID]],Table6[Store_ID],Table6[Monthly Target],"Missing Target")</f>
        <v>2000000</v>
      </c>
      <c r="T2954" s="2" t="str">
        <f>_xlfn.XLOOKUP(Table2[[#This Row],[Store_ID]],Table6[Store_ID],Table6[Region],"Not Found")</f>
        <v>South Zone 1</v>
      </c>
      <c r="U2954" s="2" t="s">
        <v>330</v>
      </c>
      <c r="V2954" s="2" t="str">
        <f>_xlfn.XLOOKUP(Table2[[#This Row],[Employee_ID]],Table5[Employee_ID],Table5[Employee Name],"Not Found")</f>
        <v>Malini Gowda</v>
      </c>
      <c r="W2954" s="2">
        <v>3</v>
      </c>
      <c r="X2954" s="2">
        <v>1029.82</v>
      </c>
      <c r="Y2954" s="2">
        <v>15</v>
      </c>
      <c r="Z2954" s="2">
        <v>463.42</v>
      </c>
      <c r="AA2954" s="2">
        <v>12</v>
      </c>
      <c r="AB2954" s="2">
        <v>315.12</v>
      </c>
      <c r="AC2954" s="2">
        <v>2941.16</v>
      </c>
      <c r="AD2954" s="2">
        <v>2177.61</v>
      </c>
      <c r="AE2954" s="2">
        <f t="shared" si="99"/>
        <v>448.42999999999972</v>
      </c>
      <c r="AF2954" s="2" t="s">
        <v>25</v>
      </c>
      <c r="AG2954" s="42">
        <f>IFERROR(Table2[[#This Row],[Profit]]/Table2[[#This Row],[Sales Amount]],0)</f>
        <v>0.15246705381550127</v>
      </c>
      <c r="AH2954" s="2" t="str">
        <f>TRIM(Table2[[#This Row],[Payment Modee]])</f>
        <v>UPI</v>
      </c>
      <c r="AI2954" s="2" t="s">
        <v>26</v>
      </c>
      <c r="AJ2954" s="2" t="s">
        <v>27</v>
      </c>
      <c r="AK2954" s="2" t="s">
        <v>2989</v>
      </c>
      <c r="AL2954" s="16" t="str">
        <f>IF(HOUR(Table2[[#This Row],[Order Time]])&lt;12,"Morning",IF(HOUR(Table2[[#This Row],[Order Time]])&lt;17,"Afternoon",IF(HOUR(Table2[[#This Row],[Order Time]])&lt;21,"Evening","Night")))</f>
        <v>Evening</v>
      </c>
      <c r="AM2954" s="16" t="s">
        <v>29</v>
      </c>
    </row>
    <row r="2955" spans="1:39" s="9" customFormat="1" x14ac:dyDescent="0.25">
      <c r="A2955" s="13" t="s">
        <v>4872</v>
      </c>
      <c r="B2955" s="4">
        <v>45615</v>
      </c>
      <c r="C2955" s="2">
        <f>YEAR(Table2[[#This Row],[Invoice Date]])</f>
        <v>2024</v>
      </c>
      <c r="D2955" s="2" t="str">
        <f>TEXT(Table2[[#This Row],[Invoice Date]],"mmm")</f>
        <v>Nov</v>
      </c>
      <c r="E2955" s="2" t="str">
        <f>Table2[[#This Row],[Store_ID]]&amp;"-"&amp;Table2[[#This Row],[Year]]&amp;"-"&amp;Table2[[#This Row],[Month]]</f>
        <v>STR086-2024-Nov</v>
      </c>
      <c r="F2955" s="2" t="s">
        <v>1485</v>
      </c>
      <c r="G2955" s="2" t="str">
        <f>_xlfn.XLOOKUP(Table2[[#This Row],[Customer_ID]],Table3[Customer_ID],Table3[Customer Name],"Not Found")</f>
        <v>Sanjay Mishra</v>
      </c>
      <c r="H2955" s="2" t="str">
        <f>_xlfn.XLOOKUP(Table2[[#This Row],[Customer_ID]],Table3[Customer_ID],Table3[Gender],"Female")</f>
        <v>Male</v>
      </c>
      <c r="I2955" s="2" t="str">
        <f>_xlfn.XLOOKUP(Table2[[#This Row],[Customer_ID]],Table3[Customer_ID],Table3[City],"Missing Memebership")</f>
        <v>Hyderabad</v>
      </c>
      <c r="J2955" s="2" t="str">
        <f>_xlfn.XLOOKUP(Table2[[#This Row],[Customer_ID]],Table3[Customer_ID],Table3[State],"Karnataka")</f>
        <v>Telangana</v>
      </c>
      <c r="K2955" s="2" t="str">
        <f>_xlfn.XLOOKUP(Table2[[#This Row],[Customer_ID]],Table3[Customer_ID],Table3[Membership],"Regular")</f>
        <v>Regular</v>
      </c>
      <c r="L2955" s="2" t="s">
        <v>117</v>
      </c>
      <c r="M2955" s="2" t="str">
        <f>_xlfn.XLOOKUP(Table2[[#This Row],[Product_ID]],Table4[Product_ID],Table4[Product_Name],"Not Found")</f>
        <v>Nike Crop Top Cream</v>
      </c>
      <c r="N2955" s="2" t="str">
        <f>_xlfn.XLOOKUP(Table2[[#This Row],[Product_ID]],Table4[Product_ID],Table4[Category],"Not Found")</f>
        <v>Women Tops</v>
      </c>
      <c r="O2955" s="2" t="str">
        <f>_xlfn.XLOOKUP(Table2[[#This Row],[Product_ID]],Table4[Product_ID],Table4[Subcategory],"Not Found")</f>
        <v>Crop Top</v>
      </c>
      <c r="P2955" s="2" t="str">
        <f>_xlfn.XLOOKUP(Table2[[#This Row],[Product_ID]],Table4[Product_ID],Table4[Brand],"Missing Brand")</f>
        <v>Nike</v>
      </c>
      <c r="Q2955" s="2" t="s">
        <v>804</v>
      </c>
      <c r="R2955" s="2" t="str">
        <f>_xlfn.XLOOKUP(Table2[[#This Row],[Store_ID]],Table6[Store_ID],Table6[Store Name],"Not Found")</f>
        <v>TrendMart Thiruvananthapuram Outlet</v>
      </c>
      <c r="S2955" s="2">
        <f>_xlfn.XLOOKUP(Table2[[#This Row],[Store_ID]],Table6[Store_ID],Table6[Monthly Target],"Missing Target")</f>
        <v>800000</v>
      </c>
      <c r="T2955" s="2" t="str">
        <f>_xlfn.XLOOKUP(Table2[[#This Row],[Store_ID]],Table6[Store_ID],Table6[Region],"Not Found")</f>
        <v>South Zone 1</v>
      </c>
      <c r="U2955" s="2" t="s">
        <v>321</v>
      </c>
      <c r="V2955" s="2" t="str">
        <f>_xlfn.XLOOKUP(Table2[[#This Row],[Employee_ID]],Table5[Employee_ID],Table5[Employee Name],"Not Found")</f>
        <v>Sunita Ramachandran</v>
      </c>
      <c r="W2955" s="2">
        <v>3</v>
      </c>
      <c r="X2955" s="2">
        <v>774.49</v>
      </c>
      <c r="Y2955" s="2">
        <v>25</v>
      </c>
      <c r="Z2955" s="2">
        <v>580.87</v>
      </c>
      <c r="AA2955" s="2">
        <v>5</v>
      </c>
      <c r="AB2955" s="2">
        <v>87.13</v>
      </c>
      <c r="AC2955" s="2">
        <v>1829.73</v>
      </c>
      <c r="AD2955" s="2">
        <v>1650.03</v>
      </c>
      <c r="AE2955" s="2">
        <f t="shared" si="99"/>
        <v>92.57000000000005</v>
      </c>
      <c r="AF2955" s="2" t="s">
        <v>69</v>
      </c>
      <c r="AG2955" s="42">
        <f>IFERROR(Table2[[#This Row],[Profit]]/Table2[[#This Row],[Sales Amount]],0)</f>
        <v>5.0592163871172276E-2</v>
      </c>
      <c r="AH2955" s="2" t="str">
        <f>TRIM(Table2[[#This Row],[Payment Modee]])</f>
        <v>Cash</v>
      </c>
      <c r="AI2955" s="2" t="s">
        <v>36</v>
      </c>
      <c r="AJ2955" s="2" t="s">
        <v>27</v>
      </c>
      <c r="AK2955" s="2" t="s">
        <v>44</v>
      </c>
      <c r="AL2955" s="16" t="str">
        <f>IF(HOUR(Table2[[#This Row],[Order Time]])&lt;12,"Morning",IF(HOUR(Table2[[#This Row],[Order Time]])&lt;17,"Afternoon",IF(HOUR(Table2[[#This Row],[Order Time]])&lt;21,"Evening","Night")))</f>
        <v>Night</v>
      </c>
      <c r="AM2955" s="16" t="s">
        <v>29</v>
      </c>
    </row>
    <row r="2956" spans="1:39" s="9" customFormat="1" x14ac:dyDescent="0.25">
      <c r="A2956" s="13" t="s">
        <v>4873</v>
      </c>
      <c r="B2956" s="4">
        <v>45695</v>
      </c>
      <c r="C2956" s="2">
        <f>YEAR(Table2[[#This Row],[Invoice Date]])</f>
        <v>2025</v>
      </c>
      <c r="D2956" s="2" t="str">
        <f>TEXT(Table2[[#This Row],[Invoice Date]],"mmm")</f>
        <v>Feb</v>
      </c>
      <c r="E2956" s="2" t="str">
        <f>Table2[[#This Row],[Store_ID]]&amp;"-"&amp;Table2[[#This Row],[Year]]&amp;"-"&amp;Table2[[#This Row],[Month]]</f>
        <v>STR113-2025-Feb</v>
      </c>
      <c r="F2956" s="2" t="s">
        <v>1742</v>
      </c>
      <c r="G2956" s="2" t="str">
        <f>_xlfn.XLOOKUP(Table2[[#This Row],[Customer_ID]],Table3[Customer_ID],Table3[Customer Name],"Not Found")</f>
        <v>Chandrika Iyer</v>
      </c>
      <c r="H2956" s="2" t="str">
        <f>_xlfn.XLOOKUP(Table2[[#This Row],[Customer_ID]],Table3[Customer_ID],Table3[Gender],"Female")</f>
        <v>Female</v>
      </c>
      <c r="I2956" s="2" t="str">
        <f>_xlfn.XLOOKUP(Table2[[#This Row],[Customer_ID]],Table3[Customer_ID],Table3[City],"Missing Memebership")</f>
        <v>Tumakuru</v>
      </c>
      <c r="J2956" s="2" t="str">
        <f>_xlfn.XLOOKUP(Table2[[#This Row],[Customer_ID]],Table3[Customer_ID],Table3[State],"Karnataka")</f>
        <v>Karnataka</v>
      </c>
      <c r="K2956" s="2" t="str">
        <f>_xlfn.XLOOKUP(Table2[[#This Row],[Customer_ID]],Table3[Customer_ID],Table3[Membership],"Regular")</f>
        <v>Silver</v>
      </c>
      <c r="L2956" s="2" t="s">
        <v>1283</v>
      </c>
      <c r="M2956" s="2" t="str">
        <f>_xlfn.XLOOKUP(Table2[[#This Row],[Product_ID]],Table4[Product_ID],Table4[Product_Name],"Not Found")</f>
        <v>Metro Shoes Digital Watch Beige</v>
      </c>
      <c r="N2956" s="2" t="str">
        <f>_xlfn.XLOOKUP(Table2[[#This Row],[Product_ID]],Table4[Product_ID],Table4[Category],"Not Found")</f>
        <v>Watches</v>
      </c>
      <c r="O2956" s="2" t="str">
        <f>_xlfn.XLOOKUP(Table2[[#This Row],[Product_ID]],Table4[Product_ID],Table4[Subcategory],"Not Found")</f>
        <v>Digital Watch</v>
      </c>
      <c r="P2956" s="2" t="str">
        <f>_xlfn.XLOOKUP(Table2[[#This Row],[Product_ID]],Table4[Product_ID],Table4[Brand],"Missing Brand")</f>
        <v>Metro Shoes</v>
      </c>
      <c r="Q2956" s="2" t="s">
        <v>503</v>
      </c>
      <c r="R2956" s="2" t="str">
        <f>_xlfn.XLOOKUP(Table2[[#This Row],[Store_ID]],Table6[Store_ID],Table6[Store Name],"Not Found")</f>
        <v>TrendMart Mangaluru High Street</v>
      </c>
      <c r="S2956" s="2">
        <f>_xlfn.XLOOKUP(Table2[[#This Row],[Store_ID]],Table6[Store_ID],Table6[Monthly Target],"Missing Target")</f>
        <v>2000000</v>
      </c>
      <c r="T2956" s="2" t="str">
        <f>_xlfn.XLOOKUP(Table2[[#This Row],[Store_ID]],Table6[Store_ID],Table6[Region],"Not Found")</f>
        <v>South Zone 2</v>
      </c>
      <c r="U2956" s="2" t="s">
        <v>49</v>
      </c>
      <c r="V2956" s="2" t="str">
        <f>_xlfn.XLOOKUP(Table2[[#This Row],[Employee_ID]],Table5[Employee_ID],Table5[Employee Name],"Not Found")</f>
        <v>Jyothi Prasad</v>
      </c>
      <c r="W2956" s="2">
        <v>1</v>
      </c>
      <c r="X2956" s="2">
        <v>6037.07</v>
      </c>
      <c r="Y2956" s="2">
        <v>30</v>
      </c>
      <c r="Z2956" s="2">
        <v>1811.12</v>
      </c>
      <c r="AA2956" s="2">
        <v>12</v>
      </c>
      <c r="AB2956" s="2">
        <v>507.11</v>
      </c>
      <c r="AC2956" s="2">
        <v>4733.0600000000004</v>
      </c>
      <c r="AD2956" s="2">
        <v>3961.62</v>
      </c>
      <c r="AE2956" s="2">
        <f t="shared" si="99"/>
        <v>264.3300000000005</v>
      </c>
      <c r="AF2956" s="2" t="s">
        <v>56</v>
      </c>
      <c r="AG2956" s="42">
        <f>IFERROR(Table2[[#This Row],[Profit]]/Table2[[#This Row],[Sales Amount]],0)</f>
        <v>5.5847591198928487E-2</v>
      </c>
      <c r="AH2956" s="2" t="str">
        <f>TRIM(Table2[[#This Row],[Payment Modee]])</f>
        <v>Credit Card</v>
      </c>
      <c r="AI2956" s="2" t="s">
        <v>26</v>
      </c>
      <c r="AJ2956" s="2" t="s">
        <v>27</v>
      </c>
      <c r="AK2956" s="2" t="s">
        <v>2979</v>
      </c>
      <c r="AL2956" s="16" t="str">
        <f>IF(HOUR(Table2[[#This Row],[Order Time]])&lt;12,"Morning",IF(HOUR(Table2[[#This Row],[Order Time]])&lt;17,"Afternoon",IF(HOUR(Table2[[#This Row],[Order Time]])&lt;21,"Evening","Night")))</f>
        <v>Morning</v>
      </c>
      <c r="AM2956" s="16" t="s">
        <v>29</v>
      </c>
    </row>
    <row r="2957" spans="1:39" s="9" customFormat="1" x14ac:dyDescent="0.25">
      <c r="A2957" s="13" t="s">
        <v>4874</v>
      </c>
      <c r="B2957" s="4">
        <v>45437</v>
      </c>
      <c r="C2957" s="2">
        <f>YEAR(Table2[[#This Row],[Invoice Date]])</f>
        <v>2024</v>
      </c>
      <c r="D2957" s="2" t="str">
        <f>TEXT(Table2[[#This Row],[Invoice Date]],"mmm")</f>
        <v>May</v>
      </c>
      <c r="E2957" s="2" t="str">
        <f>Table2[[#This Row],[Store_ID]]&amp;"-"&amp;Table2[[#This Row],[Year]]&amp;"-"&amp;Table2[[#This Row],[Month]]</f>
        <v>STR023-2024-May</v>
      </c>
      <c r="F2957" s="2" t="s">
        <v>1828</v>
      </c>
      <c r="G2957" s="2" t="str">
        <f>_xlfn.XLOOKUP(Table2[[#This Row],[Customer_ID]],Table3[Customer_ID],Table3[Customer Name],"Not Found")</f>
        <v>Hemanth Sundaram</v>
      </c>
      <c r="H2957" s="2" t="str">
        <f>_xlfn.XLOOKUP(Table2[[#This Row],[Customer_ID]],Table3[Customer_ID],Table3[Gender],"Female")</f>
        <v>Male</v>
      </c>
      <c r="I2957" s="2" t="str">
        <f>_xlfn.XLOOKUP(Table2[[#This Row],[Customer_ID]],Table3[Customer_ID],Table3[City],"Missing Memebership")</f>
        <v>Madurai</v>
      </c>
      <c r="J2957" s="2" t="str">
        <f>_xlfn.XLOOKUP(Table2[[#This Row],[Customer_ID]],Table3[Customer_ID],Table3[State],"Karnataka")</f>
        <v>Tamil Nadu</v>
      </c>
      <c r="K2957" s="2" t="str">
        <f>_xlfn.XLOOKUP(Table2[[#This Row],[Customer_ID]],Table3[Customer_ID],Table3[Membership],"Regular")</f>
        <v>Gold</v>
      </c>
      <c r="L2957" s="2" t="s">
        <v>353</v>
      </c>
      <c r="M2957" s="2" t="str">
        <f>_xlfn.XLOOKUP(Table2[[#This Row],[Product_ID]],Table4[Product_ID],Table4[Product_Name],"Not Found")</f>
        <v>Fabindia Straight Kurti Olive</v>
      </c>
      <c r="N2957" s="2" t="str">
        <f>_xlfn.XLOOKUP(Table2[[#This Row],[Product_ID]],Table4[Product_ID],Table4[Category],"Not Found")</f>
        <v>Women Kurtis</v>
      </c>
      <c r="O2957" s="2" t="str">
        <f>_xlfn.XLOOKUP(Table2[[#This Row],[Product_ID]],Table4[Product_ID],Table4[Subcategory],"Not Found")</f>
        <v>Straight Kurti</v>
      </c>
      <c r="P2957" s="2" t="str">
        <f>_xlfn.XLOOKUP(Table2[[#This Row],[Product_ID]],Table4[Product_ID],Table4[Brand],"Missing Brand")</f>
        <v>Fabindia</v>
      </c>
      <c r="Q2957" s="2" t="s">
        <v>338</v>
      </c>
      <c r="R2957" s="2" t="str">
        <f>_xlfn.XLOOKUP(Table2[[#This Row],[Store_ID]],Table6[Store_ID],Table6[Store Name],"Not Found")</f>
        <v>TrendMart Thoothukudi High Street</v>
      </c>
      <c r="S2957" s="2">
        <f>_xlfn.XLOOKUP(Table2[[#This Row],[Store_ID]],Table6[Store_ID],Table6[Monthly Target],"Missing Target")</f>
        <v>2000000</v>
      </c>
      <c r="T2957" s="2" t="str">
        <f>_xlfn.XLOOKUP(Table2[[#This Row],[Store_ID]],Table6[Store_ID],Table6[Region],"Not Found")</f>
        <v>South Zone 1</v>
      </c>
      <c r="U2957" s="2" t="s">
        <v>75</v>
      </c>
      <c r="V2957" s="2" t="str">
        <f>_xlfn.XLOOKUP(Table2[[#This Row],[Employee_ID]],Table5[Employee_ID],Table5[Employee Name],"Not Found")</f>
        <v>Chandran Krishnan</v>
      </c>
      <c r="W2957" s="2">
        <v>1</v>
      </c>
      <c r="X2957" s="2">
        <v>795.22</v>
      </c>
      <c r="Y2957" s="2">
        <v>0</v>
      </c>
      <c r="Z2957" s="2">
        <v>0</v>
      </c>
      <c r="AA2957" s="2">
        <v>5</v>
      </c>
      <c r="AB2957" s="2">
        <v>39.76</v>
      </c>
      <c r="AC2957" s="2">
        <v>834.98</v>
      </c>
      <c r="AD2957" s="2">
        <v>571.09</v>
      </c>
      <c r="AE2957" s="2">
        <f t="shared" si="99"/>
        <v>224.13</v>
      </c>
      <c r="AF2957" s="2" t="s">
        <v>35</v>
      </c>
      <c r="AG2957" s="42">
        <f>IFERROR(Table2[[#This Row],[Profit]]/Table2[[#This Row],[Sales Amount]],0)</f>
        <v>0.26842559103212049</v>
      </c>
      <c r="AH2957" s="2" t="str">
        <f>TRIM(Table2[[#This Row],[Payment Modee]])</f>
        <v>Debit Card</v>
      </c>
      <c r="AI2957" s="2" t="s">
        <v>26</v>
      </c>
      <c r="AJ2957" s="2" t="s">
        <v>27</v>
      </c>
      <c r="AK2957" s="2" t="s">
        <v>269</v>
      </c>
      <c r="AL2957" s="16" t="str">
        <f>IF(HOUR(Table2[[#This Row],[Order Time]])&lt;12,"Morning",IF(HOUR(Table2[[#This Row],[Order Time]])&lt;17,"Afternoon",IF(HOUR(Table2[[#This Row],[Order Time]])&lt;21,"Evening","Night")))</f>
        <v>Evening</v>
      </c>
      <c r="AM2957" s="16" t="s">
        <v>38</v>
      </c>
    </row>
    <row r="2958" spans="1:39" s="9" customFormat="1" x14ac:dyDescent="0.25">
      <c r="A2958" s="13" t="s">
        <v>4875</v>
      </c>
      <c r="B2958" s="4">
        <v>45591</v>
      </c>
      <c r="C2958" s="2">
        <f>YEAR(Table2[[#This Row],[Invoice Date]])</f>
        <v>2024</v>
      </c>
      <c r="D2958" s="2" t="str">
        <f>TEXT(Table2[[#This Row],[Invoice Date]],"mmm")</f>
        <v>Oct</v>
      </c>
      <c r="E2958" s="2" t="str">
        <f>Table2[[#This Row],[Store_ID]]&amp;"-"&amp;Table2[[#This Row],[Year]]&amp;"-"&amp;Table2[[#This Row],[Month]]</f>
        <v>STR003-2024-Oct</v>
      </c>
      <c r="F2958" s="2" t="s">
        <v>2215</v>
      </c>
      <c r="G2958" s="2" t="str">
        <f>_xlfn.XLOOKUP(Table2[[#This Row],[Customer_ID]],Table3[Customer_ID],Table3[Customer Name],"Not Found")</f>
        <v>Ashok Subramaniam</v>
      </c>
      <c r="H2958" s="2" t="str">
        <f>_xlfn.XLOOKUP(Table2[[#This Row],[Customer_ID]],Table3[Customer_ID],Table3[Gender],"Female")</f>
        <v>Male</v>
      </c>
      <c r="I2958" s="2" t="str">
        <f>_xlfn.XLOOKUP(Table2[[#This Row],[Customer_ID]],Table3[Customer_ID],Table3[City],"Missing Memebership")</f>
        <v>Tumakuru</v>
      </c>
      <c r="J2958" s="2" t="str">
        <f>_xlfn.XLOOKUP(Table2[[#This Row],[Customer_ID]],Table3[Customer_ID],Table3[State],"Karnataka")</f>
        <v>Karnataka</v>
      </c>
      <c r="K2958" s="2" t="str">
        <f>_xlfn.XLOOKUP(Table2[[#This Row],[Customer_ID]],Table3[Customer_ID],Table3[Membership],"Regular")</f>
        <v>platinum</v>
      </c>
      <c r="L2958" s="2" t="s">
        <v>41</v>
      </c>
      <c r="M2958" s="2" t="str">
        <f>_xlfn.XLOOKUP(Table2[[#This Row],[Product_ID]],Table4[Product_ID],Table4[Product_Name],"Not Found")</f>
        <v>Westside Georgette Saree White</v>
      </c>
      <c r="N2958" s="2" t="str">
        <f>_xlfn.XLOOKUP(Table2[[#This Row],[Product_ID]],Table4[Product_ID],Table4[Category],"Not Found")</f>
        <v>Women Sarees</v>
      </c>
      <c r="O2958" s="2" t="str">
        <f>_xlfn.XLOOKUP(Table2[[#This Row],[Product_ID]],Table4[Product_ID],Table4[Subcategory],"Not Found")</f>
        <v>Georgette Saree</v>
      </c>
      <c r="P2958" s="2" t="str">
        <f>_xlfn.XLOOKUP(Table2[[#This Row],[Product_ID]],Table4[Product_ID],Table4[Brand],"Missing Brand")</f>
        <v>Westside</v>
      </c>
      <c r="Q2958" s="2" t="s">
        <v>959</v>
      </c>
      <c r="R2958" s="2" t="str">
        <f>_xlfn.XLOOKUP(Table2[[#This Row],[Store_ID]],Table6[Store_ID],Table6[Store Name],"Not Found")</f>
        <v>TrendMart Tumakuru High Street</v>
      </c>
      <c r="S2958" s="2">
        <f>_xlfn.XLOOKUP(Table2[[#This Row],[Store_ID]],Table6[Store_ID],Table6[Monthly Target],"Missing Target")</f>
        <v>2500000</v>
      </c>
      <c r="T2958" s="2" t="str">
        <f>_xlfn.XLOOKUP(Table2[[#This Row],[Store_ID]],Table6[Store_ID],Table6[Region],"Not Found")</f>
        <v>South Zone 2</v>
      </c>
      <c r="U2958" s="2" t="s">
        <v>92</v>
      </c>
      <c r="V2958" s="2" t="str">
        <f>_xlfn.XLOOKUP(Table2[[#This Row],[Employee_ID]],Table5[Employee_ID],Table5[Employee Name],"Not Found")</f>
        <v>Preethi Singh</v>
      </c>
      <c r="W2958" s="2">
        <v>2</v>
      </c>
      <c r="X2958" s="2">
        <v>3977.98</v>
      </c>
      <c r="Y2958" s="2">
        <v>0</v>
      </c>
      <c r="Z2958" s="2">
        <v>0</v>
      </c>
      <c r="AA2958" s="2">
        <v>12</v>
      </c>
      <c r="AB2958" s="2">
        <v>954.72</v>
      </c>
      <c r="AC2958" s="2">
        <v>8910.68</v>
      </c>
      <c r="AD2958" s="2">
        <v>5267.12</v>
      </c>
      <c r="AE2958" s="2">
        <f t="shared" si="99"/>
        <v>2688.84</v>
      </c>
      <c r="AF2958" s="2" t="s">
        <v>119</v>
      </c>
      <c r="AG2958" s="42">
        <f>IFERROR(Table2[[#This Row],[Profit]]/Table2[[#This Row],[Sales Amount]],0)</f>
        <v>0.30175474823470261</v>
      </c>
      <c r="AH2958" s="2" t="str">
        <f>TRIM(Table2[[#This Row],[Payment Modee]])</f>
        <v>Net Banking</v>
      </c>
      <c r="AI2958" s="2" t="s">
        <v>26</v>
      </c>
      <c r="AJ2958" s="2" t="s">
        <v>27</v>
      </c>
      <c r="AK2958" s="2" t="s">
        <v>3002</v>
      </c>
      <c r="AL2958" s="16" t="str">
        <f>IF(HOUR(Table2[[#This Row],[Order Time]])&lt;12,"Morning",IF(HOUR(Table2[[#This Row],[Order Time]])&lt;17,"Afternoon",IF(HOUR(Table2[[#This Row],[Order Time]])&lt;21,"Evening","Night")))</f>
        <v>Evening</v>
      </c>
      <c r="AM2958" s="16" t="s">
        <v>38</v>
      </c>
    </row>
    <row r="2959" spans="1:39" s="9" customFormat="1" x14ac:dyDescent="0.25">
      <c r="A2959" s="13" t="s">
        <v>4876</v>
      </c>
      <c r="B2959" s="4">
        <v>45413</v>
      </c>
      <c r="C2959" s="2">
        <f>YEAR(Table2[[#This Row],[Invoice Date]])</f>
        <v>2024</v>
      </c>
      <c r="D2959" s="2" t="str">
        <f>TEXT(Table2[[#This Row],[Invoice Date]],"mmm")</f>
        <v>May</v>
      </c>
      <c r="E2959" s="2" t="str">
        <f>Table2[[#This Row],[Store_ID]]&amp;"-"&amp;Table2[[#This Row],[Year]]&amp;"-"&amp;Table2[[#This Row],[Month]]</f>
        <v>STR113-2024-May</v>
      </c>
      <c r="F2959" s="2" t="s">
        <v>1304</v>
      </c>
      <c r="G2959" s="2" t="str">
        <f>_xlfn.XLOOKUP(Table2[[#This Row],[Customer_ID]],Table3[Customer_ID],Table3[Customer Name],"Not Found")</f>
        <v>Sanjay Chandran</v>
      </c>
      <c r="H2959" s="2" t="str">
        <f>_xlfn.XLOOKUP(Table2[[#This Row],[Customer_ID]],Table3[Customer_ID],Table3[Gender],"Female")</f>
        <v>Male</v>
      </c>
      <c r="I2959" s="2" t="str">
        <f>_xlfn.XLOOKUP(Table2[[#This Row],[Customer_ID]],Table3[Customer_ID],Table3[City],"Missing Memebership")</f>
        <v>Kozhikode</v>
      </c>
      <c r="J2959" s="2" t="str">
        <f>_xlfn.XLOOKUP(Table2[[#This Row],[Customer_ID]],Table3[Customer_ID],Table3[State],"Karnataka")</f>
        <v>Kerala</v>
      </c>
      <c r="K2959" s="2" t="str">
        <f>_xlfn.XLOOKUP(Table2[[#This Row],[Customer_ID]],Table3[Customer_ID],Table3[Membership],"Regular")</f>
        <v>Gold</v>
      </c>
      <c r="L2959" s="2" t="s">
        <v>1022</v>
      </c>
      <c r="M2959" s="2" t="str">
        <f>_xlfn.XLOOKUP(Table2[[#This Row],[Product_ID]],Table4[Product_ID],Table4[Product_Name],"Not Found")</f>
        <v>Sparx Georgette Saree Purple</v>
      </c>
      <c r="N2959" s="2" t="str">
        <f>_xlfn.XLOOKUP(Table2[[#This Row],[Product_ID]],Table4[Product_ID],Table4[Category],"Not Found")</f>
        <v>Women Sarees</v>
      </c>
      <c r="O2959" s="2" t="str">
        <f>_xlfn.XLOOKUP(Table2[[#This Row],[Product_ID]],Table4[Product_ID],Table4[Subcategory],"Not Found")</f>
        <v>Georgette Saree</v>
      </c>
      <c r="P2959" s="2" t="str">
        <f>_xlfn.XLOOKUP(Table2[[#This Row],[Product_ID]],Table4[Product_ID],Table4[Brand],"Missing Brand")</f>
        <v>Sparx</v>
      </c>
      <c r="Q2959" s="2" t="s">
        <v>503</v>
      </c>
      <c r="R2959" s="2" t="str">
        <f>_xlfn.XLOOKUP(Table2[[#This Row],[Store_ID]],Table6[Store_ID],Table6[Store Name],"Not Found")</f>
        <v>TrendMart Mangaluru High Street</v>
      </c>
      <c r="S2959" s="2">
        <f>_xlfn.XLOOKUP(Table2[[#This Row],[Store_ID]],Table6[Store_ID],Table6[Monthly Target],"Missing Target")</f>
        <v>2000000</v>
      </c>
      <c r="T2959" s="2" t="str">
        <f>_xlfn.XLOOKUP(Table2[[#This Row],[Store_ID]],Table6[Store_ID],Table6[Region],"Not Found")</f>
        <v>South Zone 2</v>
      </c>
      <c r="U2959" s="2" t="s">
        <v>283</v>
      </c>
      <c r="V2959" s="2" t="str">
        <f>_xlfn.XLOOKUP(Table2[[#This Row],[Employee_ID]],Table5[Employee_ID],Table5[Employee Name],"Not Found")</f>
        <v>Priya Balasubramaniam</v>
      </c>
      <c r="W2959" s="2">
        <v>2</v>
      </c>
      <c r="X2959" s="2">
        <v>3408.34</v>
      </c>
      <c r="Y2959" s="2">
        <v>0</v>
      </c>
      <c r="Z2959" s="2">
        <v>0</v>
      </c>
      <c r="AA2959" s="2">
        <v>12</v>
      </c>
      <c r="AB2959" s="2">
        <v>818</v>
      </c>
      <c r="AC2959" s="2">
        <v>7634.68</v>
      </c>
      <c r="AD2959" s="2">
        <v>5464.62</v>
      </c>
      <c r="AE2959" s="2">
        <f t="shared" si="99"/>
        <v>1352.0600000000004</v>
      </c>
      <c r="AF2959" s="2" t="s">
        <v>25</v>
      </c>
      <c r="AG2959" s="42">
        <f>IFERROR(Table2[[#This Row],[Profit]]/Table2[[#This Row],[Sales Amount]],0)</f>
        <v>0.17709452131589018</v>
      </c>
      <c r="AH2959" s="2" t="str">
        <f>TRIM(Table2[[#This Row],[Payment Modee]])</f>
        <v>UPI</v>
      </c>
      <c r="AI2959" s="2" t="s">
        <v>26</v>
      </c>
      <c r="AJ2959" s="2" t="s">
        <v>27</v>
      </c>
      <c r="AK2959" s="2" t="s">
        <v>2509</v>
      </c>
      <c r="AL2959" s="16" t="str">
        <f>IF(HOUR(Table2[[#This Row],[Order Time]])&lt;12,"Morning",IF(HOUR(Table2[[#This Row],[Order Time]])&lt;17,"Afternoon",IF(HOUR(Table2[[#This Row],[Order Time]])&lt;21,"Evening","Night")))</f>
        <v>Afternoon</v>
      </c>
      <c r="AM2959" s="16" t="s">
        <v>29</v>
      </c>
    </row>
    <row r="2960" spans="1:39" s="9" customFormat="1" x14ac:dyDescent="0.25">
      <c r="A2960" s="13" t="s">
        <v>4877</v>
      </c>
      <c r="B2960" s="4">
        <v>45453</v>
      </c>
      <c r="C2960" s="2">
        <f>YEAR(Table2[[#This Row],[Invoice Date]])</f>
        <v>2024</v>
      </c>
      <c r="D2960" s="2" t="str">
        <f>TEXT(Table2[[#This Row],[Invoice Date]],"mmm")</f>
        <v>Jun</v>
      </c>
      <c r="E2960" s="2" t="str">
        <f>Table2[[#This Row],[Store_ID]]&amp;"-"&amp;Table2[[#This Row],[Year]]&amp;"-"&amp;Table2[[#This Row],[Month]]</f>
        <v>STR019-2024-Jun</v>
      </c>
      <c r="F2960" s="2" t="s">
        <v>2249</v>
      </c>
      <c r="G2960" s="2" t="str">
        <f>_xlfn.XLOOKUP(Table2[[#This Row],[Customer_ID]],Table3[Customer_ID],Table3[Customer Name],"Not Found")</f>
        <v>Lokesh Naicker</v>
      </c>
      <c r="H2960" s="2" t="str">
        <f>_xlfn.XLOOKUP(Table2[[#This Row],[Customer_ID]],Table3[Customer_ID],Table3[Gender],"Female")</f>
        <v>Male</v>
      </c>
      <c r="I2960" s="2" t="str">
        <f>_xlfn.XLOOKUP(Table2[[#This Row],[Customer_ID]],Table3[Customer_ID],Table3[City],"Missing Memebership")</f>
        <v>Hyderabad</v>
      </c>
      <c r="J2960" s="2" t="str">
        <f>_xlfn.XLOOKUP(Table2[[#This Row],[Customer_ID]],Table3[Customer_ID],Table3[State],"Karnataka")</f>
        <v>Telangana</v>
      </c>
      <c r="K2960" s="2" t="str">
        <f>_xlfn.XLOOKUP(Table2[[#This Row],[Customer_ID]],Table3[Customer_ID],Table3[Membership],"Regular")</f>
        <v>Regular</v>
      </c>
      <c r="L2960" s="2" t="s">
        <v>481</v>
      </c>
      <c r="M2960" s="2" t="str">
        <f>_xlfn.XLOOKUP(Table2[[#This Row],[Product_ID]],Table4[Product_ID],Table4[Product_Name],"Not Found")</f>
        <v>Nalli Silks Casual Shirt Navy Blue</v>
      </c>
      <c r="N2960" s="2" t="str">
        <f>_xlfn.XLOOKUP(Table2[[#This Row],[Product_ID]],Table4[Product_ID],Table4[Category],"Not Found")</f>
        <v>Men Shirts</v>
      </c>
      <c r="O2960" s="2" t="str">
        <f>_xlfn.XLOOKUP(Table2[[#This Row],[Product_ID]],Table4[Product_ID],Table4[Subcategory],"Not Found")</f>
        <v>Casual Shirt</v>
      </c>
      <c r="P2960" s="2" t="str">
        <f>_xlfn.XLOOKUP(Table2[[#This Row],[Product_ID]],Table4[Product_ID],Table4[Brand],"Missing Brand")</f>
        <v>Nalli Silks</v>
      </c>
      <c r="Q2960" s="2" t="s">
        <v>158</v>
      </c>
      <c r="R2960" s="2" t="str">
        <f>_xlfn.XLOOKUP(Table2[[#This Row],[Store_ID]],Table6[Store_ID],Table6[Store Name],"Not Found")</f>
        <v>TrendMart Mangaluru Standard</v>
      </c>
      <c r="S2960" s="2">
        <f>_xlfn.XLOOKUP(Table2[[#This Row],[Store_ID]],Table6[Store_ID],Table6[Monthly Target],"Missing Target")</f>
        <v>1000000</v>
      </c>
      <c r="T2960" s="2" t="str">
        <f>_xlfn.XLOOKUP(Table2[[#This Row],[Store_ID]],Table6[Store_ID],Table6[Region],"Not Found")</f>
        <v>South Zone 2</v>
      </c>
      <c r="U2960" s="2" t="s">
        <v>9159</v>
      </c>
      <c r="V2960" s="2" t="str">
        <f>_xlfn.XLOOKUP(Table2[[#This Row],[Employee_ID]],Table5[Employee_ID],Table5[Employee Name],"Not Found")</f>
        <v>Not Found</v>
      </c>
      <c r="W2960" s="2">
        <v>2</v>
      </c>
      <c r="X2960" s="2">
        <v>838.08</v>
      </c>
      <c r="Y2960" s="2">
        <v>10</v>
      </c>
      <c r="Z2960" s="2">
        <v>167.62</v>
      </c>
      <c r="AA2960" s="2">
        <v>5</v>
      </c>
      <c r="AB2960" s="2">
        <v>75.430000000000007</v>
      </c>
      <c r="AC2960" s="2">
        <v>1583.97</v>
      </c>
      <c r="AD2960" s="2">
        <v>1180.96</v>
      </c>
      <c r="AE2960" s="2">
        <f t="shared" si="99"/>
        <v>327.58</v>
      </c>
      <c r="AF2960" s="2" t="s">
        <v>56</v>
      </c>
      <c r="AG2960" s="42">
        <f>IFERROR(Table2[[#This Row],[Profit]]/Table2[[#This Row],[Sales Amount]],0)</f>
        <v>0.20680947240162376</v>
      </c>
      <c r="AH2960" s="2" t="str">
        <f>TRIM(Table2[[#This Row],[Payment Modee]])</f>
        <v>Credit Card</v>
      </c>
      <c r="AI2960" s="2" t="s">
        <v>26</v>
      </c>
      <c r="AJ2960" s="2" t="s">
        <v>27</v>
      </c>
      <c r="AK2960" s="2" t="s">
        <v>638</v>
      </c>
      <c r="AL2960" s="16" t="str">
        <f>IF(HOUR(Table2[[#This Row],[Order Time]])&lt;12,"Morning",IF(HOUR(Table2[[#This Row],[Order Time]])&lt;17,"Afternoon",IF(HOUR(Table2[[#This Row],[Order Time]])&lt;21,"Evening","Night")))</f>
        <v>Morning</v>
      </c>
      <c r="AM2960" s="16" t="s">
        <v>29</v>
      </c>
    </row>
    <row r="2961" spans="1:39" s="9" customFormat="1" x14ac:dyDescent="0.25">
      <c r="A2961" s="13" t="s">
        <v>4878</v>
      </c>
      <c r="B2961" s="4">
        <v>45423</v>
      </c>
      <c r="C2961" s="2">
        <f>YEAR(Table2[[#This Row],[Invoice Date]])</f>
        <v>2024</v>
      </c>
      <c r="D2961" s="2" t="str">
        <f>TEXT(Table2[[#This Row],[Invoice Date]],"mmm")</f>
        <v>May</v>
      </c>
      <c r="E2961" s="2" t="str">
        <f>Table2[[#This Row],[Store_ID]]&amp;"-"&amp;Table2[[#This Row],[Year]]&amp;"-"&amp;Table2[[#This Row],[Month]]</f>
        <v>STR007-2024-May</v>
      </c>
      <c r="F2961" s="2" t="s">
        <v>450</v>
      </c>
      <c r="G2961" s="2" t="str">
        <f>_xlfn.XLOOKUP(Table2[[#This Row],[Customer_ID]],Table3[Customer_ID],Table3[Customer Name],"Not Found")</f>
        <v>Vasanthi Sharma</v>
      </c>
      <c r="H2961" s="2" t="str">
        <f>_xlfn.XLOOKUP(Table2[[#This Row],[Customer_ID]],Table3[Customer_ID],Table3[Gender],"Female")</f>
        <v>Female</v>
      </c>
      <c r="I2961" s="2" t="str">
        <f>_xlfn.XLOOKUP(Table2[[#This Row],[Customer_ID]],Table3[Customer_ID],Table3[City],"Missing Memebership")</f>
        <v>Kozhikode</v>
      </c>
      <c r="J2961" s="2" t="str">
        <f>_xlfn.XLOOKUP(Table2[[#This Row],[Customer_ID]],Table3[Customer_ID],Table3[State],"Karnataka")</f>
        <v>Kerala</v>
      </c>
      <c r="K2961" s="2" t="str">
        <f>_xlfn.XLOOKUP(Table2[[#This Row],[Customer_ID]],Table3[Customer_ID],Table3[Membership],"Regular")</f>
        <v>Regular</v>
      </c>
      <c r="L2961" s="2" t="s">
        <v>1600</v>
      </c>
      <c r="M2961" s="2" t="str">
        <f>_xlfn.XLOOKUP(Table2[[#This Row],[Product_ID]],Table4[Product_ID],Table4[Product_Name],"Not Found")</f>
        <v>Aurelia Girls Frock Maroon</v>
      </c>
      <c r="N2961" s="2" t="str">
        <f>_xlfn.XLOOKUP(Table2[[#This Row],[Product_ID]],Table4[Product_ID],Table4[Category],"Not Found")</f>
        <v>Kids Wear</v>
      </c>
      <c r="O2961" s="2" t="str">
        <f>_xlfn.XLOOKUP(Table2[[#This Row],[Product_ID]],Table4[Product_ID],Table4[Subcategory],"Not Found")</f>
        <v>Girls Frock</v>
      </c>
      <c r="P2961" s="2" t="str">
        <f>_xlfn.XLOOKUP(Table2[[#This Row],[Product_ID]],Table4[Product_ID],Table4[Brand],"Missing Brand")</f>
        <v>Aurelia</v>
      </c>
      <c r="Q2961" s="2" t="s">
        <v>307</v>
      </c>
      <c r="R2961" s="2" t="str">
        <f>_xlfn.XLOOKUP(Table2[[#This Row],[Store_ID]],Table6[Store_ID],Table6[Store Name],"Not Found")</f>
        <v>TrendMart Thoothukudi Mall Kiosk</v>
      </c>
      <c r="S2961" s="2">
        <f>_xlfn.XLOOKUP(Table2[[#This Row],[Store_ID]],Table6[Store_ID],Table6[Monthly Target],"Missing Target")</f>
        <v>1500000</v>
      </c>
      <c r="T2961" s="2" t="str">
        <f>_xlfn.XLOOKUP(Table2[[#This Row],[Store_ID]],Table6[Store_ID],Table6[Region],"Not Found")</f>
        <v>South Zone 1</v>
      </c>
      <c r="U2961" s="2" t="s">
        <v>417</v>
      </c>
      <c r="V2961" s="2" t="str">
        <f>_xlfn.XLOOKUP(Table2[[#This Row],[Employee_ID]],Table5[Employee_ID],Table5[Employee Name],"Not Found")</f>
        <v>Arjun Krishnan</v>
      </c>
      <c r="W2961" s="2">
        <v>2</v>
      </c>
      <c r="X2961" s="2">
        <v>466.23</v>
      </c>
      <c r="Y2961" s="2">
        <v>25</v>
      </c>
      <c r="Z2961" s="2">
        <v>233.12</v>
      </c>
      <c r="AA2961" s="2">
        <v>5</v>
      </c>
      <c r="AB2961" s="2">
        <v>34.97</v>
      </c>
      <c r="AC2961" s="2">
        <v>734.31</v>
      </c>
      <c r="AD2961" s="2">
        <v>654.72</v>
      </c>
      <c r="AE2961" s="2">
        <f t="shared" si="99"/>
        <v>44.619999999999919</v>
      </c>
      <c r="AF2961" s="2" t="s">
        <v>25</v>
      </c>
      <c r="AG2961" s="42">
        <f>IFERROR(Table2[[#This Row],[Profit]]/Table2[[#This Row],[Sales Amount]],0)</f>
        <v>6.0764527243262277E-2</v>
      </c>
      <c r="AH2961" s="2" t="str">
        <f>TRIM(Table2[[#This Row],[Payment Modee]])</f>
        <v>UPI</v>
      </c>
      <c r="AI2961" s="2" t="s">
        <v>36</v>
      </c>
      <c r="AJ2961" s="2" t="s">
        <v>27</v>
      </c>
      <c r="AK2961" s="2" t="s">
        <v>1168</v>
      </c>
      <c r="AL2961" s="16" t="str">
        <f>IF(HOUR(Table2[[#This Row],[Order Time]])&lt;12,"Morning",IF(HOUR(Table2[[#This Row],[Order Time]])&lt;17,"Afternoon",IF(HOUR(Table2[[#This Row],[Order Time]])&lt;21,"Evening","Night")))</f>
        <v>Evening</v>
      </c>
      <c r="AM2961" s="16" t="s">
        <v>38</v>
      </c>
    </row>
    <row r="2962" spans="1:39" s="9" customFormat="1" x14ac:dyDescent="0.25">
      <c r="A2962" s="13" t="s">
        <v>4879</v>
      </c>
      <c r="B2962" s="4">
        <v>45574</v>
      </c>
      <c r="C2962" s="2">
        <f>YEAR(Table2[[#This Row],[Invoice Date]])</f>
        <v>2024</v>
      </c>
      <c r="D2962" s="2" t="str">
        <f>TEXT(Table2[[#This Row],[Invoice Date]],"mmm")</f>
        <v>Oct</v>
      </c>
      <c r="E2962" s="2" t="str">
        <f>Table2[[#This Row],[Store_ID]]&amp;"-"&amp;Table2[[#This Row],[Year]]&amp;"-"&amp;Table2[[#This Row],[Month]]</f>
        <v>STR015-2024-Oct</v>
      </c>
      <c r="F2962" s="2" t="s">
        <v>4880</v>
      </c>
      <c r="G2962" s="2" t="str">
        <f>_xlfn.XLOOKUP(Table2[[#This Row],[Customer_ID]],Table3[Customer_ID],Table3[Customer Name],"Not Found")</f>
        <v>Preethi Hegde</v>
      </c>
      <c r="H2962" s="2" t="str">
        <f>_xlfn.XLOOKUP(Table2[[#This Row],[Customer_ID]],Table3[Customer_ID],Table3[Gender],"Female")</f>
        <v>Female</v>
      </c>
      <c r="I2962" s="2" t="str">
        <f>_xlfn.XLOOKUP(Table2[[#This Row],[Customer_ID]],Table3[Customer_ID],Table3[City],"Missing Memebership")</f>
        <v>Tiruchirappalli</v>
      </c>
      <c r="J2962" s="2" t="str">
        <f>_xlfn.XLOOKUP(Table2[[#This Row],[Customer_ID]],Table3[Customer_ID],Table3[State],"Karnataka")</f>
        <v>Tamil Nadu</v>
      </c>
      <c r="K2962" s="2" t="str">
        <f>_xlfn.XLOOKUP(Table2[[#This Row],[Customer_ID]],Table3[Customer_ID],Table3[Membership],"Regular")</f>
        <v>Regular</v>
      </c>
      <c r="L2962" s="2" t="s">
        <v>964</v>
      </c>
      <c r="M2962" s="2" t="str">
        <f>_xlfn.XLOOKUP(Table2[[#This Row],[Product_ID]],Table4[Product_ID],Table4[Product_Name],"Not Found")</f>
        <v>W for Woman Cotton Saree Wine</v>
      </c>
      <c r="N2962" s="2" t="str">
        <f>_xlfn.XLOOKUP(Table2[[#This Row],[Product_ID]],Table4[Product_ID],Table4[Category],"Not Found")</f>
        <v>Women Sarees</v>
      </c>
      <c r="O2962" s="2" t="str">
        <f>_xlfn.XLOOKUP(Table2[[#This Row],[Product_ID]],Table4[Product_ID],Table4[Subcategory],"Not Found")</f>
        <v>Cotton Saree</v>
      </c>
      <c r="P2962" s="2" t="str">
        <f>_xlfn.XLOOKUP(Table2[[#This Row],[Product_ID]],Table4[Product_ID],Table4[Brand],"Missing Brand")</f>
        <v>W for Woman</v>
      </c>
      <c r="Q2962" s="2" t="s">
        <v>704</v>
      </c>
      <c r="R2962" s="2" t="str">
        <f>_xlfn.XLOOKUP(Table2[[#This Row],[Store_ID]],Table6[Store_ID],Table6[Store Name],"Not Found")</f>
        <v>TrendMart Madurai Mall Kiosk</v>
      </c>
      <c r="S2962" s="2">
        <f>_xlfn.XLOOKUP(Table2[[#This Row],[Store_ID]],Table6[Store_ID],Table6[Monthly Target],"Missing Target")</f>
        <v>800000</v>
      </c>
      <c r="T2962" s="2" t="str">
        <f>_xlfn.XLOOKUP(Table2[[#This Row],[Store_ID]],Table6[Store_ID],Table6[Region],"Not Found")</f>
        <v>South Zone 1</v>
      </c>
      <c r="U2962" s="2" t="s">
        <v>187</v>
      </c>
      <c r="V2962" s="2" t="str">
        <f>_xlfn.XLOOKUP(Table2[[#This Row],[Employee_ID]],Table5[Employee_ID],Table5[Employee Name],"Not Found")</f>
        <v>Ganapathy Naidu</v>
      </c>
      <c r="W2962" s="2">
        <v>2</v>
      </c>
      <c r="X2962" s="2">
        <v>3033.96</v>
      </c>
      <c r="Y2962" s="2">
        <v>15</v>
      </c>
      <c r="Z2962" s="2">
        <v>910.19</v>
      </c>
      <c r="AA2962" s="2">
        <v>12</v>
      </c>
      <c r="AB2962" s="2">
        <v>618.92999999999995</v>
      </c>
      <c r="AC2962" s="2">
        <v>5776.66</v>
      </c>
      <c r="AD2962" s="2">
        <v>4680.92</v>
      </c>
      <c r="AE2962" s="2">
        <f t="shared" si="99"/>
        <v>476.80999999999983</v>
      </c>
      <c r="AF2962" s="2" t="s">
        <v>25</v>
      </c>
      <c r="AG2962" s="42">
        <f>IFERROR(Table2[[#This Row],[Profit]]/Table2[[#This Row],[Sales Amount]],0)</f>
        <v>8.2540776157848966E-2</v>
      </c>
      <c r="AH2962" s="2" t="str">
        <f>TRIM(Table2[[#This Row],[Payment Modee]])</f>
        <v>UPI</v>
      </c>
      <c r="AI2962" s="2" t="s">
        <v>26</v>
      </c>
      <c r="AJ2962" s="2" t="s">
        <v>27</v>
      </c>
      <c r="AK2962" s="2" t="s">
        <v>996</v>
      </c>
      <c r="AL2962" s="16" t="str">
        <f>IF(HOUR(Table2[[#This Row],[Order Time]])&lt;12,"Morning",IF(HOUR(Table2[[#This Row],[Order Time]])&lt;17,"Afternoon",IF(HOUR(Table2[[#This Row],[Order Time]])&lt;21,"Evening","Night")))</f>
        <v>Afternoon</v>
      </c>
      <c r="AM2962" s="16" t="s">
        <v>29</v>
      </c>
    </row>
    <row r="2963" spans="1:39" s="9" customFormat="1" x14ac:dyDescent="0.25">
      <c r="A2963" s="13" t="s">
        <v>4881</v>
      </c>
      <c r="B2963" s="4">
        <v>45625</v>
      </c>
      <c r="C2963" s="2">
        <f>YEAR(Table2[[#This Row],[Invoice Date]])</f>
        <v>2024</v>
      </c>
      <c r="D2963" s="2" t="str">
        <f>TEXT(Table2[[#This Row],[Invoice Date]],"mmm")</f>
        <v>Nov</v>
      </c>
      <c r="E2963" s="2" t="str">
        <f>Table2[[#This Row],[Store_ID]]&amp;"-"&amp;Table2[[#This Row],[Year]]&amp;"-"&amp;Table2[[#This Row],[Month]]</f>
        <v>STR002-2024-Nov</v>
      </c>
      <c r="F2963" s="2" t="s">
        <v>2097</v>
      </c>
      <c r="G2963" s="2" t="str">
        <f>_xlfn.XLOOKUP(Table2[[#This Row],[Customer_ID]],Table3[Customer_ID],Table3[Customer Name],"Not Found")</f>
        <v>Usha Shetty</v>
      </c>
      <c r="H2963" s="2" t="str">
        <f>_xlfn.XLOOKUP(Table2[[#This Row],[Customer_ID]],Table3[Customer_ID],Table3[Gender],"Female")</f>
        <v>Female</v>
      </c>
      <c r="I2963" s="2" t="str">
        <f>_xlfn.XLOOKUP(Table2[[#This Row],[Customer_ID]],Table3[Customer_ID],Table3[City],"Missing Memebership")</f>
        <v>Madurai</v>
      </c>
      <c r="J2963" s="2" t="str">
        <f>_xlfn.XLOOKUP(Table2[[#This Row],[Customer_ID]],Table3[Customer_ID],Table3[State],"Karnataka")</f>
        <v>Tamil Nadu</v>
      </c>
      <c r="K2963" s="2" t="str">
        <f>_xlfn.XLOOKUP(Table2[[#This Row],[Customer_ID]],Table3[Customer_ID],Table3[Membership],"Regular")</f>
        <v>Silver</v>
      </c>
      <c r="L2963" s="2" t="s">
        <v>459</v>
      </c>
      <c r="M2963" s="2" t="str">
        <f>_xlfn.XLOOKUP(Table2[[#This Row],[Product_ID]],Table4[Product_ID],Table4[Product_Name],"Not Found")</f>
        <v>Sonata Straight Fit Cream</v>
      </c>
      <c r="N2963" s="2" t="str">
        <f>_xlfn.XLOOKUP(Table2[[#This Row],[Product_ID]],Table4[Product_ID],Table4[Category],"Not Found")</f>
        <v>Women Jeans</v>
      </c>
      <c r="O2963" s="2" t="str">
        <f>_xlfn.XLOOKUP(Table2[[#This Row],[Product_ID]],Table4[Product_ID],Table4[Subcategory],"Not Found")</f>
        <v>Straight Fit</v>
      </c>
      <c r="P2963" s="2" t="str">
        <f>_xlfn.XLOOKUP(Table2[[#This Row],[Product_ID]],Table4[Product_ID],Table4[Brand],"Missing Brand")</f>
        <v>Sonata</v>
      </c>
      <c r="Q2963" s="2" t="s">
        <v>658</v>
      </c>
      <c r="R2963" s="2" t="str">
        <f>_xlfn.XLOOKUP(Table2[[#This Row],[Store_ID]],Table6[Store_ID],Table6[Store Name],"Not Found")</f>
        <v>TrendMart Thrissur Standard</v>
      </c>
      <c r="S2963" s="2">
        <f>_xlfn.XLOOKUP(Table2[[#This Row],[Store_ID]],Table6[Store_ID],Table6[Monthly Target],"Missing Target")</f>
        <v>1000000</v>
      </c>
      <c r="T2963" s="2" t="str">
        <f>_xlfn.XLOOKUP(Table2[[#This Row],[Store_ID]],Table6[Store_ID],Table6[Region],"Not Found")</f>
        <v>South Zone 1</v>
      </c>
      <c r="U2963" s="2" t="s">
        <v>263</v>
      </c>
      <c r="V2963" s="2" t="str">
        <f>_xlfn.XLOOKUP(Table2[[#This Row],[Employee_ID]],Table5[Employee_ID],Table5[Employee Name],"Not Found")</f>
        <v>Sathish Sundaram</v>
      </c>
      <c r="W2963" s="2">
        <v>2</v>
      </c>
      <c r="X2963" s="2">
        <v>1031.1300000000001</v>
      </c>
      <c r="Y2963" s="2">
        <v>10</v>
      </c>
      <c r="Z2963" s="2">
        <v>206.23</v>
      </c>
      <c r="AA2963" s="2">
        <v>12</v>
      </c>
      <c r="AB2963" s="2">
        <v>222.72</v>
      </c>
      <c r="AC2963" s="2">
        <v>2078.75</v>
      </c>
      <c r="AD2963" s="2">
        <v>1441.06</v>
      </c>
      <c r="AE2963" s="2">
        <f t="shared" si="99"/>
        <v>414.97</v>
      </c>
      <c r="AF2963" s="2" t="s">
        <v>35</v>
      </c>
      <c r="AG2963" s="42">
        <f>IFERROR(Table2[[#This Row],[Profit]]/Table2[[#This Row],[Sales Amount]],0)</f>
        <v>0.19962477450390861</v>
      </c>
      <c r="AH2963" s="2" t="str">
        <f>TRIM(Table2[[#This Row],[Payment Modee]])</f>
        <v>Debit Card</v>
      </c>
      <c r="AI2963" s="2" t="s">
        <v>36</v>
      </c>
      <c r="AJ2963" s="2" t="s">
        <v>27</v>
      </c>
      <c r="AK2963" s="2" t="s">
        <v>290</v>
      </c>
      <c r="AL2963" s="16" t="str">
        <f>IF(HOUR(Table2[[#This Row],[Order Time]])&lt;12,"Morning",IF(HOUR(Table2[[#This Row],[Order Time]])&lt;17,"Afternoon",IF(HOUR(Table2[[#This Row],[Order Time]])&lt;21,"Evening","Night")))</f>
        <v>Evening</v>
      </c>
      <c r="AM2963" s="16" t="s">
        <v>29</v>
      </c>
    </row>
    <row r="2964" spans="1:39" s="9" customFormat="1" x14ac:dyDescent="0.25">
      <c r="A2964" s="13" t="s">
        <v>4882</v>
      </c>
      <c r="B2964" s="4">
        <v>45570</v>
      </c>
      <c r="C2964" s="2">
        <f>YEAR(Table2[[#This Row],[Invoice Date]])</f>
        <v>2024</v>
      </c>
      <c r="D2964" s="2" t="str">
        <f>TEXT(Table2[[#This Row],[Invoice Date]],"mmm")</f>
        <v>Oct</v>
      </c>
      <c r="E2964" s="2" t="str">
        <f>Table2[[#This Row],[Store_ID]]&amp;"-"&amp;Table2[[#This Row],[Year]]&amp;"-"&amp;Table2[[#This Row],[Month]]</f>
        <v>STR043-2024-Oct</v>
      </c>
      <c r="F2964" s="2" t="s">
        <v>2907</v>
      </c>
      <c r="G2964" s="2" t="str">
        <f>_xlfn.XLOOKUP(Table2[[#This Row],[Customer_ID]],Table3[Customer_ID],Table3[Customer Name],"Not Found")</f>
        <v>Lokesh Srinivasan</v>
      </c>
      <c r="H2964" s="2" t="str">
        <f>_xlfn.XLOOKUP(Table2[[#This Row],[Customer_ID]],Table3[Customer_ID],Table3[Gender],"Female")</f>
        <v>Male</v>
      </c>
      <c r="I2964" s="2" t="str">
        <f>_xlfn.XLOOKUP(Table2[[#This Row],[Customer_ID]],Table3[Customer_ID],Table3[City],"Missing Memebership")</f>
        <v>Vijayawada</v>
      </c>
      <c r="J2964" s="2" t="str">
        <f>_xlfn.XLOOKUP(Table2[[#This Row],[Customer_ID]],Table3[Customer_ID],Table3[State],"Karnataka")</f>
        <v>Andhra Pradesh</v>
      </c>
      <c r="K2964" s="2" t="str">
        <f>_xlfn.XLOOKUP(Table2[[#This Row],[Customer_ID]],Table3[Customer_ID],Table3[Membership],"Regular")</f>
        <v>Platinum</v>
      </c>
      <c r="L2964" s="2" t="s">
        <v>257</v>
      </c>
      <c r="M2964" s="2" t="str">
        <f>_xlfn.XLOOKUP(Table2[[#This Row],[Product_ID]],Table4[Product_ID],Table4[Product_Name],"Not Found")</f>
        <v>Sonata Girls Frock Cream</v>
      </c>
      <c r="N2964" s="2" t="str">
        <f>_xlfn.XLOOKUP(Table2[[#This Row],[Product_ID]],Table4[Product_ID],Table4[Category],"Not Found")</f>
        <v>Kids Wear</v>
      </c>
      <c r="O2964" s="2" t="str">
        <f>_xlfn.XLOOKUP(Table2[[#This Row],[Product_ID]],Table4[Product_ID],Table4[Subcategory],"Not Found")</f>
        <v>Kids T-Shirt</v>
      </c>
      <c r="P2964" s="2" t="str">
        <f>_xlfn.XLOOKUP(Table2[[#This Row],[Product_ID]],Table4[Product_ID],Table4[Brand],"Missing Brand")</f>
        <v>Jack &amp; Jones</v>
      </c>
      <c r="Q2964" s="2" t="s">
        <v>908</v>
      </c>
      <c r="R2964" s="2" t="str">
        <f>_xlfn.XLOOKUP(Table2[[#This Row],[Store_ID]],Table6[Store_ID],Table6[Store Name],"Not Found")</f>
        <v>TrendMart Mangaluru Standard</v>
      </c>
      <c r="S2964" s="2">
        <f>_xlfn.XLOOKUP(Table2[[#This Row],[Store_ID]],Table6[Store_ID],Table6[Monthly Target],"Missing Target")</f>
        <v>1500000</v>
      </c>
      <c r="T2964" s="2" t="str">
        <f>_xlfn.XLOOKUP(Table2[[#This Row],[Store_ID]],Table6[Store_ID],Table6[Region],"Not Found")</f>
        <v>South Zone 2</v>
      </c>
      <c r="U2964" s="2" t="s">
        <v>417</v>
      </c>
      <c r="V2964" s="2" t="str">
        <f>_xlfn.XLOOKUP(Table2[[#This Row],[Employee_ID]],Table5[Employee_ID],Table5[Employee Name],"Not Found")</f>
        <v>Arjun Krishnan</v>
      </c>
      <c r="W2964" s="2">
        <v>1</v>
      </c>
      <c r="X2964" s="2">
        <v>648.41</v>
      </c>
      <c r="Y2964" s="2">
        <v>10</v>
      </c>
      <c r="Z2964" s="2">
        <v>64.84</v>
      </c>
      <c r="AA2964" s="2">
        <v>5</v>
      </c>
      <c r="AB2964" s="2">
        <v>29.18</v>
      </c>
      <c r="AC2964" s="2">
        <v>612.75</v>
      </c>
      <c r="AD2964" s="2">
        <v>413.39</v>
      </c>
      <c r="AE2964" s="2">
        <f t="shared" si="99"/>
        <v>170.18</v>
      </c>
      <c r="AF2964" s="2" t="s">
        <v>35</v>
      </c>
      <c r="AG2964" s="42">
        <f>IFERROR(Table2[[#This Row],[Profit]]/Table2[[#This Row],[Sales Amount]],0)</f>
        <v>0.27773153814769486</v>
      </c>
      <c r="AH2964" s="2" t="str">
        <f>TRIM(Table2[[#This Row],[Payment Modee]])</f>
        <v>Debit Card</v>
      </c>
      <c r="AI2964" s="2" t="s">
        <v>26</v>
      </c>
      <c r="AJ2964" s="2" t="s">
        <v>27</v>
      </c>
      <c r="AK2964" s="2" t="s">
        <v>1860</v>
      </c>
      <c r="AL2964" s="16" t="str">
        <f>IF(HOUR(Table2[[#This Row],[Order Time]])&lt;12,"Morning",IF(HOUR(Table2[[#This Row],[Order Time]])&lt;17,"Afternoon",IF(HOUR(Table2[[#This Row],[Order Time]])&lt;21,"Evening","Night")))</f>
        <v>Evening</v>
      </c>
      <c r="AM2964" s="16" t="s">
        <v>38</v>
      </c>
    </row>
    <row r="2965" spans="1:39" s="9" customFormat="1" x14ac:dyDescent="0.25">
      <c r="A2965" s="13" t="s">
        <v>4883</v>
      </c>
      <c r="B2965" s="4">
        <v>45630</v>
      </c>
      <c r="C2965" s="2">
        <f>YEAR(Table2[[#This Row],[Invoice Date]])</f>
        <v>2024</v>
      </c>
      <c r="D2965" s="2" t="str">
        <f>TEXT(Table2[[#This Row],[Invoice Date]],"mmm")</f>
        <v>Dec</v>
      </c>
      <c r="E2965" s="2" t="str">
        <f>Table2[[#This Row],[Store_ID]]&amp;"-"&amp;Table2[[#This Row],[Year]]&amp;"-"&amp;Table2[[#This Row],[Month]]</f>
        <v>STR087-2024-Dec</v>
      </c>
      <c r="F2965" s="2" t="s">
        <v>497</v>
      </c>
      <c r="G2965" s="2" t="str">
        <f>_xlfn.XLOOKUP(Table2[[#This Row],[Customer_ID]],Table3[Customer_ID],Table3[Customer Name],"Not Found")</f>
        <v>Kalyani Bhat</v>
      </c>
      <c r="H2965" s="2" t="str">
        <f>_xlfn.XLOOKUP(Table2[[#This Row],[Customer_ID]],Table3[Customer_ID],Table3[Gender],"Female")</f>
        <v>Female</v>
      </c>
      <c r="I2965" s="2" t="str">
        <f>_xlfn.XLOOKUP(Table2[[#This Row],[Customer_ID]],Table3[Customer_ID],Table3[City],"Missing Memebership")</f>
        <v>Karimnagar</v>
      </c>
      <c r="J2965" s="2" t="str">
        <f>_xlfn.XLOOKUP(Table2[[#This Row],[Customer_ID]],Table3[Customer_ID],Table3[State],"Karnataka")</f>
        <v>Telangana</v>
      </c>
      <c r="K2965" s="2" t="str">
        <f>_xlfn.XLOOKUP(Table2[[#This Row],[Customer_ID]],Table3[Customer_ID],Table3[Membership],"Regular")</f>
        <v>Regular</v>
      </c>
      <c r="L2965" s="2" t="s">
        <v>244</v>
      </c>
      <c r="M2965" s="2" t="str">
        <f>_xlfn.XLOOKUP(Table2[[#This Row],[Product_ID]],Table4[Product_ID],Table4[Product_Name],"Not Found")</f>
        <v>US Polo Assn Kurta Beige</v>
      </c>
      <c r="N2965" s="2" t="str">
        <f>_xlfn.XLOOKUP(Table2[[#This Row],[Product_ID]],Table4[Product_ID],Table4[Category],"Not Found")</f>
        <v>Men Ethnic</v>
      </c>
      <c r="O2965" s="2" t="str">
        <f>_xlfn.XLOOKUP(Table2[[#This Row],[Product_ID]],Table4[Product_ID],Table4[Subcategory],"Not Found")</f>
        <v>Kurta</v>
      </c>
      <c r="P2965" s="2" t="str">
        <f>_xlfn.XLOOKUP(Table2[[#This Row],[Product_ID]],Table4[Product_ID],Table4[Brand],"Missing Brand")</f>
        <v>US Polo Assn</v>
      </c>
      <c r="Q2965" s="2" t="s">
        <v>343</v>
      </c>
      <c r="R2965" s="2" t="str">
        <f>_xlfn.XLOOKUP(Table2[[#This Row],[Store_ID]],Table6[Store_ID],Table6[Store Name],"Not Found")</f>
        <v>TrendMart Salem Outlet</v>
      </c>
      <c r="S2965" s="2">
        <f>_xlfn.XLOOKUP(Table2[[#This Row],[Store_ID]],Table6[Store_ID],Table6[Monthly Target],"Missing Target")</f>
        <v>2000000</v>
      </c>
      <c r="T2965" s="2" t="str">
        <f>_xlfn.XLOOKUP(Table2[[#This Row],[Store_ID]],Table6[Store_ID],Table6[Region],"Not Found")</f>
        <v>South Zone 1</v>
      </c>
      <c r="U2965" s="2" t="s">
        <v>176</v>
      </c>
      <c r="V2965" s="2" t="str">
        <f>_xlfn.XLOOKUP(Table2[[#This Row],[Employee_ID]],Table5[Employee_ID],Table5[Employee Name],"Not Found")</f>
        <v>Malathi Varma</v>
      </c>
      <c r="W2965" s="2">
        <v>2</v>
      </c>
      <c r="X2965" s="2">
        <v>2447.38</v>
      </c>
      <c r="Y2965" s="2">
        <v>0</v>
      </c>
      <c r="Z2965" s="2">
        <v>0</v>
      </c>
      <c r="AA2965" s="2">
        <v>12</v>
      </c>
      <c r="AB2965" s="2">
        <v>587.37</v>
      </c>
      <c r="AC2965" s="2">
        <v>5482.13</v>
      </c>
      <c r="AD2965" s="2">
        <v>3608.74</v>
      </c>
      <c r="AE2965" s="2">
        <f t="shared" si="99"/>
        <v>1286.0200000000004</v>
      </c>
      <c r="AF2965" s="2" t="s">
        <v>119</v>
      </c>
      <c r="AG2965" s="42">
        <f>IFERROR(Table2[[#This Row],[Profit]]/Table2[[#This Row],[Sales Amount]],0)</f>
        <v>0.23458400293316656</v>
      </c>
      <c r="AH2965" s="2" t="str">
        <f>TRIM(Table2[[#This Row],[Payment Modee]])</f>
        <v>Net Banking</v>
      </c>
      <c r="AI2965" s="2" t="s">
        <v>36</v>
      </c>
      <c r="AJ2965" s="2" t="s">
        <v>197</v>
      </c>
      <c r="AK2965" s="2" t="s">
        <v>3221</v>
      </c>
      <c r="AL2965" s="16" t="str">
        <f>IF(HOUR(Table2[[#This Row],[Order Time]])&lt;12,"Morning",IF(HOUR(Table2[[#This Row],[Order Time]])&lt;17,"Afternoon",IF(HOUR(Table2[[#This Row],[Order Time]])&lt;21,"Evening","Night")))</f>
        <v>Evening</v>
      </c>
      <c r="AM2965" s="16" t="s">
        <v>29</v>
      </c>
    </row>
    <row r="2966" spans="1:39" s="9" customFormat="1" x14ac:dyDescent="0.25">
      <c r="A2966" s="13" t="s">
        <v>4884</v>
      </c>
      <c r="B2966" s="4">
        <v>45596</v>
      </c>
      <c r="C2966" s="2">
        <f>YEAR(Table2[[#This Row],[Invoice Date]])</f>
        <v>2024</v>
      </c>
      <c r="D2966" s="2" t="str">
        <f>TEXT(Table2[[#This Row],[Invoice Date]],"mmm")</f>
        <v>Oct</v>
      </c>
      <c r="E2966" s="2" t="str">
        <f>Table2[[#This Row],[Store_ID]]&amp;"-"&amp;Table2[[#This Row],[Year]]&amp;"-"&amp;Table2[[#This Row],[Month]]</f>
        <v>STR038-2024-Oct</v>
      </c>
      <c r="F2966" s="2" t="s">
        <v>2784</v>
      </c>
      <c r="G2966" s="2" t="str">
        <f>_xlfn.XLOOKUP(Table2[[#This Row],[Customer_ID]],Table3[Customer_ID],Table3[Customer Name],"Not Found")</f>
        <v>Bala Bhat</v>
      </c>
      <c r="H2966" s="2" t="str">
        <f>_xlfn.XLOOKUP(Table2[[#This Row],[Customer_ID]],Table3[Customer_ID],Table3[Gender],"Female")</f>
        <v>Male</v>
      </c>
      <c r="I2966" s="2" t="str">
        <f>_xlfn.XLOOKUP(Table2[[#This Row],[Customer_ID]],Table3[Customer_ID],Table3[City],"Missing Memebership")</f>
        <v>Madurai</v>
      </c>
      <c r="J2966" s="2" t="str">
        <f>_xlfn.XLOOKUP(Table2[[#This Row],[Customer_ID]],Table3[Customer_ID],Table3[State],"Karnataka")</f>
        <v>Tamil Nadu</v>
      </c>
      <c r="K2966" s="2" t="str">
        <f>_xlfn.XLOOKUP(Table2[[#This Row],[Customer_ID]],Table3[Customer_ID],Table3[Membership],"Regular")</f>
        <v>Regular</v>
      </c>
      <c r="L2966" s="2" t="s">
        <v>576</v>
      </c>
      <c r="M2966" s="2" t="str">
        <f>_xlfn.XLOOKUP(Table2[[#This Row],[Product_ID]],Table4[Product_ID],Table4[Product_Name],"Not Found")</f>
        <v>Libas Girls Frock Sky Blue</v>
      </c>
      <c r="N2966" s="2" t="str">
        <f>_xlfn.XLOOKUP(Table2[[#This Row],[Product_ID]],Table4[Product_ID],Table4[Category],"Not Found")</f>
        <v>Kids Wear</v>
      </c>
      <c r="O2966" s="2" t="str">
        <f>_xlfn.XLOOKUP(Table2[[#This Row],[Product_ID]],Table4[Product_ID],Table4[Subcategory],"Not Found")</f>
        <v>Girls Frock</v>
      </c>
      <c r="P2966" s="2" t="str">
        <f>_xlfn.XLOOKUP(Table2[[#This Row],[Product_ID]],Table4[Product_ID],Table4[Brand],"Missing Brand")</f>
        <v>Libas</v>
      </c>
      <c r="Q2966" s="2" t="s">
        <v>890</v>
      </c>
      <c r="R2966" s="2" t="str">
        <f>_xlfn.XLOOKUP(Table2[[#This Row],[Store_ID]],Table6[Store_ID],Table6[Store Name],"Not Found")</f>
        <v>TrendMart Tumakuru Standard</v>
      </c>
      <c r="S2966" s="2">
        <f>_xlfn.XLOOKUP(Table2[[#This Row],[Store_ID]],Table6[Store_ID],Table6[Monthly Target],"Missing Target")</f>
        <v>1500000</v>
      </c>
      <c r="T2966" s="2" t="str">
        <f>_xlfn.XLOOKUP(Table2[[#This Row],[Store_ID]],Table6[Store_ID],Table6[Region],"Not Found")</f>
        <v>South Zone 2</v>
      </c>
      <c r="U2966" s="2" t="s">
        <v>170</v>
      </c>
      <c r="V2966" s="2" t="str">
        <f>_xlfn.XLOOKUP(Table2[[#This Row],[Employee_ID]],Table5[Employee_ID],Table5[Employee Name],"Not Found")</f>
        <v>Ishwarya Shetty</v>
      </c>
      <c r="W2966" s="2">
        <v>3</v>
      </c>
      <c r="X2966" s="2">
        <v>749.63</v>
      </c>
      <c r="Y2966" s="2">
        <v>10</v>
      </c>
      <c r="Z2966" s="2">
        <v>224.89</v>
      </c>
      <c r="AA2966" s="2">
        <v>5</v>
      </c>
      <c r="AB2966" s="2">
        <v>101.2</v>
      </c>
      <c r="AC2966" s="2">
        <v>2125.1999999999998</v>
      </c>
      <c r="AD2966" s="2">
        <v>1774.14</v>
      </c>
      <c r="AE2966" s="2">
        <f t="shared" si="99"/>
        <v>249.85999999999973</v>
      </c>
      <c r="AF2966" s="2" t="s">
        <v>56</v>
      </c>
      <c r="AG2966" s="42">
        <f>IFERROR(Table2[[#This Row],[Profit]]/Table2[[#This Row],[Sales Amount]],0)</f>
        <v>0.1175701110483718</v>
      </c>
      <c r="AH2966" s="2" t="str">
        <f>TRIM(Table2[[#This Row],[Payment Modee]])</f>
        <v>Credit Card</v>
      </c>
      <c r="AI2966" s="2" t="s">
        <v>26</v>
      </c>
      <c r="AJ2966" s="2" t="s">
        <v>27</v>
      </c>
      <c r="AK2966" s="2" t="s">
        <v>2124</v>
      </c>
      <c r="AL2966" s="16" t="str">
        <f>IF(HOUR(Table2[[#This Row],[Order Time]])&lt;12,"Morning",IF(HOUR(Table2[[#This Row],[Order Time]])&lt;17,"Afternoon",IF(HOUR(Table2[[#This Row],[Order Time]])&lt;21,"Evening","Night")))</f>
        <v>Evening</v>
      </c>
      <c r="AM2966" s="16" t="s">
        <v>29</v>
      </c>
    </row>
    <row r="2967" spans="1:39" s="9" customFormat="1" x14ac:dyDescent="0.25">
      <c r="A2967" s="13" t="s">
        <v>4885</v>
      </c>
      <c r="B2967" s="4">
        <v>45408</v>
      </c>
      <c r="C2967" s="2">
        <f>YEAR(Table2[[#This Row],[Invoice Date]])</f>
        <v>2024</v>
      </c>
      <c r="D2967" s="2" t="str">
        <f>TEXT(Table2[[#This Row],[Invoice Date]],"mmm")</f>
        <v>Apr</v>
      </c>
      <c r="E2967" s="2" t="str">
        <f>Table2[[#This Row],[Store_ID]]&amp;"-"&amp;Table2[[#This Row],[Year]]&amp;"-"&amp;Table2[[#This Row],[Month]]</f>
        <v>STR026-2024-Apr</v>
      </c>
      <c r="F2967" s="2" t="s">
        <v>1300</v>
      </c>
      <c r="G2967" s="2" t="str">
        <f>_xlfn.XLOOKUP(Table2[[#This Row],[Customer_ID]],Table3[Customer_ID],Table3[Customer Name],"Not Found")</f>
        <v>Nisha Achari</v>
      </c>
      <c r="H2967" s="2" t="str">
        <f>_xlfn.XLOOKUP(Table2[[#This Row],[Customer_ID]],Table3[Customer_ID],Table3[Gender],"Female")</f>
        <v>Female</v>
      </c>
      <c r="I2967" s="2" t="str">
        <f>_xlfn.XLOOKUP(Table2[[#This Row],[Customer_ID]],Table3[Customer_ID],Table3[City],"Missing Memebership")</f>
        <v>Hyderabad</v>
      </c>
      <c r="J2967" s="2" t="str">
        <f>_xlfn.XLOOKUP(Table2[[#This Row],[Customer_ID]],Table3[Customer_ID],Table3[State],"Karnataka")</f>
        <v>Telangana</v>
      </c>
      <c r="K2967" s="2" t="str">
        <f>_xlfn.XLOOKUP(Table2[[#This Row],[Customer_ID]],Table3[Customer_ID],Table3[Membership],"Regular")</f>
        <v>Silver</v>
      </c>
      <c r="L2967" s="2" t="s">
        <v>32</v>
      </c>
      <c r="M2967" s="2" t="str">
        <f>_xlfn.XLOOKUP(Table2[[#This Row],[Product_ID]],Table4[Product_ID],Table4[Product_Name],"Not Found")</f>
        <v>Reebok Round Neck Sky Blue</v>
      </c>
      <c r="N2967" s="2" t="str">
        <f>_xlfn.XLOOKUP(Table2[[#This Row],[Product_ID]],Table4[Product_ID],Table4[Category],"Not Found")</f>
        <v>Men T-Shirts</v>
      </c>
      <c r="O2967" s="2" t="str">
        <f>_xlfn.XLOOKUP(Table2[[#This Row],[Product_ID]],Table4[Product_ID],Table4[Subcategory],"Not Found")</f>
        <v>Round Neck</v>
      </c>
      <c r="P2967" s="2" t="str">
        <f>_xlfn.XLOOKUP(Table2[[#This Row],[Product_ID]],Table4[Product_ID],Table4[Brand],"Missing Brand")</f>
        <v>Reebok</v>
      </c>
      <c r="Q2967" s="2" t="s">
        <v>516</v>
      </c>
      <c r="R2967" s="2" t="str">
        <f>_xlfn.XLOOKUP(Table2[[#This Row],[Store_ID]],Table6[Store_ID],Table6[Store Name],"Not Found")</f>
        <v>TrendMart Guntur Standard</v>
      </c>
      <c r="S2967" s="2">
        <f>_xlfn.XLOOKUP(Table2[[#This Row],[Store_ID]],Table6[Store_ID],Table6[Monthly Target],"Missing Target")</f>
        <v>2500000</v>
      </c>
      <c r="T2967" s="2" t="str">
        <f>_xlfn.XLOOKUP(Table2[[#This Row],[Store_ID]],Table6[Store_ID],Table6[Region],"Not Found")</f>
        <v>South Zone 3</v>
      </c>
      <c r="U2967" s="2" t="s">
        <v>113</v>
      </c>
      <c r="V2967" s="2" t="str">
        <f>_xlfn.XLOOKUP(Table2[[#This Row],[Employee_ID]],Table5[Employee_ID],Table5[Employee Name],"Not Found")</f>
        <v>Eswar Prasad</v>
      </c>
      <c r="W2967" s="2">
        <v>1</v>
      </c>
      <c r="X2967" s="2">
        <v>829.69</v>
      </c>
      <c r="Y2967" s="2">
        <v>10</v>
      </c>
      <c r="Z2967" s="2">
        <v>82.97</v>
      </c>
      <c r="AA2967" s="2">
        <v>5</v>
      </c>
      <c r="AB2967" s="2">
        <v>37.340000000000003</v>
      </c>
      <c r="AC2967" s="2">
        <v>784.06</v>
      </c>
      <c r="AD2967" s="2">
        <v>492.11</v>
      </c>
      <c r="AE2967" s="2">
        <f t="shared" si="99"/>
        <v>254.60999999999993</v>
      </c>
      <c r="AF2967" s="2" t="s">
        <v>69</v>
      </c>
      <c r="AG2967" s="42">
        <f>IFERROR(Table2[[#This Row],[Profit]]/Table2[[#This Row],[Sales Amount]],0)</f>
        <v>0.32473280106114322</v>
      </c>
      <c r="AH2967" s="2" t="str">
        <f>TRIM(Table2[[#This Row],[Payment Modee]])</f>
        <v>Cash</v>
      </c>
      <c r="AI2967" s="2" t="s">
        <v>26</v>
      </c>
      <c r="AJ2967" s="2" t="s">
        <v>27</v>
      </c>
      <c r="AK2967" s="2" t="s">
        <v>1474</v>
      </c>
      <c r="AL2967" s="16" t="str">
        <f>IF(HOUR(Table2[[#This Row],[Order Time]])&lt;12,"Morning",IF(HOUR(Table2[[#This Row],[Order Time]])&lt;17,"Afternoon",IF(HOUR(Table2[[#This Row],[Order Time]])&lt;21,"Evening","Night")))</f>
        <v>Afternoon</v>
      </c>
      <c r="AM2967" s="16" t="s">
        <v>29</v>
      </c>
    </row>
    <row r="2968" spans="1:39" s="9" customFormat="1" x14ac:dyDescent="0.25">
      <c r="A2968" s="13" t="s">
        <v>4886</v>
      </c>
      <c r="B2968" s="4">
        <v>45479</v>
      </c>
      <c r="C2968" s="2">
        <f>YEAR(Table2[[#This Row],[Invoice Date]])</f>
        <v>2024</v>
      </c>
      <c r="D2968" s="2" t="str">
        <f>TEXT(Table2[[#This Row],[Invoice Date]],"mmm")</f>
        <v>Jul</v>
      </c>
      <c r="E2968" s="2" t="str">
        <f>Table2[[#This Row],[Store_ID]]&amp;"-"&amp;Table2[[#This Row],[Year]]&amp;"-"&amp;Table2[[#This Row],[Month]]</f>
        <v>STR103-2024-Jul</v>
      </c>
      <c r="F2968" s="2" t="s">
        <v>100</v>
      </c>
      <c r="G2968" s="2" t="str">
        <f>_xlfn.XLOOKUP(Table2[[#This Row],[Customer_ID]],Table3[Customer_ID],Table3[Customer Name],"Not Found")</f>
        <v>Vidya Kumar</v>
      </c>
      <c r="H2968" s="2" t="str">
        <f>_xlfn.XLOOKUP(Table2[[#This Row],[Customer_ID]],Table3[Customer_ID],Table3[Gender],"Female")</f>
        <v>Female</v>
      </c>
      <c r="I2968" s="2" t="str">
        <f>_xlfn.XLOOKUP(Table2[[#This Row],[Customer_ID]],Table3[Customer_ID],Table3[City],"Missing Memebership")</f>
        <v>Visakhapatnam</v>
      </c>
      <c r="J2968" s="2" t="str">
        <f>_xlfn.XLOOKUP(Table2[[#This Row],[Customer_ID]],Table3[Customer_ID],Table3[State],"Karnataka")</f>
        <v>Andhra Pradesh</v>
      </c>
      <c r="K2968" s="2" t="str">
        <f>_xlfn.XLOOKUP(Table2[[#This Row],[Customer_ID]],Table3[Customer_ID],Table3[Membership],"Regular")</f>
        <v>Silver</v>
      </c>
      <c r="L2968" s="2" t="s">
        <v>566</v>
      </c>
      <c r="M2968" s="2" t="str">
        <f>_xlfn.XLOOKUP(Table2[[#This Row],[Product_ID]],Table4[Product_ID],Table4[Product_Name],"Not Found")</f>
        <v>Westside Cap Beige</v>
      </c>
      <c r="N2968" s="2" t="str">
        <f>_xlfn.XLOOKUP(Table2[[#This Row],[Product_ID]],Table4[Product_ID],Table4[Category],"Not Found")</f>
        <v>Accessories</v>
      </c>
      <c r="O2968" s="2" t="str">
        <f>_xlfn.XLOOKUP(Table2[[#This Row],[Product_ID]],Table4[Product_ID],Table4[Subcategory],"Not Found")</f>
        <v>Cap</v>
      </c>
      <c r="P2968" s="2" t="str">
        <f>_xlfn.XLOOKUP(Table2[[#This Row],[Product_ID]],Table4[Product_ID],Table4[Brand],"Missing Brand")</f>
        <v>Westside</v>
      </c>
      <c r="Q2968" s="2" t="s">
        <v>253</v>
      </c>
      <c r="R2968" s="2" t="str">
        <f>_xlfn.XLOOKUP(Table2[[#This Row],[Store_ID]],Table6[Store_ID],Table6[Store Name],"Not Found")</f>
        <v>TrendMart Alappuzha Outlet</v>
      </c>
      <c r="S2968" s="2">
        <f>_xlfn.XLOOKUP(Table2[[#This Row],[Store_ID]],Table6[Store_ID],Table6[Monthly Target],"Missing Target")</f>
        <v>2500000</v>
      </c>
      <c r="T2968" s="2" t="str">
        <f>_xlfn.XLOOKUP(Table2[[#This Row],[Store_ID]],Table6[Store_ID],Table6[Region],"Not Found")</f>
        <v>South Zone 1</v>
      </c>
      <c r="U2968" s="2" t="s">
        <v>187</v>
      </c>
      <c r="V2968" s="2" t="str">
        <f>_xlfn.XLOOKUP(Table2[[#This Row],[Employee_ID]],Table5[Employee_ID],Table5[Employee Name],"Not Found")</f>
        <v>Ganapathy Naidu</v>
      </c>
      <c r="W2968" s="2">
        <v>1</v>
      </c>
      <c r="X2968" s="2">
        <v>692.53</v>
      </c>
      <c r="Y2968" s="2">
        <v>10</v>
      </c>
      <c r="Z2968" s="2">
        <v>69.25</v>
      </c>
      <c r="AA2968" s="2">
        <v>5</v>
      </c>
      <c r="AB2968" s="2">
        <v>31.16</v>
      </c>
      <c r="AC2968" s="2">
        <v>654.44000000000005</v>
      </c>
      <c r="AD2968" s="2">
        <v>403.71</v>
      </c>
      <c r="AE2968" s="2">
        <f t="shared" si="99"/>
        <v>219.57000000000008</v>
      </c>
      <c r="AF2968" s="2" t="s">
        <v>56</v>
      </c>
      <c r="AG2968" s="42">
        <f>IFERROR(Table2[[#This Row],[Profit]]/Table2[[#This Row],[Sales Amount]],0)</f>
        <v>0.33550822076890174</v>
      </c>
      <c r="AH2968" s="2" t="str">
        <f>TRIM(Table2[[#This Row],[Payment Modee]])</f>
        <v>Credit Card</v>
      </c>
      <c r="AI2968" s="2" t="s">
        <v>26</v>
      </c>
      <c r="AJ2968" s="2" t="s">
        <v>27</v>
      </c>
      <c r="AK2968" s="2" t="s">
        <v>789</v>
      </c>
      <c r="AL2968" s="16" t="str">
        <f>IF(HOUR(Table2[[#This Row],[Order Time]])&lt;12,"Morning",IF(HOUR(Table2[[#This Row],[Order Time]])&lt;17,"Afternoon",IF(HOUR(Table2[[#This Row],[Order Time]])&lt;21,"Evening","Night")))</f>
        <v>Night</v>
      </c>
      <c r="AM2968" s="16" t="s">
        <v>38</v>
      </c>
    </row>
    <row r="2969" spans="1:39" s="9" customFormat="1" x14ac:dyDescent="0.25">
      <c r="A2969" s="13" t="s">
        <v>4887</v>
      </c>
      <c r="B2969" s="4">
        <v>45586</v>
      </c>
      <c r="C2969" s="2">
        <f>YEAR(Table2[[#This Row],[Invoice Date]])</f>
        <v>2024</v>
      </c>
      <c r="D2969" s="2" t="str">
        <f>TEXT(Table2[[#This Row],[Invoice Date]],"mmm")</f>
        <v>Oct</v>
      </c>
      <c r="E2969" s="2" t="str">
        <f>Table2[[#This Row],[Store_ID]]&amp;"-"&amp;Table2[[#This Row],[Year]]&amp;"-"&amp;Table2[[#This Row],[Month]]</f>
        <v>STR042-2024-Oct</v>
      </c>
      <c r="F2969" s="2" t="s">
        <v>1933</v>
      </c>
      <c r="G2969" s="2" t="str">
        <f>_xlfn.XLOOKUP(Table2[[#This Row],[Customer_ID]],Table3[Customer_ID],Table3[Customer Name],"Not Found")</f>
        <v>Hariharan Rao</v>
      </c>
      <c r="H2969" s="2" t="str">
        <f>_xlfn.XLOOKUP(Table2[[#This Row],[Customer_ID]],Table3[Customer_ID],Table3[Gender],"Female")</f>
        <v>Male</v>
      </c>
      <c r="I2969" s="2" t="str">
        <f>_xlfn.XLOOKUP(Table2[[#This Row],[Customer_ID]],Table3[Customer_ID],Table3[City],"Missing Memebership")</f>
        <v>Bengaluru</v>
      </c>
      <c r="J2969" s="2" t="str">
        <f>_xlfn.XLOOKUP(Table2[[#This Row],[Customer_ID]],Table3[Customer_ID],Table3[State],"Karnataka")</f>
        <v>Karnataka</v>
      </c>
      <c r="K2969" s="2" t="str">
        <f>_xlfn.XLOOKUP(Table2[[#This Row],[Customer_ID]],Table3[Customer_ID],Table3[Membership],"Regular")</f>
        <v>Regular</v>
      </c>
      <c r="L2969" s="2" t="s">
        <v>386</v>
      </c>
      <c r="M2969" s="2" t="str">
        <f>_xlfn.XLOOKUP(Table2[[#This Row],[Product_ID]],Table4[Product_ID],Table4[Product_Name],"Not Found")</f>
        <v>Libas Sling Bag Green</v>
      </c>
      <c r="N2969" s="2" t="str">
        <f>_xlfn.XLOOKUP(Table2[[#This Row],[Product_ID]],Table4[Product_ID],Table4[Category],"Not Found")</f>
        <v>Handbags</v>
      </c>
      <c r="O2969" s="2" t="str">
        <f>_xlfn.XLOOKUP(Table2[[#This Row],[Product_ID]],Table4[Product_ID],Table4[Subcategory],"Not Found")</f>
        <v>Sling Bag</v>
      </c>
      <c r="P2969" s="2" t="str">
        <f>_xlfn.XLOOKUP(Table2[[#This Row],[Product_ID]],Table4[Product_ID],Table4[Brand],"Missing Brand")</f>
        <v>Libas</v>
      </c>
      <c r="Q2969" s="2" t="s">
        <v>1218</v>
      </c>
      <c r="R2969" s="2" t="str">
        <f>_xlfn.XLOOKUP(Table2[[#This Row],[Store_ID]],Table6[Store_ID],Table6[Store Name],"Not Found")</f>
        <v>TrendMart Thrissur Standard</v>
      </c>
      <c r="S2969" s="2">
        <f>_xlfn.XLOOKUP(Table2[[#This Row],[Store_ID]],Table6[Store_ID],Table6[Monthly Target],"Missing Target")</f>
        <v>800000</v>
      </c>
      <c r="T2969" s="2" t="str">
        <f>_xlfn.XLOOKUP(Table2[[#This Row],[Store_ID]],Table6[Store_ID],Table6[Region],"Not Found")</f>
        <v>South Zone 1</v>
      </c>
      <c r="U2969" s="2" t="s">
        <v>181</v>
      </c>
      <c r="V2969" s="2" t="str">
        <f>_xlfn.XLOOKUP(Table2[[#This Row],[Employee_ID]],Table5[Employee_ID],Table5[Employee Name],"Not Found")</f>
        <v>Dhruv Mishra</v>
      </c>
      <c r="W2969" s="2">
        <v>2</v>
      </c>
      <c r="X2969" s="2">
        <v>3064.92</v>
      </c>
      <c r="Y2969" s="2">
        <v>15</v>
      </c>
      <c r="Z2969" s="2">
        <v>919.48</v>
      </c>
      <c r="AA2969" s="2">
        <v>12</v>
      </c>
      <c r="AB2969" s="2">
        <v>625.24</v>
      </c>
      <c r="AC2969" s="2">
        <v>5835.6</v>
      </c>
      <c r="AD2969" s="2">
        <v>4302.68</v>
      </c>
      <c r="AE2969" s="2">
        <f t="shared" si="99"/>
        <v>907.68000000000006</v>
      </c>
      <c r="AF2969" s="2" t="s">
        <v>25</v>
      </c>
      <c r="AG2969" s="42">
        <f>IFERROR(Table2[[#This Row],[Profit]]/Table2[[#This Row],[Sales Amount]],0)</f>
        <v>0.15554184659675097</v>
      </c>
      <c r="AH2969" s="2" t="str">
        <f>TRIM(Table2[[#This Row],[Payment Modee]])</f>
        <v>UPI</v>
      </c>
      <c r="AI2969" s="2" t="s">
        <v>26</v>
      </c>
      <c r="AJ2969" s="2" t="s">
        <v>27</v>
      </c>
      <c r="AK2969" s="2" t="s">
        <v>3361</v>
      </c>
      <c r="AL2969" s="16" t="str">
        <f>IF(HOUR(Table2[[#This Row],[Order Time]])&lt;12,"Morning",IF(HOUR(Table2[[#This Row],[Order Time]])&lt;17,"Afternoon",IF(HOUR(Table2[[#This Row],[Order Time]])&lt;21,"Evening","Night")))</f>
        <v>Afternoon</v>
      </c>
      <c r="AM2969" s="16" t="s">
        <v>29</v>
      </c>
    </row>
    <row r="2970" spans="1:39" s="9" customFormat="1" x14ac:dyDescent="0.25">
      <c r="A2970" s="13" t="s">
        <v>4888</v>
      </c>
      <c r="B2970" s="4">
        <v>45665</v>
      </c>
      <c r="C2970" s="2">
        <f>YEAR(Table2[[#This Row],[Invoice Date]])</f>
        <v>2025</v>
      </c>
      <c r="D2970" s="2" t="str">
        <f>TEXT(Table2[[#This Row],[Invoice Date]],"mmm")</f>
        <v>Jan</v>
      </c>
      <c r="E2970" s="2" t="str">
        <f>Table2[[#This Row],[Store_ID]]&amp;"-"&amp;Table2[[#This Row],[Year]]&amp;"-"&amp;Table2[[#This Row],[Month]]</f>
        <v>STR112-2025-Jan</v>
      </c>
      <c r="F2970" s="2" t="s">
        <v>2601</v>
      </c>
      <c r="G2970" s="2" t="str">
        <f>_xlfn.XLOOKUP(Table2[[#This Row],[Customer_ID]],Table3[Customer_ID],Table3[Customer Name],"Not Found")</f>
        <v>Hema Rao</v>
      </c>
      <c r="H2970" s="2" t="str">
        <f>_xlfn.XLOOKUP(Table2[[#This Row],[Customer_ID]],Table3[Customer_ID],Table3[Gender],"Female")</f>
        <v>Female</v>
      </c>
      <c r="I2970" s="2" t="str">
        <f>_xlfn.XLOOKUP(Table2[[#This Row],[Customer_ID]],Table3[Customer_ID],Table3[City],"Missing Memebership")</f>
        <v>Kannur</v>
      </c>
      <c r="J2970" s="2" t="str">
        <f>_xlfn.XLOOKUP(Table2[[#This Row],[Customer_ID]],Table3[Customer_ID],Table3[State],"Karnataka")</f>
        <v>Kerala</v>
      </c>
      <c r="K2970" s="2" t="str">
        <f>_xlfn.XLOOKUP(Table2[[#This Row],[Customer_ID]],Table3[Customer_ID],Table3[Membership],"Regular")</f>
        <v>Gold</v>
      </c>
      <c r="L2970" s="2" t="s">
        <v>367</v>
      </c>
      <c r="M2970" s="2" t="str">
        <f>_xlfn.XLOOKUP(Table2[[#This Row],[Product_ID]],Table4[Product_ID],Table4[Product_Name],"Not Found")</f>
        <v>Jack &amp; Jones Maxi Dress Maroon</v>
      </c>
      <c r="N2970" s="2" t="str">
        <f>_xlfn.XLOOKUP(Table2[[#This Row],[Product_ID]],Table4[Product_ID],Table4[Category],"Not Found")</f>
        <v>Women Dresses</v>
      </c>
      <c r="O2970" s="2" t="str">
        <f>_xlfn.XLOOKUP(Table2[[#This Row],[Product_ID]],Table4[Product_ID],Table4[Subcategory],"Not Found")</f>
        <v>Maxi Dress</v>
      </c>
      <c r="P2970" s="2" t="str">
        <f>_xlfn.XLOOKUP(Table2[[#This Row],[Product_ID]],Table4[Product_ID],Table4[Brand],"Missing Brand")</f>
        <v>Jack &amp; Jones</v>
      </c>
      <c r="Q2970" s="2" t="s">
        <v>202</v>
      </c>
      <c r="R2970" s="2" t="str">
        <f>_xlfn.XLOOKUP(Table2[[#This Row],[Store_ID]],Table6[Store_ID],Table6[Store Name],"Not Found")</f>
        <v>TrendMart Guntur Outlet</v>
      </c>
      <c r="S2970" s="2">
        <f>_xlfn.XLOOKUP(Table2[[#This Row],[Store_ID]],Table6[Store_ID],Table6[Monthly Target],"Missing Target")</f>
        <v>1500000</v>
      </c>
      <c r="T2970" s="2" t="str">
        <f>_xlfn.XLOOKUP(Table2[[#This Row],[Store_ID]],Table6[Store_ID],Table6[Region],"Not Found")</f>
        <v>South Zone 3</v>
      </c>
      <c r="U2970" s="2" t="s">
        <v>159</v>
      </c>
      <c r="V2970" s="2" t="str">
        <f>_xlfn.XLOOKUP(Table2[[#This Row],[Employee_ID]],Table5[Employee_ID],Table5[Employee Name],"Not Found")</f>
        <v>Venkat Sharma</v>
      </c>
      <c r="W2970" s="2">
        <v>5</v>
      </c>
      <c r="X2970" s="2">
        <v>922.89</v>
      </c>
      <c r="Y2970" s="2">
        <v>10</v>
      </c>
      <c r="Z2970" s="2">
        <v>461.44</v>
      </c>
      <c r="AA2970" s="2">
        <v>5</v>
      </c>
      <c r="AB2970" s="2">
        <v>207.65</v>
      </c>
      <c r="AC2970" s="2">
        <v>4360.66</v>
      </c>
      <c r="AD2970" s="2">
        <v>3490.4</v>
      </c>
      <c r="AE2970" s="2">
        <f t="shared" si="99"/>
        <v>662.60999999999979</v>
      </c>
      <c r="AF2970" s="2" t="s">
        <v>35</v>
      </c>
      <c r="AG2970" s="42">
        <f>IFERROR(Table2[[#This Row],[Profit]]/Table2[[#This Row],[Sales Amount]],0)</f>
        <v>0.15195176876894778</v>
      </c>
      <c r="AH2970" s="2" t="str">
        <f>TRIM(Table2[[#This Row],[Payment Modee]])</f>
        <v>Debit Card</v>
      </c>
      <c r="AI2970" s="2" t="s">
        <v>26</v>
      </c>
      <c r="AJ2970" s="2" t="s">
        <v>27</v>
      </c>
      <c r="AK2970" s="2" t="s">
        <v>1749</v>
      </c>
      <c r="AL2970" s="16" t="str">
        <f>IF(HOUR(Table2[[#This Row],[Order Time]])&lt;12,"Morning",IF(HOUR(Table2[[#This Row],[Order Time]])&lt;17,"Afternoon",IF(HOUR(Table2[[#This Row],[Order Time]])&lt;21,"Evening","Night")))</f>
        <v>Evening</v>
      </c>
      <c r="AM2970" s="16" t="s">
        <v>29</v>
      </c>
    </row>
    <row r="2971" spans="1:39" s="9" customFormat="1" x14ac:dyDescent="0.25">
      <c r="A2971" s="14" t="s">
        <v>9215</v>
      </c>
      <c r="B2971" s="8">
        <v>45597</v>
      </c>
      <c r="C2971" s="7">
        <f>YEAR(Table2[[#This Row],[Invoice Date]])</f>
        <v>2024</v>
      </c>
      <c r="D2971" s="7" t="str">
        <f>TEXT(Table2[[#This Row],[Invoice Date]],"mmm")</f>
        <v>Nov</v>
      </c>
      <c r="E2971" s="7" t="str">
        <f>Table2[[#This Row],[Store_ID]]&amp;"-"&amp;Table2[[#This Row],[Year]]&amp;"-"&amp;Table2[[#This Row],[Month]]</f>
        <v>STR015-2024-Nov</v>
      </c>
      <c r="F2971" s="7" t="s">
        <v>1824</v>
      </c>
      <c r="G2971" s="7" t="str">
        <f>_xlfn.XLOOKUP(Table2[[#This Row],[Customer_ID]],Table3[Customer_ID],Table3[Customer Name],"Not Found")</f>
        <v>Prakash Singh</v>
      </c>
      <c r="H2971" s="7" t="str">
        <f>_xlfn.XLOOKUP(Table2[[#This Row],[Customer_ID]],Table3[Customer_ID],Table3[Gender],"Female")</f>
        <v>Male</v>
      </c>
      <c r="I2971" s="7" t="str">
        <f>_xlfn.XLOOKUP(Table2[[#This Row],[Customer_ID]],Table3[Customer_ID],Table3[City],"Missing Memebership")</f>
        <v>Bengaluru</v>
      </c>
      <c r="J2971" s="7" t="str">
        <f>_xlfn.XLOOKUP(Table2[[#This Row],[Customer_ID]],Table3[Customer_ID],Table3[State],"Karnataka")</f>
        <v>Karnataka</v>
      </c>
      <c r="K2971" s="7" t="str">
        <f>_xlfn.XLOOKUP(Table2[[#This Row],[Customer_ID]],Table3[Customer_ID],Table3[Membership],"Regular")</f>
        <v>Gold</v>
      </c>
      <c r="L2971" s="7" t="s">
        <v>1897</v>
      </c>
      <c r="M2971" s="7" t="str">
        <f>_xlfn.XLOOKUP(Table2[[#This Row],[Product_ID]],Table4[Product_ID],Table4[Product_Name],"Not Found")</f>
        <v>Fossil Hoodie Black</v>
      </c>
      <c r="N2971" s="7" t="str">
        <f>_xlfn.XLOOKUP(Table2[[#This Row],[Product_ID]],Table4[Product_ID],Table4[Category],"Not Found")</f>
        <v>Winter Wear</v>
      </c>
      <c r="O2971" s="7" t="str">
        <f>_xlfn.XLOOKUP(Table2[[#This Row],[Product_ID]],Table4[Product_ID],Table4[Subcategory],"Not Found")</f>
        <v>Hoodie</v>
      </c>
      <c r="P2971" s="7" t="str">
        <f>_xlfn.XLOOKUP(Table2[[#This Row],[Product_ID]],Table4[Product_ID],Table4[Brand],"Missing Brand")</f>
        <v>Fossil</v>
      </c>
      <c r="Q2971" s="7" t="s">
        <v>704</v>
      </c>
      <c r="R2971" s="7" t="str">
        <f>_xlfn.XLOOKUP(Table2[[#This Row],[Store_ID]],Table6[Store_ID],Table6[Store Name],"Not Found")</f>
        <v>TrendMart Madurai Mall Kiosk</v>
      </c>
      <c r="S2971" s="7">
        <f>_xlfn.XLOOKUP(Table2[[#This Row],[Store_ID]],Table6[Store_ID],Table6[Monthly Target],"Missing Target")</f>
        <v>800000</v>
      </c>
      <c r="T2971" s="7" t="str">
        <f>_xlfn.XLOOKUP(Table2[[#This Row],[Store_ID]],Table6[Store_ID],Table6[Region],"Not Found")</f>
        <v>South Zone 1</v>
      </c>
      <c r="U2971" s="7" t="s">
        <v>62</v>
      </c>
      <c r="V2971" s="7" t="str">
        <f>_xlfn.XLOOKUP(Table2[[#This Row],[Employee_ID]],Table5[Employee_ID],Table5[Employee Name],"Not Found")</f>
        <v>Rahul Krishnan</v>
      </c>
      <c r="W2971" s="7">
        <v>0</v>
      </c>
      <c r="X2971" s="7">
        <v>1571.42</v>
      </c>
      <c r="Y2971" s="7">
        <v>10</v>
      </c>
      <c r="Z2971" s="7">
        <v>0</v>
      </c>
      <c r="AA2971" s="7">
        <v>12</v>
      </c>
      <c r="AB2971" s="7">
        <v>0</v>
      </c>
      <c r="AC2971" s="7">
        <v>0</v>
      </c>
      <c r="AD2971" s="7">
        <v>0</v>
      </c>
      <c r="AE2971" s="7">
        <v>0</v>
      </c>
      <c r="AF2971" s="2" t="s">
        <v>35</v>
      </c>
      <c r="AG2971" s="42">
        <f>IFERROR(Table2[[#This Row],[Profit]]/Table2[[#This Row],[Sales Amount]],0)</f>
        <v>0</v>
      </c>
      <c r="AH2971" s="2" t="str">
        <f>TRIM(Table2[[#This Row],[Payment Modee]])</f>
        <v>Debit Card</v>
      </c>
      <c r="AI2971" s="7" t="s">
        <v>36</v>
      </c>
      <c r="AJ2971" s="7" t="s">
        <v>27</v>
      </c>
      <c r="AK2971" s="7" t="s">
        <v>1869</v>
      </c>
      <c r="AL2971" s="17" t="str">
        <f>IF(HOUR(Table2[[#This Row],[Order Time]])&lt;12,"Morning",IF(HOUR(Table2[[#This Row],[Order Time]])&lt;17,"Afternoon",IF(HOUR(Table2[[#This Row],[Order Time]])&lt;21,"Evening","Night")))</f>
        <v>Night</v>
      </c>
      <c r="AM2971" s="17" t="s">
        <v>29</v>
      </c>
    </row>
    <row r="2972" spans="1:39" s="9" customFormat="1" x14ac:dyDescent="0.25">
      <c r="A2972" s="13" t="s">
        <v>4889</v>
      </c>
      <c r="B2972" s="4">
        <v>45736</v>
      </c>
      <c r="C2972" s="2">
        <f>YEAR(Table2[[#This Row],[Invoice Date]])</f>
        <v>2025</v>
      </c>
      <c r="D2972" s="2" t="str">
        <f>TEXT(Table2[[#This Row],[Invoice Date]],"mmm")</f>
        <v>Mar</v>
      </c>
      <c r="E2972" s="2" t="str">
        <f>Table2[[#This Row],[Store_ID]]&amp;"-"&amp;Table2[[#This Row],[Year]]&amp;"-"&amp;Table2[[#This Row],[Month]]</f>
        <v>STR120-2025-Mar</v>
      </c>
      <c r="F2972" s="2" t="s">
        <v>3249</v>
      </c>
      <c r="G2972" s="2" t="str">
        <f>_xlfn.XLOOKUP(Table2[[#This Row],[Customer_ID]],Table3[Customer_ID],Table3[Customer Name],"Not Found")</f>
        <v>Jyothi Iyengar</v>
      </c>
      <c r="H2972" s="2" t="str">
        <f>_xlfn.XLOOKUP(Table2[[#This Row],[Customer_ID]],Table3[Customer_ID],Table3[Gender],"Female")</f>
        <v>Female</v>
      </c>
      <c r="I2972" s="2" t="str">
        <f>_xlfn.XLOOKUP(Table2[[#This Row],[Customer_ID]],Table3[Customer_ID],Table3[City],"Missing Memebership")</f>
        <v>Mysuru</v>
      </c>
      <c r="J2972" s="2" t="str">
        <f>_xlfn.XLOOKUP(Table2[[#This Row],[Customer_ID]],Table3[Customer_ID],Table3[State],"Karnataka")</f>
        <v>Karnataka</v>
      </c>
      <c r="K2972" s="2" t="str">
        <f>_xlfn.XLOOKUP(Table2[[#This Row],[Customer_ID]],Table3[Customer_ID],Table3[Membership],"Regular")</f>
        <v>Silver</v>
      </c>
      <c r="L2972" s="2" t="s">
        <v>1578</v>
      </c>
      <c r="M2972" s="2" t="str">
        <f>_xlfn.XLOOKUP(Table2[[#This Row],[Product_ID]],Table4[Product_ID],Table4[Product_Name],"Not Found")</f>
        <v>Kalyan Silks Sunglasses Black</v>
      </c>
      <c r="N2972" s="2" t="str">
        <f>_xlfn.XLOOKUP(Table2[[#This Row],[Product_ID]],Table4[Product_ID],Table4[Category],"Not Found")</f>
        <v>Accessories</v>
      </c>
      <c r="O2972" s="2" t="str">
        <f>_xlfn.XLOOKUP(Table2[[#This Row],[Product_ID]],Table4[Product_ID],Table4[Subcategory],"Not Found")</f>
        <v>Sunglasses</v>
      </c>
      <c r="P2972" s="2" t="str">
        <f>_xlfn.XLOOKUP(Table2[[#This Row],[Product_ID]],Table4[Product_ID],Table4[Brand],"Missing Brand")</f>
        <v>Missing Brand Name</v>
      </c>
      <c r="Q2972" s="2" t="s">
        <v>999</v>
      </c>
      <c r="R2972" s="2" t="str">
        <f>_xlfn.XLOOKUP(Table2[[#This Row],[Store_ID]],Table6[Store_ID],Table6[Store Name],"Not Found")</f>
        <v>TrendMart Karimnagar Standard</v>
      </c>
      <c r="S2972" s="2">
        <f>_xlfn.XLOOKUP(Table2[[#This Row],[Store_ID]],Table6[Store_ID],Table6[Monthly Target],"Missing Target")</f>
        <v>1500000</v>
      </c>
      <c r="T2972" s="2" t="str">
        <f>_xlfn.XLOOKUP(Table2[[#This Row],[Store_ID]],Table6[Store_ID],Table6[Region],"Not Found")</f>
        <v>South Zone 2</v>
      </c>
      <c r="U2972" s="2" t="s">
        <v>124</v>
      </c>
      <c r="V2972" s="2" t="str">
        <f>_xlfn.XLOOKUP(Table2[[#This Row],[Employee_ID]],Table5[Employee_ID],Table5[Employee Name],"Not Found")</f>
        <v>Girish Sundaram</v>
      </c>
      <c r="W2972" s="2">
        <v>1</v>
      </c>
      <c r="X2972" s="2">
        <v>799.66</v>
      </c>
      <c r="Y2972" s="2">
        <v>0</v>
      </c>
      <c r="Z2972" s="2">
        <v>0</v>
      </c>
      <c r="AA2972" s="2">
        <v>5</v>
      </c>
      <c r="AB2972" s="2">
        <v>39.979999999999997</v>
      </c>
      <c r="AC2972" s="2">
        <v>839.64</v>
      </c>
      <c r="AD2972" s="2">
        <v>481.3</v>
      </c>
      <c r="AE2972" s="2">
        <f>(AC2972-AD2972-AB2972)</f>
        <v>318.35999999999996</v>
      </c>
      <c r="AF2972" s="2" t="s">
        <v>69</v>
      </c>
      <c r="AG2972" s="42">
        <f>IFERROR(Table2[[#This Row],[Profit]]/Table2[[#This Row],[Sales Amount]],0)</f>
        <v>0.37916249821352005</v>
      </c>
      <c r="AH2972" s="2" t="str">
        <f>TRIM(Table2[[#This Row],[Payment Modee]])</f>
        <v>Cash</v>
      </c>
      <c r="AI2972" s="2" t="s">
        <v>26</v>
      </c>
      <c r="AJ2972" s="2" t="s">
        <v>27</v>
      </c>
      <c r="AK2972" s="2" t="s">
        <v>3554</v>
      </c>
      <c r="AL2972" s="16" t="str">
        <f>IF(HOUR(Table2[[#This Row],[Order Time]])&lt;12,"Morning",IF(HOUR(Table2[[#This Row],[Order Time]])&lt;17,"Afternoon",IF(HOUR(Table2[[#This Row],[Order Time]])&lt;21,"Evening","Night")))</f>
        <v>Morning</v>
      </c>
      <c r="AM2972" s="16" t="s">
        <v>29</v>
      </c>
    </row>
    <row r="2973" spans="1:39" s="9" customFormat="1" x14ac:dyDescent="0.25">
      <c r="A2973" s="13" t="s">
        <v>4890</v>
      </c>
      <c r="B2973" s="4">
        <v>45502</v>
      </c>
      <c r="C2973" s="2">
        <f>YEAR(Table2[[#This Row],[Invoice Date]])</f>
        <v>2024</v>
      </c>
      <c r="D2973" s="2" t="str">
        <f>TEXT(Table2[[#This Row],[Invoice Date]],"mmm")</f>
        <v>Jul</v>
      </c>
      <c r="E2973" s="2" t="str">
        <f>Table2[[#This Row],[Store_ID]]&amp;"-"&amp;Table2[[#This Row],[Year]]&amp;"-"&amp;Table2[[#This Row],[Month]]</f>
        <v>STR110-2024-Jul</v>
      </c>
      <c r="F2973" s="2" t="s">
        <v>2195</v>
      </c>
      <c r="G2973" s="2" t="str">
        <f>_xlfn.XLOOKUP(Table2[[#This Row],[Customer_ID]],Table3[Customer_ID],Table3[Customer Name],"Not Found")</f>
        <v>Kiran Pillai</v>
      </c>
      <c r="H2973" s="2" t="str">
        <f>_xlfn.XLOOKUP(Table2[[#This Row],[Customer_ID]],Table3[Customer_ID],Table3[Gender],"Female")</f>
        <v>Male</v>
      </c>
      <c r="I2973" s="2" t="str">
        <f>_xlfn.XLOOKUP(Table2[[#This Row],[Customer_ID]],Table3[Customer_ID],Table3[City],"Missing Memebership")</f>
        <v>Guntur</v>
      </c>
      <c r="J2973" s="2" t="str">
        <f>_xlfn.XLOOKUP(Table2[[#This Row],[Customer_ID]],Table3[Customer_ID],Table3[State],"Karnataka")</f>
        <v>Andhra Pradesh</v>
      </c>
      <c r="K2973" s="2" t="str">
        <f>_xlfn.XLOOKUP(Table2[[#This Row],[Customer_ID]],Table3[Customer_ID],Table3[Membership],"Regular")</f>
        <v>Silver</v>
      </c>
      <c r="L2973" s="2" t="s">
        <v>1455</v>
      </c>
      <c r="M2973" s="2" t="str">
        <f>_xlfn.XLOOKUP(Table2[[#This Row],[Product_ID]],Table4[Product_ID],Table4[Product_Name],"Not Found")</f>
        <v>W for Woman Clutch Sky Blue</v>
      </c>
      <c r="N2973" s="2" t="str">
        <f>_xlfn.XLOOKUP(Table2[[#This Row],[Product_ID]],Table4[Product_ID],Table4[Category],"Not Found")</f>
        <v>Handbags</v>
      </c>
      <c r="O2973" s="2" t="str">
        <f>_xlfn.XLOOKUP(Table2[[#This Row],[Product_ID]],Table4[Product_ID],Table4[Subcategory],"Not Found")</f>
        <v>Clutch</v>
      </c>
      <c r="P2973" s="2" t="str">
        <f>_xlfn.XLOOKUP(Table2[[#This Row],[Product_ID]],Table4[Product_ID],Table4[Brand],"Missing Brand")</f>
        <v>W for Woman</v>
      </c>
      <c r="Q2973" s="2" t="s">
        <v>146</v>
      </c>
      <c r="R2973" s="2" t="str">
        <f>_xlfn.XLOOKUP(Table2[[#This Row],[Store_ID]],Table6[Store_ID],Table6[Store Name],"Not Found")</f>
        <v>TrendMart Thoothukudi Outlet</v>
      </c>
      <c r="S2973" s="2">
        <f>_xlfn.XLOOKUP(Table2[[#This Row],[Store_ID]],Table6[Store_ID],Table6[Monthly Target],"Missing Target")</f>
        <v>1000000</v>
      </c>
      <c r="T2973" s="2" t="str">
        <f>_xlfn.XLOOKUP(Table2[[#This Row],[Store_ID]],Table6[Store_ID],Table6[Region],"Not Found")</f>
        <v>South Zone 1</v>
      </c>
      <c r="U2973" s="2" t="s">
        <v>417</v>
      </c>
      <c r="V2973" s="2" t="str">
        <f>_xlfn.XLOOKUP(Table2[[#This Row],[Employee_ID]],Table5[Employee_ID],Table5[Employee Name],"Not Found")</f>
        <v>Arjun Krishnan</v>
      </c>
      <c r="W2973" s="2">
        <v>1</v>
      </c>
      <c r="X2973" s="2">
        <v>933.2</v>
      </c>
      <c r="Y2973" s="2">
        <v>10</v>
      </c>
      <c r="Z2973" s="2">
        <v>93.32</v>
      </c>
      <c r="AA2973" s="2">
        <v>5</v>
      </c>
      <c r="AB2973" s="2">
        <v>41.99</v>
      </c>
      <c r="AC2973" s="2">
        <v>881.87</v>
      </c>
      <c r="AD2973" s="2">
        <v>695.67</v>
      </c>
      <c r="AE2973" s="2">
        <f>(AC2973-AD2973-AB2973)</f>
        <v>144.21000000000004</v>
      </c>
      <c r="AF2973" s="2" t="s">
        <v>35</v>
      </c>
      <c r="AG2973" s="42">
        <f>IFERROR(Table2[[#This Row],[Profit]]/Table2[[#This Row],[Sales Amount]],0)</f>
        <v>0.16352750405388553</v>
      </c>
      <c r="AH2973" s="2" t="str">
        <f>TRIM(Table2[[#This Row],[Payment Modee]])</f>
        <v>Debit Card</v>
      </c>
      <c r="AI2973" s="2" t="s">
        <v>26</v>
      </c>
      <c r="AJ2973" s="2" t="s">
        <v>27</v>
      </c>
      <c r="AK2973" s="2" t="s">
        <v>663</v>
      </c>
      <c r="AL2973" s="16" t="str">
        <f>IF(HOUR(Table2[[#This Row],[Order Time]])&lt;12,"Morning",IF(HOUR(Table2[[#This Row],[Order Time]])&lt;17,"Afternoon",IF(HOUR(Table2[[#This Row],[Order Time]])&lt;21,"Evening","Night")))</f>
        <v>Afternoon</v>
      </c>
      <c r="AM2973" s="16" t="s">
        <v>29</v>
      </c>
    </row>
    <row r="2974" spans="1:39" s="9" customFormat="1" x14ac:dyDescent="0.25">
      <c r="A2974" s="13" t="s">
        <v>4891</v>
      </c>
      <c r="B2974" s="4">
        <v>45572</v>
      </c>
      <c r="C2974" s="2">
        <f>YEAR(Table2[[#This Row],[Invoice Date]])</f>
        <v>2024</v>
      </c>
      <c r="D2974" s="2" t="str">
        <f>TEXT(Table2[[#This Row],[Invoice Date]],"mmm")</f>
        <v>Oct</v>
      </c>
      <c r="E2974" s="2" t="str">
        <f>Table2[[#This Row],[Store_ID]]&amp;"-"&amp;Table2[[#This Row],[Year]]&amp;"-"&amp;Table2[[#This Row],[Month]]</f>
        <v>STR054-2024-Oct</v>
      </c>
      <c r="F2974" s="2" t="s">
        <v>2376</v>
      </c>
      <c r="G2974" s="2" t="str">
        <f>_xlfn.XLOOKUP(Table2[[#This Row],[Customer_ID]],Table3[Customer_ID],Table3[Customer Name],"Not Found")</f>
        <v>Yogesh Bhat</v>
      </c>
      <c r="H2974" s="2" t="str">
        <f>_xlfn.XLOOKUP(Table2[[#This Row],[Customer_ID]],Table3[Customer_ID],Table3[Gender],"Female")</f>
        <v>Male</v>
      </c>
      <c r="I2974" s="2" t="str">
        <f>_xlfn.XLOOKUP(Table2[[#This Row],[Customer_ID]],Table3[Customer_ID],Table3[City],"Missing Memebership")</f>
        <v>Vellore</v>
      </c>
      <c r="J2974" s="2" t="str">
        <f>_xlfn.XLOOKUP(Table2[[#This Row],[Customer_ID]],Table3[Customer_ID],Table3[State],"Karnataka")</f>
        <v>Tamil Nadu</v>
      </c>
      <c r="K2974" s="2" t="str">
        <f>_xlfn.XLOOKUP(Table2[[#This Row],[Customer_ID]],Table3[Customer_ID],Table3[Membership],"Regular")</f>
        <v>Regular</v>
      </c>
      <c r="L2974" s="2" t="s">
        <v>66</v>
      </c>
      <c r="M2974" s="2" t="str">
        <f>_xlfn.XLOOKUP(Table2[[#This Row],[Product_ID]],Table4[Product_ID],Table4[Product_Name],"Not Found")</f>
        <v>US Polo Assn Track Suit Maroon</v>
      </c>
      <c r="N2974" s="2" t="str">
        <f>_xlfn.XLOOKUP(Table2[[#This Row],[Product_ID]],Table4[Product_ID],Table4[Category],"Not Found")</f>
        <v>Sportswear</v>
      </c>
      <c r="O2974" s="2" t="str">
        <f>_xlfn.XLOOKUP(Table2[[#This Row],[Product_ID]],Table4[Product_ID],Table4[Subcategory],"Not Found")</f>
        <v>Track Suit</v>
      </c>
      <c r="P2974" s="2" t="str">
        <f>_xlfn.XLOOKUP(Table2[[#This Row],[Product_ID]],Table4[Product_ID],Table4[Brand],"Missing Brand")</f>
        <v>US Polo Assn</v>
      </c>
      <c r="Q2974" s="2" t="s">
        <v>712</v>
      </c>
      <c r="R2974" s="2" t="str">
        <f>_xlfn.XLOOKUP(Table2[[#This Row],[Store_ID]],Table6[Store_ID],Table6[Store Name],"Not Found")</f>
        <v>TrendMart Thoothukudi Mall Kiosk</v>
      </c>
      <c r="S2974" s="2">
        <f>_xlfn.XLOOKUP(Table2[[#This Row],[Store_ID]],Table6[Store_ID],Table6[Monthly Target],"Missing Target")</f>
        <v>2000000</v>
      </c>
      <c r="T2974" s="2" t="str">
        <f>_xlfn.XLOOKUP(Table2[[#This Row],[Store_ID]],Table6[Store_ID],Table6[Region],"Not Found")</f>
        <v>South Zone 1</v>
      </c>
      <c r="U2974" s="2" t="s">
        <v>417</v>
      </c>
      <c r="V2974" s="2" t="str">
        <f>_xlfn.XLOOKUP(Table2[[#This Row],[Employee_ID]],Table5[Employee_ID],Table5[Employee Name],"Not Found")</f>
        <v>Arjun Krishnan</v>
      </c>
      <c r="W2974" s="2">
        <v>1</v>
      </c>
      <c r="X2974" s="2">
        <v>1389.35</v>
      </c>
      <c r="Y2974" s="2">
        <v>0</v>
      </c>
      <c r="Z2974" s="2">
        <v>0</v>
      </c>
      <c r="AA2974" s="2">
        <v>12</v>
      </c>
      <c r="AB2974" s="2">
        <v>166.72</v>
      </c>
      <c r="AC2974" s="2">
        <v>1556.07</v>
      </c>
      <c r="AD2974" s="2">
        <v>1148.6600000000001</v>
      </c>
      <c r="AE2974" s="2">
        <f>(AC2974-AD2974-AB2974)</f>
        <v>240.68999999999986</v>
      </c>
      <c r="AF2974" s="2" t="s">
        <v>56</v>
      </c>
      <c r="AG2974" s="42">
        <f>IFERROR(Table2[[#This Row],[Profit]]/Table2[[#This Row],[Sales Amount]],0)</f>
        <v>0.15467813144652867</v>
      </c>
      <c r="AH2974" s="2" t="str">
        <f>TRIM(Table2[[#This Row],[Payment Modee]])</f>
        <v>Credit Card</v>
      </c>
      <c r="AI2974" s="2" t="s">
        <v>26</v>
      </c>
      <c r="AJ2974" s="2" t="s">
        <v>27</v>
      </c>
      <c r="AK2974" s="2" t="s">
        <v>2948</v>
      </c>
      <c r="AL2974" s="16" t="str">
        <f>IF(HOUR(Table2[[#This Row],[Order Time]])&lt;12,"Morning",IF(HOUR(Table2[[#This Row],[Order Time]])&lt;17,"Afternoon",IF(HOUR(Table2[[#This Row],[Order Time]])&lt;21,"Evening","Night")))</f>
        <v>Night</v>
      </c>
      <c r="AM2974" s="16" t="s">
        <v>29</v>
      </c>
    </row>
    <row r="2975" spans="1:39" s="9" customFormat="1" x14ac:dyDescent="0.25">
      <c r="A2975" s="13" t="s">
        <v>4892</v>
      </c>
      <c r="B2975" s="4">
        <v>45443</v>
      </c>
      <c r="C2975" s="2">
        <f>YEAR(Table2[[#This Row],[Invoice Date]])</f>
        <v>2024</v>
      </c>
      <c r="D2975" s="2" t="str">
        <f>TEXT(Table2[[#This Row],[Invoice Date]],"mmm")</f>
        <v>May</v>
      </c>
      <c r="E2975" s="2" t="str">
        <f>Table2[[#This Row],[Store_ID]]&amp;"-"&amp;Table2[[#This Row],[Year]]&amp;"-"&amp;Table2[[#This Row],[Month]]</f>
        <v>STR026-2024-May</v>
      </c>
      <c r="F2975" s="2" t="s">
        <v>480</v>
      </c>
      <c r="G2975" s="2" t="str">
        <f>_xlfn.XLOOKUP(Table2[[#This Row],[Customer_ID]],Table3[Customer_ID],Table3[Customer Name],"Not Found")</f>
        <v>Kavitha Venkatesan</v>
      </c>
      <c r="H2975" s="2" t="str">
        <f>_xlfn.XLOOKUP(Table2[[#This Row],[Customer_ID]],Table3[Customer_ID],Table3[Gender],"Female")</f>
        <v>Female</v>
      </c>
      <c r="I2975" s="2" t="str">
        <f>_xlfn.XLOOKUP(Table2[[#This Row],[Customer_ID]],Table3[Customer_ID],Table3[City],"Missing Memebership")</f>
        <v>Hubballi</v>
      </c>
      <c r="J2975" s="2" t="str">
        <f>_xlfn.XLOOKUP(Table2[[#This Row],[Customer_ID]],Table3[Customer_ID],Table3[State],"Karnataka")</f>
        <v>Karnataka</v>
      </c>
      <c r="K2975" s="2" t="str">
        <f>_xlfn.XLOOKUP(Table2[[#This Row],[Customer_ID]],Table3[Customer_ID],Table3[Membership],"Regular")</f>
        <v>Silver</v>
      </c>
      <c r="L2975" s="2" t="s">
        <v>342</v>
      </c>
      <c r="M2975" s="2" t="str">
        <f>_xlfn.XLOOKUP(Table2[[#This Row],[Product_ID]],Table4[Product_ID],Table4[Product_Name],"Not Found")</f>
        <v>Bata Digital Watch White</v>
      </c>
      <c r="N2975" s="2" t="str">
        <f>_xlfn.XLOOKUP(Table2[[#This Row],[Product_ID]],Table4[Product_ID],Table4[Category],"Not Found")</f>
        <v>Watches</v>
      </c>
      <c r="O2975" s="2" t="str">
        <f>_xlfn.XLOOKUP(Table2[[#This Row],[Product_ID]],Table4[Product_ID],Table4[Subcategory],"Not Found")</f>
        <v>Digital Watch</v>
      </c>
      <c r="P2975" s="2" t="str">
        <f>_xlfn.XLOOKUP(Table2[[#This Row],[Product_ID]],Table4[Product_ID],Table4[Brand],"Missing Brand")</f>
        <v>Bata</v>
      </c>
      <c r="Q2975" s="2" t="s">
        <v>516</v>
      </c>
      <c r="R2975" s="2" t="str">
        <f>_xlfn.XLOOKUP(Table2[[#This Row],[Store_ID]],Table6[Store_ID],Table6[Store Name],"Not Found")</f>
        <v>TrendMart Guntur Standard</v>
      </c>
      <c r="S2975" s="2">
        <f>_xlfn.XLOOKUP(Table2[[#This Row],[Store_ID]],Table6[Store_ID],Table6[Monthly Target],"Missing Target")</f>
        <v>2500000</v>
      </c>
      <c r="T2975" s="2" t="str">
        <f>_xlfn.XLOOKUP(Table2[[#This Row],[Store_ID]],Table6[Store_ID],Table6[Region],"Not Found")</f>
        <v>South Zone 3</v>
      </c>
      <c r="U2975" s="2" t="s">
        <v>75</v>
      </c>
      <c r="V2975" s="2" t="str">
        <f>_xlfn.XLOOKUP(Table2[[#This Row],[Employee_ID]],Table5[Employee_ID],Table5[Employee Name],"Not Found")</f>
        <v>Chandran Krishnan</v>
      </c>
      <c r="W2975" s="2">
        <v>2</v>
      </c>
      <c r="X2975" s="2">
        <v>5173.99</v>
      </c>
      <c r="Y2975" s="2">
        <v>0</v>
      </c>
      <c r="Z2975" s="2">
        <v>0</v>
      </c>
      <c r="AA2975" s="2">
        <v>12</v>
      </c>
      <c r="AB2975" s="2">
        <v>1241.76</v>
      </c>
      <c r="AC2975" s="2">
        <v>11589.74</v>
      </c>
      <c r="AD2975" s="2">
        <v>7497.42</v>
      </c>
      <c r="AE2975" s="2">
        <f>(AC2975-AD2975-AB2975)</f>
        <v>2850.5599999999995</v>
      </c>
      <c r="AF2975" s="2" t="s">
        <v>69</v>
      </c>
      <c r="AG2975" s="42">
        <f>IFERROR(Table2[[#This Row],[Profit]]/Table2[[#This Row],[Sales Amount]],0)</f>
        <v>0.24595547441098761</v>
      </c>
      <c r="AH2975" s="2" t="str">
        <f>TRIM(Table2[[#This Row],[Payment Modee]])</f>
        <v>Cash</v>
      </c>
      <c r="AI2975" s="2" t="s">
        <v>26</v>
      </c>
      <c r="AJ2975" s="2" t="s">
        <v>27</v>
      </c>
      <c r="AK2975" s="2" t="s">
        <v>431</v>
      </c>
      <c r="AL2975" s="16" t="str">
        <f>IF(HOUR(Table2[[#This Row],[Order Time]])&lt;12,"Morning",IF(HOUR(Table2[[#This Row],[Order Time]])&lt;17,"Afternoon",IF(HOUR(Table2[[#This Row],[Order Time]])&lt;21,"Evening","Night")))</f>
        <v>Morning</v>
      </c>
      <c r="AM2975" s="16" t="s">
        <v>29</v>
      </c>
    </row>
    <row r="2976" spans="1:39" s="9" customFormat="1" x14ac:dyDescent="0.25">
      <c r="A2976" s="14" t="s">
        <v>9216</v>
      </c>
      <c r="B2976" s="8">
        <v>45428</v>
      </c>
      <c r="C2976" s="7">
        <f>YEAR(Table2[[#This Row],[Invoice Date]])</f>
        <v>2024</v>
      </c>
      <c r="D2976" s="7" t="str">
        <f>TEXT(Table2[[#This Row],[Invoice Date]],"mmm")</f>
        <v>May</v>
      </c>
      <c r="E2976" s="7" t="str">
        <f>Table2[[#This Row],[Store_ID]]&amp;"-"&amp;Table2[[#This Row],[Year]]&amp;"-"&amp;Table2[[#This Row],[Month]]</f>
        <v>STR055-2024-May</v>
      </c>
      <c r="F2976" s="7" t="s">
        <v>1858</v>
      </c>
      <c r="G2976" s="7" t="str">
        <f>_xlfn.XLOOKUP(Table2[[#This Row],[Customer_ID]],Table3[Customer_ID],Table3[Customer Name],"Not Found")</f>
        <v>Harish Varma</v>
      </c>
      <c r="H2976" s="7" t="str">
        <f>_xlfn.XLOOKUP(Table2[[#This Row],[Customer_ID]],Table3[Customer_ID],Table3[Gender],"Female")</f>
        <v>Male</v>
      </c>
      <c r="I2976" s="7" t="str">
        <f>_xlfn.XLOOKUP(Table2[[#This Row],[Customer_ID]],Table3[Customer_ID],Table3[City],"Missing Memebership")</f>
        <v>Warangal</v>
      </c>
      <c r="J2976" s="7" t="str">
        <f>_xlfn.XLOOKUP(Table2[[#This Row],[Customer_ID]],Table3[Customer_ID],Table3[State],"Karnataka")</f>
        <v>Telangana</v>
      </c>
      <c r="K2976" s="7" t="str">
        <f>_xlfn.XLOOKUP(Table2[[#This Row],[Customer_ID]],Table3[Customer_ID],Table3[Membership],"Regular")</f>
        <v>Gold</v>
      </c>
      <c r="L2976" s="7" t="s">
        <v>662</v>
      </c>
      <c r="M2976" s="7" t="str">
        <f>_xlfn.XLOOKUP(Table2[[#This Row],[Product_ID]],Table4[Product_ID],Table4[Product_Name],"Not Found")</f>
        <v>Bata Cotton Saree Mustard</v>
      </c>
      <c r="N2976" s="7" t="str">
        <f>_xlfn.XLOOKUP(Table2[[#This Row],[Product_ID]],Table4[Product_ID],Table4[Category],"Not Found")</f>
        <v>Women Sarees</v>
      </c>
      <c r="O2976" s="7" t="str">
        <f>_xlfn.XLOOKUP(Table2[[#This Row],[Product_ID]],Table4[Product_ID],Table4[Subcategory],"Not Found")</f>
        <v>Cotton Saree</v>
      </c>
      <c r="P2976" s="7" t="str">
        <f>_xlfn.XLOOKUP(Table2[[#This Row],[Product_ID]],Table4[Product_ID],Table4[Brand],"Missing Brand")</f>
        <v>Bata</v>
      </c>
      <c r="Q2976" s="7" t="s">
        <v>390</v>
      </c>
      <c r="R2976" s="7" t="str">
        <f>_xlfn.XLOOKUP(Table2[[#This Row],[Store_ID]],Table6[Store_ID],Table6[Store Name],"Not Found")</f>
        <v>TrendMart Nellore High Street</v>
      </c>
      <c r="S2976" s="7">
        <f>_xlfn.XLOOKUP(Table2[[#This Row],[Store_ID]],Table6[Store_ID],Table6[Monthly Target],"Missing Target")</f>
        <v>1500000</v>
      </c>
      <c r="T2976" s="7" t="str">
        <f>_xlfn.XLOOKUP(Table2[[#This Row],[Store_ID]],Table6[Store_ID],Table6[Region],"Not Found")</f>
        <v>South Zone 3</v>
      </c>
      <c r="U2976" s="7" t="s">
        <v>400</v>
      </c>
      <c r="V2976" s="7" t="str">
        <f>_xlfn.XLOOKUP(Table2[[#This Row],[Employee_ID]],Table5[Employee_ID],Table5[Employee Name],"Not Found")</f>
        <v>Anil Reddy</v>
      </c>
      <c r="W2976" s="7">
        <v>0</v>
      </c>
      <c r="X2976" s="7">
        <v>3497.7</v>
      </c>
      <c r="Y2976" s="7">
        <v>0</v>
      </c>
      <c r="Z2976" s="7">
        <v>0</v>
      </c>
      <c r="AA2976" s="7">
        <v>12</v>
      </c>
      <c r="AB2976" s="7">
        <v>0</v>
      </c>
      <c r="AC2976" s="7">
        <v>0</v>
      </c>
      <c r="AD2976" s="7">
        <v>0</v>
      </c>
      <c r="AE2976" s="7">
        <v>0</v>
      </c>
      <c r="AF2976" s="2" t="s">
        <v>69</v>
      </c>
      <c r="AG2976" s="42">
        <f>IFERROR(Table2[[#This Row],[Profit]]/Table2[[#This Row],[Sales Amount]],0)</f>
        <v>0</v>
      </c>
      <c r="AH2976" s="2" t="str">
        <f>TRIM(Table2[[#This Row],[Payment Modee]])</f>
        <v>Cash</v>
      </c>
      <c r="AI2976" s="7" t="s">
        <v>36</v>
      </c>
      <c r="AJ2976" s="7" t="s">
        <v>27</v>
      </c>
      <c r="AK2976" s="7" t="s">
        <v>1534</v>
      </c>
      <c r="AL2976" s="17" t="str">
        <f>IF(HOUR(Table2[[#This Row],[Order Time]])&lt;12,"Morning",IF(HOUR(Table2[[#This Row],[Order Time]])&lt;17,"Afternoon",IF(HOUR(Table2[[#This Row],[Order Time]])&lt;21,"Evening","Night")))</f>
        <v>Morning</v>
      </c>
      <c r="AM2976" s="17" t="s">
        <v>29</v>
      </c>
    </row>
    <row r="2977" spans="1:39" s="9" customFormat="1" x14ac:dyDescent="0.25">
      <c r="A2977" s="13" t="s">
        <v>4893</v>
      </c>
      <c r="B2977" s="4">
        <v>45456</v>
      </c>
      <c r="C2977" s="2">
        <f>YEAR(Table2[[#This Row],[Invoice Date]])</f>
        <v>2024</v>
      </c>
      <c r="D2977" s="2" t="str">
        <f>TEXT(Table2[[#This Row],[Invoice Date]],"mmm")</f>
        <v>Jun</v>
      </c>
      <c r="E2977" s="2" t="str">
        <f>Table2[[#This Row],[Store_ID]]&amp;"-"&amp;Table2[[#This Row],[Year]]&amp;"-"&amp;Table2[[#This Row],[Month]]</f>
        <v>STR009-2024-Jun</v>
      </c>
      <c r="F2977" s="2" t="s">
        <v>4263</v>
      </c>
      <c r="G2977" s="2" t="str">
        <f>_xlfn.XLOOKUP(Table2[[#This Row],[Customer_ID]],Table3[Customer_ID],Table3[Customer Name],"Not Found")</f>
        <v>Padma Singh</v>
      </c>
      <c r="H2977" s="2" t="str">
        <f>_xlfn.XLOOKUP(Table2[[#This Row],[Customer_ID]],Table3[Customer_ID],Table3[Gender],"Female")</f>
        <v>Female</v>
      </c>
      <c r="I2977" s="2" t="str">
        <f>_xlfn.XLOOKUP(Table2[[#This Row],[Customer_ID]],Table3[Customer_ID],Table3[City],"Missing Memebership")</f>
        <v>Tirunelveli</v>
      </c>
      <c r="J2977" s="2" t="str">
        <f>_xlfn.XLOOKUP(Table2[[#This Row],[Customer_ID]],Table3[Customer_ID],Table3[State],"Karnataka")</f>
        <v>Tamil Nadu</v>
      </c>
      <c r="K2977" s="2" t="str">
        <f>_xlfn.XLOOKUP(Table2[[#This Row],[Customer_ID]],Table3[Customer_ID],Table3[Membership],"Regular")</f>
        <v>Platinum</v>
      </c>
      <c r="L2977" s="2" t="s">
        <v>430</v>
      </c>
      <c r="M2977" s="2" t="str">
        <f>_xlfn.XLOOKUP(Table2[[#This Row],[Product_ID]],Table4[Product_ID],Table4[Product_Name],"Not Found")</f>
        <v>US Polo Assn Bootcut Black</v>
      </c>
      <c r="N2977" s="2" t="str">
        <f>_xlfn.XLOOKUP(Table2[[#This Row],[Product_ID]],Table4[Product_ID],Table4[Category],"Not Found")</f>
        <v>Women Jeans</v>
      </c>
      <c r="O2977" s="2" t="str">
        <f>_xlfn.XLOOKUP(Table2[[#This Row],[Product_ID]],Table4[Product_ID],Table4[Subcategory],"Not Found")</f>
        <v>Bootcut</v>
      </c>
      <c r="P2977" s="2" t="str">
        <f>_xlfn.XLOOKUP(Table2[[#This Row],[Product_ID]],Table4[Product_ID],Table4[Brand],"Missing Brand")</f>
        <v>US Polo Assn</v>
      </c>
      <c r="Q2977" s="2" t="s">
        <v>520</v>
      </c>
      <c r="R2977" s="2" t="str">
        <f>_xlfn.XLOOKUP(Table2[[#This Row],[Store_ID]],Table6[Store_ID],Table6[Store Name],"Not Found")</f>
        <v>TrendMart Thrissur High Street</v>
      </c>
      <c r="S2977" s="2">
        <f>_xlfn.XLOOKUP(Table2[[#This Row],[Store_ID]],Table6[Store_ID],Table6[Monthly Target],"Missing Target")</f>
        <v>2500000</v>
      </c>
      <c r="T2977" s="2" t="str">
        <f>_xlfn.XLOOKUP(Table2[[#This Row],[Store_ID]],Table6[Store_ID],Table6[Region],"Not Found")</f>
        <v>South Zone 1</v>
      </c>
      <c r="U2977" s="2" t="s">
        <v>187</v>
      </c>
      <c r="V2977" s="2" t="str">
        <f>_xlfn.XLOOKUP(Table2[[#This Row],[Employee_ID]],Table5[Employee_ID],Table5[Employee Name],"Not Found")</f>
        <v>Ganapathy Naidu</v>
      </c>
      <c r="W2977" s="2">
        <v>2</v>
      </c>
      <c r="X2977" s="2">
        <v>1291.56</v>
      </c>
      <c r="Y2977" s="2">
        <v>10</v>
      </c>
      <c r="Z2977" s="2">
        <v>258.31</v>
      </c>
      <c r="AA2977" s="2">
        <v>12</v>
      </c>
      <c r="AB2977" s="2">
        <v>278.98</v>
      </c>
      <c r="AC2977" s="2">
        <v>2603.79</v>
      </c>
      <c r="AD2977" s="2">
        <v>1669.92</v>
      </c>
      <c r="AE2977" s="2">
        <f t="shared" ref="AE2977:AE2985" si="100">(AC2977-AD2977-AB2977)</f>
        <v>654.88999999999987</v>
      </c>
      <c r="AF2977" s="2" t="s">
        <v>25</v>
      </c>
      <c r="AG2977" s="42">
        <f>IFERROR(Table2[[#This Row],[Profit]]/Table2[[#This Row],[Sales Amount]],0)</f>
        <v>0.25151413900506564</v>
      </c>
      <c r="AH2977" s="2" t="str">
        <f>TRIM(Table2[[#This Row],[Payment Modee]])</f>
        <v>UPI</v>
      </c>
      <c r="AI2977" s="2" t="s">
        <v>26</v>
      </c>
      <c r="AJ2977" s="2" t="s">
        <v>27</v>
      </c>
      <c r="AK2977" s="2" t="s">
        <v>801</v>
      </c>
      <c r="AL2977" s="16" t="str">
        <f>IF(HOUR(Table2[[#This Row],[Order Time]])&lt;12,"Morning",IF(HOUR(Table2[[#This Row],[Order Time]])&lt;17,"Afternoon",IF(HOUR(Table2[[#This Row],[Order Time]])&lt;21,"Evening","Night")))</f>
        <v>Evening</v>
      </c>
      <c r="AM2977" s="16" t="s">
        <v>29</v>
      </c>
    </row>
    <row r="2978" spans="1:39" s="9" customFormat="1" x14ac:dyDescent="0.25">
      <c r="A2978" s="13" t="s">
        <v>4894</v>
      </c>
      <c r="B2978" s="4">
        <v>45496</v>
      </c>
      <c r="C2978" s="2">
        <f>YEAR(Table2[[#This Row],[Invoice Date]])</f>
        <v>2024</v>
      </c>
      <c r="D2978" s="2" t="str">
        <f>TEXT(Table2[[#This Row],[Invoice Date]],"mmm")</f>
        <v>Jul</v>
      </c>
      <c r="E2978" s="2" t="str">
        <f>Table2[[#This Row],[Store_ID]]&amp;"-"&amp;Table2[[#This Row],[Year]]&amp;"-"&amp;Table2[[#This Row],[Month]]</f>
        <v>STR070-2024-Jul</v>
      </c>
      <c r="F2978" s="2" t="s">
        <v>2570</v>
      </c>
      <c r="G2978" s="2" t="str">
        <f>_xlfn.XLOOKUP(Table2[[#This Row],[Customer_ID]],Table3[Customer_ID],Table3[Customer Name],"Not Found")</f>
        <v>Gauri Iyer</v>
      </c>
      <c r="H2978" s="2" t="str">
        <f>_xlfn.XLOOKUP(Table2[[#This Row],[Customer_ID]],Table3[Customer_ID],Table3[Gender],"Female")</f>
        <v>Female</v>
      </c>
      <c r="I2978" s="2" t="str">
        <f>_xlfn.XLOOKUP(Table2[[#This Row],[Customer_ID]],Table3[Customer_ID],Table3[City],"Missing Memebership")</f>
        <v>Visakhapatnam</v>
      </c>
      <c r="J2978" s="2" t="str">
        <f>_xlfn.XLOOKUP(Table2[[#This Row],[Customer_ID]],Table3[Customer_ID],Table3[State],"Karnataka")</f>
        <v>Andhra Pradesh</v>
      </c>
      <c r="K2978" s="2" t="str">
        <f>_xlfn.XLOOKUP(Table2[[#This Row],[Customer_ID]],Table3[Customer_ID],Table3[Membership],"Regular")</f>
        <v>Regular</v>
      </c>
      <c r="L2978" s="2" t="s">
        <v>754</v>
      </c>
      <c r="M2978" s="2" t="str">
        <f>_xlfn.XLOOKUP(Table2[[#This Row],[Product_ID]],Table4[Product_ID],Table4[Product_Name],"Not Found")</f>
        <v>Wrangler Ring White</v>
      </c>
      <c r="N2978" s="2" t="str">
        <f>_xlfn.XLOOKUP(Table2[[#This Row],[Product_ID]],Table4[Product_ID],Table4[Category],"Not Found")</f>
        <v>Jewellery</v>
      </c>
      <c r="O2978" s="2" t="str">
        <f>_xlfn.XLOOKUP(Table2[[#This Row],[Product_ID]],Table4[Product_ID],Table4[Subcategory],"Not Found")</f>
        <v>Ring</v>
      </c>
      <c r="P2978" s="2" t="str">
        <f>_xlfn.XLOOKUP(Table2[[#This Row],[Product_ID]],Table4[Product_ID],Table4[Brand],"Missing Brand")</f>
        <v>Wrangler</v>
      </c>
      <c r="Q2978" s="2" t="s">
        <v>1319</v>
      </c>
      <c r="R2978" s="2" t="str">
        <f>_xlfn.XLOOKUP(Table2[[#This Row],[Store_ID]],Table6[Store_ID],Table6[Store Name],"Not Found")</f>
        <v>TrendMart Alappuzha Mall Kiosk</v>
      </c>
      <c r="S2978" s="2">
        <f>_xlfn.XLOOKUP(Table2[[#This Row],[Store_ID]],Table6[Store_ID],Table6[Monthly Target],"Missing Target")</f>
        <v>1000000</v>
      </c>
      <c r="T2978" s="2" t="str">
        <f>_xlfn.XLOOKUP(Table2[[#This Row],[Store_ID]],Table6[Store_ID],Table6[Region],"Not Found")</f>
        <v>South Zone 1</v>
      </c>
      <c r="U2978" s="2" t="s">
        <v>153</v>
      </c>
      <c r="V2978" s="2" t="str">
        <f>_xlfn.XLOOKUP(Table2[[#This Row],[Employee_ID]],Table5[Employee_ID],Table5[Employee Name],"Not Found")</f>
        <v>Rani Mishra</v>
      </c>
      <c r="W2978" s="2">
        <v>1</v>
      </c>
      <c r="X2978" s="2">
        <v>3134.15</v>
      </c>
      <c r="Y2978" s="2">
        <v>20</v>
      </c>
      <c r="Z2978" s="2">
        <v>626.83000000000004</v>
      </c>
      <c r="AA2978" s="2">
        <v>3</v>
      </c>
      <c r="AB2978" s="2">
        <v>75.22</v>
      </c>
      <c r="AC2978" s="2">
        <v>2582.54</v>
      </c>
      <c r="AD2978" s="2">
        <v>1989.93</v>
      </c>
      <c r="AE2978" s="2">
        <f t="shared" si="100"/>
        <v>517.38999999999987</v>
      </c>
      <c r="AF2978" s="2" t="s">
        <v>35</v>
      </c>
      <c r="AG2978" s="42">
        <f>IFERROR(Table2[[#This Row],[Profit]]/Table2[[#This Row],[Sales Amount]],0)</f>
        <v>0.20034152423582979</v>
      </c>
      <c r="AH2978" s="2" t="str">
        <f>TRIM(Table2[[#This Row],[Payment Modee]])</f>
        <v>Debit Card</v>
      </c>
      <c r="AI2978" s="2" t="s">
        <v>26</v>
      </c>
      <c r="AJ2978" s="2" t="s">
        <v>27</v>
      </c>
      <c r="AK2978" s="2" t="s">
        <v>902</v>
      </c>
      <c r="AL2978" s="16" t="str">
        <f>IF(HOUR(Table2[[#This Row],[Order Time]])&lt;12,"Morning",IF(HOUR(Table2[[#This Row],[Order Time]])&lt;17,"Afternoon",IF(HOUR(Table2[[#This Row],[Order Time]])&lt;21,"Evening","Night")))</f>
        <v>Afternoon</v>
      </c>
      <c r="AM2978" s="16" t="s">
        <v>29</v>
      </c>
    </row>
    <row r="2979" spans="1:39" s="9" customFormat="1" x14ac:dyDescent="0.25">
      <c r="A2979" s="13" t="s">
        <v>4895</v>
      </c>
      <c r="B2979" s="4">
        <v>45383</v>
      </c>
      <c r="C2979" s="2">
        <f>YEAR(Table2[[#This Row],[Invoice Date]])</f>
        <v>2024</v>
      </c>
      <c r="D2979" s="2" t="str">
        <f>TEXT(Table2[[#This Row],[Invoice Date]],"mmm")</f>
        <v>Apr</v>
      </c>
      <c r="E2979" s="2" t="str">
        <f>Table2[[#This Row],[Store_ID]]&amp;"-"&amp;Table2[[#This Row],[Year]]&amp;"-"&amp;Table2[[#This Row],[Month]]</f>
        <v>STR116-2024-Apr</v>
      </c>
      <c r="F2979" s="2" t="s">
        <v>1148</v>
      </c>
      <c r="G2979" s="2" t="str">
        <f>_xlfn.XLOOKUP(Table2[[#This Row],[Customer_ID]],Table3[Customer_ID],Table3[Customer Name],"Not Found")</f>
        <v>Rohit Kumar</v>
      </c>
      <c r="H2979" s="2" t="str">
        <f>_xlfn.XLOOKUP(Table2[[#This Row],[Customer_ID]],Table3[Customer_ID],Table3[Gender],"Female")</f>
        <v>Male</v>
      </c>
      <c r="I2979" s="2" t="str">
        <f>_xlfn.XLOOKUP(Table2[[#This Row],[Customer_ID]],Table3[Customer_ID],Table3[City],"Missing Memebership")</f>
        <v>Mysuru</v>
      </c>
      <c r="J2979" s="2" t="str">
        <f>_xlfn.XLOOKUP(Table2[[#This Row],[Customer_ID]],Table3[Customer_ID],Table3[State],"Karnataka")</f>
        <v>Karnataka</v>
      </c>
      <c r="K2979" s="2" t="str">
        <f>_xlfn.XLOOKUP(Table2[[#This Row],[Customer_ID]],Table3[Customer_ID],Table3[Membership],"Regular")</f>
        <v>Regular</v>
      </c>
      <c r="L2979" s="2" t="s">
        <v>421</v>
      </c>
      <c r="M2979" s="2" t="str">
        <f>_xlfn.XLOOKUP(Table2[[#This Row],[Product_ID]],Table4[Product_ID],Table4[Product_Name],"Not Found")</f>
        <v>Aurelia Zip Wallet Red</v>
      </c>
      <c r="N2979" s="2" t="str">
        <f>_xlfn.XLOOKUP(Table2[[#This Row],[Product_ID]],Table4[Product_ID],Table4[Category],"Not Found")</f>
        <v>Wallets</v>
      </c>
      <c r="O2979" s="2" t="str">
        <f>_xlfn.XLOOKUP(Table2[[#This Row],[Product_ID]],Table4[Product_ID],Table4[Subcategory],"Not Found")</f>
        <v>Zip Wallet</v>
      </c>
      <c r="P2979" s="2" t="str">
        <f>_xlfn.XLOOKUP(Table2[[#This Row],[Product_ID]],Table4[Product_ID],Table4[Brand],"Missing Brand")</f>
        <v>Aurelia</v>
      </c>
      <c r="Q2979" s="2" t="s">
        <v>219</v>
      </c>
      <c r="R2979" s="2" t="str">
        <f>_xlfn.XLOOKUP(Table2[[#This Row],[Store_ID]],Table6[Store_ID],Table6[Store Name],"Not Found")</f>
        <v>TrendMart Madurai High Street</v>
      </c>
      <c r="S2979" s="2">
        <f>_xlfn.XLOOKUP(Table2[[#This Row],[Store_ID]],Table6[Store_ID],Table6[Monthly Target],"Missing Target")</f>
        <v>2000000</v>
      </c>
      <c r="T2979" s="2" t="str">
        <f>_xlfn.XLOOKUP(Table2[[#This Row],[Store_ID]],Table6[Store_ID],Table6[Region],"Not Found")</f>
        <v>South Zone 1</v>
      </c>
      <c r="U2979" s="2" t="s">
        <v>268</v>
      </c>
      <c r="V2979" s="2" t="str">
        <f>_xlfn.XLOOKUP(Table2[[#This Row],[Employee_ID]],Table5[Employee_ID],Table5[Employee Name],"Not Found")</f>
        <v>Ganesh Iyengar</v>
      </c>
      <c r="W2979" s="2">
        <v>2</v>
      </c>
      <c r="X2979" s="2">
        <v>567.04</v>
      </c>
      <c r="Y2979" s="2">
        <v>10</v>
      </c>
      <c r="Z2979" s="2">
        <v>113.41</v>
      </c>
      <c r="AA2979" s="2">
        <v>5</v>
      </c>
      <c r="AB2979" s="2">
        <v>51.03</v>
      </c>
      <c r="AC2979" s="2">
        <v>1071.7</v>
      </c>
      <c r="AD2979" s="2">
        <v>714.9</v>
      </c>
      <c r="AE2979" s="2">
        <f t="shared" si="100"/>
        <v>305.7700000000001</v>
      </c>
      <c r="AF2979" s="2" t="s">
        <v>35</v>
      </c>
      <c r="AG2979" s="42">
        <f>IFERROR(Table2[[#This Row],[Profit]]/Table2[[#This Row],[Sales Amount]],0)</f>
        <v>0.28531305402631341</v>
      </c>
      <c r="AH2979" s="2" t="str">
        <f>TRIM(Table2[[#This Row],[Payment Modee]])</f>
        <v>Debit Card</v>
      </c>
      <c r="AI2979" s="2" t="s">
        <v>26</v>
      </c>
      <c r="AJ2979" s="2" t="s">
        <v>27</v>
      </c>
      <c r="AK2979" s="2" t="s">
        <v>2256</v>
      </c>
      <c r="AL2979" s="16" t="str">
        <f>IF(HOUR(Table2[[#This Row],[Order Time]])&lt;12,"Morning",IF(HOUR(Table2[[#This Row],[Order Time]])&lt;17,"Afternoon",IF(HOUR(Table2[[#This Row],[Order Time]])&lt;21,"Evening","Night")))</f>
        <v>Afternoon</v>
      </c>
      <c r="AM2979" s="16" t="s">
        <v>29</v>
      </c>
    </row>
    <row r="2980" spans="1:39" s="9" customFormat="1" x14ac:dyDescent="0.25">
      <c r="A2980" s="13" t="s">
        <v>4896</v>
      </c>
      <c r="B2980" s="4">
        <v>45612</v>
      </c>
      <c r="C2980" s="2">
        <f>YEAR(Table2[[#This Row],[Invoice Date]])</f>
        <v>2024</v>
      </c>
      <c r="D2980" s="2" t="str">
        <f>TEXT(Table2[[#This Row],[Invoice Date]],"mmm")</f>
        <v>Nov</v>
      </c>
      <c r="E2980" s="2" t="str">
        <f>Table2[[#This Row],[Store_ID]]&amp;"-"&amp;Table2[[#This Row],[Year]]&amp;"-"&amp;Table2[[#This Row],[Month]]</f>
        <v>STR072-2024-Nov</v>
      </c>
      <c r="F2980" s="2" t="s">
        <v>1427</v>
      </c>
      <c r="G2980" s="2" t="str">
        <f>_xlfn.XLOOKUP(Table2[[#This Row],[Customer_ID]],Table3[Customer_ID],Table3[Customer Name],"Not Found")</f>
        <v>Anand Subramaniam</v>
      </c>
      <c r="H2980" s="2" t="str">
        <f>_xlfn.XLOOKUP(Table2[[#This Row],[Customer_ID]],Table3[Customer_ID],Table3[Gender],"Female")</f>
        <v>Male</v>
      </c>
      <c r="I2980" s="2" t="str">
        <f>_xlfn.XLOOKUP(Table2[[#This Row],[Customer_ID]],Table3[Customer_ID],Table3[City],"Missing Memebership")</f>
        <v>Warangal</v>
      </c>
      <c r="J2980" s="2" t="str">
        <f>_xlfn.XLOOKUP(Table2[[#This Row],[Customer_ID]],Table3[Customer_ID],Table3[State],"Karnataka")</f>
        <v>Telangana</v>
      </c>
      <c r="K2980" s="2" t="str">
        <f>_xlfn.XLOOKUP(Table2[[#This Row],[Customer_ID]],Table3[Customer_ID],Table3[Membership],"Regular")</f>
        <v>Silver</v>
      </c>
      <c r="L2980" s="2" t="s">
        <v>196</v>
      </c>
      <c r="M2980" s="2" t="str">
        <f>_xlfn.XLOOKUP(Table2[[#This Row],[Product_ID]],Table4[Product_ID],Table4[Product_Name],"Not Found")</f>
        <v>Wrangler Backpack Brown</v>
      </c>
      <c r="N2980" s="2" t="str">
        <f>_xlfn.XLOOKUP(Table2[[#This Row],[Product_ID]],Table4[Product_ID],Table4[Category],"Not Found")</f>
        <v>Handbags</v>
      </c>
      <c r="O2980" s="2" t="str">
        <f>_xlfn.XLOOKUP(Table2[[#This Row],[Product_ID]],Table4[Product_ID],Table4[Subcategory],"Not Found")</f>
        <v>Backpack</v>
      </c>
      <c r="P2980" s="2" t="str">
        <f>_xlfn.XLOOKUP(Table2[[#This Row],[Product_ID]],Table4[Product_ID],Table4[Brand],"Missing Brand")</f>
        <v>Wrangler</v>
      </c>
      <c r="Q2980" s="2" t="s">
        <v>186</v>
      </c>
      <c r="R2980" s="2" t="str">
        <f>_xlfn.XLOOKUP(Table2[[#This Row],[Store_ID]],Table6[Store_ID],Table6[Store Name],"Not Found")</f>
        <v>TrendMart Visakhapatnam Standard</v>
      </c>
      <c r="S2980" s="2">
        <f>_xlfn.XLOOKUP(Table2[[#This Row],[Store_ID]],Table6[Store_ID],Table6[Monthly Target],"Missing Target")</f>
        <v>1500000</v>
      </c>
      <c r="T2980" s="2" t="str">
        <f>_xlfn.XLOOKUP(Table2[[#This Row],[Store_ID]],Table6[Store_ID],Table6[Region],"Not Found")</f>
        <v>South Zone 3</v>
      </c>
      <c r="U2980" s="2" t="s">
        <v>417</v>
      </c>
      <c r="V2980" s="2" t="str">
        <f>_xlfn.XLOOKUP(Table2[[#This Row],[Employee_ID]],Table5[Employee_ID],Table5[Employee Name],"Not Found")</f>
        <v>Arjun Krishnan</v>
      </c>
      <c r="W2980" s="2">
        <v>1</v>
      </c>
      <c r="X2980" s="2">
        <v>1335.82</v>
      </c>
      <c r="Y2980" s="2">
        <v>10</v>
      </c>
      <c r="Z2980" s="2">
        <v>133.58000000000001</v>
      </c>
      <c r="AA2980" s="2">
        <v>12</v>
      </c>
      <c r="AB2980" s="2">
        <v>144.27000000000001</v>
      </c>
      <c r="AC2980" s="2">
        <v>1346.51</v>
      </c>
      <c r="AD2980" s="2">
        <v>865.92</v>
      </c>
      <c r="AE2980" s="2">
        <f t="shared" si="100"/>
        <v>336.32000000000005</v>
      </c>
      <c r="AF2980" s="2" t="s">
        <v>25</v>
      </c>
      <c r="AG2980" s="42">
        <f>IFERROR(Table2[[#This Row],[Profit]]/Table2[[#This Row],[Sales Amount]],0)</f>
        <v>0.24977163184825962</v>
      </c>
      <c r="AH2980" s="2" t="str">
        <f>TRIM(Table2[[#This Row],[Payment Modee]])</f>
        <v>UPI</v>
      </c>
      <c r="AI2980" s="2" t="s">
        <v>36</v>
      </c>
      <c r="AJ2980" s="2" t="s">
        <v>27</v>
      </c>
      <c r="AK2980" s="2" t="s">
        <v>2986</v>
      </c>
      <c r="AL2980" s="16" t="str">
        <f>IF(HOUR(Table2[[#This Row],[Order Time]])&lt;12,"Morning",IF(HOUR(Table2[[#This Row],[Order Time]])&lt;17,"Afternoon",IF(HOUR(Table2[[#This Row],[Order Time]])&lt;21,"Evening","Night")))</f>
        <v>Afternoon</v>
      </c>
      <c r="AM2980" s="16" t="s">
        <v>38</v>
      </c>
    </row>
    <row r="2981" spans="1:39" s="9" customFormat="1" x14ac:dyDescent="0.25">
      <c r="A2981" s="13" t="s">
        <v>4897</v>
      </c>
      <c r="B2981" s="4">
        <v>45621</v>
      </c>
      <c r="C2981" s="2">
        <f>YEAR(Table2[[#This Row],[Invoice Date]])</f>
        <v>2024</v>
      </c>
      <c r="D2981" s="2" t="str">
        <f>TEXT(Table2[[#This Row],[Invoice Date]],"mmm")</f>
        <v>Nov</v>
      </c>
      <c r="E2981" s="2" t="str">
        <f>Table2[[#This Row],[Store_ID]]&amp;"-"&amp;Table2[[#This Row],[Year]]&amp;"-"&amp;Table2[[#This Row],[Month]]</f>
        <v>STR102-2024-Nov</v>
      </c>
      <c r="F2981" s="2" t="s">
        <v>1476</v>
      </c>
      <c r="G2981" s="2" t="str">
        <f>_xlfn.XLOOKUP(Table2[[#This Row],[Customer_ID]],Table3[Customer_ID],Table3[Customer Name],"Not Found")</f>
        <v>Yashoda Sundaram</v>
      </c>
      <c r="H2981" s="2" t="str">
        <f>_xlfn.XLOOKUP(Table2[[#This Row],[Customer_ID]],Table3[Customer_ID],Table3[Gender],"Female")</f>
        <v>Female</v>
      </c>
      <c r="I2981" s="2" t="str">
        <f>_xlfn.XLOOKUP(Table2[[#This Row],[Customer_ID]],Table3[Customer_ID],Table3[City],"Missing Memebership")</f>
        <v>Tirunelveli</v>
      </c>
      <c r="J2981" s="2" t="str">
        <f>_xlfn.XLOOKUP(Table2[[#This Row],[Customer_ID]],Table3[Customer_ID],Table3[State],"Karnataka")</f>
        <v>Tamil Nadu</v>
      </c>
      <c r="K2981" s="2" t="str">
        <f>_xlfn.XLOOKUP(Table2[[#This Row],[Customer_ID]],Table3[Customer_ID],Table3[Membership],"Regular")</f>
        <v>Regular</v>
      </c>
      <c r="L2981" s="2" t="s">
        <v>852</v>
      </c>
      <c r="M2981" s="2" t="str">
        <f>_xlfn.XLOOKUP(Table2[[#This Row],[Product_ID]],Table4[Product_ID],Table4[Product_Name],"Not Found")</f>
        <v>Pepe Jeans Track Pant Mustard</v>
      </c>
      <c r="N2981" s="2" t="str">
        <f>_xlfn.XLOOKUP(Table2[[#This Row],[Product_ID]],Table4[Product_ID],Table4[Category],"Not Found")</f>
        <v>Men Trousers</v>
      </c>
      <c r="O2981" s="2" t="str">
        <f>_xlfn.XLOOKUP(Table2[[#This Row],[Product_ID]],Table4[Product_ID],Table4[Subcategory],"Not Found")</f>
        <v>Track Pant</v>
      </c>
      <c r="P2981" s="2" t="str">
        <f>_xlfn.XLOOKUP(Table2[[#This Row],[Product_ID]],Table4[Product_ID],Table4[Brand],"Missing Brand")</f>
        <v>Pepe Jeans</v>
      </c>
      <c r="Q2981" s="2" t="s">
        <v>33</v>
      </c>
      <c r="R2981" s="2" t="str">
        <f>_xlfn.XLOOKUP(Table2[[#This Row],[Store_ID]],Table6[Store_ID],Table6[Store Name],"Not Found")</f>
        <v>TrendMart Tirunelveli High Street</v>
      </c>
      <c r="S2981" s="2">
        <f>_xlfn.XLOOKUP(Table2[[#This Row],[Store_ID]],Table6[Store_ID],Table6[Monthly Target],"Missing Target")</f>
        <v>1000000</v>
      </c>
      <c r="T2981" s="2" t="str">
        <f>_xlfn.XLOOKUP(Table2[[#This Row],[Store_ID]],Table6[Store_ID],Table6[Region],"Not Found")</f>
        <v>South Zone 1</v>
      </c>
      <c r="U2981" s="2" t="s">
        <v>460</v>
      </c>
      <c r="V2981" s="2" t="str">
        <f>_xlfn.XLOOKUP(Table2[[#This Row],[Employee_ID]],Table5[Employee_ID],Table5[Employee Name],"Not Found")</f>
        <v>Pranav Reddy</v>
      </c>
      <c r="W2981" s="2">
        <v>2</v>
      </c>
      <c r="X2981" s="2">
        <v>1237.4100000000001</v>
      </c>
      <c r="Y2981" s="2">
        <v>0</v>
      </c>
      <c r="Z2981" s="2">
        <v>0</v>
      </c>
      <c r="AA2981" s="2">
        <v>12</v>
      </c>
      <c r="AB2981" s="2">
        <v>296.98</v>
      </c>
      <c r="AC2981" s="2">
        <v>2771.8</v>
      </c>
      <c r="AD2981" s="2">
        <v>1763.86</v>
      </c>
      <c r="AE2981" s="2">
        <f t="shared" si="100"/>
        <v>710.96000000000026</v>
      </c>
      <c r="AF2981" s="2" t="s">
        <v>56</v>
      </c>
      <c r="AG2981" s="42">
        <f>IFERROR(Table2[[#This Row],[Profit]]/Table2[[#This Row],[Sales Amount]],0)</f>
        <v>0.25649758279818174</v>
      </c>
      <c r="AH2981" s="2" t="str">
        <f>TRIM(Table2[[#This Row],[Payment Modee]])</f>
        <v>Credit Card</v>
      </c>
      <c r="AI2981" s="2" t="s">
        <v>26</v>
      </c>
      <c r="AJ2981" s="2" t="s">
        <v>27</v>
      </c>
      <c r="AK2981" s="2" t="s">
        <v>1348</v>
      </c>
      <c r="AL2981" s="16" t="str">
        <f>IF(HOUR(Table2[[#This Row],[Order Time]])&lt;12,"Morning",IF(HOUR(Table2[[#This Row],[Order Time]])&lt;17,"Afternoon",IF(HOUR(Table2[[#This Row],[Order Time]])&lt;21,"Evening","Night")))</f>
        <v>Evening</v>
      </c>
      <c r="AM2981" s="16" t="s">
        <v>29</v>
      </c>
    </row>
    <row r="2982" spans="1:39" s="9" customFormat="1" x14ac:dyDescent="0.25">
      <c r="A2982" s="13" t="s">
        <v>4898</v>
      </c>
      <c r="B2982" s="4">
        <v>45737</v>
      </c>
      <c r="C2982" s="2">
        <f>YEAR(Table2[[#This Row],[Invoice Date]])</f>
        <v>2025</v>
      </c>
      <c r="D2982" s="2" t="str">
        <f>TEXT(Table2[[#This Row],[Invoice Date]],"mmm")</f>
        <v>Mar</v>
      </c>
      <c r="E2982" s="2" t="str">
        <f>Table2[[#This Row],[Store_ID]]&amp;"-"&amp;Table2[[#This Row],[Year]]&amp;"-"&amp;Table2[[#This Row],[Month]]</f>
        <v>STR027-2025-Mar</v>
      </c>
      <c r="F2982" s="2" t="s">
        <v>3510</v>
      </c>
      <c r="G2982" s="2" t="str">
        <f>_xlfn.XLOOKUP(Table2[[#This Row],[Customer_ID]],Table3[Customer_ID],Table3[Customer Name],"Not Found")</f>
        <v>Neelam Gounder</v>
      </c>
      <c r="H2982" s="2" t="str">
        <f>_xlfn.XLOOKUP(Table2[[#This Row],[Customer_ID]],Table3[Customer_ID],Table3[Gender],"Female")</f>
        <v>Female</v>
      </c>
      <c r="I2982" s="2" t="str">
        <f>_xlfn.XLOOKUP(Table2[[#This Row],[Customer_ID]],Table3[Customer_ID],Table3[City],"Missing Memebership")</f>
        <v>Thrissur</v>
      </c>
      <c r="J2982" s="2" t="str">
        <f>_xlfn.XLOOKUP(Table2[[#This Row],[Customer_ID]],Table3[Customer_ID],Table3[State],"Karnataka")</f>
        <v>Kerala</v>
      </c>
      <c r="K2982" s="2" t="str">
        <f>_xlfn.XLOOKUP(Table2[[#This Row],[Customer_ID]],Table3[Customer_ID],Table3[Membership],"Regular")</f>
        <v>Regular</v>
      </c>
      <c r="L2982" s="2" t="s">
        <v>85</v>
      </c>
      <c r="M2982" s="2" t="str">
        <f>_xlfn.XLOOKUP(Table2[[#This Row],[Product_ID]],Table4[Product_ID],Table4[Product_Name],"Not Found")</f>
        <v>Sonata Bootcut Navy Blue</v>
      </c>
      <c r="N2982" s="2" t="str">
        <f>_xlfn.XLOOKUP(Table2[[#This Row],[Product_ID]],Table4[Product_ID],Table4[Category],"Not Found")</f>
        <v>Women Jeans</v>
      </c>
      <c r="O2982" s="2" t="str">
        <f>_xlfn.XLOOKUP(Table2[[#This Row],[Product_ID]],Table4[Product_ID],Table4[Subcategory],"Not Found")</f>
        <v>Bootcut</v>
      </c>
      <c r="P2982" s="2" t="str">
        <f>_xlfn.XLOOKUP(Table2[[#This Row],[Product_ID]],Table4[Product_ID],Table4[Brand],"Missing Brand")</f>
        <v>Sonata</v>
      </c>
      <c r="Q2982" s="2" t="s">
        <v>965</v>
      </c>
      <c r="R2982" s="2" t="str">
        <f>_xlfn.XLOOKUP(Table2[[#This Row],[Store_ID]],Table6[Store_ID],Table6[Store Name],"Not Found")</f>
        <v>TrendMart Hyderabad Standard</v>
      </c>
      <c r="S2982" s="2">
        <f>_xlfn.XLOOKUP(Table2[[#This Row],[Store_ID]],Table6[Store_ID],Table6[Monthly Target],"Missing Target")</f>
        <v>1500000</v>
      </c>
      <c r="T2982" s="2" t="str">
        <f>_xlfn.XLOOKUP(Table2[[#This Row],[Store_ID]],Table6[Store_ID],Table6[Region],"Not Found")</f>
        <v>South Zone 2</v>
      </c>
      <c r="U2982" s="2" t="s">
        <v>49</v>
      </c>
      <c r="V2982" s="2" t="str">
        <f>_xlfn.XLOOKUP(Table2[[#This Row],[Employee_ID]],Table5[Employee_ID],Table5[Employee Name],"Not Found")</f>
        <v>Jyothi Prasad</v>
      </c>
      <c r="W2982" s="2">
        <v>1</v>
      </c>
      <c r="X2982" s="2">
        <v>984.51</v>
      </c>
      <c r="Y2982" s="2">
        <v>30</v>
      </c>
      <c r="Z2982" s="2">
        <v>295.35000000000002</v>
      </c>
      <c r="AA2982" s="2">
        <v>5</v>
      </c>
      <c r="AB2982" s="2">
        <v>34.46</v>
      </c>
      <c r="AC2982" s="2">
        <v>723.62</v>
      </c>
      <c r="AD2982" s="2">
        <v>692.53</v>
      </c>
      <c r="AE2982" s="2">
        <f t="shared" si="100"/>
        <v>-3.369999999999969</v>
      </c>
      <c r="AF2982" s="2" t="s">
        <v>69</v>
      </c>
      <c r="AG2982" s="42">
        <f>IFERROR(Table2[[#This Row],[Profit]]/Table2[[#This Row],[Sales Amount]],0)</f>
        <v>-4.657140488101447E-3</v>
      </c>
      <c r="AH2982" s="2" t="str">
        <f>TRIM(Table2[[#This Row],[Payment Modee]])</f>
        <v>Cash</v>
      </c>
      <c r="AI2982" s="2" t="s">
        <v>26</v>
      </c>
      <c r="AJ2982" s="2" t="s">
        <v>27</v>
      </c>
      <c r="AK2982" s="2" t="s">
        <v>1071</v>
      </c>
      <c r="AL2982" s="16" t="str">
        <f>IF(HOUR(Table2[[#This Row],[Order Time]])&lt;12,"Morning",IF(HOUR(Table2[[#This Row],[Order Time]])&lt;17,"Afternoon",IF(HOUR(Table2[[#This Row],[Order Time]])&lt;21,"Evening","Night")))</f>
        <v>Afternoon</v>
      </c>
      <c r="AM2982" s="16" t="s">
        <v>29</v>
      </c>
    </row>
    <row r="2983" spans="1:39" s="9" customFormat="1" x14ac:dyDescent="0.25">
      <c r="A2983" s="13" t="s">
        <v>4899</v>
      </c>
      <c r="B2983" s="4">
        <v>45584</v>
      </c>
      <c r="C2983" s="2">
        <f>YEAR(Table2[[#This Row],[Invoice Date]])</f>
        <v>2024</v>
      </c>
      <c r="D2983" s="2" t="str">
        <f>TEXT(Table2[[#This Row],[Invoice Date]],"mmm")</f>
        <v>Oct</v>
      </c>
      <c r="E2983" s="2" t="str">
        <f>Table2[[#This Row],[Store_ID]]&amp;"-"&amp;Table2[[#This Row],[Year]]&amp;"-"&amp;Table2[[#This Row],[Month]]</f>
        <v>STR047-2024-Oct</v>
      </c>
      <c r="F2983" s="2" t="s">
        <v>110</v>
      </c>
      <c r="G2983" s="2" t="str">
        <f>_xlfn.XLOOKUP(Table2[[#This Row],[Customer_ID]],Table3[Customer_ID],Table3[Customer Name],"Not Found")</f>
        <v>Janani Sharma</v>
      </c>
      <c r="H2983" s="2" t="str">
        <f>_xlfn.XLOOKUP(Table2[[#This Row],[Customer_ID]],Table3[Customer_ID],Table3[Gender],"Female")</f>
        <v>Female</v>
      </c>
      <c r="I2983" s="2" t="str">
        <f>_xlfn.XLOOKUP(Table2[[#This Row],[Customer_ID]],Table3[Customer_ID],Table3[City],"Missing Memebership")</f>
        <v>Salem</v>
      </c>
      <c r="J2983" s="2" t="str">
        <f>_xlfn.XLOOKUP(Table2[[#This Row],[Customer_ID]],Table3[Customer_ID],Table3[State],"Karnataka")</f>
        <v>Tamil Nadu</v>
      </c>
      <c r="K2983" s="2" t="str">
        <f>_xlfn.XLOOKUP(Table2[[#This Row],[Customer_ID]],Table3[Customer_ID],Table3[Membership],"Regular")</f>
        <v>Silver</v>
      </c>
      <c r="L2983" s="2" t="s">
        <v>681</v>
      </c>
      <c r="M2983" s="2" t="str">
        <f>_xlfn.XLOOKUP(Table2[[#This Row],[Product_ID]],Table4[Product_ID],Table4[Product_Name],"Not Found")</f>
        <v>Wrangler Formal Belt Brown</v>
      </c>
      <c r="N2983" s="2" t="str">
        <f>_xlfn.XLOOKUP(Table2[[#This Row],[Product_ID]],Table4[Product_ID],Table4[Category],"Not Found")</f>
        <v>Belts</v>
      </c>
      <c r="O2983" s="2" t="str">
        <f>_xlfn.XLOOKUP(Table2[[#This Row],[Product_ID]],Table4[Product_ID],Table4[Subcategory],"Not Found")</f>
        <v>Formal Belt</v>
      </c>
      <c r="P2983" s="2" t="str">
        <f>_xlfn.XLOOKUP(Table2[[#This Row],[Product_ID]],Table4[Product_ID],Table4[Brand],"Missing Brand")</f>
        <v>Wrangler</v>
      </c>
      <c r="Q2983" s="2" t="s">
        <v>107</v>
      </c>
      <c r="R2983" s="2" t="str">
        <f>_xlfn.XLOOKUP(Table2[[#This Row],[Store_ID]],Table6[Store_ID],Table6[Store Name],"Not Found")</f>
        <v>TrendMart Kurnool Standard</v>
      </c>
      <c r="S2983" s="2">
        <f>_xlfn.XLOOKUP(Table2[[#This Row],[Store_ID]],Table6[Store_ID],Table6[Monthly Target],"Missing Target")</f>
        <v>800000</v>
      </c>
      <c r="T2983" s="2" t="str">
        <f>_xlfn.XLOOKUP(Table2[[#This Row],[Store_ID]],Table6[Store_ID],Table6[Region],"Not Found")</f>
        <v>South Zone 3</v>
      </c>
      <c r="U2983" s="2" t="s">
        <v>289</v>
      </c>
      <c r="V2983" s="2" t="str">
        <f>_xlfn.XLOOKUP(Table2[[#This Row],[Employee_ID]],Table5[Employee_ID],Table5[Employee Name],"Not Found")</f>
        <v>Anitha Ramachandran</v>
      </c>
      <c r="W2983" s="2">
        <v>3</v>
      </c>
      <c r="X2983" s="2">
        <v>1155.67</v>
      </c>
      <c r="Y2983" s="2">
        <v>10</v>
      </c>
      <c r="Z2983" s="2">
        <v>346.7</v>
      </c>
      <c r="AA2983" s="2">
        <v>12</v>
      </c>
      <c r="AB2983" s="2">
        <v>374.44</v>
      </c>
      <c r="AC2983" s="2">
        <v>3494.75</v>
      </c>
      <c r="AD2983" s="2">
        <v>2212.0500000000002</v>
      </c>
      <c r="AE2983" s="2">
        <f t="shared" si="100"/>
        <v>908.25999999999976</v>
      </c>
      <c r="AF2983" s="2" t="s">
        <v>25</v>
      </c>
      <c r="AG2983" s="42">
        <f>IFERROR(Table2[[#This Row],[Profit]]/Table2[[#This Row],[Sales Amount]],0)</f>
        <v>0.25989269618713778</v>
      </c>
      <c r="AH2983" s="2" t="str">
        <f>TRIM(Table2[[#This Row],[Payment Modee]])</f>
        <v>UPI</v>
      </c>
      <c r="AI2983" s="2" t="s">
        <v>26</v>
      </c>
      <c r="AJ2983" s="2" t="s">
        <v>197</v>
      </c>
      <c r="AK2983" s="2" t="s">
        <v>2572</v>
      </c>
      <c r="AL2983" s="16" t="str">
        <f>IF(HOUR(Table2[[#This Row],[Order Time]])&lt;12,"Morning",IF(HOUR(Table2[[#This Row],[Order Time]])&lt;17,"Afternoon",IF(HOUR(Table2[[#This Row],[Order Time]])&lt;21,"Evening","Night")))</f>
        <v>Morning</v>
      </c>
      <c r="AM2983" s="16" t="s">
        <v>38</v>
      </c>
    </row>
    <row r="2984" spans="1:39" s="9" customFormat="1" x14ac:dyDescent="0.25">
      <c r="A2984" s="13" t="s">
        <v>4900</v>
      </c>
      <c r="B2984" s="4">
        <v>45545</v>
      </c>
      <c r="C2984" s="2">
        <f>YEAR(Table2[[#This Row],[Invoice Date]])</f>
        <v>2024</v>
      </c>
      <c r="D2984" s="2" t="str">
        <f>TEXT(Table2[[#This Row],[Invoice Date]],"mmm")</f>
        <v>Sep</v>
      </c>
      <c r="E2984" s="2" t="str">
        <f>Table2[[#This Row],[Store_ID]]&amp;"-"&amp;Table2[[#This Row],[Year]]&amp;"-"&amp;Table2[[#This Row],[Month]]</f>
        <v>STR047-2024-Sep</v>
      </c>
      <c r="F2984" s="2" t="s">
        <v>799</v>
      </c>
      <c r="G2984" s="2" t="str">
        <f>_xlfn.XLOOKUP(Table2[[#This Row],[Customer_ID]],Table3[Customer_ID],Table3[Customer Name],"Not Found")</f>
        <v>Venkat Prasad</v>
      </c>
      <c r="H2984" s="2" t="str">
        <f>_xlfn.XLOOKUP(Table2[[#This Row],[Customer_ID]],Table3[Customer_ID],Table3[Gender],"Female")</f>
        <v>Male</v>
      </c>
      <c r="I2984" s="2" t="str">
        <f>_xlfn.XLOOKUP(Table2[[#This Row],[Customer_ID]],Table3[Customer_ID],Table3[City],"Missing Memebership")</f>
        <v>Hubballi</v>
      </c>
      <c r="J2984" s="2" t="str">
        <f>_xlfn.XLOOKUP(Table2[[#This Row],[Customer_ID]],Table3[Customer_ID],Table3[State],"Karnataka")</f>
        <v>Karnataka</v>
      </c>
      <c r="K2984" s="2" t="str">
        <f>_xlfn.XLOOKUP(Table2[[#This Row],[Customer_ID]],Table3[Customer_ID],Table3[Membership],"Regular")</f>
        <v>Regular</v>
      </c>
      <c r="L2984" s="2" t="s">
        <v>1301</v>
      </c>
      <c r="M2984" s="2" t="str">
        <f>_xlfn.XLOOKUP(Table2[[#This Row],[Product_ID]],Table4[Product_ID],Table4[Product_Name],"Not Found")</f>
        <v>Pantaloons Braided Belt Brown</v>
      </c>
      <c r="N2984" s="2" t="str">
        <f>_xlfn.XLOOKUP(Table2[[#This Row],[Product_ID]],Table4[Product_ID],Table4[Category],"Not Found")</f>
        <v>Belts</v>
      </c>
      <c r="O2984" s="2" t="str">
        <f>_xlfn.XLOOKUP(Table2[[#This Row],[Product_ID]],Table4[Product_ID],Table4[Subcategory],"Not Found")</f>
        <v>Braided Belt</v>
      </c>
      <c r="P2984" s="2" t="str">
        <f>_xlfn.XLOOKUP(Table2[[#This Row],[Product_ID]],Table4[Product_ID],Table4[Brand],"Missing Brand")</f>
        <v>Pantaloons</v>
      </c>
      <c r="Q2984" s="2" t="s">
        <v>107</v>
      </c>
      <c r="R2984" s="2" t="str">
        <f>_xlfn.XLOOKUP(Table2[[#This Row],[Store_ID]],Table6[Store_ID],Table6[Store Name],"Not Found")</f>
        <v>TrendMart Kurnool Standard</v>
      </c>
      <c r="S2984" s="2">
        <f>_xlfn.XLOOKUP(Table2[[#This Row],[Store_ID]],Table6[Store_ID],Table6[Monthly Target],"Missing Target")</f>
        <v>800000</v>
      </c>
      <c r="T2984" s="2" t="str">
        <f>_xlfn.XLOOKUP(Table2[[#This Row],[Store_ID]],Table6[Store_ID],Table6[Region],"Not Found")</f>
        <v>South Zone 3</v>
      </c>
      <c r="U2984" s="2" t="s">
        <v>192</v>
      </c>
      <c r="V2984" s="2" t="str">
        <f>_xlfn.XLOOKUP(Table2[[#This Row],[Employee_ID]],Table5[Employee_ID],Table5[Employee Name],"Not Found")</f>
        <v>Hari Nair</v>
      </c>
      <c r="W2984" s="2">
        <v>2</v>
      </c>
      <c r="X2984" s="2">
        <v>1176.08</v>
      </c>
      <c r="Y2984" s="2">
        <v>5</v>
      </c>
      <c r="Z2984" s="2">
        <v>117.61</v>
      </c>
      <c r="AA2984" s="2">
        <v>12</v>
      </c>
      <c r="AB2984" s="2">
        <v>268.14999999999998</v>
      </c>
      <c r="AC2984" s="2">
        <v>2502.6999999999998</v>
      </c>
      <c r="AD2984" s="2">
        <v>1530.46</v>
      </c>
      <c r="AE2984" s="2">
        <f t="shared" si="100"/>
        <v>704.0899999999998</v>
      </c>
      <c r="AF2984" s="2" t="s">
        <v>69</v>
      </c>
      <c r="AG2984" s="42">
        <f>IFERROR(Table2[[#This Row],[Profit]]/Table2[[#This Row],[Sales Amount]],0)</f>
        <v>0.28133216126583283</v>
      </c>
      <c r="AH2984" s="2" t="str">
        <f>TRIM(Table2[[#This Row],[Payment Modee]])</f>
        <v>Cash</v>
      </c>
      <c r="AI2984" s="2" t="s">
        <v>26</v>
      </c>
      <c r="AJ2984" s="2" t="s">
        <v>27</v>
      </c>
      <c r="AK2984" s="2" t="s">
        <v>2509</v>
      </c>
      <c r="AL2984" s="16" t="str">
        <f>IF(HOUR(Table2[[#This Row],[Order Time]])&lt;12,"Morning",IF(HOUR(Table2[[#This Row],[Order Time]])&lt;17,"Afternoon",IF(HOUR(Table2[[#This Row],[Order Time]])&lt;21,"Evening","Night")))</f>
        <v>Afternoon</v>
      </c>
      <c r="AM2984" s="16" t="s">
        <v>29</v>
      </c>
    </row>
    <row r="2985" spans="1:39" s="9" customFormat="1" x14ac:dyDescent="0.25">
      <c r="A2985" s="13" t="s">
        <v>4901</v>
      </c>
      <c r="B2985" s="4">
        <v>45553</v>
      </c>
      <c r="C2985" s="2">
        <f>YEAR(Table2[[#This Row],[Invoice Date]])</f>
        <v>2024</v>
      </c>
      <c r="D2985" s="2" t="str">
        <f>TEXT(Table2[[#This Row],[Invoice Date]],"mmm")</f>
        <v>Sep</v>
      </c>
      <c r="E2985" s="2" t="str">
        <f>Table2[[#This Row],[Store_ID]]&amp;"-"&amp;Table2[[#This Row],[Year]]&amp;"-"&amp;Table2[[#This Row],[Month]]</f>
        <v>STR041-2024-Sep</v>
      </c>
      <c r="F2985" s="2" t="s">
        <v>973</v>
      </c>
      <c r="G2985" s="2" t="str">
        <f>_xlfn.XLOOKUP(Table2[[#This Row],[Customer_ID]],Table3[Customer_ID],Table3[Customer Name],"Not Found")</f>
        <v>Priya Mudaliar</v>
      </c>
      <c r="H2985" s="2" t="str">
        <f>_xlfn.XLOOKUP(Table2[[#This Row],[Customer_ID]],Table3[Customer_ID],Table3[Gender],"Female")</f>
        <v>Female</v>
      </c>
      <c r="I2985" s="2" t="str">
        <f>_xlfn.XLOOKUP(Table2[[#This Row],[Customer_ID]],Table3[Customer_ID],Table3[City],"Missing Memebership")</f>
        <v>Warangal</v>
      </c>
      <c r="J2985" s="2" t="str">
        <f>_xlfn.XLOOKUP(Table2[[#This Row],[Customer_ID]],Table3[Customer_ID],Table3[State],"Karnataka")</f>
        <v>Telangana</v>
      </c>
      <c r="K2985" s="2" t="str">
        <f>_xlfn.XLOOKUP(Table2[[#This Row],[Customer_ID]],Table3[Customer_ID],Table3[Membership],"Regular")</f>
        <v>Regular</v>
      </c>
      <c r="L2985" s="2" t="s">
        <v>694</v>
      </c>
      <c r="M2985" s="2" t="str">
        <f>_xlfn.XLOOKUP(Table2[[#This Row],[Product_ID]],Table4[Product_ID],Table4[Product_Name],"Not Found")</f>
        <v>Indian Terrain Denim Shirt Wine</v>
      </c>
      <c r="N2985" s="2" t="str">
        <f>_xlfn.XLOOKUP(Table2[[#This Row],[Product_ID]],Table4[Product_ID],Table4[Category],"Not Found")</f>
        <v>Accessories</v>
      </c>
      <c r="O2985" s="2" t="str">
        <f>_xlfn.XLOOKUP(Table2[[#This Row],[Product_ID]],Table4[Product_ID],Table4[Subcategory],"Not Found")</f>
        <v>Tie</v>
      </c>
      <c r="P2985" s="2" t="str">
        <f>_xlfn.XLOOKUP(Table2[[#This Row],[Product_ID]],Table4[Product_ID],Table4[Brand],"Missing Brand")</f>
        <v>Being Human</v>
      </c>
      <c r="Q2985" s="2" t="s">
        <v>493</v>
      </c>
      <c r="R2985" s="2" t="str">
        <f>_xlfn.XLOOKUP(Table2[[#This Row],[Store_ID]],Table6[Store_ID],Table6[Store Name],"Not Found")</f>
        <v>TrendMart Thiruvananthapuram Standard</v>
      </c>
      <c r="S2985" s="2">
        <f>_xlfn.XLOOKUP(Table2[[#This Row],[Store_ID]],Table6[Store_ID],Table6[Monthly Target],"Missing Target")</f>
        <v>2500000</v>
      </c>
      <c r="T2985" s="2" t="str">
        <f>_xlfn.XLOOKUP(Table2[[#This Row],[Store_ID]],Table6[Store_ID],Table6[Region],"Not Found")</f>
        <v>South Zone 1</v>
      </c>
      <c r="U2985" s="2" t="s">
        <v>330</v>
      </c>
      <c r="V2985" s="2" t="str">
        <f>_xlfn.XLOOKUP(Table2[[#This Row],[Employee_ID]],Table5[Employee_ID],Table5[Employee Name],"Not Found")</f>
        <v>Malini Gowda</v>
      </c>
      <c r="W2985" s="2">
        <v>1</v>
      </c>
      <c r="X2985" s="2">
        <v>1097.08</v>
      </c>
      <c r="Y2985" s="2">
        <v>0</v>
      </c>
      <c r="Z2985" s="2">
        <v>0</v>
      </c>
      <c r="AA2985" s="2">
        <v>12</v>
      </c>
      <c r="AB2985" s="2">
        <v>131.65</v>
      </c>
      <c r="AC2985" s="2">
        <v>1228.73</v>
      </c>
      <c r="AD2985" s="2">
        <v>583.86</v>
      </c>
      <c r="AE2985" s="2">
        <f t="shared" si="100"/>
        <v>513.22</v>
      </c>
      <c r="AF2985" s="2" t="s">
        <v>69</v>
      </c>
      <c r="AG2985" s="42">
        <f>IFERROR(Table2[[#This Row],[Profit]]/Table2[[#This Row],[Sales Amount]],0)</f>
        <v>0.41768329901605722</v>
      </c>
      <c r="AH2985" s="2" t="str">
        <f>TRIM(Table2[[#This Row],[Payment Modee]])</f>
        <v>Cash</v>
      </c>
      <c r="AI2985" s="2" t="s">
        <v>26</v>
      </c>
      <c r="AJ2985" s="2" t="s">
        <v>197</v>
      </c>
      <c r="AK2985" s="2" t="s">
        <v>3361</v>
      </c>
      <c r="AL2985" s="16" t="str">
        <f>IF(HOUR(Table2[[#This Row],[Order Time]])&lt;12,"Morning",IF(HOUR(Table2[[#This Row],[Order Time]])&lt;17,"Afternoon",IF(HOUR(Table2[[#This Row],[Order Time]])&lt;21,"Evening","Night")))</f>
        <v>Afternoon</v>
      </c>
      <c r="AM2985" s="16" t="s">
        <v>29</v>
      </c>
    </row>
    <row r="2986" spans="1:39" s="9" customFormat="1" x14ac:dyDescent="0.25">
      <c r="A2986" s="14" t="s">
        <v>9217</v>
      </c>
      <c r="B2986" s="8">
        <v>45453</v>
      </c>
      <c r="C2986" s="7">
        <f>YEAR(Table2[[#This Row],[Invoice Date]])</f>
        <v>2024</v>
      </c>
      <c r="D2986" s="7" t="str">
        <f>TEXT(Table2[[#This Row],[Invoice Date]],"mmm")</f>
        <v>Jun</v>
      </c>
      <c r="E2986" s="7" t="str">
        <f>Table2[[#This Row],[Store_ID]]&amp;"-"&amp;Table2[[#This Row],[Year]]&amp;"-"&amp;Table2[[#This Row],[Month]]</f>
        <v>STR107-2024-Jun</v>
      </c>
      <c r="F2986" s="7" t="s">
        <v>1931</v>
      </c>
      <c r="G2986" s="7" t="str">
        <f>_xlfn.XLOOKUP(Table2[[#This Row],[Customer_ID]],Table3[Customer_ID],Table3[Customer Name],"Not Found")</f>
        <v>Ashok Pillai</v>
      </c>
      <c r="H2986" s="7" t="str">
        <f>_xlfn.XLOOKUP(Table2[[#This Row],[Customer_ID]],Table3[Customer_ID],Table3[Gender],"Female")</f>
        <v>Male</v>
      </c>
      <c r="I2986" s="7" t="str">
        <f>_xlfn.XLOOKUP(Table2[[#This Row],[Customer_ID]],Table3[Customer_ID],Table3[City],"Missing Memebership")</f>
        <v>Vijayawada</v>
      </c>
      <c r="J2986" s="7" t="str">
        <f>_xlfn.XLOOKUP(Table2[[#This Row],[Customer_ID]],Table3[Customer_ID],Table3[State],"Karnataka")</f>
        <v>Andhra Pradesh</v>
      </c>
      <c r="K2986" s="7" t="str">
        <f>_xlfn.XLOOKUP(Table2[[#This Row],[Customer_ID]],Table3[Customer_ID],Table3[Membership],"Regular")</f>
        <v>Regular</v>
      </c>
      <c r="L2986" s="7" t="s">
        <v>730</v>
      </c>
      <c r="M2986" s="7" t="str">
        <f>_xlfn.XLOOKUP(Table2[[#This Row],[Product_ID]],Table4[Product_ID],Table4[Product_Name],"Not Found")</f>
        <v>Killer Jeans Skinny Fit Wine</v>
      </c>
      <c r="N2986" s="7" t="str">
        <f>_xlfn.XLOOKUP(Table2[[#This Row],[Product_ID]],Table4[Product_ID],Table4[Category],"Not Found")</f>
        <v>Men Jeans</v>
      </c>
      <c r="O2986" s="7" t="str">
        <f>_xlfn.XLOOKUP(Table2[[#This Row],[Product_ID]],Table4[Product_ID],Table4[Subcategory],"Not Found")</f>
        <v>Skinny Fit</v>
      </c>
      <c r="P2986" s="7" t="str">
        <f>_xlfn.XLOOKUP(Table2[[#This Row],[Product_ID]],Table4[Product_ID],Table4[Brand],"Missing Brand")</f>
        <v>Killer Jeans</v>
      </c>
      <c r="Q2986" s="7" t="s">
        <v>914</v>
      </c>
      <c r="R2986" s="7" t="str">
        <f>_xlfn.XLOOKUP(Table2[[#This Row],[Store_ID]],Table6[Store_ID],Table6[Store Name],"Not Found")</f>
        <v>TrendMart Kochi High Street</v>
      </c>
      <c r="S2986" s="7">
        <f>_xlfn.XLOOKUP(Table2[[#This Row],[Store_ID]],Table6[Store_ID],Table6[Monthly Target],"Missing Target")</f>
        <v>1500000</v>
      </c>
      <c r="T2986" s="7" t="str">
        <f>_xlfn.XLOOKUP(Table2[[#This Row],[Store_ID]],Table6[Store_ID],Table6[Region],"Not Found")</f>
        <v>South Zone 1</v>
      </c>
      <c r="U2986" s="7" t="s">
        <v>142</v>
      </c>
      <c r="V2986" s="7" t="str">
        <f>_xlfn.XLOOKUP(Table2[[#This Row],[Employee_ID]],Table5[Employee_ID],Table5[Employee Name],"Not Found")</f>
        <v>Anusuya Subramaniam</v>
      </c>
      <c r="W2986" s="7">
        <v>0</v>
      </c>
      <c r="X2986" s="7">
        <v>1516.95</v>
      </c>
      <c r="Y2986" s="7">
        <v>25</v>
      </c>
      <c r="Z2986" s="7">
        <v>0</v>
      </c>
      <c r="AA2986" s="7">
        <v>12</v>
      </c>
      <c r="AB2986" s="7">
        <v>0</v>
      </c>
      <c r="AC2986" s="7">
        <v>0</v>
      </c>
      <c r="AD2986" s="7">
        <v>0</v>
      </c>
      <c r="AE2986" s="7">
        <v>0</v>
      </c>
      <c r="AF2986" s="2" t="s">
        <v>119</v>
      </c>
      <c r="AG2986" s="42">
        <f>IFERROR(Table2[[#This Row],[Profit]]/Table2[[#This Row],[Sales Amount]],0)</f>
        <v>0</v>
      </c>
      <c r="AH2986" s="2" t="str">
        <f>TRIM(Table2[[#This Row],[Payment Modee]])</f>
        <v>Net Banking</v>
      </c>
      <c r="AI2986" s="7" t="s">
        <v>26</v>
      </c>
      <c r="AJ2986" s="7" t="s">
        <v>27</v>
      </c>
      <c r="AK2986" s="7" t="s">
        <v>855</v>
      </c>
      <c r="AL2986" s="17" t="str">
        <f>IF(HOUR(Table2[[#This Row],[Order Time]])&lt;12,"Morning",IF(HOUR(Table2[[#This Row],[Order Time]])&lt;17,"Afternoon",IF(HOUR(Table2[[#This Row],[Order Time]])&lt;21,"Evening","Night")))</f>
        <v>Evening</v>
      </c>
      <c r="AM2986" s="17" t="s">
        <v>29</v>
      </c>
    </row>
    <row r="2987" spans="1:39" s="9" customFormat="1" x14ac:dyDescent="0.25">
      <c r="A2987" s="13" t="s">
        <v>4902</v>
      </c>
      <c r="B2987" s="4">
        <v>45638</v>
      </c>
      <c r="C2987" s="2">
        <f>YEAR(Table2[[#This Row],[Invoice Date]])</f>
        <v>2024</v>
      </c>
      <c r="D2987" s="2" t="str">
        <f>TEXT(Table2[[#This Row],[Invoice Date]],"mmm")</f>
        <v>Dec</v>
      </c>
      <c r="E2987" s="2" t="str">
        <f>Table2[[#This Row],[Store_ID]]&amp;"-"&amp;Table2[[#This Row],[Year]]&amp;"-"&amp;Table2[[#This Row],[Month]]</f>
        <v>STR092-2024-Dec</v>
      </c>
      <c r="F2987" s="2" t="s">
        <v>462</v>
      </c>
      <c r="G2987" s="2" t="str">
        <f>_xlfn.XLOOKUP(Table2[[#This Row],[Customer_ID]],Table3[Customer_ID],Table3[Customer Name],"Not Found")</f>
        <v>Dhanya Gopalakrishnan</v>
      </c>
      <c r="H2987" s="2" t="str">
        <f>_xlfn.XLOOKUP(Table2[[#This Row],[Customer_ID]],Table3[Customer_ID],Table3[Gender],"Female")</f>
        <v>Female</v>
      </c>
      <c r="I2987" s="2" t="str">
        <f>_xlfn.XLOOKUP(Table2[[#This Row],[Customer_ID]],Table3[Customer_ID],Table3[City],"Missing Memebership")</f>
        <v>Salem</v>
      </c>
      <c r="J2987" s="2" t="str">
        <f>_xlfn.XLOOKUP(Table2[[#This Row],[Customer_ID]],Table3[Customer_ID],Table3[State],"Karnataka")</f>
        <v>Tamil Nadu</v>
      </c>
      <c r="K2987" s="2" t="str">
        <f>_xlfn.XLOOKUP(Table2[[#This Row],[Customer_ID]],Table3[Customer_ID],Table3[Membership],"Regular")</f>
        <v>Gold</v>
      </c>
      <c r="L2987" s="2" t="s">
        <v>532</v>
      </c>
      <c r="M2987" s="2" t="str">
        <f>_xlfn.XLOOKUP(Table2[[#This Row],[Product_ID]],Table4[Product_ID],Table4[Product_Name],"Not Found")</f>
        <v>Fabindia Shorts Cream</v>
      </c>
      <c r="N2987" s="2" t="str">
        <f>_xlfn.XLOOKUP(Table2[[#This Row],[Product_ID]],Table4[Product_ID],Table4[Category],"Not Found")</f>
        <v>Sportswear</v>
      </c>
      <c r="O2987" s="2" t="str">
        <f>_xlfn.XLOOKUP(Table2[[#This Row],[Product_ID]],Table4[Product_ID],Table4[Subcategory],"Not Found")</f>
        <v>Shorts</v>
      </c>
      <c r="P2987" s="2" t="str">
        <f>_xlfn.XLOOKUP(Table2[[#This Row],[Product_ID]],Table4[Product_ID],Table4[Brand],"Missing Brand")</f>
        <v>Fabindia</v>
      </c>
      <c r="Q2987" s="2" t="s">
        <v>245</v>
      </c>
      <c r="R2987" s="2" t="str">
        <f>_xlfn.XLOOKUP(Table2[[#This Row],[Store_ID]],Table6[Store_ID],Table6[Store Name],"Not Found")</f>
        <v>TrendMart Kochi Standard</v>
      </c>
      <c r="S2987" s="2">
        <f>_xlfn.XLOOKUP(Table2[[#This Row],[Store_ID]],Table6[Store_ID],Table6[Monthly Target],"Missing Target")</f>
        <v>1500000</v>
      </c>
      <c r="T2987" s="2" t="str">
        <f>_xlfn.XLOOKUP(Table2[[#This Row],[Store_ID]],Table6[Store_ID],Table6[Region],"Not Found")</f>
        <v>South Zone 1</v>
      </c>
      <c r="U2987" s="2" t="s">
        <v>330</v>
      </c>
      <c r="V2987" s="2" t="str">
        <f>_xlfn.XLOOKUP(Table2[[#This Row],[Employee_ID]],Table5[Employee_ID],Table5[Employee Name],"Not Found")</f>
        <v>Malini Gowda</v>
      </c>
      <c r="W2987" s="2">
        <v>2</v>
      </c>
      <c r="X2987" s="2">
        <v>827.49</v>
      </c>
      <c r="Y2987" s="2">
        <v>20</v>
      </c>
      <c r="Z2987" s="2">
        <v>331</v>
      </c>
      <c r="AA2987" s="2">
        <v>5</v>
      </c>
      <c r="AB2987" s="2">
        <v>66.2</v>
      </c>
      <c r="AC2987" s="2">
        <v>1390.18</v>
      </c>
      <c r="AD2987" s="2">
        <v>1024.22</v>
      </c>
      <c r="AE2987" s="2">
        <f t="shared" ref="AE2987:AE3001" si="101">(AC2987-AD2987-AB2987)</f>
        <v>299.76000000000005</v>
      </c>
      <c r="AF2987" s="2" t="s">
        <v>35</v>
      </c>
      <c r="AG2987" s="42">
        <f>IFERROR(Table2[[#This Row],[Profit]]/Table2[[#This Row],[Sales Amount]],0)</f>
        <v>0.2156267533700672</v>
      </c>
      <c r="AH2987" s="2" t="str">
        <f>TRIM(Table2[[#This Row],[Payment Modee]])</f>
        <v>Debit Card</v>
      </c>
      <c r="AI2987" s="2" t="s">
        <v>26</v>
      </c>
      <c r="AJ2987" s="2" t="s">
        <v>27</v>
      </c>
      <c r="AK2987" s="2" t="s">
        <v>383</v>
      </c>
      <c r="AL2987" s="16" t="str">
        <f>IF(HOUR(Table2[[#This Row],[Order Time]])&lt;12,"Morning",IF(HOUR(Table2[[#This Row],[Order Time]])&lt;17,"Afternoon",IF(HOUR(Table2[[#This Row],[Order Time]])&lt;21,"Evening","Night")))</f>
        <v>Night</v>
      </c>
      <c r="AM2987" s="16" t="s">
        <v>29</v>
      </c>
    </row>
    <row r="2988" spans="1:39" s="9" customFormat="1" x14ac:dyDescent="0.25">
      <c r="A2988" s="13" t="s">
        <v>4903</v>
      </c>
      <c r="B2988" s="4">
        <v>45543</v>
      </c>
      <c r="C2988" s="2">
        <f>YEAR(Table2[[#This Row],[Invoice Date]])</f>
        <v>2024</v>
      </c>
      <c r="D2988" s="2" t="str">
        <f>TEXT(Table2[[#This Row],[Invoice Date]],"mmm")</f>
        <v>Sep</v>
      </c>
      <c r="E2988" s="2" t="str">
        <f>Table2[[#This Row],[Store_ID]]&amp;"-"&amp;Table2[[#This Row],[Year]]&amp;"-"&amp;Table2[[#This Row],[Month]]</f>
        <v>STR023-2024-Sep</v>
      </c>
      <c r="F2988" s="2" t="s">
        <v>9157</v>
      </c>
      <c r="G2988" s="2" t="str">
        <f>_xlfn.XLOOKUP(Table2[[#This Row],[Customer_ID]],Table3[Customer_ID],Table3[Customer Name],"Not Found")</f>
        <v>Not Found</v>
      </c>
      <c r="H2988" s="2" t="str">
        <f>_xlfn.XLOOKUP(Table2[[#This Row],[Customer_ID]],Table3[Customer_ID],Table3[Gender],"Female")</f>
        <v>Female</v>
      </c>
      <c r="I2988" s="2" t="str">
        <f>_xlfn.XLOOKUP(Table2[[#This Row],[Customer_ID]],Table3[Customer_ID],Table3[City],"Missing Memebership")</f>
        <v>Missing Memebership</v>
      </c>
      <c r="J2988" s="2" t="str">
        <f>_xlfn.XLOOKUP(Table2[[#This Row],[Customer_ID]],Table3[Customer_ID],Table3[State],"Karnataka")</f>
        <v>Karnataka</v>
      </c>
      <c r="K2988" s="2" t="str">
        <f>_xlfn.XLOOKUP(Table2[[#This Row],[Customer_ID]],Table3[Customer_ID],Table3[Membership],"Regular")</f>
        <v>Regular</v>
      </c>
      <c r="L2988" s="2" t="s">
        <v>640</v>
      </c>
      <c r="M2988" s="2" t="str">
        <f>_xlfn.XLOOKUP(Table2[[#This Row],[Product_ID]],Table4[Product_ID],Table4[Product_Name],"Not Found")</f>
        <v>Numero Uno Leather Wallet Wine</v>
      </c>
      <c r="N2988" s="2" t="str">
        <f>_xlfn.XLOOKUP(Table2[[#This Row],[Product_ID]],Table4[Product_ID],Table4[Category],"Not Found")</f>
        <v>Wallets</v>
      </c>
      <c r="O2988" s="2" t="str">
        <f>_xlfn.XLOOKUP(Table2[[#This Row],[Product_ID]],Table4[Product_ID],Table4[Subcategory],"Not Found")</f>
        <v>Leather Wallet</v>
      </c>
      <c r="P2988" s="2" t="str">
        <f>_xlfn.XLOOKUP(Table2[[#This Row],[Product_ID]],Table4[Product_ID],Table4[Brand],"Missing Brand")</f>
        <v>Numero Uno</v>
      </c>
      <c r="Q2988" s="2" t="s">
        <v>338</v>
      </c>
      <c r="R2988" s="2" t="str">
        <f>_xlfn.XLOOKUP(Table2[[#This Row],[Store_ID]],Table6[Store_ID],Table6[Store Name],"Not Found")</f>
        <v>TrendMart Thoothukudi High Street</v>
      </c>
      <c r="S2988" s="2">
        <f>_xlfn.XLOOKUP(Table2[[#This Row],[Store_ID]],Table6[Store_ID],Table6[Monthly Target],"Missing Target")</f>
        <v>2000000</v>
      </c>
      <c r="T2988" s="2" t="str">
        <f>_xlfn.XLOOKUP(Table2[[#This Row],[Store_ID]],Table6[Store_ID],Table6[Region],"Not Found")</f>
        <v>South Zone 1</v>
      </c>
      <c r="U2988" s="2" t="s">
        <v>135</v>
      </c>
      <c r="V2988" s="2" t="str">
        <f>_xlfn.XLOOKUP(Table2[[#This Row],[Employee_ID]],Table5[Employee_ID],Table5[Employee Name],"Not Found")</f>
        <v>Yamini Pandian</v>
      </c>
      <c r="W2988" s="2">
        <v>4</v>
      </c>
      <c r="X2988" s="2">
        <v>1459.14</v>
      </c>
      <c r="Y2988" s="2">
        <v>20</v>
      </c>
      <c r="Z2988" s="2">
        <v>1167.31</v>
      </c>
      <c r="AA2988" s="2">
        <v>12</v>
      </c>
      <c r="AB2988" s="2">
        <v>560.30999999999995</v>
      </c>
      <c r="AC2988" s="2">
        <v>5229.5600000000004</v>
      </c>
      <c r="AD2988" s="2">
        <v>3756.52</v>
      </c>
      <c r="AE2988" s="2">
        <f t="shared" si="101"/>
        <v>912.73000000000047</v>
      </c>
      <c r="AF2988" s="2" t="s">
        <v>25</v>
      </c>
      <c r="AG2988" s="42">
        <f>IFERROR(Table2[[#This Row],[Profit]]/Table2[[#This Row],[Sales Amount]],0)</f>
        <v>0.17453284788777648</v>
      </c>
      <c r="AH2988" s="2" t="str">
        <f>TRIM(Table2[[#This Row],[Payment Modee]])</f>
        <v>UPI</v>
      </c>
      <c r="AI2988" s="2" t="s">
        <v>26</v>
      </c>
      <c r="AJ2988" s="2" t="s">
        <v>27</v>
      </c>
      <c r="AK2988" s="2" t="s">
        <v>4904</v>
      </c>
      <c r="AL2988" s="16" t="str">
        <f>IF(HOUR(Table2[[#This Row],[Order Time]])&lt;12,"Morning",IF(HOUR(Table2[[#This Row],[Order Time]])&lt;17,"Afternoon",IF(HOUR(Table2[[#This Row],[Order Time]])&lt;21,"Evening","Night")))</f>
        <v>Afternoon</v>
      </c>
      <c r="AM2988" s="16" t="s">
        <v>38</v>
      </c>
    </row>
    <row r="2989" spans="1:39" s="9" customFormat="1" x14ac:dyDescent="0.25">
      <c r="A2989" s="13" t="s">
        <v>4905</v>
      </c>
      <c r="B2989" s="4">
        <v>45530</v>
      </c>
      <c r="C2989" s="2">
        <f>YEAR(Table2[[#This Row],[Invoice Date]])</f>
        <v>2024</v>
      </c>
      <c r="D2989" s="2" t="str">
        <f>TEXT(Table2[[#This Row],[Invoice Date]],"mmm")</f>
        <v>Aug</v>
      </c>
      <c r="E2989" s="2" t="str">
        <f>Table2[[#This Row],[Store_ID]]&amp;"-"&amp;Table2[[#This Row],[Year]]&amp;"-"&amp;Table2[[#This Row],[Month]]</f>
        <v>STR021-2024-Aug</v>
      </c>
      <c r="F2989" s="2" t="s">
        <v>373</v>
      </c>
      <c r="G2989" s="2" t="str">
        <f>_xlfn.XLOOKUP(Table2[[#This Row],[Customer_ID]],Table3[Customer_ID],Table3[Customer Name],"Not Found")</f>
        <v>Usha Krishnan</v>
      </c>
      <c r="H2989" s="2" t="str">
        <f>_xlfn.XLOOKUP(Table2[[#This Row],[Customer_ID]],Table3[Customer_ID],Table3[Gender],"Female")</f>
        <v>Female</v>
      </c>
      <c r="I2989" s="2" t="str">
        <f>_xlfn.XLOOKUP(Table2[[#This Row],[Customer_ID]],Table3[Customer_ID],Table3[City],"Missing Memebership")</f>
        <v>Kalaburagi</v>
      </c>
      <c r="J2989" s="2" t="str">
        <f>_xlfn.XLOOKUP(Table2[[#This Row],[Customer_ID]],Table3[Customer_ID],Table3[State],"Karnataka")</f>
        <v>Karnataka</v>
      </c>
      <c r="K2989" s="2" t="str">
        <f>_xlfn.XLOOKUP(Table2[[#This Row],[Customer_ID]],Table3[Customer_ID],Table3[Membership],"Regular")</f>
        <v>Gold</v>
      </c>
      <c r="L2989" s="2" t="s">
        <v>1578</v>
      </c>
      <c r="M2989" s="2" t="str">
        <f>_xlfn.XLOOKUP(Table2[[#This Row],[Product_ID]],Table4[Product_ID],Table4[Product_Name],"Not Found")</f>
        <v>Kalyan Silks Sunglasses Black</v>
      </c>
      <c r="N2989" s="2" t="str">
        <f>_xlfn.XLOOKUP(Table2[[#This Row],[Product_ID]],Table4[Product_ID],Table4[Category],"Not Found")</f>
        <v>Accessories</v>
      </c>
      <c r="O2989" s="2" t="str">
        <f>_xlfn.XLOOKUP(Table2[[#This Row],[Product_ID]],Table4[Product_ID],Table4[Subcategory],"Not Found")</f>
        <v>Sunglasses</v>
      </c>
      <c r="P2989" s="2" t="str">
        <f>_xlfn.XLOOKUP(Table2[[#This Row],[Product_ID]],Table4[Product_ID],Table4[Brand],"Missing Brand")</f>
        <v>Missing Brand Name</v>
      </c>
      <c r="Q2989" s="2" t="s">
        <v>80</v>
      </c>
      <c r="R2989" s="2" t="str">
        <f>_xlfn.XLOOKUP(Table2[[#This Row],[Store_ID]],Table6[Store_ID],Table6[Store Name],"Not Found")</f>
        <v>TrendMart Kozhikode Standard</v>
      </c>
      <c r="S2989" s="2">
        <f>_xlfn.XLOOKUP(Table2[[#This Row],[Store_ID]],Table6[Store_ID],Table6[Monthly Target],"Missing Target")</f>
        <v>2000000</v>
      </c>
      <c r="T2989" s="2" t="str">
        <f>_xlfn.XLOOKUP(Table2[[#This Row],[Store_ID]],Table6[Store_ID],Table6[Region],"Not Found")</f>
        <v>South Zone 1</v>
      </c>
      <c r="U2989" s="2" t="s">
        <v>176</v>
      </c>
      <c r="V2989" s="2" t="str">
        <f>_xlfn.XLOOKUP(Table2[[#This Row],[Employee_ID]],Table5[Employee_ID],Table5[Employee Name],"Not Found")</f>
        <v>Malathi Varma</v>
      </c>
      <c r="W2989" s="2">
        <v>4</v>
      </c>
      <c r="X2989" s="2">
        <v>873.28</v>
      </c>
      <c r="Y2989" s="2">
        <v>15</v>
      </c>
      <c r="Z2989" s="2">
        <v>523.97</v>
      </c>
      <c r="AA2989" s="2">
        <v>5</v>
      </c>
      <c r="AB2989" s="2">
        <v>148.46</v>
      </c>
      <c r="AC2989" s="2">
        <v>3117.61</v>
      </c>
      <c r="AD2989" s="2">
        <v>1925.2</v>
      </c>
      <c r="AE2989" s="2">
        <f t="shared" si="101"/>
        <v>1043.95</v>
      </c>
      <c r="AF2989" s="2" t="s">
        <v>69</v>
      </c>
      <c r="AG2989" s="42">
        <f>IFERROR(Table2[[#This Row],[Profit]]/Table2[[#This Row],[Sales Amount]],0)</f>
        <v>0.33485586715464732</v>
      </c>
      <c r="AH2989" s="2" t="str">
        <f>TRIM(Table2[[#This Row],[Payment Modee]])</f>
        <v>Cash</v>
      </c>
      <c r="AI2989" s="2" t="s">
        <v>26</v>
      </c>
      <c r="AJ2989" s="2" t="s">
        <v>27</v>
      </c>
      <c r="AK2989" s="2" t="s">
        <v>2412</v>
      </c>
      <c r="AL2989" s="16" t="str">
        <f>IF(HOUR(Table2[[#This Row],[Order Time]])&lt;12,"Morning",IF(HOUR(Table2[[#This Row],[Order Time]])&lt;17,"Afternoon",IF(HOUR(Table2[[#This Row],[Order Time]])&lt;21,"Evening","Night")))</f>
        <v>Afternoon</v>
      </c>
      <c r="AM2989" s="16" t="s">
        <v>29</v>
      </c>
    </row>
    <row r="2990" spans="1:39" s="9" customFormat="1" x14ac:dyDescent="0.25">
      <c r="A2990" s="13" t="s">
        <v>4906</v>
      </c>
      <c r="B2990" s="4">
        <v>45583</v>
      </c>
      <c r="C2990" s="2">
        <f>YEAR(Table2[[#This Row],[Invoice Date]])</f>
        <v>2024</v>
      </c>
      <c r="D2990" s="2" t="str">
        <f>TEXT(Table2[[#This Row],[Invoice Date]],"mmm")</f>
        <v>Oct</v>
      </c>
      <c r="E2990" s="2" t="str">
        <f>Table2[[#This Row],[Store_ID]]&amp;"-"&amp;Table2[[#This Row],[Year]]&amp;"-"&amp;Table2[[#This Row],[Month]]</f>
        <v>STR082-2024-Oct</v>
      </c>
      <c r="F2990" s="2" t="s">
        <v>2570</v>
      </c>
      <c r="G2990" s="2" t="str">
        <f>_xlfn.XLOOKUP(Table2[[#This Row],[Customer_ID]],Table3[Customer_ID],Table3[Customer Name],"Not Found")</f>
        <v>Gauri Iyer</v>
      </c>
      <c r="H2990" s="2" t="str">
        <f>_xlfn.XLOOKUP(Table2[[#This Row],[Customer_ID]],Table3[Customer_ID],Table3[Gender],"Female")</f>
        <v>Female</v>
      </c>
      <c r="I2990" s="2" t="str">
        <f>_xlfn.XLOOKUP(Table2[[#This Row],[Customer_ID]],Table3[Customer_ID],Table3[City],"Missing Memebership")</f>
        <v>Visakhapatnam</v>
      </c>
      <c r="J2990" s="2" t="str">
        <f>_xlfn.XLOOKUP(Table2[[#This Row],[Customer_ID]],Table3[Customer_ID],Table3[State],"Karnataka")</f>
        <v>Andhra Pradesh</v>
      </c>
      <c r="K2990" s="2" t="str">
        <f>_xlfn.XLOOKUP(Table2[[#This Row],[Customer_ID]],Table3[Customer_ID],Table3[Membership],"Regular")</f>
        <v>Regular</v>
      </c>
      <c r="L2990" s="2" t="s">
        <v>629</v>
      </c>
      <c r="M2990" s="2" t="str">
        <f>_xlfn.XLOOKUP(Table2[[#This Row],[Product_ID]],Table4[Product_ID],Table4[Product_Name],"Not Found")</f>
        <v>Max Fashion Sherwani White</v>
      </c>
      <c r="N2990" s="2" t="str">
        <f>_xlfn.XLOOKUP(Table2[[#This Row],[Product_ID]],Table4[Product_ID],Table4[Category],"Not Found")</f>
        <v>Men Ethnic</v>
      </c>
      <c r="O2990" s="2" t="str">
        <f>_xlfn.XLOOKUP(Table2[[#This Row],[Product_ID]],Table4[Product_ID],Table4[Subcategory],"Not Found")</f>
        <v>Sherwani</v>
      </c>
      <c r="P2990" s="2" t="str">
        <f>_xlfn.XLOOKUP(Table2[[#This Row],[Product_ID]],Table4[Product_ID],Table4[Brand],"Missing Brand")</f>
        <v>Max Fashion</v>
      </c>
      <c r="Q2990" s="2" t="s">
        <v>405</v>
      </c>
      <c r="R2990" s="2" t="str">
        <f>_xlfn.XLOOKUP(Table2[[#This Row],[Store_ID]],Table6[Store_ID],Table6[Store Name],"Not Found")</f>
        <v>TrendMart Tirupati Standard</v>
      </c>
      <c r="S2990" s="2">
        <f>_xlfn.XLOOKUP(Table2[[#This Row],[Store_ID]],Table6[Store_ID],Table6[Monthly Target],"Missing Target")</f>
        <v>1000000</v>
      </c>
      <c r="T2990" s="2" t="str">
        <f>_xlfn.XLOOKUP(Table2[[#This Row],[Store_ID]],Table6[Store_ID],Table6[Region],"Not Found")</f>
        <v>South Zone 3</v>
      </c>
      <c r="U2990" s="2" t="s">
        <v>417</v>
      </c>
      <c r="V2990" s="2" t="str">
        <f>_xlfn.XLOOKUP(Table2[[#This Row],[Employee_ID]],Table5[Employee_ID],Table5[Employee Name],"Not Found")</f>
        <v>Arjun Krishnan</v>
      </c>
      <c r="W2990" s="2">
        <v>1</v>
      </c>
      <c r="X2990" s="2">
        <v>2376.94</v>
      </c>
      <c r="Y2990" s="2">
        <v>25</v>
      </c>
      <c r="Z2990" s="2">
        <v>594.24</v>
      </c>
      <c r="AA2990" s="2">
        <v>12</v>
      </c>
      <c r="AB2990" s="2">
        <v>213.92</v>
      </c>
      <c r="AC2990" s="2">
        <v>1996.62</v>
      </c>
      <c r="AD2990" s="2">
        <v>1551.42</v>
      </c>
      <c r="AE2990" s="2">
        <f t="shared" si="101"/>
        <v>231.27999999999983</v>
      </c>
      <c r="AF2990" s="2" t="s">
        <v>25</v>
      </c>
      <c r="AG2990" s="42">
        <f>IFERROR(Table2[[#This Row],[Profit]]/Table2[[#This Row],[Sales Amount]],0)</f>
        <v>0.11583576243852102</v>
      </c>
      <c r="AH2990" s="2" t="str">
        <f>TRIM(Table2[[#This Row],[Payment Modee]])</f>
        <v>UPI</v>
      </c>
      <c r="AI2990" s="2" t="s">
        <v>26</v>
      </c>
      <c r="AJ2990" s="2" t="s">
        <v>27</v>
      </c>
      <c r="AK2990" s="2" t="s">
        <v>846</v>
      </c>
      <c r="AL2990" s="16" t="str">
        <f>IF(HOUR(Table2[[#This Row],[Order Time]])&lt;12,"Morning",IF(HOUR(Table2[[#This Row],[Order Time]])&lt;17,"Afternoon",IF(HOUR(Table2[[#This Row],[Order Time]])&lt;21,"Evening","Night")))</f>
        <v>Afternoon</v>
      </c>
      <c r="AM2990" s="16" t="s">
        <v>29</v>
      </c>
    </row>
    <row r="2991" spans="1:39" s="9" customFormat="1" x14ac:dyDescent="0.25">
      <c r="A2991" s="13" t="s">
        <v>4907</v>
      </c>
      <c r="B2991" s="4">
        <v>45528</v>
      </c>
      <c r="C2991" s="2">
        <f>YEAR(Table2[[#This Row],[Invoice Date]])</f>
        <v>2024</v>
      </c>
      <c r="D2991" s="2" t="str">
        <f>TEXT(Table2[[#This Row],[Invoice Date]],"mmm")</f>
        <v>Aug</v>
      </c>
      <c r="E2991" s="2" t="str">
        <f>Table2[[#This Row],[Store_ID]]&amp;"-"&amp;Table2[[#This Row],[Year]]&amp;"-"&amp;Table2[[#This Row],[Month]]</f>
        <v>STR047-2024-Aug</v>
      </c>
      <c r="F2991" s="2" t="s">
        <v>843</v>
      </c>
      <c r="G2991" s="2" t="str">
        <f>_xlfn.XLOOKUP(Table2[[#This Row],[Customer_ID]],Table3[Customer_ID],Table3[Customer Name],"Not Found")</f>
        <v>Ashok Chandran</v>
      </c>
      <c r="H2991" s="2" t="str">
        <f>_xlfn.XLOOKUP(Table2[[#This Row],[Customer_ID]],Table3[Customer_ID],Table3[Gender],"Female")</f>
        <v>Male</v>
      </c>
      <c r="I2991" s="2" t="str">
        <f>_xlfn.XLOOKUP(Table2[[#This Row],[Customer_ID]],Table3[Customer_ID],Table3[City],"Missing Memebership")</f>
        <v>Bengaluru</v>
      </c>
      <c r="J2991" s="2" t="str">
        <f>_xlfn.XLOOKUP(Table2[[#This Row],[Customer_ID]],Table3[Customer_ID],Table3[State],"Karnataka")</f>
        <v>Karnataka</v>
      </c>
      <c r="K2991" s="2" t="str">
        <f>_xlfn.XLOOKUP(Table2[[#This Row],[Customer_ID]],Table3[Customer_ID],Table3[Membership],"Regular")</f>
        <v>Regular</v>
      </c>
      <c r="L2991" s="2" t="s">
        <v>747</v>
      </c>
      <c r="M2991" s="2" t="str">
        <f>_xlfn.XLOOKUP(Table2[[#This Row],[Product_ID]],Table4[Product_ID],Table4[Product_Name],"Not Found")</f>
        <v>Sonata Girls Frock Cream</v>
      </c>
      <c r="N2991" s="2" t="str">
        <f>_xlfn.XLOOKUP(Table2[[#This Row],[Product_ID]],Table4[Product_ID],Table4[Category],"Not Found")</f>
        <v>Kids Wear</v>
      </c>
      <c r="O2991" s="2" t="str">
        <f>_xlfn.XLOOKUP(Table2[[#This Row],[Product_ID]],Table4[Product_ID],Table4[Subcategory],"Not Found")</f>
        <v>Girls Frock</v>
      </c>
      <c r="P2991" s="2" t="str">
        <f>_xlfn.XLOOKUP(Table2[[#This Row],[Product_ID]],Table4[Product_ID],Table4[Brand],"Missing Brand")</f>
        <v>Sonata</v>
      </c>
      <c r="Q2991" s="2" t="s">
        <v>107</v>
      </c>
      <c r="R2991" s="2" t="str">
        <f>_xlfn.XLOOKUP(Table2[[#This Row],[Store_ID]],Table6[Store_ID],Table6[Store Name],"Not Found")</f>
        <v>TrendMart Kurnool Standard</v>
      </c>
      <c r="S2991" s="2">
        <f>_xlfn.XLOOKUP(Table2[[#This Row],[Store_ID]],Table6[Store_ID],Table6[Monthly Target],"Missing Target")</f>
        <v>800000</v>
      </c>
      <c r="T2991" s="2" t="str">
        <f>_xlfn.XLOOKUP(Table2[[#This Row],[Store_ID]],Table6[Store_ID],Table6[Region],"Not Found")</f>
        <v>South Zone 3</v>
      </c>
      <c r="U2991" s="2" t="s">
        <v>289</v>
      </c>
      <c r="V2991" s="2" t="str">
        <f>_xlfn.XLOOKUP(Table2[[#This Row],[Employee_ID]],Table5[Employee_ID],Table5[Employee Name],"Not Found")</f>
        <v>Anitha Ramachandran</v>
      </c>
      <c r="W2991" s="2">
        <v>1</v>
      </c>
      <c r="X2991" s="2">
        <v>793.5</v>
      </c>
      <c r="Y2991" s="2">
        <v>0</v>
      </c>
      <c r="Z2991" s="2">
        <v>0</v>
      </c>
      <c r="AA2991" s="2">
        <v>5</v>
      </c>
      <c r="AB2991" s="2">
        <v>39.67</v>
      </c>
      <c r="AC2991" s="2">
        <v>833.17</v>
      </c>
      <c r="AD2991" s="2">
        <v>525.45000000000005</v>
      </c>
      <c r="AE2991" s="2">
        <f t="shared" si="101"/>
        <v>268.0499999999999</v>
      </c>
      <c r="AF2991" s="2" t="s">
        <v>119</v>
      </c>
      <c r="AG2991" s="42">
        <f>IFERROR(Table2[[#This Row],[Profit]]/Table2[[#This Row],[Sales Amount]],0)</f>
        <v>0.32172305771931287</v>
      </c>
      <c r="AH2991" s="2" t="str">
        <f>TRIM(Table2[[#This Row],[Payment Modee]])</f>
        <v>Net Banking</v>
      </c>
      <c r="AI2991" s="2" t="s">
        <v>36</v>
      </c>
      <c r="AJ2991" s="2" t="s">
        <v>27</v>
      </c>
      <c r="AK2991" s="2" t="s">
        <v>554</v>
      </c>
      <c r="AL2991" s="16" t="str">
        <f>IF(HOUR(Table2[[#This Row],[Order Time]])&lt;12,"Morning",IF(HOUR(Table2[[#This Row],[Order Time]])&lt;17,"Afternoon",IF(HOUR(Table2[[#This Row],[Order Time]])&lt;21,"Evening","Night")))</f>
        <v>Afternoon</v>
      </c>
      <c r="AM2991" s="16" t="s">
        <v>38</v>
      </c>
    </row>
    <row r="2992" spans="1:39" s="9" customFormat="1" x14ac:dyDescent="0.25">
      <c r="A2992" s="13" t="s">
        <v>4908</v>
      </c>
      <c r="B2992" s="4">
        <v>45470</v>
      </c>
      <c r="C2992" s="2">
        <f>YEAR(Table2[[#This Row],[Invoice Date]])</f>
        <v>2024</v>
      </c>
      <c r="D2992" s="2" t="str">
        <f>TEXT(Table2[[#This Row],[Invoice Date]],"mmm")</f>
        <v>Jun</v>
      </c>
      <c r="E2992" s="2" t="str">
        <f>Table2[[#This Row],[Store_ID]]&amp;"-"&amp;Table2[[#This Row],[Year]]&amp;"-"&amp;Table2[[#This Row],[Month]]</f>
        <v>STR037-2024-Jun</v>
      </c>
      <c r="F2992" s="2" t="s">
        <v>59</v>
      </c>
      <c r="G2992" s="2" t="str">
        <f>_xlfn.XLOOKUP(Table2[[#This Row],[Customer_ID]],Table3[Customer_ID],Table3[Customer Name],"Not Found")</f>
        <v>Hari Kamath</v>
      </c>
      <c r="H2992" s="2" t="str">
        <f>_xlfn.XLOOKUP(Table2[[#This Row],[Customer_ID]],Table3[Customer_ID],Table3[Gender],"Female")</f>
        <v>Male</v>
      </c>
      <c r="I2992" s="2" t="str">
        <f>_xlfn.XLOOKUP(Table2[[#This Row],[Customer_ID]],Table3[Customer_ID],Table3[City],"Missing Memebership")</f>
        <v>Tirupati</v>
      </c>
      <c r="J2992" s="2" t="str">
        <f>_xlfn.XLOOKUP(Table2[[#This Row],[Customer_ID]],Table3[Customer_ID],Table3[State],"Karnataka")</f>
        <v>Andhra Pradesh</v>
      </c>
      <c r="K2992" s="2" t="str">
        <f>_xlfn.XLOOKUP(Table2[[#This Row],[Customer_ID]],Table3[Customer_ID],Table3[Membership],"Regular")</f>
        <v>Platinum</v>
      </c>
      <c r="L2992" s="2" t="s">
        <v>209</v>
      </c>
      <c r="M2992" s="2" t="str">
        <f>_xlfn.XLOOKUP(Table2[[#This Row],[Product_ID]],Table4[Product_ID],Table4[Product_Name],"Not Found")</f>
        <v>Nalli Silks Jeggings Wine</v>
      </c>
      <c r="N2992" s="2" t="str">
        <f>_xlfn.XLOOKUP(Table2[[#This Row],[Product_ID]],Table4[Product_ID],Table4[Category],"Not Found")</f>
        <v>Women Jeans</v>
      </c>
      <c r="O2992" s="2" t="str">
        <f>_xlfn.XLOOKUP(Table2[[#This Row],[Product_ID]],Table4[Product_ID],Table4[Subcategory],"Not Found")</f>
        <v>Jeggings</v>
      </c>
      <c r="P2992" s="2" t="str">
        <f>_xlfn.XLOOKUP(Table2[[#This Row],[Product_ID]],Table4[Product_ID],Table4[Brand],"Missing Brand")</f>
        <v>Nalli Silks</v>
      </c>
      <c r="Q2992" s="2" t="s">
        <v>23</v>
      </c>
      <c r="R2992" s="2" t="str">
        <f>_xlfn.XLOOKUP(Table2[[#This Row],[Store_ID]],Table6[Store_ID],Table6[Store Name],"Not Found")</f>
        <v>TrendMart Vijayawada High Street</v>
      </c>
      <c r="S2992" s="2">
        <f>_xlfn.XLOOKUP(Table2[[#This Row],[Store_ID]],Table6[Store_ID],Table6[Monthly Target],"Missing Target")</f>
        <v>1000000</v>
      </c>
      <c r="T2992" s="2" t="str">
        <f>_xlfn.XLOOKUP(Table2[[#This Row],[Store_ID]],Table6[Store_ID],Table6[Region],"Not Found")</f>
        <v>South Zone 3</v>
      </c>
      <c r="U2992" s="2" t="s">
        <v>124</v>
      </c>
      <c r="V2992" s="2" t="str">
        <f>_xlfn.XLOOKUP(Table2[[#This Row],[Employee_ID]],Table5[Employee_ID],Table5[Employee Name],"Not Found")</f>
        <v>Girish Sundaram</v>
      </c>
      <c r="W2992" s="2">
        <v>1</v>
      </c>
      <c r="X2992" s="2">
        <v>1132.4100000000001</v>
      </c>
      <c r="Y2992" s="2">
        <v>0</v>
      </c>
      <c r="Z2992" s="2">
        <v>0</v>
      </c>
      <c r="AA2992" s="2">
        <v>12</v>
      </c>
      <c r="AB2992" s="2">
        <v>135.88999999999999</v>
      </c>
      <c r="AC2992" s="2">
        <v>1268.3</v>
      </c>
      <c r="AD2992" s="2">
        <v>759</v>
      </c>
      <c r="AE2992" s="2">
        <f t="shared" si="101"/>
        <v>373.40999999999997</v>
      </c>
      <c r="AF2992" s="2" t="s">
        <v>56</v>
      </c>
      <c r="AG2992" s="42">
        <f>IFERROR(Table2[[#This Row],[Profit]]/Table2[[#This Row],[Sales Amount]],0)</f>
        <v>0.29441772451312781</v>
      </c>
      <c r="AH2992" s="2" t="str">
        <f>TRIM(Table2[[#This Row],[Payment Modee]])</f>
        <v>Credit Card</v>
      </c>
      <c r="AI2992" s="2" t="s">
        <v>26</v>
      </c>
      <c r="AJ2992" s="2" t="s">
        <v>27</v>
      </c>
      <c r="AK2992" s="2" t="s">
        <v>607</v>
      </c>
      <c r="AL2992" s="16" t="str">
        <f>IF(HOUR(Table2[[#This Row],[Order Time]])&lt;12,"Morning",IF(HOUR(Table2[[#This Row],[Order Time]])&lt;17,"Afternoon",IF(HOUR(Table2[[#This Row],[Order Time]])&lt;21,"Evening","Night")))</f>
        <v>Afternoon</v>
      </c>
      <c r="AM2992" s="16" t="s">
        <v>29</v>
      </c>
    </row>
    <row r="2993" spans="1:39" s="9" customFormat="1" x14ac:dyDescent="0.25">
      <c r="A2993" s="13" t="s">
        <v>4909</v>
      </c>
      <c r="B2993" s="4">
        <v>45526</v>
      </c>
      <c r="C2993" s="2">
        <f>YEAR(Table2[[#This Row],[Invoice Date]])</f>
        <v>2024</v>
      </c>
      <c r="D2993" s="2" t="str">
        <f>TEXT(Table2[[#This Row],[Invoice Date]],"mmm")</f>
        <v>Aug</v>
      </c>
      <c r="E2993" s="2" t="str">
        <f>Table2[[#This Row],[Store_ID]]&amp;"-"&amp;Table2[[#This Row],[Year]]&amp;"-"&amp;Table2[[#This Row],[Month]]</f>
        <v>STR112-2024-Aug</v>
      </c>
      <c r="F2993" s="2" t="s">
        <v>973</v>
      </c>
      <c r="G2993" s="2" t="str">
        <f>_xlfn.XLOOKUP(Table2[[#This Row],[Customer_ID]],Table3[Customer_ID],Table3[Customer Name],"Not Found")</f>
        <v>Priya Mudaliar</v>
      </c>
      <c r="H2993" s="2" t="str">
        <f>_xlfn.XLOOKUP(Table2[[#This Row],[Customer_ID]],Table3[Customer_ID],Table3[Gender],"Female")</f>
        <v>Female</v>
      </c>
      <c r="I2993" s="2" t="str">
        <f>_xlfn.XLOOKUP(Table2[[#This Row],[Customer_ID]],Table3[Customer_ID],Table3[City],"Missing Memebership")</f>
        <v>Warangal</v>
      </c>
      <c r="J2993" s="2" t="str">
        <f>_xlfn.XLOOKUP(Table2[[#This Row],[Customer_ID]],Table3[Customer_ID],Table3[State],"Karnataka")</f>
        <v>Telangana</v>
      </c>
      <c r="K2993" s="2" t="str">
        <f>_xlfn.XLOOKUP(Table2[[#This Row],[Customer_ID]],Table3[Customer_ID],Table3[Membership],"Regular")</f>
        <v>Regular</v>
      </c>
      <c r="L2993" s="2" t="s">
        <v>111</v>
      </c>
      <c r="M2993" s="2" t="str">
        <f>_xlfn.XLOOKUP(Table2[[#This Row],[Product_ID]],Table4[Product_ID],Table4[Product_Name],"Not Found")</f>
        <v>Wrangler Smart Watch Navy Blue</v>
      </c>
      <c r="N2993" s="2" t="str">
        <f>_xlfn.XLOOKUP(Table2[[#This Row],[Product_ID]],Table4[Product_ID],Table4[Category],"Not Found")</f>
        <v>Watches</v>
      </c>
      <c r="O2993" s="2" t="str">
        <f>_xlfn.XLOOKUP(Table2[[#This Row],[Product_ID]],Table4[Product_ID],Table4[Subcategory],"Not Found")</f>
        <v>Smart Watch</v>
      </c>
      <c r="P2993" s="2" t="str">
        <f>_xlfn.XLOOKUP(Table2[[#This Row],[Product_ID]],Table4[Product_ID],Table4[Brand],"Missing Brand")</f>
        <v>Wrangler</v>
      </c>
      <c r="Q2993" s="2" t="s">
        <v>202</v>
      </c>
      <c r="R2993" s="2" t="str">
        <f>_xlfn.XLOOKUP(Table2[[#This Row],[Store_ID]],Table6[Store_ID],Table6[Store Name],"Not Found")</f>
        <v>TrendMart Guntur Outlet</v>
      </c>
      <c r="S2993" s="2">
        <f>_xlfn.XLOOKUP(Table2[[#This Row],[Store_ID]],Table6[Store_ID],Table6[Monthly Target],"Missing Target")</f>
        <v>1500000</v>
      </c>
      <c r="T2993" s="2" t="str">
        <f>_xlfn.XLOOKUP(Table2[[#This Row],[Store_ID]],Table6[Store_ID],Table6[Region],"Not Found")</f>
        <v>South Zone 3</v>
      </c>
      <c r="U2993" s="2" t="s">
        <v>294</v>
      </c>
      <c r="V2993" s="2" t="str">
        <f>_xlfn.XLOOKUP(Table2[[#This Row],[Employee_ID]],Table5[Employee_ID],Table5[Employee Name],"Not Found")</f>
        <v>Chitra Chettiar</v>
      </c>
      <c r="W2993" s="2">
        <v>1</v>
      </c>
      <c r="X2993" s="2">
        <v>1396.31</v>
      </c>
      <c r="Y2993" s="2">
        <v>10</v>
      </c>
      <c r="Z2993" s="2">
        <v>139.63</v>
      </c>
      <c r="AA2993" s="2">
        <v>12</v>
      </c>
      <c r="AB2993" s="2">
        <v>150.80000000000001</v>
      </c>
      <c r="AC2993" s="2">
        <v>1407.48</v>
      </c>
      <c r="AD2993" s="2">
        <v>946.3</v>
      </c>
      <c r="AE2993" s="2">
        <f t="shared" si="101"/>
        <v>310.38000000000005</v>
      </c>
      <c r="AF2993" s="2" t="s">
        <v>25</v>
      </c>
      <c r="AG2993" s="42">
        <f>IFERROR(Table2[[#This Row],[Profit]]/Table2[[#This Row],[Sales Amount]],0)</f>
        <v>0.2205217836132663</v>
      </c>
      <c r="AH2993" s="2" t="str">
        <f>TRIM(Table2[[#This Row],[Payment Modee]])</f>
        <v>UPI</v>
      </c>
      <c r="AI2993" s="2" t="s">
        <v>26</v>
      </c>
      <c r="AJ2993" s="2" t="s">
        <v>27</v>
      </c>
      <c r="AK2993" s="2" t="s">
        <v>1118</v>
      </c>
      <c r="AL2993" s="16" t="str">
        <f>IF(HOUR(Table2[[#This Row],[Order Time]])&lt;12,"Morning",IF(HOUR(Table2[[#This Row],[Order Time]])&lt;17,"Afternoon",IF(HOUR(Table2[[#This Row],[Order Time]])&lt;21,"Evening","Night")))</f>
        <v>Evening</v>
      </c>
      <c r="AM2993" s="16" t="s">
        <v>29</v>
      </c>
    </row>
    <row r="2994" spans="1:39" s="9" customFormat="1" x14ac:dyDescent="0.25">
      <c r="A2994" s="13" t="s">
        <v>4910</v>
      </c>
      <c r="B2994" s="4">
        <v>45689</v>
      </c>
      <c r="C2994" s="2">
        <f>YEAR(Table2[[#This Row],[Invoice Date]])</f>
        <v>2025</v>
      </c>
      <c r="D2994" s="2" t="str">
        <f>TEXT(Table2[[#This Row],[Invoice Date]],"mmm")</f>
        <v>Feb</v>
      </c>
      <c r="E2994" s="2" t="str">
        <f>Table2[[#This Row],[Store_ID]]&amp;"-"&amp;Table2[[#This Row],[Year]]&amp;"-"&amp;Table2[[#This Row],[Month]]</f>
        <v>STR009-2025-Feb</v>
      </c>
      <c r="F2994" s="2" t="s">
        <v>680</v>
      </c>
      <c r="G2994" s="2" t="str">
        <f>_xlfn.XLOOKUP(Table2[[#This Row],[Customer_ID]],Table3[Customer_ID],Table3[Customer Name],"Not Found")</f>
        <v>Manikandan Gupta</v>
      </c>
      <c r="H2994" s="2" t="str">
        <f>_xlfn.XLOOKUP(Table2[[#This Row],[Customer_ID]],Table3[Customer_ID],Table3[Gender],"Female")</f>
        <v>Male</v>
      </c>
      <c r="I2994" s="2" t="str">
        <f>_xlfn.XLOOKUP(Table2[[#This Row],[Customer_ID]],Table3[Customer_ID],Table3[City],"Missing Memebership")</f>
        <v>Salem</v>
      </c>
      <c r="J2994" s="2" t="str">
        <f>_xlfn.XLOOKUP(Table2[[#This Row],[Customer_ID]],Table3[Customer_ID],Table3[State],"Karnataka")</f>
        <v>Tamil Nadu</v>
      </c>
      <c r="K2994" s="2" t="str">
        <f>_xlfn.XLOOKUP(Table2[[#This Row],[Customer_ID]],Table3[Customer_ID],Table3[Membership],"Regular")</f>
        <v>Regular</v>
      </c>
      <c r="L2994" s="2" t="s">
        <v>416</v>
      </c>
      <c r="M2994" s="2" t="str">
        <f>_xlfn.XLOOKUP(Table2[[#This Row],[Product_ID]],Table4[Product_ID],Table4[Product_Name],"Not Found")</f>
        <v>GRT Jewellers Sling Bag Olive</v>
      </c>
      <c r="N2994" s="2" t="str">
        <f>_xlfn.XLOOKUP(Table2[[#This Row],[Product_ID]],Table4[Product_ID],Table4[Category],"Not Found")</f>
        <v>Handbags</v>
      </c>
      <c r="O2994" s="2" t="str">
        <f>_xlfn.XLOOKUP(Table2[[#This Row],[Product_ID]],Table4[Product_ID],Table4[Subcategory],"Not Found")</f>
        <v>Sling Bag</v>
      </c>
      <c r="P2994" s="2" t="str">
        <f>_xlfn.XLOOKUP(Table2[[#This Row],[Product_ID]],Table4[Product_ID],Table4[Brand],"Missing Brand")</f>
        <v>GRT Jewellers</v>
      </c>
      <c r="Q2994" s="2" t="s">
        <v>520</v>
      </c>
      <c r="R2994" s="2" t="str">
        <f>_xlfn.XLOOKUP(Table2[[#This Row],[Store_ID]],Table6[Store_ID],Table6[Store Name],"Not Found")</f>
        <v>TrendMart Thrissur High Street</v>
      </c>
      <c r="S2994" s="2">
        <f>_xlfn.XLOOKUP(Table2[[#This Row],[Store_ID]],Table6[Store_ID],Table6[Monthly Target],"Missing Target")</f>
        <v>2500000</v>
      </c>
      <c r="T2994" s="2" t="str">
        <f>_xlfn.XLOOKUP(Table2[[#This Row],[Store_ID]],Table6[Store_ID],Table6[Region],"Not Found")</f>
        <v>South Zone 1</v>
      </c>
      <c r="U2994" s="2" t="s">
        <v>142</v>
      </c>
      <c r="V2994" s="2" t="str">
        <f>_xlfn.XLOOKUP(Table2[[#This Row],[Employee_ID]],Table5[Employee_ID],Table5[Employee Name],"Not Found")</f>
        <v>Anusuya Subramaniam</v>
      </c>
      <c r="W2994" s="2">
        <v>1</v>
      </c>
      <c r="X2994" s="2">
        <v>3244.56</v>
      </c>
      <c r="Y2994" s="2">
        <v>25</v>
      </c>
      <c r="Z2994" s="2">
        <v>811.14</v>
      </c>
      <c r="AA2994" s="2">
        <v>12</v>
      </c>
      <c r="AB2994" s="2">
        <v>292.01</v>
      </c>
      <c r="AC2994" s="2">
        <v>2725.43</v>
      </c>
      <c r="AD2994" s="2">
        <v>2034.01</v>
      </c>
      <c r="AE2994" s="2">
        <f t="shared" si="101"/>
        <v>399.40999999999985</v>
      </c>
      <c r="AF2994" s="2" t="s">
        <v>69</v>
      </c>
      <c r="AG2994" s="42">
        <f>IFERROR(Table2[[#This Row],[Profit]]/Table2[[#This Row],[Sales Amount]],0)</f>
        <v>0.14654935184539683</v>
      </c>
      <c r="AH2994" s="2" t="str">
        <f>TRIM(Table2[[#This Row],[Payment Modee]])</f>
        <v>Cash</v>
      </c>
      <c r="AI2994" s="2" t="s">
        <v>26</v>
      </c>
      <c r="AJ2994" s="2" t="s">
        <v>197</v>
      </c>
      <c r="AK2994" s="2" t="s">
        <v>2588</v>
      </c>
      <c r="AL2994" s="16" t="str">
        <f>IF(HOUR(Table2[[#This Row],[Order Time]])&lt;12,"Morning",IF(HOUR(Table2[[#This Row],[Order Time]])&lt;17,"Afternoon",IF(HOUR(Table2[[#This Row],[Order Time]])&lt;21,"Evening","Night")))</f>
        <v>Evening</v>
      </c>
      <c r="AM2994" s="16" t="s">
        <v>38</v>
      </c>
    </row>
    <row r="2995" spans="1:39" s="9" customFormat="1" x14ac:dyDescent="0.25">
      <c r="A2995" s="13" t="s">
        <v>4911</v>
      </c>
      <c r="B2995" s="4">
        <v>45430</v>
      </c>
      <c r="C2995" s="2">
        <f>YEAR(Table2[[#This Row],[Invoice Date]])</f>
        <v>2024</v>
      </c>
      <c r="D2995" s="2" t="str">
        <f>TEXT(Table2[[#This Row],[Invoice Date]],"mmm")</f>
        <v>May</v>
      </c>
      <c r="E2995" s="2" t="str">
        <f>Table2[[#This Row],[Store_ID]]&amp;"-"&amp;Table2[[#This Row],[Year]]&amp;"-"&amp;Table2[[#This Row],[Month]]</f>
        <v>STR025-2024-May</v>
      </c>
      <c r="F2995" s="2" t="s">
        <v>2015</v>
      </c>
      <c r="G2995" s="2" t="str">
        <f>_xlfn.XLOOKUP(Table2[[#This Row],[Customer_ID]],Table3[Customer_ID],Table3[Customer Name],"Not Found")</f>
        <v>Bala Gupta</v>
      </c>
      <c r="H2995" s="2" t="str">
        <f>_xlfn.XLOOKUP(Table2[[#This Row],[Customer_ID]],Table3[Customer_ID],Table3[Gender],"Female")</f>
        <v>Male</v>
      </c>
      <c r="I2995" s="2" t="str">
        <f>_xlfn.XLOOKUP(Table2[[#This Row],[Customer_ID]],Table3[Customer_ID],Table3[City],"Missing Memebership")</f>
        <v>Hubballi</v>
      </c>
      <c r="J2995" s="2" t="str">
        <f>_xlfn.XLOOKUP(Table2[[#This Row],[Customer_ID]],Table3[Customer_ID],Table3[State],"Karnataka")</f>
        <v>Karnataka</v>
      </c>
      <c r="K2995" s="2" t="str">
        <f>_xlfn.XLOOKUP(Table2[[#This Row],[Customer_ID]],Table3[Customer_ID],Table3[Membership],"Regular")</f>
        <v>Regular</v>
      </c>
      <c r="L2995" s="2" t="s">
        <v>252</v>
      </c>
      <c r="M2995" s="2" t="str">
        <f>_xlfn.XLOOKUP(Table2[[#This Row],[Product_ID]],Table4[Product_ID],Table4[Product_Name],"Not Found")</f>
        <v>Aurelia Necklace Grey</v>
      </c>
      <c r="N2995" s="2" t="str">
        <f>_xlfn.XLOOKUP(Table2[[#This Row],[Product_ID]],Table4[Product_ID],Table4[Category],"Not Found")</f>
        <v>Jewellery</v>
      </c>
      <c r="O2995" s="2" t="str">
        <f>_xlfn.XLOOKUP(Table2[[#This Row],[Product_ID]],Table4[Product_ID],Table4[Subcategory],"Not Found")</f>
        <v>Necklace</v>
      </c>
      <c r="P2995" s="2" t="str">
        <f>_xlfn.XLOOKUP(Table2[[#This Row],[Product_ID]],Table4[Product_ID],Table4[Brand],"Missing Brand")</f>
        <v>Aurelia</v>
      </c>
      <c r="Q2995" s="2" t="s">
        <v>1335</v>
      </c>
      <c r="R2995" s="2" t="str">
        <f>_xlfn.XLOOKUP(Table2[[#This Row],[Store_ID]],Table6[Store_ID],Table6[Store Name],"Not Found")</f>
        <v>TrendMart Vellore High Street</v>
      </c>
      <c r="S2995" s="2">
        <f>_xlfn.XLOOKUP(Table2[[#This Row],[Store_ID]],Table6[Store_ID],Table6[Monthly Target],"Missing Target")</f>
        <v>1500000</v>
      </c>
      <c r="T2995" s="2" t="str">
        <f>_xlfn.XLOOKUP(Table2[[#This Row],[Store_ID]],Table6[Store_ID],Table6[Region],"Not Found")</f>
        <v>South Zone 1</v>
      </c>
      <c r="U2995" s="2" t="s">
        <v>330</v>
      </c>
      <c r="V2995" s="2" t="str">
        <f>_xlfn.XLOOKUP(Table2[[#This Row],[Employee_ID]],Table5[Employee_ID],Table5[Employee Name],"Not Found")</f>
        <v>Malini Gowda</v>
      </c>
      <c r="W2995" s="2">
        <v>1</v>
      </c>
      <c r="X2995" s="2">
        <v>784.02</v>
      </c>
      <c r="Y2995" s="2">
        <v>10</v>
      </c>
      <c r="Z2995" s="2">
        <v>78.400000000000006</v>
      </c>
      <c r="AA2995" s="2">
        <v>3</v>
      </c>
      <c r="AB2995" s="2">
        <v>21.17</v>
      </c>
      <c r="AC2995" s="2">
        <v>726.79</v>
      </c>
      <c r="AD2995" s="2">
        <v>556.99</v>
      </c>
      <c r="AE2995" s="2">
        <f t="shared" si="101"/>
        <v>148.62999999999994</v>
      </c>
      <c r="AF2995" s="2" t="s">
        <v>25</v>
      </c>
      <c r="AG2995" s="42">
        <f>IFERROR(Table2[[#This Row],[Profit]]/Table2[[#This Row],[Sales Amount]],0)</f>
        <v>0.20450198819466414</v>
      </c>
      <c r="AH2995" s="2" t="str">
        <f>TRIM(Table2[[#This Row],[Payment Modee]])</f>
        <v>UPI</v>
      </c>
      <c r="AI2995" s="2" t="s">
        <v>26</v>
      </c>
      <c r="AJ2995" s="2" t="s">
        <v>197</v>
      </c>
      <c r="AK2995" s="2" t="s">
        <v>1309</v>
      </c>
      <c r="AL2995" s="16" t="str">
        <f>IF(HOUR(Table2[[#This Row],[Order Time]])&lt;12,"Morning",IF(HOUR(Table2[[#This Row],[Order Time]])&lt;17,"Afternoon",IF(HOUR(Table2[[#This Row],[Order Time]])&lt;21,"Evening","Night")))</f>
        <v>Afternoon</v>
      </c>
      <c r="AM2995" s="16" t="s">
        <v>38</v>
      </c>
    </row>
    <row r="2996" spans="1:39" s="9" customFormat="1" x14ac:dyDescent="0.25">
      <c r="A2996" s="13" t="s">
        <v>4912</v>
      </c>
      <c r="B2996" s="4">
        <v>45542</v>
      </c>
      <c r="C2996" s="2">
        <f>YEAR(Table2[[#This Row],[Invoice Date]])</f>
        <v>2024</v>
      </c>
      <c r="D2996" s="2" t="str">
        <f>TEXT(Table2[[#This Row],[Invoice Date]],"mmm")</f>
        <v>Sep</v>
      </c>
      <c r="E2996" s="2" t="str">
        <f>Table2[[#This Row],[Store_ID]]&amp;"-"&amp;Table2[[#This Row],[Year]]&amp;"-"&amp;Table2[[#This Row],[Month]]</f>
        <v>STR010-2024-Sep</v>
      </c>
      <c r="F2996" s="2" t="s">
        <v>319</v>
      </c>
      <c r="G2996" s="2" t="str">
        <f>_xlfn.XLOOKUP(Table2[[#This Row],[Customer_ID]],Table3[Customer_ID],Table3[Customer Name],"Not Found")</f>
        <v>Swathi Chettiar</v>
      </c>
      <c r="H2996" s="2" t="str">
        <f>_xlfn.XLOOKUP(Table2[[#This Row],[Customer_ID]],Table3[Customer_ID],Table3[Gender],"Female")</f>
        <v>Female</v>
      </c>
      <c r="I2996" s="2" t="str">
        <f>_xlfn.XLOOKUP(Table2[[#This Row],[Customer_ID]],Table3[Customer_ID],Table3[City],"Missing Memebership")</f>
        <v>Hyderabad</v>
      </c>
      <c r="J2996" s="2" t="str">
        <f>_xlfn.XLOOKUP(Table2[[#This Row],[Customer_ID]],Table3[Customer_ID],Table3[State],"Karnataka")</f>
        <v>Telangana</v>
      </c>
      <c r="K2996" s="2" t="str">
        <f>_xlfn.XLOOKUP(Table2[[#This Row],[Customer_ID]],Table3[Customer_ID],Table3[Membership],"Regular")</f>
        <v>Regular</v>
      </c>
      <c r="L2996" s="2" t="s">
        <v>22</v>
      </c>
      <c r="M2996" s="2" t="str">
        <f>_xlfn.XLOOKUP(Table2[[#This Row],[Product_ID]],Table4[Product_ID],Table4[Product_Name],"Not Found")</f>
        <v>Pepe Jeans A-Line Kurti White</v>
      </c>
      <c r="N2996" s="2" t="str">
        <f>_xlfn.XLOOKUP(Table2[[#This Row],[Product_ID]],Table4[Product_ID],Table4[Category],"Not Found")</f>
        <v>Women Kurtis</v>
      </c>
      <c r="O2996" s="2" t="str">
        <f>_xlfn.XLOOKUP(Table2[[#This Row],[Product_ID]],Table4[Product_ID],Table4[Subcategory],"Not Found")</f>
        <v>A-Line Kurti</v>
      </c>
      <c r="P2996" s="2" t="str">
        <f>_xlfn.XLOOKUP(Table2[[#This Row],[Product_ID]],Table4[Product_ID],Table4[Brand],"Missing Brand")</f>
        <v>Pepe Jeans</v>
      </c>
      <c r="Q2996" s="2" t="s">
        <v>818</v>
      </c>
      <c r="R2996" s="2" t="str">
        <f>_xlfn.XLOOKUP(Table2[[#This Row],[Store_ID]],Table6[Store_ID],Table6[Store Name],"Not Found")</f>
        <v>TrendMart Kochi Mall Kiosk</v>
      </c>
      <c r="S2996" s="2">
        <f>_xlfn.XLOOKUP(Table2[[#This Row],[Store_ID]],Table6[Store_ID],Table6[Monthly Target],"Missing Target")</f>
        <v>2500000</v>
      </c>
      <c r="T2996" s="2" t="str">
        <f>_xlfn.XLOOKUP(Table2[[#This Row],[Store_ID]],Table6[Store_ID],Table6[Region],"Not Found")</f>
        <v>South Zone 1</v>
      </c>
      <c r="U2996" s="2" t="s">
        <v>113</v>
      </c>
      <c r="V2996" s="2" t="str">
        <f>_xlfn.XLOOKUP(Table2[[#This Row],[Employee_ID]],Table5[Employee_ID],Table5[Employee Name],"Not Found")</f>
        <v>Eswar Prasad</v>
      </c>
      <c r="W2996" s="2">
        <v>3</v>
      </c>
      <c r="X2996" s="2">
        <v>771.75</v>
      </c>
      <c r="Y2996" s="2">
        <v>30</v>
      </c>
      <c r="Z2996" s="2">
        <v>694.58</v>
      </c>
      <c r="AA2996" s="2">
        <v>5</v>
      </c>
      <c r="AB2996" s="2">
        <v>81.03</v>
      </c>
      <c r="AC2996" s="2">
        <v>1701.7</v>
      </c>
      <c r="AD2996" s="2">
        <v>1490.01</v>
      </c>
      <c r="AE2996" s="2">
        <f t="shared" si="101"/>
        <v>130.66000000000005</v>
      </c>
      <c r="AF2996" s="2" t="s">
        <v>35</v>
      </c>
      <c r="AG2996" s="42">
        <f>IFERROR(Table2[[#This Row],[Profit]]/Table2[[#This Row],[Sales Amount]],0)</f>
        <v>7.6782041487923863E-2</v>
      </c>
      <c r="AH2996" s="2" t="str">
        <f>TRIM(Table2[[#This Row],[Payment Modee]])</f>
        <v>Debit Card</v>
      </c>
      <c r="AI2996" s="2" t="s">
        <v>26</v>
      </c>
      <c r="AJ2996" s="2" t="s">
        <v>27</v>
      </c>
      <c r="AK2996" s="2" t="s">
        <v>1872</v>
      </c>
      <c r="AL2996" s="16" t="str">
        <f>IF(HOUR(Table2[[#This Row],[Order Time]])&lt;12,"Morning",IF(HOUR(Table2[[#This Row],[Order Time]])&lt;17,"Afternoon",IF(HOUR(Table2[[#This Row],[Order Time]])&lt;21,"Evening","Night")))</f>
        <v>Afternoon</v>
      </c>
      <c r="AM2996" s="16" t="s">
        <v>38</v>
      </c>
    </row>
    <row r="2997" spans="1:39" s="9" customFormat="1" x14ac:dyDescent="0.25">
      <c r="A2997" s="13" t="s">
        <v>4913</v>
      </c>
      <c r="B2997" s="4">
        <v>45664</v>
      </c>
      <c r="C2997" s="2">
        <f>YEAR(Table2[[#This Row],[Invoice Date]])</f>
        <v>2025</v>
      </c>
      <c r="D2997" s="2" t="str">
        <f>TEXT(Table2[[#This Row],[Invoice Date]],"mmm")</f>
        <v>Jan</v>
      </c>
      <c r="E2997" s="2" t="str">
        <f>Table2[[#This Row],[Store_ID]]&amp;"-"&amp;Table2[[#This Row],[Year]]&amp;"-"&amp;Table2[[#This Row],[Month]]</f>
        <v>STR001-2025-Jan</v>
      </c>
      <c r="F2997" s="2" t="s">
        <v>2218</v>
      </c>
      <c r="G2997" s="2" t="str">
        <f>_xlfn.XLOOKUP(Table2[[#This Row],[Customer_ID]],Table3[Customer_ID],Table3[Customer Name],"Not Found")</f>
        <v>Ramya Mishra</v>
      </c>
      <c r="H2997" s="2" t="str">
        <f>_xlfn.XLOOKUP(Table2[[#This Row],[Customer_ID]],Table3[Customer_ID],Table3[Gender],"Female")</f>
        <v>Female</v>
      </c>
      <c r="I2997" s="2" t="str">
        <f>_xlfn.XLOOKUP(Table2[[#This Row],[Customer_ID]],Table3[Customer_ID],Table3[City],"Missing Memebership")</f>
        <v>Visakhapatnam</v>
      </c>
      <c r="J2997" s="2" t="str">
        <f>_xlfn.XLOOKUP(Table2[[#This Row],[Customer_ID]],Table3[Customer_ID],Table3[State],"Karnataka")</f>
        <v>Andhra Pradesh</v>
      </c>
      <c r="K2997" s="2" t="str">
        <f>_xlfn.XLOOKUP(Table2[[#This Row],[Customer_ID]],Table3[Customer_ID],Table3[Membership],"Regular")</f>
        <v>Silver</v>
      </c>
      <c r="L2997" s="2" t="s">
        <v>2268</v>
      </c>
      <c r="M2997" s="2" t="str">
        <f>_xlfn.XLOOKUP(Table2[[#This Row],[Product_ID]],Table4[Product_ID],Table4[Product_Name],"Not Found")</f>
        <v>Pepe Jeans Leather Wallet Charcoal</v>
      </c>
      <c r="N2997" s="2" t="str">
        <f>_xlfn.XLOOKUP(Table2[[#This Row],[Product_ID]],Table4[Product_ID],Table4[Category],"Not Found")</f>
        <v>Wallets</v>
      </c>
      <c r="O2997" s="2" t="str">
        <f>_xlfn.XLOOKUP(Table2[[#This Row],[Product_ID]],Table4[Product_ID],Table4[Subcategory],"Not Found")</f>
        <v>Leather Wallet</v>
      </c>
      <c r="P2997" s="2" t="str">
        <f>_xlfn.XLOOKUP(Table2[[#This Row],[Product_ID]],Table4[Product_ID],Table4[Brand],"Missing Brand")</f>
        <v>Pepe Jeans</v>
      </c>
      <c r="Q2997" s="2" t="s">
        <v>409</v>
      </c>
      <c r="R2997" s="2" t="str">
        <f>_xlfn.XLOOKUP(Table2[[#This Row],[Store_ID]],Table6[Store_ID],Table6[Store Name],"Not Found")</f>
        <v>TrendMart Kollam Standard</v>
      </c>
      <c r="S2997" s="2">
        <f>_xlfn.XLOOKUP(Table2[[#This Row],[Store_ID]],Table6[Store_ID],Table6[Monthly Target],"Missing Target")</f>
        <v>2500000</v>
      </c>
      <c r="T2997" s="2" t="str">
        <f>_xlfn.XLOOKUP(Table2[[#This Row],[Store_ID]],Table6[Store_ID],Table6[Region],"Not Found")</f>
        <v>South Zone 1</v>
      </c>
      <c r="U2997" s="2" t="s">
        <v>330</v>
      </c>
      <c r="V2997" s="2" t="str">
        <f>_xlfn.XLOOKUP(Table2[[#This Row],[Employee_ID]],Table5[Employee_ID],Table5[Employee Name],"Not Found")</f>
        <v>Malini Gowda</v>
      </c>
      <c r="W2997" s="2">
        <v>1</v>
      </c>
      <c r="X2997" s="2">
        <v>853.98</v>
      </c>
      <c r="Y2997" s="2">
        <v>10</v>
      </c>
      <c r="Z2997" s="2">
        <v>85.4</v>
      </c>
      <c r="AA2997" s="2">
        <v>5</v>
      </c>
      <c r="AB2997" s="2">
        <v>38.43</v>
      </c>
      <c r="AC2997" s="2">
        <v>807.01</v>
      </c>
      <c r="AD2997" s="2">
        <v>545.54999999999995</v>
      </c>
      <c r="AE2997" s="2">
        <f t="shared" si="101"/>
        <v>223.03000000000003</v>
      </c>
      <c r="AF2997" s="2" t="s">
        <v>25</v>
      </c>
      <c r="AG2997" s="42">
        <f>IFERROR(Table2[[#This Row],[Profit]]/Table2[[#This Row],[Sales Amount]],0)</f>
        <v>0.27636584428941408</v>
      </c>
      <c r="AH2997" s="2" t="str">
        <f>TRIM(Table2[[#This Row],[Payment Modee]])</f>
        <v>UPI</v>
      </c>
      <c r="AI2997" s="2" t="s">
        <v>26</v>
      </c>
      <c r="AJ2997" s="2" t="s">
        <v>27</v>
      </c>
      <c r="AK2997" s="2" t="s">
        <v>1192</v>
      </c>
      <c r="AL2997" s="16" t="str">
        <f>IF(HOUR(Table2[[#This Row],[Order Time]])&lt;12,"Morning",IF(HOUR(Table2[[#This Row],[Order Time]])&lt;17,"Afternoon",IF(HOUR(Table2[[#This Row],[Order Time]])&lt;21,"Evening","Night")))</f>
        <v>Night</v>
      </c>
      <c r="AM2997" s="16" t="s">
        <v>29</v>
      </c>
    </row>
    <row r="2998" spans="1:39" s="9" customFormat="1" x14ac:dyDescent="0.25">
      <c r="A2998" s="13" t="s">
        <v>4914</v>
      </c>
      <c r="B2998" s="4">
        <v>45587</v>
      </c>
      <c r="C2998" s="2">
        <f>YEAR(Table2[[#This Row],[Invoice Date]])</f>
        <v>2024</v>
      </c>
      <c r="D2998" s="2" t="str">
        <f>TEXT(Table2[[#This Row],[Invoice Date]],"mmm")</f>
        <v>Oct</v>
      </c>
      <c r="E2998" s="2" t="str">
        <f>Table2[[#This Row],[Store_ID]]&amp;"-"&amp;Table2[[#This Row],[Year]]&amp;"-"&amp;Table2[[#This Row],[Month]]</f>
        <v>STR095-2024-Oct</v>
      </c>
      <c r="F2998" s="2" t="s">
        <v>195</v>
      </c>
      <c r="G2998" s="2" t="str">
        <f>_xlfn.XLOOKUP(Table2[[#This Row],[Customer_ID]],Table3[Customer_ID],Table3[Customer Name],"Not Found")</f>
        <v>Latha Gounder</v>
      </c>
      <c r="H2998" s="2" t="str">
        <f>_xlfn.XLOOKUP(Table2[[#This Row],[Customer_ID]],Table3[Customer_ID],Table3[Gender],"Female")</f>
        <v>Female</v>
      </c>
      <c r="I2998" s="2" t="str">
        <f>_xlfn.XLOOKUP(Table2[[#This Row],[Customer_ID]],Table3[Customer_ID],Table3[City],"Missing Memebership")</f>
        <v>Tirupati</v>
      </c>
      <c r="J2998" s="2" t="str">
        <f>_xlfn.XLOOKUP(Table2[[#This Row],[Customer_ID]],Table3[Customer_ID],Table3[State],"Karnataka")</f>
        <v>Andhra Pradesh</v>
      </c>
      <c r="K2998" s="2" t="str">
        <f>_xlfn.XLOOKUP(Table2[[#This Row],[Customer_ID]],Table3[Customer_ID],Table3[Membership],"Regular")</f>
        <v>Gold</v>
      </c>
      <c r="L2998" s="2" t="s">
        <v>498</v>
      </c>
      <c r="M2998" s="2" t="str">
        <f>_xlfn.XLOOKUP(Table2[[#This Row],[Product_ID]],Table4[Product_ID],Table4[Product_Name],"Not Found")</f>
        <v>Killer Jeans Round Neck Green</v>
      </c>
      <c r="N2998" s="2" t="str">
        <f>_xlfn.XLOOKUP(Table2[[#This Row],[Product_ID]],Table4[Product_ID],Table4[Category],"Not Found")</f>
        <v>Men T-Shirts</v>
      </c>
      <c r="O2998" s="2" t="str">
        <f>_xlfn.XLOOKUP(Table2[[#This Row],[Product_ID]],Table4[Product_ID],Table4[Subcategory],"Not Found")</f>
        <v>Round Neck</v>
      </c>
      <c r="P2998" s="2" t="str">
        <f>_xlfn.XLOOKUP(Table2[[#This Row],[Product_ID]],Table4[Product_ID],Table4[Brand],"Missing Brand")</f>
        <v>Killer Jeans</v>
      </c>
      <c r="Q2998" s="2" t="s">
        <v>447</v>
      </c>
      <c r="R2998" s="2" t="str">
        <f>_xlfn.XLOOKUP(Table2[[#This Row],[Store_ID]],Table6[Store_ID],Table6[Store Name],"Not Found")</f>
        <v>TrendMart Kurnool Standard</v>
      </c>
      <c r="S2998" s="2">
        <f>_xlfn.XLOOKUP(Table2[[#This Row],[Store_ID]],Table6[Store_ID],Table6[Monthly Target],"Missing Target")</f>
        <v>1500000</v>
      </c>
      <c r="T2998" s="2" t="str">
        <f>_xlfn.XLOOKUP(Table2[[#This Row],[Store_ID]],Table6[Store_ID],Table6[Region],"Not Found")</f>
        <v>South Zone 3</v>
      </c>
      <c r="U2998" s="2" t="s">
        <v>435</v>
      </c>
      <c r="V2998" s="2" t="str">
        <f>_xlfn.XLOOKUP(Table2[[#This Row],[Employee_ID]],Table5[Employee_ID],Table5[Employee Name],"Not Found")</f>
        <v>Gopal Prasad</v>
      </c>
      <c r="W2998" s="2">
        <v>2</v>
      </c>
      <c r="X2998" s="2">
        <v>616.39</v>
      </c>
      <c r="Y2998" s="2">
        <v>0</v>
      </c>
      <c r="Z2998" s="2">
        <v>0</v>
      </c>
      <c r="AA2998" s="2">
        <v>5</v>
      </c>
      <c r="AB2998" s="2">
        <v>61.64</v>
      </c>
      <c r="AC2998" s="2">
        <v>1294.42</v>
      </c>
      <c r="AD2998" s="2">
        <v>738</v>
      </c>
      <c r="AE2998" s="2">
        <f t="shared" si="101"/>
        <v>494.78000000000009</v>
      </c>
      <c r="AF2998" s="2" t="s">
        <v>25</v>
      </c>
      <c r="AG2998" s="42">
        <f>IFERROR(Table2[[#This Row],[Profit]]/Table2[[#This Row],[Sales Amount]],0)</f>
        <v>0.38224069467406258</v>
      </c>
      <c r="AH2998" s="2" t="str">
        <f>TRIM(Table2[[#This Row],[Payment Modee]])</f>
        <v>UPI</v>
      </c>
      <c r="AI2998" s="2" t="s">
        <v>26</v>
      </c>
      <c r="AJ2998" s="2" t="s">
        <v>27</v>
      </c>
      <c r="AK2998" s="2" t="s">
        <v>3300</v>
      </c>
      <c r="AL2998" s="16" t="str">
        <f>IF(HOUR(Table2[[#This Row],[Order Time]])&lt;12,"Morning",IF(HOUR(Table2[[#This Row],[Order Time]])&lt;17,"Afternoon",IF(HOUR(Table2[[#This Row],[Order Time]])&lt;21,"Evening","Night")))</f>
        <v>Morning</v>
      </c>
      <c r="AM2998" s="16" t="s">
        <v>29</v>
      </c>
    </row>
    <row r="2999" spans="1:39" s="9" customFormat="1" x14ac:dyDescent="0.25">
      <c r="A2999" s="13" t="s">
        <v>4915</v>
      </c>
      <c r="B2999" s="4">
        <v>45567</v>
      </c>
      <c r="C2999" s="2">
        <f>YEAR(Table2[[#This Row],[Invoice Date]])</f>
        <v>2024</v>
      </c>
      <c r="D2999" s="2" t="str">
        <f>TEXT(Table2[[#This Row],[Invoice Date]],"mmm")</f>
        <v>Oct</v>
      </c>
      <c r="E2999" s="2" t="str">
        <f>Table2[[#This Row],[Store_ID]]&amp;"-"&amp;Table2[[#This Row],[Year]]&amp;"-"&amp;Table2[[#This Row],[Month]]</f>
        <v>STR076-2024-Oct</v>
      </c>
      <c r="F2999" s="2" t="s">
        <v>883</v>
      </c>
      <c r="G2999" s="2" t="str">
        <f>_xlfn.XLOOKUP(Table2[[#This Row],[Customer_ID]],Table3[Customer_ID],Table3[Customer Name],"Not Found")</f>
        <v>Tara Singh</v>
      </c>
      <c r="H2999" s="2" t="str">
        <f>_xlfn.XLOOKUP(Table2[[#This Row],[Customer_ID]],Table3[Customer_ID],Table3[Gender],"Female")</f>
        <v>Female</v>
      </c>
      <c r="I2999" s="2" t="str">
        <f>_xlfn.XLOOKUP(Table2[[#This Row],[Customer_ID]],Table3[Customer_ID],Table3[City],"Missing Memebership")</f>
        <v>Vijayawada</v>
      </c>
      <c r="J2999" s="2" t="str">
        <f>_xlfn.XLOOKUP(Table2[[#This Row],[Customer_ID]],Table3[Customer_ID],Table3[State],"Karnataka")</f>
        <v>Andhra Pradesh</v>
      </c>
      <c r="K2999" s="2" t="str">
        <f>_xlfn.XLOOKUP(Table2[[#This Row],[Customer_ID]],Table3[Customer_ID],Table3[Membership],"Regular")</f>
        <v>Regular</v>
      </c>
      <c r="L2999" s="2" t="s">
        <v>1214</v>
      </c>
      <c r="M2999" s="2" t="str">
        <f>_xlfn.XLOOKUP(Table2[[#This Row],[Product_ID]],Table4[Product_ID],Table4[Product_Name],"Not Found")</f>
        <v>Nalli Silks Dhoti Orange</v>
      </c>
      <c r="N2999" s="2" t="str">
        <f>_xlfn.XLOOKUP(Table2[[#This Row],[Product_ID]],Table4[Product_ID],Table4[Category],"Not Found")</f>
        <v>Men Ethnic</v>
      </c>
      <c r="O2999" s="2" t="str">
        <f>_xlfn.XLOOKUP(Table2[[#This Row],[Product_ID]],Table4[Product_ID],Table4[Subcategory],"Not Found")</f>
        <v>Dhoti</v>
      </c>
      <c r="P2999" s="2" t="str">
        <f>_xlfn.XLOOKUP(Table2[[#This Row],[Product_ID]],Table4[Product_ID],Table4[Brand],"Missing Brand")</f>
        <v>Nalli Silks</v>
      </c>
      <c r="Q2999" s="2" t="s">
        <v>1063</v>
      </c>
      <c r="R2999" s="2" t="str">
        <f>_xlfn.XLOOKUP(Table2[[#This Row],[Store_ID]],Table6[Store_ID],Table6[Store Name],"Not Found")</f>
        <v>TrendMart Chennai Standard</v>
      </c>
      <c r="S2999" s="2">
        <f>_xlfn.XLOOKUP(Table2[[#This Row],[Store_ID]],Table6[Store_ID],Table6[Monthly Target],"Missing Target")</f>
        <v>1500000</v>
      </c>
      <c r="T2999" s="2" t="str">
        <f>_xlfn.XLOOKUP(Table2[[#This Row],[Store_ID]],Table6[Store_ID],Table6[Region],"Not Found")</f>
        <v>South Zone 1</v>
      </c>
      <c r="U2999" s="2" t="s">
        <v>62</v>
      </c>
      <c r="V2999" s="2" t="str">
        <f>_xlfn.XLOOKUP(Table2[[#This Row],[Employee_ID]],Table5[Employee_ID],Table5[Employee Name],"Not Found")</f>
        <v>Rahul Krishnan</v>
      </c>
      <c r="W2999" s="2">
        <v>1</v>
      </c>
      <c r="X2999" s="2">
        <v>2529.48</v>
      </c>
      <c r="Y2999" s="2">
        <v>15</v>
      </c>
      <c r="Z2999" s="2">
        <v>379.42</v>
      </c>
      <c r="AA2999" s="2">
        <v>12</v>
      </c>
      <c r="AB2999" s="2">
        <v>258.01</v>
      </c>
      <c r="AC2999" s="2">
        <v>2408.0700000000002</v>
      </c>
      <c r="AD2999" s="2">
        <v>1729.72</v>
      </c>
      <c r="AE2999" s="2">
        <f t="shared" si="101"/>
        <v>420.34000000000015</v>
      </c>
      <c r="AF2999" s="2" t="s">
        <v>25</v>
      </c>
      <c r="AG2999" s="42">
        <f>IFERROR(Table2[[#This Row],[Profit]]/Table2[[#This Row],[Sales Amount]],0)</f>
        <v>0.17455472639914957</v>
      </c>
      <c r="AH2999" s="2" t="str">
        <f>TRIM(Table2[[#This Row],[Payment Modee]])</f>
        <v>UPI</v>
      </c>
      <c r="AI2999" s="2" t="s">
        <v>26</v>
      </c>
      <c r="AJ2999" s="2" t="s">
        <v>27</v>
      </c>
      <c r="AK2999" s="2" t="s">
        <v>225</v>
      </c>
      <c r="AL2999" s="16" t="str">
        <f>IF(HOUR(Table2[[#This Row],[Order Time]])&lt;12,"Morning",IF(HOUR(Table2[[#This Row],[Order Time]])&lt;17,"Afternoon",IF(HOUR(Table2[[#This Row],[Order Time]])&lt;21,"Evening","Night")))</f>
        <v>Evening</v>
      </c>
      <c r="AM2999" s="16" t="s">
        <v>29</v>
      </c>
    </row>
    <row r="3000" spans="1:39" s="9" customFormat="1" x14ac:dyDescent="0.25">
      <c r="A3000" s="13" t="s">
        <v>4916</v>
      </c>
      <c r="B3000" s="4">
        <v>45587</v>
      </c>
      <c r="C3000" s="2">
        <f>YEAR(Table2[[#This Row],[Invoice Date]])</f>
        <v>2024</v>
      </c>
      <c r="D3000" s="2" t="str">
        <f>TEXT(Table2[[#This Row],[Invoice Date]],"mmm")</f>
        <v>Oct</v>
      </c>
      <c r="E3000" s="2" t="str">
        <f>Table2[[#This Row],[Store_ID]]&amp;"-"&amp;Table2[[#This Row],[Year]]&amp;"-"&amp;Table2[[#This Row],[Month]]</f>
        <v>STR105-2024-Oct</v>
      </c>
      <c r="F3000" s="2" t="s">
        <v>3279</v>
      </c>
      <c r="G3000" s="2" t="str">
        <f>_xlfn.XLOOKUP(Table2[[#This Row],[Customer_ID]],Table3[Customer_ID],Table3[Customer Name],"Not Found")</f>
        <v>Gayathri Singh</v>
      </c>
      <c r="H3000" s="2" t="str">
        <f>_xlfn.XLOOKUP(Table2[[#This Row],[Customer_ID]],Table3[Customer_ID],Table3[Gender],"Female")</f>
        <v>Female</v>
      </c>
      <c r="I3000" s="2" t="str">
        <f>_xlfn.XLOOKUP(Table2[[#This Row],[Customer_ID]],Table3[Customer_ID],Table3[City],"Missing Memebership")</f>
        <v>Kurnool</v>
      </c>
      <c r="J3000" s="2" t="str">
        <f>_xlfn.XLOOKUP(Table2[[#This Row],[Customer_ID]],Table3[Customer_ID],Table3[State],"Karnataka")</f>
        <v>Andhra Pradesh</v>
      </c>
      <c r="K3000" s="2" t="str">
        <f>_xlfn.XLOOKUP(Table2[[#This Row],[Customer_ID]],Table3[Customer_ID],Table3[Membership],"Regular")</f>
        <v>Silver</v>
      </c>
      <c r="L3000" s="2" t="s">
        <v>1185</v>
      </c>
      <c r="M3000" s="2" t="str">
        <f>_xlfn.XLOOKUP(Table2[[#This Row],[Product_ID]],Table4[Product_ID],Table4[Product_Name],"Not Found")</f>
        <v>Metro Shoes Polo Purple</v>
      </c>
      <c r="N3000" s="2" t="str">
        <f>_xlfn.XLOOKUP(Table2[[#This Row],[Product_ID]],Table4[Product_ID],Table4[Category],"Not Found")</f>
        <v>Men T-Shirts</v>
      </c>
      <c r="O3000" s="2" t="str">
        <f>_xlfn.XLOOKUP(Table2[[#This Row],[Product_ID]],Table4[Product_ID],Table4[Subcategory],"Not Found")</f>
        <v>Polo</v>
      </c>
      <c r="P3000" s="2" t="str">
        <f>_xlfn.XLOOKUP(Table2[[#This Row],[Product_ID]],Table4[Product_ID],Table4[Brand],"Missing Brand")</f>
        <v>Metro Shoes</v>
      </c>
      <c r="Q3000" s="2" t="s">
        <v>893</v>
      </c>
      <c r="R3000" s="2" t="str">
        <f>_xlfn.XLOOKUP(Table2[[#This Row],[Store_ID]],Table6[Store_ID],Table6[Store Name],"Not Found")</f>
        <v>TrendMart Coimbatore Mall Kiosk</v>
      </c>
      <c r="S3000" s="2">
        <f>_xlfn.XLOOKUP(Table2[[#This Row],[Store_ID]],Table6[Store_ID],Table6[Monthly Target],"Missing Target")</f>
        <v>2500000</v>
      </c>
      <c r="T3000" s="2" t="str">
        <f>_xlfn.XLOOKUP(Table2[[#This Row],[Store_ID]],Table6[Store_ID],Table6[Region],"Not Found")</f>
        <v>South Zone 1</v>
      </c>
      <c r="U3000" s="2" t="s">
        <v>321</v>
      </c>
      <c r="V3000" s="2" t="str">
        <f>_xlfn.XLOOKUP(Table2[[#This Row],[Employee_ID]],Table5[Employee_ID],Table5[Employee Name],"Not Found")</f>
        <v>Sunita Ramachandran</v>
      </c>
      <c r="W3000" s="2">
        <v>2</v>
      </c>
      <c r="X3000" s="2">
        <v>559.44000000000005</v>
      </c>
      <c r="Y3000" s="2">
        <v>25</v>
      </c>
      <c r="Z3000" s="2">
        <v>279.72000000000003</v>
      </c>
      <c r="AA3000" s="2">
        <v>5</v>
      </c>
      <c r="AB3000" s="2">
        <v>41.96</v>
      </c>
      <c r="AC3000" s="2">
        <v>881.12</v>
      </c>
      <c r="AD3000" s="2">
        <v>697.5</v>
      </c>
      <c r="AE3000" s="2">
        <f t="shared" si="101"/>
        <v>141.66</v>
      </c>
      <c r="AF3000" s="2" t="s">
        <v>56</v>
      </c>
      <c r="AG3000" s="42">
        <f>IFERROR(Table2[[#This Row],[Profit]]/Table2[[#This Row],[Sales Amount]],0)</f>
        <v>0.1607726529871073</v>
      </c>
      <c r="AH3000" s="2" t="str">
        <f>TRIM(Table2[[#This Row],[Payment Modee]])</f>
        <v>Credit Card</v>
      </c>
      <c r="AI3000" s="2" t="s">
        <v>36</v>
      </c>
      <c r="AJ3000" s="2" t="s">
        <v>27</v>
      </c>
      <c r="AK3000" s="2" t="s">
        <v>3256</v>
      </c>
      <c r="AL3000" s="16" t="str">
        <f>IF(HOUR(Table2[[#This Row],[Order Time]])&lt;12,"Morning",IF(HOUR(Table2[[#This Row],[Order Time]])&lt;17,"Afternoon",IF(HOUR(Table2[[#This Row],[Order Time]])&lt;21,"Evening","Night")))</f>
        <v>Night</v>
      </c>
      <c r="AM3000" s="16" t="s">
        <v>29</v>
      </c>
    </row>
    <row r="3001" spans="1:39" s="9" customFormat="1" x14ac:dyDescent="0.25">
      <c r="A3001" s="23" t="s">
        <v>4917</v>
      </c>
      <c r="B3001" s="24">
        <v>45449</v>
      </c>
      <c r="C3001" s="25">
        <f>YEAR(Table2[[#This Row],[Invoice Date]])</f>
        <v>2024</v>
      </c>
      <c r="D3001" s="25" t="str">
        <f>TEXT(Table2[[#This Row],[Invoice Date]],"mmm")</f>
        <v>Jun</v>
      </c>
      <c r="E3001" s="25" t="str">
        <f>Table2[[#This Row],[Store_ID]]&amp;"-"&amp;Table2[[#This Row],[Year]]&amp;"-"&amp;Table2[[#This Row],[Month]]</f>
        <v>STR069-2024-Jun</v>
      </c>
      <c r="F3001" s="25" t="s">
        <v>1464</v>
      </c>
      <c r="G3001" s="25" t="str">
        <f>_xlfn.XLOOKUP(Table2[[#This Row],[Customer_ID]],Table3[Customer_ID],Table3[Customer Name],"Not Found")</f>
        <v>Selvam Natarajan</v>
      </c>
      <c r="H3001" s="25" t="str">
        <f>_xlfn.XLOOKUP(Table2[[#This Row],[Customer_ID]],Table3[Customer_ID],Table3[Gender],"Female")</f>
        <v>Male</v>
      </c>
      <c r="I3001" s="25" t="str">
        <f>_xlfn.XLOOKUP(Table2[[#This Row],[Customer_ID]],Table3[Customer_ID],Table3[City],"Missing Memebership")</f>
        <v>Visakhapatnam</v>
      </c>
      <c r="J3001" s="25" t="str">
        <f>_xlfn.XLOOKUP(Table2[[#This Row],[Customer_ID]],Table3[Customer_ID],Table3[State],"Karnataka")</f>
        <v>Andhra Pradesh</v>
      </c>
      <c r="K3001" s="25" t="str">
        <f>_xlfn.XLOOKUP(Table2[[#This Row],[Customer_ID]],Table3[Customer_ID],Table3[Membership],"Regular")</f>
        <v>Silver</v>
      </c>
      <c r="L3001" s="25" t="s">
        <v>2171</v>
      </c>
      <c r="M3001" s="25" t="str">
        <f>_xlfn.XLOOKUP(Table2[[#This Row],[Product_ID]],Table4[Product_ID],Table4[Product_Name],"Not Found")</f>
        <v>Indian Terrain Graphic Tee Purple</v>
      </c>
      <c r="N3001" s="25" t="str">
        <f>_xlfn.XLOOKUP(Table2[[#This Row],[Product_ID]],Table4[Product_ID],Table4[Category],"Not Found")</f>
        <v>Men T-Shirts</v>
      </c>
      <c r="O3001" s="25" t="str">
        <f>_xlfn.XLOOKUP(Table2[[#This Row],[Product_ID]],Table4[Product_ID],Table4[Subcategory],"Not Found")</f>
        <v>Graphic Tee</v>
      </c>
      <c r="P3001" s="25" t="str">
        <f>_xlfn.XLOOKUP(Table2[[#This Row],[Product_ID]],Table4[Product_ID],Table4[Brand],"Missing Brand")</f>
        <v>Indian Terrain</v>
      </c>
      <c r="Q3001" s="25" t="s">
        <v>1403</v>
      </c>
      <c r="R3001" s="25" t="str">
        <f>_xlfn.XLOOKUP(Table2[[#This Row],[Store_ID]],Table6[Store_ID],Table6[Store Name],"Not Found")</f>
        <v>TrendMart Erode Mall Kiosk</v>
      </c>
      <c r="S3001" s="25">
        <f>_xlfn.XLOOKUP(Table2[[#This Row],[Store_ID]],Table6[Store_ID],Table6[Monthly Target],"Missing Target")</f>
        <v>1200000</v>
      </c>
      <c r="T3001" s="25" t="str">
        <f>_xlfn.XLOOKUP(Table2[[#This Row],[Store_ID]],Table6[Store_ID],Table6[Region],"Not Found")</f>
        <v>South Zone 1</v>
      </c>
      <c r="U3001" s="25" t="s">
        <v>482</v>
      </c>
      <c r="V3001" s="25" t="str">
        <f>_xlfn.XLOOKUP(Table2[[#This Row],[Employee_ID]],Table5[Employee_ID],Table5[Employee Name],"Not Found")</f>
        <v>Swathi Achari</v>
      </c>
      <c r="W3001" s="25">
        <v>3</v>
      </c>
      <c r="X3001" s="25">
        <v>630.4</v>
      </c>
      <c r="Y3001" s="25">
        <v>30</v>
      </c>
      <c r="Z3001" s="25">
        <v>567.36</v>
      </c>
      <c r="AA3001" s="25">
        <v>5</v>
      </c>
      <c r="AB3001" s="25">
        <v>66.19</v>
      </c>
      <c r="AC3001" s="25">
        <v>1390.03</v>
      </c>
      <c r="AD3001" s="25">
        <v>1119.81</v>
      </c>
      <c r="AE3001" s="25">
        <f t="shared" si="101"/>
        <v>204.03000000000003</v>
      </c>
      <c r="AF3001" s="2" t="s">
        <v>35</v>
      </c>
      <c r="AG3001" s="45">
        <f>IFERROR(Table2[[#This Row],[Profit]]/Table2[[#This Row],[Sales Amount]],0)</f>
        <v>0.14678100472651673</v>
      </c>
      <c r="AH3001" s="25" t="str">
        <f>TRIM(Table2[[#This Row],[Payment Modee]])</f>
        <v>Debit Card</v>
      </c>
      <c r="AI3001" s="25" t="s">
        <v>26</v>
      </c>
      <c r="AJ3001" s="25" t="s">
        <v>27</v>
      </c>
      <c r="AK3001" s="25" t="s">
        <v>1883</v>
      </c>
      <c r="AL3001" s="26" t="str">
        <f>IF(HOUR(Table2[[#This Row],[Order Time]])&lt;12,"Morning",IF(HOUR(Table2[[#This Row],[Order Time]])&lt;17,"Afternoon",IF(HOUR(Table2[[#This Row],[Order Time]])&lt;21,"Evening","Night")))</f>
        <v>Afternoon</v>
      </c>
      <c r="AM3001" s="26" t="s">
        <v>29</v>
      </c>
    </row>
  </sheetData>
  <conditionalFormatting sqref="A1:A1048576">
    <cfRule type="duplicateValues" dxfId="17" priority="10"/>
  </conditionalFormatting>
  <conditionalFormatting sqref="F1 F2:K1048576">
    <cfRule type="containsBlanks" priority="7">
      <formula>LEN(TRIM(F1))=0</formula>
    </cfRule>
    <cfRule type="containsBlanks" dxfId="16" priority="8">
      <formula>LEN(TRIM(F1))=0</formula>
    </cfRule>
  </conditionalFormatting>
  <conditionalFormatting sqref="F1 L1 F2:P1048576">
    <cfRule type="containsBlanks" dxfId="15" priority="4">
      <formula>LEN(TRIM(F1))=0</formula>
    </cfRule>
  </conditionalFormatting>
  <conditionalFormatting sqref="L1 L2:P1048576">
    <cfRule type="containsBlanks" dxfId="14" priority="5">
      <formula>LEN(TRIM(L1))=0</formula>
    </cfRule>
  </conditionalFormatting>
  <conditionalFormatting sqref="M1:P1">
    <cfRule type="duplicateValues" dxfId="13" priority="1"/>
  </conditionalFormatting>
  <conditionalFormatting sqref="U1:V1048576">
    <cfRule type="containsBlanks" dxfId="12" priority="2">
      <formula>LEN(TRIM(U1))=0</formula>
    </cfRule>
    <cfRule type="containsBlanks" dxfId="11" priority="3">
      <formula>LEN(TRIM(U1))=0</formula>
    </cfRule>
  </conditionalFormatting>
  <pageMargins left="0.75" right="0.75" top="1" bottom="1" header="0.5" footer="0.5"/>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topLeftCell="B1" workbookViewId="0">
      <pane ySplit="1" topLeftCell="A2" activePane="bottomLeft" state="frozen"/>
      <selection pane="bottomLeft" activeCell="J8" sqref="J8"/>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19" t="s">
        <v>2</v>
      </c>
      <c r="B1" s="21" t="s">
        <v>4918</v>
      </c>
      <c r="C1" s="21" t="s">
        <v>4919</v>
      </c>
      <c r="D1" s="21" t="s">
        <v>4920</v>
      </c>
      <c r="E1" s="21" t="s">
        <v>4921</v>
      </c>
      <c r="F1" s="21" t="s">
        <v>4922</v>
      </c>
      <c r="G1" s="21" t="s">
        <v>4923</v>
      </c>
      <c r="H1" s="21" t="s">
        <v>4924</v>
      </c>
      <c r="I1" s="21" t="s">
        <v>4925</v>
      </c>
      <c r="J1" s="21" t="s">
        <v>4926</v>
      </c>
      <c r="K1" s="21" t="s">
        <v>4927</v>
      </c>
      <c r="L1" s="22" t="s">
        <v>4928</v>
      </c>
    </row>
    <row r="2" spans="1:12" x14ac:dyDescent="0.25">
      <c r="A2" s="13" t="s">
        <v>816</v>
      </c>
      <c r="B2" s="2" t="s">
        <v>4929</v>
      </c>
      <c r="C2" s="2" t="s">
        <v>4930</v>
      </c>
      <c r="D2" s="3">
        <v>39080</v>
      </c>
      <c r="E2" s="2" t="s">
        <v>4931</v>
      </c>
      <c r="F2" s="2" t="s">
        <v>4932</v>
      </c>
      <c r="G2" s="2" t="s">
        <v>4933</v>
      </c>
      <c r="H2" s="2" t="s">
        <v>4934</v>
      </c>
      <c r="I2" s="2" t="s">
        <v>4935</v>
      </c>
      <c r="J2" s="2" t="s">
        <v>4936</v>
      </c>
      <c r="K2" s="3">
        <v>44615</v>
      </c>
      <c r="L2" s="16" t="s">
        <v>4937</v>
      </c>
    </row>
    <row r="3" spans="1:12" x14ac:dyDescent="0.25">
      <c r="A3" s="13" t="s">
        <v>2955</v>
      </c>
      <c r="B3" s="2" t="s">
        <v>4938</v>
      </c>
      <c r="C3" s="2" t="s">
        <v>4930</v>
      </c>
      <c r="D3" s="3">
        <v>33566</v>
      </c>
      <c r="E3" s="2" t="s">
        <v>4939</v>
      </c>
      <c r="F3" s="2" t="s">
        <v>4940</v>
      </c>
      <c r="G3" s="2" t="s">
        <v>4941</v>
      </c>
      <c r="H3" s="2" t="s">
        <v>4942</v>
      </c>
      <c r="I3" s="2" t="s">
        <v>4943</v>
      </c>
      <c r="J3" s="2" t="s">
        <v>4944</v>
      </c>
      <c r="K3" s="3">
        <v>43290</v>
      </c>
      <c r="L3" s="16" t="s">
        <v>4945</v>
      </c>
    </row>
    <row r="4" spans="1:12" x14ac:dyDescent="0.25">
      <c r="A4" s="13" t="s">
        <v>276</v>
      </c>
      <c r="B4" s="2" t="s">
        <v>4946</v>
      </c>
      <c r="C4" s="2" t="s">
        <v>4930</v>
      </c>
      <c r="D4" s="3">
        <v>35659</v>
      </c>
      <c r="E4" s="2" t="s">
        <v>4947</v>
      </c>
      <c r="F4" s="2" t="s">
        <v>4948</v>
      </c>
      <c r="G4" s="2" t="s">
        <v>4949</v>
      </c>
      <c r="H4" s="2" t="s">
        <v>4950</v>
      </c>
      <c r="I4" s="2" t="s">
        <v>4951</v>
      </c>
      <c r="J4" s="2" t="s">
        <v>4952</v>
      </c>
      <c r="K4" s="3">
        <v>45619</v>
      </c>
      <c r="L4" s="16" t="s">
        <v>4953</v>
      </c>
    </row>
    <row r="5" spans="1:12" x14ac:dyDescent="0.25">
      <c r="A5" s="13" t="s">
        <v>1007</v>
      </c>
      <c r="B5" s="2" t="s">
        <v>4954</v>
      </c>
      <c r="C5" s="2" t="s">
        <v>4930</v>
      </c>
      <c r="D5" s="3">
        <v>35468</v>
      </c>
      <c r="E5" s="2" t="s">
        <v>4955</v>
      </c>
      <c r="F5" s="2" t="s">
        <v>4956</v>
      </c>
      <c r="G5" s="2" t="s">
        <v>4957</v>
      </c>
      <c r="H5" s="2" t="s">
        <v>4942</v>
      </c>
      <c r="I5" s="2" t="s">
        <v>4943</v>
      </c>
      <c r="J5" s="2" t="s">
        <v>4944</v>
      </c>
      <c r="K5" s="3">
        <v>44743</v>
      </c>
      <c r="L5" s="16" t="s">
        <v>4958</v>
      </c>
    </row>
    <row r="6" spans="1:12" x14ac:dyDescent="0.25">
      <c r="A6" s="13" t="s">
        <v>3181</v>
      </c>
      <c r="B6" s="2" t="s">
        <v>4959</v>
      </c>
      <c r="C6" s="2" t="s">
        <v>4930</v>
      </c>
      <c r="D6" s="3">
        <v>27913</v>
      </c>
      <c r="E6" s="2" t="s">
        <v>4960</v>
      </c>
      <c r="F6" s="2" t="s">
        <v>4961</v>
      </c>
      <c r="G6" s="2" t="s">
        <v>4962</v>
      </c>
      <c r="H6" s="2" t="s">
        <v>4963</v>
      </c>
      <c r="I6" s="2" t="s">
        <v>4951</v>
      </c>
      <c r="J6" s="2" t="s">
        <v>4944</v>
      </c>
      <c r="K6" s="3">
        <v>43445</v>
      </c>
      <c r="L6" s="16" t="s">
        <v>4964</v>
      </c>
    </row>
    <row r="7" spans="1:12" x14ac:dyDescent="0.25">
      <c r="A7" s="13" t="s">
        <v>105</v>
      </c>
      <c r="B7" s="2" t="s">
        <v>4965</v>
      </c>
      <c r="C7" s="2" t="s">
        <v>4966</v>
      </c>
      <c r="D7" s="3">
        <v>30443</v>
      </c>
      <c r="E7" s="2" t="s">
        <v>4967</v>
      </c>
      <c r="F7" s="2" t="s">
        <v>4968</v>
      </c>
      <c r="G7" s="2" t="s">
        <v>4969</v>
      </c>
      <c r="H7" s="2" t="s">
        <v>4970</v>
      </c>
      <c r="I7" s="2" t="s">
        <v>4935</v>
      </c>
      <c r="J7" s="2" t="s">
        <v>4936</v>
      </c>
      <c r="K7" s="3">
        <v>44667</v>
      </c>
      <c r="L7" s="16" t="s">
        <v>4971</v>
      </c>
    </row>
    <row r="8" spans="1:12" x14ac:dyDescent="0.25">
      <c r="A8" s="13" t="s">
        <v>2225</v>
      </c>
      <c r="B8" s="2" t="s">
        <v>4972</v>
      </c>
      <c r="C8" s="2" t="s">
        <v>4930</v>
      </c>
      <c r="D8" s="3">
        <v>38924</v>
      </c>
      <c r="E8" s="2" t="s">
        <v>4973</v>
      </c>
      <c r="F8" s="2" t="s">
        <v>4974</v>
      </c>
      <c r="G8" s="2" t="s">
        <v>4975</v>
      </c>
      <c r="H8" s="2" t="s">
        <v>4934</v>
      </c>
      <c r="I8" s="2" t="s">
        <v>4935</v>
      </c>
      <c r="J8" s="2" t="s">
        <v>4944</v>
      </c>
      <c r="K8" s="3">
        <v>44576</v>
      </c>
      <c r="L8" s="16" t="s">
        <v>4976</v>
      </c>
    </row>
    <row r="9" spans="1:12" x14ac:dyDescent="0.25">
      <c r="A9" s="13" t="s">
        <v>266</v>
      </c>
      <c r="B9" s="2" t="s">
        <v>4977</v>
      </c>
      <c r="C9" s="2" t="s">
        <v>4930</v>
      </c>
      <c r="D9" s="3">
        <v>23882</v>
      </c>
      <c r="E9" s="2" t="s">
        <v>4978</v>
      </c>
      <c r="F9" s="2" t="s">
        <v>4979</v>
      </c>
      <c r="G9" s="2" t="s">
        <v>4980</v>
      </c>
      <c r="H9" s="2" t="s">
        <v>4970</v>
      </c>
      <c r="I9" s="2" t="s">
        <v>4935</v>
      </c>
      <c r="J9" s="2" t="s">
        <v>4952</v>
      </c>
      <c r="K9" s="3">
        <v>44755</v>
      </c>
      <c r="L9" s="16" t="s">
        <v>4981</v>
      </c>
    </row>
    <row r="10" spans="1:12" x14ac:dyDescent="0.25">
      <c r="A10" s="13" t="s">
        <v>1059</v>
      </c>
      <c r="B10" s="2" t="s">
        <v>4982</v>
      </c>
      <c r="C10" s="2" t="s">
        <v>4966</v>
      </c>
      <c r="D10" s="3">
        <v>29324</v>
      </c>
      <c r="E10" s="2" t="s">
        <v>4983</v>
      </c>
      <c r="F10" s="2" t="s">
        <v>4984</v>
      </c>
      <c r="G10" s="2" t="s">
        <v>4985</v>
      </c>
      <c r="H10" s="2" t="s">
        <v>4950</v>
      </c>
      <c r="I10" s="2" t="s">
        <v>4951</v>
      </c>
      <c r="J10" s="2" t="s">
        <v>4952</v>
      </c>
      <c r="K10" s="3">
        <v>44857</v>
      </c>
      <c r="L10" s="16" t="s">
        <v>4986</v>
      </c>
    </row>
    <row r="11" spans="1:12" x14ac:dyDescent="0.25">
      <c r="A11" s="13" t="s">
        <v>3795</v>
      </c>
      <c r="B11" s="2" t="s">
        <v>4987</v>
      </c>
      <c r="C11" s="2" t="s">
        <v>4930</v>
      </c>
      <c r="D11" s="3">
        <v>37020</v>
      </c>
      <c r="E11" s="2" t="s">
        <v>4988</v>
      </c>
      <c r="F11" s="2" t="s">
        <v>4989</v>
      </c>
      <c r="G11" s="2" t="s">
        <v>4980</v>
      </c>
      <c r="H11" s="2" t="s">
        <v>4970</v>
      </c>
      <c r="I11" s="2" t="s">
        <v>4935</v>
      </c>
      <c r="J11" s="2" t="s">
        <v>4944</v>
      </c>
      <c r="K11" s="3">
        <v>44844</v>
      </c>
      <c r="L11" s="16" t="s">
        <v>4981</v>
      </c>
    </row>
    <row r="12" spans="1:12" x14ac:dyDescent="0.25">
      <c r="A12" s="13" t="s">
        <v>2664</v>
      </c>
      <c r="B12" s="2" t="s">
        <v>4990</v>
      </c>
      <c r="C12" s="2" t="s">
        <v>4930</v>
      </c>
      <c r="D12" s="3">
        <v>27088</v>
      </c>
      <c r="E12" s="2" t="s">
        <v>4991</v>
      </c>
      <c r="F12" s="2" t="s">
        <v>4992</v>
      </c>
      <c r="G12" s="2" t="s">
        <v>4993</v>
      </c>
      <c r="H12" s="2" t="s">
        <v>4942</v>
      </c>
      <c r="I12" s="2" t="s">
        <v>4943</v>
      </c>
      <c r="J12" s="2" t="s">
        <v>4936</v>
      </c>
      <c r="K12" s="3">
        <v>43872</v>
      </c>
      <c r="L12" s="16" t="s">
        <v>4994</v>
      </c>
    </row>
    <row r="13" spans="1:12" x14ac:dyDescent="0.25">
      <c r="A13" s="13" t="s">
        <v>139</v>
      </c>
      <c r="B13" s="2" t="s">
        <v>4995</v>
      </c>
      <c r="C13" s="2" t="s">
        <v>4966</v>
      </c>
      <c r="D13" s="3">
        <v>26801</v>
      </c>
      <c r="E13" s="2" t="s">
        <v>4996</v>
      </c>
      <c r="F13" s="2" t="s">
        <v>4997</v>
      </c>
      <c r="G13" s="2" t="s">
        <v>4975</v>
      </c>
      <c r="H13" s="2" t="s">
        <v>4934</v>
      </c>
      <c r="I13" s="2" t="s">
        <v>4935</v>
      </c>
      <c r="J13" s="2" t="s">
        <v>4952</v>
      </c>
      <c r="K13" s="3">
        <v>44681</v>
      </c>
      <c r="L13" s="16" t="s">
        <v>4964</v>
      </c>
    </row>
    <row r="14" spans="1:12" x14ac:dyDescent="0.25">
      <c r="A14" s="13" t="s">
        <v>1828</v>
      </c>
      <c r="B14" s="2" t="s">
        <v>4998</v>
      </c>
      <c r="C14" s="2" t="s">
        <v>4966</v>
      </c>
      <c r="D14" s="3">
        <v>26315</v>
      </c>
      <c r="E14" s="2" t="s">
        <v>4999</v>
      </c>
      <c r="F14" s="2" t="s">
        <v>5000</v>
      </c>
      <c r="G14" s="2" t="s">
        <v>5001</v>
      </c>
      <c r="H14" s="2" t="s">
        <v>4950</v>
      </c>
      <c r="I14" s="2" t="s">
        <v>4951</v>
      </c>
      <c r="J14" s="2" t="s">
        <v>4936</v>
      </c>
      <c r="K14" s="3">
        <v>45059</v>
      </c>
      <c r="L14" s="16" t="s">
        <v>4953</v>
      </c>
    </row>
    <row r="15" spans="1:12" x14ac:dyDescent="0.25">
      <c r="A15" s="13" t="s">
        <v>3679</v>
      </c>
      <c r="B15" s="2" t="s">
        <v>5002</v>
      </c>
      <c r="C15" s="2" t="s">
        <v>4930</v>
      </c>
      <c r="D15" s="3">
        <v>35486</v>
      </c>
      <c r="E15" s="2" t="s">
        <v>5003</v>
      </c>
      <c r="F15" s="2" t="s">
        <v>5004</v>
      </c>
      <c r="G15" s="2" t="s">
        <v>5005</v>
      </c>
      <c r="H15" s="2" t="s">
        <v>4942</v>
      </c>
      <c r="I15" s="2" t="s">
        <v>4943</v>
      </c>
      <c r="J15" s="2" t="s">
        <v>4944</v>
      </c>
      <c r="K15" s="3">
        <v>43685</v>
      </c>
      <c r="L15" s="16" t="s">
        <v>5006</v>
      </c>
    </row>
    <row r="16" spans="1:12" x14ac:dyDescent="0.25">
      <c r="A16" s="13" t="s">
        <v>1920</v>
      </c>
      <c r="B16" s="2" t="s">
        <v>5007</v>
      </c>
      <c r="C16" s="2" t="s">
        <v>4930</v>
      </c>
      <c r="D16" s="3">
        <v>34331</v>
      </c>
      <c r="E16" s="2" t="s">
        <v>5008</v>
      </c>
      <c r="F16" s="2" t="s">
        <v>5009</v>
      </c>
      <c r="G16" s="2" t="s">
        <v>5005</v>
      </c>
      <c r="H16" s="2" t="s">
        <v>4942</v>
      </c>
      <c r="I16" s="2" t="s">
        <v>4943</v>
      </c>
      <c r="J16" s="2" t="s">
        <v>4952</v>
      </c>
      <c r="K16" s="3">
        <v>44319</v>
      </c>
      <c r="L16" s="16" t="s">
        <v>4981</v>
      </c>
    </row>
    <row r="17" spans="1:12" x14ac:dyDescent="0.25">
      <c r="A17" s="13" t="s">
        <v>2471</v>
      </c>
      <c r="B17" s="2" t="s">
        <v>5010</v>
      </c>
      <c r="C17" s="2" t="s">
        <v>4930</v>
      </c>
      <c r="D17" s="3">
        <v>35189</v>
      </c>
      <c r="E17" s="2" t="s">
        <v>5011</v>
      </c>
      <c r="F17" s="2" t="s">
        <v>5012</v>
      </c>
      <c r="G17" s="2" t="s">
        <v>5013</v>
      </c>
      <c r="H17" s="2" t="s">
        <v>4950</v>
      </c>
      <c r="I17" s="2" t="s">
        <v>4951</v>
      </c>
      <c r="J17" s="2" t="s">
        <v>4952</v>
      </c>
      <c r="K17" s="3">
        <v>43747</v>
      </c>
      <c r="L17" s="16" t="s">
        <v>5014</v>
      </c>
    </row>
    <row r="18" spans="1:12" x14ac:dyDescent="0.25">
      <c r="A18" s="13" t="s">
        <v>1217</v>
      </c>
      <c r="B18" s="2" t="s">
        <v>5015</v>
      </c>
      <c r="C18" s="2" t="s">
        <v>4930</v>
      </c>
      <c r="D18" s="3">
        <v>30462</v>
      </c>
      <c r="E18" s="2" t="s">
        <v>5016</v>
      </c>
      <c r="F18" s="2" t="s">
        <v>5017</v>
      </c>
      <c r="G18" s="2" t="s">
        <v>5018</v>
      </c>
      <c r="H18" s="2" t="s">
        <v>4942</v>
      </c>
      <c r="I18" s="2" t="s">
        <v>4943</v>
      </c>
      <c r="J18" s="2" t="s">
        <v>4944</v>
      </c>
      <c r="K18" s="3">
        <v>45173</v>
      </c>
      <c r="L18" s="16" t="s">
        <v>4976</v>
      </c>
    </row>
    <row r="19" spans="1:12" x14ac:dyDescent="0.25">
      <c r="A19" s="13" t="s">
        <v>3336</v>
      </c>
      <c r="B19" s="2" t="s">
        <v>5019</v>
      </c>
      <c r="C19" s="2" t="s">
        <v>4966</v>
      </c>
      <c r="D19" s="3">
        <v>29102</v>
      </c>
      <c r="E19" s="2" t="s">
        <v>5020</v>
      </c>
      <c r="F19" s="2" t="s">
        <v>5021</v>
      </c>
      <c r="G19" s="2" t="s">
        <v>4957</v>
      </c>
      <c r="H19" s="2" t="s">
        <v>4942</v>
      </c>
      <c r="I19" s="2" t="s">
        <v>4943</v>
      </c>
      <c r="J19" s="2" t="s">
        <v>4936</v>
      </c>
      <c r="K19" s="3">
        <v>43439</v>
      </c>
      <c r="L19" s="16" t="s">
        <v>5022</v>
      </c>
    </row>
    <row r="20" spans="1:12" x14ac:dyDescent="0.25">
      <c r="A20" s="13" t="s">
        <v>2598</v>
      </c>
      <c r="B20" s="2" t="s">
        <v>5023</v>
      </c>
      <c r="C20" s="2" t="s">
        <v>4966</v>
      </c>
      <c r="D20" s="3">
        <v>35890</v>
      </c>
      <c r="E20" s="2" t="s">
        <v>5024</v>
      </c>
      <c r="F20" s="2" t="s">
        <v>5025</v>
      </c>
      <c r="G20" s="2" t="s">
        <v>5018</v>
      </c>
      <c r="H20" s="2" t="s">
        <v>4942</v>
      </c>
      <c r="I20" s="2" t="s">
        <v>4943</v>
      </c>
      <c r="J20" s="2" t="s">
        <v>4944</v>
      </c>
      <c r="K20" s="3">
        <v>43146</v>
      </c>
      <c r="L20" s="16" t="s">
        <v>5014</v>
      </c>
    </row>
    <row r="21" spans="1:12" x14ac:dyDescent="0.25">
      <c r="A21" s="13" t="s">
        <v>587</v>
      </c>
      <c r="B21" s="2" t="s">
        <v>5026</v>
      </c>
      <c r="C21" s="2" t="s">
        <v>4930</v>
      </c>
      <c r="D21" s="3">
        <v>30142</v>
      </c>
      <c r="E21" s="2" t="s">
        <v>5027</v>
      </c>
      <c r="F21" s="2" t="s">
        <v>5028</v>
      </c>
      <c r="G21" s="2" t="s">
        <v>4969</v>
      </c>
      <c r="H21" s="2" t="s">
        <v>4970</v>
      </c>
      <c r="I21" s="2" t="s">
        <v>4935</v>
      </c>
      <c r="J21" s="2" t="s">
        <v>4944</v>
      </c>
      <c r="K21" s="3">
        <v>43120</v>
      </c>
      <c r="L21" s="16" t="s">
        <v>4976</v>
      </c>
    </row>
    <row r="22" spans="1:12" x14ac:dyDescent="0.25">
      <c r="A22" s="13" t="s">
        <v>4880</v>
      </c>
      <c r="B22" s="2" t="s">
        <v>5029</v>
      </c>
      <c r="C22" s="2" t="s">
        <v>4930</v>
      </c>
      <c r="D22" s="3">
        <v>34883</v>
      </c>
      <c r="E22" s="2" t="s">
        <v>5030</v>
      </c>
      <c r="F22" s="2" t="s">
        <v>5031</v>
      </c>
      <c r="G22" s="2" t="s">
        <v>5013</v>
      </c>
      <c r="H22" s="2" t="s">
        <v>4950</v>
      </c>
      <c r="I22" s="2" t="s">
        <v>4951</v>
      </c>
      <c r="J22" s="2" t="s">
        <v>4952</v>
      </c>
      <c r="K22" s="3">
        <v>43496</v>
      </c>
      <c r="L22" s="16" t="s">
        <v>5032</v>
      </c>
    </row>
    <row r="23" spans="1:12" x14ac:dyDescent="0.25">
      <c r="A23" s="13" t="s">
        <v>1712</v>
      </c>
      <c r="B23" s="2" t="s">
        <v>5033</v>
      </c>
      <c r="C23" s="2" t="s">
        <v>4966</v>
      </c>
      <c r="D23" s="3">
        <v>30753</v>
      </c>
      <c r="E23" s="2" t="s">
        <v>5034</v>
      </c>
      <c r="F23" s="2" t="s">
        <v>5035</v>
      </c>
      <c r="G23" s="2" t="s">
        <v>5013</v>
      </c>
      <c r="H23" s="2" t="s">
        <v>4950</v>
      </c>
      <c r="I23" s="2" t="s">
        <v>4951</v>
      </c>
      <c r="J23" s="2" t="s">
        <v>4944</v>
      </c>
      <c r="K23" s="3">
        <v>44561</v>
      </c>
      <c r="L23" s="16" t="s">
        <v>5036</v>
      </c>
    </row>
    <row r="24" spans="1:12" x14ac:dyDescent="0.25">
      <c r="A24" s="13" t="s">
        <v>2730</v>
      </c>
      <c r="B24" s="2" t="s">
        <v>5037</v>
      </c>
      <c r="C24" s="2" t="s">
        <v>4930</v>
      </c>
      <c r="D24" s="3">
        <v>29788</v>
      </c>
      <c r="E24" s="2" t="s">
        <v>5038</v>
      </c>
      <c r="F24" s="2" t="s">
        <v>5039</v>
      </c>
      <c r="G24" s="2" t="s">
        <v>5040</v>
      </c>
      <c r="H24" s="2" t="s">
        <v>4950</v>
      </c>
      <c r="I24" s="2" t="s">
        <v>4951</v>
      </c>
      <c r="J24" s="2" t="s">
        <v>4952</v>
      </c>
      <c r="K24" s="3">
        <v>44784</v>
      </c>
      <c r="L24" s="16" t="s">
        <v>4964</v>
      </c>
    </row>
    <row r="25" spans="1:12" x14ac:dyDescent="0.25">
      <c r="A25" s="13" t="s">
        <v>810</v>
      </c>
      <c r="B25" s="2" t="s">
        <v>5041</v>
      </c>
      <c r="C25" s="2" t="s">
        <v>4930</v>
      </c>
      <c r="D25" s="3">
        <v>29183</v>
      </c>
      <c r="E25" s="2" t="s">
        <v>5042</v>
      </c>
      <c r="F25" s="2" t="s">
        <v>5043</v>
      </c>
      <c r="G25" s="2" t="s">
        <v>5044</v>
      </c>
      <c r="H25" s="2" t="s">
        <v>4934</v>
      </c>
      <c r="I25" s="2" t="s">
        <v>4935</v>
      </c>
      <c r="J25" s="2" t="s">
        <v>4952</v>
      </c>
      <c r="K25" s="3">
        <v>45075</v>
      </c>
      <c r="L25" s="16" t="s">
        <v>4953</v>
      </c>
    </row>
    <row r="26" spans="1:12" x14ac:dyDescent="0.25">
      <c r="A26" s="13" t="s">
        <v>813</v>
      </c>
      <c r="B26" s="2" t="s">
        <v>5045</v>
      </c>
      <c r="C26" s="2" t="s">
        <v>4930</v>
      </c>
      <c r="D26" s="3">
        <v>24090</v>
      </c>
      <c r="E26" s="2" t="s">
        <v>5046</v>
      </c>
      <c r="F26" s="2" t="s">
        <v>5047</v>
      </c>
      <c r="G26" s="2" t="s">
        <v>5048</v>
      </c>
      <c r="H26" s="2" t="s">
        <v>4963</v>
      </c>
      <c r="I26" s="2" t="s">
        <v>4951</v>
      </c>
      <c r="J26" s="2" t="s">
        <v>4952</v>
      </c>
      <c r="K26" s="3">
        <v>44366</v>
      </c>
      <c r="L26" s="16" t="s">
        <v>5049</v>
      </c>
    </row>
    <row r="27" spans="1:12" x14ac:dyDescent="0.25">
      <c r="A27" s="13" t="s">
        <v>3158</v>
      </c>
      <c r="B27" s="2" t="s">
        <v>5050</v>
      </c>
      <c r="C27" s="2" t="s">
        <v>4966</v>
      </c>
      <c r="D27" s="3">
        <v>27643</v>
      </c>
      <c r="E27" s="2" t="s">
        <v>5051</v>
      </c>
      <c r="F27" s="2" t="s">
        <v>5052</v>
      </c>
      <c r="G27" s="2" t="s">
        <v>5053</v>
      </c>
      <c r="H27" s="2" t="s">
        <v>4963</v>
      </c>
      <c r="I27" s="2" t="s">
        <v>4951</v>
      </c>
      <c r="J27" s="2" t="s">
        <v>4952</v>
      </c>
      <c r="K27" s="3">
        <v>44447</v>
      </c>
      <c r="L27" s="16" t="s">
        <v>5054</v>
      </c>
    </row>
    <row r="28" spans="1:12" x14ac:dyDescent="0.25">
      <c r="A28" s="13" t="s">
        <v>333</v>
      </c>
      <c r="B28" s="2" t="s">
        <v>5055</v>
      </c>
      <c r="C28" s="2" t="s">
        <v>4966</v>
      </c>
      <c r="D28" s="3">
        <v>38597</v>
      </c>
      <c r="E28" s="2" t="s">
        <v>5056</v>
      </c>
      <c r="F28" s="2" t="s">
        <v>5057</v>
      </c>
      <c r="G28" s="2" t="s">
        <v>5058</v>
      </c>
      <c r="H28" s="2" t="s">
        <v>4934</v>
      </c>
      <c r="I28" s="2" t="s">
        <v>4935</v>
      </c>
      <c r="J28" s="2" t="s">
        <v>5059</v>
      </c>
      <c r="K28" s="3">
        <v>44663</v>
      </c>
      <c r="L28" s="16" t="s">
        <v>5060</v>
      </c>
    </row>
    <row r="29" spans="1:12" x14ac:dyDescent="0.25">
      <c r="A29" s="13" t="s">
        <v>761</v>
      </c>
      <c r="B29" s="2" t="s">
        <v>5061</v>
      </c>
      <c r="C29" s="2" t="s">
        <v>4930</v>
      </c>
      <c r="D29" s="3">
        <v>26588</v>
      </c>
      <c r="E29" s="2" t="s">
        <v>5062</v>
      </c>
      <c r="F29" s="2" t="s">
        <v>5063</v>
      </c>
      <c r="G29" s="2" t="s">
        <v>5064</v>
      </c>
      <c r="H29" s="2" t="s">
        <v>4963</v>
      </c>
      <c r="I29" s="2" t="s">
        <v>4951</v>
      </c>
      <c r="J29" s="2" t="s">
        <v>4952</v>
      </c>
      <c r="K29" s="3">
        <v>43938</v>
      </c>
      <c r="L29" s="16" t="s">
        <v>5049</v>
      </c>
    </row>
    <row r="30" spans="1:12" x14ac:dyDescent="0.25">
      <c r="A30" s="13" t="s">
        <v>1645</v>
      </c>
      <c r="B30" s="2" t="s">
        <v>5065</v>
      </c>
      <c r="C30" s="2" t="s">
        <v>4930</v>
      </c>
      <c r="D30" s="3">
        <v>33187</v>
      </c>
      <c r="E30" s="2" t="s">
        <v>5066</v>
      </c>
      <c r="F30" s="2" t="s">
        <v>5067</v>
      </c>
      <c r="G30" s="2" t="s">
        <v>4941</v>
      </c>
      <c r="H30" s="2" t="s">
        <v>4942</v>
      </c>
      <c r="I30" s="2" t="s">
        <v>4943</v>
      </c>
      <c r="J30" s="2" t="s">
        <v>4944</v>
      </c>
      <c r="K30" s="3">
        <v>45071</v>
      </c>
      <c r="L30" s="16" t="s">
        <v>4953</v>
      </c>
    </row>
    <row r="31" spans="1:12" x14ac:dyDescent="0.25">
      <c r="A31" s="13" t="s">
        <v>3688</v>
      </c>
      <c r="B31" s="2" t="s">
        <v>5068</v>
      </c>
      <c r="C31" s="2" t="s">
        <v>4930</v>
      </c>
      <c r="D31" s="3">
        <v>36226</v>
      </c>
      <c r="E31" s="2" t="s">
        <v>5069</v>
      </c>
      <c r="F31" s="2" t="s">
        <v>5070</v>
      </c>
      <c r="G31" s="2" t="s">
        <v>4957</v>
      </c>
      <c r="H31" s="2" t="s">
        <v>4942</v>
      </c>
      <c r="I31" s="2" t="s">
        <v>4943</v>
      </c>
      <c r="J31" s="2" t="s">
        <v>4952</v>
      </c>
      <c r="K31" s="3">
        <v>44330</v>
      </c>
      <c r="L31" s="16" t="s">
        <v>4945</v>
      </c>
    </row>
    <row r="32" spans="1:12" x14ac:dyDescent="0.25">
      <c r="A32" s="13" t="s">
        <v>2431</v>
      </c>
      <c r="B32" s="2" t="s">
        <v>5071</v>
      </c>
      <c r="C32" s="2" t="s">
        <v>4966</v>
      </c>
      <c r="D32" s="3">
        <v>29202</v>
      </c>
      <c r="E32" s="2" t="s">
        <v>5072</v>
      </c>
      <c r="F32" s="2" t="s">
        <v>5073</v>
      </c>
      <c r="G32" s="2" t="s">
        <v>5074</v>
      </c>
      <c r="H32" s="2" t="s">
        <v>4934</v>
      </c>
      <c r="I32" s="2" t="s">
        <v>4935</v>
      </c>
      <c r="J32" s="2" t="s">
        <v>4944</v>
      </c>
      <c r="K32" s="3">
        <v>43877</v>
      </c>
      <c r="L32" s="16" t="s">
        <v>4971</v>
      </c>
    </row>
    <row r="33" spans="1:12" x14ac:dyDescent="0.25">
      <c r="A33" s="13" t="s">
        <v>1764</v>
      </c>
      <c r="B33" s="2" t="s">
        <v>5075</v>
      </c>
      <c r="C33" s="2" t="s">
        <v>4966</v>
      </c>
      <c r="D33" s="3">
        <v>38242</v>
      </c>
      <c r="E33" s="2" t="s">
        <v>5076</v>
      </c>
      <c r="F33" s="2" t="s">
        <v>5077</v>
      </c>
      <c r="G33" s="2" t="s">
        <v>5040</v>
      </c>
      <c r="H33" s="2" t="s">
        <v>4950</v>
      </c>
      <c r="I33" s="2" t="s">
        <v>4951</v>
      </c>
      <c r="J33" s="2" t="s">
        <v>4936</v>
      </c>
      <c r="K33" s="3">
        <v>45417</v>
      </c>
      <c r="L33" s="16" t="s">
        <v>5032</v>
      </c>
    </row>
    <row r="34" spans="1:12" x14ac:dyDescent="0.25">
      <c r="A34" s="13" t="s">
        <v>689</v>
      </c>
      <c r="B34" s="2" t="s">
        <v>5078</v>
      </c>
      <c r="C34" s="2" t="s">
        <v>4930</v>
      </c>
      <c r="D34" s="3">
        <v>24308</v>
      </c>
      <c r="E34" s="2" t="s">
        <v>5079</v>
      </c>
      <c r="F34" s="2" t="s">
        <v>5080</v>
      </c>
      <c r="G34" s="2" t="s">
        <v>5081</v>
      </c>
      <c r="H34" s="2" t="s">
        <v>4970</v>
      </c>
      <c r="I34" s="2" t="s">
        <v>4935</v>
      </c>
      <c r="J34" s="2" t="s">
        <v>4952</v>
      </c>
      <c r="K34" s="3">
        <v>43706</v>
      </c>
      <c r="L34" s="16" t="s">
        <v>5014</v>
      </c>
    </row>
    <row r="35" spans="1:12" x14ac:dyDescent="0.25">
      <c r="A35" s="13" t="s">
        <v>1141</v>
      </c>
      <c r="B35" s="2" t="s">
        <v>5082</v>
      </c>
      <c r="C35" s="2" t="s">
        <v>4930</v>
      </c>
      <c r="D35" s="3">
        <v>35311</v>
      </c>
      <c r="E35" s="2" t="s">
        <v>5083</v>
      </c>
      <c r="F35" s="2" t="s">
        <v>5084</v>
      </c>
      <c r="G35" s="2" t="s">
        <v>4962</v>
      </c>
      <c r="H35" s="2" t="s">
        <v>4963</v>
      </c>
      <c r="I35" s="2" t="s">
        <v>4951</v>
      </c>
      <c r="J35" s="2" t="s">
        <v>4936</v>
      </c>
      <c r="K35" s="3">
        <v>43874</v>
      </c>
      <c r="L35" s="16" t="s">
        <v>4986</v>
      </c>
    </row>
    <row r="36" spans="1:12" x14ac:dyDescent="0.25">
      <c r="A36" s="13" t="s">
        <v>204</v>
      </c>
      <c r="B36" s="2" t="s">
        <v>5085</v>
      </c>
      <c r="C36" s="2" t="s">
        <v>4930</v>
      </c>
      <c r="D36" s="3">
        <v>34166</v>
      </c>
      <c r="E36" s="2" t="s">
        <v>5086</v>
      </c>
      <c r="F36" s="2" t="s">
        <v>5087</v>
      </c>
      <c r="G36" s="2" t="s">
        <v>5048</v>
      </c>
      <c r="H36" s="2" t="s">
        <v>4963</v>
      </c>
      <c r="I36" s="2" t="s">
        <v>4951</v>
      </c>
      <c r="J36" s="2" t="s">
        <v>4952</v>
      </c>
      <c r="K36" s="3">
        <v>43685</v>
      </c>
      <c r="L36" s="16" t="s">
        <v>5014</v>
      </c>
    </row>
    <row r="37" spans="1:12" x14ac:dyDescent="0.25">
      <c r="A37" s="13" t="s">
        <v>4460</v>
      </c>
      <c r="B37" s="2" t="s">
        <v>5088</v>
      </c>
      <c r="C37" s="2" t="s">
        <v>4930</v>
      </c>
      <c r="D37" s="3">
        <v>26538</v>
      </c>
      <c r="E37" s="2" t="s">
        <v>5089</v>
      </c>
      <c r="F37" s="2" t="s">
        <v>5090</v>
      </c>
      <c r="G37" s="2" t="s">
        <v>5044</v>
      </c>
      <c r="H37" s="2" t="s">
        <v>4934</v>
      </c>
      <c r="I37" s="2" t="s">
        <v>4935</v>
      </c>
      <c r="J37" s="2" t="s">
        <v>4944</v>
      </c>
      <c r="K37" s="3">
        <v>43651</v>
      </c>
      <c r="L37" s="16" t="s">
        <v>5091</v>
      </c>
    </row>
    <row r="38" spans="1:12" x14ac:dyDescent="0.25">
      <c r="A38" s="13" t="s">
        <v>3317</v>
      </c>
      <c r="B38" s="2" t="s">
        <v>5092</v>
      </c>
      <c r="C38" s="2" t="s">
        <v>4930</v>
      </c>
      <c r="D38" s="3">
        <v>38525</v>
      </c>
      <c r="E38" s="2" t="s">
        <v>5093</v>
      </c>
      <c r="F38" s="2" t="s">
        <v>5094</v>
      </c>
      <c r="G38" s="2" t="s">
        <v>4957</v>
      </c>
      <c r="H38" s="2" t="s">
        <v>4942</v>
      </c>
      <c r="I38" s="2" t="s">
        <v>4943</v>
      </c>
      <c r="J38" s="2" t="s">
        <v>5059</v>
      </c>
      <c r="K38" s="3">
        <v>45658</v>
      </c>
      <c r="L38" s="16" t="s">
        <v>5095</v>
      </c>
    </row>
    <row r="39" spans="1:12" x14ac:dyDescent="0.25">
      <c r="A39" s="13" t="s">
        <v>886</v>
      </c>
      <c r="B39" s="2" t="s">
        <v>5096</v>
      </c>
      <c r="C39" s="2" t="s">
        <v>4930</v>
      </c>
      <c r="D39" s="3">
        <v>34766</v>
      </c>
      <c r="E39" s="2" t="s">
        <v>5097</v>
      </c>
      <c r="F39" s="2" t="s">
        <v>5098</v>
      </c>
      <c r="G39" s="2" t="s">
        <v>5099</v>
      </c>
      <c r="H39" s="2" t="s">
        <v>4950</v>
      </c>
      <c r="I39" s="2" t="s">
        <v>4951</v>
      </c>
      <c r="J39" s="2" t="s">
        <v>4944</v>
      </c>
      <c r="K39" s="3">
        <v>43130</v>
      </c>
      <c r="L39" s="16" t="s">
        <v>4958</v>
      </c>
    </row>
    <row r="40" spans="1:12" x14ac:dyDescent="0.25">
      <c r="A40" s="13" t="s">
        <v>644</v>
      </c>
      <c r="B40" s="2" t="s">
        <v>5100</v>
      </c>
      <c r="C40" s="2" t="s">
        <v>4966</v>
      </c>
      <c r="D40" s="3">
        <v>30779</v>
      </c>
      <c r="E40" s="2" t="s">
        <v>5101</v>
      </c>
      <c r="F40" s="2" t="s">
        <v>5102</v>
      </c>
      <c r="G40" s="2" t="s">
        <v>4980</v>
      </c>
      <c r="H40" s="2" t="s">
        <v>4970</v>
      </c>
      <c r="I40" s="2" t="s">
        <v>4935</v>
      </c>
      <c r="J40" s="2" t="s">
        <v>4952</v>
      </c>
      <c r="K40" s="3">
        <v>44506</v>
      </c>
      <c r="L40" s="16" t="s">
        <v>5036</v>
      </c>
    </row>
    <row r="41" spans="1:12" x14ac:dyDescent="0.25">
      <c r="A41" s="13" t="s">
        <v>648</v>
      </c>
      <c r="B41" s="2" t="s">
        <v>5103</v>
      </c>
      <c r="C41" s="2" t="s">
        <v>4966</v>
      </c>
      <c r="D41" s="3">
        <v>24163</v>
      </c>
      <c r="E41" s="2" t="s">
        <v>5104</v>
      </c>
      <c r="F41" s="2" t="s">
        <v>5105</v>
      </c>
      <c r="G41" s="2" t="s">
        <v>4962</v>
      </c>
      <c r="H41" s="2" t="s">
        <v>4963</v>
      </c>
      <c r="I41" s="2" t="s">
        <v>4951</v>
      </c>
      <c r="J41" s="2" t="s">
        <v>4952</v>
      </c>
      <c r="K41" s="3">
        <v>44245</v>
      </c>
      <c r="L41" s="16" t="s">
        <v>5049</v>
      </c>
    </row>
    <row r="42" spans="1:12" x14ac:dyDescent="0.25">
      <c r="A42" s="13" t="s">
        <v>337</v>
      </c>
      <c r="B42" s="2" t="s">
        <v>5106</v>
      </c>
      <c r="C42" s="2" t="s">
        <v>4930</v>
      </c>
      <c r="D42" s="3">
        <v>34850</v>
      </c>
      <c r="E42" s="2" t="s">
        <v>5107</v>
      </c>
      <c r="F42" s="2" t="s">
        <v>5108</v>
      </c>
      <c r="G42" s="2" t="s">
        <v>5018</v>
      </c>
      <c r="H42" s="2" t="s">
        <v>4942</v>
      </c>
      <c r="I42" s="2" t="s">
        <v>4943</v>
      </c>
      <c r="J42" s="2" t="s">
        <v>5059</v>
      </c>
      <c r="K42" s="3">
        <v>44740</v>
      </c>
      <c r="L42" s="16" t="s">
        <v>4945</v>
      </c>
    </row>
    <row r="43" spans="1:12" x14ac:dyDescent="0.25">
      <c r="A43" s="13" t="s">
        <v>2048</v>
      </c>
      <c r="B43" s="2" t="s">
        <v>5109</v>
      </c>
      <c r="C43" s="2" t="s">
        <v>4930</v>
      </c>
      <c r="D43" s="3">
        <v>25837</v>
      </c>
      <c r="E43" s="2" t="s">
        <v>5110</v>
      </c>
      <c r="F43" s="2" t="s">
        <v>5111</v>
      </c>
      <c r="G43" s="2" t="s">
        <v>4993</v>
      </c>
      <c r="H43" s="2" t="s">
        <v>4942</v>
      </c>
      <c r="I43" s="2" t="s">
        <v>4943</v>
      </c>
      <c r="J43" s="2" t="s">
        <v>4936</v>
      </c>
      <c r="K43" s="3">
        <v>45348</v>
      </c>
      <c r="L43" s="16" t="s">
        <v>5006</v>
      </c>
    </row>
    <row r="44" spans="1:12" x14ac:dyDescent="0.25">
      <c r="A44" s="13" t="s">
        <v>1179</v>
      </c>
      <c r="B44" s="2" t="s">
        <v>5112</v>
      </c>
      <c r="C44" s="2" t="s">
        <v>4966</v>
      </c>
      <c r="D44" s="3">
        <v>38963</v>
      </c>
      <c r="E44" s="2" t="s">
        <v>5113</v>
      </c>
      <c r="F44" s="2" t="s">
        <v>5114</v>
      </c>
      <c r="G44" s="2" t="s">
        <v>4969</v>
      </c>
      <c r="H44" s="2" t="s">
        <v>4970</v>
      </c>
      <c r="I44" s="2" t="s">
        <v>4935</v>
      </c>
      <c r="J44" s="2" t="s">
        <v>4952</v>
      </c>
      <c r="K44" s="3">
        <v>44003</v>
      </c>
      <c r="L44" s="16" t="s">
        <v>5014</v>
      </c>
    </row>
    <row r="45" spans="1:12" x14ac:dyDescent="0.25">
      <c r="A45" s="13" t="s">
        <v>1876</v>
      </c>
      <c r="B45" s="2" t="s">
        <v>5115</v>
      </c>
      <c r="C45" s="2" t="s">
        <v>4966</v>
      </c>
      <c r="D45" s="3">
        <v>38655</v>
      </c>
      <c r="E45" s="2" t="s">
        <v>5116</v>
      </c>
      <c r="F45" s="2" t="s">
        <v>5117</v>
      </c>
      <c r="G45" s="2" t="s">
        <v>4941</v>
      </c>
      <c r="H45" s="2" t="s">
        <v>4942</v>
      </c>
      <c r="I45" s="2" t="s">
        <v>4943</v>
      </c>
      <c r="J45" s="2" t="s">
        <v>5059</v>
      </c>
      <c r="K45" s="3">
        <v>45402</v>
      </c>
      <c r="L45" s="16" t="s">
        <v>4986</v>
      </c>
    </row>
    <row r="46" spans="1:12" x14ac:dyDescent="0.25">
      <c r="A46" s="13" t="s">
        <v>1177</v>
      </c>
      <c r="B46" s="2" t="s">
        <v>5118</v>
      </c>
      <c r="C46" s="2" t="s">
        <v>4930</v>
      </c>
      <c r="D46" s="3">
        <v>29768</v>
      </c>
      <c r="E46" s="2" t="s">
        <v>5119</v>
      </c>
      <c r="F46" s="2" t="s">
        <v>5120</v>
      </c>
      <c r="G46" s="2" t="s">
        <v>5044</v>
      </c>
      <c r="H46" s="2" t="s">
        <v>4934</v>
      </c>
      <c r="I46" s="2" t="s">
        <v>4935</v>
      </c>
      <c r="J46" s="2" t="s">
        <v>4952</v>
      </c>
      <c r="K46" s="3">
        <v>45464</v>
      </c>
      <c r="L46" s="16" t="s">
        <v>4971</v>
      </c>
    </row>
    <row r="47" spans="1:12" x14ac:dyDescent="0.25">
      <c r="A47" s="13" t="s">
        <v>2260</v>
      </c>
      <c r="B47" s="2" t="s">
        <v>5121</v>
      </c>
      <c r="C47" s="2" t="s">
        <v>4930</v>
      </c>
      <c r="D47" s="3">
        <v>30219</v>
      </c>
      <c r="E47" s="2" t="s">
        <v>5122</v>
      </c>
      <c r="F47" s="2" t="s">
        <v>5123</v>
      </c>
      <c r="G47" s="2" t="s">
        <v>5124</v>
      </c>
      <c r="H47" s="2" t="s">
        <v>4950</v>
      </c>
      <c r="I47" s="2" t="s">
        <v>4951</v>
      </c>
      <c r="J47" s="2" t="s">
        <v>4952</v>
      </c>
      <c r="K47" s="3">
        <v>44395</v>
      </c>
      <c r="L47" s="16" t="s">
        <v>5054</v>
      </c>
    </row>
    <row r="48" spans="1:12" x14ac:dyDescent="0.25">
      <c r="A48" s="13" t="s">
        <v>2534</v>
      </c>
      <c r="B48" s="2" t="s">
        <v>5125</v>
      </c>
      <c r="C48" s="2" t="s">
        <v>4966</v>
      </c>
      <c r="D48" s="3">
        <v>28223</v>
      </c>
      <c r="E48" s="2" t="s">
        <v>5126</v>
      </c>
      <c r="F48" s="2" t="s">
        <v>5127</v>
      </c>
      <c r="G48" s="2" t="s">
        <v>5053</v>
      </c>
      <c r="H48" s="2" t="s">
        <v>4963</v>
      </c>
      <c r="I48" s="2" t="s">
        <v>4951</v>
      </c>
      <c r="J48" s="2" t="s">
        <v>5059</v>
      </c>
      <c r="K48" s="3">
        <v>43984</v>
      </c>
      <c r="L48" s="16" t="s">
        <v>4994</v>
      </c>
    </row>
    <row r="49" spans="1:12" x14ac:dyDescent="0.25">
      <c r="A49" s="13" t="s">
        <v>956</v>
      </c>
      <c r="B49" s="2" t="s">
        <v>5128</v>
      </c>
      <c r="C49" s="2" t="s">
        <v>4930</v>
      </c>
      <c r="D49" s="3">
        <v>24096</v>
      </c>
      <c r="E49" s="2" t="s">
        <v>5129</v>
      </c>
      <c r="F49" s="2" t="s">
        <v>5130</v>
      </c>
      <c r="G49" s="2" t="s">
        <v>5053</v>
      </c>
      <c r="H49" s="2" t="s">
        <v>4963</v>
      </c>
      <c r="I49" s="2" t="s">
        <v>4951</v>
      </c>
      <c r="J49" s="2" t="s">
        <v>4936</v>
      </c>
      <c r="K49" s="3">
        <v>45040</v>
      </c>
      <c r="L49" s="16" t="s">
        <v>4937</v>
      </c>
    </row>
    <row r="50" spans="1:12" x14ac:dyDescent="0.25">
      <c r="A50" s="13" t="s">
        <v>3922</v>
      </c>
      <c r="B50" s="2" t="s">
        <v>5131</v>
      </c>
      <c r="C50" s="2" t="s">
        <v>4966</v>
      </c>
      <c r="D50" s="3">
        <v>31239</v>
      </c>
      <c r="E50" s="2" t="s">
        <v>5132</v>
      </c>
      <c r="F50" s="2" t="s">
        <v>5133</v>
      </c>
      <c r="G50" s="2" t="s">
        <v>5134</v>
      </c>
      <c r="H50" s="2" t="s">
        <v>4934</v>
      </c>
      <c r="I50" s="2" t="s">
        <v>4935</v>
      </c>
      <c r="J50" s="2" t="s">
        <v>4936</v>
      </c>
      <c r="K50" s="3">
        <v>45077</v>
      </c>
      <c r="L50" s="16" t="s">
        <v>4964</v>
      </c>
    </row>
    <row r="51" spans="1:12" x14ac:dyDescent="0.25">
      <c r="A51" s="13" t="s">
        <v>1791</v>
      </c>
      <c r="B51" s="2" t="s">
        <v>5135</v>
      </c>
      <c r="C51" s="2" t="s">
        <v>4930</v>
      </c>
      <c r="D51" s="3">
        <v>38914</v>
      </c>
      <c r="E51" s="2" t="s">
        <v>5136</v>
      </c>
      <c r="F51" s="2" t="s">
        <v>5137</v>
      </c>
      <c r="G51" s="2" t="s">
        <v>5040</v>
      </c>
      <c r="H51" s="2" t="s">
        <v>4950</v>
      </c>
      <c r="I51" s="2" t="s">
        <v>4951</v>
      </c>
      <c r="J51" s="2" t="s">
        <v>4936</v>
      </c>
      <c r="K51" s="3">
        <v>45041</v>
      </c>
      <c r="L51" s="16" t="s">
        <v>5032</v>
      </c>
    </row>
    <row r="52" spans="1:12" x14ac:dyDescent="0.25">
      <c r="A52" s="13" t="s">
        <v>2773</v>
      </c>
      <c r="B52" s="2" t="s">
        <v>5138</v>
      </c>
      <c r="C52" s="2" t="s">
        <v>4966</v>
      </c>
      <c r="D52" s="3">
        <v>28702</v>
      </c>
      <c r="E52" s="2" t="s">
        <v>5139</v>
      </c>
      <c r="F52" s="2" t="s">
        <v>5140</v>
      </c>
      <c r="G52" s="2" t="s">
        <v>5141</v>
      </c>
      <c r="H52" s="2" t="s">
        <v>4963</v>
      </c>
      <c r="I52" s="2" t="s">
        <v>4951</v>
      </c>
      <c r="J52" s="2" t="s">
        <v>4952</v>
      </c>
      <c r="K52" s="3">
        <v>44638</v>
      </c>
      <c r="L52" s="16" t="s">
        <v>4953</v>
      </c>
    </row>
    <row r="53" spans="1:12" x14ac:dyDescent="0.25">
      <c r="A53" s="13" t="s">
        <v>21</v>
      </c>
      <c r="B53" s="2" t="s">
        <v>5142</v>
      </c>
      <c r="C53" s="2" t="s">
        <v>4966</v>
      </c>
      <c r="D53" s="3">
        <v>24120</v>
      </c>
      <c r="E53" s="2" t="s">
        <v>5143</v>
      </c>
      <c r="F53" s="2" t="s">
        <v>5144</v>
      </c>
      <c r="G53" s="2" t="s">
        <v>5064</v>
      </c>
      <c r="H53" s="2" t="s">
        <v>4963</v>
      </c>
      <c r="I53" s="2" t="s">
        <v>4951</v>
      </c>
      <c r="J53" s="2" t="s">
        <v>4952</v>
      </c>
      <c r="K53" s="3">
        <v>45065</v>
      </c>
      <c r="L53" s="16" t="s">
        <v>5014</v>
      </c>
    </row>
    <row r="54" spans="1:12" x14ac:dyDescent="0.25">
      <c r="A54" s="13" t="s">
        <v>1242</v>
      </c>
      <c r="B54" s="2" t="s">
        <v>5145</v>
      </c>
      <c r="C54" s="2" t="s">
        <v>4966</v>
      </c>
      <c r="D54" s="3">
        <v>30383</v>
      </c>
      <c r="E54" s="2" t="s">
        <v>5146</v>
      </c>
      <c r="F54" s="2" t="s">
        <v>5147</v>
      </c>
      <c r="G54" s="2" t="s">
        <v>5148</v>
      </c>
      <c r="H54" s="2" t="s">
        <v>4950</v>
      </c>
      <c r="I54" s="2" t="s">
        <v>4951</v>
      </c>
      <c r="J54" s="2" t="s">
        <v>5059</v>
      </c>
      <c r="K54" s="3">
        <v>45298</v>
      </c>
      <c r="L54" s="16" t="s">
        <v>5060</v>
      </c>
    </row>
    <row r="55" spans="1:12" x14ac:dyDescent="0.25">
      <c r="A55" s="13" t="s">
        <v>2852</v>
      </c>
      <c r="B55" s="2" t="s">
        <v>5149</v>
      </c>
      <c r="C55" s="2" t="s">
        <v>4930</v>
      </c>
      <c r="D55" s="3">
        <v>31070</v>
      </c>
      <c r="E55" s="2" t="s">
        <v>5150</v>
      </c>
      <c r="F55" s="2" t="s">
        <v>5151</v>
      </c>
      <c r="G55" s="2" t="s">
        <v>5081</v>
      </c>
      <c r="H55" s="2" t="s">
        <v>4970</v>
      </c>
      <c r="I55" s="2" t="s">
        <v>4935</v>
      </c>
      <c r="J55" s="2" t="s">
        <v>4944</v>
      </c>
      <c r="K55" s="3">
        <v>45456</v>
      </c>
      <c r="L55" s="16" t="s">
        <v>5091</v>
      </c>
    </row>
    <row r="56" spans="1:12" x14ac:dyDescent="0.25">
      <c r="A56" s="13" t="s">
        <v>2847</v>
      </c>
      <c r="B56" s="2" t="s">
        <v>5152</v>
      </c>
      <c r="C56" s="2" t="s">
        <v>4930</v>
      </c>
      <c r="D56" s="3">
        <v>34526</v>
      </c>
      <c r="E56" s="2" t="s">
        <v>5153</v>
      </c>
      <c r="F56" s="2" t="s">
        <v>5154</v>
      </c>
      <c r="G56" s="2" t="s">
        <v>5013</v>
      </c>
      <c r="H56" s="2" t="s">
        <v>4950</v>
      </c>
      <c r="I56" s="2" t="s">
        <v>4951</v>
      </c>
      <c r="J56" s="2" t="s">
        <v>4936</v>
      </c>
      <c r="K56" s="3">
        <v>45228</v>
      </c>
      <c r="L56" s="16" t="s">
        <v>4964</v>
      </c>
    </row>
    <row r="57" spans="1:12" x14ac:dyDescent="0.25">
      <c r="A57" s="13" t="s">
        <v>2246</v>
      </c>
      <c r="B57" s="2" t="s">
        <v>5155</v>
      </c>
      <c r="C57" s="2" t="s">
        <v>4930</v>
      </c>
      <c r="D57" s="3">
        <v>27627</v>
      </c>
      <c r="E57" s="2" t="s">
        <v>5156</v>
      </c>
      <c r="F57" s="2" t="s">
        <v>5157</v>
      </c>
      <c r="G57" s="2" t="s">
        <v>5013</v>
      </c>
      <c r="H57" s="2" t="s">
        <v>4950</v>
      </c>
      <c r="I57" s="2" t="s">
        <v>4951</v>
      </c>
      <c r="J57" s="2" t="s">
        <v>4944</v>
      </c>
      <c r="K57" s="3">
        <v>43982</v>
      </c>
      <c r="L57" s="16" t="s">
        <v>5054</v>
      </c>
    </row>
    <row r="58" spans="1:12" x14ac:dyDescent="0.25">
      <c r="A58" s="13" t="s">
        <v>1361</v>
      </c>
      <c r="B58" s="2" t="s">
        <v>5158</v>
      </c>
      <c r="C58" s="2" t="s">
        <v>4930</v>
      </c>
      <c r="D58" s="3">
        <v>34388</v>
      </c>
      <c r="E58" s="2" t="s">
        <v>5159</v>
      </c>
      <c r="F58" s="2" t="s">
        <v>5160</v>
      </c>
      <c r="G58" s="2" t="s">
        <v>5161</v>
      </c>
      <c r="H58" s="2" t="s">
        <v>4934</v>
      </c>
      <c r="I58" s="2" t="s">
        <v>4935</v>
      </c>
      <c r="J58" s="2" t="s">
        <v>4936</v>
      </c>
      <c r="K58" s="3">
        <v>44142</v>
      </c>
      <c r="L58" s="16" t="s">
        <v>4986</v>
      </c>
    </row>
    <row r="59" spans="1:12" x14ac:dyDescent="0.25">
      <c r="A59" s="13" t="s">
        <v>1031</v>
      </c>
      <c r="B59" s="2" t="s">
        <v>5162</v>
      </c>
      <c r="C59" s="2" t="s">
        <v>4966</v>
      </c>
      <c r="D59" s="3">
        <v>36650</v>
      </c>
      <c r="E59" s="2" t="s">
        <v>5163</v>
      </c>
      <c r="F59" s="2" t="s">
        <v>5164</v>
      </c>
      <c r="G59" s="2" t="s">
        <v>4957</v>
      </c>
      <c r="H59" s="2" t="s">
        <v>4942</v>
      </c>
      <c r="I59" s="2" t="s">
        <v>4943</v>
      </c>
      <c r="J59" s="2" t="s">
        <v>4944</v>
      </c>
      <c r="K59" s="3">
        <v>45573</v>
      </c>
      <c r="L59" s="16" t="s">
        <v>5049</v>
      </c>
    </row>
    <row r="60" spans="1:12" x14ac:dyDescent="0.25">
      <c r="A60" s="13" t="s">
        <v>3575</v>
      </c>
      <c r="B60" s="2" t="s">
        <v>5165</v>
      </c>
      <c r="C60" s="2" t="s">
        <v>4966</v>
      </c>
      <c r="D60" s="3">
        <v>26140</v>
      </c>
      <c r="E60" s="2" t="s">
        <v>5166</v>
      </c>
      <c r="F60" s="2" t="s">
        <v>5167</v>
      </c>
      <c r="G60" s="2" t="s">
        <v>4933</v>
      </c>
      <c r="H60" s="2" t="s">
        <v>4934</v>
      </c>
      <c r="I60" s="2" t="s">
        <v>4935</v>
      </c>
      <c r="J60" s="2" t="s">
        <v>4944</v>
      </c>
      <c r="K60" s="3">
        <v>44645</v>
      </c>
      <c r="L60" s="16" t="s">
        <v>5049</v>
      </c>
    </row>
    <row r="61" spans="1:12" x14ac:dyDescent="0.25">
      <c r="A61" s="13" t="s">
        <v>674</v>
      </c>
      <c r="B61" s="2" t="s">
        <v>5168</v>
      </c>
      <c r="C61" s="2" t="s">
        <v>4966</v>
      </c>
      <c r="D61" s="3">
        <v>28183</v>
      </c>
      <c r="E61" s="2" t="s">
        <v>5169</v>
      </c>
      <c r="F61" s="2" t="s">
        <v>5170</v>
      </c>
      <c r="G61" s="2" t="s">
        <v>4962</v>
      </c>
      <c r="H61" s="2" t="s">
        <v>4963</v>
      </c>
      <c r="I61" s="2" t="s">
        <v>4951</v>
      </c>
      <c r="J61" s="2" t="s">
        <v>4952</v>
      </c>
      <c r="K61" s="3">
        <v>43800</v>
      </c>
      <c r="L61" s="16" t="s">
        <v>5036</v>
      </c>
    </row>
    <row r="62" spans="1:12" x14ac:dyDescent="0.25">
      <c r="A62" s="13" t="s">
        <v>2789</v>
      </c>
      <c r="B62" s="2" t="s">
        <v>5171</v>
      </c>
      <c r="C62" s="2" t="s">
        <v>4966</v>
      </c>
      <c r="D62" s="3">
        <v>34516</v>
      </c>
      <c r="E62" s="2" t="s">
        <v>5172</v>
      </c>
      <c r="F62" s="2" t="s">
        <v>5173</v>
      </c>
      <c r="G62" s="2" t="s">
        <v>5134</v>
      </c>
      <c r="H62" s="2" t="s">
        <v>4934</v>
      </c>
      <c r="I62" s="2" t="s">
        <v>4935</v>
      </c>
      <c r="J62" s="2" t="s">
        <v>4936</v>
      </c>
      <c r="K62" s="3">
        <v>44196</v>
      </c>
      <c r="L62" s="16" t="s">
        <v>4976</v>
      </c>
    </row>
    <row r="63" spans="1:12" x14ac:dyDescent="0.25">
      <c r="A63" s="13" t="s">
        <v>1746</v>
      </c>
      <c r="B63" s="2" t="s">
        <v>5174</v>
      </c>
      <c r="C63" s="2" t="s">
        <v>4966</v>
      </c>
      <c r="D63" s="3">
        <v>35514</v>
      </c>
      <c r="E63" s="2" t="s">
        <v>5175</v>
      </c>
      <c r="F63" s="2" t="s">
        <v>5176</v>
      </c>
      <c r="G63" s="2" t="s">
        <v>4933</v>
      </c>
      <c r="H63" s="2" t="s">
        <v>4934</v>
      </c>
      <c r="I63" s="2" t="s">
        <v>4935</v>
      </c>
      <c r="J63" s="2" t="s">
        <v>5059</v>
      </c>
      <c r="K63" s="3">
        <v>43457</v>
      </c>
      <c r="L63" s="16" t="s">
        <v>4964</v>
      </c>
    </row>
    <row r="64" spans="1:12" x14ac:dyDescent="0.25">
      <c r="A64" s="13" t="s">
        <v>1211</v>
      </c>
      <c r="B64" s="2" t="s">
        <v>5168</v>
      </c>
      <c r="C64" s="2" t="s">
        <v>4966</v>
      </c>
      <c r="D64" s="3">
        <v>38973</v>
      </c>
      <c r="E64" s="2" t="s">
        <v>5177</v>
      </c>
      <c r="F64" s="2" t="s">
        <v>5178</v>
      </c>
      <c r="G64" s="2" t="s">
        <v>4993</v>
      </c>
      <c r="H64" s="2" t="s">
        <v>4942</v>
      </c>
      <c r="I64" s="2" t="s">
        <v>4943</v>
      </c>
      <c r="J64" s="2" t="s">
        <v>4952</v>
      </c>
      <c r="K64" s="3">
        <v>44837</v>
      </c>
      <c r="L64" s="16" t="s">
        <v>5060</v>
      </c>
    </row>
    <row r="65" spans="1:12" x14ac:dyDescent="0.25">
      <c r="A65" s="13" t="s">
        <v>1677</v>
      </c>
      <c r="B65" s="2" t="s">
        <v>5179</v>
      </c>
      <c r="C65" s="2" t="s">
        <v>4930</v>
      </c>
      <c r="D65" s="3">
        <v>35254</v>
      </c>
      <c r="E65" s="2" t="s">
        <v>5180</v>
      </c>
      <c r="F65" s="2" t="s">
        <v>5181</v>
      </c>
      <c r="G65" s="2" t="s">
        <v>5182</v>
      </c>
      <c r="H65" s="2" t="s">
        <v>4963</v>
      </c>
      <c r="I65" s="2" t="s">
        <v>4951</v>
      </c>
      <c r="J65" s="2" t="s">
        <v>4936</v>
      </c>
      <c r="K65" s="3">
        <v>45264</v>
      </c>
      <c r="L65" s="16" t="s">
        <v>4945</v>
      </c>
    </row>
    <row r="66" spans="1:12" x14ac:dyDescent="0.25">
      <c r="A66" s="13" t="s">
        <v>3629</v>
      </c>
      <c r="B66" s="2" t="s">
        <v>5183</v>
      </c>
      <c r="C66" s="2" t="s">
        <v>4930</v>
      </c>
      <c r="D66" s="3">
        <v>31861</v>
      </c>
      <c r="E66" s="2" t="s">
        <v>5184</v>
      </c>
      <c r="F66" s="2" t="s">
        <v>5185</v>
      </c>
      <c r="G66" s="2" t="s">
        <v>5018</v>
      </c>
      <c r="H66" s="2" t="s">
        <v>4942</v>
      </c>
      <c r="I66" s="2" t="s">
        <v>4943</v>
      </c>
      <c r="J66" s="2" t="s">
        <v>4936</v>
      </c>
      <c r="K66" s="3">
        <v>43564</v>
      </c>
      <c r="L66" s="16" t="s">
        <v>5036</v>
      </c>
    </row>
    <row r="67" spans="1:12" x14ac:dyDescent="0.25">
      <c r="A67" s="13" t="s">
        <v>781</v>
      </c>
      <c r="B67" s="2" t="s">
        <v>5186</v>
      </c>
      <c r="C67" s="2" t="s">
        <v>4930</v>
      </c>
      <c r="D67" s="3">
        <v>38866</v>
      </c>
      <c r="E67" s="2" t="s">
        <v>5187</v>
      </c>
      <c r="F67" s="2" t="s">
        <v>5188</v>
      </c>
      <c r="G67" s="2" t="s">
        <v>5189</v>
      </c>
      <c r="H67" s="2" t="s">
        <v>4970</v>
      </c>
      <c r="I67" s="2" t="s">
        <v>4935</v>
      </c>
      <c r="J67" s="2" t="s">
        <v>4952</v>
      </c>
      <c r="K67" s="3">
        <v>43246</v>
      </c>
      <c r="L67" s="16" t="s">
        <v>5006</v>
      </c>
    </row>
    <row r="68" spans="1:12" x14ac:dyDescent="0.25">
      <c r="A68" s="13" t="s">
        <v>4260</v>
      </c>
      <c r="B68" s="2" t="s">
        <v>5190</v>
      </c>
      <c r="C68" s="2" t="s">
        <v>4966</v>
      </c>
      <c r="D68" s="3">
        <v>30330</v>
      </c>
      <c r="E68" s="2" t="s">
        <v>5191</v>
      </c>
      <c r="F68" s="2" t="s">
        <v>5192</v>
      </c>
      <c r="G68" s="2" t="s">
        <v>5081</v>
      </c>
      <c r="H68" s="2" t="s">
        <v>4970</v>
      </c>
      <c r="I68" s="2" t="s">
        <v>4935</v>
      </c>
      <c r="J68" s="2" t="s">
        <v>4944</v>
      </c>
      <c r="K68" s="3">
        <v>45116</v>
      </c>
      <c r="L68" s="16" t="s">
        <v>5091</v>
      </c>
    </row>
    <row r="69" spans="1:12" x14ac:dyDescent="0.25">
      <c r="A69" s="13" t="s">
        <v>2953</v>
      </c>
      <c r="B69" s="2" t="s">
        <v>5193</v>
      </c>
      <c r="C69" s="2" t="s">
        <v>4966</v>
      </c>
      <c r="D69" s="3">
        <v>28646</v>
      </c>
      <c r="E69" s="2" t="s">
        <v>5194</v>
      </c>
      <c r="F69" s="2" t="s">
        <v>5195</v>
      </c>
      <c r="G69" s="2" t="s">
        <v>4969</v>
      </c>
      <c r="H69" s="2" t="s">
        <v>4970</v>
      </c>
      <c r="I69" s="2" t="s">
        <v>4935</v>
      </c>
      <c r="J69" s="2" t="s">
        <v>4952</v>
      </c>
      <c r="K69" s="3">
        <v>45298</v>
      </c>
      <c r="L69" s="16" t="s">
        <v>5014</v>
      </c>
    </row>
    <row r="70" spans="1:12" x14ac:dyDescent="0.25">
      <c r="A70" s="13" t="s">
        <v>2118</v>
      </c>
      <c r="B70" s="2" t="s">
        <v>5196</v>
      </c>
      <c r="C70" s="2" t="s">
        <v>4966</v>
      </c>
      <c r="D70" s="3">
        <v>25933</v>
      </c>
      <c r="E70" s="2" t="s">
        <v>5197</v>
      </c>
      <c r="F70" s="2" t="s">
        <v>5198</v>
      </c>
      <c r="G70" s="2" t="s">
        <v>4957</v>
      </c>
      <c r="H70" s="2" t="s">
        <v>4942</v>
      </c>
      <c r="I70" s="2" t="s">
        <v>4943</v>
      </c>
      <c r="J70" s="2" t="s">
        <v>4952</v>
      </c>
      <c r="K70" s="3">
        <v>43230</v>
      </c>
      <c r="L70" s="16" t="s">
        <v>5032</v>
      </c>
    </row>
    <row r="71" spans="1:12" x14ac:dyDescent="0.25">
      <c r="A71" s="13" t="s">
        <v>821</v>
      </c>
      <c r="B71" s="2" t="s">
        <v>5199</v>
      </c>
      <c r="C71" s="2" t="s">
        <v>4930</v>
      </c>
      <c r="D71" s="3">
        <v>35637</v>
      </c>
      <c r="E71" s="2" t="s">
        <v>5200</v>
      </c>
      <c r="F71" s="2" t="s">
        <v>5201</v>
      </c>
      <c r="G71" s="2" t="s">
        <v>5018</v>
      </c>
      <c r="H71" s="2" t="s">
        <v>4942</v>
      </c>
      <c r="I71" s="2" t="s">
        <v>4943</v>
      </c>
      <c r="J71" s="2" t="s">
        <v>4944</v>
      </c>
      <c r="K71" s="3">
        <v>43542</v>
      </c>
      <c r="L71" s="16" t="s">
        <v>4971</v>
      </c>
    </row>
    <row r="72" spans="1:12" x14ac:dyDescent="0.25">
      <c r="A72" s="13" t="s">
        <v>5202</v>
      </c>
      <c r="B72" s="2" t="s">
        <v>5203</v>
      </c>
      <c r="C72" s="2" t="s">
        <v>4930</v>
      </c>
      <c r="D72" s="3">
        <v>28485</v>
      </c>
      <c r="E72" s="2" t="s">
        <v>5204</v>
      </c>
      <c r="F72" s="2" t="s">
        <v>5205</v>
      </c>
      <c r="G72" s="2" t="s">
        <v>4969</v>
      </c>
      <c r="H72" s="2" t="s">
        <v>4970</v>
      </c>
      <c r="I72" s="2" t="s">
        <v>4935</v>
      </c>
      <c r="J72" s="2" t="s">
        <v>4944</v>
      </c>
      <c r="K72" s="3">
        <v>44857</v>
      </c>
      <c r="L72" s="16" t="s">
        <v>5049</v>
      </c>
    </row>
    <row r="73" spans="1:12" x14ac:dyDescent="0.25">
      <c r="A73" s="13" t="s">
        <v>2551</v>
      </c>
      <c r="B73" s="2" t="s">
        <v>5206</v>
      </c>
      <c r="C73" s="2" t="s">
        <v>4966</v>
      </c>
      <c r="D73" s="3">
        <v>33755</v>
      </c>
      <c r="E73" s="2" t="s">
        <v>5207</v>
      </c>
      <c r="F73" s="2" t="s">
        <v>5208</v>
      </c>
      <c r="G73" s="2" t="s">
        <v>5058</v>
      </c>
      <c r="H73" s="2" t="s">
        <v>4934</v>
      </c>
      <c r="I73" s="2" t="s">
        <v>4935</v>
      </c>
      <c r="J73" s="2" t="s">
        <v>4952</v>
      </c>
      <c r="K73" s="3">
        <v>45522</v>
      </c>
      <c r="L73" s="16" t="s">
        <v>5054</v>
      </c>
    </row>
    <row r="74" spans="1:12" x14ac:dyDescent="0.25">
      <c r="A74" s="13" t="s">
        <v>2158</v>
      </c>
      <c r="B74" s="2" t="s">
        <v>5209</v>
      </c>
      <c r="C74" s="2" t="s">
        <v>4930</v>
      </c>
      <c r="D74" s="3">
        <v>29974</v>
      </c>
      <c r="E74" s="2" t="s">
        <v>5210</v>
      </c>
      <c r="F74" s="2" t="s">
        <v>5211</v>
      </c>
      <c r="G74" s="2" t="s">
        <v>5212</v>
      </c>
      <c r="H74" s="2" t="s">
        <v>4942</v>
      </c>
      <c r="I74" s="2" t="s">
        <v>4943</v>
      </c>
      <c r="J74" s="2" t="s">
        <v>4936</v>
      </c>
      <c r="K74" s="3">
        <v>45695</v>
      </c>
      <c r="L74" s="16" t="s">
        <v>5049</v>
      </c>
    </row>
    <row r="75" spans="1:12" x14ac:dyDescent="0.25">
      <c r="A75" s="13" t="s">
        <v>977</v>
      </c>
      <c r="B75" s="2" t="s">
        <v>5213</v>
      </c>
      <c r="C75" s="2" t="s">
        <v>4966</v>
      </c>
      <c r="D75" s="3">
        <v>35401</v>
      </c>
      <c r="E75" s="2" t="s">
        <v>5214</v>
      </c>
      <c r="F75" s="2" t="s">
        <v>5215</v>
      </c>
      <c r="G75" s="2" t="s">
        <v>5018</v>
      </c>
      <c r="H75" s="2" t="s">
        <v>4942</v>
      </c>
      <c r="I75" s="2" t="s">
        <v>4943</v>
      </c>
      <c r="J75" s="2" t="s">
        <v>4936</v>
      </c>
      <c r="K75" s="3">
        <v>43295</v>
      </c>
      <c r="L75" s="16" t="s">
        <v>5032</v>
      </c>
    </row>
    <row r="76" spans="1:12" x14ac:dyDescent="0.25">
      <c r="A76" s="13" t="s">
        <v>2528</v>
      </c>
      <c r="B76" s="2" t="s">
        <v>5216</v>
      </c>
      <c r="C76" s="2" t="s">
        <v>4966</v>
      </c>
      <c r="D76" s="3">
        <v>29699</v>
      </c>
      <c r="E76" s="2" t="s">
        <v>5217</v>
      </c>
      <c r="F76" s="2" t="s">
        <v>5218</v>
      </c>
      <c r="G76" s="2" t="s">
        <v>4980</v>
      </c>
      <c r="H76" s="2" t="s">
        <v>4970</v>
      </c>
      <c r="I76" s="2" t="s">
        <v>4935</v>
      </c>
      <c r="J76" s="2" t="s">
        <v>4944</v>
      </c>
      <c r="K76" s="3">
        <v>43156</v>
      </c>
      <c r="L76" s="16" t="s">
        <v>5022</v>
      </c>
    </row>
    <row r="77" spans="1:12" x14ac:dyDescent="0.25">
      <c r="A77" s="13" t="s">
        <v>2749</v>
      </c>
      <c r="B77" s="2" t="s">
        <v>5219</v>
      </c>
      <c r="C77" s="2" t="s">
        <v>4966</v>
      </c>
      <c r="D77" s="3">
        <v>38278</v>
      </c>
      <c r="E77" s="2" t="s">
        <v>5220</v>
      </c>
      <c r="F77" s="2" t="s">
        <v>5221</v>
      </c>
      <c r="G77" s="2" t="s">
        <v>5001</v>
      </c>
      <c r="H77" s="2" t="s">
        <v>4950</v>
      </c>
      <c r="I77" s="2" t="s">
        <v>4951</v>
      </c>
      <c r="J77" s="2" t="s">
        <v>5059</v>
      </c>
      <c r="K77" s="3">
        <v>45566</v>
      </c>
      <c r="L77" s="16" t="s">
        <v>5095</v>
      </c>
    </row>
    <row r="78" spans="1:12" x14ac:dyDescent="0.25">
      <c r="A78" s="13" t="s">
        <v>1529</v>
      </c>
      <c r="B78" s="2" t="s">
        <v>5222</v>
      </c>
      <c r="C78" s="2" t="s">
        <v>4966</v>
      </c>
      <c r="D78" s="3">
        <v>32484</v>
      </c>
      <c r="E78" s="2" t="s">
        <v>5223</v>
      </c>
      <c r="F78" s="2" t="s">
        <v>5224</v>
      </c>
      <c r="G78" s="2" t="s">
        <v>5225</v>
      </c>
      <c r="H78" s="2" t="s">
        <v>4934</v>
      </c>
      <c r="I78" s="2" t="s">
        <v>4935</v>
      </c>
      <c r="J78" s="2" t="s">
        <v>4944</v>
      </c>
      <c r="K78" s="3">
        <v>44813</v>
      </c>
      <c r="L78" s="16" t="s">
        <v>5022</v>
      </c>
    </row>
    <row r="79" spans="1:12" x14ac:dyDescent="0.25">
      <c r="A79" s="13" t="s">
        <v>2289</v>
      </c>
      <c r="B79" s="2" t="s">
        <v>5226</v>
      </c>
      <c r="C79" s="2" t="s">
        <v>4930</v>
      </c>
      <c r="D79" s="3">
        <v>26478</v>
      </c>
      <c r="E79" s="2" t="s">
        <v>5227</v>
      </c>
      <c r="F79" s="2" t="s">
        <v>5228</v>
      </c>
      <c r="G79" s="2" t="s">
        <v>5229</v>
      </c>
      <c r="H79" s="2" t="s">
        <v>4963</v>
      </c>
      <c r="I79" s="2" t="s">
        <v>4951</v>
      </c>
      <c r="J79" s="2" t="s">
        <v>4952</v>
      </c>
      <c r="K79" s="3">
        <v>43629</v>
      </c>
      <c r="L79" s="16" t="s">
        <v>4964</v>
      </c>
    </row>
    <row r="80" spans="1:12" x14ac:dyDescent="0.25">
      <c r="A80" s="13" t="s">
        <v>1350</v>
      </c>
      <c r="B80" s="2" t="s">
        <v>5230</v>
      </c>
      <c r="C80" s="2" t="s">
        <v>4966</v>
      </c>
      <c r="D80" s="3">
        <v>32958</v>
      </c>
      <c r="E80" s="2" t="s">
        <v>5231</v>
      </c>
      <c r="F80" s="2" t="s">
        <v>5232</v>
      </c>
      <c r="G80" s="2" t="s">
        <v>4957</v>
      </c>
      <c r="H80" s="2" t="s">
        <v>4942</v>
      </c>
      <c r="I80" s="2" t="s">
        <v>4943</v>
      </c>
      <c r="J80" s="2" t="s">
        <v>5059</v>
      </c>
      <c r="K80" s="3">
        <v>43948</v>
      </c>
      <c r="L80" s="16" t="s">
        <v>5032</v>
      </c>
    </row>
    <row r="81" spans="1:12" x14ac:dyDescent="0.25">
      <c r="A81" s="13" t="s">
        <v>3833</v>
      </c>
      <c r="B81" s="2" t="s">
        <v>5233</v>
      </c>
      <c r="C81" s="2" t="s">
        <v>4966</v>
      </c>
      <c r="D81" s="3">
        <v>35347</v>
      </c>
      <c r="E81" s="2" t="s">
        <v>5234</v>
      </c>
      <c r="F81" s="2" t="s">
        <v>5235</v>
      </c>
      <c r="G81" s="2" t="s">
        <v>5189</v>
      </c>
      <c r="H81" s="2" t="s">
        <v>4970</v>
      </c>
      <c r="I81" s="2" t="s">
        <v>4935</v>
      </c>
      <c r="J81" s="2" t="s">
        <v>4944</v>
      </c>
      <c r="K81" s="3">
        <v>44018</v>
      </c>
      <c r="L81" s="16" t="s">
        <v>4976</v>
      </c>
    </row>
    <row r="82" spans="1:12" x14ac:dyDescent="0.25">
      <c r="A82" s="13" t="s">
        <v>4263</v>
      </c>
      <c r="B82" s="2" t="s">
        <v>5236</v>
      </c>
      <c r="C82" s="2" t="s">
        <v>4930</v>
      </c>
      <c r="D82" s="3">
        <v>25646</v>
      </c>
      <c r="E82" s="2" t="s">
        <v>5237</v>
      </c>
      <c r="F82" s="2" t="s">
        <v>5238</v>
      </c>
      <c r="G82" s="2" t="s">
        <v>4985</v>
      </c>
      <c r="H82" s="2" t="s">
        <v>4950</v>
      </c>
      <c r="I82" s="2" t="s">
        <v>4951</v>
      </c>
      <c r="J82" s="2" t="s">
        <v>5059</v>
      </c>
      <c r="K82" s="3">
        <v>44612</v>
      </c>
      <c r="L82" s="16" t="s">
        <v>5036</v>
      </c>
    </row>
    <row r="83" spans="1:12" x14ac:dyDescent="0.25">
      <c r="A83" s="13" t="s">
        <v>2490</v>
      </c>
      <c r="B83" s="2" t="s">
        <v>5239</v>
      </c>
      <c r="C83" s="2" t="s">
        <v>4930</v>
      </c>
      <c r="D83" s="3">
        <v>26638</v>
      </c>
      <c r="E83" s="2" t="s">
        <v>5240</v>
      </c>
      <c r="F83" s="2" t="s">
        <v>5241</v>
      </c>
      <c r="G83" s="2" t="s">
        <v>5081</v>
      </c>
      <c r="H83" s="2" t="s">
        <v>4970</v>
      </c>
      <c r="I83" s="2" t="s">
        <v>4935</v>
      </c>
      <c r="J83" s="2" t="s">
        <v>4936</v>
      </c>
      <c r="K83" s="3">
        <v>45490</v>
      </c>
      <c r="L83" s="16" t="s">
        <v>5095</v>
      </c>
    </row>
    <row r="84" spans="1:12" x14ac:dyDescent="0.25">
      <c r="A84" s="13" t="s">
        <v>970</v>
      </c>
      <c r="B84" s="2" t="s">
        <v>5242</v>
      </c>
      <c r="C84" s="2" t="s">
        <v>4930</v>
      </c>
      <c r="D84" s="3">
        <v>31051</v>
      </c>
      <c r="E84" s="2" t="s">
        <v>5243</v>
      </c>
      <c r="F84" s="2" t="s">
        <v>5244</v>
      </c>
      <c r="G84" s="2" t="s">
        <v>5161</v>
      </c>
      <c r="H84" s="2" t="s">
        <v>4934</v>
      </c>
      <c r="I84" s="2" t="s">
        <v>4935</v>
      </c>
      <c r="J84" s="2" t="s">
        <v>4936</v>
      </c>
      <c r="K84" s="3">
        <v>45063</v>
      </c>
      <c r="L84" s="16" t="s">
        <v>4953</v>
      </c>
    </row>
    <row r="85" spans="1:12" x14ac:dyDescent="0.25">
      <c r="A85" s="13" t="s">
        <v>59</v>
      </c>
      <c r="B85" s="2" t="s">
        <v>5245</v>
      </c>
      <c r="C85" s="2" t="s">
        <v>4966</v>
      </c>
      <c r="D85" s="3">
        <v>37136</v>
      </c>
      <c r="E85" s="2" t="s">
        <v>5246</v>
      </c>
      <c r="F85" s="2" t="s">
        <v>5247</v>
      </c>
      <c r="G85" s="2" t="s">
        <v>4941</v>
      </c>
      <c r="H85" s="2" t="s">
        <v>4942</v>
      </c>
      <c r="I85" s="2" t="s">
        <v>4943</v>
      </c>
      <c r="J85" s="2" t="s">
        <v>5059</v>
      </c>
      <c r="K85" s="3">
        <v>43385</v>
      </c>
      <c r="L85" s="16" t="s">
        <v>5054</v>
      </c>
    </row>
    <row r="86" spans="1:12" x14ac:dyDescent="0.25">
      <c r="A86" s="13" t="s">
        <v>3017</v>
      </c>
      <c r="B86" s="2" t="s">
        <v>5248</v>
      </c>
      <c r="C86" s="2" t="s">
        <v>4966</v>
      </c>
      <c r="D86" s="3">
        <v>25545</v>
      </c>
      <c r="E86" s="2" t="s">
        <v>5249</v>
      </c>
      <c r="F86" s="2" t="s">
        <v>5250</v>
      </c>
      <c r="G86" s="2" t="s">
        <v>5099</v>
      </c>
      <c r="H86" s="2" t="s">
        <v>4950</v>
      </c>
      <c r="I86" s="2" t="s">
        <v>4951</v>
      </c>
      <c r="J86" s="2" t="s">
        <v>4944</v>
      </c>
      <c r="K86" s="3">
        <v>43443</v>
      </c>
      <c r="L86" s="16" t="s">
        <v>5014</v>
      </c>
    </row>
    <row r="87" spans="1:12" x14ac:dyDescent="0.25">
      <c r="A87" s="13" t="s">
        <v>2392</v>
      </c>
      <c r="B87" s="2" t="s">
        <v>5251</v>
      </c>
      <c r="C87" s="2" t="s">
        <v>4966</v>
      </c>
      <c r="D87" s="3">
        <v>28779</v>
      </c>
      <c r="E87" s="2" t="s">
        <v>5252</v>
      </c>
      <c r="F87" s="2" t="s">
        <v>5253</v>
      </c>
      <c r="G87" s="2" t="s">
        <v>4969</v>
      </c>
      <c r="H87" s="2" t="s">
        <v>4970</v>
      </c>
      <c r="I87" s="2" t="s">
        <v>4935</v>
      </c>
      <c r="J87" s="2" t="s">
        <v>4944</v>
      </c>
      <c r="K87" s="3">
        <v>43329</v>
      </c>
      <c r="L87" s="16" t="s">
        <v>5022</v>
      </c>
    </row>
    <row r="88" spans="1:12" x14ac:dyDescent="0.25">
      <c r="A88" s="13" t="s">
        <v>2121</v>
      </c>
      <c r="B88" s="2" t="s">
        <v>5254</v>
      </c>
      <c r="C88" s="2" t="s">
        <v>4930</v>
      </c>
      <c r="D88" s="3">
        <v>23762</v>
      </c>
      <c r="E88" s="2" t="s">
        <v>5255</v>
      </c>
      <c r="F88" s="2" t="s">
        <v>5256</v>
      </c>
      <c r="G88" s="2" t="s">
        <v>5225</v>
      </c>
      <c r="H88" s="2" t="s">
        <v>4934</v>
      </c>
      <c r="I88" s="2" t="s">
        <v>4935</v>
      </c>
      <c r="J88" s="2" t="s">
        <v>4944</v>
      </c>
      <c r="K88" s="3">
        <v>44679</v>
      </c>
      <c r="L88" s="16" t="s">
        <v>5054</v>
      </c>
    </row>
    <row r="89" spans="1:12" x14ac:dyDescent="0.25">
      <c r="A89" s="13" t="s">
        <v>2833</v>
      </c>
      <c r="B89" s="2" t="s">
        <v>5257</v>
      </c>
      <c r="C89" s="2" t="s">
        <v>4930</v>
      </c>
      <c r="D89" s="3">
        <v>24992</v>
      </c>
      <c r="E89" s="2" t="s">
        <v>5258</v>
      </c>
      <c r="F89" s="2" t="s">
        <v>5259</v>
      </c>
      <c r="G89" s="2" t="s">
        <v>5229</v>
      </c>
      <c r="H89" s="2" t="s">
        <v>4963</v>
      </c>
      <c r="I89" s="2" t="s">
        <v>4951</v>
      </c>
      <c r="J89" s="2" t="s">
        <v>4944</v>
      </c>
      <c r="K89" s="3">
        <v>43448</v>
      </c>
      <c r="L89" s="16" t="s">
        <v>4976</v>
      </c>
    </row>
    <row r="90" spans="1:12" x14ac:dyDescent="0.25">
      <c r="A90" s="13" t="s">
        <v>872</v>
      </c>
      <c r="B90" s="2" t="s">
        <v>5260</v>
      </c>
      <c r="C90" s="2" t="s">
        <v>4930</v>
      </c>
      <c r="D90" s="3">
        <v>37137</v>
      </c>
      <c r="E90" s="2" t="s">
        <v>5261</v>
      </c>
      <c r="F90" s="2" t="s">
        <v>5262</v>
      </c>
      <c r="G90" s="2" t="s">
        <v>4980</v>
      </c>
      <c r="H90" s="2" t="s">
        <v>4970</v>
      </c>
      <c r="I90" s="2" t="s">
        <v>4935</v>
      </c>
      <c r="J90" s="2" t="s">
        <v>4952</v>
      </c>
      <c r="K90" s="3">
        <v>44211</v>
      </c>
      <c r="L90" s="16" t="s">
        <v>4994</v>
      </c>
    </row>
    <row r="91" spans="1:12" x14ac:dyDescent="0.25">
      <c r="A91" s="13" t="s">
        <v>1735</v>
      </c>
      <c r="B91" s="2" t="s">
        <v>5263</v>
      </c>
      <c r="C91" s="2" t="s">
        <v>4930</v>
      </c>
      <c r="D91" s="3">
        <v>25597</v>
      </c>
      <c r="E91" s="2" t="s">
        <v>5264</v>
      </c>
      <c r="F91" s="2" t="s">
        <v>5265</v>
      </c>
      <c r="G91" s="2" t="s">
        <v>5053</v>
      </c>
      <c r="H91" s="2" t="s">
        <v>4963</v>
      </c>
      <c r="I91" s="2" t="s">
        <v>4951</v>
      </c>
      <c r="J91" s="2" t="s">
        <v>4952</v>
      </c>
      <c r="K91" s="3">
        <v>44241</v>
      </c>
      <c r="L91" s="16" t="s">
        <v>5054</v>
      </c>
    </row>
    <row r="92" spans="1:12" x14ac:dyDescent="0.25">
      <c r="A92" s="13" t="s">
        <v>1971</v>
      </c>
      <c r="B92" s="2" t="s">
        <v>5266</v>
      </c>
      <c r="C92" s="2" t="s">
        <v>4930</v>
      </c>
      <c r="D92" s="3">
        <v>36743</v>
      </c>
      <c r="E92" s="2" t="s">
        <v>5267</v>
      </c>
      <c r="F92" s="2" t="s">
        <v>5268</v>
      </c>
      <c r="G92" s="2" t="s">
        <v>5269</v>
      </c>
      <c r="H92" s="2" t="s">
        <v>4970</v>
      </c>
      <c r="I92" s="2" t="s">
        <v>4935</v>
      </c>
      <c r="J92" s="2" t="s">
        <v>4952</v>
      </c>
      <c r="K92" s="3">
        <v>44108</v>
      </c>
      <c r="L92" s="16" t="s">
        <v>4981</v>
      </c>
    </row>
    <row r="93" spans="1:12" x14ac:dyDescent="0.25">
      <c r="A93" s="13" t="s">
        <v>2277</v>
      </c>
      <c r="B93" s="2" t="s">
        <v>5270</v>
      </c>
      <c r="C93" s="2" t="s">
        <v>4966</v>
      </c>
      <c r="D93" s="3">
        <v>33210</v>
      </c>
      <c r="E93" s="2" t="s">
        <v>5271</v>
      </c>
      <c r="F93" s="2" t="s">
        <v>5272</v>
      </c>
      <c r="G93" s="2" t="s">
        <v>4975</v>
      </c>
      <c r="H93" s="2" t="s">
        <v>4934</v>
      </c>
      <c r="I93" s="2" t="s">
        <v>4935</v>
      </c>
      <c r="J93" s="2" t="s">
        <v>4944</v>
      </c>
      <c r="K93" s="3">
        <v>43112</v>
      </c>
      <c r="L93" s="16" t="s">
        <v>5091</v>
      </c>
    </row>
    <row r="94" spans="1:12" x14ac:dyDescent="0.25">
      <c r="A94" s="13" t="s">
        <v>2468</v>
      </c>
      <c r="B94" s="2" t="s">
        <v>5273</v>
      </c>
      <c r="C94" s="2" t="s">
        <v>4966</v>
      </c>
      <c r="D94" s="3">
        <v>39002</v>
      </c>
      <c r="E94" s="2" t="s">
        <v>5274</v>
      </c>
      <c r="F94" s="2" t="s">
        <v>5275</v>
      </c>
      <c r="G94" s="2" t="s">
        <v>5018</v>
      </c>
      <c r="H94" s="2" t="s">
        <v>4942</v>
      </c>
      <c r="I94" s="2" t="s">
        <v>4943</v>
      </c>
      <c r="J94" s="2" t="s">
        <v>4944</v>
      </c>
      <c r="K94" s="3">
        <v>44020</v>
      </c>
      <c r="L94" s="16" t="s">
        <v>4976</v>
      </c>
    </row>
    <row r="95" spans="1:12" x14ac:dyDescent="0.25">
      <c r="A95" s="13" t="s">
        <v>3529</v>
      </c>
      <c r="B95" s="2" t="s">
        <v>5276</v>
      </c>
      <c r="C95" s="2" t="s">
        <v>4966</v>
      </c>
      <c r="D95" s="3">
        <v>26149</v>
      </c>
      <c r="E95" s="2" t="s">
        <v>5277</v>
      </c>
      <c r="F95" s="2" t="s">
        <v>5278</v>
      </c>
      <c r="G95" s="2" t="s">
        <v>5269</v>
      </c>
      <c r="H95" s="2" t="s">
        <v>4970</v>
      </c>
      <c r="I95" s="2" t="s">
        <v>4935</v>
      </c>
      <c r="J95" s="2" t="s">
        <v>4944</v>
      </c>
      <c r="K95" s="3">
        <v>43416</v>
      </c>
      <c r="L95" s="16" t="s">
        <v>4971</v>
      </c>
    </row>
    <row r="96" spans="1:12" x14ac:dyDescent="0.25">
      <c r="A96" s="13" t="s">
        <v>5279</v>
      </c>
      <c r="B96" s="2" t="s">
        <v>5280</v>
      </c>
      <c r="C96" s="2" t="s">
        <v>4930</v>
      </c>
      <c r="D96" s="3">
        <v>28441</v>
      </c>
      <c r="E96" s="2" t="s">
        <v>5281</v>
      </c>
      <c r="F96" s="2" t="s">
        <v>5282</v>
      </c>
      <c r="G96" s="2" t="s">
        <v>5001</v>
      </c>
      <c r="H96" s="2" t="s">
        <v>4950</v>
      </c>
      <c r="I96" s="2" t="s">
        <v>4951</v>
      </c>
      <c r="J96" s="2" t="s">
        <v>4944</v>
      </c>
      <c r="K96" s="3">
        <v>43232</v>
      </c>
      <c r="L96" s="16" t="s">
        <v>4945</v>
      </c>
    </row>
    <row r="97" spans="1:12" x14ac:dyDescent="0.25">
      <c r="A97" s="13" t="s">
        <v>1194</v>
      </c>
      <c r="B97" s="2" t="s">
        <v>5283</v>
      </c>
      <c r="C97" s="2" t="s">
        <v>4930</v>
      </c>
      <c r="D97" s="3">
        <v>39003</v>
      </c>
      <c r="E97" s="2" t="s">
        <v>5284</v>
      </c>
      <c r="F97" s="2" t="s">
        <v>5285</v>
      </c>
      <c r="G97" s="2" t="s">
        <v>4933</v>
      </c>
      <c r="H97" s="2" t="s">
        <v>4934</v>
      </c>
      <c r="I97" s="2" t="s">
        <v>4935</v>
      </c>
      <c r="J97" s="2" t="s">
        <v>4952</v>
      </c>
      <c r="K97" s="3">
        <v>45237</v>
      </c>
      <c r="L97" s="16" t="s">
        <v>4981</v>
      </c>
    </row>
    <row r="98" spans="1:12" x14ac:dyDescent="0.25">
      <c r="A98" s="13" t="s">
        <v>854</v>
      </c>
      <c r="B98" s="2" t="s">
        <v>5286</v>
      </c>
      <c r="C98" s="2" t="s">
        <v>4930</v>
      </c>
      <c r="D98" s="3">
        <v>28874</v>
      </c>
      <c r="E98" s="2" t="s">
        <v>5287</v>
      </c>
      <c r="F98" s="2" t="s">
        <v>5288</v>
      </c>
      <c r="G98" s="2" t="s">
        <v>4957</v>
      </c>
      <c r="H98" s="2" t="s">
        <v>4942</v>
      </c>
      <c r="I98" s="2" t="s">
        <v>4943</v>
      </c>
      <c r="J98" s="2" t="s">
        <v>4944</v>
      </c>
      <c r="K98" s="3">
        <v>44622</v>
      </c>
      <c r="L98" s="16" t="s">
        <v>4986</v>
      </c>
    </row>
    <row r="99" spans="1:12" x14ac:dyDescent="0.25">
      <c r="A99" s="13" t="s">
        <v>1933</v>
      </c>
      <c r="B99" s="2" t="s">
        <v>5289</v>
      </c>
      <c r="C99" s="2" t="s">
        <v>4966</v>
      </c>
      <c r="D99" s="3">
        <v>24813</v>
      </c>
      <c r="E99" s="2" t="s">
        <v>5290</v>
      </c>
      <c r="F99" s="2" t="s">
        <v>5291</v>
      </c>
      <c r="G99" s="2" t="s">
        <v>5225</v>
      </c>
      <c r="H99" s="2" t="s">
        <v>4934</v>
      </c>
      <c r="I99" s="2" t="s">
        <v>4935</v>
      </c>
      <c r="J99" s="2" t="s">
        <v>4952</v>
      </c>
      <c r="K99" s="3">
        <v>44367</v>
      </c>
      <c r="L99" s="16" t="s">
        <v>5091</v>
      </c>
    </row>
    <row r="100" spans="1:12" x14ac:dyDescent="0.25">
      <c r="A100" s="13" t="s">
        <v>2297</v>
      </c>
      <c r="B100" s="2" t="s">
        <v>5292</v>
      </c>
      <c r="C100" s="2" t="s">
        <v>4930</v>
      </c>
      <c r="D100" s="3">
        <v>24530</v>
      </c>
      <c r="E100" s="2" t="s">
        <v>5293</v>
      </c>
      <c r="F100" s="2" t="s">
        <v>5294</v>
      </c>
      <c r="G100" s="2" t="s">
        <v>5081</v>
      </c>
      <c r="H100" s="2" t="s">
        <v>4970</v>
      </c>
      <c r="I100" s="2" t="s">
        <v>4935</v>
      </c>
      <c r="J100" s="2" t="s">
        <v>4952</v>
      </c>
      <c r="K100" s="3">
        <v>43135</v>
      </c>
      <c r="L100" s="16" t="s">
        <v>4937</v>
      </c>
    </row>
    <row r="101" spans="1:12" x14ac:dyDescent="0.25">
      <c r="A101" s="13" t="s">
        <v>1286</v>
      </c>
      <c r="B101" s="2" t="s">
        <v>5295</v>
      </c>
      <c r="C101" s="2" t="s">
        <v>4966</v>
      </c>
      <c r="D101" s="3">
        <v>31970</v>
      </c>
      <c r="E101" s="2" t="s">
        <v>5296</v>
      </c>
      <c r="F101" s="2" t="s">
        <v>5297</v>
      </c>
      <c r="G101" s="2" t="s">
        <v>5225</v>
      </c>
      <c r="H101" s="2" t="s">
        <v>4934</v>
      </c>
      <c r="I101" s="2" t="s">
        <v>4935</v>
      </c>
      <c r="J101" s="2" t="s">
        <v>5059</v>
      </c>
      <c r="K101" s="3">
        <v>44666</v>
      </c>
      <c r="L101" s="16" t="s">
        <v>4994</v>
      </c>
    </row>
    <row r="102" spans="1:12" x14ac:dyDescent="0.25">
      <c r="A102" s="13" t="s">
        <v>5298</v>
      </c>
      <c r="B102" s="2" t="s">
        <v>5299</v>
      </c>
      <c r="C102" s="2" t="s">
        <v>4930</v>
      </c>
      <c r="D102" s="3">
        <v>31961</v>
      </c>
      <c r="E102" s="2" t="s">
        <v>5300</v>
      </c>
      <c r="F102" s="2" t="s">
        <v>5301</v>
      </c>
      <c r="G102" s="2" t="s">
        <v>5182</v>
      </c>
      <c r="H102" s="2" t="s">
        <v>4963</v>
      </c>
      <c r="I102" s="2" t="s">
        <v>4951</v>
      </c>
      <c r="J102" s="2" t="s">
        <v>5059</v>
      </c>
      <c r="K102" s="3">
        <v>45244</v>
      </c>
      <c r="L102" s="16" t="s">
        <v>5036</v>
      </c>
    </row>
    <row r="103" spans="1:12" x14ac:dyDescent="0.25">
      <c r="A103" s="13" t="s">
        <v>1564</v>
      </c>
      <c r="B103" s="2" t="s">
        <v>5302</v>
      </c>
      <c r="C103" s="2" t="s">
        <v>4966</v>
      </c>
      <c r="D103" s="3">
        <v>33031</v>
      </c>
      <c r="E103" s="2" t="s">
        <v>5303</v>
      </c>
      <c r="F103" s="2" t="s">
        <v>5304</v>
      </c>
      <c r="G103" s="2" t="s">
        <v>4993</v>
      </c>
      <c r="H103" s="2" t="s">
        <v>4942</v>
      </c>
      <c r="I103" s="2" t="s">
        <v>4943</v>
      </c>
      <c r="J103" s="2" t="s">
        <v>4952</v>
      </c>
      <c r="K103" s="3">
        <v>43685</v>
      </c>
      <c r="L103" s="16" t="s">
        <v>4964</v>
      </c>
    </row>
    <row r="104" spans="1:12" x14ac:dyDescent="0.25">
      <c r="A104" s="13" t="s">
        <v>655</v>
      </c>
      <c r="B104" s="2" t="s">
        <v>5305</v>
      </c>
      <c r="C104" s="2" t="s">
        <v>4966</v>
      </c>
      <c r="D104" s="3">
        <v>25204</v>
      </c>
      <c r="E104" s="2" t="s">
        <v>5306</v>
      </c>
      <c r="F104" s="2" t="s">
        <v>5307</v>
      </c>
      <c r="G104" s="2" t="s">
        <v>5001</v>
      </c>
      <c r="H104" s="2" t="s">
        <v>4950</v>
      </c>
      <c r="I104" s="2" t="s">
        <v>4951</v>
      </c>
      <c r="J104" s="2" t="s">
        <v>4952</v>
      </c>
      <c r="K104" s="3">
        <v>44988</v>
      </c>
      <c r="L104" s="16" t="s">
        <v>5014</v>
      </c>
    </row>
    <row r="105" spans="1:12" x14ac:dyDescent="0.25">
      <c r="A105" s="13" t="s">
        <v>3189</v>
      </c>
      <c r="B105" s="2" t="s">
        <v>5308</v>
      </c>
      <c r="C105" s="2" t="s">
        <v>4966</v>
      </c>
      <c r="D105" s="3">
        <v>29751</v>
      </c>
      <c r="E105" s="2" t="s">
        <v>5309</v>
      </c>
      <c r="F105" s="2" t="s">
        <v>5310</v>
      </c>
      <c r="G105" s="2" t="s">
        <v>5048</v>
      </c>
      <c r="H105" s="2" t="s">
        <v>4963</v>
      </c>
      <c r="I105" s="2" t="s">
        <v>4951</v>
      </c>
      <c r="J105" s="2" t="s">
        <v>5059</v>
      </c>
      <c r="K105" s="3">
        <v>44385</v>
      </c>
      <c r="L105" s="16" t="s">
        <v>4937</v>
      </c>
    </row>
    <row r="106" spans="1:12" x14ac:dyDescent="0.25">
      <c r="A106" s="13" t="s">
        <v>2786</v>
      </c>
      <c r="B106" s="2" t="s">
        <v>5311</v>
      </c>
      <c r="C106" s="2" t="s">
        <v>4966</v>
      </c>
      <c r="D106" s="3">
        <v>29900</v>
      </c>
      <c r="E106" s="2" t="s">
        <v>5312</v>
      </c>
      <c r="F106" s="2" t="s">
        <v>5313</v>
      </c>
      <c r="G106" s="2" t="s">
        <v>5161</v>
      </c>
      <c r="H106" s="2" t="s">
        <v>4934</v>
      </c>
      <c r="I106" s="2" t="s">
        <v>4935</v>
      </c>
      <c r="J106" s="2" t="s">
        <v>4952</v>
      </c>
      <c r="K106" s="3">
        <v>44014</v>
      </c>
      <c r="L106" s="16" t="s">
        <v>4981</v>
      </c>
    </row>
    <row r="107" spans="1:12" x14ac:dyDescent="0.25">
      <c r="A107" s="13" t="s">
        <v>1089</v>
      </c>
      <c r="B107" s="2" t="s">
        <v>5314</v>
      </c>
      <c r="C107" s="2" t="s">
        <v>4930</v>
      </c>
      <c r="D107" s="3">
        <v>27011</v>
      </c>
      <c r="E107" s="2" t="s">
        <v>5315</v>
      </c>
      <c r="F107" s="2" t="s">
        <v>5316</v>
      </c>
      <c r="G107" s="2" t="s">
        <v>5005</v>
      </c>
      <c r="H107" s="2" t="s">
        <v>4942</v>
      </c>
      <c r="I107" s="2" t="s">
        <v>4943</v>
      </c>
      <c r="J107" s="2" t="s">
        <v>4944</v>
      </c>
      <c r="K107" s="3">
        <v>44503</v>
      </c>
      <c r="L107" s="16" t="s">
        <v>4945</v>
      </c>
    </row>
    <row r="108" spans="1:12" x14ac:dyDescent="0.25">
      <c r="A108" s="13" t="s">
        <v>988</v>
      </c>
      <c r="B108" s="2" t="s">
        <v>5317</v>
      </c>
      <c r="C108" s="2" t="s">
        <v>4966</v>
      </c>
      <c r="D108" s="3">
        <v>33052</v>
      </c>
      <c r="E108" s="2" t="s">
        <v>5318</v>
      </c>
      <c r="F108" s="2" t="s">
        <v>5319</v>
      </c>
      <c r="G108" s="2" t="s">
        <v>5320</v>
      </c>
      <c r="H108" s="2" t="s">
        <v>4950</v>
      </c>
      <c r="I108" s="2" t="s">
        <v>4951</v>
      </c>
      <c r="J108" s="2" t="s">
        <v>4952</v>
      </c>
      <c r="K108" s="3">
        <v>43356</v>
      </c>
      <c r="L108" s="16" t="s">
        <v>4937</v>
      </c>
    </row>
    <row r="109" spans="1:12" x14ac:dyDescent="0.25">
      <c r="A109" s="13" t="s">
        <v>1585</v>
      </c>
      <c r="B109" s="2" t="s">
        <v>5321</v>
      </c>
      <c r="C109" s="2" t="s">
        <v>4966</v>
      </c>
      <c r="D109" s="3">
        <v>30379</v>
      </c>
      <c r="E109" s="2" t="s">
        <v>5322</v>
      </c>
      <c r="F109" s="2" t="s">
        <v>5323</v>
      </c>
      <c r="G109" s="2" t="s">
        <v>5324</v>
      </c>
      <c r="H109" s="2" t="s">
        <v>4950</v>
      </c>
      <c r="I109" s="2" t="s">
        <v>4951</v>
      </c>
      <c r="J109" s="2" t="s">
        <v>4952</v>
      </c>
      <c r="K109" s="3">
        <v>44950</v>
      </c>
      <c r="L109" s="16" t="s">
        <v>4986</v>
      </c>
    </row>
    <row r="110" spans="1:12" x14ac:dyDescent="0.25">
      <c r="A110" s="13" t="s">
        <v>2435</v>
      </c>
      <c r="B110" s="2" t="s">
        <v>5325</v>
      </c>
      <c r="C110" s="2" t="s">
        <v>4966</v>
      </c>
      <c r="D110" s="3">
        <v>31533</v>
      </c>
      <c r="E110" s="2" t="s">
        <v>5326</v>
      </c>
      <c r="F110" s="2" t="s">
        <v>5327</v>
      </c>
      <c r="G110" s="2" t="s">
        <v>5182</v>
      </c>
      <c r="H110" s="2" t="s">
        <v>4963</v>
      </c>
      <c r="I110" s="2" t="s">
        <v>4951</v>
      </c>
      <c r="J110" s="2" t="s">
        <v>4952</v>
      </c>
      <c r="K110" s="3">
        <v>44890</v>
      </c>
      <c r="L110" s="16" t="s">
        <v>4937</v>
      </c>
    </row>
    <row r="111" spans="1:12" x14ac:dyDescent="0.25">
      <c r="A111" s="13" t="s">
        <v>2480</v>
      </c>
      <c r="B111" s="2" t="s">
        <v>5328</v>
      </c>
      <c r="C111" s="2" t="s">
        <v>4966</v>
      </c>
      <c r="D111" s="3">
        <v>26208</v>
      </c>
      <c r="E111" s="2" t="s">
        <v>5329</v>
      </c>
      <c r="F111" s="2" t="s">
        <v>5330</v>
      </c>
      <c r="G111" s="2" t="s">
        <v>5018</v>
      </c>
      <c r="H111" s="2" t="s">
        <v>4942</v>
      </c>
      <c r="I111" s="2" t="s">
        <v>4943</v>
      </c>
      <c r="J111" s="2" t="s">
        <v>4936</v>
      </c>
      <c r="K111" s="3">
        <v>44397</v>
      </c>
      <c r="L111" s="16" t="s">
        <v>5095</v>
      </c>
    </row>
    <row r="112" spans="1:12" x14ac:dyDescent="0.25">
      <c r="A112" s="13" t="s">
        <v>2023</v>
      </c>
      <c r="B112" s="2" t="s">
        <v>5331</v>
      </c>
      <c r="C112" s="2" t="s">
        <v>4966</v>
      </c>
      <c r="D112" s="3">
        <v>35153</v>
      </c>
      <c r="E112" s="2" t="s">
        <v>5332</v>
      </c>
      <c r="F112" s="2" t="s">
        <v>5333</v>
      </c>
      <c r="G112" s="2" t="s">
        <v>5048</v>
      </c>
      <c r="H112" s="2" t="s">
        <v>4963</v>
      </c>
      <c r="I112" s="2" t="s">
        <v>4951</v>
      </c>
      <c r="J112" s="2" t="s">
        <v>4944</v>
      </c>
      <c r="K112" s="3">
        <v>44647</v>
      </c>
      <c r="L112" s="16" t="s">
        <v>5091</v>
      </c>
    </row>
    <row r="113" spans="1:12" x14ac:dyDescent="0.25">
      <c r="A113" s="13" t="s">
        <v>3151</v>
      </c>
      <c r="B113" s="2" t="s">
        <v>5334</v>
      </c>
      <c r="C113" s="2" t="s">
        <v>4930</v>
      </c>
      <c r="D113" s="3">
        <v>34374</v>
      </c>
      <c r="E113" s="2" t="s">
        <v>5335</v>
      </c>
      <c r="F113" s="2" t="s">
        <v>5336</v>
      </c>
      <c r="G113" s="2" t="s">
        <v>4957</v>
      </c>
      <c r="H113" s="2" t="s">
        <v>4942</v>
      </c>
      <c r="I113" s="2" t="s">
        <v>4943</v>
      </c>
      <c r="J113" s="2" t="s">
        <v>4936</v>
      </c>
      <c r="K113" s="3">
        <v>44543</v>
      </c>
      <c r="L113" s="16" t="s">
        <v>5022</v>
      </c>
    </row>
    <row r="114" spans="1:12" x14ac:dyDescent="0.25">
      <c r="A114" s="13" t="s">
        <v>2382</v>
      </c>
      <c r="B114" s="2" t="s">
        <v>5337</v>
      </c>
      <c r="C114" s="2" t="s">
        <v>4930</v>
      </c>
      <c r="D114" s="3">
        <v>29994</v>
      </c>
      <c r="E114" s="2" t="s">
        <v>5338</v>
      </c>
      <c r="F114" s="2" t="s">
        <v>5339</v>
      </c>
      <c r="G114" s="2" t="s">
        <v>4969</v>
      </c>
      <c r="H114" s="2" t="s">
        <v>4970</v>
      </c>
      <c r="I114" s="2" t="s">
        <v>4935</v>
      </c>
      <c r="J114" s="2" t="s">
        <v>5059</v>
      </c>
      <c r="K114" s="3">
        <v>45642</v>
      </c>
      <c r="L114" s="16" t="s">
        <v>5095</v>
      </c>
    </row>
    <row r="115" spans="1:12" x14ac:dyDescent="0.25">
      <c r="A115" s="13" t="s">
        <v>680</v>
      </c>
      <c r="B115" s="2" t="s">
        <v>5340</v>
      </c>
      <c r="C115" s="2" t="s">
        <v>4966</v>
      </c>
      <c r="D115" s="3">
        <v>33265</v>
      </c>
      <c r="E115" s="2" t="s">
        <v>5341</v>
      </c>
      <c r="F115" s="2" t="s">
        <v>5342</v>
      </c>
      <c r="G115" s="2" t="s">
        <v>5324</v>
      </c>
      <c r="H115" s="2" t="s">
        <v>4950</v>
      </c>
      <c r="I115" s="2" t="s">
        <v>4951</v>
      </c>
      <c r="J115" s="2" t="s">
        <v>4952</v>
      </c>
      <c r="K115" s="3">
        <v>43968</v>
      </c>
      <c r="L115" s="16" t="s">
        <v>5049</v>
      </c>
    </row>
    <row r="116" spans="1:12" x14ac:dyDescent="0.25">
      <c r="A116" s="13" t="s">
        <v>1742</v>
      </c>
      <c r="B116" s="2" t="s">
        <v>5343</v>
      </c>
      <c r="C116" s="2" t="s">
        <v>4930</v>
      </c>
      <c r="D116" s="3">
        <v>29881</v>
      </c>
      <c r="E116" s="2" t="s">
        <v>5344</v>
      </c>
      <c r="F116" s="2" t="s">
        <v>5345</v>
      </c>
      <c r="G116" s="2" t="s">
        <v>5346</v>
      </c>
      <c r="H116" s="2" t="s">
        <v>4934</v>
      </c>
      <c r="I116" s="2" t="s">
        <v>4935</v>
      </c>
      <c r="J116" s="2" t="s">
        <v>4944</v>
      </c>
      <c r="K116" s="3">
        <v>44184</v>
      </c>
      <c r="L116" s="16" t="s">
        <v>4964</v>
      </c>
    </row>
    <row r="117" spans="1:12" x14ac:dyDescent="0.25">
      <c r="A117" s="13" t="s">
        <v>2671</v>
      </c>
      <c r="B117" s="2" t="s">
        <v>5347</v>
      </c>
      <c r="C117" s="2" t="s">
        <v>4930</v>
      </c>
      <c r="D117" s="3">
        <v>26535</v>
      </c>
      <c r="E117" s="2" t="s">
        <v>5348</v>
      </c>
      <c r="F117" s="2" t="s">
        <v>5349</v>
      </c>
      <c r="G117" s="2" t="s">
        <v>5053</v>
      </c>
      <c r="H117" s="2" t="s">
        <v>4963</v>
      </c>
      <c r="I117" s="2" t="s">
        <v>4951</v>
      </c>
      <c r="J117" s="2" t="s">
        <v>4944</v>
      </c>
      <c r="K117" s="3">
        <v>44704</v>
      </c>
      <c r="L117" s="16" t="s">
        <v>5091</v>
      </c>
    </row>
    <row r="118" spans="1:12" x14ac:dyDescent="0.25">
      <c r="A118" s="13" t="s">
        <v>1010</v>
      </c>
      <c r="B118" s="2" t="s">
        <v>5350</v>
      </c>
      <c r="C118" s="2" t="s">
        <v>4930</v>
      </c>
      <c r="D118" s="3">
        <v>25374</v>
      </c>
      <c r="E118" s="2" t="s">
        <v>5351</v>
      </c>
      <c r="F118" s="2" t="s">
        <v>5352</v>
      </c>
      <c r="G118" s="2" t="s">
        <v>5346</v>
      </c>
      <c r="H118" s="2" t="s">
        <v>4934</v>
      </c>
      <c r="I118" s="2" t="s">
        <v>4935</v>
      </c>
      <c r="J118" s="2" t="s">
        <v>4944</v>
      </c>
      <c r="K118" s="3">
        <v>45464</v>
      </c>
      <c r="L118" s="16" t="s">
        <v>4981</v>
      </c>
    </row>
    <row r="119" spans="1:12" x14ac:dyDescent="0.25">
      <c r="A119" s="13" t="s">
        <v>1028</v>
      </c>
      <c r="B119" s="2" t="s">
        <v>5353</v>
      </c>
      <c r="C119" s="2" t="s">
        <v>4930</v>
      </c>
      <c r="D119" s="3">
        <v>33869</v>
      </c>
      <c r="E119" s="2" t="s">
        <v>5354</v>
      </c>
      <c r="F119" s="2" t="s">
        <v>5355</v>
      </c>
      <c r="G119" s="2" t="s">
        <v>4962</v>
      </c>
      <c r="H119" s="2" t="s">
        <v>4963</v>
      </c>
      <c r="I119" s="2" t="s">
        <v>4951</v>
      </c>
      <c r="J119" s="2" t="s">
        <v>5059</v>
      </c>
      <c r="K119" s="3">
        <v>43204</v>
      </c>
      <c r="L119" s="16" t="s">
        <v>5054</v>
      </c>
    </row>
    <row r="120" spans="1:12" x14ac:dyDescent="0.25">
      <c r="A120" s="13" t="s">
        <v>3320</v>
      </c>
      <c r="B120" s="2" t="s">
        <v>5356</v>
      </c>
      <c r="C120" s="2" t="s">
        <v>4930</v>
      </c>
      <c r="D120" s="3">
        <v>25102</v>
      </c>
      <c r="E120" s="2" t="s">
        <v>5357</v>
      </c>
      <c r="F120" s="2" t="s">
        <v>5358</v>
      </c>
      <c r="G120" s="2" t="s">
        <v>5225</v>
      </c>
      <c r="H120" s="2" t="s">
        <v>4934</v>
      </c>
      <c r="I120" s="2" t="s">
        <v>4935</v>
      </c>
      <c r="J120" s="2" t="s">
        <v>5059</v>
      </c>
      <c r="K120" s="3">
        <v>45474</v>
      </c>
      <c r="L120" s="16" t="s">
        <v>5095</v>
      </c>
    </row>
    <row r="121" spans="1:12" x14ac:dyDescent="0.25">
      <c r="A121" s="13" t="s">
        <v>2376</v>
      </c>
      <c r="B121" s="2" t="s">
        <v>5359</v>
      </c>
      <c r="C121" s="2" t="s">
        <v>4966</v>
      </c>
      <c r="D121" s="3">
        <v>30145</v>
      </c>
      <c r="E121" s="2" t="s">
        <v>5360</v>
      </c>
      <c r="F121" s="2" t="s">
        <v>5361</v>
      </c>
      <c r="G121" s="2" t="s">
        <v>4949</v>
      </c>
      <c r="H121" s="2" t="s">
        <v>4950</v>
      </c>
      <c r="I121" s="2" t="s">
        <v>4951</v>
      </c>
      <c r="J121" s="2" t="s">
        <v>4952</v>
      </c>
      <c r="K121" s="3">
        <v>44795</v>
      </c>
      <c r="L121" s="16" t="s">
        <v>4953</v>
      </c>
    </row>
    <row r="122" spans="1:12" x14ac:dyDescent="0.25">
      <c r="A122" s="13" t="s">
        <v>72</v>
      </c>
      <c r="B122" s="2" t="s">
        <v>9160</v>
      </c>
      <c r="C122" s="2" t="s">
        <v>4966</v>
      </c>
      <c r="D122" s="3">
        <v>34084</v>
      </c>
      <c r="E122" s="2" t="s">
        <v>5362</v>
      </c>
      <c r="F122" s="2" t="s">
        <v>5363</v>
      </c>
      <c r="G122" s="2" t="s">
        <v>5048</v>
      </c>
      <c r="H122" s="2" t="s">
        <v>4963</v>
      </c>
      <c r="I122" s="2" t="s">
        <v>4951</v>
      </c>
      <c r="J122" s="2" t="s">
        <v>4944</v>
      </c>
      <c r="K122" s="3">
        <v>44505</v>
      </c>
      <c r="L122" s="16" t="s">
        <v>4937</v>
      </c>
    </row>
    <row r="123" spans="1:12" x14ac:dyDescent="0.25">
      <c r="A123" s="13" t="s">
        <v>3906</v>
      </c>
      <c r="B123" s="2" t="s">
        <v>5364</v>
      </c>
      <c r="C123" s="2" t="s">
        <v>4930</v>
      </c>
      <c r="D123" s="3">
        <v>32229</v>
      </c>
      <c r="E123" s="2" t="s">
        <v>5365</v>
      </c>
      <c r="F123" s="2" t="s">
        <v>5366</v>
      </c>
      <c r="G123" s="2" t="s">
        <v>5048</v>
      </c>
      <c r="H123" s="2" t="s">
        <v>4963</v>
      </c>
      <c r="I123" s="2" t="s">
        <v>4951</v>
      </c>
      <c r="J123" s="2" t="s">
        <v>5367</v>
      </c>
      <c r="K123" s="3">
        <v>44595</v>
      </c>
      <c r="L123" s="16" t="s">
        <v>5095</v>
      </c>
    </row>
    <row r="124" spans="1:12" x14ac:dyDescent="0.25">
      <c r="A124" s="13" t="s">
        <v>4598</v>
      </c>
      <c r="B124" s="2" t="s">
        <v>5368</v>
      </c>
      <c r="C124" s="2" t="s">
        <v>4966</v>
      </c>
      <c r="D124" s="3">
        <v>35344</v>
      </c>
      <c r="E124" s="2" t="s">
        <v>5369</v>
      </c>
      <c r="F124" s="2" t="s">
        <v>5370</v>
      </c>
      <c r="G124" s="2" t="s">
        <v>5182</v>
      </c>
      <c r="H124" s="2" t="s">
        <v>4963</v>
      </c>
      <c r="I124" s="2" t="s">
        <v>4951</v>
      </c>
      <c r="J124" s="2" t="s">
        <v>4944</v>
      </c>
      <c r="K124" s="3">
        <v>45131</v>
      </c>
      <c r="L124" s="16" t="s">
        <v>4986</v>
      </c>
    </row>
    <row r="125" spans="1:12" x14ac:dyDescent="0.25">
      <c r="A125" s="13" t="s">
        <v>1924</v>
      </c>
      <c r="B125" s="2" t="s">
        <v>5371</v>
      </c>
      <c r="C125" s="2" t="s">
        <v>4930</v>
      </c>
      <c r="D125" s="3">
        <v>36753</v>
      </c>
      <c r="E125" s="2" t="s">
        <v>5372</v>
      </c>
      <c r="F125" s="2" t="s">
        <v>5373</v>
      </c>
      <c r="G125" s="2" t="s">
        <v>5074</v>
      </c>
      <c r="H125" s="2" t="s">
        <v>4934</v>
      </c>
      <c r="I125" s="2" t="s">
        <v>4935</v>
      </c>
      <c r="J125" s="2" t="s">
        <v>4936</v>
      </c>
      <c r="K125" s="3">
        <v>44928</v>
      </c>
      <c r="L125" s="16" t="s">
        <v>4986</v>
      </c>
    </row>
    <row r="126" spans="1:12" x14ac:dyDescent="0.25">
      <c r="A126" s="13" t="s">
        <v>2821</v>
      </c>
      <c r="B126" s="2" t="s">
        <v>5374</v>
      </c>
      <c r="C126" s="2" t="s">
        <v>4966</v>
      </c>
      <c r="D126" s="3">
        <v>26483</v>
      </c>
      <c r="E126" s="2" t="s">
        <v>5375</v>
      </c>
      <c r="F126" s="2" t="s">
        <v>5376</v>
      </c>
      <c r="G126" s="2" t="s">
        <v>5124</v>
      </c>
      <c r="H126" s="2" t="s">
        <v>4950</v>
      </c>
      <c r="I126" s="2" t="s">
        <v>4951</v>
      </c>
      <c r="J126" s="2" t="s">
        <v>4944</v>
      </c>
      <c r="K126" s="3">
        <v>44779</v>
      </c>
      <c r="L126" s="16" t="s">
        <v>4964</v>
      </c>
    </row>
    <row r="127" spans="1:12" x14ac:dyDescent="0.25">
      <c r="A127" s="13" t="s">
        <v>628</v>
      </c>
      <c r="B127" s="2" t="s">
        <v>5377</v>
      </c>
      <c r="C127" s="2" t="s">
        <v>4966</v>
      </c>
      <c r="D127" s="3">
        <v>34506</v>
      </c>
      <c r="E127" s="2" t="s">
        <v>5378</v>
      </c>
      <c r="F127" s="2" t="s">
        <v>5379</v>
      </c>
      <c r="G127" s="2" t="s">
        <v>4980</v>
      </c>
      <c r="H127" s="2" t="s">
        <v>4970</v>
      </c>
      <c r="I127" s="2" t="s">
        <v>4935</v>
      </c>
      <c r="J127" s="2" t="s">
        <v>4944</v>
      </c>
      <c r="K127" s="3">
        <v>44388</v>
      </c>
      <c r="L127" s="16" t="s">
        <v>5095</v>
      </c>
    </row>
    <row r="128" spans="1:12" x14ac:dyDescent="0.25">
      <c r="A128" s="13" t="s">
        <v>539</v>
      </c>
      <c r="B128" s="2" t="s">
        <v>5380</v>
      </c>
      <c r="C128" s="2" t="s">
        <v>4966</v>
      </c>
      <c r="D128" s="3">
        <v>27219</v>
      </c>
      <c r="E128" s="2" t="s">
        <v>5381</v>
      </c>
      <c r="F128" s="2" t="s">
        <v>5382</v>
      </c>
      <c r="G128" s="2" t="s">
        <v>5141</v>
      </c>
      <c r="H128" s="2" t="s">
        <v>4963</v>
      </c>
      <c r="I128" s="2" t="s">
        <v>4951</v>
      </c>
      <c r="J128" s="2" t="s">
        <v>4944</v>
      </c>
      <c r="K128" s="3">
        <v>44239</v>
      </c>
      <c r="L128" s="16" t="s">
        <v>4945</v>
      </c>
    </row>
    <row r="129" spans="1:12" x14ac:dyDescent="0.25">
      <c r="A129" s="13" t="s">
        <v>901</v>
      </c>
      <c r="B129" s="2" t="s">
        <v>5383</v>
      </c>
      <c r="C129" s="2" t="s">
        <v>4966</v>
      </c>
      <c r="D129" s="3">
        <v>25696</v>
      </c>
      <c r="E129" s="2" t="s">
        <v>5384</v>
      </c>
      <c r="F129" s="2" t="s">
        <v>5385</v>
      </c>
      <c r="G129" s="2" t="s">
        <v>4949</v>
      </c>
      <c r="H129" s="2" t="s">
        <v>4950</v>
      </c>
      <c r="I129" s="2" t="s">
        <v>4951</v>
      </c>
      <c r="J129" s="2" t="s">
        <v>4944</v>
      </c>
      <c r="K129" s="3">
        <v>44439</v>
      </c>
      <c r="L129" s="16" t="s">
        <v>4958</v>
      </c>
    </row>
    <row r="130" spans="1:12" x14ac:dyDescent="0.25">
      <c r="A130" s="13" t="s">
        <v>1462</v>
      </c>
      <c r="B130" s="2" t="s">
        <v>5386</v>
      </c>
      <c r="C130" s="2" t="s">
        <v>4966</v>
      </c>
      <c r="D130" s="3">
        <v>38420</v>
      </c>
      <c r="E130" s="2" t="s">
        <v>5387</v>
      </c>
      <c r="F130" s="2" t="s">
        <v>5388</v>
      </c>
      <c r="G130" s="2" t="s">
        <v>5064</v>
      </c>
      <c r="H130" s="2" t="s">
        <v>4963</v>
      </c>
      <c r="I130" s="2" t="s">
        <v>4951</v>
      </c>
      <c r="J130" s="2" t="s">
        <v>4944</v>
      </c>
      <c r="K130" s="3">
        <v>43167</v>
      </c>
      <c r="L130" s="16" t="s">
        <v>4953</v>
      </c>
    </row>
    <row r="131" spans="1:12" x14ac:dyDescent="0.25">
      <c r="A131" s="13" t="s">
        <v>352</v>
      </c>
      <c r="B131" s="2" t="s">
        <v>5389</v>
      </c>
      <c r="C131" s="2" t="s">
        <v>4930</v>
      </c>
      <c r="D131" s="3">
        <v>24514</v>
      </c>
      <c r="E131" s="2" t="s">
        <v>5390</v>
      </c>
      <c r="F131" s="2" t="s">
        <v>5391</v>
      </c>
      <c r="G131" s="2" t="s">
        <v>5005</v>
      </c>
      <c r="H131" s="2" t="s">
        <v>4942</v>
      </c>
      <c r="I131" s="2" t="s">
        <v>4943</v>
      </c>
      <c r="J131" s="2" t="s">
        <v>4952</v>
      </c>
      <c r="K131" s="3">
        <v>44962</v>
      </c>
      <c r="L131" s="16" t="s">
        <v>4994</v>
      </c>
    </row>
    <row r="132" spans="1:12" x14ac:dyDescent="0.25">
      <c r="A132" s="13" t="s">
        <v>378</v>
      </c>
      <c r="B132" s="2" t="s">
        <v>5350</v>
      </c>
      <c r="C132" s="2" t="s">
        <v>4930</v>
      </c>
      <c r="D132" s="3">
        <v>26531</v>
      </c>
      <c r="E132" s="2" t="s">
        <v>5392</v>
      </c>
      <c r="F132" s="2" t="s">
        <v>5393</v>
      </c>
      <c r="G132" s="2" t="s">
        <v>5013</v>
      </c>
      <c r="H132" s="2" t="s">
        <v>4950</v>
      </c>
      <c r="I132" s="2" t="s">
        <v>4951</v>
      </c>
      <c r="J132" s="2" t="s">
        <v>4952</v>
      </c>
      <c r="K132" s="3">
        <v>44611</v>
      </c>
      <c r="L132" s="16" t="s">
        <v>5022</v>
      </c>
    </row>
    <row r="133" spans="1:12" x14ac:dyDescent="0.25">
      <c r="A133" s="13" t="s">
        <v>1012</v>
      </c>
      <c r="B133" s="2" t="s">
        <v>5394</v>
      </c>
      <c r="C133" s="2" t="s">
        <v>4930</v>
      </c>
      <c r="D133" s="3">
        <v>35189</v>
      </c>
      <c r="E133" s="2" t="s">
        <v>5395</v>
      </c>
      <c r="F133" s="2" t="s">
        <v>5396</v>
      </c>
      <c r="G133" s="2" t="s">
        <v>5134</v>
      </c>
      <c r="H133" s="2" t="s">
        <v>4934</v>
      </c>
      <c r="I133" s="2" t="s">
        <v>4935</v>
      </c>
      <c r="J133" s="2" t="s">
        <v>5059</v>
      </c>
      <c r="K133" s="3">
        <v>43592</v>
      </c>
      <c r="L133" s="16" t="s">
        <v>5054</v>
      </c>
    </row>
    <row r="134" spans="1:12" x14ac:dyDescent="0.25">
      <c r="A134" s="13" t="s">
        <v>2368</v>
      </c>
      <c r="B134" s="2" t="s">
        <v>5397</v>
      </c>
      <c r="C134" s="2" t="s">
        <v>4966</v>
      </c>
      <c r="D134" s="3">
        <v>29017</v>
      </c>
      <c r="E134" s="2" t="s">
        <v>5398</v>
      </c>
      <c r="F134" s="2" t="s">
        <v>5399</v>
      </c>
      <c r="G134" s="2" t="s">
        <v>5018</v>
      </c>
      <c r="H134" s="2" t="s">
        <v>4942</v>
      </c>
      <c r="I134" s="2" t="s">
        <v>4943</v>
      </c>
      <c r="J134" s="2" t="s">
        <v>4944</v>
      </c>
      <c r="K134" s="3">
        <v>44314</v>
      </c>
      <c r="L134" s="16" t="s">
        <v>4953</v>
      </c>
    </row>
    <row r="135" spans="1:12" x14ac:dyDescent="0.25">
      <c r="A135" s="13" t="s">
        <v>4723</v>
      </c>
      <c r="B135" s="2" t="s">
        <v>5400</v>
      </c>
      <c r="C135" s="2" t="s">
        <v>4930</v>
      </c>
      <c r="D135" s="3">
        <v>26821</v>
      </c>
      <c r="E135" s="2" t="s">
        <v>5401</v>
      </c>
      <c r="F135" s="2" t="s">
        <v>5402</v>
      </c>
      <c r="G135" s="2" t="s">
        <v>4993</v>
      </c>
      <c r="H135" s="2" t="s">
        <v>4942</v>
      </c>
      <c r="I135" s="2" t="s">
        <v>4943</v>
      </c>
      <c r="J135" s="2" t="s">
        <v>4936</v>
      </c>
      <c r="K135" s="3">
        <v>45519</v>
      </c>
      <c r="L135" s="16" t="s">
        <v>5060</v>
      </c>
    </row>
    <row r="136" spans="1:12" x14ac:dyDescent="0.25">
      <c r="A136" s="13" t="s">
        <v>4063</v>
      </c>
      <c r="B136" s="2" t="s">
        <v>5403</v>
      </c>
      <c r="C136" s="2" t="s">
        <v>4966</v>
      </c>
      <c r="D136" s="3">
        <v>32155</v>
      </c>
      <c r="E136" s="2" t="s">
        <v>5404</v>
      </c>
      <c r="F136" s="2" t="s">
        <v>5405</v>
      </c>
      <c r="G136" s="2" t="s">
        <v>5161</v>
      </c>
      <c r="H136" s="2" t="s">
        <v>4934</v>
      </c>
      <c r="I136" s="2" t="s">
        <v>4935</v>
      </c>
      <c r="J136" s="2" t="s">
        <v>4944</v>
      </c>
      <c r="K136" s="3">
        <v>44239</v>
      </c>
      <c r="L136" s="16" t="s">
        <v>4986</v>
      </c>
    </row>
    <row r="137" spans="1:12" x14ac:dyDescent="0.25">
      <c r="A137" s="13" t="s">
        <v>195</v>
      </c>
      <c r="B137" s="2" t="s">
        <v>5406</v>
      </c>
      <c r="C137" s="2" t="s">
        <v>4930</v>
      </c>
      <c r="D137" s="3">
        <v>24211</v>
      </c>
      <c r="E137" s="2" t="s">
        <v>5407</v>
      </c>
      <c r="F137" s="2" t="s">
        <v>5408</v>
      </c>
      <c r="G137" s="2" t="s">
        <v>4941</v>
      </c>
      <c r="H137" s="2" t="s">
        <v>4942</v>
      </c>
      <c r="I137" s="2" t="s">
        <v>4943</v>
      </c>
      <c r="J137" s="2" t="s">
        <v>4936</v>
      </c>
      <c r="K137" s="3">
        <v>44542</v>
      </c>
      <c r="L137" s="16" t="s">
        <v>5014</v>
      </c>
    </row>
    <row r="138" spans="1:12" x14ac:dyDescent="0.25">
      <c r="A138" s="13" t="s">
        <v>543</v>
      </c>
      <c r="B138" s="2" t="s">
        <v>5409</v>
      </c>
      <c r="C138" s="2" t="s">
        <v>4930</v>
      </c>
      <c r="D138" s="3">
        <v>28209</v>
      </c>
      <c r="E138" s="2" t="s">
        <v>5410</v>
      </c>
      <c r="F138" s="2" t="s">
        <v>5411</v>
      </c>
      <c r="G138" s="2" t="s">
        <v>5081</v>
      </c>
      <c r="H138" s="2" t="s">
        <v>4970</v>
      </c>
      <c r="I138" s="2" t="s">
        <v>4935</v>
      </c>
      <c r="J138" s="2" t="s">
        <v>4944</v>
      </c>
      <c r="K138" s="3">
        <v>44667</v>
      </c>
      <c r="L138" s="16" t="s">
        <v>4986</v>
      </c>
    </row>
    <row r="139" spans="1:12" x14ac:dyDescent="0.25">
      <c r="A139" s="13" t="s">
        <v>2817</v>
      </c>
      <c r="B139" s="2" t="s">
        <v>5412</v>
      </c>
      <c r="C139" s="2" t="s">
        <v>4930</v>
      </c>
      <c r="D139" s="3">
        <v>34332</v>
      </c>
      <c r="E139" s="2" t="s">
        <v>5413</v>
      </c>
      <c r="F139" s="2" t="s">
        <v>5414</v>
      </c>
      <c r="G139" s="2" t="s">
        <v>4975</v>
      </c>
      <c r="H139" s="2" t="s">
        <v>4934</v>
      </c>
      <c r="I139" s="2" t="s">
        <v>4935</v>
      </c>
      <c r="J139" s="2" t="s">
        <v>4944</v>
      </c>
      <c r="K139" s="3">
        <v>43318</v>
      </c>
      <c r="L139" s="16" t="s">
        <v>4976</v>
      </c>
    </row>
    <row r="140" spans="1:12" x14ac:dyDescent="0.25">
      <c r="A140" s="13" t="s">
        <v>5415</v>
      </c>
      <c r="B140" s="2" t="s">
        <v>5416</v>
      </c>
      <c r="C140" s="2" t="s">
        <v>4966</v>
      </c>
      <c r="D140" s="3">
        <v>35767</v>
      </c>
      <c r="E140" s="2" t="s">
        <v>5417</v>
      </c>
      <c r="F140" s="2" t="s">
        <v>5418</v>
      </c>
      <c r="G140" s="2" t="s">
        <v>4969</v>
      </c>
      <c r="H140" s="2" t="s">
        <v>4970</v>
      </c>
      <c r="I140" s="2" t="s">
        <v>4935</v>
      </c>
      <c r="J140" s="2" t="s">
        <v>4944</v>
      </c>
      <c r="K140" s="3">
        <v>43934</v>
      </c>
      <c r="L140" s="16" t="s">
        <v>4937</v>
      </c>
    </row>
    <row r="141" spans="1:12" x14ac:dyDescent="0.25">
      <c r="A141" s="13" t="s">
        <v>2097</v>
      </c>
      <c r="B141" s="2" t="s">
        <v>5419</v>
      </c>
      <c r="C141" s="2" t="s">
        <v>4930</v>
      </c>
      <c r="D141" s="3">
        <v>28905</v>
      </c>
      <c r="E141" s="2" t="s">
        <v>5159</v>
      </c>
      <c r="F141" s="2" t="s">
        <v>5420</v>
      </c>
      <c r="G141" s="2" t="s">
        <v>5001</v>
      </c>
      <c r="H141" s="2" t="s">
        <v>4950</v>
      </c>
      <c r="I141" s="2" t="s">
        <v>4951</v>
      </c>
      <c r="J141" s="2" t="s">
        <v>4944</v>
      </c>
      <c r="K141" s="3">
        <v>44965</v>
      </c>
      <c r="L141" s="16" t="s">
        <v>5054</v>
      </c>
    </row>
    <row r="142" spans="1:12" x14ac:dyDescent="0.25">
      <c r="A142" s="13" t="s">
        <v>1885</v>
      </c>
      <c r="B142" s="2" t="s">
        <v>5421</v>
      </c>
      <c r="C142" s="2" t="s">
        <v>4930</v>
      </c>
      <c r="D142" s="3">
        <v>23759</v>
      </c>
      <c r="E142" s="2" t="s">
        <v>5422</v>
      </c>
      <c r="F142" s="2" t="s">
        <v>5423</v>
      </c>
      <c r="G142" s="2" t="s">
        <v>5018</v>
      </c>
      <c r="H142" s="2" t="s">
        <v>4942</v>
      </c>
      <c r="I142" s="2" t="s">
        <v>4943</v>
      </c>
      <c r="J142" s="2" t="s">
        <v>4936</v>
      </c>
      <c r="K142" s="3">
        <v>43286</v>
      </c>
      <c r="L142" s="16" t="s">
        <v>4971</v>
      </c>
    </row>
    <row r="143" spans="1:12" x14ac:dyDescent="0.25">
      <c r="A143" s="13" t="s">
        <v>768</v>
      </c>
      <c r="B143" s="2" t="s">
        <v>5424</v>
      </c>
      <c r="C143" s="2" t="s">
        <v>4930</v>
      </c>
      <c r="D143" s="3">
        <v>31782</v>
      </c>
      <c r="E143" s="2" t="s">
        <v>5425</v>
      </c>
      <c r="F143" s="2" t="s">
        <v>5426</v>
      </c>
      <c r="G143" s="2" t="s">
        <v>5189</v>
      </c>
      <c r="H143" s="2" t="s">
        <v>4970</v>
      </c>
      <c r="I143" s="2" t="s">
        <v>4935</v>
      </c>
      <c r="J143" s="2" t="s">
        <v>4944</v>
      </c>
      <c r="K143" s="3">
        <v>45093</v>
      </c>
      <c r="L143" s="16" t="s">
        <v>5014</v>
      </c>
    </row>
    <row r="144" spans="1:12" x14ac:dyDescent="0.25">
      <c r="A144" s="13" t="s">
        <v>2058</v>
      </c>
      <c r="B144" s="2" t="s">
        <v>5427</v>
      </c>
      <c r="C144" s="2" t="s">
        <v>4966</v>
      </c>
      <c r="D144" s="3">
        <v>26166</v>
      </c>
      <c r="E144" s="2" t="s">
        <v>5428</v>
      </c>
      <c r="F144" s="2" t="s">
        <v>5429</v>
      </c>
      <c r="G144" s="2" t="s">
        <v>5018</v>
      </c>
      <c r="H144" s="2" t="s">
        <v>4942</v>
      </c>
      <c r="I144" s="2" t="s">
        <v>4943</v>
      </c>
      <c r="J144" s="2" t="s">
        <v>4952</v>
      </c>
      <c r="K144" s="3">
        <v>43681</v>
      </c>
      <c r="L144" s="16" t="s">
        <v>4937</v>
      </c>
    </row>
    <row r="145" spans="1:12" x14ac:dyDescent="0.25">
      <c r="A145" s="13" t="s">
        <v>3279</v>
      </c>
      <c r="B145" s="2" t="s">
        <v>5430</v>
      </c>
      <c r="C145" s="2" t="s">
        <v>4930</v>
      </c>
      <c r="D145" s="3">
        <v>38475</v>
      </c>
      <c r="E145" s="2" t="s">
        <v>5431</v>
      </c>
      <c r="F145" s="2" t="s">
        <v>5432</v>
      </c>
      <c r="G145" s="2" t="s">
        <v>5212</v>
      </c>
      <c r="H145" s="2" t="s">
        <v>4942</v>
      </c>
      <c r="I145" s="2" t="s">
        <v>4943</v>
      </c>
      <c r="J145" s="2" t="s">
        <v>4944</v>
      </c>
      <c r="K145" s="3">
        <v>44529</v>
      </c>
      <c r="L145" s="16" t="s">
        <v>5036</v>
      </c>
    </row>
    <row r="146" spans="1:12" x14ac:dyDescent="0.25">
      <c r="A146" s="13" t="s">
        <v>1239</v>
      </c>
      <c r="B146" s="2" t="s">
        <v>5433</v>
      </c>
      <c r="C146" s="2" t="s">
        <v>4930</v>
      </c>
      <c r="D146" s="3">
        <v>36773</v>
      </c>
      <c r="E146" s="2" t="s">
        <v>5434</v>
      </c>
      <c r="F146" s="2" t="s">
        <v>5435</v>
      </c>
      <c r="G146" s="2" t="s">
        <v>5212</v>
      </c>
      <c r="H146" s="2" t="s">
        <v>4942</v>
      </c>
      <c r="I146" s="2" t="s">
        <v>4943</v>
      </c>
      <c r="J146" s="2" t="s">
        <v>4952</v>
      </c>
      <c r="K146" s="3">
        <v>44522</v>
      </c>
      <c r="L146" s="16" t="s">
        <v>4964</v>
      </c>
    </row>
    <row r="147" spans="1:12" x14ac:dyDescent="0.25">
      <c r="A147" s="13" t="s">
        <v>110</v>
      </c>
      <c r="B147" s="2" t="s">
        <v>5436</v>
      </c>
      <c r="C147" s="2" t="s">
        <v>4930</v>
      </c>
      <c r="D147" s="3">
        <v>28465</v>
      </c>
      <c r="E147" s="2" t="s">
        <v>5437</v>
      </c>
      <c r="F147" s="2" t="s">
        <v>5438</v>
      </c>
      <c r="G147" s="2" t="s">
        <v>5324</v>
      </c>
      <c r="H147" s="2" t="s">
        <v>4950</v>
      </c>
      <c r="I147" s="2" t="s">
        <v>4951</v>
      </c>
      <c r="J147" s="2" t="s">
        <v>4944</v>
      </c>
      <c r="K147" s="3">
        <v>43268</v>
      </c>
      <c r="L147" s="16" t="s">
        <v>5091</v>
      </c>
    </row>
    <row r="148" spans="1:12" x14ac:dyDescent="0.25">
      <c r="A148" s="13" t="s">
        <v>3478</v>
      </c>
      <c r="B148" s="2" t="s">
        <v>5439</v>
      </c>
      <c r="C148" s="2" t="s">
        <v>4966</v>
      </c>
      <c r="D148" s="3">
        <v>38139</v>
      </c>
      <c r="E148" s="2" t="s">
        <v>5440</v>
      </c>
      <c r="F148" s="2" t="s">
        <v>5441</v>
      </c>
      <c r="G148" s="2" t="s">
        <v>5189</v>
      </c>
      <c r="H148" s="2" t="s">
        <v>4970</v>
      </c>
      <c r="I148" s="2" t="s">
        <v>4935</v>
      </c>
      <c r="J148" s="2" t="s">
        <v>4952</v>
      </c>
      <c r="K148" s="3">
        <v>45397</v>
      </c>
      <c r="L148" s="16" t="s">
        <v>5054</v>
      </c>
    </row>
    <row r="149" spans="1:12" x14ac:dyDescent="0.25">
      <c r="A149" s="13" t="s">
        <v>1439</v>
      </c>
      <c r="B149" s="2" t="s">
        <v>5442</v>
      </c>
      <c r="C149" s="2" t="s">
        <v>4966</v>
      </c>
      <c r="D149" s="3">
        <v>37042</v>
      </c>
      <c r="E149" s="2" t="s">
        <v>5443</v>
      </c>
      <c r="F149" s="2" t="s">
        <v>5444</v>
      </c>
      <c r="G149" s="2" t="s">
        <v>4957</v>
      </c>
      <c r="H149" s="2" t="s">
        <v>4942</v>
      </c>
      <c r="I149" s="2" t="s">
        <v>4943</v>
      </c>
      <c r="J149" s="2" t="s">
        <v>5445</v>
      </c>
      <c r="K149" s="3">
        <v>43502</v>
      </c>
      <c r="L149" s="16" t="s">
        <v>5014</v>
      </c>
    </row>
    <row r="150" spans="1:12" x14ac:dyDescent="0.25">
      <c r="A150" s="13" t="s">
        <v>2561</v>
      </c>
      <c r="B150" s="2" t="s">
        <v>5446</v>
      </c>
      <c r="C150" s="2" t="s">
        <v>4966</v>
      </c>
      <c r="D150" s="3">
        <v>27011</v>
      </c>
      <c r="E150" s="2" t="s">
        <v>5447</v>
      </c>
      <c r="F150" s="2" t="s">
        <v>5448</v>
      </c>
      <c r="G150" s="2" t="s">
        <v>4980</v>
      </c>
      <c r="H150" s="2" t="s">
        <v>4970</v>
      </c>
      <c r="I150" s="2" t="s">
        <v>4935</v>
      </c>
      <c r="J150" s="2" t="s">
        <v>4944</v>
      </c>
      <c r="K150" s="3">
        <v>45422</v>
      </c>
      <c r="L150" s="16" t="s">
        <v>5006</v>
      </c>
    </row>
    <row r="151" spans="1:12" x14ac:dyDescent="0.25">
      <c r="A151" s="13" t="s">
        <v>2761</v>
      </c>
      <c r="B151" s="2" t="s">
        <v>5449</v>
      </c>
      <c r="C151" s="2" t="s">
        <v>4930</v>
      </c>
      <c r="D151" s="3">
        <v>29546</v>
      </c>
      <c r="E151" s="2" t="s">
        <v>5450</v>
      </c>
      <c r="F151" s="2" t="s">
        <v>5451</v>
      </c>
      <c r="G151" s="2" t="s">
        <v>4957</v>
      </c>
      <c r="H151" s="2" t="s">
        <v>4942</v>
      </c>
      <c r="I151" s="2" t="s">
        <v>4943</v>
      </c>
      <c r="J151" s="2" t="s">
        <v>4936</v>
      </c>
      <c r="K151" s="3">
        <v>44781</v>
      </c>
      <c r="L151" s="16" t="s">
        <v>5006</v>
      </c>
    </row>
    <row r="152" spans="1:12" x14ac:dyDescent="0.25">
      <c r="A152" s="13" t="s">
        <v>4605</v>
      </c>
      <c r="B152" s="2" t="s">
        <v>5452</v>
      </c>
      <c r="C152" s="2" t="s">
        <v>4930</v>
      </c>
      <c r="D152" s="3">
        <v>32643</v>
      </c>
      <c r="E152" s="2" t="s">
        <v>5453</v>
      </c>
      <c r="F152" s="2" t="s">
        <v>5454</v>
      </c>
      <c r="G152" s="2" t="s">
        <v>5229</v>
      </c>
      <c r="H152" s="2" t="s">
        <v>4963</v>
      </c>
      <c r="I152" s="2" t="s">
        <v>4951</v>
      </c>
      <c r="J152" s="2" t="s">
        <v>4944</v>
      </c>
      <c r="K152" s="3">
        <v>44709</v>
      </c>
      <c r="L152" s="16" t="s">
        <v>5054</v>
      </c>
    </row>
    <row r="153" spans="1:12" x14ac:dyDescent="0.25">
      <c r="A153" s="13" t="s">
        <v>1889</v>
      </c>
      <c r="B153" s="2" t="s">
        <v>5455</v>
      </c>
      <c r="C153" s="2" t="s">
        <v>4966</v>
      </c>
      <c r="D153" s="3">
        <v>33007</v>
      </c>
      <c r="E153" s="2" t="s">
        <v>5456</v>
      </c>
      <c r="F153" s="2" t="s">
        <v>5457</v>
      </c>
      <c r="G153" s="2" t="s">
        <v>4941</v>
      </c>
      <c r="H153" s="2" t="s">
        <v>4942</v>
      </c>
      <c r="I153" s="2" t="s">
        <v>4943</v>
      </c>
      <c r="J153" s="2" t="s">
        <v>4936</v>
      </c>
      <c r="K153" s="3">
        <v>43350</v>
      </c>
      <c r="L153" s="16" t="s">
        <v>5095</v>
      </c>
    </row>
    <row r="154" spans="1:12" x14ac:dyDescent="0.25">
      <c r="A154" s="13" t="s">
        <v>1546</v>
      </c>
      <c r="B154" s="2" t="s">
        <v>5458</v>
      </c>
      <c r="C154" s="2" t="s">
        <v>4930</v>
      </c>
      <c r="D154" s="3">
        <v>34036</v>
      </c>
      <c r="E154" s="2" t="s">
        <v>5459</v>
      </c>
      <c r="F154" s="2" t="s">
        <v>5460</v>
      </c>
      <c r="G154" s="2" t="s">
        <v>5081</v>
      </c>
      <c r="H154" s="2" t="s">
        <v>4970</v>
      </c>
      <c r="I154" s="2" t="s">
        <v>4935</v>
      </c>
      <c r="J154" s="2" t="s">
        <v>4952</v>
      </c>
      <c r="K154" s="3">
        <v>45655</v>
      </c>
      <c r="L154" s="16" t="s">
        <v>5091</v>
      </c>
    </row>
    <row r="155" spans="1:12" x14ac:dyDescent="0.25">
      <c r="A155" s="13" t="s">
        <v>1609</v>
      </c>
      <c r="B155" s="2" t="s">
        <v>5461</v>
      </c>
      <c r="C155" s="2" t="s">
        <v>4966</v>
      </c>
      <c r="D155" s="3">
        <v>31014</v>
      </c>
      <c r="E155" s="2" t="s">
        <v>5462</v>
      </c>
      <c r="F155" s="2" t="s">
        <v>5463</v>
      </c>
      <c r="G155" s="2" t="s">
        <v>4993</v>
      </c>
      <c r="H155" s="2" t="s">
        <v>4942</v>
      </c>
      <c r="I155" s="2" t="s">
        <v>4943</v>
      </c>
      <c r="J155" s="2" t="s">
        <v>4952</v>
      </c>
      <c r="K155" s="3">
        <v>44329</v>
      </c>
      <c r="L155" s="16" t="s">
        <v>4981</v>
      </c>
    </row>
    <row r="156" spans="1:12" x14ac:dyDescent="0.25">
      <c r="A156" s="13" t="s">
        <v>2515</v>
      </c>
      <c r="B156" s="2" t="s">
        <v>5464</v>
      </c>
      <c r="C156" s="2" t="s">
        <v>4966</v>
      </c>
      <c r="D156" s="3">
        <v>26064</v>
      </c>
      <c r="E156" s="2" t="s">
        <v>5465</v>
      </c>
      <c r="F156" s="2" t="s">
        <v>5466</v>
      </c>
      <c r="G156" s="2" t="s">
        <v>5134</v>
      </c>
      <c r="H156" s="2" t="s">
        <v>4934</v>
      </c>
      <c r="I156" s="2" t="s">
        <v>4935</v>
      </c>
      <c r="J156" s="2" t="s">
        <v>4936</v>
      </c>
      <c r="K156" s="3">
        <v>45340</v>
      </c>
      <c r="L156" s="16" t="s">
        <v>5091</v>
      </c>
    </row>
    <row r="157" spans="1:12" x14ac:dyDescent="0.25">
      <c r="A157" s="13" t="s">
        <v>1248</v>
      </c>
      <c r="B157" s="2" t="s">
        <v>5467</v>
      </c>
      <c r="C157" s="2" t="s">
        <v>4966</v>
      </c>
      <c r="D157" s="3">
        <v>30573</v>
      </c>
      <c r="E157" s="2" t="s">
        <v>5468</v>
      </c>
      <c r="F157" s="2" t="s">
        <v>5469</v>
      </c>
      <c r="G157" s="2" t="s">
        <v>5018</v>
      </c>
      <c r="H157" s="2" t="s">
        <v>4942</v>
      </c>
      <c r="I157" s="2" t="s">
        <v>4943</v>
      </c>
      <c r="J157" s="2" t="s">
        <v>4944</v>
      </c>
      <c r="K157" s="3">
        <v>44973</v>
      </c>
      <c r="L157" s="16" t="s">
        <v>5095</v>
      </c>
    </row>
    <row r="158" spans="1:12" x14ac:dyDescent="0.25">
      <c r="A158" s="13" t="s">
        <v>1036</v>
      </c>
      <c r="B158" s="2" t="s">
        <v>5470</v>
      </c>
      <c r="C158" s="2" t="s">
        <v>4930</v>
      </c>
      <c r="D158" s="3">
        <v>28279</v>
      </c>
      <c r="E158" s="2" t="s">
        <v>5471</v>
      </c>
      <c r="F158" s="2" t="s">
        <v>5472</v>
      </c>
      <c r="G158" s="2" t="s">
        <v>5001</v>
      </c>
      <c r="H158" s="2" t="s">
        <v>4950</v>
      </c>
      <c r="I158" s="2" t="s">
        <v>4951</v>
      </c>
      <c r="J158" s="2" t="s">
        <v>4936</v>
      </c>
      <c r="K158" s="3">
        <v>45162</v>
      </c>
      <c r="L158" s="16" t="s">
        <v>5091</v>
      </c>
    </row>
    <row r="159" spans="1:12" x14ac:dyDescent="0.25">
      <c r="A159" s="13" t="s">
        <v>3585</v>
      </c>
      <c r="B159" s="2" t="s">
        <v>5473</v>
      </c>
      <c r="C159" s="2" t="s">
        <v>4966</v>
      </c>
      <c r="D159" s="3">
        <v>36603</v>
      </c>
      <c r="E159" s="2" t="s">
        <v>5474</v>
      </c>
      <c r="F159" s="2" t="s">
        <v>5475</v>
      </c>
      <c r="G159" s="2" t="s">
        <v>4969</v>
      </c>
      <c r="H159" s="2" t="s">
        <v>4970</v>
      </c>
      <c r="I159" s="2" t="s">
        <v>4935</v>
      </c>
      <c r="J159" s="2" t="s">
        <v>4944</v>
      </c>
      <c r="K159" s="3">
        <v>45082</v>
      </c>
      <c r="L159" s="16" t="s">
        <v>4981</v>
      </c>
    </row>
    <row r="160" spans="1:12" x14ac:dyDescent="0.25">
      <c r="A160" s="13" t="s">
        <v>2218</v>
      </c>
      <c r="B160" s="2" t="s">
        <v>5476</v>
      </c>
      <c r="C160" s="2" t="s">
        <v>4930</v>
      </c>
      <c r="D160" s="3">
        <v>33859</v>
      </c>
      <c r="E160" s="2" t="s">
        <v>5477</v>
      </c>
      <c r="F160" s="2" t="s">
        <v>5478</v>
      </c>
      <c r="G160" s="2" t="s">
        <v>4993</v>
      </c>
      <c r="H160" s="2" t="s">
        <v>4942</v>
      </c>
      <c r="I160" s="2" t="s">
        <v>4943</v>
      </c>
      <c r="J160" s="2" t="s">
        <v>4944</v>
      </c>
      <c r="K160" s="3">
        <v>43752</v>
      </c>
      <c r="L160" s="16" t="s">
        <v>5049</v>
      </c>
    </row>
    <row r="161" spans="1:12" x14ac:dyDescent="0.25">
      <c r="A161" s="13" t="s">
        <v>4232</v>
      </c>
      <c r="B161" s="2" t="s">
        <v>5479</v>
      </c>
      <c r="C161" s="2" t="s">
        <v>4930</v>
      </c>
      <c r="D161" s="3">
        <v>24757</v>
      </c>
      <c r="E161" s="2" t="s">
        <v>5480</v>
      </c>
      <c r="F161" s="2" t="s">
        <v>5481</v>
      </c>
      <c r="G161" s="2" t="s">
        <v>5229</v>
      </c>
      <c r="H161" s="2" t="s">
        <v>4963</v>
      </c>
      <c r="I161" s="2" t="s">
        <v>4951</v>
      </c>
      <c r="J161" s="2" t="s">
        <v>4944</v>
      </c>
      <c r="K161" s="3">
        <v>43399</v>
      </c>
      <c r="L161" s="16" t="s">
        <v>5006</v>
      </c>
    </row>
    <row r="162" spans="1:12" x14ac:dyDescent="0.25">
      <c r="A162" s="13" t="s">
        <v>5482</v>
      </c>
      <c r="B162" s="2" t="s">
        <v>5483</v>
      </c>
      <c r="C162" s="2" t="s">
        <v>4930</v>
      </c>
      <c r="D162" s="3">
        <v>31789</v>
      </c>
      <c r="E162" s="2" t="s">
        <v>5484</v>
      </c>
      <c r="F162" s="2" t="s">
        <v>5485</v>
      </c>
      <c r="G162" s="2" t="s">
        <v>4941</v>
      </c>
      <c r="H162" s="2" t="s">
        <v>4942</v>
      </c>
      <c r="I162" s="2" t="s">
        <v>4943</v>
      </c>
      <c r="J162" s="2" t="s">
        <v>4944</v>
      </c>
      <c r="K162" s="3">
        <v>43925</v>
      </c>
      <c r="L162" s="16" t="s">
        <v>5032</v>
      </c>
    </row>
    <row r="163" spans="1:12" x14ac:dyDescent="0.25">
      <c r="A163" s="13" t="s">
        <v>89</v>
      </c>
      <c r="B163" s="2" t="s">
        <v>5486</v>
      </c>
      <c r="C163" s="2" t="s">
        <v>4930</v>
      </c>
      <c r="D163" s="3">
        <v>33053</v>
      </c>
      <c r="E163" s="2" t="s">
        <v>5487</v>
      </c>
      <c r="F163" s="2" t="s">
        <v>5488</v>
      </c>
      <c r="G163" s="2" t="s">
        <v>5048</v>
      </c>
      <c r="H163" s="2" t="s">
        <v>4963</v>
      </c>
      <c r="I163" s="2" t="s">
        <v>4951</v>
      </c>
      <c r="J163" s="2" t="s">
        <v>4944</v>
      </c>
      <c r="K163" s="3">
        <v>43860</v>
      </c>
      <c r="L163" s="16" t="s">
        <v>5060</v>
      </c>
    </row>
    <row r="164" spans="1:12" x14ac:dyDescent="0.25">
      <c r="A164" s="13" t="s">
        <v>2807</v>
      </c>
      <c r="B164" s="2" t="s">
        <v>5489</v>
      </c>
      <c r="C164" s="2" t="s">
        <v>4930</v>
      </c>
      <c r="D164" s="3">
        <v>30747</v>
      </c>
      <c r="E164" s="2" t="s">
        <v>5490</v>
      </c>
      <c r="F164" s="2" t="s">
        <v>5491</v>
      </c>
      <c r="G164" s="2" t="s">
        <v>4993</v>
      </c>
      <c r="H164" s="2" t="s">
        <v>4942</v>
      </c>
      <c r="I164" s="2" t="s">
        <v>4943</v>
      </c>
      <c r="J164" s="2" t="s">
        <v>5059</v>
      </c>
      <c r="K164" s="3">
        <v>43621</v>
      </c>
      <c r="L164" s="16" t="s">
        <v>5060</v>
      </c>
    </row>
    <row r="165" spans="1:12" x14ac:dyDescent="0.25">
      <c r="A165" s="13" t="s">
        <v>2249</v>
      </c>
      <c r="B165" s="2" t="s">
        <v>5492</v>
      </c>
      <c r="C165" s="2" t="s">
        <v>4966</v>
      </c>
      <c r="D165" s="3">
        <v>30139</v>
      </c>
      <c r="E165" s="2" t="s">
        <v>5493</v>
      </c>
      <c r="F165" s="2" t="s">
        <v>5494</v>
      </c>
      <c r="G165" s="2" t="s">
        <v>5081</v>
      </c>
      <c r="H165" s="2" t="s">
        <v>4970</v>
      </c>
      <c r="I165" s="2" t="s">
        <v>4935</v>
      </c>
      <c r="J165" s="2" t="s">
        <v>4952</v>
      </c>
      <c r="K165" s="3">
        <v>43747</v>
      </c>
      <c r="L165" s="16" t="s">
        <v>4964</v>
      </c>
    </row>
    <row r="166" spans="1:12" x14ac:dyDescent="0.25">
      <c r="A166" s="13" t="s">
        <v>1810</v>
      </c>
      <c r="B166" s="2" t="s">
        <v>5495</v>
      </c>
      <c r="C166" s="2" t="s">
        <v>4966</v>
      </c>
      <c r="D166" s="3">
        <v>31459</v>
      </c>
      <c r="E166" s="2" t="s">
        <v>5496</v>
      </c>
      <c r="F166" s="2" t="s">
        <v>5497</v>
      </c>
      <c r="G166" s="2" t="s">
        <v>5081</v>
      </c>
      <c r="H166" s="2" t="s">
        <v>4970</v>
      </c>
      <c r="I166" s="2" t="s">
        <v>4935</v>
      </c>
      <c r="J166" s="2" t="s">
        <v>4944</v>
      </c>
      <c r="K166" s="3">
        <v>44827</v>
      </c>
      <c r="L166" s="16" t="s">
        <v>5014</v>
      </c>
    </row>
    <row r="167" spans="1:12" x14ac:dyDescent="0.25">
      <c r="A167" s="13" t="s">
        <v>528</v>
      </c>
      <c r="B167" s="2" t="s">
        <v>5498</v>
      </c>
      <c r="C167" s="2" t="s">
        <v>4966</v>
      </c>
      <c r="D167" s="3">
        <v>24902</v>
      </c>
      <c r="E167" s="2" t="s">
        <v>5499</v>
      </c>
      <c r="F167" s="2" t="s">
        <v>5500</v>
      </c>
      <c r="G167" s="2" t="s">
        <v>5212</v>
      </c>
      <c r="H167" s="2" t="s">
        <v>4942</v>
      </c>
      <c r="I167" s="2" t="s">
        <v>4943</v>
      </c>
      <c r="J167" s="2" t="s">
        <v>4952</v>
      </c>
      <c r="K167" s="3">
        <v>43431</v>
      </c>
      <c r="L167" s="16" t="s">
        <v>5022</v>
      </c>
    </row>
    <row r="168" spans="1:12" x14ac:dyDescent="0.25">
      <c r="A168" s="13" t="s">
        <v>2523</v>
      </c>
      <c r="B168" s="2" t="s">
        <v>5501</v>
      </c>
      <c r="C168" s="2" t="s">
        <v>4966</v>
      </c>
      <c r="D168" s="3">
        <v>24094</v>
      </c>
      <c r="E168" s="2" t="s">
        <v>5502</v>
      </c>
      <c r="F168" s="2" t="s">
        <v>5503</v>
      </c>
      <c r="G168" s="2" t="s">
        <v>5099</v>
      </c>
      <c r="H168" s="2" t="s">
        <v>4950</v>
      </c>
      <c r="I168" s="2" t="s">
        <v>4951</v>
      </c>
      <c r="J168" s="2" t="s">
        <v>4952</v>
      </c>
      <c r="K168" s="3">
        <v>43904</v>
      </c>
      <c r="L168" s="16" t="s">
        <v>5022</v>
      </c>
    </row>
    <row r="169" spans="1:12" x14ac:dyDescent="0.25">
      <c r="A169" s="13" t="s">
        <v>2737</v>
      </c>
      <c r="B169" s="2" t="s">
        <v>5504</v>
      </c>
      <c r="C169" s="2" t="s">
        <v>4930</v>
      </c>
      <c r="D169" s="3">
        <v>30918</v>
      </c>
      <c r="E169" s="2" t="s">
        <v>5505</v>
      </c>
      <c r="F169" s="2" t="s">
        <v>5506</v>
      </c>
      <c r="G169" s="2" t="s">
        <v>5320</v>
      </c>
      <c r="H169" s="2" t="s">
        <v>4950</v>
      </c>
      <c r="I169" s="2" t="s">
        <v>4951</v>
      </c>
      <c r="J169" s="2" t="s">
        <v>4952</v>
      </c>
      <c r="K169" s="3">
        <v>44607</v>
      </c>
      <c r="L169" s="16" t="s">
        <v>4937</v>
      </c>
    </row>
    <row r="170" spans="1:12" x14ac:dyDescent="0.25">
      <c r="A170" s="13" t="s">
        <v>3909</v>
      </c>
      <c r="B170" s="2" t="s">
        <v>5507</v>
      </c>
      <c r="C170" s="2" t="s">
        <v>4966</v>
      </c>
      <c r="D170" s="3">
        <v>24493</v>
      </c>
      <c r="E170" s="2" t="s">
        <v>5508</v>
      </c>
      <c r="F170" s="2" t="s">
        <v>5509</v>
      </c>
      <c r="G170" s="2" t="s">
        <v>5013</v>
      </c>
      <c r="H170" s="2" t="s">
        <v>4950</v>
      </c>
      <c r="I170" s="2" t="s">
        <v>4951</v>
      </c>
      <c r="J170" s="2" t="s">
        <v>4952</v>
      </c>
      <c r="K170" s="3">
        <v>43414</v>
      </c>
      <c r="L170" s="16" t="s">
        <v>4976</v>
      </c>
    </row>
    <row r="171" spans="1:12" x14ac:dyDescent="0.25">
      <c r="A171" s="13" t="s">
        <v>1447</v>
      </c>
      <c r="B171" s="2" t="s">
        <v>5510</v>
      </c>
      <c r="C171" s="2" t="s">
        <v>4966</v>
      </c>
      <c r="D171" s="3">
        <v>34516</v>
      </c>
      <c r="E171" s="2" t="s">
        <v>5511</v>
      </c>
      <c r="F171" s="2" t="s">
        <v>5512</v>
      </c>
      <c r="G171" s="2" t="s">
        <v>5040</v>
      </c>
      <c r="H171" s="2" t="s">
        <v>4950</v>
      </c>
      <c r="I171" s="2" t="s">
        <v>4951</v>
      </c>
      <c r="J171" s="2" t="s">
        <v>4944</v>
      </c>
      <c r="K171" s="3">
        <v>45327</v>
      </c>
      <c r="L171" s="16" t="s">
        <v>5091</v>
      </c>
    </row>
    <row r="172" spans="1:12" x14ac:dyDescent="0.25">
      <c r="A172" s="13" t="s">
        <v>5513</v>
      </c>
      <c r="B172" s="2" t="s">
        <v>5514</v>
      </c>
      <c r="C172" s="2" t="s">
        <v>4930</v>
      </c>
      <c r="D172" s="3">
        <v>31991</v>
      </c>
      <c r="E172" s="2" t="s">
        <v>5515</v>
      </c>
      <c r="F172" s="2" t="s">
        <v>5516</v>
      </c>
      <c r="G172" s="2" t="s">
        <v>5099</v>
      </c>
      <c r="H172" s="2" t="s">
        <v>4950</v>
      </c>
      <c r="I172" s="2" t="s">
        <v>4951</v>
      </c>
      <c r="J172" s="2" t="s">
        <v>4936</v>
      </c>
      <c r="K172" s="3">
        <v>44783</v>
      </c>
      <c r="L172" s="16" t="s">
        <v>4945</v>
      </c>
    </row>
    <row r="173" spans="1:12" x14ac:dyDescent="0.25">
      <c r="A173" s="13" t="s">
        <v>3550</v>
      </c>
      <c r="B173" s="2" t="s">
        <v>5517</v>
      </c>
      <c r="C173" s="2" t="s">
        <v>4966</v>
      </c>
      <c r="D173" s="3">
        <v>27594</v>
      </c>
      <c r="E173" s="2" t="s">
        <v>5518</v>
      </c>
      <c r="F173" s="2" t="s">
        <v>5519</v>
      </c>
      <c r="G173" s="2" t="s">
        <v>4941</v>
      </c>
      <c r="H173" s="2" t="s">
        <v>4942</v>
      </c>
      <c r="I173" s="2" t="s">
        <v>4943</v>
      </c>
      <c r="J173" s="2" t="s">
        <v>4952</v>
      </c>
      <c r="K173" s="3">
        <v>43568</v>
      </c>
      <c r="L173" s="16" t="s">
        <v>4971</v>
      </c>
    </row>
    <row r="174" spans="1:12" x14ac:dyDescent="0.25">
      <c r="A174" s="13" t="s">
        <v>913</v>
      </c>
      <c r="B174" s="2" t="s">
        <v>5520</v>
      </c>
      <c r="C174" s="2" t="s">
        <v>4930</v>
      </c>
      <c r="D174" s="3">
        <v>24051</v>
      </c>
      <c r="E174" s="2" t="s">
        <v>5521</v>
      </c>
      <c r="F174" s="2" t="s">
        <v>5522</v>
      </c>
      <c r="G174" s="2" t="s">
        <v>4957</v>
      </c>
      <c r="H174" s="2" t="s">
        <v>4942</v>
      </c>
      <c r="I174" s="2" t="s">
        <v>4943</v>
      </c>
      <c r="J174" s="2" t="s">
        <v>4936</v>
      </c>
      <c r="K174" s="3">
        <v>44020</v>
      </c>
      <c r="L174" s="16" t="s">
        <v>5091</v>
      </c>
    </row>
    <row r="175" spans="1:12" x14ac:dyDescent="0.25">
      <c r="A175" s="13" t="s">
        <v>897</v>
      </c>
      <c r="B175" s="2" t="s">
        <v>5523</v>
      </c>
      <c r="C175" s="2" t="s">
        <v>4930</v>
      </c>
      <c r="D175" s="3">
        <v>37018</v>
      </c>
      <c r="E175" s="2" t="s">
        <v>5524</v>
      </c>
      <c r="F175" s="2" t="s">
        <v>5525</v>
      </c>
      <c r="G175" s="2" t="s">
        <v>5141</v>
      </c>
      <c r="H175" s="2" t="s">
        <v>4963</v>
      </c>
      <c r="I175" s="2" t="s">
        <v>4951</v>
      </c>
      <c r="J175" s="2" t="s">
        <v>4952</v>
      </c>
      <c r="K175" s="3">
        <v>44497</v>
      </c>
      <c r="L175" s="16" t="s">
        <v>4945</v>
      </c>
    </row>
    <row r="176" spans="1:12" x14ac:dyDescent="0.25">
      <c r="A176" s="13" t="s">
        <v>1224</v>
      </c>
      <c r="B176" s="2" t="s">
        <v>5526</v>
      </c>
      <c r="C176" s="2" t="s">
        <v>4930</v>
      </c>
      <c r="D176" s="3">
        <v>26406</v>
      </c>
      <c r="E176" s="2" t="s">
        <v>5527</v>
      </c>
      <c r="F176" s="2" t="s">
        <v>5528</v>
      </c>
      <c r="G176" s="2" t="s">
        <v>4957</v>
      </c>
      <c r="H176" s="2" t="s">
        <v>4942</v>
      </c>
      <c r="I176" s="2" t="s">
        <v>4943</v>
      </c>
      <c r="J176" s="2" t="s">
        <v>4952</v>
      </c>
      <c r="K176" s="3">
        <v>44076</v>
      </c>
      <c r="L176" s="16" t="s">
        <v>5054</v>
      </c>
    </row>
    <row r="177" spans="1:12" x14ac:dyDescent="0.25">
      <c r="A177" s="13" t="s">
        <v>3517</v>
      </c>
      <c r="B177" s="2" t="s">
        <v>5529</v>
      </c>
      <c r="C177" s="2" t="s">
        <v>4966</v>
      </c>
      <c r="D177" s="3">
        <v>28146</v>
      </c>
      <c r="E177" s="2" t="s">
        <v>5530</v>
      </c>
      <c r="F177" s="2" t="s">
        <v>5531</v>
      </c>
      <c r="G177" s="2" t="s">
        <v>5189</v>
      </c>
      <c r="H177" s="2" t="s">
        <v>4970</v>
      </c>
      <c r="I177" s="2" t="s">
        <v>4935</v>
      </c>
      <c r="J177" s="2" t="s">
        <v>4944</v>
      </c>
      <c r="K177" s="3">
        <v>44358</v>
      </c>
      <c r="L177" s="16" t="s">
        <v>4958</v>
      </c>
    </row>
    <row r="178" spans="1:12" x14ac:dyDescent="0.25">
      <c r="A178" s="13" t="s">
        <v>3498</v>
      </c>
      <c r="B178" s="2" t="s">
        <v>5532</v>
      </c>
      <c r="C178" s="2" t="s">
        <v>4930</v>
      </c>
      <c r="D178" s="3">
        <v>27312</v>
      </c>
      <c r="E178" s="2" t="s">
        <v>5533</v>
      </c>
      <c r="F178" s="2" t="s">
        <v>5534</v>
      </c>
      <c r="G178" s="2" t="s">
        <v>4993</v>
      </c>
      <c r="H178" s="2" t="s">
        <v>4942</v>
      </c>
      <c r="I178" s="2" t="s">
        <v>4943</v>
      </c>
      <c r="J178" s="2" t="s">
        <v>5059</v>
      </c>
      <c r="K178" s="3">
        <v>43426</v>
      </c>
      <c r="L178" s="16" t="s">
        <v>5014</v>
      </c>
    </row>
    <row r="179" spans="1:12" x14ac:dyDescent="0.25">
      <c r="A179" s="13" t="s">
        <v>1156</v>
      </c>
      <c r="B179" s="2" t="s">
        <v>5535</v>
      </c>
      <c r="C179" s="2" t="s">
        <v>4966</v>
      </c>
      <c r="D179" s="3">
        <v>38017</v>
      </c>
      <c r="E179" s="2" t="s">
        <v>5536</v>
      </c>
      <c r="F179" s="2" t="s">
        <v>5537</v>
      </c>
      <c r="G179" s="2" t="s">
        <v>5182</v>
      </c>
      <c r="H179" s="2" t="s">
        <v>4963</v>
      </c>
      <c r="I179" s="2" t="s">
        <v>4951</v>
      </c>
      <c r="J179" s="2" t="s">
        <v>4944</v>
      </c>
      <c r="K179" s="3">
        <v>43569</v>
      </c>
      <c r="L179" s="16" t="s">
        <v>4976</v>
      </c>
    </row>
    <row r="180" spans="1:12" x14ac:dyDescent="0.25">
      <c r="A180" s="13" t="s">
        <v>2918</v>
      </c>
      <c r="B180" s="2" t="s">
        <v>5538</v>
      </c>
      <c r="C180" s="2" t="s">
        <v>4930</v>
      </c>
      <c r="D180" s="3">
        <v>32597</v>
      </c>
      <c r="E180" s="2" t="s">
        <v>5539</v>
      </c>
      <c r="F180" s="2" t="s">
        <v>5540</v>
      </c>
      <c r="G180" s="2" t="s">
        <v>5320</v>
      </c>
      <c r="H180" s="2" t="s">
        <v>4950</v>
      </c>
      <c r="I180" s="2" t="s">
        <v>4951</v>
      </c>
      <c r="J180" s="2" t="s">
        <v>5367</v>
      </c>
      <c r="K180" s="3">
        <v>43548</v>
      </c>
      <c r="L180" s="16" t="s">
        <v>4953</v>
      </c>
    </row>
    <row r="181" spans="1:12" x14ac:dyDescent="0.25">
      <c r="A181" s="13" t="s">
        <v>3095</v>
      </c>
      <c r="B181" s="2" t="s">
        <v>5479</v>
      </c>
      <c r="C181" s="2" t="s">
        <v>4930</v>
      </c>
      <c r="D181" s="3">
        <v>34259</v>
      </c>
      <c r="E181" s="2" t="s">
        <v>5541</v>
      </c>
      <c r="F181" s="2" t="s">
        <v>5542</v>
      </c>
      <c r="G181" s="2" t="s">
        <v>5005</v>
      </c>
      <c r="H181" s="2" t="s">
        <v>4942</v>
      </c>
      <c r="I181" s="2" t="s">
        <v>4943</v>
      </c>
      <c r="J181" s="2" t="s">
        <v>4944</v>
      </c>
      <c r="K181" s="3">
        <v>44438</v>
      </c>
      <c r="L181" s="16" t="s">
        <v>4945</v>
      </c>
    </row>
    <row r="182" spans="1:12" x14ac:dyDescent="0.25">
      <c r="A182" s="13" t="s">
        <v>4279</v>
      </c>
      <c r="B182" s="2" t="s">
        <v>5543</v>
      </c>
      <c r="C182" s="2" t="s">
        <v>4966</v>
      </c>
      <c r="D182" s="3">
        <v>24161</v>
      </c>
      <c r="E182" s="2" t="s">
        <v>5544</v>
      </c>
      <c r="F182" s="2" t="s">
        <v>5545</v>
      </c>
      <c r="G182" s="2" t="s">
        <v>5320</v>
      </c>
      <c r="H182" s="2" t="s">
        <v>4950</v>
      </c>
      <c r="I182" s="2" t="s">
        <v>4951</v>
      </c>
      <c r="J182" s="2" t="s">
        <v>4944</v>
      </c>
      <c r="K182" s="3">
        <v>44383</v>
      </c>
      <c r="L182" s="16" t="s">
        <v>5060</v>
      </c>
    </row>
    <row r="183" spans="1:12" x14ac:dyDescent="0.25">
      <c r="A183" s="13" t="s">
        <v>2308</v>
      </c>
      <c r="B183" s="2" t="s">
        <v>5546</v>
      </c>
      <c r="C183" s="2" t="s">
        <v>4930</v>
      </c>
      <c r="D183" s="3">
        <v>31992</v>
      </c>
      <c r="E183" s="2" t="s">
        <v>5547</v>
      </c>
      <c r="F183" s="2" t="s">
        <v>5548</v>
      </c>
      <c r="G183" s="2" t="s">
        <v>5182</v>
      </c>
      <c r="H183" s="2" t="s">
        <v>4963</v>
      </c>
      <c r="I183" s="2" t="s">
        <v>4951</v>
      </c>
      <c r="J183" s="2" t="s">
        <v>5549</v>
      </c>
      <c r="K183" s="3">
        <v>44813</v>
      </c>
      <c r="L183" s="16" t="s">
        <v>5022</v>
      </c>
    </row>
    <row r="184" spans="1:12" x14ac:dyDescent="0.25">
      <c r="A184" s="13" t="s">
        <v>3238</v>
      </c>
      <c r="B184" s="2" t="s">
        <v>5550</v>
      </c>
      <c r="C184" s="2" t="s">
        <v>4966</v>
      </c>
      <c r="D184" s="3">
        <v>29128</v>
      </c>
      <c r="E184" s="2" t="s">
        <v>5551</v>
      </c>
      <c r="F184" s="2" t="s">
        <v>5552</v>
      </c>
      <c r="G184" s="2" t="s">
        <v>5044</v>
      </c>
      <c r="H184" s="2" t="s">
        <v>4934</v>
      </c>
      <c r="I184" s="2" t="s">
        <v>4935</v>
      </c>
      <c r="J184" s="2" t="s">
        <v>4944</v>
      </c>
      <c r="K184" s="3">
        <v>44390</v>
      </c>
      <c r="L184" s="16" t="s">
        <v>5095</v>
      </c>
    </row>
    <row r="185" spans="1:12" x14ac:dyDescent="0.25">
      <c r="A185" s="13" t="s">
        <v>217</v>
      </c>
      <c r="B185" s="2" t="s">
        <v>5553</v>
      </c>
      <c r="C185" s="2" t="s">
        <v>4930</v>
      </c>
      <c r="D185" s="3">
        <v>36625</v>
      </c>
      <c r="E185" s="2" t="s">
        <v>5554</v>
      </c>
      <c r="F185" s="2" t="s">
        <v>5555</v>
      </c>
      <c r="G185" s="2" t="s">
        <v>5018</v>
      </c>
      <c r="H185" s="2" t="s">
        <v>4942</v>
      </c>
      <c r="I185" s="2" t="s">
        <v>4943</v>
      </c>
      <c r="J185" s="2" t="s">
        <v>5059</v>
      </c>
      <c r="K185" s="3">
        <v>43614</v>
      </c>
      <c r="L185" s="16" t="s">
        <v>5022</v>
      </c>
    </row>
    <row r="186" spans="1:12" x14ac:dyDescent="0.25">
      <c r="A186" s="13" t="s">
        <v>2446</v>
      </c>
      <c r="B186" s="2" t="s">
        <v>5556</v>
      </c>
      <c r="C186" s="2" t="s">
        <v>4966</v>
      </c>
      <c r="D186" s="3">
        <v>26174</v>
      </c>
      <c r="E186" s="2" t="s">
        <v>5557</v>
      </c>
      <c r="F186" s="2" t="s">
        <v>5558</v>
      </c>
      <c r="G186" s="2" t="s">
        <v>5053</v>
      </c>
      <c r="H186" s="2" t="s">
        <v>4963</v>
      </c>
      <c r="I186" s="2" t="s">
        <v>4951</v>
      </c>
      <c r="J186" s="2" t="s">
        <v>5059</v>
      </c>
      <c r="K186" s="3">
        <v>43912</v>
      </c>
      <c r="L186" s="16" t="s">
        <v>5032</v>
      </c>
    </row>
    <row r="187" spans="1:12" x14ac:dyDescent="0.25">
      <c r="A187" s="13" t="s">
        <v>3249</v>
      </c>
      <c r="B187" s="2" t="s">
        <v>5559</v>
      </c>
      <c r="C187" s="2" t="s">
        <v>4930</v>
      </c>
      <c r="D187" s="3">
        <v>35048</v>
      </c>
      <c r="E187" s="2" t="s">
        <v>5560</v>
      </c>
      <c r="F187" s="2" t="s">
        <v>5561</v>
      </c>
      <c r="G187" s="2" t="s">
        <v>4975</v>
      </c>
      <c r="H187" s="2" t="s">
        <v>4934</v>
      </c>
      <c r="I187" s="2" t="s">
        <v>4935</v>
      </c>
      <c r="J187" s="2" t="s">
        <v>4944</v>
      </c>
      <c r="K187" s="3">
        <v>45269</v>
      </c>
      <c r="L187" s="16" t="s">
        <v>4981</v>
      </c>
    </row>
    <row r="188" spans="1:12" x14ac:dyDescent="0.25">
      <c r="A188" s="13" t="s">
        <v>1227</v>
      </c>
      <c r="B188" s="2" t="s">
        <v>5562</v>
      </c>
      <c r="C188" s="2" t="s">
        <v>4930</v>
      </c>
      <c r="D188" s="3">
        <v>24951</v>
      </c>
      <c r="E188" s="2" t="s">
        <v>5563</v>
      </c>
      <c r="F188" s="2" t="s">
        <v>5564</v>
      </c>
      <c r="G188" s="2" t="s">
        <v>4969</v>
      </c>
      <c r="H188" s="2" t="s">
        <v>4970</v>
      </c>
      <c r="I188" s="2" t="s">
        <v>4935</v>
      </c>
      <c r="J188" s="2" t="s">
        <v>4952</v>
      </c>
      <c r="K188" s="3">
        <v>45684</v>
      </c>
      <c r="L188" s="16" t="s">
        <v>5006</v>
      </c>
    </row>
    <row r="189" spans="1:12" x14ac:dyDescent="0.25">
      <c r="A189" s="13" t="s">
        <v>1373</v>
      </c>
      <c r="B189" s="2" t="s">
        <v>5565</v>
      </c>
      <c r="C189" s="2" t="s">
        <v>4930</v>
      </c>
      <c r="D189" s="3">
        <v>29958</v>
      </c>
      <c r="E189" s="2" t="s">
        <v>5566</v>
      </c>
      <c r="F189" s="2" t="s">
        <v>5567</v>
      </c>
      <c r="G189" s="2" t="s">
        <v>4969</v>
      </c>
      <c r="H189" s="2" t="s">
        <v>4970</v>
      </c>
      <c r="I189" s="2" t="s">
        <v>4935</v>
      </c>
      <c r="J189" s="2" t="s">
        <v>4944</v>
      </c>
      <c r="K189" s="3">
        <v>45509</v>
      </c>
      <c r="L189" s="16" t="s">
        <v>5014</v>
      </c>
    </row>
    <row r="190" spans="1:12" x14ac:dyDescent="0.25">
      <c r="A190" s="13" t="s">
        <v>168</v>
      </c>
      <c r="B190" s="2" t="s">
        <v>5568</v>
      </c>
      <c r="C190" s="2" t="s">
        <v>4930</v>
      </c>
      <c r="D190" s="3">
        <v>29031</v>
      </c>
      <c r="E190" s="2" t="s">
        <v>5569</v>
      </c>
      <c r="F190" s="2" t="s">
        <v>5570</v>
      </c>
      <c r="G190" s="2" t="s">
        <v>5005</v>
      </c>
      <c r="H190" s="2" t="s">
        <v>4942</v>
      </c>
      <c r="I190" s="2" t="s">
        <v>4943</v>
      </c>
      <c r="J190" s="2" t="s">
        <v>4952</v>
      </c>
      <c r="K190" s="3">
        <v>43687</v>
      </c>
      <c r="L190" s="16" t="s">
        <v>4976</v>
      </c>
    </row>
    <row r="191" spans="1:12" x14ac:dyDescent="0.25">
      <c r="A191" s="13" t="s">
        <v>2025</v>
      </c>
      <c r="B191" s="2" t="s">
        <v>5571</v>
      </c>
      <c r="C191" s="2" t="s">
        <v>4966</v>
      </c>
      <c r="D191" s="3">
        <v>31716</v>
      </c>
      <c r="E191" s="2" t="s">
        <v>5572</v>
      </c>
      <c r="F191" s="2" t="s">
        <v>5573</v>
      </c>
      <c r="G191" s="2" t="s">
        <v>5018</v>
      </c>
      <c r="H191" s="2" t="s">
        <v>4942</v>
      </c>
      <c r="I191" s="2" t="s">
        <v>4943</v>
      </c>
      <c r="J191" s="2" t="s">
        <v>4952</v>
      </c>
      <c r="K191" s="3">
        <v>44282</v>
      </c>
      <c r="L191" s="16" t="s">
        <v>5014</v>
      </c>
    </row>
    <row r="192" spans="1:12" x14ac:dyDescent="0.25">
      <c r="A192" s="13" t="s">
        <v>1824</v>
      </c>
      <c r="B192" s="2" t="s">
        <v>5574</v>
      </c>
      <c r="C192" s="2" t="s">
        <v>4966</v>
      </c>
      <c r="D192" s="3">
        <v>32556</v>
      </c>
      <c r="E192" s="2" t="s">
        <v>5575</v>
      </c>
      <c r="F192" s="2" t="s">
        <v>5576</v>
      </c>
      <c r="G192" s="2" t="s">
        <v>5225</v>
      </c>
      <c r="H192" s="2" t="s">
        <v>4934</v>
      </c>
      <c r="I192" s="2" t="s">
        <v>4935</v>
      </c>
      <c r="J192" s="2" t="s">
        <v>4936</v>
      </c>
      <c r="K192" s="3">
        <v>43206</v>
      </c>
      <c r="L192" s="16" t="s">
        <v>4937</v>
      </c>
    </row>
    <row r="193" spans="1:12" x14ac:dyDescent="0.25">
      <c r="A193" s="13" t="s">
        <v>3224</v>
      </c>
      <c r="B193" s="2" t="s">
        <v>5577</v>
      </c>
      <c r="C193" s="2" t="s">
        <v>4930</v>
      </c>
      <c r="D193" s="3">
        <v>38306</v>
      </c>
      <c r="E193" s="2" t="s">
        <v>5578</v>
      </c>
      <c r="F193" s="2" t="s">
        <v>5579</v>
      </c>
      <c r="G193" s="2" t="s">
        <v>4957</v>
      </c>
      <c r="H193" s="2" t="s">
        <v>4942</v>
      </c>
      <c r="I193" s="2" t="s">
        <v>4943</v>
      </c>
      <c r="J193" s="2" t="s">
        <v>4944</v>
      </c>
      <c r="K193" s="3">
        <v>43661</v>
      </c>
      <c r="L193" s="16" t="s">
        <v>5014</v>
      </c>
    </row>
    <row r="194" spans="1:12" x14ac:dyDescent="0.25">
      <c r="A194" s="13" t="s">
        <v>2064</v>
      </c>
      <c r="B194" s="2" t="s">
        <v>5580</v>
      </c>
      <c r="C194" s="2" t="s">
        <v>4966</v>
      </c>
      <c r="D194" s="3">
        <v>35323</v>
      </c>
      <c r="E194" s="2" t="s">
        <v>5581</v>
      </c>
      <c r="F194" s="2" t="s">
        <v>5582</v>
      </c>
      <c r="G194" s="2" t="s">
        <v>5081</v>
      </c>
      <c r="H194" s="2" t="s">
        <v>4970</v>
      </c>
      <c r="I194" s="2" t="s">
        <v>4935</v>
      </c>
      <c r="J194" s="2" t="s">
        <v>4936</v>
      </c>
      <c r="K194" s="3">
        <v>45236</v>
      </c>
      <c r="L194" s="16" t="s">
        <v>5036</v>
      </c>
    </row>
    <row r="195" spans="1:12" x14ac:dyDescent="0.25">
      <c r="A195" s="13" t="s">
        <v>1725</v>
      </c>
      <c r="B195" s="2" t="s">
        <v>5583</v>
      </c>
      <c r="C195" s="2" t="s">
        <v>4966</v>
      </c>
      <c r="D195" s="3">
        <v>37077</v>
      </c>
      <c r="E195" s="2" t="s">
        <v>5584</v>
      </c>
      <c r="F195" s="2" t="s">
        <v>5585</v>
      </c>
      <c r="G195" s="2" t="s">
        <v>5074</v>
      </c>
      <c r="H195" s="2" t="s">
        <v>4934</v>
      </c>
      <c r="I195" s="2" t="s">
        <v>4935</v>
      </c>
      <c r="J195" s="2" t="s">
        <v>4944</v>
      </c>
      <c r="K195" s="3">
        <v>43914</v>
      </c>
      <c r="L195" s="16" t="s">
        <v>4953</v>
      </c>
    </row>
    <row r="196" spans="1:12" x14ac:dyDescent="0.25">
      <c r="A196" s="13" t="s">
        <v>3842</v>
      </c>
      <c r="B196" s="2" t="s">
        <v>5586</v>
      </c>
      <c r="C196" s="2" t="s">
        <v>4966</v>
      </c>
      <c r="D196" s="3">
        <v>29973</v>
      </c>
      <c r="E196" s="2" t="s">
        <v>5587</v>
      </c>
      <c r="F196" s="2" t="s">
        <v>5588</v>
      </c>
      <c r="G196" s="2" t="s">
        <v>5141</v>
      </c>
      <c r="H196" s="2" t="s">
        <v>4963</v>
      </c>
      <c r="I196" s="2" t="s">
        <v>4951</v>
      </c>
      <c r="J196" s="2" t="s">
        <v>5059</v>
      </c>
      <c r="K196" s="3">
        <v>45084</v>
      </c>
      <c r="L196" s="16" t="s">
        <v>5060</v>
      </c>
    </row>
    <row r="197" spans="1:12" x14ac:dyDescent="0.25">
      <c r="A197" s="13" t="s">
        <v>491</v>
      </c>
      <c r="B197" s="2" t="s">
        <v>5416</v>
      </c>
      <c r="C197" s="2" t="s">
        <v>4966</v>
      </c>
      <c r="D197" s="3">
        <v>25584</v>
      </c>
      <c r="E197" s="2" t="s">
        <v>5589</v>
      </c>
      <c r="F197" s="2" t="s">
        <v>5590</v>
      </c>
      <c r="G197" s="2" t="s">
        <v>4969</v>
      </c>
      <c r="H197" s="2" t="s">
        <v>4970</v>
      </c>
      <c r="I197" s="2" t="s">
        <v>4935</v>
      </c>
      <c r="J197" s="2" t="s">
        <v>4952</v>
      </c>
      <c r="K197" s="3">
        <v>44433</v>
      </c>
      <c r="L197" s="16" t="s">
        <v>5049</v>
      </c>
    </row>
    <row r="198" spans="1:12" x14ac:dyDescent="0.25">
      <c r="A198" s="13" t="s">
        <v>3325</v>
      </c>
      <c r="B198" s="2" t="s">
        <v>5591</v>
      </c>
      <c r="C198" s="2" t="s">
        <v>4930</v>
      </c>
      <c r="D198" s="3">
        <v>30493</v>
      </c>
      <c r="E198" s="2" t="s">
        <v>5592</v>
      </c>
      <c r="F198" s="2" t="s">
        <v>5593</v>
      </c>
      <c r="G198" s="2" t="s">
        <v>5225</v>
      </c>
      <c r="H198" s="2" t="s">
        <v>4934</v>
      </c>
      <c r="I198" s="2" t="s">
        <v>4935</v>
      </c>
      <c r="J198" s="2" t="s">
        <v>4944</v>
      </c>
      <c r="K198" s="3">
        <v>45179</v>
      </c>
      <c r="L198" s="16" t="s">
        <v>5091</v>
      </c>
    </row>
    <row r="199" spans="1:12" x14ac:dyDescent="0.25">
      <c r="A199" s="13" t="s">
        <v>3197</v>
      </c>
      <c r="B199" s="2" t="s">
        <v>5594</v>
      </c>
      <c r="C199" s="2" t="s">
        <v>4966</v>
      </c>
      <c r="D199" s="3">
        <v>31697</v>
      </c>
      <c r="E199" s="2" t="s">
        <v>5595</v>
      </c>
      <c r="F199" s="2" t="s">
        <v>5596</v>
      </c>
      <c r="G199" s="2" t="s">
        <v>5044</v>
      </c>
      <c r="H199" s="2" t="s">
        <v>4934</v>
      </c>
      <c r="I199" s="2" t="s">
        <v>4935</v>
      </c>
      <c r="J199" s="2" t="s">
        <v>5059</v>
      </c>
      <c r="K199" s="3">
        <v>43287</v>
      </c>
      <c r="L199" s="16" t="s">
        <v>4964</v>
      </c>
    </row>
    <row r="200" spans="1:12" x14ac:dyDescent="0.25">
      <c r="A200" s="13" t="s">
        <v>2912</v>
      </c>
      <c r="B200" s="2" t="s">
        <v>5597</v>
      </c>
      <c r="C200" s="2" t="s">
        <v>4966</v>
      </c>
      <c r="D200" s="3">
        <v>35575</v>
      </c>
      <c r="E200" s="2" t="s">
        <v>5598</v>
      </c>
      <c r="F200" s="2" t="s">
        <v>5599</v>
      </c>
      <c r="G200" s="2" t="s">
        <v>5148</v>
      </c>
      <c r="H200" s="2" t="s">
        <v>4950</v>
      </c>
      <c r="I200" s="2" t="s">
        <v>4951</v>
      </c>
      <c r="J200" s="2" t="s">
        <v>4944</v>
      </c>
      <c r="K200" s="3">
        <v>44466</v>
      </c>
      <c r="L200" s="16" t="s">
        <v>4937</v>
      </c>
    </row>
    <row r="201" spans="1:12" x14ac:dyDescent="0.25">
      <c r="A201" s="13" t="s">
        <v>1352</v>
      </c>
      <c r="B201" s="2" t="s">
        <v>5600</v>
      </c>
      <c r="C201" s="2" t="s">
        <v>4966</v>
      </c>
      <c r="D201" s="3">
        <v>36871</v>
      </c>
      <c r="E201" s="2" t="s">
        <v>5601</v>
      </c>
      <c r="F201" s="2" t="s">
        <v>5602</v>
      </c>
      <c r="G201" s="2" t="s">
        <v>5044</v>
      </c>
      <c r="H201" s="2" t="s">
        <v>4934</v>
      </c>
      <c r="I201" s="2" t="s">
        <v>4935</v>
      </c>
      <c r="J201" s="2" t="s">
        <v>4936</v>
      </c>
      <c r="K201" s="3">
        <v>43984</v>
      </c>
      <c r="L201" s="16" t="s">
        <v>5022</v>
      </c>
    </row>
    <row r="202" spans="1:12" x14ac:dyDescent="0.25">
      <c r="A202" s="13" t="s">
        <v>3055</v>
      </c>
      <c r="B202" s="2" t="s">
        <v>5603</v>
      </c>
      <c r="C202" s="2" t="s">
        <v>4966</v>
      </c>
      <c r="D202" s="3">
        <v>27511</v>
      </c>
      <c r="E202" s="2" t="s">
        <v>5604</v>
      </c>
      <c r="F202" s="2" t="s">
        <v>5605</v>
      </c>
      <c r="G202" s="2" t="s">
        <v>5225</v>
      </c>
      <c r="H202" s="2" t="s">
        <v>4934</v>
      </c>
      <c r="I202" s="2" t="s">
        <v>4935</v>
      </c>
      <c r="J202" s="2" t="s">
        <v>4944</v>
      </c>
      <c r="K202" s="3">
        <v>43607</v>
      </c>
      <c r="L202" s="16" t="s">
        <v>4981</v>
      </c>
    </row>
    <row r="203" spans="1:12" x14ac:dyDescent="0.25">
      <c r="A203" s="13" t="s">
        <v>2262</v>
      </c>
      <c r="B203" s="2" t="s">
        <v>5606</v>
      </c>
      <c r="C203" s="2" t="s">
        <v>4930</v>
      </c>
      <c r="D203" s="3">
        <v>38799</v>
      </c>
      <c r="E203" s="2" t="s">
        <v>5607</v>
      </c>
      <c r="F203" s="2" t="s">
        <v>5608</v>
      </c>
      <c r="G203" s="2" t="s">
        <v>4975</v>
      </c>
      <c r="H203" s="2" t="s">
        <v>4934</v>
      </c>
      <c r="I203" s="2" t="s">
        <v>4935</v>
      </c>
      <c r="J203" s="2" t="s">
        <v>4952</v>
      </c>
      <c r="K203" s="3">
        <v>44703</v>
      </c>
      <c r="L203" s="16" t="s">
        <v>5091</v>
      </c>
    </row>
    <row r="204" spans="1:12" x14ac:dyDescent="0.25">
      <c r="A204" s="13" t="s">
        <v>1464</v>
      </c>
      <c r="B204" s="2" t="s">
        <v>5609</v>
      </c>
      <c r="C204" s="2" t="s">
        <v>4966</v>
      </c>
      <c r="D204" s="3">
        <v>28514</v>
      </c>
      <c r="E204" s="2" t="s">
        <v>5610</v>
      </c>
      <c r="F204" s="2" t="s">
        <v>5611</v>
      </c>
      <c r="G204" s="2" t="s">
        <v>4993</v>
      </c>
      <c r="H204" s="2" t="s">
        <v>4942</v>
      </c>
      <c r="I204" s="2" t="s">
        <v>4943</v>
      </c>
      <c r="J204" s="2" t="s">
        <v>4944</v>
      </c>
      <c r="K204" s="3">
        <v>44765</v>
      </c>
      <c r="L204" s="16" t="s">
        <v>5022</v>
      </c>
    </row>
    <row r="205" spans="1:12" x14ac:dyDescent="0.25">
      <c r="A205" s="13" t="s">
        <v>3395</v>
      </c>
      <c r="B205" s="2" t="s">
        <v>5612</v>
      </c>
      <c r="C205" s="2" t="s">
        <v>4930</v>
      </c>
      <c r="D205" s="3">
        <v>31152</v>
      </c>
      <c r="E205" s="2" t="s">
        <v>5613</v>
      </c>
      <c r="F205" s="2" t="s">
        <v>5614</v>
      </c>
      <c r="G205" s="2" t="s">
        <v>5225</v>
      </c>
      <c r="H205" s="2" t="s">
        <v>4934</v>
      </c>
      <c r="I205" s="2" t="s">
        <v>4935</v>
      </c>
      <c r="J205" s="2" t="s">
        <v>4936</v>
      </c>
      <c r="K205" s="3">
        <v>44051</v>
      </c>
      <c r="L205" s="16" t="s">
        <v>5006</v>
      </c>
    </row>
    <row r="206" spans="1:12" x14ac:dyDescent="0.25">
      <c r="A206" s="13" t="s">
        <v>2887</v>
      </c>
      <c r="B206" s="2" t="s">
        <v>5615</v>
      </c>
      <c r="C206" s="2" t="s">
        <v>4966</v>
      </c>
      <c r="D206" s="3">
        <v>27838</v>
      </c>
      <c r="E206" s="2" t="s">
        <v>5616</v>
      </c>
      <c r="F206" s="2" t="s">
        <v>5617</v>
      </c>
      <c r="G206" s="2" t="s">
        <v>5001</v>
      </c>
      <c r="H206" s="2" t="s">
        <v>4950</v>
      </c>
      <c r="I206" s="2" t="s">
        <v>4951</v>
      </c>
      <c r="J206" s="2" t="s">
        <v>4936</v>
      </c>
      <c r="K206" s="3">
        <v>45040</v>
      </c>
      <c r="L206" s="16" t="s">
        <v>5060</v>
      </c>
    </row>
    <row r="207" spans="1:12" x14ac:dyDescent="0.25">
      <c r="A207" s="13" t="s">
        <v>651</v>
      </c>
      <c r="B207" s="2" t="s">
        <v>5618</v>
      </c>
      <c r="C207" s="2" t="s">
        <v>4966</v>
      </c>
      <c r="D207" s="3">
        <v>28136</v>
      </c>
      <c r="E207" s="2" t="s">
        <v>5619</v>
      </c>
      <c r="F207" s="2" t="s">
        <v>5620</v>
      </c>
      <c r="G207" s="2" t="s">
        <v>5346</v>
      </c>
      <c r="H207" s="2" t="s">
        <v>4934</v>
      </c>
      <c r="I207" s="2" t="s">
        <v>4935</v>
      </c>
      <c r="J207" s="2" t="s">
        <v>4952</v>
      </c>
      <c r="K207" s="3">
        <v>45335</v>
      </c>
      <c r="L207" s="16" t="s">
        <v>4994</v>
      </c>
    </row>
    <row r="208" spans="1:12" x14ac:dyDescent="0.25">
      <c r="A208" s="13" t="s">
        <v>2422</v>
      </c>
      <c r="B208" s="2" t="s">
        <v>5621</v>
      </c>
      <c r="C208" s="2" t="s">
        <v>4930</v>
      </c>
      <c r="D208" s="3">
        <v>36143</v>
      </c>
      <c r="E208" s="2" t="s">
        <v>5622</v>
      </c>
      <c r="F208" s="2" t="s">
        <v>5623</v>
      </c>
      <c r="G208" s="2" t="s">
        <v>5001</v>
      </c>
      <c r="H208" s="2" t="s">
        <v>4950</v>
      </c>
      <c r="I208" s="2" t="s">
        <v>4951</v>
      </c>
      <c r="J208" s="2" t="s">
        <v>4936</v>
      </c>
      <c r="K208" s="3">
        <v>43598</v>
      </c>
      <c r="L208" s="16" t="s">
        <v>5032</v>
      </c>
    </row>
    <row r="209" spans="1:12" x14ac:dyDescent="0.25">
      <c r="A209" s="13" t="s">
        <v>1904</v>
      </c>
      <c r="B209" s="2" t="s">
        <v>5624</v>
      </c>
      <c r="C209" s="2" t="s">
        <v>4930</v>
      </c>
      <c r="D209" s="3">
        <v>23894</v>
      </c>
      <c r="E209" s="2" t="s">
        <v>5625</v>
      </c>
      <c r="F209" s="2" t="s">
        <v>5626</v>
      </c>
      <c r="G209" s="2" t="s">
        <v>5081</v>
      </c>
      <c r="H209" s="2" t="s">
        <v>4970</v>
      </c>
      <c r="I209" s="2" t="s">
        <v>4935</v>
      </c>
      <c r="J209" s="2" t="s">
        <v>4936</v>
      </c>
      <c r="K209" s="3">
        <v>44306</v>
      </c>
      <c r="L209" s="16" t="s">
        <v>5014</v>
      </c>
    </row>
    <row r="210" spans="1:12" x14ac:dyDescent="0.25">
      <c r="A210" s="13" t="s">
        <v>116</v>
      </c>
      <c r="B210" s="2" t="s">
        <v>5627</v>
      </c>
      <c r="C210" s="2" t="s">
        <v>4930</v>
      </c>
      <c r="D210" s="3">
        <v>33647</v>
      </c>
      <c r="E210" s="2" t="s">
        <v>5628</v>
      </c>
      <c r="F210" s="2" t="s">
        <v>5629</v>
      </c>
      <c r="G210" s="2" t="s">
        <v>4969</v>
      </c>
      <c r="H210" s="2" t="s">
        <v>4970</v>
      </c>
      <c r="I210" s="2" t="s">
        <v>4935</v>
      </c>
      <c r="J210" s="2" t="s">
        <v>4936</v>
      </c>
      <c r="K210" s="3">
        <v>44453</v>
      </c>
      <c r="L210" s="16" t="s">
        <v>5054</v>
      </c>
    </row>
    <row r="211" spans="1:12" x14ac:dyDescent="0.25">
      <c r="A211" s="13" t="s">
        <v>389</v>
      </c>
      <c r="B211" s="2" t="s">
        <v>5630</v>
      </c>
      <c r="C211" s="2" t="s">
        <v>4930</v>
      </c>
      <c r="D211" s="3">
        <v>35235</v>
      </c>
      <c r="E211" s="2" t="s">
        <v>5631</v>
      </c>
      <c r="F211" s="2" t="s">
        <v>5632</v>
      </c>
      <c r="G211" s="2" t="s">
        <v>5058</v>
      </c>
      <c r="H211" s="2" t="s">
        <v>4934</v>
      </c>
      <c r="I211" s="2" t="s">
        <v>4935</v>
      </c>
      <c r="J211" s="2" t="s">
        <v>4952</v>
      </c>
      <c r="K211" s="3">
        <v>45303</v>
      </c>
      <c r="L211" s="16" t="s">
        <v>5006</v>
      </c>
    </row>
    <row r="212" spans="1:12" x14ac:dyDescent="0.25">
      <c r="A212" s="13" t="s">
        <v>1234</v>
      </c>
      <c r="B212" s="2" t="s">
        <v>5633</v>
      </c>
      <c r="C212" s="2" t="s">
        <v>4930</v>
      </c>
      <c r="D212" s="3">
        <v>38945</v>
      </c>
      <c r="E212" s="2" t="s">
        <v>5634</v>
      </c>
      <c r="F212" s="2" t="s">
        <v>5635</v>
      </c>
      <c r="G212" s="2" t="s">
        <v>4933</v>
      </c>
      <c r="H212" s="2" t="s">
        <v>4934</v>
      </c>
      <c r="I212" s="2" t="s">
        <v>4935</v>
      </c>
      <c r="J212" s="2" t="s">
        <v>4944</v>
      </c>
      <c r="K212" s="3">
        <v>44846</v>
      </c>
      <c r="L212" s="16" t="s">
        <v>4958</v>
      </c>
    </row>
    <row r="213" spans="1:12" x14ac:dyDescent="0.25">
      <c r="A213" s="13" t="s">
        <v>2102</v>
      </c>
      <c r="B213" s="2" t="s">
        <v>5636</v>
      </c>
      <c r="C213" s="2" t="s">
        <v>4966</v>
      </c>
      <c r="D213" s="3">
        <v>26664</v>
      </c>
      <c r="E213" s="2" t="s">
        <v>5637</v>
      </c>
      <c r="F213" s="2" t="s">
        <v>5638</v>
      </c>
      <c r="G213" s="2" t="s">
        <v>5189</v>
      </c>
      <c r="H213" s="2" t="s">
        <v>4970</v>
      </c>
      <c r="I213" s="2" t="s">
        <v>4935</v>
      </c>
      <c r="J213" s="2" t="s">
        <v>4944</v>
      </c>
      <c r="K213" s="3">
        <v>45240</v>
      </c>
      <c r="L213" s="16" t="s">
        <v>4958</v>
      </c>
    </row>
    <row r="214" spans="1:12" x14ac:dyDescent="0.25">
      <c r="A214" s="13" t="s">
        <v>1005</v>
      </c>
      <c r="B214" s="2" t="s">
        <v>5639</v>
      </c>
      <c r="C214" s="2" t="s">
        <v>4966</v>
      </c>
      <c r="D214" s="3">
        <v>25239</v>
      </c>
      <c r="E214" s="2" t="s">
        <v>5640</v>
      </c>
      <c r="F214" s="2" t="s">
        <v>5641</v>
      </c>
      <c r="G214" s="2" t="s">
        <v>5141</v>
      </c>
      <c r="H214" s="2" t="s">
        <v>4963</v>
      </c>
      <c r="I214" s="2" t="s">
        <v>4951</v>
      </c>
      <c r="J214" s="2" t="s">
        <v>4944</v>
      </c>
      <c r="K214" s="3">
        <v>45048</v>
      </c>
      <c r="L214" s="16" t="s">
        <v>4971</v>
      </c>
    </row>
    <row r="215" spans="1:12" x14ac:dyDescent="0.25">
      <c r="A215" s="13" t="s">
        <v>1935</v>
      </c>
      <c r="B215" s="2" t="s">
        <v>5642</v>
      </c>
      <c r="C215" s="2" t="s">
        <v>4930</v>
      </c>
      <c r="D215" s="3">
        <v>32920</v>
      </c>
      <c r="E215" s="2" t="s">
        <v>5643</v>
      </c>
      <c r="F215" s="2" t="s">
        <v>5644</v>
      </c>
      <c r="G215" s="2" t="s">
        <v>4957</v>
      </c>
      <c r="H215" s="2" t="s">
        <v>4942</v>
      </c>
      <c r="I215" s="2" t="s">
        <v>4943</v>
      </c>
      <c r="J215" s="2" t="s">
        <v>4952</v>
      </c>
      <c r="K215" s="3">
        <v>45044</v>
      </c>
      <c r="L215" s="16" t="s">
        <v>4937</v>
      </c>
    </row>
    <row r="216" spans="1:12" x14ac:dyDescent="0.25">
      <c r="A216" s="13" t="s">
        <v>1691</v>
      </c>
      <c r="B216" s="2" t="s">
        <v>5645</v>
      </c>
      <c r="C216" s="2" t="s">
        <v>4930</v>
      </c>
      <c r="D216" s="3">
        <v>35131</v>
      </c>
      <c r="E216" s="2" t="s">
        <v>5646</v>
      </c>
      <c r="F216" s="2" t="s">
        <v>5647</v>
      </c>
      <c r="G216" s="2" t="s">
        <v>5081</v>
      </c>
      <c r="H216" s="2" t="s">
        <v>4970</v>
      </c>
      <c r="I216" s="2" t="s">
        <v>4935</v>
      </c>
      <c r="J216" s="2" t="s">
        <v>5059</v>
      </c>
      <c r="K216" s="3">
        <v>44884</v>
      </c>
      <c r="L216" s="16" t="s">
        <v>4937</v>
      </c>
    </row>
    <row r="217" spans="1:12" x14ac:dyDescent="0.25">
      <c r="A217" s="13" t="s">
        <v>472</v>
      </c>
      <c r="B217" s="2" t="s">
        <v>5648</v>
      </c>
      <c r="C217" s="2" t="s">
        <v>4966</v>
      </c>
      <c r="D217" s="3">
        <v>26951</v>
      </c>
      <c r="E217" s="2" t="s">
        <v>5649</v>
      </c>
      <c r="F217" s="2" t="s">
        <v>5650</v>
      </c>
      <c r="G217" s="2" t="s">
        <v>5005</v>
      </c>
      <c r="H217" s="2" t="s">
        <v>4942</v>
      </c>
      <c r="I217" s="2" t="s">
        <v>4943</v>
      </c>
      <c r="J217" s="2" t="s">
        <v>4936</v>
      </c>
      <c r="K217" s="3">
        <v>43123</v>
      </c>
      <c r="L217" s="16" t="s">
        <v>4958</v>
      </c>
    </row>
    <row r="218" spans="1:12" x14ac:dyDescent="0.25">
      <c r="A218" s="13" t="s">
        <v>3353</v>
      </c>
      <c r="B218" s="2" t="s">
        <v>5651</v>
      </c>
      <c r="C218" s="2" t="s">
        <v>4930</v>
      </c>
      <c r="D218" s="3">
        <v>24462</v>
      </c>
      <c r="E218" s="2" t="s">
        <v>5652</v>
      </c>
      <c r="F218" s="2" t="s">
        <v>5653</v>
      </c>
      <c r="G218" s="2" t="s">
        <v>4980</v>
      </c>
      <c r="H218" s="2" t="s">
        <v>4970</v>
      </c>
      <c r="I218" s="2" t="s">
        <v>4935</v>
      </c>
      <c r="J218" s="2" t="s">
        <v>5059</v>
      </c>
      <c r="K218" s="3">
        <v>45444</v>
      </c>
      <c r="L218" s="16" t="s">
        <v>4971</v>
      </c>
    </row>
    <row r="219" spans="1:12" x14ac:dyDescent="0.25">
      <c r="A219" s="13" t="s">
        <v>2295</v>
      </c>
      <c r="B219" s="2" t="s">
        <v>5654</v>
      </c>
      <c r="C219" s="2" t="s">
        <v>4966</v>
      </c>
      <c r="D219" s="3">
        <v>38012</v>
      </c>
      <c r="E219" s="2" t="s">
        <v>5655</v>
      </c>
      <c r="F219" s="2" t="s">
        <v>5656</v>
      </c>
      <c r="G219" s="2" t="s">
        <v>4975</v>
      </c>
      <c r="H219" s="2" t="s">
        <v>4934</v>
      </c>
      <c r="I219" s="2" t="s">
        <v>4935</v>
      </c>
      <c r="J219" s="2" t="s">
        <v>4936</v>
      </c>
      <c r="K219" s="3">
        <v>43590</v>
      </c>
      <c r="L219" s="16" t="s">
        <v>4976</v>
      </c>
    </row>
    <row r="220" spans="1:12" x14ac:dyDescent="0.25">
      <c r="A220" s="13" t="s">
        <v>3052</v>
      </c>
      <c r="B220" s="2" t="s">
        <v>5657</v>
      </c>
      <c r="C220" s="2" t="s">
        <v>4930</v>
      </c>
      <c r="D220" s="3">
        <v>38582</v>
      </c>
      <c r="E220" s="2" t="s">
        <v>5658</v>
      </c>
      <c r="F220" s="2" t="s">
        <v>5659</v>
      </c>
      <c r="G220" s="2" t="s">
        <v>5182</v>
      </c>
      <c r="H220" s="2" t="s">
        <v>4963</v>
      </c>
      <c r="I220" s="2" t="s">
        <v>4951</v>
      </c>
      <c r="J220" s="2" t="s">
        <v>4952</v>
      </c>
      <c r="K220" s="3">
        <v>45215</v>
      </c>
      <c r="L220" s="16" t="s">
        <v>4971</v>
      </c>
    </row>
    <row r="221" spans="1:12" x14ac:dyDescent="0.25">
      <c r="A221" s="13" t="s">
        <v>3501</v>
      </c>
      <c r="B221" s="2" t="s">
        <v>5660</v>
      </c>
      <c r="C221" s="2" t="s">
        <v>4966</v>
      </c>
      <c r="D221" s="3">
        <v>26998</v>
      </c>
      <c r="E221" s="2" t="s">
        <v>5661</v>
      </c>
      <c r="F221" s="2" t="s">
        <v>5662</v>
      </c>
      <c r="G221" s="2" t="s">
        <v>5053</v>
      </c>
      <c r="H221" s="2" t="s">
        <v>4963</v>
      </c>
      <c r="I221" s="2" t="s">
        <v>4951</v>
      </c>
      <c r="J221" s="2" t="s">
        <v>4944</v>
      </c>
      <c r="K221" s="3">
        <v>43114</v>
      </c>
      <c r="L221" s="16" t="s">
        <v>4964</v>
      </c>
    </row>
    <row r="222" spans="1:12" x14ac:dyDescent="0.25">
      <c r="A222" s="13" t="s">
        <v>2372</v>
      </c>
      <c r="B222" s="2" t="s">
        <v>5663</v>
      </c>
      <c r="C222" s="2" t="s">
        <v>4966</v>
      </c>
      <c r="D222" s="3">
        <v>35695</v>
      </c>
      <c r="E222" s="2" t="s">
        <v>5664</v>
      </c>
      <c r="F222" s="2" t="s">
        <v>5665</v>
      </c>
      <c r="G222" s="2" t="s">
        <v>5001</v>
      </c>
      <c r="H222" s="2" t="s">
        <v>4950</v>
      </c>
      <c r="I222" s="2" t="s">
        <v>4951</v>
      </c>
      <c r="J222" s="2" t="s">
        <v>4936</v>
      </c>
      <c r="K222" s="3">
        <v>45667</v>
      </c>
      <c r="L222" s="16" t="s">
        <v>4971</v>
      </c>
    </row>
    <row r="223" spans="1:12" x14ac:dyDescent="0.25">
      <c r="A223" s="13" t="s">
        <v>286</v>
      </c>
      <c r="B223" s="2" t="s">
        <v>5666</v>
      </c>
      <c r="C223" s="2" t="s">
        <v>4966</v>
      </c>
      <c r="D223" s="3">
        <v>26659</v>
      </c>
      <c r="E223" s="2" t="s">
        <v>5667</v>
      </c>
      <c r="F223" s="2" t="s">
        <v>5668</v>
      </c>
      <c r="G223" s="2" t="s">
        <v>5269</v>
      </c>
      <c r="H223" s="2" t="s">
        <v>4970</v>
      </c>
      <c r="I223" s="2" t="s">
        <v>4935</v>
      </c>
      <c r="J223" s="2" t="s">
        <v>5059</v>
      </c>
      <c r="K223" s="3">
        <v>44796</v>
      </c>
      <c r="L223" s="16" t="s">
        <v>5049</v>
      </c>
    </row>
    <row r="224" spans="1:12" x14ac:dyDescent="0.25">
      <c r="A224" s="13" t="s">
        <v>1453</v>
      </c>
      <c r="B224" s="2" t="s">
        <v>5305</v>
      </c>
      <c r="C224" s="2" t="s">
        <v>4966</v>
      </c>
      <c r="D224" s="3">
        <v>36397</v>
      </c>
      <c r="E224" s="2" t="s">
        <v>5669</v>
      </c>
      <c r="F224" s="2" t="s">
        <v>5670</v>
      </c>
      <c r="G224" s="2" t="s">
        <v>5053</v>
      </c>
      <c r="H224" s="2" t="s">
        <v>4963</v>
      </c>
      <c r="I224" s="2" t="s">
        <v>4951</v>
      </c>
      <c r="J224" s="2" t="s">
        <v>4952</v>
      </c>
      <c r="K224" s="3">
        <v>43799</v>
      </c>
      <c r="L224" s="16" t="s">
        <v>4976</v>
      </c>
    </row>
    <row r="225" spans="1:12" x14ac:dyDescent="0.25">
      <c r="A225" s="13" t="s">
        <v>3038</v>
      </c>
      <c r="B225" s="2" t="s">
        <v>5671</v>
      </c>
      <c r="C225" s="2" t="s">
        <v>4966</v>
      </c>
      <c r="D225" s="3">
        <v>37339</v>
      </c>
      <c r="E225" s="2" t="s">
        <v>5672</v>
      </c>
      <c r="F225" s="2" t="s">
        <v>5673</v>
      </c>
      <c r="G225" s="2" t="s">
        <v>5081</v>
      </c>
      <c r="H225" s="2" t="s">
        <v>4970</v>
      </c>
      <c r="I225" s="2" t="s">
        <v>4935</v>
      </c>
      <c r="J225" s="2" t="s">
        <v>4936</v>
      </c>
      <c r="K225" s="3">
        <v>43964</v>
      </c>
      <c r="L225" s="16" t="s">
        <v>5014</v>
      </c>
    </row>
    <row r="226" spans="1:12" x14ac:dyDescent="0.25">
      <c r="A226" s="13" t="s">
        <v>1989</v>
      </c>
      <c r="B226" s="2" t="s">
        <v>5674</v>
      </c>
      <c r="C226" s="2" t="s">
        <v>4930</v>
      </c>
      <c r="D226" s="3">
        <v>29934</v>
      </c>
      <c r="E226" s="2" t="s">
        <v>5675</v>
      </c>
      <c r="F226" s="2" t="s">
        <v>5676</v>
      </c>
      <c r="G226" s="2" t="s">
        <v>4962</v>
      </c>
      <c r="H226" s="2" t="s">
        <v>4963</v>
      </c>
      <c r="I226" s="2" t="s">
        <v>4951</v>
      </c>
      <c r="J226" s="2" t="s">
        <v>4936</v>
      </c>
      <c r="K226" s="3">
        <v>43529</v>
      </c>
      <c r="L226" s="16" t="s">
        <v>4937</v>
      </c>
    </row>
    <row r="227" spans="1:12" x14ac:dyDescent="0.25">
      <c r="A227" s="13" t="s">
        <v>1311</v>
      </c>
      <c r="B227" s="2" t="s">
        <v>5677</v>
      </c>
      <c r="C227" s="2" t="s">
        <v>4966</v>
      </c>
      <c r="D227" s="3">
        <v>36064</v>
      </c>
      <c r="E227" s="2" t="s">
        <v>5678</v>
      </c>
      <c r="F227" s="2" t="s">
        <v>5679</v>
      </c>
      <c r="G227" s="2" t="s">
        <v>4949</v>
      </c>
      <c r="H227" s="2" t="s">
        <v>4950</v>
      </c>
      <c r="I227" s="2" t="s">
        <v>4951</v>
      </c>
      <c r="J227" s="2" t="s">
        <v>4952</v>
      </c>
      <c r="K227" s="3">
        <v>44970</v>
      </c>
      <c r="L227" s="16" t="s">
        <v>4958</v>
      </c>
    </row>
    <row r="228" spans="1:12" x14ac:dyDescent="0.25">
      <c r="A228" s="13" t="s">
        <v>3389</v>
      </c>
      <c r="B228" s="2" t="s">
        <v>5680</v>
      </c>
      <c r="C228" s="2" t="s">
        <v>4930</v>
      </c>
      <c r="D228" s="3">
        <v>38963</v>
      </c>
      <c r="E228" s="2" t="s">
        <v>5681</v>
      </c>
      <c r="F228" s="2" t="s">
        <v>5682</v>
      </c>
      <c r="G228" s="2" t="s">
        <v>5346</v>
      </c>
      <c r="H228" s="2" t="s">
        <v>4934</v>
      </c>
      <c r="I228" s="2" t="s">
        <v>4935</v>
      </c>
      <c r="J228" s="2" t="s">
        <v>4944</v>
      </c>
      <c r="K228" s="3">
        <v>44845</v>
      </c>
      <c r="L228" s="16" t="s">
        <v>5014</v>
      </c>
    </row>
    <row r="229" spans="1:12" x14ac:dyDescent="0.25">
      <c r="A229" s="13" t="s">
        <v>2326</v>
      </c>
      <c r="B229" s="2" t="s">
        <v>5683</v>
      </c>
      <c r="C229" s="2" t="s">
        <v>4966</v>
      </c>
      <c r="D229" s="3">
        <v>34612</v>
      </c>
      <c r="E229" s="2" t="s">
        <v>5684</v>
      </c>
      <c r="F229" s="2" t="s">
        <v>5685</v>
      </c>
      <c r="G229" s="2" t="s">
        <v>5081</v>
      </c>
      <c r="H229" s="2" t="s">
        <v>4970</v>
      </c>
      <c r="I229" s="2" t="s">
        <v>4935</v>
      </c>
      <c r="J229" s="2" t="s">
        <v>4952</v>
      </c>
      <c r="K229" s="3">
        <v>44367</v>
      </c>
      <c r="L229" s="16" t="s">
        <v>5054</v>
      </c>
    </row>
    <row r="230" spans="1:12" x14ac:dyDescent="0.25">
      <c r="A230" s="13" t="s">
        <v>1543</v>
      </c>
      <c r="B230" s="2" t="s">
        <v>5686</v>
      </c>
      <c r="C230" s="2" t="s">
        <v>4966</v>
      </c>
      <c r="D230" s="3">
        <v>37796</v>
      </c>
      <c r="E230" s="2" t="s">
        <v>5687</v>
      </c>
      <c r="F230" s="2" t="s">
        <v>5688</v>
      </c>
      <c r="G230" s="2" t="s">
        <v>5161</v>
      </c>
      <c r="H230" s="2" t="s">
        <v>4934</v>
      </c>
      <c r="I230" s="2" t="s">
        <v>4935</v>
      </c>
      <c r="J230" s="2" t="s">
        <v>4944</v>
      </c>
      <c r="K230" s="3">
        <v>44103</v>
      </c>
      <c r="L230" s="16" t="s">
        <v>5054</v>
      </c>
    </row>
    <row r="231" spans="1:12" x14ac:dyDescent="0.25">
      <c r="A231" s="13" t="s">
        <v>341</v>
      </c>
      <c r="B231" s="2" t="s">
        <v>5689</v>
      </c>
      <c r="C231" s="2" t="s">
        <v>4930</v>
      </c>
      <c r="D231" s="3">
        <v>37363</v>
      </c>
      <c r="E231" s="2" t="s">
        <v>5690</v>
      </c>
      <c r="F231" s="2" t="s">
        <v>5691</v>
      </c>
      <c r="G231" s="2" t="s">
        <v>4941</v>
      </c>
      <c r="H231" s="2" t="s">
        <v>4942</v>
      </c>
      <c r="I231" s="2" t="s">
        <v>4943</v>
      </c>
      <c r="J231" s="2" t="s">
        <v>4944</v>
      </c>
      <c r="K231" s="3">
        <v>43493</v>
      </c>
      <c r="L231" s="16" t="s">
        <v>4981</v>
      </c>
    </row>
    <row r="232" spans="1:12" x14ac:dyDescent="0.25">
      <c r="A232" s="13" t="s">
        <v>1807</v>
      </c>
      <c r="B232" s="2" t="s">
        <v>5615</v>
      </c>
      <c r="C232" s="2" t="s">
        <v>4966</v>
      </c>
      <c r="D232" s="3">
        <v>24183</v>
      </c>
      <c r="E232" s="2" t="s">
        <v>5692</v>
      </c>
      <c r="F232" s="2" t="s">
        <v>5693</v>
      </c>
      <c r="G232" s="2" t="s">
        <v>5134</v>
      </c>
      <c r="H232" s="2" t="s">
        <v>4934</v>
      </c>
      <c r="I232" s="2" t="s">
        <v>4935</v>
      </c>
      <c r="J232" s="2" t="s">
        <v>4952</v>
      </c>
      <c r="K232" s="3">
        <v>44612</v>
      </c>
      <c r="L232" s="16" t="s">
        <v>4937</v>
      </c>
    </row>
    <row r="233" spans="1:12" x14ac:dyDescent="0.25">
      <c r="A233" s="13" t="s">
        <v>2582</v>
      </c>
      <c r="B233" s="2" t="s">
        <v>5694</v>
      </c>
      <c r="C233" s="2" t="s">
        <v>4966</v>
      </c>
      <c r="D233" s="3">
        <v>30876</v>
      </c>
      <c r="E233" s="2" t="s">
        <v>5695</v>
      </c>
      <c r="F233" s="2" t="s">
        <v>5696</v>
      </c>
      <c r="G233" s="2" t="s">
        <v>4985</v>
      </c>
      <c r="H233" s="2" t="s">
        <v>4950</v>
      </c>
      <c r="I233" s="2" t="s">
        <v>4951</v>
      </c>
      <c r="J233" s="2" t="s">
        <v>4936</v>
      </c>
      <c r="K233" s="3">
        <v>43837</v>
      </c>
      <c r="L233" s="16" t="s">
        <v>4986</v>
      </c>
    </row>
    <row r="234" spans="1:12" x14ac:dyDescent="0.25">
      <c r="A234" s="13" t="s">
        <v>931</v>
      </c>
      <c r="B234" s="2" t="s">
        <v>5697</v>
      </c>
      <c r="C234" s="2" t="s">
        <v>4966</v>
      </c>
      <c r="D234" s="3">
        <v>31360</v>
      </c>
      <c r="E234" s="2" t="s">
        <v>5698</v>
      </c>
      <c r="F234" s="2" t="s">
        <v>5699</v>
      </c>
      <c r="G234" s="2" t="s">
        <v>4985</v>
      </c>
      <c r="H234" s="2" t="s">
        <v>4950</v>
      </c>
      <c r="I234" s="2" t="s">
        <v>4951</v>
      </c>
      <c r="J234" s="2" t="s">
        <v>4952</v>
      </c>
      <c r="K234" s="3">
        <v>43516</v>
      </c>
      <c r="L234" s="16" t="s">
        <v>4981</v>
      </c>
    </row>
    <row r="235" spans="1:12" x14ac:dyDescent="0.25">
      <c r="A235" s="13" t="s">
        <v>462</v>
      </c>
      <c r="B235" s="2" t="s">
        <v>5700</v>
      </c>
      <c r="C235" s="2" t="s">
        <v>4930</v>
      </c>
      <c r="D235" s="3">
        <v>36380</v>
      </c>
      <c r="E235" s="2" t="s">
        <v>5701</v>
      </c>
      <c r="F235" s="2" t="s">
        <v>5702</v>
      </c>
      <c r="G235" s="2" t="s">
        <v>5324</v>
      </c>
      <c r="H235" s="2" t="s">
        <v>4950</v>
      </c>
      <c r="I235" s="2" t="s">
        <v>4951</v>
      </c>
      <c r="J235" s="2" t="s">
        <v>4936</v>
      </c>
      <c r="K235" s="3">
        <v>45698</v>
      </c>
      <c r="L235" s="16" t="s">
        <v>5095</v>
      </c>
    </row>
    <row r="236" spans="1:12" x14ac:dyDescent="0.25">
      <c r="A236" s="13" t="s">
        <v>4424</v>
      </c>
      <c r="B236" s="2" t="s">
        <v>5703</v>
      </c>
      <c r="C236" s="2" t="s">
        <v>4930</v>
      </c>
      <c r="D236" s="3">
        <v>38002</v>
      </c>
      <c r="E236" s="2" t="s">
        <v>5704</v>
      </c>
      <c r="F236" s="2" t="s">
        <v>5705</v>
      </c>
      <c r="G236" s="2" t="s">
        <v>5001</v>
      </c>
      <c r="H236" s="2" t="s">
        <v>4950</v>
      </c>
      <c r="I236" s="2" t="s">
        <v>4951</v>
      </c>
      <c r="J236" s="2" t="s">
        <v>4944</v>
      </c>
      <c r="K236" s="3">
        <v>45518</v>
      </c>
      <c r="L236" s="16" t="s">
        <v>5014</v>
      </c>
    </row>
    <row r="237" spans="1:12" x14ac:dyDescent="0.25">
      <c r="A237" s="13" t="s">
        <v>1893</v>
      </c>
      <c r="B237" s="2" t="s">
        <v>5706</v>
      </c>
      <c r="C237" s="2" t="s">
        <v>4930</v>
      </c>
      <c r="D237" s="3">
        <v>24563</v>
      </c>
      <c r="E237" s="2" t="s">
        <v>5707</v>
      </c>
      <c r="F237" s="2" t="s">
        <v>5708</v>
      </c>
      <c r="G237" s="2" t="s">
        <v>5182</v>
      </c>
      <c r="H237" s="2" t="s">
        <v>4963</v>
      </c>
      <c r="I237" s="2" t="s">
        <v>4951</v>
      </c>
      <c r="J237" s="2" t="s">
        <v>4936</v>
      </c>
      <c r="K237" s="3">
        <v>44844</v>
      </c>
      <c r="L237" s="16" t="s">
        <v>5036</v>
      </c>
    </row>
    <row r="238" spans="1:12" x14ac:dyDescent="0.25">
      <c r="A238" s="13" t="s">
        <v>742</v>
      </c>
      <c r="B238" s="2" t="s">
        <v>5709</v>
      </c>
      <c r="C238" s="2" t="s">
        <v>4966</v>
      </c>
      <c r="D238" s="3">
        <v>25572</v>
      </c>
      <c r="E238" s="2" t="s">
        <v>5710</v>
      </c>
      <c r="F238" s="2" t="s">
        <v>5711</v>
      </c>
      <c r="G238" s="2" t="s">
        <v>5081</v>
      </c>
      <c r="H238" s="2" t="s">
        <v>4970</v>
      </c>
      <c r="I238" s="2" t="s">
        <v>4935</v>
      </c>
      <c r="J238" s="2" t="s">
        <v>4936</v>
      </c>
      <c r="K238" s="3">
        <v>44723</v>
      </c>
      <c r="L238" s="16" t="s">
        <v>5049</v>
      </c>
    </row>
    <row r="239" spans="1:12" x14ac:dyDescent="0.25">
      <c r="A239" s="13" t="s">
        <v>100</v>
      </c>
      <c r="B239" s="2" t="s">
        <v>5712</v>
      </c>
      <c r="C239" s="2" t="s">
        <v>4930</v>
      </c>
      <c r="D239" s="3">
        <v>33066</v>
      </c>
      <c r="E239" s="2" t="s">
        <v>5713</v>
      </c>
      <c r="F239" s="2" t="s">
        <v>5714</v>
      </c>
      <c r="G239" s="2" t="s">
        <v>4993</v>
      </c>
      <c r="H239" s="2" t="s">
        <v>4942</v>
      </c>
      <c r="I239" s="2" t="s">
        <v>4943</v>
      </c>
      <c r="J239" s="2" t="s">
        <v>4944</v>
      </c>
      <c r="K239" s="3">
        <v>44627</v>
      </c>
      <c r="L239" s="16" t="s">
        <v>4976</v>
      </c>
    </row>
    <row r="240" spans="1:12" x14ac:dyDescent="0.25">
      <c r="A240" s="13" t="s">
        <v>2797</v>
      </c>
      <c r="B240" s="2" t="s">
        <v>5715</v>
      </c>
      <c r="C240" s="2" t="s">
        <v>4966</v>
      </c>
      <c r="D240" s="3">
        <v>37454</v>
      </c>
      <c r="E240" s="2" t="s">
        <v>5716</v>
      </c>
      <c r="F240" s="2" t="s">
        <v>5717</v>
      </c>
      <c r="G240" s="2" t="s">
        <v>4993</v>
      </c>
      <c r="H240" s="2" t="s">
        <v>4942</v>
      </c>
      <c r="I240" s="2" t="s">
        <v>4943</v>
      </c>
      <c r="J240" s="2" t="s">
        <v>4952</v>
      </c>
      <c r="K240" s="3">
        <v>45439</v>
      </c>
      <c r="L240" s="16" t="s">
        <v>5014</v>
      </c>
    </row>
    <row r="241" spans="1:12" x14ac:dyDescent="0.25">
      <c r="A241" s="13" t="s">
        <v>3423</v>
      </c>
      <c r="B241" s="2" t="s">
        <v>5813</v>
      </c>
      <c r="C241" s="2" t="s">
        <v>4930</v>
      </c>
      <c r="D241" s="3">
        <v>35979</v>
      </c>
      <c r="E241" s="2" t="s">
        <v>5718</v>
      </c>
      <c r="F241" s="2" t="s">
        <v>5719</v>
      </c>
      <c r="G241" s="2" t="s">
        <v>4933</v>
      </c>
      <c r="H241" s="2" t="s">
        <v>4934</v>
      </c>
      <c r="I241" s="2" t="s">
        <v>4935</v>
      </c>
      <c r="J241" s="2" t="s">
        <v>4936</v>
      </c>
      <c r="K241" s="3">
        <v>43288</v>
      </c>
      <c r="L241" s="16" t="s">
        <v>4945</v>
      </c>
    </row>
    <row r="242" spans="1:12" x14ac:dyDescent="0.25">
      <c r="A242" s="13" t="s">
        <v>3699</v>
      </c>
      <c r="B242" s="2" t="s">
        <v>5720</v>
      </c>
      <c r="C242" s="2" t="s">
        <v>4966</v>
      </c>
      <c r="D242" s="3">
        <v>36690</v>
      </c>
      <c r="E242" s="2" t="s">
        <v>5721</v>
      </c>
      <c r="F242" s="2" t="s">
        <v>5722</v>
      </c>
      <c r="G242" s="2" t="s">
        <v>5081</v>
      </c>
      <c r="H242" s="2" t="s">
        <v>4970</v>
      </c>
      <c r="I242" s="2" t="s">
        <v>4935</v>
      </c>
      <c r="J242" s="2" t="s">
        <v>4944</v>
      </c>
      <c r="K242" s="3">
        <v>43175</v>
      </c>
      <c r="L242" s="16" t="s">
        <v>5036</v>
      </c>
    </row>
    <row r="243" spans="1:12" x14ac:dyDescent="0.25">
      <c r="A243" s="13" t="s">
        <v>2604</v>
      </c>
      <c r="B243" s="2" t="s">
        <v>5723</v>
      </c>
      <c r="C243" s="2" t="s">
        <v>4930</v>
      </c>
      <c r="D243" s="3">
        <v>23948</v>
      </c>
      <c r="E243" s="2" t="s">
        <v>5724</v>
      </c>
      <c r="F243" s="2" t="s">
        <v>5725</v>
      </c>
      <c r="G243" s="2" t="s">
        <v>4980</v>
      </c>
      <c r="H243" s="2" t="s">
        <v>4970</v>
      </c>
      <c r="I243" s="2" t="s">
        <v>4935</v>
      </c>
      <c r="J243" s="2" t="s">
        <v>4936</v>
      </c>
      <c r="K243" s="3">
        <v>44921</v>
      </c>
      <c r="L243" s="16" t="s">
        <v>5054</v>
      </c>
    </row>
    <row r="244" spans="1:12" x14ac:dyDescent="0.25">
      <c r="A244" s="13" t="s">
        <v>4196</v>
      </c>
      <c r="B244" s="2" t="s">
        <v>5726</v>
      </c>
      <c r="C244" s="2" t="s">
        <v>4930</v>
      </c>
      <c r="D244" s="3">
        <v>29400</v>
      </c>
      <c r="E244" s="2" t="s">
        <v>5727</v>
      </c>
      <c r="F244" s="2" t="s">
        <v>5728</v>
      </c>
      <c r="G244" s="2" t="s">
        <v>5013</v>
      </c>
      <c r="H244" s="2" t="s">
        <v>4950</v>
      </c>
      <c r="I244" s="2" t="s">
        <v>4951</v>
      </c>
      <c r="J244" s="2" t="s">
        <v>4952</v>
      </c>
      <c r="K244" s="3">
        <v>45270</v>
      </c>
      <c r="L244" s="16" t="s">
        <v>4937</v>
      </c>
    </row>
    <row r="245" spans="1:12" x14ac:dyDescent="0.25">
      <c r="A245" s="13" t="s">
        <v>3792</v>
      </c>
      <c r="B245" s="2" t="s">
        <v>5729</v>
      </c>
      <c r="C245" s="2" t="s">
        <v>4930</v>
      </c>
      <c r="D245" s="3">
        <v>36275</v>
      </c>
      <c r="E245" s="2" t="s">
        <v>5730</v>
      </c>
      <c r="F245" s="2" t="s">
        <v>5731</v>
      </c>
      <c r="G245" s="2" t="s">
        <v>5324</v>
      </c>
      <c r="H245" s="2" t="s">
        <v>4950</v>
      </c>
      <c r="I245" s="2" t="s">
        <v>4951</v>
      </c>
      <c r="J245" s="2" t="s">
        <v>5059</v>
      </c>
      <c r="K245" s="3">
        <v>45111</v>
      </c>
      <c r="L245" s="16" t="s">
        <v>5049</v>
      </c>
    </row>
    <row r="246" spans="1:12" x14ac:dyDescent="0.25">
      <c r="A246" s="13" t="s">
        <v>2487</v>
      </c>
      <c r="B246" s="2" t="s">
        <v>5732</v>
      </c>
      <c r="C246" s="2" t="s">
        <v>4930</v>
      </c>
      <c r="D246" s="3">
        <v>37913</v>
      </c>
      <c r="E246" s="2" t="s">
        <v>5733</v>
      </c>
      <c r="F246" s="2" t="s">
        <v>5734</v>
      </c>
      <c r="G246" s="2" t="s">
        <v>5161</v>
      </c>
      <c r="H246" s="2" t="s">
        <v>4934</v>
      </c>
      <c r="I246" s="2" t="s">
        <v>4935</v>
      </c>
      <c r="J246" s="2" t="s">
        <v>5059</v>
      </c>
      <c r="K246" s="3">
        <v>44542</v>
      </c>
      <c r="L246" s="16" t="s">
        <v>5091</v>
      </c>
    </row>
    <row r="247" spans="1:12" x14ac:dyDescent="0.25">
      <c r="A247" s="13" t="s">
        <v>1261</v>
      </c>
      <c r="B247" s="2" t="s">
        <v>5735</v>
      </c>
      <c r="C247" s="2" t="s">
        <v>4966</v>
      </c>
      <c r="D247" s="3">
        <v>36142</v>
      </c>
      <c r="E247" s="2" t="s">
        <v>5736</v>
      </c>
      <c r="F247" s="2" t="s">
        <v>5737</v>
      </c>
      <c r="G247" s="2" t="s">
        <v>5005</v>
      </c>
      <c r="H247" s="2" t="s">
        <v>4942</v>
      </c>
      <c r="I247" s="2" t="s">
        <v>4943</v>
      </c>
      <c r="J247" s="2" t="s">
        <v>4952</v>
      </c>
      <c r="K247" s="3">
        <v>44941</v>
      </c>
      <c r="L247" s="16" t="s">
        <v>5032</v>
      </c>
    </row>
    <row r="248" spans="1:12" x14ac:dyDescent="0.25">
      <c r="A248" s="13" t="s">
        <v>3122</v>
      </c>
      <c r="B248" s="2" t="s">
        <v>5738</v>
      </c>
      <c r="C248" s="2" t="s">
        <v>4930</v>
      </c>
      <c r="D248" s="3">
        <v>30465</v>
      </c>
      <c r="E248" s="2" t="s">
        <v>5739</v>
      </c>
      <c r="F248" s="2" t="s">
        <v>5740</v>
      </c>
      <c r="G248" s="2" t="s">
        <v>5225</v>
      </c>
      <c r="H248" s="2" t="s">
        <v>4934</v>
      </c>
      <c r="I248" s="2" t="s">
        <v>4935</v>
      </c>
      <c r="J248" s="2" t="s">
        <v>5059</v>
      </c>
      <c r="K248" s="3">
        <v>43668</v>
      </c>
      <c r="L248" s="16" t="s">
        <v>4945</v>
      </c>
    </row>
    <row r="249" spans="1:12" x14ac:dyDescent="0.25">
      <c r="A249" s="13" t="s">
        <v>1065</v>
      </c>
      <c r="B249" s="2" t="s">
        <v>5741</v>
      </c>
      <c r="C249" s="2" t="s">
        <v>4966</v>
      </c>
      <c r="D249" s="3">
        <v>29809</v>
      </c>
      <c r="E249" s="2" t="s">
        <v>5742</v>
      </c>
      <c r="F249" s="2" t="s">
        <v>5743</v>
      </c>
      <c r="G249" s="2" t="s">
        <v>5320</v>
      </c>
      <c r="H249" s="2" t="s">
        <v>4950</v>
      </c>
      <c r="I249" s="2" t="s">
        <v>4951</v>
      </c>
      <c r="J249" s="2" t="s">
        <v>4952</v>
      </c>
      <c r="K249" s="3">
        <v>44695</v>
      </c>
      <c r="L249" s="16" t="s">
        <v>5022</v>
      </c>
    </row>
    <row r="250" spans="1:12" x14ac:dyDescent="0.25">
      <c r="A250" s="13" t="s">
        <v>2021</v>
      </c>
      <c r="B250" s="2" t="s">
        <v>5744</v>
      </c>
      <c r="C250" s="2" t="s">
        <v>4966</v>
      </c>
      <c r="D250" s="3">
        <v>27134</v>
      </c>
      <c r="E250" s="2" t="s">
        <v>5745</v>
      </c>
      <c r="F250" s="2" t="s">
        <v>5746</v>
      </c>
      <c r="G250" s="2" t="s">
        <v>5053</v>
      </c>
      <c r="H250" s="2" t="s">
        <v>4963</v>
      </c>
      <c r="I250" s="2" t="s">
        <v>4951</v>
      </c>
      <c r="J250" s="2" t="s">
        <v>4936</v>
      </c>
      <c r="K250" s="3">
        <v>45571</v>
      </c>
      <c r="L250" s="16" t="s">
        <v>5006</v>
      </c>
    </row>
    <row r="251" spans="1:12" x14ac:dyDescent="0.25">
      <c r="A251" s="13" t="s">
        <v>1498</v>
      </c>
      <c r="B251" s="2" t="s">
        <v>5747</v>
      </c>
      <c r="C251" s="2" t="s">
        <v>4930</v>
      </c>
      <c r="D251" s="3">
        <v>36008</v>
      </c>
      <c r="E251" s="2" t="s">
        <v>5748</v>
      </c>
      <c r="F251" s="2" t="s">
        <v>5749</v>
      </c>
      <c r="G251" s="2" t="s">
        <v>5148</v>
      </c>
      <c r="H251" s="2" t="s">
        <v>4950</v>
      </c>
      <c r="I251" s="2" t="s">
        <v>4951</v>
      </c>
      <c r="J251" s="2" t="s">
        <v>4952</v>
      </c>
      <c r="K251" s="3">
        <v>45026</v>
      </c>
      <c r="L251" s="16" t="s">
        <v>4981</v>
      </c>
    </row>
    <row r="252" spans="1:12" x14ac:dyDescent="0.25">
      <c r="A252" s="13" t="s">
        <v>2190</v>
      </c>
      <c r="B252" s="2" t="s">
        <v>5750</v>
      </c>
      <c r="C252" s="2" t="s">
        <v>4930</v>
      </c>
      <c r="D252" s="3">
        <v>37041</v>
      </c>
      <c r="E252" s="2" t="s">
        <v>5751</v>
      </c>
      <c r="F252" s="2" t="s">
        <v>5752</v>
      </c>
      <c r="G252" s="2" t="s">
        <v>4941</v>
      </c>
      <c r="H252" s="2" t="s">
        <v>4942</v>
      </c>
      <c r="I252" s="2" t="s">
        <v>4943</v>
      </c>
      <c r="J252" s="2" t="s">
        <v>4952</v>
      </c>
      <c r="K252" s="3">
        <v>44589</v>
      </c>
      <c r="L252" s="16" t="s">
        <v>4981</v>
      </c>
    </row>
    <row r="253" spans="1:12" x14ac:dyDescent="0.25">
      <c r="A253" s="13" t="s">
        <v>2094</v>
      </c>
      <c r="B253" s="2" t="s">
        <v>5753</v>
      </c>
      <c r="C253" s="2" t="s">
        <v>4966</v>
      </c>
      <c r="D253" s="3">
        <v>38701</v>
      </c>
      <c r="E253" s="2" t="s">
        <v>5754</v>
      </c>
      <c r="F253" s="2" t="s">
        <v>5755</v>
      </c>
      <c r="G253" s="2" t="s">
        <v>5074</v>
      </c>
      <c r="H253" s="2" t="s">
        <v>4934</v>
      </c>
      <c r="I253" s="2" t="s">
        <v>4935</v>
      </c>
      <c r="J253" s="2" t="s">
        <v>4944</v>
      </c>
      <c r="K253" s="3">
        <v>43498</v>
      </c>
      <c r="L253" s="16" t="s">
        <v>5036</v>
      </c>
    </row>
    <row r="254" spans="1:12" x14ac:dyDescent="0.25">
      <c r="A254" s="13" t="s">
        <v>1398</v>
      </c>
      <c r="B254" s="2" t="s">
        <v>5756</v>
      </c>
      <c r="C254" s="2" t="s">
        <v>4930</v>
      </c>
      <c r="D254" s="3">
        <v>24328</v>
      </c>
      <c r="E254" s="2" t="s">
        <v>5757</v>
      </c>
      <c r="F254" s="2" t="s">
        <v>5758</v>
      </c>
      <c r="G254" s="2" t="s">
        <v>5134</v>
      </c>
      <c r="H254" s="2" t="s">
        <v>4934</v>
      </c>
      <c r="I254" s="2" t="s">
        <v>4935</v>
      </c>
      <c r="J254" s="2" t="s">
        <v>4936</v>
      </c>
      <c r="K254" s="3">
        <v>43207</v>
      </c>
      <c r="L254" s="16" t="s">
        <v>5049</v>
      </c>
    </row>
    <row r="255" spans="1:12" x14ac:dyDescent="0.25">
      <c r="A255" s="13" t="s">
        <v>5759</v>
      </c>
      <c r="B255" s="2" t="s">
        <v>5760</v>
      </c>
      <c r="C255" s="2" t="s">
        <v>4930</v>
      </c>
      <c r="D255" s="3">
        <v>26143</v>
      </c>
      <c r="E255" s="2" t="s">
        <v>5761</v>
      </c>
      <c r="F255" s="2" t="s">
        <v>5762</v>
      </c>
      <c r="G255" s="2" t="s">
        <v>5229</v>
      </c>
      <c r="H255" s="2" t="s">
        <v>4963</v>
      </c>
      <c r="I255" s="2" t="s">
        <v>4951</v>
      </c>
      <c r="J255" s="2" t="s">
        <v>4952</v>
      </c>
      <c r="K255" s="3">
        <v>44154</v>
      </c>
      <c r="L255" s="16" t="s">
        <v>5049</v>
      </c>
    </row>
    <row r="256" spans="1:12" x14ac:dyDescent="0.25">
      <c r="A256" s="13" t="s">
        <v>1392</v>
      </c>
      <c r="B256" s="2" t="s">
        <v>5763</v>
      </c>
      <c r="C256" s="2" t="s">
        <v>4930</v>
      </c>
      <c r="D256" s="3">
        <v>31557</v>
      </c>
      <c r="E256" s="2" t="s">
        <v>5764</v>
      </c>
      <c r="F256" s="2" t="s">
        <v>5765</v>
      </c>
      <c r="G256" s="2" t="s">
        <v>5141</v>
      </c>
      <c r="H256" s="2" t="s">
        <v>4963</v>
      </c>
      <c r="I256" s="2" t="s">
        <v>4951</v>
      </c>
      <c r="J256" s="2" t="s">
        <v>4952</v>
      </c>
      <c r="K256" s="3">
        <v>43739</v>
      </c>
      <c r="L256" s="16" t="s">
        <v>4958</v>
      </c>
    </row>
    <row r="257" spans="1:12" x14ac:dyDescent="0.25">
      <c r="A257" s="13" t="s">
        <v>2427</v>
      </c>
      <c r="B257" s="2" t="s">
        <v>5766</v>
      </c>
      <c r="C257" s="2" t="s">
        <v>4966</v>
      </c>
      <c r="D257" s="3">
        <v>34699</v>
      </c>
      <c r="E257" s="2" t="s">
        <v>5767</v>
      </c>
      <c r="F257" s="2" t="s">
        <v>5768</v>
      </c>
      <c r="G257" s="2" t="s">
        <v>4985</v>
      </c>
      <c r="H257" s="2" t="s">
        <v>4950</v>
      </c>
      <c r="I257" s="2" t="s">
        <v>4951</v>
      </c>
      <c r="J257" s="2" t="s">
        <v>4944</v>
      </c>
      <c r="K257" s="3">
        <v>43946</v>
      </c>
      <c r="L257" s="16" t="s">
        <v>5049</v>
      </c>
    </row>
    <row r="258" spans="1:12" x14ac:dyDescent="0.25">
      <c r="A258" s="13" t="s">
        <v>1504</v>
      </c>
      <c r="B258" s="2" t="s">
        <v>5769</v>
      </c>
      <c r="C258" s="2" t="s">
        <v>4930</v>
      </c>
      <c r="D258" s="3">
        <v>35889</v>
      </c>
      <c r="E258" s="2" t="s">
        <v>5770</v>
      </c>
      <c r="F258" s="2" t="s">
        <v>5771</v>
      </c>
      <c r="G258" s="2" t="s">
        <v>5044</v>
      </c>
      <c r="H258" s="2" t="s">
        <v>4934</v>
      </c>
      <c r="I258" s="2" t="s">
        <v>4935</v>
      </c>
      <c r="J258" s="2" t="s">
        <v>4952</v>
      </c>
      <c r="K258" s="3">
        <v>44733</v>
      </c>
      <c r="L258" s="16" t="s">
        <v>5095</v>
      </c>
    </row>
    <row r="259" spans="1:12" x14ac:dyDescent="0.25">
      <c r="A259" s="13" t="s">
        <v>1943</v>
      </c>
      <c r="B259" s="2" t="s">
        <v>5772</v>
      </c>
      <c r="C259" s="2" t="s">
        <v>4930</v>
      </c>
      <c r="D259" s="3">
        <v>27938</v>
      </c>
      <c r="E259" s="2" t="s">
        <v>5773</v>
      </c>
      <c r="F259" s="2" t="s">
        <v>5774</v>
      </c>
      <c r="G259" s="2" t="s">
        <v>5058</v>
      </c>
      <c r="H259" s="2" t="s">
        <v>4934</v>
      </c>
      <c r="I259" s="2" t="s">
        <v>4935</v>
      </c>
      <c r="J259" s="2" t="s">
        <v>4944</v>
      </c>
      <c r="K259" s="3">
        <v>44969</v>
      </c>
      <c r="L259" s="16" t="s">
        <v>5032</v>
      </c>
    </row>
    <row r="260" spans="1:12" x14ac:dyDescent="0.25">
      <c r="A260" s="13" t="s">
        <v>2407</v>
      </c>
      <c r="B260" s="2" t="s">
        <v>5775</v>
      </c>
      <c r="C260" s="2" t="s">
        <v>4966</v>
      </c>
      <c r="D260" s="3">
        <v>27739</v>
      </c>
      <c r="E260" s="2" t="s">
        <v>5776</v>
      </c>
      <c r="F260" s="2" t="s">
        <v>5777</v>
      </c>
      <c r="G260" s="2" t="s">
        <v>5048</v>
      </c>
      <c r="H260" s="2" t="s">
        <v>4963</v>
      </c>
      <c r="I260" s="2" t="s">
        <v>4951</v>
      </c>
      <c r="J260" s="2" t="s">
        <v>5059</v>
      </c>
      <c r="K260" s="3">
        <v>45002</v>
      </c>
      <c r="L260" s="16" t="s">
        <v>5095</v>
      </c>
    </row>
    <row r="261" spans="1:12" x14ac:dyDescent="0.25">
      <c r="A261" s="13" t="s">
        <v>3425</v>
      </c>
      <c r="B261" s="2" t="s">
        <v>5778</v>
      </c>
      <c r="C261" s="2" t="s">
        <v>4966</v>
      </c>
      <c r="D261" s="3">
        <v>27265</v>
      </c>
      <c r="E261" s="2" t="s">
        <v>5779</v>
      </c>
      <c r="F261" s="2" t="s">
        <v>5780</v>
      </c>
      <c r="G261" s="2" t="s">
        <v>5053</v>
      </c>
      <c r="H261" s="2" t="s">
        <v>4963</v>
      </c>
      <c r="I261" s="2" t="s">
        <v>4951</v>
      </c>
      <c r="J261" s="2" t="s">
        <v>4944</v>
      </c>
      <c r="K261" s="3">
        <v>43140</v>
      </c>
      <c r="L261" s="16" t="s">
        <v>4958</v>
      </c>
    </row>
    <row r="262" spans="1:12" x14ac:dyDescent="0.25">
      <c r="A262" s="13" t="s">
        <v>1073</v>
      </c>
      <c r="B262" s="2" t="s">
        <v>5781</v>
      </c>
      <c r="C262" s="2" t="s">
        <v>4930</v>
      </c>
      <c r="D262" s="3">
        <v>29127</v>
      </c>
      <c r="E262" s="2" t="s">
        <v>5782</v>
      </c>
      <c r="F262" s="2" t="s">
        <v>5783</v>
      </c>
      <c r="G262" s="2" t="s">
        <v>5053</v>
      </c>
      <c r="H262" s="2" t="s">
        <v>4963</v>
      </c>
      <c r="I262" s="2" t="s">
        <v>4951</v>
      </c>
      <c r="J262" s="2" t="s">
        <v>4936</v>
      </c>
      <c r="K262" s="3">
        <v>44328</v>
      </c>
      <c r="L262" s="16" t="s">
        <v>5014</v>
      </c>
    </row>
    <row r="263" spans="1:12" x14ac:dyDescent="0.25">
      <c r="A263" s="13" t="s">
        <v>2567</v>
      </c>
      <c r="B263" s="2" t="s">
        <v>5784</v>
      </c>
      <c r="C263" s="2" t="s">
        <v>4966</v>
      </c>
      <c r="D263" s="3">
        <v>31451</v>
      </c>
      <c r="E263" s="2" t="s">
        <v>5785</v>
      </c>
      <c r="F263" s="2" t="s">
        <v>5786</v>
      </c>
      <c r="G263" s="2" t="s">
        <v>5018</v>
      </c>
      <c r="H263" s="2" t="s">
        <v>4942</v>
      </c>
      <c r="I263" s="2" t="s">
        <v>4943</v>
      </c>
      <c r="J263" s="2" t="s">
        <v>4944</v>
      </c>
      <c r="K263" s="3">
        <v>44870</v>
      </c>
      <c r="L263" s="16" t="s">
        <v>4964</v>
      </c>
    </row>
    <row r="264" spans="1:12" x14ac:dyDescent="0.25">
      <c r="A264" s="13" t="s">
        <v>1340</v>
      </c>
      <c r="B264" s="2" t="s">
        <v>5787</v>
      </c>
      <c r="C264" s="2" t="s">
        <v>4930</v>
      </c>
      <c r="D264" s="3">
        <v>31474</v>
      </c>
      <c r="E264" s="2" t="s">
        <v>5788</v>
      </c>
      <c r="F264" s="2" t="s">
        <v>5789</v>
      </c>
      <c r="G264" s="2" t="s">
        <v>5324</v>
      </c>
      <c r="H264" s="2" t="s">
        <v>4950</v>
      </c>
      <c r="I264" s="2" t="s">
        <v>4951</v>
      </c>
      <c r="J264" s="2" t="s">
        <v>4952</v>
      </c>
      <c r="K264" s="3">
        <v>43962</v>
      </c>
      <c r="L264" s="16" t="s">
        <v>4958</v>
      </c>
    </row>
    <row r="265" spans="1:12" x14ac:dyDescent="0.25">
      <c r="A265" s="13" t="s">
        <v>985</v>
      </c>
      <c r="B265" s="2" t="s">
        <v>9161</v>
      </c>
      <c r="C265" s="2" t="s">
        <v>4930</v>
      </c>
      <c r="D265" s="3">
        <v>36665</v>
      </c>
      <c r="E265" s="2" t="s">
        <v>5790</v>
      </c>
      <c r="F265" s="6" t="s">
        <v>5791</v>
      </c>
      <c r="G265" s="2" t="s">
        <v>4941</v>
      </c>
      <c r="H265" s="2" t="s">
        <v>4942</v>
      </c>
      <c r="I265" s="2" t="s">
        <v>4943</v>
      </c>
      <c r="J265" s="2" t="s">
        <v>4944</v>
      </c>
      <c r="K265" s="3">
        <v>44177</v>
      </c>
      <c r="L265" s="16" t="s">
        <v>4994</v>
      </c>
    </row>
    <row r="266" spans="1:12" x14ac:dyDescent="0.25">
      <c r="A266" s="13" t="s">
        <v>2570</v>
      </c>
      <c r="B266" s="2" t="s">
        <v>5792</v>
      </c>
      <c r="C266" s="2" t="s">
        <v>4930</v>
      </c>
      <c r="D266" s="3">
        <v>36231</v>
      </c>
      <c r="E266" s="2" t="s">
        <v>5793</v>
      </c>
      <c r="F266" s="2" t="s">
        <v>5794</v>
      </c>
      <c r="G266" s="2" t="s">
        <v>4993</v>
      </c>
      <c r="H266" s="2" t="s">
        <v>4942</v>
      </c>
      <c r="I266" s="2" t="s">
        <v>4943</v>
      </c>
      <c r="J266" s="2" t="s">
        <v>4952</v>
      </c>
      <c r="K266" s="3">
        <v>44549</v>
      </c>
      <c r="L266" s="16" t="s">
        <v>5054</v>
      </c>
    </row>
    <row r="267" spans="1:12" x14ac:dyDescent="0.25">
      <c r="A267" s="13" t="s">
        <v>1364</v>
      </c>
      <c r="B267" s="2" t="s">
        <v>5795</v>
      </c>
      <c r="C267" s="2" t="s">
        <v>4966</v>
      </c>
      <c r="D267" s="3">
        <v>32886</v>
      </c>
      <c r="E267" s="2" t="s">
        <v>5796</v>
      </c>
      <c r="F267" s="2" t="s">
        <v>5797</v>
      </c>
      <c r="G267" s="2" t="s">
        <v>5182</v>
      </c>
      <c r="H267" s="2" t="s">
        <v>4963</v>
      </c>
      <c r="I267" s="2" t="s">
        <v>4951</v>
      </c>
      <c r="J267" s="2" t="s">
        <v>4944</v>
      </c>
      <c r="K267" s="3">
        <v>43981</v>
      </c>
      <c r="L267" s="16" t="s">
        <v>4945</v>
      </c>
    </row>
    <row r="268" spans="1:12" x14ac:dyDescent="0.25">
      <c r="A268" s="13" t="s">
        <v>2386</v>
      </c>
      <c r="B268" s="2" t="s">
        <v>5798</v>
      </c>
      <c r="C268" s="2" t="s">
        <v>4966</v>
      </c>
      <c r="D268" s="3">
        <v>35011</v>
      </c>
      <c r="E268" s="2" t="s">
        <v>5799</v>
      </c>
      <c r="F268" s="2" t="s">
        <v>5800</v>
      </c>
      <c r="G268" s="2" t="s">
        <v>5018</v>
      </c>
      <c r="H268" s="2" t="s">
        <v>4942</v>
      </c>
      <c r="I268" s="2" t="s">
        <v>4943</v>
      </c>
      <c r="J268" s="2" t="s">
        <v>4944</v>
      </c>
      <c r="K268" s="3">
        <v>45586</v>
      </c>
      <c r="L268" s="16" t="s">
        <v>4958</v>
      </c>
    </row>
    <row r="269" spans="1:12" x14ac:dyDescent="0.25">
      <c r="A269" s="13" t="s">
        <v>1931</v>
      </c>
      <c r="B269" s="2" t="s">
        <v>5801</v>
      </c>
      <c r="C269" s="2" t="s">
        <v>4966</v>
      </c>
      <c r="D269" s="3">
        <v>29060</v>
      </c>
      <c r="E269" s="2" t="s">
        <v>5802</v>
      </c>
      <c r="F269" s="2" t="s">
        <v>5803</v>
      </c>
      <c r="G269" s="2" t="s">
        <v>5018</v>
      </c>
      <c r="H269" s="2" t="s">
        <v>4942</v>
      </c>
      <c r="I269" s="2" t="s">
        <v>4943</v>
      </c>
      <c r="J269" s="2" t="s">
        <v>4952</v>
      </c>
      <c r="K269" s="3">
        <v>45516</v>
      </c>
      <c r="L269" s="16" t="s">
        <v>4964</v>
      </c>
    </row>
    <row r="270" spans="1:12" x14ac:dyDescent="0.25">
      <c r="A270" s="13" t="s">
        <v>1602</v>
      </c>
      <c r="B270" s="2" t="s">
        <v>5804</v>
      </c>
      <c r="C270" s="2" t="s">
        <v>4930</v>
      </c>
      <c r="D270" s="3">
        <v>26044</v>
      </c>
      <c r="E270" s="2" t="s">
        <v>5805</v>
      </c>
      <c r="F270" s="2" t="s">
        <v>5806</v>
      </c>
      <c r="G270" s="2" t="s">
        <v>4985</v>
      </c>
      <c r="H270" s="2" t="s">
        <v>4950</v>
      </c>
      <c r="I270" s="2" t="s">
        <v>4951</v>
      </c>
      <c r="J270" s="2" t="s">
        <v>4952</v>
      </c>
      <c r="K270" s="3">
        <v>44580</v>
      </c>
      <c r="L270" s="16" t="s">
        <v>5006</v>
      </c>
    </row>
    <row r="271" spans="1:12" x14ac:dyDescent="0.25">
      <c r="A271" s="13" t="s">
        <v>251</v>
      </c>
      <c r="B271" s="2" t="s">
        <v>5807</v>
      </c>
      <c r="C271" s="2" t="s">
        <v>4966</v>
      </c>
      <c r="D271" s="3">
        <v>25695</v>
      </c>
      <c r="E271" s="2" t="s">
        <v>5808</v>
      </c>
      <c r="F271" s="2" t="s">
        <v>5809</v>
      </c>
      <c r="G271" s="2" t="s">
        <v>4957</v>
      </c>
      <c r="H271" s="2" t="s">
        <v>4942</v>
      </c>
      <c r="I271" s="2" t="s">
        <v>4943</v>
      </c>
      <c r="J271" s="2" t="s">
        <v>4936</v>
      </c>
      <c r="K271" s="3">
        <v>45093</v>
      </c>
      <c r="L271" s="16" t="s">
        <v>4976</v>
      </c>
    </row>
    <row r="272" spans="1:12" x14ac:dyDescent="0.25">
      <c r="A272" s="13" t="s">
        <v>319</v>
      </c>
      <c r="B272" s="2" t="s">
        <v>5810</v>
      </c>
      <c r="C272" s="2" t="s">
        <v>4930</v>
      </c>
      <c r="D272" s="3">
        <v>33160</v>
      </c>
      <c r="E272" s="2" t="s">
        <v>5811</v>
      </c>
      <c r="F272" s="2" t="s">
        <v>5812</v>
      </c>
      <c r="G272" s="2" t="s">
        <v>5081</v>
      </c>
      <c r="H272" s="2" t="s">
        <v>4970</v>
      </c>
      <c r="I272" s="2" t="s">
        <v>4935</v>
      </c>
      <c r="J272" s="2" t="s">
        <v>4952</v>
      </c>
      <c r="K272" s="3">
        <v>45416</v>
      </c>
      <c r="L272" s="16" t="s">
        <v>4953</v>
      </c>
    </row>
    <row r="273" spans="1:12" x14ac:dyDescent="0.25">
      <c r="A273" s="13" t="s">
        <v>2380</v>
      </c>
      <c r="B273" s="2" t="s">
        <v>5813</v>
      </c>
      <c r="C273" s="2" t="s">
        <v>4930</v>
      </c>
      <c r="D273" s="3">
        <v>31373</v>
      </c>
      <c r="E273" s="2" t="s">
        <v>5814</v>
      </c>
      <c r="F273" s="2" t="s">
        <v>5815</v>
      </c>
      <c r="G273" s="2" t="s">
        <v>4941</v>
      </c>
      <c r="H273" s="2" t="s">
        <v>4942</v>
      </c>
      <c r="I273" s="2" t="s">
        <v>4943</v>
      </c>
      <c r="J273" s="2" t="s">
        <v>4944</v>
      </c>
      <c r="K273" s="3">
        <v>44454</v>
      </c>
      <c r="L273" s="16" t="s">
        <v>4953</v>
      </c>
    </row>
    <row r="274" spans="1:12" x14ac:dyDescent="0.25">
      <c r="A274" s="13" t="s">
        <v>1758</v>
      </c>
      <c r="B274" s="2" t="s">
        <v>5248</v>
      </c>
      <c r="C274" s="2" t="s">
        <v>4966</v>
      </c>
      <c r="D274" s="3">
        <v>23882</v>
      </c>
      <c r="E274" s="2" t="s">
        <v>5816</v>
      </c>
      <c r="F274" s="2" t="s">
        <v>5817</v>
      </c>
      <c r="G274" s="2" t="s">
        <v>5044</v>
      </c>
      <c r="H274" s="2" t="s">
        <v>4934</v>
      </c>
      <c r="I274" s="2" t="s">
        <v>4935</v>
      </c>
      <c r="J274" s="2" t="s">
        <v>4936</v>
      </c>
      <c r="K274" s="3">
        <v>44161</v>
      </c>
      <c r="L274" s="16" t="s">
        <v>5049</v>
      </c>
    </row>
    <row r="275" spans="1:12" x14ac:dyDescent="0.25">
      <c r="A275" s="13" t="s">
        <v>1826</v>
      </c>
      <c r="B275" s="2" t="s">
        <v>5818</v>
      </c>
      <c r="C275" s="2" t="s">
        <v>4930</v>
      </c>
      <c r="D275" s="3">
        <v>26718</v>
      </c>
      <c r="E275" s="2" t="s">
        <v>5819</v>
      </c>
      <c r="F275" s="2" t="s">
        <v>5820</v>
      </c>
      <c r="G275" s="2" t="s">
        <v>5099</v>
      </c>
      <c r="H275" s="2" t="s">
        <v>4950</v>
      </c>
      <c r="I275" s="2" t="s">
        <v>4951</v>
      </c>
      <c r="J275" s="2" t="s">
        <v>4936</v>
      </c>
      <c r="K275" s="3">
        <v>43262</v>
      </c>
      <c r="L275" s="16" t="s">
        <v>5054</v>
      </c>
    </row>
    <row r="276" spans="1:12" x14ac:dyDescent="0.25">
      <c r="A276" s="13" t="s">
        <v>2338</v>
      </c>
      <c r="B276" s="2" t="s">
        <v>5821</v>
      </c>
      <c r="C276" s="2" t="s">
        <v>4966</v>
      </c>
      <c r="D276" s="3">
        <v>38814</v>
      </c>
      <c r="E276" s="2" t="s">
        <v>5822</v>
      </c>
      <c r="F276" s="2" t="s">
        <v>5823</v>
      </c>
      <c r="G276" s="2" t="s">
        <v>5044</v>
      </c>
      <c r="H276" s="2" t="s">
        <v>4934</v>
      </c>
      <c r="I276" s="2" t="s">
        <v>4935</v>
      </c>
      <c r="J276" s="2" t="s">
        <v>4944</v>
      </c>
      <c r="K276" s="3">
        <v>44901</v>
      </c>
      <c r="L276" s="16" t="s">
        <v>5095</v>
      </c>
    </row>
    <row r="277" spans="1:12" x14ac:dyDescent="0.25">
      <c r="A277" s="13" t="s">
        <v>1471</v>
      </c>
      <c r="B277" s="2" t="s">
        <v>5824</v>
      </c>
      <c r="C277" s="2" t="s">
        <v>4966</v>
      </c>
      <c r="D277" s="3">
        <v>37087</v>
      </c>
      <c r="E277" s="2" t="s">
        <v>5825</v>
      </c>
      <c r="F277" s="2" t="s">
        <v>5826</v>
      </c>
      <c r="G277" s="2" t="s">
        <v>5040</v>
      </c>
      <c r="H277" s="2" t="s">
        <v>4950</v>
      </c>
      <c r="I277" s="2" t="s">
        <v>4951</v>
      </c>
      <c r="J277" s="2" t="s">
        <v>4952</v>
      </c>
      <c r="K277" s="3">
        <v>45176</v>
      </c>
      <c r="L277" s="16" t="s">
        <v>4958</v>
      </c>
    </row>
    <row r="278" spans="1:12" x14ac:dyDescent="0.25">
      <c r="A278" s="13" t="s">
        <v>1381</v>
      </c>
      <c r="B278" s="2" t="s">
        <v>5827</v>
      </c>
      <c r="C278" s="2" t="s">
        <v>4966</v>
      </c>
      <c r="D278" s="3">
        <v>29638</v>
      </c>
      <c r="E278" s="2" t="s">
        <v>5828</v>
      </c>
      <c r="F278" s="2" t="s">
        <v>5829</v>
      </c>
      <c r="G278" s="2" t="s">
        <v>5005</v>
      </c>
      <c r="H278" s="2" t="s">
        <v>4942</v>
      </c>
      <c r="I278" s="2" t="s">
        <v>4943</v>
      </c>
      <c r="J278" s="2" t="s">
        <v>4936</v>
      </c>
      <c r="K278" s="3">
        <v>44972</v>
      </c>
      <c r="L278" s="16" t="s">
        <v>4971</v>
      </c>
    </row>
    <row r="279" spans="1:12" x14ac:dyDescent="0.25">
      <c r="A279" s="13" t="s">
        <v>2414</v>
      </c>
      <c r="B279" s="2" t="s">
        <v>5830</v>
      </c>
      <c r="C279" s="2" t="s">
        <v>4930</v>
      </c>
      <c r="D279" s="3">
        <v>35231</v>
      </c>
      <c r="E279" s="2" t="s">
        <v>5831</v>
      </c>
      <c r="F279" s="2" t="s">
        <v>5832</v>
      </c>
      <c r="G279" s="2" t="s">
        <v>5148</v>
      </c>
      <c r="H279" s="2" t="s">
        <v>4950</v>
      </c>
      <c r="I279" s="2" t="s">
        <v>4951</v>
      </c>
      <c r="J279" s="2" t="s">
        <v>4952</v>
      </c>
      <c r="K279" s="3">
        <v>43165</v>
      </c>
      <c r="L279" s="16" t="s">
        <v>5014</v>
      </c>
    </row>
    <row r="280" spans="1:12" x14ac:dyDescent="0.25">
      <c r="A280" s="13" t="s">
        <v>5833</v>
      </c>
      <c r="B280" s="2" t="s">
        <v>5834</v>
      </c>
      <c r="C280" s="2" t="s">
        <v>4966</v>
      </c>
      <c r="D280" s="3">
        <v>24745</v>
      </c>
      <c r="E280" s="2" t="s">
        <v>5835</v>
      </c>
      <c r="F280" s="2" t="s">
        <v>5836</v>
      </c>
      <c r="G280" s="2" t="s">
        <v>5048</v>
      </c>
      <c r="H280" s="2" t="s">
        <v>4963</v>
      </c>
      <c r="I280" s="2" t="s">
        <v>4951</v>
      </c>
      <c r="J280" s="2" t="s">
        <v>4944</v>
      </c>
      <c r="K280" s="3">
        <v>44301</v>
      </c>
      <c r="L280" s="16" t="s">
        <v>4937</v>
      </c>
    </row>
    <row r="281" spans="1:12" x14ac:dyDescent="0.25">
      <c r="A281" s="13" t="s">
        <v>4350</v>
      </c>
      <c r="B281" s="2" t="s">
        <v>5837</v>
      </c>
      <c r="C281" s="2" t="s">
        <v>4930</v>
      </c>
      <c r="D281" s="3">
        <v>24234</v>
      </c>
      <c r="E281" s="2" t="s">
        <v>5838</v>
      </c>
      <c r="F281" s="2" t="s">
        <v>5839</v>
      </c>
      <c r="G281" s="2" t="s">
        <v>5018</v>
      </c>
      <c r="H281" s="2" t="s">
        <v>4942</v>
      </c>
      <c r="I281" s="2" t="s">
        <v>4943</v>
      </c>
      <c r="J281" s="2" t="s">
        <v>4936</v>
      </c>
      <c r="K281" s="3">
        <v>45662</v>
      </c>
      <c r="L281" s="16" t="s">
        <v>4937</v>
      </c>
    </row>
    <row r="282" spans="1:12" x14ac:dyDescent="0.25">
      <c r="A282" s="13" t="s">
        <v>1081</v>
      </c>
      <c r="B282" s="2" t="s">
        <v>5840</v>
      </c>
      <c r="C282" s="2" t="s">
        <v>4930</v>
      </c>
      <c r="D282" s="3">
        <v>29920</v>
      </c>
      <c r="E282" s="2" t="s">
        <v>5841</v>
      </c>
      <c r="F282" s="2" t="s">
        <v>5842</v>
      </c>
      <c r="G282" s="2" t="s">
        <v>5182</v>
      </c>
      <c r="H282" s="2" t="s">
        <v>4963</v>
      </c>
      <c r="I282" s="2" t="s">
        <v>4951</v>
      </c>
      <c r="J282" s="2" t="s">
        <v>4936</v>
      </c>
      <c r="K282" s="3">
        <v>43748</v>
      </c>
      <c r="L282" s="16" t="s">
        <v>5095</v>
      </c>
    </row>
    <row r="283" spans="1:12" x14ac:dyDescent="0.25">
      <c r="A283" s="13" t="s">
        <v>223</v>
      </c>
      <c r="B283" s="2" t="s">
        <v>5843</v>
      </c>
      <c r="C283" s="2" t="s">
        <v>4930</v>
      </c>
      <c r="D283" s="3">
        <v>25945</v>
      </c>
      <c r="E283" s="2" t="s">
        <v>5844</v>
      </c>
      <c r="F283" s="2" t="s">
        <v>5845</v>
      </c>
      <c r="G283" s="2" t="s">
        <v>5048</v>
      </c>
      <c r="H283" s="2" t="s">
        <v>4963</v>
      </c>
      <c r="I283" s="2" t="s">
        <v>4951</v>
      </c>
      <c r="J283" s="2" t="s">
        <v>5059</v>
      </c>
      <c r="K283" s="3">
        <v>44376</v>
      </c>
      <c r="L283" s="16" t="s">
        <v>4994</v>
      </c>
    </row>
    <row r="284" spans="1:12" x14ac:dyDescent="0.25">
      <c r="A284" s="13" t="s">
        <v>2884</v>
      </c>
      <c r="B284" s="2" t="s">
        <v>5846</v>
      </c>
      <c r="C284" s="2" t="s">
        <v>4930</v>
      </c>
      <c r="D284" s="3">
        <v>27336</v>
      </c>
      <c r="E284" s="2" t="s">
        <v>5847</v>
      </c>
      <c r="F284" s="2" t="s">
        <v>5848</v>
      </c>
      <c r="G284" s="2" t="s">
        <v>5141</v>
      </c>
      <c r="H284" s="2" t="s">
        <v>4963</v>
      </c>
      <c r="I284" s="2" t="s">
        <v>4951</v>
      </c>
      <c r="J284" s="2" t="s">
        <v>4952</v>
      </c>
      <c r="K284" s="3">
        <v>43685</v>
      </c>
      <c r="L284" s="16" t="s">
        <v>5049</v>
      </c>
    </row>
    <row r="285" spans="1:12" x14ac:dyDescent="0.25">
      <c r="A285" s="13" t="s">
        <v>1394</v>
      </c>
      <c r="B285" s="2" t="s">
        <v>5849</v>
      </c>
      <c r="C285" s="2" t="s">
        <v>4930</v>
      </c>
      <c r="D285" s="3">
        <v>35383</v>
      </c>
      <c r="E285" s="2" t="s">
        <v>5850</v>
      </c>
      <c r="F285" s="2" t="s">
        <v>5851</v>
      </c>
      <c r="G285" s="2" t="s">
        <v>4941</v>
      </c>
      <c r="H285" s="2" t="s">
        <v>4942</v>
      </c>
      <c r="I285" s="2" t="s">
        <v>4943</v>
      </c>
      <c r="J285" s="2" t="s">
        <v>5059</v>
      </c>
      <c r="K285" s="3">
        <v>45218</v>
      </c>
      <c r="L285" s="16" t="s">
        <v>4958</v>
      </c>
    </row>
    <row r="286" spans="1:12" x14ac:dyDescent="0.25">
      <c r="A286" s="13" t="s">
        <v>733</v>
      </c>
      <c r="B286" s="2" t="s">
        <v>5852</v>
      </c>
      <c r="C286" s="2" t="s">
        <v>4930</v>
      </c>
      <c r="D286" s="3">
        <v>26085</v>
      </c>
      <c r="E286" s="2" t="s">
        <v>5853</v>
      </c>
      <c r="F286" s="2" t="s">
        <v>5854</v>
      </c>
      <c r="G286" s="2" t="s">
        <v>5013</v>
      </c>
      <c r="H286" s="2" t="s">
        <v>4950</v>
      </c>
      <c r="I286" s="2" t="s">
        <v>4951</v>
      </c>
      <c r="J286" s="2" t="s">
        <v>4944</v>
      </c>
      <c r="K286" s="3">
        <v>44422</v>
      </c>
      <c r="L286" s="16" t="s">
        <v>4971</v>
      </c>
    </row>
    <row r="287" spans="1:12" x14ac:dyDescent="0.25">
      <c r="A287" s="13" t="s">
        <v>1669</v>
      </c>
      <c r="B287" s="2" t="s">
        <v>5855</v>
      </c>
      <c r="C287" s="2" t="s">
        <v>4930</v>
      </c>
      <c r="D287" s="3">
        <v>25673</v>
      </c>
      <c r="E287" s="2" t="s">
        <v>5856</v>
      </c>
      <c r="F287" s="2" t="s">
        <v>5857</v>
      </c>
      <c r="G287" s="2" t="s">
        <v>5189</v>
      </c>
      <c r="H287" s="2" t="s">
        <v>4970</v>
      </c>
      <c r="I287" s="2" t="s">
        <v>4935</v>
      </c>
      <c r="J287" s="2" t="s">
        <v>4952</v>
      </c>
      <c r="K287" s="3">
        <v>44482</v>
      </c>
      <c r="L287" s="16" t="s">
        <v>5032</v>
      </c>
    </row>
    <row r="288" spans="1:12" x14ac:dyDescent="0.25">
      <c r="A288" s="13" t="s">
        <v>5858</v>
      </c>
      <c r="B288" s="2" t="s">
        <v>5859</v>
      </c>
      <c r="C288" s="2" t="s">
        <v>4930</v>
      </c>
      <c r="D288" s="3">
        <v>32644</v>
      </c>
      <c r="E288" s="2" t="s">
        <v>5860</v>
      </c>
      <c r="F288" s="2" t="s">
        <v>5861</v>
      </c>
      <c r="G288" s="2" t="s">
        <v>4975</v>
      </c>
      <c r="H288" s="2" t="s">
        <v>4934</v>
      </c>
      <c r="I288" s="2" t="s">
        <v>4935</v>
      </c>
      <c r="J288" s="2" t="s">
        <v>4944</v>
      </c>
      <c r="K288" s="3">
        <v>44974</v>
      </c>
      <c r="L288" s="16" t="s">
        <v>5095</v>
      </c>
    </row>
    <row r="289" spans="1:12" x14ac:dyDescent="0.25">
      <c r="A289" s="13" t="s">
        <v>1852</v>
      </c>
      <c r="B289" s="2" t="s">
        <v>5862</v>
      </c>
      <c r="C289" s="2" t="s">
        <v>4930</v>
      </c>
      <c r="D289" s="3">
        <v>30256</v>
      </c>
      <c r="E289" s="2" t="s">
        <v>5863</v>
      </c>
      <c r="F289" s="2" t="s">
        <v>5864</v>
      </c>
      <c r="G289" s="2" t="s">
        <v>5141</v>
      </c>
      <c r="H289" s="2" t="s">
        <v>4963</v>
      </c>
      <c r="I289" s="2" t="s">
        <v>4951</v>
      </c>
      <c r="J289" s="2" t="s">
        <v>4944</v>
      </c>
      <c r="K289" s="3">
        <v>44009</v>
      </c>
      <c r="L289" s="16" t="s">
        <v>4971</v>
      </c>
    </row>
    <row r="290" spans="1:12" x14ac:dyDescent="0.25">
      <c r="A290" s="13" t="s">
        <v>1291</v>
      </c>
      <c r="B290" s="2" t="s">
        <v>5865</v>
      </c>
      <c r="C290" s="2" t="s">
        <v>4966</v>
      </c>
      <c r="D290" s="3">
        <v>26475</v>
      </c>
      <c r="E290" s="2" t="s">
        <v>5866</v>
      </c>
      <c r="F290" s="2" t="s">
        <v>5867</v>
      </c>
      <c r="G290" s="2" t="s">
        <v>5269</v>
      </c>
      <c r="H290" s="2" t="s">
        <v>4970</v>
      </c>
      <c r="I290" s="2" t="s">
        <v>4935</v>
      </c>
      <c r="J290" s="2" t="s">
        <v>4944</v>
      </c>
      <c r="K290" s="3">
        <v>43779</v>
      </c>
      <c r="L290" s="16" t="s">
        <v>4945</v>
      </c>
    </row>
    <row r="291" spans="1:12" x14ac:dyDescent="0.25">
      <c r="A291" s="13" t="s">
        <v>1902</v>
      </c>
      <c r="B291" s="2" t="s">
        <v>5868</v>
      </c>
      <c r="C291" s="2" t="s">
        <v>4966</v>
      </c>
      <c r="D291" s="3">
        <v>38386</v>
      </c>
      <c r="E291" s="2" t="s">
        <v>5869</v>
      </c>
      <c r="F291" s="2" t="s">
        <v>5870</v>
      </c>
      <c r="G291" s="2" t="s">
        <v>4957</v>
      </c>
      <c r="H291" s="2" t="s">
        <v>4942</v>
      </c>
      <c r="I291" s="2" t="s">
        <v>4943</v>
      </c>
      <c r="J291" s="2" t="s">
        <v>4936</v>
      </c>
      <c r="K291" s="3">
        <v>44329</v>
      </c>
      <c r="L291" s="16" t="s">
        <v>4971</v>
      </c>
    </row>
    <row r="292" spans="1:12" x14ac:dyDescent="0.25">
      <c r="A292" s="13" t="s">
        <v>4223</v>
      </c>
      <c r="B292" s="2" t="s">
        <v>5871</v>
      </c>
      <c r="C292" s="2" t="s">
        <v>4966</v>
      </c>
      <c r="D292" s="3">
        <v>36270</v>
      </c>
      <c r="E292" s="2" t="s">
        <v>5872</v>
      </c>
      <c r="F292" s="2" t="s">
        <v>5873</v>
      </c>
      <c r="G292" s="2" t="s">
        <v>5161</v>
      </c>
      <c r="H292" s="2" t="s">
        <v>4934</v>
      </c>
      <c r="I292" s="2" t="s">
        <v>4935</v>
      </c>
      <c r="J292" s="2" t="s">
        <v>4952</v>
      </c>
      <c r="K292" s="3">
        <v>44817</v>
      </c>
      <c r="L292" s="16" t="s">
        <v>4981</v>
      </c>
    </row>
    <row r="293" spans="1:12" x14ac:dyDescent="0.25">
      <c r="A293" s="13" t="s">
        <v>3066</v>
      </c>
      <c r="B293" s="2" t="s">
        <v>5874</v>
      </c>
      <c r="C293" s="2" t="s">
        <v>4930</v>
      </c>
      <c r="D293" s="3">
        <v>31007</v>
      </c>
      <c r="E293" s="2" t="s">
        <v>5875</v>
      </c>
      <c r="F293" s="2" t="s">
        <v>5876</v>
      </c>
      <c r="G293" s="2" t="s">
        <v>4933</v>
      </c>
      <c r="H293" s="2" t="s">
        <v>4934</v>
      </c>
      <c r="I293" s="2" t="s">
        <v>4935</v>
      </c>
      <c r="J293" s="2" t="s">
        <v>4952</v>
      </c>
      <c r="K293" s="3">
        <v>43145</v>
      </c>
      <c r="L293" s="16" t="s">
        <v>5095</v>
      </c>
    </row>
    <row r="294" spans="1:12" x14ac:dyDescent="0.25">
      <c r="A294" s="13" t="s">
        <v>1703</v>
      </c>
      <c r="B294" s="2" t="s">
        <v>5877</v>
      </c>
      <c r="C294" s="2" t="s">
        <v>4930</v>
      </c>
      <c r="D294" s="3">
        <v>24896</v>
      </c>
      <c r="E294" s="2" t="s">
        <v>5878</v>
      </c>
      <c r="F294" s="2" t="s">
        <v>5879</v>
      </c>
      <c r="G294" s="2" t="s">
        <v>4980</v>
      </c>
      <c r="H294" s="2" t="s">
        <v>4970</v>
      </c>
      <c r="I294" s="2" t="s">
        <v>4935</v>
      </c>
      <c r="J294" s="2" t="s">
        <v>4952</v>
      </c>
      <c r="K294" s="3">
        <v>43268</v>
      </c>
      <c r="L294" s="16" t="s">
        <v>4981</v>
      </c>
    </row>
    <row r="295" spans="1:12" x14ac:dyDescent="0.25">
      <c r="A295" s="13" t="s">
        <v>1674</v>
      </c>
      <c r="B295" s="2" t="s">
        <v>5880</v>
      </c>
      <c r="C295" s="2" t="s">
        <v>4966</v>
      </c>
      <c r="D295" s="3">
        <v>37986</v>
      </c>
      <c r="E295" s="2" t="s">
        <v>5881</v>
      </c>
      <c r="F295" s="2" t="s">
        <v>5882</v>
      </c>
      <c r="G295" s="2" t="s">
        <v>4941</v>
      </c>
      <c r="H295" s="2" t="s">
        <v>4942</v>
      </c>
      <c r="I295" s="2" t="s">
        <v>4943</v>
      </c>
      <c r="J295" s="2" t="s">
        <v>4952</v>
      </c>
      <c r="K295" s="3">
        <v>44828</v>
      </c>
      <c r="L295" s="16" t="s">
        <v>4976</v>
      </c>
    </row>
    <row r="296" spans="1:12" x14ac:dyDescent="0.25">
      <c r="A296" s="13" t="s">
        <v>1334</v>
      </c>
      <c r="B296" s="2" t="s">
        <v>5883</v>
      </c>
      <c r="C296" s="2" t="s">
        <v>4966</v>
      </c>
      <c r="D296" s="3">
        <v>33340</v>
      </c>
      <c r="E296" s="2" t="s">
        <v>5884</v>
      </c>
      <c r="F296" s="2" t="s">
        <v>5885</v>
      </c>
      <c r="G296" s="2" t="s">
        <v>5018</v>
      </c>
      <c r="H296" s="2" t="s">
        <v>4942</v>
      </c>
      <c r="I296" s="2" t="s">
        <v>4943</v>
      </c>
      <c r="J296" s="2" t="s">
        <v>5059</v>
      </c>
      <c r="K296" s="3">
        <v>44189</v>
      </c>
      <c r="L296" s="16" t="s">
        <v>5095</v>
      </c>
    </row>
    <row r="297" spans="1:12" x14ac:dyDescent="0.25">
      <c r="A297" s="13" t="s">
        <v>2005</v>
      </c>
      <c r="B297" s="2" t="s">
        <v>5886</v>
      </c>
      <c r="C297" s="2" t="s">
        <v>4966</v>
      </c>
      <c r="D297" s="3">
        <v>25298</v>
      </c>
      <c r="E297" s="2" t="s">
        <v>5887</v>
      </c>
      <c r="F297" s="2" t="s">
        <v>5888</v>
      </c>
      <c r="G297" s="2" t="s">
        <v>5013</v>
      </c>
      <c r="H297" s="2" t="s">
        <v>4950</v>
      </c>
      <c r="I297" s="2" t="s">
        <v>4951</v>
      </c>
      <c r="J297" s="2" t="s">
        <v>4936</v>
      </c>
      <c r="K297" s="3">
        <v>45574</v>
      </c>
      <c r="L297" s="16" t="s">
        <v>4986</v>
      </c>
    </row>
    <row r="298" spans="1:12" x14ac:dyDescent="0.25">
      <c r="A298" s="13" t="s">
        <v>2130</v>
      </c>
      <c r="B298" s="2" t="s">
        <v>5889</v>
      </c>
      <c r="C298" s="2" t="s">
        <v>4930</v>
      </c>
      <c r="D298" s="3">
        <v>33031</v>
      </c>
      <c r="E298" s="2" t="s">
        <v>5890</v>
      </c>
      <c r="F298" s="2" t="s">
        <v>5891</v>
      </c>
      <c r="G298" s="2" t="s">
        <v>5225</v>
      </c>
      <c r="H298" s="2" t="s">
        <v>4934</v>
      </c>
      <c r="I298" s="2" t="s">
        <v>4935</v>
      </c>
      <c r="J298" s="2" t="s">
        <v>5059</v>
      </c>
      <c r="K298" s="3">
        <v>44448</v>
      </c>
      <c r="L298" s="16" t="s">
        <v>5095</v>
      </c>
    </row>
    <row r="299" spans="1:12" x14ac:dyDescent="0.25">
      <c r="A299" s="13" t="s">
        <v>1427</v>
      </c>
      <c r="B299" s="2" t="s">
        <v>5892</v>
      </c>
      <c r="C299" s="2" t="s">
        <v>4966</v>
      </c>
      <c r="D299" s="3">
        <v>31250</v>
      </c>
      <c r="E299" s="2" t="s">
        <v>5893</v>
      </c>
      <c r="F299" s="2" t="s">
        <v>5894</v>
      </c>
      <c r="G299" s="2" t="s">
        <v>5269</v>
      </c>
      <c r="H299" s="2" t="s">
        <v>4970</v>
      </c>
      <c r="I299" s="2" t="s">
        <v>4935</v>
      </c>
      <c r="J299" s="2" t="s">
        <v>4944</v>
      </c>
      <c r="K299" s="3">
        <v>45342</v>
      </c>
      <c r="L299" s="16" t="s">
        <v>5036</v>
      </c>
    </row>
    <row r="300" spans="1:12" x14ac:dyDescent="0.25">
      <c r="A300" s="13" t="s">
        <v>507</v>
      </c>
      <c r="B300" s="2" t="s">
        <v>5895</v>
      </c>
      <c r="C300" s="2" t="s">
        <v>4966</v>
      </c>
      <c r="D300" s="3">
        <v>38720</v>
      </c>
      <c r="E300" s="2" t="s">
        <v>5896</v>
      </c>
      <c r="F300" s="2" t="s">
        <v>5897</v>
      </c>
      <c r="G300" s="2" t="s">
        <v>5148</v>
      </c>
      <c r="H300" s="2" t="s">
        <v>4950</v>
      </c>
      <c r="I300" s="2" t="s">
        <v>4951</v>
      </c>
      <c r="J300" s="2" t="s">
        <v>4936</v>
      </c>
      <c r="K300" s="3">
        <v>45137</v>
      </c>
      <c r="L300" s="16" t="s">
        <v>5032</v>
      </c>
    </row>
    <row r="301" spans="1:12" x14ac:dyDescent="0.25">
      <c r="A301" s="13" t="s">
        <v>5898</v>
      </c>
      <c r="B301" s="2" t="s">
        <v>5899</v>
      </c>
      <c r="C301" s="2" t="s">
        <v>4966</v>
      </c>
      <c r="D301" s="3">
        <v>33275</v>
      </c>
      <c r="E301" s="2" t="s">
        <v>5900</v>
      </c>
      <c r="F301" s="2" t="s">
        <v>5901</v>
      </c>
      <c r="G301" s="2" t="s">
        <v>5189</v>
      </c>
      <c r="H301" s="2" t="s">
        <v>4970</v>
      </c>
      <c r="I301" s="2" t="s">
        <v>4935</v>
      </c>
      <c r="J301" s="2" t="s">
        <v>4952</v>
      </c>
      <c r="K301" s="3">
        <v>45396</v>
      </c>
      <c r="L301" s="16" t="s">
        <v>4964</v>
      </c>
    </row>
    <row r="302" spans="1:12" x14ac:dyDescent="0.25">
      <c r="A302" s="13" t="s">
        <v>346</v>
      </c>
      <c r="B302" s="2" t="s">
        <v>5902</v>
      </c>
      <c r="C302" s="2" t="s">
        <v>4930</v>
      </c>
      <c r="D302" s="3">
        <v>26131</v>
      </c>
      <c r="E302" s="2" t="s">
        <v>5903</v>
      </c>
      <c r="F302" s="2" t="s">
        <v>5904</v>
      </c>
      <c r="G302" s="2" t="s">
        <v>5189</v>
      </c>
      <c r="H302" s="2" t="s">
        <v>4970</v>
      </c>
      <c r="I302" s="2" t="s">
        <v>4935</v>
      </c>
      <c r="J302" s="2" t="s">
        <v>4936</v>
      </c>
      <c r="K302" s="3">
        <v>43645</v>
      </c>
      <c r="L302" s="16" t="s">
        <v>4981</v>
      </c>
    </row>
    <row r="303" spans="1:12" x14ac:dyDescent="0.25">
      <c r="A303" s="13" t="s">
        <v>2752</v>
      </c>
      <c r="B303" s="2" t="s">
        <v>5905</v>
      </c>
      <c r="C303" s="2" t="s">
        <v>4930</v>
      </c>
      <c r="D303" s="3">
        <v>31844</v>
      </c>
      <c r="E303" s="2" t="s">
        <v>5906</v>
      </c>
      <c r="F303" s="2" t="s">
        <v>5907</v>
      </c>
      <c r="G303" s="2" t="s">
        <v>5058</v>
      </c>
      <c r="H303" s="2" t="s">
        <v>4934</v>
      </c>
      <c r="I303" s="2" t="s">
        <v>4935</v>
      </c>
      <c r="J303" s="2" t="s">
        <v>4944</v>
      </c>
      <c r="K303" s="3">
        <v>44026</v>
      </c>
      <c r="L303" s="16" t="s">
        <v>5006</v>
      </c>
    </row>
    <row r="304" spans="1:12" x14ac:dyDescent="0.25">
      <c r="A304" s="13" t="s">
        <v>297</v>
      </c>
      <c r="B304" s="2" t="s">
        <v>5908</v>
      </c>
      <c r="C304" s="2" t="s">
        <v>4930</v>
      </c>
      <c r="D304" s="3">
        <v>26791</v>
      </c>
      <c r="E304" s="2" t="s">
        <v>5909</v>
      </c>
      <c r="F304" s="2" t="s">
        <v>5910</v>
      </c>
      <c r="G304" s="2" t="s">
        <v>5064</v>
      </c>
      <c r="H304" s="2" t="s">
        <v>4963</v>
      </c>
      <c r="I304" s="2" t="s">
        <v>4951</v>
      </c>
      <c r="J304" s="2" t="s">
        <v>4936</v>
      </c>
      <c r="K304" s="3">
        <v>45458</v>
      </c>
      <c r="L304" s="16" t="s">
        <v>4981</v>
      </c>
    </row>
    <row r="305" spans="1:12" x14ac:dyDescent="0.25">
      <c r="A305" s="13" t="s">
        <v>2215</v>
      </c>
      <c r="B305" s="2" t="s">
        <v>5911</v>
      </c>
      <c r="C305" s="2" t="s">
        <v>4966</v>
      </c>
      <c r="D305" s="3">
        <v>37832</v>
      </c>
      <c r="E305" s="2" t="s">
        <v>5912</v>
      </c>
      <c r="F305" s="2" t="s">
        <v>5913</v>
      </c>
      <c r="G305" s="2" t="s">
        <v>5346</v>
      </c>
      <c r="H305" s="2" t="s">
        <v>4934</v>
      </c>
      <c r="I305" s="2" t="s">
        <v>4935</v>
      </c>
      <c r="J305" s="2" t="s">
        <v>5914</v>
      </c>
      <c r="K305" s="3">
        <v>43496</v>
      </c>
      <c r="L305" s="16" t="s">
        <v>5060</v>
      </c>
    </row>
    <row r="306" spans="1:12" x14ac:dyDescent="0.25">
      <c r="A306" s="13" t="s">
        <v>615</v>
      </c>
      <c r="B306" s="2" t="s">
        <v>5915</v>
      </c>
      <c r="C306" s="2" t="s">
        <v>4966</v>
      </c>
      <c r="D306" s="3">
        <v>33881</v>
      </c>
      <c r="E306" s="2" t="s">
        <v>5916</v>
      </c>
      <c r="F306" s="2" t="s">
        <v>5917</v>
      </c>
      <c r="G306" s="2" t="s">
        <v>4957</v>
      </c>
      <c r="H306" s="2" t="s">
        <v>4942</v>
      </c>
      <c r="I306" s="2" t="s">
        <v>4943</v>
      </c>
      <c r="J306" s="2" t="s">
        <v>5059</v>
      </c>
      <c r="K306" s="3">
        <v>43365</v>
      </c>
      <c r="L306" s="16" t="s">
        <v>5032</v>
      </c>
    </row>
    <row r="307" spans="1:12" x14ac:dyDescent="0.25">
      <c r="A307" s="13" t="s">
        <v>598</v>
      </c>
      <c r="B307" s="2" t="s">
        <v>5918</v>
      </c>
      <c r="C307" s="2" t="s">
        <v>4966</v>
      </c>
      <c r="D307" s="3">
        <v>27871</v>
      </c>
      <c r="E307" s="2" t="s">
        <v>5919</v>
      </c>
      <c r="F307" s="2" t="s">
        <v>5920</v>
      </c>
      <c r="G307" s="2" t="s">
        <v>5320</v>
      </c>
      <c r="H307" s="2" t="s">
        <v>4950</v>
      </c>
      <c r="I307" s="2" t="s">
        <v>4951</v>
      </c>
      <c r="J307" s="2" t="s">
        <v>4936</v>
      </c>
      <c r="K307" s="3">
        <v>43647</v>
      </c>
      <c r="L307" s="16" t="s">
        <v>4981</v>
      </c>
    </row>
    <row r="308" spans="1:12" x14ac:dyDescent="0.25">
      <c r="A308" s="13" t="s">
        <v>1926</v>
      </c>
      <c r="B308" s="2" t="s">
        <v>5778</v>
      </c>
      <c r="C308" s="2" t="s">
        <v>4966</v>
      </c>
      <c r="D308" s="3">
        <v>28895</v>
      </c>
      <c r="E308" s="2" t="s">
        <v>5921</v>
      </c>
      <c r="F308" s="2" t="s">
        <v>5922</v>
      </c>
      <c r="G308" s="2" t="s">
        <v>5320</v>
      </c>
      <c r="H308" s="2" t="s">
        <v>4950</v>
      </c>
      <c r="I308" s="2" t="s">
        <v>4951</v>
      </c>
      <c r="J308" s="2" t="s">
        <v>4944</v>
      </c>
      <c r="K308" s="3">
        <v>44568</v>
      </c>
      <c r="L308" s="16" t="s">
        <v>4958</v>
      </c>
    </row>
    <row r="309" spans="1:12" x14ac:dyDescent="0.25">
      <c r="A309" s="13" t="s">
        <v>562</v>
      </c>
      <c r="B309" s="2" t="s">
        <v>5923</v>
      </c>
      <c r="C309" s="2" t="s">
        <v>4930</v>
      </c>
      <c r="D309" s="3">
        <v>24226</v>
      </c>
      <c r="E309" s="2" t="s">
        <v>5924</v>
      </c>
      <c r="F309" s="2" t="s">
        <v>5925</v>
      </c>
      <c r="G309" s="2" t="s">
        <v>4941</v>
      </c>
      <c r="H309" s="2" t="s">
        <v>4942</v>
      </c>
      <c r="I309" s="2" t="s">
        <v>4943</v>
      </c>
      <c r="J309" s="2" t="s">
        <v>4944</v>
      </c>
      <c r="K309" s="3">
        <v>43465</v>
      </c>
      <c r="L309" s="16" t="s">
        <v>5095</v>
      </c>
    </row>
    <row r="310" spans="1:12" x14ac:dyDescent="0.25">
      <c r="A310" s="13" t="s">
        <v>665</v>
      </c>
      <c r="B310" s="2" t="s">
        <v>5926</v>
      </c>
      <c r="C310" s="2" t="s">
        <v>4966</v>
      </c>
      <c r="D310" s="3">
        <v>38145</v>
      </c>
      <c r="E310" s="2" t="s">
        <v>5927</v>
      </c>
      <c r="F310" s="2" t="s">
        <v>5928</v>
      </c>
      <c r="G310" s="2" t="s">
        <v>4969</v>
      </c>
      <c r="H310" s="2" t="s">
        <v>4970</v>
      </c>
      <c r="I310" s="2" t="s">
        <v>4935</v>
      </c>
      <c r="J310" s="2" t="s">
        <v>4944</v>
      </c>
      <c r="K310" s="3">
        <v>44168</v>
      </c>
      <c r="L310" s="16" t="s">
        <v>4981</v>
      </c>
    </row>
    <row r="311" spans="1:12" x14ac:dyDescent="0.25">
      <c r="A311" s="13" t="s">
        <v>412</v>
      </c>
      <c r="B311" s="2" t="s">
        <v>5929</v>
      </c>
      <c r="C311" s="2" t="s">
        <v>4930</v>
      </c>
      <c r="D311" s="3">
        <v>24712</v>
      </c>
      <c r="E311" s="2" t="s">
        <v>5930</v>
      </c>
      <c r="F311" s="2" t="s">
        <v>5931</v>
      </c>
      <c r="G311" s="2" t="s">
        <v>5081</v>
      </c>
      <c r="H311" s="2" t="s">
        <v>4970</v>
      </c>
      <c r="I311" s="2" t="s">
        <v>4935</v>
      </c>
      <c r="J311" s="2" t="s">
        <v>4944</v>
      </c>
      <c r="K311" s="3">
        <v>45268</v>
      </c>
      <c r="L311" s="16" t="s">
        <v>4971</v>
      </c>
    </row>
    <row r="312" spans="1:12" x14ac:dyDescent="0.25">
      <c r="A312" s="13" t="s">
        <v>3204</v>
      </c>
      <c r="B312" s="2" t="s">
        <v>5932</v>
      </c>
      <c r="C312" s="2" t="s">
        <v>4966</v>
      </c>
      <c r="D312" s="3">
        <v>32511</v>
      </c>
      <c r="E312" s="2" t="s">
        <v>5933</v>
      </c>
      <c r="F312" s="2" t="s">
        <v>5934</v>
      </c>
      <c r="G312" s="2" t="s">
        <v>5044</v>
      </c>
      <c r="H312" s="2" t="s">
        <v>4934</v>
      </c>
      <c r="I312" s="2" t="s">
        <v>4935</v>
      </c>
      <c r="J312" s="2" t="s">
        <v>4944</v>
      </c>
      <c r="K312" s="3">
        <v>43734</v>
      </c>
      <c r="L312" s="16" t="s">
        <v>4945</v>
      </c>
    </row>
    <row r="313" spans="1:12" x14ac:dyDescent="0.25">
      <c r="A313" s="13" t="s">
        <v>3797</v>
      </c>
      <c r="B313" s="2" t="s">
        <v>5935</v>
      </c>
      <c r="C313" s="2" t="s">
        <v>4966</v>
      </c>
      <c r="D313" s="3">
        <v>36968</v>
      </c>
      <c r="E313" s="2" t="s">
        <v>5936</v>
      </c>
      <c r="F313" s="2" t="s">
        <v>5937</v>
      </c>
      <c r="G313" s="2" t="s">
        <v>4980</v>
      </c>
      <c r="H313" s="2" t="s">
        <v>4970</v>
      </c>
      <c r="I313" s="2" t="s">
        <v>4935</v>
      </c>
      <c r="J313" s="2" t="s">
        <v>4944</v>
      </c>
      <c r="K313" s="3">
        <v>43839</v>
      </c>
      <c r="L313" s="16" t="s">
        <v>4958</v>
      </c>
    </row>
    <row r="314" spans="1:12" x14ac:dyDescent="0.25">
      <c r="A314" s="13" t="s">
        <v>2166</v>
      </c>
      <c r="B314" s="2" t="s">
        <v>5938</v>
      </c>
      <c r="C314" s="2" t="s">
        <v>4930</v>
      </c>
      <c r="D314" s="3">
        <v>25649</v>
      </c>
      <c r="E314" s="2" t="s">
        <v>5939</v>
      </c>
      <c r="F314" s="2" t="s">
        <v>5940</v>
      </c>
      <c r="G314" s="2" t="s">
        <v>4962</v>
      </c>
      <c r="H314" s="2" t="s">
        <v>4963</v>
      </c>
      <c r="I314" s="2" t="s">
        <v>4951</v>
      </c>
      <c r="J314" s="2" t="s">
        <v>4936</v>
      </c>
      <c r="K314" s="3">
        <v>44598</v>
      </c>
      <c r="L314" s="16" t="s">
        <v>5054</v>
      </c>
    </row>
    <row r="315" spans="1:12" x14ac:dyDescent="0.25">
      <c r="A315" s="13" t="s">
        <v>3025</v>
      </c>
      <c r="B315" s="2" t="s">
        <v>5941</v>
      </c>
      <c r="C315" s="2" t="s">
        <v>4930</v>
      </c>
      <c r="D315" s="3">
        <v>38683</v>
      </c>
      <c r="E315" s="2" t="s">
        <v>5942</v>
      </c>
      <c r="F315" s="2" t="s">
        <v>5943</v>
      </c>
      <c r="G315" s="2" t="s">
        <v>5064</v>
      </c>
      <c r="H315" s="2" t="s">
        <v>4963</v>
      </c>
      <c r="I315" s="2" t="s">
        <v>4951</v>
      </c>
      <c r="J315" s="2" t="s">
        <v>5059</v>
      </c>
      <c r="K315" s="3">
        <v>45279</v>
      </c>
      <c r="L315" s="16" t="s">
        <v>5060</v>
      </c>
    </row>
    <row r="316" spans="1:12" x14ac:dyDescent="0.25">
      <c r="A316" s="13" t="s">
        <v>1831</v>
      </c>
      <c r="B316" s="2" t="s">
        <v>5944</v>
      </c>
      <c r="C316" s="2" t="s">
        <v>4966</v>
      </c>
      <c r="D316" s="3">
        <v>31778</v>
      </c>
      <c r="E316" s="2" t="s">
        <v>5945</v>
      </c>
      <c r="F316" s="2" t="s">
        <v>5946</v>
      </c>
      <c r="G316" s="2" t="s">
        <v>4949</v>
      </c>
      <c r="H316" s="2" t="s">
        <v>4950</v>
      </c>
      <c r="I316" s="2" t="s">
        <v>4951</v>
      </c>
      <c r="J316" s="2" t="s">
        <v>4944</v>
      </c>
      <c r="K316" s="3">
        <v>45399</v>
      </c>
      <c r="L316" s="16" t="s">
        <v>4994</v>
      </c>
    </row>
    <row r="317" spans="1:12" x14ac:dyDescent="0.25">
      <c r="A317" s="13" t="s">
        <v>150</v>
      </c>
      <c r="B317" s="2" t="s">
        <v>5677</v>
      </c>
      <c r="C317" s="2" t="s">
        <v>4966</v>
      </c>
      <c r="D317" s="3">
        <v>34244</v>
      </c>
      <c r="E317" s="2" t="s">
        <v>5947</v>
      </c>
      <c r="F317" s="2" t="s">
        <v>5948</v>
      </c>
      <c r="G317" s="2" t="s">
        <v>5081</v>
      </c>
      <c r="H317" s="2" t="s">
        <v>4970</v>
      </c>
      <c r="I317" s="2" t="s">
        <v>4935</v>
      </c>
      <c r="J317" s="2" t="s">
        <v>4936</v>
      </c>
      <c r="K317" s="3">
        <v>43294</v>
      </c>
      <c r="L317" s="16" t="s">
        <v>4964</v>
      </c>
    </row>
    <row r="318" spans="1:12" x14ac:dyDescent="0.25">
      <c r="A318" s="13" t="s">
        <v>3077</v>
      </c>
      <c r="B318" s="2" t="s">
        <v>5949</v>
      </c>
      <c r="C318" s="2" t="s">
        <v>4966</v>
      </c>
      <c r="D318" s="3">
        <v>25359</v>
      </c>
      <c r="E318" s="2" t="s">
        <v>5950</v>
      </c>
      <c r="F318" s="2" t="s">
        <v>5951</v>
      </c>
      <c r="G318" s="2" t="s">
        <v>5018</v>
      </c>
      <c r="H318" s="2" t="s">
        <v>4942</v>
      </c>
      <c r="I318" s="2" t="s">
        <v>4943</v>
      </c>
      <c r="J318" s="2" t="s">
        <v>4952</v>
      </c>
      <c r="K318" s="3">
        <v>44412</v>
      </c>
      <c r="L318" s="16" t="s">
        <v>4953</v>
      </c>
    </row>
    <row r="319" spans="1:12" x14ac:dyDescent="0.25">
      <c r="A319" s="13" t="s">
        <v>973</v>
      </c>
      <c r="B319" s="2" t="s">
        <v>5952</v>
      </c>
      <c r="C319" s="2" t="s">
        <v>4930</v>
      </c>
      <c r="D319" s="3">
        <v>34549</v>
      </c>
      <c r="E319" s="2" t="s">
        <v>5953</v>
      </c>
      <c r="F319" s="2" t="s">
        <v>5954</v>
      </c>
      <c r="G319" s="2" t="s">
        <v>5269</v>
      </c>
      <c r="H319" s="2" t="s">
        <v>4970</v>
      </c>
      <c r="I319" s="2" t="s">
        <v>4935</v>
      </c>
      <c r="J319" s="2" t="s">
        <v>4952</v>
      </c>
      <c r="K319" s="3">
        <v>44036</v>
      </c>
      <c r="L319" s="16" t="s">
        <v>4937</v>
      </c>
    </row>
    <row r="320" spans="1:12" x14ac:dyDescent="0.25">
      <c r="A320" s="13" t="s">
        <v>497</v>
      </c>
      <c r="B320" s="2" t="s">
        <v>5955</v>
      </c>
      <c r="C320" s="2" t="s">
        <v>4930</v>
      </c>
      <c r="D320" s="3">
        <v>38139</v>
      </c>
      <c r="E320" s="2" t="s">
        <v>5956</v>
      </c>
      <c r="F320" s="2" t="s">
        <v>5957</v>
      </c>
      <c r="G320" s="2" t="s">
        <v>4969</v>
      </c>
      <c r="H320" s="2" t="s">
        <v>4970</v>
      </c>
      <c r="I320" s="2" t="s">
        <v>4935</v>
      </c>
      <c r="J320" s="2" t="s">
        <v>4952</v>
      </c>
      <c r="K320" s="3">
        <v>44804</v>
      </c>
      <c r="L320" s="16" t="s">
        <v>4986</v>
      </c>
    </row>
    <row r="321" spans="1:12" x14ac:dyDescent="0.25">
      <c r="A321" s="13" t="s">
        <v>1134</v>
      </c>
      <c r="B321" s="2" t="s">
        <v>5958</v>
      </c>
      <c r="C321" s="2" t="s">
        <v>4966</v>
      </c>
      <c r="D321" s="3">
        <v>34189</v>
      </c>
      <c r="E321" s="2" t="s">
        <v>5959</v>
      </c>
      <c r="F321" s="2" t="s">
        <v>5960</v>
      </c>
      <c r="G321" s="2" t="s">
        <v>5040</v>
      </c>
      <c r="H321" s="2" t="s">
        <v>4950</v>
      </c>
      <c r="I321" s="2" t="s">
        <v>4951</v>
      </c>
      <c r="J321" s="2" t="s">
        <v>4944</v>
      </c>
      <c r="K321" s="3">
        <v>45102</v>
      </c>
      <c r="L321" s="16" t="s">
        <v>4953</v>
      </c>
    </row>
    <row r="322" spans="1:12" x14ac:dyDescent="0.25">
      <c r="A322" s="13" t="s">
        <v>1526</v>
      </c>
      <c r="B322" s="2" t="s">
        <v>5961</v>
      </c>
      <c r="C322" s="2" t="s">
        <v>4930</v>
      </c>
      <c r="D322" s="3">
        <v>36211</v>
      </c>
      <c r="E322" s="2" t="s">
        <v>5962</v>
      </c>
      <c r="F322" s="2" t="s">
        <v>5963</v>
      </c>
      <c r="G322" s="2" t="s">
        <v>5148</v>
      </c>
      <c r="H322" s="2" t="s">
        <v>4950</v>
      </c>
      <c r="I322" s="2" t="s">
        <v>4951</v>
      </c>
      <c r="J322" s="2" t="s">
        <v>4952</v>
      </c>
      <c r="K322" s="3">
        <v>43928</v>
      </c>
      <c r="L322" s="16" t="s">
        <v>4953</v>
      </c>
    </row>
    <row r="323" spans="1:12" x14ac:dyDescent="0.25">
      <c r="A323" s="13" t="s">
        <v>1259</v>
      </c>
      <c r="B323" s="2" t="s">
        <v>5964</v>
      </c>
      <c r="C323" s="2" t="s">
        <v>4966</v>
      </c>
      <c r="D323" s="3">
        <v>25112</v>
      </c>
      <c r="E323" s="2" t="s">
        <v>5965</v>
      </c>
      <c r="F323" s="2" t="s">
        <v>5966</v>
      </c>
      <c r="G323" s="2" t="s">
        <v>5013</v>
      </c>
      <c r="H323" s="2" t="s">
        <v>4950</v>
      </c>
      <c r="I323" s="2" t="s">
        <v>4951</v>
      </c>
      <c r="J323" s="2" t="s">
        <v>4936</v>
      </c>
      <c r="K323" s="3">
        <v>44620</v>
      </c>
      <c r="L323" s="16" t="s">
        <v>5006</v>
      </c>
    </row>
    <row r="324" spans="1:12" x14ac:dyDescent="0.25">
      <c r="A324" s="13" t="s">
        <v>2810</v>
      </c>
      <c r="B324" s="2" t="s">
        <v>5967</v>
      </c>
      <c r="C324" s="2" t="s">
        <v>4966</v>
      </c>
      <c r="D324" s="3">
        <v>37824</v>
      </c>
      <c r="E324" s="2" t="s">
        <v>5968</v>
      </c>
      <c r="F324" s="2" t="s">
        <v>5969</v>
      </c>
      <c r="G324" s="2" t="s">
        <v>5269</v>
      </c>
      <c r="H324" s="2" t="s">
        <v>4970</v>
      </c>
      <c r="I324" s="2" t="s">
        <v>4935</v>
      </c>
      <c r="J324" s="2" t="s">
        <v>4936</v>
      </c>
      <c r="K324" s="3">
        <v>43922</v>
      </c>
      <c r="L324" s="16" t="s">
        <v>4976</v>
      </c>
    </row>
    <row r="325" spans="1:12" x14ac:dyDescent="0.25">
      <c r="A325" s="13" t="s">
        <v>2812</v>
      </c>
      <c r="B325" s="2" t="s">
        <v>5970</v>
      </c>
      <c r="C325" s="2" t="s">
        <v>4930</v>
      </c>
      <c r="D325" s="3">
        <v>38018</v>
      </c>
      <c r="E325" s="2" t="s">
        <v>5971</v>
      </c>
      <c r="F325" s="2" t="s">
        <v>5972</v>
      </c>
      <c r="G325" s="2" t="s">
        <v>4993</v>
      </c>
      <c r="H325" s="2" t="s">
        <v>4942</v>
      </c>
      <c r="I325" s="2" t="s">
        <v>4943</v>
      </c>
      <c r="J325" s="2" t="s">
        <v>4952</v>
      </c>
      <c r="K325" s="3">
        <v>45565</v>
      </c>
      <c r="L325" s="16" t="s">
        <v>5060</v>
      </c>
    </row>
    <row r="326" spans="1:12" x14ac:dyDescent="0.25">
      <c r="A326" s="13" t="s">
        <v>1520</v>
      </c>
      <c r="B326" s="2" t="s">
        <v>5973</v>
      </c>
      <c r="C326" s="2" t="s">
        <v>4930</v>
      </c>
      <c r="D326" s="3">
        <v>35547</v>
      </c>
      <c r="E326" s="2" t="s">
        <v>5974</v>
      </c>
      <c r="F326" s="2" t="s">
        <v>5975</v>
      </c>
      <c r="G326" s="2" t="s">
        <v>5044</v>
      </c>
      <c r="H326" s="2" t="s">
        <v>4934</v>
      </c>
      <c r="I326" s="2" t="s">
        <v>4935</v>
      </c>
      <c r="J326" s="2" t="s">
        <v>4936</v>
      </c>
      <c r="K326" s="3">
        <v>43688</v>
      </c>
      <c r="L326" s="16" t="s">
        <v>5095</v>
      </c>
    </row>
    <row r="327" spans="1:12" x14ac:dyDescent="0.25">
      <c r="A327" s="13" t="s">
        <v>429</v>
      </c>
      <c r="B327" s="2" t="s">
        <v>5976</v>
      </c>
      <c r="C327" s="2" t="s">
        <v>4930</v>
      </c>
      <c r="D327" s="3">
        <v>32681</v>
      </c>
      <c r="E327" s="2" t="s">
        <v>5977</v>
      </c>
      <c r="F327" s="2" t="s">
        <v>5978</v>
      </c>
      <c r="G327" s="2" t="s">
        <v>5099</v>
      </c>
      <c r="H327" s="2" t="s">
        <v>4950</v>
      </c>
      <c r="I327" s="2" t="s">
        <v>4951</v>
      </c>
      <c r="J327" s="2" t="s">
        <v>5059</v>
      </c>
      <c r="K327" s="3">
        <v>45052</v>
      </c>
      <c r="L327" s="16" t="s">
        <v>4958</v>
      </c>
    </row>
    <row r="328" spans="1:12" x14ac:dyDescent="0.25">
      <c r="A328" s="13" t="s">
        <v>693</v>
      </c>
      <c r="B328" s="2" t="s">
        <v>5979</v>
      </c>
      <c r="C328" s="2" t="s">
        <v>4930</v>
      </c>
      <c r="D328" s="3">
        <v>38806</v>
      </c>
      <c r="E328" s="2" t="s">
        <v>5980</v>
      </c>
      <c r="F328" s="2" t="s">
        <v>5981</v>
      </c>
      <c r="G328" s="2" t="s">
        <v>5074</v>
      </c>
      <c r="H328" s="2" t="s">
        <v>4934</v>
      </c>
      <c r="I328" s="2" t="s">
        <v>4935</v>
      </c>
      <c r="J328" s="2" t="s">
        <v>4936</v>
      </c>
      <c r="K328" s="3">
        <v>44576</v>
      </c>
      <c r="L328" s="16" t="s">
        <v>5049</v>
      </c>
    </row>
    <row r="329" spans="1:12" x14ac:dyDescent="0.25">
      <c r="A329" s="13" t="s">
        <v>446</v>
      </c>
      <c r="B329" s="2" t="s">
        <v>5982</v>
      </c>
      <c r="C329" s="2" t="s">
        <v>4966</v>
      </c>
      <c r="D329" s="3">
        <v>35386</v>
      </c>
      <c r="E329" s="2" t="s">
        <v>5983</v>
      </c>
      <c r="F329" s="2" t="s">
        <v>5984</v>
      </c>
      <c r="G329" s="2" t="s">
        <v>5048</v>
      </c>
      <c r="H329" s="2" t="s">
        <v>4963</v>
      </c>
      <c r="I329" s="2" t="s">
        <v>4951</v>
      </c>
      <c r="J329" s="2" t="s">
        <v>4944</v>
      </c>
      <c r="K329" s="3">
        <v>44748</v>
      </c>
      <c r="L329" s="16" t="s">
        <v>5054</v>
      </c>
    </row>
    <row r="330" spans="1:12" x14ac:dyDescent="0.25">
      <c r="A330" s="13" t="s">
        <v>235</v>
      </c>
      <c r="B330" s="2" t="s">
        <v>5985</v>
      </c>
      <c r="C330" s="2" t="s">
        <v>4966</v>
      </c>
      <c r="D330" s="3">
        <v>25923</v>
      </c>
      <c r="E330" s="2" t="s">
        <v>5986</v>
      </c>
      <c r="F330" s="2" t="s">
        <v>5987</v>
      </c>
      <c r="G330" s="2" t="s">
        <v>5141</v>
      </c>
      <c r="H330" s="2" t="s">
        <v>4963</v>
      </c>
      <c r="I330" s="2" t="s">
        <v>4951</v>
      </c>
      <c r="J330" s="2" t="s">
        <v>4944</v>
      </c>
      <c r="K330" s="3">
        <v>43883</v>
      </c>
      <c r="L330" s="16" t="s">
        <v>4958</v>
      </c>
    </row>
    <row r="331" spans="1:12" x14ac:dyDescent="0.25">
      <c r="A331" s="13" t="s">
        <v>2677</v>
      </c>
      <c r="B331" s="2" t="s">
        <v>5988</v>
      </c>
      <c r="C331" s="2" t="s">
        <v>4966</v>
      </c>
      <c r="D331" s="3">
        <v>34429</v>
      </c>
      <c r="E331" s="2" t="s">
        <v>5989</v>
      </c>
      <c r="F331" s="2" t="s">
        <v>5990</v>
      </c>
      <c r="G331" s="2" t="s">
        <v>5005</v>
      </c>
      <c r="H331" s="2" t="s">
        <v>4942</v>
      </c>
      <c r="I331" s="2" t="s">
        <v>4943</v>
      </c>
      <c r="J331" s="2" t="s">
        <v>4952</v>
      </c>
      <c r="K331" s="3">
        <v>45655</v>
      </c>
      <c r="L331" s="16" t="s">
        <v>4986</v>
      </c>
    </row>
    <row r="332" spans="1:12" x14ac:dyDescent="0.25">
      <c r="A332" s="13" t="s">
        <v>1273</v>
      </c>
      <c r="B332" s="2" t="s">
        <v>5889</v>
      </c>
      <c r="C332" s="2" t="s">
        <v>4930</v>
      </c>
      <c r="D332" s="3">
        <v>30066</v>
      </c>
      <c r="E332" s="2" t="s">
        <v>5991</v>
      </c>
      <c r="F332" s="2" t="s">
        <v>5992</v>
      </c>
      <c r="G332" s="2" t="s">
        <v>5182</v>
      </c>
      <c r="H332" s="2" t="s">
        <v>4963</v>
      </c>
      <c r="I332" s="2" t="s">
        <v>4951</v>
      </c>
      <c r="J332" s="2" t="s">
        <v>4944</v>
      </c>
      <c r="K332" s="3">
        <v>45408</v>
      </c>
      <c r="L332" s="16" t="s">
        <v>5054</v>
      </c>
    </row>
    <row r="333" spans="1:12" x14ac:dyDescent="0.25">
      <c r="A333" s="13" t="s">
        <v>2279</v>
      </c>
      <c r="B333" s="2" t="s">
        <v>5993</v>
      </c>
      <c r="C333" s="2" t="s">
        <v>4966</v>
      </c>
      <c r="D333" s="3">
        <v>34821</v>
      </c>
      <c r="E333" s="2" t="s">
        <v>5994</v>
      </c>
      <c r="F333" s="2" t="s">
        <v>5995</v>
      </c>
      <c r="G333" s="2" t="s">
        <v>5040</v>
      </c>
      <c r="H333" s="2" t="s">
        <v>4950</v>
      </c>
      <c r="I333" s="2" t="s">
        <v>4951</v>
      </c>
      <c r="J333" s="2" t="s">
        <v>4944</v>
      </c>
      <c r="K333" s="3">
        <v>43136</v>
      </c>
      <c r="L333" s="16" t="s">
        <v>4976</v>
      </c>
    </row>
    <row r="334" spans="1:12" x14ac:dyDescent="0.25">
      <c r="A334" s="13" t="s">
        <v>1774</v>
      </c>
      <c r="B334" s="2" t="s">
        <v>5996</v>
      </c>
      <c r="C334" s="2" t="s">
        <v>4930</v>
      </c>
      <c r="D334" s="3">
        <v>38562</v>
      </c>
      <c r="E334" s="2" t="s">
        <v>5997</v>
      </c>
      <c r="F334" s="2" t="s">
        <v>5998</v>
      </c>
      <c r="G334" s="2" t="s">
        <v>4957</v>
      </c>
      <c r="H334" s="2" t="s">
        <v>4942</v>
      </c>
      <c r="I334" s="2" t="s">
        <v>4943</v>
      </c>
      <c r="J334" s="2" t="s">
        <v>4936</v>
      </c>
      <c r="K334" s="3">
        <v>43818</v>
      </c>
      <c r="L334" s="16" t="s">
        <v>4964</v>
      </c>
    </row>
    <row r="335" spans="1:12" x14ac:dyDescent="0.25">
      <c r="A335" s="13" t="s">
        <v>1161</v>
      </c>
      <c r="B335" s="2" t="s">
        <v>5999</v>
      </c>
      <c r="C335" s="2" t="s">
        <v>4966</v>
      </c>
      <c r="D335" s="3">
        <v>35047</v>
      </c>
      <c r="E335" s="2" t="s">
        <v>6000</v>
      </c>
      <c r="F335" s="2" t="s">
        <v>6001</v>
      </c>
      <c r="G335" s="2" t="s">
        <v>4975</v>
      </c>
      <c r="H335" s="2" t="s">
        <v>4934</v>
      </c>
      <c r="I335" s="2" t="s">
        <v>4935</v>
      </c>
      <c r="J335" s="2" t="s">
        <v>4952</v>
      </c>
      <c r="K335" s="3">
        <v>43701</v>
      </c>
      <c r="L335" s="16" t="s">
        <v>5006</v>
      </c>
    </row>
    <row r="336" spans="1:12" x14ac:dyDescent="0.25">
      <c r="A336" s="13" t="s">
        <v>788</v>
      </c>
      <c r="B336" s="2" t="s">
        <v>6002</v>
      </c>
      <c r="C336" s="2" t="s">
        <v>4930</v>
      </c>
      <c r="D336" s="3">
        <v>33325</v>
      </c>
      <c r="E336" s="2" t="s">
        <v>6003</v>
      </c>
      <c r="F336" s="2" t="s">
        <v>6004</v>
      </c>
      <c r="G336" s="2" t="s">
        <v>5141</v>
      </c>
      <c r="H336" s="2" t="s">
        <v>4963</v>
      </c>
      <c r="I336" s="2" t="s">
        <v>4951</v>
      </c>
      <c r="J336" s="2" t="s">
        <v>4936</v>
      </c>
      <c r="K336" s="3">
        <v>43182</v>
      </c>
      <c r="L336" s="16" t="s">
        <v>4994</v>
      </c>
    </row>
    <row r="337" spans="1:12" x14ac:dyDescent="0.25">
      <c r="A337" s="13" t="s">
        <v>2893</v>
      </c>
      <c r="B337" s="2" t="s">
        <v>6005</v>
      </c>
      <c r="C337" s="2" t="s">
        <v>4930</v>
      </c>
      <c r="D337" s="3">
        <v>39062</v>
      </c>
      <c r="E337" s="2" t="s">
        <v>6006</v>
      </c>
      <c r="F337" s="2" t="s">
        <v>6007</v>
      </c>
      <c r="G337" s="2" t="s">
        <v>5044</v>
      </c>
      <c r="H337" s="2" t="s">
        <v>4934</v>
      </c>
      <c r="I337" s="2" t="s">
        <v>4935</v>
      </c>
      <c r="J337" s="2" t="s">
        <v>4944</v>
      </c>
      <c r="K337" s="3">
        <v>43441</v>
      </c>
      <c r="L337" s="16" t="s">
        <v>4937</v>
      </c>
    </row>
    <row r="338" spans="1:12" x14ac:dyDescent="0.25">
      <c r="A338" s="13" t="s">
        <v>1047</v>
      </c>
      <c r="B338" s="2" t="s">
        <v>6008</v>
      </c>
      <c r="C338" s="2" t="s">
        <v>4930</v>
      </c>
      <c r="D338" s="3">
        <v>31764</v>
      </c>
      <c r="E338" s="2" t="s">
        <v>6009</v>
      </c>
      <c r="F338" s="2" t="s">
        <v>6010</v>
      </c>
      <c r="G338" s="2" t="s">
        <v>5269</v>
      </c>
      <c r="H338" s="2" t="s">
        <v>4970</v>
      </c>
      <c r="I338" s="2" t="s">
        <v>4935</v>
      </c>
      <c r="J338" s="2" t="s">
        <v>4944</v>
      </c>
      <c r="K338" s="3">
        <v>44079</v>
      </c>
      <c r="L338" s="16" t="s">
        <v>4964</v>
      </c>
    </row>
    <row r="339" spans="1:12" x14ac:dyDescent="0.25">
      <c r="A339" s="13" t="s">
        <v>381</v>
      </c>
      <c r="B339" s="2" t="s">
        <v>6011</v>
      </c>
      <c r="C339" s="2" t="s">
        <v>4966</v>
      </c>
      <c r="D339" s="3">
        <v>24057</v>
      </c>
      <c r="E339" s="2" t="s">
        <v>6012</v>
      </c>
      <c r="F339" s="2" t="s">
        <v>6013</v>
      </c>
      <c r="G339" s="2" t="s">
        <v>4969</v>
      </c>
      <c r="H339" s="2" t="s">
        <v>4970</v>
      </c>
      <c r="I339" s="2" t="s">
        <v>4935</v>
      </c>
      <c r="J339" s="2" t="s">
        <v>4944</v>
      </c>
      <c r="K339" s="3">
        <v>45026</v>
      </c>
      <c r="L339" s="16" t="s">
        <v>4981</v>
      </c>
    </row>
    <row r="340" spans="1:12" x14ac:dyDescent="0.25">
      <c r="A340" s="13" t="s">
        <v>3251</v>
      </c>
      <c r="B340" s="2" t="s">
        <v>6014</v>
      </c>
      <c r="C340" s="2" t="s">
        <v>4966</v>
      </c>
      <c r="D340" s="3">
        <v>32793</v>
      </c>
      <c r="E340" s="2" t="s">
        <v>6015</v>
      </c>
      <c r="F340" s="2" t="s">
        <v>6016</v>
      </c>
      <c r="G340" s="2" t="s">
        <v>5074</v>
      </c>
      <c r="H340" s="2" t="s">
        <v>4934</v>
      </c>
      <c r="I340" s="2" t="s">
        <v>4935</v>
      </c>
      <c r="J340" s="2" t="s">
        <v>4944</v>
      </c>
      <c r="K340" s="3">
        <v>43442</v>
      </c>
      <c r="L340" s="16" t="s">
        <v>5006</v>
      </c>
    </row>
    <row r="341" spans="1:12" x14ac:dyDescent="0.25">
      <c r="A341" s="13" t="s">
        <v>668</v>
      </c>
      <c r="B341" s="2" t="s">
        <v>6017</v>
      </c>
      <c r="C341" s="2" t="s">
        <v>4966</v>
      </c>
      <c r="D341" s="3">
        <v>36874</v>
      </c>
      <c r="E341" s="2" t="s">
        <v>6018</v>
      </c>
      <c r="F341" s="2" t="s">
        <v>6019</v>
      </c>
      <c r="G341" s="2" t="s">
        <v>4975</v>
      </c>
      <c r="H341" s="2" t="s">
        <v>4934</v>
      </c>
      <c r="I341" s="2" t="s">
        <v>4935</v>
      </c>
      <c r="J341" s="2" t="s">
        <v>4952</v>
      </c>
      <c r="K341" s="3">
        <v>43140</v>
      </c>
      <c r="L341" s="16" t="s">
        <v>4971</v>
      </c>
    </row>
    <row r="342" spans="1:12" x14ac:dyDescent="0.25">
      <c r="A342" s="13" t="s">
        <v>834</v>
      </c>
      <c r="B342" s="2" t="s">
        <v>6020</v>
      </c>
      <c r="C342" s="2" t="s">
        <v>4966</v>
      </c>
      <c r="D342" s="3">
        <v>38783</v>
      </c>
      <c r="E342" s="2" t="s">
        <v>6021</v>
      </c>
      <c r="F342" s="2" t="s">
        <v>6022</v>
      </c>
      <c r="G342" s="2" t="s">
        <v>5001</v>
      </c>
      <c r="H342" s="2" t="s">
        <v>4950</v>
      </c>
      <c r="I342" s="2" t="s">
        <v>4951</v>
      </c>
      <c r="J342" s="2" t="s">
        <v>4944</v>
      </c>
      <c r="K342" s="3">
        <v>43476</v>
      </c>
      <c r="L342" s="16" t="s">
        <v>4971</v>
      </c>
    </row>
    <row r="343" spans="1:12" x14ac:dyDescent="0.25">
      <c r="A343" s="13" t="s">
        <v>4193</v>
      </c>
      <c r="B343" s="2" t="s">
        <v>6023</v>
      </c>
      <c r="C343" s="2" t="s">
        <v>4930</v>
      </c>
      <c r="D343" s="3">
        <v>35314</v>
      </c>
      <c r="E343" s="2" t="s">
        <v>6024</v>
      </c>
      <c r="F343" s="2" t="s">
        <v>6025</v>
      </c>
      <c r="G343" s="2" t="s">
        <v>5074</v>
      </c>
      <c r="H343" s="2" t="s">
        <v>4934</v>
      </c>
      <c r="I343" s="2" t="s">
        <v>4935</v>
      </c>
      <c r="J343" s="2" t="s">
        <v>4944</v>
      </c>
      <c r="K343" s="3">
        <v>45525</v>
      </c>
      <c r="L343" s="16" t="s">
        <v>4976</v>
      </c>
    </row>
    <row r="344" spans="1:12" x14ac:dyDescent="0.25">
      <c r="A344" s="13" t="s">
        <v>862</v>
      </c>
      <c r="B344" s="2" t="s">
        <v>6026</v>
      </c>
      <c r="C344" s="2" t="s">
        <v>4930</v>
      </c>
      <c r="D344" s="3">
        <v>35258</v>
      </c>
      <c r="E344" s="2" t="s">
        <v>6027</v>
      </c>
      <c r="F344" s="2" t="s">
        <v>6028</v>
      </c>
      <c r="G344" s="2" t="s">
        <v>5013</v>
      </c>
      <c r="H344" s="2" t="s">
        <v>4950</v>
      </c>
      <c r="I344" s="2" t="s">
        <v>4951</v>
      </c>
      <c r="J344" s="2" t="s">
        <v>4944</v>
      </c>
      <c r="K344" s="3">
        <v>44417</v>
      </c>
      <c r="L344" s="16" t="s">
        <v>5049</v>
      </c>
    </row>
    <row r="345" spans="1:12" x14ac:dyDescent="0.25">
      <c r="A345" s="13" t="s">
        <v>934</v>
      </c>
      <c r="B345" s="2" t="s">
        <v>6029</v>
      </c>
      <c r="C345" s="2" t="s">
        <v>4966</v>
      </c>
      <c r="D345" s="3">
        <v>32435</v>
      </c>
      <c r="E345" s="2" t="s">
        <v>6030</v>
      </c>
      <c r="F345" s="2" t="s">
        <v>6031</v>
      </c>
      <c r="G345" s="2" t="s">
        <v>5324</v>
      </c>
      <c r="H345" s="2" t="s">
        <v>4950</v>
      </c>
      <c r="I345" s="2" t="s">
        <v>4951</v>
      </c>
      <c r="J345" s="2" t="s">
        <v>4944</v>
      </c>
      <c r="K345" s="3">
        <v>43761</v>
      </c>
      <c r="L345" s="16" t="s">
        <v>4953</v>
      </c>
    </row>
    <row r="346" spans="1:12" x14ac:dyDescent="0.25">
      <c r="A346" s="13" t="s">
        <v>433</v>
      </c>
      <c r="B346" s="2" t="s">
        <v>5941</v>
      </c>
      <c r="C346" s="2" t="s">
        <v>4930</v>
      </c>
      <c r="D346" s="3">
        <v>33379</v>
      </c>
      <c r="E346" s="2" t="s">
        <v>6032</v>
      </c>
      <c r="F346" s="2" t="s">
        <v>6033</v>
      </c>
      <c r="G346" s="2" t="s">
        <v>5189</v>
      </c>
      <c r="H346" s="2" t="s">
        <v>4970</v>
      </c>
      <c r="I346" s="2" t="s">
        <v>4935</v>
      </c>
      <c r="J346" s="2" t="s">
        <v>4952</v>
      </c>
      <c r="K346" s="3">
        <v>43370</v>
      </c>
      <c r="L346" s="16" t="s">
        <v>4958</v>
      </c>
    </row>
    <row r="347" spans="1:12" x14ac:dyDescent="0.25">
      <c r="A347" s="13" t="s">
        <v>2734</v>
      </c>
      <c r="B347" s="2" t="s">
        <v>6034</v>
      </c>
      <c r="C347" s="2" t="s">
        <v>4930</v>
      </c>
      <c r="D347" s="3">
        <v>33364</v>
      </c>
      <c r="E347" s="2" t="s">
        <v>6035</v>
      </c>
      <c r="F347" s="2" t="s">
        <v>6036</v>
      </c>
      <c r="G347" s="2" t="s">
        <v>5225</v>
      </c>
      <c r="H347" s="2" t="s">
        <v>4934</v>
      </c>
      <c r="I347" s="2" t="s">
        <v>4935</v>
      </c>
      <c r="J347" s="2" t="s">
        <v>4952</v>
      </c>
      <c r="K347" s="3">
        <v>44779</v>
      </c>
      <c r="L347" s="16" t="s">
        <v>5006</v>
      </c>
    </row>
    <row r="348" spans="1:12" x14ac:dyDescent="0.25">
      <c r="A348" s="13" t="s">
        <v>991</v>
      </c>
      <c r="B348" s="2" t="s">
        <v>6037</v>
      </c>
      <c r="C348" s="2" t="s">
        <v>4930</v>
      </c>
      <c r="D348" s="3">
        <v>29992</v>
      </c>
      <c r="E348" s="2" t="s">
        <v>6038</v>
      </c>
      <c r="F348" s="2" t="s">
        <v>6039</v>
      </c>
      <c r="G348" s="2" t="s">
        <v>5161</v>
      </c>
      <c r="H348" s="2" t="s">
        <v>4934</v>
      </c>
      <c r="I348" s="2" t="s">
        <v>4935</v>
      </c>
      <c r="J348" s="2" t="s">
        <v>4936</v>
      </c>
      <c r="K348" s="3">
        <v>44880</v>
      </c>
      <c r="L348" s="16" t="s">
        <v>5032</v>
      </c>
    </row>
    <row r="349" spans="1:12" x14ac:dyDescent="0.25">
      <c r="A349" s="13" t="s">
        <v>3106</v>
      </c>
      <c r="B349" s="2" t="s">
        <v>6040</v>
      </c>
      <c r="C349" s="2" t="s">
        <v>4966</v>
      </c>
      <c r="D349" s="3">
        <v>30169</v>
      </c>
      <c r="E349" s="2" t="s">
        <v>6041</v>
      </c>
      <c r="F349" s="2" t="s">
        <v>6042</v>
      </c>
      <c r="G349" s="2" t="s">
        <v>4933</v>
      </c>
      <c r="H349" s="2" t="s">
        <v>4934</v>
      </c>
      <c r="I349" s="2" t="s">
        <v>4935</v>
      </c>
      <c r="J349" s="2" t="s">
        <v>4952</v>
      </c>
      <c r="K349" s="3">
        <v>45351</v>
      </c>
      <c r="L349" s="16" t="s">
        <v>5014</v>
      </c>
    </row>
    <row r="350" spans="1:12" x14ac:dyDescent="0.25">
      <c r="A350" s="13" t="s">
        <v>2617</v>
      </c>
      <c r="B350" s="2" t="s">
        <v>6043</v>
      </c>
      <c r="C350" s="2" t="s">
        <v>4966</v>
      </c>
      <c r="D350" s="3">
        <v>29039</v>
      </c>
      <c r="E350" s="2" t="s">
        <v>6044</v>
      </c>
      <c r="F350" s="2" t="s">
        <v>6045</v>
      </c>
      <c r="G350" s="2" t="s">
        <v>5212</v>
      </c>
      <c r="H350" s="2" t="s">
        <v>4942</v>
      </c>
      <c r="I350" s="2" t="s">
        <v>4943</v>
      </c>
      <c r="J350" s="2" t="s">
        <v>4944</v>
      </c>
      <c r="K350" s="3">
        <v>44064</v>
      </c>
      <c r="L350" s="16" t="s">
        <v>5060</v>
      </c>
    </row>
    <row r="351" spans="1:12" x14ac:dyDescent="0.25">
      <c r="A351" s="13" t="s">
        <v>1304</v>
      </c>
      <c r="B351" s="2" t="s">
        <v>6046</v>
      </c>
      <c r="C351" s="2" t="s">
        <v>4966</v>
      </c>
      <c r="D351" s="3">
        <v>25863</v>
      </c>
      <c r="E351" s="2" t="s">
        <v>6047</v>
      </c>
      <c r="F351" s="2" t="s">
        <v>6048</v>
      </c>
      <c r="G351" s="2" t="s">
        <v>5229</v>
      </c>
      <c r="H351" s="2" t="s">
        <v>4963</v>
      </c>
      <c r="I351" s="2" t="s">
        <v>4951</v>
      </c>
      <c r="J351" s="2" t="s">
        <v>4936</v>
      </c>
      <c r="K351" s="3">
        <v>44630</v>
      </c>
      <c r="L351" s="16" t="s">
        <v>5054</v>
      </c>
    </row>
    <row r="352" spans="1:12" x14ac:dyDescent="0.25">
      <c r="A352" s="13" t="s">
        <v>1279</v>
      </c>
      <c r="B352" s="2" t="s">
        <v>6049</v>
      </c>
      <c r="C352" s="2" t="s">
        <v>4930</v>
      </c>
      <c r="D352" s="3">
        <v>34128</v>
      </c>
      <c r="E352" s="2" t="s">
        <v>6050</v>
      </c>
      <c r="F352" s="2" t="s">
        <v>6051</v>
      </c>
      <c r="G352" s="2" t="s">
        <v>5005</v>
      </c>
      <c r="H352" s="2" t="s">
        <v>4942</v>
      </c>
      <c r="I352" s="2" t="s">
        <v>4943</v>
      </c>
      <c r="J352" s="2" t="s">
        <v>5059</v>
      </c>
      <c r="K352" s="3">
        <v>45465</v>
      </c>
      <c r="L352" s="16" t="s">
        <v>5036</v>
      </c>
    </row>
    <row r="353" spans="1:12" x14ac:dyDescent="0.25">
      <c r="A353" s="13" t="s">
        <v>261</v>
      </c>
      <c r="B353" s="2" t="s">
        <v>6052</v>
      </c>
      <c r="C353" s="2" t="s">
        <v>4930</v>
      </c>
      <c r="D353" s="3">
        <v>32114</v>
      </c>
      <c r="E353" s="2" t="s">
        <v>6053</v>
      </c>
      <c r="F353" s="2" t="s">
        <v>6054</v>
      </c>
      <c r="G353" s="2" t="s">
        <v>5148</v>
      </c>
      <c r="H353" s="2" t="s">
        <v>4950</v>
      </c>
      <c r="I353" s="2" t="s">
        <v>4951</v>
      </c>
      <c r="J353" s="2" t="s">
        <v>4952</v>
      </c>
      <c r="K353" s="3">
        <v>45655</v>
      </c>
      <c r="L353" s="16" t="s">
        <v>5036</v>
      </c>
    </row>
    <row r="354" spans="1:12" x14ac:dyDescent="0.25">
      <c r="A354" s="13" t="s">
        <v>632</v>
      </c>
      <c r="B354" s="2" t="s">
        <v>6055</v>
      </c>
      <c r="C354" s="2" t="s">
        <v>4930</v>
      </c>
      <c r="D354" s="3">
        <v>29703</v>
      </c>
      <c r="E354" s="2" t="s">
        <v>6056</v>
      </c>
      <c r="F354" s="2" t="s">
        <v>6057</v>
      </c>
      <c r="G354" s="2" t="s">
        <v>4949</v>
      </c>
      <c r="H354" s="2" t="s">
        <v>4950</v>
      </c>
      <c r="I354" s="2" t="s">
        <v>4951</v>
      </c>
      <c r="J354" s="2" t="s">
        <v>4944</v>
      </c>
      <c r="K354" s="3">
        <v>45694</v>
      </c>
      <c r="L354" s="16" t="s">
        <v>4971</v>
      </c>
    </row>
    <row r="355" spans="1:12" x14ac:dyDescent="0.25">
      <c r="A355" s="13" t="s">
        <v>523</v>
      </c>
      <c r="B355" s="2" t="s">
        <v>6058</v>
      </c>
      <c r="C355" s="2" t="s">
        <v>4930</v>
      </c>
      <c r="D355" s="3">
        <v>37245</v>
      </c>
      <c r="E355" s="2" t="s">
        <v>6059</v>
      </c>
      <c r="F355" s="2" t="s">
        <v>6060</v>
      </c>
      <c r="G355" s="2" t="s">
        <v>4975</v>
      </c>
      <c r="H355" s="2" t="s">
        <v>4934</v>
      </c>
      <c r="I355" s="2" t="s">
        <v>4935</v>
      </c>
      <c r="J355" s="2" t="s">
        <v>4944</v>
      </c>
      <c r="K355" s="3">
        <v>43349</v>
      </c>
      <c r="L355" s="16" t="s">
        <v>5091</v>
      </c>
    </row>
    <row r="356" spans="1:12" x14ac:dyDescent="0.25">
      <c r="A356" s="13" t="s">
        <v>2725</v>
      </c>
      <c r="B356" s="2" t="s">
        <v>6061</v>
      </c>
      <c r="C356" s="2" t="s">
        <v>4966</v>
      </c>
      <c r="D356" s="3">
        <v>34419</v>
      </c>
      <c r="E356" s="2" t="s">
        <v>6062</v>
      </c>
      <c r="F356" s="2" t="s">
        <v>6063</v>
      </c>
      <c r="G356" s="2" t="s">
        <v>4993</v>
      </c>
      <c r="H356" s="2" t="s">
        <v>4942</v>
      </c>
      <c r="I356" s="2" t="s">
        <v>4943</v>
      </c>
      <c r="J356" s="2" t="s">
        <v>4936</v>
      </c>
      <c r="K356" s="3">
        <v>43705</v>
      </c>
      <c r="L356" s="16" t="s">
        <v>5006</v>
      </c>
    </row>
    <row r="357" spans="1:12" x14ac:dyDescent="0.25">
      <c r="A357" s="13" t="s">
        <v>1684</v>
      </c>
      <c r="B357" s="2" t="s">
        <v>6064</v>
      </c>
      <c r="C357" s="2" t="s">
        <v>4966</v>
      </c>
      <c r="D357" s="3">
        <v>26411</v>
      </c>
      <c r="E357" s="2" t="s">
        <v>6065</v>
      </c>
      <c r="F357" s="2" t="s">
        <v>6066</v>
      </c>
      <c r="G357" s="2" t="s">
        <v>5141</v>
      </c>
      <c r="H357" s="2" t="s">
        <v>4963</v>
      </c>
      <c r="I357" s="2" t="s">
        <v>4951</v>
      </c>
      <c r="J357" s="2" t="s">
        <v>4936</v>
      </c>
      <c r="K357" s="3">
        <v>43170</v>
      </c>
      <c r="L357" s="16" t="s">
        <v>5095</v>
      </c>
    </row>
    <row r="358" spans="1:12" x14ac:dyDescent="0.25">
      <c r="A358" s="13" t="s">
        <v>1879</v>
      </c>
      <c r="B358" s="2" t="s">
        <v>6067</v>
      </c>
      <c r="C358" s="2" t="s">
        <v>4930</v>
      </c>
      <c r="D358" s="3">
        <v>26659</v>
      </c>
      <c r="E358" s="2" t="s">
        <v>6068</v>
      </c>
      <c r="F358" s="2" t="s">
        <v>6069</v>
      </c>
      <c r="G358" s="2" t="s">
        <v>5189</v>
      </c>
      <c r="H358" s="2" t="s">
        <v>4970</v>
      </c>
      <c r="I358" s="2" t="s">
        <v>4935</v>
      </c>
      <c r="J358" s="2" t="s">
        <v>4952</v>
      </c>
      <c r="K358" s="3">
        <v>43242</v>
      </c>
      <c r="L358" s="16" t="s">
        <v>4964</v>
      </c>
    </row>
    <row r="359" spans="1:12" x14ac:dyDescent="0.25">
      <c r="A359" s="13" t="s">
        <v>1148</v>
      </c>
      <c r="B359" s="2" t="s">
        <v>6070</v>
      </c>
      <c r="C359" s="2" t="s">
        <v>4966</v>
      </c>
      <c r="D359" s="3">
        <v>26419</v>
      </c>
      <c r="E359" s="2" t="s">
        <v>6071</v>
      </c>
      <c r="F359" s="2" t="s">
        <v>6072</v>
      </c>
      <c r="G359" s="2" t="s">
        <v>4975</v>
      </c>
      <c r="H359" s="2" t="s">
        <v>4934</v>
      </c>
      <c r="I359" s="2" t="s">
        <v>4935</v>
      </c>
      <c r="J359" s="2" t="s">
        <v>4952</v>
      </c>
      <c r="K359" s="3">
        <v>44563</v>
      </c>
      <c r="L359" s="16" t="s">
        <v>5036</v>
      </c>
    </row>
    <row r="360" spans="1:12" x14ac:dyDescent="0.25">
      <c r="A360" s="13" t="s">
        <v>636</v>
      </c>
      <c r="B360" s="2" t="s">
        <v>5242</v>
      </c>
      <c r="C360" s="2" t="s">
        <v>4930</v>
      </c>
      <c r="D360" s="3">
        <v>32723</v>
      </c>
      <c r="E360" s="2" t="s">
        <v>6073</v>
      </c>
      <c r="F360" s="2" t="s">
        <v>6074</v>
      </c>
      <c r="G360" s="2" t="s">
        <v>5013</v>
      </c>
      <c r="H360" s="2" t="s">
        <v>4950</v>
      </c>
      <c r="I360" s="2" t="s">
        <v>4951</v>
      </c>
      <c r="J360" s="2" t="s">
        <v>4936</v>
      </c>
      <c r="K360" s="3">
        <v>43573</v>
      </c>
      <c r="L360" s="16" t="s">
        <v>5014</v>
      </c>
    </row>
    <row r="361" spans="1:12" x14ac:dyDescent="0.25">
      <c r="A361" s="13" t="s">
        <v>3571</v>
      </c>
      <c r="B361" s="2" t="s">
        <v>6075</v>
      </c>
      <c r="C361" s="2" t="s">
        <v>4966</v>
      </c>
      <c r="D361" s="3">
        <v>38004</v>
      </c>
      <c r="E361" s="2" t="s">
        <v>6076</v>
      </c>
      <c r="F361" s="2" t="s">
        <v>6077</v>
      </c>
      <c r="G361" s="2" t="s">
        <v>5346</v>
      </c>
      <c r="H361" s="2" t="s">
        <v>4934</v>
      </c>
      <c r="I361" s="2" t="s">
        <v>4935</v>
      </c>
      <c r="J361" s="2" t="s">
        <v>4936</v>
      </c>
      <c r="K361" s="3">
        <v>44688</v>
      </c>
      <c r="L361" s="16" t="s">
        <v>4981</v>
      </c>
    </row>
    <row r="362" spans="1:12" x14ac:dyDescent="0.25">
      <c r="A362" s="13" t="s">
        <v>1912</v>
      </c>
      <c r="B362" s="2" t="s">
        <v>6078</v>
      </c>
      <c r="C362" s="2" t="s">
        <v>4930</v>
      </c>
      <c r="D362" s="3">
        <v>33290</v>
      </c>
      <c r="E362" s="2" t="s">
        <v>6079</v>
      </c>
      <c r="F362" s="2" t="s">
        <v>6080</v>
      </c>
      <c r="G362" s="2" t="s">
        <v>4993</v>
      </c>
      <c r="H362" s="2" t="s">
        <v>4942</v>
      </c>
      <c r="I362" s="2" t="s">
        <v>4943</v>
      </c>
      <c r="J362" s="2" t="s">
        <v>4936</v>
      </c>
      <c r="K362" s="3">
        <v>43431</v>
      </c>
      <c r="L362" s="16" t="s">
        <v>4958</v>
      </c>
    </row>
    <row r="363" spans="1:12" x14ac:dyDescent="0.25">
      <c r="A363" s="13" t="s">
        <v>2015</v>
      </c>
      <c r="B363" s="2" t="s">
        <v>6081</v>
      </c>
      <c r="C363" s="2" t="s">
        <v>4966</v>
      </c>
      <c r="D363" s="3">
        <v>30106</v>
      </c>
      <c r="E363" s="2" t="s">
        <v>6082</v>
      </c>
      <c r="F363" s="2" t="s">
        <v>6083</v>
      </c>
      <c r="G363" s="2" t="s">
        <v>5058</v>
      </c>
      <c r="H363" s="2" t="s">
        <v>4934</v>
      </c>
      <c r="I363" s="2" t="s">
        <v>4935</v>
      </c>
      <c r="J363" s="2" t="s">
        <v>4952</v>
      </c>
      <c r="K363" s="3">
        <v>44150</v>
      </c>
      <c r="L363" s="16" t="s">
        <v>5036</v>
      </c>
    </row>
    <row r="364" spans="1:12" x14ac:dyDescent="0.25">
      <c r="A364" s="13" t="s">
        <v>438</v>
      </c>
      <c r="B364" s="2" t="s">
        <v>6084</v>
      </c>
      <c r="C364" s="2" t="s">
        <v>4930</v>
      </c>
      <c r="D364" s="3">
        <v>27095</v>
      </c>
      <c r="E364" s="2" t="s">
        <v>6085</v>
      </c>
      <c r="F364" s="2" t="s">
        <v>6086</v>
      </c>
      <c r="G364" s="2" t="s">
        <v>4975</v>
      </c>
      <c r="H364" s="2" t="s">
        <v>4934</v>
      </c>
      <c r="I364" s="2" t="s">
        <v>4935</v>
      </c>
      <c r="J364" s="2" t="s">
        <v>4944</v>
      </c>
      <c r="K364" s="3">
        <v>43538</v>
      </c>
      <c r="L364" s="16" t="s">
        <v>5091</v>
      </c>
    </row>
    <row r="365" spans="1:12" x14ac:dyDescent="0.25">
      <c r="A365" s="13" t="s">
        <v>1850</v>
      </c>
      <c r="B365" s="2" t="s">
        <v>6087</v>
      </c>
      <c r="C365" s="2" t="s">
        <v>4930</v>
      </c>
      <c r="D365" s="3">
        <v>32116</v>
      </c>
      <c r="E365" s="2" t="s">
        <v>6088</v>
      </c>
      <c r="F365" s="2" t="s">
        <v>6089</v>
      </c>
      <c r="G365" s="2" t="s">
        <v>5324</v>
      </c>
      <c r="H365" s="2" t="s">
        <v>4950</v>
      </c>
      <c r="I365" s="2" t="s">
        <v>4951</v>
      </c>
      <c r="J365" s="2" t="s">
        <v>4944</v>
      </c>
      <c r="K365" s="3">
        <v>43842</v>
      </c>
      <c r="L365" s="16" t="s">
        <v>5036</v>
      </c>
    </row>
    <row r="366" spans="1:12" x14ac:dyDescent="0.25">
      <c r="A366" s="13" t="s">
        <v>2231</v>
      </c>
      <c r="B366" s="2" t="s">
        <v>6090</v>
      </c>
      <c r="C366" s="2" t="s">
        <v>4930</v>
      </c>
      <c r="D366" s="3">
        <v>25015</v>
      </c>
      <c r="E366" s="2" t="s">
        <v>6091</v>
      </c>
      <c r="F366" s="2" t="s">
        <v>6092</v>
      </c>
      <c r="G366" s="2" t="s">
        <v>4962</v>
      </c>
      <c r="H366" s="2" t="s">
        <v>4963</v>
      </c>
      <c r="I366" s="2" t="s">
        <v>4951</v>
      </c>
      <c r="J366" s="2" t="s">
        <v>4952</v>
      </c>
      <c r="K366" s="3">
        <v>43228</v>
      </c>
      <c r="L366" s="16" t="s">
        <v>4945</v>
      </c>
    </row>
    <row r="367" spans="1:12" x14ac:dyDescent="0.25">
      <c r="A367" s="13" t="s">
        <v>3961</v>
      </c>
      <c r="B367" s="2" t="s">
        <v>6093</v>
      </c>
      <c r="C367" s="2" t="s">
        <v>4966</v>
      </c>
      <c r="D367" s="3">
        <v>30676</v>
      </c>
      <c r="E367" s="2" t="s">
        <v>6094</v>
      </c>
      <c r="F367" s="2" t="s">
        <v>6095</v>
      </c>
      <c r="G367" s="2" t="s">
        <v>5081</v>
      </c>
      <c r="H367" s="2" t="s">
        <v>4970</v>
      </c>
      <c r="I367" s="2" t="s">
        <v>4935</v>
      </c>
      <c r="J367" s="2" t="s">
        <v>4944</v>
      </c>
      <c r="K367" s="3">
        <v>43192</v>
      </c>
      <c r="L367" s="16" t="s">
        <v>4964</v>
      </c>
    </row>
    <row r="368" spans="1:12" x14ac:dyDescent="0.25">
      <c r="A368" s="13" t="s">
        <v>2205</v>
      </c>
      <c r="B368" s="2" t="s">
        <v>6096</v>
      </c>
      <c r="C368" s="2" t="s">
        <v>4966</v>
      </c>
      <c r="D368" s="3">
        <v>35618</v>
      </c>
      <c r="E368" s="2" t="s">
        <v>6097</v>
      </c>
      <c r="F368" s="2" t="s">
        <v>6098</v>
      </c>
      <c r="G368" s="2" t="s">
        <v>5074</v>
      </c>
      <c r="H368" s="2" t="s">
        <v>4934</v>
      </c>
      <c r="I368" s="2" t="s">
        <v>4935</v>
      </c>
      <c r="J368" s="2" t="s">
        <v>4952</v>
      </c>
      <c r="K368" s="3">
        <v>45475</v>
      </c>
      <c r="L368" s="16" t="s">
        <v>5022</v>
      </c>
    </row>
    <row r="369" spans="1:12" x14ac:dyDescent="0.25">
      <c r="A369" s="13" t="s">
        <v>6099</v>
      </c>
      <c r="B369" s="2" t="s">
        <v>6100</v>
      </c>
      <c r="C369" s="2" t="s">
        <v>4930</v>
      </c>
      <c r="D369" s="3">
        <v>31892</v>
      </c>
      <c r="E369" s="2" t="s">
        <v>6101</v>
      </c>
      <c r="F369" s="2" t="s">
        <v>6102</v>
      </c>
      <c r="G369" s="2" t="s">
        <v>4957</v>
      </c>
      <c r="H369" s="2" t="s">
        <v>4942</v>
      </c>
      <c r="I369" s="2" t="s">
        <v>4943</v>
      </c>
      <c r="J369" s="2" t="s">
        <v>4936</v>
      </c>
      <c r="K369" s="3">
        <v>43155</v>
      </c>
      <c r="L369" s="16" t="s">
        <v>4958</v>
      </c>
    </row>
    <row r="370" spans="1:12" x14ac:dyDescent="0.25">
      <c r="A370" s="13" t="s">
        <v>2717</v>
      </c>
      <c r="B370" s="2" t="s">
        <v>6103</v>
      </c>
      <c r="C370" s="2" t="s">
        <v>4966</v>
      </c>
      <c r="D370" s="3">
        <v>34395</v>
      </c>
      <c r="E370" s="2" t="s">
        <v>6104</v>
      </c>
      <c r="F370" s="2" t="s">
        <v>6105</v>
      </c>
      <c r="G370" s="2" t="s">
        <v>5320</v>
      </c>
      <c r="H370" s="2" t="s">
        <v>4950</v>
      </c>
      <c r="I370" s="2" t="s">
        <v>4951</v>
      </c>
      <c r="J370" s="2" t="s">
        <v>4952</v>
      </c>
      <c r="K370" s="3">
        <v>44884</v>
      </c>
      <c r="L370" s="16" t="s">
        <v>5022</v>
      </c>
    </row>
    <row r="371" spans="1:12" x14ac:dyDescent="0.25">
      <c r="A371" s="13" t="s">
        <v>4568</v>
      </c>
      <c r="B371" s="2" t="s">
        <v>6106</v>
      </c>
      <c r="C371" s="2" t="s">
        <v>4930</v>
      </c>
      <c r="D371" s="3">
        <v>35641</v>
      </c>
      <c r="E371" s="2" t="s">
        <v>6107</v>
      </c>
      <c r="F371" s="2" t="s">
        <v>6108</v>
      </c>
      <c r="G371" s="2" t="s">
        <v>5064</v>
      </c>
      <c r="H371" s="2" t="s">
        <v>4963</v>
      </c>
      <c r="I371" s="2" t="s">
        <v>4951</v>
      </c>
      <c r="J371" s="2" t="s">
        <v>4944</v>
      </c>
      <c r="K371" s="3">
        <v>44521</v>
      </c>
      <c r="L371" s="16" t="s">
        <v>4986</v>
      </c>
    </row>
    <row r="372" spans="1:12" x14ac:dyDescent="0.25">
      <c r="A372" s="13" t="s">
        <v>3445</v>
      </c>
      <c r="B372" s="2" t="s">
        <v>6109</v>
      </c>
      <c r="C372" s="2" t="s">
        <v>4966</v>
      </c>
      <c r="D372" s="3">
        <v>33608</v>
      </c>
      <c r="E372" s="2" t="s">
        <v>6110</v>
      </c>
      <c r="F372" s="2" t="s">
        <v>6111</v>
      </c>
      <c r="G372" s="2" t="s">
        <v>5269</v>
      </c>
      <c r="H372" s="2" t="s">
        <v>4970</v>
      </c>
      <c r="I372" s="2" t="s">
        <v>4935</v>
      </c>
      <c r="J372" s="2" t="s">
        <v>4936</v>
      </c>
      <c r="K372" s="3">
        <v>44570</v>
      </c>
      <c r="L372" s="16" t="s">
        <v>5006</v>
      </c>
    </row>
    <row r="373" spans="1:12" x14ac:dyDescent="0.25">
      <c r="A373" s="13" t="s">
        <v>1515</v>
      </c>
      <c r="B373" s="2" t="s">
        <v>6112</v>
      </c>
      <c r="C373" s="2" t="s">
        <v>4930</v>
      </c>
      <c r="D373" s="3">
        <v>26028</v>
      </c>
      <c r="E373" s="2" t="s">
        <v>6113</v>
      </c>
      <c r="F373" s="2" t="s">
        <v>6114</v>
      </c>
      <c r="G373" s="2" t="s">
        <v>5161</v>
      </c>
      <c r="H373" s="2" t="s">
        <v>4934</v>
      </c>
      <c r="I373" s="2" t="s">
        <v>4935</v>
      </c>
      <c r="J373" s="2" t="s">
        <v>4944</v>
      </c>
      <c r="K373" s="3">
        <v>44817</v>
      </c>
      <c r="L373" s="16" t="s">
        <v>5095</v>
      </c>
    </row>
    <row r="374" spans="1:12" x14ac:dyDescent="0.25">
      <c r="A374" s="13" t="s">
        <v>595</v>
      </c>
      <c r="B374" s="2" t="s">
        <v>6115</v>
      </c>
      <c r="C374" s="2" t="s">
        <v>4930</v>
      </c>
      <c r="D374" s="3">
        <v>25658</v>
      </c>
      <c r="E374" s="2" t="s">
        <v>6116</v>
      </c>
      <c r="F374" s="2" t="s">
        <v>6117</v>
      </c>
      <c r="G374" s="2" t="s">
        <v>4980</v>
      </c>
      <c r="H374" s="2" t="s">
        <v>4970</v>
      </c>
      <c r="I374" s="2" t="s">
        <v>4935</v>
      </c>
      <c r="J374" s="2" t="s">
        <v>4936</v>
      </c>
      <c r="K374" s="3">
        <v>44718</v>
      </c>
      <c r="L374" s="16" t="s">
        <v>5060</v>
      </c>
    </row>
    <row r="375" spans="1:12" x14ac:dyDescent="0.25">
      <c r="A375" s="13" t="s">
        <v>1366</v>
      </c>
      <c r="B375" s="2" t="s">
        <v>6118</v>
      </c>
      <c r="C375" s="2" t="s">
        <v>4930</v>
      </c>
      <c r="D375" s="3">
        <v>31856</v>
      </c>
      <c r="E375" s="2" t="s">
        <v>6119</v>
      </c>
      <c r="F375" s="2" t="s">
        <v>6120</v>
      </c>
      <c r="G375" s="2" t="s">
        <v>4975</v>
      </c>
      <c r="H375" s="2" t="s">
        <v>4934</v>
      </c>
      <c r="I375" s="2" t="s">
        <v>4935</v>
      </c>
      <c r="J375" s="2" t="s">
        <v>4952</v>
      </c>
      <c r="K375" s="3">
        <v>44356</v>
      </c>
      <c r="L375" s="16" t="s">
        <v>5049</v>
      </c>
    </row>
    <row r="376" spans="1:12" x14ac:dyDescent="0.25">
      <c r="A376" s="13" t="s">
        <v>1406</v>
      </c>
      <c r="B376" s="2" t="s">
        <v>6121</v>
      </c>
      <c r="C376" s="2" t="s">
        <v>4966</v>
      </c>
      <c r="D376" s="3">
        <v>24841</v>
      </c>
      <c r="E376" s="2" t="s">
        <v>6122</v>
      </c>
      <c r="F376" s="2" t="s">
        <v>6123</v>
      </c>
      <c r="G376" s="2" t="s">
        <v>4969</v>
      </c>
      <c r="H376" s="2" t="s">
        <v>4970</v>
      </c>
      <c r="I376" s="2" t="s">
        <v>4935</v>
      </c>
      <c r="J376" s="2" t="s">
        <v>4952</v>
      </c>
      <c r="K376" s="3">
        <v>44829</v>
      </c>
      <c r="L376" s="16" t="s">
        <v>4937</v>
      </c>
    </row>
    <row r="377" spans="1:12" x14ac:dyDescent="0.25">
      <c r="A377" s="13" t="s">
        <v>3563</v>
      </c>
      <c r="B377" s="2" t="s">
        <v>6124</v>
      </c>
      <c r="C377" s="2" t="s">
        <v>4930</v>
      </c>
      <c r="D377" s="3">
        <v>33464</v>
      </c>
      <c r="E377" s="2" t="s">
        <v>6125</v>
      </c>
      <c r="F377" s="2" t="s">
        <v>6126</v>
      </c>
      <c r="G377" s="2" t="s">
        <v>4949</v>
      </c>
      <c r="H377" s="2" t="s">
        <v>4950</v>
      </c>
      <c r="I377" s="2" t="s">
        <v>4951</v>
      </c>
      <c r="J377" s="2" t="s">
        <v>4952</v>
      </c>
      <c r="K377" s="3">
        <v>45148</v>
      </c>
      <c r="L377" s="16" t="s">
        <v>5036</v>
      </c>
    </row>
    <row r="378" spans="1:12" x14ac:dyDescent="0.25">
      <c r="A378" s="13" t="s">
        <v>3276</v>
      </c>
      <c r="B378" s="2" t="s">
        <v>6127</v>
      </c>
      <c r="C378" s="2" t="s">
        <v>4930</v>
      </c>
      <c r="D378" s="3">
        <v>29968</v>
      </c>
      <c r="E378" s="2" t="s">
        <v>6128</v>
      </c>
      <c r="F378" s="2" t="s">
        <v>6129</v>
      </c>
      <c r="G378" s="2" t="s">
        <v>4949</v>
      </c>
      <c r="H378" s="2" t="s">
        <v>4950</v>
      </c>
      <c r="I378" s="2" t="s">
        <v>4951</v>
      </c>
      <c r="J378" s="2" t="s">
        <v>4952</v>
      </c>
      <c r="K378" s="3">
        <v>43456</v>
      </c>
      <c r="L378" s="16" t="s">
        <v>4994</v>
      </c>
    </row>
    <row r="379" spans="1:12" x14ac:dyDescent="0.25">
      <c r="A379" s="13" t="s">
        <v>3373</v>
      </c>
      <c r="B379" s="2" t="s">
        <v>6130</v>
      </c>
      <c r="C379" s="2" t="s">
        <v>4930</v>
      </c>
      <c r="D379" s="3">
        <v>29032</v>
      </c>
      <c r="E379" s="2" t="s">
        <v>6131</v>
      </c>
      <c r="F379" s="2" t="s">
        <v>6132</v>
      </c>
      <c r="G379" s="2" t="s">
        <v>5189</v>
      </c>
      <c r="H379" s="2" t="s">
        <v>4970</v>
      </c>
      <c r="I379" s="2" t="s">
        <v>4935</v>
      </c>
      <c r="J379" s="2" t="s">
        <v>4952</v>
      </c>
      <c r="K379" s="3">
        <v>44949</v>
      </c>
      <c r="L379" s="16" t="s">
        <v>5091</v>
      </c>
    </row>
    <row r="380" spans="1:12" x14ac:dyDescent="0.25">
      <c r="A380" s="13" t="s">
        <v>3510</v>
      </c>
      <c r="B380" s="2" t="s">
        <v>6133</v>
      </c>
      <c r="C380" s="2" t="s">
        <v>4930</v>
      </c>
      <c r="D380" s="3">
        <v>35164</v>
      </c>
      <c r="E380" s="2" t="s">
        <v>6134</v>
      </c>
      <c r="F380" s="2" t="s">
        <v>6135</v>
      </c>
      <c r="G380" s="2" t="s">
        <v>5053</v>
      </c>
      <c r="H380" s="2" t="s">
        <v>4963</v>
      </c>
      <c r="I380" s="2" t="s">
        <v>4951</v>
      </c>
      <c r="J380" s="2" t="s">
        <v>4952</v>
      </c>
      <c r="K380" s="3">
        <v>45295</v>
      </c>
      <c r="L380" s="16" t="s">
        <v>4976</v>
      </c>
    </row>
    <row r="381" spans="1:12" x14ac:dyDescent="0.25">
      <c r="A381" s="13" t="s">
        <v>604</v>
      </c>
      <c r="B381" s="2" t="s">
        <v>6136</v>
      </c>
      <c r="C381" s="2" t="s">
        <v>4966</v>
      </c>
      <c r="D381" s="3">
        <v>25539</v>
      </c>
      <c r="E381" s="2" t="s">
        <v>6137</v>
      </c>
      <c r="F381" s="2" t="s">
        <v>6138</v>
      </c>
      <c r="G381" s="2" t="s">
        <v>4975</v>
      </c>
      <c r="H381" s="2" t="s">
        <v>4934</v>
      </c>
      <c r="I381" s="2" t="s">
        <v>4935</v>
      </c>
      <c r="J381" s="2" t="s">
        <v>4944</v>
      </c>
      <c r="K381" s="3">
        <v>45092</v>
      </c>
      <c r="L381" s="16" t="s">
        <v>5049</v>
      </c>
    </row>
    <row r="382" spans="1:12" x14ac:dyDescent="0.25">
      <c r="A382" s="13" t="s">
        <v>2647</v>
      </c>
      <c r="B382" s="2" t="s">
        <v>5553</v>
      </c>
      <c r="C382" s="2" t="s">
        <v>4930</v>
      </c>
      <c r="D382" s="3">
        <v>36988</v>
      </c>
      <c r="E382" s="2" t="s">
        <v>6139</v>
      </c>
      <c r="F382" s="2" t="s">
        <v>6140</v>
      </c>
      <c r="G382" s="2" t="s">
        <v>5040</v>
      </c>
      <c r="H382" s="2" t="s">
        <v>4950</v>
      </c>
      <c r="I382" s="2" t="s">
        <v>4951</v>
      </c>
      <c r="J382" s="2" t="s">
        <v>4944</v>
      </c>
      <c r="K382" s="3">
        <v>43641</v>
      </c>
      <c r="L382" s="16" t="s">
        <v>4945</v>
      </c>
    </row>
    <row r="383" spans="1:12" x14ac:dyDescent="0.25">
      <c r="A383" s="13" t="s">
        <v>179</v>
      </c>
      <c r="B383" s="2" t="s">
        <v>5834</v>
      </c>
      <c r="C383" s="2" t="s">
        <v>4966</v>
      </c>
      <c r="D383" s="3">
        <v>28312</v>
      </c>
      <c r="E383" s="2" t="s">
        <v>6141</v>
      </c>
      <c r="F383" s="2" t="s">
        <v>6142</v>
      </c>
      <c r="G383" s="2" t="s">
        <v>5212</v>
      </c>
      <c r="H383" s="2" t="s">
        <v>4942</v>
      </c>
      <c r="I383" s="2" t="s">
        <v>4943</v>
      </c>
      <c r="J383" s="2" t="s">
        <v>4952</v>
      </c>
      <c r="K383" s="3">
        <v>43375</v>
      </c>
      <c r="L383" s="16" t="s">
        <v>4953</v>
      </c>
    </row>
    <row r="384" spans="1:12" x14ac:dyDescent="0.25">
      <c r="A384" s="13" t="s">
        <v>570</v>
      </c>
      <c r="B384" s="2" t="s">
        <v>6143</v>
      </c>
      <c r="C384" s="2" t="s">
        <v>4966</v>
      </c>
      <c r="D384" s="3">
        <v>31051</v>
      </c>
      <c r="E384" s="2" t="s">
        <v>6144</v>
      </c>
      <c r="F384" s="2" t="s">
        <v>6145</v>
      </c>
      <c r="G384" s="2" t="s">
        <v>5229</v>
      </c>
      <c r="H384" s="2" t="s">
        <v>4963</v>
      </c>
      <c r="I384" s="2" t="s">
        <v>4951</v>
      </c>
      <c r="J384" s="2" t="s">
        <v>5059</v>
      </c>
      <c r="K384" s="3">
        <v>45058</v>
      </c>
      <c r="L384" s="16" t="s">
        <v>4953</v>
      </c>
    </row>
    <row r="385" spans="1:12" x14ac:dyDescent="0.25">
      <c r="A385" s="13" t="s">
        <v>2349</v>
      </c>
      <c r="B385" s="2" t="s">
        <v>6146</v>
      </c>
      <c r="C385" s="2" t="s">
        <v>4966</v>
      </c>
      <c r="D385" s="3">
        <v>29835</v>
      </c>
      <c r="E385" s="2" t="s">
        <v>6147</v>
      </c>
      <c r="F385" s="2" t="s">
        <v>6148</v>
      </c>
      <c r="G385" s="2" t="s">
        <v>5124</v>
      </c>
      <c r="H385" s="2" t="s">
        <v>4950</v>
      </c>
      <c r="I385" s="2" t="s">
        <v>4951</v>
      </c>
      <c r="J385" s="2" t="s">
        <v>4952</v>
      </c>
      <c r="K385" s="3">
        <v>43562</v>
      </c>
      <c r="L385" s="16" t="s">
        <v>5060</v>
      </c>
    </row>
    <row r="386" spans="1:12" x14ac:dyDescent="0.25">
      <c r="A386" s="13" t="s">
        <v>2901</v>
      </c>
      <c r="B386" s="2" t="s">
        <v>6149</v>
      </c>
      <c r="C386" s="2" t="s">
        <v>4966</v>
      </c>
      <c r="D386" s="3">
        <v>31586</v>
      </c>
      <c r="E386" s="2" t="s">
        <v>6150</v>
      </c>
      <c r="F386" s="2" t="s">
        <v>6151</v>
      </c>
      <c r="G386" s="2" t="s">
        <v>4975</v>
      </c>
      <c r="H386" s="2" t="s">
        <v>4934</v>
      </c>
      <c r="I386" s="2" t="s">
        <v>4935</v>
      </c>
      <c r="J386" s="2" t="s">
        <v>4944</v>
      </c>
      <c r="K386" s="3">
        <v>45366</v>
      </c>
      <c r="L386" s="16" t="s">
        <v>5022</v>
      </c>
    </row>
    <row r="387" spans="1:12" x14ac:dyDescent="0.25">
      <c r="A387" s="13" t="s">
        <v>2594</v>
      </c>
      <c r="B387" s="2" t="s">
        <v>6152</v>
      </c>
      <c r="C387" s="2" t="s">
        <v>4966</v>
      </c>
      <c r="D387" s="3">
        <v>27435</v>
      </c>
      <c r="E387" s="2" t="s">
        <v>6153</v>
      </c>
      <c r="F387" s="2" t="s">
        <v>6154</v>
      </c>
      <c r="G387" s="2" t="s">
        <v>4969</v>
      </c>
      <c r="H387" s="2" t="s">
        <v>4970</v>
      </c>
      <c r="I387" s="2" t="s">
        <v>4935</v>
      </c>
      <c r="J387" s="2" t="s">
        <v>4944</v>
      </c>
      <c r="K387" s="3">
        <v>44869</v>
      </c>
      <c r="L387" s="16" t="s">
        <v>4976</v>
      </c>
    </row>
    <row r="388" spans="1:12" x14ac:dyDescent="0.25">
      <c r="A388" s="13" t="s">
        <v>3173</v>
      </c>
      <c r="B388" s="2" t="s">
        <v>6155</v>
      </c>
      <c r="C388" s="2" t="s">
        <v>4966</v>
      </c>
      <c r="D388" s="3">
        <v>34327</v>
      </c>
      <c r="E388" s="2" t="s">
        <v>6156</v>
      </c>
      <c r="F388" s="2" t="s">
        <v>6157</v>
      </c>
      <c r="G388" s="2" t="s">
        <v>5058</v>
      </c>
      <c r="H388" s="2" t="s">
        <v>4934</v>
      </c>
      <c r="I388" s="2" t="s">
        <v>4935</v>
      </c>
      <c r="J388" s="2" t="s">
        <v>5059</v>
      </c>
      <c r="K388" s="3">
        <v>44279</v>
      </c>
      <c r="L388" s="16" t="s">
        <v>4994</v>
      </c>
    </row>
    <row r="389" spans="1:12" x14ac:dyDescent="0.25">
      <c r="A389" s="13" t="s">
        <v>4502</v>
      </c>
      <c r="B389" s="2" t="s">
        <v>6158</v>
      </c>
      <c r="C389" s="2" t="s">
        <v>4966</v>
      </c>
      <c r="D389" s="3">
        <v>31353</v>
      </c>
      <c r="E389" s="2" t="s">
        <v>6159</v>
      </c>
      <c r="F389" s="2" t="s">
        <v>6160</v>
      </c>
      <c r="G389" s="2" t="s">
        <v>4980</v>
      </c>
      <c r="H389" s="2" t="s">
        <v>4970</v>
      </c>
      <c r="I389" s="2" t="s">
        <v>4935</v>
      </c>
      <c r="J389" s="2" t="s">
        <v>4952</v>
      </c>
      <c r="K389" s="3">
        <v>45580</v>
      </c>
      <c r="L389" s="16" t="s">
        <v>5036</v>
      </c>
    </row>
    <row r="390" spans="1:12" x14ac:dyDescent="0.25">
      <c r="A390" s="13" t="s">
        <v>3654</v>
      </c>
      <c r="B390" s="2" t="s">
        <v>6161</v>
      </c>
      <c r="C390" s="2" t="s">
        <v>4966</v>
      </c>
      <c r="D390" s="3">
        <v>35071</v>
      </c>
      <c r="E390" s="2" t="s">
        <v>6162</v>
      </c>
      <c r="F390" s="2" t="s">
        <v>6163</v>
      </c>
      <c r="G390" s="2" t="s">
        <v>5005</v>
      </c>
      <c r="H390" s="2" t="s">
        <v>4942</v>
      </c>
      <c r="I390" s="2" t="s">
        <v>4943</v>
      </c>
      <c r="J390" s="2" t="s">
        <v>4936</v>
      </c>
      <c r="K390" s="3">
        <v>45625</v>
      </c>
      <c r="L390" s="16" t="s">
        <v>4953</v>
      </c>
    </row>
    <row r="391" spans="1:12" x14ac:dyDescent="0.25">
      <c r="A391" s="13" t="s">
        <v>774</v>
      </c>
      <c r="B391" s="2" t="s">
        <v>6164</v>
      </c>
      <c r="C391" s="2" t="s">
        <v>4930</v>
      </c>
      <c r="D391" s="3">
        <v>26886</v>
      </c>
      <c r="E391" s="2" t="s">
        <v>6165</v>
      </c>
      <c r="F391" s="2" t="s">
        <v>6166</v>
      </c>
      <c r="G391" s="2" t="s">
        <v>5189</v>
      </c>
      <c r="H391" s="2" t="s">
        <v>4970</v>
      </c>
      <c r="I391" s="2" t="s">
        <v>4935</v>
      </c>
      <c r="J391" s="2" t="s">
        <v>4952</v>
      </c>
      <c r="K391" s="3">
        <v>44241</v>
      </c>
      <c r="L391" s="16" t="s">
        <v>5014</v>
      </c>
    </row>
    <row r="392" spans="1:12" x14ac:dyDescent="0.25">
      <c r="A392" s="13" t="s">
        <v>3133</v>
      </c>
      <c r="B392" s="2" t="s">
        <v>6167</v>
      </c>
      <c r="C392" s="2" t="s">
        <v>4966</v>
      </c>
      <c r="D392" s="3">
        <v>32264</v>
      </c>
      <c r="E392" s="2" t="s">
        <v>5619</v>
      </c>
      <c r="F392" s="2" t="s">
        <v>6168</v>
      </c>
      <c r="G392" s="2" t="s">
        <v>4975</v>
      </c>
      <c r="H392" s="2" t="s">
        <v>4934</v>
      </c>
      <c r="I392" s="2" t="s">
        <v>4935</v>
      </c>
      <c r="J392" s="2" t="s">
        <v>4952</v>
      </c>
      <c r="K392" s="3">
        <v>44294</v>
      </c>
      <c r="L392" s="16" t="s">
        <v>5049</v>
      </c>
    </row>
    <row r="393" spans="1:12" x14ac:dyDescent="0.25">
      <c r="A393" s="13" t="s">
        <v>4445</v>
      </c>
      <c r="B393" s="2" t="s">
        <v>6169</v>
      </c>
      <c r="C393" s="2" t="s">
        <v>4930</v>
      </c>
      <c r="D393" s="3">
        <v>29336</v>
      </c>
      <c r="E393" s="2" t="s">
        <v>6170</v>
      </c>
      <c r="F393" s="2" t="s">
        <v>6171</v>
      </c>
      <c r="G393" s="2" t="s">
        <v>4933</v>
      </c>
      <c r="H393" s="2" t="s">
        <v>4934</v>
      </c>
      <c r="I393" s="2" t="s">
        <v>4935</v>
      </c>
      <c r="J393" s="2" t="s">
        <v>5059</v>
      </c>
      <c r="K393" s="3">
        <v>44135</v>
      </c>
      <c r="L393" s="16" t="s">
        <v>5095</v>
      </c>
    </row>
    <row r="394" spans="1:12" x14ac:dyDescent="0.25">
      <c r="A394" s="13" t="s">
        <v>2592</v>
      </c>
      <c r="B394" s="2" t="s">
        <v>6172</v>
      </c>
      <c r="C394" s="2" t="s">
        <v>4930</v>
      </c>
      <c r="D394" s="3">
        <v>33040</v>
      </c>
      <c r="E394" s="2" t="s">
        <v>6173</v>
      </c>
      <c r="F394" s="2" t="s">
        <v>6174</v>
      </c>
      <c r="G394" s="2" t="s">
        <v>5018</v>
      </c>
      <c r="H394" s="2" t="s">
        <v>4942</v>
      </c>
      <c r="I394" s="2" t="s">
        <v>4943</v>
      </c>
      <c r="J394" s="2" t="s">
        <v>4944</v>
      </c>
      <c r="K394" s="3">
        <v>44852</v>
      </c>
      <c r="L394" s="16" t="s">
        <v>4994</v>
      </c>
    </row>
    <row r="395" spans="1:12" x14ac:dyDescent="0.25">
      <c r="A395" s="13" t="s">
        <v>4106</v>
      </c>
      <c r="B395" s="2" t="s">
        <v>6175</v>
      </c>
      <c r="C395" s="2" t="s">
        <v>4966</v>
      </c>
      <c r="D395" s="3">
        <v>37623</v>
      </c>
      <c r="E395" s="2" t="s">
        <v>6176</v>
      </c>
      <c r="F395" s="2" t="s">
        <v>6177</v>
      </c>
      <c r="G395" s="2" t="s">
        <v>5324</v>
      </c>
      <c r="H395" s="2" t="s">
        <v>4950</v>
      </c>
      <c r="I395" s="2" t="s">
        <v>4951</v>
      </c>
      <c r="J395" s="2" t="s">
        <v>4944</v>
      </c>
      <c r="K395" s="3">
        <v>45293</v>
      </c>
      <c r="L395" s="16" t="s">
        <v>5014</v>
      </c>
    </row>
    <row r="396" spans="1:12" x14ac:dyDescent="0.25">
      <c r="A396" s="13" t="s">
        <v>2709</v>
      </c>
      <c r="B396" s="2" t="s">
        <v>6178</v>
      </c>
      <c r="C396" s="2" t="s">
        <v>4930</v>
      </c>
      <c r="D396" s="3">
        <v>30784</v>
      </c>
      <c r="E396" s="2" t="s">
        <v>6179</v>
      </c>
      <c r="F396" s="2" t="s">
        <v>6180</v>
      </c>
      <c r="G396" s="2" t="s">
        <v>5058</v>
      </c>
      <c r="H396" s="2" t="s">
        <v>4934</v>
      </c>
      <c r="I396" s="2" t="s">
        <v>4935</v>
      </c>
      <c r="J396" s="2" t="s">
        <v>4944</v>
      </c>
      <c r="K396" s="3">
        <v>45573</v>
      </c>
      <c r="L396" s="16" t="s">
        <v>4958</v>
      </c>
    </row>
    <row r="397" spans="1:12" x14ac:dyDescent="0.25">
      <c r="A397" s="13" t="s">
        <v>3383</v>
      </c>
      <c r="B397" s="2" t="s">
        <v>6181</v>
      </c>
      <c r="C397" s="2" t="s">
        <v>4966</v>
      </c>
      <c r="D397" s="3">
        <v>32618</v>
      </c>
      <c r="E397" s="2" t="s">
        <v>6182</v>
      </c>
      <c r="F397" s="2" t="s">
        <v>6183</v>
      </c>
      <c r="G397" s="2" t="s">
        <v>4962</v>
      </c>
      <c r="H397" s="2" t="s">
        <v>4963</v>
      </c>
      <c r="I397" s="2" t="s">
        <v>4951</v>
      </c>
      <c r="J397" s="2" t="s">
        <v>4952</v>
      </c>
      <c r="K397" s="3">
        <v>43474</v>
      </c>
      <c r="L397" s="16" t="s">
        <v>4958</v>
      </c>
    </row>
    <row r="398" spans="1:12" x14ac:dyDescent="0.25">
      <c r="A398" s="13" t="s">
        <v>736</v>
      </c>
      <c r="B398" s="2" t="s">
        <v>6184</v>
      </c>
      <c r="C398" s="2" t="s">
        <v>4930</v>
      </c>
      <c r="D398" s="3">
        <v>28321</v>
      </c>
      <c r="E398" s="2" t="s">
        <v>6185</v>
      </c>
      <c r="F398" s="2" t="s">
        <v>6186</v>
      </c>
      <c r="G398" s="2" t="s">
        <v>5099</v>
      </c>
      <c r="H398" s="2" t="s">
        <v>4950</v>
      </c>
      <c r="I398" s="2" t="s">
        <v>4951</v>
      </c>
      <c r="J398" s="2" t="s">
        <v>4944</v>
      </c>
      <c r="K398" s="3">
        <v>44364</v>
      </c>
      <c r="L398" s="16" t="s">
        <v>4986</v>
      </c>
    </row>
    <row r="399" spans="1:12" x14ac:dyDescent="0.25">
      <c r="A399" s="13" t="s">
        <v>6187</v>
      </c>
      <c r="B399" s="2" t="s">
        <v>6188</v>
      </c>
      <c r="C399" s="2" t="s">
        <v>4966</v>
      </c>
      <c r="D399" s="3">
        <v>36042</v>
      </c>
      <c r="E399" s="2" t="s">
        <v>6189</v>
      </c>
      <c r="F399" s="2" t="s">
        <v>6190</v>
      </c>
      <c r="G399" s="2" t="s">
        <v>4993</v>
      </c>
      <c r="H399" s="2" t="s">
        <v>4942</v>
      </c>
      <c r="I399" s="2" t="s">
        <v>4943</v>
      </c>
      <c r="J399" s="2" t="s">
        <v>4936</v>
      </c>
      <c r="K399" s="3">
        <v>44213</v>
      </c>
      <c r="L399" s="16" t="s">
        <v>5091</v>
      </c>
    </row>
    <row r="400" spans="1:12" x14ac:dyDescent="0.25">
      <c r="A400" s="13" t="s">
        <v>2669</v>
      </c>
      <c r="B400" s="2" t="s">
        <v>6191</v>
      </c>
      <c r="C400" s="2" t="s">
        <v>4930</v>
      </c>
      <c r="D400" s="3">
        <v>26110</v>
      </c>
      <c r="E400" s="2" t="s">
        <v>6192</v>
      </c>
      <c r="F400" s="2" t="s">
        <v>6193</v>
      </c>
      <c r="G400" s="2" t="s">
        <v>5320</v>
      </c>
      <c r="H400" s="2" t="s">
        <v>4950</v>
      </c>
      <c r="I400" s="2" t="s">
        <v>4951</v>
      </c>
      <c r="J400" s="2" t="s">
        <v>4952</v>
      </c>
      <c r="K400" s="3">
        <v>44647</v>
      </c>
      <c r="L400" s="16" t="s">
        <v>5032</v>
      </c>
    </row>
    <row r="401" spans="1:12" x14ac:dyDescent="0.25">
      <c r="A401" s="13" t="s">
        <v>271</v>
      </c>
      <c r="B401" s="2" t="s">
        <v>6194</v>
      </c>
      <c r="C401" s="2" t="s">
        <v>4966</v>
      </c>
      <c r="D401" s="3">
        <v>34990</v>
      </c>
      <c r="E401" s="2" t="s">
        <v>6195</v>
      </c>
      <c r="F401" s="2" t="s">
        <v>6196</v>
      </c>
      <c r="G401" s="2" t="s">
        <v>5141</v>
      </c>
      <c r="H401" s="2" t="s">
        <v>4963</v>
      </c>
      <c r="I401" s="2" t="s">
        <v>4951</v>
      </c>
      <c r="J401" s="2" t="s">
        <v>5059</v>
      </c>
      <c r="K401" s="3">
        <v>43365</v>
      </c>
      <c r="L401" s="16" t="s">
        <v>5006</v>
      </c>
    </row>
    <row r="402" spans="1:12" x14ac:dyDescent="0.25">
      <c r="A402" s="13" t="s">
        <v>3217</v>
      </c>
      <c r="B402" s="2" t="s">
        <v>6197</v>
      </c>
      <c r="C402" s="2" t="s">
        <v>4930</v>
      </c>
      <c r="D402" s="3">
        <v>27919</v>
      </c>
      <c r="E402" s="2" t="s">
        <v>6198</v>
      </c>
      <c r="F402" s="2" t="s">
        <v>6199</v>
      </c>
      <c r="G402" s="2" t="s">
        <v>5269</v>
      </c>
      <c r="H402" s="2" t="s">
        <v>4970</v>
      </c>
      <c r="I402" s="2" t="s">
        <v>4935</v>
      </c>
      <c r="J402" s="2" t="s">
        <v>4944</v>
      </c>
      <c r="K402" s="3">
        <v>44165</v>
      </c>
      <c r="L402" s="16" t="s">
        <v>4994</v>
      </c>
    </row>
    <row r="403" spans="1:12" x14ac:dyDescent="0.25">
      <c r="A403" s="13" t="s">
        <v>924</v>
      </c>
      <c r="B403" s="2" t="s">
        <v>6200</v>
      </c>
      <c r="C403" s="2" t="s">
        <v>4966</v>
      </c>
      <c r="D403" s="3">
        <v>35328</v>
      </c>
      <c r="E403" s="2" t="s">
        <v>6201</v>
      </c>
      <c r="F403" s="2" t="s">
        <v>6202</v>
      </c>
      <c r="G403" s="2" t="s">
        <v>4975</v>
      </c>
      <c r="H403" s="2" t="s">
        <v>4934</v>
      </c>
      <c r="I403" s="2" t="s">
        <v>4935</v>
      </c>
      <c r="J403" s="2" t="s">
        <v>5059</v>
      </c>
      <c r="K403" s="3">
        <v>45365</v>
      </c>
      <c r="L403" s="16" t="s">
        <v>4976</v>
      </c>
    </row>
    <row r="404" spans="1:12" x14ac:dyDescent="0.25">
      <c r="A404" s="13" t="s">
        <v>280</v>
      </c>
      <c r="B404" s="2" t="s">
        <v>6203</v>
      </c>
      <c r="C404" s="2" t="s">
        <v>4930</v>
      </c>
      <c r="D404" s="3">
        <v>30451</v>
      </c>
      <c r="E404" s="2" t="s">
        <v>6204</v>
      </c>
      <c r="F404" s="2" t="s">
        <v>6205</v>
      </c>
      <c r="G404" s="2" t="s">
        <v>5269</v>
      </c>
      <c r="H404" s="2" t="s">
        <v>4970</v>
      </c>
      <c r="I404" s="2" t="s">
        <v>4935</v>
      </c>
      <c r="J404" s="2" t="s">
        <v>4936</v>
      </c>
      <c r="K404" s="3">
        <v>44050</v>
      </c>
      <c r="L404" s="16" t="s">
        <v>4953</v>
      </c>
    </row>
    <row r="405" spans="1:12" x14ac:dyDescent="0.25">
      <c r="A405" s="13" t="s">
        <v>243</v>
      </c>
      <c r="B405" s="2" t="s">
        <v>6206</v>
      </c>
      <c r="C405" s="2" t="s">
        <v>4966</v>
      </c>
      <c r="D405" s="3">
        <v>35417</v>
      </c>
      <c r="E405" s="2" t="s">
        <v>6207</v>
      </c>
      <c r="F405" s="2" t="s">
        <v>6208</v>
      </c>
      <c r="G405" s="2" t="s">
        <v>5040</v>
      </c>
      <c r="H405" s="2" t="s">
        <v>4950</v>
      </c>
      <c r="I405" s="2" t="s">
        <v>4951</v>
      </c>
      <c r="J405" s="2" t="s">
        <v>4952</v>
      </c>
      <c r="K405" s="3">
        <v>44203</v>
      </c>
      <c r="L405" s="16" t="s">
        <v>5032</v>
      </c>
    </row>
    <row r="406" spans="1:12" x14ac:dyDescent="0.25">
      <c r="A406" s="13" t="s">
        <v>6209</v>
      </c>
      <c r="B406" s="2" t="s">
        <v>6210</v>
      </c>
      <c r="C406" s="2" t="s">
        <v>4930</v>
      </c>
      <c r="D406" s="3">
        <v>36298</v>
      </c>
      <c r="E406" s="2" t="s">
        <v>6211</v>
      </c>
      <c r="F406" s="2" t="s">
        <v>6212</v>
      </c>
      <c r="G406" s="2" t="s">
        <v>5189</v>
      </c>
      <c r="H406" s="2" t="s">
        <v>4970</v>
      </c>
      <c r="I406" s="2" t="s">
        <v>4935</v>
      </c>
      <c r="J406" s="2" t="s">
        <v>4952</v>
      </c>
      <c r="K406" s="3">
        <v>45152</v>
      </c>
      <c r="L406" s="16" t="s">
        <v>5060</v>
      </c>
    </row>
    <row r="407" spans="1:12" x14ac:dyDescent="0.25">
      <c r="A407" s="13" t="s">
        <v>52</v>
      </c>
      <c r="B407" s="2" t="s">
        <v>6213</v>
      </c>
      <c r="C407" s="2" t="s">
        <v>4930</v>
      </c>
      <c r="D407" s="3">
        <v>27770</v>
      </c>
      <c r="E407" s="2" t="s">
        <v>6214</v>
      </c>
      <c r="F407" s="2" t="s">
        <v>6215</v>
      </c>
      <c r="G407" s="2" t="s">
        <v>5018</v>
      </c>
      <c r="H407" s="2" t="s">
        <v>4942</v>
      </c>
      <c r="I407" s="2" t="s">
        <v>4943</v>
      </c>
      <c r="J407" s="2" t="s">
        <v>4952</v>
      </c>
      <c r="K407" s="3">
        <v>44117</v>
      </c>
      <c r="L407" s="16" t="s">
        <v>5032</v>
      </c>
    </row>
    <row r="408" spans="1:12" x14ac:dyDescent="0.25">
      <c r="A408" s="13" t="s">
        <v>4381</v>
      </c>
      <c r="B408" s="2" t="s">
        <v>6216</v>
      </c>
      <c r="C408" s="2" t="s">
        <v>4930</v>
      </c>
      <c r="D408" s="3">
        <v>32614</v>
      </c>
      <c r="E408" s="2" t="s">
        <v>6217</v>
      </c>
      <c r="F408" s="2" t="s">
        <v>6218</v>
      </c>
      <c r="G408" s="2" t="s">
        <v>5212</v>
      </c>
      <c r="H408" s="2" t="s">
        <v>4942</v>
      </c>
      <c r="I408" s="2" t="s">
        <v>4943</v>
      </c>
      <c r="J408" s="2" t="s">
        <v>4936</v>
      </c>
      <c r="K408" s="3">
        <v>45229</v>
      </c>
      <c r="L408" s="16" t="s">
        <v>4937</v>
      </c>
    </row>
    <row r="409" spans="1:12" x14ac:dyDescent="0.25">
      <c r="A409" s="13" t="s">
        <v>892</v>
      </c>
      <c r="B409" s="2" t="s">
        <v>6219</v>
      </c>
      <c r="C409" s="2" t="s">
        <v>4930</v>
      </c>
      <c r="D409" s="3">
        <v>33570</v>
      </c>
      <c r="E409" s="2" t="s">
        <v>6220</v>
      </c>
      <c r="F409" s="2" t="s">
        <v>6221</v>
      </c>
      <c r="G409" s="2" t="s">
        <v>4980</v>
      </c>
      <c r="H409" s="2" t="s">
        <v>4970</v>
      </c>
      <c r="I409" s="2" t="s">
        <v>4935</v>
      </c>
      <c r="J409" s="2" t="s">
        <v>4944</v>
      </c>
      <c r="K409" s="3">
        <v>44790</v>
      </c>
      <c r="L409" s="16" t="s">
        <v>4981</v>
      </c>
    </row>
    <row r="410" spans="1:12" x14ac:dyDescent="0.25">
      <c r="A410" s="13" t="s">
        <v>4768</v>
      </c>
      <c r="B410" s="2" t="s">
        <v>6222</v>
      </c>
      <c r="C410" s="2" t="s">
        <v>4930</v>
      </c>
      <c r="D410" s="3">
        <v>37918</v>
      </c>
      <c r="E410" s="2" t="s">
        <v>6223</v>
      </c>
      <c r="F410" s="2" t="s">
        <v>6224</v>
      </c>
      <c r="G410" s="2" t="s">
        <v>5048</v>
      </c>
      <c r="H410" s="2" t="s">
        <v>4963</v>
      </c>
      <c r="I410" s="2" t="s">
        <v>4951</v>
      </c>
      <c r="J410" s="2" t="s">
        <v>4952</v>
      </c>
      <c r="K410" s="3">
        <v>43673</v>
      </c>
      <c r="L410" s="16" t="s">
        <v>4964</v>
      </c>
    </row>
    <row r="411" spans="1:12" x14ac:dyDescent="0.25">
      <c r="A411" s="13" t="s">
        <v>1425</v>
      </c>
      <c r="B411" s="2" t="s">
        <v>6225</v>
      </c>
      <c r="C411" s="2" t="s">
        <v>4930</v>
      </c>
      <c r="D411" s="3">
        <v>31333</v>
      </c>
      <c r="E411" s="2" t="s">
        <v>6226</v>
      </c>
      <c r="F411" s="2" t="s">
        <v>6227</v>
      </c>
      <c r="G411" s="2" t="s">
        <v>5161</v>
      </c>
      <c r="H411" s="2" t="s">
        <v>4934</v>
      </c>
      <c r="I411" s="2" t="s">
        <v>4935</v>
      </c>
      <c r="J411" s="2" t="s">
        <v>4952</v>
      </c>
      <c r="K411" s="3">
        <v>44106</v>
      </c>
      <c r="L411" s="16" t="s">
        <v>5054</v>
      </c>
    </row>
    <row r="412" spans="1:12" x14ac:dyDescent="0.25">
      <c r="A412" s="13" t="s">
        <v>940</v>
      </c>
      <c r="B412" s="2" t="s">
        <v>6228</v>
      </c>
      <c r="C412" s="2" t="s">
        <v>4966</v>
      </c>
      <c r="D412" s="3">
        <v>31559</v>
      </c>
      <c r="E412" s="2" t="s">
        <v>6229</v>
      </c>
      <c r="F412" s="2" t="s">
        <v>6230</v>
      </c>
      <c r="G412" s="2" t="s">
        <v>4949</v>
      </c>
      <c r="H412" s="2" t="s">
        <v>4950</v>
      </c>
      <c r="I412" s="2" t="s">
        <v>4951</v>
      </c>
      <c r="J412" s="2" t="s">
        <v>4944</v>
      </c>
      <c r="K412" s="3">
        <v>44458</v>
      </c>
      <c r="L412" s="16" t="s">
        <v>5091</v>
      </c>
    </row>
    <row r="413" spans="1:12" x14ac:dyDescent="0.25">
      <c r="A413" s="13" t="s">
        <v>2705</v>
      </c>
      <c r="B413" s="2" t="s">
        <v>6231</v>
      </c>
      <c r="C413" s="2" t="s">
        <v>4930</v>
      </c>
      <c r="D413" s="3">
        <v>24138</v>
      </c>
      <c r="E413" s="2" t="s">
        <v>6232</v>
      </c>
      <c r="F413" s="2" t="s">
        <v>6233</v>
      </c>
      <c r="G413" s="2" t="s">
        <v>4957</v>
      </c>
      <c r="H413" s="2" t="s">
        <v>4942</v>
      </c>
      <c r="I413" s="2" t="s">
        <v>4943</v>
      </c>
      <c r="J413" s="2" t="s">
        <v>4936</v>
      </c>
      <c r="K413" s="3">
        <v>45611</v>
      </c>
      <c r="L413" s="16" t="s">
        <v>5006</v>
      </c>
    </row>
    <row r="414" spans="1:12" x14ac:dyDescent="0.25">
      <c r="A414" s="13" t="s">
        <v>1921</v>
      </c>
      <c r="B414" s="2" t="s">
        <v>6234</v>
      </c>
      <c r="C414" s="2" t="s">
        <v>4930</v>
      </c>
      <c r="D414" s="3">
        <v>24335</v>
      </c>
      <c r="E414" s="2" t="s">
        <v>6235</v>
      </c>
      <c r="F414" s="2" t="s">
        <v>6236</v>
      </c>
      <c r="G414" s="2" t="s">
        <v>5182</v>
      </c>
      <c r="H414" s="2" t="s">
        <v>4963</v>
      </c>
      <c r="I414" s="2" t="s">
        <v>4951</v>
      </c>
      <c r="J414" s="2" t="s">
        <v>4952</v>
      </c>
      <c r="K414" s="3">
        <v>45173</v>
      </c>
      <c r="L414" s="16" t="s">
        <v>4953</v>
      </c>
    </row>
    <row r="415" spans="1:12" x14ac:dyDescent="0.25">
      <c r="A415" s="13" t="s">
        <v>2442</v>
      </c>
      <c r="B415" s="2" t="s">
        <v>6237</v>
      </c>
      <c r="C415" s="2" t="s">
        <v>4966</v>
      </c>
      <c r="D415" s="3">
        <v>24429</v>
      </c>
      <c r="E415" s="2" t="s">
        <v>6238</v>
      </c>
      <c r="F415" s="6" t="s">
        <v>6239</v>
      </c>
      <c r="G415" s="2" t="s">
        <v>5324</v>
      </c>
      <c r="H415" s="2" t="s">
        <v>4950</v>
      </c>
      <c r="I415" s="2" t="s">
        <v>4951</v>
      </c>
      <c r="J415" s="2" t="s">
        <v>4944</v>
      </c>
      <c r="K415" s="3">
        <v>43645</v>
      </c>
      <c r="L415" s="16" t="s">
        <v>5091</v>
      </c>
    </row>
    <row r="416" spans="1:12" x14ac:dyDescent="0.25">
      <c r="A416" s="13" t="s">
        <v>2546</v>
      </c>
      <c r="B416" s="2" t="s">
        <v>6240</v>
      </c>
      <c r="C416" s="2" t="s">
        <v>4966</v>
      </c>
      <c r="D416" s="3">
        <v>37814</v>
      </c>
      <c r="E416" s="2" t="s">
        <v>6241</v>
      </c>
      <c r="F416" s="2" t="s">
        <v>6242</v>
      </c>
      <c r="G416" s="2" t="s">
        <v>5324</v>
      </c>
      <c r="H416" s="2" t="s">
        <v>4950</v>
      </c>
      <c r="I416" s="2" t="s">
        <v>4951</v>
      </c>
      <c r="J416" s="2" t="s">
        <v>4952</v>
      </c>
      <c r="K416" s="3">
        <v>43371</v>
      </c>
      <c r="L416" s="16" t="s">
        <v>5049</v>
      </c>
    </row>
    <row r="417" spans="1:12" x14ac:dyDescent="0.25">
      <c r="A417" s="13" t="s">
        <v>1358</v>
      </c>
      <c r="B417" s="2" t="s">
        <v>6243</v>
      </c>
      <c r="C417" s="2" t="s">
        <v>4930</v>
      </c>
      <c r="D417" s="3">
        <v>32894</v>
      </c>
      <c r="E417" s="2" t="s">
        <v>5652</v>
      </c>
      <c r="F417" s="2" t="s">
        <v>6244</v>
      </c>
      <c r="G417" s="2" t="s">
        <v>5048</v>
      </c>
      <c r="H417" s="2" t="s">
        <v>4963</v>
      </c>
      <c r="I417" s="2" t="s">
        <v>4951</v>
      </c>
      <c r="J417" s="2" t="s">
        <v>4952</v>
      </c>
      <c r="K417" s="3">
        <v>45687</v>
      </c>
      <c r="L417" s="16" t="s">
        <v>5036</v>
      </c>
    </row>
    <row r="418" spans="1:12" x14ac:dyDescent="0.25">
      <c r="A418" s="13" t="s">
        <v>1490</v>
      </c>
      <c r="B418" s="2" t="s">
        <v>6245</v>
      </c>
      <c r="C418" s="2" t="s">
        <v>4966</v>
      </c>
      <c r="D418" s="3">
        <v>28667</v>
      </c>
      <c r="E418" s="2" t="s">
        <v>6246</v>
      </c>
      <c r="F418" s="2" t="s">
        <v>6247</v>
      </c>
      <c r="G418" s="2" t="s">
        <v>4941</v>
      </c>
      <c r="H418" s="2" t="s">
        <v>4942</v>
      </c>
      <c r="I418" s="2" t="s">
        <v>4943</v>
      </c>
      <c r="J418" s="2" t="s">
        <v>4952</v>
      </c>
      <c r="K418" s="3">
        <v>43311</v>
      </c>
      <c r="L418" s="16" t="s">
        <v>4958</v>
      </c>
    </row>
    <row r="419" spans="1:12" x14ac:dyDescent="0.25">
      <c r="A419" s="13" t="s">
        <v>3785</v>
      </c>
      <c r="B419" s="2" t="s">
        <v>6248</v>
      </c>
      <c r="C419" s="2" t="s">
        <v>4930</v>
      </c>
      <c r="D419" s="3">
        <v>29690</v>
      </c>
      <c r="E419" s="2" t="s">
        <v>6249</v>
      </c>
      <c r="F419" s="2" t="s">
        <v>6250</v>
      </c>
      <c r="G419" s="2" t="s">
        <v>4941</v>
      </c>
      <c r="H419" s="2" t="s">
        <v>4942</v>
      </c>
      <c r="I419" s="2" t="s">
        <v>4943</v>
      </c>
      <c r="J419" s="2" t="s">
        <v>4936</v>
      </c>
      <c r="K419" s="3">
        <v>45421</v>
      </c>
      <c r="L419" s="16" t="s">
        <v>5036</v>
      </c>
    </row>
    <row r="420" spans="1:12" x14ac:dyDescent="0.25">
      <c r="A420" s="13" t="s">
        <v>2691</v>
      </c>
      <c r="B420" s="2" t="s">
        <v>6251</v>
      </c>
      <c r="C420" s="2" t="s">
        <v>4966</v>
      </c>
      <c r="D420" s="3">
        <v>30529</v>
      </c>
      <c r="E420" s="2" t="s">
        <v>6252</v>
      </c>
      <c r="F420" s="2" t="s">
        <v>6253</v>
      </c>
      <c r="G420" s="2" t="s">
        <v>4993</v>
      </c>
      <c r="H420" s="2" t="s">
        <v>4942</v>
      </c>
      <c r="I420" s="2" t="s">
        <v>4943</v>
      </c>
      <c r="J420" s="2" t="s">
        <v>4936</v>
      </c>
      <c r="K420" s="3">
        <v>44618</v>
      </c>
      <c r="L420" s="16" t="s">
        <v>5095</v>
      </c>
    </row>
    <row r="421" spans="1:12" x14ac:dyDescent="0.25">
      <c r="A421" s="13" t="s">
        <v>3470</v>
      </c>
      <c r="B421" s="2" t="s">
        <v>6254</v>
      </c>
      <c r="C421" s="2" t="s">
        <v>4966</v>
      </c>
      <c r="D421" s="3">
        <v>26351</v>
      </c>
      <c r="E421" s="2" t="s">
        <v>6255</v>
      </c>
      <c r="F421" s="2" t="s">
        <v>6256</v>
      </c>
      <c r="G421" s="2" t="s">
        <v>5229</v>
      </c>
      <c r="H421" s="2" t="s">
        <v>4963</v>
      </c>
      <c r="I421" s="2" t="s">
        <v>4951</v>
      </c>
      <c r="J421" s="2" t="s">
        <v>5059</v>
      </c>
      <c r="K421" s="3">
        <v>43440</v>
      </c>
      <c r="L421" s="16" t="s">
        <v>5095</v>
      </c>
    </row>
    <row r="422" spans="1:12" x14ac:dyDescent="0.25">
      <c r="A422" s="13" t="s">
        <v>2661</v>
      </c>
      <c r="B422" s="2" t="s">
        <v>6257</v>
      </c>
      <c r="C422" s="2" t="s">
        <v>4966</v>
      </c>
      <c r="D422" s="3">
        <v>25929</v>
      </c>
      <c r="E422" s="2" t="s">
        <v>6258</v>
      </c>
      <c r="F422" s="2" t="s">
        <v>6259</v>
      </c>
      <c r="G422" s="2" t="s">
        <v>4980</v>
      </c>
      <c r="H422" s="2" t="s">
        <v>4970</v>
      </c>
      <c r="I422" s="2" t="s">
        <v>4935</v>
      </c>
      <c r="J422" s="2" t="s">
        <v>4952</v>
      </c>
      <c r="K422" s="3">
        <v>44564</v>
      </c>
      <c r="L422" s="16" t="s">
        <v>4958</v>
      </c>
    </row>
    <row r="423" spans="1:12" x14ac:dyDescent="0.25">
      <c r="A423" s="13" t="s">
        <v>370</v>
      </c>
      <c r="B423" s="2" t="s">
        <v>6260</v>
      </c>
      <c r="C423" s="2" t="s">
        <v>4930</v>
      </c>
      <c r="D423" s="3">
        <v>38440</v>
      </c>
      <c r="E423" s="2" t="s">
        <v>6261</v>
      </c>
      <c r="F423" s="2" t="s">
        <v>6262</v>
      </c>
      <c r="G423" s="2" t="s">
        <v>4957</v>
      </c>
      <c r="H423" s="2" t="s">
        <v>4942</v>
      </c>
      <c r="I423" s="2" t="s">
        <v>4943</v>
      </c>
      <c r="J423" s="2" t="s">
        <v>4944</v>
      </c>
      <c r="K423" s="3">
        <v>45531</v>
      </c>
      <c r="L423" s="16" t="s">
        <v>4964</v>
      </c>
    </row>
    <row r="424" spans="1:12" x14ac:dyDescent="0.25">
      <c r="A424" s="13" t="s">
        <v>4386</v>
      </c>
      <c r="B424" s="2" t="s">
        <v>6263</v>
      </c>
      <c r="C424" s="2" t="s">
        <v>4966</v>
      </c>
      <c r="D424" s="3">
        <v>31876</v>
      </c>
      <c r="E424" s="2" t="s">
        <v>6264</v>
      </c>
      <c r="F424" s="2" t="s">
        <v>6265</v>
      </c>
      <c r="G424" s="2" t="s">
        <v>5141</v>
      </c>
      <c r="H424" s="2" t="s">
        <v>4963</v>
      </c>
      <c r="I424" s="2" t="s">
        <v>4951</v>
      </c>
      <c r="J424" s="2" t="s">
        <v>4952</v>
      </c>
      <c r="K424" s="3">
        <v>43232</v>
      </c>
      <c r="L424" s="16" t="s">
        <v>4981</v>
      </c>
    </row>
    <row r="425" spans="1:12" x14ac:dyDescent="0.25">
      <c r="A425" s="13" t="s">
        <v>2314</v>
      </c>
      <c r="B425" s="2" t="s">
        <v>6266</v>
      </c>
      <c r="C425" s="2" t="s">
        <v>4930</v>
      </c>
      <c r="D425" s="3">
        <v>34658</v>
      </c>
      <c r="E425" s="2" t="s">
        <v>6267</v>
      </c>
      <c r="F425" s="2" t="s">
        <v>6268</v>
      </c>
      <c r="G425" s="2" t="s">
        <v>5269</v>
      </c>
      <c r="H425" s="2" t="s">
        <v>4970</v>
      </c>
      <c r="I425" s="2" t="s">
        <v>4935</v>
      </c>
      <c r="J425" s="2" t="s">
        <v>4944</v>
      </c>
      <c r="K425" s="3">
        <v>43710</v>
      </c>
      <c r="L425" s="16" t="s">
        <v>5054</v>
      </c>
    </row>
    <row r="426" spans="1:12" x14ac:dyDescent="0.25">
      <c r="A426" s="13" t="s">
        <v>3589</v>
      </c>
      <c r="B426" s="2" t="s">
        <v>6269</v>
      </c>
      <c r="C426" s="2" t="s">
        <v>4930</v>
      </c>
      <c r="D426" s="3">
        <v>35010</v>
      </c>
      <c r="E426" s="2" t="s">
        <v>6270</v>
      </c>
      <c r="F426" s="2" t="s">
        <v>6271</v>
      </c>
      <c r="G426" s="2" t="s">
        <v>5189</v>
      </c>
      <c r="H426" s="2" t="s">
        <v>4970</v>
      </c>
      <c r="I426" s="2" t="s">
        <v>4935</v>
      </c>
      <c r="J426" s="2" t="s">
        <v>4944</v>
      </c>
      <c r="K426" s="3">
        <v>45073</v>
      </c>
      <c r="L426" s="16" t="s">
        <v>4986</v>
      </c>
    </row>
    <row r="427" spans="1:12" x14ac:dyDescent="0.25">
      <c r="A427" s="13" t="s">
        <v>622</v>
      </c>
      <c r="B427" s="2" t="s">
        <v>6272</v>
      </c>
      <c r="C427" s="2" t="s">
        <v>4966</v>
      </c>
      <c r="D427" s="3">
        <v>24544</v>
      </c>
      <c r="E427" s="2" t="s">
        <v>6273</v>
      </c>
      <c r="F427" s="2" t="s">
        <v>6274</v>
      </c>
      <c r="G427" s="2" t="s">
        <v>5324</v>
      </c>
      <c r="H427" s="2" t="s">
        <v>4950</v>
      </c>
      <c r="I427" s="2" t="s">
        <v>4951</v>
      </c>
      <c r="J427" s="2" t="s">
        <v>4936</v>
      </c>
      <c r="K427" s="3">
        <v>45139</v>
      </c>
      <c r="L427" s="16" t="s">
        <v>5006</v>
      </c>
    </row>
    <row r="428" spans="1:12" x14ac:dyDescent="0.25">
      <c r="A428" s="13" t="s">
        <v>2331</v>
      </c>
      <c r="B428" s="2" t="s">
        <v>6275</v>
      </c>
      <c r="C428" s="2" t="s">
        <v>4930</v>
      </c>
      <c r="D428" s="3">
        <v>30555</v>
      </c>
      <c r="E428" s="2" t="s">
        <v>6276</v>
      </c>
      <c r="F428" s="2" t="s">
        <v>6277</v>
      </c>
      <c r="G428" s="2" t="s">
        <v>4949</v>
      </c>
      <c r="H428" s="2" t="s">
        <v>4950</v>
      </c>
      <c r="I428" s="2" t="s">
        <v>4951</v>
      </c>
      <c r="J428" s="2" t="s">
        <v>4952</v>
      </c>
      <c r="K428" s="3">
        <v>44471</v>
      </c>
      <c r="L428" s="16" t="s">
        <v>5054</v>
      </c>
    </row>
    <row r="429" spans="1:12" x14ac:dyDescent="0.25">
      <c r="A429" s="13" t="s">
        <v>6278</v>
      </c>
      <c r="B429" s="2" t="s">
        <v>6279</v>
      </c>
      <c r="C429" s="2" t="s">
        <v>4966</v>
      </c>
      <c r="D429" s="3">
        <v>35398</v>
      </c>
      <c r="E429" s="2" t="s">
        <v>6280</v>
      </c>
      <c r="F429" s="2" t="s">
        <v>6281</v>
      </c>
      <c r="G429" s="2" t="s">
        <v>5189</v>
      </c>
      <c r="H429" s="2" t="s">
        <v>4970</v>
      </c>
      <c r="I429" s="2" t="s">
        <v>4935</v>
      </c>
      <c r="J429" s="2" t="s">
        <v>4936</v>
      </c>
      <c r="K429" s="3">
        <v>43112</v>
      </c>
      <c r="L429" s="16" t="s">
        <v>5095</v>
      </c>
    </row>
    <row r="430" spans="1:12" x14ac:dyDescent="0.25">
      <c r="A430" s="13" t="s">
        <v>84</v>
      </c>
      <c r="B430" s="2" t="s">
        <v>6282</v>
      </c>
      <c r="C430" s="2" t="s">
        <v>4930</v>
      </c>
      <c r="D430" s="3">
        <v>36353</v>
      </c>
      <c r="E430" s="2" t="s">
        <v>6283</v>
      </c>
      <c r="F430" s="2" t="s">
        <v>6284</v>
      </c>
      <c r="G430" s="2" t="s">
        <v>4949</v>
      </c>
      <c r="H430" s="2" t="s">
        <v>4950</v>
      </c>
      <c r="I430" s="2" t="s">
        <v>4951</v>
      </c>
      <c r="J430" s="2" t="s">
        <v>4952</v>
      </c>
      <c r="K430" s="3">
        <v>45521</v>
      </c>
      <c r="L430" s="16" t="s">
        <v>5022</v>
      </c>
    </row>
    <row r="431" spans="1:12" x14ac:dyDescent="0.25">
      <c r="A431" s="13" t="s">
        <v>3005</v>
      </c>
      <c r="B431" s="2" t="s">
        <v>6285</v>
      </c>
      <c r="C431" s="2" t="s">
        <v>4966</v>
      </c>
      <c r="D431" s="3">
        <v>38719</v>
      </c>
      <c r="E431" s="2" t="s">
        <v>6286</v>
      </c>
      <c r="F431" s="2" t="s">
        <v>6287</v>
      </c>
      <c r="G431" s="2" t="s">
        <v>5064</v>
      </c>
      <c r="H431" s="2" t="s">
        <v>4963</v>
      </c>
      <c r="I431" s="2" t="s">
        <v>4951</v>
      </c>
      <c r="J431" s="2" t="s">
        <v>4944</v>
      </c>
      <c r="K431" s="3">
        <v>44391</v>
      </c>
      <c r="L431" s="16" t="s">
        <v>4958</v>
      </c>
    </row>
    <row r="432" spans="1:12" x14ac:dyDescent="0.25">
      <c r="A432" s="13" t="s">
        <v>875</v>
      </c>
      <c r="B432" s="2" t="s">
        <v>6288</v>
      </c>
      <c r="C432" s="2" t="s">
        <v>4966</v>
      </c>
      <c r="D432" s="3">
        <v>27376</v>
      </c>
      <c r="E432" s="2" t="s">
        <v>6289</v>
      </c>
      <c r="F432" s="2" t="s">
        <v>6290</v>
      </c>
      <c r="G432" s="2" t="s">
        <v>5018</v>
      </c>
      <c r="H432" s="2" t="s">
        <v>4942</v>
      </c>
      <c r="I432" s="2" t="s">
        <v>4943</v>
      </c>
      <c r="J432" s="2" t="s">
        <v>4936</v>
      </c>
      <c r="K432" s="3">
        <v>44862</v>
      </c>
      <c r="L432" s="16" t="s">
        <v>4976</v>
      </c>
    </row>
    <row r="433" spans="1:12" x14ac:dyDescent="0.25">
      <c r="A433" s="13" t="s">
        <v>132</v>
      </c>
      <c r="B433" s="2" t="s">
        <v>6291</v>
      </c>
      <c r="C433" s="2" t="s">
        <v>4966</v>
      </c>
      <c r="D433" s="3">
        <v>34577</v>
      </c>
      <c r="E433" s="2" t="s">
        <v>6292</v>
      </c>
      <c r="F433" s="2" t="s">
        <v>6293</v>
      </c>
      <c r="G433" s="2" t="s">
        <v>5229</v>
      </c>
      <c r="H433" s="2" t="s">
        <v>4963</v>
      </c>
      <c r="I433" s="2" t="s">
        <v>4951</v>
      </c>
      <c r="J433" s="2" t="s">
        <v>4952</v>
      </c>
      <c r="K433" s="3">
        <v>44062</v>
      </c>
      <c r="L433" s="16" t="s">
        <v>4981</v>
      </c>
    </row>
    <row r="434" spans="1:12" x14ac:dyDescent="0.25">
      <c r="A434" s="13" t="s">
        <v>831</v>
      </c>
      <c r="B434" s="2" t="s">
        <v>6294</v>
      </c>
      <c r="C434" s="2" t="s">
        <v>4930</v>
      </c>
      <c r="D434" s="3">
        <v>25870</v>
      </c>
      <c r="E434" s="2" t="s">
        <v>6295</v>
      </c>
      <c r="F434" s="2" t="s">
        <v>6296</v>
      </c>
      <c r="G434" s="2" t="s">
        <v>5269</v>
      </c>
      <c r="H434" s="2" t="s">
        <v>4970</v>
      </c>
      <c r="I434" s="2" t="s">
        <v>4935</v>
      </c>
      <c r="J434" s="2" t="s">
        <v>4952</v>
      </c>
      <c r="K434" s="3">
        <v>44154</v>
      </c>
      <c r="L434" s="16" t="s">
        <v>4986</v>
      </c>
    </row>
    <row r="435" spans="1:12" x14ac:dyDescent="0.25">
      <c r="A435" s="13" t="s">
        <v>315</v>
      </c>
      <c r="B435" s="2" t="s">
        <v>6297</v>
      </c>
      <c r="C435" s="2" t="s">
        <v>4930</v>
      </c>
      <c r="D435" s="3">
        <v>38049</v>
      </c>
      <c r="E435" s="2" t="s">
        <v>6298</v>
      </c>
      <c r="F435" s="2" t="s">
        <v>6299</v>
      </c>
      <c r="G435" s="2" t="s">
        <v>5099</v>
      </c>
      <c r="H435" s="2" t="s">
        <v>4950</v>
      </c>
      <c r="I435" s="2" t="s">
        <v>4951</v>
      </c>
      <c r="J435" s="2" t="s">
        <v>4952</v>
      </c>
      <c r="K435" s="3">
        <v>43371</v>
      </c>
      <c r="L435" s="16" t="s">
        <v>5014</v>
      </c>
    </row>
    <row r="436" spans="1:12" x14ac:dyDescent="0.25">
      <c r="A436" s="13" t="s">
        <v>1343</v>
      </c>
      <c r="B436" s="2" t="s">
        <v>6300</v>
      </c>
      <c r="C436" s="2" t="s">
        <v>4966</v>
      </c>
      <c r="D436" s="3">
        <v>29579</v>
      </c>
      <c r="E436" s="2" t="s">
        <v>6301</v>
      </c>
      <c r="F436" s="2" t="s">
        <v>6302</v>
      </c>
      <c r="G436" s="2" t="s">
        <v>4985</v>
      </c>
      <c r="H436" s="2" t="s">
        <v>4950</v>
      </c>
      <c r="I436" s="2" t="s">
        <v>4951</v>
      </c>
      <c r="J436" s="2" t="s">
        <v>4944</v>
      </c>
      <c r="K436" s="3">
        <v>43876</v>
      </c>
      <c r="L436" s="16" t="s">
        <v>5022</v>
      </c>
    </row>
    <row r="437" spans="1:12" x14ac:dyDescent="0.25">
      <c r="A437" s="13" t="s">
        <v>2055</v>
      </c>
      <c r="B437" s="2" t="s">
        <v>6058</v>
      </c>
      <c r="C437" s="2" t="s">
        <v>4930</v>
      </c>
      <c r="D437" s="3">
        <v>31585</v>
      </c>
      <c r="E437" s="2" t="s">
        <v>6303</v>
      </c>
      <c r="F437" s="2" t="s">
        <v>6304</v>
      </c>
      <c r="G437" s="2" t="s">
        <v>5081</v>
      </c>
      <c r="H437" s="2" t="s">
        <v>4970</v>
      </c>
      <c r="I437" s="2" t="s">
        <v>4935</v>
      </c>
      <c r="J437" s="2" t="s">
        <v>4936</v>
      </c>
      <c r="K437" s="3">
        <v>44695</v>
      </c>
      <c r="L437" s="16" t="s">
        <v>4986</v>
      </c>
    </row>
    <row r="438" spans="1:12" x14ac:dyDescent="0.25">
      <c r="A438" s="13" t="s">
        <v>1843</v>
      </c>
      <c r="B438" s="2" t="s">
        <v>6305</v>
      </c>
      <c r="C438" s="2" t="s">
        <v>4930</v>
      </c>
      <c r="D438" s="3">
        <v>32876</v>
      </c>
      <c r="E438" s="2" t="s">
        <v>6306</v>
      </c>
      <c r="F438" s="2" t="s">
        <v>6307</v>
      </c>
      <c r="G438" s="2" t="s">
        <v>4957</v>
      </c>
      <c r="H438" s="2" t="s">
        <v>4942</v>
      </c>
      <c r="I438" s="2" t="s">
        <v>4943</v>
      </c>
      <c r="J438" s="2" t="s">
        <v>4936</v>
      </c>
      <c r="K438" s="3">
        <v>44611</v>
      </c>
      <c r="L438" s="16" t="s">
        <v>5091</v>
      </c>
    </row>
    <row r="439" spans="1:12" x14ac:dyDescent="0.25">
      <c r="A439" s="13" t="s">
        <v>2964</v>
      </c>
      <c r="B439" s="2" t="s">
        <v>6308</v>
      </c>
      <c r="C439" s="2" t="s">
        <v>4966</v>
      </c>
      <c r="D439" s="3">
        <v>37866</v>
      </c>
      <c r="E439" s="2" t="s">
        <v>6309</v>
      </c>
      <c r="F439" s="2" t="s">
        <v>6310</v>
      </c>
      <c r="G439" s="2" t="s">
        <v>4993</v>
      </c>
      <c r="H439" s="2" t="s">
        <v>4942</v>
      </c>
      <c r="I439" s="2" t="s">
        <v>4943</v>
      </c>
      <c r="J439" s="2" t="s">
        <v>4944</v>
      </c>
      <c r="K439" s="3">
        <v>43494</v>
      </c>
      <c r="L439" s="16" t="s">
        <v>4945</v>
      </c>
    </row>
    <row r="440" spans="1:12" x14ac:dyDescent="0.25">
      <c r="A440" s="13" t="s">
        <v>579</v>
      </c>
      <c r="B440" s="2" t="s">
        <v>6311</v>
      </c>
      <c r="C440" s="2" t="s">
        <v>4966</v>
      </c>
      <c r="D440" s="3">
        <v>27774</v>
      </c>
      <c r="E440" s="2" t="s">
        <v>6312</v>
      </c>
      <c r="F440" s="2" t="s">
        <v>6313</v>
      </c>
      <c r="G440" s="2" t="s">
        <v>5189</v>
      </c>
      <c r="H440" s="2" t="s">
        <v>4970</v>
      </c>
      <c r="I440" s="2" t="s">
        <v>4935</v>
      </c>
      <c r="J440" s="2" t="s">
        <v>4952</v>
      </c>
      <c r="K440" s="3">
        <v>44302</v>
      </c>
      <c r="L440" s="16" t="s">
        <v>4976</v>
      </c>
    </row>
    <row r="441" spans="1:12" x14ac:dyDescent="0.25">
      <c r="A441" s="13" t="s">
        <v>6314</v>
      </c>
      <c r="B441" s="2" t="s">
        <v>6315</v>
      </c>
      <c r="C441" s="2" t="s">
        <v>4930</v>
      </c>
      <c r="D441" s="3">
        <v>24973</v>
      </c>
      <c r="E441" s="2" t="s">
        <v>6316</v>
      </c>
      <c r="F441" s="2" t="s">
        <v>6317</v>
      </c>
      <c r="G441" s="2" t="s">
        <v>5005</v>
      </c>
      <c r="H441" s="2" t="s">
        <v>4942</v>
      </c>
      <c r="I441" s="2" t="s">
        <v>4943</v>
      </c>
      <c r="J441" s="2" t="s">
        <v>4952</v>
      </c>
      <c r="K441" s="3">
        <v>44767</v>
      </c>
      <c r="L441" s="16" t="s">
        <v>4971</v>
      </c>
    </row>
    <row r="442" spans="1:12" x14ac:dyDescent="0.25">
      <c r="A442" s="13" t="s">
        <v>3463</v>
      </c>
      <c r="B442" s="2" t="s">
        <v>6318</v>
      </c>
      <c r="C442" s="2" t="s">
        <v>4966</v>
      </c>
      <c r="D442" s="3">
        <v>36325</v>
      </c>
      <c r="E442" s="2" t="s">
        <v>6319</v>
      </c>
      <c r="F442" s="2" t="s">
        <v>6320</v>
      </c>
      <c r="G442" s="2" t="s">
        <v>4980</v>
      </c>
      <c r="H442" s="2" t="s">
        <v>4970</v>
      </c>
      <c r="I442" s="2" t="s">
        <v>4935</v>
      </c>
      <c r="J442" s="2" t="s">
        <v>4952</v>
      </c>
      <c r="K442" s="3">
        <v>43849</v>
      </c>
      <c r="L442" s="16" t="s">
        <v>4958</v>
      </c>
    </row>
    <row r="443" spans="1:12" x14ac:dyDescent="0.25">
      <c r="A443" s="13" t="s">
        <v>1881</v>
      </c>
      <c r="B443" s="2" t="s">
        <v>6321</v>
      </c>
      <c r="C443" s="2" t="s">
        <v>4930</v>
      </c>
      <c r="D443" s="3">
        <v>38592</v>
      </c>
      <c r="E443" s="2" t="s">
        <v>6322</v>
      </c>
      <c r="F443" s="2" t="s">
        <v>6323</v>
      </c>
      <c r="G443" s="2" t="s">
        <v>5182</v>
      </c>
      <c r="H443" s="2" t="s">
        <v>4963</v>
      </c>
      <c r="I443" s="2" t="s">
        <v>4951</v>
      </c>
      <c r="J443" s="2" t="s">
        <v>4944</v>
      </c>
      <c r="K443" s="3">
        <v>44754</v>
      </c>
      <c r="L443" s="16" t="s">
        <v>4976</v>
      </c>
    </row>
    <row r="444" spans="1:12" x14ac:dyDescent="0.25">
      <c r="A444" s="13" t="s">
        <v>1968</v>
      </c>
      <c r="B444" s="2" t="s">
        <v>6324</v>
      </c>
      <c r="C444" s="2" t="s">
        <v>4966</v>
      </c>
      <c r="D444" s="3">
        <v>31430</v>
      </c>
      <c r="E444" s="2" t="s">
        <v>6325</v>
      </c>
      <c r="F444" s="2" t="s">
        <v>6326</v>
      </c>
      <c r="G444" s="2" t="s">
        <v>4969</v>
      </c>
      <c r="H444" s="2" t="s">
        <v>4970</v>
      </c>
      <c r="I444" s="2" t="s">
        <v>4935</v>
      </c>
      <c r="J444" s="2" t="s">
        <v>4936</v>
      </c>
      <c r="K444" s="3">
        <v>44183</v>
      </c>
      <c r="L444" s="16" t="s">
        <v>5032</v>
      </c>
    </row>
    <row r="445" spans="1:12" x14ac:dyDescent="0.25">
      <c r="A445" s="13" t="s">
        <v>2615</v>
      </c>
      <c r="B445" s="2" t="s">
        <v>6327</v>
      </c>
      <c r="C445" s="2" t="s">
        <v>4966</v>
      </c>
      <c r="D445" s="3">
        <v>35832</v>
      </c>
      <c r="E445" s="2" t="s">
        <v>6328</v>
      </c>
      <c r="F445" s="2" t="s">
        <v>6329</v>
      </c>
      <c r="G445" s="2" t="s">
        <v>5141</v>
      </c>
      <c r="H445" s="2" t="s">
        <v>4963</v>
      </c>
      <c r="I445" s="2" t="s">
        <v>4951</v>
      </c>
      <c r="J445" s="2" t="s">
        <v>4952</v>
      </c>
      <c r="K445" s="3">
        <v>43122</v>
      </c>
      <c r="L445" s="16" t="s">
        <v>5060</v>
      </c>
    </row>
    <row r="446" spans="1:12" x14ac:dyDescent="0.25">
      <c r="A446" s="13" t="s">
        <v>2212</v>
      </c>
      <c r="B446" s="2" t="s">
        <v>6330</v>
      </c>
      <c r="C446" s="2" t="s">
        <v>4930</v>
      </c>
      <c r="D446" s="3">
        <v>28538</v>
      </c>
      <c r="E446" s="2" t="s">
        <v>6331</v>
      </c>
      <c r="F446" s="2" t="s">
        <v>6332</v>
      </c>
      <c r="G446" s="2" t="s">
        <v>5269</v>
      </c>
      <c r="H446" s="2" t="s">
        <v>4970</v>
      </c>
      <c r="I446" s="2" t="s">
        <v>4935</v>
      </c>
      <c r="J446" s="2" t="s">
        <v>4936</v>
      </c>
      <c r="K446" s="3">
        <v>45520</v>
      </c>
      <c r="L446" s="16" t="s">
        <v>4986</v>
      </c>
    </row>
    <row r="447" spans="1:12" x14ac:dyDescent="0.25">
      <c r="A447" s="13" t="s">
        <v>324</v>
      </c>
      <c r="B447" s="2" t="s">
        <v>6333</v>
      </c>
      <c r="C447" s="2" t="s">
        <v>4966</v>
      </c>
      <c r="D447" s="3">
        <v>33421</v>
      </c>
      <c r="E447" s="2" t="s">
        <v>6334</v>
      </c>
      <c r="F447" s="2" t="s">
        <v>6335</v>
      </c>
      <c r="G447" s="2" t="s">
        <v>4933</v>
      </c>
      <c r="H447" s="2" t="s">
        <v>4934</v>
      </c>
      <c r="I447" s="2" t="s">
        <v>4935</v>
      </c>
      <c r="J447" s="2" t="s">
        <v>4952</v>
      </c>
      <c r="K447" s="3">
        <v>45462</v>
      </c>
      <c r="L447" s="16" t="s">
        <v>5032</v>
      </c>
    </row>
    <row r="448" spans="1:12" x14ac:dyDescent="0.25">
      <c r="A448" s="13" t="s">
        <v>1986</v>
      </c>
      <c r="B448" s="2" t="s">
        <v>5636</v>
      </c>
      <c r="C448" s="2" t="s">
        <v>4966</v>
      </c>
      <c r="D448" s="3">
        <v>25588</v>
      </c>
      <c r="E448" s="2" t="s">
        <v>6336</v>
      </c>
      <c r="F448" s="2" t="s">
        <v>6337</v>
      </c>
      <c r="G448" s="2" t="s">
        <v>4962</v>
      </c>
      <c r="H448" s="2" t="s">
        <v>4963</v>
      </c>
      <c r="I448" s="2" t="s">
        <v>4951</v>
      </c>
      <c r="J448" s="2" t="s">
        <v>4952</v>
      </c>
      <c r="K448" s="3">
        <v>43554</v>
      </c>
      <c r="L448" s="16" t="s">
        <v>4971</v>
      </c>
    </row>
    <row r="449" spans="1:12" x14ac:dyDescent="0.25">
      <c r="A449" s="13" t="s">
        <v>3110</v>
      </c>
      <c r="B449" s="2" t="s">
        <v>6338</v>
      </c>
      <c r="C449" s="2" t="s">
        <v>4930</v>
      </c>
      <c r="D449" s="3">
        <v>34889</v>
      </c>
      <c r="E449" s="2" t="s">
        <v>6339</v>
      </c>
      <c r="F449" s="2" t="s">
        <v>6340</v>
      </c>
      <c r="G449" s="2" t="s">
        <v>4969</v>
      </c>
      <c r="H449" s="2" t="s">
        <v>4970</v>
      </c>
      <c r="I449" s="2" t="s">
        <v>4935</v>
      </c>
      <c r="J449" s="2" t="s">
        <v>4952</v>
      </c>
      <c r="K449" s="3">
        <v>45702</v>
      </c>
      <c r="L449" s="16" t="s">
        <v>5054</v>
      </c>
    </row>
    <row r="450" spans="1:12" x14ac:dyDescent="0.25">
      <c r="A450" s="13" t="s">
        <v>2576</v>
      </c>
      <c r="B450" s="2" t="s">
        <v>6341</v>
      </c>
      <c r="C450" s="2" t="s">
        <v>4966</v>
      </c>
      <c r="D450" s="3">
        <v>26341</v>
      </c>
      <c r="E450" s="2" t="s">
        <v>6342</v>
      </c>
      <c r="F450" s="2" t="s">
        <v>6343</v>
      </c>
      <c r="G450" s="2" t="s">
        <v>5099</v>
      </c>
      <c r="H450" s="2" t="s">
        <v>4950</v>
      </c>
      <c r="I450" s="2" t="s">
        <v>4951</v>
      </c>
      <c r="J450" s="2" t="s">
        <v>4952</v>
      </c>
      <c r="K450" s="3">
        <v>45248</v>
      </c>
      <c r="L450" s="16" t="s">
        <v>4964</v>
      </c>
    </row>
    <row r="451" spans="1:12" x14ac:dyDescent="0.25">
      <c r="A451" s="13" t="s">
        <v>6344</v>
      </c>
      <c r="B451" s="2" t="s">
        <v>6345</v>
      </c>
      <c r="C451" s="2" t="s">
        <v>4966</v>
      </c>
      <c r="D451" s="3">
        <v>33351</v>
      </c>
      <c r="E451" s="2" t="s">
        <v>6346</v>
      </c>
      <c r="F451" s="2" t="s">
        <v>6347</v>
      </c>
      <c r="G451" s="2" t="s">
        <v>5005</v>
      </c>
      <c r="H451" s="2" t="s">
        <v>4942</v>
      </c>
      <c r="I451" s="2" t="s">
        <v>4943</v>
      </c>
      <c r="J451" s="2" t="s">
        <v>4936</v>
      </c>
      <c r="K451" s="3">
        <v>44019</v>
      </c>
      <c r="L451" s="16" t="s">
        <v>5006</v>
      </c>
    </row>
    <row r="452" spans="1:12" x14ac:dyDescent="0.25">
      <c r="A452" s="13" t="s">
        <v>1501</v>
      </c>
      <c r="B452" s="2" t="s">
        <v>6348</v>
      </c>
      <c r="C452" s="2" t="s">
        <v>4966</v>
      </c>
      <c r="D452" s="3">
        <v>30043</v>
      </c>
      <c r="E452" s="2" t="s">
        <v>6349</v>
      </c>
      <c r="F452" s="2" t="s">
        <v>6350</v>
      </c>
      <c r="G452" s="2" t="s">
        <v>5346</v>
      </c>
      <c r="H452" s="2" t="s">
        <v>4934</v>
      </c>
      <c r="I452" s="2" t="s">
        <v>4935</v>
      </c>
      <c r="J452" s="2" t="s">
        <v>4936</v>
      </c>
      <c r="K452" s="3">
        <v>43693</v>
      </c>
      <c r="L452" s="16" t="s">
        <v>5095</v>
      </c>
    </row>
    <row r="453" spans="1:12" x14ac:dyDescent="0.25">
      <c r="A453" s="13" t="s">
        <v>785</v>
      </c>
      <c r="B453" s="2" t="s">
        <v>6351</v>
      </c>
      <c r="C453" s="2" t="s">
        <v>4966</v>
      </c>
      <c r="D453" s="3">
        <v>38468</v>
      </c>
      <c r="E453" s="2" t="s">
        <v>6352</v>
      </c>
      <c r="F453" s="2" t="s">
        <v>6353</v>
      </c>
      <c r="G453" s="2" t="s">
        <v>4980</v>
      </c>
      <c r="H453" s="2" t="s">
        <v>4970</v>
      </c>
      <c r="I453" s="2" t="s">
        <v>4935</v>
      </c>
      <c r="J453" s="2" t="s">
        <v>4952</v>
      </c>
      <c r="K453" s="3">
        <v>45378</v>
      </c>
      <c r="L453" s="16" t="s">
        <v>4945</v>
      </c>
    </row>
    <row r="454" spans="1:12" x14ac:dyDescent="0.25">
      <c r="A454" s="13" t="s">
        <v>1630</v>
      </c>
      <c r="B454" s="2" t="s">
        <v>6354</v>
      </c>
      <c r="C454" s="2" t="s">
        <v>4966</v>
      </c>
      <c r="D454" s="3">
        <v>31624</v>
      </c>
      <c r="E454" s="2" t="s">
        <v>6355</v>
      </c>
      <c r="F454" s="2" t="s">
        <v>6356</v>
      </c>
      <c r="G454" s="2" t="s">
        <v>5134</v>
      </c>
      <c r="H454" s="2" t="s">
        <v>4934</v>
      </c>
      <c r="I454" s="2" t="s">
        <v>4935</v>
      </c>
      <c r="J454" s="2" t="s">
        <v>4944</v>
      </c>
      <c r="K454" s="3">
        <v>44355</v>
      </c>
      <c r="L454" s="16" t="s">
        <v>4986</v>
      </c>
    </row>
    <row r="455" spans="1:12" x14ac:dyDescent="0.25">
      <c r="A455" s="13" t="s">
        <v>477</v>
      </c>
      <c r="B455" s="2" t="s">
        <v>6357</v>
      </c>
      <c r="C455" s="2" t="s">
        <v>4966</v>
      </c>
      <c r="D455" s="3">
        <v>29063</v>
      </c>
      <c r="E455" s="2" t="s">
        <v>6358</v>
      </c>
      <c r="F455" s="2" t="s">
        <v>6359</v>
      </c>
      <c r="G455" s="2" t="s">
        <v>4985</v>
      </c>
      <c r="H455" s="2" t="s">
        <v>4950</v>
      </c>
      <c r="I455" s="2" t="s">
        <v>4951</v>
      </c>
      <c r="J455" s="2" t="s">
        <v>4936</v>
      </c>
      <c r="K455" s="3">
        <v>44088</v>
      </c>
      <c r="L455" s="16" t="s">
        <v>5022</v>
      </c>
    </row>
    <row r="456" spans="1:12" x14ac:dyDescent="0.25">
      <c r="A456" s="13" t="s">
        <v>1254</v>
      </c>
      <c r="B456" s="2" t="s">
        <v>5949</v>
      </c>
      <c r="C456" s="2" t="s">
        <v>4966</v>
      </c>
      <c r="D456" s="3">
        <v>31395</v>
      </c>
      <c r="E456" s="2" t="s">
        <v>6360</v>
      </c>
      <c r="F456" s="2" t="s">
        <v>6361</v>
      </c>
      <c r="G456" s="2" t="s">
        <v>5212</v>
      </c>
      <c r="H456" s="2" t="s">
        <v>4942</v>
      </c>
      <c r="I456" s="2" t="s">
        <v>4943</v>
      </c>
      <c r="J456" s="2" t="s">
        <v>4952</v>
      </c>
      <c r="K456" s="3">
        <v>43398</v>
      </c>
      <c r="L456" s="16" t="s">
        <v>5095</v>
      </c>
    </row>
    <row r="457" spans="1:12" x14ac:dyDescent="0.25">
      <c r="A457" s="13" t="s">
        <v>1571</v>
      </c>
      <c r="B457" s="2" t="s">
        <v>6362</v>
      </c>
      <c r="C457" s="2" t="s">
        <v>4966</v>
      </c>
      <c r="D457" s="3">
        <v>28337</v>
      </c>
      <c r="E457" s="2" t="s">
        <v>6363</v>
      </c>
      <c r="F457" s="2" t="s">
        <v>6364</v>
      </c>
      <c r="G457" s="2" t="s">
        <v>5053</v>
      </c>
      <c r="H457" s="2" t="s">
        <v>4963</v>
      </c>
      <c r="I457" s="2" t="s">
        <v>4951</v>
      </c>
      <c r="J457" s="2" t="s">
        <v>4952</v>
      </c>
      <c r="K457" s="3">
        <v>43483</v>
      </c>
      <c r="L457" s="16" t="s">
        <v>5036</v>
      </c>
    </row>
    <row r="458" spans="1:12" x14ac:dyDescent="0.25">
      <c r="A458" s="13" t="s">
        <v>2352</v>
      </c>
      <c r="B458" s="2" t="s">
        <v>6365</v>
      </c>
      <c r="C458" s="2" t="s">
        <v>4930</v>
      </c>
      <c r="D458" s="3">
        <v>34512</v>
      </c>
      <c r="E458" s="2" t="s">
        <v>6366</v>
      </c>
      <c r="F458" s="2" t="s">
        <v>6367</v>
      </c>
      <c r="G458" s="2" t="s">
        <v>4949</v>
      </c>
      <c r="H458" s="2" t="s">
        <v>4950</v>
      </c>
      <c r="I458" s="2" t="s">
        <v>4951</v>
      </c>
      <c r="J458" s="2" t="s">
        <v>4952</v>
      </c>
      <c r="K458" s="3">
        <v>43987</v>
      </c>
      <c r="L458" s="16" t="s">
        <v>4986</v>
      </c>
    </row>
    <row r="459" spans="1:12" x14ac:dyDescent="0.25">
      <c r="A459" s="13" t="s">
        <v>2357</v>
      </c>
      <c r="B459" s="2" t="s">
        <v>6368</v>
      </c>
      <c r="C459" s="2" t="s">
        <v>4930</v>
      </c>
      <c r="D459" s="3">
        <v>32857</v>
      </c>
      <c r="E459" s="2" t="s">
        <v>6369</v>
      </c>
      <c r="F459" s="2" t="s">
        <v>6370</v>
      </c>
      <c r="G459" s="2" t="s">
        <v>5225</v>
      </c>
      <c r="H459" s="2" t="s">
        <v>4934</v>
      </c>
      <c r="I459" s="2" t="s">
        <v>4935</v>
      </c>
      <c r="J459" s="2" t="s">
        <v>4952</v>
      </c>
      <c r="K459" s="3">
        <v>45670</v>
      </c>
      <c r="L459" s="16" t="s">
        <v>4958</v>
      </c>
    </row>
    <row r="460" spans="1:12" x14ac:dyDescent="0.25">
      <c r="A460" s="13" t="s">
        <v>2907</v>
      </c>
      <c r="B460" s="2" t="s">
        <v>6371</v>
      </c>
      <c r="C460" s="2" t="s">
        <v>4966</v>
      </c>
      <c r="D460" s="3">
        <v>24746</v>
      </c>
      <c r="E460" s="2" t="s">
        <v>6372</v>
      </c>
      <c r="F460" s="2" t="s">
        <v>6373</v>
      </c>
      <c r="G460" s="2" t="s">
        <v>5018</v>
      </c>
      <c r="H460" s="2" t="s">
        <v>4942</v>
      </c>
      <c r="I460" s="2" t="s">
        <v>4943</v>
      </c>
      <c r="J460" s="2" t="s">
        <v>5059</v>
      </c>
      <c r="K460" s="3">
        <v>43229</v>
      </c>
      <c r="L460" s="16" t="s">
        <v>5095</v>
      </c>
    </row>
    <row r="461" spans="1:12" x14ac:dyDescent="0.25">
      <c r="A461" s="13" t="s">
        <v>677</v>
      </c>
      <c r="B461" s="2" t="s">
        <v>6374</v>
      </c>
      <c r="C461" s="2" t="s">
        <v>4966</v>
      </c>
      <c r="D461" s="3">
        <v>26611</v>
      </c>
      <c r="E461" s="2" t="s">
        <v>6375</v>
      </c>
      <c r="F461" s="2" t="s">
        <v>6376</v>
      </c>
      <c r="G461" s="2" t="s">
        <v>4993</v>
      </c>
      <c r="H461" s="2" t="s">
        <v>4942</v>
      </c>
      <c r="I461" s="2" t="s">
        <v>4943</v>
      </c>
      <c r="J461" s="2" t="s">
        <v>4944</v>
      </c>
      <c r="K461" s="3">
        <v>43746</v>
      </c>
      <c r="L461" s="16" t="s">
        <v>5091</v>
      </c>
    </row>
    <row r="462" spans="1:12" x14ac:dyDescent="0.25">
      <c r="A462" s="13" t="s">
        <v>403</v>
      </c>
      <c r="B462" s="2" t="s">
        <v>6377</v>
      </c>
      <c r="C462" s="2" t="s">
        <v>4930</v>
      </c>
      <c r="D462" s="3">
        <v>38471</v>
      </c>
      <c r="E462" s="2" t="s">
        <v>6378</v>
      </c>
      <c r="F462" s="2" t="s">
        <v>6379</v>
      </c>
      <c r="G462" s="2" t="s">
        <v>5229</v>
      </c>
      <c r="H462" s="2" t="s">
        <v>4963</v>
      </c>
      <c r="I462" s="2" t="s">
        <v>4951</v>
      </c>
      <c r="J462" s="2" t="s">
        <v>4952</v>
      </c>
      <c r="K462" s="3">
        <v>43745</v>
      </c>
      <c r="L462" s="16" t="s">
        <v>4945</v>
      </c>
    </row>
    <row r="463" spans="1:12" x14ac:dyDescent="0.25">
      <c r="A463" s="13" t="s">
        <v>2105</v>
      </c>
      <c r="B463" s="2" t="s">
        <v>6380</v>
      </c>
      <c r="C463" s="2" t="s">
        <v>4966</v>
      </c>
      <c r="D463" s="3">
        <v>26958</v>
      </c>
      <c r="E463" s="2" t="s">
        <v>6381</v>
      </c>
      <c r="F463" s="2" t="s">
        <v>6382</v>
      </c>
      <c r="G463" s="2" t="s">
        <v>5005</v>
      </c>
      <c r="H463" s="2" t="s">
        <v>4942</v>
      </c>
      <c r="I463" s="2" t="s">
        <v>4943</v>
      </c>
      <c r="J463" s="2" t="s">
        <v>4936</v>
      </c>
      <c r="K463" s="3">
        <v>45294</v>
      </c>
      <c r="L463" s="16" t="s">
        <v>5006</v>
      </c>
    </row>
    <row r="464" spans="1:12" x14ac:dyDescent="0.25">
      <c r="A464" s="13" t="s">
        <v>31</v>
      </c>
      <c r="B464" s="2" t="s">
        <v>6383</v>
      </c>
      <c r="C464" s="2" t="s">
        <v>4966</v>
      </c>
      <c r="D464" s="3">
        <v>32229</v>
      </c>
      <c r="E464" s="2" t="s">
        <v>6384</v>
      </c>
      <c r="F464" s="2" t="s">
        <v>6385</v>
      </c>
      <c r="G464" s="2" t="s">
        <v>5346</v>
      </c>
      <c r="H464" s="2" t="s">
        <v>4934</v>
      </c>
      <c r="I464" s="2" t="s">
        <v>4935</v>
      </c>
      <c r="J464" s="2" t="s">
        <v>4952</v>
      </c>
      <c r="K464" s="3">
        <v>43618</v>
      </c>
      <c r="L464" s="16" t="s">
        <v>5049</v>
      </c>
    </row>
    <row r="465" spans="1:12" x14ac:dyDescent="0.25">
      <c r="A465" s="13" t="s">
        <v>1643</v>
      </c>
      <c r="B465" s="2" t="s">
        <v>6386</v>
      </c>
      <c r="C465" s="2" t="s">
        <v>4930</v>
      </c>
      <c r="D465" s="3">
        <v>28021</v>
      </c>
      <c r="E465" s="2" t="s">
        <v>6387</v>
      </c>
      <c r="F465" s="2" t="s">
        <v>6388</v>
      </c>
      <c r="G465" s="2" t="s">
        <v>5189</v>
      </c>
      <c r="H465" s="2" t="s">
        <v>4970</v>
      </c>
      <c r="I465" s="2" t="s">
        <v>4935</v>
      </c>
      <c r="J465" s="2" t="s">
        <v>4944</v>
      </c>
      <c r="K465" s="3">
        <v>43831</v>
      </c>
      <c r="L465" s="16" t="s">
        <v>4976</v>
      </c>
    </row>
    <row r="466" spans="1:12" x14ac:dyDescent="0.25">
      <c r="A466" s="13" t="s">
        <v>771</v>
      </c>
      <c r="B466" s="2" t="s">
        <v>6389</v>
      </c>
      <c r="C466" s="2" t="s">
        <v>4966</v>
      </c>
      <c r="D466" s="3">
        <v>35830</v>
      </c>
      <c r="E466" s="2" t="s">
        <v>6390</v>
      </c>
      <c r="F466" s="2" t="s">
        <v>6391</v>
      </c>
      <c r="G466" s="2" t="s">
        <v>4969</v>
      </c>
      <c r="H466" s="2" t="s">
        <v>4970</v>
      </c>
      <c r="I466" s="2" t="s">
        <v>4935</v>
      </c>
      <c r="J466" s="2" t="s">
        <v>4944</v>
      </c>
      <c r="K466" s="3">
        <v>44232</v>
      </c>
      <c r="L466" s="16" t="s">
        <v>5036</v>
      </c>
    </row>
    <row r="467" spans="1:12" x14ac:dyDescent="0.25">
      <c r="A467" s="13" t="s">
        <v>46</v>
      </c>
      <c r="B467" s="2" t="s">
        <v>6392</v>
      </c>
      <c r="C467" s="2" t="s">
        <v>4966</v>
      </c>
      <c r="D467" s="3">
        <v>36938</v>
      </c>
      <c r="E467" s="2" t="s">
        <v>6393</v>
      </c>
      <c r="F467" s="2" t="s">
        <v>6394</v>
      </c>
      <c r="G467" s="2" t="s">
        <v>4949</v>
      </c>
      <c r="H467" s="2" t="s">
        <v>4950</v>
      </c>
      <c r="I467" s="2" t="s">
        <v>4951</v>
      </c>
      <c r="J467" s="2" t="s">
        <v>4952</v>
      </c>
      <c r="K467" s="3">
        <v>45308</v>
      </c>
      <c r="L467" s="16" t="s">
        <v>4937</v>
      </c>
    </row>
    <row r="468" spans="1:12" x14ac:dyDescent="0.25">
      <c r="A468" s="13" t="s">
        <v>1567</v>
      </c>
      <c r="B468" s="2" t="s">
        <v>6395</v>
      </c>
      <c r="C468" s="2" t="s">
        <v>4930</v>
      </c>
      <c r="D468" s="3">
        <v>25136</v>
      </c>
      <c r="E468" s="2" t="s">
        <v>6396</v>
      </c>
      <c r="F468" s="2" t="s">
        <v>6397</v>
      </c>
      <c r="G468" s="2" t="s">
        <v>5048</v>
      </c>
      <c r="H468" s="2" t="s">
        <v>4963</v>
      </c>
      <c r="I468" s="2" t="s">
        <v>4951</v>
      </c>
      <c r="J468" s="2" t="s">
        <v>4944</v>
      </c>
      <c r="K468" s="3">
        <v>45461</v>
      </c>
      <c r="L468" s="16" t="s">
        <v>5022</v>
      </c>
    </row>
    <row r="469" spans="1:12" x14ac:dyDescent="0.25">
      <c r="A469" s="13" t="s">
        <v>6398</v>
      </c>
      <c r="B469" s="2" t="s">
        <v>6399</v>
      </c>
      <c r="C469" s="2" t="s">
        <v>4930</v>
      </c>
      <c r="D469" s="3">
        <v>31425</v>
      </c>
      <c r="E469" s="2" t="s">
        <v>6400</v>
      </c>
      <c r="F469" s="2" t="s">
        <v>6401</v>
      </c>
      <c r="G469" s="2" t="s">
        <v>5124</v>
      </c>
      <c r="H469" s="2" t="s">
        <v>4950</v>
      </c>
      <c r="I469" s="2" t="s">
        <v>4951</v>
      </c>
      <c r="J469" s="2" t="s">
        <v>4936</v>
      </c>
      <c r="K469" s="3">
        <v>43208</v>
      </c>
      <c r="L469" s="16" t="s">
        <v>4976</v>
      </c>
    </row>
    <row r="470" spans="1:12" x14ac:dyDescent="0.25">
      <c r="A470" s="13" t="s">
        <v>1086</v>
      </c>
      <c r="B470" s="2" t="s">
        <v>6402</v>
      </c>
      <c r="C470" s="2" t="s">
        <v>4930</v>
      </c>
      <c r="D470" s="3">
        <v>26199</v>
      </c>
      <c r="E470" s="2" t="s">
        <v>6403</v>
      </c>
      <c r="F470" s="2" t="s">
        <v>6404</v>
      </c>
      <c r="G470" s="2" t="s">
        <v>4957</v>
      </c>
      <c r="H470" s="2" t="s">
        <v>4942</v>
      </c>
      <c r="I470" s="2" t="s">
        <v>4943</v>
      </c>
      <c r="J470" s="2" t="s">
        <v>5059</v>
      </c>
      <c r="K470" s="3">
        <v>44066</v>
      </c>
      <c r="L470" s="16" t="s">
        <v>4986</v>
      </c>
    </row>
    <row r="471" spans="1:12" x14ac:dyDescent="0.25">
      <c r="A471" s="13" t="s">
        <v>824</v>
      </c>
      <c r="B471" s="2" t="s">
        <v>6405</v>
      </c>
      <c r="C471" s="2" t="s">
        <v>4930</v>
      </c>
      <c r="D471" s="3">
        <v>32795</v>
      </c>
      <c r="E471" s="2" t="s">
        <v>6406</v>
      </c>
      <c r="F471" s="2" t="s">
        <v>6407</v>
      </c>
      <c r="G471" s="2" t="s">
        <v>4949</v>
      </c>
      <c r="H471" s="2" t="s">
        <v>4950</v>
      </c>
      <c r="I471" s="2" t="s">
        <v>4951</v>
      </c>
      <c r="J471" s="2" t="s">
        <v>4944</v>
      </c>
      <c r="K471" s="3">
        <v>43952</v>
      </c>
      <c r="L471" s="16" t="s">
        <v>5049</v>
      </c>
    </row>
    <row r="472" spans="1:12" x14ac:dyDescent="0.25">
      <c r="A472" s="13" t="s">
        <v>3207</v>
      </c>
      <c r="B472" s="2" t="s">
        <v>6408</v>
      </c>
      <c r="C472" s="2" t="s">
        <v>4966</v>
      </c>
      <c r="D472" s="3">
        <v>28130</v>
      </c>
      <c r="E472" s="2" t="s">
        <v>6409</v>
      </c>
      <c r="F472" s="2" t="s">
        <v>6410</v>
      </c>
      <c r="G472" s="2" t="s">
        <v>5040</v>
      </c>
      <c r="H472" s="2" t="s">
        <v>4950</v>
      </c>
      <c r="I472" s="2" t="s">
        <v>4951</v>
      </c>
      <c r="J472" s="2" t="s">
        <v>4952</v>
      </c>
      <c r="K472" s="3">
        <v>44136</v>
      </c>
      <c r="L472" s="16" t="s">
        <v>5060</v>
      </c>
    </row>
    <row r="473" spans="1:12" x14ac:dyDescent="0.25">
      <c r="A473" s="13" t="s">
        <v>442</v>
      </c>
      <c r="B473" s="2" t="s">
        <v>5712</v>
      </c>
      <c r="C473" s="2" t="s">
        <v>4930</v>
      </c>
      <c r="D473" s="3">
        <v>26919</v>
      </c>
      <c r="E473" s="2" t="s">
        <v>6411</v>
      </c>
      <c r="F473" s="2" t="s">
        <v>6412</v>
      </c>
      <c r="G473" s="2" t="s">
        <v>4941</v>
      </c>
      <c r="H473" s="2" t="s">
        <v>4942</v>
      </c>
      <c r="I473" s="2" t="s">
        <v>4943</v>
      </c>
      <c r="J473" s="2" t="s">
        <v>4952</v>
      </c>
      <c r="K473" s="3">
        <v>45265</v>
      </c>
      <c r="L473" s="16" t="s">
        <v>4953</v>
      </c>
    </row>
    <row r="474" spans="1:12" x14ac:dyDescent="0.25">
      <c r="A474" s="13" t="s">
        <v>3487</v>
      </c>
      <c r="B474" s="2" t="s">
        <v>6413</v>
      </c>
      <c r="C474" s="2" t="s">
        <v>4930</v>
      </c>
      <c r="D474" s="3">
        <v>28618</v>
      </c>
      <c r="E474" s="2" t="s">
        <v>6414</v>
      </c>
      <c r="F474" s="2" t="s">
        <v>6415</v>
      </c>
      <c r="G474" s="2" t="s">
        <v>5225</v>
      </c>
      <c r="H474" s="2" t="s">
        <v>4934</v>
      </c>
      <c r="I474" s="2" t="s">
        <v>4935</v>
      </c>
      <c r="J474" s="2" t="s">
        <v>4944</v>
      </c>
      <c r="K474" s="3">
        <v>44820</v>
      </c>
      <c r="L474" s="16" t="s">
        <v>5054</v>
      </c>
    </row>
    <row r="475" spans="1:12" x14ac:dyDescent="0.25">
      <c r="A475" s="13" t="s">
        <v>6416</v>
      </c>
      <c r="B475" s="2" t="s">
        <v>6417</v>
      </c>
      <c r="C475" s="2" t="s">
        <v>4930</v>
      </c>
      <c r="D475" s="3">
        <v>26309</v>
      </c>
      <c r="E475" s="2" t="s">
        <v>6418</v>
      </c>
      <c r="F475" s="2" t="s">
        <v>6419</v>
      </c>
      <c r="G475" s="2" t="s">
        <v>4980</v>
      </c>
      <c r="H475" s="2" t="s">
        <v>4970</v>
      </c>
      <c r="I475" s="2" t="s">
        <v>4935</v>
      </c>
      <c r="J475" s="2" t="s">
        <v>4952</v>
      </c>
      <c r="K475" s="3">
        <v>43274</v>
      </c>
      <c r="L475" s="16" t="s">
        <v>5032</v>
      </c>
    </row>
    <row r="476" spans="1:12" x14ac:dyDescent="0.25">
      <c r="A476" s="13" t="s">
        <v>2126</v>
      </c>
      <c r="B476" s="2" t="s">
        <v>6420</v>
      </c>
      <c r="C476" s="2" t="s">
        <v>4966</v>
      </c>
      <c r="D476" s="3">
        <v>36720</v>
      </c>
      <c r="E476" s="2" t="s">
        <v>6421</v>
      </c>
      <c r="F476" s="2" t="s">
        <v>6422</v>
      </c>
      <c r="G476" s="2" t="s">
        <v>4980</v>
      </c>
      <c r="H476" s="2" t="s">
        <v>4970</v>
      </c>
      <c r="I476" s="2" t="s">
        <v>4935</v>
      </c>
      <c r="J476" s="2" t="s">
        <v>4936</v>
      </c>
      <c r="K476" s="3">
        <v>45273</v>
      </c>
      <c r="L476" s="16" t="s">
        <v>5060</v>
      </c>
    </row>
    <row r="477" spans="1:12" x14ac:dyDescent="0.25">
      <c r="A477" s="13" t="s">
        <v>937</v>
      </c>
      <c r="B477" s="2" t="s">
        <v>6423</v>
      </c>
      <c r="C477" s="2" t="s">
        <v>4966</v>
      </c>
      <c r="D477" s="3">
        <v>33738</v>
      </c>
      <c r="E477" s="2" t="s">
        <v>6424</v>
      </c>
      <c r="F477" s="2" t="s">
        <v>6425</v>
      </c>
      <c r="G477" s="2" t="s">
        <v>4985</v>
      </c>
      <c r="H477" s="2" t="s">
        <v>4950</v>
      </c>
      <c r="I477" s="2" t="s">
        <v>4951</v>
      </c>
      <c r="J477" s="2" t="s">
        <v>4944</v>
      </c>
      <c r="K477" s="3">
        <v>43336</v>
      </c>
      <c r="L477" s="16" t="s">
        <v>4964</v>
      </c>
    </row>
    <row r="478" spans="1:12" x14ac:dyDescent="0.25">
      <c r="A478" s="13" t="s">
        <v>899</v>
      </c>
      <c r="B478" s="2" t="s">
        <v>6426</v>
      </c>
      <c r="C478" s="2" t="s">
        <v>4930</v>
      </c>
      <c r="D478" s="3">
        <v>35677</v>
      </c>
      <c r="E478" s="2" t="s">
        <v>6427</v>
      </c>
      <c r="F478" s="2" t="s">
        <v>6428</v>
      </c>
      <c r="G478" s="2" t="s">
        <v>5134</v>
      </c>
      <c r="H478" s="2" t="s">
        <v>4934</v>
      </c>
      <c r="I478" s="2" t="s">
        <v>4935</v>
      </c>
      <c r="J478" s="2" t="s">
        <v>4952</v>
      </c>
      <c r="K478" s="3">
        <v>43469</v>
      </c>
      <c r="L478" s="16" t="s">
        <v>5095</v>
      </c>
    </row>
    <row r="479" spans="1:12" x14ac:dyDescent="0.25">
      <c r="A479" s="13" t="s">
        <v>2915</v>
      </c>
      <c r="B479" s="2" t="s">
        <v>6429</v>
      </c>
      <c r="C479" s="2" t="s">
        <v>4930</v>
      </c>
      <c r="D479" s="3">
        <v>27294</v>
      </c>
      <c r="E479" s="2" t="s">
        <v>6430</v>
      </c>
      <c r="F479" s="2" t="s">
        <v>6431</v>
      </c>
      <c r="G479" s="2" t="s">
        <v>5161</v>
      </c>
      <c r="H479" s="2" t="s">
        <v>4934</v>
      </c>
      <c r="I479" s="2" t="s">
        <v>4935</v>
      </c>
      <c r="J479" s="2" t="s">
        <v>5059</v>
      </c>
      <c r="K479" s="3">
        <v>44025</v>
      </c>
      <c r="L479" s="16" t="s">
        <v>4976</v>
      </c>
    </row>
    <row r="480" spans="1:12" x14ac:dyDescent="0.25">
      <c r="A480" s="13" t="s">
        <v>292</v>
      </c>
      <c r="B480" s="2" t="s">
        <v>6432</v>
      </c>
      <c r="C480" s="2" t="s">
        <v>4966</v>
      </c>
      <c r="D480" s="3">
        <v>36504</v>
      </c>
      <c r="E480" s="2" t="s">
        <v>6433</v>
      </c>
      <c r="F480" s="2" t="s">
        <v>6434</v>
      </c>
      <c r="G480" s="2" t="s">
        <v>5182</v>
      </c>
      <c r="H480" s="2" t="s">
        <v>4963</v>
      </c>
      <c r="I480" s="2" t="s">
        <v>4951</v>
      </c>
      <c r="J480" s="2" t="s">
        <v>4952</v>
      </c>
      <c r="K480" s="3">
        <v>43135</v>
      </c>
      <c r="L480" s="16" t="s">
        <v>4971</v>
      </c>
    </row>
    <row r="481" spans="1:12" x14ac:dyDescent="0.25">
      <c r="A481" s="13" t="s">
        <v>2324</v>
      </c>
      <c r="B481" s="2" t="s">
        <v>6435</v>
      </c>
      <c r="C481" s="2" t="s">
        <v>4966</v>
      </c>
      <c r="D481" s="3">
        <v>27747</v>
      </c>
      <c r="E481" s="2" t="s">
        <v>6436</v>
      </c>
      <c r="F481" s="2" t="s">
        <v>6437</v>
      </c>
      <c r="G481" s="2" t="s">
        <v>5005</v>
      </c>
      <c r="H481" s="2" t="s">
        <v>4942</v>
      </c>
      <c r="I481" s="2" t="s">
        <v>4943</v>
      </c>
      <c r="J481" s="2" t="s">
        <v>4936</v>
      </c>
      <c r="K481" s="3">
        <v>45138</v>
      </c>
      <c r="L481" s="16" t="s">
        <v>5014</v>
      </c>
    </row>
    <row r="482" spans="1:12" x14ac:dyDescent="0.25">
      <c r="A482" s="13" t="s">
        <v>1437</v>
      </c>
      <c r="B482" s="2" t="s">
        <v>6438</v>
      </c>
      <c r="C482" s="2" t="s">
        <v>4930</v>
      </c>
      <c r="D482" s="3">
        <v>24992</v>
      </c>
      <c r="E482" s="2" t="s">
        <v>6439</v>
      </c>
      <c r="F482" s="2" t="s">
        <v>6440</v>
      </c>
      <c r="G482" s="2" t="s">
        <v>5189</v>
      </c>
      <c r="H482" s="2" t="s">
        <v>4970</v>
      </c>
      <c r="I482" s="2" t="s">
        <v>4935</v>
      </c>
      <c r="J482" s="2" t="s">
        <v>4944</v>
      </c>
      <c r="K482" s="3">
        <v>43605</v>
      </c>
      <c r="L482" s="16" t="s">
        <v>5060</v>
      </c>
    </row>
    <row r="483" spans="1:12" x14ac:dyDescent="0.25">
      <c r="A483" s="13" t="s">
        <v>1376</v>
      </c>
      <c r="B483" s="2" t="s">
        <v>6441</v>
      </c>
      <c r="C483" s="2" t="s">
        <v>4966</v>
      </c>
      <c r="D483" s="3">
        <v>26025</v>
      </c>
      <c r="E483" s="2" t="s">
        <v>6442</v>
      </c>
      <c r="F483" s="2" t="s">
        <v>6443</v>
      </c>
      <c r="G483" s="2" t="s">
        <v>5018</v>
      </c>
      <c r="H483" s="2" t="s">
        <v>4942</v>
      </c>
      <c r="I483" s="2" t="s">
        <v>4943</v>
      </c>
      <c r="J483" s="2" t="s">
        <v>4944</v>
      </c>
      <c r="K483" s="3">
        <v>43746</v>
      </c>
      <c r="L483" s="16" t="s">
        <v>5091</v>
      </c>
    </row>
    <row r="484" spans="1:12" x14ac:dyDescent="0.25">
      <c r="A484" s="13" t="s">
        <v>1771</v>
      </c>
      <c r="B484" s="2" t="s">
        <v>6444</v>
      </c>
      <c r="C484" s="2" t="s">
        <v>4966</v>
      </c>
      <c r="D484" s="3">
        <v>39042</v>
      </c>
      <c r="E484" s="2" t="s">
        <v>6445</v>
      </c>
      <c r="F484" s="2" t="s">
        <v>6446</v>
      </c>
      <c r="G484" s="2" t="s">
        <v>5324</v>
      </c>
      <c r="H484" s="2" t="s">
        <v>4950</v>
      </c>
      <c r="I484" s="2" t="s">
        <v>4951</v>
      </c>
      <c r="J484" s="2" t="s">
        <v>4944</v>
      </c>
      <c r="K484" s="3">
        <v>45296</v>
      </c>
      <c r="L484" s="16" t="s">
        <v>4986</v>
      </c>
    </row>
    <row r="485" spans="1:12" x14ac:dyDescent="0.25">
      <c r="A485" s="13" t="s">
        <v>4227</v>
      </c>
      <c r="B485" s="2" t="s">
        <v>6447</v>
      </c>
      <c r="C485" s="2" t="s">
        <v>4930</v>
      </c>
      <c r="D485" s="3">
        <v>35971</v>
      </c>
      <c r="E485" s="2" t="s">
        <v>6448</v>
      </c>
      <c r="F485" s="2" t="s">
        <v>6449</v>
      </c>
      <c r="G485" s="2" t="s">
        <v>5161</v>
      </c>
      <c r="H485" s="2" t="s">
        <v>4934</v>
      </c>
      <c r="I485" s="2" t="s">
        <v>4935</v>
      </c>
      <c r="J485" s="2" t="s">
        <v>4952</v>
      </c>
      <c r="K485" s="3">
        <v>43174</v>
      </c>
      <c r="L485" s="16" t="s">
        <v>4976</v>
      </c>
    </row>
    <row r="486" spans="1:12" x14ac:dyDescent="0.25">
      <c r="A486" s="13" t="s">
        <v>609</v>
      </c>
      <c r="B486" s="2" t="s">
        <v>6450</v>
      </c>
      <c r="C486" s="2" t="s">
        <v>4966</v>
      </c>
      <c r="D486" s="3">
        <v>28992</v>
      </c>
      <c r="E486" s="2" t="s">
        <v>6451</v>
      </c>
      <c r="F486" s="2" t="s">
        <v>6452</v>
      </c>
      <c r="G486" s="2" t="s">
        <v>4975</v>
      </c>
      <c r="H486" s="2" t="s">
        <v>4934</v>
      </c>
      <c r="I486" s="2" t="s">
        <v>4935</v>
      </c>
      <c r="J486" s="2" t="s">
        <v>4952</v>
      </c>
      <c r="K486" s="3">
        <v>43996</v>
      </c>
      <c r="L486" s="16" t="s">
        <v>5014</v>
      </c>
    </row>
    <row r="487" spans="1:12" x14ac:dyDescent="0.25">
      <c r="A487" s="13" t="s">
        <v>3088</v>
      </c>
      <c r="B487" s="2" t="s">
        <v>6453</v>
      </c>
      <c r="C487" s="2" t="s">
        <v>4966</v>
      </c>
      <c r="D487" s="3">
        <v>36244</v>
      </c>
      <c r="E487" s="2" t="s">
        <v>6454</v>
      </c>
      <c r="F487" s="2" t="s">
        <v>6455</v>
      </c>
      <c r="G487" s="2" t="s">
        <v>5182</v>
      </c>
      <c r="H487" s="2" t="s">
        <v>4963</v>
      </c>
      <c r="I487" s="2" t="s">
        <v>4951</v>
      </c>
      <c r="J487" s="2" t="s">
        <v>4952</v>
      </c>
      <c r="K487" s="3">
        <v>45645</v>
      </c>
      <c r="L487" s="16" t="s">
        <v>5091</v>
      </c>
    </row>
    <row r="488" spans="1:12" x14ac:dyDescent="0.25">
      <c r="A488" s="13" t="s">
        <v>4174</v>
      </c>
      <c r="B488" s="2" t="s">
        <v>6456</v>
      </c>
      <c r="C488" s="2" t="s">
        <v>4930</v>
      </c>
      <c r="D488" s="3">
        <v>28632</v>
      </c>
      <c r="E488" s="2" t="s">
        <v>6457</v>
      </c>
      <c r="F488" s="2" t="s">
        <v>6458</v>
      </c>
      <c r="G488" s="2" t="s">
        <v>5074</v>
      </c>
      <c r="H488" s="2" t="s">
        <v>4934</v>
      </c>
      <c r="I488" s="2" t="s">
        <v>4935</v>
      </c>
      <c r="J488" s="2" t="s">
        <v>4952</v>
      </c>
      <c r="K488" s="3">
        <v>45354</v>
      </c>
      <c r="L488" s="16" t="s">
        <v>5060</v>
      </c>
    </row>
    <row r="489" spans="1:12" x14ac:dyDescent="0.25">
      <c r="A489" s="13" t="s">
        <v>2300</v>
      </c>
      <c r="B489" s="2" t="s">
        <v>6459</v>
      </c>
      <c r="C489" s="2" t="s">
        <v>4930</v>
      </c>
      <c r="D489" s="3">
        <v>33666</v>
      </c>
      <c r="E489" s="2" t="s">
        <v>6460</v>
      </c>
      <c r="F489" s="2" t="s">
        <v>6461</v>
      </c>
      <c r="G489" s="2" t="s">
        <v>5124</v>
      </c>
      <c r="H489" s="2" t="s">
        <v>4950</v>
      </c>
      <c r="I489" s="2" t="s">
        <v>4951</v>
      </c>
      <c r="J489" s="2" t="s">
        <v>4936</v>
      </c>
      <c r="K489" s="3">
        <v>45413</v>
      </c>
      <c r="L489" s="16" t="s">
        <v>4958</v>
      </c>
    </row>
    <row r="490" spans="1:12" x14ac:dyDescent="0.25">
      <c r="A490" s="13" t="s">
        <v>2625</v>
      </c>
      <c r="B490" s="2" t="s">
        <v>6462</v>
      </c>
      <c r="C490" s="2" t="s">
        <v>4966</v>
      </c>
      <c r="D490" s="3">
        <v>33126</v>
      </c>
      <c r="E490" s="2" t="s">
        <v>6463</v>
      </c>
      <c r="F490" s="2" t="s">
        <v>6464</v>
      </c>
      <c r="G490" s="2" t="s">
        <v>4941</v>
      </c>
      <c r="H490" s="2" t="s">
        <v>4942</v>
      </c>
      <c r="I490" s="2" t="s">
        <v>4943</v>
      </c>
      <c r="J490" s="2" t="s">
        <v>4944</v>
      </c>
      <c r="K490" s="3">
        <v>45364</v>
      </c>
      <c r="L490" s="16" t="s">
        <v>4945</v>
      </c>
    </row>
    <row r="491" spans="1:12" x14ac:dyDescent="0.25">
      <c r="A491" s="13" t="s">
        <v>764</v>
      </c>
      <c r="B491" s="2" t="s">
        <v>6465</v>
      </c>
      <c r="C491" s="2" t="s">
        <v>4930</v>
      </c>
      <c r="D491" s="3">
        <v>29155</v>
      </c>
      <c r="E491" s="2" t="s">
        <v>6466</v>
      </c>
      <c r="F491" s="2" t="s">
        <v>6467</v>
      </c>
      <c r="G491" s="2" t="s">
        <v>4962</v>
      </c>
      <c r="H491" s="2" t="s">
        <v>4963</v>
      </c>
      <c r="I491" s="2" t="s">
        <v>4951</v>
      </c>
      <c r="J491" s="2" t="s">
        <v>4944</v>
      </c>
      <c r="K491" s="3">
        <v>45150</v>
      </c>
      <c r="L491" s="16" t="s">
        <v>4964</v>
      </c>
    </row>
    <row r="492" spans="1:12" x14ac:dyDescent="0.25">
      <c r="A492" s="13" t="s">
        <v>1146</v>
      </c>
      <c r="B492" s="2" t="s">
        <v>6468</v>
      </c>
      <c r="C492" s="2" t="s">
        <v>4930</v>
      </c>
      <c r="D492" s="3">
        <v>32982</v>
      </c>
      <c r="E492" s="2" t="s">
        <v>6469</v>
      </c>
      <c r="F492" s="2" t="s">
        <v>6470</v>
      </c>
      <c r="G492" s="2" t="s">
        <v>4962</v>
      </c>
      <c r="H492" s="2" t="s">
        <v>4963</v>
      </c>
      <c r="I492" s="2" t="s">
        <v>4951</v>
      </c>
      <c r="J492" s="2" t="s">
        <v>4936</v>
      </c>
      <c r="K492" s="3">
        <v>43195</v>
      </c>
      <c r="L492" s="16" t="s">
        <v>5022</v>
      </c>
    </row>
    <row r="493" spans="1:12" x14ac:dyDescent="0.25">
      <c r="A493" s="13" t="s">
        <v>208</v>
      </c>
      <c r="B493" s="2" t="s">
        <v>5865</v>
      </c>
      <c r="C493" s="2" t="s">
        <v>4966</v>
      </c>
      <c r="D493" s="3">
        <v>33683</v>
      </c>
      <c r="E493" s="2" t="s">
        <v>6471</v>
      </c>
      <c r="F493" s="2" t="s">
        <v>6472</v>
      </c>
      <c r="G493" s="2" t="s">
        <v>5044</v>
      </c>
      <c r="H493" s="2" t="s">
        <v>4934</v>
      </c>
      <c r="I493" s="2" t="s">
        <v>4935</v>
      </c>
      <c r="J493" s="2" t="s">
        <v>4952</v>
      </c>
      <c r="K493" s="3">
        <v>45568</v>
      </c>
      <c r="L493" s="16" t="s">
        <v>4937</v>
      </c>
    </row>
    <row r="494" spans="1:12" x14ac:dyDescent="0.25">
      <c r="A494" s="13" t="s">
        <v>3836</v>
      </c>
      <c r="B494" s="2" t="s">
        <v>6473</v>
      </c>
      <c r="C494" s="2" t="s">
        <v>4930</v>
      </c>
      <c r="D494" s="3">
        <v>24233</v>
      </c>
      <c r="E494" s="2" t="s">
        <v>6474</v>
      </c>
      <c r="F494" s="2" t="s">
        <v>6475</v>
      </c>
      <c r="G494" s="2" t="s">
        <v>5048</v>
      </c>
      <c r="H494" s="2" t="s">
        <v>4963</v>
      </c>
      <c r="I494" s="2" t="s">
        <v>4951</v>
      </c>
      <c r="J494" s="2" t="s">
        <v>4952</v>
      </c>
      <c r="K494" s="3">
        <v>43704</v>
      </c>
      <c r="L494" s="16" t="s">
        <v>4981</v>
      </c>
    </row>
    <row r="495" spans="1:12" x14ac:dyDescent="0.25">
      <c r="A495" s="13" t="s">
        <v>212</v>
      </c>
      <c r="B495" s="2" t="s">
        <v>6476</v>
      </c>
      <c r="C495" s="2" t="s">
        <v>4966</v>
      </c>
      <c r="D495" s="3">
        <v>38872</v>
      </c>
      <c r="E495" s="2" t="s">
        <v>6477</v>
      </c>
      <c r="F495" s="2" t="s">
        <v>6478</v>
      </c>
      <c r="G495" s="2" t="s">
        <v>5225</v>
      </c>
      <c r="H495" s="2" t="s">
        <v>4934</v>
      </c>
      <c r="I495" s="2" t="s">
        <v>4935</v>
      </c>
      <c r="J495" s="2" t="s">
        <v>5059</v>
      </c>
      <c r="K495" s="3">
        <v>44845</v>
      </c>
      <c r="L495" s="16" t="s">
        <v>5095</v>
      </c>
    </row>
    <row r="496" spans="1:12" x14ac:dyDescent="0.25">
      <c r="A496" s="13" t="s">
        <v>2251</v>
      </c>
      <c r="B496" s="2" t="s">
        <v>6479</v>
      </c>
      <c r="C496" s="2" t="s">
        <v>4966</v>
      </c>
      <c r="D496" s="3">
        <v>33370</v>
      </c>
      <c r="E496" s="2" t="s">
        <v>6480</v>
      </c>
      <c r="F496" s="2" t="s">
        <v>6481</v>
      </c>
      <c r="G496" s="2" t="s">
        <v>5189</v>
      </c>
      <c r="H496" s="2" t="s">
        <v>4970</v>
      </c>
      <c r="I496" s="2" t="s">
        <v>4935</v>
      </c>
      <c r="J496" s="2" t="s">
        <v>4944</v>
      </c>
      <c r="K496" s="3">
        <v>43267</v>
      </c>
      <c r="L496" s="16" t="s">
        <v>4971</v>
      </c>
    </row>
    <row r="497" spans="1:12" x14ac:dyDescent="0.25">
      <c r="A497" s="13" t="s">
        <v>2182</v>
      </c>
      <c r="B497" s="2" t="s">
        <v>6482</v>
      </c>
      <c r="C497" s="2" t="s">
        <v>4966</v>
      </c>
      <c r="D497" s="3">
        <v>37402</v>
      </c>
      <c r="E497" s="2" t="s">
        <v>6483</v>
      </c>
      <c r="F497" s="2" t="s">
        <v>6484</v>
      </c>
      <c r="G497" s="2" t="s">
        <v>5212</v>
      </c>
      <c r="H497" s="2" t="s">
        <v>4942</v>
      </c>
      <c r="I497" s="2" t="s">
        <v>4943</v>
      </c>
      <c r="J497" s="2" t="s">
        <v>4944</v>
      </c>
      <c r="K497" s="3">
        <v>43433</v>
      </c>
      <c r="L497" s="16" t="s">
        <v>5091</v>
      </c>
    </row>
    <row r="498" spans="1:12" x14ac:dyDescent="0.25">
      <c r="A498" s="13" t="s">
        <v>661</v>
      </c>
      <c r="B498" s="2" t="s">
        <v>6485</v>
      </c>
      <c r="C498" s="2" t="s">
        <v>4966</v>
      </c>
      <c r="D498" s="3">
        <v>24633</v>
      </c>
      <c r="E498" s="2" t="s">
        <v>6486</v>
      </c>
      <c r="F498" s="2" t="s">
        <v>6487</v>
      </c>
      <c r="G498" s="2" t="s">
        <v>4957</v>
      </c>
      <c r="H498" s="2" t="s">
        <v>4942</v>
      </c>
      <c r="I498" s="2" t="s">
        <v>4943</v>
      </c>
      <c r="J498" s="2" t="s">
        <v>4952</v>
      </c>
      <c r="K498" s="3">
        <v>45679</v>
      </c>
      <c r="L498" s="16" t="s">
        <v>5060</v>
      </c>
    </row>
    <row r="499" spans="1:12" x14ac:dyDescent="0.25">
      <c r="A499" s="13" t="s">
        <v>575</v>
      </c>
      <c r="B499" s="2" t="s">
        <v>6488</v>
      </c>
      <c r="C499" s="2" t="s">
        <v>4966</v>
      </c>
      <c r="D499" s="3">
        <v>30996</v>
      </c>
      <c r="E499" s="2" t="s">
        <v>6489</v>
      </c>
      <c r="F499" s="2" t="s">
        <v>6490</v>
      </c>
      <c r="G499" s="2" t="s">
        <v>5229</v>
      </c>
      <c r="H499" s="2" t="s">
        <v>4963</v>
      </c>
      <c r="I499" s="2" t="s">
        <v>4951</v>
      </c>
      <c r="J499" s="2" t="s">
        <v>4936</v>
      </c>
      <c r="K499" s="3">
        <v>43339</v>
      </c>
      <c r="L499" s="16" t="s">
        <v>5006</v>
      </c>
    </row>
    <row r="500" spans="1:12" x14ac:dyDescent="0.25">
      <c r="A500" s="13" t="s">
        <v>1784</v>
      </c>
      <c r="B500" s="2" t="s">
        <v>6491</v>
      </c>
      <c r="C500" s="2" t="s">
        <v>4930</v>
      </c>
      <c r="D500" s="3">
        <v>38862</v>
      </c>
      <c r="E500" s="2" t="s">
        <v>6492</v>
      </c>
      <c r="F500" s="2" t="s">
        <v>6493</v>
      </c>
      <c r="G500" s="2" t="s">
        <v>4993</v>
      </c>
      <c r="H500" s="2" t="s">
        <v>4942</v>
      </c>
      <c r="I500" s="2" t="s">
        <v>4943</v>
      </c>
      <c r="J500" s="2" t="s">
        <v>4952</v>
      </c>
      <c r="K500" s="3">
        <v>45416</v>
      </c>
      <c r="L500" s="16" t="s">
        <v>4945</v>
      </c>
    </row>
    <row r="501" spans="1:12" x14ac:dyDescent="0.25">
      <c r="A501" s="13" t="s">
        <v>2803</v>
      </c>
      <c r="B501" s="2" t="s">
        <v>6200</v>
      </c>
      <c r="C501" s="2" t="s">
        <v>4966</v>
      </c>
      <c r="D501" s="3">
        <v>25916</v>
      </c>
      <c r="E501" s="2" t="s">
        <v>6494</v>
      </c>
      <c r="F501" s="2" t="s">
        <v>6495</v>
      </c>
      <c r="G501" s="2" t="s">
        <v>4980</v>
      </c>
      <c r="H501" s="2" t="s">
        <v>4970</v>
      </c>
      <c r="I501" s="2" t="s">
        <v>4935</v>
      </c>
      <c r="J501" s="2" t="s">
        <v>4952</v>
      </c>
      <c r="K501" s="3">
        <v>43802</v>
      </c>
      <c r="L501" s="16" t="s">
        <v>5091</v>
      </c>
    </row>
    <row r="502" spans="1:12" x14ac:dyDescent="0.25">
      <c r="A502" s="13" t="s">
        <v>1595</v>
      </c>
      <c r="B502" s="2" t="s">
        <v>6496</v>
      </c>
      <c r="C502" s="2" t="s">
        <v>4930</v>
      </c>
      <c r="D502" s="3">
        <v>26419</v>
      </c>
      <c r="E502" s="2" t="s">
        <v>6497</v>
      </c>
      <c r="F502" s="2" t="s">
        <v>6498</v>
      </c>
      <c r="G502" s="2" t="s">
        <v>5148</v>
      </c>
      <c r="H502" s="2" t="s">
        <v>4950</v>
      </c>
      <c r="I502" s="2" t="s">
        <v>4951</v>
      </c>
      <c r="J502" s="2" t="s">
        <v>4944</v>
      </c>
      <c r="K502" s="3">
        <v>44829</v>
      </c>
      <c r="L502" s="16" t="s">
        <v>5049</v>
      </c>
    </row>
    <row r="503" spans="1:12" x14ac:dyDescent="0.25">
      <c r="A503" s="13" t="s">
        <v>3542</v>
      </c>
      <c r="B503" s="2" t="s">
        <v>6499</v>
      </c>
      <c r="C503" s="2" t="s">
        <v>4966</v>
      </c>
      <c r="D503" s="3">
        <v>38347</v>
      </c>
      <c r="E503" s="2" t="s">
        <v>6500</v>
      </c>
      <c r="F503" s="2" t="s">
        <v>6501</v>
      </c>
      <c r="G503" s="2" t="s">
        <v>5229</v>
      </c>
      <c r="H503" s="2" t="s">
        <v>4963</v>
      </c>
      <c r="I503" s="2" t="s">
        <v>4951</v>
      </c>
      <c r="J503" s="2" t="s">
        <v>4936</v>
      </c>
      <c r="K503" s="3">
        <v>45528</v>
      </c>
      <c r="L503" s="16" t="s">
        <v>4976</v>
      </c>
    </row>
    <row r="504" spans="1:12" x14ac:dyDescent="0.25">
      <c r="A504" s="13" t="s">
        <v>1623</v>
      </c>
      <c r="B504" s="2" t="s">
        <v>6502</v>
      </c>
      <c r="C504" s="2" t="s">
        <v>4966</v>
      </c>
      <c r="D504" s="3">
        <v>27617</v>
      </c>
      <c r="E504" s="2" t="s">
        <v>6503</v>
      </c>
      <c r="F504" s="2" t="s">
        <v>6504</v>
      </c>
      <c r="G504" s="2" t="s">
        <v>5018</v>
      </c>
      <c r="H504" s="2" t="s">
        <v>4942</v>
      </c>
      <c r="I504" s="2" t="s">
        <v>4943</v>
      </c>
      <c r="J504" s="2" t="s">
        <v>4952</v>
      </c>
      <c r="K504" s="3">
        <v>43517</v>
      </c>
      <c r="L504" s="16" t="s">
        <v>4981</v>
      </c>
    </row>
    <row r="505" spans="1:12" x14ac:dyDescent="0.25">
      <c r="A505" s="13" t="s">
        <v>867</v>
      </c>
      <c r="B505" s="2" t="s">
        <v>6505</v>
      </c>
      <c r="C505" s="2" t="s">
        <v>4966</v>
      </c>
      <c r="D505" s="3">
        <v>38131</v>
      </c>
      <c r="E505" s="2" t="s">
        <v>6506</v>
      </c>
      <c r="F505" s="2" t="s">
        <v>6507</v>
      </c>
      <c r="G505" s="2" t="s">
        <v>5212</v>
      </c>
      <c r="H505" s="2" t="s">
        <v>4942</v>
      </c>
      <c r="I505" s="2" t="s">
        <v>4943</v>
      </c>
      <c r="J505" s="2" t="s">
        <v>4936</v>
      </c>
      <c r="K505" s="3">
        <v>43848</v>
      </c>
      <c r="L505" s="16" t="s">
        <v>5095</v>
      </c>
    </row>
    <row r="506" spans="1:12" x14ac:dyDescent="0.25">
      <c r="A506" s="13" t="s">
        <v>1170</v>
      </c>
      <c r="B506" s="2" t="s">
        <v>6508</v>
      </c>
      <c r="C506" s="2" t="s">
        <v>4966</v>
      </c>
      <c r="D506" s="3">
        <v>38074</v>
      </c>
      <c r="E506" s="2" t="s">
        <v>6509</v>
      </c>
      <c r="F506" s="2" t="s">
        <v>6510</v>
      </c>
      <c r="G506" s="2" t="s">
        <v>5141</v>
      </c>
      <c r="H506" s="2" t="s">
        <v>4963</v>
      </c>
      <c r="I506" s="2" t="s">
        <v>4951</v>
      </c>
      <c r="J506" s="2" t="s">
        <v>4952</v>
      </c>
      <c r="K506" s="3">
        <v>45211</v>
      </c>
      <c r="L506" s="16" t="s">
        <v>5032</v>
      </c>
    </row>
    <row r="507" spans="1:12" x14ac:dyDescent="0.25">
      <c r="A507" s="13" t="s">
        <v>1039</v>
      </c>
      <c r="B507" s="2" t="s">
        <v>5337</v>
      </c>
      <c r="C507" s="2" t="s">
        <v>4930</v>
      </c>
      <c r="D507" s="3">
        <v>30342</v>
      </c>
      <c r="E507" s="2" t="s">
        <v>6511</v>
      </c>
      <c r="F507" s="2" t="s">
        <v>6512</v>
      </c>
      <c r="G507" s="2" t="s">
        <v>4949</v>
      </c>
      <c r="H507" s="2" t="s">
        <v>4950</v>
      </c>
      <c r="I507" s="2" t="s">
        <v>4951</v>
      </c>
      <c r="J507" s="2" t="s">
        <v>4936</v>
      </c>
      <c r="K507" s="3">
        <v>43351</v>
      </c>
      <c r="L507" s="16" t="s">
        <v>4981</v>
      </c>
    </row>
    <row r="508" spans="1:12" x14ac:dyDescent="0.25">
      <c r="A508" s="13" t="s">
        <v>305</v>
      </c>
      <c r="B508" s="2" t="s">
        <v>6513</v>
      </c>
      <c r="C508" s="2" t="s">
        <v>4966</v>
      </c>
      <c r="D508" s="3">
        <v>27411</v>
      </c>
      <c r="E508" s="2" t="s">
        <v>6514</v>
      </c>
      <c r="F508" s="2" t="s">
        <v>6515</v>
      </c>
      <c r="G508" s="2" t="s">
        <v>4980</v>
      </c>
      <c r="H508" s="2" t="s">
        <v>4970</v>
      </c>
      <c r="I508" s="2" t="s">
        <v>4935</v>
      </c>
      <c r="J508" s="2" t="s">
        <v>4952</v>
      </c>
      <c r="K508" s="3">
        <v>43454</v>
      </c>
      <c r="L508" s="16" t="s">
        <v>4981</v>
      </c>
    </row>
    <row r="509" spans="1:12" x14ac:dyDescent="0.25">
      <c r="A509" s="13" t="s">
        <v>920</v>
      </c>
      <c r="B509" s="2" t="s">
        <v>6516</v>
      </c>
      <c r="C509" s="2" t="s">
        <v>4930</v>
      </c>
      <c r="D509" s="3">
        <v>24934</v>
      </c>
      <c r="E509" s="2" t="s">
        <v>6517</v>
      </c>
      <c r="F509" s="2" t="s">
        <v>6518</v>
      </c>
      <c r="G509" s="2" t="s">
        <v>5141</v>
      </c>
      <c r="H509" s="2" t="s">
        <v>4963</v>
      </c>
      <c r="I509" s="2" t="s">
        <v>4951</v>
      </c>
      <c r="J509" s="2" t="s">
        <v>4936</v>
      </c>
      <c r="K509" s="3">
        <v>44730</v>
      </c>
      <c r="L509" s="16" t="s">
        <v>5006</v>
      </c>
    </row>
    <row r="510" spans="1:12" x14ac:dyDescent="0.25">
      <c r="A510" s="13" t="s">
        <v>3156</v>
      </c>
      <c r="B510" s="2" t="s">
        <v>6519</v>
      </c>
      <c r="C510" s="2" t="s">
        <v>4930</v>
      </c>
      <c r="D510" s="3">
        <v>26337</v>
      </c>
      <c r="E510" s="2" t="s">
        <v>6520</v>
      </c>
      <c r="F510" s="2" t="s">
        <v>6521</v>
      </c>
      <c r="G510" s="2" t="s">
        <v>5225</v>
      </c>
      <c r="H510" s="2" t="s">
        <v>4934</v>
      </c>
      <c r="I510" s="2" t="s">
        <v>4935</v>
      </c>
      <c r="J510" s="2" t="s">
        <v>4952</v>
      </c>
      <c r="K510" s="3">
        <v>43239</v>
      </c>
      <c r="L510" s="16" t="s">
        <v>4945</v>
      </c>
    </row>
    <row r="511" spans="1:12" x14ac:dyDescent="0.25">
      <c r="A511" s="13" t="s">
        <v>2974</v>
      </c>
      <c r="B511" s="2" t="s">
        <v>6228</v>
      </c>
      <c r="C511" s="2" t="s">
        <v>4966</v>
      </c>
      <c r="D511" s="3">
        <v>34056</v>
      </c>
      <c r="E511" s="2" t="s">
        <v>6522</v>
      </c>
      <c r="F511" s="2" t="s">
        <v>6523</v>
      </c>
      <c r="G511" s="2" t="s">
        <v>5040</v>
      </c>
      <c r="H511" s="2" t="s">
        <v>4950</v>
      </c>
      <c r="I511" s="2" t="s">
        <v>4951</v>
      </c>
      <c r="J511" s="2" t="s">
        <v>4944</v>
      </c>
      <c r="K511" s="3">
        <v>44951</v>
      </c>
      <c r="L511" s="16" t="s">
        <v>5022</v>
      </c>
    </row>
    <row r="512" spans="1:12" x14ac:dyDescent="0.25">
      <c r="A512" s="13" t="s">
        <v>726</v>
      </c>
      <c r="B512" s="2" t="s">
        <v>6524</v>
      </c>
      <c r="C512" s="2" t="s">
        <v>4966</v>
      </c>
      <c r="D512" s="3">
        <v>32578</v>
      </c>
      <c r="E512" s="2" t="s">
        <v>6525</v>
      </c>
      <c r="F512" s="2" t="s">
        <v>6526</v>
      </c>
      <c r="G512" s="2" t="s">
        <v>5225</v>
      </c>
      <c r="H512" s="2" t="s">
        <v>4934</v>
      </c>
      <c r="I512" s="2" t="s">
        <v>4935</v>
      </c>
      <c r="J512" s="2" t="s">
        <v>4952</v>
      </c>
      <c r="K512" s="3">
        <v>44952</v>
      </c>
      <c r="L512" s="16" t="s">
        <v>5014</v>
      </c>
    </row>
    <row r="513" spans="1:12" x14ac:dyDescent="0.25">
      <c r="A513" s="13" t="s">
        <v>4538</v>
      </c>
      <c r="B513" s="2" t="s">
        <v>6234</v>
      </c>
      <c r="C513" s="2" t="s">
        <v>4930</v>
      </c>
      <c r="D513" s="3">
        <v>31889</v>
      </c>
      <c r="E513" s="2" t="s">
        <v>6527</v>
      </c>
      <c r="F513" s="2" t="s">
        <v>6528</v>
      </c>
      <c r="G513" s="2" t="s">
        <v>5134</v>
      </c>
      <c r="H513" s="2" t="s">
        <v>4934</v>
      </c>
      <c r="I513" s="2" t="s">
        <v>4935</v>
      </c>
      <c r="J513" s="2" t="s">
        <v>4936</v>
      </c>
      <c r="K513" s="3">
        <v>45463</v>
      </c>
      <c r="L513" s="16" t="s">
        <v>5091</v>
      </c>
    </row>
    <row r="514" spans="1:12" x14ac:dyDescent="0.25">
      <c r="A514" s="13" t="s">
        <v>619</v>
      </c>
      <c r="B514" s="2" t="s">
        <v>6529</v>
      </c>
      <c r="C514" s="2" t="s">
        <v>4966</v>
      </c>
      <c r="D514" s="3">
        <v>34614</v>
      </c>
      <c r="E514" s="2" t="s">
        <v>6530</v>
      </c>
      <c r="F514" s="2" t="s">
        <v>6531</v>
      </c>
      <c r="G514" s="2" t="s">
        <v>4969</v>
      </c>
      <c r="H514" s="2" t="s">
        <v>4970</v>
      </c>
      <c r="I514" s="2" t="s">
        <v>4935</v>
      </c>
      <c r="J514" s="2" t="s">
        <v>4936</v>
      </c>
      <c r="K514" s="3">
        <v>45638</v>
      </c>
      <c r="L514" s="16" t="s">
        <v>5036</v>
      </c>
    </row>
    <row r="515" spans="1:12" x14ac:dyDescent="0.25">
      <c r="A515" s="13" t="s">
        <v>1251</v>
      </c>
      <c r="B515" s="2" t="s">
        <v>6532</v>
      </c>
      <c r="C515" s="2" t="s">
        <v>4930</v>
      </c>
      <c r="D515" s="3">
        <v>26733</v>
      </c>
      <c r="E515" s="2" t="s">
        <v>6533</v>
      </c>
      <c r="F515" s="2" t="s">
        <v>6534</v>
      </c>
      <c r="G515" s="2" t="s">
        <v>5053</v>
      </c>
      <c r="H515" s="2" t="s">
        <v>4963</v>
      </c>
      <c r="I515" s="2" t="s">
        <v>4951</v>
      </c>
      <c r="J515" s="2" t="s">
        <v>4936</v>
      </c>
      <c r="K515" s="3">
        <v>44715</v>
      </c>
      <c r="L515" s="16" t="s">
        <v>5091</v>
      </c>
    </row>
    <row r="516" spans="1:12" x14ac:dyDescent="0.25">
      <c r="A516" s="13" t="s">
        <v>1120</v>
      </c>
      <c r="B516" s="2" t="s">
        <v>6535</v>
      </c>
      <c r="C516" s="2" t="s">
        <v>4930</v>
      </c>
      <c r="D516" s="3">
        <v>32691</v>
      </c>
      <c r="E516" s="2" t="s">
        <v>6536</v>
      </c>
      <c r="F516" s="2" t="s">
        <v>6537</v>
      </c>
      <c r="G516" s="2" t="s">
        <v>4962</v>
      </c>
      <c r="H516" s="2" t="s">
        <v>4963</v>
      </c>
      <c r="I516" s="2" t="s">
        <v>4951</v>
      </c>
      <c r="J516" s="2" t="s">
        <v>4936</v>
      </c>
      <c r="K516" s="3">
        <v>43774</v>
      </c>
      <c r="L516" s="16" t="s">
        <v>5014</v>
      </c>
    </row>
    <row r="517" spans="1:12" x14ac:dyDescent="0.25">
      <c r="A517" s="13" t="s">
        <v>3303</v>
      </c>
      <c r="B517" s="2" t="s">
        <v>6538</v>
      </c>
      <c r="C517" s="2" t="s">
        <v>4930</v>
      </c>
      <c r="D517" s="3">
        <v>33395</v>
      </c>
      <c r="E517" s="2" t="s">
        <v>6539</v>
      </c>
      <c r="F517" s="2" t="s">
        <v>6540</v>
      </c>
      <c r="G517" s="2" t="s">
        <v>5058</v>
      </c>
      <c r="H517" s="2" t="s">
        <v>4934</v>
      </c>
      <c r="I517" s="2" t="s">
        <v>4935</v>
      </c>
      <c r="J517" s="2" t="s">
        <v>4936</v>
      </c>
      <c r="K517" s="3">
        <v>45591</v>
      </c>
      <c r="L517" s="16" t="s">
        <v>4937</v>
      </c>
    </row>
    <row r="518" spans="1:12" x14ac:dyDescent="0.25">
      <c r="A518" s="13" t="s">
        <v>865</v>
      </c>
      <c r="B518" s="2" t="s">
        <v>6541</v>
      </c>
      <c r="C518" s="2" t="s">
        <v>4930</v>
      </c>
      <c r="D518" s="3">
        <v>29057</v>
      </c>
      <c r="E518" s="2" t="s">
        <v>6542</v>
      </c>
      <c r="F518" s="2" t="s">
        <v>6543</v>
      </c>
      <c r="G518" s="2" t="s">
        <v>5320</v>
      </c>
      <c r="H518" s="2" t="s">
        <v>4950</v>
      </c>
      <c r="I518" s="2" t="s">
        <v>4951</v>
      </c>
      <c r="J518" s="2" t="s">
        <v>4936</v>
      </c>
      <c r="K518" s="3">
        <v>45098</v>
      </c>
      <c r="L518" s="16" t="s">
        <v>4964</v>
      </c>
    </row>
    <row r="519" spans="1:12" x14ac:dyDescent="0.25">
      <c r="A519" s="13" t="s">
        <v>3310</v>
      </c>
      <c r="B519" s="2" t="s">
        <v>6544</v>
      </c>
      <c r="C519" s="2" t="s">
        <v>4930</v>
      </c>
      <c r="D519" s="3">
        <v>33557</v>
      </c>
      <c r="E519" s="2" t="s">
        <v>6545</v>
      </c>
      <c r="F519" s="2" t="s">
        <v>6546</v>
      </c>
      <c r="G519" s="2" t="s">
        <v>5018</v>
      </c>
      <c r="H519" s="2" t="s">
        <v>4942</v>
      </c>
      <c r="I519" s="2" t="s">
        <v>4943</v>
      </c>
      <c r="J519" s="2" t="s">
        <v>4944</v>
      </c>
      <c r="K519" s="3">
        <v>45237</v>
      </c>
      <c r="L519" s="16" t="s">
        <v>5036</v>
      </c>
    </row>
    <row r="520" spans="1:12" x14ac:dyDescent="0.25">
      <c r="A520" s="13" t="s">
        <v>511</v>
      </c>
      <c r="B520" s="2" t="s">
        <v>6547</v>
      </c>
      <c r="C520" s="2" t="s">
        <v>4966</v>
      </c>
      <c r="D520" s="3">
        <v>29096</v>
      </c>
      <c r="E520" s="2" t="s">
        <v>6548</v>
      </c>
      <c r="F520" s="2" t="s">
        <v>6549</v>
      </c>
      <c r="G520" s="2" t="s">
        <v>5269</v>
      </c>
      <c r="H520" s="2" t="s">
        <v>4970</v>
      </c>
      <c r="I520" s="2" t="s">
        <v>4935</v>
      </c>
      <c r="J520" s="2" t="s">
        <v>4944</v>
      </c>
      <c r="K520" s="3">
        <v>43811</v>
      </c>
      <c r="L520" s="16" t="s">
        <v>4937</v>
      </c>
    </row>
    <row r="521" spans="1:12" x14ac:dyDescent="0.25">
      <c r="A521" s="13" t="s">
        <v>2007</v>
      </c>
      <c r="B521" s="2" t="s">
        <v>6550</v>
      </c>
      <c r="C521" s="2" t="s">
        <v>4966</v>
      </c>
      <c r="D521" s="3">
        <v>35164</v>
      </c>
      <c r="E521" s="2" t="s">
        <v>6551</v>
      </c>
      <c r="F521" s="2" t="s">
        <v>6552</v>
      </c>
      <c r="G521" s="2" t="s">
        <v>5324</v>
      </c>
      <c r="H521" s="2" t="s">
        <v>4950</v>
      </c>
      <c r="I521" s="2" t="s">
        <v>4951</v>
      </c>
      <c r="J521" s="2" t="s">
        <v>4952</v>
      </c>
      <c r="K521" s="3">
        <v>43457</v>
      </c>
      <c r="L521" s="16" t="s">
        <v>4976</v>
      </c>
    </row>
    <row r="522" spans="1:12" x14ac:dyDescent="0.25">
      <c r="A522" s="13" t="s">
        <v>3449</v>
      </c>
      <c r="B522" s="2" t="s">
        <v>6553</v>
      </c>
      <c r="C522" s="2" t="s">
        <v>4930</v>
      </c>
      <c r="D522" s="3">
        <v>23853</v>
      </c>
      <c r="E522" s="2" t="s">
        <v>6554</v>
      </c>
      <c r="F522" s="2" t="s">
        <v>6555</v>
      </c>
      <c r="G522" s="2" t="s">
        <v>4980</v>
      </c>
      <c r="H522" s="2" t="s">
        <v>4970</v>
      </c>
      <c r="I522" s="2" t="s">
        <v>4935</v>
      </c>
      <c r="J522" s="2" t="s">
        <v>4944</v>
      </c>
      <c r="K522" s="3">
        <v>45207</v>
      </c>
      <c r="L522" s="16" t="s">
        <v>5060</v>
      </c>
    </row>
    <row r="523" spans="1:12" x14ac:dyDescent="0.25">
      <c r="A523" s="13" t="s">
        <v>3393</v>
      </c>
      <c r="B523" s="2" t="s">
        <v>6556</v>
      </c>
      <c r="C523" s="2" t="s">
        <v>4930</v>
      </c>
      <c r="D523" s="3">
        <v>36723</v>
      </c>
      <c r="E523" s="2" t="s">
        <v>6557</v>
      </c>
      <c r="F523" s="2" t="s">
        <v>6558</v>
      </c>
      <c r="G523" s="2" t="s">
        <v>5212</v>
      </c>
      <c r="H523" s="2" t="s">
        <v>4942</v>
      </c>
      <c r="I523" s="2" t="s">
        <v>4943</v>
      </c>
      <c r="J523" s="2" t="s">
        <v>4936</v>
      </c>
      <c r="K523" s="3">
        <v>44324</v>
      </c>
      <c r="L523" s="16" t="s">
        <v>5032</v>
      </c>
    </row>
    <row r="524" spans="1:12" x14ac:dyDescent="0.25">
      <c r="A524" s="13" t="s">
        <v>2512</v>
      </c>
      <c r="B524" s="2" t="s">
        <v>6559</v>
      </c>
      <c r="C524" s="2" t="s">
        <v>4930</v>
      </c>
      <c r="D524" s="3">
        <v>28462</v>
      </c>
      <c r="E524" s="2" t="s">
        <v>6560</v>
      </c>
      <c r="F524" s="2" t="s">
        <v>6561</v>
      </c>
      <c r="G524" s="2" t="s">
        <v>5346</v>
      </c>
      <c r="H524" s="2" t="s">
        <v>4934</v>
      </c>
      <c r="I524" s="2" t="s">
        <v>4935</v>
      </c>
      <c r="J524" s="2" t="s">
        <v>4944</v>
      </c>
      <c r="K524" s="3">
        <v>45617</v>
      </c>
      <c r="L524" s="16" t="s">
        <v>5095</v>
      </c>
    </row>
    <row r="525" spans="1:12" x14ac:dyDescent="0.25">
      <c r="A525" s="13" t="s">
        <v>3032</v>
      </c>
      <c r="B525" s="2" t="s">
        <v>6562</v>
      </c>
      <c r="C525" s="2" t="s">
        <v>4966</v>
      </c>
      <c r="D525" s="3">
        <v>34349</v>
      </c>
      <c r="E525" s="2" t="s">
        <v>6563</v>
      </c>
      <c r="F525" s="2" t="s">
        <v>6564</v>
      </c>
      <c r="G525" s="2" t="s">
        <v>4975</v>
      </c>
      <c r="H525" s="2" t="s">
        <v>4934</v>
      </c>
      <c r="I525" s="2" t="s">
        <v>4935</v>
      </c>
      <c r="J525" s="2" t="s">
        <v>4952</v>
      </c>
      <c r="K525" s="3">
        <v>43638</v>
      </c>
      <c r="L525" s="16" t="s">
        <v>5095</v>
      </c>
    </row>
    <row r="526" spans="1:12" x14ac:dyDescent="0.25">
      <c r="A526" s="13" t="s">
        <v>1106</v>
      </c>
      <c r="B526" s="2" t="s">
        <v>6565</v>
      </c>
      <c r="C526" s="2" t="s">
        <v>4966</v>
      </c>
      <c r="D526" s="3">
        <v>35836</v>
      </c>
      <c r="E526" s="2" t="s">
        <v>6566</v>
      </c>
      <c r="F526" s="2" t="s">
        <v>6567</v>
      </c>
      <c r="G526" s="2" t="s">
        <v>4975</v>
      </c>
      <c r="H526" s="2" t="s">
        <v>4934</v>
      </c>
      <c r="I526" s="2" t="s">
        <v>4935</v>
      </c>
      <c r="J526" s="2" t="s">
        <v>4944</v>
      </c>
      <c r="K526" s="3">
        <v>44265</v>
      </c>
      <c r="L526" s="16" t="s">
        <v>5060</v>
      </c>
    </row>
    <row r="527" spans="1:12" x14ac:dyDescent="0.25">
      <c r="A527" s="13" t="s">
        <v>1282</v>
      </c>
      <c r="B527" s="2" t="s">
        <v>6568</v>
      </c>
      <c r="C527" s="2" t="s">
        <v>4966</v>
      </c>
      <c r="D527" s="3">
        <v>34280</v>
      </c>
      <c r="E527" s="2" t="s">
        <v>6569</v>
      </c>
      <c r="F527" s="2" t="s">
        <v>6570</v>
      </c>
      <c r="G527" s="2" t="s">
        <v>5018</v>
      </c>
      <c r="H527" s="2" t="s">
        <v>4942</v>
      </c>
      <c r="I527" s="2" t="s">
        <v>4943</v>
      </c>
      <c r="J527" s="2" t="s">
        <v>4952</v>
      </c>
      <c r="K527" s="3">
        <v>43632</v>
      </c>
      <c r="L527" s="16" t="s">
        <v>4937</v>
      </c>
    </row>
    <row r="528" spans="1:12" x14ac:dyDescent="0.25">
      <c r="A528" s="13" t="s">
        <v>3030</v>
      </c>
      <c r="B528" s="2" t="s">
        <v>6571</v>
      </c>
      <c r="C528" s="2" t="s">
        <v>4930</v>
      </c>
      <c r="D528" s="3">
        <v>26862</v>
      </c>
      <c r="E528" s="2" t="s">
        <v>6572</v>
      </c>
      <c r="F528" s="2" t="s">
        <v>6573</v>
      </c>
      <c r="G528" s="2" t="s">
        <v>5001</v>
      </c>
      <c r="H528" s="2" t="s">
        <v>4950</v>
      </c>
      <c r="I528" s="2" t="s">
        <v>4951</v>
      </c>
      <c r="J528" s="2" t="s">
        <v>4944</v>
      </c>
      <c r="K528" s="3">
        <v>43687</v>
      </c>
      <c r="L528" s="16" t="s">
        <v>4971</v>
      </c>
    </row>
    <row r="529" spans="1:12" x14ac:dyDescent="0.25">
      <c r="A529" s="13" t="s">
        <v>1657</v>
      </c>
      <c r="B529" s="2" t="s">
        <v>6574</v>
      </c>
      <c r="C529" s="2" t="s">
        <v>4966</v>
      </c>
      <c r="D529" s="3">
        <v>35499</v>
      </c>
      <c r="E529" s="2" t="s">
        <v>6575</v>
      </c>
      <c r="F529" s="2" t="s">
        <v>6576</v>
      </c>
      <c r="G529" s="2" t="s">
        <v>5053</v>
      </c>
      <c r="H529" s="2" t="s">
        <v>4963</v>
      </c>
      <c r="I529" s="2" t="s">
        <v>4951</v>
      </c>
      <c r="J529" s="2" t="s">
        <v>4936</v>
      </c>
      <c r="K529" s="3">
        <v>45282</v>
      </c>
      <c r="L529" s="16" t="s">
        <v>5032</v>
      </c>
    </row>
    <row r="530" spans="1:12" x14ac:dyDescent="0.25">
      <c r="A530" s="13" t="s">
        <v>3138</v>
      </c>
      <c r="B530" s="2" t="s">
        <v>6577</v>
      </c>
      <c r="C530" s="2" t="s">
        <v>4966</v>
      </c>
      <c r="D530" s="3">
        <v>34027</v>
      </c>
      <c r="E530" s="2" t="s">
        <v>6578</v>
      </c>
      <c r="F530" s="2" t="s">
        <v>6579</v>
      </c>
      <c r="G530" s="2" t="s">
        <v>4969</v>
      </c>
      <c r="H530" s="2" t="s">
        <v>4970</v>
      </c>
      <c r="I530" s="2" t="s">
        <v>4935</v>
      </c>
      <c r="J530" s="2" t="s">
        <v>4944</v>
      </c>
      <c r="K530" s="3">
        <v>43734</v>
      </c>
      <c r="L530" s="16" t="s">
        <v>4958</v>
      </c>
    </row>
    <row r="531" spans="1:12" x14ac:dyDescent="0.25">
      <c r="A531" s="13" t="s">
        <v>4752</v>
      </c>
      <c r="B531" s="2" t="s">
        <v>6580</v>
      </c>
      <c r="C531" s="2" t="s">
        <v>4930</v>
      </c>
      <c r="D531" s="3">
        <v>32743</v>
      </c>
      <c r="E531" s="2" t="s">
        <v>6581</v>
      </c>
      <c r="F531" s="2" t="s">
        <v>6582</v>
      </c>
      <c r="G531" s="2" t="s">
        <v>5074</v>
      </c>
      <c r="H531" s="2" t="s">
        <v>4934</v>
      </c>
      <c r="I531" s="2" t="s">
        <v>4935</v>
      </c>
      <c r="J531" s="2" t="s">
        <v>4952</v>
      </c>
      <c r="K531" s="3">
        <v>45021</v>
      </c>
      <c r="L531" s="16" t="s">
        <v>5032</v>
      </c>
    </row>
    <row r="532" spans="1:12" x14ac:dyDescent="0.25">
      <c r="A532" s="13" t="s">
        <v>2030</v>
      </c>
      <c r="B532" s="2" t="s">
        <v>5535</v>
      </c>
      <c r="C532" s="2" t="s">
        <v>4966</v>
      </c>
      <c r="D532" s="3">
        <v>33190</v>
      </c>
      <c r="E532" s="2" t="s">
        <v>6583</v>
      </c>
      <c r="F532" s="2" t="s">
        <v>6584</v>
      </c>
      <c r="G532" s="2" t="s">
        <v>5064</v>
      </c>
      <c r="H532" s="2" t="s">
        <v>4963</v>
      </c>
      <c r="I532" s="2" t="s">
        <v>4951</v>
      </c>
      <c r="J532" s="2" t="s">
        <v>4944</v>
      </c>
      <c r="K532" s="3">
        <v>44788</v>
      </c>
      <c r="L532" s="16" t="s">
        <v>5032</v>
      </c>
    </row>
    <row r="533" spans="1:12" x14ac:dyDescent="0.25">
      <c r="A533" s="13" t="s">
        <v>1379</v>
      </c>
      <c r="B533" s="2" t="s">
        <v>6585</v>
      </c>
      <c r="C533" s="2" t="s">
        <v>4966</v>
      </c>
      <c r="D533" s="3">
        <v>34446</v>
      </c>
      <c r="E533" s="2" t="s">
        <v>6586</v>
      </c>
      <c r="F533" s="2" t="s">
        <v>6587</v>
      </c>
      <c r="G533" s="2" t="s">
        <v>5269</v>
      </c>
      <c r="H533" s="2" t="s">
        <v>4970</v>
      </c>
      <c r="I533" s="2" t="s">
        <v>4935</v>
      </c>
      <c r="J533" s="2" t="s">
        <v>4952</v>
      </c>
      <c r="K533" s="3">
        <v>45313</v>
      </c>
      <c r="L533" s="16" t="s">
        <v>5091</v>
      </c>
    </row>
    <row r="534" spans="1:12" x14ac:dyDescent="0.25">
      <c r="A534" s="13" t="s">
        <v>2333</v>
      </c>
      <c r="B534" s="2" t="s">
        <v>6588</v>
      </c>
      <c r="C534" s="2" t="s">
        <v>4966</v>
      </c>
      <c r="D534" s="3">
        <v>27792</v>
      </c>
      <c r="E534" s="2" t="s">
        <v>6589</v>
      </c>
      <c r="F534" s="2" t="s">
        <v>6590</v>
      </c>
      <c r="G534" s="2" t="s">
        <v>5320</v>
      </c>
      <c r="H534" s="2" t="s">
        <v>4950</v>
      </c>
      <c r="I534" s="2" t="s">
        <v>4951</v>
      </c>
      <c r="J534" s="2" t="s">
        <v>4936</v>
      </c>
      <c r="K534" s="3">
        <v>44140</v>
      </c>
      <c r="L534" s="16" t="s">
        <v>4958</v>
      </c>
    </row>
    <row r="535" spans="1:12" x14ac:dyDescent="0.25">
      <c r="A535" s="13" t="s">
        <v>3918</v>
      </c>
      <c r="B535" s="2" t="s">
        <v>6591</v>
      </c>
      <c r="C535" s="2" t="s">
        <v>4930</v>
      </c>
      <c r="D535" s="3">
        <v>26398</v>
      </c>
      <c r="E535" s="2" t="s">
        <v>6592</v>
      </c>
      <c r="F535" s="2" t="s">
        <v>6593</v>
      </c>
      <c r="G535" s="2" t="s">
        <v>4985</v>
      </c>
      <c r="H535" s="2" t="s">
        <v>4950</v>
      </c>
      <c r="I535" s="2" t="s">
        <v>4951</v>
      </c>
      <c r="J535" s="2" t="s">
        <v>4944</v>
      </c>
      <c r="K535" s="3">
        <v>45541</v>
      </c>
      <c r="L535" s="16" t="s">
        <v>5006</v>
      </c>
    </row>
    <row r="536" spans="1:12" x14ac:dyDescent="0.25">
      <c r="A536" s="13" t="s">
        <v>6594</v>
      </c>
      <c r="B536" s="2" t="s">
        <v>6595</v>
      </c>
      <c r="C536" s="2" t="s">
        <v>4966</v>
      </c>
      <c r="D536" s="3">
        <v>37052</v>
      </c>
      <c r="E536" s="2" t="s">
        <v>6596</v>
      </c>
      <c r="F536" s="2" t="s">
        <v>6597</v>
      </c>
      <c r="G536" s="2" t="s">
        <v>5001</v>
      </c>
      <c r="H536" s="2" t="s">
        <v>4950</v>
      </c>
      <c r="I536" s="2" t="s">
        <v>4951</v>
      </c>
      <c r="J536" s="2" t="s">
        <v>4952</v>
      </c>
      <c r="K536" s="3">
        <v>44727</v>
      </c>
      <c r="L536" s="16" t="s">
        <v>4976</v>
      </c>
    </row>
    <row r="537" spans="1:12" x14ac:dyDescent="0.25">
      <c r="A537" s="13" t="s">
        <v>2699</v>
      </c>
      <c r="B537" s="2" t="s">
        <v>6598</v>
      </c>
      <c r="C537" s="2" t="s">
        <v>4930</v>
      </c>
      <c r="D537" s="3">
        <v>30925</v>
      </c>
      <c r="E537" s="2" t="s">
        <v>6599</v>
      </c>
      <c r="F537" s="2" t="s">
        <v>6600</v>
      </c>
      <c r="G537" s="2" t="s">
        <v>5269</v>
      </c>
      <c r="H537" s="2" t="s">
        <v>4970</v>
      </c>
      <c r="I537" s="2" t="s">
        <v>4935</v>
      </c>
      <c r="J537" s="2" t="s">
        <v>4952</v>
      </c>
      <c r="K537" s="3">
        <v>44625</v>
      </c>
      <c r="L537" s="16" t="s">
        <v>5060</v>
      </c>
    </row>
    <row r="538" spans="1:12" x14ac:dyDescent="0.25">
      <c r="A538" s="13" t="s">
        <v>777</v>
      </c>
      <c r="B538" s="2" t="s">
        <v>6601</v>
      </c>
      <c r="C538" s="2" t="s">
        <v>4930</v>
      </c>
      <c r="D538" s="3">
        <v>34317</v>
      </c>
      <c r="E538" s="2" t="s">
        <v>6602</v>
      </c>
      <c r="F538" s="2" t="s">
        <v>6603</v>
      </c>
      <c r="G538" s="2" t="s">
        <v>5320</v>
      </c>
      <c r="H538" s="2" t="s">
        <v>4950</v>
      </c>
      <c r="I538" s="2" t="s">
        <v>4951</v>
      </c>
      <c r="J538" s="2" t="s">
        <v>4952</v>
      </c>
      <c r="K538" s="3">
        <v>45451</v>
      </c>
      <c r="L538" s="16" t="s">
        <v>5036</v>
      </c>
    </row>
    <row r="539" spans="1:12" x14ac:dyDescent="0.25">
      <c r="A539" s="13" t="s">
        <v>3119</v>
      </c>
      <c r="B539" s="2" t="s">
        <v>6604</v>
      </c>
      <c r="C539" s="2" t="s">
        <v>4930</v>
      </c>
      <c r="D539" s="3">
        <v>36019</v>
      </c>
      <c r="E539" s="2" t="s">
        <v>6605</v>
      </c>
      <c r="F539" s="2" t="s">
        <v>6606</v>
      </c>
      <c r="G539" s="2" t="s">
        <v>5081</v>
      </c>
      <c r="H539" s="2" t="s">
        <v>4970</v>
      </c>
      <c r="I539" s="2" t="s">
        <v>4935</v>
      </c>
      <c r="J539" s="2" t="s">
        <v>4944</v>
      </c>
      <c r="K539" s="3">
        <v>43915</v>
      </c>
      <c r="L539" s="16" t="s">
        <v>4994</v>
      </c>
    </row>
    <row r="540" spans="1:12" x14ac:dyDescent="0.25">
      <c r="A540" s="13" t="s">
        <v>565</v>
      </c>
      <c r="B540" s="2" t="s">
        <v>6607</v>
      </c>
      <c r="C540" s="2" t="s">
        <v>4966</v>
      </c>
      <c r="D540" s="3">
        <v>33715</v>
      </c>
      <c r="E540" s="2" t="s">
        <v>6608</v>
      </c>
      <c r="F540" s="2" t="s">
        <v>6609</v>
      </c>
      <c r="G540" s="2" t="s">
        <v>5001</v>
      </c>
      <c r="H540" s="2" t="s">
        <v>4950</v>
      </c>
      <c r="I540" s="2" t="s">
        <v>4951</v>
      </c>
      <c r="J540" s="2" t="s">
        <v>4936</v>
      </c>
      <c r="K540" s="3">
        <v>45694</v>
      </c>
      <c r="L540" s="16" t="s">
        <v>5054</v>
      </c>
    </row>
    <row r="541" spans="1:12" x14ac:dyDescent="0.25">
      <c r="A541" s="13" t="s">
        <v>122</v>
      </c>
      <c r="B541" s="2" t="s">
        <v>6610</v>
      </c>
      <c r="C541" s="2" t="s">
        <v>4966</v>
      </c>
      <c r="D541" s="3">
        <v>25589</v>
      </c>
      <c r="E541" s="2" t="s">
        <v>6611</v>
      </c>
      <c r="F541" s="2" t="s">
        <v>6612</v>
      </c>
      <c r="G541" s="2" t="s">
        <v>4957</v>
      </c>
      <c r="H541" s="2" t="s">
        <v>4942</v>
      </c>
      <c r="I541" s="2" t="s">
        <v>4943</v>
      </c>
      <c r="J541" s="2" t="s">
        <v>4944</v>
      </c>
      <c r="K541" s="3">
        <v>43841</v>
      </c>
      <c r="L541" s="16" t="s">
        <v>4976</v>
      </c>
    </row>
    <row r="542" spans="1:12" x14ac:dyDescent="0.25">
      <c r="A542" s="13" t="s">
        <v>2927</v>
      </c>
      <c r="B542" s="2" t="s">
        <v>6613</v>
      </c>
      <c r="C542" s="2" t="s">
        <v>4930</v>
      </c>
      <c r="D542" s="3">
        <v>28553</v>
      </c>
      <c r="E542" s="2" t="s">
        <v>6614</v>
      </c>
      <c r="F542" s="2" t="s">
        <v>6615</v>
      </c>
      <c r="G542" s="2" t="s">
        <v>5141</v>
      </c>
      <c r="H542" s="2" t="s">
        <v>4963</v>
      </c>
      <c r="I542" s="2" t="s">
        <v>4951</v>
      </c>
      <c r="J542" s="2" t="s">
        <v>4936</v>
      </c>
      <c r="K542" s="3">
        <v>44482</v>
      </c>
      <c r="L542" s="16" t="s">
        <v>5091</v>
      </c>
    </row>
    <row r="543" spans="1:12" x14ac:dyDescent="0.25">
      <c r="A543" s="13" t="s">
        <v>1327</v>
      </c>
      <c r="B543" s="2" t="s">
        <v>6616</v>
      </c>
      <c r="C543" s="2" t="s">
        <v>4966</v>
      </c>
      <c r="D543" s="3">
        <v>36683</v>
      </c>
      <c r="E543" s="2" t="s">
        <v>6617</v>
      </c>
      <c r="F543" s="2" t="s">
        <v>6618</v>
      </c>
      <c r="G543" s="2" t="s">
        <v>5182</v>
      </c>
      <c r="H543" s="2" t="s">
        <v>4963</v>
      </c>
      <c r="I543" s="2" t="s">
        <v>4951</v>
      </c>
      <c r="J543" s="2" t="s">
        <v>4936</v>
      </c>
      <c r="K543" s="3">
        <v>45250</v>
      </c>
      <c r="L543" s="16" t="s">
        <v>5054</v>
      </c>
    </row>
    <row r="544" spans="1:12" x14ac:dyDescent="0.25">
      <c r="A544" s="13" t="s">
        <v>2947</v>
      </c>
      <c r="B544" s="2" t="s">
        <v>6619</v>
      </c>
      <c r="C544" s="2" t="s">
        <v>4966</v>
      </c>
      <c r="D544" s="3">
        <v>29476</v>
      </c>
      <c r="E544" s="2" t="s">
        <v>6620</v>
      </c>
      <c r="F544" s="2" t="s">
        <v>6621</v>
      </c>
      <c r="G544" s="2" t="s">
        <v>4993</v>
      </c>
      <c r="H544" s="2" t="s">
        <v>4942</v>
      </c>
      <c r="I544" s="2" t="s">
        <v>4943</v>
      </c>
      <c r="J544" s="2" t="s">
        <v>4952</v>
      </c>
      <c r="K544" s="3">
        <v>43106</v>
      </c>
      <c r="L544" s="16" t="s">
        <v>5091</v>
      </c>
    </row>
    <row r="545" spans="1:12" x14ac:dyDescent="0.25">
      <c r="A545" s="13" t="s">
        <v>4586</v>
      </c>
      <c r="B545" s="2" t="s">
        <v>6622</v>
      </c>
      <c r="C545" s="2" t="s">
        <v>4966</v>
      </c>
      <c r="D545" s="3">
        <v>30687</v>
      </c>
      <c r="E545" s="2" t="s">
        <v>6623</v>
      </c>
      <c r="F545" s="2" t="s">
        <v>6624</v>
      </c>
      <c r="G545" s="2" t="s">
        <v>5189</v>
      </c>
      <c r="H545" s="2" t="s">
        <v>4970</v>
      </c>
      <c r="I545" s="2" t="s">
        <v>4935</v>
      </c>
      <c r="J545" s="2" t="s">
        <v>4936</v>
      </c>
      <c r="K545" s="3">
        <v>44602</v>
      </c>
      <c r="L545" s="16" t="s">
        <v>4981</v>
      </c>
    </row>
    <row r="546" spans="1:12" x14ac:dyDescent="0.25">
      <c r="A546" s="13" t="s">
        <v>2642</v>
      </c>
      <c r="B546" s="2" t="s">
        <v>6625</v>
      </c>
      <c r="C546" s="2" t="s">
        <v>4930</v>
      </c>
      <c r="D546" s="3">
        <v>29671</v>
      </c>
      <c r="E546" s="2" t="s">
        <v>6626</v>
      </c>
      <c r="F546" s="2" t="s">
        <v>6627</v>
      </c>
      <c r="G546" s="2" t="s">
        <v>5141</v>
      </c>
      <c r="H546" s="2" t="s">
        <v>4963</v>
      </c>
      <c r="I546" s="2" t="s">
        <v>4951</v>
      </c>
      <c r="J546" s="2" t="s">
        <v>4936</v>
      </c>
      <c r="K546" s="3">
        <v>45384</v>
      </c>
      <c r="L546" s="16" t="s">
        <v>4994</v>
      </c>
    </row>
    <row r="547" spans="1:12" x14ac:dyDescent="0.25">
      <c r="A547" s="13" t="s">
        <v>904</v>
      </c>
      <c r="B547" s="2" t="s">
        <v>6628</v>
      </c>
      <c r="C547" s="2" t="s">
        <v>4930</v>
      </c>
      <c r="D547" s="3">
        <v>27481</v>
      </c>
      <c r="E547" s="2" t="s">
        <v>6629</v>
      </c>
      <c r="F547" s="2" t="s">
        <v>6630</v>
      </c>
      <c r="G547" s="2" t="s">
        <v>5134</v>
      </c>
      <c r="H547" s="2" t="s">
        <v>4934</v>
      </c>
      <c r="I547" s="2" t="s">
        <v>4935</v>
      </c>
      <c r="J547" s="2" t="s">
        <v>4952</v>
      </c>
      <c r="K547" s="3">
        <v>45276</v>
      </c>
      <c r="L547" s="16" t="s">
        <v>5095</v>
      </c>
    </row>
    <row r="548" spans="1:12" x14ac:dyDescent="0.25">
      <c r="A548" s="13" t="s">
        <v>2200</v>
      </c>
      <c r="B548" s="2" t="s">
        <v>6631</v>
      </c>
      <c r="C548" s="2" t="s">
        <v>4966</v>
      </c>
      <c r="D548" s="3">
        <v>31875</v>
      </c>
      <c r="E548" s="2" t="s">
        <v>6632</v>
      </c>
      <c r="F548" s="2" t="s">
        <v>6633</v>
      </c>
      <c r="G548" s="2" t="s">
        <v>5048</v>
      </c>
      <c r="H548" s="2" t="s">
        <v>4963</v>
      </c>
      <c r="I548" s="2" t="s">
        <v>4951</v>
      </c>
      <c r="J548" s="2" t="s">
        <v>5059</v>
      </c>
      <c r="K548" s="3">
        <v>44610</v>
      </c>
      <c r="L548" s="16" t="s">
        <v>4986</v>
      </c>
    </row>
    <row r="549" spans="1:12" x14ac:dyDescent="0.25">
      <c r="A549" s="13" t="s">
        <v>3875</v>
      </c>
      <c r="B549" s="2" t="s">
        <v>6634</v>
      </c>
      <c r="C549" s="2" t="s">
        <v>4930</v>
      </c>
      <c r="D549" s="3">
        <v>31600</v>
      </c>
      <c r="E549" s="2" t="s">
        <v>6635</v>
      </c>
      <c r="F549" s="2" t="s">
        <v>6636</v>
      </c>
      <c r="G549" s="2" t="s">
        <v>5001</v>
      </c>
      <c r="H549" s="2" t="s">
        <v>4950</v>
      </c>
      <c r="I549" s="2" t="s">
        <v>4951</v>
      </c>
      <c r="J549" s="2" t="s">
        <v>4952</v>
      </c>
      <c r="K549" s="3">
        <v>44129</v>
      </c>
      <c r="L549" s="16" t="s">
        <v>5006</v>
      </c>
    </row>
    <row r="550" spans="1:12" x14ac:dyDescent="0.25">
      <c r="A550" s="13" t="s">
        <v>3185</v>
      </c>
      <c r="B550" s="2" t="s">
        <v>6637</v>
      </c>
      <c r="C550" s="2" t="s">
        <v>4966</v>
      </c>
      <c r="D550" s="3">
        <v>27508</v>
      </c>
      <c r="E550" s="2" t="s">
        <v>6638</v>
      </c>
      <c r="F550" s="2" t="s">
        <v>6639</v>
      </c>
      <c r="G550" s="2" t="s">
        <v>4949</v>
      </c>
      <c r="H550" s="2" t="s">
        <v>4950</v>
      </c>
      <c r="I550" s="2" t="s">
        <v>4951</v>
      </c>
      <c r="J550" s="2" t="s">
        <v>4936</v>
      </c>
      <c r="K550" s="3">
        <v>43469</v>
      </c>
      <c r="L550" s="16" t="s">
        <v>4994</v>
      </c>
    </row>
    <row r="551" spans="1:12" x14ac:dyDescent="0.25">
      <c r="A551" s="13" t="s">
        <v>1100</v>
      </c>
      <c r="B551" s="2" t="s">
        <v>6640</v>
      </c>
      <c r="C551" s="2" t="s">
        <v>4966</v>
      </c>
      <c r="D551" s="3">
        <v>29358</v>
      </c>
      <c r="E551" s="2" t="s">
        <v>6641</v>
      </c>
      <c r="F551" s="2" t="s">
        <v>6642</v>
      </c>
      <c r="G551" s="2" t="s">
        <v>4949</v>
      </c>
      <c r="H551" s="2" t="s">
        <v>4950</v>
      </c>
      <c r="I551" s="2" t="s">
        <v>4951</v>
      </c>
      <c r="J551" s="2" t="s">
        <v>4944</v>
      </c>
      <c r="K551" s="3">
        <v>45183</v>
      </c>
      <c r="L551" s="16" t="s">
        <v>4976</v>
      </c>
    </row>
    <row r="552" spans="1:12" x14ac:dyDescent="0.25">
      <c r="A552" s="13" t="s">
        <v>3213</v>
      </c>
      <c r="B552" s="2" t="s">
        <v>6643</v>
      </c>
      <c r="C552" s="2" t="s">
        <v>4930</v>
      </c>
      <c r="D552" s="3">
        <v>32437</v>
      </c>
      <c r="E552" s="2" t="s">
        <v>6644</v>
      </c>
      <c r="F552" s="2" t="s">
        <v>6645</v>
      </c>
      <c r="G552" s="2" t="s">
        <v>4969</v>
      </c>
      <c r="H552" s="2" t="s">
        <v>4970</v>
      </c>
      <c r="I552" s="2" t="s">
        <v>4935</v>
      </c>
      <c r="J552" s="2" t="s">
        <v>4936</v>
      </c>
      <c r="K552" s="3">
        <v>44741</v>
      </c>
      <c r="L552" s="16" t="s">
        <v>5032</v>
      </c>
    </row>
    <row r="553" spans="1:12" x14ac:dyDescent="0.25">
      <c r="A553" s="13" t="s">
        <v>232</v>
      </c>
      <c r="B553" s="2" t="s">
        <v>6646</v>
      </c>
      <c r="C553" s="2" t="s">
        <v>4930</v>
      </c>
      <c r="D553" s="3">
        <v>35267</v>
      </c>
      <c r="E553" s="2" t="s">
        <v>6647</v>
      </c>
      <c r="F553" s="2" t="s">
        <v>6648</v>
      </c>
      <c r="G553" s="2" t="s">
        <v>5212</v>
      </c>
      <c r="H553" s="2" t="s">
        <v>4942</v>
      </c>
      <c r="I553" s="2" t="s">
        <v>4943</v>
      </c>
      <c r="J553" s="2" t="s">
        <v>4944</v>
      </c>
      <c r="K553" s="3">
        <v>43222</v>
      </c>
      <c r="L553" s="16" t="s">
        <v>5091</v>
      </c>
    </row>
    <row r="554" spans="1:12" x14ac:dyDescent="0.25">
      <c r="A554" s="13" t="s">
        <v>2255</v>
      </c>
      <c r="B554" s="2" t="s">
        <v>6468</v>
      </c>
      <c r="C554" s="2" t="s">
        <v>4930</v>
      </c>
      <c r="D554" s="3">
        <v>30899</v>
      </c>
      <c r="E554" s="2" t="s">
        <v>6649</v>
      </c>
      <c r="F554" s="2" t="s">
        <v>6650</v>
      </c>
      <c r="G554" s="2" t="s">
        <v>4975</v>
      </c>
      <c r="H554" s="2" t="s">
        <v>4934</v>
      </c>
      <c r="I554" s="2" t="s">
        <v>4935</v>
      </c>
      <c r="J554" s="2" t="s">
        <v>4936</v>
      </c>
      <c r="K554" s="3">
        <v>43363</v>
      </c>
      <c r="L554" s="16" t="s">
        <v>5060</v>
      </c>
    </row>
    <row r="555" spans="1:12" x14ac:dyDescent="0.25">
      <c r="A555" s="13" t="s">
        <v>256</v>
      </c>
      <c r="B555" s="2" t="s">
        <v>6651</v>
      </c>
      <c r="C555" s="2" t="s">
        <v>4966</v>
      </c>
      <c r="D555" s="3">
        <v>24151</v>
      </c>
      <c r="E555" s="2" t="s">
        <v>6652</v>
      </c>
      <c r="F555" s="2" t="s">
        <v>6653</v>
      </c>
      <c r="G555" s="2" t="s">
        <v>5040</v>
      </c>
      <c r="H555" s="2" t="s">
        <v>4950</v>
      </c>
      <c r="I555" s="2" t="s">
        <v>4951</v>
      </c>
      <c r="J555" s="2" t="s">
        <v>4944</v>
      </c>
      <c r="K555" s="3">
        <v>45511</v>
      </c>
      <c r="L555" s="16" t="s">
        <v>4994</v>
      </c>
    </row>
    <row r="556" spans="1:12" x14ac:dyDescent="0.25">
      <c r="A556" s="13" t="s">
        <v>2881</v>
      </c>
      <c r="B556" s="2" t="s">
        <v>6654</v>
      </c>
      <c r="C556" s="2" t="s">
        <v>4966</v>
      </c>
      <c r="D556" s="3">
        <v>23792</v>
      </c>
      <c r="E556" s="2" t="s">
        <v>6655</v>
      </c>
      <c r="F556" s="2" t="s">
        <v>6656</v>
      </c>
      <c r="G556" s="2" t="s">
        <v>5269</v>
      </c>
      <c r="H556" s="2" t="s">
        <v>4970</v>
      </c>
      <c r="I556" s="2" t="s">
        <v>4935</v>
      </c>
      <c r="J556" s="2" t="s">
        <v>4952</v>
      </c>
      <c r="K556" s="3">
        <v>43370</v>
      </c>
      <c r="L556" s="16" t="s">
        <v>5036</v>
      </c>
    </row>
    <row r="557" spans="1:12" x14ac:dyDescent="0.25">
      <c r="A557" s="13" t="s">
        <v>4473</v>
      </c>
      <c r="B557" s="2" t="s">
        <v>6657</v>
      </c>
      <c r="C557" s="2" t="s">
        <v>4930</v>
      </c>
      <c r="D557" s="3">
        <v>32413</v>
      </c>
      <c r="E557" s="2" t="s">
        <v>6658</v>
      </c>
      <c r="F557" s="2" t="s">
        <v>6659</v>
      </c>
      <c r="G557" s="2" t="s">
        <v>4941</v>
      </c>
      <c r="H557" s="2" t="s">
        <v>4942</v>
      </c>
      <c r="I557" s="2" t="s">
        <v>4943</v>
      </c>
      <c r="J557" s="2" t="s">
        <v>4944</v>
      </c>
      <c r="K557" s="3">
        <v>43367</v>
      </c>
      <c r="L557" s="16" t="s">
        <v>5091</v>
      </c>
    </row>
    <row r="558" spans="1:12" x14ac:dyDescent="0.25">
      <c r="A558" s="13" t="s">
        <v>2793</v>
      </c>
      <c r="B558" s="2" t="s">
        <v>6660</v>
      </c>
      <c r="C558" s="2" t="s">
        <v>4966</v>
      </c>
      <c r="D558" s="3">
        <v>26175</v>
      </c>
      <c r="E558" s="2" t="s">
        <v>6661</v>
      </c>
      <c r="F558" s="2" t="s">
        <v>6662</v>
      </c>
      <c r="G558" s="2" t="s">
        <v>5074</v>
      </c>
      <c r="H558" s="2" t="s">
        <v>4934</v>
      </c>
      <c r="I558" s="2" t="s">
        <v>4935</v>
      </c>
      <c r="J558" s="2" t="s">
        <v>4944</v>
      </c>
      <c r="K558" s="3">
        <v>43302</v>
      </c>
      <c r="L558" s="16" t="s">
        <v>4994</v>
      </c>
    </row>
    <row r="559" spans="1:12" x14ac:dyDescent="0.25">
      <c r="A559" s="13" t="s">
        <v>715</v>
      </c>
      <c r="B559" s="2" t="s">
        <v>6663</v>
      </c>
      <c r="C559" s="2" t="s">
        <v>4930</v>
      </c>
      <c r="D559" s="3">
        <v>33493</v>
      </c>
      <c r="E559" s="2" t="s">
        <v>6664</v>
      </c>
      <c r="F559" s="2" t="s">
        <v>6665</v>
      </c>
      <c r="G559" s="2" t="s">
        <v>5189</v>
      </c>
      <c r="H559" s="2" t="s">
        <v>4970</v>
      </c>
      <c r="I559" s="2" t="s">
        <v>4935</v>
      </c>
      <c r="J559" s="2" t="s">
        <v>5059</v>
      </c>
      <c r="K559" s="3">
        <v>43567</v>
      </c>
      <c r="L559" s="16" t="s">
        <v>4945</v>
      </c>
    </row>
    <row r="560" spans="1:12" x14ac:dyDescent="0.25">
      <c r="A560" s="13" t="s">
        <v>1633</v>
      </c>
      <c r="B560" s="2" t="s">
        <v>6666</v>
      </c>
      <c r="C560" s="2" t="s">
        <v>4966</v>
      </c>
      <c r="D560" s="3">
        <v>37575</v>
      </c>
      <c r="E560" s="2" t="s">
        <v>6667</v>
      </c>
      <c r="F560" s="6" t="s">
        <v>6668</v>
      </c>
      <c r="G560" s="2" t="s">
        <v>4975</v>
      </c>
      <c r="H560" s="2" t="s">
        <v>4934</v>
      </c>
      <c r="I560" s="2" t="s">
        <v>4935</v>
      </c>
      <c r="J560" s="2" t="s">
        <v>4944</v>
      </c>
      <c r="K560" s="3">
        <v>43325</v>
      </c>
      <c r="L560" s="16" t="s">
        <v>5032</v>
      </c>
    </row>
    <row r="561" spans="1:12" x14ac:dyDescent="0.25">
      <c r="A561" s="13" t="s">
        <v>156</v>
      </c>
      <c r="B561" s="2" t="s">
        <v>6669</v>
      </c>
      <c r="C561" s="2" t="s">
        <v>4930</v>
      </c>
      <c r="D561" s="3">
        <v>38446</v>
      </c>
      <c r="E561" s="2" t="s">
        <v>6670</v>
      </c>
      <c r="F561" s="2" t="s">
        <v>6671</v>
      </c>
      <c r="G561" s="2" t="s">
        <v>5040</v>
      </c>
      <c r="H561" s="2" t="s">
        <v>4950</v>
      </c>
      <c r="I561" s="2" t="s">
        <v>4951</v>
      </c>
      <c r="J561" s="2" t="s">
        <v>4952</v>
      </c>
      <c r="K561" s="3">
        <v>43192</v>
      </c>
      <c r="L561" s="16" t="s">
        <v>5022</v>
      </c>
    </row>
    <row r="562" spans="1:12" x14ac:dyDescent="0.25">
      <c r="A562" s="13" t="s">
        <v>328</v>
      </c>
      <c r="B562" s="2" t="s">
        <v>6672</v>
      </c>
      <c r="C562" s="2" t="s">
        <v>4930</v>
      </c>
      <c r="D562" s="3">
        <v>31136</v>
      </c>
      <c r="E562" s="2" t="s">
        <v>6673</v>
      </c>
      <c r="F562" s="2" t="s">
        <v>6674</v>
      </c>
      <c r="G562" s="2" t="s">
        <v>5189</v>
      </c>
      <c r="H562" s="2" t="s">
        <v>4970</v>
      </c>
      <c r="I562" s="2" t="s">
        <v>4935</v>
      </c>
      <c r="J562" s="2" t="s">
        <v>4936</v>
      </c>
      <c r="K562" s="3">
        <v>44055</v>
      </c>
      <c r="L562" s="16" t="s">
        <v>4958</v>
      </c>
    </row>
    <row r="563" spans="1:12" x14ac:dyDescent="0.25">
      <c r="A563" s="13" t="s">
        <v>2395</v>
      </c>
      <c r="B563" s="2" t="s">
        <v>6675</v>
      </c>
      <c r="C563" s="2" t="s">
        <v>4930</v>
      </c>
      <c r="D563" s="3">
        <v>28989</v>
      </c>
      <c r="E563" s="2" t="s">
        <v>6676</v>
      </c>
      <c r="F563" s="2" t="s">
        <v>6677</v>
      </c>
      <c r="G563" s="2" t="s">
        <v>4941</v>
      </c>
      <c r="H563" s="2" t="s">
        <v>4942</v>
      </c>
      <c r="I563" s="2" t="s">
        <v>4943</v>
      </c>
      <c r="J563" s="2" t="s">
        <v>4944</v>
      </c>
      <c r="K563" s="3">
        <v>43837</v>
      </c>
      <c r="L563" s="16" t="s">
        <v>5091</v>
      </c>
    </row>
    <row r="564" spans="1:12" x14ac:dyDescent="0.25">
      <c r="A564" s="13" t="s">
        <v>2143</v>
      </c>
      <c r="B564" s="2" t="s">
        <v>6678</v>
      </c>
      <c r="C564" s="2" t="s">
        <v>4930</v>
      </c>
      <c r="D564" s="3">
        <v>33571</v>
      </c>
      <c r="E564" s="2" t="s">
        <v>6679</v>
      </c>
      <c r="F564" s="2" t="s">
        <v>6680</v>
      </c>
      <c r="G564" s="2" t="s">
        <v>5212</v>
      </c>
      <c r="H564" s="2" t="s">
        <v>4942</v>
      </c>
      <c r="I564" s="2" t="s">
        <v>4943</v>
      </c>
      <c r="J564" s="2" t="s">
        <v>4952</v>
      </c>
      <c r="K564" s="3">
        <v>43717</v>
      </c>
      <c r="L564" s="16" t="s">
        <v>5006</v>
      </c>
    </row>
    <row r="565" spans="1:12" x14ac:dyDescent="0.25">
      <c r="A565" s="13" t="s">
        <v>794</v>
      </c>
      <c r="B565" s="2" t="s">
        <v>6681</v>
      </c>
      <c r="C565" s="2" t="s">
        <v>4966</v>
      </c>
      <c r="D565" s="3">
        <v>30681</v>
      </c>
      <c r="E565" s="2" t="s">
        <v>6682</v>
      </c>
      <c r="F565" s="2" t="s">
        <v>6683</v>
      </c>
      <c r="G565" s="2" t="s">
        <v>4985</v>
      </c>
      <c r="H565" s="2" t="s">
        <v>4950</v>
      </c>
      <c r="I565" s="2" t="s">
        <v>4951</v>
      </c>
      <c r="J565" s="2" t="s">
        <v>4936</v>
      </c>
      <c r="K565" s="3">
        <v>45125</v>
      </c>
      <c r="L565" s="16" t="s">
        <v>5022</v>
      </c>
    </row>
    <row r="566" spans="1:12" x14ac:dyDescent="0.25">
      <c r="A566" s="13" t="s">
        <v>144</v>
      </c>
      <c r="B566" s="2" t="s">
        <v>6684</v>
      </c>
      <c r="C566" s="2" t="s">
        <v>4966</v>
      </c>
      <c r="D566" s="3">
        <v>36815</v>
      </c>
      <c r="E566" s="2" t="s">
        <v>6685</v>
      </c>
      <c r="F566" s="2" t="s">
        <v>6686</v>
      </c>
      <c r="G566" s="2" t="s">
        <v>5018</v>
      </c>
      <c r="H566" s="2" t="s">
        <v>4942</v>
      </c>
      <c r="I566" s="2" t="s">
        <v>4943</v>
      </c>
      <c r="J566" s="2" t="s">
        <v>4944</v>
      </c>
      <c r="K566" s="3">
        <v>43286</v>
      </c>
      <c r="L566" s="16" t="s">
        <v>4945</v>
      </c>
    </row>
    <row r="567" spans="1:12" x14ac:dyDescent="0.25">
      <c r="A567" s="13" t="s">
        <v>1952</v>
      </c>
      <c r="B567" s="2" t="s">
        <v>6687</v>
      </c>
      <c r="C567" s="2" t="s">
        <v>4966</v>
      </c>
      <c r="D567" s="3">
        <v>28861</v>
      </c>
      <c r="E567" s="2" t="s">
        <v>6688</v>
      </c>
      <c r="F567" s="2" t="s">
        <v>6689</v>
      </c>
      <c r="G567" s="2" t="s">
        <v>4975</v>
      </c>
      <c r="H567" s="2" t="s">
        <v>4934</v>
      </c>
      <c r="I567" s="2" t="s">
        <v>4935</v>
      </c>
      <c r="J567" s="2" t="s">
        <v>4936</v>
      </c>
      <c r="K567" s="3">
        <v>43727</v>
      </c>
      <c r="L567" s="16" t="s">
        <v>5022</v>
      </c>
    </row>
    <row r="568" spans="1:12" x14ac:dyDescent="0.25">
      <c r="A568" s="13" t="s">
        <v>3829</v>
      </c>
      <c r="B568" s="2" t="s">
        <v>6690</v>
      </c>
      <c r="C568" s="2" t="s">
        <v>4930</v>
      </c>
      <c r="D568" s="3">
        <v>31976</v>
      </c>
      <c r="E568" s="2" t="s">
        <v>6691</v>
      </c>
      <c r="F568" s="2" t="s">
        <v>6692</v>
      </c>
      <c r="G568" s="2" t="s">
        <v>5048</v>
      </c>
      <c r="H568" s="2" t="s">
        <v>4963</v>
      </c>
      <c r="I568" s="2" t="s">
        <v>4951</v>
      </c>
      <c r="J568" s="2" t="s">
        <v>4952</v>
      </c>
      <c r="K568" s="3">
        <v>44190</v>
      </c>
      <c r="L568" s="16" t="s">
        <v>5022</v>
      </c>
    </row>
    <row r="569" spans="1:12" x14ac:dyDescent="0.25">
      <c r="A569" s="13" t="s">
        <v>1599</v>
      </c>
      <c r="B569" s="2" t="s">
        <v>6693</v>
      </c>
      <c r="C569" s="2" t="s">
        <v>4966</v>
      </c>
      <c r="D569" s="3">
        <v>33605</v>
      </c>
      <c r="E569" s="2" t="s">
        <v>6694</v>
      </c>
      <c r="F569" s="2" t="s">
        <v>6695</v>
      </c>
      <c r="G569" s="2" t="s">
        <v>4962</v>
      </c>
      <c r="H569" s="2" t="s">
        <v>4963</v>
      </c>
      <c r="I569" s="2" t="s">
        <v>4951</v>
      </c>
      <c r="J569" s="2" t="s">
        <v>4936</v>
      </c>
      <c r="K569" s="3">
        <v>45653</v>
      </c>
      <c r="L569" s="16" t="s">
        <v>4953</v>
      </c>
    </row>
    <row r="570" spans="1:12" x14ac:dyDescent="0.25">
      <c r="A570" s="13" t="s">
        <v>707</v>
      </c>
      <c r="B570" s="2" t="s">
        <v>6696</v>
      </c>
      <c r="C570" s="2" t="s">
        <v>4930</v>
      </c>
      <c r="D570" s="3">
        <v>25511</v>
      </c>
      <c r="E570" s="2" t="s">
        <v>6697</v>
      </c>
      <c r="F570" s="2" t="s">
        <v>6698</v>
      </c>
      <c r="G570" s="2" t="s">
        <v>5058</v>
      </c>
      <c r="H570" s="2" t="s">
        <v>4934</v>
      </c>
      <c r="I570" s="2" t="s">
        <v>4935</v>
      </c>
      <c r="J570" s="2" t="s">
        <v>4936</v>
      </c>
      <c r="K570" s="3">
        <v>44770</v>
      </c>
      <c r="L570" s="16" t="s">
        <v>4971</v>
      </c>
    </row>
    <row r="571" spans="1:12" x14ac:dyDescent="0.25">
      <c r="A571" s="13" t="s">
        <v>3862</v>
      </c>
      <c r="B571" s="2" t="s">
        <v>6699</v>
      </c>
      <c r="C571" s="2" t="s">
        <v>4966</v>
      </c>
      <c r="D571" s="3">
        <v>29646</v>
      </c>
      <c r="E571" s="2" t="s">
        <v>6700</v>
      </c>
      <c r="F571" s="2" t="s">
        <v>6701</v>
      </c>
      <c r="G571" s="2" t="s">
        <v>4980</v>
      </c>
      <c r="H571" s="2" t="s">
        <v>4970</v>
      </c>
      <c r="I571" s="2" t="s">
        <v>4935</v>
      </c>
      <c r="J571" s="2" t="s">
        <v>4936</v>
      </c>
      <c r="K571" s="3">
        <v>44174</v>
      </c>
      <c r="L571" s="16" t="s">
        <v>5095</v>
      </c>
    </row>
    <row r="572" spans="1:12" x14ac:dyDescent="0.25">
      <c r="A572" s="13" t="s">
        <v>2541</v>
      </c>
      <c r="B572" s="2" t="s">
        <v>6702</v>
      </c>
      <c r="C572" s="2" t="s">
        <v>4966</v>
      </c>
      <c r="D572" s="3">
        <v>36122</v>
      </c>
      <c r="E572" s="2" t="s">
        <v>6703</v>
      </c>
      <c r="F572" s="2" t="s">
        <v>6704</v>
      </c>
      <c r="G572" s="2" t="s">
        <v>4941</v>
      </c>
      <c r="H572" s="2" t="s">
        <v>4942</v>
      </c>
      <c r="I572" s="2" t="s">
        <v>4943</v>
      </c>
      <c r="J572" s="2" t="s">
        <v>4944</v>
      </c>
      <c r="K572" s="3">
        <v>45213</v>
      </c>
      <c r="L572" s="16" t="s">
        <v>5054</v>
      </c>
    </row>
    <row r="573" spans="1:12" x14ac:dyDescent="0.25">
      <c r="A573" s="13" t="s">
        <v>1818</v>
      </c>
      <c r="B573" s="2" t="s">
        <v>6705</v>
      </c>
      <c r="C573" s="2" t="s">
        <v>4966</v>
      </c>
      <c r="D573" s="3">
        <v>28191</v>
      </c>
      <c r="E573" s="2" t="s">
        <v>6706</v>
      </c>
      <c r="F573" s="2" t="s">
        <v>6707</v>
      </c>
      <c r="G573" s="2" t="s">
        <v>4949</v>
      </c>
      <c r="H573" s="2" t="s">
        <v>4950</v>
      </c>
      <c r="I573" s="2" t="s">
        <v>4951</v>
      </c>
      <c r="J573" s="2" t="s">
        <v>4944</v>
      </c>
      <c r="K573" s="3">
        <v>45218</v>
      </c>
      <c r="L573" s="16" t="s">
        <v>5095</v>
      </c>
    </row>
    <row r="574" spans="1:12" x14ac:dyDescent="0.25">
      <c r="A574" s="13" t="s">
        <v>2493</v>
      </c>
      <c r="B574" s="2" t="s">
        <v>6708</v>
      </c>
      <c r="C574" s="2" t="s">
        <v>4930</v>
      </c>
      <c r="D574" s="3">
        <v>30228</v>
      </c>
      <c r="E574" s="2" t="s">
        <v>6709</v>
      </c>
      <c r="F574" s="2" t="s">
        <v>6710</v>
      </c>
      <c r="G574" s="2" t="s">
        <v>5064</v>
      </c>
      <c r="H574" s="2" t="s">
        <v>4963</v>
      </c>
      <c r="I574" s="2" t="s">
        <v>4951</v>
      </c>
      <c r="J574" s="2" t="s">
        <v>4936</v>
      </c>
      <c r="K574" s="3">
        <v>45176</v>
      </c>
      <c r="L574" s="16" t="s">
        <v>4981</v>
      </c>
    </row>
    <row r="575" spans="1:12" x14ac:dyDescent="0.25">
      <c r="A575" s="13" t="s">
        <v>843</v>
      </c>
      <c r="B575" s="2" t="s">
        <v>6711</v>
      </c>
      <c r="C575" s="2" t="s">
        <v>4966</v>
      </c>
      <c r="D575" s="3">
        <v>34876</v>
      </c>
      <c r="E575" s="2" t="s">
        <v>6712</v>
      </c>
      <c r="F575" s="2" t="s">
        <v>6713</v>
      </c>
      <c r="G575" s="2" t="s">
        <v>5225</v>
      </c>
      <c r="H575" s="2" t="s">
        <v>4934</v>
      </c>
      <c r="I575" s="2" t="s">
        <v>4935</v>
      </c>
      <c r="J575" s="2" t="s">
        <v>4952</v>
      </c>
      <c r="K575" s="3">
        <v>45057</v>
      </c>
      <c r="L575" s="16" t="s">
        <v>4937</v>
      </c>
    </row>
    <row r="576" spans="1:12" x14ac:dyDescent="0.25">
      <c r="A576" s="13" t="s">
        <v>6714</v>
      </c>
      <c r="B576" s="2" t="s">
        <v>6715</v>
      </c>
      <c r="C576" s="2" t="s">
        <v>4966</v>
      </c>
      <c r="D576" s="3">
        <v>36973</v>
      </c>
      <c r="E576" s="2" t="s">
        <v>6716</v>
      </c>
      <c r="F576" s="2" t="s">
        <v>6717</v>
      </c>
      <c r="G576" s="2" t="s">
        <v>5018</v>
      </c>
      <c r="H576" s="2" t="s">
        <v>4942</v>
      </c>
      <c r="I576" s="2" t="s">
        <v>4943</v>
      </c>
      <c r="J576" s="2" t="s">
        <v>4936</v>
      </c>
      <c r="K576" s="3">
        <v>44119</v>
      </c>
      <c r="L576" s="16" t="s">
        <v>4986</v>
      </c>
    </row>
    <row r="577" spans="1:12" x14ac:dyDescent="0.25">
      <c r="A577" s="13" t="s">
        <v>3306</v>
      </c>
      <c r="B577" s="2" t="s">
        <v>6718</v>
      </c>
      <c r="C577" s="2" t="s">
        <v>4966</v>
      </c>
      <c r="D577" s="3">
        <v>33477</v>
      </c>
      <c r="E577" s="2" t="s">
        <v>6719</v>
      </c>
      <c r="F577" s="2" t="s">
        <v>6720</v>
      </c>
      <c r="G577" s="2" t="s">
        <v>5229</v>
      </c>
      <c r="H577" s="2" t="s">
        <v>4963</v>
      </c>
      <c r="I577" s="2" t="s">
        <v>4951</v>
      </c>
      <c r="J577" s="2" t="s">
        <v>4952</v>
      </c>
      <c r="K577" s="3">
        <v>44324</v>
      </c>
      <c r="L577" s="16" t="s">
        <v>5060</v>
      </c>
    </row>
    <row r="578" spans="1:12" x14ac:dyDescent="0.25">
      <c r="A578" s="13" t="s">
        <v>1092</v>
      </c>
      <c r="B578" s="2" t="s">
        <v>6721</v>
      </c>
      <c r="C578" s="2" t="s">
        <v>4966</v>
      </c>
      <c r="D578" s="3">
        <v>24562</v>
      </c>
      <c r="E578" s="2" t="s">
        <v>6722</v>
      </c>
      <c r="F578" s="2" t="s">
        <v>6723</v>
      </c>
      <c r="G578" s="2" t="s">
        <v>4969</v>
      </c>
      <c r="H578" s="2" t="s">
        <v>4970</v>
      </c>
      <c r="I578" s="2" t="s">
        <v>4935</v>
      </c>
      <c r="J578" s="2" t="s">
        <v>4944</v>
      </c>
      <c r="K578" s="3">
        <v>43159</v>
      </c>
      <c r="L578" s="16" t="s">
        <v>4964</v>
      </c>
    </row>
    <row r="579" spans="1:12" x14ac:dyDescent="0.25">
      <c r="A579" s="13" t="s">
        <v>1450</v>
      </c>
      <c r="B579" s="2" t="s">
        <v>6724</v>
      </c>
      <c r="C579" s="2" t="s">
        <v>4930</v>
      </c>
      <c r="D579" s="3">
        <v>27359</v>
      </c>
      <c r="E579" s="2" t="s">
        <v>6725</v>
      </c>
      <c r="F579" s="2" t="s">
        <v>6726</v>
      </c>
      <c r="G579" s="2" t="s">
        <v>5346</v>
      </c>
      <c r="H579" s="2" t="s">
        <v>4934</v>
      </c>
      <c r="I579" s="2" t="s">
        <v>4935</v>
      </c>
      <c r="J579" s="2" t="s">
        <v>4952</v>
      </c>
      <c r="K579" s="3">
        <v>43219</v>
      </c>
      <c r="L579" s="16" t="s">
        <v>4986</v>
      </c>
    </row>
    <row r="580" spans="1:12" x14ac:dyDescent="0.25">
      <c r="A580" s="13" t="s">
        <v>1297</v>
      </c>
      <c r="B580" s="2" t="s">
        <v>6727</v>
      </c>
      <c r="C580" s="2" t="s">
        <v>4930</v>
      </c>
      <c r="D580" s="3">
        <v>30239</v>
      </c>
      <c r="E580" s="2" t="s">
        <v>6728</v>
      </c>
      <c r="F580" s="2" t="s">
        <v>6729</v>
      </c>
      <c r="G580" s="2" t="s">
        <v>5189</v>
      </c>
      <c r="H580" s="2" t="s">
        <v>4970</v>
      </c>
      <c r="I580" s="2" t="s">
        <v>4935</v>
      </c>
      <c r="J580" s="2" t="s">
        <v>5059</v>
      </c>
      <c r="K580" s="3">
        <v>44038</v>
      </c>
      <c r="L580" s="16" t="s">
        <v>4976</v>
      </c>
    </row>
    <row r="581" spans="1:12" x14ac:dyDescent="0.25">
      <c r="A581" s="13" t="s">
        <v>3044</v>
      </c>
      <c r="B581" s="2" t="s">
        <v>6730</v>
      </c>
      <c r="C581" s="2" t="s">
        <v>4966</v>
      </c>
      <c r="D581" s="3">
        <v>28832</v>
      </c>
      <c r="E581" s="2" t="s">
        <v>6731</v>
      </c>
      <c r="F581" s="2" t="s">
        <v>6732</v>
      </c>
      <c r="G581" s="2" t="s">
        <v>5018</v>
      </c>
      <c r="H581" s="2" t="s">
        <v>4942</v>
      </c>
      <c r="I581" s="2" t="s">
        <v>4943</v>
      </c>
      <c r="J581" s="2" t="s">
        <v>4952</v>
      </c>
      <c r="K581" s="3">
        <v>45612</v>
      </c>
      <c r="L581" s="16" t="s">
        <v>4953</v>
      </c>
    </row>
    <row r="582" spans="1:12" x14ac:dyDescent="0.25">
      <c r="A582" s="13" t="s">
        <v>6733</v>
      </c>
      <c r="B582" s="2" t="s">
        <v>6734</v>
      </c>
      <c r="C582" s="2" t="s">
        <v>4930</v>
      </c>
      <c r="D582" s="3">
        <v>36799</v>
      </c>
      <c r="E582" s="2" t="s">
        <v>6735</v>
      </c>
      <c r="F582" s="2" t="s">
        <v>6736</v>
      </c>
      <c r="G582" s="2" t="s">
        <v>5182</v>
      </c>
      <c r="H582" s="2" t="s">
        <v>4963</v>
      </c>
      <c r="I582" s="2" t="s">
        <v>4951</v>
      </c>
      <c r="J582" s="2" t="s">
        <v>4936</v>
      </c>
      <c r="K582" s="3">
        <v>43346</v>
      </c>
      <c r="L582" s="16" t="s">
        <v>4971</v>
      </c>
    </row>
    <row r="583" spans="1:12" x14ac:dyDescent="0.25">
      <c r="A583" s="13" t="s">
        <v>1496</v>
      </c>
      <c r="B583" s="2" t="s">
        <v>6737</v>
      </c>
      <c r="C583" s="2" t="s">
        <v>4966</v>
      </c>
      <c r="D583" s="3">
        <v>33210</v>
      </c>
      <c r="E583" s="2" t="s">
        <v>6738</v>
      </c>
      <c r="F583" s="2" t="s">
        <v>6739</v>
      </c>
      <c r="G583" s="2" t="s">
        <v>5229</v>
      </c>
      <c r="H583" s="2" t="s">
        <v>4963</v>
      </c>
      <c r="I583" s="2" t="s">
        <v>4951</v>
      </c>
      <c r="J583" s="2" t="s">
        <v>4936</v>
      </c>
      <c r="K583" s="3">
        <v>43156</v>
      </c>
      <c r="L583" s="16" t="s">
        <v>5014</v>
      </c>
    </row>
    <row r="584" spans="1:12" x14ac:dyDescent="0.25">
      <c r="A584" s="13" t="s">
        <v>366</v>
      </c>
      <c r="B584" s="2" t="s">
        <v>6740</v>
      </c>
      <c r="C584" s="2" t="s">
        <v>4966</v>
      </c>
      <c r="D584" s="3">
        <v>27491</v>
      </c>
      <c r="E584" s="2" t="s">
        <v>6741</v>
      </c>
      <c r="F584" s="2" t="s">
        <v>6742</v>
      </c>
      <c r="G584" s="2" t="s">
        <v>5005</v>
      </c>
      <c r="H584" s="2" t="s">
        <v>4942</v>
      </c>
      <c r="I584" s="2" t="s">
        <v>4943</v>
      </c>
      <c r="J584" s="2" t="s">
        <v>4944</v>
      </c>
      <c r="K584" s="3">
        <v>44517</v>
      </c>
      <c r="L584" s="16" t="s">
        <v>4958</v>
      </c>
    </row>
    <row r="585" spans="1:12" x14ac:dyDescent="0.25">
      <c r="A585" s="13" t="s">
        <v>200</v>
      </c>
      <c r="B585" s="2" t="s">
        <v>6743</v>
      </c>
      <c r="C585" s="2" t="s">
        <v>4966</v>
      </c>
      <c r="D585" s="3">
        <v>34748</v>
      </c>
      <c r="E585" s="2" t="s">
        <v>6744</v>
      </c>
      <c r="F585" s="2" t="s">
        <v>6745</v>
      </c>
      <c r="G585" s="2" t="s">
        <v>5182</v>
      </c>
      <c r="H585" s="2" t="s">
        <v>4963</v>
      </c>
      <c r="I585" s="2" t="s">
        <v>4951</v>
      </c>
      <c r="J585" s="2" t="s">
        <v>4952</v>
      </c>
      <c r="K585" s="3">
        <v>45163</v>
      </c>
      <c r="L585" s="16" t="s">
        <v>5036</v>
      </c>
    </row>
    <row r="586" spans="1:12" x14ac:dyDescent="0.25">
      <c r="A586" s="13" t="s">
        <v>2444</v>
      </c>
      <c r="B586" s="2" t="s">
        <v>6746</v>
      </c>
      <c r="C586" s="2" t="s">
        <v>4930</v>
      </c>
      <c r="D586" s="3">
        <v>37994</v>
      </c>
      <c r="E586" s="2" t="s">
        <v>6747</v>
      </c>
      <c r="F586" s="2" t="s">
        <v>6748</v>
      </c>
      <c r="G586" s="2" t="s">
        <v>4975</v>
      </c>
      <c r="H586" s="2" t="s">
        <v>4934</v>
      </c>
      <c r="I586" s="2" t="s">
        <v>4935</v>
      </c>
      <c r="J586" s="2" t="s">
        <v>4944</v>
      </c>
      <c r="K586" s="3">
        <v>43893</v>
      </c>
      <c r="L586" s="16" t="s">
        <v>5054</v>
      </c>
    </row>
    <row r="587" spans="1:12" x14ac:dyDescent="0.25">
      <c r="A587" s="13" t="s">
        <v>2044</v>
      </c>
      <c r="B587" s="2" t="s">
        <v>6749</v>
      </c>
      <c r="C587" s="2" t="s">
        <v>4930</v>
      </c>
      <c r="D587" s="3">
        <v>34311</v>
      </c>
      <c r="E587" s="2" t="s">
        <v>6750</v>
      </c>
      <c r="F587" s="2" t="s">
        <v>6751</v>
      </c>
      <c r="G587" s="2" t="s">
        <v>5074</v>
      </c>
      <c r="H587" s="2" t="s">
        <v>4934</v>
      </c>
      <c r="I587" s="2" t="s">
        <v>4935</v>
      </c>
      <c r="J587" s="2" t="s">
        <v>4944</v>
      </c>
      <c r="K587" s="3">
        <v>43885</v>
      </c>
      <c r="L587" s="16" t="s">
        <v>5022</v>
      </c>
    </row>
    <row r="588" spans="1:12" x14ac:dyDescent="0.25">
      <c r="A588" s="13" t="s">
        <v>1512</v>
      </c>
      <c r="B588" s="2" t="s">
        <v>6752</v>
      </c>
      <c r="C588" s="2" t="s">
        <v>4930</v>
      </c>
      <c r="D588" s="3">
        <v>37287</v>
      </c>
      <c r="E588" s="2" t="s">
        <v>6753</v>
      </c>
      <c r="F588" s="2" t="s">
        <v>6754</v>
      </c>
      <c r="G588" s="2" t="s">
        <v>5324</v>
      </c>
      <c r="H588" s="2" t="s">
        <v>4950</v>
      </c>
      <c r="I588" s="2" t="s">
        <v>4951</v>
      </c>
      <c r="J588" s="2" t="s">
        <v>4936</v>
      </c>
      <c r="K588" s="3">
        <v>45703</v>
      </c>
      <c r="L588" s="16" t="s">
        <v>5091</v>
      </c>
    </row>
    <row r="589" spans="1:12" x14ac:dyDescent="0.25">
      <c r="A589" s="13" t="s">
        <v>1300</v>
      </c>
      <c r="B589" s="2" t="s">
        <v>6755</v>
      </c>
      <c r="C589" s="2" t="s">
        <v>4930</v>
      </c>
      <c r="D589" s="3">
        <v>38178</v>
      </c>
      <c r="E589" s="2" t="s">
        <v>6756</v>
      </c>
      <c r="F589" s="2" t="s">
        <v>6757</v>
      </c>
      <c r="G589" s="2" t="s">
        <v>5081</v>
      </c>
      <c r="H589" s="2" t="s">
        <v>4970</v>
      </c>
      <c r="I589" s="2" t="s">
        <v>4935</v>
      </c>
      <c r="J589" s="2" t="s">
        <v>4944</v>
      </c>
      <c r="K589" s="3">
        <v>45699</v>
      </c>
      <c r="L589" s="16" t="s">
        <v>5095</v>
      </c>
    </row>
    <row r="590" spans="1:12" x14ac:dyDescent="0.25">
      <c r="A590" s="13" t="s">
        <v>2062</v>
      </c>
      <c r="B590" s="2" t="s">
        <v>6758</v>
      </c>
      <c r="C590" s="2" t="s">
        <v>4966</v>
      </c>
      <c r="D590" s="3">
        <v>27906</v>
      </c>
      <c r="E590" s="2" t="s">
        <v>6759</v>
      </c>
      <c r="F590" s="2" t="s">
        <v>6760</v>
      </c>
      <c r="G590" s="2" t="s">
        <v>4980</v>
      </c>
      <c r="H590" s="2" t="s">
        <v>4970</v>
      </c>
      <c r="I590" s="2" t="s">
        <v>4935</v>
      </c>
      <c r="J590" s="2" t="s">
        <v>4944</v>
      </c>
      <c r="K590" s="3">
        <v>44852</v>
      </c>
      <c r="L590" s="16" t="s">
        <v>4976</v>
      </c>
    </row>
    <row r="591" spans="1:12" x14ac:dyDescent="0.25">
      <c r="A591" s="13" t="s">
        <v>2555</v>
      </c>
      <c r="B591" s="2" t="s">
        <v>6761</v>
      </c>
      <c r="C591" s="2" t="s">
        <v>4930</v>
      </c>
      <c r="D591" s="3">
        <v>34258</v>
      </c>
      <c r="E591" s="2" t="s">
        <v>6762</v>
      </c>
      <c r="F591" s="2" t="s">
        <v>6763</v>
      </c>
      <c r="G591" s="2" t="s">
        <v>5269</v>
      </c>
      <c r="H591" s="2" t="s">
        <v>4970</v>
      </c>
      <c r="I591" s="2" t="s">
        <v>4935</v>
      </c>
      <c r="J591" s="2" t="s">
        <v>5059</v>
      </c>
      <c r="K591" s="3">
        <v>43606</v>
      </c>
      <c r="L591" s="16" t="s">
        <v>5054</v>
      </c>
    </row>
    <row r="592" spans="1:12" x14ac:dyDescent="0.25">
      <c r="A592" s="13" t="s">
        <v>1015</v>
      </c>
      <c r="B592" s="2" t="s">
        <v>6764</v>
      </c>
      <c r="C592" s="2" t="s">
        <v>4966</v>
      </c>
      <c r="D592" s="3">
        <v>36463</v>
      </c>
      <c r="E592" s="2" t="s">
        <v>6765</v>
      </c>
      <c r="F592" s="2" t="s">
        <v>6766</v>
      </c>
      <c r="G592" s="2" t="s">
        <v>5225</v>
      </c>
      <c r="H592" s="2" t="s">
        <v>4934</v>
      </c>
      <c r="I592" s="2" t="s">
        <v>4935</v>
      </c>
      <c r="J592" s="2" t="s">
        <v>4936</v>
      </c>
      <c r="K592" s="3">
        <v>44389</v>
      </c>
      <c r="L592" s="16" t="s">
        <v>4994</v>
      </c>
    </row>
    <row r="593" spans="1:12" x14ac:dyDescent="0.25">
      <c r="A593" s="13" t="s">
        <v>1075</v>
      </c>
      <c r="B593" s="2" t="s">
        <v>6767</v>
      </c>
      <c r="C593" s="2" t="s">
        <v>4966</v>
      </c>
      <c r="D593" s="3">
        <v>32597</v>
      </c>
      <c r="E593" s="2" t="s">
        <v>6768</v>
      </c>
      <c r="F593" s="2" t="s">
        <v>6769</v>
      </c>
      <c r="G593" s="2" t="s">
        <v>4941</v>
      </c>
      <c r="H593" s="2" t="s">
        <v>4942</v>
      </c>
      <c r="I593" s="2" t="s">
        <v>4943</v>
      </c>
      <c r="J593" s="2" t="s">
        <v>4944</v>
      </c>
      <c r="K593" s="3">
        <v>44197</v>
      </c>
      <c r="L593" s="16" t="s">
        <v>5054</v>
      </c>
    </row>
    <row r="594" spans="1:12" x14ac:dyDescent="0.25">
      <c r="A594" s="13" t="s">
        <v>837</v>
      </c>
      <c r="B594" s="2" t="s">
        <v>6005</v>
      </c>
      <c r="C594" s="2" t="s">
        <v>4930</v>
      </c>
      <c r="D594" s="3">
        <v>34328</v>
      </c>
      <c r="E594" s="2" t="s">
        <v>6770</v>
      </c>
      <c r="F594" s="2" t="s">
        <v>6771</v>
      </c>
      <c r="G594" s="2" t="s">
        <v>5053</v>
      </c>
      <c r="H594" s="2" t="s">
        <v>4963</v>
      </c>
      <c r="I594" s="2" t="s">
        <v>4951</v>
      </c>
      <c r="J594" s="2" t="s">
        <v>4944</v>
      </c>
      <c r="K594" s="3">
        <v>43744</v>
      </c>
      <c r="L594" s="16" t="s">
        <v>4958</v>
      </c>
    </row>
    <row r="595" spans="1:12" x14ac:dyDescent="0.25">
      <c r="A595" s="13" t="s">
        <v>4216</v>
      </c>
      <c r="B595" s="2" t="s">
        <v>6772</v>
      </c>
      <c r="C595" s="2" t="s">
        <v>4966</v>
      </c>
      <c r="D595" s="3">
        <v>26775</v>
      </c>
      <c r="E595" s="2" t="s">
        <v>6773</v>
      </c>
      <c r="F595" s="2" t="s">
        <v>6774</v>
      </c>
      <c r="G595" s="2" t="s">
        <v>5134</v>
      </c>
      <c r="H595" s="2" t="s">
        <v>4934</v>
      </c>
      <c r="I595" s="2" t="s">
        <v>4935</v>
      </c>
      <c r="J595" s="2" t="s">
        <v>4952</v>
      </c>
      <c r="K595" s="3">
        <v>43167</v>
      </c>
      <c r="L595" s="16" t="s">
        <v>4953</v>
      </c>
    </row>
    <row r="596" spans="1:12" x14ac:dyDescent="0.25">
      <c r="A596" s="13" t="s">
        <v>468</v>
      </c>
      <c r="B596" s="2" t="s">
        <v>6775</v>
      </c>
      <c r="C596" s="2" t="s">
        <v>4930</v>
      </c>
      <c r="D596" s="3">
        <v>25736</v>
      </c>
      <c r="E596" s="2" t="s">
        <v>6776</v>
      </c>
      <c r="F596" s="2" t="s">
        <v>6777</v>
      </c>
      <c r="G596" s="2" t="s">
        <v>5124</v>
      </c>
      <c r="H596" s="2" t="s">
        <v>4950</v>
      </c>
      <c r="I596" s="2" t="s">
        <v>4951</v>
      </c>
      <c r="J596" s="2" t="s">
        <v>4944</v>
      </c>
      <c r="K596" s="3">
        <v>44311</v>
      </c>
      <c r="L596" s="16" t="s">
        <v>5091</v>
      </c>
    </row>
    <row r="597" spans="1:12" x14ac:dyDescent="0.25">
      <c r="A597" s="13" t="s">
        <v>1591</v>
      </c>
      <c r="B597" s="2" t="s">
        <v>6778</v>
      </c>
      <c r="C597" s="2" t="s">
        <v>4930</v>
      </c>
      <c r="D597" s="3">
        <v>32104</v>
      </c>
      <c r="E597" s="2" t="s">
        <v>6779</v>
      </c>
      <c r="F597" s="2" t="s">
        <v>6780</v>
      </c>
      <c r="G597" s="2" t="s">
        <v>4949</v>
      </c>
      <c r="H597" s="2" t="s">
        <v>4950</v>
      </c>
      <c r="I597" s="2" t="s">
        <v>4951</v>
      </c>
      <c r="J597" s="2" t="s">
        <v>4944</v>
      </c>
      <c r="K597" s="3">
        <v>45355</v>
      </c>
      <c r="L597" s="16" t="s">
        <v>5054</v>
      </c>
    </row>
    <row r="598" spans="1:12" x14ac:dyDescent="0.25">
      <c r="A598" s="13" t="s">
        <v>3682</v>
      </c>
      <c r="B598" s="2" t="s">
        <v>6781</v>
      </c>
      <c r="C598" s="2" t="s">
        <v>4930</v>
      </c>
      <c r="D598" s="3">
        <v>37428</v>
      </c>
      <c r="E598" s="2" t="s">
        <v>6782</v>
      </c>
      <c r="F598" s="2" t="s">
        <v>6783</v>
      </c>
      <c r="G598" s="2" t="s">
        <v>5018</v>
      </c>
      <c r="H598" s="2" t="s">
        <v>4942</v>
      </c>
      <c r="I598" s="2" t="s">
        <v>4943</v>
      </c>
      <c r="J598" s="2" t="s">
        <v>4944</v>
      </c>
      <c r="K598" s="3">
        <v>44243</v>
      </c>
      <c r="L598" s="16" t="s">
        <v>5036</v>
      </c>
    </row>
    <row r="599" spans="1:12" x14ac:dyDescent="0.25">
      <c r="A599" s="13" t="s">
        <v>2195</v>
      </c>
      <c r="B599" s="2" t="s">
        <v>6784</v>
      </c>
      <c r="C599" s="2" t="s">
        <v>4966</v>
      </c>
      <c r="D599" s="3">
        <v>23956</v>
      </c>
      <c r="E599" s="2" t="s">
        <v>6785</v>
      </c>
      <c r="F599" s="2" t="s">
        <v>6786</v>
      </c>
      <c r="G599" s="2" t="s">
        <v>5005</v>
      </c>
      <c r="H599" s="2" t="s">
        <v>4942</v>
      </c>
      <c r="I599" s="2" t="s">
        <v>4943</v>
      </c>
      <c r="J599" s="2" t="s">
        <v>4944</v>
      </c>
      <c r="K599" s="3">
        <v>43455</v>
      </c>
      <c r="L599" s="16" t="s">
        <v>4953</v>
      </c>
    </row>
    <row r="600" spans="1:12" x14ac:dyDescent="0.25">
      <c r="A600" s="13" t="s">
        <v>791</v>
      </c>
      <c r="B600" s="2" t="s">
        <v>5834</v>
      </c>
      <c r="C600" s="2" t="s">
        <v>4966</v>
      </c>
      <c r="D600" s="3">
        <v>32308</v>
      </c>
      <c r="E600" s="2" t="s">
        <v>6787</v>
      </c>
      <c r="F600" s="2" t="s">
        <v>6788</v>
      </c>
      <c r="G600" s="2" t="s">
        <v>4962</v>
      </c>
      <c r="H600" s="2" t="s">
        <v>4963</v>
      </c>
      <c r="I600" s="2" t="s">
        <v>4951</v>
      </c>
      <c r="J600" s="2" t="s">
        <v>4936</v>
      </c>
      <c r="K600" s="3">
        <v>45401</v>
      </c>
      <c r="L600" s="16" t="s">
        <v>5091</v>
      </c>
    </row>
    <row r="601" spans="1:12" x14ac:dyDescent="0.25">
      <c r="A601" s="13" t="s">
        <v>2935</v>
      </c>
      <c r="B601" s="2" t="s">
        <v>6789</v>
      </c>
      <c r="C601" s="2" t="s">
        <v>4930</v>
      </c>
      <c r="D601" s="3">
        <v>30106</v>
      </c>
      <c r="E601" s="2" t="s">
        <v>6790</v>
      </c>
      <c r="F601" s="2" t="s">
        <v>6791</v>
      </c>
      <c r="G601" s="2" t="s">
        <v>5053</v>
      </c>
      <c r="H601" s="2" t="s">
        <v>4963</v>
      </c>
      <c r="I601" s="2" t="s">
        <v>4951</v>
      </c>
      <c r="J601" s="2" t="s">
        <v>4952</v>
      </c>
      <c r="K601" s="3">
        <v>45263</v>
      </c>
      <c r="L601" s="16" t="s">
        <v>5049</v>
      </c>
    </row>
    <row r="602" spans="1:12" x14ac:dyDescent="0.25">
      <c r="A602" s="13" t="s">
        <v>2012</v>
      </c>
      <c r="B602" s="2" t="s">
        <v>6792</v>
      </c>
      <c r="C602" s="2" t="s">
        <v>4930</v>
      </c>
      <c r="D602" s="3">
        <v>24244</v>
      </c>
      <c r="E602" s="2" t="s">
        <v>6793</v>
      </c>
      <c r="F602" s="2" t="s">
        <v>6794</v>
      </c>
      <c r="G602" s="2" t="s">
        <v>5189</v>
      </c>
      <c r="H602" s="2" t="s">
        <v>4970</v>
      </c>
      <c r="I602" s="2" t="s">
        <v>4935</v>
      </c>
      <c r="J602" s="2" t="s">
        <v>4936</v>
      </c>
      <c r="K602" s="3">
        <v>44587</v>
      </c>
      <c r="L602" s="16" t="s">
        <v>5006</v>
      </c>
    </row>
    <row r="603" spans="1:12" x14ac:dyDescent="0.25">
      <c r="A603" s="13" t="s">
        <v>723</v>
      </c>
      <c r="B603" s="2" t="s">
        <v>6795</v>
      </c>
      <c r="C603" s="2" t="s">
        <v>4966</v>
      </c>
      <c r="D603" s="3">
        <v>37657</v>
      </c>
      <c r="E603" s="2" t="s">
        <v>6796</v>
      </c>
      <c r="F603" s="2" t="s">
        <v>6797</v>
      </c>
      <c r="G603" s="2" t="s">
        <v>5064</v>
      </c>
      <c r="H603" s="2" t="s">
        <v>4963</v>
      </c>
      <c r="I603" s="2" t="s">
        <v>4951</v>
      </c>
      <c r="J603" s="2" t="s">
        <v>5059</v>
      </c>
      <c r="K603" s="3">
        <v>43866</v>
      </c>
      <c r="L603" s="16" t="s">
        <v>4981</v>
      </c>
    </row>
    <row r="604" spans="1:12" x14ac:dyDescent="0.25">
      <c r="A604" s="13" t="s">
        <v>2920</v>
      </c>
      <c r="B604" s="2" t="s">
        <v>6798</v>
      </c>
      <c r="C604" s="2" t="s">
        <v>4966</v>
      </c>
      <c r="D604" s="3">
        <v>25672</v>
      </c>
      <c r="E604" s="2" t="s">
        <v>6799</v>
      </c>
      <c r="F604" s="2" t="s">
        <v>6800</v>
      </c>
      <c r="G604" s="2" t="s">
        <v>4957</v>
      </c>
      <c r="H604" s="2" t="s">
        <v>4942</v>
      </c>
      <c r="I604" s="2" t="s">
        <v>4943</v>
      </c>
      <c r="J604" s="2" t="s">
        <v>4936</v>
      </c>
      <c r="K604" s="3">
        <v>43470</v>
      </c>
      <c r="L604" s="16" t="s">
        <v>5054</v>
      </c>
    </row>
    <row r="605" spans="1:12" x14ac:dyDescent="0.25">
      <c r="A605" s="13" t="s">
        <v>2639</v>
      </c>
      <c r="B605" s="2" t="s">
        <v>5103</v>
      </c>
      <c r="C605" s="2" t="s">
        <v>4966</v>
      </c>
      <c r="D605" s="3">
        <v>30882</v>
      </c>
      <c r="E605" s="2" t="s">
        <v>6801</v>
      </c>
      <c r="F605" s="2" t="s">
        <v>6802</v>
      </c>
      <c r="G605" s="2" t="s">
        <v>5269</v>
      </c>
      <c r="H605" s="2" t="s">
        <v>4970</v>
      </c>
      <c r="I605" s="2" t="s">
        <v>4935</v>
      </c>
      <c r="J605" s="2" t="s">
        <v>4944</v>
      </c>
      <c r="K605" s="3">
        <v>45571</v>
      </c>
      <c r="L605" s="16" t="s">
        <v>4994</v>
      </c>
    </row>
    <row r="606" spans="1:12" x14ac:dyDescent="0.25">
      <c r="A606" s="13" t="s">
        <v>958</v>
      </c>
      <c r="B606" s="2" t="s">
        <v>6803</v>
      </c>
      <c r="C606" s="2" t="s">
        <v>4966</v>
      </c>
      <c r="D606" s="3">
        <v>29851</v>
      </c>
      <c r="E606" s="2" t="s">
        <v>6804</v>
      </c>
      <c r="F606" s="2" t="s">
        <v>6805</v>
      </c>
      <c r="G606" s="2" t="s">
        <v>4993</v>
      </c>
      <c r="H606" s="2" t="s">
        <v>4942</v>
      </c>
      <c r="I606" s="2" t="s">
        <v>4943</v>
      </c>
      <c r="J606" s="2" t="s">
        <v>4936</v>
      </c>
      <c r="K606" s="3">
        <v>45172</v>
      </c>
      <c r="L606" s="16" t="s">
        <v>5054</v>
      </c>
    </row>
    <row r="607" spans="1:12" x14ac:dyDescent="0.25">
      <c r="A607" s="13" t="s">
        <v>1480</v>
      </c>
      <c r="B607" s="2" t="s">
        <v>6806</v>
      </c>
      <c r="C607" s="2" t="s">
        <v>4966</v>
      </c>
      <c r="D607" s="3">
        <v>38903</v>
      </c>
      <c r="E607" s="2" t="s">
        <v>6807</v>
      </c>
      <c r="F607" s="2" t="s">
        <v>6808</v>
      </c>
      <c r="G607" s="2" t="s">
        <v>4969</v>
      </c>
      <c r="H607" s="2" t="s">
        <v>4970</v>
      </c>
      <c r="I607" s="2" t="s">
        <v>4935</v>
      </c>
      <c r="J607" s="2" t="s">
        <v>4944</v>
      </c>
      <c r="K607" s="3">
        <v>43317</v>
      </c>
      <c r="L607" s="16" t="s">
        <v>5006</v>
      </c>
    </row>
    <row r="608" spans="1:12" x14ac:dyDescent="0.25">
      <c r="A608" s="13" t="s">
        <v>2675</v>
      </c>
      <c r="B608" s="2" t="s">
        <v>6809</v>
      </c>
      <c r="C608" s="2" t="s">
        <v>4966</v>
      </c>
      <c r="D608" s="3">
        <v>24700</v>
      </c>
      <c r="E608" s="2" t="s">
        <v>6810</v>
      </c>
      <c r="F608" s="2" t="s">
        <v>6811</v>
      </c>
      <c r="G608" s="2" t="s">
        <v>4949</v>
      </c>
      <c r="H608" s="2" t="s">
        <v>4950</v>
      </c>
      <c r="I608" s="2" t="s">
        <v>4951</v>
      </c>
      <c r="J608" s="2" t="s">
        <v>4936</v>
      </c>
      <c r="K608" s="3">
        <v>45217</v>
      </c>
      <c r="L608" s="16" t="s">
        <v>5032</v>
      </c>
    </row>
    <row r="609" spans="1:12" x14ac:dyDescent="0.25">
      <c r="A609" s="13" t="s">
        <v>1804</v>
      </c>
      <c r="B609" s="2" t="s">
        <v>6812</v>
      </c>
      <c r="C609" s="2" t="s">
        <v>4930</v>
      </c>
      <c r="D609" s="3">
        <v>31631</v>
      </c>
      <c r="E609" s="2" t="s">
        <v>6813</v>
      </c>
      <c r="F609" s="2" t="s">
        <v>6814</v>
      </c>
      <c r="G609" s="2" t="s">
        <v>5099</v>
      </c>
      <c r="H609" s="2" t="s">
        <v>4950</v>
      </c>
      <c r="I609" s="2" t="s">
        <v>4951</v>
      </c>
      <c r="J609" s="2" t="s">
        <v>4952</v>
      </c>
      <c r="K609" s="3">
        <v>45404</v>
      </c>
      <c r="L609" s="16" t="s">
        <v>4976</v>
      </c>
    </row>
    <row r="610" spans="1:12" x14ac:dyDescent="0.25">
      <c r="A610" s="13" t="s">
        <v>1957</v>
      </c>
      <c r="B610" s="2" t="s">
        <v>6815</v>
      </c>
      <c r="C610" s="2" t="s">
        <v>4966</v>
      </c>
      <c r="D610" s="3">
        <v>35990</v>
      </c>
      <c r="E610" s="2" t="s">
        <v>6816</v>
      </c>
      <c r="F610" s="2" t="s">
        <v>6817</v>
      </c>
      <c r="G610" s="2" t="s">
        <v>4985</v>
      </c>
      <c r="H610" s="2" t="s">
        <v>4950</v>
      </c>
      <c r="I610" s="2" t="s">
        <v>4951</v>
      </c>
      <c r="J610" s="2" t="s">
        <v>4944</v>
      </c>
      <c r="K610" s="3">
        <v>44905</v>
      </c>
      <c r="L610" s="16" t="s">
        <v>4976</v>
      </c>
    </row>
    <row r="611" spans="1:12" x14ac:dyDescent="0.25">
      <c r="A611" s="13" t="s">
        <v>2293</v>
      </c>
      <c r="B611" s="2" t="s">
        <v>6818</v>
      </c>
      <c r="C611" s="2" t="s">
        <v>4930</v>
      </c>
      <c r="D611" s="3">
        <v>27944</v>
      </c>
      <c r="E611" s="2" t="s">
        <v>6819</v>
      </c>
      <c r="F611" s="2" t="s">
        <v>6820</v>
      </c>
      <c r="G611" s="2" t="s">
        <v>5124</v>
      </c>
      <c r="H611" s="2" t="s">
        <v>4950</v>
      </c>
      <c r="I611" s="2" t="s">
        <v>4951</v>
      </c>
      <c r="J611" s="2" t="s">
        <v>5059</v>
      </c>
      <c r="K611" s="3">
        <v>44380</v>
      </c>
      <c r="L611" s="16" t="s">
        <v>5022</v>
      </c>
    </row>
    <row r="612" spans="1:12" x14ac:dyDescent="0.25">
      <c r="A612" s="13" t="s">
        <v>2905</v>
      </c>
      <c r="B612" s="2" t="s">
        <v>6821</v>
      </c>
      <c r="C612" s="2" t="s">
        <v>4930</v>
      </c>
      <c r="D612" s="3">
        <v>25897</v>
      </c>
      <c r="E612" s="2" t="s">
        <v>6822</v>
      </c>
      <c r="F612" s="2" t="s">
        <v>6823</v>
      </c>
      <c r="G612" s="2" t="s">
        <v>5229</v>
      </c>
      <c r="H612" s="2" t="s">
        <v>4963</v>
      </c>
      <c r="I612" s="2" t="s">
        <v>4951</v>
      </c>
      <c r="J612" s="2" t="s">
        <v>4944</v>
      </c>
      <c r="K612" s="3">
        <v>45035</v>
      </c>
      <c r="L612" s="16" t="s">
        <v>5095</v>
      </c>
    </row>
    <row r="613" spans="1:12" x14ac:dyDescent="0.25">
      <c r="A613" s="13" t="s">
        <v>6824</v>
      </c>
      <c r="B613" s="2" t="s">
        <v>6825</v>
      </c>
      <c r="C613" s="2" t="s">
        <v>4966</v>
      </c>
      <c r="D613" s="3">
        <v>27967</v>
      </c>
      <c r="E613" s="2" t="s">
        <v>6826</v>
      </c>
      <c r="F613" s="2" t="s">
        <v>6827</v>
      </c>
      <c r="G613" s="2" t="s">
        <v>5081</v>
      </c>
      <c r="H613" s="2" t="s">
        <v>4970</v>
      </c>
      <c r="I613" s="2" t="s">
        <v>4935</v>
      </c>
      <c r="J613" s="2" t="s">
        <v>4944</v>
      </c>
      <c r="K613" s="3">
        <v>45400</v>
      </c>
      <c r="L613" s="16" t="s">
        <v>4945</v>
      </c>
    </row>
    <row r="614" spans="1:12" x14ac:dyDescent="0.25">
      <c r="A614" s="13" t="s">
        <v>373</v>
      </c>
      <c r="B614" s="2" t="s">
        <v>6828</v>
      </c>
      <c r="C614" s="2" t="s">
        <v>4930</v>
      </c>
      <c r="D614" s="3">
        <v>38019</v>
      </c>
      <c r="E614" s="2" t="s">
        <v>6829</v>
      </c>
      <c r="F614" s="2" t="s">
        <v>6830</v>
      </c>
      <c r="G614" s="2" t="s">
        <v>5161</v>
      </c>
      <c r="H614" s="2" t="s">
        <v>4934</v>
      </c>
      <c r="I614" s="2" t="s">
        <v>4935</v>
      </c>
      <c r="J614" s="2" t="s">
        <v>4936</v>
      </c>
      <c r="K614" s="3">
        <v>44762</v>
      </c>
      <c r="L614" s="16" t="s">
        <v>5014</v>
      </c>
    </row>
    <row r="615" spans="1:12" x14ac:dyDescent="0.25">
      <c r="A615" s="13" t="s">
        <v>698</v>
      </c>
      <c r="B615" s="2" t="s">
        <v>6248</v>
      </c>
      <c r="C615" s="2" t="s">
        <v>4930</v>
      </c>
      <c r="D615" s="3">
        <v>26941</v>
      </c>
      <c r="E615" s="2" t="s">
        <v>6831</v>
      </c>
      <c r="F615" s="2" t="s">
        <v>6832</v>
      </c>
      <c r="G615" s="2" t="s">
        <v>5229</v>
      </c>
      <c r="H615" s="2" t="s">
        <v>4963</v>
      </c>
      <c r="I615" s="2" t="s">
        <v>4951</v>
      </c>
      <c r="J615" s="2" t="s">
        <v>4952</v>
      </c>
      <c r="K615" s="3">
        <v>44403</v>
      </c>
      <c r="L615" s="16" t="s">
        <v>5049</v>
      </c>
    </row>
    <row r="616" spans="1:12" x14ac:dyDescent="0.25">
      <c r="A616" s="13" t="s">
        <v>1752</v>
      </c>
      <c r="B616" s="2" t="s">
        <v>6833</v>
      </c>
      <c r="C616" s="2" t="s">
        <v>6834</v>
      </c>
      <c r="D616" s="3">
        <v>30189</v>
      </c>
      <c r="E616" s="2" t="s">
        <v>6835</v>
      </c>
      <c r="F616" s="2" t="s">
        <v>6836</v>
      </c>
      <c r="G616" s="2" t="s">
        <v>4969</v>
      </c>
      <c r="H616" s="2" t="s">
        <v>4970</v>
      </c>
      <c r="I616" s="2" t="s">
        <v>4935</v>
      </c>
      <c r="J616" s="2" t="s">
        <v>5059</v>
      </c>
      <c r="K616" s="3">
        <v>44544</v>
      </c>
      <c r="L616" s="16" t="s">
        <v>4953</v>
      </c>
    </row>
    <row r="617" spans="1:12" x14ac:dyDescent="0.25">
      <c r="A617" s="13" t="s">
        <v>2686</v>
      </c>
      <c r="B617" s="2" t="s">
        <v>6837</v>
      </c>
      <c r="C617" s="2" t="s">
        <v>4930</v>
      </c>
      <c r="D617" s="3">
        <v>24439</v>
      </c>
      <c r="E617" s="2" t="s">
        <v>6838</v>
      </c>
      <c r="F617" s="2" t="s">
        <v>6839</v>
      </c>
      <c r="G617" s="2" t="s">
        <v>4941</v>
      </c>
      <c r="H617" s="2" t="s">
        <v>4942</v>
      </c>
      <c r="I617" s="2" t="s">
        <v>4943</v>
      </c>
      <c r="J617" s="2" t="s">
        <v>4952</v>
      </c>
      <c r="K617" s="3">
        <v>43213</v>
      </c>
      <c r="L617" s="16" t="s">
        <v>4945</v>
      </c>
    </row>
    <row r="618" spans="1:12" x14ac:dyDescent="0.25">
      <c r="A618" s="13" t="s">
        <v>3098</v>
      </c>
      <c r="B618" s="2" t="s">
        <v>6840</v>
      </c>
      <c r="C618" s="2" t="s">
        <v>4930</v>
      </c>
      <c r="D618" s="3">
        <v>29125</v>
      </c>
      <c r="E618" s="2" t="s">
        <v>6841</v>
      </c>
      <c r="F618" s="2" t="s">
        <v>6842</v>
      </c>
      <c r="G618" s="2" t="s">
        <v>4969</v>
      </c>
      <c r="H618" s="2" t="s">
        <v>4970</v>
      </c>
      <c r="I618" s="2" t="s">
        <v>4935</v>
      </c>
      <c r="J618" s="2" t="s">
        <v>4952</v>
      </c>
      <c r="K618" s="3">
        <v>43322</v>
      </c>
      <c r="L618" s="16" t="s">
        <v>5032</v>
      </c>
    </row>
    <row r="619" spans="1:12" x14ac:dyDescent="0.25">
      <c r="A619" s="13" t="s">
        <v>6843</v>
      </c>
      <c r="B619" s="2" t="s">
        <v>6844</v>
      </c>
      <c r="C619" s="2" t="s">
        <v>4930</v>
      </c>
      <c r="D619" s="3">
        <v>26728</v>
      </c>
      <c r="E619" s="2" t="s">
        <v>6845</v>
      </c>
      <c r="F619" s="2" t="s">
        <v>6846</v>
      </c>
      <c r="G619" s="2" t="s">
        <v>5005</v>
      </c>
      <c r="H619" s="2" t="s">
        <v>4942</v>
      </c>
      <c r="I619" s="2" t="s">
        <v>4943</v>
      </c>
      <c r="J619" s="2" t="s">
        <v>4952</v>
      </c>
      <c r="K619" s="3">
        <v>45418</v>
      </c>
      <c r="L619" s="16" t="s">
        <v>4937</v>
      </c>
    </row>
    <row r="620" spans="1:12" x14ac:dyDescent="0.25">
      <c r="A620" s="13" t="s">
        <v>746</v>
      </c>
      <c r="B620" s="2" t="s">
        <v>6847</v>
      </c>
      <c r="C620" s="2" t="s">
        <v>4930</v>
      </c>
      <c r="D620" s="3">
        <v>36816</v>
      </c>
      <c r="E620" s="2" t="s">
        <v>6848</v>
      </c>
      <c r="F620" s="2" t="s">
        <v>6849</v>
      </c>
      <c r="G620" s="2" t="s">
        <v>5229</v>
      </c>
      <c r="H620" s="2" t="s">
        <v>4963</v>
      </c>
      <c r="I620" s="2" t="s">
        <v>4951</v>
      </c>
      <c r="J620" s="2" t="s">
        <v>4936</v>
      </c>
      <c r="K620" s="3">
        <v>45630</v>
      </c>
      <c r="L620" s="16" t="s">
        <v>5036</v>
      </c>
    </row>
    <row r="621" spans="1:12" x14ac:dyDescent="0.25">
      <c r="A621" s="13" t="s">
        <v>2419</v>
      </c>
      <c r="B621" s="2" t="s">
        <v>6850</v>
      </c>
      <c r="C621" s="2" t="s">
        <v>4930</v>
      </c>
      <c r="D621" s="3">
        <v>35347</v>
      </c>
      <c r="E621" s="2" t="s">
        <v>6851</v>
      </c>
      <c r="F621" s="2" t="s">
        <v>6852</v>
      </c>
      <c r="G621" s="2" t="s">
        <v>5182</v>
      </c>
      <c r="H621" s="2" t="s">
        <v>4963</v>
      </c>
      <c r="I621" s="2" t="s">
        <v>4951</v>
      </c>
      <c r="J621" s="2" t="s">
        <v>4936</v>
      </c>
      <c r="K621" s="3">
        <v>43215</v>
      </c>
      <c r="L621" s="16" t="s">
        <v>5049</v>
      </c>
    </row>
    <row r="622" spans="1:12" x14ac:dyDescent="0.25">
      <c r="A622" s="13" t="s">
        <v>1144</v>
      </c>
      <c r="B622" s="2" t="s">
        <v>6853</v>
      </c>
      <c r="C622" s="2" t="s">
        <v>4930</v>
      </c>
      <c r="D622" s="3">
        <v>28288</v>
      </c>
      <c r="E622" s="2" t="s">
        <v>6854</v>
      </c>
      <c r="F622" s="2" t="s">
        <v>6855</v>
      </c>
      <c r="G622" s="2" t="s">
        <v>5269</v>
      </c>
      <c r="H622" s="2" t="s">
        <v>4970</v>
      </c>
      <c r="I622" s="2" t="s">
        <v>4935</v>
      </c>
      <c r="J622" s="2" t="s">
        <v>4952</v>
      </c>
      <c r="K622" s="3">
        <v>43979</v>
      </c>
      <c r="L622" s="16" t="s">
        <v>4986</v>
      </c>
    </row>
    <row r="623" spans="1:12" x14ac:dyDescent="0.25">
      <c r="A623" s="13" t="s">
        <v>1940</v>
      </c>
      <c r="B623" s="2" t="s">
        <v>6856</v>
      </c>
      <c r="C623" s="2" t="s">
        <v>4930</v>
      </c>
      <c r="D623" s="3">
        <v>33845</v>
      </c>
      <c r="E623" s="2" t="s">
        <v>6857</v>
      </c>
      <c r="F623" s="2" t="s">
        <v>6858</v>
      </c>
      <c r="G623" s="2" t="s">
        <v>5346</v>
      </c>
      <c r="H623" s="2" t="s">
        <v>4934</v>
      </c>
      <c r="I623" s="2" t="s">
        <v>4935</v>
      </c>
      <c r="J623" s="2" t="s">
        <v>4936</v>
      </c>
      <c r="K623" s="3">
        <v>44098</v>
      </c>
      <c r="L623" s="16" t="s">
        <v>4937</v>
      </c>
    </row>
    <row r="624" spans="1:12" x14ac:dyDescent="0.25">
      <c r="A624" s="13" t="s">
        <v>2657</v>
      </c>
      <c r="B624" s="2" t="s">
        <v>6859</v>
      </c>
      <c r="C624" s="2" t="s">
        <v>4930</v>
      </c>
      <c r="D624" s="3">
        <v>30260</v>
      </c>
      <c r="E624" s="2" t="s">
        <v>6860</v>
      </c>
      <c r="F624" s="2" t="s">
        <v>6861</v>
      </c>
      <c r="G624" s="2" t="s">
        <v>5053</v>
      </c>
      <c r="H624" s="2" t="s">
        <v>4963</v>
      </c>
      <c r="I624" s="2" t="s">
        <v>4951</v>
      </c>
      <c r="J624" s="2" t="s">
        <v>4952</v>
      </c>
      <c r="K624" s="3">
        <v>45343</v>
      </c>
      <c r="L624" s="16" t="s">
        <v>4976</v>
      </c>
    </row>
    <row r="625" spans="1:12" x14ac:dyDescent="0.25">
      <c r="A625" s="13" t="s">
        <v>1871</v>
      </c>
      <c r="B625" s="2" t="s">
        <v>6862</v>
      </c>
      <c r="C625" s="2" t="s">
        <v>4966</v>
      </c>
      <c r="D625" s="3">
        <v>34592</v>
      </c>
      <c r="E625" s="2" t="s">
        <v>6863</v>
      </c>
      <c r="F625" s="2" t="s">
        <v>6864</v>
      </c>
      <c r="G625" s="2" t="s">
        <v>4933</v>
      </c>
      <c r="H625" s="2" t="s">
        <v>4934</v>
      </c>
      <c r="I625" s="2" t="s">
        <v>4935</v>
      </c>
      <c r="J625" s="2" t="s">
        <v>4936</v>
      </c>
      <c r="K625" s="3">
        <v>44636</v>
      </c>
      <c r="L625" s="16" t="s">
        <v>5049</v>
      </c>
    </row>
    <row r="626" spans="1:12" x14ac:dyDescent="0.25">
      <c r="A626" s="13" t="s">
        <v>2680</v>
      </c>
      <c r="B626" s="2" t="s">
        <v>6865</v>
      </c>
      <c r="C626" s="2" t="s">
        <v>4966</v>
      </c>
      <c r="D626" s="3">
        <v>24937</v>
      </c>
      <c r="E626" s="2" t="s">
        <v>6866</v>
      </c>
      <c r="F626" s="2" t="s">
        <v>6867</v>
      </c>
      <c r="G626" s="2" t="s">
        <v>5018</v>
      </c>
      <c r="H626" s="2" t="s">
        <v>4942</v>
      </c>
      <c r="I626" s="2" t="s">
        <v>4943</v>
      </c>
      <c r="J626" s="2" t="s">
        <v>4952</v>
      </c>
      <c r="K626" s="3">
        <v>44383</v>
      </c>
      <c r="L626" s="16" t="s">
        <v>5014</v>
      </c>
    </row>
    <row r="627" spans="1:12" x14ac:dyDescent="0.25">
      <c r="A627" s="13" t="s">
        <v>799</v>
      </c>
      <c r="B627" s="2" t="s">
        <v>6868</v>
      </c>
      <c r="C627" s="2" t="s">
        <v>4966</v>
      </c>
      <c r="D627" s="3">
        <v>35252</v>
      </c>
      <c r="E627" s="2" t="s">
        <v>6869</v>
      </c>
      <c r="F627" s="2" t="s">
        <v>6870</v>
      </c>
      <c r="G627" s="2" t="s">
        <v>5058</v>
      </c>
      <c r="H627" s="2" t="s">
        <v>4934</v>
      </c>
      <c r="I627" s="2" t="s">
        <v>4935</v>
      </c>
      <c r="J627" s="2" t="s">
        <v>4952</v>
      </c>
      <c r="K627" s="3">
        <v>44361</v>
      </c>
      <c r="L627" s="16" t="s">
        <v>5036</v>
      </c>
    </row>
    <row r="628" spans="1:12" x14ac:dyDescent="0.25">
      <c r="A628" s="13" t="s">
        <v>2091</v>
      </c>
      <c r="B628" s="2" t="s">
        <v>6871</v>
      </c>
      <c r="C628" s="2" t="s">
        <v>4966</v>
      </c>
      <c r="D628" s="3">
        <v>38710</v>
      </c>
      <c r="E628" s="2" t="s">
        <v>6872</v>
      </c>
      <c r="F628" s="2" t="s">
        <v>6873</v>
      </c>
      <c r="G628" s="2" t="s">
        <v>5212</v>
      </c>
      <c r="H628" s="2" t="s">
        <v>4942</v>
      </c>
      <c r="I628" s="2" t="s">
        <v>4943</v>
      </c>
      <c r="J628" s="2" t="s">
        <v>4944</v>
      </c>
      <c r="K628" s="3">
        <v>43158</v>
      </c>
      <c r="L628" s="16" t="s">
        <v>5054</v>
      </c>
    </row>
    <row r="629" spans="1:12" x14ac:dyDescent="0.25">
      <c r="A629" s="13" t="s">
        <v>2304</v>
      </c>
      <c r="B629" s="2" t="s">
        <v>6874</v>
      </c>
      <c r="C629" s="2" t="s">
        <v>4930</v>
      </c>
      <c r="D629" s="3">
        <v>29216</v>
      </c>
      <c r="E629" s="2" t="s">
        <v>6875</v>
      </c>
      <c r="F629" s="2" t="s">
        <v>6876</v>
      </c>
      <c r="G629" s="2" t="s">
        <v>5064</v>
      </c>
      <c r="H629" s="2" t="s">
        <v>4963</v>
      </c>
      <c r="I629" s="2" t="s">
        <v>4951</v>
      </c>
      <c r="J629" s="2" t="s">
        <v>4952</v>
      </c>
      <c r="K629" s="3">
        <v>45325</v>
      </c>
      <c r="L629" s="16" t="s">
        <v>5006</v>
      </c>
    </row>
    <row r="630" spans="1:12" x14ac:dyDescent="0.25">
      <c r="A630" s="13" t="s">
        <v>2089</v>
      </c>
      <c r="B630" s="2" t="s">
        <v>6877</v>
      </c>
      <c r="C630" s="2" t="s">
        <v>4966</v>
      </c>
      <c r="D630" s="3">
        <v>30609</v>
      </c>
      <c r="E630" s="2" t="s">
        <v>6878</v>
      </c>
      <c r="F630" s="2" t="s">
        <v>6879</v>
      </c>
      <c r="G630" s="2" t="s">
        <v>5225</v>
      </c>
      <c r="H630" s="2" t="s">
        <v>4934</v>
      </c>
      <c r="I630" s="2" t="s">
        <v>4935</v>
      </c>
      <c r="J630" s="2" t="s">
        <v>4952</v>
      </c>
      <c r="K630" s="3">
        <v>43680</v>
      </c>
      <c r="L630" s="16" t="s">
        <v>5006</v>
      </c>
    </row>
    <row r="631" spans="1:12" x14ac:dyDescent="0.25">
      <c r="A631" s="13" t="s">
        <v>547</v>
      </c>
      <c r="B631" s="2" t="s">
        <v>6880</v>
      </c>
      <c r="C631" s="2" t="s">
        <v>4966</v>
      </c>
      <c r="D631" s="3">
        <v>25231</v>
      </c>
      <c r="E631" s="2" t="s">
        <v>6881</v>
      </c>
      <c r="F631" s="2" t="s">
        <v>6882</v>
      </c>
      <c r="G631" s="2" t="s">
        <v>5269</v>
      </c>
      <c r="H631" s="2" t="s">
        <v>4970</v>
      </c>
      <c r="I631" s="2" t="s">
        <v>4935</v>
      </c>
      <c r="J631" s="2" t="s">
        <v>4944</v>
      </c>
      <c r="K631" s="3">
        <v>45356</v>
      </c>
      <c r="L631" s="16" t="s">
        <v>4971</v>
      </c>
    </row>
    <row r="632" spans="1:12" x14ac:dyDescent="0.25">
      <c r="A632" s="13" t="s">
        <v>1488</v>
      </c>
      <c r="B632" s="2" t="s">
        <v>6883</v>
      </c>
      <c r="C632" s="2" t="s">
        <v>4930</v>
      </c>
      <c r="D632" s="3">
        <v>38650</v>
      </c>
      <c r="E632" s="2" t="s">
        <v>6884</v>
      </c>
      <c r="F632" s="2" t="s">
        <v>6885</v>
      </c>
      <c r="G632" s="2" t="s">
        <v>4941</v>
      </c>
      <c r="H632" s="2" t="s">
        <v>4942</v>
      </c>
      <c r="I632" s="2" t="s">
        <v>4943</v>
      </c>
      <c r="J632" s="2" t="s">
        <v>4944</v>
      </c>
      <c r="K632" s="3">
        <v>44600</v>
      </c>
      <c r="L632" s="16" t="s">
        <v>4958</v>
      </c>
    </row>
    <row r="633" spans="1:12" x14ac:dyDescent="0.25">
      <c r="A633" s="13" t="s">
        <v>3291</v>
      </c>
      <c r="B633" s="2" t="s">
        <v>6778</v>
      </c>
      <c r="C633" s="2" t="s">
        <v>4930</v>
      </c>
      <c r="D633" s="3">
        <v>38172</v>
      </c>
      <c r="E633" s="2" t="s">
        <v>6886</v>
      </c>
      <c r="F633" s="2" t="s">
        <v>6887</v>
      </c>
      <c r="G633" s="2" t="s">
        <v>5189</v>
      </c>
      <c r="H633" s="2" t="s">
        <v>4970</v>
      </c>
      <c r="I633" s="2" t="s">
        <v>4935</v>
      </c>
      <c r="J633" s="2" t="s">
        <v>4952</v>
      </c>
      <c r="K633" s="3">
        <v>45027</v>
      </c>
      <c r="L633" s="16" t="s">
        <v>5032</v>
      </c>
    </row>
    <row r="634" spans="1:12" x14ac:dyDescent="0.25">
      <c r="A634" s="13" t="s">
        <v>1493</v>
      </c>
      <c r="B634" s="2" t="s">
        <v>6888</v>
      </c>
      <c r="C634" s="2" t="s">
        <v>4930</v>
      </c>
      <c r="D634" s="3">
        <v>32713</v>
      </c>
      <c r="E634" s="2" t="s">
        <v>6889</v>
      </c>
      <c r="F634" s="2" t="s">
        <v>6890</v>
      </c>
      <c r="G634" s="2" t="s">
        <v>5212</v>
      </c>
      <c r="H634" s="2" t="s">
        <v>4942</v>
      </c>
      <c r="I634" s="2" t="s">
        <v>4943</v>
      </c>
      <c r="J634" s="2" t="s">
        <v>4952</v>
      </c>
      <c r="K634" s="3">
        <v>45183</v>
      </c>
      <c r="L634" s="16" t="s">
        <v>4958</v>
      </c>
    </row>
    <row r="635" spans="1:12" x14ac:dyDescent="0.25">
      <c r="A635" s="13" t="s">
        <v>2632</v>
      </c>
      <c r="B635" s="2" t="s">
        <v>5871</v>
      </c>
      <c r="C635" s="2" t="s">
        <v>4966</v>
      </c>
      <c r="D635" s="3">
        <v>23762</v>
      </c>
      <c r="E635" s="2" t="s">
        <v>6891</v>
      </c>
      <c r="F635" s="2" t="s">
        <v>6892</v>
      </c>
      <c r="G635" s="2" t="s">
        <v>5001</v>
      </c>
      <c r="H635" s="2" t="s">
        <v>4950</v>
      </c>
      <c r="I635" s="2" t="s">
        <v>4951</v>
      </c>
      <c r="J635" s="2" t="s">
        <v>5059</v>
      </c>
      <c r="K635" s="3">
        <v>45620</v>
      </c>
      <c r="L635" s="16" t="s">
        <v>4964</v>
      </c>
    </row>
    <row r="636" spans="1:12" x14ac:dyDescent="0.25">
      <c r="A636" s="13" t="s">
        <v>1018</v>
      </c>
      <c r="B636" s="2" t="s">
        <v>6893</v>
      </c>
      <c r="C636" s="2" t="s">
        <v>4966</v>
      </c>
      <c r="D636" s="3">
        <v>35722</v>
      </c>
      <c r="E636" s="2" t="s">
        <v>6894</v>
      </c>
      <c r="F636" s="2" t="s">
        <v>6895</v>
      </c>
      <c r="G636" s="2" t="s">
        <v>5346</v>
      </c>
      <c r="H636" s="2" t="s">
        <v>4934</v>
      </c>
      <c r="I636" s="2" t="s">
        <v>4935</v>
      </c>
      <c r="J636" s="2" t="s">
        <v>4952</v>
      </c>
      <c r="K636" s="3">
        <v>43371</v>
      </c>
      <c r="L636" s="16" t="s">
        <v>4986</v>
      </c>
    </row>
    <row r="637" spans="1:12" x14ac:dyDescent="0.25">
      <c r="A637" s="13" t="s">
        <v>398</v>
      </c>
      <c r="B637" s="2" t="s">
        <v>6055</v>
      </c>
      <c r="C637" s="2" t="s">
        <v>4930</v>
      </c>
      <c r="D637" s="3">
        <v>27331</v>
      </c>
      <c r="E637" s="2" t="s">
        <v>6896</v>
      </c>
      <c r="F637" s="2" t="s">
        <v>6897</v>
      </c>
      <c r="G637" s="2" t="s">
        <v>5134</v>
      </c>
      <c r="H637" s="2" t="s">
        <v>4934</v>
      </c>
      <c r="I637" s="2" t="s">
        <v>4935</v>
      </c>
      <c r="J637" s="2" t="s">
        <v>4952</v>
      </c>
      <c r="K637" s="3">
        <v>45140</v>
      </c>
      <c r="L637" s="16" t="s">
        <v>4937</v>
      </c>
    </row>
    <row r="638" spans="1:12" x14ac:dyDescent="0.25">
      <c r="A638" s="13" t="s">
        <v>2335</v>
      </c>
      <c r="B638" s="2" t="s">
        <v>6898</v>
      </c>
      <c r="C638" s="2" t="s">
        <v>4966</v>
      </c>
      <c r="D638" s="3">
        <v>27895</v>
      </c>
      <c r="E638" s="2" t="s">
        <v>6899</v>
      </c>
      <c r="F638" s="2" t="s">
        <v>6900</v>
      </c>
      <c r="G638" s="2" t="s">
        <v>5018</v>
      </c>
      <c r="H638" s="2" t="s">
        <v>4942</v>
      </c>
      <c r="I638" s="2" t="s">
        <v>4943</v>
      </c>
      <c r="J638" s="2" t="s">
        <v>4944</v>
      </c>
      <c r="K638" s="3">
        <v>43336</v>
      </c>
      <c r="L638" s="16" t="s">
        <v>4937</v>
      </c>
    </row>
    <row r="639" spans="1:12" x14ac:dyDescent="0.25">
      <c r="A639" s="13" t="s">
        <v>458</v>
      </c>
      <c r="B639" s="2" t="s">
        <v>6901</v>
      </c>
      <c r="C639" s="2" t="s">
        <v>4930</v>
      </c>
      <c r="D639" s="3">
        <v>34946</v>
      </c>
      <c r="E639" s="2" t="s">
        <v>6902</v>
      </c>
      <c r="F639" s="2" t="s">
        <v>6903</v>
      </c>
      <c r="G639" s="2" t="s">
        <v>5001</v>
      </c>
      <c r="H639" s="2" t="s">
        <v>4950</v>
      </c>
      <c r="I639" s="2" t="s">
        <v>4951</v>
      </c>
      <c r="J639" s="2" t="s">
        <v>4952</v>
      </c>
      <c r="K639" s="3">
        <v>43468</v>
      </c>
      <c r="L639" s="16" t="s">
        <v>4986</v>
      </c>
    </row>
    <row r="640" spans="1:12" x14ac:dyDescent="0.25">
      <c r="A640" s="13" t="s">
        <v>4449</v>
      </c>
      <c r="B640" s="2" t="s">
        <v>6904</v>
      </c>
      <c r="C640" s="2" t="s">
        <v>4966</v>
      </c>
      <c r="D640" s="3">
        <v>27805</v>
      </c>
      <c r="E640" s="2" t="s">
        <v>6905</v>
      </c>
      <c r="F640" s="2" t="s">
        <v>6906</v>
      </c>
      <c r="G640" s="2" t="s">
        <v>5048</v>
      </c>
      <c r="H640" s="2" t="s">
        <v>4963</v>
      </c>
      <c r="I640" s="2" t="s">
        <v>4951</v>
      </c>
      <c r="J640" s="2" t="s">
        <v>4944</v>
      </c>
      <c r="K640" s="3">
        <v>45640</v>
      </c>
      <c r="L640" s="16" t="s">
        <v>4981</v>
      </c>
    </row>
    <row r="641" spans="1:12" x14ac:dyDescent="0.25">
      <c r="A641" s="13" t="s">
        <v>1710</v>
      </c>
      <c r="B641" s="2" t="s">
        <v>6907</v>
      </c>
      <c r="C641" s="2" t="s">
        <v>4930</v>
      </c>
      <c r="D641" s="3">
        <v>32871</v>
      </c>
      <c r="E641" s="2" t="s">
        <v>6908</v>
      </c>
      <c r="F641" s="2" t="s">
        <v>6909</v>
      </c>
      <c r="G641" s="2" t="s">
        <v>4969</v>
      </c>
      <c r="H641" s="2" t="s">
        <v>4970</v>
      </c>
      <c r="I641" s="2" t="s">
        <v>4935</v>
      </c>
      <c r="J641" s="2" t="s">
        <v>4952</v>
      </c>
      <c r="K641" s="3">
        <v>44711</v>
      </c>
      <c r="L641" s="16" t="s">
        <v>5006</v>
      </c>
    </row>
    <row r="642" spans="1:12" x14ac:dyDescent="0.25">
      <c r="A642" s="13" t="s">
        <v>601</v>
      </c>
      <c r="B642" s="2" t="s">
        <v>6910</v>
      </c>
      <c r="C642" s="2" t="s">
        <v>4966</v>
      </c>
      <c r="D642" s="3">
        <v>28444</v>
      </c>
      <c r="E642" s="2" t="s">
        <v>6911</v>
      </c>
      <c r="F642" s="2" t="s">
        <v>6912</v>
      </c>
      <c r="G642" s="2" t="s">
        <v>4980</v>
      </c>
      <c r="H642" s="2" t="s">
        <v>4970</v>
      </c>
      <c r="I642" s="2" t="s">
        <v>4935</v>
      </c>
      <c r="J642" s="2" t="s">
        <v>4952</v>
      </c>
      <c r="K642" s="3">
        <v>44907</v>
      </c>
      <c r="L642" s="16" t="s">
        <v>4986</v>
      </c>
    </row>
    <row r="643" spans="1:12" x14ac:dyDescent="0.25">
      <c r="A643" s="13" t="s">
        <v>3416</v>
      </c>
      <c r="B643" s="2" t="s">
        <v>6913</v>
      </c>
      <c r="C643" s="2" t="s">
        <v>4966</v>
      </c>
      <c r="D643" s="3">
        <v>31175</v>
      </c>
      <c r="E643" s="2" t="s">
        <v>6914</v>
      </c>
      <c r="F643" s="2" t="s">
        <v>6915</v>
      </c>
      <c r="G643" s="2" t="s">
        <v>5134</v>
      </c>
      <c r="H643" s="2" t="s">
        <v>4934</v>
      </c>
      <c r="I643" s="2" t="s">
        <v>4935</v>
      </c>
      <c r="J643" s="2" t="s">
        <v>4952</v>
      </c>
      <c r="K643" s="3">
        <v>44679</v>
      </c>
      <c r="L643" s="16" t="s">
        <v>5054</v>
      </c>
    </row>
    <row r="644" spans="1:12" x14ac:dyDescent="0.25">
      <c r="A644" s="13" t="s">
        <v>753</v>
      </c>
      <c r="B644" s="2" t="s">
        <v>6916</v>
      </c>
      <c r="C644" s="2" t="s">
        <v>4930</v>
      </c>
      <c r="D644" s="3">
        <v>34777</v>
      </c>
      <c r="E644" s="2" t="s">
        <v>6917</v>
      </c>
      <c r="F644" s="2" t="s">
        <v>6918</v>
      </c>
      <c r="G644" s="2" t="s">
        <v>4975</v>
      </c>
      <c r="H644" s="2" t="s">
        <v>4934</v>
      </c>
      <c r="I644" s="2" t="s">
        <v>4935</v>
      </c>
      <c r="J644" s="2" t="s">
        <v>4952</v>
      </c>
      <c r="K644" s="3">
        <v>45203</v>
      </c>
      <c r="L644" s="16" t="s">
        <v>4976</v>
      </c>
    </row>
    <row r="645" spans="1:12" x14ac:dyDescent="0.25">
      <c r="A645" s="13" t="s">
        <v>1979</v>
      </c>
      <c r="B645" s="2" t="s">
        <v>6496</v>
      </c>
      <c r="C645" s="2" t="s">
        <v>4930</v>
      </c>
      <c r="D645" s="3">
        <v>33096</v>
      </c>
      <c r="E645" s="2" t="s">
        <v>6919</v>
      </c>
      <c r="F645" s="2" t="s">
        <v>6920</v>
      </c>
      <c r="G645" s="2" t="s">
        <v>5005</v>
      </c>
      <c r="H645" s="2" t="s">
        <v>4942</v>
      </c>
      <c r="I645" s="2" t="s">
        <v>4943</v>
      </c>
      <c r="J645" s="2" t="s">
        <v>4944</v>
      </c>
      <c r="K645" s="3">
        <v>45393</v>
      </c>
      <c r="L645" s="16" t="s">
        <v>5036</v>
      </c>
    </row>
    <row r="646" spans="1:12" x14ac:dyDescent="0.25">
      <c r="A646" s="13" t="s">
        <v>1276</v>
      </c>
      <c r="B646" s="2" t="s">
        <v>6921</v>
      </c>
      <c r="C646" s="2" t="s">
        <v>4966</v>
      </c>
      <c r="D646" s="3">
        <v>37099</v>
      </c>
      <c r="E646" s="2" t="s">
        <v>6922</v>
      </c>
      <c r="F646" s="2" t="s">
        <v>6923</v>
      </c>
      <c r="G646" s="2" t="s">
        <v>5013</v>
      </c>
      <c r="H646" s="2" t="s">
        <v>4950</v>
      </c>
      <c r="I646" s="2" t="s">
        <v>4951</v>
      </c>
      <c r="J646" s="2" t="s">
        <v>4944</v>
      </c>
      <c r="K646" s="3">
        <v>44599</v>
      </c>
      <c r="L646" s="16" t="s">
        <v>5060</v>
      </c>
    </row>
    <row r="647" spans="1:12" x14ac:dyDescent="0.25">
      <c r="A647" s="13" t="s">
        <v>3064</v>
      </c>
      <c r="B647" s="2" t="s">
        <v>6924</v>
      </c>
      <c r="C647" s="2" t="s">
        <v>4966</v>
      </c>
      <c r="D647" s="3">
        <v>33357</v>
      </c>
      <c r="E647" s="2" t="s">
        <v>6925</v>
      </c>
      <c r="F647" s="2" t="s">
        <v>6926</v>
      </c>
      <c r="G647" s="2" t="s">
        <v>4980</v>
      </c>
      <c r="H647" s="2" t="s">
        <v>4970</v>
      </c>
      <c r="I647" s="2" t="s">
        <v>4935</v>
      </c>
      <c r="J647" s="2" t="s">
        <v>4952</v>
      </c>
      <c r="K647" s="3">
        <v>44577</v>
      </c>
      <c r="L647" s="16" t="s">
        <v>5049</v>
      </c>
    </row>
    <row r="648" spans="1:12" x14ac:dyDescent="0.25">
      <c r="A648" s="13" t="s">
        <v>6927</v>
      </c>
      <c r="B648" s="2" t="s">
        <v>6928</v>
      </c>
      <c r="C648" s="2" t="s">
        <v>4930</v>
      </c>
      <c r="D648" s="3">
        <v>27161</v>
      </c>
      <c r="E648" s="2" t="s">
        <v>6929</v>
      </c>
      <c r="F648" s="2" t="s">
        <v>6930</v>
      </c>
      <c r="G648" s="2" t="s">
        <v>5269</v>
      </c>
      <c r="H648" s="2" t="s">
        <v>4970</v>
      </c>
      <c r="I648" s="2" t="s">
        <v>4935</v>
      </c>
      <c r="J648" s="2" t="s">
        <v>4944</v>
      </c>
      <c r="K648" s="3">
        <v>44506</v>
      </c>
      <c r="L648" s="16" t="s">
        <v>4964</v>
      </c>
    </row>
    <row r="649" spans="1:12" x14ac:dyDescent="0.25">
      <c r="A649" s="13" t="s">
        <v>4432</v>
      </c>
      <c r="B649" s="2" t="s">
        <v>6931</v>
      </c>
      <c r="C649" s="2" t="s">
        <v>4930</v>
      </c>
      <c r="D649" s="3">
        <v>33506</v>
      </c>
      <c r="E649" s="2" t="s">
        <v>6932</v>
      </c>
      <c r="F649" s="2" t="s">
        <v>6933</v>
      </c>
      <c r="G649" s="2" t="s">
        <v>5044</v>
      </c>
      <c r="H649" s="2" t="s">
        <v>4934</v>
      </c>
      <c r="I649" s="2" t="s">
        <v>4935</v>
      </c>
      <c r="J649" s="2" t="s">
        <v>4952</v>
      </c>
      <c r="K649" s="3">
        <v>44621</v>
      </c>
      <c r="L649" s="16" t="s">
        <v>4958</v>
      </c>
    </row>
    <row r="650" spans="1:12" x14ac:dyDescent="0.25">
      <c r="A650" s="13" t="s">
        <v>1401</v>
      </c>
      <c r="B650" s="2" t="s">
        <v>6934</v>
      </c>
      <c r="C650" s="2" t="s">
        <v>4966</v>
      </c>
      <c r="D650" s="3">
        <v>25687</v>
      </c>
      <c r="E650" s="2" t="s">
        <v>6935</v>
      </c>
      <c r="F650" s="2" t="s">
        <v>6936</v>
      </c>
      <c r="G650" s="2" t="s">
        <v>5269</v>
      </c>
      <c r="H650" s="2" t="s">
        <v>4970</v>
      </c>
      <c r="I650" s="2" t="s">
        <v>4935</v>
      </c>
      <c r="J650" s="2" t="s">
        <v>4936</v>
      </c>
      <c r="K650" s="3">
        <v>44272</v>
      </c>
      <c r="L650" s="16" t="s">
        <v>4976</v>
      </c>
    </row>
    <row r="651" spans="1:12" x14ac:dyDescent="0.25">
      <c r="A651" s="13" t="s">
        <v>3887</v>
      </c>
      <c r="B651" s="2" t="s">
        <v>6937</v>
      </c>
      <c r="C651" s="2" t="s">
        <v>4930</v>
      </c>
      <c r="D651" s="3">
        <v>31161</v>
      </c>
      <c r="E651" s="2" t="s">
        <v>6938</v>
      </c>
      <c r="F651" s="2" t="s">
        <v>6939</v>
      </c>
      <c r="G651" s="2" t="s">
        <v>5053</v>
      </c>
      <c r="H651" s="2" t="s">
        <v>4963</v>
      </c>
      <c r="I651" s="2" t="s">
        <v>4951</v>
      </c>
      <c r="J651" s="2" t="s">
        <v>4944</v>
      </c>
      <c r="K651" s="3">
        <v>44976</v>
      </c>
      <c r="L651" s="16" t="s">
        <v>5049</v>
      </c>
    </row>
    <row r="652" spans="1:12" x14ac:dyDescent="0.25">
      <c r="A652" s="13" t="s">
        <v>4485</v>
      </c>
      <c r="B652" s="2" t="s">
        <v>6940</v>
      </c>
      <c r="C652" s="2" t="s">
        <v>4930</v>
      </c>
      <c r="D652" s="3">
        <v>35701</v>
      </c>
      <c r="E652" s="2" t="s">
        <v>6941</v>
      </c>
      <c r="F652" s="2" t="s">
        <v>6942</v>
      </c>
      <c r="G652" s="2" t="s">
        <v>5053</v>
      </c>
      <c r="H652" s="2" t="s">
        <v>4963</v>
      </c>
      <c r="I652" s="2" t="s">
        <v>4951</v>
      </c>
      <c r="J652" s="2" t="s">
        <v>4944</v>
      </c>
      <c r="K652" s="3">
        <v>45382</v>
      </c>
      <c r="L652" s="16" t="s">
        <v>5014</v>
      </c>
    </row>
    <row r="653" spans="1:12" x14ac:dyDescent="0.25">
      <c r="A653" s="13" t="s">
        <v>1208</v>
      </c>
      <c r="B653" s="2" t="s">
        <v>6943</v>
      </c>
      <c r="C653" s="2" t="s">
        <v>4966</v>
      </c>
      <c r="D653" s="3">
        <v>25585</v>
      </c>
      <c r="E653" s="2" t="s">
        <v>6944</v>
      </c>
      <c r="F653" s="2" t="s">
        <v>6945</v>
      </c>
      <c r="G653" s="2" t="s">
        <v>5018</v>
      </c>
      <c r="H653" s="2" t="s">
        <v>4942</v>
      </c>
      <c r="I653" s="2" t="s">
        <v>4943</v>
      </c>
      <c r="J653" s="2" t="s">
        <v>5059</v>
      </c>
      <c r="K653" s="3">
        <v>43771</v>
      </c>
      <c r="L653" s="16" t="s">
        <v>4971</v>
      </c>
    </row>
    <row r="654" spans="1:12" x14ac:dyDescent="0.25">
      <c r="A654" s="13" t="s">
        <v>2341</v>
      </c>
      <c r="B654" s="2" t="s">
        <v>6946</v>
      </c>
      <c r="C654" s="2" t="s">
        <v>4966</v>
      </c>
      <c r="D654" s="3">
        <v>26828</v>
      </c>
      <c r="E654" s="2" t="s">
        <v>6947</v>
      </c>
      <c r="F654" s="2" t="s">
        <v>6948</v>
      </c>
      <c r="G654" s="2" t="s">
        <v>5074</v>
      </c>
      <c r="H654" s="2" t="s">
        <v>4934</v>
      </c>
      <c r="I654" s="2" t="s">
        <v>4935</v>
      </c>
      <c r="J654" s="2" t="s">
        <v>4944</v>
      </c>
      <c r="K654" s="3">
        <v>44242</v>
      </c>
      <c r="L654" s="16" t="s">
        <v>4976</v>
      </c>
    </row>
    <row r="655" spans="1:12" x14ac:dyDescent="0.25">
      <c r="A655" s="13" t="s">
        <v>683</v>
      </c>
      <c r="B655" s="2" t="s">
        <v>6949</v>
      </c>
      <c r="C655" s="2" t="s">
        <v>4930</v>
      </c>
      <c r="D655" s="3">
        <v>24157</v>
      </c>
      <c r="E655" s="2" t="s">
        <v>6950</v>
      </c>
      <c r="F655" s="2" t="s">
        <v>6951</v>
      </c>
      <c r="G655" s="2" t="s">
        <v>5074</v>
      </c>
      <c r="H655" s="2" t="s">
        <v>4934</v>
      </c>
      <c r="I655" s="2" t="s">
        <v>4935</v>
      </c>
      <c r="J655" s="2" t="s">
        <v>4952</v>
      </c>
      <c r="K655" s="3">
        <v>43830</v>
      </c>
      <c r="L655" s="16" t="s">
        <v>5054</v>
      </c>
    </row>
    <row r="656" spans="1:12" x14ac:dyDescent="0.25">
      <c r="A656" s="13" t="s">
        <v>1202</v>
      </c>
      <c r="B656" s="2" t="s">
        <v>6952</v>
      </c>
      <c r="C656" s="2" t="s">
        <v>4966</v>
      </c>
      <c r="D656" s="3">
        <v>36245</v>
      </c>
      <c r="E656" s="2" t="s">
        <v>6953</v>
      </c>
      <c r="F656" s="2" t="s">
        <v>6954</v>
      </c>
      <c r="G656" s="2" t="s">
        <v>5212</v>
      </c>
      <c r="H656" s="2" t="s">
        <v>4942</v>
      </c>
      <c r="I656" s="2" t="s">
        <v>4943</v>
      </c>
      <c r="J656" s="2" t="s">
        <v>4952</v>
      </c>
      <c r="K656" s="3">
        <v>43456</v>
      </c>
      <c r="L656" s="16" t="s">
        <v>4994</v>
      </c>
    </row>
    <row r="657" spans="1:12" x14ac:dyDescent="0.25">
      <c r="A657" s="13" t="s">
        <v>2673</v>
      </c>
      <c r="B657" s="2" t="s">
        <v>6955</v>
      </c>
      <c r="C657" s="2" t="s">
        <v>4930</v>
      </c>
      <c r="D657" s="3">
        <v>38594</v>
      </c>
      <c r="E657" s="2" t="s">
        <v>6599</v>
      </c>
      <c r="F657" s="2" t="s">
        <v>6956</v>
      </c>
      <c r="G657" s="2" t="s">
        <v>5320</v>
      </c>
      <c r="H657" s="2" t="s">
        <v>4950</v>
      </c>
      <c r="I657" s="2" t="s">
        <v>4951</v>
      </c>
      <c r="J657" s="2" t="s">
        <v>5059</v>
      </c>
      <c r="K657" s="3">
        <v>45458</v>
      </c>
      <c r="L657" s="16" t="s">
        <v>4994</v>
      </c>
    </row>
    <row r="658" spans="1:12" x14ac:dyDescent="0.25">
      <c r="A658" s="13" t="s">
        <v>2766</v>
      </c>
      <c r="B658" s="2" t="s">
        <v>6957</v>
      </c>
      <c r="C658" s="2" t="s">
        <v>4966</v>
      </c>
      <c r="D658" s="3">
        <v>35200</v>
      </c>
      <c r="E658" s="2" t="s">
        <v>6958</v>
      </c>
      <c r="F658" s="2" t="s">
        <v>6959</v>
      </c>
      <c r="G658" s="2" t="s">
        <v>5141</v>
      </c>
      <c r="H658" s="2" t="s">
        <v>4963</v>
      </c>
      <c r="I658" s="2" t="s">
        <v>4951</v>
      </c>
      <c r="J658" s="2" t="s">
        <v>4952</v>
      </c>
      <c r="K658" s="3">
        <v>45572</v>
      </c>
      <c r="L658" s="16" t="s">
        <v>4945</v>
      </c>
    </row>
    <row r="659" spans="1:12" x14ac:dyDescent="0.25">
      <c r="A659" s="13" t="s">
        <v>393</v>
      </c>
      <c r="B659" s="2" t="s">
        <v>5827</v>
      </c>
      <c r="C659" s="2" t="s">
        <v>4966</v>
      </c>
      <c r="D659" s="3">
        <v>29477</v>
      </c>
      <c r="E659" s="2" t="s">
        <v>6960</v>
      </c>
      <c r="F659" s="2" t="s">
        <v>6961</v>
      </c>
      <c r="G659" s="2" t="s">
        <v>4949</v>
      </c>
      <c r="H659" s="2" t="s">
        <v>4950</v>
      </c>
      <c r="I659" s="2" t="s">
        <v>4951</v>
      </c>
      <c r="J659" s="2" t="s">
        <v>4936</v>
      </c>
      <c r="K659" s="3">
        <v>43301</v>
      </c>
      <c r="L659" s="16" t="s">
        <v>5022</v>
      </c>
    </row>
    <row r="660" spans="1:12" x14ac:dyDescent="0.25">
      <c r="A660" s="13" t="s">
        <v>420</v>
      </c>
      <c r="B660" s="2" t="s">
        <v>6962</v>
      </c>
      <c r="C660" s="2" t="s">
        <v>4930</v>
      </c>
      <c r="D660" s="3">
        <v>24375</v>
      </c>
      <c r="E660" s="2" t="s">
        <v>6963</v>
      </c>
      <c r="F660" s="2" t="s">
        <v>6964</v>
      </c>
      <c r="G660" s="2" t="s">
        <v>5099</v>
      </c>
      <c r="H660" s="2" t="s">
        <v>4950</v>
      </c>
      <c r="I660" s="2" t="s">
        <v>4951</v>
      </c>
      <c r="J660" s="2" t="s">
        <v>4936</v>
      </c>
      <c r="K660" s="3">
        <v>43739</v>
      </c>
      <c r="L660" s="16" t="s">
        <v>4981</v>
      </c>
    </row>
    <row r="661" spans="1:12" x14ac:dyDescent="0.25">
      <c r="A661" s="13" t="s">
        <v>1445</v>
      </c>
      <c r="B661" s="2" t="s">
        <v>6965</v>
      </c>
      <c r="C661" s="2" t="s">
        <v>4930</v>
      </c>
      <c r="D661" s="3">
        <v>37825</v>
      </c>
      <c r="E661" s="2" t="s">
        <v>6966</v>
      </c>
      <c r="F661" s="2" t="s">
        <v>6967</v>
      </c>
      <c r="G661" s="2" t="s">
        <v>4969</v>
      </c>
      <c r="H661" s="2" t="s">
        <v>4970</v>
      </c>
      <c r="I661" s="2" t="s">
        <v>4935</v>
      </c>
      <c r="J661" s="2" t="s">
        <v>4936</v>
      </c>
      <c r="K661" s="3">
        <v>44429</v>
      </c>
      <c r="L661" s="16" t="s">
        <v>5006</v>
      </c>
    </row>
    <row r="662" spans="1:12" x14ac:dyDescent="0.25">
      <c r="A662" s="13" t="s">
        <v>2274</v>
      </c>
      <c r="B662" s="2" t="s">
        <v>6968</v>
      </c>
      <c r="C662" s="2" t="s">
        <v>4930</v>
      </c>
      <c r="D662" s="3">
        <v>26265</v>
      </c>
      <c r="E662" s="2" t="s">
        <v>6969</v>
      </c>
      <c r="F662" s="2" t="s">
        <v>6970</v>
      </c>
      <c r="G662" s="2" t="s">
        <v>5189</v>
      </c>
      <c r="H662" s="2" t="s">
        <v>4970</v>
      </c>
      <c r="I662" s="2" t="s">
        <v>4935</v>
      </c>
      <c r="J662" s="2" t="s">
        <v>4952</v>
      </c>
      <c r="K662" s="3">
        <v>45419</v>
      </c>
      <c r="L662" s="16" t="s">
        <v>5054</v>
      </c>
    </row>
    <row r="663" spans="1:12" x14ac:dyDescent="0.25">
      <c r="A663" s="13" t="s">
        <v>1096</v>
      </c>
      <c r="B663" s="2" t="s">
        <v>6971</v>
      </c>
      <c r="C663" s="2" t="s">
        <v>4966</v>
      </c>
      <c r="D663" s="3">
        <v>27711</v>
      </c>
      <c r="E663" s="2" t="s">
        <v>6972</v>
      </c>
      <c r="F663" s="2" t="s">
        <v>6973</v>
      </c>
      <c r="G663" s="2" t="s">
        <v>5018</v>
      </c>
      <c r="H663" s="2" t="s">
        <v>4942</v>
      </c>
      <c r="I663" s="2" t="s">
        <v>4943</v>
      </c>
      <c r="J663" s="2" t="s">
        <v>4944</v>
      </c>
      <c r="K663" s="3">
        <v>43570</v>
      </c>
      <c r="L663" s="16" t="s">
        <v>5022</v>
      </c>
    </row>
    <row r="664" spans="1:12" x14ac:dyDescent="0.25">
      <c r="A664" s="13" t="s">
        <v>583</v>
      </c>
      <c r="B664" s="2" t="s">
        <v>6974</v>
      </c>
      <c r="C664" s="2" t="s">
        <v>4966</v>
      </c>
      <c r="D664" s="3">
        <v>34445</v>
      </c>
      <c r="E664" s="2" t="s">
        <v>6975</v>
      </c>
      <c r="F664" s="2" t="s">
        <v>6976</v>
      </c>
      <c r="G664" s="2" t="s">
        <v>5229</v>
      </c>
      <c r="H664" s="2" t="s">
        <v>4963</v>
      </c>
      <c r="I664" s="2" t="s">
        <v>4951</v>
      </c>
      <c r="J664" s="2" t="s">
        <v>4944</v>
      </c>
      <c r="K664" s="3">
        <v>43394</v>
      </c>
      <c r="L664" s="16" t="s">
        <v>5049</v>
      </c>
    </row>
    <row r="665" spans="1:12" x14ac:dyDescent="0.25">
      <c r="A665" s="13" t="s">
        <v>2084</v>
      </c>
      <c r="B665" s="2" t="s">
        <v>6977</v>
      </c>
      <c r="C665" s="2" t="s">
        <v>4930</v>
      </c>
      <c r="D665" s="3">
        <v>28884</v>
      </c>
      <c r="E665" s="2" t="s">
        <v>6978</v>
      </c>
      <c r="F665" s="2" t="s">
        <v>6979</v>
      </c>
      <c r="G665" s="2" t="s">
        <v>4969</v>
      </c>
      <c r="H665" s="2" t="s">
        <v>4970</v>
      </c>
      <c r="I665" s="2" t="s">
        <v>4935</v>
      </c>
      <c r="J665" s="2" t="s">
        <v>4944</v>
      </c>
      <c r="K665" s="3">
        <v>44405</v>
      </c>
      <c r="L665" s="16" t="s">
        <v>5014</v>
      </c>
    </row>
    <row r="666" spans="1:12" x14ac:dyDescent="0.25">
      <c r="A666" s="13" t="s">
        <v>982</v>
      </c>
      <c r="B666" s="2" t="s">
        <v>6980</v>
      </c>
      <c r="C666" s="2" t="s">
        <v>4930</v>
      </c>
      <c r="D666" s="3">
        <v>30759</v>
      </c>
      <c r="E666" s="2" t="s">
        <v>6981</v>
      </c>
      <c r="F666" s="2" t="s">
        <v>6982</v>
      </c>
      <c r="G666" s="2" t="s">
        <v>5081</v>
      </c>
      <c r="H666" s="2" t="s">
        <v>4970</v>
      </c>
      <c r="I666" s="2" t="s">
        <v>4935</v>
      </c>
      <c r="J666" s="2" t="s">
        <v>5059</v>
      </c>
      <c r="K666" s="3">
        <v>43475</v>
      </c>
      <c r="L666" s="16" t="s">
        <v>4958</v>
      </c>
    </row>
    <row r="667" spans="1:12" x14ac:dyDescent="0.25">
      <c r="A667" s="13" t="s">
        <v>2136</v>
      </c>
      <c r="B667" s="2" t="s">
        <v>6983</v>
      </c>
      <c r="C667" s="2" t="s">
        <v>4966</v>
      </c>
      <c r="D667" s="3">
        <v>24040</v>
      </c>
      <c r="E667" s="2" t="s">
        <v>6984</v>
      </c>
      <c r="F667" s="2" t="s">
        <v>6985</v>
      </c>
      <c r="G667" s="2" t="s">
        <v>5269</v>
      </c>
      <c r="H667" s="2" t="s">
        <v>4970</v>
      </c>
      <c r="I667" s="2" t="s">
        <v>4935</v>
      </c>
      <c r="J667" s="2" t="s">
        <v>4936</v>
      </c>
      <c r="K667" s="3">
        <v>43749</v>
      </c>
      <c r="L667" s="16" t="s">
        <v>4971</v>
      </c>
    </row>
    <row r="668" spans="1:12" x14ac:dyDescent="0.25">
      <c r="A668" s="13" t="s">
        <v>3193</v>
      </c>
      <c r="B668" s="2" t="s">
        <v>6986</v>
      </c>
      <c r="C668" s="2" t="s">
        <v>4930</v>
      </c>
      <c r="D668" s="3">
        <v>30354</v>
      </c>
      <c r="E668" s="2" t="s">
        <v>6987</v>
      </c>
      <c r="F668" s="2" t="s">
        <v>6988</v>
      </c>
      <c r="G668" s="2" t="s">
        <v>5212</v>
      </c>
      <c r="H668" s="2" t="s">
        <v>4942</v>
      </c>
      <c r="I668" s="2" t="s">
        <v>4943</v>
      </c>
      <c r="J668" s="2" t="s">
        <v>5059</v>
      </c>
      <c r="K668" s="3">
        <v>44960</v>
      </c>
      <c r="L668" s="16" t="s">
        <v>4981</v>
      </c>
    </row>
    <row r="669" spans="1:12" x14ac:dyDescent="0.25">
      <c r="A669" s="13" t="s">
        <v>3143</v>
      </c>
      <c r="B669" s="2" t="s">
        <v>6989</v>
      </c>
      <c r="C669" s="2" t="s">
        <v>4966</v>
      </c>
      <c r="D669" s="3">
        <v>30916</v>
      </c>
      <c r="E669" s="2" t="s">
        <v>6990</v>
      </c>
      <c r="F669" s="2" t="s">
        <v>6991</v>
      </c>
      <c r="G669" s="2" t="s">
        <v>4941</v>
      </c>
      <c r="H669" s="2" t="s">
        <v>4942</v>
      </c>
      <c r="I669" s="2" t="s">
        <v>4943</v>
      </c>
      <c r="J669" s="2" t="s">
        <v>4952</v>
      </c>
      <c r="K669" s="3">
        <v>44986</v>
      </c>
      <c r="L669" s="16" t="s">
        <v>5036</v>
      </c>
    </row>
    <row r="670" spans="1:12" x14ac:dyDescent="0.25">
      <c r="A670" s="13" t="s">
        <v>2210</v>
      </c>
      <c r="B670" s="2" t="s">
        <v>6992</v>
      </c>
      <c r="C670" s="2" t="s">
        <v>4930</v>
      </c>
      <c r="D670" s="3">
        <v>25631</v>
      </c>
      <c r="E670" s="2" t="s">
        <v>6993</v>
      </c>
      <c r="F670" s="2" t="s">
        <v>6994</v>
      </c>
      <c r="G670" s="2" t="s">
        <v>4962</v>
      </c>
      <c r="H670" s="2" t="s">
        <v>4963</v>
      </c>
      <c r="I670" s="2" t="s">
        <v>4951</v>
      </c>
      <c r="J670" s="2" t="s">
        <v>5059</v>
      </c>
      <c r="K670" s="3">
        <v>44666</v>
      </c>
      <c r="L670" s="16" t="s">
        <v>5036</v>
      </c>
    </row>
    <row r="671" spans="1:12" x14ac:dyDescent="0.25">
      <c r="A671" s="13" t="s">
        <v>1485</v>
      </c>
      <c r="B671" s="2" t="s">
        <v>6995</v>
      </c>
      <c r="C671" s="2" t="s">
        <v>4966</v>
      </c>
      <c r="D671" s="3">
        <v>24877</v>
      </c>
      <c r="E671" s="2" t="s">
        <v>6996</v>
      </c>
      <c r="F671" s="2" t="s">
        <v>6997</v>
      </c>
      <c r="G671" s="2" t="s">
        <v>5081</v>
      </c>
      <c r="H671" s="2" t="s">
        <v>4970</v>
      </c>
      <c r="I671" s="2" t="s">
        <v>4935</v>
      </c>
      <c r="J671" s="2" t="s">
        <v>4952</v>
      </c>
      <c r="K671" s="3">
        <v>45092</v>
      </c>
      <c r="L671" s="16" t="s">
        <v>4981</v>
      </c>
    </row>
    <row r="672" spans="1:12" x14ac:dyDescent="0.25">
      <c r="A672" s="13" t="s">
        <v>1127</v>
      </c>
      <c r="B672" s="2" t="s">
        <v>6998</v>
      </c>
      <c r="C672" s="2" t="s">
        <v>4966</v>
      </c>
      <c r="D672" s="3">
        <v>28759</v>
      </c>
      <c r="E672" s="2" t="s">
        <v>6999</v>
      </c>
      <c r="F672" s="2" t="s">
        <v>7000</v>
      </c>
      <c r="G672" s="2" t="s">
        <v>5189</v>
      </c>
      <c r="H672" s="2" t="s">
        <v>4970</v>
      </c>
      <c r="I672" s="2" t="s">
        <v>4935</v>
      </c>
      <c r="J672" s="2" t="s">
        <v>4952</v>
      </c>
      <c r="K672" s="3">
        <v>44883</v>
      </c>
      <c r="L672" s="16" t="s">
        <v>4994</v>
      </c>
    </row>
    <row r="673" spans="1:12" x14ac:dyDescent="0.25">
      <c r="A673" s="13" t="s">
        <v>4475</v>
      </c>
      <c r="B673" s="2" t="s">
        <v>7001</v>
      </c>
      <c r="C673" s="2" t="s">
        <v>4966</v>
      </c>
      <c r="D673" s="3">
        <v>35058</v>
      </c>
      <c r="E673" s="2" t="s">
        <v>7002</v>
      </c>
      <c r="F673" s="2" t="s">
        <v>7003</v>
      </c>
      <c r="G673" s="2" t="s">
        <v>5324</v>
      </c>
      <c r="H673" s="2" t="s">
        <v>4950</v>
      </c>
      <c r="I673" s="2" t="s">
        <v>4951</v>
      </c>
      <c r="J673" s="2" t="s">
        <v>4952</v>
      </c>
      <c r="K673" s="3">
        <v>43236</v>
      </c>
      <c r="L673" s="16" t="s">
        <v>4971</v>
      </c>
    </row>
    <row r="674" spans="1:12" x14ac:dyDescent="0.25">
      <c r="A674" s="13" t="s">
        <v>1051</v>
      </c>
      <c r="B674" s="2" t="s">
        <v>7004</v>
      </c>
      <c r="C674" s="2" t="s">
        <v>4930</v>
      </c>
      <c r="D674" s="3">
        <v>26798</v>
      </c>
      <c r="E674" s="2" t="s">
        <v>7005</v>
      </c>
      <c r="F674" s="2" t="s">
        <v>7006</v>
      </c>
      <c r="G674" s="2" t="s">
        <v>4957</v>
      </c>
      <c r="H674" s="2" t="s">
        <v>4942</v>
      </c>
      <c r="I674" s="2" t="s">
        <v>4943</v>
      </c>
      <c r="J674" s="2" t="s">
        <v>4944</v>
      </c>
      <c r="K674" s="3">
        <v>45701</v>
      </c>
      <c r="L674" s="16" t="s">
        <v>4958</v>
      </c>
    </row>
    <row r="675" spans="1:12" x14ac:dyDescent="0.25">
      <c r="A675" s="13" t="s">
        <v>173</v>
      </c>
      <c r="B675" s="2" t="s">
        <v>7007</v>
      </c>
      <c r="C675" s="2" t="s">
        <v>4966</v>
      </c>
      <c r="D675" s="3">
        <v>29772</v>
      </c>
      <c r="E675" s="2" t="s">
        <v>7008</v>
      </c>
      <c r="F675" s="2" t="s">
        <v>7009</v>
      </c>
      <c r="G675" s="2" t="s">
        <v>5081</v>
      </c>
      <c r="H675" s="2" t="s">
        <v>4970</v>
      </c>
      <c r="I675" s="2" t="s">
        <v>4935</v>
      </c>
      <c r="J675" s="2" t="s">
        <v>4944</v>
      </c>
      <c r="K675" s="3">
        <v>43760</v>
      </c>
      <c r="L675" s="16" t="s">
        <v>5006</v>
      </c>
    </row>
    <row r="676" spans="1:12" x14ac:dyDescent="0.25">
      <c r="A676" s="13" t="s">
        <v>1184</v>
      </c>
      <c r="B676" s="2" t="s">
        <v>7010</v>
      </c>
      <c r="C676" s="2" t="s">
        <v>4930</v>
      </c>
      <c r="D676" s="3">
        <v>30189</v>
      </c>
      <c r="E676" s="2" t="s">
        <v>7011</v>
      </c>
      <c r="F676" s="2" t="s">
        <v>7012</v>
      </c>
      <c r="G676" s="2" t="s">
        <v>4980</v>
      </c>
      <c r="H676" s="2" t="s">
        <v>4970</v>
      </c>
      <c r="I676" s="2" t="s">
        <v>4935</v>
      </c>
      <c r="J676" s="2" t="s">
        <v>4936</v>
      </c>
      <c r="K676" s="3">
        <v>44881</v>
      </c>
      <c r="L676" s="16" t="s">
        <v>5049</v>
      </c>
    </row>
    <row r="677" spans="1:12" x14ac:dyDescent="0.25">
      <c r="A677" s="13" t="s">
        <v>686</v>
      </c>
      <c r="B677" s="2" t="s">
        <v>7013</v>
      </c>
      <c r="C677" s="2" t="s">
        <v>4966</v>
      </c>
      <c r="D677" s="3">
        <v>27715</v>
      </c>
      <c r="E677" s="2" t="s">
        <v>7014</v>
      </c>
      <c r="F677" s="2" t="s">
        <v>7015</v>
      </c>
      <c r="G677" s="2" t="s">
        <v>4980</v>
      </c>
      <c r="H677" s="2" t="s">
        <v>4970</v>
      </c>
      <c r="I677" s="2" t="s">
        <v>4935</v>
      </c>
      <c r="J677" s="2" t="s">
        <v>5059</v>
      </c>
      <c r="K677" s="3">
        <v>44268</v>
      </c>
      <c r="L677" s="16" t="s">
        <v>5049</v>
      </c>
    </row>
    <row r="678" spans="1:12" x14ac:dyDescent="0.25">
      <c r="A678" s="13" t="s">
        <v>2134</v>
      </c>
      <c r="B678" s="2" t="s">
        <v>6245</v>
      </c>
      <c r="C678" s="2" t="s">
        <v>4966</v>
      </c>
      <c r="D678" s="3">
        <v>30626</v>
      </c>
      <c r="E678" s="2" t="s">
        <v>7016</v>
      </c>
      <c r="F678" s="2" t="s">
        <v>7017</v>
      </c>
      <c r="G678" s="2" t="s">
        <v>5074</v>
      </c>
      <c r="H678" s="2" t="s">
        <v>4934</v>
      </c>
      <c r="I678" s="2" t="s">
        <v>4935</v>
      </c>
      <c r="J678" s="2" t="s">
        <v>4952</v>
      </c>
      <c r="K678" s="3">
        <v>43996</v>
      </c>
      <c r="L678" s="16" t="s">
        <v>4958</v>
      </c>
    </row>
    <row r="679" spans="1:12" x14ac:dyDescent="0.25">
      <c r="A679" s="13" t="s">
        <v>1288</v>
      </c>
      <c r="B679" s="2" t="s">
        <v>7018</v>
      </c>
      <c r="C679" s="2" t="s">
        <v>4966</v>
      </c>
      <c r="D679" s="3">
        <v>25629</v>
      </c>
      <c r="E679" s="2" t="s">
        <v>7019</v>
      </c>
      <c r="F679" s="2" t="s">
        <v>7020</v>
      </c>
      <c r="G679" s="2" t="s">
        <v>4993</v>
      </c>
      <c r="H679" s="2" t="s">
        <v>4942</v>
      </c>
      <c r="I679" s="2" t="s">
        <v>4943</v>
      </c>
      <c r="J679" s="2" t="s">
        <v>4936</v>
      </c>
      <c r="K679" s="3">
        <v>44335</v>
      </c>
      <c r="L679" s="16" t="s">
        <v>5060</v>
      </c>
    </row>
    <row r="680" spans="1:12" x14ac:dyDescent="0.25">
      <c r="A680" s="13" t="s">
        <v>488</v>
      </c>
      <c r="B680" s="2" t="s">
        <v>7021</v>
      </c>
      <c r="C680" s="2" t="s">
        <v>4966</v>
      </c>
      <c r="D680" s="3">
        <v>28687</v>
      </c>
      <c r="E680" s="2" t="s">
        <v>7022</v>
      </c>
      <c r="F680" s="2" t="s">
        <v>7023</v>
      </c>
      <c r="G680" s="2" t="s">
        <v>5189</v>
      </c>
      <c r="H680" s="2" t="s">
        <v>4970</v>
      </c>
      <c r="I680" s="2" t="s">
        <v>4935</v>
      </c>
      <c r="J680" s="2" t="s">
        <v>4936</v>
      </c>
      <c r="K680" s="3">
        <v>44347</v>
      </c>
      <c r="L680" s="16" t="s">
        <v>4981</v>
      </c>
    </row>
    <row r="681" spans="1:12" x14ac:dyDescent="0.25">
      <c r="A681" s="13" t="s">
        <v>1694</v>
      </c>
      <c r="B681" s="2" t="s">
        <v>7024</v>
      </c>
      <c r="C681" s="2" t="s">
        <v>4966</v>
      </c>
      <c r="D681" s="3">
        <v>35766</v>
      </c>
      <c r="E681" s="2" t="s">
        <v>7025</v>
      </c>
      <c r="F681" s="2" t="s">
        <v>7026</v>
      </c>
      <c r="G681" s="2" t="s">
        <v>5005</v>
      </c>
      <c r="H681" s="2" t="s">
        <v>4942</v>
      </c>
      <c r="I681" s="2" t="s">
        <v>4943</v>
      </c>
      <c r="J681" s="2" t="s">
        <v>4952</v>
      </c>
      <c r="K681" s="3">
        <v>44560</v>
      </c>
      <c r="L681" s="16" t="s">
        <v>5060</v>
      </c>
    </row>
    <row r="682" spans="1:12" x14ac:dyDescent="0.25">
      <c r="A682" s="13" t="s">
        <v>591</v>
      </c>
      <c r="B682" s="2" t="s">
        <v>7027</v>
      </c>
      <c r="C682" s="2" t="s">
        <v>4930</v>
      </c>
      <c r="D682" s="3">
        <v>33728</v>
      </c>
      <c r="E682" s="2" t="s">
        <v>7028</v>
      </c>
      <c r="F682" s="2" t="s">
        <v>7029</v>
      </c>
      <c r="G682" s="2" t="s">
        <v>4975</v>
      </c>
      <c r="H682" s="2" t="s">
        <v>4934</v>
      </c>
      <c r="I682" s="2" t="s">
        <v>4935</v>
      </c>
      <c r="J682" s="2" t="s">
        <v>4944</v>
      </c>
      <c r="K682" s="3">
        <v>44577</v>
      </c>
      <c r="L682" s="16" t="s">
        <v>5022</v>
      </c>
    </row>
    <row r="683" spans="1:12" x14ac:dyDescent="0.25">
      <c r="A683" s="13" t="s">
        <v>1188</v>
      </c>
      <c r="B683" s="2" t="s">
        <v>7030</v>
      </c>
      <c r="C683" s="2" t="s">
        <v>4930</v>
      </c>
      <c r="D683" s="3">
        <v>38243</v>
      </c>
      <c r="E683" s="2" t="s">
        <v>7031</v>
      </c>
      <c r="F683" s="2" t="s">
        <v>7032</v>
      </c>
      <c r="G683" s="2" t="s">
        <v>4933</v>
      </c>
      <c r="H683" s="2" t="s">
        <v>4934</v>
      </c>
      <c r="I683" s="2" t="s">
        <v>4935</v>
      </c>
      <c r="J683" s="2" t="s">
        <v>4952</v>
      </c>
      <c r="K683" s="3">
        <v>43881</v>
      </c>
      <c r="L683" s="16" t="s">
        <v>4986</v>
      </c>
    </row>
    <row r="684" spans="1:12" x14ac:dyDescent="0.25">
      <c r="A684" s="13" t="s">
        <v>1230</v>
      </c>
      <c r="B684" s="2" t="s">
        <v>7033</v>
      </c>
      <c r="C684" s="2" t="s">
        <v>4966</v>
      </c>
      <c r="D684" s="3">
        <v>28678</v>
      </c>
      <c r="E684" s="2" t="s">
        <v>7034</v>
      </c>
      <c r="F684" s="2" t="s">
        <v>7035</v>
      </c>
      <c r="G684" s="2" t="s">
        <v>5074</v>
      </c>
      <c r="H684" s="2" t="s">
        <v>4934</v>
      </c>
      <c r="I684" s="2" t="s">
        <v>4935</v>
      </c>
      <c r="J684" s="2" t="s">
        <v>4952</v>
      </c>
      <c r="K684" s="3">
        <v>44803</v>
      </c>
      <c r="L684" s="16" t="s">
        <v>5060</v>
      </c>
    </row>
    <row r="685" spans="1:12" x14ac:dyDescent="0.25">
      <c r="A685" s="13" t="s">
        <v>1418</v>
      </c>
      <c r="B685" s="2" t="s">
        <v>7036</v>
      </c>
      <c r="C685" s="2" t="s">
        <v>4930</v>
      </c>
      <c r="D685" s="3">
        <v>38261</v>
      </c>
      <c r="E685" s="2" t="s">
        <v>7037</v>
      </c>
      <c r="F685" s="2" t="s">
        <v>7038</v>
      </c>
      <c r="G685" s="2" t="s">
        <v>4949</v>
      </c>
      <c r="H685" s="2" t="s">
        <v>4950</v>
      </c>
      <c r="I685" s="2" t="s">
        <v>4951</v>
      </c>
      <c r="J685" s="2" t="s">
        <v>4936</v>
      </c>
      <c r="K685" s="3">
        <v>44272</v>
      </c>
      <c r="L685" s="16" t="s">
        <v>4953</v>
      </c>
    </row>
    <row r="686" spans="1:12" x14ac:dyDescent="0.25">
      <c r="A686" s="13" t="s">
        <v>1719</v>
      </c>
      <c r="B686" s="2" t="s">
        <v>7039</v>
      </c>
      <c r="C686" s="2" t="s">
        <v>4930</v>
      </c>
      <c r="D686" s="3">
        <v>26419</v>
      </c>
      <c r="E686" s="2" t="s">
        <v>7040</v>
      </c>
      <c r="F686" s="2" t="s">
        <v>7041</v>
      </c>
      <c r="G686" s="2" t="s">
        <v>5346</v>
      </c>
      <c r="H686" s="2" t="s">
        <v>4934</v>
      </c>
      <c r="I686" s="2" t="s">
        <v>4935</v>
      </c>
      <c r="J686" s="2" t="s">
        <v>5059</v>
      </c>
      <c r="K686" s="3">
        <v>44249</v>
      </c>
      <c r="L686" s="16" t="s">
        <v>4986</v>
      </c>
    </row>
    <row r="687" spans="1:12" x14ac:dyDescent="0.25">
      <c r="A687" s="13" t="s">
        <v>7042</v>
      </c>
      <c r="B687" s="2" t="s">
        <v>7043</v>
      </c>
      <c r="C687" s="2" t="s">
        <v>4930</v>
      </c>
      <c r="D687" s="3">
        <v>25976</v>
      </c>
      <c r="E687" s="2" t="s">
        <v>7044</v>
      </c>
      <c r="F687" s="2" t="s">
        <v>7045</v>
      </c>
      <c r="G687" s="2" t="s">
        <v>5001</v>
      </c>
      <c r="H687" s="2" t="s">
        <v>4950</v>
      </c>
      <c r="I687" s="2" t="s">
        <v>4951</v>
      </c>
      <c r="J687" s="2" t="s">
        <v>4936</v>
      </c>
      <c r="K687" s="3">
        <v>45450</v>
      </c>
      <c r="L687" s="16" t="s">
        <v>5095</v>
      </c>
    </row>
    <row r="688" spans="1:12" x14ac:dyDescent="0.25">
      <c r="A688" s="13" t="s">
        <v>2682</v>
      </c>
      <c r="B688" s="2" t="s">
        <v>7046</v>
      </c>
      <c r="C688" s="2" t="s">
        <v>4966</v>
      </c>
      <c r="D688" s="3">
        <v>36576</v>
      </c>
      <c r="E688" s="2" t="s">
        <v>7047</v>
      </c>
      <c r="F688" s="2" t="s">
        <v>7048</v>
      </c>
      <c r="G688" s="2" t="s">
        <v>5005</v>
      </c>
      <c r="H688" s="2" t="s">
        <v>4942</v>
      </c>
      <c r="I688" s="2" t="s">
        <v>4943</v>
      </c>
      <c r="J688" s="2" t="s">
        <v>4952</v>
      </c>
      <c r="K688" s="3">
        <v>43144</v>
      </c>
      <c r="L688" s="16" t="s">
        <v>5006</v>
      </c>
    </row>
    <row r="689" spans="1:12" x14ac:dyDescent="0.25">
      <c r="A689" s="13" t="s">
        <v>2784</v>
      </c>
      <c r="B689" s="2" t="s">
        <v>7049</v>
      </c>
      <c r="C689" s="2" t="s">
        <v>4966</v>
      </c>
      <c r="D689" s="3">
        <v>24661</v>
      </c>
      <c r="E689" s="2" t="s">
        <v>7050</v>
      </c>
      <c r="F689" s="2" t="s">
        <v>7051</v>
      </c>
      <c r="G689" s="2" t="s">
        <v>5001</v>
      </c>
      <c r="H689" s="2" t="s">
        <v>4950</v>
      </c>
      <c r="I689" s="2" t="s">
        <v>4951</v>
      </c>
      <c r="J689" s="2" t="s">
        <v>4952</v>
      </c>
      <c r="K689" s="3">
        <v>45483</v>
      </c>
      <c r="L689" s="16" t="s">
        <v>5022</v>
      </c>
    </row>
    <row r="690" spans="1:12" x14ac:dyDescent="0.25">
      <c r="A690" s="13" t="s">
        <v>3010</v>
      </c>
      <c r="B690" s="2" t="s">
        <v>7052</v>
      </c>
      <c r="C690" s="2" t="s">
        <v>4930</v>
      </c>
      <c r="D690" s="3">
        <v>36842</v>
      </c>
      <c r="E690" s="2" t="s">
        <v>7053</v>
      </c>
      <c r="F690" s="2" t="s">
        <v>7054</v>
      </c>
      <c r="G690" s="2" t="s">
        <v>5048</v>
      </c>
      <c r="H690" s="2" t="s">
        <v>4963</v>
      </c>
      <c r="I690" s="2" t="s">
        <v>4951</v>
      </c>
      <c r="J690" s="2" t="s">
        <v>4952</v>
      </c>
      <c r="K690" s="3">
        <v>43168</v>
      </c>
      <c r="L690" s="16" t="s">
        <v>4953</v>
      </c>
    </row>
    <row r="691" spans="1:12" x14ac:dyDescent="0.25">
      <c r="A691" s="13" t="s">
        <v>2160</v>
      </c>
      <c r="B691" s="2" t="s">
        <v>6965</v>
      </c>
      <c r="C691" s="2" t="s">
        <v>4930</v>
      </c>
      <c r="D691" s="3">
        <v>31321</v>
      </c>
      <c r="E691" s="2" t="s">
        <v>7055</v>
      </c>
      <c r="F691" s="2" t="s">
        <v>7056</v>
      </c>
      <c r="G691" s="2" t="s">
        <v>4949</v>
      </c>
      <c r="H691" s="2" t="s">
        <v>4950</v>
      </c>
      <c r="I691" s="2" t="s">
        <v>4951</v>
      </c>
      <c r="J691" s="2" t="s">
        <v>5059</v>
      </c>
      <c r="K691" s="3">
        <v>45129</v>
      </c>
      <c r="L691" s="16" t="s">
        <v>5036</v>
      </c>
    </row>
    <row r="692" spans="1:12" x14ac:dyDescent="0.25">
      <c r="A692" s="13" t="s">
        <v>883</v>
      </c>
      <c r="B692" s="2" t="s">
        <v>7057</v>
      </c>
      <c r="C692" s="2" t="s">
        <v>4930</v>
      </c>
      <c r="D692" s="3">
        <v>38036</v>
      </c>
      <c r="E692" s="2" t="s">
        <v>7058</v>
      </c>
      <c r="F692" s="2" t="s">
        <v>7059</v>
      </c>
      <c r="G692" s="2" t="s">
        <v>5018</v>
      </c>
      <c r="H692" s="2" t="s">
        <v>4942</v>
      </c>
      <c r="I692" s="2" t="s">
        <v>4943</v>
      </c>
      <c r="J692" s="2" t="s">
        <v>4952</v>
      </c>
      <c r="K692" s="3">
        <v>45022</v>
      </c>
      <c r="L692" s="16" t="s">
        <v>5054</v>
      </c>
    </row>
    <row r="693" spans="1:12" x14ac:dyDescent="0.25">
      <c r="A693" s="13" t="s">
        <v>1537</v>
      </c>
      <c r="B693" s="2" t="s">
        <v>7060</v>
      </c>
      <c r="C693" s="2" t="s">
        <v>4966</v>
      </c>
      <c r="D693" s="3">
        <v>35418</v>
      </c>
      <c r="E693" s="2" t="s">
        <v>7061</v>
      </c>
      <c r="F693" s="2" t="s">
        <v>7062</v>
      </c>
      <c r="G693" s="2" t="s">
        <v>5189</v>
      </c>
      <c r="H693" s="2" t="s">
        <v>4970</v>
      </c>
      <c r="I693" s="2" t="s">
        <v>4935</v>
      </c>
      <c r="J693" s="2" t="s">
        <v>4952</v>
      </c>
      <c r="K693" s="3">
        <v>43704</v>
      </c>
      <c r="L693" s="16" t="s">
        <v>5049</v>
      </c>
    </row>
    <row r="694" spans="1:12" x14ac:dyDescent="0.25">
      <c r="A694" s="13" t="s">
        <v>3344</v>
      </c>
      <c r="B694" s="2" t="s">
        <v>7063</v>
      </c>
      <c r="C694" s="2" t="s">
        <v>4966</v>
      </c>
      <c r="D694" s="3">
        <v>32441</v>
      </c>
      <c r="E694" s="2" t="s">
        <v>7064</v>
      </c>
      <c r="F694" s="2" t="s">
        <v>7065</v>
      </c>
      <c r="G694" s="2" t="s">
        <v>5212</v>
      </c>
      <c r="H694" s="2" t="s">
        <v>4942</v>
      </c>
      <c r="I694" s="2" t="s">
        <v>4943</v>
      </c>
      <c r="J694" s="2" t="s">
        <v>4944</v>
      </c>
      <c r="K694" s="3">
        <v>44520</v>
      </c>
      <c r="L694" s="16" t="s">
        <v>5022</v>
      </c>
    </row>
    <row r="695" spans="1:12" x14ac:dyDescent="0.25">
      <c r="A695" s="13" t="s">
        <v>757</v>
      </c>
      <c r="B695" s="2" t="s">
        <v>7066</v>
      </c>
      <c r="C695" s="2" t="s">
        <v>4930</v>
      </c>
      <c r="D695" s="3">
        <v>33372</v>
      </c>
      <c r="E695" s="2" t="s">
        <v>7067</v>
      </c>
      <c r="F695" s="2" t="s">
        <v>7068</v>
      </c>
      <c r="G695" s="2" t="s">
        <v>5064</v>
      </c>
      <c r="H695" s="2" t="s">
        <v>4963</v>
      </c>
      <c r="I695" s="2" t="s">
        <v>4951</v>
      </c>
      <c r="J695" s="2" t="s">
        <v>4944</v>
      </c>
      <c r="K695" s="3">
        <v>44554</v>
      </c>
      <c r="L695" s="16" t="s">
        <v>5032</v>
      </c>
    </row>
    <row r="696" spans="1:12" x14ac:dyDescent="0.25">
      <c r="A696" s="13" t="s">
        <v>1617</v>
      </c>
      <c r="B696" s="2" t="s">
        <v>7069</v>
      </c>
      <c r="C696" s="2" t="s">
        <v>4930</v>
      </c>
      <c r="D696" s="3">
        <v>32878</v>
      </c>
      <c r="E696" s="2" t="s">
        <v>7070</v>
      </c>
      <c r="F696" s="2" t="s">
        <v>7071</v>
      </c>
      <c r="G696" s="2" t="s">
        <v>5018</v>
      </c>
      <c r="H696" s="2" t="s">
        <v>4942</v>
      </c>
      <c r="I696" s="2" t="s">
        <v>4943</v>
      </c>
      <c r="J696" s="2" t="s">
        <v>4944</v>
      </c>
      <c r="K696" s="3">
        <v>44578</v>
      </c>
      <c r="L696" s="16" t="s">
        <v>4964</v>
      </c>
    </row>
    <row r="697" spans="1:12" x14ac:dyDescent="0.25">
      <c r="A697" s="13" t="s">
        <v>2495</v>
      </c>
      <c r="B697" s="2" t="s">
        <v>7072</v>
      </c>
      <c r="C697" s="2" t="s">
        <v>4930</v>
      </c>
      <c r="D697" s="3">
        <v>35867</v>
      </c>
      <c r="E697" s="2" t="s">
        <v>7073</v>
      </c>
      <c r="F697" s="2" t="s">
        <v>7074</v>
      </c>
      <c r="G697" s="2" t="s">
        <v>5124</v>
      </c>
      <c r="H697" s="2" t="s">
        <v>4950</v>
      </c>
      <c r="I697" s="2" t="s">
        <v>4951</v>
      </c>
      <c r="J697" s="2" t="s">
        <v>4952</v>
      </c>
      <c r="K697" s="3">
        <v>43929</v>
      </c>
      <c r="L697" s="16" t="s">
        <v>4964</v>
      </c>
    </row>
    <row r="698" spans="1:12" x14ac:dyDescent="0.25">
      <c r="A698" s="13" t="s">
        <v>1976</v>
      </c>
      <c r="B698" s="2" t="s">
        <v>7075</v>
      </c>
      <c r="C698" s="2" t="s">
        <v>4930</v>
      </c>
      <c r="D698" s="3">
        <v>28182</v>
      </c>
      <c r="E698" s="2" t="s">
        <v>7076</v>
      </c>
      <c r="F698" s="2" t="s">
        <v>7077</v>
      </c>
      <c r="G698" s="2" t="s">
        <v>4993</v>
      </c>
      <c r="H698" s="2" t="s">
        <v>4942</v>
      </c>
      <c r="I698" s="2" t="s">
        <v>4943</v>
      </c>
      <c r="J698" s="2" t="s">
        <v>4952</v>
      </c>
      <c r="K698" s="3">
        <v>43143</v>
      </c>
      <c r="L698" s="16" t="s">
        <v>4937</v>
      </c>
    </row>
    <row r="699" spans="1:12" x14ac:dyDescent="0.25">
      <c r="A699" s="13" t="s">
        <v>454</v>
      </c>
      <c r="B699" s="2" t="s">
        <v>7078</v>
      </c>
      <c r="C699" s="2" t="s">
        <v>4966</v>
      </c>
      <c r="D699" s="3">
        <v>30741</v>
      </c>
      <c r="E699" s="2" t="s">
        <v>7079</v>
      </c>
      <c r="F699" s="2" t="s">
        <v>7080</v>
      </c>
      <c r="G699" s="2" t="s">
        <v>5134</v>
      </c>
      <c r="H699" s="2" t="s">
        <v>4934</v>
      </c>
      <c r="I699" s="2" t="s">
        <v>4935</v>
      </c>
      <c r="J699" s="2" t="s">
        <v>4952</v>
      </c>
      <c r="K699" s="3">
        <v>45549</v>
      </c>
      <c r="L699" s="16" t="s">
        <v>5036</v>
      </c>
    </row>
    <row r="700" spans="1:12" x14ac:dyDescent="0.25">
      <c r="A700" s="13" t="s">
        <v>7081</v>
      </c>
      <c r="B700" s="2" t="s">
        <v>5353</v>
      </c>
      <c r="C700" s="2" t="s">
        <v>4930</v>
      </c>
      <c r="D700" s="3">
        <v>30597</v>
      </c>
      <c r="E700" s="2" t="s">
        <v>7082</v>
      </c>
      <c r="F700" s="2" t="s">
        <v>7083</v>
      </c>
      <c r="G700" s="2" t="s">
        <v>5148</v>
      </c>
      <c r="H700" s="2" t="s">
        <v>4950</v>
      </c>
      <c r="I700" s="2" t="s">
        <v>4951</v>
      </c>
      <c r="J700" s="2" t="s">
        <v>4936</v>
      </c>
      <c r="K700" s="3">
        <v>43443</v>
      </c>
      <c r="L700" s="16" t="s">
        <v>5054</v>
      </c>
    </row>
    <row r="701" spans="1:12" x14ac:dyDescent="0.25">
      <c r="A701" s="13" t="s">
        <v>1992</v>
      </c>
      <c r="B701" s="2" t="s">
        <v>7084</v>
      </c>
      <c r="C701" s="2" t="s">
        <v>4966</v>
      </c>
      <c r="D701" s="3">
        <v>24431</v>
      </c>
      <c r="E701" s="2" t="s">
        <v>7085</v>
      </c>
      <c r="F701" s="2" t="s">
        <v>7086</v>
      </c>
      <c r="G701" s="2" t="s">
        <v>5044</v>
      </c>
      <c r="H701" s="2" t="s">
        <v>4934</v>
      </c>
      <c r="I701" s="2" t="s">
        <v>4935</v>
      </c>
      <c r="J701" s="2" t="s">
        <v>4936</v>
      </c>
      <c r="K701" s="3">
        <v>45483</v>
      </c>
      <c r="L701" s="16" t="s">
        <v>4981</v>
      </c>
    </row>
    <row r="702" spans="1:12" x14ac:dyDescent="0.25">
      <c r="A702" s="13" t="s">
        <v>1062</v>
      </c>
      <c r="B702" s="2" t="s">
        <v>7087</v>
      </c>
      <c r="C702" s="2" t="s">
        <v>4966</v>
      </c>
      <c r="D702" s="3">
        <v>29235</v>
      </c>
      <c r="E702" s="2" t="s">
        <v>7088</v>
      </c>
      <c r="F702" s="2" t="s">
        <v>7089</v>
      </c>
      <c r="G702" s="2" t="s">
        <v>5189</v>
      </c>
      <c r="H702" s="2" t="s">
        <v>4970</v>
      </c>
      <c r="I702" s="2" t="s">
        <v>4935</v>
      </c>
      <c r="J702" s="2" t="s">
        <v>4936</v>
      </c>
      <c r="K702" s="3">
        <v>45358</v>
      </c>
      <c r="L702" s="16" t="s">
        <v>5036</v>
      </c>
    </row>
    <row r="703" spans="1:12" x14ac:dyDescent="0.25">
      <c r="A703" s="13" t="s">
        <v>127</v>
      </c>
      <c r="B703" s="2" t="s">
        <v>7090</v>
      </c>
      <c r="C703" s="2" t="s">
        <v>4930</v>
      </c>
      <c r="D703" s="3">
        <v>24795</v>
      </c>
      <c r="E703" s="2" t="s">
        <v>7091</v>
      </c>
      <c r="F703" s="2" t="s">
        <v>7092</v>
      </c>
      <c r="G703" s="2" t="s">
        <v>5001</v>
      </c>
      <c r="H703" s="2" t="s">
        <v>4950</v>
      </c>
      <c r="I703" s="2" t="s">
        <v>4951</v>
      </c>
      <c r="J703" s="2" t="s">
        <v>4952</v>
      </c>
      <c r="K703" s="3">
        <v>43487</v>
      </c>
      <c r="L703" s="16" t="s">
        <v>5032</v>
      </c>
    </row>
    <row r="704" spans="1:12" x14ac:dyDescent="0.25">
      <c r="A704" s="13" t="s">
        <v>1614</v>
      </c>
      <c r="B704" s="2" t="s">
        <v>7093</v>
      </c>
      <c r="C704" s="2" t="s">
        <v>4966</v>
      </c>
      <c r="D704" s="3">
        <v>28624</v>
      </c>
      <c r="E704" s="2" t="s">
        <v>7094</v>
      </c>
      <c r="F704" s="2" t="s">
        <v>7095</v>
      </c>
      <c r="G704" s="2" t="s">
        <v>5040</v>
      </c>
      <c r="H704" s="2" t="s">
        <v>4950</v>
      </c>
      <c r="I704" s="2" t="s">
        <v>4951</v>
      </c>
      <c r="J704" s="2" t="s">
        <v>4952</v>
      </c>
      <c r="K704" s="3">
        <v>43550</v>
      </c>
      <c r="L704" s="16" t="s">
        <v>5060</v>
      </c>
    </row>
    <row r="705" spans="1:12" x14ac:dyDescent="0.25">
      <c r="A705" s="13" t="s">
        <v>2557</v>
      </c>
      <c r="B705" s="2" t="s">
        <v>5964</v>
      </c>
      <c r="C705" s="2" t="s">
        <v>4966</v>
      </c>
      <c r="D705" s="3">
        <v>33082</v>
      </c>
      <c r="E705" s="2" t="s">
        <v>7096</v>
      </c>
      <c r="F705" s="2" t="s">
        <v>7097</v>
      </c>
      <c r="G705" s="2" t="s">
        <v>5053</v>
      </c>
      <c r="H705" s="2" t="s">
        <v>4963</v>
      </c>
      <c r="I705" s="2" t="s">
        <v>4951</v>
      </c>
      <c r="J705" s="2" t="s">
        <v>4936</v>
      </c>
      <c r="K705" s="3">
        <v>45249</v>
      </c>
      <c r="L705" s="16" t="s">
        <v>4994</v>
      </c>
    </row>
    <row r="706" spans="1:12" x14ac:dyDescent="0.25">
      <c r="A706" s="13" t="s">
        <v>3286</v>
      </c>
      <c r="B706" s="2" t="s">
        <v>7098</v>
      </c>
      <c r="C706" s="2" t="s">
        <v>4930</v>
      </c>
      <c r="D706" s="3">
        <v>28595</v>
      </c>
      <c r="E706" s="2" t="s">
        <v>7099</v>
      </c>
      <c r="F706" s="2" t="s">
        <v>7100</v>
      </c>
      <c r="G706" s="2" t="s">
        <v>4975</v>
      </c>
      <c r="H706" s="2" t="s">
        <v>4934</v>
      </c>
      <c r="I706" s="2" t="s">
        <v>4935</v>
      </c>
      <c r="J706" s="2" t="s">
        <v>5059</v>
      </c>
      <c r="K706" s="3">
        <v>44887</v>
      </c>
      <c r="L706" s="16" t="s">
        <v>5054</v>
      </c>
    </row>
    <row r="707" spans="1:12" x14ac:dyDescent="0.25">
      <c r="A707" s="13" t="s">
        <v>1551</v>
      </c>
      <c r="B707" s="2" t="s">
        <v>7101</v>
      </c>
      <c r="C707" s="2" t="s">
        <v>4930</v>
      </c>
      <c r="D707" s="3">
        <v>36782</v>
      </c>
      <c r="E707" s="2" t="s">
        <v>7102</v>
      </c>
      <c r="F707" s="2" t="s">
        <v>7103</v>
      </c>
      <c r="G707" s="2" t="s">
        <v>5324</v>
      </c>
      <c r="H707" s="2" t="s">
        <v>4950</v>
      </c>
      <c r="I707" s="2" t="s">
        <v>4951</v>
      </c>
      <c r="J707" s="2" t="s">
        <v>4952</v>
      </c>
      <c r="K707" s="3">
        <v>45194</v>
      </c>
      <c r="L707" s="16" t="s">
        <v>4958</v>
      </c>
    </row>
    <row r="708" spans="1:12" x14ac:dyDescent="0.25">
      <c r="A708" s="13" t="s">
        <v>1748</v>
      </c>
      <c r="B708" s="2" t="s">
        <v>7104</v>
      </c>
      <c r="C708" s="2" t="s">
        <v>4930</v>
      </c>
      <c r="D708" s="3">
        <v>35058</v>
      </c>
      <c r="E708" s="2" t="s">
        <v>7105</v>
      </c>
      <c r="F708" s="2" t="s">
        <v>7106</v>
      </c>
      <c r="G708" s="2" t="s">
        <v>4962</v>
      </c>
      <c r="H708" s="2" t="s">
        <v>4963</v>
      </c>
      <c r="I708" s="2" t="s">
        <v>4951</v>
      </c>
      <c r="J708" s="2" t="s">
        <v>4952</v>
      </c>
      <c r="K708" s="3">
        <v>45205</v>
      </c>
      <c r="L708" s="16" t="s">
        <v>5091</v>
      </c>
    </row>
    <row r="709" spans="1:12" x14ac:dyDescent="0.25">
      <c r="A709" s="13" t="s">
        <v>3117</v>
      </c>
      <c r="B709" s="2" t="s">
        <v>7107</v>
      </c>
      <c r="C709" s="2" t="s">
        <v>4930</v>
      </c>
      <c r="D709" s="3">
        <v>29441</v>
      </c>
      <c r="E709" s="2" t="s">
        <v>7108</v>
      </c>
      <c r="F709" s="2" t="s">
        <v>7109</v>
      </c>
      <c r="G709" s="2" t="s">
        <v>5134</v>
      </c>
      <c r="H709" s="2" t="s">
        <v>4934</v>
      </c>
      <c r="I709" s="2" t="s">
        <v>4935</v>
      </c>
      <c r="J709" s="2" t="s">
        <v>4936</v>
      </c>
      <c r="K709" s="3">
        <v>43893</v>
      </c>
      <c r="L709" s="16" t="s">
        <v>5022</v>
      </c>
    </row>
    <row r="710" spans="1:12" x14ac:dyDescent="0.25">
      <c r="A710" s="13" t="s">
        <v>2586</v>
      </c>
      <c r="B710" s="2" t="s">
        <v>7110</v>
      </c>
      <c r="C710" s="2" t="s">
        <v>4930</v>
      </c>
      <c r="D710" s="3">
        <v>35372</v>
      </c>
      <c r="E710" s="2" t="s">
        <v>7111</v>
      </c>
      <c r="F710" s="2" t="s">
        <v>7112</v>
      </c>
      <c r="G710" s="2" t="s">
        <v>4985</v>
      </c>
      <c r="H710" s="2" t="s">
        <v>4950</v>
      </c>
      <c r="I710" s="2" t="s">
        <v>4951</v>
      </c>
      <c r="J710" s="2" t="s">
        <v>5059</v>
      </c>
      <c r="K710" s="3">
        <v>43763</v>
      </c>
      <c r="L710" s="16" t="s">
        <v>4986</v>
      </c>
    </row>
    <row r="711" spans="1:12" x14ac:dyDescent="0.25">
      <c r="A711" s="13" t="s">
        <v>1661</v>
      </c>
      <c r="B711" s="2" t="s">
        <v>7113</v>
      </c>
      <c r="C711" s="2" t="s">
        <v>4966</v>
      </c>
      <c r="D711" s="3">
        <v>39038</v>
      </c>
      <c r="E711" s="2" t="s">
        <v>7114</v>
      </c>
      <c r="F711" s="2" t="s">
        <v>7115</v>
      </c>
      <c r="G711" s="2" t="s">
        <v>5058</v>
      </c>
      <c r="H711" s="2" t="s">
        <v>4934</v>
      </c>
      <c r="I711" s="2" t="s">
        <v>4935</v>
      </c>
      <c r="J711" s="2" t="s">
        <v>4944</v>
      </c>
      <c r="K711" s="3">
        <v>45377</v>
      </c>
      <c r="L711" s="16" t="s">
        <v>5091</v>
      </c>
    </row>
    <row r="712" spans="1:12" x14ac:dyDescent="0.25">
      <c r="A712" s="13" t="s">
        <v>40</v>
      </c>
      <c r="B712" s="2" t="s">
        <v>7116</v>
      </c>
      <c r="C712" s="2" t="s">
        <v>4930</v>
      </c>
      <c r="D712" s="3">
        <v>26643</v>
      </c>
      <c r="E712" s="2" t="s">
        <v>7117</v>
      </c>
      <c r="F712" s="2" t="s">
        <v>7118</v>
      </c>
      <c r="G712" s="2" t="s">
        <v>4957</v>
      </c>
      <c r="H712" s="2" t="s">
        <v>4942</v>
      </c>
      <c r="I712" s="2" t="s">
        <v>4943</v>
      </c>
      <c r="J712" s="2" t="s">
        <v>4944</v>
      </c>
      <c r="K712" s="3">
        <v>44878</v>
      </c>
      <c r="L712" s="16" t="s">
        <v>5022</v>
      </c>
    </row>
    <row r="713" spans="1:12" x14ac:dyDescent="0.25">
      <c r="A713" s="13" t="s">
        <v>2601</v>
      </c>
      <c r="B713" s="2" t="s">
        <v>7119</v>
      </c>
      <c r="C713" s="2" t="s">
        <v>4930</v>
      </c>
      <c r="D713" s="3">
        <v>34769</v>
      </c>
      <c r="E713" s="2" t="s">
        <v>7120</v>
      </c>
      <c r="F713" s="2" t="s">
        <v>7121</v>
      </c>
      <c r="G713" s="2" t="s">
        <v>5048</v>
      </c>
      <c r="H713" s="2" t="s">
        <v>4963</v>
      </c>
      <c r="I713" s="2" t="s">
        <v>4951</v>
      </c>
      <c r="J713" s="2" t="s">
        <v>4936</v>
      </c>
      <c r="K713" s="3">
        <v>44017</v>
      </c>
      <c r="L713" s="16" t="s">
        <v>4937</v>
      </c>
    </row>
    <row r="714" spans="1:12" x14ac:dyDescent="0.25">
      <c r="A714" s="13" t="s">
        <v>1044</v>
      </c>
      <c r="B714" s="2" t="s">
        <v>7122</v>
      </c>
      <c r="C714" s="2" t="s">
        <v>4966</v>
      </c>
      <c r="D714" s="3">
        <v>30665</v>
      </c>
      <c r="E714" s="2" t="s">
        <v>7123</v>
      </c>
      <c r="F714" s="2" t="s">
        <v>7124</v>
      </c>
      <c r="G714" s="2" t="s">
        <v>5189</v>
      </c>
      <c r="H714" s="2" t="s">
        <v>4970</v>
      </c>
      <c r="I714" s="2" t="s">
        <v>4935</v>
      </c>
      <c r="J714" s="2" t="s">
        <v>4944</v>
      </c>
      <c r="K714" s="3">
        <v>45701</v>
      </c>
      <c r="L714" s="16" t="s">
        <v>5022</v>
      </c>
    </row>
    <row r="715" spans="1:12" x14ac:dyDescent="0.25">
      <c r="A715" s="13" t="s">
        <v>65</v>
      </c>
      <c r="B715" s="2" t="s">
        <v>7125</v>
      </c>
      <c r="C715" s="2" t="s">
        <v>4930</v>
      </c>
      <c r="D715" s="3">
        <v>38787</v>
      </c>
      <c r="E715" s="2" t="s">
        <v>7126</v>
      </c>
      <c r="F715" s="2" t="s">
        <v>7127</v>
      </c>
      <c r="G715" s="2" t="s">
        <v>5182</v>
      </c>
      <c r="H715" s="2" t="s">
        <v>4963</v>
      </c>
      <c r="I715" s="2" t="s">
        <v>4951</v>
      </c>
      <c r="J715" s="2" t="s">
        <v>4944</v>
      </c>
      <c r="K715" s="3">
        <v>45531</v>
      </c>
      <c r="L715" s="16" t="s">
        <v>4986</v>
      </c>
    </row>
    <row r="716" spans="1:12" x14ac:dyDescent="0.25">
      <c r="A716" s="13" t="s">
        <v>7128</v>
      </c>
      <c r="B716" s="2" t="s">
        <v>7129</v>
      </c>
      <c r="C716" s="2" t="s">
        <v>4930</v>
      </c>
      <c r="D716" s="3">
        <v>35145</v>
      </c>
      <c r="E716" s="2" t="s">
        <v>7130</v>
      </c>
      <c r="F716" s="2" t="s">
        <v>7131</v>
      </c>
      <c r="G716" s="2" t="s">
        <v>5212</v>
      </c>
      <c r="H716" s="2" t="s">
        <v>4942</v>
      </c>
      <c r="I716" s="2" t="s">
        <v>4943</v>
      </c>
      <c r="J716" s="2" t="s">
        <v>4936</v>
      </c>
      <c r="K716" s="3">
        <v>43800</v>
      </c>
      <c r="L716" s="16" t="s">
        <v>4945</v>
      </c>
    </row>
    <row r="717" spans="1:12" x14ac:dyDescent="0.25">
      <c r="A717" s="13" t="s">
        <v>1313</v>
      </c>
      <c r="B717" s="2" t="s">
        <v>7132</v>
      </c>
      <c r="C717" s="2" t="s">
        <v>4930</v>
      </c>
      <c r="D717" s="3">
        <v>29086</v>
      </c>
      <c r="E717" s="2" t="s">
        <v>7133</v>
      </c>
      <c r="F717" s="2" t="s">
        <v>7134</v>
      </c>
      <c r="G717" s="2" t="s">
        <v>4933</v>
      </c>
      <c r="H717" s="2" t="s">
        <v>4934</v>
      </c>
      <c r="I717" s="2" t="s">
        <v>4935</v>
      </c>
      <c r="J717" s="2" t="s">
        <v>4952</v>
      </c>
      <c r="K717" s="3">
        <v>45674</v>
      </c>
      <c r="L717" s="16" t="s">
        <v>4971</v>
      </c>
    </row>
    <row r="718" spans="1:12" x14ac:dyDescent="0.25">
      <c r="A718" s="13" t="s">
        <v>3965</v>
      </c>
      <c r="B718" s="2" t="s">
        <v>7135</v>
      </c>
      <c r="C718" s="2" t="s">
        <v>4930</v>
      </c>
      <c r="D718" s="3">
        <v>33413</v>
      </c>
      <c r="E718" s="2" t="s">
        <v>7136</v>
      </c>
      <c r="F718" s="2" t="s">
        <v>7137</v>
      </c>
      <c r="G718" s="2" t="s">
        <v>5081</v>
      </c>
      <c r="H718" s="2" t="s">
        <v>4970</v>
      </c>
      <c r="I718" s="2" t="s">
        <v>4935</v>
      </c>
      <c r="J718" s="2" t="s">
        <v>4952</v>
      </c>
      <c r="K718" s="3">
        <v>45452</v>
      </c>
      <c r="L718" s="16" t="s">
        <v>4945</v>
      </c>
    </row>
    <row r="719" spans="1:12" x14ac:dyDescent="0.25">
      <c r="A719" s="13" t="s">
        <v>1321</v>
      </c>
      <c r="B719" s="2" t="s">
        <v>7138</v>
      </c>
      <c r="C719" s="2" t="s">
        <v>4966</v>
      </c>
      <c r="D719" s="3">
        <v>37679</v>
      </c>
      <c r="E719" s="2" t="s">
        <v>7139</v>
      </c>
      <c r="F719" s="2" t="s">
        <v>7140</v>
      </c>
      <c r="G719" s="2" t="s">
        <v>5229</v>
      </c>
      <c r="H719" s="2" t="s">
        <v>4963</v>
      </c>
      <c r="I719" s="2" t="s">
        <v>4951</v>
      </c>
      <c r="J719" s="2" t="s">
        <v>4936</v>
      </c>
      <c r="K719" s="3">
        <v>43409</v>
      </c>
      <c r="L719" s="16" t="s">
        <v>5060</v>
      </c>
    </row>
    <row r="720" spans="1:12" x14ac:dyDescent="0.25">
      <c r="A720" s="13" t="s">
        <v>4383</v>
      </c>
      <c r="B720" s="2" t="s">
        <v>7141</v>
      </c>
      <c r="C720" s="2" t="s">
        <v>4930</v>
      </c>
      <c r="D720" s="3">
        <v>30274</v>
      </c>
      <c r="E720" s="2" t="s">
        <v>7142</v>
      </c>
      <c r="F720" s="2" t="s">
        <v>7143</v>
      </c>
      <c r="G720" s="2" t="s">
        <v>5064</v>
      </c>
      <c r="H720" s="2" t="s">
        <v>4963</v>
      </c>
      <c r="I720" s="2" t="s">
        <v>4951</v>
      </c>
      <c r="J720" s="2" t="s">
        <v>4952</v>
      </c>
      <c r="K720" s="3">
        <v>43538</v>
      </c>
      <c r="L720" s="16" t="s">
        <v>4981</v>
      </c>
    </row>
    <row r="721" spans="1:12" x14ac:dyDescent="0.25">
      <c r="A721" s="13" t="s">
        <v>1476</v>
      </c>
      <c r="B721" s="2" t="s">
        <v>6084</v>
      </c>
      <c r="C721" s="2" t="s">
        <v>4930</v>
      </c>
      <c r="D721" s="3">
        <v>38092</v>
      </c>
      <c r="E721" s="2" t="s">
        <v>7144</v>
      </c>
      <c r="F721" s="2" t="s">
        <v>7145</v>
      </c>
      <c r="G721" s="2" t="s">
        <v>4985</v>
      </c>
      <c r="H721" s="2" t="s">
        <v>4950</v>
      </c>
      <c r="I721" s="2" t="s">
        <v>4951</v>
      </c>
      <c r="J721" s="2" t="s">
        <v>4952</v>
      </c>
      <c r="K721" s="3">
        <v>43585</v>
      </c>
      <c r="L721" s="16" t="s">
        <v>4976</v>
      </c>
    </row>
    <row r="722" spans="1:12" x14ac:dyDescent="0.25">
      <c r="A722" s="13" t="s">
        <v>385</v>
      </c>
      <c r="B722" s="2" t="s">
        <v>7146</v>
      </c>
      <c r="C722" s="2" t="s">
        <v>4930</v>
      </c>
      <c r="D722" s="3">
        <v>26678</v>
      </c>
      <c r="E722" s="2" t="s">
        <v>7147</v>
      </c>
      <c r="F722" s="2" t="s">
        <v>7148</v>
      </c>
      <c r="G722" s="2" t="s">
        <v>5189</v>
      </c>
      <c r="H722" s="2" t="s">
        <v>4970</v>
      </c>
      <c r="I722" s="2" t="s">
        <v>4935</v>
      </c>
      <c r="J722" s="2" t="s">
        <v>4952</v>
      </c>
      <c r="K722" s="3">
        <v>44569</v>
      </c>
      <c r="L722" s="16" t="s">
        <v>5060</v>
      </c>
    </row>
    <row r="723" spans="1:12" x14ac:dyDescent="0.25">
      <c r="A723" s="13" t="s">
        <v>1138</v>
      </c>
      <c r="B723" s="2" t="s">
        <v>6871</v>
      </c>
      <c r="C723" s="2" t="s">
        <v>4966</v>
      </c>
      <c r="D723" s="3">
        <v>27625</v>
      </c>
      <c r="E723" s="2" t="s">
        <v>7149</v>
      </c>
      <c r="F723" s="2" t="s">
        <v>7150</v>
      </c>
      <c r="G723" s="2" t="s">
        <v>5064</v>
      </c>
      <c r="H723" s="2" t="s">
        <v>4963</v>
      </c>
      <c r="I723" s="2" t="s">
        <v>4951</v>
      </c>
      <c r="J723" s="2" t="s">
        <v>4952</v>
      </c>
      <c r="K723" s="3">
        <v>44173</v>
      </c>
      <c r="L723" s="16" t="s">
        <v>5095</v>
      </c>
    </row>
    <row r="724" spans="1:12" x14ac:dyDescent="0.25">
      <c r="A724" s="13" t="s">
        <v>1152</v>
      </c>
      <c r="B724" s="2" t="s">
        <v>7151</v>
      </c>
      <c r="C724" s="2" t="s">
        <v>4966</v>
      </c>
      <c r="D724" s="3">
        <v>35542</v>
      </c>
      <c r="E724" s="2" t="s">
        <v>7152</v>
      </c>
      <c r="F724" s="2" t="s">
        <v>7153</v>
      </c>
      <c r="G724" s="2" t="s">
        <v>4941</v>
      </c>
      <c r="H724" s="2" t="s">
        <v>4942</v>
      </c>
      <c r="I724" s="2" t="s">
        <v>4943</v>
      </c>
      <c r="J724" s="2" t="s">
        <v>4936</v>
      </c>
      <c r="K724" s="3">
        <v>45526</v>
      </c>
      <c r="L724" s="16" t="s">
        <v>4945</v>
      </c>
    </row>
    <row r="725" spans="1:12" x14ac:dyDescent="0.25">
      <c r="A725" s="13" t="s">
        <v>4490</v>
      </c>
      <c r="B725" s="2" t="s">
        <v>7154</v>
      </c>
      <c r="C725" s="2" t="s">
        <v>4966</v>
      </c>
      <c r="D725" s="3">
        <v>34637</v>
      </c>
      <c r="E725" s="2" t="s">
        <v>7155</v>
      </c>
      <c r="F725" s="2" t="s">
        <v>7156</v>
      </c>
      <c r="G725" s="2" t="s">
        <v>4969</v>
      </c>
      <c r="H725" s="2" t="s">
        <v>4970</v>
      </c>
      <c r="I725" s="2" t="s">
        <v>4935</v>
      </c>
      <c r="J725" s="2" t="s">
        <v>4936</v>
      </c>
      <c r="K725" s="3">
        <v>43313</v>
      </c>
      <c r="L725" s="16" t="s">
        <v>5060</v>
      </c>
    </row>
    <row r="726" spans="1:12" x14ac:dyDescent="0.25">
      <c r="A726" s="13" t="s">
        <v>1270</v>
      </c>
      <c r="B726" s="2" t="s">
        <v>7157</v>
      </c>
      <c r="C726" s="2" t="s">
        <v>4930</v>
      </c>
      <c r="D726" s="3">
        <v>29843</v>
      </c>
      <c r="E726" s="2" t="s">
        <v>7158</v>
      </c>
      <c r="F726" s="2" t="s">
        <v>7159</v>
      </c>
      <c r="G726" s="2" t="s">
        <v>5099</v>
      </c>
      <c r="H726" s="2" t="s">
        <v>4950</v>
      </c>
      <c r="I726" s="2" t="s">
        <v>4951</v>
      </c>
      <c r="J726" s="2" t="s">
        <v>4944</v>
      </c>
      <c r="K726" s="3">
        <v>44311</v>
      </c>
      <c r="L726" s="16" t="s">
        <v>4964</v>
      </c>
    </row>
    <row r="727" spans="1:12" x14ac:dyDescent="0.25">
      <c r="A727" s="13" t="s">
        <v>1473</v>
      </c>
      <c r="B727" s="2" t="s">
        <v>7160</v>
      </c>
      <c r="C727" s="2" t="s">
        <v>4930</v>
      </c>
      <c r="D727" s="3">
        <v>26443</v>
      </c>
      <c r="E727" s="2" t="s">
        <v>7161</v>
      </c>
      <c r="F727" s="2" t="s">
        <v>7162</v>
      </c>
      <c r="G727" s="2" t="s">
        <v>5081</v>
      </c>
      <c r="H727" s="2" t="s">
        <v>4970</v>
      </c>
      <c r="I727" s="2" t="s">
        <v>4935</v>
      </c>
      <c r="J727" s="2" t="s">
        <v>4936</v>
      </c>
      <c r="K727" s="3">
        <v>43617</v>
      </c>
      <c r="L727" s="16" t="s">
        <v>5095</v>
      </c>
    </row>
    <row r="728" spans="1:12" x14ac:dyDescent="0.25">
      <c r="A728" s="13" t="s">
        <v>2153</v>
      </c>
      <c r="B728" s="2" t="s">
        <v>7163</v>
      </c>
      <c r="C728" s="2" t="s">
        <v>4966</v>
      </c>
      <c r="D728" s="3">
        <v>33720</v>
      </c>
      <c r="E728" s="2" t="s">
        <v>7164</v>
      </c>
      <c r="F728" s="2" t="s">
        <v>7165</v>
      </c>
      <c r="G728" s="2" t="s">
        <v>4985</v>
      </c>
      <c r="H728" s="2" t="s">
        <v>4950</v>
      </c>
      <c r="I728" s="2" t="s">
        <v>4951</v>
      </c>
      <c r="J728" s="2" t="s">
        <v>4944</v>
      </c>
      <c r="K728" s="3">
        <v>45702</v>
      </c>
      <c r="L728" s="16" t="s">
        <v>4964</v>
      </c>
    </row>
    <row r="729" spans="1:12" x14ac:dyDescent="0.25">
      <c r="A729" s="13" t="s">
        <v>1722</v>
      </c>
      <c r="B729" s="2" t="s">
        <v>7166</v>
      </c>
      <c r="C729" s="2" t="s">
        <v>4930</v>
      </c>
      <c r="D729" s="3">
        <v>33528</v>
      </c>
      <c r="E729" s="2" t="s">
        <v>7167</v>
      </c>
      <c r="F729" s="2" t="s">
        <v>7168</v>
      </c>
      <c r="G729" s="2" t="s">
        <v>5161</v>
      </c>
      <c r="H729" s="2" t="s">
        <v>4934</v>
      </c>
      <c r="I729" s="2" t="s">
        <v>4935</v>
      </c>
      <c r="J729" s="2" t="s">
        <v>4936</v>
      </c>
      <c r="K729" s="3">
        <v>43495</v>
      </c>
      <c r="L729" s="16" t="s">
        <v>5049</v>
      </c>
    </row>
    <row r="730" spans="1:12" x14ac:dyDescent="0.25">
      <c r="A730" s="13" t="s">
        <v>2220</v>
      </c>
      <c r="B730" s="2" t="s">
        <v>7169</v>
      </c>
      <c r="C730" s="2" t="s">
        <v>4966</v>
      </c>
      <c r="D730" s="3">
        <v>24666</v>
      </c>
      <c r="E730" s="2" t="s">
        <v>7170</v>
      </c>
      <c r="F730" s="2" t="s">
        <v>7171</v>
      </c>
      <c r="G730" s="2" t="s">
        <v>5013</v>
      </c>
      <c r="H730" s="2" t="s">
        <v>4950</v>
      </c>
      <c r="I730" s="2" t="s">
        <v>4951</v>
      </c>
      <c r="J730" s="2" t="s">
        <v>4936</v>
      </c>
      <c r="K730" s="3">
        <v>43858</v>
      </c>
      <c r="L730" s="16" t="s">
        <v>4953</v>
      </c>
    </row>
    <row r="731" spans="1:12" x14ac:dyDescent="0.25">
      <c r="A731" s="13" t="s">
        <v>1779</v>
      </c>
      <c r="B731" s="2" t="s">
        <v>7172</v>
      </c>
      <c r="C731" s="2" t="s">
        <v>4930</v>
      </c>
      <c r="D731" s="3">
        <v>29420</v>
      </c>
      <c r="E731" s="2" t="s">
        <v>7173</v>
      </c>
      <c r="F731" s="2" t="s">
        <v>7174</v>
      </c>
      <c r="G731" s="2" t="s">
        <v>5229</v>
      </c>
      <c r="H731" s="2" t="s">
        <v>4963</v>
      </c>
      <c r="I731" s="2" t="s">
        <v>4951</v>
      </c>
      <c r="J731" s="2" t="s">
        <v>4952</v>
      </c>
      <c r="K731" s="3">
        <v>44416</v>
      </c>
      <c r="L731" s="16" t="s">
        <v>5022</v>
      </c>
    </row>
    <row r="732" spans="1:12" x14ac:dyDescent="0.25">
      <c r="A732" s="13" t="s">
        <v>2564</v>
      </c>
      <c r="B732" s="2" t="s">
        <v>7175</v>
      </c>
      <c r="C732" s="2" t="s">
        <v>4966</v>
      </c>
      <c r="D732" s="3">
        <v>31758</v>
      </c>
      <c r="E732" s="2" t="s">
        <v>7176</v>
      </c>
      <c r="F732" s="2" t="s">
        <v>7177</v>
      </c>
      <c r="G732" s="2" t="s">
        <v>5189</v>
      </c>
      <c r="H732" s="2" t="s">
        <v>4970</v>
      </c>
      <c r="I732" s="2" t="s">
        <v>4935</v>
      </c>
      <c r="J732" s="2" t="s">
        <v>4944</v>
      </c>
      <c r="K732" s="3">
        <v>43373</v>
      </c>
      <c r="L732" s="16" t="s">
        <v>4976</v>
      </c>
    </row>
    <row r="733" spans="1:12" x14ac:dyDescent="0.25">
      <c r="A733" s="13" t="s">
        <v>1858</v>
      </c>
      <c r="B733" s="2" t="s">
        <v>7178</v>
      </c>
      <c r="C733" s="2" t="s">
        <v>4966</v>
      </c>
      <c r="D733" s="3">
        <v>27516</v>
      </c>
      <c r="E733" s="2" t="s">
        <v>7179</v>
      </c>
      <c r="F733" s="2" t="s">
        <v>7180</v>
      </c>
      <c r="G733" s="2" t="s">
        <v>5269</v>
      </c>
      <c r="H733" s="2" t="s">
        <v>4970</v>
      </c>
      <c r="I733" s="2" t="s">
        <v>4935</v>
      </c>
      <c r="J733" s="2" t="s">
        <v>4936</v>
      </c>
      <c r="K733" s="3">
        <v>43679</v>
      </c>
      <c r="L733" s="16" t="s">
        <v>4964</v>
      </c>
    </row>
    <row r="734" spans="1:12" x14ac:dyDescent="0.25">
      <c r="A734" s="13" t="s">
        <v>2228</v>
      </c>
      <c r="B734" s="2" t="s">
        <v>7181</v>
      </c>
      <c r="C734" s="2" t="s">
        <v>4966</v>
      </c>
      <c r="D734" s="3">
        <v>37626</v>
      </c>
      <c r="E734" s="2" t="s">
        <v>7182</v>
      </c>
      <c r="F734" s="2" t="s">
        <v>7183</v>
      </c>
      <c r="G734" s="2" t="s">
        <v>5141</v>
      </c>
      <c r="H734" s="2" t="s">
        <v>4963</v>
      </c>
      <c r="I734" s="2" t="s">
        <v>4951</v>
      </c>
      <c r="J734" s="2" t="s">
        <v>4944</v>
      </c>
      <c r="K734" s="3">
        <v>44048</v>
      </c>
      <c r="L734" s="16" t="s">
        <v>4994</v>
      </c>
    </row>
    <row r="735" spans="1:12" x14ac:dyDescent="0.25">
      <c r="A735" s="13" t="s">
        <v>3661</v>
      </c>
      <c r="B735" s="2" t="s">
        <v>7184</v>
      </c>
      <c r="C735" s="2" t="s">
        <v>4930</v>
      </c>
      <c r="D735" s="3">
        <v>27669</v>
      </c>
      <c r="E735" s="2" t="s">
        <v>7185</v>
      </c>
      <c r="F735" s="2" t="s">
        <v>7186</v>
      </c>
      <c r="G735" s="2" t="s">
        <v>5064</v>
      </c>
      <c r="H735" s="2" t="s">
        <v>4963</v>
      </c>
      <c r="I735" s="2" t="s">
        <v>4951</v>
      </c>
      <c r="J735" s="2" t="s">
        <v>4952</v>
      </c>
      <c r="K735" s="3">
        <v>44850</v>
      </c>
      <c r="L735" s="16" t="s">
        <v>4976</v>
      </c>
    </row>
    <row r="736" spans="1:12" x14ac:dyDescent="0.25">
      <c r="A736" s="13" t="s">
        <v>1346</v>
      </c>
      <c r="B736" s="2" t="s">
        <v>7187</v>
      </c>
      <c r="C736" s="2" t="s">
        <v>4930</v>
      </c>
      <c r="D736" s="3">
        <v>28416</v>
      </c>
      <c r="E736" s="2" t="s">
        <v>7188</v>
      </c>
      <c r="F736" s="2" t="s">
        <v>7189</v>
      </c>
      <c r="G736" s="2" t="s">
        <v>5053</v>
      </c>
      <c r="H736" s="2" t="s">
        <v>4963</v>
      </c>
      <c r="I736" s="2" t="s">
        <v>4951</v>
      </c>
      <c r="J736" s="2" t="s">
        <v>4944</v>
      </c>
      <c r="K736" s="3">
        <v>43357</v>
      </c>
      <c r="L736" s="16" t="s">
        <v>5036</v>
      </c>
    </row>
    <row r="737" spans="1:12" x14ac:dyDescent="0.25">
      <c r="A737" s="13" t="s">
        <v>300</v>
      </c>
      <c r="B737" s="2" t="s">
        <v>7190</v>
      </c>
      <c r="C737" s="2" t="s">
        <v>7191</v>
      </c>
      <c r="D737" s="3">
        <v>25406</v>
      </c>
      <c r="E737" s="2" t="s">
        <v>7192</v>
      </c>
      <c r="F737" s="2" t="s">
        <v>7193</v>
      </c>
      <c r="G737" s="2" t="s">
        <v>5064</v>
      </c>
      <c r="H737" s="2" t="s">
        <v>4963</v>
      </c>
      <c r="I737" s="2" t="s">
        <v>4951</v>
      </c>
      <c r="J737" s="2" t="s">
        <v>4952</v>
      </c>
      <c r="K737" s="3">
        <v>44560</v>
      </c>
      <c r="L737" s="16" t="s">
        <v>4986</v>
      </c>
    </row>
    <row r="738" spans="1:12" x14ac:dyDescent="0.25">
      <c r="A738" s="13" t="s">
        <v>3295</v>
      </c>
      <c r="B738" s="2" t="s">
        <v>7194</v>
      </c>
      <c r="C738" s="2" t="s">
        <v>4930</v>
      </c>
      <c r="D738" s="3">
        <v>39015</v>
      </c>
      <c r="E738" s="2" t="s">
        <v>7195</v>
      </c>
      <c r="F738" s="2" t="s">
        <v>7196</v>
      </c>
      <c r="G738" s="2" t="s">
        <v>5324</v>
      </c>
      <c r="H738" s="2" t="s">
        <v>4950</v>
      </c>
      <c r="I738" s="2" t="s">
        <v>4951</v>
      </c>
      <c r="J738" s="2" t="s">
        <v>4944</v>
      </c>
      <c r="K738" s="3">
        <v>44723</v>
      </c>
      <c r="L738" s="16" t="s">
        <v>5054</v>
      </c>
    </row>
    <row r="739" spans="1:12" x14ac:dyDescent="0.25">
      <c r="A739" s="13" t="s">
        <v>729</v>
      </c>
      <c r="B739" s="2" t="s">
        <v>6100</v>
      </c>
      <c r="C739" s="2" t="s">
        <v>4930</v>
      </c>
      <c r="D739" s="3">
        <v>25580</v>
      </c>
      <c r="E739" s="2" t="s">
        <v>7197</v>
      </c>
      <c r="F739" s="2" t="s">
        <v>7198</v>
      </c>
      <c r="G739" s="2" t="s">
        <v>5124</v>
      </c>
      <c r="H739" s="2" t="s">
        <v>4950</v>
      </c>
      <c r="I739" s="2" t="s">
        <v>4951</v>
      </c>
      <c r="J739" s="2" t="s">
        <v>5059</v>
      </c>
      <c r="K739" s="3">
        <v>44494</v>
      </c>
      <c r="L739" s="16" t="s">
        <v>4994</v>
      </c>
    </row>
    <row r="740" spans="1:12" x14ac:dyDescent="0.25">
      <c r="A740" s="13" t="s">
        <v>929</v>
      </c>
      <c r="B740" s="2" t="s">
        <v>7199</v>
      </c>
      <c r="C740" s="2" t="s">
        <v>4930</v>
      </c>
      <c r="D740" s="3">
        <v>38564</v>
      </c>
      <c r="E740" s="2" t="s">
        <v>7200</v>
      </c>
      <c r="F740" s="2" t="s">
        <v>7201</v>
      </c>
      <c r="G740" s="2" t="s">
        <v>5269</v>
      </c>
      <c r="H740" s="2" t="s">
        <v>4970</v>
      </c>
      <c r="I740" s="2" t="s">
        <v>4935</v>
      </c>
      <c r="J740" s="2" t="s">
        <v>4952</v>
      </c>
      <c r="K740" s="3">
        <v>44697</v>
      </c>
      <c r="L740" s="16" t="s">
        <v>5014</v>
      </c>
    </row>
    <row r="741" spans="1:12" x14ac:dyDescent="0.25">
      <c r="A741" s="13" t="s">
        <v>450</v>
      </c>
      <c r="B741" s="2" t="s">
        <v>7202</v>
      </c>
      <c r="C741" s="2" t="s">
        <v>4930</v>
      </c>
      <c r="D741" s="3">
        <v>29126</v>
      </c>
      <c r="E741" s="2" t="s">
        <v>7203</v>
      </c>
      <c r="F741" s="2" t="s">
        <v>7204</v>
      </c>
      <c r="G741" s="2" t="s">
        <v>5229</v>
      </c>
      <c r="H741" s="2" t="s">
        <v>4963</v>
      </c>
      <c r="I741" s="2" t="s">
        <v>4951</v>
      </c>
      <c r="J741" s="2" t="s">
        <v>4952</v>
      </c>
      <c r="K741" s="3">
        <v>43618</v>
      </c>
      <c r="L741" s="16" t="s">
        <v>5060</v>
      </c>
    </row>
    <row r="742" spans="1:12" x14ac:dyDescent="0.25">
      <c r="A742" s="13" t="s">
        <v>1041</v>
      </c>
      <c r="B742" s="2" t="s">
        <v>7205</v>
      </c>
      <c r="C742" s="2" t="s">
        <v>4930</v>
      </c>
      <c r="D742" s="3">
        <v>28645</v>
      </c>
      <c r="E742" s="2" t="s">
        <v>7206</v>
      </c>
      <c r="F742" s="2" t="s">
        <v>7207</v>
      </c>
      <c r="G742" s="2" t="s">
        <v>5064</v>
      </c>
      <c r="H742" s="2" t="s">
        <v>4963</v>
      </c>
      <c r="I742" s="2" t="s">
        <v>4951</v>
      </c>
      <c r="J742" s="2" t="s">
        <v>4944</v>
      </c>
      <c r="K742" s="3">
        <v>45593</v>
      </c>
      <c r="L742" s="16" t="s">
        <v>5006</v>
      </c>
    </row>
    <row r="743" spans="1:12" x14ac:dyDescent="0.25">
      <c r="A743" s="13" t="s">
        <v>3696</v>
      </c>
      <c r="B743" s="2" t="s">
        <v>7157</v>
      </c>
      <c r="C743" s="2" t="s">
        <v>4930</v>
      </c>
      <c r="D743" s="3">
        <v>31875</v>
      </c>
      <c r="E743" s="2" t="s">
        <v>7208</v>
      </c>
      <c r="F743" s="2" t="s">
        <v>7209</v>
      </c>
      <c r="G743" s="2" t="s">
        <v>5346</v>
      </c>
      <c r="H743" s="2" t="s">
        <v>4934</v>
      </c>
      <c r="I743" s="2" t="s">
        <v>4935</v>
      </c>
      <c r="J743" s="2" t="s">
        <v>4952</v>
      </c>
      <c r="K743" s="3">
        <v>45244</v>
      </c>
      <c r="L743" s="16" t="s">
        <v>5095</v>
      </c>
    </row>
    <row r="744" spans="1:12" x14ac:dyDescent="0.25">
      <c r="A744" s="13" t="s">
        <v>7210</v>
      </c>
      <c r="B744" s="2" t="s">
        <v>7211</v>
      </c>
      <c r="C744" s="2" t="s">
        <v>4966</v>
      </c>
      <c r="D744" s="3">
        <v>27769</v>
      </c>
      <c r="E744" s="2" t="s">
        <v>7212</v>
      </c>
      <c r="F744" s="2" t="s">
        <v>7213</v>
      </c>
      <c r="G744" s="2" t="s">
        <v>5053</v>
      </c>
      <c r="H744" s="2" t="s">
        <v>4963</v>
      </c>
      <c r="I744" s="2" t="s">
        <v>4951</v>
      </c>
      <c r="J744" s="2" t="s">
        <v>4952</v>
      </c>
      <c r="K744" s="3">
        <v>43427</v>
      </c>
      <c r="L744" s="16" t="s">
        <v>5014</v>
      </c>
    </row>
    <row r="745" spans="1:12" x14ac:dyDescent="0.25">
      <c r="A745" s="13" t="s">
        <v>4050</v>
      </c>
      <c r="B745" s="2" t="s">
        <v>4938</v>
      </c>
      <c r="C745" s="2" t="s">
        <v>4930</v>
      </c>
      <c r="D745" s="3">
        <v>26164</v>
      </c>
      <c r="E745" s="2" t="s">
        <v>7214</v>
      </c>
      <c r="F745" s="2" t="s">
        <v>7215</v>
      </c>
      <c r="G745" s="2" t="s">
        <v>5048</v>
      </c>
      <c r="H745" s="2" t="s">
        <v>4963</v>
      </c>
      <c r="I745" s="2" t="s">
        <v>4951</v>
      </c>
      <c r="J745" s="2" t="s">
        <v>4936</v>
      </c>
      <c r="K745" s="3">
        <v>44833</v>
      </c>
      <c r="L745" s="16" t="s">
        <v>4958</v>
      </c>
    </row>
    <row r="746" spans="1:12" x14ac:dyDescent="0.25">
      <c r="A746" s="13" t="s">
        <v>878</v>
      </c>
      <c r="B746" s="2" t="s">
        <v>7216</v>
      </c>
      <c r="C746" s="2" t="s">
        <v>4930</v>
      </c>
      <c r="D746" s="3">
        <v>25816</v>
      </c>
      <c r="E746" s="2" t="s">
        <v>7217</v>
      </c>
      <c r="F746" s="2" t="s">
        <v>7218</v>
      </c>
      <c r="G746" s="2" t="s">
        <v>4993</v>
      </c>
      <c r="H746" s="2" t="s">
        <v>4942</v>
      </c>
      <c r="I746" s="2" t="s">
        <v>4943</v>
      </c>
      <c r="J746" s="2" t="s">
        <v>4952</v>
      </c>
      <c r="K746" s="3">
        <v>43598</v>
      </c>
      <c r="L746" s="16" t="s">
        <v>5095</v>
      </c>
    </row>
    <row r="747" spans="1:12" x14ac:dyDescent="0.25">
      <c r="A747" s="13" t="s">
        <v>363</v>
      </c>
      <c r="B747" s="2" t="s">
        <v>7219</v>
      </c>
      <c r="C747" s="2" t="s">
        <v>4966</v>
      </c>
      <c r="D747" s="3">
        <v>25729</v>
      </c>
      <c r="E747" s="2" t="s">
        <v>7220</v>
      </c>
      <c r="F747" s="2" t="s">
        <v>7221</v>
      </c>
      <c r="G747" s="2" t="s">
        <v>5161</v>
      </c>
      <c r="H747" s="2" t="s">
        <v>4934</v>
      </c>
      <c r="I747" s="2" t="s">
        <v>4935</v>
      </c>
      <c r="J747" s="2" t="s">
        <v>4944</v>
      </c>
      <c r="K747" s="3">
        <v>43342</v>
      </c>
      <c r="L747" s="16" t="s">
        <v>5060</v>
      </c>
    </row>
    <row r="748" spans="1:12" x14ac:dyDescent="0.25">
      <c r="A748" s="13" t="s">
        <v>2484</v>
      </c>
      <c r="B748" s="2" t="s">
        <v>7222</v>
      </c>
      <c r="C748" s="2" t="s">
        <v>4966</v>
      </c>
      <c r="D748" s="3">
        <v>30304</v>
      </c>
      <c r="E748" s="2" t="s">
        <v>7223</v>
      </c>
      <c r="F748" s="2" t="s">
        <v>7224</v>
      </c>
      <c r="G748" s="2" t="s">
        <v>4985</v>
      </c>
      <c r="H748" s="2" t="s">
        <v>4950</v>
      </c>
      <c r="I748" s="2" t="s">
        <v>4951</v>
      </c>
      <c r="J748" s="2" t="s">
        <v>4952</v>
      </c>
      <c r="K748" s="3">
        <v>45275</v>
      </c>
      <c r="L748" s="16" t="s">
        <v>4994</v>
      </c>
    </row>
    <row r="749" spans="1:12" x14ac:dyDescent="0.25">
      <c r="A749" s="13" t="s">
        <v>360</v>
      </c>
      <c r="B749" s="2" t="s">
        <v>7225</v>
      </c>
      <c r="C749" s="2" t="s">
        <v>4966</v>
      </c>
      <c r="D749" s="3">
        <v>29530</v>
      </c>
      <c r="E749" s="2" t="s">
        <v>7226</v>
      </c>
      <c r="F749" s="2" t="s">
        <v>7227</v>
      </c>
      <c r="G749" s="2" t="s">
        <v>5225</v>
      </c>
      <c r="H749" s="2" t="s">
        <v>4934</v>
      </c>
      <c r="I749" s="2" t="s">
        <v>4935</v>
      </c>
      <c r="J749" s="2" t="s">
        <v>4952</v>
      </c>
      <c r="K749" s="3">
        <v>45667</v>
      </c>
      <c r="L749" s="16" t="s">
        <v>5036</v>
      </c>
    </row>
    <row r="750" spans="1:12" x14ac:dyDescent="0.25">
      <c r="A750" s="13" t="s">
        <v>1355</v>
      </c>
      <c r="B750" s="2" t="s">
        <v>7228</v>
      </c>
      <c r="C750" s="2" t="s">
        <v>4930</v>
      </c>
      <c r="D750" s="3">
        <v>33324</v>
      </c>
      <c r="E750" s="2" t="s">
        <v>7229</v>
      </c>
      <c r="F750" s="2" t="s">
        <v>7230</v>
      </c>
      <c r="G750" s="2" t="s">
        <v>5212</v>
      </c>
      <c r="H750" s="2" t="s">
        <v>4942</v>
      </c>
      <c r="I750" s="2" t="s">
        <v>4943</v>
      </c>
      <c r="J750" s="2" t="s">
        <v>4944</v>
      </c>
      <c r="K750" s="3">
        <v>44521</v>
      </c>
      <c r="L750" s="16" t="s">
        <v>5095</v>
      </c>
    </row>
    <row r="751" spans="1:12" x14ac:dyDescent="0.25">
      <c r="A751" s="13" t="s">
        <v>3327</v>
      </c>
      <c r="B751" s="2" t="s">
        <v>7231</v>
      </c>
      <c r="C751" s="2" t="s">
        <v>4966</v>
      </c>
      <c r="D751" s="3">
        <v>24204</v>
      </c>
      <c r="E751" s="2" t="s">
        <v>7232</v>
      </c>
      <c r="F751" s="2" t="s">
        <v>7233</v>
      </c>
      <c r="G751" s="2" t="s">
        <v>5346</v>
      </c>
      <c r="H751" s="2" t="s">
        <v>4934</v>
      </c>
      <c r="I751" s="2" t="s">
        <v>4935</v>
      </c>
      <c r="J751" s="2" t="s">
        <v>5059</v>
      </c>
      <c r="K751" s="3">
        <v>44650</v>
      </c>
      <c r="L751" s="16" t="s">
        <v>4986</v>
      </c>
    </row>
    <row r="752" spans="1:12" x14ac:dyDescent="0.25">
      <c r="A752" s="13" t="s">
        <v>1421</v>
      </c>
      <c r="B752" s="2" t="s">
        <v>6476</v>
      </c>
      <c r="C752" s="2" t="s">
        <v>4966</v>
      </c>
      <c r="D752" s="3">
        <v>24315</v>
      </c>
      <c r="E752" s="2" t="s">
        <v>7234</v>
      </c>
      <c r="F752" s="2" t="s">
        <v>7235</v>
      </c>
      <c r="G752" s="2" t="s">
        <v>5320</v>
      </c>
      <c r="H752" s="2" t="s">
        <v>4950</v>
      </c>
      <c r="I752" s="2" t="s">
        <v>4951</v>
      </c>
      <c r="J752" s="2" t="s">
        <v>4952</v>
      </c>
      <c r="K752" s="3">
        <v>44992</v>
      </c>
      <c r="L752" s="16" t="s">
        <v>5036</v>
      </c>
    </row>
    <row r="753" spans="1:12" x14ac:dyDescent="0.25">
      <c r="A753" s="13" t="s">
        <v>1163</v>
      </c>
      <c r="B753" s="2" t="s">
        <v>7236</v>
      </c>
      <c r="C753" s="2" t="s">
        <v>4966</v>
      </c>
      <c r="D753" s="3">
        <v>25960</v>
      </c>
      <c r="E753" s="2" t="s">
        <v>7237</v>
      </c>
      <c r="F753" s="2" t="s">
        <v>7238</v>
      </c>
      <c r="G753" s="2" t="s">
        <v>5018</v>
      </c>
      <c r="H753" s="2" t="s">
        <v>4942</v>
      </c>
      <c r="I753" s="2" t="s">
        <v>4943</v>
      </c>
      <c r="J753" s="2" t="s">
        <v>4944</v>
      </c>
      <c r="K753" s="3">
        <v>43685</v>
      </c>
      <c r="L753" s="16" t="s">
        <v>4994</v>
      </c>
    </row>
    <row r="754" spans="1:12" x14ac:dyDescent="0.25">
      <c r="A754" s="13" t="s">
        <v>3534</v>
      </c>
      <c r="B754" s="2" t="s">
        <v>6562</v>
      </c>
      <c r="C754" s="2" t="s">
        <v>4966</v>
      </c>
      <c r="D754" s="3">
        <v>28936</v>
      </c>
      <c r="E754" s="2" t="s">
        <v>7239</v>
      </c>
      <c r="F754" s="2" t="s">
        <v>7240</v>
      </c>
      <c r="G754" s="2" t="s">
        <v>5225</v>
      </c>
      <c r="H754" s="2" t="s">
        <v>4934</v>
      </c>
      <c r="I754" s="2" t="s">
        <v>4935</v>
      </c>
      <c r="J754" s="2" t="s">
        <v>5059</v>
      </c>
      <c r="K754" s="3">
        <v>45456</v>
      </c>
      <c r="L754" s="16" t="s">
        <v>4976</v>
      </c>
    </row>
    <row r="755" spans="1:12" x14ac:dyDescent="0.25">
      <c r="A755" s="13" t="s">
        <v>2621</v>
      </c>
      <c r="B755" s="2" t="s">
        <v>5037</v>
      </c>
      <c r="C755" s="2" t="s">
        <v>4930</v>
      </c>
      <c r="D755" s="3">
        <v>32084</v>
      </c>
      <c r="E755" s="2" t="s">
        <v>7241</v>
      </c>
      <c r="F755" s="2" t="s">
        <v>7242</v>
      </c>
      <c r="G755" s="2" t="s">
        <v>5005</v>
      </c>
      <c r="H755" s="2" t="s">
        <v>4942</v>
      </c>
      <c r="I755" s="2" t="s">
        <v>4943</v>
      </c>
      <c r="J755" s="2" t="s">
        <v>4952</v>
      </c>
      <c r="K755" s="3">
        <v>44537</v>
      </c>
      <c r="L755" s="16" t="s">
        <v>5095</v>
      </c>
    </row>
    <row r="756" spans="1:12" x14ac:dyDescent="0.25">
      <c r="A756" s="13" t="s">
        <v>2871</v>
      </c>
      <c r="B756" s="2" t="s">
        <v>6565</v>
      </c>
      <c r="C756" s="2" t="s">
        <v>4966</v>
      </c>
      <c r="D756" s="3">
        <v>32917</v>
      </c>
      <c r="E756" s="2" t="s">
        <v>7243</v>
      </c>
      <c r="F756" s="2" t="s">
        <v>7244</v>
      </c>
      <c r="G756" s="2" t="s">
        <v>5040</v>
      </c>
      <c r="H756" s="2" t="s">
        <v>4950</v>
      </c>
      <c r="I756" s="2" t="s">
        <v>4951</v>
      </c>
      <c r="J756" s="2" t="s">
        <v>4952</v>
      </c>
      <c r="K756" s="3">
        <v>44210</v>
      </c>
      <c r="L756" s="16" t="s">
        <v>4976</v>
      </c>
    </row>
    <row r="757" spans="1:12" x14ac:dyDescent="0.25">
      <c r="A757" s="13" t="s">
        <v>480</v>
      </c>
      <c r="B757" s="2" t="s">
        <v>7245</v>
      </c>
      <c r="C757" s="2" t="s">
        <v>4930</v>
      </c>
      <c r="D757" s="3">
        <v>32131</v>
      </c>
      <c r="E757" s="2" t="s">
        <v>7246</v>
      </c>
      <c r="F757" s="2" t="s">
        <v>7247</v>
      </c>
      <c r="G757" s="2" t="s">
        <v>5058</v>
      </c>
      <c r="H757" s="2" t="s">
        <v>4934</v>
      </c>
      <c r="I757" s="2" t="s">
        <v>4935</v>
      </c>
      <c r="J757" s="2" t="s">
        <v>4944</v>
      </c>
      <c r="K757" s="3">
        <v>44264</v>
      </c>
      <c r="L757" s="16" t="s">
        <v>4994</v>
      </c>
    </row>
    <row r="758" spans="1:12" x14ac:dyDescent="0.25">
      <c r="A758" s="13" t="s">
        <v>2264</v>
      </c>
      <c r="B758" s="2" t="s">
        <v>7248</v>
      </c>
      <c r="C758" s="2" t="s">
        <v>4930</v>
      </c>
      <c r="D758" s="3">
        <v>32142</v>
      </c>
      <c r="E758" s="2" t="s">
        <v>7249</v>
      </c>
      <c r="F758" s="2" t="s">
        <v>7250</v>
      </c>
      <c r="G758" s="2" t="s">
        <v>4993</v>
      </c>
      <c r="H758" s="2" t="s">
        <v>4942</v>
      </c>
      <c r="I758" s="2" t="s">
        <v>4943</v>
      </c>
      <c r="J758" s="2" t="s">
        <v>4944</v>
      </c>
      <c r="K758" s="3">
        <v>43624</v>
      </c>
      <c r="L758" s="16" t="s">
        <v>4981</v>
      </c>
    </row>
    <row r="759" spans="1:12" x14ac:dyDescent="0.25">
      <c r="A759" s="13" t="s">
        <v>881</v>
      </c>
      <c r="B759" s="2" t="s">
        <v>6368</v>
      </c>
      <c r="C759" s="2" t="s">
        <v>4930</v>
      </c>
      <c r="D759" s="3">
        <v>31309</v>
      </c>
      <c r="E759" s="2" t="s">
        <v>7251</v>
      </c>
      <c r="F759" s="2" t="s">
        <v>7252</v>
      </c>
      <c r="G759" s="2" t="s">
        <v>5225</v>
      </c>
      <c r="H759" s="2" t="s">
        <v>4934</v>
      </c>
      <c r="I759" s="2" t="s">
        <v>4935</v>
      </c>
      <c r="J759" s="2" t="s">
        <v>4944</v>
      </c>
      <c r="K759" s="3">
        <v>44245</v>
      </c>
      <c r="L759" s="16" t="s">
        <v>4953</v>
      </c>
    </row>
    <row r="760" spans="1:12" x14ac:dyDescent="0.25">
      <c r="A760" s="13" t="s">
        <v>2188</v>
      </c>
      <c r="B760" s="2" t="s">
        <v>7253</v>
      </c>
      <c r="C760" s="2" t="s">
        <v>4966</v>
      </c>
      <c r="D760" s="3">
        <v>34281</v>
      </c>
      <c r="E760" s="2" t="s">
        <v>7254</v>
      </c>
      <c r="F760" s="2" t="s">
        <v>7255</v>
      </c>
      <c r="G760" s="2" t="s">
        <v>5099</v>
      </c>
      <c r="H760" s="2" t="s">
        <v>4950</v>
      </c>
      <c r="I760" s="2" t="s">
        <v>4951</v>
      </c>
      <c r="J760" s="2" t="s">
        <v>5059</v>
      </c>
      <c r="K760" s="3">
        <v>45624</v>
      </c>
      <c r="L760" s="16" t="s">
        <v>4964</v>
      </c>
    </row>
    <row r="761" spans="1:12" x14ac:dyDescent="0.25">
      <c r="A761" s="13" t="s">
        <v>3008</v>
      </c>
      <c r="B761" s="2" t="s">
        <v>7256</v>
      </c>
      <c r="C761" s="2" t="s">
        <v>4966</v>
      </c>
      <c r="D761" s="3">
        <v>37924</v>
      </c>
      <c r="E761" s="2" t="s">
        <v>7257</v>
      </c>
      <c r="F761" s="2" t="s">
        <v>7258</v>
      </c>
      <c r="G761" s="2" t="s">
        <v>5053</v>
      </c>
      <c r="H761" s="2" t="s">
        <v>4963</v>
      </c>
      <c r="I761" s="2" t="s">
        <v>4951</v>
      </c>
      <c r="J761" s="2" t="s">
        <v>4944</v>
      </c>
      <c r="K761" s="3">
        <v>43827</v>
      </c>
      <c r="L761" s="16" t="s">
        <v>4937</v>
      </c>
    </row>
    <row r="762" spans="1:12" x14ac:dyDescent="0.25">
      <c r="A762" s="13" t="s">
        <v>514</v>
      </c>
      <c r="B762" s="2" t="s">
        <v>5988</v>
      </c>
      <c r="C762" s="2" t="s">
        <v>4966</v>
      </c>
      <c r="D762" s="3">
        <v>37316</v>
      </c>
      <c r="E762" s="2" t="s">
        <v>7259</v>
      </c>
      <c r="F762" s="2" t="s">
        <v>7260</v>
      </c>
      <c r="G762" s="2" t="s">
        <v>4962</v>
      </c>
      <c r="H762" s="2" t="s">
        <v>4963</v>
      </c>
      <c r="I762" s="2" t="s">
        <v>4951</v>
      </c>
      <c r="J762" s="2" t="s">
        <v>4944</v>
      </c>
      <c r="K762" s="3">
        <v>44352</v>
      </c>
      <c r="L762" s="16" t="s">
        <v>4981</v>
      </c>
    </row>
    <row r="763" spans="1:12" x14ac:dyDescent="0.25">
      <c r="A763" s="13" t="s">
        <v>1838</v>
      </c>
      <c r="B763" s="2" t="s">
        <v>7261</v>
      </c>
      <c r="C763" s="2" t="s">
        <v>4966</v>
      </c>
      <c r="D763" s="3">
        <v>39049</v>
      </c>
      <c r="E763" s="2" t="s">
        <v>7262</v>
      </c>
      <c r="F763" s="2" t="s">
        <v>7263</v>
      </c>
      <c r="G763" s="2" t="s">
        <v>5225</v>
      </c>
      <c r="H763" s="2" t="s">
        <v>4934</v>
      </c>
      <c r="I763" s="2" t="s">
        <v>4935</v>
      </c>
      <c r="J763" s="2" t="s">
        <v>4944</v>
      </c>
      <c r="K763" s="3">
        <v>44474</v>
      </c>
      <c r="L763" s="16" t="s">
        <v>5049</v>
      </c>
    </row>
    <row r="764" spans="1:12" x14ac:dyDescent="0.25">
      <c r="A764" s="13" t="s">
        <v>1069</v>
      </c>
      <c r="B764" s="2" t="s">
        <v>7264</v>
      </c>
      <c r="C764" s="2" t="s">
        <v>4966</v>
      </c>
      <c r="D764" s="3">
        <v>31538</v>
      </c>
      <c r="E764" s="2" t="s">
        <v>7265</v>
      </c>
      <c r="F764" s="2" t="s">
        <v>7266</v>
      </c>
      <c r="G764" s="2" t="s">
        <v>5229</v>
      </c>
      <c r="H764" s="2" t="s">
        <v>4963</v>
      </c>
      <c r="I764" s="2" t="s">
        <v>4951</v>
      </c>
      <c r="J764" s="2" t="s">
        <v>4944</v>
      </c>
      <c r="K764" s="3">
        <v>43493</v>
      </c>
      <c r="L764" s="16" t="s">
        <v>4994</v>
      </c>
    </row>
    <row r="765" spans="1:12" x14ac:dyDescent="0.25">
      <c r="A765" s="13" t="s">
        <v>1331</v>
      </c>
      <c r="B765" s="2" t="s">
        <v>7267</v>
      </c>
      <c r="C765" s="2" t="s">
        <v>4966</v>
      </c>
      <c r="D765" s="3">
        <v>26555</v>
      </c>
      <c r="E765" s="2" t="s">
        <v>7268</v>
      </c>
      <c r="F765" s="2" t="s">
        <v>7269</v>
      </c>
      <c r="G765" s="2" t="s">
        <v>4975</v>
      </c>
      <c r="H765" s="2" t="s">
        <v>4934</v>
      </c>
      <c r="I765" s="2" t="s">
        <v>4935</v>
      </c>
      <c r="J765" s="2" t="s">
        <v>4944</v>
      </c>
      <c r="K765" s="3">
        <v>45315</v>
      </c>
      <c r="L765" s="16" t="s">
        <v>4981</v>
      </c>
    </row>
    <row r="766" spans="1:12" x14ac:dyDescent="0.25">
      <c r="A766" s="13" t="s">
        <v>848</v>
      </c>
      <c r="B766" s="2" t="s">
        <v>7270</v>
      </c>
      <c r="C766" s="2" t="s">
        <v>4966</v>
      </c>
      <c r="D766" s="3">
        <v>37999</v>
      </c>
      <c r="E766" s="2" t="s">
        <v>7271</v>
      </c>
      <c r="F766" s="2" t="s">
        <v>7272</v>
      </c>
      <c r="G766" s="2" t="s">
        <v>4969</v>
      </c>
      <c r="H766" s="2" t="s">
        <v>4970</v>
      </c>
      <c r="I766" s="2" t="s">
        <v>4935</v>
      </c>
      <c r="J766" s="2" t="s">
        <v>4952</v>
      </c>
      <c r="K766" s="3">
        <v>45132</v>
      </c>
      <c r="L766" s="16" t="s">
        <v>5095</v>
      </c>
    </row>
    <row r="767" spans="1:12" x14ac:dyDescent="0.25">
      <c r="A767" s="13" t="s">
        <v>2767</v>
      </c>
      <c r="B767" s="2" t="s">
        <v>7273</v>
      </c>
      <c r="C767" s="2" t="s">
        <v>4966</v>
      </c>
      <c r="D767" s="3">
        <v>36187</v>
      </c>
      <c r="E767" s="2" t="s">
        <v>7275</v>
      </c>
      <c r="F767" s="2" t="s">
        <v>7276</v>
      </c>
      <c r="G767" s="2" t="s">
        <v>4980</v>
      </c>
      <c r="H767" s="2" t="s">
        <v>4970</v>
      </c>
      <c r="I767" s="2" t="s">
        <v>4935</v>
      </c>
      <c r="J767" s="2" t="s">
        <v>4952</v>
      </c>
      <c r="K767" s="3">
        <v>43640</v>
      </c>
      <c r="L767" s="16" t="s">
        <v>5032</v>
      </c>
    </row>
    <row r="768" spans="1:12" x14ac:dyDescent="0.25">
      <c r="A768" s="13" t="s">
        <v>1649</v>
      </c>
      <c r="B768" s="2" t="s">
        <v>7277</v>
      </c>
      <c r="C768" s="2" t="s">
        <v>4966</v>
      </c>
      <c r="D768" s="3">
        <v>35745</v>
      </c>
      <c r="E768" s="2" t="s">
        <v>7278</v>
      </c>
      <c r="F768" s="2" t="s">
        <v>7279</v>
      </c>
      <c r="G768" s="2" t="s">
        <v>5320</v>
      </c>
      <c r="H768" s="2" t="s">
        <v>4950</v>
      </c>
      <c r="I768" s="2" t="s">
        <v>4951</v>
      </c>
      <c r="J768" s="2" t="s">
        <v>4944</v>
      </c>
      <c r="K768" s="3">
        <v>44928</v>
      </c>
      <c r="L768" s="16" t="s">
        <v>4994</v>
      </c>
    </row>
    <row r="769" spans="1:12" x14ac:dyDescent="0.25">
      <c r="A769" s="13" t="s">
        <v>1761</v>
      </c>
      <c r="B769" s="2" t="s">
        <v>7280</v>
      </c>
      <c r="C769" s="2" t="s">
        <v>4966</v>
      </c>
      <c r="D769" s="3">
        <v>30443</v>
      </c>
      <c r="E769" s="2" t="s">
        <v>7281</v>
      </c>
      <c r="F769" s="2" t="s">
        <v>7282</v>
      </c>
      <c r="G769" s="2" t="s">
        <v>4949</v>
      </c>
      <c r="H769" s="2" t="s">
        <v>4950</v>
      </c>
      <c r="I769" s="2" t="s">
        <v>4951</v>
      </c>
      <c r="J769" s="2" t="s">
        <v>5059</v>
      </c>
      <c r="K769" s="3">
        <v>44330</v>
      </c>
      <c r="L769" s="16" t="s">
        <v>5022</v>
      </c>
    </row>
    <row r="770" spans="1:12" x14ac:dyDescent="0.25">
      <c r="A770" s="13" t="s">
        <v>3748</v>
      </c>
      <c r="B770" s="2" t="s">
        <v>7283</v>
      </c>
      <c r="C770" s="2" t="s">
        <v>4966</v>
      </c>
      <c r="D770" s="3">
        <v>33163</v>
      </c>
      <c r="E770" s="2" t="s">
        <v>7284</v>
      </c>
      <c r="F770" s="2" t="s">
        <v>7285</v>
      </c>
      <c r="G770" s="2" t="s">
        <v>4985</v>
      </c>
      <c r="H770" s="2" t="s">
        <v>4950</v>
      </c>
      <c r="I770" s="2" t="s">
        <v>4951</v>
      </c>
      <c r="J770" s="2" t="s">
        <v>4952</v>
      </c>
      <c r="K770" s="3">
        <v>45300</v>
      </c>
      <c r="L770" s="16" t="s">
        <v>4958</v>
      </c>
    </row>
    <row r="771" spans="1:12" x14ac:dyDescent="0.25">
      <c r="A771" s="13" t="s">
        <v>2344</v>
      </c>
      <c r="B771" s="2" t="s">
        <v>7286</v>
      </c>
      <c r="C771" s="2" t="s">
        <v>4966</v>
      </c>
      <c r="D771" s="3">
        <v>34793</v>
      </c>
      <c r="E771" s="2" t="s">
        <v>7287</v>
      </c>
      <c r="F771" s="2" t="s">
        <v>7288</v>
      </c>
      <c r="G771" s="2" t="s">
        <v>5018</v>
      </c>
      <c r="H771" s="2" t="s">
        <v>4942</v>
      </c>
      <c r="I771" s="2" t="s">
        <v>4943</v>
      </c>
      <c r="J771" s="2" t="s">
        <v>4944</v>
      </c>
      <c r="K771" s="3">
        <v>44654</v>
      </c>
      <c r="L771" s="16" t="s">
        <v>4976</v>
      </c>
    </row>
    <row r="772" spans="1:12" x14ac:dyDescent="0.25">
      <c r="A772" s="13" t="s">
        <v>2244</v>
      </c>
      <c r="B772" s="2" t="s">
        <v>7289</v>
      </c>
      <c r="C772" s="2" t="s">
        <v>4966</v>
      </c>
      <c r="D772" s="3">
        <v>25537</v>
      </c>
      <c r="E772" s="2" t="s">
        <v>7290</v>
      </c>
      <c r="F772" s="2" t="s">
        <v>7291</v>
      </c>
      <c r="G772" s="2" t="s">
        <v>4962</v>
      </c>
      <c r="H772" s="2" t="s">
        <v>4963</v>
      </c>
      <c r="I772" s="2" t="s">
        <v>4951</v>
      </c>
      <c r="J772" s="2" t="s">
        <v>4936</v>
      </c>
      <c r="K772" s="3">
        <v>45639</v>
      </c>
      <c r="L772" s="16" t="s">
        <v>4958</v>
      </c>
    </row>
    <row r="773" spans="1:12" x14ac:dyDescent="0.25">
      <c r="A773" s="13" t="s">
        <v>1815</v>
      </c>
      <c r="B773" s="2" t="s">
        <v>7292</v>
      </c>
      <c r="C773" s="2" t="s">
        <v>4966</v>
      </c>
      <c r="D773" s="3">
        <v>36611</v>
      </c>
      <c r="E773" s="2" t="s">
        <v>7293</v>
      </c>
      <c r="F773" s="2" t="s">
        <v>7294</v>
      </c>
      <c r="G773" s="2" t="s">
        <v>5269</v>
      </c>
      <c r="H773" s="2" t="s">
        <v>4970</v>
      </c>
      <c r="I773" s="2" t="s">
        <v>4935</v>
      </c>
      <c r="J773" s="2" t="s">
        <v>4944</v>
      </c>
      <c r="K773" s="3">
        <v>44202</v>
      </c>
      <c r="L773" s="16" t="s">
        <v>5060</v>
      </c>
    </row>
    <row r="774" spans="1:12" x14ac:dyDescent="0.25">
      <c r="A774" s="13" t="s">
        <v>3769</v>
      </c>
      <c r="B774" s="2" t="s">
        <v>7295</v>
      </c>
      <c r="C774" s="2" t="s">
        <v>4966</v>
      </c>
      <c r="D774" s="3">
        <v>26814</v>
      </c>
      <c r="E774" s="2" t="s">
        <v>7296</v>
      </c>
      <c r="F774" s="2" t="s">
        <v>7297</v>
      </c>
      <c r="G774" s="2" t="s">
        <v>5225</v>
      </c>
      <c r="H774" s="2" t="s">
        <v>4934</v>
      </c>
      <c r="I774" s="2" t="s">
        <v>4935</v>
      </c>
      <c r="J774" s="2" t="s">
        <v>4944</v>
      </c>
      <c r="K774" s="3">
        <v>43782</v>
      </c>
      <c r="L774" s="16" t="s">
        <v>5091</v>
      </c>
    </row>
    <row r="775" spans="1:12" x14ac:dyDescent="0.25">
      <c r="A775" s="13" t="s">
        <v>1103</v>
      </c>
      <c r="B775" s="2" t="s">
        <v>7298</v>
      </c>
      <c r="C775" s="2" t="s">
        <v>4966</v>
      </c>
      <c r="D775" s="3">
        <v>27817</v>
      </c>
      <c r="E775" s="2" t="s">
        <v>7299</v>
      </c>
      <c r="F775" s="2" t="s">
        <v>7300</v>
      </c>
      <c r="G775" s="2" t="s">
        <v>4969</v>
      </c>
      <c r="H775" s="2" t="s">
        <v>4970</v>
      </c>
      <c r="I775" s="2" t="s">
        <v>4935</v>
      </c>
      <c r="J775" s="2" t="s">
        <v>4936</v>
      </c>
      <c r="K775" s="3">
        <v>45532</v>
      </c>
      <c r="L775" s="16" t="s">
        <v>5095</v>
      </c>
    </row>
    <row r="776" spans="1:12" x14ac:dyDescent="0.25">
      <c r="A776" s="13" t="s">
        <v>4101</v>
      </c>
      <c r="B776" s="2" t="s">
        <v>7301</v>
      </c>
      <c r="C776" s="2" t="s">
        <v>4966</v>
      </c>
      <c r="D776" s="3">
        <v>33239</v>
      </c>
      <c r="E776" s="2" t="s">
        <v>7302</v>
      </c>
      <c r="F776" s="2" t="s">
        <v>7303</v>
      </c>
      <c r="G776" s="2" t="s">
        <v>5148</v>
      </c>
      <c r="H776" s="2" t="s">
        <v>4950</v>
      </c>
      <c r="I776" s="2" t="s">
        <v>4951</v>
      </c>
      <c r="J776" s="2" t="s">
        <v>5059</v>
      </c>
      <c r="K776" s="3">
        <v>45672</v>
      </c>
      <c r="L776" s="16" t="s">
        <v>5054</v>
      </c>
    </row>
    <row r="777" spans="1:12" x14ac:dyDescent="0.25">
      <c r="A777" s="13" t="s">
        <v>310</v>
      </c>
      <c r="B777" s="2" t="s">
        <v>7304</v>
      </c>
      <c r="C777" s="2" t="s">
        <v>4966</v>
      </c>
      <c r="D777" s="3">
        <v>36770</v>
      </c>
      <c r="E777" s="2" t="s">
        <v>7305</v>
      </c>
      <c r="F777" s="2" t="s">
        <v>7306</v>
      </c>
      <c r="G777" s="2" t="s">
        <v>4980</v>
      </c>
      <c r="H777" s="2" t="s">
        <v>4970</v>
      </c>
      <c r="I777" s="2" t="s">
        <v>4935</v>
      </c>
      <c r="J777" s="2" t="s">
        <v>4936</v>
      </c>
      <c r="K777" s="3">
        <v>43437</v>
      </c>
      <c r="L777" s="16" t="s">
        <v>5022</v>
      </c>
    </row>
    <row r="778" spans="1:12" x14ac:dyDescent="0.25">
      <c r="A778" s="13" t="s">
        <v>1995</v>
      </c>
      <c r="B778" s="2" t="s">
        <v>7307</v>
      </c>
      <c r="C778" s="2" t="s">
        <v>4930</v>
      </c>
      <c r="D778" s="3">
        <v>30862</v>
      </c>
      <c r="E778" s="2" t="s">
        <v>7308</v>
      </c>
      <c r="F778" s="2" t="s">
        <v>7309</v>
      </c>
      <c r="G778" s="2" t="s">
        <v>5040</v>
      </c>
      <c r="H778" s="2" t="s">
        <v>4950</v>
      </c>
      <c r="I778" s="2" t="s">
        <v>4951</v>
      </c>
      <c r="J778" s="2" t="s">
        <v>4952</v>
      </c>
      <c r="K778" s="3">
        <v>44101</v>
      </c>
      <c r="L778" s="16" t="s">
        <v>5006</v>
      </c>
    </row>
    <row r="779" spans="1:12" x14ac:dyDescent="0.25">
      <c r="A779" s="13" t="s">
        <v>702</v>
      </c>
      <c r="B779" s="2" t="s">
        <v>7310</v>
      </c>
      <c r="C779" s="2" t="s">
        <v>4966</v>
      </c>
      <c r="D779" s="3">
        <v>36929</v>
      </c>
      <c r="E779" s="2" t="s">
        <v>7311</v>
      </c>
      <c r="F779" s="2" t="s">
        <v>7312</v>
      </c>
      <c r="G779" s="2" t="s">
        <v>5269</v>
      </c>
      <c r="H779" s="2" t="s">
        <v>4970</v>
      </c>
      <c r="I779" s="2" t="s">
        <v>4935</v>
      </c>
      <c r="J779" s="2" t="s">
        <v>4952</v>
      </c>
      <c r="K779" s="3">
        <v>43875</v>
      </c>
      <c r="L779" s="16" t="s">
        <v>5014</v>
      </c>
    </row>
    <row r="780" spans="1:12" x14ac:dyDescent="0.25">
      <c r="A780" s="13" t="s">
        <v>2863</v>
      </c>
      <c r="B780" s="2" t="s">
        <v>7313</v>
      </c>
      <c r="C780" s="2" t="s">
        <v>4966</v>
      </c>
      <c r="D780" s="3">
        <v>33691</v>
      </c>
      <c r="E780" s="2" t="s">
        <v>7314</v>
      </c>
      <c r="F780" s="2" t="s">
        <v>7315</v>
      </c>
      <c r="G780" s="2" t="s">
        <v>5229</v>
      </c>
      <c r="H780" s="2" t="s">
        <v>4963</v>
      </c>
      <c r="I780" s="2" t="s">
        <v>4951</v>
      </c>
      <c r="J780" s="2" t="s">
        <v>4944</v>
      </c>
      <c r="K780" s="3">
        <v>44220</v>
      </c>
      <c r="L780" s="16" t="s">
        <v>4981</v>
      </c>
    </row>
    <row r="781" spans="1:12" x14ac:dyDescent="0.25">
      <c r="A781" s="13" t="s">
        <v>3675</v>
      </c>
      <c r="B781" s="2" t="s">
        <v>7316</v>
      </c>
      <c r="C781" s="2" t="s">
        <v>4930</v>
      </c>
      <c r="D781" s="3">
        <v>35026</v>
      </c>
      <c r="E781" s="2" t="s">
        <v>7317</v>
      </c>
      <c r="F781" s="2" t="s">
        <v>7318</v>
      </c>
      <c r="G781" s="2" t="s">
        <v>5141</v>
      </c>
      <c r="H781" s="2" t="s">
        <v>4963</v>
      </c>
      <c r="I781" s="2" t="s">
        <v>4951</v>
      </c>
      <c r="J781" s="2" t="s">
        <v>4952</v>
      </c>
      <c r="K781" s="3">
        <v>44012</v>
      </c>
      <c r="L781" s="16" t="s">
        <v>5060</v>
      </c>
    </row>
    <row r="782" spans="1:12" x14ac:dyDescent="0.25">
      <c r="A782" s="13" t="s">
        <v>1549</v>
      </c>
      <c r="B782" s="2" t="s">
        <v>7319</v>
      </c>
      <c r="C782" s="2" t="s">
        <v>4930</v>
      </c>
      <c r="D782" s="3">
        <v>28036</v>
      </c>
      <c r="E782" s="2" t="s">
        <v>7320</v>
      </c>
      <c r="F782" s="2" t="s">
        <v>7321</v>
      </c>
      <c r="G782" s="2" t="s">
        <v>5269</v>
      </c>
      <c r="H782" s="2" t="s">
        <v>4970</v>
      </c>
      <c r="I782" s="2" t="s">
        <v>4935</v>
      </c>
      <c r="J782" s="2" t="s">
        <v>4936</v>
      </c>
      <c r="K782" s="3">
        <v>44569</v>
      </c>
      <c r="L782" s="16" t="s">
        <v>5091</v>
      </c>
    </row>
    <row r="783" spans="1:12" x14ac:dyDescent="0.25">
      <c r="A783" s="13" t="s">
        <v>78</v>
      </c>
      <c r="B783" s="2" t="s">
        <v>7322</v>
      </c>
      <c r="C783" s="2" t="s">
        <v>4966</v>
      </c>
      <c r="D783" s="3">
        <v>26028</v>
      </c>
      <c r="E783" s="2" t="s">
        <v>7323</v>
      </c>
      <c r="F783" s="2" t="s">
        <v>7324</v>
      </c>
      <c r="G783" s="2" t="s">
        <v>5182</v>
      </c>
      <c r="H783" s="2" t="s">
        <v>4963</v>
      </c>
      <c r="I783" s="2" t="s">
        <v>4951</v>
      </c>
      <c r="J783" s="2" t="s">
        <v>4936</v>
      </c>
      <c r="K783" s="3">
        <v>45349</v>
      </c>
      <c r="L783" s="16" t="s">
        <v>5095</v>
      </c>
    </row>
    <row r="784" spans="1:12" x14ac:dyDescent="0.25">
      <c r="A784" s="13" t="s">
        <v>184</v>
      </c>
      <c r="B784" s="2" t="s">
        <v>7325</v>
      </c>
      <c r="C784" s="2" t="s">
        <v>4930</v>
      </c>
      <c r="D784" s="3">
        <v>33599</v>
      </c>
      <c r="E784" s="2" t="s">
        <v>7326</v>
      </c>
      <c r="F784" s="2" t="s">
        <v>7327</v>
      </c>
      <c r="G784" s="2" t="s">
        <v>5058</v>
      </c>
      <c r="H784" s="2" t="s">
        <v>4934</v>
      </c>
      <c r="I784" s="2" t="s">
        <v>4935</v>
      </c>
      <c r="J784" s="2" t="s">
        <v>4944</v>
      </c>
      <c r="K784" s="3">
        <v>44847</v>
      </c>
      <c r="L784" s="16" t="s">
        <v>4986</v>
      </c>
    </row>
    <row r="785" spans="1:12" x14ac:dyDescent="0.25">
      <c r="A785" s="13" t="s">
        <v>1132</v>
      </c>
      <c r="B785" s="2" t="s">
        <v>7328</v>
      </c>
      <c r="C785" s="2" t="s">
        <v>4966</v>
      </c>
      <c r="D785" s="3">
        <v>38555</v>
      </c>
      <c r="E785" s="2" t="s">
        <v>7329</v>
      </c>
      <c r="F785" s="2" t="s">
        <v>7330</v>
      </c>
      <c r="G785" s="2" t="s">
        <v>5161</v>
      </c>
      <c r="H785" s="2" t="s">
        <v>4934</v>
      </c>
      <c r="I785" s="2" t="s">
        <v>4935</v>
      </c>
      <c r="J785" s="2" t="s">
        <v>4944</v>
      </c>
      <c r="K785" s="3">
        <v>43467</v>
      </c>
      <c r="L785" s="16" t="s">
        <v>5054</v>
      </c>
    </row>
    <row r="786" spans="1:12" x14ac:dyDescent="0.25">
      <c r="A786" s="13" t="s">
        <v>1606</v>
      </c>
      <c r="B786" s="2" t="s">
        <v>7331</v>
      </c>
      <c r="C786" s="2" t="s">
        <v>4930</v>
      </c>
      <c r="D786" s="3">
        <v>29998</v>
      </c>
      <c r="E786" s="2" t="s">
        <v>7332</v>
      </c>
      <c r="F786" s="2" t="s">
        <v>7333</v>
      </c>
      <c r="G786" s="2" t="s">
        <v>5324</v>
      </c>
      <c r="H786" s="2" t="s">
        <v>4950</v>
      </c>
      <c r="I786" s="2" t="s">
        <v>4951</v>
      </c>
      <c r="J786" s="2" t="s">
        <v>4952</v>
      </c>
      <c r="K786" s="3">
        <v>43692</v>
      </c>
      <c r="L786" s="16" t="s">
        <v>5006</v>
      </c>
    </row>
    <row r="787" spans="1:12" x14ac:dyDescent="0.25">
      <c r="A787" s="13" t="s">
        <v>1655</v>
      </c>
      <c r="B787" s="2" t="s">
        <v>7334</v>
      </c>
      <c r="C787" s="2" t="s">
        <v>4966</v>
      </c>
      <c r="D787" s="3">
        <v>35734</v>
      </c>
      <c r="E787" s="2" t="s">
        <v>7335</v>
      </c>
      <c r="F787" s="2" t="s">
        <v>7336</v>
      </c>
      <c r="G787" s="2" t="s">
        <v>4969</v>
      </c>
      <c r="H787" s="2" t="s">
        <v>4970</v>
      </c>
      <c r="I787" s="2" t="s">
        <v>4935</v>
      </c>
      <c r="J787" s="2" t="s">
        <v>4952</v>
      </c>
      <c r="K787" s="3">
        <v>44163</v>
      </c>
      <c r="L787" s="16" t="s">
        <v>5049</v>
      </c>
    </row>
    <row r="788" spans="1:12" x14ac:dyDescent="0.25">
      <c r="A788" s="13" t="s">
        <v>3178</v>
      </c>
      <c r="B788" s="2" t="s">
        <v>7337</v>
      </c>
      <c r="C788" s="2" t="s">
        <v>4930</v>
      </c>
      <c r="D788" s="3">
        <v>34690</v>
      </c>
      <c r="E788" s="2" t="s">
        <v>7338</v>
      </c>
      <c r="F788" s="2" t="s">
        <v>7339</v>
      </c>
      <c r="G788" s="2" t="s">
        <v>5161</v>
      </c>
      <c r="H788" s="2" t="s">
        <v>4934</v>
      </c>
      <c r="I788" s="2" t="s">
        <v>4935</v>
      </c>
      <c r="J788" s="2" t="s">
        <v>4936</v>
      </c>
      <c r="K788" s="3">
        <v>43116</v>
      </c>
      <c r="L788" s="16" t="s">
        <v>5060</v>
      </c>
    </row>
    <row r="789" spans="1:12" x14ac:dyDescent="0.25">
      <c r="A789" s="13" t="s">
        <v>740</v>
      </c>
      <c r="B789" s="2" t="s">
        <v>7340</v>
      </c>
      <c r="C789" s="2" t="s">
        <v>4930</v>
      </c>
      <c r="D789" s="3">
        <v>30984</v>
      </c>
      <c r="E789" s="2" t="s">
        <v>7341</v>
      </c>
      <c r="F789" s="2" t="s">
        <v>7342</v>
      </c>
      <c r="G789" s="2" t="s">
        <v>5048</v>
      </c>
      <c r="H789" s="2" t="s">
        <v>4963</v>
      </c>
      <c r="I789" s="2" t="s">
        <v>4951</v>
      </c>
      <c r="J789" s="2" t="s">
        <v>4952</v>
      </c>
      <c r="K789" s="3">
        <v>45655</v>
      </c>
      <c r="L789" s="16" t="s">
        <v>4964</v>
      </c>
    </row>
    <row r="790" spans="1:12" x14ac:dyDescent="0.25">
      <c r="A790" s="13" t="s">
        <v>425</v>
      </c>
      <c r="B790" s="2" t="s">
        <v>5206</v>
      </c>
      <c r="C790" s="2" t="s">
        <v>4966</v>
      </c>
      <c r="D790" s="3">
        <v>28712</v>
      </c>
      <c r="E790" s="2" t="s">
        <v>7343</v>
      </c>
      <c r="F790" s="2" t="s">
        <v>7344</v>
      </c>
      <c r="G790" s="2" t="s">
        <v>5064</v>
      </c>
      <c r="H790" s="2" t="s">
        <v>4963</v>
      </c>
      <c r="I790" s="2" t="s">
        <v>4951</v>
      </c>
      <c r="J790" s="2" t="s">
        <v>4936</v>
      </c>
      <c r="K790" s="3">
        <v>44335</v>
      </c>
      <c r="L790" s="16" t="s">
        <v>5054</v>
      </c>
    </row>
    <row r="791" spans="1:12" x14ac:dyDescent="0.25">
      <c r="A791" s="13" t="s">
        <v>926</v>
      </c>
      <c r="B791" s="2" t="s">
        <v>7345</v>
      </c>
      <c r="C791" s="2" t="s">
        <v>4930</v>
      </c>
      <c r="D791" s="3">
        <v>25166</v>
      </c>
      <c r="E791" s="2" t="s">
        <v>7346</v>
      </c>
      <c r="F791" s="2" t="s">
        <v>7347</v>
      </c>
      <c r="G791" s="2" t="s">
        <v>4969</v>
      </c>
      <c r="H791" s="2" t="s">
        <v>4970</v>
      </c>
      <c r="I791" s="2" t="s">
        <v>4935</v>
      </c>
      <c r="J791" s="2" t="s">
        <v>4952</v>
      </c>
      <c r="K791" s="3">
        <v>45577</v>
      </c>
      <c r="L791" s="16" t="s">
        <v>4937</v>
      </c>
    </row>
    <row r="792" spans="1:12" x14ac:dyDescent="0.25">
      <c r="A792" s="13" t="s">
        <v>1443</v>
      </c>
      <c r="B792" s="2" t="s">
        <v>7348</v>
      </c>
      <c r="C792" s="2" t="s">
        <v>4930</v>
      </c>
      <c r="D792" s="3">
        <v>31821</v>
      </c>
      <c r="E792" s="2" t="s">
        <v>7349</v>
      </c>
      <c r="F792" s="2" t="s">
        <v>7350</v>
      </c>
      <c r="G792" s="2" t="s">
        <v>5346</v>
      </c>
      <c r="H792" s="2" t="s">
        <v>4934</v>
      </c>
      <c r="I792" s="2" t="s">
        <v>4935</v>
      </c>
      <c r="J792" s="2" t="s">
        <v>5059</v>
      </c>
      <c r="K792" s="3">
        <v>45276</v>
      </c>
      <c r="L792" s="16" t="s">
        <v>5054</v>
      </c>
    </row>
    <row r="793" spans="1:12" x14ac:dyDescent="0.25">
      <c r="A793" s="13" t="s">
        <v>1307</v>
      </c>
      <c r="B793" s="2" t="s">
        <v>5862</v>
      </c>
      <c r="C793" s="2" t="s">
        <v>4930</v>
      </c>
      <c r="D793" s="3">
        <v>35605</v>
      </c>
      <c r="E793" s="2" t="s">
        <v>7351</v>
      </c>
      <c r="F793" s="2" t="s">
        <v>7352</v>
      </c>
      <c r="G793" s="2" t="s">
        <v>5124</v>
      </c>
      <c r="H793" s="2" t="s">
        <v>4950</v>
      </c>
      <c r="I793" s="2" t="s">
        <v>4951</v>
      </c>
      <c r="J793" s="2" t="s">
        <v>4936</v>
      </c>
      <c r="K793" s="3">
        <v>45504</v>
      </c>
      <c r="L793" s="16" t="s">
        <v>4986</v>
      </c>
    </row>
    <row r="794" spans="1:12" x14ac:dyDescent="0.25">
      <c r="A794" s="13" t="s">
        <v>1788</v>
      </c>
      <c r="B794" s="2" t="s">
        <v>7353</v>
      </c>
      <c r="C794" s="2" t="s">
        <v>4966</v>
      </c>
      <c r="D794" s="3">
        <v>28838</v>
      </c>
      <c r="E794" s="2" t="s">
        <v>7354</v>
      </c>
      <c r="F794" s="2" t="s">
        <v>7355</v>
      </c>
      <c r="G794" s="2" t="s">
        <v>4933</v>
      </c>
      <c r="H794" s="2" t="s">
        <v>4934</v>
      </c>
      <c r="I794" s="2" t="s">
        <v>4935</v>
      </c>
      <c r="J794" s="2" t="s">
        <v>4944</v>
      </c>
      <c r="K794" s="3">
        <v>43864</v>
      </c>
      <c r="L794" s="16" t="s">
        <v>5049</v>
      </c>
    </row>
    <row r="795" spans="1:12" x14ac:dyDescent="0.25">
      <c r="A795" s="13" t="s">
        <v>95</v>
      </c>
      <c r="B795" s="2" t="s">
        <v>7356</v>
      </c>
      <c r="C795" s="2" t="s">
        <v>4966</v>
      </c>
      <c r="D795" s="3">
        <v>30051</v>
      </c>
      <c r="E795" s="2" t="s">
        <v>7357</v>
      </c>
      <c r="F795" s="2" t="s">
        <v>7358</v>
      </c>
      <c r="G795" s="2" t="s">
        <v>5099</v>
      </c>
      <c r="H795" s="2" t="s">
        <v>4950</v>
      </c>
      <c r="I795" s="2" t="s">
        <v>4951</v>
      </c>
      <c r="J795" s="2" t="s">
        <v>4944</v>
      </c>
      <c r="K795" s="3">
        <v>43356</v>
      </c>
      <c r="L795" s="16" t="s">
        <v>5091</v>
      </c>
    </row>
    <row r="796" spans="1:12" x14ac:dyDescent="0.25">
      <c r="A796" s="13" t="s">
        <v>162</v>
      </c>
      <c r="B796" s="2" t="s">
        <v>7359</v>
      </c>
      <c r="C796" s="2" t="s">
        <v>4930</v>
      </c>
      <c r="D796" s="3">
        <v>27181</v>
      </c>
      <c r="E796" s="2" t="s">
        <v>7360</v>
      </c>
      <c r="F796" s="2" t="s">
        <v>7361</v>
      </c>
      <c r="G796" s="2" t="s">
        <v>4969</v>
      </c>
      <c r="H796" s="2" t="s">
        <v>4970</v>
      </c>
      <c r="I796" s="2" t="s">
        <v>4935</v>
      </c>
      <c r="J796" s="2" t="s">
        <v>4952</v>
      </c>
      <c r="K796" s="3">
        <v>44086</v>
      </c>
      <c r="L796" s="16" t="s">
        <v>5095</v>
      </c>
    </row>
    <row r="797" spans="1:12" x14ac:dyDescent="0.25">
      <c r="A797" s="13" t="s">
        <v>1580</v>
      </c>
      <c r="B797" s="2" t="s">
        <v>7362</v>
      </c>
      <c r="C797" s="2" t="s">
        <v>4930</v>
      </c>
      <c r="D797" s="3">
        <v>36051</v>
      </c>
      <c r="E797" s="2" t="s">
        <v>7363</v>
      </c>
      <c r="F797" s="2" t="s">
        <v>7364</v>
      </c>
      <c r="G797" s="2" t="s">
        <v>5124</v>
      </c>
      <c r="H797" s="2" t="s">
        <v>4950</v>
      </c>
      <c r="I797" s="2" t="s">
        <v>4951</v>
      </c>
      <c r="J797" s="2" t="s">
        <v>4944</v>
      </c>
      <c r="K797" s="3">
        <v>45484</v>
      </c>
      <c r="L797" s="16" t="s">
        <v>4964</v>
      </c>
    </row>
    <row r="798" spans="1:12" x14ac:dyDescent="0.25">
      <c r="A798" s="13" t="s">
        <v>2684</v>
      </c>
      <c r="B798" s="2" t="s">
        <v>7365</v>
      </c>
      <c r="C798" s="2" t="s">
        <v>4966</v>
      </c>
      <c r="D798" s="3">
        <v>35312</v>
      </c>
      <c r="E798" s="2" t="s">
        <v>7366</v>
      </c>
      <c r="F798" s="2" t="s">
        <v>7367</v>
      </c>
      <c r="G798" s="2" t="s">
        <v>5099</v>
      </c>
      <c r="H798" s="2" t="s">
        <v>4950</v>
      </c>
      <c r="I798" s="2" t="s">
        <v>4951</v>
      </c>
      <c r="J798" s="2" t="s">
        <v>4936</v>
      </c>
      <c r="K798" s="3">
        <v>43782</v>
      </c>
      <c r="L798" s="16" t="s">
        <v>5022</v>
      </c>
    </row>
    <row r="799" spans="1:12" x14ac:dyDescent="0.25">
      <c r="A799" s="13" t="s">
        <v>1167</v>
      </c>
      <c r="B799" s="2" t="s">
        <v>7368</v>
      </c>
      <c r="C799" s="2" t="s">
        <v>4966</v>
      </c>
      <c r="D799" s="3">
        <v>30734</v>
      </c>
      <c r="E799" s="2" t="s">
        <v>7369</v>
      </c>
      <c r="F799" s="2" t="s">
        <v>7370</v>
      </c>
      <c r="G799" s="2" t="s">
        <v>5124</v>
      </c>
      <c r="H799" s="2" t="s">
        <v>4950</v>
      </c>
      <c r="I799" s="2" t="s">
        <v>4951</v>
      </c>
      <c r="J799" s="2" t="s">
        <v>4952</v>
      </c>
      <c r="K799" s="3">
        <v>43555</v>
      </c>
      <c r="L799" s="16" t="s">
        <v>4945</v>
      </c>
    </row>
    <row r="800" spans="1:12" x14ac:dyDescent="0.25">
      <c r="A800" s="13" t="s">
        <v>2993</v>
      </c>
      <c r="B800" s="2" t="s">
        <v>6058</v>
      </c>
      <c r="C800" s="2" t="s">
        <v>4930</v>
      </c>
      <c r="D800" s="3">
        <v>31691</v>
      </c>
      <c r="E800" s="2" t="s">
        <v>7371</v>
      </c>
      <c r="F800" s="2" t="s">
        <v>7372</v>
      </c>
      <c r="G800" s="2" t="s">
        <v>5269</v>
      </c>
      <c r="H800" s="2" t="s">
        <v>4970</v>
      </c>
      <c r="I800" s="2" t="s">
        <v>4935</v>
      </c>
      <c r="J800" s="2" t="s">
        <v>4944</v>
      </c>
      <c r="K800" s="3">
        <v>44818</v>
      </c>
      <c r="L800" s="16" t="s">
        <v>5022</v>
      </c>
    </row>
    <row r="801" spans="1:12" x14ac:dyDescent="0.25">
      <c r="A801" s="13" t="s">
        <v>1964</v>
      </c>
      <c r="B801" s="2" t="s">
        <v>5109</v>
      </c>
      <c r="C801" s="2" t="s">
        <v>4930</v>
      </c>
      <c r="D801" s="3">
        <v>23984</v>
      </c>
      <c r="E801" s="2" t="s">
        <v>7373</v>
      </c>
      <c r="F801" s="2" t="s">
        <v>7374</v>
      </c>
      <c r="G801" s="2" t="s">
        <v>4933</v>
      </c>
      <c r="H801" s="2" t="s">
        <v>4934</v>
      </c>
      <c r="I801" s="2" t="s">
        <v>4935</v>
      </c>
      <c r="J801" s="2" t="s">
        <v>4952</v>
      </c>
      <c r="K801" s="3">
        <v>44301</v>
      </c>
      <c r="L801" s="16" t="s">
        <v>5091</v>
      </c>
    </row>
    <row r="802" spans="1:12" x14ac:dyDescent="0.25">
      <c r="A802" s="13" t="s">
        <v>953</v>
      </c>
      <c r="B802" s="2" t="s">
        <v>7375</v>
      </c>
      <c r="C802" s="2" t="s">
        <v>4930</v>
      </c>
      <c r="D802" s="3">
        <v>29516</v>
      </c>
      <c r="E802" s="2" t="s">
        <v>7376</v>
      </c>
      <c r="F802" s="2" t="s">
        <v>7377</v>
      </c>
      <c r="G802" s="2" t="s">
        <v>5005</v>
      </c>
      <c r="H802" s="2" t="s">
        <v>4942</v>
      </c>
      <c r="I802" s="2" t="s">
        <v>4943</v>
      </c>
      <c r="J802" s="2" t="s">
        <v>4936</v>
      </c>
      <c r="K802" s="3">
        <v>45034</v>
      </c>
      <c r="L802" s="16" t="s">
        <v>4971</v>
      </c>
    </row>
    <row r="803" spans="1:12" x14ac:dyDescent="0.25">
      <c r="A803" s="13" t="s">
        <v>2721</v>
      </c>
      <c r="B803" s="2" t="s">
        <v>7378</v>
      </c>
      <c r="C803" s="2" t="s">
        <v>4930</v>
      </c>
      <c r="D803" s="3">
        <v>29016</v>
      </c>
      <c r="E803" s="2" t="s">
        <v>7379</v>
      </c>
      <c r="F803" s="2" t="s">
        <v>7380</v>
      </c>
      <c r="G803" s="2" t="s">
        <v>5040</v>
      </c>
      <c r="H803" s="2" t="s">
        <v>4950</v>
      </c>
      <c r="I803" s="2" t="s">
        <v>4951</v>
      </c>
      <c r="J803" s="2" t="s">
        <v>4952</v>
      </c>
      <c r="K803" s="3">
        <v>44322</v>
      </c>
      <c r="L803" s="16" t="s">
        <v>5054</v>
      </c>
    </row>
    <row r="804" spans="1:12" x14ac:dyDescent="0.25">
      <c r="A804" s="13" t="s">
        <v>7381</v>
      </c>
      <c r="B804" s="2" t="s">
        <v>7382</v>
      </c>
      <c r="C804" s="2" t="s">
        <v>4930</v>
      </c>
      <c r="D804" s="3">
        <v>37645</v>
      </c>
      <c r="E804" s="2" t="s">
        <v>7383</v>
      </c>
      <c r="F804" s="2" t="s">
        <v>7384</v>
      </c>
      <c r="G804" s="2" t="s">
        <v>4975</v>
      </c>
      <c r="H804" s="2" t="s">
        <v>4934</v>
      </c>
      <c r="I804" s="2" t="s">
        <v>4935</v>
      </c>
      <c r="J804" s="2" t="s">
        <v>5059</v>
      </c>
      <c r="K804" s="3">
        <v>44010</v>
      </c>
      <c r="L804" s="16" t="s">
        <v>4958</v>
      </c>
    </row>
    <row r="805" spans="1:12" x14ac:dyDescent="0.25">
      <c r="A805" s="13" t="s">
        <v>2697</v>
      </c>
      <c r="B805" s="2" t="s">
        <v>7385</v>
      </c>
      <c r="C805" s="2" t="s">
        <v>4930</v>
      </c>
      <c r="D805" s="3">
        <v>37003</v>
      </c>
      <c r="E805" s="2" t="s">
        <v>7386</v>
      </c>
      <c r="F805" s="2" t="s">
        <v>7387</v>
      </c>
      <c r="G805" s="2" t="s">
        <v>5099</v>
      </c>
      <c r="H805" s="2" t="s">
        <v>4950</v>
      </c>
      <c r="I805" s="2" t="s">
        <v>4951</v>
      </c>
      <c r="J805" s="2" t="s">
        <v>4936</v>
      </c>
      <c r="K805" s="3">
        <v>44037</v>
      </c>
      <c r="L805" s="16" t="s">
        <v>4976</v>
      </c>
    </row>
    <row r="806" spans="1:12" x14ac:dyDescent="0.25">
      <c r="A806" s="13" t="s">
        <v>2972</v>
      </c>
      <c r="B806" s="2" t="s">
        <v>7388</v>
      </c>
      <c r="C806" s="2" t="s">
        <v>4966</v>
      </c>
      <c r="D806" s="3">
        <v>34683</v>
      </c>
      <c r="E806" s="2" t="s">
        <v>7389</v>
      </c>
      <c r="F806" s="2" t="s">
        <v>7390</v>
      </c>
      <c r="G806" s="2" t="s">
        <v>5048</v>
      </c>
      <c r="H806" s="2" t="s">
        <v>4963</v>
      </c>
      <c r="I806" s="2" t="s">
        <v>4951</v>
      </c>
      <c r="J806" s="2" t="s">
        <v>4936</v>
      </c>
      <c r="K806" s="3">
        <v>44370</v>
      </c>
      <c r="L806" s="16" t="s">
        <v>5022</v>
      </c>
    </row>
    <row r="807" spans="1:12" x14ac:dyDescent="0.25">
      <c r="A807" s="13" t="s">
        <v>968</v>
      </c>
      <c r="B807" s="2" t="s">
        <v>7391</v>
      </c>
      <c r="C807" s="2" t="s">
        <v>4930</v>
      </c>
      <c r="D807" s="3">
        <v>32026</v>
      </c>
      <c r="E807" s="2" t="s">
        <v>7392</v>
      </c>
      <c r="F807" s="2" t="s">
        <v>7393</v>
      </c>
      <c r="G807" s="2" t="s">
        <v>5048</v>
      </c>
      <c r="H807" s="2" t="s">
        <v>4963</v>
      </c>
      <c r="I807" s="2" t="s">
        <v>4951</v>
      </c>
      <c r="J807" s="2" t="s">
        <v>4936</v>
      </c>
      <c r="K807" s="3">
        <v>43601</v>
      </c>
      <c r="L807" s="16" t="s">
        <v>5036</v>
      </c>
    </row>
    <row r="808" spans="1:12" x14ac:dyDescent="0.25">
      <c r="A808" s="13" t="s">
        <v>1509</v>
      </c>
      <c r="B808" s="2" t="s">
        <v>7394</v>
      </c>
      <c r="C808" s="2" t="s">
        <v>4930</v>
      </c>
      <c r="D808" s="3">
        <v>25938</v>
      </c>
      <c r="E808" s="2" t="s">
        <v>6012</v>
      </c>
      <c r="F808" s="2" t="s">
        <v>7395</v>
      </c>
      <c r="G808" s="2" t="s">
        <v>5044</v>
      </c>
      <c r="H808" s="2" t="s">
        <v>4934</v>
      </c>
      <c r="I808" s="2" t="s">
        <v>4935</v>
      </c>
      <c r="J808" s="2" t="s">
        <v>4952</v>
      </c>
      <c r="K808" s="3">
        <v>45139</v>
      </c>
      <c r="L808" s="16" t="s">
        <v>5060</v>
      </c>
    </row>
    <row r="809" spans="1:12" x14ac:dyDescent="0.25">
      <c r="A809" s="13" t="s">
        <v>1523</v>
      </c>
      <c r="B809" s="2" t="s">
        <v>5248</v>
      </c>
      <c r="C809" s="2" t="s">
        <v>4966</v>
      </c>
      <c r="D809" s="3">
        <v>26258</v>
      </c>
      <c r="E809" s="2" t="s">
        <v>7396</v>
      </c>
      <c r="F809" s="2" t="s">
        <v>7397</v>
      </c>
      <c r="G809" s="2" t="s">
        <v>4980</v>
      </c>
      <c r="H809" s="2" t="s">
        <v>4970</v>
      </c>
      <c r="I809" s="2" t="s">
        <v>4935</v>
      </c>
      <c r="J809" s="2" t="s">
        <v>4936</v>
      </c>
      <c r="K809" s="3">
        <v>44615</v>
      </c>
      <c r="L809" s="16" t="s">
        <v>5014</v>
      </c>
    </row>
    <row r="810" spans="1:12" x14ac:dyDescent="0.25">
      <c r="A810" s="13" t="s">
        <v>1387</v>
      </c>
      <c r="B810" s="2" t="s">
        <v>7398</v>
      </c>
      <c r="C810" s="2" t="s">
        <v>4966</v>
      </c>
      <c r="D810" s="3">
        <v>31342</v>
      </c>
      <c r="E810" s="2" t="s">
        <v>7399</v>
      </c>
      <c r="F810" s="2" t="s">
        <v>7400</v>
      </c>
      <c r="G810" s="2" t="s">
        <v>4985</v>
      </c>
      <c r="H810" s="2" t="s">
        <v>4950</v>
      </c>
      <c r="I810" s="2" t="s">
        <v>4951</v>
      </c>
      <c r="J810" s="2" t="s">
        <v>4936</v>
      </c>
      <c r="K810" s="3">
        <v>44180</v>
      </c>
      <c r="L810" s="16" t="s">
        <v>4994</v>
      </c>
    </row>
    <row r="811" spans="1:12" x14ac:dyDescent="0.25">
      <c r="A811" s="13" t="s">
        <v>2320</v>
      </c>
      <c r="B811" s="2" t="s">
        <v>7401</v>
      </c>
      <c r="C811" s="2" t="s">
        <v>4930</v>
      </c>
      <c r="D811" s="3">
        <v>28600</v>
      </c>
      <c r="E811" s="2" t="s">
        <v>7402</v>
      </c>
      <c r="F811" s="2" t="s">
        <v>7403</v>
      </c>
      <c r="G811" s="2" t="s">
        <v>5324</v>
      </c>
      <c r="H811" s="2" t="s">
        <v>4950</v>
      </c>
      <c r="I811" s="2" t="s">
        <v>4951</v>
      </c>
      <c r="J811" s="2" t="s">
        <v>4936</v>
      </c>
      <c r="K811" s="3">
        <v>44429</v>
      </c>
      <c r="L811" s="16" t="s">
        <v>5006</v>
      </c>
    </row>
    <row r="812" spans="1:12" x14ac:dyDescent="0.25">
      <c r="A812" s="13" t="s">
        <v>1638</v>
      </c>
      <c r="B812" s="2" t="s">
        <v>7404</v>
      </c>
      <c r="C812" s="2" t="s">
        <v>4966</v>
      </c>
      <c r="D812" s="3">
        <v>26789</v>
      </c>
      <c r="E812" s="2" t="s">
        <v>7405</v>
      </c>
      <c r="F812" s="2" t="s">
        <v>7406</v>
      </c>
      <c r="G812" s="2" t="s">
        <v>5064</v>
      </c>
      <c r="H812" s="2" t="s">
        <v>4963</v>
      </c>
      <c r="I812" s="2" t="s">
        <v>4951</v>
      </c>
      <c r="J812" s="2" t="s">
        <v>4952</v>
      </c>
      <c r="K812" s="3">
        <v>43288</v>
      </c>
      <c r="L812" s="16" t="s">
        <v>5006</v>
      </c>
    </row>
    <row r="813" spans="1:12" x14ac:dyDescent="0.25">
      <c r="A813" s="13" t="s">
        <v>190</v>
      </c>
      <c r="B813" s="2" t="s">
        <v>7407</v>
      </c>
      <c r="C813" s="2" t="s">
        <v>4930</v>
      </c>
      <c r="D813" s="3">
        <v>27154</v>
      </c>
      <c r="E813" s="2" t="s">
        <v>7408</v>
      </c>
      <c r="F813" s="2" t="s">
        <v>7409</v>
      </c>
      <c r="G813" s="2" t="s">
        <v>5053</v>
      </c>
      <c r="H813" s="2" t="s">
        <v>4963</v>
      </c>
      <c r="I813" s="2" t="s">
        <v>4951</v>
      </c>
      <c r="J813" s="2" t="s">
        <v>4936</v>
      </c>
      <c r="K813" s="3">
        <v>43667</v>
      </c>
      <c r="L813" s="16" t="s">
        <v>4937</v>
      </c>
    </row>
    <row r="814" spans="1:12" x14ac:dyDescent="0.25">
      <c r="A814" s="13" t="s">
        <v>1652</v>
      </c>
      <c r="B814" s="2" t="s">
        <v>7410</v>
      </c>
      <c r="C814" s="2" t="s">
        <v>4930</v>
      </c>
      <c r="D814" s="3">
        <v>32213</v>
      </c>
      <c r="E814" s="2" t="s">
        <v>7411</v>
      </c>
      <c r="F814" s="2" t="s">
        <v>7412</v>
      </c>
      <c r="G814" s="2" t="s">
        <v>5053</v>
      </c>
      <c r="H814" s="2" t="s">
        <v>4963</v>
      </c>
      <c r="I814" s="2" t="s">
        <v>4951</v>
      </c>
      <c r="J814" s="2" t="s">
        <v>5059</v>
      </c>
      <c r="K814" s="3">
        <v>44058</v>
      </c>
      <c r="L814" s="16" t="s">
        <v>5032</v>
      </c>
    </row>
    <row r="815" spans="1:12" x14ac:dyDescent="0.25">
      <c r="A815" s="13" t="s">
        <v>2169</v>
      </c>
      <c r="B815" s="2" t="s">
        <v>7413</v>
      </c>
      <c r="C815" s="2" t="s">
        <v>4930</v>
      </c>
      <c r="D815" s="3">
        <v>33208</v>
      </c>
      <c r="E815" s="2" t="s">
        <v>7414</v>
      </c>
      <c r="F815" s="2" t="s">
        <v>7415</v>
      </c>
      <c r="G815" s="2" t="s">
        <v>4941</v>
      </c>
      <c r="H815" s="2" t="s">
        <v>4942</v>
      </c>
      <c r="I815" s="2" t="s">
        <v>4943</v>
      </c>
      <c r="J815" s="2" t="s">
        <v>4944</v>
      </c>
      <c r="K815" s="3">
        <v>44441</v>
      </c>
      <c r="L815" s="16" t="s">
        <v>4945</v>
      </c>
    </row>
    <row r="816" spans="1:12" x14ac:dyDescent="0.25">
      <c r="A816" s="13" t="s">
        <v>1293</v>
      </c>
      <c r="B816" s="2" t="s">
        <v>7416</v>
      </c>
      <c r="C816" s="2" t="s">
        <v>4930</v>
      </c>
      <c r="D816" s="3">
        <v>38190</v>
      </c>
      <c r="E816" s="2" t="s">
        <v>7417</v>
      </c>
      <c r="F816" s="2" t="s">
        <v>7418</v>
      </c>
      <c r="G816" s="2" t="s">
        <v>4957</v>
      </c>
      <c r="H816" s="2" t="s">
        <v>4942</v>
      </c>
      <c r="I816" s="2" t="s">
        <v>4943</v>
      </c>
      <c r="J816" s="2" t="s">
        <v>4952</v>
      </c>
      <c r="K816" s="3">
        <v>44511</v>
      </c>
      <c r="L816" s="16" t="s">
        <v>5014</v>
      </c>
    </row>
    <row r="817" spans="1:12" x14ac:dyDescent="0.25">
      <c r="A817" s="13" t="s">
        <v>2997</v>
      </c>
      <c r="B817" s="2" t="s">
        <v>5103</v>
      </c>
      <c r="C817" s="2" t="s">
        <v>4966</v>
      </c>
      <c r="D817" s="3">
        <v>31204</v>
      </c>
      <c r="E817" s="2" t="s">
        <v>7419</v>
      </c>
      <c r="F817" s="2" t="s">
        <v>7420</v>
      </c>
      <c r="G817" s="2" t="s">
        <v>5134</v>
      </c>
      <c r="H817" s="2" t="s">
        <v>4934</v>
      </c>
      <c r="I817" s="2" t="s">
        <v>4935</v>
      </c>
      <c r="J817" s="2" t="s">
        <v>4944</v>
      </c>
      <c r="K817" s="3">
        <v>43822</v>
      </c>
      <c r="L817" s="16" t="s">
        <v>5032</v>
      </c>
    </row>
    <row r="818" spans="1:12" x14ac:dyDescent="0.25">
      <c r="A818" s="13" t="s">
        <v>4771</v>
      </c>
      <c r="B818" s="2" t="s">
        <v>7421</v>
      </c>
      <c r="C818" s="2" t="s">
        <v>4966</v>
      </c>
      <c r="D818" s="3">
        <v>30672</v>
      </c>
      <c r="E818" s="2" t="s">
        <v>7422</v>
      </c>
      <c r="F818" s="2" t="s">
        <v>7423</v>
      </c>
      <c r="G818" s="2" t="s">
        <v>5225</v>
      </c>
      <c r="H818" s="2" t="s">
        <v>4934</v>
      </c>
      <c r="I818" s="2" t="s">
        <v>4935</v>
      </c>
      <c r="J818" s="2" t="s">
        <v>4952</v>
      </c>
      <c r="K818" s="3">
        <v>43746</v>
      </c>
      <c r="L818" s="16" t="s">
        <v>4945</v>
      </c>
    </row>
    <row r="819" spans="1:12" x14ac:dyDescent="0.25">
      <c r="A819" s="13" t="s">
        <v>2138</v>
      </c>
      <c r="B819" s="2" t="s">
        <v>9162</v>
      </c>
      <c r="C819" s="2" t="s">
        <v>4966</v>
      </c>
      <c r="D819" s="3">
        <v>37432</v>
      </c>
      <c r="E819" s="2" t="s">
        <v>7424</v>
      </c>
      <c r="F819" s="2" t="s">
        <v>7425</v>
      </c>
      <c r="G819" s="2" t="s">
        <v>5212</v>
      </c>
      <c r="H819" s="2" t="s">
        <v>4942</v>
      </c>
      <c r="I819" s="2" t="s">
        <v>4943</v>
      </c>
      <c r="J819" s="2" t="s">
        <v>4944</v>
      </c>
      <c r="K819" s="3">
        <v>45495</v>
      </c>
      <c r="L819" s="16" t="s">
        <v>5032</v>
      </c>
    </row>
    <row r="820" spans="1:12" x14ac:dyDescent="0.25">
      <c r="A820" s="13" t="s">
        <v>1681</v>
      </c>
      <c r="B820" s="2" t="s">
        <v>7426</v>
      </c>
      <c r="C820" s="2" t="s">
        <v>4930</v>
      </c>
      <c r="D820" s="3">
        <v>37322</v>
      </c>
      <c r="E820" s="2" t="s">
        <v>7427</v>
      </c>
      <c r="F820" s="2" t="s">
        <v>7428</v>
      </c>
      <c r="G820" s="2" t="s">
        <v>5099</v>
      </c>
      <c r="H820" s="2" t="s">
        <v>4950</v>
      </c>
      <c r="I820" s="2" t="s">
        <v>4951</v>
      </c>
      <c r="J820" s="2" t="s">
        <v>4936</v>
      </c>
      <c r="K820" s="3">
        <v>43204</v>
      </c>
      <c r="L820" s="16" t="s">
        <v>4953</v>
      </c>
    </row>
    <row r="821" spans="1:12" x14ac:dyDescent="0.25">
      <c r="A821" s="13" t="s">
        <v>1732</v>
      </c>
      <c r="B821" s="2" t="s">
        <v>7429</v>
      </c>
      <c r="C821" s="2" t="s">
        <v>4930</v>
      </c>
      <c r="D821" s="3">
        <v>33299</v>
      </c>
      <c r="E821" s="2" t="s">
        <v>7430</v>
      </c>
      <c r="F821" s="2" t="s">
        <v>7431</v>
      </c>
      <c r="G821" s="2" t="s">
        <v>5058</v>
      </c>
      <c r="H821" s="2" t="s">
        <v>4934</v>
      </c>
      <c r="I821" s="2" t="s">
        <v>4935</v>
      </c>
      <c r="J821" s="2" t="s">
        <v>4944</v>
      </c>
      <c r="K821" s="3">
        <v>44980</v>
      </c>
      <c r="L821" s="16" t="s">
        <v>5032</v>
      </c>
    </row>
    <row r="822" spans="1:12" x14ac:dyDescent="0.25">
      <c r="A822" s="13" t="s">
        <v>2075</v>
      </c>
      <c r="B822" s="2" t="s">
        <v>7432</v>
      </c>
      <c r="C822" s="2" t="s">
        <v>4930</v>
      </c>
      <c r="D822" s="3">
        <v>38748</v>
      </c>
      <c r="E822" s="2" t="s">
        <v>7433</v>
      </c>
      <c r="F822" s="2" t="s">
        <v>7434</v>
      </c>
      <c r="G822" s="2" t="s">
        <v>4962</v>
      </c>
      <c r="H822" s="2" t="s">
        <v>4963</v>
      </c>
      <c r="I822" s="2" t="s">
        <v>4951</v>
      </c>
      <c r="J822" s="2" t="s">
        <v>4936</v>
      </c>
      <c r="K822" s="3">
        <v>45406</v>
      </c>
      <c r="L822" s="16" t="s">
        <v>4976</v>
      </c>
    </row>
    <row r="823" spans="1:12" x14ac:dyDescent="0.25">
      <c r="A823" s="13" t="s">
        <v>1966</v>
      </c>
      <c r="B823" s="2" t="s">
        <v>7435</v>
      </c>
      <c r="C823" s="2" t="s">
        <v>4966</v>
      </c>
      <c r="D823" s="3">
        <v>27427</v>
      </c>
      <c r="E823" s="2" t="s">
        <v>7436</v>
      </c>
      <c r="F823" s="2" t="s">
        <v>7437</v>
      </c>
      <c r="G823" s="2" t="s">
        <v>5074</v>
      </c>
      <c r="H823" s="2" t="s">
        <v>4934</v>
      </c>
      <c r="I823" s="2" t="s">
        <v>4935</v>
      </c>
      <c r="J823" s="2" t="s">
        <v>4952</v>
      </c>
      <c r="K823" s="3">
        <v>45121</v>
      </c>
      <c r="L823" s="16" t="s">
        <v>5032</v>
      </c>
    </row>
    <row r="824" spans="1:12" x14ac:dyDescent="0.25">
      <c r="A824" s="13" t="s">
        <v>1776</v>
      </c>
      <c r="B824" s="2" t="s">
        <v>7438</v>
      </c>
      <c r="C824" s="2" t="s">
        <v>4930</v>
      </c>
      <c r="D824" s="3">
        <v>25798</v>
      </c>
      <c r="E824" s="2" t="s">
        <v>7439</v>
      </c>
      <c r="F824" s="2" t="s">
        <v>7440</v>
      </c>
      <c r="G824" s="2" t="s">
        <v>4941</v>
      </c>
      <c r="H824" s="2" t="s">
        <v>4942</v>
      </c>
      <c r="I824" s="2" t="s">
        <v>4943</v>
      </c>
      <c r="J824" s="2" t="s">
        <v>4936</v>
      </c>
      <c r="K824" s="3">
        <v>44719</v>
      </c>
      <c r="L824" s="16" t="s">
        <v>5036</v>
      </c>
    </row>
    <row r="825" spans="1:12" x14ac:dyDescent="0.25">
      <c r="A825" s="13" t="s">
        <v>3461</v>
      </c>
      <c r="B825" s="2" t="s">
        <v>7441</v>
      </c>
      <c r="C825" s="2" t="s">
        <v>4930</v>
      </c>
      <c r="D825" s="3">
        <v>31159</v>
      </c>
      <c r="E825" s="2" t="s">
        <v>7442</v>
      </c>
      <c r="F825" s="2" t="s">
        <v>7443</v>
      </c>
      <c r="G825" s="2" t="s">
        <v>5124</v>
      </c>
      <c r="H825" s="2" t="s">
        <v>4950</v>
      </c>
      <c r="I825" s="2" t="s">
        <v>4951</v>
      </c>
      <c r="J825" s="2" t="s">
        <v>4952</v>
      </c>
      <c r="K825" s="3">
        <v>44882</v>
      </c>
      <c r="L825" s="16" t="s">
        <v>4964</v>
      </c>
    </row>
    <row r="826" spans="1:12" x14ac:dyDescent="0.25">
      <c r="A826" s="13" t="s">
        <v>1181</v>
      </c>
      <c r="B826" s="2" t="s">
        <v>7444</v>
      </c>
      <c r="C826" s="2" t="s">
        <v>4930</v>
      </c>
      <c r="D826" s="3">
        <v>37544</v>
      </c>
      <c r="E826" s="2" t="s">
        <v>7445</v>
      </c>
      <c r="F826" s="2" t="s">
        <v>7446</v>
      </c>
      <c r="G826" s="2" t="s">
        <v>5225</v>
      </c>
      <c r="H826" s="2" t="s">
        <v>4934</v>
      </c>
      <c r="I826" s="2" t="s">
        <v>4935</v>
      </c>
      <c r="J826" s="2" t="s">
        <v>4944</v>
      </c>
      <c r="K826" s="3">
        <v>43419</v>
      </c>
      <c r="L826" s="16" t="s">
        <v>4937</v>
      </c>
    </row>
    <row r="827" spans="1:12" x14ac:dyDescent="0.25">
      <c r="A827" s="13" t="s">
        <v>3456</v>
      </c>
      <c r="B827" s="2" t="s">
        <v>7447</v>
      </c>
      <c r="C827" s="2" t="s">
        <v>4966</v>
      </c>
      <c r="D827" s="3">
        <v>26895</v>
      </c>
      <c r="E827" s="2" t="s">
        <v>7448</v>
      </c>
      <c r="F827" s="2" t="s">
        <v>7449</v>
      </c>
      <c r="G827" s="2" t="s">
        <v>5058</v>
      </c>
      <c r="H827" s="2" t="s">
        <v>4934</v>
      </c>
      <c r="I827" s="2" t="s">
        <v>4935</v>
      </c>
      <c r="J827" s="2" t="s">
        <v>4944</v>
      </c>
      <c r="K827" s="3">
        <v>43788</v>
      </c>
      <c r="L827" s="16" t="s">
        <v>5049</v>
      </c>
    </row>
    <row r="828" spans="1:12" x14ac:dyDescent="0.25">
      <c r="A828" s="13" t="s">
        <v>2499</v>
      </c>
      <c r="B828" s="2" t="s">
        <v>7450</v>
      </c>
      <c r="C828" s="2" t="s">
        <v>4930</v>
      </c>
      <c r="D828" s="3">
        <v>28390</v>
      </c>
      <c r="E828" s="2" t="s">
        <v>7451</v>
      </c>
      <c r="F828" s="2" t="s">
        <v>7452</v>
      </c>
      <c r="G828" s="2" t="s">
        <v>5081</v>
      </c>
      <c r="H828" s="2" t="s">
        <v>4970</v>
      </c>
      <c r="I828" s="2" t="s">
        <v>4935</v>
      </c>
      <c r="J828" s="2" t="s">
        <v>4944</v>
      </c>
      <c r="K828" s="3">
        <v>44759</v>
      </c>
      <c r="L828" s="16" t="s">
        <v>4958</v>
      </c>
    </row>
    <row r="829" spans="1:12" x14ac:dyDescent="0.25">
      <c r="A829" s="13" t="s">
        <v>4393</v>
      </c>
      <c r="B829" s="2" t="s">
        <v>7453</v>
      </c>
      <c r="C829" s="2" t="s">
        <v>4966</v>
      </c>
      <c r="D829" s="3">
        <v>38802</v>
      </c>
      <c r="E829" s="2" t="s">
        <v>7454</v>
      </c>
      <c r="F829" s="2" t="s">
        <v>7455</v>
      </c>
      <c r="G829" s="2" t="s">
        <v>5161</v>
      </c>
      <c r="H829" s="2" t="s">
        <v>4934</v>
      </c>
      <c r="I829" s="2" t="s">
        <v>4935</v>
      </c>
      <c r="J829" s="2" t="s">
        <v>4944</v>
      </c>
      <c r="K829" s="3">
        <v>45302</v>
      </c>
      <c r="L829" s="16" t="s">
        <v>4971</v>
      </c>
    </row>
    <row r="830" spans="1:12" x14ac:dyDescent="0.25">
      <c r="A830" s="13" t="s">
        <v>551</v>
      </c>
      <c r="B830" s="2" t="s">
        <v>7456</v>
      </c>
      <c r="C830" s="2" t="s">
        <v>4930</v>
      </c>
      <c r="D830" s="3">
        <v>36523</v>
      </c>
      <c r="E830" s="2" t="s">
        <v>7457</v>
      </c>
      <c r="F830" s="2" t="s">
        <v>7458</v>
      </c>
      <c r="G830" s="2" t="s">
        <v>5189</v>
      </c>
      <c r="H830" s="2" t="s">
        <v>4970</v>
      </c>
      <c r="I830" s="2" t="s">
        <v>4935</v>
      </c>
      <c r="J830" s="2" t="s">
        <v>4936</v>
      </c>
      <c r="K830" s="3">
        <v>45606</v>
      </c>
      <c r="L830" s="16" t="s">
        <v>4945</v>
      </c>
    </row>
    <row r="831" spans="1:12" x14ac:dyDescent="0.25">
      <c r="A831" s="13" t="s">
        <v>2087</v>
      </c>
      <c r="B831" s="2" t="s">
        <v>7459</v>
      </c>
      <c r="C831" s="2" t="s">
        <v>4966</v>
      </c>
      <c r="D831" s="3">
        <v>29832</v>
      </c>
      <c r="E831" s="2" t="s">
        <v>7460</v>
      </c>
      <c r="F831" s="2" t="s">
        <v>7461</v>
      </c>
      <c r="G831" s="2" t="s">
        <v>5269</v>
      </c>
      <c r="H831" s="2" t="s">
        <v>4970</v>
      </c>
      <c r="I831" s="2" t="s">
        <v>4935</v>
      </c>
      <c r="J831" s="2" t="s">
        <v>4944</v>
      </c>
      <c r="K831" s="3">
        <v>43161</v>
      </c>
      <c r="L831" s="16" t="s">
        <v>4981</v>
      </c>
    </row>
    <row r="832" spans="1:12" x14ac:dyDescent="0.25">
      <c r="A832" s="13" t="s">
        <v>7462</v>
      </c>
      <c r="B832" s="2" t="s">
        <v>6931</v>
      </c>
      <c r="C832" s="2" t="s">
        <v>4930</v>
      </c>
      <c r="D832" s="3">
        <v>31055</v>
      </c>
      <c r="E832" s="2" t="s">
        <v>7463</v>
      </c>
      <c r="F832" s="2" t="s">
        <v>7464</v>
      </c>
      <c r="G832" s="2" t="s">
        <v>5013</v>
      </c>
      <c r="H832" s="2" t="s">
        <v>4950</v>
      </c>
      <c r="I832" s="2" t="s">
        <v>4951</v>
      </c>
      <c r="J832" s="2" t="s">
        <v>4944</v>
      </c>
      <c r="K832" s="3">
        <v>44626</v>
      </c>
      <c r="L832" s="16" t="s">
        <v>5049</v>
      </c>
    </row>
    <row r="833" spans="1:12" x14ac:dyDescent="0.25">
      <c r="A833" s="13" t="s">
        <v>535</v>
      </c>
      <c r="B833" s="2" t="s">
        <v>7465</v>
      </c>
      <c r="C833" s="2" t="s">
        <v>4966</v>
      </c>
      <c r="D833" s="3">
        <v>38330</v>
      </c>
      <c r="E833" s="2" t="s">
        <v>7466</v>
      </c>
      <c r="F833" s="2" t="s">
        <v>7467</v>
      </c>
      <c r="G833" s="2" t="s">
        <v>5053</v>
      </c>
      <c r="H833" s="2" t="s">
        <v>4963</v>
      </c>
      <c r="I833" s="2" t="s">
        <v>4951</v>
      </c>
      <c r="J833" s="2" t="s">
        <v>4944</v>
      </c>
      <c r="K833" s="3">
        <v>44037</v>
      </c>
      <c r="L833" s="16" t="s">
        <v>4971</v>
      </c>
    </row>
    <row r="834" spans="1:12" x14ac:dyDescent="0.25">
      <c r="A834" s="13" t="s">
        <v>2287</v>
      </c>
      <c r="B834" s="2" t="s">
        <v>6043</v>
      </c>
      <c r="C834" s="2" t="s">
        <v>4966</v>
      </c>
      <c r="D834" s="3">
        <v>29540</v>
      </c>
      <c r="E834" s="2" t="s">
        <v>7468</v>
      </c>
      <c r="F834" s="2" t="s">
        <v>7469</v>
      </c>
      <c r="G834" s="2" t="s">
        <v>5044</v>
      </c>
      <c r="H834" s="2" t="s">
        <v>4934</v>
      </c>
      <c r="I834" s="2" t="s">
        <v>4935</v>
      </c>
      <c r="J834" s="2" t="s">
        <v>4936</v>
      </c>
      <c r="K834" s="3">
        <v>44402</v>
      </c>
      <c r="L834" s="16" t="s">
        <v>5095</v>
      </c>
    </row>
    <row r="835" spans="1:12" x14ac:dyDescent="0.25">
      <c r="A835" s="13" t="s">
        <v>2903</v>
      </c>
      <c r="B835" s="2" t="s">
        <v>7470</v>
      </c>
      <c r="C835" s="2" t="s">
        <v>4930</v>
      </c>
      <c r="D835" s="3">
        <v>31295</v>
      </c>
      <c r="E835" s="2" t="s">
        <v>7471</v>
      </c>
      <c r="F835" s="2" t="s">
        <v>7472</v>
      </c>
      <c r="G835" s="2" t="s">
        <v>4933</v>
      </c>
      <c r="H835" s="2" t="s">
        <v>4934</v>
      </c>
      <c r="I835" s="2" t="s">
        <v>4935</v>
      </c>
      <c r="J835" s="2" t="s">
        <v>4936</v>
      </c>
      <c r="K835" s="3">
        <v>43620</v>
      </c>
      <c r="L835" s="16" t="s">
        <v>4937</v>
      </c>
    </row>
    <row r="836" spans="1:12" x14ac:dyDescent="0.25">
      <c r="A836" s="13" t="s">
        <v>1198</v>
      </c>
      <c r="B836" s="2" t="s">
        <v>5852</v>
      </c>
      <c r="C836" s="2" t="s">
        <v>4930</v>
      </c>
      <c r="D836" s="3">
        <v>28699</v>
      </c>
      <c r="E836" s="2" t="s">
        <v>7473</v>
      </c>
      <c r="F836" s="2" t="s">
        <v>7474</v>
      </c>
      <c r="G836" s="2" t="s">
        <v>5053</v>
      </c>
      <c r="H836" s="2" t="s">
        <v>4963</v>
      </c>
      <c r="I836" s="2" t="s">
        <v>4951</v>
      </c>
      <c r="J836" s="2" t="s">
        <v>4936</v>
      </c>
      <c r="K836" s="3">
        <v>44868</v>
      </c>
      <c r="L836" s="16" t="s">
        <v>4994</v>
      </c>
    </row>
    <row r="837" spans="1:12" x14ac:dyDescent="0.25">
      <c r="A837" s="13" t="s">
        <v>4738</v>
      </c>
      <c r="B837" s="2" t="s">
        <v>7138</v>
      </c>
      <c r="C837" s="2" t="s">
        <v>4966</v>
      </c>
      <c r="D837" s="3">
        <v>24679</v>
      </c>
      <c r="E837" s="2" t="s">
        <v>7475</v>
      </c>
      <c r="F837" s="2" t="s">
        <v>7476</v>
      </c>
      <c r="G837" s="2" t="s">
        <v>5044</v>
      </c>
      <c r="H837" s="2" t="s">
        <v>4934</v>
      </c>
      <c r="I837" s="2" t="s">
        <v>4935</v>
      </c>
      <c r="J837" s="2" t="s">
        <v>4936</v>
      </c>
      <c r="K837" s="3">
        <v>45324</v>
      </c>
      <c r="L837" s="16" t="s">
        <v>4964</v>
      </c>
    </row>
    <row r="838" spans="1:12" x14ac:dyDescent="0.25">
      <c r="A838" s="13" t="s">
        <v>531</v>
      </c>
      <c r="B838" s="2" t="s">
        <v>6365</v>
      </c>
      <c r="C838" s="2" t="s">
        <v>4930</v>
      </c>
      <c r="D838" s="3">
        <v>36437</v>
      </c>
      <c r="E838" s="2" t="s">
        <v>7477</v>
      </c>
      <c r="F838" s="2" t="s">
        <v>7478</v>
      </c>
      <c r="G838" s="2" t="s">
        <v>4969</v>
      </c>
      <c r="H838" s="2" t="s">
        <v>4970</v>
      </c>
      <c r="I838" s="2" t="s">
        <v>4935</v>
      </c>
      <c r="J838" s="2" t="s">
        <v>4952</v>
      </c>
      <c r="K838" s="3">
        <v>45058</v>
      </c>
      <c r="L838" s="16" t="s">
        <v>5054</v>
      </c>
    </row>
    <row r="839" spans="1:12" x14ac:dyDescent="0.25">
      <c r="A839" s="13" t="s">
        <v>1323</v>
      </c>
      <c r="B839" s="2" t="s">
        <v>5317</v>
      </c>
      <c r="C839" s="2" t="s">
        <v>4966</v>
      </c>
      <c r="D839" s="3">
        <v>35819</v>
      </c>
      <c r="E839" s="2" t="s">
        <v>7479</v>
      </c>
      <c r="F839" s="2" t="s">
        <v>7480</v>
      </c>
      <c r="G839" s="2" t="s">
        <v>5081</v>
      </c>
      <c r="H839" s="2" t="s">
        <v>4970</v>
      </c>
      <c r="I839" s="2" t="s">
        <v>4935</v>
      </c>
      <c r="J839" s="2" t="s">
        <v>4952</v>
      </c>
      <c r="K839" s="3">
        <v>44705</v>
      </c>
      <c r="L839" s="16" t="s">
        <v>5032</v>
      </c>
    </row>
    <row r="840" spans="1:12" x14ac:dyDescent="0.25">
      <c r="A840" s="13" t="s">
        <v>502</v>
      </c>
      <c r="B840" s="2" t="s">
        <v>6789</v>
      </c>
      <c r="C840" s="2" t="s">
        <v>4930</v>
      </c>
      <c r="D840" s="3">
        <v>36144</v>
      </c>
      <c r="E840" s="2" t="s">
        <v>7481</v>
      </c>
      <c r="F840" s="2" t="s">
        <v>7482</v>
      </c>
      <c r="G840" s="2" t="s">
        <v>4969</v>
      </c>
      <c r="H840" s="2" t="s">
        <v>4970</v>
      </c>
      <c r="I840" s="2" t="s">
        <v>4935</v>
      </c>
      <c r="J840" s="2" t="s">
        <v>4944</v>
      </c>
      <c r="K840" s="3">
        <v>44785</v>
      </c>
      <c r="L840" s="16" t="s">
        <v>5091</v>
      </c>
    </row>
    <row r="841" spans="1:12" x14ac:dyDescent="0.25">
      <c r="A841" s="13" t="s">
        <v>1263</v>
      </c>
      <c r="B841" s="2" t="s">
        <v>7483</v>
      </c>
      <c r="C841" s="2" t="s">
        <v>4966</v>
      </c>
      <c r="D841" s="3">
        <v>23930</v>
      </c>
      <c r="E841" s="2" t="s">
        <v>7484</v>
      </c>
      <c r="F841" s="2" t="s">
        <v>7485</v>
      </c>
      <c r="G841" s="2" t="s">
        <v>5320</v>
      </c>
      <c r="H841" s="2" t="s">
        <v>4950</v>
      </c>
      <c r="I841" s="2" t="s">
        <v>4951</v>
      </c>
      <c r="J841" s="2" t="s">
        <v>4952</v>
      </c>
      <c r="K841" s="3">
        <v>44811</v>
      </c>
      <c r="L841" s="16" t="s">
        <v>4981</v>
      </c>
    </row>
    <row r="842" spans="1:12" x14ac:dyDescent="0.25">
      <c r="A842" s="13" t="s">
        <v>4509</v>
      </c>
      <c r="B842" s="2" t="s">
        <v>7486</v>
      </c>
      <c r="C842" s="2" t="s">
        <v>4930</v>
      </c>
      <c r="D842" s="3">
        <v>26924</v>
      </c>
      <c r="E842" s="2" t="s">
        <v>7487</v>
      </c>
      <c r="F842" s="2" t="s">
        <v>7488</v>
      </c>
      <c r="G842" s="2" t="s">
        <v>4975</v>
      </c>
      <c r="H842" s="2" t="s">
        <v>4934</v>
      </c>
      <c r="I842" s="2" t="s">
        <v>4935</v>
      </c>
      <c r="J842" s="2" t="s">
        <v>4936</v>
      </c>
      <c r="K842" s="3">
        <v>44268</v>
      </c>
      <c r="L842" s="16" t="s">
        <v>4976</v>
      </c>
    </row>
    <row r="843" spans="1:12" x14ac:dyDescent="0.25">
      <c r="A843" s="13" t="s">
        <v>806</v>
      </c>
      <c r="B843" s="2" t="s">
        <v>7489</v>
      </c>
      <c r="C843" s="2" t="s">
        <v>4930</v>
      </c>
      <c r="D843" s="3">
        <v>26653</v>
      </c>
      <c r="E843" s="2" t="s">
        <v>7490</v>
      </c>
      <c r="F843" s="2" t="s">
        <v>7491</v>
      </c>
      <c r="G843" s="2" t="s">
        <v>5134</v>
      </c>
      <c r="H843" s="2" t="s">
        <v>4934</v>
      </c>
      <c r="I843" s="2" t="s">
        <v>4935</v>
      </c>
      <c r="J843" s="2" t="s">
        <v>4944</v>
      </c>
      <c r="K843" s="3">
        <v>45000</v>
      </c>
      <c r="L843" s="16" t="s">
        <v>4953</v>
      </c>
    </row>
    <row r="844" spans="1:12" x14ac:dyDescent="0.25">
      <c r="A844" s="13" t="s">
        <v>998</v>
      </c>
      <c r="B844" s="2" t="s">
        <v>6311</v>
      </c>
      <c r="C844" s="2" t="s">
        <v>4966</v>
      </c>
      <c r="D844" s="3">
        <v>30296</v>
      </c>
      <c r="E844" s="2" t="s">
        <v>7492</v>
      </c>
      <c r="F844" s="2" t="s">
        <v>7493</v>
      </c>
      <c r="G844" s="2" t="s">
        <v>4969</v>
      </c>
      <c r="H844" s="2" t="s">
        <v>4970</v>
      </c>
      <c r="I844" s="2" t="s">
        <v>4935</v>
      </c>
      <c r="J844" s="2" t="s">
        <v>4944</v>
      </c>
      <c r="K844" s="3">
        <v>44813</v>
      </c>
      <c r="L844" s="16" t="s">
        <v>4976</v>
      </c>
    </row>
    <row r="845" spans="1:12" x14ac:dyDescent="0.25">
      <c r="A845" s="13" t="s">
        <v>3714</v>
      </c>
      <c r="B845" s="2" t="s">
        <v>7494</v>
      </c>
      <c r="C845" s="2" t="s">
        <v>4930</v>
      </c>
      <c r="D845" s="3">
        <v>26585</v>
      </c>
      <c r="E845" s="2" t="s">
        <v>7495</v>
      </c>
      <c r="F845" s="2" t="s">
        <v>7496</v>
      </c>
      <c r="G845" s="2" t="s">
        <v>4933</v>
      </c>
      <c r="H845" s="2" t="s">
        <v>4934</v>
      </c>
      <c r="I845" s="2" t="s">
        <v>4935</v>
      </c>
      <c r="J845" s="2" t="s">
        <v>4936</v>
      </c>
      <c r="K845" s="3">
        <v>44922</v>
      </c>
      <c r="L845" s="16" t="s">
        <v>4986</v>
      </c>
    </row>
    <row r="846" spans="1:12" x14ac:dyDescent="0.25">
      <c r="A846" s="13" t="s">
        <v>2779</v>
      </c>
      <c r="B846" s="2" t="s">
        <v>7497</v>
      </c>
      <c r="C846" s="2" t="s">
        <v>4966</v>
      </c>
      <c r="D846" s="3">
        <v>28652</v>
      </c>
      <c r="E846" s="2" t="s">
        <v>7498</v>
      </c>
      <c r="F846" s="2" t="s">
        <v>7499</v>
      </c>
      <c r="G846" s="2" t="s">
        <v>5058</v>
      </c>
      <c r="H846" s="2" t="s">
        <v>4934</v>
      </c>
      <c r="I846" s="2" t="s">
        <v>4935</v>
      </c>
      <c r="J846" s="2" t="s">
        <v>4952</v>
      </c>
      <c r="K846" s="3">
        <v>44694</v>
      </c>
      <c r="L846" s="16" t="s">
        <v>4937</v>
      </c>
    </row>
    <row r="847" spans="1:12" x14ac:dyDescent="0.25">
      <c r="A847" s="13" t="s">
        <v>3041</v>
      </c>
      <c r="B847" s="2" t="s">
        <v>7500</v>
      </c>
      <c r="C847" s="2" t="s">
        <v>4966</v>
      </c>
      <c r="D847" s="3">
        <v>30656</v>
      </c>
      <c r="E847" s="2" t="s">
        <v>7501</v>
      </c>
      <c r="F847" s="2" t="s">
        <v>7502</v>
      </c>
      <c r="G847" s="2" t="s">
        <v>4933</v>
      </c>
      <c r="H847" s="2" t="s">
        <v>4934</v>
      </c>
      <c r="I847" s="2" t="s">
        <v>4935</v>
      </c>
      <c r="J847" s="2" t="s">
        <v>5059</v>
      </c>
      <c r="K847" s="3">
        <v>43838</v>
      </c>
      <c r="L847" s="16" t="s">
        <v>4945</v>
      </c>
    </row>
    <row r="848" spans="1:12" x14ac:dyDescent="0.25">
      <c r="A848" s="13" t="s">
        <v>1575</v>
      </c>
      <c r="B848" s="2" t="s">
        <v>7503</v>
      </c>
      <c r="C848" s="2" t="s">
        <v>4966</v>
      </c>
      <c r="D848" s="3">
        <v>33896</v>
      </c>
      <c r="E848" s="2" t="s">
        <v>7504</v>
      </c>
      <c r="F848" s="2" t="s">
        <v>7505</v>
      </c>
      <c r="G848" s="2" t="s">
        <v>5064</v>
      </c>
      <c r="H848" s="2" t="s">
        <v>4963</v>
      </c>
      <c r="I848" s="2" t="s">
        <v>4951</v>
      </c>
      <c r="J848" s="2" t="s">
        <v>4944</v>
      </c>
      <c r="K848" s="3">
        <v>44328</v>
      </c>
      <c r="L848" s="16" t="s">
        <v>5032</v>
      </c>
    </row>
    <row r="849" spans="1:12" x14ac:dyDescent="0.25">
      <c r="A849" s="13" t="s">
        <v>851</v>
      </c>
      <c r="B849" s="2" t="s">
        <v>7506</v>
      </c>
      <c r="C849" s="2" t="s">
        <v>4930</v>
      </c>
      <c r="D849" s="3">
        <v>28144</v>
      </c>
      <c r="E849" s="2" t="s">
        <v>7507</v>
      </c>
      <c r="F849" s="2" t="s">
        <v>7508</v>
      </c>
      <c r="G849" s="2" t="s">
        <v>4969</v>
      </c>
      <c r="H849" s="2" t="s">
        <v>4970</v>
      </c>
      <c r="I849" s="2" t="s">
        <v>4935</v>
      </c>
      <c r="J849" s="2" t="s">
        <v>4952</v>
      </c>
      <c r="K849" s="3">
        <v>43905</v>
      </c>
      <c r="L849" s="16" t="s">
        <v>5060</v>
      </c>
    </row>
    <row r="850" spans="1:12" x14ac:dyDescent="0.25">
      <c r="A850" s="13" t="s">
        <v>239</v>
      </c>
      <c r="B850" s="2" t="s">
        <v>7509</v>
      </c>
      <c r="C850" s="2" t="s">
        <v>4966</v>
      </c>
      <c r="D850" s="3">
        <v>37539</v>
      </c>
      <c r="E850" s="2" t="s">
        <v>7510</v>
      </c>
      <c r="F850" s="2" t="s">
        <v>7511</v>
      </c>
      <c r="G850" s="2" t="s">
        <v>5161</v>
      </c>
      <c r="H850" s="2" t="s">
        <v>4934</v>
      </c>
      <c r="I850" s="2" t="s">
        <v>4935</v>
      </c>
      <c r="J850" s="2" t="s">
        <v>5059</v>
      </c>
      <c r="K850" s="3">
        <v>43270</v>
      </c>
      <c r="L850" s="16" t="s">
        <v>5014</v>
      </c>
    </row>
    <row r="851" spans="1:12" x14ac:dyDescent="0.25">
      <c r="A851" s="23" t="s">
        <v>2000</v>
      </c>
      <c r="B851" s="25" t="s">
        <v>7512</v>
      </c>
      <c r="C851" s="25" t="s">
        <v>4966</v>
      </c>
      <c r="D851" s="27">
        <v>33996</v>
      </c>
      <c r="E851" s="25" t="s">
        <v>7513</v>
      </c>
      <c r="F851" s="25" t="s">
        <v>7514</v>
      </c>
      <c r="G851" s="25" t="s">
        <v>4969</v>
      </c>
      <c r="H851" s="25" t="s">
        <v>4970</v>
      </c>
      <c r="I851" s="25" t="s">
        <v>4935</v>
      </c>
      <c r="J851" s="25" t="s">
        <v>4952</v>
      </c>
      <c r="K851" s="27">
        <v>44198</v>
      </c>
      <c r="L851" s="26" t="s">
        <v>5032</v>
      </c>
    </row>
  </sheetData>
  <conditionalFormatting sqref="E1:E1048576">
    <cfRule type="duplicateValues" dxfId="10" priority="10"/>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27" activePane="bottomLeft" state="frozen"/>
      <selection pane="bottomLeft" activeCell="B1" sqref="B1"/>
    </sheetView>
  </sheetViews>
  <sheetFormatPr defaultRowHeight="15" x14ac:dyDescent="0.25"/>
  <cols>
    <col min="1" max="1" width="14.42578125" customWidth="1"/>
    <col min="2" max="2" width="40" customWidth="1"/>
    <col min="3" max="3" width="16" customWidth="1"/>
    <col min="4" max="4" width="18" customWidth="1"/>
    <col min="5" max="5" width="21.85546875"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19" t="s">
        <v>3</v>
      </c>
      <c r="B1" s="21" t="s">
        <v>7515</v>
      </c>
      <c r="C1" s="21" t="s">
        <v>7516</v>
      </c>
      <c r="D1" s="21" t="s">
        <v>7517</v>
      </c>
      <c r="E1" s="21" t="s">
        <v>7518</v>
      </c>
      <c r="F1" s="21" t="s">
        <v>7519</v>
      </c>
      <c r="G1" s="21" t="s">
        <v>7520</v>
      </c>
      <c r="H1" s="21" t="s">
        <v>7521</v>
      </c>
      <c r="I1" s="21" t="s">
        <v>7522</v>
      </c>
      <c r="J1" s="21" t="s">
        <v>7523</v>
      </c>
      <c r="K1" s="21" t="s">
        <v>7524</v>
      </c>
      <c r="L1" s="21" t="s">
        <v>7525</v>
      </c>
      <c r="M1" s="21" t="s">
        <v>7526</v>
      </c>
      <c r="N1" s="22" t="s">
        <v>7527</v>
      </c>
    </row>
    <row r="2" spans="1:14" x14ac:dyDescent="0.25">
      <c r="A2" s="13" t="s">
        <v>515</v>
      </c>
      <c r="B2" s="2" t="s">
        <v>8008</v>
      </c>
      <c r="C2" s="2" t="s">
        <v>7750</v>
      </c>
      <c r="D2" s="2" t="s">
        <v>7820</v>
      </c>
      <c r="E2" s="2" t="s">
        <v>7637</v>
      </c>
      <c r="F2" s="2" t="s">
        <v>7563</v>
      </c>
      <c r="G2" s="2" t="s">
        <v>7556</v>
      </c>
      <c r="H2" s="2" t="s">
        <v>7542</v>
      </c>
      <c r="I2" s="2" t="s">
        <v>7899</v>
      </c>
      <c r="J2" s="2">
        <v>4867.21</v>
      </c>
      <c r="K2" s="2">
        <v>6745.24</v>
      </c>
      <c r="L2" s="2">
        <v>7262.43</v>
      </c>
      <c r="M2" s="3">
        <v>45407</v>
      </c>
      <c r="N2" s="16" t="s">
        <v>7536</v>
      </c>
    </row>
    <row r="3" spans="1:14" x14ac:dyDescent="0.25">
      <c r="A3" s="13" t="s">
        <v>778</v>
      </c>
      <c r="B3" s="2" t="s">
        <v>7819</v>
      </c>
      <c r="C3" s="2" t="s">
        <v>7750</v>
      </c>
      <c r="D3" s="2" t="s">
        <v>7820</v>
      </c>
      <c r="E3" s="2" t="s">
        <v>7583</v>
      </c>
      <c r="F3" s="2" t="s">
        <v>7563</v>
      </c>
      <c r="G3" s="2" t="s">
        <v>7633</v>
      </c>
      <c r="H3" s="2" t="s">
        <v>7557</v>
      </c>
      <c r="I3" s="2" t="s">
        <v>7821</v>
      </c>
      <c r="J3" s="2">
        <v>4762.76</v>
      </c>
      <c r="K3" s="2">
        <v>6240.43</v>
      </c>
      <c r="L3" s="2">
        <v>6944.58</v>
      </c>
      <c r="M3" s="3">
        <v>45377</v>
      </c>
      <c r="N3" s="16" t="s">
        <v>7705</v>
      </c>
    </row>
    <row r="4" spans="1:14" x14ac:dyDescent="0.25">
      <c r="A4" s="13" t="s">
        <v>174</v>
      </c>
      <c r="B4" s="2" t="s">
        <v>7935</v>
      </c>
      <c r="C4" s="2" t="s">
        <v>7750</v>
      </c>
      <c r="D4" s="2" t="s">
        <v>7820</v>
      </c>
      <c r="E4" s="2" t="s">
        <v>7611</v>
      </c>
      <c r="F4" s="2" t="s">
        <v>7563</v>
      </c>
      <c r="G4" s="2" t="s">
        <v>7647</v>
      </c>
      <c r="H4" s="2" t="s">
        <v>7752</v>
      </c>
      <c r="I4" s="2" t="s">
        <v>7934</v>
      </c>
      <c r="J4" s="2">
        <v>4715.1000000000004</v>
      </c>
      <c r="K4" s="2">
        <v>6092.82</v>
      </c>
      <c r="L4" s="2">
        <v>7305.71</v>
      </c>
      <c r="M4" s="3">
        <v>45049</v>
      </c>
      <c r="N4" s="16" t="s">
        <v>7536</v>
      </c>
    </row>
    <row r="5" spans="1:14" x14ac:dyDescent="0.25">
      <c r="A5" s="13" t="s">
        <v>1283</v>
      </c>
      <c r="B5" s="2" t="s">
        <v>7927</v>
      </c>
      <c r="C5" s="2" t="s">
        <v>7560</v>
      </c>
      <c r="D5" s="2" t="s">
        <v>7561</v>
      </c>
      <c r="E5" s="2" t="s">
        <v>7798</v>
      </c>
      <c r="F5" s="2" t="s">
        <v>7563</v>
      </c>
      <c r="G5" s="2" t="s">
        <v>7622</v>
      </c>
      <c r="H5" s="2" t="s">
        <v>7534</v>
      </c>
      <c r="I5" s="2" t="s">
        <v>7928</v>
      </c>
      <c r="J5" s="2">
        <v>3961.62</v>
      </c>
      <c r="K5" s="2">
        <v>5999.83</v>
      </c>
      <c r="L5" s="2">
        <v>6890.48</v>
      </c>
      <c r="M5" s="3">
        <v>45194</v>
      </c>
      <c r="N5" s="16" t="s">
        <v>7536</v>
      </c>
    </row>
    <row r="6" spans="1:14" x14ac:dyDescent="0.25">
      <c r="A6" s="13" t="s">
        <v>101</v>
      </c>
      <c r="B6" s="2" t="s">
        <v>7852</v>
      </c>
      <c r="C6" s="2" t="s">
        <v>7560</v>
      </c>
      <c r="D6" s="2" t="s">
        <v>7853</v>
      </c>
      <c r="E6" s="2" t="s">
        <v>7637</v>
      </c>
      <c r="F6" s="2" t="s">
        <v>7563</v>
      </c>
      <c r="G6" s="2" t="s">
        <v>7601</v>
      </c>
      <c r="H6" s="2" t="s">
        <v>7534</v>
      </c>
      <c r="I6" s="2" t="s">
        <v>7757</v>
      </c>
      <c r="J6" s="2">
        <v>3970.86</v>
      </c>
      <c r="K6" s="2">
        <v>5609.29</v>
      </c>
      <c r="L6" s="2">
        <v>6738.76</v>
      </c>
      <c r="M6" s="3">
        <v>45465</v>
      </c>
      <c r="N6" s="16" t="s">
        <v>7536</v>
      </c>
    </row>
    <row r="7" spans="1:14" x14ac:dyDescent="0.25">
      <c r="A7" s="13" t="s">
        <v>907</v>
      </c>
      <c r="B7" s="2" t="s">
        <v>7544</v>
      </c>
      <c r="C7" s="2" t="s">
        <v>7560</v>
      </c>
      <c r="D7" s="2" t="s">
        <v>7620</v>
      </c>
      <c r="E7" s="2" t="s">
        <v>7691</v>
      </c>
      <c r="F7" s="2" t="s">
        <v>7563</v>
      </c>
      <c r="G7" s="2" t="s">
        <v>7584</v>
      </c>
      <c r="H7" s="2" t="s">
        <v>7534</v>
      </c>
      <c r="I7" s="2" t="s">
        <v>7903</v>
      </c>
      <c r="J7" s="2">
        <v>3662.37</v>
      </c>
      <c r="K7" s="2">
        <v>5400.85</v>
      </c>
      <c r="L7" s="2">
        <v>6414.97</v>
      </c>
      <c r="M7" s="3">
        <v>45145</v>
      </c>
      <c r="N7" s="16" t="s">
        <v>7536</v>
      </c>
    </row>
    <row r="8" spans="1:14" x14ac:dyDescent="0.25">
      <c r="A8" s="13" t="s">
        <v>342</v>
      </c>
      <c r="B8" s="2" t="s">
        <v>7702</v>
      </c>
      <c r="C8" s="2" t="s">
        <v>7560</v>
      </c>
      <c r="D8" s="2" t="s">
        <v>7561</v>
      </c>
      <c r="E8" s="2" t="s">
        <v>7695</v>
      </c>
      <c r="F8" s="2" t="s">
        <v>7563</v>
      </c>
      <c r="G8" s="2" t="s">
        <v>7703</v>
      </c>
      <c r="H8" s="2" t="s">
        <v>7665</v>
      </c>
      <c r="I8" s="2" t="s">
        <v>7704</v>
      </c>
      <c r="J8" s="2">
        <v>3748.71</v>
      </c>
      <c r="K8" s="2">
        <v>5155.8500000000004</v>
      </c>
      <c r="L8" s="2">
        <v>6277.36</v>
      </c>
      <c r="M8" s="3">
        <v>44636</v>
      </c>
      <c r="N8" s="16" t="s">
        <v>7705</v>
      </c>
    </row>
    <row r="9" spans="1:14" x14ac:dyDescent="0.25">
      <c r="A9" s="13" t="s">
        <v>1171</v>
      </c>
      <c r="B9" s="2" t="s">
        <v>7891</v>
      </c>
      <c r="C9" s="2" t="s">
        <v>7560</v>
      </c>
      <c r="D9" s="2" t="s">
        <v>7853</v>
      </c>
      <c r="E9" s="2" t="s">
        <v>7583</v>
      </c>
      <c r="F9" s="2" t="s">
        <v>7563</v>
      </c>
      <c r="G9" s="2" t="s">
        <v>7840</v>
      </c>
      <c r="H9" s="2" t="s">
        <v>7585</v>
      </c>
      <c r="I9" s="2" t="s">
        <v>7666</v>
      </c>
      <c r="J9" s="2">
        <v>3850.97</v>
      </c>
      <c r="K9" s="2">
        <v>5089.41</v>
      </c>
      <c r="L9" s="2">
        <v>5592.73</v>
      </c>
      <c r="M9" s="3">
        <v>45451</v>
      </c>
      <c r="N9" s="16" t="s">
        <v>7536</v>
      </c>
    </row>
    <row r="10" spans="1:14" x14ac:dyDescent="0.25">
      <c r="A10" s="13" t="s">
        <v>1533</v>
      </c>
      <c r="B10" s="2" t="s">
        <v>7950</v>
      </c>
      <c r="C10" s="2" t="s">
        <v>7560</v>
      </c>
      <c r="D10" s="2" t="s">
        <v>7561</v>
      </c>
      <c r="E10" s="2" t="s">
        <v>7951</v>
      </c>
      <c r="F10" s="2" t="s">
        <v>7563</v>
      </c>
      <c r="G10" s="2" t="s">
        <v>7541</v>
      </c>
      <c r="H10" s="2" t="s">
        <v>7607</v>
      </c>
      <c r="I10" s="2" t="s">
        <v>7757</v>
      </c>
      <c r="J10" s="2">
        <v>3837</v>
      </c>
      <c r="K10" s="2">
        <v>4988.67</v>
      </c>
      <c r="L10" s="2">
        <v>5449.51</v>
      </c>
      <c r="M10" s="3">
        <v>44956</v>
      </c>
      <c r="N10" s="16" t="s">
        <v>7536</v>
      </c>
    </row>
    <row r="11" spans="1:14" x14ac:dyDescent="0.25">
      <c r="A11" s="13" t="s">
        <v>47</v>
      </c>
      <c r="B11" s="2" t="s">
        <v>8020</v>
      </c>
      <c r="C11" s="2" t="s">
        <v>7575</v>
      </c>
      <c r="D11" s="2" t="s">
        <v>7856</v>
      </c>
      <c r="E11" s="2" t="s">
        <v>7660</v>
      </c>
      <c r="F11" s="2" t="s">
        <v>7532</v>
      </c>
      <c r="G11" s="2" t="s">
        <v>7564</v>
      </c>
      <c r="H11" s="2" t="s">
        <v>7572</v>
      </c>
      <c r="I11" s="2" t="s">
        <v>7789</v>
      </c>
      <c r="J11" s="2">
        <v>3370.8</v>
      </c>
      <c r="K11" s="2">
        <v>4838.7299999999996</v>
      </c>
      <c r="L11" s="2">
        <v>5540.21</v>
      </c>
      <c r="M11" s="3">
        <v>45711</v>
      </c>
      <c r="N11" s="16" t="s">
        <v>7536</v>
      </c>
    </row>
    <row r="12" spans="1:14" x14ac:dyDescent="0.25">
      <c r="A12" s="13" t="s">
        <v>227</v>
      </c>
      <c r="B12" s="2" t="s">
        <v>8049</v>
      </c>
      <c r="C12" s="2" t="s">
        <v>7560</v>
      </c>
      <c r="D12" s="2" t="s">
        <v>7561</v>
      </c>
      <c r="E12" s="2" t="s">
        <v>7577</v>
      </c>
      <c r="F12" s="2" t="s">
        <v>7563</v>
      </c>
      <c r="G12" s="2" t="s">
        <v>7549</v>
      </c>
      <c r="H12" s="2" t="s">
        <v>7591</v>
      </c>
      <c r="I12" s="2" t="s">
        <v>7960</v>
      </c>
      <c r="J12" s="2">
        <v>3650.55</v>
      </c>
      <c r="K12" s="2">
        <v>4724.03</v>
      </c>
      <c r="L12" s="2">
        <v>5117.3900000000003</v>
      </c>
      <c r="M12" s="3">
        <v>44930</v>
      </c>
      <c r="N12" s="16" t="s">
        <v>7536</v>
      </c>
    </row>
    <row r="13" spans="1:14" x14ac:dyDescent="0.25">
      <c r="A13" s="13" t="s">
        <v>1507</v>
      </c>
      <c r="B13" s="2" t="s">
        <v>8001</v>
      </c>
      <c r="C13" s="2" t="s">
        <v>7575</v>
      </c>
      <c r="D13" s="2" t="s">
        <v>7732</v>
      </c>
      <c r="E13" s="2" t="s">
        <v>7660</v>
      </c>
      <c r="F13" s="2" t="s">
        <v>7555</v>
      </c>
      <c r="G13" s="2" t="s">
        <v>7564</v>
      </c>
      <c r="H13" s="2" t="s">
        <v>7534</v>
      </c>
      <c r="I13" s="2" t="s">
        <v>7726</v>
      </c>
      <c r="J13" s="2">
        <v>3023.13</v>
      </c>
      <c r="K13" s="2">
        <v>4544.66</v>
      </c>
      <c r="L13" s="2">
        <v>5073.63</v>
      </c>
      <c r="M13" s="3">
        <v>45530</v>
      </c>
      <c r="N13" s="16" t="s">
        <v>7536</v>
      </c>
    </row>
    <row r="14" spans="1:14" x14ac:dyDescent="0.25">
      <c r="A14" s="13" t="s">
        <v>1411</v>
      </c>
      <c r="B14" s="2" t="s">
        <v>7574</v>
      </c>
      <c r="C14" s="2" t="s">
        <v>7575</v>
      </c>
      <c r="D14" s="2" t="s">
        <v>7576</v>
      </c>
      <c r="E14" s="2" t="s">
        <v>7577</v>
      </c>
      <c r="F14" s="2" t="s">
        <v>7532</v>
      </c>
      <c r="G14" s="2" t="s">
        <v>7578</v>
      </c>
      <c r="H14" s="2" t="s">
        <v>7579</v>
      </c>
      <c r="I14" s="2" t="s">
        <v>7551</v>
      </c>
      <c r="J14" s="2">
        <v>3236.57</v>
      </c>
      <c r="K14" s="2">
        <v>4477.8999999999996</v>
      </c>
      <c r="L14" s="2">
        <v>4780.42</v>
      </c>
      <c r="M14" s="3">
        <v>45216</v>
      </c>
      <c r="N14" s="16" t="s">
        <v>7536</v>
      </c>
    </row>
    <row r="15" spans="1:14" x14ac:dyDescent="0.25">
      <c r="A15" s="13" t="s">
        <v>669</v>
      </c>
      <c r="B15" s="2" t="s">
        <v>7846</v>
      </c>
      <c r="C15" s="2" t="s">
        <v>7560</v>
      </c>
      <c r="D15" s="2" t="s">
        <v>7847</v>
      </c>
      <c r="E15" s="2" t="s">
        <v>7531</v>
      </c>
      <c r="F15" s="2" t="s">
        <v>7563</v>
      </c>
      <c r="G15" s="2" t="s">
        <v>7584</v>
      </c>
      <c r="H15" s="2" t="s">
        <v>7579</v>
      </c>
      <c r="I15" s="2" t="s">
        <v>7573</v>
      </c>
      <c r="J15" s="2">
        <v>2833.61</v>
      </c>
      <c r="K15" s="2">
        <v>4131.49</v>
      </c>
      <c r="L15" s="2">
        <v>4871.24</v>
      </c>
      <c r="M15" s="3">
        <v>44916</v>
      </c>
      <c r="N15" s="16" t="s">
        <v>7536</v>
      </c>
    </row>
    <row r="16" spans="1:14" x14ac:dyDescent="0.25">
      <c r="A16" s="13" t="s">
        <v>41</v>
      </c>
      <c r="B16" s="2" t="s">
        <v>7783</v>
      </c>
      <c r="C16" s="2" t="s">
        <v>7575</v>
      </c>
      <c r="D16" s="2" t="s">
        <v>7732</v>
      </c>
      <c r="E16" s="2" t="s">
        <v>7547</v>
      </c>
      <c r="F16" s="2" t="s">
        <v>7548</v>
      </c>
      <c r="G16" s="2" t="s">
        <v>7703</v>
      </c>
      <c r="H16" s="2" t="s">
        <v>7557</v>
      </c>
      <c r="I16" s="2" t="s">
        <v>7742</v>
      </c>
      <c r="J16" s="2">
        <v>2633.56</v>
      </c>
      <c r="K16" s="2">
        <v>3779.04</v>
      </c>
      <c r="L16" s="2">
        <v>4333.2</v>
      </c>
      <c r="M16" s="3">
        <v>45561</v>
      </c>
      <c r="N16" s="16" t="s">
        <v>7536</v>
      </c>
    </row>
    <row r="17" spans="1:14" x14ac:dyDescent="0.25">
      <c r="A17" s="13" t="s">
        <v>2438</v>
      </c>
      <c r="B17" s="2" t="s">
        <v>7619</v>
      </c>
      <c r="C17" s="2" t="s">
        <v>7560</v>
      </c>
      <c r="D17" s="2" t="s">
        <v>7620</v>
      </c>
      <c r="E17" s="2" t="s">
        <v>7621</v>
      </c>
      <c r="F17" s="2" t="s">
        <v>7563</v>
      </c>
      <c r="G17" s="2" t="s">
        <v>7622</v>
      </c>
      <c r="H17" s="2" t="s">
        <v>7550</v>
      </c>
      <c r="I17" s="2" t="s">
        <v>7623</v>
      </c>
      <c r="J17" s="2">
        <v>2630.84</v>
      </c>
      <c r="K17" s="2">
        <v>3776.39</v>
      </c>
      <c r="L17" s="2">
        <v>3988.08</v>
      </c>
      <c r="M17" s="3">
        <v>45679</v>
      </c>
      <c r="N17" s="16" t="s">
        <v>7536</v>
      </c>
    </row>
    <row r="18" spans="1:14" x14ac:dyDescent="0.25">
      <c r="A18" s="13" t="s">
        <v>983</v>
      </c>
      <c r="B18" s="2" t="s">
        <v>7829</v>
      </c>
      <c r="C18" s="2" t="s">
        <v>7769</v>
      </c>
      <c r="D18" s="2" t="s">
        <v>7830</v>
      </c>
      <c r="E18" s="2" t="s">
        <v>7621</v>
      </c>
      <c r="F18" s="2" t="s">
        <v>7831</v>
      </c>
      <c r="G18" s="2" t="s">
        <v>7533</v>
      </c>
      <c r="H18" s="2" t="s">
        <v>7591</v>
      </c>
      <c r="I18" s="2" t="s">
        <v>7791</v>
      </c>
      <c r="J18" s="2">
        <v>2467.2199999999998</v>
      </c>
      <c r="K18" s="2">
        <v>3585.47</v>
      </c>
      <c r="L18" s="2">
        <v>4051.31</v>
      </c>
      <c r="M18" s="3">
        <v>45241</v>
      </c>
      <c r="N18" s="16" t="s">
        <v>7705</v>
      </c>
    </row>
    <row r="19" spans="1:14" x14ac:dyDescent="0.25">
      <c r="A19" s="13" t="s">
        <v>1022</v>
      </c>
      <c r="B19" s="2" t="s">
        <v>7841</v>
      </c>
      <c r="C19" s="2" t="s">
        <v>7575</v>
      </c>
      <c r="D19" s="2" t="s">
        <v>7732</v>
      </c>
      <c r="E19" s="2" t="s">
        <v>7842</v>
      </c>
      <c r="F19" s="2" t="s">
        <v>7555</v>
      </c>
      <c r="G19" s="2" t="s">
        <v>7840</v>
      </c>
      <c r="H19" s="2" t="s">
        <v>7565</v>
      </c>
      <c r="I19" s="2" t="s">
        <v>7742</v>
      </c>
      <c r="J19" s="2">
        <v>2732.31</v>
      </c>
      <c r="K19" s="2">
        <v>3584.07</v>
      </c>
      <c r="L19" s="2">
        <v>4302.55</v>
      </c>
      <c r="M19" s="3">
        <v>44690</v>
      </c>
      <c r="N19" s="16" t="s">
        <v>7536</v>
      </c>
    </row>
    <row r="20" spans="1:14" x14ac:dyDescent="0.25">
      <c r="A20" s="13" t="s">
        <v>995</v>
      </c>
      <c r="B20" s="2" t="s">
        <v>7685</v>
      </c>
      <c r="C20" s="2" t="s">
        <v>7625</v>
      </c>
      <c r="D20" s="2" t="s">
        <v>7686</v>
      </c>
      <c r="E20" s="2" t="s">
        <v>7687</v>
      </c>
      <c r="F20" s="2" t="s">
        <v>7563</v>
      </c>
      <c r="G20" s="2" t="s">
        <v>7564</v>
      </c>
      <c r="H20" s="2" t="s">
        <v>7596</v>
      </c>
      <c r="I20" s="2" t="s">
        <v>7688</v>
      </c>
      <c r="J20" s="2">
        <v>2374.0300000000002</v>
      </c>
      <c r="K20" s="2">
        <v>3534.03</v>
      </c>
      <c r="L20" s="2">
        <v>3904.01</v>
      </c>
      <c r="M20" s="3">
        <v>44811</v>
      </c>
      <c r="N20" s="16" t="s">
        <v>7536</v>
      </c>
    </row>
    <row r="21" spans="1:14" x14ac:dyDescent="0.25">
      <c r="A21" s="13" t="s">
        <v>662</v>
      </c>
      <c r="B21" s="2" t="s">
        <v>7694</v>
      </c>
      <c r="C21" s="2" t="s">
        <v>7575</v>
      </c>
      <c r="D21" s="2" t="s">
        <v>7588</v>
      </c>
      <c r="E21" s="2" t="s">
        <v>7695</v>
      </c>
      <c r="F21" s="2" t="s">
        <v>7617</v>
      </c>
      <c r="G21" s="2" t="s">
        <v>7651</v>
      </c>
      <c r="H21" s="2" t="s">
        <v>7665</v>
      </c>
      <c r="I21" s="2" t="s">
        <v>7696</v>
      </c>
      <c r="J21" s="2">
        <v>2710.05</v>
      </c>
      <c r="K21" s="2">
        <v>3499.17</v>
      </c>
      <c r="L21" s="2">
        <v>4105</v>
      </c>
      <c r="M21" s="3">
        <v>45052</v>
      </c>
      <c r="N21" s="16" t="s">
        <v>7536</v>
      </c>
    </row>
    <row r="22" spans="1:14" x14ac:dyDescent="0.25">
      <c r="A22" s="13" t="s">
        <v>1093</v>
      </c>
      <c r="B22" s="2" t="s">
        <v>7865</v>
      </c>
      <c r="C22" s="2" t="s">
        <v>7769</v>
      </c>
      <c r="D22" s="2" t="s">
        <v>7866</v>
      </c>
      <c r="E22" s="2" t="s">
        <v>7863</v>
      </c>
      <c r="F22" s="2" t="s">
        <v>7867</v>
      </c>
      <c r="G22" s="2" t="s">
        <v>7633</v>
      </c>
      <c r="H22" s="2" t="s">
        <v>7557</v>
      </c>
      <c r="I22" s="2" t="s">
        <v>7675</v>
      </c>
      <c r="J22" s="2">
        <v>2237.8200000000002</v>
      </c>
      <c r="K22" s="2">
        <v>3366.02</v>
      </c>
      <c r="L22" s="2">
        <v>3597.02</v>
      </c>
      <c r="M22" s="3">
        <v>45500</v>
      </c>
      <c r="N22" s="16" t="s">
        <v>7536</v>
      </c>
    </row>
    <row r="23" spans="1:14" x14ac:dyDescent="0.25">
      <c r="A23" s="13" t="s">
        <v>205</v>
      </c>
      <c r="B23" s="2" t="s">
        <v>8040</v>
      </c>
      <c r="C23" s="2" t="s">
        <v>7560</v>
      </c>
      <c r="D23" s="2" t="s">
        <v>7620</v>
      </c>
      <c r="E23" s="2" t="s">
        <v>7577</v>
      </c>
      <c r="F23" s="2" t="s">
        <v>7563</v>
      </c>
      <c r="G23" s="2" t="s">
        <v>7541</v>
      </c>
      <c r="H23" s="2" t="s">
        <v>7596</v>
      </c>
      <c r="I23" s="2" t="s">
        <v>7666</v>
      </c>
      <c r="J23" s="2">
        <v>2433.3200000000002</v>
      </c>
      <c r="K23" s="2">
        <v>3331.3</v>
      </c>
      <c r="L23" s="2">
        <v>3832.44</v>
      </c>
      <c r="M23" s="3">
        <v>45051</v>
      </c>
      <c r="N23" s="16" t="s">
        <v>7536</v>
      </c>
    </row>
    <row r="24" spans="1:14" x14ac:dyDescent="0.25">
      <c r="A24" s="13" t="s">
        <v>1266</v>
      </c>
      <c r="B24" s="2" t="s">
        <v>7858</v>
      </c>
      <c r="C24" s="2" t="s">
        <v>7769</v>
      </c>
      <c r="D24" s="2" t="s">
        <v>7770</v>
      </c>
      <c r="E24" s="2" t="s">
        <v>9163</v>
      </c>
      <c r="F24" s="2" t="s">
        <v>7859</v>
      </c>
      <c r="G24" s="2" t="s">
        <v>7601</v>
      </c>
      <c r="H24" s="2" t="s">
        <v>7607</v>
      </c>
      <c r="I24" s="2" t="s">
        <v>7734</v>
      </c>
      <c r="J24" s="2">
        <v>2458</v>
      </c>
      <c r="K24" s="2">
        <v>3288.29</v>
      </c>
      <c r="L24" s="2">
        <v>3829.37</v>
      </c>
      <c r="M24" s="3">
        <v>45615</v>
      </c>
      <c r="N24" s="16" t="s">
        <v>7705</v>
      </c>
    </row>
    <row r="25" spans="1:14" x14ac:dyDescent="0.25">
      <c r="A25" s="13" t="s">
        <v>60</v>
      </c>
      <c r="B25" s="2" t="s">
        <v>7992</v>
      </c>
      <c r="C25" s="2" t="s">
        <v>7769</v>
      </c>
      <c r="D25" s="2" t="s">
        <v>7770</v>
      </c>
      <c r="E25" s="2" t="s">
        <v>7718</v>
      </c>
      <c r="F25" s="2" t="s">
        <v>7771</v>
      </c>
      <c r="G25" s="2" t="s">
        <v>7571</v>
      </c>
      <c r="H25" s="2" t="s">
        <v>7565</v>
      </c>
      <c r="I25" s="2" t="s">
        <v>7789</v>
      </c>
      <c r="J25" s="2">
        <v>2424.62</v>
      </c>
      <c r="K25" s="2">
        <v>3228.5</v>
      </c>
      <c r="L25" s="2">
        <v>3638.98</v>
      </c>
      <c r="M25" s="3">
        <v>45541</v>
      </c>
      <c r="N25" s="16" t="s">
        <v>7536</v>
      </c>
    </row>
    <row r="26" spans="1:14" x14ac:dyDescent="0.25">
      <c r="A26" s="13" t="s">
        <v>964</v>
      </c>
      <c r="B26" s="2" t="s">
        <v>7587</v>
      </c>
      <c r="C26" s="2" t="s">
        <v>7575</v>
      </c>
      <c r="D26" s="2" t="s">
        <v>7588</v>
      </c>
      <c r="E26" s="2" t="s">
        <v>7589</v>
      </c>
      <c r="F26" s="2" t="s">
        <v>7274</v>
      </c>
      <c r="G26" s="2" t="s">
        <v>7590</v>
      </c>
      <c r="H26" s="2" t="s">
        <v>7591</v>
      </c>
      <c r="I26" s="2" t="s">
        <v>7592</v>
      </c>
      <c r="J26" s="2">
        <v>2340.46</v>
      </c>
      <c r="K26" s="2">
        <v>3184.6</v>
      </c>
      <c r="L26" s="2">
        <v>3855.7</v>
      </c>
      <c r="M26" s="3">
        <v>45691</v>
      </c>
      <c r="N26" s="16" t="s">
        <v>7536</v>
      </c>
    </row>
    <row r="27" spans="1:14" x14ac:dyDescent="0.25">
      <c r="A27" s="13" t="s">
        <v>473</v>
      </c>
      <c r="B27" s="2" t="s">
        <v>7973</v>
      </c>
      <c r="C27" s="2" t="s">
        <v>7625</v>
      </c>
      <c r="D27" s="2" t="s">
        <v>7626</v>
      </c>
      <c r="E27" s="2" t="s">
        <v>7707</v>
      </c>
      <c r="F27" s="2" t="s">
        <v>7563</v>
      </c>
      <c r="G27" s="2" t="s">
        <v>7651</v>
      </c>
      <c r="H27" s="2" t="s">
        <v>7585</v>
      </c>
      <c r="I27" s="2" t="s">
        <v>7850</v>
      </c>
      <c r="J27" s="2">
        <v>2135.85</v>
      </c>
      <c r="K27" s="2">
        <v>3158.66</v>
      </c>
      <c r="L27" s="2">
        <v>3432.24</v>
      </c>
      <c r="M27" s="3">
        <v>45249</v>
      </c>
      <c r="N27" s="16" t="s">
        <v>7536</v>
      </c>
    </row>
    <row r="28" spans="1:14" x14ac:dyDescent="0.25">
      <c r="A28" s="13" t="s">
        <v>163</v>
      </c>
      <c r="B28" s="2" t="s">
        <v>7898</v>
      </c>
      <c r="C28" s="2" t="s">
        <v>7625</v>
      </c>
      <c r="D28" s="2" t="s">
        <v>7626</v>
      </c>
      <c r="E28" s="2" t="s">
        <v>7547</v>
      </c>
      <c r="F28" s="2" t="s">
        <v>7563</v>
      </c>
      <c r="G28" s="2" t="s">
        <v>7584</v>
      </c>
      <c r="H28" s="2" t="s">
        <v>7572</v>
      </c>
      <c r="I28" s="2" t="s">
        <v>7899</v>
      </c>
      <c r="J28" s="2">
        <v>2069.33</v>
      </c>
      <c r="K28" s="2">
        <v>3141.82</v>
      </c>
      <c r="L28" s="2">
        <v>3722.5</v>
      </c>
      <c r="M28" s="3">
        <v>44798</v>
      </c>
      <c r="N28" s="16" t="s">
        <v>7536</v>
      </c>
    </row>
    <row r="29" spans="1:14" x14ac:dyDescent="0.25">
      <c r="A29" s="13" t="s">
        <v>416</v>
      </c>
      <c r="B29" s="2" t="s">
        <v>7724</v>
      </c>
      <c r="C29" s="2" t="s">
        <v>7625</v>
      </c>
      <c r="D29" s="2" t="s">
        <v>7626</v>
      </c>
      <c r="E29" s="2" t="s">
        <v>7725</v>
      </c>
      <c r="F29" s="2" t="s">
        <v>7563</v>
      </c>
      <c r="G29" s="2" t="s">
        <v>7683</v>
      </c>
      <c r="H29" s="2" t="s">
        <v>7602</v>
      </c>
      <c r="I29" s="2" t="s">
        <v>7726</v>
      </c>
      <c r="J29" s="2">
        <v>2034.01</v>
      </c>
      <c r="K29" s="2">
        <v>3075.3</v>
      </c>
      <c r="L29" s="2">
        <v>3279.42</v>
      </c>
      <c r="M29" s="3">
        <v>45476</v>
      </c>
      <c r="N29" s="16" t="s">
        <v>7536</v>
      </c>
    </row>
    <row r="30" spans="1:14" x14ac:dyDescent="0.25">
      <c r="A30" s="13" t="s">
        <v>754</v>
      </c>
      <c r="B30" s="2" t="s">
        <v>7941</v>
      </c>
      <c r="C30" s="2" t="s">
        <v>7750</v>
      </c>
      <c r="D30" s="2" t="s">
        <v>7942</v>
      </c>
      <c r="E30" s="2" t="s">
        <v>7779</v>
      </c>
      <c r="F30" s="2" t="s">
        <v>7563</v>
      </c>
      <c r="G30" s="2" t="s">
        <v>7703</v>
      </c>
      <c r="H30" s="2" t="s">
        <v>7752</v>
      </c>
      <c r="I30" s="2" t="s">
        <v>7688</v>
      </c>
      <c r="J30" s="2">
        <v>1989.93</v>
      </c>
      <c r="K30" s="2">
        <v>3069.11</v>
      </c>
      <c r="L30" s="2">
        <v>3473.79</v>
      </c>
      <c r="M30" s="3">
        <v>45696</v>
      </c>
      <c r="N30" s="16" t="s">
        <v>7536</v>
      </c>
    </row>
    <row r="31" spans="1:14" x14ac:dyDescent="0.25">
      <c r="A31" s="13" t="s">
        <v>2942</v>
      </c>
      <c r="B31" s="2" t="s">
        <v>7868</v>
      </c>
      <c r="C31" s="2" t="s">
        <v>7769</v>
      </c>
      <c r="D31" s="2" t="s">
        <v>7869</v>
      </c>
      <c r="E31" s="2" t="s">
        <v>7695</v>
      </c>
      <c r="F31" s="2" t="s">
        <v>7771</v>
      </c>
      <c r="G31" s="2" t="s">
        <v>7556</v>
      </c>
      <c r="H31" s="2" t="s">
        <v>7638</v>
      </c>
      <c r="I31" s="2" t="s">
        <v>7870</v>
      </c>
      <c r="J31" s="2">
        <v>2149.6999999999998</v>
      </c>
      <c r="K31" s="2">
        <v>3006.17</v>
      </c>
      <c r="L31" s="2">
        <v>3350.6</v>
      </c>
      <c r="M31" s="3">
        <v>45142</v>
      </c>
      <c r="N31" s="16" t="s">
        <v>7536</v>
      </c>
    </row>
    <row r="32" spans="1:14" x14ac:dyDescent="0.25">
      <c r="A32" s="13" t="s">
        <v>386</v>
      </c>
      <c r="B32" s="2" t="s">
        <v>7822</v>
      </c>
      <c r="C32" s="2" t="s">
        <v>7625</v>
      </c>
      <c r="D32" s="2" t="s">
        <v>7626</v>
      </c>
      <c r="E32" s="2" t="s">
        <v>7632</v>
      </c>
      <c r="F32" s="2" t="s">
        <v>7563</v>
      </c>
      <c r="G32" s="2" t="s">
        <v>7556</v>
      </c>
      <c r="H32" s="2" t="s">
        <v>7572</v>
      </c>
      <c r="I32" s="2" t="s">
        <v>7688</v>
      </c>
      <c r="J32" s="2">
        <v>2151.34</v>
      </c>
      <c r="K32" s="2">
        <v>2942.78</v>
      </c>
      <c r="L32" s="2">
        <v>3156.95</v>
      </c>
      <c r="M32" s="3">
        <v>45716</v>
      </c>
      <c r="N32" s="16" t="s">
        <v>7536</v>
      </c>
    </row>
    <row r="33" spans="1:14" x14ac:dyDescent="0.25">
      <c r="A33" s="13" t="s">
        <v>1929</v>
      </c>
      <c r="B33" s="2" t="s">
        <v>7731</v>
      </c>
      <c r="C33" s="2" t="s">
        <v>7575</v>
      </c>
      <c r="D33" s="2" t="s">
        <v>7732</v>
      </c>
      <c r="E33" s="2" t="s">
        <v>7733</v>
      </c>
      <c r="F33" s="2" t="s">
        <v>7555</v>
      </c>
      <c r="G33" s="2" t="s">
        <v>7549</v>
      </c>
      <c r="H33" s="2" t="s">
        <v>7579</v>
      </c>
      <c r="I33" s="2" t="s">
        <v>7734</v>
      </c>
      <c r="J33" s="2">
        <v>2078.92</v>
      </c>
      <c r="K33" s="2">
        <v>2918.75</v>
      </c>
      <c r="L33" s="2">
        <v>3331.34</v>
      </c>
      <c r="M33" s="3">
        <v>44680</v>
      </c>
      <c r="N33" s="16" t="s">
        <v>7536</v>
      </c>
    </row>
    <row r="34" spans="1:14" x14ac:dyDescent="0.25">
      <c r="A34" s="13" t="s">
        <v>1112</v>
      </c>
      <c r="B34" s="2" t="s">
        <v>8007</v>
      </c>
      <c r="C34" s="2" t="s">
        <v>7560</v>
      </c>
      <c r="D34" s="2" t="s">
        <v>7561</v>
      </c>
      <c r="E34" s="2" t="s">
        <v>7672</v>
      </c>
      <c r="F34" s="2" t="s">
        <v>7563</v>
      </c>
      <c r="G34" s="2" t="s">
        <v>7692</v>
      </c>
      <c r="H34" s="2" t="s">
        <v>7752</v>
      </c>
      <c r="I34" s="2" t="s">
        <v>7748</v>
      </c>
      <c r="J34" s="2">
        <v>2039.7</v>
      </c>
      <c r="K34" s="2">
        <v>2917.11</v>
      </c>
      <c r="L34" s="2">
        <v>3577.95</v>
      </c>
      <c r="M34" s="3">
        <v>45594</v>
      </c>
      <c r="N34" s="16" t="s">
        <v>7603</v>
      </c>
    </row>
    <row r="35" spans="1:14" x14ac:dyDescent="0.25">
      <c r="A35" s="13" t="s">
        <v>1650</v>
      </c>
      <c r="B35" s="2" t="s">
        <v>7887</v>
      </c>
      <c r="C35" s="2" t="s">
        <v>7529</v>
      </c>
      <c r="D35" s="2" t="s">
        <v>7671</v>
      </c>
      <c r="E35" s="2" t="s">
        <v>7695</v>
      </c>
      <c r="F35" s="2" t="s">
        <v>7540</v>
      </c>
      <c r="G35" s="2" t="s">
        <v>7584</v>
      </c>
      <c r="H35" s="2" t="s">
        <v>7550</v>
      </c>
      <c r="I35" s="2" t="s">
        <v>7888</v>
      </c>
      <c r="J35" s="2">
        <v>1940.79</v>
      </c>
      <c r="K35" s="2">
        <v>2874.52</v>
      </c>
      <c r="L35" s="2">
        <v>3027.84</v>
      </c>
      <c r="M35" s="3">
        <v>44700</v>
      </c>
      <c r="N35" s="16" t="s">
        <v>7536</v>
      </c>
    </row>
    <row r="36" spans="1:14" x14ac:dyDescent="0.25">
      <c r="A36" s="13" t="s">
        <v>580</v>
      </c>
      <c r="B36" s="2" t="s">
        <v>7674</v>
      </c>
      <c r="C36" s="2" t="s">
        <v>7625</v>
      </c>
      <c r="D36" s="2" t="s">
        <v>7626</v>
      </c>
      <c r="E36" s="2" t="s">
        <v>7562</v>
      </c>
      <c r="F36" s="2" t="s">
        <v>7563</v>
      </c>
      <c r="G36" s="2" t="s">
        <v>7533</v>
      </c>
      <c r="H36" s="2" t="s">
        <v>7550</v>
      </c>
      <c r="I36" s="2" t="s">
        <v>7675</v>
      </c>
      <c r="J36" s="2">
        <v>2198.2199999999998</v>
      </c>
      <c r="K36" s="2">
        <v>2845.23</v>
      </c>
      <c r="L36" s="2">
        <v>3374.86</v>
      </c>
      <c r="M36" s="3">
        <v>44626</v>
      </c>
      <c r="N36" s="16" t="s">
        <v>7536</v>
      </c>
    </row>
    <row r="37" spans="1:14" x14ac:dyDescent="0.25">
      <c r="A37" s="13" t="s">
        <v>765</v>
      </c>
      <c r="B37" s="2" t="s">
        <v>7913</v>
      </c>
      <c r="C37" s="2" t="s">
        <v>7769</v>
      </c>
      <c r="D37" s="2" t="s">
        <v>7830</v>
      </c>
      <c r="E37" s="2" t="s">
        <v>7802</v>
      </c>
      <c r="F37" s="2" t="s">
        <v>7859</v>
      </c>
      <c r="G37" s="2" t="s">
        <v>7708</v>
      </c>
      <c r="H37" s="2" t="s">
        <v>7579</v>
      </c>
      <c r="I37" s="2" t="s">
        <v>7675</v>
      </c>
      <c r="J37" s="2">
        <v>2204.96</v>
      </c>
      <c r="K37" s="2">
        <v>2816.01</v>
      </c>
      <c r="L37" s="2">
        <v>3411.65</v>
      </c>
      <c r="M37" s="3">
        <v>45185</v>
      </c>
      <c r="N37" s="16" t="s">
        <v>7536</v>
      </c>
    </row>
    <row r="38" spans="1:14" x14ac:dyDescent="0.25">
      <c r="A38" s="13" t="s">
        <v>508</v>
      </c>
      <c r="B38" s="2" t="s">
        <v>7984</v>
      </c>
      <c r="C38" s="2" t="s">
        <v>7575</v>
      </c>
      <c r="D38" s="2" t="s">
        <v>7576</v>
      </c>
      <c r="E38" s="2" t="s">
        <v>7842</v>
      </c>
      <c r="F38" s="2" t="s">
        <v>7555</v>
      </c>
      <c r="G38" s="2" t="s">
        <v>7549</v>
      </c>
      <c r="H38" s="2" t="s">
        <v>7607</v>
      </c>
      <c r="I38" s="2" t="s">
        <v>7803</v>
      </c>
      <c r="J38" s="2">
        <v>1853.14</v>
      </c>
      <c r="K38" s="2">
        <v>2678.09</v>
      </c>
      <c r="L38" s="2">
        <v>2832.01</v>
      </c>
      <c r="M38" s="3">
        <v>45085</v>
      </c>
      <c r="N38" s="16" t="s">
        <v>7536</v>
      </c>
    </row>
    <row r="39" spans="1:14" x14ac:dyDescent="0.25">
      <c r="A39" s="13" t="s">
        <v>1941</v>
      </c>
      <c r="B39" s="2" t="s">
        <v>7980</v>
      </c>
      <c r="C39" s="2" t="s">
        <v>7614</v>
      </c>
      <c r="D39" s="2" t="s">
        <v>7872</v>
      </c>
      <c r="E39" s="2" t="s">
        <v>7611</v>
      </c>
      <c r="F39" s="2" t="s">
        <v>7540</v>
      </c>
      <c r="G39" s="2" t="s">
        <v>7840</v>
      </c>
      <c r="H39" s="2" t="s">
        <v>7565</v>
      </c>
      <c r="I39" s="2" t="s">
        <v>7648</v>
      </c>
      <c r="J39" s="2">
        <v>1958.39</v>
      </c>
      <c r="K39" s="2">
        <v>2673.19</v>
      </c>
      <c r="L39" s="2">
        <v>2827.02</v>
      </c>
      <c r="M39" s="3">
        <v>44970</v>
      </c>
      <c r="N39" s="16" t="s">
        <v>7536</v>
      </c>
    </row>
    <row r="40" spans="1:14" x14ac:dyDescent="0.25">
      <c r="A40" s="13" t="s">
        <v>782</v>
      </c>
      <c r="B40" s="2" t="s">
        <v>7955</v>
      </c>
      <c r="C40" s="2" t="s">
        <v>7614</v>
      </c>
      <c r="D40" s="2" t="s">
        <v>7881</v>
      </c>
      <c r="E40" s="2" t="s">
        <v>7787</v>
      </c>
      <c r="F40" s="2" t="s">
        <v>7555</v>
      </c>
      <c r="G40" s="2" t="s">
        <v>7647</v>
      </c>
      <c r="H40" s="2" t="s">
        <v>7550</v>
      </c>
      <c r="I40" s="2" t="s">
        <v>7789</v>
      </c>
      <c r="J40" s="2">
        <v>1742.89</v>
      </c>
      <c r="K40" s="2">
        <v>2632.19</v>
      </c>
      <c r="L40" s="2">
        <v>3227.14</v>
      </c>
      <c r="M40" s="3">
        <v>45403</v>
      </c>
      <c r="N40" s="16" t="s">
        <v>7536</v>
      </c>
    </row>
    <row r="41" spans="1:14" x14ac:dyDescent="0.25">
      <c r="A41" s="13" t="s">
        <v>2019</v>
      </c>
      <c r="B41" s="2" t="s">
        <v>7971</v>
      </c>
      <c r="C41" s="2" t="s">
        <v>7614</v>
      </c>
      <c r="D41" s="2" t="s">
        <v>7881</v>
      </c>
      <c r="E41" s="2" t="s">
        <v>7621</v>
      </c>
      <c r="F41" s="2" t="s">
        <v>7274</v>
      </c>
      <c r="G41" s="2" t="s">
        <v>7590</v>
      </c>
      <c r="H41" s="2" t="s">
        <v>7572</v>
      </c>
      <c r="I41" s="2" t="s">
        <v>7850</v>
      </c>
      <c r="J41" s="2">
        <v>1888.29</v>
      </c>
      <c r="K41" s="2">
        <v>2589.56</v>
      </c>
      <c r="L41" s="2">
        <v>3100.6</v>
      </c>
      <c r="M41" s="3">
        <v>44950</v>
      </c>
      <c r="N41" s="16" t="s">
        <v>7536</v>
      </c>
    </row>
    <row r="42" spans="1:14" x14ac:dyDescent="0.25">
      <c r="A42" s="13" t="s">
        <v>943</v>
      </c>
      <c r="B42" s="2" t="s">
        <v>8034</v>
      </c>
      <c r="C42" s="2" t="s">
        <v>7614</v>
      </c>
      <c r="D42" s="2" t="s">
        <v>7615</v>
      </c>
      <c r="E42" s="2" t="s">
        <v>7787</v>
      </c>
      <c r="F42" s="2" t="s">
        <v>7555</v>
      </c>
      <c r="G42" s="2" t="s">
        <v>7708</v>
      </c>
      <c r="H42" s="2" t="s">
        <v>7557</v>
      </c>
      <c r="I42" s="2" t="s">
        <v>7954</v>
      </c>
      <c r="J42" s="2">
        <v>1880.14</v>
      </c>
      <c r="K42" s="2">
        <v>2529.42</v>
      </c>
      <c r="L42" s="2">
        <v>2883.87</v>
      </c>
      <c r="M42" s="3">
        <v>45188</v>
      </c>
      <c r="N42" s="16" t="s">
        <v>7536</v>
      </c>
    </row>
    <row r="43" spans="1:14" x14ac:dyDescent="0.25">
      <c r="A43" s="13" t="s">
        <v>218</v>
      </c>
      <c r="B43" s="2" t="s">
        <v>7959</v>
      </c>
      <c r="C43" s="2" t="s">
        <v>7529</v>
      </c>
      <c r="D43" s="2" t="s">
        <v>7762</v>
      </c>
      <c r="E43" s="2" t="s">
        <v>7725</v>
      </c>
      <c r="F43" s="2" t="s">
        <v>7274</v>
      </c>
      <c r="G43" s="2" t="s">
        <v>7549</v>
      </c>
      <c r="H43" s="2" t="s">
        <v>7534</v>
      </c>
      <c r="I43" s="2" t="s">
        <v>7960</v>
      </c>
      <c r="J43" s="2">
        <v>1767.32</v>
      </c>
      <c r="K43" s="2">
        <v>2482.34</v>
      </c>
      <c r="L43" s="2">
        <v>2685.38</v>
      </c>
      <c r="M43" s="3">
        <v>45199</v>
      </c>
      <c r="N43" s="16" t="s">
        <v>7536</v>
      </c>
    </row>
    <row r="44" spans="1:14" x14ac:dyDescent="0.25">
      <c r="A44" s="13" t="s">
        <v>1441</v>
      </c>
      <c r="B44" s="2" t="s">
        <v>7962</v>
      </c>
      <c r="C44" s="2" t="s">
        <v>7769</v>
      </c>
      <c r="D44" s="2" t="s">
        <v>7866</v>
      </c>
      <c r="E44" s="2" t="s">
        <v>7668</v>
      </c>
      <c r="F44" s="2" t="s">
        <v>7867</v>
      </c>
      <c r="G44" s="2" t="s">
        <v>7556</v>
      </c>
      <c r="H44" s="2" t="s">
        <v>7602</v>
      </c>
      <c r="I44" s="2" t="s">
        <v>7963</v>
      </c>
      <c r="J44" s="2">
        <v>1862.35</v>
      </c>
      <c r="K44" s="2">
        <v>2463.11</v>
      </c>
      <c r="L44" s="2">
        <v>2827.05</v>
      </c>
      <c r="M44" s="3">
        <v>45475</v>
      </c>
      <c r="N44" s="16" t="s">
        <v>7536</v>
      </c>
    </row>
    <row r="45" spans="1:14" x14ac:dyDescent="0.25">
      <c r="A45" s="13" t="s">
        <v>1214</v>
      </c>
      <c r="B45" s="2" t="s">
        <v>8036</v>
      </c>
      <c r="C45" s="2" t="s">
        <v>7614</v>
      </c>
      <c r="D45" s="2" t="s">
        <v>8037</v>
      </c>
      <c r="E45" s="2" t="s">
        <v>7687</v>
      </c>
      <c r="F45" s="2" t="s">
        <v>7274</v>
      </c>
      <c r="G45" s="2" t="s">
        <v>7541</v>
      </c>
      <c r="H45" s="2" t="s">
        <v>7579</v>
      </c>
      <c r="I45" s="2" t="s">
        <v>7825</v>
      </c>
      <c r="J45" s="2">
        <v>1729.72</v>
      </c>
      <c r="K45" s="2">
        <v>2414.85</v>
      </c>
      <c r="L45" s="2">
        <v>2588.16</v>
      </c>
      <c r="M45" s="3">
        <v>44729</v>
      </c>
      <c r="N45" s="16" t="s">
        <v>7536</v>
      </c>
    </row>
    <row r="46" spans="1:14" x14ac:dyDescent="0.25">
      <c r="A46" s="13" t="s">
        <v>1402</v>
      </c>
      <c r="B46" s="2" t="s">
        <v>7559</v>
      </c>
      <c r="C46" s="2" t="s">
        <v>7560</v>
      </c>
      <c r="D46" s="2" t="s">
        <v>7561</v>
      </c>
      <c r="E46" s="2" t="s">
        <v>7562</v>
      </c>
      <c r="F46" s="2" t="s">
        <v>7563</v>
      </c>
      <c r="G46" s="2" t="s">
        <v>7564</v>
      </c>
      <c r="H46" s="2" t="s">
        <v>7565</v>
      </c>
      <c r="I46" s="2" t="s">
        <v>7566</v>
      </c>
      <c r="J46" s="2">
        <v>1806.03</v>
      </c>
      <c r="K46" s="2">
        <v>2408.5300000000002</v>
      </c>
      <c r="L46" s="2">
        <v>2991.64</v>
      </c>
      <c r="M46" s="3">
        <v>44615</v>
      </c>
      <c r="N46" s="16" t="s">
        <v>7536</v>
      </c>
    </row>
    <row r="47" spans="1:14" x14ac:dyDescent="0.25">
      <c r="A47" s="13" t="s">
        <v>244</v>
      </c>
      <c r="B47" s="2" t="s">
        <v>7961</v>
      </c>
      <c r="C47" s="2" t="s">
        <v>7614</v>
      </c>
      <c r="D47" s="2" t="s">
        <v>7881</v>
      </c>
      <c r="E47" s="2" t="s">
        <v>7718</v>
      </c>
      <c r="F47" s="2" t="s">
        <v>7532</v>
      </c>
      <c r="G47" s="2" t="s">
        <v>7622</v>
      </c>
      <c r="H47" s="2" t="s">
        <v>7665</v>
      </c>
      <c r="I47" s="2" t="s">
        <v>7864</v>
      </c>
      <c r="J47" s="2">
        <v>1804.37</v>
      </c>
      <c r="K47" s="2">
        <v>2390.5100000000002</v>
      </c>
      <c r="L47" s="2">
        <v>2728.26</v>
      </c>
      <c r="M47" s="3">
        <v>45300</v>
      </c>
      <c r="N47" s="16" t="s">
        <v>7536</v>
      </c>
    </row>
    <row r="48" spans="1:14" x14ac:dyDescent="0.25">
      <c r="A48" s="13" t="s">
        <v>629</v>
      </c>
      <c r="B48" s="2" t="s">
        <v>7871</v>
      </c>
      <c r="C48" s="2" t="s">
        <v>7614</v>
      </c>
      <c r="D48" s="2" t="s">
        <v>7872</v>
      </c>
      <c r="E48" s="2" t="s">
        <v>7660</v>
      </c>
      <c r="F48" s="2" t="s">
        <v>7555</v>
      </c>
      <c r="G48" s="2" t="s">
        <v>7703</v>
      </c>
      <c r="H48" s="2" t="s">
        <v>7591</v>
      </c>
      <c r="I48" s="2" t="s">
        <v>7873</v>
      </c>
      <c r="J48" s="2">
        <v>1551.42</v>
      </c>
      <c r="K48" s="2">
        <v>2328.6999999999998</v>
      </c>
      <c r="L48" s="2">
        <v>2452.7199999999998</v>
      </c>
      <c r="M48" s="3">
        <v>44885</v>
      </c>
      <c r="N48" s="16" t="s">
        <v>7536</v>
      </c>
    </row>
    <row r="49" spans="1:14" x14ac:dyDescent="0.25">
      <c r="A49" s="13" t="s">
        <v>455</v>
      </c>
      <c r="B49" s="2" t="s">
        <v>7986</v>
      </c>
      <c r="C49" s="2" t="s">
        <v>7614</v>
      </c>
      <c r="D49" s="2" t="s">
        <v>7615</v>
      </c>
      <c r="E49" s="2" t="s">
        <v>7539</v>
      </c>
      <c r="F49" s="2" t="s">
        <v>7540</v>
      </c>
      <c r="G49" s="2" t="s">
        <v>7673</v>
      </c>
      <c r="H49" s="2" t="s">
        <v>7572</v>
      </c>
      <c r="I49" s="2" t="s">
        <v>7807</v>
      </c>
      <c r="J49" s="2">
        <v>1594</v>
      </c>
      <c r="K49" s="2">
        <v>2309.3000000000002</v>
      </c>
      <c r="L49" s="2">
        <v>2549.46</v>
      </c>
      <c r="M49" s="3">
        <v>44842</v>
      </c>
      <c r="N49" s="16" t="s">
        <v>7536</v>
      </c>
    </row>
    <row r="50" spans="1:14" x14ac:dyDescent="0.25">
      <c r="A50" s="13" t="s">
        <v>1434</v>
      </c>
      <c r="B50" s="2" t="s">
        <v>7880</v>
      </c>
      <c r="C50" s="2" t="s">
        <v>7614</v>
      </c>
      <c r="D50" s="2" t="s">
        <v>7881</v>
      </c>
      <c r="E50" s="2" t="s">
        <v>7562</v>
      </c>
      <c r="F50" s="2" t="s">
        <v>7617</v>
      </c>
      <c r="G50" s="2" t="s">
        <v>7647</v>
      </c>
      <c r="H50" s="2" t="s">
        <v>7591</v>
      </c>
      <c r="I50" s="2" t="s">
        <v>7666</v>
      </c>
      <c r="J50" s="2">
        <v>1580.02</v>
      </c>
      <c r="K50" s="2">
        <v>2183.63</v>
      </c>
      <c r="L50" s="2">
        <v>2608.3200000000002</v>
      </c>
      <c r="M50" s="3">
        <v>44872</v>
      </c>
      <c r="N50" s="16" t="s">
        <v>7603</v>
      </c>
    </row>
    <row r="51" spans="1:14" x14ac:dyDescent="0.25">
      <c r="A51" s="13" t="s">
        <v>1002</v>
      </c>
      <c r="B51" s="2" t="s">
        <v>7879</v>
      </c>
      <c r="C51" s="2" t="s">
        <v>7614</v>
      </c>
      <c r="D51" s="2" t="s">
        <v>7872</v>
      </c>
      <c r="E51" s="2" t="s">
        <v>7782</v>
      </c>
      <c r="F51" s="2" t="s">
        <v>7555</v>
      </c>
      <c r="G51" s="2" t="s">
        <v>7683</v>
      </c>
      <c r="H51" s="2" t="s">
        <v>7565</v>
      </c>
      <c r="I51" s="2" t="s">
        <v>7825</v>
      </c>
      <c r="J51" s="2">
        <v>1676.92</v>
      </c>
      <c r="K51" s="2">
        <v>2147.6799999999998</v>
      </c>
      <c r="L51" s="2">
        <v>2389.66</v>
      </c>
      <c r="M51" s="3">
        <v>45174</v>
      </c>
      <c r="N51" s="16" t="s">
        <v>7536</v>
      </c>
    </row>
    <row r="52" spans="1:14" x14ac:dyDescent="0.25">
      <c r="A52" s="13" t="s">
        <v>1109</v>
      </c>
      <c r="B52" s="2" t="s">
        <v>7768</v>
      </c>
      <c r="C52" s="2" t="s">
        <v>7769</v>
      </c>
      <c r="D52" s="2" t="s">
        <v>7770</v>
      </c>
      <c r="E52" s="2" t="s">
        <v>7720</v>
      </c>
      <c r="F52" s="2" t="s">
        <v>7771</v>
      </c>
      <c r="G52" s="2" t="s">
        <v>7564</v>
      </c>
      <c r="H52" s="2" t="s">
        <v>7596</v>
      </c>
      <c r="I52" s="2" t="s">
        <v>7772</v>
      </c>
      <c r="J52" s="2">
        <v>1432.01</v>
      </c>
      <c r="K52" s="2">
        <v>2134.9</v>
      </c>
      <c r="L52" s="2">
        <v>2550.1</v>
      </c>
      <c r="M52" s="3">
        <v>45217</v>
      </c>
      <c r="N52" s="16" t="s">
        <v>7603</v>
      </c>
    </row>
    <row r="53" spans="1:14" x14ac:dyDescent="0.25">
      <c r="A53" s="13" t="s">
        <v>1231</v>
      </c>
      <c r="B53" s="2" t="s">
        <v>7662</v>
      </c>
      <c r="C53" s="2" t="s">
        <v>7625</v>
      </c>
      <c r="D53" s="2" t="s">
        <v>7663</v>
      </c>
      <c r="E53" s="2" t="s">
        <v>7664</v>
      </c>
      <c r="F53" s="2" t="s">
        <v>7563</v>
      </c>
      <c r="G53" s="2" t="s">
        <v>7533</v>
      </c>
      <c r="H53" s="2" t="s">
        <v>7665</v>
      </c>
      <c r="I53" s="2" t="s">
        <v>7666</v>
      </c>
      <c r="J53" s="2">
        <v>1579.46</v>
      </c>
      <c r="K53" s="2">
        <v>2129.73</v>
      </c>
      <c r="L53" s="2">
        <v>2497.35</v>
      </c>
      <c r="M53" s="3">
        <v>44894</v>
      </c>
      <c r="N53" s="16" t="s">
        <v>7536</v>
      </c>
    </row>
    <row r="54" spans="1:14" x14ac:dyDescent="0.25">
      <c r="A54" s="13" t="s">
        <v>201</v>
      </c>
      <c r="B54" s="2" t="s">
        <v>7624</v>
      </c>
      <c r="C54" s="2" t="s">
        <v>7625</v>
      </c>
      <c r="D54" s="2" t="s">
        <v>7626</v>
      </c>
      <c r="E54" s="2" t="s">
        <v>7627</v>
      </c>
      <c r="F54" s="2" t="s">
        <v>7563</v>
      </c>
      <c r="G54" s="2" t="s">
        <v>7556</v>
      </c>
      <c r="H54" s="2" t="s">
        <v>7572</v>
      </c>
      <c r="I54" s="2" t="s">
        <v>7628</v>
      </c>
      <c r="J54" s="2">
        <v>1461.73</v>
      </c>
      <c r="K54" s="2">
        <v>2129.13</v>
      </c>
      <c r="L54" s="2">
        <v>2302.9</v>
      </c>
      <c r="M54" s="3">
        <v>45413</v>
      </c>
      <c r="N54" s="16" t="s">
        <v>7536</v>
      </c>
    </row>
    <row r="55" spans="1:14" x14ac:dyDescent="0.25">
      <c r="A55" s="13" t="s">
        <v>962</v>
      </c>
      <c r="B55" s="2" t="s">
        <v>7835</v>
      </c>
      <c r="C55" s="2" t="s">
        <v>7769</v>
      </c>
      <c r="D55" s="2" t="s">
        <v>7770</v>
      </c>
      <c r="E55" s="2" t="s">
        <v>7660</v>
      </c>
      <c r="F55" s="2" t="s">
        <v>7836</v>
      </c>
      <c r="G55" s="2" t="s">
        <v>7541</v>
      </c>
      <c r="H55" s="2" t="s">
        <v>7550</v>
      </c>
      <c r="I55" s="2" t="s">
        <v>7623</v>
      </c>
      <c r="J55" s="2">
        <v>1542.23</v>
      </c>
      <c r="K55" s="2">
        <v>2088.94</v>
      </c>
      <c r="L55" s="2">
        <v>2234.17</v>
      </c>
      <c r="M55" s="3">
        <v>45488</v>
      </c>
      <c r="N55" s="16" t="s">
        <v>7536</v>
      </c>
    </row>
    <row r="56" spans="1:14" x14ac:dyDescent="0.25">
      <c r="A56" s="13" t="s">
        <v>1910</v>
      </c>
      <c r="B56" s="2" t="s">
        <v>7924</v>
      </c>
      <c r="C56" s="2" t="s">
        <v>7769</v>
      </c>
      <c r="D56" s="2" t="s">
        <v>7866</v>
      </c>
      <c r="E56" s="2" t="s">
        <v>7695</v>
      </c>
      <c r="F56" s="2" t="s">
        <v>7831</v>
      </c>
      <c r="G56" s="2" t="s">
        <v>7590</v>
      </c>
      <c r="H56" s="2" t="s">
        <v>7542</v>
      </c>
      <c r="I56" s="2" t="s">
        <v>7896</v>
      </c>
      <c r="J56" s="2">
        <v>1504.79</v>
      </c>
      <c r="K56" s="2">
        <v>2056.3200000000002</v>
      </c>
      <c r="L56" s="2">
        <v>2233.09</v>
      </c>
      <c r="M56" s="3">
        <v>45215</v>
      </c>
      <c r="N56" s="16" t="s">
        <v>7536</v>
      </c>
    </row>
    <row r="57" spans="1:14" x14ac:dyDescent="0.25">
      <c r="A57" s="13" t="s">
        <v>556</v>
      </c>
      <c r="B57" s="2" t="s">
        <v>8032</v>
      </c>
      <c r="C57" s="2" t="s">
        <v>7575</v>
      </c>
      <c r="D57" s="2" t="s">
        <v>7732</v>
      </c>
      <c r="E57" s="2" t="s">
        <v>7621</v>
      </c>
      <c r="F57" s="2" t="s">
        <v>7532</v>
      </c>
      <c r="G57" s="2" t="s">
        <v>7549</v>
      </c>
      <c r="H57" s="2" t="s">
        <v>7607</v>
      </c>
      <c r="I57" s="2" t="s">
        <v>7857</v>
      </c>
      <c r="J57" s="2">
        <v>1378.38</v>
      </c>
      <c r="K57" s="2">
        <v>1978.07</v>
      </c>
      <c r="L57" s="2">
        <v>2176.96</v>
      </c>
      <c r="M57" s="3">
        <v>44796</v>
      </c>
      <c r="N57" s="16" t="s">
        <v>7536</v>
      </c>
    </row>
    <row r="58" spans="1:14" x14ac:dyDescent="0.25">
      <c r="A58" s="13" t="s">
        <v>2290</v>
      </c>
      <c r="B58" s="2" t="s">
        <v>7956</v>
      </c>
      <c r="C58" s="2" t="s">
        <v>7625</v>
      </c>
      <c r="D58" s="2" t="s">
        <v>7663</v>
      </c>
      <c r="E58" s="2" t="s">
        <v>7775</v>
      </c>
      <c r="F58" s="2" t="s">
        <v>7563</v>
      </c>
      <c r="G58" s="2" t="s">
        <v>7584</v>
      </c>
      <c r="H58" s="2" t="s">
        <v>7572</v>
      </c>
      <c r="I58" s="2" t="s">
        <v>7661</v>
      </c>
      <c r="J58" s="2">
        <v>1365.65</v>
      </c>
      <c r="K58" s="2">
        <v>1960.35</v>
      </c>
      <c r="L58" s="2">
        <v>2325.29</v>
      </c>
      <c r="M58" s="3">
        <v>45384</v>
      </c>
      <c r="N58" s="16" t="s">
        <v>7536</v>
      </c>
    </row>
    <row r="59" spans="1:14" x14ac:dyDescent="0.25">
      <c r="A59" s="13" t="s">
        <v>711</v>
      </c>
      <c r="B59" s="2" t="s">
        <v>7988</v>
      </c>
      <c r="C59" s="2" t="s">
        <v>7769</v>
      </c>
      <c r="D59" s="2" t="s">
        <v>7866</v>
      </c>
      <c r="E59" s="2" t="s">
        <v>7715</v>
      </c>
      <c r="F59" s="2" t="s">
        <v>7831</v>
      </c>
      <c r="G59" s="2" t="s">
        <v>7584</v>
      </c>
      <c r="H59" s="2" t="s">
        <v>7591</v>
      </c>
      <c r="I59" s="2" t="s">
        <v>7648</v>
      </c>
      <c r="J59" s="2">
        <v>1492.71</v>
      </c>
      <c r="K59" s="2">
        <v>1958.9</v>
      </c>
      <c r="L59" s="2">
        <v>2422.42</v>
      </c>
      <c r="M59" s="3">
        <v>45239</v>
      </c>
      <c r="N59" s="16" t="s">
        <v>7536</v>
      </c>
    </row>
    <row r="60" spans="1:14" x14ac:dyDescent="0.25">
      <c r="A60" s="13" t="s">
        <v>887</v>
      </c>
      <c r="B60" s="2" t="s">
        <v>7678</v>
      </c>
      <c r="C60" s="2" t="s">
        <v>7614</v>
      </c>
      <c r="D60" s="2" t="s">
        <v>7615</v>
      </c>
      <c r="E60" s="2" t="s">
        <v>7570</v>
      </c>
      <c r="F60" s="2" t="s">
        <v>7540</v>
      </c>
      <c r="G60" s="2" t="s">
        <v>7633</v>
      </c>
      <c r="H60" s="2" t="s">
        <v>7602</v>
      </c>
      <c r="I60" s="2" t="s">
        <v>7679</v>
      </c>
      <c r="J60" s="2">
        <v>1430.57</v>
      </c>
      <c r="K60" s="2">
        <v>1922.87</v>
      </c>
      <c r="L60" s="2">
        <v>2085.61</v>
      </c>
      <c r="M60" s="3">
        <v>45653</v>
      </c>
      <c r="N60" s="16" t="s">
        <v>7536</v>
      </c>
    </row>
    <row r="61" spans="1:14" x14ac:dyDescent="0.25">
      <c r="A61" s="13" t="s">
        <v>536</v>
      </c>
      <c r="B61" s="2" t="s">
        <v>7528</v>
      </c>
      <c r="C61" s="2" t="s">
        <v>7529</v>
      </c>
      <c r="D61" s="2" t="s">
        <v>7530</v>
      </c>
      <c r="E61" s="2" t="s">
        <v>7531</v>
      </c>
      <c r="F61" s="2" t="s">
        <v>7532</v>
      </c>
      <c r="G61" s="2" t="s">
        <v>7533</v>
      </c>
      <c r="H61" s="2" t="s">
        <v>7534</v>
      </c>
      <c r="I61" s="2" t="s">
        <v>7535</v>
      </c>
      <c r="J61" s="2">
        <v>1409.12</v>
      </c>
      <c r="K61" s="2">
        <v>1897.19</v>
      </c>
      <c r="L61" s="2">
        <v>2022.43</v>
      </c>
      <c r="M61" s="3">
        <v>45167</v>
      </c>
      <c r="N61" s="16" t="s">
        <v>7536</v>
      </c>
    </row>
    <row r="62" spans="1:14" x14ac:dyDescent="0.25">
      <c r="A62" s="13" t="s">
        <v>1927</v>
      </c>
      <c r="B62" s="2" t="s">
        <v>7613</v>
      </c>
      <c r="C62" s="2" t="s">
        <v>7614</v>
      </c>
      <c r="D62" s="2" t="s">
        <v>7615</v>
      </c>
      <c r="E62" s="2" t="s">
        <v>7616</v>
      </c>
      <c r="F62" s="2" t="s">
        <v>7617</v>
      </c>
      <c r="G62" s="2" t="s">
        <v>7533</v>
      </c>
      <c r="H62" s="2" t="s">
        <v>7585</v>
      </c>
      <c r="I62" s="2" t="s">
        <v>7618</v>
      </c>
      <c r="J62" s="2">
        <v>1205.1400000000001</v>
      </c>
      <c r="K62" s="2">
        <v>1840.46</v>
      </c>
      <c r="L62" s="2">
        <v>1947.65</v>
      </c>
      <c r="M62" s="3">
        <v>44620</v>
      </c>
      <c r="N62" s="16" t="s">
        <v>7536</v>
      </c>
    </row>
    <row r="63" spans="1:14" x14ac:dyDescent="0.25">
      <c r="A63" s="13" t="s">
        <v>451</v>
      </c>
      <c r="B63" s="2" t="s">
        <v>7816</v>
      </c>
      <c r="C63" s="2" t="s">
        <v>7529</v>
      </c>
      <c r="D63" s="2" t="s">
        <v>7671</v>
      </c>
      <c r="E63" s="2" t="s">
        <v>7817</v>
      </c>
      <c r="F63" s="2" t="s">
        <v>7555</v>
      </c>
      <c r="G63" s="2" t="s">
        <v>7708</v>
      </c>
      <c r="H63" s="2" t="s">
        <v>7579</v>
      </c>
      <c r="I63" s="2" t="s">
        <v>7776</v>
      </c>
      <c r="J63" s="2">
        <v>1169.46</v>
      </c>
      <c r="K63" s="2">
        <v>1793.09</v>
      </c>
      <c r="L63" s="2">
        <v>2141.27</v>
      </c>
      <c r="M63" s="3">
        <v>45577</v>
      </c>
      <c r="N63" s="16" t="s">
        <v>7536</v>
      </c>
    </row>
    <row r="64" spans="1:14" x14ac:dyDescent="0.25">
      <c r="A64" s="13" t="s">
        <v>708</v>
      </c>
      <c r="B64" s="2" t="s">
        <v>7974</v>
      </c>
      <c r="C64" s="2" t="s">
        <v>7769</v>
      </c>
      <c r="D64" s="2" t="s">
        <v>7830</v>
      </c>
      <c r="E64" s="2" t="s">
        <v>7707</v>
      </c>
      <c r="F64" s="2" t="s">
        <v>7859</v>
      </c>
      <c r="G64" s="2" t="s">
        <v>7708</v>
      </c>
      <c r="H64" s="2" t="s">
        <v>7565</v>
      </c>
      <c r="I64" s="2" t="s">
        <v>7975</v>
      </c>
      <c r="J64" s="2">
        <v>1243.3599999999999</v>
      </c>
      <c r="K64" s="2">
        <v>1772.62</v>
      </c>
      <c r="L64" s="2">
        <v>2025.67</v>
      </c>
      <c r="M64" s="3">
        <v>44803</v>
      </c>
      <c r="N64" s="16" t="s">
        <v>7536</v>
      </c>
    </row>
    <row r="65" spans="1:14" x14ac:dyDescent="0.25">
      <c r="A65" s="13" t="s">
        <v>106</v>
      </c>
      <c r="B65" s="2" t="s">
        <v>7957</v>
      </c>
      <c r="C65" s="2" t="s">
        <v>7553</v>
      </c>
      <c r="D65" s="2" t="s">
        <v>7912</v>
      </c>
      <c r="E65" s="2" t="s">
        <v>7707</v>
      </c>
      <c r="F65" s="2" t="s">
        <v>7274</v>
      </c>
      <c r="G65" s="2" t="s">
        <v>7590</v>
      </c>
      <c r="H65" s="2" t="s">
        <v>7665</v>
      </c>
      <c r="I65" s="2" t="s">
        <v>7573</v>
      </c>
      <c r="J65" s="2">
        <v>1407.33</v>
      </c>
      <c r="K65" s="2">
        <v>1767.7</v>
      </c>
      <c r="L65" s="2">
        <v>2145.06</v>
      </c>
      <c r="M65" s="3">
        <v>45182</v>
      </c>
      <c r="N65" s="16" t="s">
        <v>7536</v>
      </c>
    </row>
    <row r="66" spans="1:14" x14ac:dyDescent="0.25">
      <c r="A66" s="13" t="s">
        <v>1070</v>
      </c>
      <c r="B66" s="2" t="s">
        <v>7932</v>
      </c>
      <c r="C66" s="2" t="s">
        <v>7769</v>
      </c>
      <c r="D66" s="2" t="s">
        <v>7866</v>
      </c>
      <c r="E66" s="2" t="s">
        <v>7842</v>
      </c>
      <c r="F66" s="2" t="s">
        <v>7859</v>
      </c>
      <c r="G66" s="2" t="s">
        <v>7571</v>
      </c>
      <c r="H66" s="2" t="s">
        <v>7542</v>
      </c>
      <c r="I66" s="2" t="s">
        <v>7573</v>
      </c>
      <c r="J66" s="2">
        <v>1145.21</v>
      </c>
      <c r="K66" s="2">
        <v>1766.78</v>
      </c>
      <c r="L66" s="2">
        <v>2113.9</v>
      </c>
      <c r="M66" s="3">
        <v>45456</v>
      </c>
      <c r="N66" s="16" t="s">
        <v>7536</v>
      </c>
    </row>
    <row r="67" spans="1:14" x14ac:dyDescent="0.25">
      <c r="A67" s="13" t="s">
        <v>90</v>
      </c>
      <c r="B67" s="2" t="s">
        <v>7886</v>
      </c>
      <c r="C67" s="2" t="s">
        <v>7553</v>
      </c>
      <c r="D67" s="2" t="s">
        <v>7862</v>
      </c>
      <c r="E67" s="2" t="s">
        <v>7611</v>
      </c>
      <c r="F67" s="2" t="s">
        <v>7617</v>
      </c>
      <c r="G67" s="2" t="s">
        <v>7533</v>
      </c>
      <c r="H67" s="2" t="s">
        <v>7752</v>
      </c>
      <c r="I67" s="2" t="s">
        <v>7857</v>
      </c>
      <c r="J67" s="2">
        <v>1399.85</v>
      </c>
      <c r="K67" s="2">
        <v>1754.88</v>
      </c>
      <c r="L67" s="2">
        <v>1969.36</v>
      </c>
      <c r="M67" s="3">
        <v>45210</v>
      </c>
      <c r="N67" s="16" t="s">
        <v>7536</v>
      </c>
    </row>
    <row r="68" spans="1:14" x14ac:dyDescent="0.25">
      <c r="A68" s="13" t="s">
        <v>1954</v>
      </c>
      <c r="B68" s="2" t="s">
        <v>7976</v>
      </c>
      <c r="C68" s="2" t="s">
        <v>7560</v>
      </c>
      <c r="D68" s="2" t="s">
        <v>7853</v>
      </c>
      <c r="E68" s="2" t="s">
        <v>7687</v>
      </c>
      <c r="F68" s="2" t="s">
        <v>7563</v>
      </c>
      <c r="G68" s="2" t="s">
        <v>7622</v>
      </c>
      <c r="H68" s="2" t="s">
        <v>7596</v>
      </c>
      <c r="I68" s="2" t="s">
        <v>7954</v>
      </c>
      <c r="J68" s="2">
        <v>1183.4100000000001</v>
      </c>
      <c r="K68" s="2">
        <v>1720.93</v>
      </c>
      <c r="L68" s="2">
        <v>1989.34</v>
      </c>
      <c r="M68" s="3">
        <v>45408</v>
      </c>
      <c r="N68" s="16" t="s">
        <v>7536</v>
      </c>
    </row>
    <row r="69" spans="1:14" x14ac:dyDescent="0.25">
      <c r="A69" s="13" t="s">
        <v>1768</v>
      </c>
      <c r="B69" s="2" t="s">
        <v>7855</v>
      </c>
      <c r="C69" s="2" t="s">
        <v>7575</v>
      </c>
      <c r="D69" s="2" t="s">
        <v>7856</v>
      </c>
      <c r="E69" s="2" t="s">
        <v>7806</v>
      </c>
      <c r="F69" s="2" t="s">
        <v>7540</v>
      </c>
      <c r="G69" s="2" t="s">
        <v>7533</v>
      </c>
      <c r="H69" s="2" t="s">
        <v>7602</v>
      </c>
      <c r="I69" s="2" t="s">
        <v>7857</v>
      </c>
      <c r="J69" s="2">
        <v>1331.55</v>
      </c>
      <c r="K69" s="2">
        <v>1720.06</v>
      </c>
      <c r="L69" s="2">
        <v>1877.14</v>
      </c>
      <c r="M69" s="3">
        <v>44985</v>
      </c>
      <c r="N69" s="16" t="s">
        <v>7536</v>
      </c>
    </row>
    <row r="70" spans="1:14" x14ac:dyDescent="0.25">
      <c r="A70" s="13" t="s">
        <v>751</v>
      </c>
      <c r="B70" s="2" t="s">
        <v>7970</v>
      </c>
      <c r="C70" s="2" t="s">
        <v>7654</v>
      </c>
      <c r="D70" s="2" t="s">
        <v>7805</v>
      </c>
      <c r="E70" s="2" t="s">
        <v>7664</v>
      </c>
      <c r="F70" s="2" t="s">
        <v>7532</v>
      </c>
      <c r="G70" s="2" t="s">
        <v>7549</v>
      </c>
      <c r="H70" s="2" t="s">
        <v>7550</v>
      </c>
      <c r="I70" s="2" t="s">
        <v>7730</v>
      </c>
      <c r="J70" s="2">
        <v>1139.81</v>
      </c>
      <c r="K70" s="2">
        <v>1700.17</v>
      </c>
      <c r="L70" s="2">
        <v>2058.0100000000002</v>
      </c>
      <c r="M70" s="3">
        <v>45389</v>
      </c>
      <c r="N70" s="16" t="s">
        <v>7536</v>
      </c>
    </row>
    <row r="71" spans="1:14" x14ac:dyDescent="0.25">
      <c r="A71" s="13" t="s">
        <v>325</v>
      </c>
      <c r="B71" s="2" t="s">
        <v>7990</v>
      </c>
      <c r="C71" s="2" t="s">
        <v>7654</v>
      </c>
      <c r="D71" s="2" t="s">
        <v>7546</v>
      </c>
      <c r="E71" s="2" t="s">
        <v>7747</v>
      </c>
      <c r="F71" s="2" t="s">
        <v>7532</v>
      </c>
      <c r="G71" s="2" t="s">
        <v>7703</v>
      </c>
      <c r="H71" s="2" t="s">
        <v>7752</v>
      </c>
      <c r="I71" s="2" t="s">
        <v>7669</v>
      </c>
      <c r="J71" s="2">
        <v>1124.48</v>
      </c>
      <c r="K71" s="2">
        <v>1693.1</v>
      </c>
      <c r="L71" s="2">
        <v>1899.73</v>
      </c>
      <c r="M71" s="3">
        <v>45202</v>
      </c>
      <c r="N71" s="16" t="s">
        <v>7536</v>
      </c>
    </row>
    <row r="72" spans="1:14" x14ac:dyDescent="0.25">
      <c r="A72" s="13" t="s">
        <v>605</v>
      </c>
      <c r="B72" s="2" t="s">
        <v>7926</v>
      </c>
      <c r="C72" s="2" t="s">
        <v>7553</v>
      </c>
      <c r="D72" s="2" t="s">
        <v>7862</v>
      </c>
      <c r="E72" s="2" t="s">
        <v>7691</v>
      </c>
      <c r="F72" s="2" t="s">
        <v>7532</v>
      </c>
      <c r="G72" s="2" t="s">
        <v>7584</v>
      </c>
      <c r="H72" s="2" t="s">
        <v>7607</v>
      </c>
      <c r="I72" s="2" t="s">
        <v>7679</v>
      </c>
      <c r="J72" s="2">
        <v>1133.27</v>
      </c>
      <c r="K72" s="2">
        <v>1690.68</v>
      </c>
      <c r="L72" s="2">
        <v>2011.11</v>
      </c>
      <c r="M72" s="3">
        <v>44619</v>
      </c>
      <c r="N72" s="16" t="s">
        <v>7536</v>
      </c>
    </row>
    <row r="73" spans="1:14" x14ac:dyDescent="0.25">
      <c r="A73" s="13" t="s">
        <v>379</v>
      </c>
      <c r="B73" s="2" t="s">
        <v>7883</v>
      </c>
      <c r="C73" s="2" t="s">
        <v>7553</v>
      </c>
      <c r="D73" s="2" t="s">
        <v>7554</v>
      </c>
      <c r="E73" s="2" t="s">
        <v>7621</v>
      </c>
      <c r="F73" s="2" t="s">
        <v>7617</v>
      </c>
      <c r="G73" s="2" t="s">
        <v>7578</v>
      </c>
      <c r="H73" s="2" t="s">
        <v>7638</v>
      </c>
      <c r="I73" s="2" t="s">
        <v>7884</v>
      </c>
      <c r="J73" s="2">
        <v>1140.9000000000001</v>
      </c>
      <c r="K73" s="2">
        <v>1672.96</v>
      </c>
      <c r="L73" s="2">
        <v>1851.94</v>
      </c>
      <c r="M73" s="3">
        <v>44616</v>
      </c>
      <c r="N73" s="16" t="s">
        <v>7536</v>
      </c>
    </row>
    <row r="74" spans="1:14" x14ac:dyDescent="0.25">
      <c r="A74" s="13" t="s">
        <v>1019</v>
      </c>
      <c r="B74" s="2" t="s">
        <v>7902</v>
      </c>
      <c r="C74" s="2" t="s">
        <v>7529</v>
      </c>
      <c r="D74" s="2" t="s">
        <v>7538</v>
      </c>
      <c r="E74" s="2" t="s">
        <v>7632</v>
      </c>
      <c r="F74" s="2" t="s">
        <v>7548</v>
      </c>
      <c r="G74" s="2" t="s">
        <v>7683</v>
      </c>
      <c r="H74" s="2" t="s">
        <v>7565</v>
      </c>
      <c r="I74" s="2" t="s">
        <v>7903</v>
      </c>
      <c r="J74" s="2">
        <v>1115.92</v>
      </c>
      <c r="K74" s="2">
        <v>1671.42</v>
      </c>
      <c r="L74" s="2">
        <v>1946.05</v>
      </c>
      <c r="M74" s="3">
        <v>44806</v>
      </c>
      <c r="N74" s="16" t="s">
        <v>7536</v>
      </c>
    </row>
    <row r="75" spans="1:14" x14ac:dyDescent="0.25">
      <c r="A75" s="13" t="s">
        <v>1395</v>
      </c>
      <c r="B75" s="2" t="s">
        <v>7552</v>
      </c>
      <c r="C75" s="2" t="s">
        <v>7553</v>
      </c>
      <c r="D75" s="2" t="s">
        <v>7554</v>
      </c>
      <c r="E75" s="2" t="s">
        <v>7547</v>
      </c>
      <c r="F75" s="2" t="s">
        <v>7555</v>
      </c>
      <c r="G75" s="2" t="s">
        <v>7556</v>
      </c>
      <c r="H75" s="2" t="s">
        <v>7557</v>
      </c>
      <c r="I75" s="2" t="s">
        <v>7558</v>
      </c>
      <c r="J75" s="2">
        <v>1144.5899999999999</v>
      </c>
      <c r="K75" s="2">
        <v>1663.91</v>
      </c>
      <c r="L75" s="2">
        <v>2062.86</v>
      </c>
      <c r="M75" s="3">
        <v>45323</v>
      </c>
      <c r="N75" s="16" t="s">
        <v>7536</v>
      </c>
    </row>
    <row r="76" spans="1:14" x14ac:dyDescent="0.25">
      <c r="A76" s="13" t="s">
        <v>1221</v>
      </c>
      <c r="B76" s="2" t="s">
        <v>7874</v>
      </c>
      <c r="C76" s="2" t="s">
        <v>7529</v>
      </c>
      <c r="D76" s="2" t="s">
        <v>7538</v>
      </c>
      <c r="E76" s="2" t="s">
        <v>7539</v>
      </c>
      <c r="F76" s="2" t="s">
        <v>7548</v>
      </c>
      <c r="G76" s="2" t="s">
        <v>7692</v>
      </c>
      <c r="H76" s="2" t="s">
        <v>7665</v>
      </c>
      <c r="I76" s="2" t="s">
        <v>7875</v>
      </c>
      <c r="J76" s="2">
        <v>1092.43</v>
      </c>
      <c r="K76" s="2">
        <v>1652.11</v>
      </c>
      <c r="L76" s="2">
        <v>2024.36</v>
      </c>
      <c r="M76" s="3">
        <v>44753</v>
      </c>
      <c r="N76" s="16" t="s">
        <v>7536</v>
      </c>
    </row>
    <row r="77" spans="1:14" x14ac:dyDescent="0.25">
      <c r="A77" s="13" t="s">
        <v>730</v>
      </c>
      <c r="B77" s="2" t="s">
        <v>7593</v>
      </c>
      <c r="C77" s="2" t="s">
        <v>7545</v>
      </c>
      <c r="D77" s="2" t="s">
        <v>7594</v>
      </c>
      <c r="E77" s="2" t="s">
        <v>7595</v>
      </c>
      <c r="F77" s="2" t="s">
        <v>7540</v>
      </c>
      <c r="G77" s="2" t="s">
        <v>7590</v>
      </c>
      <c r="H77" s="2" t="s">
        <v>7596</v>
      </c>
      <c r="I77" s="2" t="s">
        <v>7597</v>
      </c>
      <c r="J77" s="2">
        <v>1061.5</v>
      </c>
      <c r="K77" s="2">
        <v>1589.07</v>
      </c>
      <c r="L77" s="2">
        <v>1691.96</v>
      </c>
      <c r="M77" s="3">
        <v>45211</v>
      </c>
      <c r="N77" s="16" t="s">
        <v>7536</v>
      </c>
    </row>
    <row r="78" spans="1:14" x14ac:dyDescent="0.25">
      <c r="A78" s="13" t="s">
        <v>657</v>
      </c>
      <c r="B78" s="2" t="s">
        <v>8039</v>
      </c>
      <c r="C78" s="2" t="s">
        <v>7658</v>
      </c>
      <c r="D78" s="2" t="s">
        <v>7744</v>
      </c>
      <c r="E78" s="2" t="s">
        <v>7775</v>
      </c>
      <c r="F78" s="2" t="s">
        <v>7617</v>
      </c>
      <c r="G78" s="2" t="s">
        <v>7601</v>
      </c>
      <c r="H78" s="2" t="s">
        <v>7572</v>
      </c>
      <c r="I78" s="2" t="s">
        <v>7850</v>
      </c>
      <c r="J78" s="2">
        <v>1115.19</v>
      </c>
      <c r="K78" s="2">
        <v>1574.54</v>
      </c>
      <c r="L78" s="2">
        <v>1859.19</v>
      </c>
      <c r="M78" s="3">
        <v>44866</v>
      </c>
      <c r="N78" s="16" t="s">
        <v>7536</v>
      </c>
    </row>
    <row r="79" spans="1:14" x14ac:dyDescent="0.25">
      <c r="A79" s="13" t="s">
        <v>1117</v>
      </c>
      <c r="B79" s="2" t="s">
        <v>7788</v>
      </c>
      <c r="C79" s="2" t="s">
        <v>7545</v>
      </c>
      <c r="D79" s="2" t="s">
        <v>7594</v>
      </c>
      <c r="E79" s="2" t="s">
        <v>7595</v>
      </c>
      <c r="F79" s="2" t="s">
        <v>7532</v>
      </c>
      <c r="G79" s="2" t="s">
        <v>7541</v>
      </c>
      <c r="H79" s="2" t="s">
        <v>7557</v>
      </c>
      <c r="I79" s="2" t="s">
        <v>7789</v>
      </c>
      <c r="J79" s="2">
        <v>1194.1400000000001</v>
      </c>
      <c r="K79" s="2">
        <v>1573.59</v>
      </c>
      <c r="L79" s="2">
        <v>1867.55</v>
      </c>
      <c r="M79" s="3">
        <v>44727</v>
      </c>
      <c r="N79" s="16" t="s">
        <v>7536</v>
      </c>
    </row>
    <row r="80" spans="1:14" x14ac:dyDescent="0.25">
      <c r="A80" s="13" t="s">
        <v>492</v>
      </c>
      <c r="B80" s="2" t="s">
        <v>7743</v>
      </c>
      <c r="C80" s="2" t="s">
        <v>7658</v>
      </c>
      <c r="D80" s="2" t="s">
        <v>7744</v>
      </c>
      <c r="E80" s="2" t="s">
        <v>7672</v>
      </c>
      <c r="F80" s="2" t="s">
        <v>7555</v>
      </c>
      <c r="G80" s="2" t="s">
        <v>7683</v>
      </c>
      <c r="H80" s="2" t="s">
        <v>7534</v>
      </c>
      <c r="I80" s="2" t="s">
        <v>7739</v>
      </c>
      <c r="J80" s="2">
        <v>1004.94</v>
      </c>
      <c r="K80" s="2">
        <v>1551.17</v>
      </c>
      <c r="L80" s="2">
        <v>1772.37</v>
      </c>
      <c r="M80" s="3">
        <v>45677</v>
      </c>
      <c r="N80" s="16" t="s">
        <v>7536</v>
      </c>
    </row>
    <row r="81" spans="1:14" x14ac:dyDescent="0.25">
      <c r="A81" s="13" t="s">
        <v>2184</v>
      </c>
      <c r="B81" s="2" t="s">
        <v>7544</v>
      </c>
      <c r="C81" s="2" t="s">
        <v>7545</v>
      </c>
      <c r="D81" s="2" t="s">
        <v>7546</v>
      </c>
      <c r="E81" s="2" t="s">
        <v>7547</v>
      </c>
      <c r="F81" s="2" t="s">
        <v>7548</v>
      </c>
      <c r="G81" s="2" t="s">
        <v>7549</v>
      </c>
      <c r="H81" s="2" t="s">
        <v>7550</v>
      </c>
      <c r="I81" s="2" t="s">
        <v>7551</v>
      </c>
      <c r="J81" s="2">
        <v>1007.65</v>
      </c>
      <c r="K81" s="2">
        <v>1547.59</v>
      </c>
      <c r="L81" s="2">
        <v>1669.16</v>
      </c>
      <c r="M81" s="3">
        <v>45459</v>
      </c>
      <c r="N81" s="16" t="s">
        <v>7536</v>
      </c>
    </row>
    <row r="82" spans="1:14" x14ac:dyDescent="0.25">
      <c r="A82" s="13" t="s">
        <v>1897</v>
      </c>
      <c r="B82" s="2" t="s">
        <v>7670</v>
      </c>
      <c r="C82" s="2" t="s">
        <v>7529</v>
      </c>
      <c r="D82" s="2" t="s">
        <v>7671</v>
      </c>
      <c r="E82" s="2" t="s">
        <v>7672</v>
      </c>
      <c r="F82" s="2" t="s">
        <v>7540</v>
      </c>
      <c r="G82" s="2" t="s">
        <v>7673</v>
      </c>
      <c r="H82" s="2" t="s">
        <v>7557</v>
      </c>
      <c r="I82" s="2" t="s">
        <v>7612</v>
      </c>
      <c r="J82" s="2">
        <v>1045.19</v>
      </c>
      <c r="K82" s="2">
        <v>1512.05</v>
      </c>
      <c r="L82" s="2">
        <v>1881.61</v>
      </c>
      <c r="M82" s="3">
        <v>45028</v>
      </c>
      <c r="N82" s="16" t="s">
        <v>7536</v>
      </c>
    </row>
    <row r="83" spans="1:14" x14ac:dyDescent="0.25">
      <c r="A83" s="13" t="s">
        <v>840</v>
      </c>
      <c r="B83" s="2" t="s">
        <v>7767</v>
      </c>
      <c r="C83" s="2" t="s">
        <v>7625</v>
      </c>
      <c r="D83" s="2" t="s">
        <v>7626</v>
      </c>
      <c r="E83" s="2" t="s">
        <v>7539</v>
      </c>
      <c r="F83" s="2" t="s">
        <v>7563</v>
      </c>
      <c r="G83" s="2" t="s">
        <v>7533</v>
      </c>
      <c r="H83" s="2" t="s">
        <v>7585</v>
      </c>
      <c r="I83" s="2" t="s">
        <v>7742</v>
      </c>
      <c r="J83" s="2">
        <v>988.57</v>
      </c>
      <c r="K83" s="2">
        <v>1507.11</v>
      </c>
      <c r="L83" s="2">
        <v>1748.87</v>
      </c>
      <c r="M83" s="3">
        <v>45141</v>
      </c>
      <c r="N83" s="16" t="s">
        <v>7536</v>
      </c>
    </row>
    <row r="84" spans="1:14" x14ac:dyDescent="0.25">
      <c r="A84" s="13" t="s">
        <v>2131</v>
      </c>
      <c r="B84" s="2" t="s">
        <v>7860</v>
      </c>
      <c r="C84" s="2" t="s">
        <v>7605</v>
      </c>
      <c r="D84" s="2" t="s">
        <v>7606</v>
      </c>
      <c r="E84" s="2" t="s">
        <v>7725</v>
      </c>
      <c r="F84" s="2" t="s">
        <v>7555</v>
      </c>
      <c r="G84" s="2" t="s">
        <v>7840</v>
      </c>
      <c r="H84" s="2" t="s">
        <v>7665</v>
      </c>
      <c r="I84" s="2" t="s">
        <v>7801</v>
      </c>
      <c r="J84" s="2">
        <v>996.24</v>
      </c>
      <c r="K84" s="2">
        <v>1504.44</v>
      </c>
      <c r="L84" s="2">
        <v>1617.84</v>
      </c>
      <c r="M84" s="3">
        <v>44833</v>
      </c>
      <c r="N84" s="16" t="s">
        <v>7536</v>
      </c>
    </row>
    <row r="85" spans="1:14" x14ac:dyDescent="0.25">
      <c r="A85" s="13" t="s">
        <v>946</v>
      </c>
      <c r="B85" s="2" t="s">
        <v>7766</v>
      </c>
      <c r="C85" s="2" t="s">
        <v>7581</v>
      </c>
      <c r="D85" s="2" t="s">
        <v>7764</v>
      </c>
      <c r="E85" s="2" t="s">
        <v>7687</v>
      </c>
      <c r="F85" s="2" t="s">
        <v>7563</v>
      </c>
      <c r="G85" s="2" t="s">
        <v>7622</v>
      </c>
      <c r="H85" s="2" t="s">
        <v>7534</v>
      </c>
      <c r="I85" s="2" t="s">
        <v>7586</v>
      </c>
      <c r="J85" s="2">
        <v>1116.33</v>
      </c>
      <c r="K85" s="2">
        <v>1496.95</v>
      </c>
      <c r="L85" s="2">
        <v>1843.94</v>
      </c>
      <c r="M85" s="3">
        <v>44995</v>
      </c>
      <c r="N85" s="16" t="s">
        <v>7603</v>
      </c>
    </row>
    <row r="86" spans="1:14" x14ac:dyDescent="0.25">
      <c r="A86" s="13" t="s">
        <v>301</v>
      </c>
      <c r="B86" s="2" t="s">
        <v>7735</v>
      </c>
      <c r="C86" s="2" t="s">
        <v>7654</v>
      </c>
      <c r="D86" s="2" t="s">
        <v>7594</v>
      </c>
      <c r="E86" s="2" t="s">
        <v>7595</v>
      </c>
      <c r="F86" s="2" t="s">
        <v>7555</v>
      </c>
      <c r="G86" s="2" t="s">
        <v>7651</v>
      </c>
      <c r="H86" s="2" t="s">
        <v>7534</v>
      </c>
      <c r="I86" s="2" t="s">
        <v>7688</v>
      </c>
      <c r="J86" s="2">
        <v>1047.48</v>
      </c>
      <c r="K86" s="2">
        <v>1491.08</v>
      </c>
      <c r="L86" s="2">
        <v>1579.14</v>
      </c>
      <c r="M86" s="3">
        <v>45267</v>
      </c>
      <c r="N86" s="16" t="s">
        <v>7536</v>
      </c>
    </row>
    <row r="87" spans="1:14" x14ac:dyDescent="0.25">
      <c r="A87" s="13" t="s">
        <v>2856</v>
      </c>
      <c r="B87" s="2" t="s">
        <v>7953</v>
      </c>
      <c r="C87" s="2" t="s">
        <v>7658</v>
      </c>
      <c r="D87" s="2" t="s">
        <v>7659</v>
      </c>
      <c r="E87" s="2" t="s">
        <v>7637</v>
      </c>
      <c r="F87" s="2" t="s">
        <v>7555</v>
      </c>
      <c r="G87" s="2" t="s">
        <v>7549</v>
      </c>
      <c r="H87" s="2" t="s">
        <v>7579</v>
      </c>
      <c r="I87" s="2" t="s">
        <v>7954</v>
      </c>
      <c r="J87" s="2">
        <v>1029.24</v>
      </c>
      <c r="K87" s="2">
        <v>1478.93</v>
      </c>
      <c r="L87" s="2">
        <v>1707.44</v>
      </c>
      <c r="M87" s="3">
        <v>45421</v>
      </c>
      <c r="N87" s="16" t="s">
        <v>7536</v>
      </c>
    </row>
    <row r="88" spans="1:14" x14ac:dyDescent="0.25">
      <c r="A88" s="13" t="s">
        <v>822</v>
      </c>
      <c r="B88" s="2" t="s">
        <v>8004</v>
      </c>
      <c r="C88" s="2" t="s">
        <v>7575</v>
      </c>
      <c r="D88" s="2" t="s">
        <v>7732</v>
      </c>
      <c r="E88" s="2" t="s">
        <v>7642</v>
      </c>
      <c r="F88" s="2" t="s">
        <v>7540</v>
      </c>
      <c r="G88" s="2" t="s">
        <v>7633</v>
      </c>
      <c r="H88" s="2" t="s">
        <v>7752</v>
      </c>
      <c r="I88" s="2" t="s">
        <v>7597</v>
      </c>
      <c r="J88" s="2">
        <v>1020.9</v>
      </c>
      <c r="K88" s="2">
        <v>1470.07</v>
      </c>
      <c r="L88" s="2">
        <v>1741.19</v>
      </c>
      <c r="M88" s="3">
        <v>44814</v>
      </c>
      <c r="N88" s="16" t="s">
        <v>7536</v>
      </c>
    </row>
    <row r="89" spans="1:14" x14ac:dyDescent="0.25">
      <c r="A89" s="13" t="s">
        <v>185</v>
      </c>
      <c r="B89" s="2" t="s">
        <v>7848</v>
      </c>
      <c r="C89" s="2" t="s">
        <v>7654</v>
      </c>
      <c r="D89" s="2" t="s">
        <v>7805</v>
      </c>
      <c r="E89" s="2" t="s">
        <v>9163</v>
      </c>
      <c r="F89" s="2" t="s">
        <v>7540</v>
      </c>
      <c r="G89" s="2" t="s">
        <v>7633</v>
      </c>
      <c r="H89" s="2" t="s">
        <v>7534</v>
      </c>
      <c r="I89" s="2" t="s">
        <v>7812</v>
      </c>
      <c r="J89" s="2">
        <v>971.65</v>
      </c>
      <c r="K89" s="2">
        <v>1466.86</v>
      </c>
      <c r="L89" s="2">
        <v>1819.45</v>
      </c>
      <c r="M89" s="3">
        <v>45554</v>
      </c>
      <c r="N89" s="16" t="s">
        <v>7536</v>
      </c>
    </row>
    <row r="90" spans="1:14" x14ac:dyDescent="0.25">
      <c r="A90" s="13" t="s">
        <v>2548</v>
      </c>
      <c r="B90" s="2" t="s">
        <v>7977</v>
      </c>
      <c r="C90" s="2" t="s">
        <v>7614</v>
      </c>
      <c r="D90" s="2" t="s">
        <v>7615</v>
      </c>
      <c r="E90" s="2" t="s">
        <v>7660</v>
      </c>
      <c r="F90" s="2" t="s">
        <v>7540</v>
      </c>
      <c r="G90" s="2" t="s">
        <v>7840</v>
      </c>
      <c r="H90" s="2" t="s">
        <v>7557</v>
      </c>
      <c r="I90" s="2" t="s">
        <v>7978</v>
      </c>
      <c r="J90" s="2">
        <v>971.87</v>
      </c>
      <c r="K90" s="2">
        <v>1466.28</v>
      </c>
      <c r="L90" s="2">
        <v>1592.48</v>
      </c>
      <c r="M90" s="3">
        <v>44727</v>
      </c>
      <c r="N90" s="16" t="s">
        <v>7536</v>
      </c>
    </row>
    <row r="91" spans="1:14" x14ac:dyDescent="0.25">
      <c r="A91" s="13" t="s">
        <v>272</v>
      </c>
      <c r="B91" s="2" t="s">
        <v>7786</v>
      </c>
      <c r="C91" s="2" t="s">
        <v>7529</v>
      </c>
      <c r="D91" s="2" t="s">
        <v>7538</v>
      </c>
      <c r="E91" s="2" t="s">
        <v>7787</v>
      </c>
      <c r="F91" s="2" t="s">
        <v>7532</v>
      </c>
      <c r="G91" s="2" t="s">
        <v>7571</v>
      </c>
      <c r="H91" s="2" t="s">
        <v>7596</v>
      </c>
      <c r="I91" s="2" t="s">
        <v>7704</v>
      </c>
      <c r="J91" s="2">
        <v>1013.26</v>
      </c>
      <c r="K91" s="2">
        <v>1454.97</v>
      </c>
      <c r="L91" s="2">
        <v>1601.17</v>
      </c>
      <c r="M91" s="3">
        <v>45287</v>
      </c>
      <c r="N91" s="16" t="s">
        <v>7536</v>
      </c>
    </row>
    <row r="92" spans="1:14" x14ac:dyDescent="0.25">
      <c r="A92" s="13" t="s">
        <v>111</v>
      </c>
      <c r="B92" s="2" t="s">
        <v>7982</v>
      </c>
      <c r="C92" s="2" t="s">
        <v>7560</v>
      </c>
      <c r="D92" s="2" t="s">
        <v>7620</v>
      </c>
      <c r="E92" s="2" t="s">
        <v>7779</v>
      </c>
      <c r="F92" s="2" t="s">
        <v>7563</v>
      </c>
      <c r="G92" s="2" t="s">
        <v>7578</v>
      </c>
      <c r="H92" s="2" t="s">
        <v>7534</v>
      </c>
      <c r="I92" s="2" t="s">
        <v>7930</v>
      </c>
      <c r="J92" s="2">
        <v>946.3</v>
      </c>
      <c r="K92" s="2">
        <v>1452.13</v>
      </c>
      <c r="L92" s="2">
        <v>1657.15</v>
      </c>
      <c r="M92" s="3">
        <v>45627</v>
      </c>
      <c r="N92" s="16" t="s">
        <v>7536</v>
      </c>
    </row>
    <row r="93" spans="1:14" x14ac:dyDescent="0.25">
      <c r="A93" s="13" t="s">
        <v>803</v>
      </c>
      <c r="B93" s="2" t="s">
        <v>7759</v>
      </c>
      <c r="C93" s="2" t="s">
        <v>7658</v>
      </c>
      <c r="D93" s="2" t="s">
        <v>7744</v>
      </c>
      <c r="E93" s="2" t="s">
        <v>7725</v>
      </c>
      <c r="F93" s="2" t="s">
        <v>7532</v>
      </c>
      <c r="G93" s="2" t="s">
        <v>7601</v>
      </c>
      <c r="H93" s="2" t="s">
        <v>7579</v>
      </c>
      <c r="I93" s="2" t="s">
        <v>7760</v>
      </c>
      <c r="J93" s="2">
        <v>1079.47</v>
      </c>
      <c r="K93" s="2">
        <v>1446.73</v>
      </c>
      <c r="L93" s="2">
        <v>1723.8</v>
      </c>
      <c r="M93" s="3">
        <v>45510</v>
      </c>
      <c r="N93" s="16" t="s">
        <v>7603</v>
      </c>
    </row>
    <row r="94" spans="1:14" x14ac:dyDescent="0.25">
      <c r="A94" s="13" t="s">
        <v>66</v>
      </c>
      <c r="B94" s="2" t="s">
        <v>7716</v>
      </c>
      <c r="C94" s="2" t="s">
        <v>7658</v>
      </c>
      <c r="D94" s="2" t="s">
        <v>7717</v>
      </c>
      <c r="E94" s="2" t="s">
        <v>7718</v>
      </c>
      <c r="F94" s="2" t="s">
        <v>7274</v>
      </c>
      <c r="G94" s="2" t="s">
        <v>7692</v>
      </c>
      <c r="H94" s="2" t="s">
        <v>7579</v>
      </c>
      <c r="I94" s="2" t="s">
        <v>7661</v>
      </c>
      <c r="J94" s="2">
        <v>1148.6600000000001</v>
      </c>
      <c r="K94" s="2">
        <v>1438.18</v>
      </c>
      <c r="L94" s="2">
        <v>1620.42</v>
      </c>
      <c r="M94" s="3">
        <v>45476</v>
      </c>
      <c r="N94" s="16" t="s">
        <v>7536</v>
      </c>
    </row>
    <row r="95" spans="1:14" x14ac:dyDescent="0.25">
      <c r="A95" s="13" t="s">
        <v>1052</v>
      </c>
      <c r="B95" s="2" t="s">
        <v>7876</v>
      </c>
      <c r="C95" s="2" t="s">
        <v>7545</v>
      </c>
      <c r="D95" s="2" t="s">
        <v>7594</v>
      </c>
      <c r="E95" s="2" t="s">
        <v>7616</v>
      </c>
      <c r="F95" s="2" t="s">
        <v>7540</v>
      </c>
      <c r="G95" s="2" t="s">
        <v>7584</v>
      </c>
      <c r="H95" s="2" t="s">
        <v>7591</v>
      </c>
      <c r="I95" s="2" t="s">
        <v>7656</v>
      </c>
      <c r="J95" s="2">
        <v>975.36</v>
      </c>
      <c r="K95" s="2">
        <v>1431.63</v>
      </c>
      <c r="L95" s="2">
        <v>1719.45</v>
      </c>
      <c r="M95" s="3">
        <v>45441</v>
      </c>
      <c r="N95" s="16" t="s">
        <v>7536</v>
      </c>
    </row>
    <row r="96" spans="1:14" x14ac:dyDescent="0.25">
      <c r="A96" s="13" t="s">
        <v>374</v>
      </c>
      <c r="B96" s="2" t="s">
        <v>7885</v>
      </c>
      <c r="C96" s="2" t="s">
        <v>7654</v>
      </c>
      <c r="D96" s="2" t="s">
        <v>7805</v>
      </c>
      <c r="E96" s="2" t="s">
        <v>7562</v>
      </c>
      <c r="F96" s="2" t="s">
        <v>7532</v>
      </c>
      <c r="G96" s="2" t="s">
        <v>7533</v>
      </c>
      <c r="H96" s="2" t="s">
        <v>7596</v>
      </c>
      <c r="I96" s="2" t="s">
        <v>7669</v>
      </c>
      <c r="J96" s="2">
        <v>1048.71</v>
      </c>
      <c r="K96" s="2">
        <v>1403.87</v>
      </c>
      <c r="L96" s="2">
        <v>1489.39</v>
      </c>
      <c r="M96" s="3">
        <v>45052</v>
      </c>
      <c r="N96" s="16" t="s">
        <v>7536</v>
      </c>
    </row>
    <row r="97" spans="1:14" x14ac:dyDescent="0.25">
      <c r="A97" s="13" t="s">
        <v>971</v>
      </c>
      <c r="B97" s="2" t="s">
        <v>7983</v>
      </c>
      <c r="C97" s="2" t="s">
        <v>7529</v>
      </c>
      <c r="D97" s="2" t="s">
        <v>7538</v>
      </c>
      <c r="E97" s="2" t="s">
        <v>7660</v>
      </c>
      <c r="F97" s="2" t="s">
        <v>7532</v>
      </c>
      <c r="G97" s="2" t="s">
        <v>7590</v>
      </c>
      <c r="H97" s="2" t="s">
        <v>7542</v>
      </c>
      <c r="I97" s="2" t="s">
        <v>7965</v>
      </c>
      <c r="J97" s="2">
        <v>914.35</v>
      </c>
      <c r="K97" s="2">
        <v>1391.7</v>
      </c>
      <c r="L97" s="2">
        <v>1687.3</v>
      </c>
      <c r="M97" s="3">
        <v>44601</v>
      </c>
      <c r="N97" s="16" t="s">
        <v>7536</v>
      </c>
    </row>
    <row r="98" spans="1:14" x14ac:dyDescent="0.25">
      <c r="A98" s="13" t="s">
        <v>262</v>
      </c>
      <c r="B98" s="2" t="s">
        <v>7667</v>
      </c>
      <c r="C98" s="2" t="s">
        <v>7654</v>
      </c>
      <c r="D98" s="2" t="s">
        <v>7546</v>
      </c>
      <c r="E98" s="2" t="s">
        <v>7668</v>
      </c>
      <c r="F98" s="2" t="s">
        <v>7540</v>
      </c>
      <c r="G98" s="2" t="s">
        <v>7549</v>
      </c>
      <c r="H98" s="2" t="s">
        <v>7596</v>
      </c>
      <c r="I98" s="2" t="s">
        <v>7669</v>
      </c>
      <c r="J98" s="2">
        <v>1025.24</v>
      </c>
      <c r="K98" s="2">
        <v>1373.76</v>
      </c>
      <c r="L98" s="2">
        <v>1666.58</v>
      </c>
      <c r="M98" s="3">
        <v>45316</v>
      </c>
      <c r="N98" s="16" t="s">
        <v>7536</v>
      </c>
    </row>
    <row r="99" spans="1:14" x14ac:dyDescent="0.25">
      <c r="A99" s="13" t="s">
        <v>3999</v>
      </c>
      <c r="B99" s="2" t="s">
        <v>7580</v>
      </c>
      <c r="C99" s="2" t="s">
        <v>7581</v>
      </c>
      <c r="D99" s="2" t="s">
        <v>7582</v>
      </c>
      <c r="E99" s="2" t="s">
        <v>7583</v>
      </c>
      <c r="F99" s="2" t="s">
        <v>7563</v>
      </c>
      <c r="G99" s="2" t="s">
        <v>7584</v>
      </c>
      <c r="H99" s="2" t="s">
        <v>7585</v>
      </c>
      <c r="I99" s="2" t="s">
        <v>7586</v>
      </c>
      <c r="J99" s="2">
        <v>938.61</v>
      </c>
      <c r="K99" s="2">
        <v>1370.43</v>
      </c>
      <c r="L99" s="2">
        <v>1486.67</v>
      </c>
      <c r="M99" s="3">
        <v>45302</v>
      </c>
      <c r="N99" s="16" t="s">
        <v>7536</v>
      </c>
    </row>
    <row r="100" spans="1:14" x14ac:dyDescent="0.25">
      <c r="A100" s="13" t="s">
        <v>334</v>
      </c>
      <c r="B100" s="2" t="s">
        <v>7826</v>
      </c>
      <c r="C100" s="2" t="s">
        <v>7654</v>
      </c>
      <c r="D100" s="2" t="s">
        <v>7805</v>
      </c>
      <c r="E100" s="2" t="s">
        <v>7720</v>
      </c>
      <c r="F100" s="2" t="s">
        <v>7540</v>
      </c>
      <c r="G100" s="2" t="s">
        <v>7692</v>
      </c>
      <c r="H100" s="2" t="s">
        <v>7585</v>
      </c>
      <c r="I100" s="2" t="s">
        <v>7742</v>
      </c>
      <c r="J100" s="2">
        <v>1073.45</v>
      </c>
      <c r="K100" s="2">
        <v>1365.63</v>
      </c>
      <c r="L100" s="2">
        <v>1704.5</v>
      </c>
      <c r="M100" s="3">
        <v>45543</v>
      </c>
      <c r="N100" s="16" t="s">
        <v>7536</v>
      </c>
    </row>
    <row r="101" spans="1:14" x14ac:dyDescent="0.25">
      <c r="A101" s="13" t="s">
        <v>524</v>
      </c>
      <c r="B101" s="2" t="s">
        <v>7722</v>
      </c>
      <c r="C101" s="2" t="s">
        <v>7605</v>
      </c>
      <c r="D101" s="2" t="s">
        <v>7723</v>
      </c>
      <c r="E101" s="2" t="s">
        <v>7547</v>
      </c>
      <c r="F101" s="2" t="s">
        <v>7532</v>
      </c>
      <c r="G101" s="2" t="s">
        <v>7533</v>
      </c>
      <c r="H101" s="2" t="s">
        <v>7638</v>
      </c>
      <c r="I101" s="2" t="s">
        <v>7652</v>
      </c>
      <c r="J101" s="2">
        <v>978.68</v>
      </c>
      <c r="K101" s="2">
        <v>1363.75</v>
      </c>
      <c r="L101" s="2">
        <v>1556.03</v>
      </c>
      <c r="M101" s="3">
        <v>45327</v>
      </c>
      <c r="N101" s="16" t="s">
        <v>7536</v>
      </c>
    </row>
    <row r="102" spans="1:14" x14ac:dyDescent="0.25">
      <c r="A102" s="13" t="s">
        <v>917</v>
      </c>
      <c r="B102" s="2" t="s">
        <v>7905</v>
      </c>
      <c r="C102" s="2" t="s">
        <v>7575</v>
      </c>
      <c r="D102" s="2" t="s">
        <v>7588</v>
      </c>
      <c r="E102" s="2" t="s">
        <v>7664</v>
      </c>
      <c r="F102" s="2" t="s">
        <v>7540</v>
      </c>
      <c r="G102" s="2" t="s">
        <v>7673</v>
      </c>
      <c r="H102" s="2" t="s">
        <v>7665</v>
      </c>
      <c r="I102" s="2" t="s">
        <v>7873</v>
      </c>
      <c r="J102" s="2">
        <v>962.17</v>
      </c>
      <c r="K102" s="2">
        <v>1359.03</v>
      </c>
      <c r="L102" s="2">
        <v>1599.83</v>
      </c>
      <c r="M102" s="3">
        <v>44581</v>
      </c>
      <c r="N102" s="16" t="s">
        <v>7705</v>
      </c>
    </row>
    <row r="103" spans="1:14" x14ac:dyDescent="0.25">
      <c r="A103" s="13" t="s">
        <v>73</v>
      </c>
      <c r="B103" s="2" t="s">
        <v>7989</v>
      </c>
      <c r="C103" s="2" t="s">
        <v>7545</v>
      </c>
      <c r="D103" s="2" t="s">
        <v>7728</v>
      </c>
      <c r="E103" s="2" t="s">
        <v>7798</v>
      </c>
      <c r="F103" s="2" t="s">
        <v>7555</v>
      </c>
      <c r="G103" s="2" t="s">
        <v>7590</v>
      </c>
      <c r="H103" s="2" t="s">
        <v>7607</v>
      </c>
      <c r="I103" s="2" t="s">
        <v>7967</v>
      </c>
      <c r="J103" s="2">
        <v>1067.72</v>
      </c>
      <c r="K103" s="2">
        <v>1358.69</v>
      </c>
      <c r="L103" s="2">
        <v>1623.25</v>
      </c>
      <c r="M103" s="3">
        <v>45086</v>
      </c>
      <c r="N103" s="16" t="s">
        <v>7536</v>
      </c>
    </row>
    <row r="104" spans="1:14" x14ac:dyDescent="0.25">
      <c r="A104" s="13" t="s">
        <v>1559</v>
      </c>
      <c r="B104" s="2" t="s">
        <v>7940</v>
      </c>
      <c r="C104" s="2" t="s">
        <v>7700</v>
      </c>
      <c r="D104" s="2" t="s">
        <v>7824</v>
      </c>
      <c r="E104" s="2" t="s">
        <v>7570</v>
      </c>
      <c r="F104" s="2" t="s">
        <v>7617</v>
      </c>
      <c r="G104" s="2" t="s">
        <v>7578</v>
      </c>
      <c r="H104" s="2" t="s">
        <v>7542</v>
      </c>
      <c r="I104" s="2" t="s">
        <v>7815</v>
      </c>
      <c r="J104" s="2">
        <v>893.37</v>
      </c>
      <c r="K104" s="2">
        <v>1356.11</v>
      </c>
      <c r="L104" s="2">
        <v>1614.99</v>
      </c>
      <c r="M104" s="3">
        <v>45445</v>
      </c>
      <c r="N104" s="16" t="s">
        <v>7603</v>
      </c>
    </row>
    <row r="105" spans="1:14" x14ac:dyDescent="0.25">
      <c r="A105" s="13" t="s">
        <v>552</v>
      </c>
      <c r="B105" s="2" t="s">
        <v>7758</v>
      </c>
      <c r="C105" s="2" t="s">
        <v>7581</v>
      </c>
      <c r="D105" s="2" t="s">
        <v>7710</v>
      </c>
      <c r="E105" s="2" t="s">
        <v>7729</v>
      </c>
      <c r="F105" s="2" t="s">
        <v>7563</v>
      </c>
      <c r="G105" s="2" t="s">
        <v>7564</v>
      </c>
      <c r="H105" s="2" t="s">
        <v>7602</v>
      </c>
      <c r="I105" s="2" t="s">
        <v>7623</v>
      </c>
      <c r="J105" s="2">
        <v>904.21</v>
      </c>
      <c r="K105" s="2">
        <v>1343.42</v>
      </c>
      <c r="L105" s="2">
        <v>1496.23</v>
      </c>
      <c r="M105" s="3">
        <v>45414</v>
      </c>
      <c r="N105" s="16" t="s">
        <v>7536</v>
      </c>
    </row>
    <row r="106" spans="1:14" x14ac:dyDescent="0.25">
      <c r="A106" s="13" t="s">
        <v>1324</v>
      </c>
      <c r="B106" s="2" t="s">
        <v>7784</v>
      </c>
      <c r="C106" s="2" t="s">
        <v>7581</v>
      </c>
      <c r="D106" s="2" t="s">
        <v>7710</v>
      </c>
      <c r="E106" s="2" t="s">
        <v>7785</v>
      </c>
      <c r="F106" s="2" t="s">
        <v>7563</v>
      </c>
      <c r="G106" s="2" t="s">
        <v>7673</v>
      </c>
      <c r="H106" s="2" t="s">
        <v>7596</v>
      </c>
      <c r="I106" s="2" t="s">
        <v>7734</v>
      </c>
      <c r="J106" s="2">
        <v>949.97</v>
      </c>
      <c r="K106" s="2">
        <v>1340.14</v>
      </c>
      <c r="L106" s="2">
        <v>1483.99</v>
      </c>
      <c r="M106" s="3">
        <v>45590</v>
      </c>
      <c r="N106" s="16" t="s">
        <v>7536</v>
      </c>
    </row>
    <row r="107" spans="1:14" x14ac:dyDescent="0.25">
      <c r="A107" s="13" t="s">
        <v>404</v>
      </c>
      <c r="B107" s="2" t="s">
        <v>8024</v>
      </c>
      <c r="C107" s="2" t="s">
        <v>7581</v>
      </c>
      <c r="D107" s="2" t="s">
        <v>8025</v>
      </c>
      <c r="E107" s="2" t="s">
        <v>7611</v>
      </c>
      <c r="F107" s="2" t="s">
        <v>7563</v>
      </c>
      <c r="G107" s="2" t="s">
        <v>7578</v>
      </c>
      <c r="H107" s="2" t="s">
        <v>7638</v>
      </c>
      <c r="I107" s="2" t="s">
        <v>7628</v>
      </c>
      <c r="J107" s="2">
        <v>903.3</v>
      </c>
      <c r="K107" s="2">
        <v>1338.76</v>
      </c>
      <c r="L107" s="2">
        <v>1637.29</v>
      </c>
      <c r="M107" s="3">
        <v>45430</v>
      </c>
      <c r="N107" s="16" t="s">
        <v>7536</v>
      </c>
    </row>
    <row r="108" spans="1:14" x14ac:dyDescent="0.25">
      <c r="A108" s="13" t="s">
        <v>1640</v>
      </c>
      <c r="B108" s="2" t="s">
        <v>7844</v>
      </c>
      <c r="C108" s="2" t="s">
        <v>7658</v>
      </c>
      <c r="D108" s="2" t="s">
        <v>7717</v>
      </c>
      <c r="E108" s="2" t="s">
        <v>7691</v>
      </c>
      <c r="F108" s="2" t="s">
        <v>7540</v>
      </c>
      <c r="G108" s="2" t="s">
        <v>7564</v>
      </c>
      <c r="H108" s="2" t="s">
        <v>7534</v>
      </c>
      <c r="I108" s="2" t="s">
        <v>7765</v>
      </c>
      <c r="J108" s="2">
        <v>893.89</v>
      </c>
      <c r="K108" s="2">
        <v>1335.58</v>
      </c>
      <c r="L108" s="2">
        <v>1590.94</v>
      </c>
      <c r="M108" s="3">
        <v>45171</v>
      </c>
      <c r="N108" s="16" t="s">
        <v>7603</v>
      </c>
    </row>
    <row r="109" spans="1:14" x14ac:dyDescent="0.25">
      <c r="A109" s="13" t="s">
        <v>758</v>
      </c>
      <c r="B109" s="2" t="s">
        <v>7761</v>
      </c>
      <c r="C109" s="2" t="s">
        <v>7529</v>
      </c>
      <c r="D109" s="2" t="s">
        <v>7762</v>
      </c>
      <c r="E109" s="2" t="s">
        <v>7570</v>
      </c>
      <c r="F109" s="2" t="s">
        <v>7540</v>
      </c>
      <c r="G109" s="2" t="s">
        <v>7549</v>
      </c>
      <c r="H109" s="2" t="s">
        <v>7607</v>
      </c>
      <c r="I109" s="2" t="s">
        <v>7592</v>
      </c>
      <c r="J109" s="2">
        <v>1015.72</v>
      </c>
      <c r="K109" s="2">
        <v>1331.61</v>
      </c>
      <c r="L109" s="2">
        <v>1570.42</v>
      </c>
      <c r="M109" s="3">
        <v>45483</v>
      </c>
      <c r="N109" s="16" t="s">
        <v>7536</v>
      </c>
    </row>
    <row r="110" spans="1:14" x14ac:dyDescent="0.25">
      <c r="A110" s="13" t="s">
        <v>1032</v>
      </c>
      <c r="B110" s="2" t="s">
        <v>8028</v>
      </c>
      <c r="C110" s="2" t="s">
        <v>7658</v>
      </c>
      <c r="D110" s="2" t="s">
        <v>7717</v>
      </c>
      <c r="E110" s="2" t="s">
        <v>7695</v>
      </c>
      <c r="F110" s="2" t="s">
        <v>7548</v>
      </c>
      <c r="G110" s="2" t="s">
        <v>7673</v>
      </c>
      <c r="H110" s="2" t="s">
        <v>7602</v>
      </c>
      <c r="I110" s="2" t="s">
        <v>7643</v>
      </c>
      <c r="J110" s="2">
        <v>894.68</v>
      </c>
      <c r="K110" s="2">
        <v>1321.25</v>
      </c>
      <c r="L110" s="2">
        <v>1542.06</v>
      </c>
      <c r="M110" s="3">
        <v>44710</v>
      </c>
      <c r="N110" s="16" t="s">
        <v>7536</v>
      </c>
    </row>
    <row r="111" spans="1:14" x14ac:dyDescent="0.25">
      <c r="A111" s="13" t="s">
        <v>640</v>
      </c>
      <c r="B111" s="2" t="s">
        <v>7849</v>
      </c>
      <c r="C111" s="2" t="s">
        <v>7581</v>
      </c>
      <c r="D111" s="2" t="s">
        <v>7710</v>
      </c>
      <c r="E111" s="2" t="s">
        <v>7817</v>
      </c>
      <c r="F111" s="2" t="s">
        <v>7563</v>
      </c>
      <c r="G111" s="2" t="s">
        <v>7590</v>
      </c>
      <c r="H111" s="2" t="s">
        <v>7565</v>
      </c>
      <c r="I111" s="2" t="s">
        <v>7850</v>
      </c>
      <c r="J111" s="2">
        <v>939.13</v>
      </c>
      <c r="K111" s="2">
        <v>1298.96</v>
      </c>
      <c r="L111" s="2">
        <v>1407.36</v>
      </c>
      <c r="M111" s="3">
        <v>44625</v>
      </c>
      <c r="N111" s="16" t="s">
        <v>7536</v>
      </c>
    </row>
    <row r="112" spans="1:14" x14ac:dyDescent="0.25">
      <c r="A112" s="13" t="s">
        <v>1707</v>
      </c>
      <c r="B112" s="2" t="s">
        <v>7763</v>
      </c>
      <c r="C112" s="2" t="s">
        <v>7581</v>
      </c>
      <c r="D112" s="2" t="s">
        <v>7764</v>
      </c>
      <c r="E112" s="2" t="s">
        <v>7729</v>
      </c>
      <c r="F112" s="2" t="s">
        <v>7563</v>
      </c>
      <c r="G112" s="2" t="s">
        <v>7651</v>
      </c>
      <c r="H112" s="2" t="s">
        <v>7565</v>
      </c>
      <c r="I112" s="2" t="s">
        <v>7765</v>
      </c>
      <c r="J112" s="2">
        <v>906.3</v>
      </c>
      <c r="K112" s="2">
        <v>1296.8</v>
      </c>
      <c r="L112" s="2">
        <v>1588.22</v>
      </c>
      <c r="M112" s="3">
        <v>44947</v>
      </c>
      <c r="N112" s="16" t="s">
        <v>7536</v>
      </c>
    </row>
    <row r="113" spans="1:14" x14ac:dyDescent="0.25">
      <c r="A113" s="13" t="s">
        <v>430</v>
      </c>
      <c r="B113" s="2" t="s">
        <v>7933</v>
      </c>
      <c r="C113" s="2" t="s">
        <v>7654</v>
      </c>
      <c r="D113" s="2" t="s">
        <v>7805</v>
      </c>
      <c r="E113" s="2" t="s">
        <v>7718</v>
      </c>
      <c r="F113" s="2" t="s">
        <v>7617</v>
      </c>
      <c r="G113" s="2" t="s">
        <v>7673</v>
      </c>
      <c r="H113" s="2" t="s">
        <v>7585</v>
      </c>
      <c r="I113" s="2" t="s">
        <v>7934</v>
      </c>
      <c r="J113" s="2">
        <v>834.96</v>
      </c>
      <c r="K113" s="2">
        <v>1292.76</v>
      </c>
      <c r="L113" s="2">
        <v>1606.95</v>
      </c>
      <c r="M113" s="3">
        <v>44628</v>
      </c>
      <c r="N113" s="16" t="s">
        <v>7536</v>
      </c>
    </row>
    <row r="114" spans="1:14" x14ac:dyDescent="0.25">
      <c r="A114" s="13" t="s">
        <v>1540</v>
      </c>
      <c r="B114" s="2" t="s">
        <v>7827</v>
      </c>
      <c r="C114" s="2" t="s">
        <v>7568</v>
      </c>
      <c r="D114" s="2" t="s">
        <v>7569</v>
      </c>
      <c r="E114" s="2" t="s">
        <v>7695</v>
      </c>
      <c r="F114" s="2" t="s">
        <v>7563</v>
      </c>
      <c r="G114" s="2" t="s">
        <v>7703</v>
      </c>
      <c r="H114" s="2" t="s">
        <v>7550</v>
      </c>
      <c r="I114" s="2" t="s">
        <v>7828</v>
      </c>
      <c r="J114" s="2">
        <v>879.48</v>
      </c>
      <c r="K114" s="2">
        <v>1284.47</v>
      </c>
      <c r="L114" s="2">
        <v>1557.37</v>
      </c>
      <c r="M114" s="3">
        <v>44736</v>
      </c>
      <c r="N114" s="16" t="s">
        <v>7536</v>
      </c>
    </row>
    <row r="115" spans="1:14" x14ac:dyDescent="0.25">
      <c r="A115" s="13" t="s">
        <v>145</v>
      </c>
      <c r="B115" s="2" t="s">
        <v>7904</v>
      </c>
      <c r="C115" s="2" t="s">
        <v>7700</v>
      </c>
      <c r="D115" s="2" t="s">
        <v>7797</v>
      </c>
      <c r="E115" s="2" t="s">
        <v>7562</v>
      </c>
      <c r="F115" s="2" t="s">
        <v>7555</v>
      </c>
      <c r="G115" s="2" t="s">
        <v>7703</v>
      </c>
      <c r="H115" s="2" t="s">
        <v>7565</v>
      </c>
      <c r="I115" s="2" t="s">
        <v>7652</v>
      </c>
      <c r="J115" s="2">
        <v>844.65</v>
      </c>
      <c r="K115" s="2">
        <v>1275.26</v>
      </c>
      <c r="L115" s="2">
        <v>1536.31</v>
      </c>
      <c r="M115" s="3">
        <v>45198</v>
      </c>
      <c r="N115" s="16" t="s">
        <v>7536</v>
      </c>
    </row>
    <row r="116" spans="1:14" x14ac:dyDescent="0.25">
      <c r="A116" s="13" t="s">
        <v>1800</v>
      </c>
      <c r="B116" s="2" t="s">
        <v>7604</v>
      </c>
      <c r="C116" s="2" t="s">
        <v>7605</v>
      </c>
      <c r="D116" s="2" t="s">
        <v>7606</v>
      </c>
      <c r="E116" s="2" t="s">
        <v>7583</v>
      </c>
      <c r="F116" s="2" t="s">
        <v>7274</v>
      </c>
      <c r="G116" s="2" t="s">
        <v>7584</v>
      </c>
      <c r="H116" s="2" t="s">
        <v>7607</v>
      </c>
      <c r="I116" s="2" t="s">
        <v>7608</v>
      </c>
      <c r="J116" s="2">
        <v>967.37</v>
      </c>
      <c r="K116" s="2">
        <v>1274.6500000000001</v>
      </c>
      <c r="L116" s="2">
        <v>1579.92</v>
      </c>
      <c r="M116" s="3">
        <v>45624</v>
      </c>
      <c r="N116" s="16" t="s">
        <v>7603</v>
      </c>
    </row>
    <row r="117" spans="1:14" x14ac:dyDescent="0.25">
      <c r="A117" s="13" t="s">
        <v>157</v>
      </c>
      <c r="B117" s="2" t="s">
        <v>8041</v>
      </c>
      <c r="C117" s="2" t="s">
        <v>7700</v>
      </c>
      <c r="D117" s="2" t="s">
        <v>7797</v>
      </c>
      <c r="E117" s="2" t="s">
        <v>7802</v>
      </c>
      <c r="F117" s="2" t="s">
        <v>7617</v>
      </c>
      <c r="G117" s="2" t="s">
        <v>7584</v>
      </c>
      <c r="H117" s="2" t="s">
        <v>7607</v>
      </c>
      <c r="I117" s="2" t="s">
        <v>7753</v>
      </c>
      <c r="J117" s="2">
        <v>876.92</v>
      </c>
      <c r="K117" s="2">
        <v>1269.6300000000001</v>
      </c>
      <c r="L117" s="2">
        <v>1578.84</v>
      </c>
      <c r="M117" s="3">
        <v>45552</v>
      </c>
      <c r="N117" s="16" t="s">
        <v>7603</v>
      </c>
    </row>
    <row r="118" spans="1:14" x14ac:dyDescent="0.25">
      <c r="A118" s="13" t="s">
        <v>128</v>
      </c>
      <c r="B118" s="2" t="s">
        <v>8030</v>
      </c>
      <c r="C118" s="2" t="s">
        <v>7553</v>
      </c>
      <c r="D118" s="2" t="s">
        <v>7746</v>
      </c>
      <c r="E118" s="2" t="s">
        <v>7707</v>
      </c>
      <c r="F118" s="2" t="s">
        <v>7617</v>
      </c>
      <c r="G118" s="2" t="s">
        <v>7556</v>
      </c>
      <c r="H118" s="2" t="s">
        <v>7550</v>
      </c>
      <c r="I118" s="2" t="s">
        <v>7648</v>
      </c>
      <c r="J118" s="2">
        <v>865.48</v>
      </c>
      <c r="K118" s="2">
        <v>1246.48</v>
      </c>
      <c r="L118" s="2">
        <v>1383.11</v>
      </c>
      <c r="M118" s="3">
        <v>45326</v>
      </c>
      <c r="N118" s="16" t="s">
        <v>7705</v>
      </c>
    </row>
    <row r="119" spans="1:14" x14ac:dyDescent="0.25">
      <c r="A119" s="13" t="s">
        <v>434</v>
      </c>
      <c r="B119" s="2" t="s">
        <v>8015</v>
      </c>
      <c r="C119" s="2" t="s">
        <v>7769</v>
      </c>
      <c r="D119" s="2" t="s">
        <v>7830</v>
      </c>
      <c r="E119" s="2" t="s">
        <v>8016</v>
      </c>
      <c r="F119" s="2" t="s">
        <v>7771</v>
      </c>
      <c r="G119" s="2" t="s">
        <v>7622</v>
      </c>
      <c r="H119" s="2" t="s">
        <v>7572</v>
      </c>
      <c r="I119" s="2" t="s">
        <v>7586</v>
      </c>
      <c r="J119" s="2">
        <v>854.85</v>
      </c>
      <c r="K119" s="2">
        <v>1243.6300000000001</v>
      </c>
      <c r="L119" s="2">
        <v>1352.32</v>
      </c>
      <c r="M119" s="3">
        <v>44917</v>
      </c>
      <c r="N119" s="16" t="s">
        <v>7536</v>
      </c>
    </row>
    <row r="120" spans="1:14" x14ac:dyDescent="0.25">
      <c r="A120" s="13" t="s">
        <v>347</v>
      </c>
      <c r="B120" s="2" t="s">
        <v>7916</v>
      </c>
      <c r="C120" s="2" t="s">
        <v>7605</v>
      </c>
      <c r="D120" s="2" t="s">
        <v>7811</v>
      </c>
      <c r="E120" s="2" t="s">
        <v>7729</v>
      </c>
      <c r="F120" s="2" t="s">
        <v>7532</v>
      </c>
      <c r="G120" s="2" t="s">
        <v>7683</v>
      </c>
      <c r="H120" s="2" t="s">
        <v>7607</v>
      </c>
      <c r="I120" s="2" t="s">
        <v>7917</v>
      </c>
      <c r="J120" s="2">
        <v>911.84</v>
      </c>
      <c r="K120" s="2">
        <v>1241.6300000000001</v>
      </c>
      <c r="L120" s="2">
        <v>1460.23</v>
      </c>
      <c r="M120" s="3">
        <v>44734</v>
      </c>
      <c r="N120" s="16" t="s">
        <v>7536</v>
      </c>
    </row>
    <row r="121" spans="1:14" x14ac:dyDescent="0.25">
      <c r="A121" s="13" t="s">
        <v>463</v>
      </c>
      <c r="B121" s="2" t="s">
        <v>7832</v>
      </c>
      <c r="C121" s="2" t="s">
        <v>7605</v>
      </c>
      <c r="D121" s="2" t="s">
        <v>7811</v>
      </c>
      <c r="E121" s="2" t="s">
        <v>9163</v>
      </c>
      <c r="F121" s="2" t="s">
        <v>7617</v>
      </c>
      <c r="G121" s="2" t="s">
        <v>7651</v>
      </c>
      <c r="H121" s="2" t="s">
        <v>7638</v>
      </c>
      <c r="I121" s="2" t="s">
        <v>7704</v>
      </c>
      <c r="J121" s="2">
        <v>873.43</v>
      </c>
      <c r="K121" s="2">
        <v>1238</v>
      </c>
      <c r="L121" s="2">
        <v>1470.17</v>
      </c>
      <c r="M121" s="3">
        <v>45014</v>
      </c>
      <c r="N121" s="16" t="s">
        <v>7536</v>
      </c>
    </row>
    <row r="122" spans="1:14" x14ac:dyDescent="0.25">
      <c r="A122" s="13" t="s">
        <v>828</v>
      </c>
      <c r="B122" s="2" t="s">
        <v>8021</v>
      </c>
      <c r="C122" s="2" t="s">
        <v>7713</v>
      </c>
      <c r="D122" s="2" t="s">
        <v>7901</v>
      </c>
      <c r="E122" s="2" t="s">
        <v>7616</v>
      </c>
      <c r="F122" s="2" t="s">
        <v>7532</v>
      </c>
      <c r="G122" s="2" t="s">
        <v>7564</v>
      </c>
      <c r="H122" s="2" t="s">
        <v>7579</v>
      </c>
      <c r="I122" s="2" t="s">
        <v>7801</v>
      </c>
      <c r="J122" s="2">
        <v>861.8</v>
      </c>
      <c r="K122" s="2">
        <v>1235.92</v>
      </c>
      <c r="L122" s="2">
        <v>1451.25</v>
      </c>
      <c r="M122" s="3">
        <v>44643</v>
      </c>
      <c r="N122" s="16" t="s">
        <v>7536</v>
      </c>
    </row>
    <row r="123" spans="1:14" x14ac:dyDescent="0.25">
      <c r="A123" s="13" t="s">
        <v>196</v>
      </c>
      <c r="B123" s="2" t="s">
        <v>7778</v>
      </c>
      <c r="C123" s="2" t="s">
        <v>7625</v>
      </c>
      <c r="D123" s="2" t="s">
        <v>7663</v>
      </c>
      <c r="E123" s="2" t="s">
        <v>7779</v>
      </c>
      <c r="F123" s="2" t="s">
        <v>7563</v>
      </c>
      <c r="G123" s="2" t="s">
        <v>7564</v>
      </c>
      <c r="H123" s="2" t="s">
        <v>7607</v>
      </c>
      <c r="I123" s="2" t="s">
        <v>7543</v>
      </c>
      <c r="J123" s="2">
        <v>865.92</v>
      </c>
      <c r="K123" s="2">
        <v>1224.3800000000001</v>
      </c>
      <c r="L123" s="2">
        <v>1330.67</v>
      </c>
      <c r="M123" s="3">
        <v>45672</v>
      </c>
      <c r="N123" s="16" t="s">
        <v>7705</v>
      </c>
    </row>
    <row r="124" spans="1:14" x14ac:dyDescent="0.25">
      <c r="A124" s="13" t="s">
        <v>293</v>
      </c>
      <c r="B124" s="2" t="s">
        <v>7949</v>
      </c>
      <c r="C124" s="2" t="s">
        <v>7529</v>
      </c>
      <c r="D124" s="2" t="s">
        <v>7762</v>
      </c>
      <c r="E124" s="2" t="s">
        <v>7798</v>
      </c>
      <c r="F124" s="2" t="s">
        <v>7274</v>
      </c>
      <c r="G124" s="2" t="s">
        <v>7683</v>
      </c>
      <c r="H124" s="2" t="s">
        <v>7579</v>
      </c>
      <c r="I124" s="2" t="s">
        <v>7893</v>
      </c>
      <c r="J124" s="2">
        <v>802.64</v>
      </c>
      <c r="K124" s="2">
        <v>1220.68</v>
      </c>
      <c r="L124" s="2">
        <v>1456.1</v>
      </c>
      <c r="M124" s="3">
        <v>45590</v>
      </c>
      <c r="N124" s="16" t="s">
        <v>7536</v>
      </c>
    </row>
    <row r="125" spans="1:14" x14ac:dyDescent="0.25">
      <c r="A125" s="13" t="s">
        <v>1671</v>
      </c>
      <c r="B125" s="2" t="s">
        <v>7914</v>
      </c>
      <c r="C125" s="2" t="s">
        <v>7750</v>
      </c>
      <c r="D125" s="2" t="s">
        <v>7751</v>
      </c>
      <c r="E125" s="2" t="s">
        <v>7646</v>
      </c>
      <c r="F125" s="2" t="s">
        <v>7563</v>
      </c>
      <c r="G125" s="2" t="s">
        <v>7633</v>
      </c>
      <c r="H125" s="2" t="s">
        <v>7607</v>
      </c>
      <c r="I125" s="2" t="s">
        <v>7623</v>
      </c>
      <c r="J125" s="2">
        <v>910.46</v>
      </c>
      <c r="K125" s="2">
        <v>1205.8699999999999</v>
      </c>
      <c r="L125" s="2">
        <v>1351.96</v>
      </c>
      <c r="M125" s="3">
        <v>45613</v>
      </c>
      <c r="N125" s="16" t="s">
        <v>7536</v>
      </c>
    </row>
    <row r="126" spans="1:14" x14ac:dyDescent="0.25">
      <c r="A126" s="13" t="s">
        <v>743</v>
      </c>
      <c r="B126" s="2" t="s">
        <v>7749</v>
      </c>
      <c r="C126" s="2" t="s">
        <v>7750</v>
      </c>
      <c r="D126" s="2" t="s">
        <v>7751</v>
      </c>
      <c r="E126" s="2" t="s">
        <v>7589</v>
      </c>
      <c r="F126" s="2" t="s">
        <v>7563</v>
      </c>
      <c r="G126" s="2" t="s">
        <v>7622</v>
      </c>
      <c r="H126" s="2" t="s">
        <v>7752</v>
      </c>
      <c r="I126" s="2" t="s">
        <v>7753</v>
      </c>
      <c r="J126" s="2">
        <v>954.04</v>
      </c>
      <c r="K126" s="2">
        <v>1202.1600000000001</v>
      </c>
      <c r="L126" s="2">
        <v>1405.99</v>
      </c>
      <c r="M126" s="3">
        <v>44661</v>
      </c>
      <c r="N126" s="16" t="s">
        <v>7536</v>
      </c>
    </row>
    <row r="127" spans="1:14" x14ac:dyDescent="0.25">
      <c r="A127" s="13" t="s">
        <v>852</v>
      </c>
      <c r="B127" s="2" t="s">
        <v>7649</v>
      </c>
      <c r="C127" s="2" t="s">
        <v>7605</v>
      </c>
      <c r="D127" s="2" t="s">
        <v>7650</v>
      </c>
      <c r="E127" s="2" t="s">
        <v>7577</v>
      </c>
      <c r="F127" s="2" t="s">
        <v>7274</v>
      </c>
      <c r="G127" s="2" t="s">
        <v>7651</v>
      </c>
      <c r="H127" s="2" t="s">
        <v>7585</v>
      </c>
      <c r="I127" s="2" t="s">
        <v>7652</v>
      </c>
      <c r="J127" s="2">
        <v>881.93</v>
      </c>
      <c r="K127" s="2">
        <v>1199.23</v>
      </c>
      <c r="L127" s="2">
        <v>1355.27</v>
      </c>
      <c r="M127" s="3">
        <v>45712</v>
      </c>
      <c r="N127" s="16" t="s">
        <v>7536</v>
      </c>
    </row>
    <row r="128" spans="1:14" x14ac:dyDescent="0.25">
      <c r="A128" s="13" t="s">
        <v>1314</v>
      </c>
      <c r="B128" s="2" t="s">
        <v>8047</v>
      </c>
      <c r="C128" s="2" t="s">
        <v>7545</v>
      </c>
      <c r="D128" s="2" t="s">
        <v>7594</v>
      </c>
      <c r="E128" s="2" t="s">
        <v>7646</v>
      </c>
      <c r="F128" s="2" t="s">
        <v>7532</v>
      </c>
      <c r="G128" s="2" t="s">
        <v>7692</v>
      </c>
      <c r="H128" s="2" t="s">
        <v>7607</v>
      </c>
      <c r="I128" s="2" t="s">
        <v>7661</v>
      </c>
      <c r="J128" s="2">
        <v>817.33</v>
      </c>
      <c r="K128" s="2">
        <v>1197.54</v>
      </c>
      <c r="L128" s="2">
        <v>1285.76</v>
      </c>
      <c r="M128" s="3">
        <v>45033</v>
      </c>
      <c r="N128" s="16" t="s">
        <v>7536</v>
      </c>
    </row>
    <row r="129" spans="1:14" x14ac:dyDescent="0.25">
      <c r="A129" s="13" t="s">
        <v>3039</v>
      </c>
      <c r="B129" s="2" t="s">
        <v>8003</v>
      </c>
      <c r="C129" s="2" t="s">
        <v>7605</v>
      </c>
      <c r="D129" s="2" t="s">
        <v>7811</v>
      </c>
      <c r="E129" s="2" t="s">
        <v>7779</v>
      </c>
      <c r="F129" s="2" t="s">
        <v>7548</v>
      </c>
      <c r="G129" s="2" t="s">
        <v>7590</v>
      </c>
      <c r="H129" s="2" t="s">
        <v>7607</v>
      </c>
      <c r="I129" s="2" t="s">
        <v>7704</v>
      </c>
      <c r="J129" s="2">
        <v>871.26</v>
      </c>
      <c r="K129" s="2">
        <v>1196.03</v>
      </c>
      <c r="L129" s="2">
        <v>1316.66</v>
      </c>
      <c r="M129" s="3">
        <v>44963</v>
      </c>
      <c r="N129" s="16" t="s">
        <v>7536</v>
      </c>
    </row>
    <row r="130" spans="1:14" x14ac:dyDescent="0.25">
      <c r="A130" s="13" t="s">
        <v>247</v>
      </c>
      <c r="B130" s="2" t="s">
        <v>7958</v>
      </c>
      <c r="C130" s="2" t="s">
        <v>7605</v>
      </c>
      <c r="D130" s="2" t="s">
        <v>7606</v>
      </c>
      <c r="E130" s="2" t="s">
        <v>7577</v>
      </c>
      <c r="F130" s="2" t="s">
        <v>7540</v>
      </c>
      <c r="G130" s="2" t="s">
        <v>7708</v>
      </c>
      <c r="H130" s="2" t="s">
        <v>7585</v>
      </c>
      <c r="I130" s="2" t="s">
        <v>7888</v>
      </c>
      <c r="J130" s="2">
        <v>887.02</v>
      </c>
      <c r="K130" s="2">
        <v>1194.1600000000001</v>
      </c>
      <c r="L130" s="2">
        <v>1427.93</v>
      </c>
      <c r="M130" s="3">
        <v>44744</v>
      </c>
      <c r="N130" s="16" t="s">
        <v>7536</v>
      </c>
    </row>
    <row r="131" spans="1:14" x14ac:dyDescent="0.25">
      <c r="A131" s="13" t="s">
        <v>287</v>
      </c>
      <c r="B131" s="2" t="s">
        <v>7653</v>
      </c>
      <c r="C131" s="2" t="s">
        <v>7654</v>
      </c>
      <c r="D131" s="2" t="s">
        <v>7594</v>
      </c>
      <c r="E131" s="2" t="s">
        <v>7655</v>
      </c>
      <c r="F131" s="2" t="s">
        <v>7617</v>
      </c>
      <c r="G131" s="2" t="s">
        <v>7549</v>
      </c>
      <c r="H131" s="2" t="s">
        <v>7579</v>
      </c>
      <c r="I131" s="2" t="s">
        <v>7656</v>
      </c>
      <c r="J131" s="2">
        <v>767.83</v>
      </c>
      <c r="K131" s="2">
        <v>1187.6199999999999</v>
      </c>
      <c r="L131" s="2">
        <v>1408.61</v>
      </c>
      <c r="M131" s="3">
        <v>44805</v>
      </c>
      <c r="N131" s="16" t="s">
        <v>7536</v>
      </c>
    </row>
    <row r="132" spans="1:14" x14ac:dyDescent="0.25">
      <c r="A132" s="13" t="s">
        <v>394</v>
      </c>
      <c r="B132" s="2" t="s">
        <v>7996</v>
      </c>
      <c r="C132" s="2" t="s">
        <v>7658</v>
      </c>
      <c r="D132" s="2" t="s">
        <v>7744</v>
      </c>
      <c r="E132" s="2" t="s">
        <v>7570</v>
      </c>
      <c r="F132" s="2" t="s">
        <v>7555</v>
      </c>
      <c r="G132" s="2" t="s">
        <v>7533</v>
      </c>
      <c r="H132" s="2" t="s">
        <v>7591</v>
      </c>
      <c r="I132" s="2" t="s">
        <v>7558</v>
      </c>
      <c r="J132" s="2">
        <v>914.72</v>
      </c>
      <c r="K132" s="2">
        <v>1186.46</v>
      </c>
      <c r="L132" s="2">
        <v>1447.21</v>
      </c>
      <c r="M132" s="3">
        <v>45577</v>
      </c>
      <c r="N132" s="16" t="s">
        <v>7603</v>
      </c>
    </row>
    <row r="133" spans="1:14" x14ac:dyDescent="0.25">
      <c r="A133" s="13" t="s">
        <v>2732</v>
      </c>
      <c r="B133" s="2" t="s">
        <v>7810</v>
      </c>
      <c r="C133" s="2" t="s">
        <v>7605</v>
      </c>
      <c r="D133" s="2" t="s">
        <v>7811</v>
      </c>
      <c r="E133" s="2" t="s">
        <v>7733</v>
      </c>
      <c r="F133" s="2" t="s">
        <v>7555</v>
      </c>
      <c r="G133" s="2" t="s">
        <v>7564</v>
      </c>
      <c r="H133" s="2" t="s">
        <v>7596</v>
      </c>
      <c r="I133" s="2" t="s">
        <v>7812</v>
      </c>
      <c r="J133" s="2">
        <v>798.46</v>
      </c>
      <c r="K133" s="2">
        <v>1185.98</v>
      </c>
      <c r="L133" s="2">
        <v>1450.15</v>
      </c>
      <c r="M133" s="3">
        <v>44587</v>
      </c>
      <c r="N133" s="16" t="s">
        <v>7536</v>
      </c>
    </row>
    <row r="134" spans="1:14" x14ac:dyDescent="0.25">
      <c r="A134" s="13" t="s">
        <v>2583</v>
      </c>
      <c r="B134" s="2" t="s">
        <v>8027</v>
      </c>
      <c r="C134" s="2" t="s">
        <v>7700</v>
      </c>
      <c r="D134" s="2" t="s">
        <v>7839</v>
      </c>
      <c r="E134" s="2" t="s">
        <v>7570</v>
      </c>
      <c r="F134" s="2" t="s">
        <v>7532</v>
      </c>
      <c r="G134" s="2" t="s">
        <v>7578</v>
      </c>
      <c r="H134" s="2" t="s">
        <v>7557</v>
      </c>
      <c r="I134" s="2" t="s">
        <v>7999</v>
      </c>
      <c r="J134" s="2">
        <v>859.94</v>
      </c>
      <c r="K134" s="2">
        <v>1180.0899999999999</v>
      </c>
      <c r="L134" s="2">
        <v>1345.57</v>
      </c>
      <c r="M134" s="3">
        <v>45390</v>
      </c>
      <c r="N134" s="16" t="s">
        <v>7536</v>
      </c>
    </row>
    <row r="135" spans="1:14" x14ac:dyDescent="0.25">
      <c r="A135" s="13" t="s">
        <v>817</v>
      </c>
      <c r="B135" s="2" t="s">
        <v>8042</v>
      </c>
      <c r="C135" s="2" t="s">
        <v>7553</v>
      </c>
      <c r="D135" s="2" t="s">
        <v>7862</v>
      </c>
      <c r="E135" s="2" t="s">
        <v>7755</v>
      </c>
      <c r="F135" s="2" t="s">
        <v>7274</v>
      </c>
      <c r="G135" s="2" t="s">
        <v>7578</v>
      </c>
      <c r="H135" s="2" t="s">
        <v>7572</v>
      </c>
      <c r="I135" s="2" t="s">
        <v>7967</v>
      </c>
      <c r="J135" s="2">
        <v>810.62</v>
      </c>
      <c r="K135" s="2">
        <v>1175.8699999999999</v>
      </c>
      <c r="L135" s="2">
        <v>1356.46</v>
      </c>
      <c r="M135" s="3">
        <v>45301</v>
      </c>
      <c r="N135" s="16" t="s">
        <v>7536</v>
      </c>
    </row>
    <row r="136" spans="1:14" x14ac:dyDescent="0.25">
      <c r="A136" s="13" t="s">
        <v>540</v>
      </c>
      <c r="B136" s="2" t="s">
        <v>7939</v>
      </c>
      <c r="C136" s="2" t="s">
        <v>7553</v>
      </c>
      <c r="D136" s="2" t="s">
        <v>7746</v>
      </c>
      <c r="E136" s="2" t="s">
        <v>7802</v>
      </c>
      <c r="F136" s="2" t="s">
        <v>7555</v>
      </c>
      <c r="G136" s="2" t="s">
        <v>7578</v>
      </c>
      <c r="H136" s="2" t="s">
        <v>7550</v>
      </c>
      <c r="I136" s="2" t="s">
        <v>7739</v>
      </c>
      <c r="J136" s="2">
        <v>865.42</v>
      </c>
      <c r="K136" s="2">
        <v>1164.52</v>
      </c>
      <c r="L136" s="2">
        <v>1444.39</v>
      </c>
      <c r="M136" s="3">
        <v>44713</v>
      </c>
      <c r="N136" s="16" t="s">
        <v>7536</v>
      </c>
    </row>
    <row r="137" spans="1:14" x14ac:dyDescent="0.25">
      <c r="A137" s="13" t="s">
        <v>986</v>
      </c>
      <c r="B137" s="2" t="s">
        <v>7745</v>
      </c>
      <c r="C137" s="2" t="s">
        <v>7553</v>
      </c>
      <c r="D137" s="2" t="s">
        <v>7746</v>
      </c>
      <c r="E137" s="2" t="s">
        <v>7747</v>
      </c>
      <c r="F137" s="2" t="s">
        <v>7274</v>
      </c>
      <c r="G137" s="2" t="s">
        <v>7564</v>
      </c>
      <c r="H137" s="2" t="s">
        <v>7607</v>
      </c>
      <c r="I137" s="2" t="s">
        <v>7748</v>
      </c>
      <c r="J137" s="2">
        <v>769.63</v>
      </c>
      <c r="K137" s="2">
        <v>1164.1099999999999</v>
      </c>
      <c r="L137" s="2">
        <v>1400.54</v>
      </c>
      <c r="M137" s="3">
        <v>44627</v>
      </c>
      <c r="N137" s="16" t="s">
        <v>7536</v>
      </c>
    </row>
    <row r="138" spans="1:14" x14ac:dyDescent="0.25">
      <c r="A138" s="13" t="s">
        <v>1460</v>
      </c>
      <c r="B138" s="2" t="s">
        <v>7838</v>
      </c>
      <c r="C138" s="2" t="s">
        <v>7700</v>
      </c>
      <c r="D138" s="2" t="s">
        <v>7839</v>
      </c>
      <c r="E138" s="2" t="s">
        <v>7570</v>
      </c>
      <c r="F138" s="2" t="s">
        <v>7532</v>
      </c>
      <c r="G138" s="2" t="s">
        <v>7840</v>
      </c>
      <c r="H138" s="2" t="s">
        <v>7579</v>
      </c>
      <c r="I138" s="2" t="s">
        <v>7666</v>
      </c>
      <c r="J138" s="2">
        <v>808.99</v>
      </c>
      <c r="K138" s="2">
        <v>1164.08</v>
      </c>
      <c r="L138" s="2">
        <v>1265.68</v>
      </c>
      <c r="M138" s="3">
        <v>45447</v>
      </c>
      <c r="N138" s="16" t="s">
        <v>7536</v>
      </c>
    </row>
    <row r="139" spans="1:14" x14ac:dyDescent="0.25">
      <c r="A139" s="13" t="s">
        <v>1301</v>
      </c>
      <c r="B139" s="2" t="s">
        <v>8045</v>
      </c>
      <c r="C139" s="2" t="s">
        <v>7568</v>
      </c>
      <c r="D139" s="2" t="s">
        <v>7569</v>
      </c>
      <c r="E139" s="2" t="s">
        <v>7691</v>
      </c>
      <c r="F139" s="2" t="s">
        <v>7563</v>
      </c>
      <c r="G139" s="2" t="s">
        <v>7564</v>
      </c>
      <c r="H139" s="2" t="s">
        <v>7579</v>
      </c>
      <c r="I139" s="2" t="s">
        <v>8046</v>
      </c>
      <c r="J139" s="2">
        <v>765.23</v>
      </c>
      <c r="K139" s="2">
        <v>1160.2</v>
      </c>
      <c r="L139" s="2">
        <v>1219.74</v>
      </c>
      <c r="M139" s="3">
        <v>44846</v>
      </c>
      <c r="N139" s="16" t="s">
        <v>7536</v>
      </c>
    </row>
    <row r="140" spans="1:14" x14ac:dyDescent="0.25">
      <c r="A140" s="13" t="s">
        <v>637</v>
      </c>
      <c r="B140" s="2" t="s">
        <v>7861</v>
      </c>
      <c r="C140" s="2" t="s">
        <v>7553</v>
      </c>
      <c r="D140" s="2" t="s">
        <v>7862</v>
      </c>
      <c r="E140" s="2" t="s">
        <v>7863</v>
      </c>
      <c r="F140" s="2" t="s">
        <v>7548</v>
      </c>
      <c r="G140" s="2" t="s">
        <v>7692</v>
      </c>
      <c r="H140" s="2" t="s">
        <v>7557</v>
      </c>
      <c r="I140" s="2" t="s">
        <v>7864</v>
      </c>
      <c r="J140" s="2">
        <v>841.85</v>
      </c>
      <c r="K140" s="2">
        <v>1156.93</v>
      </c>
      <c r="L140" s="2">
        <v>1319.36</v>
      </c>
      <c r="M140" s="3">
        <v>44752</v>
      </c>
      <c r="N140" s="16" t="s">
        <v>7536</v>
      </c>
    </row>
    <row r="141" spans="1:14" x14ac:dyDescent="0.25">
      <c r="A141" s="13" t="s">
        <v>1430</v>
      </c>
      <c r="B141" s="2" t="s">
        <v>8026</v>
      </c>
      <c r="C141" s="2" t="s">
        <v>7581</v>
      </c>
      <c r="D141" s="2" t="s">
        <v>7710</v>
      </c>
      <c r="E141" s="2" t="s">
        <v>7621</v>
      </c>
      <c r="F141" s="2" t="s">
        <v>7563</v>
      </c>
      <c r="G141" s="2" t="s">
        <v>7578</v>
      </c>
      <c r="H141" s="2" t="s">
        <v>7585</v>
      </c>
      <c r="I141" s="2" t="s">
        <v>7903</v>
      </c>
      <c r="J141" s="2">
        <v>917.44</v>
      </c>
      <c r="K141" s="2">
        <v>1153.3399999999999</v>
      </c>
      <c r="L141" s="2">
        <v>1376.37</v>
      </c>
      <c r="M141" s="3">
        <v>44639</v>
      </c>
      <c r="N141" s="16" t="s">
        <v>7536</v>
      </c>
    </row>
    <row r="142" spans="1:14" x14ac:dyDescent="0.25">
      <c r="A142" s="13" t="s">
        <v>1173</v>
      </c>
      <c r="B142" s="2" t="s">
        <v>7952</v>
      </c>
      <c r="C142" s="2" t="s">
        <v>7545</v>
      </c>
      <c r="D142" s="2" t="s">
        <v>7546</v>
      </c>
      <c r="E142" s="2" t="s">
        <v>7642</v>
      </c>
      <c r="F142" s="2" t="s">
        <v>7617</v>
      </c>
      <c r="G142" s="2" t="s">
        <v>7692</v>
      </c>
      <c r="H142" s="2" t="s">
        <v>7534</v>
      </c>
      <c r="I142" s="2" t="s">
        <v>7760</v>
      </c>
      <c r="J142" s="2">
        <v>754.73</v>
      </c>
      <c r="K142" s="2">
        <v>1149.6400000000001</v>
      </c>
      <c r="L142" s="2">
        <v>1417.32</v>
      </c>
      <c r="M142" s="3">
        <v>44699</v>
      </c>
      <c r="N142" s="16" t="s">
        <v>7536</v>
      </c>
    </row>
    <row r="143" spans="1:14" x14ac:dyDescent="0.25">
      <c r="A143" s="13" t="s">
        <v>2503</v>
      </c>
      <c r="B143" s="2" t="s">
        <v>8048</v>
      </c>
      <c r="C143" s="2" t="s">
        <v>7605</v>
      </c>
      <c r="D143" s="2" t="s">
        <v>7650</v>
      </c>
      <c r="E143" s="2" t="s">
        <v>7627</v>
      </c>
      <c r="F143" s="2" t="s">
        <v>7532</v>
      </c>
      <c r="G143" s="2" t="s">
        <v>7590</v>
      </c>
      <c r="H143" s="2" t="s">
        <v>7579</v>
      </c>
      <c r="I143" s="2" t="s">
        <v>7870</v>
      </c>
      <c r="J143" s="2">
        <v>795.4</v>
      </c>
      <c r="K143" s="2">
        <v>1148.7</v>
      </c>
      <c r="L143" s="2">
        <v>1300.53</v>
      </c>
      <c r="M143" s="3">
        <v>45061</v>
      </c>
      <c r="N143" s="16" t="s">
        <v>7536</v>
      </c>
    </row>
    <row r="144" spans="1:14" x14ac:dyDescent="0.25">
      <c r="A144" s="13" t="s">
        <v>1428</v>
      </c>
      <c r="B144" s="2" t="s">
        <v>7929</v>
      </c>
      <c r="C144" s="2" t="s">
        <v>7545</v>
      </c>
      <c r="D144" s="2" t="s">
        <v>7728</v>
      </c>
      <c r="E144" s="2" t="s">
        <v>7755</v>
      </c>
      <c r="F144" s="2" t="s">
        <v>7555</v>
      </c>
      <c r="G144" s="2" t="s">
        <v>7533</v>
      </c>
      <c r="H144" s="2" t="s">
        <v>7638</v>
      </c>
      <c r="I144" s="2" t="s">
        <v>7930</v>
      </c>
      <c r="J144" s="2">
        <v>915.87</v>
      </c>
      <c r="K144" s="2">
        <v>1145.03</v>
      </c>
      <c r="L144" s="2">
        <v>1412.49</v>
      </c>
      <c r="M144" s="3">
        <v>44974</v>
      </c>
      <c r="N144" s="16" t="s">
        <v>7536</v>
      </c>
    </row>
    <row r="145" spans="1:14" x14ac:dyDescent="0.25">
      <c r="A145" s="13" t="s">
        <v>191</v>
      </c>
      <c r="B145" s="2" t="s">
        <v>7537</v>
      </c>
      <c r="C145" s="2" t="s">
        <v>7529</v>
      </c>
      <c r="D145" s="2" t="s">
        <v>7538</v>
      </c>
      <c r="E145" s="2" t="s">
        <v>7539</v>
      </c>
      <c r="F145" s="2" t="s">
        <v>7540</v>
      </c>
      <c r="G145" s="2" t="s">
        <v>7541</v>
      </c>
      <c r="H145" s="2" t="s">
        <v>7542</v>
      </c>
      <c r="I145" s="2" t="s">
        <v>7543</v>
      </c>
      <c r="J145" s="2">
        <v>755.06</v>
      </c>
      <c r="K145" s="2">
        <v>1140.9000000000001</v>
      </c>
      <c r="L145" s="2">
        <v>1278.3900000000001</v>
      </c>
      <c r="M145" s="3">
        <v>45452</v>
      </c>
      <c r="N145" s="16" t="s">
        <v>7536</v>
      </c>
    </row>
    <row r="146" spans="1:14" x14ac:dyDescent="0.25">
      <c r="A146" s="13" t="s">
        <v>932</v>
      </c>
      <c r="B146" s="2" t="s">
        <v>7906</v>
      </c>
      <c r="C146" s="2" t="s">
        <v>7658</v>
      </c>
      <c r="D146" s="2" t="s">
        <v>7659</v>
      </c>
      <c r="E146" s="2" t="s">
        <v>7787</v>
      </c>
      <c r="F146" s="2" t="s">
        <v>7532</v>
      </c>
      <c r="G146" s="2" t="s">
        <v>7622</v>
      </c>
      <c r="H146" s="2" t="s">
        <v>7596</v>
      </c>
      <c r="I146" s="2" t="s">
        <v>7592</v>
      </c>
      <c r="J146" s="2">
        <v>735.85</v>
      </c>
      <c r="K146" s="2">
        <v>1132</v>
      </c>
      <c r="L146" s="2">
        <v>1408.79</v>
      </c>
      <c r="M146" s="3">
        <v>44853</v>
      </c>
      <c r="N146" s="16" t="s">
        <v>7536</v>
      </c>
    </row>
    <row r="147" spans="1:14" x14ac:dyDescent="0.25">
      <c r="A147" s="13" t="s">
        <v>1195</v>
      </c>
      <c r="B147" s="2" t="s">
        <v>7966</v>
      </c>
      <c r="C147" s="2" t="s">
        <v>7700</v>
      </c>
      <c r="D147" s="2" t="s">
        <v>7824</v>
      </c>
      <c r="E147" s="2" t="s">
        <v>7755</v>
      </c>
      <c r="F147" s="2" t="s">
        <v>7274</v>
      </c>
      <c r="G147" s="2" t="s">
        <v>7651</v>
      </c>
      <c r="H147" s="2" t="s">
        <v>7557</v>
      </c>
      <c r="I147" s="2" t="s">
        <v>7967</v>
      </c>
      <c r="J147" s="2">
        <v>770.73</v>
      </c>
      <c r="K147" s="2">
        <v>1127.43</v>
      </c>
      <c r="L147" s="2">
        <v>1245.9000000000001</v>
      </c>
      <c r="M147" s="3">
        <v>45333</v>
      </c>
      <c r="N147" s="16" t="s">
        <v>7603</v>
      </c>
    </row>
    <row r="148" spans="1:14" x14ac:dyDescent="0.25">
      <c r="A148" s="13" t="s">
        <v>2280</v>
      </c>
      <c r="B148" s="2" t="s">
        <v>8044</v>
      </c>
      <c r="C148" s="2" t="s">
        <v>7700</v>
      </c>
      <c r="D148" s="2" t="s">
        <v>7701</v>
      </c>
      <c r="E148" s="2" t="s">
        <v>7621</v>
      </c>
      <c r="F148" s="2" t="s">
        <v>7617</v>
      </c>
      <c r="G148" s="2" t="s">
        <v>7556</v>
      </c>
      <c r="H148" s="2" t="s">
        <v>7542</v>
      </c>
      <c r="I148" s="2" t="s">
        <v>7850</v>
      </c>
      <c r="J148" s="2">
        <v>744</v>
      </c>
      <c r="K148" s="2">
        <v>1116.48</v>
      </c>
      <c r="L148" s="2">
        <v>1287.67</v>
      </c>
      <c r="M148" s="3">
        <v>45332</v>
      </c>
      <c r="N148" s="16" t="s">
        <v>7705</v>
      </c>
    </row>
    <row r="149" spans="1:14" x14ac:dyDescent="0.25">
      <c r="A149" s="13" t="s">
        <v>306</v>
      </c>
      <c r="B149" s="2" t="s">
        <v>7918</v>
      </c>
      <c r="C149" s="2" t="s">
        <v>7545</v>
      </c>
      <c r="D149" s="2" t="s">
        <v>7728</v>
      </c>
      <c r="E149" s="2" t="s">
        <v>7782</v>
      </c>
      <c r="F149" s="2" t="s">
        <v>7548</v>
      </c>
      <c r="G149" s="2" t="s">
        <v>7622</v>
      </c>
      <c r="H149" s="2" t="s">
        <v>7665</v>
      </c>
      <c r="I149" s="2" t="s">
        <v>7919</v>
      </c>
      <c r="J149" s="2">
        <v>866.06</v>
      </c>
      <c r="K149" s="2">
        <v>1116.04</v>
      </c>
      <c r="L149" s="2">
        <v>1373.86</v>
      </c>
      <c r="M149" s="3">
        <v>45241</v>
      </c>
      <c r="N149" s="16" t="s">
        <v>7536</v>
      </c>
    </row>
    <row r="150" spans="1:14" x14ac:dyDescent="0.25">
      <c r="A150" s="13" t="s">
        <v>1078</v>
      </c>
      <c r="B150" s="2" t="s">
        <v>8031</v>
      </c>
      <c r="C150" s="2" t="s">
        <v>7581</v>
      </c>
      <c r="D150" s="2" t="s">
        <v>7764</v>
      </c>
      <c r="E150" s="2" t="s">
        <v>7951</v>
      </c>
      <c r="F150" s="2" t="s">
        <v>7563</v>
      </c>
      <c r="G150" s="2" t="s">
        <v>7703</v>
      </c>
      <c r="H150" s="2" t="s">
        <v>7591</v>
      </c>
      <c r="I150" s="2" t="s">
        <v>7799</v>
      </c>
      <c r="J150" s="2">
        <v>815.45</v>
      </c>
      <c r="K150" s="2">
        <v>1115.72</v>
      </c>
      <c r="L150" s="2">
        <v>1293.68</v>
      </c>
      <c r="M150" s="3">
        <v>44736</v>
      </c>
      <c r="N150" s="16" t="s">
        <v>7536</v>
      </c>
    </row>
    <row r="151" spans="1:14" x14ac:dyDescent="0.25">
      <c r="A151" s="13" t="s">
        <v>681</v>
      </c>
      <c r="B151" s="2" t="s">
        <v>7894</v>
      </c>
      <c r="C151" s="2" t="s">
        <v>7568</v>
      </c>
      <c r="D151" s="2" t="s">
        <v>7895</v>
      </c>
      <c r="E151" s="2" t="s">
        <v>7779</v>
      </c>
      <c r="F151" s="2" t="s">
        <v>7563</v>
      </c>
      <c r="G151" s="2" t="s">
        <v>7564</v>
      </c>
      <c r="H151" s="2" t="s">
        <v>7607</v>
      </c>
      <c r="I151" s="2" t="s">
        <v>7896</v>
      </c>
      <c r="J151" s="2">
        <v>737.35</v>
      </c>
      <c r="K151" s="2">
        <v>1114.9000000000001</v>
      </c>
      <c r="L151" s="2">
        <v>1334.08</v>
      </c>
      <c r="M151" s="3">
        <v>44803</v>
      </c>
      <c r="N151" s="16" t="s">
        <v>7536</v>
      </c>
    </row>
    <row r="152" spans="1:14" x14ac:dyDescent="0.25">
      <c r="A152" s="13" t="s">
        <v>2154</v>
      </c>
      <c r="B152" s="2" t="s">
        <v>7567</v>
      </c>
      <c r="C152" s="2" t="s">
        <v>7568</v>
      </c>
      <c r="D152" s="2" t="s">
        <v>7569</v>
      </c>
      <c r="E152" s="2" t="s">
        <v>7570</v>
      </c>
      <c r="F152" s="2" t="s">
        <v>7563</v>
      </c>
      <c r="G152" s="2" t="s">
        <v>7571</v>
      </c>
      <c r="H152" s="2" t="s">
        <v>7572</v>
      </c>
      <c r="I152" s="2" t="s">
        <v>7573</v>
      </c>
      <c r="J152" s="2">
        <v>753.73</v>
      </c>
      <c r="K152" s="2">
        <v>1101.3599999999999</v>
      </c>
      <c r="L152" s="2">
        <v>1203.69</v>
      </c>
      <c r="M152" s="3">
        <v>45146</v>
      </c>
      <c r="N152" s="16" t="s">
        <v>7536</v>
      </c>
    </row>
    <row r="153" spans="1:14" x14ac:dyDescent="0.25">
      <c r="A153" s="13" t="s">
        <v>209</v>
      </c>
      <c r="B153" s="2" t="s">
        <v>7945</v>
      </c>
      <c r="C153" s="2" t="s">
        <v>7654</v>
      </c>
      <c r="D153" s="2" t="s">
        <v>7946</v>
      </c>
      <c r="E153" s="2" t="s">
        <v>7687</v>
      </c>
      <c r="F153" s="2" t="s">
        <v>7548</v>
      </c>
      <c r="G153" s="2" t="s">
        <v>7590</v>
      </c>
      <c r="H153" s="2" t="s">
        <v>7665</v>
      </c>
      <c r="I153" s="2" t="s">
        <v>7772</v>
      </c>
      <c r="J153" s="2">
        <v>759</v>
      </c>
      <c r="K153" s="2">
        <v>1094.9000000000001</v>
      </c>
      <c r="L153" s="2">
        <v>1234.51</v>
      </c>
      <c r="M153" s="3">
        <v>45321</v>
      </c>
      <c r="N153" s="16" t="s">
        <v>7603</v>
      </c>
    </row>
    <row r="154" spans="1:14" x14ac:dyDescent="0.25">
      <c r="A154" s="13" t="s">
        <v>652</v>
      </c>
      <c r="B154" s="2" t="s">
        <v>8035</v>
      </c>
      <c r="C154" s="2" t="s">
        <v>7560</v>
      </c>
      <c r="D154" s="2" t="s">
        <v>7620</v>
      </c>
      <c r="E154" s="2" t="s">
        <v>7632</v>
      </c>
      <c r="F154" s="2" t="s">
        <v>7563</v>
      </c>
      <c r="G154" s="2" t="s">
        <v>7840</v>
      </c>
      <c r="H154" s="2" t="s">
        <v>7607</v>
      </c>
      <c r="I154" s="2" t="s">
        <v>7726</v>
      </c>
      <c r="J154" s="2">
        <v>815.46</v>
      </c>
      <c r="K154" s="2">
        <v>1079.55</v>
      </c>
      <c r="L154" s="2">
        <v>1181.3599999999999</v>
      </c>
      <c r="M154" s="3">
        <v>45455</v>
      </c>
      <c r="N154" s="16" t="s">
        <v>7536</v>
      </c>
    </row>
    <row r="155" spans="1:14" x14ac:dyDescent="0.25">
      <c r="A155" s="13" t="s">
        <v>584</v>
      </c>
      <c r="B155" s="2" t="s">
        <v>7925</v>
      </c>
      <c r="C155" s="2" t="s">
        <v>7681</v>
      </c>
      <c r="D155" s="2" t="s">
        <v>7795</v>
      </c>
      <c r="E155" s="2" t="s">
        <v>7687</v>
      </c>
      <c r="F155" s="2" t="s">
        <v>7617</v>
      </c>
      <c r="G155" s="2" t="s">
        <v>7549</v>
      </c>
      <c r="H155" s="2" t="s">
        <v>7542</v>
      </c>
      <c r="I155" s="2" t="s">
        <v>7543</v>
      </c>
      <c r="J155" s="2">
        <v>699.84</v>
      </c>
      <c r="K155" s="2">
        <v>1079.29</v>
      </c>
      <c r="L155" s="2">
        <v>1154.8699999999999</v>
      </c>
      <c r="M155" s="3">
        <v>45055</v>
      </c>
      <c r="N155" s="16" t="s">
        <v>7536</v>
      </c>
    </row>
    <row r="156" spans="1:14" x14ac:dyDescent="0.25">
      <c r="A156" s="13" t="s">
        <v>96</v>
      </c>
      <c r="B156" s="2" t="s">
        <v>7813</v>
      </c>
      <c r="C156" s="2" t="s">
        <v>7545</v>
      </c>
      <c r="D156" s="2" t="s">
        <v>7814</v>
      </c>
      <c r="E156" s="2" t="s">
        <v>7798</v>
      </c>
      <c r="F156" s="2" t="s">
        <v>7548</v>
      </c>
      <c r="G156" s="2" t="s">
        <v>7549</v>
      </c>
      <c r="H156" s="2" t="s">
        <v>7607</v>
      </c>
      <c r="I156" s="2" t="s">
        <v>7815</v>
      </c>
      <c r="J156" s="2">
        <v>828.44</v>
      </c>
      <c r="K156" s="2">
        <v>1070.06</v>
      </c>
      <c r="L156" s="2">
        <v>1188.01</v>
      </c>
      <c r="M156" s="3">
        <v>45571</v>
      </c>
      <c r="N156" s="16" t="s">
        <v>7536</v>
      </c>
    </row>
    <row r="157" spans="1:14" x14ac:dyDescent="0.25">
      <c r="A157" s="13" t="s">
        <v>694</v>
      </c>
      <c r="B157" s="2" t="s">
        <v>7740</v>
      </c>
      <c r="C157" s="2" t="s">
        <v>7599</v>
      </c>
      <c r="D157" s="2" t="s">
        <v>7741</v>
      </c>
      <c r="E157" s="2" t="s">
        <v>7655</v>
      </c>
      <c r="F157" s="2" t="s">
        <v>7563</v>
      </c>
      <c r="G157" s="2" t="s">
        <v>7578</v>
      </c>
      <c r="H157" s="2" t="s">
        <v>7602</v>
      </c>
      <c r="I157" s="2" t="s">
        <v>7742</v>
      </c>
      <c r="J157" s="2">
        <v>583.86</v>
      </c>
      <c r="K157" s="2">
        <v>1061.83</v>
      </c>
      <c r="L157" s="2">
        <v>1143.1600000000001</v>
      </c>
      <c r="M157" s="3">
        <v>45274</v>
      </c>
      <c r="N157" s="16" t="s">
        <v>7536</v>
      </c>
    </row>
    <row r="158" spans="1:14" x14ac:dyDescent="0.25">
      <c r="A158" s="13" t="s">
        <v>1090</v>
      </c>
      <c r="B158" s="2" t="s">
        <v>8011</v>
      </c>
      <c r="C158" s="2" t="s">
        <v>7654</v>
      </c>
      <c r="D158" s="2" t="s">
        <v>7946</v>
      </c>
      <c r="E158" s="2" t="s">
        <v>7785</v>
      </c>
      <c r="F158" s="2" t="s">
        <v>7555</v>
      </c>
      <c r="G158" s="2" t="s">
        <v>7549</v>
      </c>
      <c r="H158" s="2" t="s">
        <v>7752</v>
      </c>
      <c r="I158" s="2" t="s">
        <v>7639</v>
      </c>
      <c r="J158" s="2">
        <v>828.52</v>
      </c>
      <c r="K158" s="2">
        <v>1048.8399999999999</v>
      </c>
      <c r="L158" s="2">
        <v>1113.1600000000001</v>
      </c>
      <c r="M158" s="3">
        <v>45108</v>
      </c>
      <c r="N158" s="16" t="s">
        <v>7536</v>
      </c>
    </row>
    <row r="159" spans="1:14" x14ac:dyDescent="0.25">
      <c r="A159" s="13" t="s">
        <v>2961</v>
      </c>
      <c r="B159" s="2" t="s">
        <v>7948</v>
      </c>
      <c r="C159" s="2" t="s">
        <v>7605</v>
      </c>
      <c r="D159" s="2" t="s">
        <v>7811</v>
      </c>
      <c r="E159" s="2" t="s">
        <v>7616</v>
      </c>
      <c r="F159" s="2" t="s">
        <v>7617</v>
      </c>
      <c r="G159" s="2" t="s">
        <v>7564</v>
      </c>
      <c r="H159" s="2" t="s">
        <v>7550</v>
      </c>
      <c r="I159" s="2" t="s">
        <v>7893</v>
      </c>
      <c r="J159" s="2">
        <v>706.99</v>
      </c>
      <c r="K159" s="2">
        <v>1044.18</v>
      </c>
      <c r="L159" s="2">
        <v>1143.9000000000001</v>
      </c>
      <c r="M159" s="3">
        <v>44686</v>
      </c>
      <c r="N159" s="16" t="s">
        <v>7536</v>
      </c>
    </row>
    <row r="160" spans="1:14" x14ac:dyDescent="0.25">
      <c r="A160" s="13" t="s">
        <v>459</v>
      </c>
      <c r="B160" s="2" t="s">
        <v>8009</v>
      </c>
      <c r="C160" s="2" t="s">
        <v>7654</v>
      </c>
      <c r="D160" s="2" t="s">
        <v>7546</v>
      </c>
      <c r="E160" s="2" t="s">
        <v>7806</v>
      </c>
      <c r="F160" s="2" t="s">
        <v>7532</v>
      </c>
      <c r="G160" s="2" t="s">
        <v>7601</v>
      </c>
      <c r="H160" s="2" t="s">
        <v>7602</v>
      </c>
      <c r="I160" s="2" t="s">
        <v>7965</v>
      </c>
      <c r="J160" s="2">
        <v>720.53</v>
      </c>
      <c r="K160" s="2">
        <v>1035.58</v>
      </c>
      <c r="L160" s="2">
        <v>1147.54</v>
      </c>
      <c r="M160" s="3">
        <v>45269</v>
      </c>
      <c r="N160" s="16" t="s">
        <v>7603</v>
      </c>
    </row>
    <row r="161" spans="1:14" x14ac:dyDescent="0.25">
      <c r="A161" s="13" t="s">
        <v>1863</v>
      </c>
      <c r="B161" s="2" t="s">
        <v>8012</v>
      </c>
      <c r="C161" s="2" t="s">
        <v>7654</v>
      </c>
      <c r="D161" s="2" t="s">
        <v>7546</v>
      </c>
      <c r="E161" s="2" t="s">
        <v>7664</v>
      </c>
      <c r="F161" s="2" t="s">
        <v>7274</v>
      </c>
      <c r="G161" s="2" t="s">
        <v>7703</v>
      </c>
      <c r="H161" s="2" t="s">
        <v>7585</v>
      </c>
      <c r="I161" s="2" t="s">
        <v>7734</v>
      </c>
      <c r="J161" s="2">
        <v>722.4</v>
      </c>
      <c r="K161" s="2">
        <v>1020.28</v>
      </c>
      <c r="L161" s="2">
        <v>1144.49</v>
      </c>
      <c r="M161" s="3">
        <v>45488</v>
      </c>
      <c r="N161" s="16" t="s">
        <v>7536</v>
      </c>
    </row>
    <row r="162" spans="1:14" x14ac:dyDescent="0.25">
      <c r="A162" s="13" t="s">
        <v>884</v>
      </c>
      <c r="B162" s="2" t="s">
        <v>7727</v>
      </c>
      <c r="C162" s="2" t="s">
        <v>7545</v>
      </c>
      <c r="D162" s="2" t="s">
        <v>7728</v>
      </c>
      <c r="E162" s="2" t="s">
        <v>7729</v>
      </c>
      <c r="F162" s="2" t="s">
        <v>7617</v>
      </c>
      <c r="G162" s="2" t="s">
        <v>7601</v>
      </c>
      <c r="H162" s="2" t="s">
        <v>7665</v>
      </c>
      <c r="I162" s="2" t="s">
        <v>7730</v>
      </c>
      <c r="J162" s="2">
        <v>721.29</v>
      </c>
      <c r="K162" s="2">
        <v>1017.74</v>
      </c>
      <c r="L162" s="2">
        <v>1102.1199999999999</v>
      </c>
      <c r="M162" s="3">
        <v>45627</v>
      </c>
      <c r="N162" s="16" t="s">
        <v>7536</v>
      </c>
    </row>
    <row r="163" spans="1:14" x14ac:dyDescent="0.25">
      <c r="A163" s="13" t="s">
        <v>1700</v>
      </c>
      <c r="B163" s="2" t="s">
        <v>7909</v>
      </c>
      <c r="C163" s="2" t="s">
        <v>7545</v>
      </c>
      <c r="D163" s="2" t="s">
        <v>7728</v>
      </c>
      <c r="E163" s="2" t="s">
        <v>7531</v>
      </c>
      <c r="F163" s="2" t="s">
        <v>7274</v>
      </c>
      <c r="G163" s="2" t="s">
        <v>7692</v>
      </c>
      <c r="H163" s="2" t="s">
        <v>7638</v>
      </c>
      <c r="I163" s="2" t="s">
        <v>7910</v>
      </c>
      <c r="J163" s="2">
        <v>756.59</v>
      </c>
      <c r="K163" s="2">
        <v>1017.24</v>
      </c>
      <c r="L163" s="2">
        <v>1231.03</v>
      </c>
      <c r="M163" s="3">
        <v>45230</v>
      </c>
      <c r="N163" s="16" t="s">
        <v>7536</v>
      </c>
    </row>
    <row r="164" spans="1:14" x14ac:dyDescent="0.25">
      <c r="A164" s="13" t="s">
        <v>85</v>
      </c>
      <c r="B164" s="2" t="s">
        <v>7804</v>
      </c>
      <c r="C164" s="2" t="s">
        <v>7654</v>
      </c>
      <c r="D164" s="2" t="s">
        <v>7805</v>
      </c>
      <c r="E164" s="2" t="s">
        <v>7806</v>
      </c>
      <c r="F164" s="2" t="s">
        <v>7274</v>
      </c>
      <c r="G164" s="2" t="s">
        <v>7578</v>
      </c>
      <c r="H164" s="2" t="s">
        <v>7752</v>
      </c>
      <c r="I164" s="2" t="s">
        <v>7807</v>
      </c>
      <c r="J164" s="2">
        <v>692.53</v>
      </c>
      <c r="K164" s="2">
        <v>1013.52</v>
      </c>
      <c r="L164" s="2">
        <v>1192.69</v>
      </c>
      <c r="M164" s="3">
        <v>45359</v>
      </c>
      <c r="N164" s="16" t="s">
        <v>7536</v>
      </c>
    </row>
    <row r="165" spans="1:14" x14ac:dyDescent="0.25">
      <c r="A165" s="13" t="s">
        <v>2517</v>
      </c>
      <c r="B165" s="2" t="s">
        <v>7854</v>
      </c>
      <c r="C165" s="2" t="s">
        <v>7605</v>
      </c>
      <c r="D165" s="2" t="s">
        <v>7606</v>
      </c>
      <c r="E165" s="2" t="s">
        <v>7583</v>
      </c>
      <c r="F165" s="2" t="s">
        <v>7274</v>
      </c>
      <c r="G165" s="2" t="s">
        <v>7703</v>
      </c>
      <c r="H165" s="2" t="s">
        <v>7579</v>
      </c>
      <c r="I165" s="2" t="s">
        <v>7634</v>
      </c>
      <c r="J165" s="2">
        <v>674.29</v>
      </c>
      <c r="K165" s="2">
        <v>1008.08</v>
      </c>
      <c r="L165" s="2">
        <v>1147.01</v>
      </c>
      <c r="M165" s="3">
        <v>44802</v>
      </c>
      <c r="N165" s="16" t="s">
        <v>7536</v>
      </c>
    </row>
    <row r="166" spans="1:14" x14ac:dyDescent="0.25">
      <c r="A166" s="13" t="s">
        <v>2580</v>
      </c>
      <c r="B166" s="2" t="s">
        <v>8010</v>
      </c>
      <c r="C166" s="2" t="s">
        <v>7700</v>
      </c>
      <c r="D166" s="2" t="s">
        <v>7839</v>
      </c>
      <c r="E166" s="2" t="s">
        <v>7806</v>
      </c>
      <c r="F166" s="2" t="s">
        <v>7274</v>
      </c>
      <c r="G166" s="2" t="s">
        <v>7571</v>
      </c>
      <c r="H166" s="2" t="s">
        <v>7550</v>
      </c>
      <c r="I166" s="2" t="s">
        <v>7742</v>
      </c>
      <c r="J166" s="2">
        <v>703.03</v>
      </c>
      <c r="K166" s="2">
        <v>1001.71</v>
      </c>
      <c r="L166" s="2">
        <v>1240.6500000000001</v>
      </c>
      <c r="M166" s="3">
        <v>45416</v>
      </c>
      <c r="N166" s="16" t="s">
        <v>7536</v>
      </c>
    </row>
    <row r="167" spans="1:14" x14ac:dyDescent="0.25">
      <c r="A167" s="13" t="s">
        <v>1704</v>
      </c>
      <c r="B167" s="2" t="s">
        <v>7994</v>
      </c>
      <c r="C167" s="2" t="s">
        <v>7769</v>
      </c>
      <c r="D167" s="2" t="s">
        <v>7869</v>
      </c>
      <c r="E167" s="2" t="s">
        <v>7627</v>
      </c>
      <c r="F167" s="2" t="s">
        <v>7771</v>
      </c>
      <c r="G167" s="2" t="s">
        <v>7692</v>
      </c>
      <c r="H167" s="2" t="s">
        <v>7579</v>
      </c>
      <c r="I167" s="2" t="s">
        <v>7648</v>
      </c>
      <c r="J167" s="2">
        <v>725.87</v>
      </c>
      <c r="K167" s="2">
        <v>996.9</v>
      </c>
      <c r="L167" s="2">
        <v>1055.9100000000001</v>
      </c>
      <c r="M167" s="3">
        <v>45097</v>
      </c>
      <c r="N167" s="16" t="s">
        <v>7536</v>
      </c>
    </row>
    <row r="168" spans="1:14" x14ac:dyDescent="0.25">
      <c r="A168" s="13" t="s">
        <v>1205</v>
      </c>
      <c r="B168" s="2" t="s">
        <v>7931</v>
      </c>
      <c r="C168" s="2" t="s">
        <v>7700</v>
      </c>
      <c r="D168" s="2" t="s">
        <v>7839</v>
      </c>
      <c r="E168" s="2" t="s">
        <v>7729</v>
      </c>
      <c r="F168" s="2" t="s">
        <v>7617</v>
      </c>
      <c r="G168" s="2" t="s">
        <v>7673</v>
      </c>
      <c r="H168" s="2" t="s">
        <v>7607</v>
      </c>
      <c r="I168" s="2" t="s">
        <v>7558</v>
      </c>
      <c r="J168" s="2">
        <v>767.11</v>
      </c>
      <c r="K168" s="2">
        <v>991.49</v>
      </c>
      <c r="L168" s="2">
        <v>1063.06</v>
      </c>
      <c r="M168" s="3">
        <v>45639</v>
      </c>
      <c r="N168" s="16" t="s">
        <v>7603</v>
      </c>
    </row>
    <row r="169" spans="1:14" x14ac:dyDescent="0.25">
      <c r="A169" s="13" t="s">
        <v>1794</v>
      </c>
      <c r="B169" s="2" t="s">
        <v>8019</v>
      </c>
      <c r="C169" s="2" t="s">
        <v>7568</v>
      </c>
      <c r="D169" s="2" t="s">
        <v>7698</v>
      </c>
      <c r="E169" s="2" t="s">
        <v>7718</v>
      </c>
      <c r="F169" s="2" t="s">
        <v>7563</v>
      </c>
      <c r="G169" s="2" t="s">
        <v>7549</v>
      </c>
      <c r="H169" s="2" t="s">
        <v>7752</v>
      </c>
      <c r="I169" s="2" t="s">
        <v>7850</v>
      </c>
      <c r="J169" s="2">
        <v>761.07</v>
      </c>
      <c r="K169" s="2">
        <v>987.73</v>
      </c>
      <c r="L169" s="2">
        <v>1144.4000000000001</v>
      </c>
      <c r="M169" s="3">
        <v>45388</v>
      </c>
      <c r="N169" s="16" t="s">
        <v>7536</v>
      </c>
    </row>
    <row r="170" spans="1:14" x14ac:dyDescent="0.25">
      <c r="A170" s="13" t="s">
        <v>485</v>
      </c>
      <c r="B170" s="2" t="s">
        <v>7900</v>
      </c>
      <c r="C170" s="2" t="s">
        <v>7713</v>
      </c>
      <c r="D170" s="2" t="s">
        <v>7901</v>
      </c>
      <c r="E170" s="2" t="s">
        <v>7785</v>
      </c>
      <c r="F170" s="2" t="s">
        <v>7540</v>
      </c>
      <c r="G170" s="2" t="s">
        <v>7683</v>
      </c>
      <c r="H170" s="2" t="s">
        <v>7591</v>
      </c>
      <c r="I170" s="2" t="s">
        <v>7789</v>
      </c>
      <c r="J170" s="2">
        <v>645.59</v>
      </c>
      <c r="K170" s="2">
        <v>985.21</v>
      </c>
      <c r="L170" s="2">
        <v>1069.73</v>
      </c>
      <c r="M170" s="3">
        <v>44634</v>
      </c>
      <c r="N170" s="16" t="s">
        <v>7536</v>
      </c>
    </row>
    <row r="171" spans="1:14" x14ac:dyDescent="0.25">
      <c r="A171" s="13" t="s">
        <v>140</v>
      </c>
      <c r="B171" s="2" t="s">
        <v>7740</v>
      </c>
      <c r="C171" s="2" t="s">
        <v>7713</v>
      </c>
      <c r="D171" s="2" t="s">
        <v>7714</v>
      </c>
      <c r="E171" s="2" t="s">
        <v>7802</v>
      </c>
      <c r="F171" s="2" t="s">
        <v>7274</v>
      </c>
      <c r="G171" s="2" t="s">
        <v>7590</v>
      </c>
      <c r="H171" s="2" t="s">
        <v>7638</v>
      </c>
      <c r="I171" s="2" t="s">
        <v>7803</v>
      </c>
      <c r="J171" s="2">
        <v>721.22</v>
      </c>
      <c r="K171" s="2">
        <v>982.75</v>
      </c>
      <c r="L171" s="2">
        <v>1068.3900000000001</v>
      </c>
      <c r="M171" s="3">
        <v>45340</v>
      </c>
      <c r="N171" s="16" t="s">
        <v>7536</v>
      </c>
    </row>
    <row r="172" spans="1:14" x14ac:dyDescent="0.25">
      <c r="A172" s="13" t="s">
        <v>2059</v>
      </c>
      <c r="B172" s="2" t="s">
        <v>8029</v>
      </c>
      <c r="C172" s="2" t="s">
        <v>7605</v>
      </c>
      <c r="D172" s="2" t="s">
        <v>7723</v>
      </c>
      <c r="E172" s="2" t="s">
        <v>7627</v>
      </c>
      <c r="F172" s="2" t="s">
        <v>7555</v>
      </c>
      <c r="G172" s="2" t="s">
        <v>7708</v>
      </c>
      <c r="H172" s="2" t="s">
        <v>7557</v>
      </c>
      <c r="I172" s="2" t="s">
        <v>7742</v>
      </c>
      <c r="J172" s="2">
        <v>640.76</v>
      </c>
      <c r="K172" s="2">
        <v>979.09</v>
      </c>
      <c r="L172" s="2">
        <v>1102.73</v>
      </c>
      <c r="M172" s="3">
        <v>44625</v>
      </c>
      <c r="N172" s="16" t="s">
        <v>7536</v>
      </c>
    </row>
    <row r="173" spans="1:14" x14ac:dyDescent="0.25">
      <c r="A173" s="13" t="s">
        <v>1582</v>
      </c>
      <c r="B173" s="2" t="s">
        <v>7851</v>
      </c>
      <c r="C173" s="2" t="s">
        <v>7654</v>
      </c>
      <c r="D173" s="2" t="s">
        <v>7594</v>
      </c>
      <c r="E173" s="2" t="s">
        <v>7637</v>
      </c>
      <c r="F173" s="2" t="s">
        <v>7274</v>
      </c>
      <c r="G173" s="2" t="s">
        <v>7683</v>
      </c>
      <c r="H173" s="2" t="s">
        <v>7596</v>
      </c>
      <c r="I173" s="2" t="s">
        <v>7669</v>
      </c>
      <c r="J173" s="2">
        <v>700.93</v>
      </c>
      <c r="K173" s="2">
        <v>972.33</v>
      </c>
      <c r="L173" s="2">
        <v>1165.3399999999999</v>
      </c>
      <c r="M173" s="3">
        <v>45576</v>
      </c>
      <c r="N173" s="16" t="s">
        <v>7536</v>
      </c>
    </row>
    <row r="174" spans="1:14" x14ac:dyDescent="0.25">
      <c r="A174" s="13" t="s">
        <v>954</v>
      </c>
      <c r="B174" s="2" t="s">
        <v>7818</v>
      </c>
      <c r="C174" s="2" t="s">
        <v>7599</v>
      </c>
      <c r="D174" s="2" t="s">
        <v>7636</v>
      </c>
      <c r="E174" s="2" t="s">
        <v>7577</v>
      </c>
      <c r="F174" s="2" t="s">
        <v>7563</v>
      </c>
      <c r="G174" s="2" t="s">
        <v>7708</v>
      </c>
      <c r="H174" s="2" t="s">
        <v>7591</v>
      </c>
      <c r="I174" s="2" t="s">
        <v>7791</v>
      </c>
      <c r="J174" s="2">
        <v>576.97</v>
      </c>
      <c r="K174" s="2">
        <v>971.07</v>
      </c>
      <c r="L174" s="2">
        <v>1140.07</v>
      </c>
      <c r="M174" s="3">
        <v>45236</v>
      </c>
      <c r="N174" s="16" t="s">
        <v>7536</v>
      </c>
    </row>
    <row r="175" spans="1:14" x14ac:dyDescent="0.25">
      <c r="A175" s="13" t="s">
        <v>571</v>
      </c>
      <c r="B175" s="2" t="s">
        <v>8022</v>
      </c>
      <c r="C175" s="2" t="s">
        <v>7658</v>
      </c>
      <c r="D175" s="2" t="s">
        <v>7717</v>
      </c>
      <c r="E175" s="2" t="s">
        <v>7655</v>
      </c>
      <c r="F175" s="2" t="s">
        <v>7548</v>
      </c>
      <c r="G175" s="2" t="s">
        <v>7651</v>
      </c>
      <c r="H175" s="2" t="s">
        <v>7596</v>
      </c>
      <c r="I175" s="2" t="s">
        <v>7899</v>
      </c>
      <c r="J175" s="2">
        <v>626.26</v>
      </c>
      <c r="K175" s="2">
        <v>954.04</v>
      </c>
      <c r="L175" s="2">
        <v>1158.6099999999999</v>
      </c>
      <c r="M175" s="3">
        <v>45329</v>
      </c>
      <c r="N175" s="16" t="s">
        <v>7536</v>
      </c>
    </row>
    <row r="176" spans="1:14" x14ac:dyDescent="0.25">
      <c r="A176" s="13" t="s">
        <v>1796</v>
      </c>
      <c r="B176" s="2" t="s">
        <v>7689</v>
      </c>
      <c r="C176" s="2" t="s">
        <v>7658</v>
      </c>
      <c r="D176" s="2" t="s">
        <v>7690</v>
      </c>
      <c r="E176" s="2" t="s">
        <v>7691</v>
      </c>
      <c r="F176" s="2" t="s">
        <v>7555</v>
      </c>
      <c r="G176" s="2" t="s">
        <v>7692</v>
      </c>
      <c r="H176" s="2" t="s">
        <v>7572</v>
      </c>
      <c r="I176" s="2" t="s">
        <v>7693</v>
      </c>
      <c r="J176" s="2">
        <v>630.1</v>
      </c>
      <c r="K176" s="2">
        <v>922.62</v>
      </c>
      <c r="L176" s="2">
        <v>1032.6600000000001</v>
      </c>
      <c r="M176" s="3">
        <v>45467</v>
      </c>
      <c r="N176" s="16" t="s">
        <v>7536</v>
      </c>
    </row>
    <row r="177" spans="1:14" x14ac:dyDescent="0.25">
      <c r="A177" s="13" t="s">
        <v>1811</v>
      </c>
      <c r="B177" s="2" t="s">
        <v>7998</v>
      </c>
      <c r="C177" s="2" t="s">
        <v>7599</v>
      </c>
      <c r="D177" s="2" t="s">
        <v>7741</v>
      </c>
      <c r="E177" s="2" t="s">
        <v>7798</v>
      </c>
      <c r="F177" s="2" t="s">
        <v>7563</v>
      </c>
      <c r="G177" s="2" t="s">
        <v>7541</v>
      </c>
      <c r="H177" s="2" t="s">
        <v>7752</v>
      </c>
      <c r="I177" s="2" t="s">
        <v>7999</v>
      </c>
      <c r="J177" s="2">
        <v>535.47</v>
      </c>
      <c r="K177" s="2">
        <v>916.6</v>
      </c>
      <c r="L177" s="2">
        <v>984.19</v>
      </c>
      <c r="M177" s="3">
        <v>45580</v>
      </c>
      <c r="N177" s="16" t="s">
        <v>7536</v>
      </c>
    </row>
    <row r="178" spans="1:14" x14ac:dyDescent="0.25">
      <c r="A178" s="13" t="s">
        <v>1455</v>
      </c>
      <c r="B178" s="2" t="s">
        <v>7997</v>
      </c>
      <c r="C178" s="2" t="s">
        <v>7625</v>
      </c>
      <c r="D178" s="2" t="s">
        <v>7686</v>
      </c>
      <c r="E178" s="2" t="s">
        <v>7589</v>
      </c>
      <c r="F178" s="2" t="s">
        <v>7563</v>
      </c>
      <c r="G178" s="2" t="s">
        <v>7633</v>
      </c>
      <c r="H178" s="2" t="s">
        <v>7572</v>
      </c>
      <c r="I178" s="2" t="s">
        <v>7608</v>
      </c>
      <c r="J178" s="2">
        <v>695.67</v>
      </c>
      <c r="K178" s="2">
        <v>916.07</v>
      </c>
      <c r="L178" s="2">
        <v>1079.74</v>
      </c>
      <c r="M178" s="3">
        <v>45387</v>
      </c>
      <c r="N178" s="16" t="s">
        <v>7536</v>
      </c>
    </row>
    <row r="179" spans="1:14" x14ac:dyDescent="0.25">
      <c r="A179" s="13" t="s">
        <v>1822</v>
      </c>
      <c r="B179" s="2" t="s">
        <v>7845</v>
      </c>
      <c r="C179" s="2" t="s">
        <v>7545</v>
      </c>
      <c r="D179" s="2" t="s">
        <v>7814</v>
      </c>
      <c r="E179" s="2" t="s">
        <v>7632</v>
      </c>
      <c r="F179" s="2" t="s">
        <v>7274</v>
      </c>
      <c r="G179" s="2" t="s">
        <v>7571</v>
      </c>
      <c r="H179" s="2" t="s">
        <v>7638</v>
      </c>
      <c r="I179" s="2" t="s">
        <v>7825</v>
      </c>
      <c r="J179" s="2">
        <v>670.17</v>
      </c>
      <c r="K179" s="2">
        <v>912.77</v>
      </c>
      <c r="L179" s="2">
        <v>984.21</v>
      </c>
      <c r="M179" s="3">
        <v>45357</v>
      </c>
      <c r="N179" s="16" t="s">
        <v>7536</v>
      </c>
    </row>
    <row r="180" spans="1:14" x14ac:dyDescent="0.25">
      <c r="A180" s="13" t="s">
        <v>1189</v>
      </c>
      <c r="B180" s="2" t="s">
        <v>7706</v>
      </c>
      <c r="C180" s="2" t="s">
        <v>7625</v>
      </c>
      <c r="D180" s="2" t="s">
        <v>7626</v>
      </c>
      <c r="E180" s="2" t="s">
        <v>7707</v>
      </c>
      <c r="F180" s="2" t="s">
        <v>7563</v>
      </c>
      <c r="G180" s="2" t="s">
        <v>7708</v>
      </c>
      <c r="H180" s="2" t="s">
        <v>7665</v>
      </c>
      <c r="I180" s="2" t="s">
        <v>7618</v>
      </c>
      <c r="J180" s="2">
        <v>671.19</v>
      </c>
      <c r="K180" s="2">
        <v>899.07</v>
      </c>
      <c r="L180" s="2">
        <v>1052.4100000000001</v>
      </c>
      <c r="M180" s="3">
        <v>45248</v>
      </c>
      <c r="N180" s="16" t="s">
        <v>7536</v>
      </c>
    </row>
    <row r="181" spans="1:14" x14ac:dyDescent="0.25">
      <c r="A181" s="13" t="s">
        <v>367</v>
      </c>
      <c r="B181" s="2" t="s">
        <v>7911</v>
      </c>
      <c r="C181" s="2" t="s">
        <v>7553</v>
      </c>
      <c r="D181" s="2" t="s">
        <v>7912</v>
      </c>
      <c r="E181" s="2" t="s">
        <v>7642</v>
      </c>
      <c r="F181" s="2" t="s">
        <v>7617</v>
      </c>
      <c r="G181" s="2" t="s">
        <v>7692</v>
      </c>
      <c r="H181" s="2" t="s">
        <v>7550</v>
      </c>
      <c r="I181" s="2" t="s">
        <v>7742</v>
      </c>
      <c r="J181" s="2">
        <v>698.08</v>
      </c>
      <c r="K181" s="2">
        <v>894.73</v>
      </c>
      <c r="L181" s="2">
        <v>1019.91</v>
      </c>
      <c r="M181" s="3">
        <v>45205</v>
      </c>
      <c r="N181" s="16" t="s">
        <v>7536</v>
      </c>
    </row>
    <row r="182" spans="1:14" x14ac:dyDescent="0.25">
      <c r="A182" s="13" t="s">
        <v>979</v>
      </c>
      <c r="B182" s="2" t="s">
        <v>7796</v>
      </c>
      <c r="C182" s="2" t="s">
        <v>7700</v>
      </c>
      <c r="D182" s="2" t="s">
        <v>7797</v>
      </c>
      <c r="E182" s="2" t="s">
        <v>7798</v>
      </c>
      <c r="F182" s="2" t="s">
        <v>7617</v>
      </c>
      <c r="G182" s="2" t="s">
        <v>7556</v>
      </c>
      <c r="H182" s="2" t="s">
        <v>7602</v>
      </c>
      <c r="I182" s="2" t="s">
        <v>7799</v>
      </c>
      <c r="J182" s="2">
        <v>599.28</v>
      </c>
      <c r="K182" s="2">
        <v>884.95</v>
      </c>
      <c r="L182" s="2">
        <v>953.97</v>
      </c>
      <c r="M182" s="3">
        <v>44722</v>
      </c>
      <c r="N182" s="16" t="s">
        <v>7536</v>
      </c>
    </row>
    <row r="183" spans="1:14" x14ac:dyDescent="0.25">
      <c r="A183" s="13" t="s">
        <v>439</v>
      </c>
      <c r="B183" s="2" t="s">
        <v>7823</v>
      </c>
      <c r="C183" s="2" t="s">
        <v>7700</v>
      </c>
      <c r="D183" s="2" t="s">
        <v>7824</v>
      </c>
      <c r="E183" s="2" t="s">
        <v>7672</v>
      </c>
      <c r="F183" s="2" t="s">
        <v>7532</v>
      </c>
      <c r="G183" s="2" t="s">
        <v>7541</v>
      </c>
      <c r="H183" s="2" t="s">
        <v>7585</v>
      </c>
      <c r="I183" s="2" t="s">
        <v>7825</v>
      </c>
      <c r="J183" s="2">
        <v>647.29999999999995</v>
      </c>
      <c r="K183" s="2">
        <v>865.7</v>
      </c>
      <c r="L183" s="2">
        <v>1028.94</v>
      </c>
      <c r="M183" s="3">
        <v>45399</v>
      </c>
      <c r="N183" s="16" t="s">
        <v>7536</v>
      </c>
    </row>
    <row r="184" spans="1:14" x14ac:dyDescent="0.25">
      <c r="A184" s="13" t="s">
        <v>1819</v>
      </c>
      <c r="B184" s="2" t="s">
        <v>7944</v>
      </c>
      <c r="C184" s="2" t="s">
        <v>7545</v>
      </c>
      <c r="D184" s="2" t="s">
        <v>7594</v>
      </c>
      <c r="E184" s="2" t="s">
        <v>7616</v>
      </c>
      <c r="F184" s="2" t="s">
        <v>7532</v>
      </c>
      <c r="G184" s="2" t="s">
        <v>7533</v>
      </c>
      <c r="H184" s="2" t="s">
        <v>7579</v>
      </c>
      <c r="I184" s="2" t="s">
        <v>7669</v>
      </c>
      <c r="J184" s="2">
        <v>658.19</v>
      </c>
      <c r="K184" s="2">
        <v>863.6</v>
      </c>
      <c r="L184" s="2">
        <v>1017.01</v>
      </c>
      <c r="M184" s="3">
        <v>44729</v>
      </c>
      <c r="N184" s="16" t="s">
        <v>7536</v>
      </c>
    </row>
    <row r="185" spans="1:14" x14ac:dyDescent="0.25">
      <c r="A185" s="13" t="s">
        <v>469</v>
      </c>
      <c r="B185" s="2" t="s">
        <v>7968</v>
      </c>
      <c r="C185" s="2" t="s">
        <v>7681</v>
      </c>
      <c r="D185" s="2" t="s">
        <v>7610</v>
      </c>
      <c r="E185" s="2" t="s">
        <v>7747</v>
      </c>
      <c r="F185" s="2" t="s">
        <v>7617</v>
      </c>
      <c r="G185" s="2" t="s">
        <v>7708</v>
      </c>
      <c r="H185" s="2" t="s">
        <v>7602</v>
      </c>
      <c r="I185" s="2" t="s">
        <v>7772</v>
      </c>
      <c r="J185" s="2">
        <v>629.72</v>
      </c>
      <c r="K185" s="2">
        <v>862.18</v>
      </c>
      <c r="L185" s="2">
        <v>922.93</v>
      </c>
      <c r="M185" s="3">
        <v>45609</v>
      </c>
      <c r="N185" s="16" t="s">
        <v>7705</v>
      </c>
    </row>
    <row r="186" spans="1:14" x14ac:dyDescent="0.25">
      <c r="A186" s="13" t="s">
        <v>927</v>
      </c>
      <c r="B186" s="2" t="s">
        <v>7995</v>
      </c>
      <c r="C186" s="2" t="s">
        <v>7568</v>
      </c>
      <c r="D186" s="2" t="s">
        <v>7698</v>
      </c>
      <c r="E186" s="2" t="s">
        <v>7616</v>
      </c>
      <c r="F186" s="2" t="s">
        <v>7563</v>
      </c>
      <c r="G186" s="2" t="s">
        <v>7633</v>
      </c>
      <c r="H186" s="2" t="s">
        <v>7596</v>
      </c>
      <c r="I186" s="2" t="s">
        <v>7884</v>
      </c>
      <c r="J186" s="2">
        <v>590.02</v>
      </c>
      <c r="K186" s="2">
        <v>861.53</v>
      </c>
      <c r="L186" s="2">
        <v>921.02</v>
      </c>
      <c r="M186" s="3">
        <v>45071</v>
      </c>
      <c r="N186" s="16" t="s">
        <v>7536</v>
      </c>
    </row>
    <row r="187" spans="1:14" x14ac:dyDescent="0.25">
      <c r="A187" s="13" t="s">
        <v>719</v>
      </c>
      <c r="B187" s="2" t="s">
        <v>7712</v>
      </c>
      <c r="C187" s="2" t="s">
        <v>7713</v>
      </c>
      <c r="D187" s="2" t="s">
        <v>7714</v>
      </c>
      <c r="E187" s="2" t="s">
        <v>7715</v>
      </c>
      <c r="F187" s="2" t="s">
        <v>7532</v>
      </c>
      <c r="G187" s="2" t="s">
        <v>7647</v>
      </c>
      <c r="H187" s="2" t="s">
        <v>7602</v>
      </c>
      <c r="I187" s="2" t="s">
        <v>7592</v>
      </c>
      <c r="J187" s="2">
        <v>570.20000000000005</v>
      </c>
      <c r="K187" s="2">
        <v>859.2</v>
      </c>
      <c r="L187" s="2">
        <v>1056.31</v>
      </c>
      <c r="M187" s="3">
        <v>45437</v>
      </c>
      <c r="N187" s="16" t="s">
        <v>7536</v>
      </c>
    </row>
    <row r="188" spans="1:14" x14ac:dyDescent="0.25">
      <c r="A188" s="13" t="s">
        <v>481</v>
      </c>
      <c r="B188" s="2" t="s">
        <v>7877</v>
      </c>
      <c r="C188" s="2" t="s">
        <v>7713</v>
      </c>
      <c r="D188" s="2" t="s">
        <v>7878</v>
      </c>
      <c r="E188" s="2" t="s">
        <v>7687</v>
      </c>
      <c r="F188" s="2" t="s">
        <v>7617</v>
      </c>
      <c r="G188" s="2" t="s">
        <v>7578</v>
      </c>
      <c r="H188" s="2" t="s">
        <v>7607</v>
      </c>
      <c r="I188" s="2" t="s">
        <v>7757</v>
      </c>
      <c r="J188" s="2">
        <v>590.48</v>
      </c>
      <c r="K188" s="2">
        <v>858.55</v>
      </c>
      <c r="L188" s="2">
        <v>903.07</v>
      </c>
      <c r="M188" s="3">
        <v>45265</v>
      </c>
      <c r="N188" s="16" t="s">
        <v>7536</v>
      </c>
    </row>
    <row r="189" spans="1:14" x14ac:dyDescent="0.25">
      <c r="A189" s="13" t="s">
        <v>356</v>
      </c>
      <c r="B189" s="2" t="s">
        <v>7843</v>
      </c>
      <c r="C189" s="2" t="s">
        <v>7700</v>
      </c>
      <c r="D189" s="2" t="s">
        <v>7839</v>
      </c>
      <c r="E189" s="2" t="s">
        <v>7632</v>
      </c>
      <c r="F189" s="2" t="s">
        <v>7555</v>
      </c>
      <c r="G189" s="2" t="s">
        <v>7622</v>
      </c>
      <c r="H189" s="2" t="s">
        <v>7579</v>
      </c>
      <c r="I189" s="2" t="s">
        <v>7666</v>
      </c>
      <c r="J189" s="2">
        <v>568.05999999999995</v>
      </c>
      <c r="K189" s="2">
        <v>857.08</v>
      </c>
      <c r="L189" s="2">
        <v>990.39</v>
      </c>
      <c r="M189" s="3">
        <v>45203</v>
      </c>
      <c r="N189" s="16" t="s">
        <v>7536</v>
      </c>
    </row>
    <row r="190" spans="1:14" x14ac:dyDescent="0.25">
      <c r="A190" s="13" t="s">
        <v>79</v>
      </c>
      <c r="B190" s="2" t="s">
        <v>7882</v>
      </c>
      <c r="C190" s="2" t="s">
        <v>7599</v>
      </c>
      <c r="D190" s="2" t="s">
        <v>7645</v>
      </c>
      <c r="E190" s="2" t="s">
        <v>7733</v>
      </c>
      <c r="F190" s="2" t="s">
        <v>7563</v>
      </c>
      <c r="G190" s="2" t="s">
        <v>7571</v>
      </c>
      <c r="H190" s="2" t="s">
        <v>7607</v>
      </c>
      <c r="I190" s="2" t="s">
        <v>7825</v>
      </c>
      <c r="J190" s="2">
        <v>488.6</v>
      </c>
      <c r="K190" s="2">
        <v>853.78</v>
      </c>
      <c r="L190" s="2">
        <v>962.04</v>
      </c>
      <c r="M190" s="3">
        <v>45441</v>
      </c>
      <c r="N190" s="16" t="s">
        <v>7536</v>
      </c>
    </row>
    <row r="191" spans="1:14" x14ac:dyDescent="0.25">
      <c r="A191" s="13" t="s">
        <v>224</v>
      </c>
      <c r="B191" s="2" t="s">
        <v>7947</v>
      </c>
      <c r="C191" s="2" t="s">
        <v>7700</v>
      </c>
      <c r="D191" s="2" t="s">
        <v>7701</v>
      </c>
      <c r="E191" s="2" t="s">
        <v>7775</v>
      </c>
      <c r="F191" s="2" t="s">
        <v>7540</v>
      </c>
      <c r="G191" s="2" t="s">
        <v>7651</v>
      </c>
      <c r="H191" s="2" t="s">
        <v>7579</v>
      </c>
      <c r="I191" s="2" t="s">
        <v>7696</v>
      </c>
      <c r="J191" s="2">
        <v>568.53</v>
      </c>
      <c r="K191" s="2">
        <v>853.43</v>
      </c>
      <c r="L191" s="2">
        <v>992.41</v>
      </c>
      <c r="M191" s="3">
        <v>44871</v>
      </c>
      <c r="N191" s="16" t="s">
        <v>7536</v>
      </c>
    </row>
    <row r="192" spans="1:14" x14ac:dyDescent="0.25">
      <c r="A192" s="13" t="s">
        <v>320</v>
      </c>
      <c r="B192" s="2" t="s">
        <v>7979</v>
      </c>
      <c r="C192" s="2" t="s">
        <v>7700</v>
      </c>
      <c r="D192" s="2" t="s">
        <v>7839</v>
      </c>
      <c r="E192" s="2" t="s">
        <v>7611</v>
      </c>
      <c r="F192" s="2" t="s">
        <v>7540</v>
      </c>
      <c r="G192" s="2" t="s">
        <v>7703</v>
      </c>
      <c r="H192" s="2" t="s">
        <v>7591</v>
      </c>
      <c r="I192" s="2" t="s">
        <v>7592</v>
      </c>
      <c r="J192" s="2">
        <v>573.09</v>
      </c>
      <c r="K192" s="2">
        <v>847.23</v>
      </c>
      <c r="L192" s="2">
        <v>918.16</v>
      </c>
      <c r="M192" s="3">
        <v>44886</v>
      </c>
      <c r="N192" s="16" t="s">
        <v>7536</v>
      </c>
    </row>
    <row r="193" spans="1:14" x14ac:dyDescent="0.25">
      <c r="A193" s="13" t="s">
        <v>1552</v>
      </c>
      <c r="B193" s="2" t="s">
        <v>7808</v>
      </c>
      <c r="C193" s="2" t="s">
        <v>7545</v>
      </c>
      <c r="D193" s="2" t="s">
        <v>7728</v>
      </c>
      <c r="E193" s="2" t="s">
        <v>7583</v>
      </c>
      <c r="F193" s="2" t="s">
        <v>7274</v>
      </c>
      <c r="G193" s="2" t="s">
        <v>7541</v>
      </c>
      <c r="H193" s="2" t="s">
        <v>7542</v>
      </c>
      <c r="I193" s="2" t="s">
        <v>7809</v>
      </c>
      <c r="J193" s="2">
        <v>661.34</v>
      </c>
      <c r="K193" s="2">
        <v>843.99</v>
      </c>
      <c r="L193" s="2">
        <v>958.94</v>
      </c>
      <c r="M193" s="3">
        <v>45702</v>
      </c>
      <c r="N193" s="16" t="s">
        <v>7536</v>
      </c>
    </row>
    <row r="194" spans="1:14" x14ac:dyDescent="0.25">
      <c r="A194" s="13" t="s">
        <v>2482</v>
      </c>
      <c r="B194" s="2" t="s">
        <v>7676</v>
      </c>
      <c r="C194" s="2" t="s">
        <v>7605</v>
      </c>
      <c r="D194" s="2" t="s">
        <v>7606</v>
      </c>
      <c r="E194" s="2" t="s">
        <v>7677</v>
      </c>
      <c r="F194" s="2" t="s">
        <v>7540</v>
      </c>
      <c r="G194" s="2" t="s">
        <v>7541</v>
      </c>
      <c r="H194" s="2" t="s">
        <v>7542</v>
      </c>
      <c r="I194" s="2" t="s">
        <v>7543</v>
      </c>
      <c r="J194" s="2">
        <v>575.72</v>
      </c>
      <c r="K194" s="2">
        <v>838.91</v>
      </c>
      <c r="L194" s="2">
        <v>949.71</v>
      </c>
      <c r="M194" s="3">
        <v>45527</v>
      </c>
      <c r="N194" s="16" t="s">
        <v>7603</v>
      </c>
    </row>
    <row r="195" spans="1:14" x14ac:dyDescent="0.25">
      <c r="A195" s="13" t="s">
        <v>1578</v>
      </c>
      <c r="B195" s="2" t="s">
        <v>8005</v>
      </c>
      <c r="C195" s="2" t="s">
        <v>7599</v>
      </c>
      <c r="D195" s="2" t="s">
        <v>7645</v>
      </c>
      <c r="E195" s="2" t="s">
        <v>9163</v>
      </c>
      <c r="F195" s="2" t="s">
        <v>7563</v>
      </c>
      <c r="G195" s="2" t="s">
        <v>7673</v>
      </c>
      <c r="H195" s="2" t="s">
        <v>7596</v>
      </c>
      <c r="I195" s="2" t="s">
        <v>8006</v>
      </c>
      <c r="J195" s="2">
        <v>481.3</v>
      </c>
      <c r="K195" s="2">
        <v>836.65</v>
      </c>
      <c r="L195" s="2">
        <v>950.9</v>
      </c>
      <c r="M195" s="3">
        <v>45551</v>
      </c>
      <c r="N195" s="16" t="s">
        <v>7603</v>
      </c>
    </row>
    <row r="196" spans="1:14" x14ac:dyDescent="0.25">
      <c r="A196" s="13" t="s">
        <v>53</v>
      </c>
      <c r="B196" s="2" t="s">
        <v>7699</v>
      </c>
      <c r="C196" s="2" t="s">
        <v>7700</v>
      </c>
      <c r="D196" s="2" t="s">
        <v>7701</v>
      </c>
      <c r="E196" s="2" t="s">
        <v>7621</v>
      </c>
      <c r="F196" s="2" t="s">
        <v>7548</v>
      </c>
      <c r="G196" s="2" t="s">
        <v>7590</v>
      </c>
      <c r="H196" s="2" t="s">
        <v>7579</v>
      </c>
      <c r="I196" s="2" t="s">
        <v>7592</v>
      </c>
      <c r="J196" s="2">
        <v>539.76</v>
      </c>
      <c r="K196" s="2">
        <v>830.78</v>
      </c>
      <c r="L196" s="2">
        <v>925.68</v>
      </c>
      <c r="M196" s="3">
        <v>44683</v>
      </c>
      <c r="N196" s="16" t="s">
        <v>7603</v>
      </c>
    </row>
    <row r="197" spans="1:14" x14ac:dyDescent="0.25">
      <c r="A197" s="13" t="s">
        <v>32</v>
      </c>
      <c r="B197" s="2" t="s">
        <v>8043</v>
      </c>
      <c r="C197" s="2" t="s">
        <v>7737</v>
      </c>
      <c r="D197" s="2" t="s">
        <v>7738</v>
      </c>
      <c r="E197" s="2" t="s">
        <v>7621</v>
      </c>
      <c r="F197" s="2" t="s">
        <v>7548</v>
      </c>
      <c r="G197" s="2" t="s">
        <v>7633</v>
      </c>
      <c r="H197" s="2" t="s">
        <v>7752</v>
      </c>
      <c r="I197" s="2" t="s">
        <v>7857</v>
      </c>
      <c r="J197" s="2">
        <v>492.11</v>
      </c>
      <c r="K197" s="2">
        <v>825.13</v>
      </c>
      <c r="L197" s="2">
        <v>911.52</v>
      </c>
      <c r="M197" s="3">
        <v>45101</v>
      </c>
      <c r="N197" s="16" t="s">
        <v>7536</v>
      </c>
    </row>
    <row r="198" spans="1:14" x14ac:dyDescent="0.25">
      <c r="A198" s="13" t="s">
        <v>992</v>
      </c>
      <c r="B198" s="2" t="s">
        <v>7792</v>
      </c>
      <c r="C198" s="2" t="s">
        <v>7630</v>
      </c>
      <c r="D198" s="2" t="s">
        <v>7793</v>
      </c>
      <c r="E198" s="2" t="s">
        <v>7562</v>
      </c>
      <c r="F198" s="2" t="s">
        <v>7532</v>
      </c>
      <c r="G198" s="2" t="s">
        <v>7703</v>
      </c>
      <c r="H198" s="2" t="s">
        <v>7638</v>
      </c>
      <c r="I198" s="2" t="s">
        <v>7558</v>
      </c>
      <c r="J198" s="2">
        <v>565.45000000000005</v>
      </c>
      <c r="K198" s="2">
        <v>824.25</v>
      </c>
      <c r="L198" s="2">
        <v>958.9</v>
      </c>
      <c r="M198" s="3">
        <v>45117</v>
      </c>
      <c r="N198" s="16" t="s">
        <v>7536</v>
      </c>
    </row>
    <row r="199" spans="1:14" x14ac:dyDescent="0.25">
      <c r="A199" s="13" t="s">
        <v>1149</v>
      </c>
      <c r="B199" s="2" t="s">
        <v>7719</v>
      </c>
      <c r="C199" s="2" t="s">
        <v>7654</v>
      </c>
      <c r="D199" s="2" t="s">
        <v>7594</v>
      </c>
      <c r="E199" s="2" t="s">
        <v>7720</v>
      </c>
      <c r="F199" s="2" t="s">
        <v>7532</v>
      </c>
      <c r="G199" s="2" t="s">
        <v>7564</v>
      </c>
      <c r="H199" s="2" t="s">
        <v>7585</v>
      </c>
      <c r="I199" s="2" t="s">
        <v>7721</v>
      </c>
      <c r="J199" s="2">
        <v>637.27</v>
      </c>
      <c r="K199" s="2">
        <v>819.19</v>
      </c>
      <c r="L199" s="2">
        <v>910.42</v>
      </c>
      <c r="M199" s="3">
        <v>45392</v>
      </c>
      <c r="N199" s="16" t="s">
        <v>7536</v>
      </c>
    </row>
    <row r="200" spans="1:14" x14ac:dyDescent="0.25">
      <c r="A200" s="13" t="s">
        <v>2268</v>
      </c>
      <c r="B200" s="2" t="s">
        <v>7709</v>
      </c>
      <c r="C200" s="2" t="s">
        <v>7581</v>
      </c>
      <c r="D200" s="2" t="s">
        <v>7710</v>
      </c>
      <c r="E200" s="2" t="s">
        <v>7577</v>
      </c>
      <c r="F200" s="2" t="s">
        <v>7563</v>
      </c>
      <c r="G200" s="2" t="s">
        <v>7549</v>
      </c>
      <c r="H200" s="2" t="s">
        <v>7579</v>
      </c>
      <c r="I200" s="2" t="s">
        <v>7711</v>
      </c>
      <c r="J200" s="2">
        <v>545.54999999999995</v>
      </c>
      <c r="K200" s="2">
        <v>814.31</v>
      </c>
      <c r="L200" s="2">
        <v>908.88</v>
      </c>
      <c r="M200" s="3">
        <v>45501</v>
      </c>
      <c r="N200" s="16" t="s">
        <v>7536</v>
      </c>
    </row>
    <row r="201" spans="1:14" x14ac:dyDescent="0.25">
      <c r="A201" s="13" t="s">
        <v>1368</v>
      </c>
      <c r="B201" s="2" t="s">
        <v>7991</v>
      </c>
      <c r="C201" s="2" t="s">
        <v>7605</v>
      </c>
      <c r="D201" s="2" t="s">
        <v>7811</v>
      </c>
      <c r="E201" s="2" t="s">
        <v>7785</v>
      </c>
      <c r="F201" s="2" t="s">
        <v>7548</v>
      </c>
      <c r="G201" s="2" t="s">
        <v>7692</v>
      </c>
      <c r="H201" s="2" t="s">
        <v>7602</v>
      </c>
      <c r="I201" s="2" t="s">
        <v>7592</v>
      </c>
      <c r="J201" s="2">
        <v>585.26</v>
      </c>
      <c r="K201" s="2">
        <v>794.35</v>
      </c>
      <c r="L201" s="2">
        <v>903.61</v>
      </c>
      <c r="M201" s="3">
        <v>45111</v>
      </c>
      <c r="N201" s="16" t="s">
        <v>7603</v>
      </c>
    </row>
    <row r="202" spans="1:14" x14ac:dyDescent="0.25">
      <c r="A202" s="13" t="s">
        <v>532</v>
      </c>
      <c r="B202" s="2" t="s">
        <v>7754</v>
      </c>
      <c r="C202" s="2" t="s">
        <v>7658</v>
      </c>
      <c r="D202" s="2" t="s">
        <v>7690</v>
      </c>
      <c r="E202" s="2" t="s">
        <v>7755</v>
      </c>
      <c r="F202" s="2" t="s">
        <v>7555</v>
      </c>
      <c r="G202" s="2" t="s">
        <v>7601</v>
      </c>
      <c r="H202" s="2" t="s">
        <v>7638</v>
      </c>
      <c r="I202" s="2" t="s">
        <v>7734</v>
      </c>
      <c r="J202" s="2">
        <v>512.11</v>
      </c>
      <c r="K202" s="2">
        <v>792.77</v>
      </c>
      <c r="L202" s="2">
        <v>869.54</v>
      </c>
      <c r="M202" s="3">
        <v>45215</v>
      </c>
      <c r="N202" s="16" t="s">
        <v>7536</v>
      </c>
    </row>
    <row r="203" spans="1:14" x14ac:dyDescent="0.25">
      <c r="A203" s="13" t="s">
        <v>133</v>
      </c>
      <c r="B203" s="2" t="s">
        <v>7794</v>
      </c>
      <c r="C203" s="2" t="s">
        <v>7681</v>
      </c>
      <c r="D203" s="2" t="s">
        <v>7795</v>
      </c>
      <c r="E203" s="2" t="s">
        <v>7718</v>
      </c>
      <c r="F203" s="2" t="s">
        <v>7532</v>
      </c>
      <c r="G203" s="2" t="s">
        <v>7633</v>
      </c>
      <c r="H203" s="2" t="s">
        <v>7591</v>
      </c>
      <c r="I203" s="2" t="s">
        <v>7623</v>
      </c>
      <c r="J203" s="2">
        <v>534.80999999999995</v>
      </c>
      <c r="K203" s="2">
        <v>789.21</v>
      </c>
      <c r="L203" s="2">
        <v>941.17</v>
      </c>
      <c r="M203" s="3">
        <v>45377</v>
      </c>
      <c r="N203" s="16" t="s">
        <v>7603</v>
      </c>
    </row>
    <row r="204" spans="1:14" x14ac:dyDescent="0.25">
      <c r="A204" s="13" t="s">
        <v>117</v>
      </c>
      <c r="B204" s="2" t="s">
        <v>7609</v>
      </c>
      <c r="C204" s="2" t="s">
        <v>7681</v>
      </c>
      <c r="D204" s="2" t="s">
        <v>7610</v>
      </c>
      <c r="E204" s="2" t="s">
        <v>7611</v>
      </c>
      <c r="F204" s="2" t="s">
        <v>7532</v>
      </c>
      <c r="G204" s="2" t="s">
        <v>7601</v>
      </c>
      <c r="H204" s="2" t="s">
        <v>7572</v>
      </c>
      <c r="I204" s="2" t="s">
        <v>7612</v>
      </c>
      <c r="J204" s="2">
        <v>550.01</v>
      </c>
      <c r="K204" s="2">
        <v>788.9</v>
      </c>
      <c r="L204" s="2">
        <v>843.09</v>
      </c>
      <c r="M204" s="3">
        <v>44907</v>
      </c>
      <c r="N204" s="16" t="s">
        <v>7536</v>
      </c>
    </row>
    <row r="205" spans="1:14" x14ac:dyDescent="0.25">
      <c r="A205" s="13" t="s">
        <v>716</v>
      </c>
      <c r="B205" s="2" t="s">
        <v>7657</v>
      </c>
      <c r="C205" s="2" t="s">
        <v>7658</v>
      </c>
      <c r="D205" s="2" t="s">
        <v>7659</v>
      </c>
      <c r="E205" s="2" t="s">
        <v>7660</v>
      </c>
      <c r="F205" s="2" t="s">
        <v>7532</v>
      </c>
      <c r="G205" s="2" t="s">
        <v>7601</v>
      </c>
      <c r="H205" s="2" t="s">
        <v>7542</v>
      </c>
      <c r="I205" s="2" t="s">
        <v>7661</v>
      </c>
      <c r="J205" s="2">
        <v>559.25</v>
      </c>
      <c r="K205" s="2">
        <v>784.48</v>
      </c>
      <c r="L205" s="2">
        <v>902.16</v>
      </c>
      <c r="M205" s="3">
        <v>44654</v>
      </c>
      <c r="N205" s="16" t="s">
        <v>7536</v>
      </c>
    </row>
    <row r="206" spans="1:14" x14ac:dyDescent="0.25">
      <c r="A206" s="13" t="s">
        <v>353</v>
      </c>
      <c r="B206" s="2" t="s">
        <v>7964</v>
      </c>
      <c r="C206" s="2" t="s">
        <v>7700</v>
      </c>
      <c r="D206" s="2" t="s">
        <v>7797</v>
      </c>
      <c r="E206" s="2" t="s">
        <v>7755</v>
      </c>
      <c r="F206" s="2" t="s">
        <v>7532</v>
      </c>
      <c r="G206" s="2" t="s">
        <v>7683</v>
      </c>
      <c r="H206" s="2" t="s">
        <v>7602</v>
      </c>
      <c r="I206" s="2" t="s">
        <v>7965</v>
      </c>
      <c r="J206" s="2">
        <v>571.09</v>
      </c>
      <c r="K206" s="2">
        <v>784.02</v>
      </c>
      <c r="L206" s="2">
        <v>826.37</v>
      </c>
      <c r="M206" s="3">
        <v>44580</v>
      </c>
      <c r="N206" s="16" t="s">
        <v>7536</v>
      </c>
    </row>
    <row r="207" spans="1:14" x14ac:dyDescent="0.25">
      <c r="A207" s="13" t="s">
        <v>267</v>
      </c>
      <c r="B207" s="2" t="s">
        <v>8013</v>
      </c>
      <c r="C207" s="2" t="s">
        <v>7581</v>
      </c>
      <c r="D207" s="2" t="s">
        <v>7764</v>
      </c>
      <c r="E207" s="2" t="s">
        <v>7707</v>
      </c>
      <c r="F207" s="2" t="s">
        <v>7563</v>
      </c>
      <c r="G207" s="2" t="s">
        <v>7601</v>
      </c>
      <c r="H207" s="2" t="s">
        <v>7565</v>
      </c>
      <c r="I207" s="2" t="s">
        <v>7903</v>
      </c>
      <c r="J207" s="2">
        <v>513.84</v>
      </c>
      <c r="K207" s="2">
        <v>763.2</v>
      </c>
      <c r="L207" s="2">
        <v>923.29</v>
      </c>
      <c r="M207" s="3">
        <v>45151</v>
      </c>
      <c r="N207" s="16" t="s">
        <v>7536</v>
      </c>
    </row>
    <row r="208" spans="1:14" x14ac:dyDescent="0.25">
      <c r="A208" s="13" t="s">
        <v>576</v>
      </c>
      <c r="B208" s="2" t="s">
        <v>7629</v>
      </c>
      <c r="C208" s="2" t="s">
        <v>7630</v>
      </c>
      <c r="D208" s="2" t="s">
        <v>7631</v>
      </c>
      <c r="E208" s="2" t="s">
        <v>7632</v>
      </c>
      <c r="F208" s="2" t="s">
        <v>7274</v>
      </c>
      <c r="G208" s="2" t="s">
        <v>7633</v>
      </c>
      <c r="H208" s="2" t="s">
        <v>7585</v>
      </c>
      <c r="I208" s="2" t="s">
        <v>7634</v>
      </c>
      <c r="J208" s="2">
        <v>591.38</v>
      </c>
      <c r="K208" s="2">
        <v>762.42</v>
      </c>
      <c r="L208" s="2">
        <v>857.04</v>
      </c>
      <c r="M208" s="3">
        <v>45712</v>
      </c>
      <c r="N208" s="16" t="s">
        <v>7536</v>
      </c>
    </row>
    <row r="209" spans="1:14" x14ac:dyDescent="0.25">
      <c r="A209" s="13" t="s">
        <v>22</v>
      </c>
      <c r="B209" s="2" t="s">
        <v>7993</v>
      </c>
      <c r="C209" s="2" t="s">
        <v>7700</v>
      </c>
      <c r="D209" s="2" t="s">
        <v>7824</v>
      </c>
      <c r="E209" s="2" t="s">
        <v>7577</v>
      </c>
      <c r="F209" s="2" t="s">
        <v>7532</v>
      </c>
      <c r="G209" s="2" t="s">
        <v>7703</v>
      </c>
      <c r="H209" s="2" t="s">
        <v>7534</v>
      </c>
      <c r="I209" s="2" t="s">
        <v>7739</v>
      </c>
      <c r="J209" s="2">
        <v>496.67</v>
      </c>
      <c r="K209" s="2">
        <v>756.61</v>
      </c>
      <c r="L209" s="2">
        <v>867.48</v>
      </c>
      <c r="M209" s="3">
        <v>45459</v>
      </c>
      <c r="N209" s="16" t="s">
        <v>7536</v>
      </c>
    </row>
    <row r="210" spans="1:14" x14ac:dyDescent="0.25">
      <c r="A210" s="13" t="s">
        <v>838</v>
      </c>
      <c r="B210" s="2" t="s">
        <v>7936</v>
      </c>
      <c r="C210" s="2" t="s">
        <v>7700</v>
      </c>
      <c r="D210" s="2" t="s">
        <v>7824</v>
      </c>
      <c r="E210" s="2" t="s">
        <v>7806</v>
      </c>
      <c r="F210" s="2" t="s">
        <v>7555</v>
      </c>
      <c r="G210" s="2" t="s">
        <v>7633</v>
      </c>
      <c r="H210" s="2" t="s">
        <v>7579</v>
      </c>
      <c r="I210" s="2" t="s">
        <v>7873</v>
      </c>
      <c r="J210" s="2">
        <v>569.35</v>
      </c>
      <c r="K210" s="2">
        <v>754.31</v>
      </c>
      <c r="L210" s="2">
        <v>802.25</v>
      </c>
      <c r="M210" s="3">
        <v>45087</v>
      </c>
      <c r="N210" s="16" t="s">
        <v>7536</v>
      </c>
    </row>
    <row r="211" spans="1:14" x14ac:dyDescent="0.25">
      <c r="A211" s="13" t="s">
        <v>151</v>
      </c>
      <c r="B211" s="2" t="s">
        <v>8023</v>
      </c>
      <c r="C211" s="2" t="s">
        <v>7599</v>
      </c>
      <c r="D211" s="2" t="s">
        <v>7741</v>
      </c>
      <c r="E211" s="2" t="s">
        <v>7775</v>
      </c>
      <c r="F211" s="2" t="s">
        <v>7563</v>
      </c>
      <c r="G211" s="2" t="s">
        <v>7708</v>
      </c>
      <c r="H211" s="2" t="s">
        <v>7665</v>
      </c>
      <c r="I211" s="2" t="s">
        <v>7742</v>
      </c>
      <c r="J211" s="2">
        <v>443.19</v>
      </c>
      <c r="K211" s="2">
        <v>744.59</v>
      </c>
      <c r="L211" s="2">
        <v>794.08</v>
      </c>
      <c r="M211" s="3">
        <v>44758</v>
      </c>
      <c r="N211" s="16" t="s">
        <v>7536</v>
      </c>
    </row>
    <row r="212" spans="1:14" x14ac:dyDescent="0.25">
      <c r="A212" s="13" t="s">
        <v>1097</v>
      </c>
      <c r="B212" s="2" t="s">
        <v>7598</v>
      </c>
      <c r="C212" s="2" t="s">
        <v>7599</v>
      </c>
      <c r="D212" s="2" t="s">
        <v>7600</v>
      </c>
      <c r="E212" s="2" t="s">
        <v>7577</v>
      </c>
      <c r="F212" s="2" t="s">
        <v>7563</v>
      </c>
      <c r="G212" s="2" t="s">
        <v>7601</v>
      </c>
      <c r="H212" s="2" t="s">
        <v>7602</v>
      </c>
      <c r="I212" s="2" t="s">
        <v>7543</v>
      </c>
      <c r="J212" s="2">
        <v>414.5</v>
      </c>
      <c r="K212" s="2">
        <v>742.76</v>
      </c>
      <c r="L212" s="2">
        <v>799.07</v>
      </c>
      <c r="M212" s="3">
        <v>45591</v>
      </c>
      <c r="N212" s="16" t="s">
        <v>7603</v>
      </c>
    </row>
    <row r="213" spans="1:14" x14ac:dyDescent="0.25">
      <c r="A213" s="13" t="s">
        <v>1347</v>
      </c>
      <c r="B213" s="2" t="s">
        <v>7972</v>
      </c>
      <c r="C213" s="2" t="s">
        <v>7581</v>
      </c>
      <c r="D213" s="2" t="s">
        <v>7710</v>
      </c>
      <c r="E213" s="2" t="s">
        <v>7616</v>
      </c>
      <c r="F213" s="2" t="s">
        <v>7563</v>
      </c>
      <c r="G213" s="2" t="s">
        <v>7564</v>
      </c>
      <c r="H213" s="2" t="s">
        <v>7596</v>
      </c>
      <c r="I213" s="2" t="s">
        <v>7656</v>
      </c>
      <c r="J213" s="2">
        <v>570.17999999999995</v>
      </c>
      <c r="K213" s="2">
        <v>741.8</v>
      </c>
      <c r="L213" s="2">
        <v>876.45</v>
      </c>
      <c r="M213" s="3">
        <v>45705</v>
      </c>
      <c r="N213" s="16" t="s">
        <v>7536</v>
      </c>
    </row>
    <row r="214" spans="1:14" x14ac:dyDescent="0.25">
      <c r="A214" s="13" t="s">
        <v>645</v>
      </c>
      <c r="B214" s="2" t="s">
        <v>7915</v>
      </c>
      <c r="C214" s="2" t="s">
        <v>7681</v>
      </c>
      <c r="D214" s="2" t="s">
        <v>7610</v>
      </c>
      <c r="E214" s="2" t="s">
        <v>7677</v>
      </c>
      <c r="F214" s="2" t="s">
        <v>7540</v>
      </c>
      <c r="G214" s="2" t="s">
        <v>7556</v>
      </c>
      <c r="H214" s="2" t="s">
        <v>7534</v>
      </c>
      <c r="I214" s="2" t="s">
        <v>7825</v>
      </c>
      <c r="J214" s="2">
        <v>522.38</v>
      </c>
      <c r="K214" s="2">
        <v>739.19</v>
      </c>
      <c r="L214" s="2">
        <v>790.15</v>
      </c>
      <c r="M214" s="3">
        <v>44770</v>
      </c>
      <c r="N214" s="16" t="s">
        <v>7536</v>
      </c>
    </row>
    <row r="215" spans="1:14" x14ac:dyDescent="0.25">
      <c r="A215" s="13" t="s">
        <v>1359</v>
      </c>
      <c r="B215" s="2" t="s">
        <v>7889</v>
      </c>
      <c r="C215" s="2" t="s">
        <v>7737</v>
      </c>
      <c r="D215" s="2" t="s">
        <v>7738</v>
      </c>
      <c r="E215" s="2" t="s">
        <v>7595</v>
      </c>
      <c r="F215" s="2" t="s">
        <v>7548</v>
      </c>
      <c r="G215" s="2" t="s">
        <v>7549</v>
      </c>
      <c r="H215" s="2" t="s">
        <v>7572</v>
      </c>
      <c r="I215" s="2" t="s">
        <v>7742</v>
      </c>
      <c r="J215" s="2">
        <v>428.16</v>
      </c>
      <c r="K215" s="2">
        <v>729.34</v>
      </c>
      <c r="L215" s="2">
        <v>827.59</v>
      </c>
      <c r="M215" s="3">
        <v>45385</v>
      </c>
      <c r="N215" s="16" t="s">
        <v>7536</v>
      </c>
    </row>
    <row r="216" spans="1:14" x14ac:dyDescent="0.25">
      <c r="A216" s="13" t="s">
        <v>408</v>
      </c>
      <c r="B216" s="2" t="s">
        <v>7921</v>
      </c>
      <c r="C216" s="2" t="s">
        <v>7681</v>
      </c>
      <c r="D216" s="2" t="s">
        <v>7922</v>
      </c>
      <c r="E216" s="2" t="s">
        <v>7802</v>
      </c>
      <c r="F216" s="2" t="s">
        <v>7617</v>
      </c>
      <c r="G216" s="2" t="s">
        <v>7692</v>
      </c>
      <c r="H216" s="2" t="s">
        <v>7591</v>
      </c>
      <c r="I216" s="2" t="s">
        <v>7693</v>
      </c>
      <c r="J216" s="2">
        <v>547.66999999999996</v>
      </c>
      <c r="K216" s="2">
        <v>724.97</v>
      </c>
      <c r="L216" s="2">
        <v>804.01</v>
      </c>
      <c r="M216" s="3">
        <v>45405</v>
      </c>
      <c r="N216" s="16" t="s">
        <v>7603</v>
      </c>
    </row>
    <row r="217" spans="1:14" x14ac:dyDescent="0.25">
      <c r="A217" s="13" t="s">
        <v>252</v>
      </c>
      <c r="B217" s="2" t="s">
        <v>7892</v>
      </c>
      <c r="C217" s="2" t="s">
        <v>7750</v>
      </c>
      <c r="D217" s="2" t="s">
        <v>7751</v>
      </c>
      <c r="E217" s="2" t="s">
        <v>7583</v>
      </c>
      <c r="F217" s="2" t="s">
        <v>7563</v>
      </c>
      <c r="G217" s="2" t="s">
        <v>7584</v>
      </c>
      <c r="H217" s="2" t="s">
        <v>7752</v>
      </c>
      <c r="I217" s="2" t="s">
        <v>7893</v>
      </c>
      <c r="J217" s="2">
        <v>556.99</v>
      </c>
      <c r="K217" s="2">
        <v>719.17</v>
      </c>
      <c r="L217" s="2">
        <v>756.76</v>
      </c>
      <c r="M217" s="3">
        <v>45578</v>
      </c>
      <c r="N217" s="16" t="s">
        <v>7705</v>
      </c>
    </row>
    <row r="218" spans="1:14" x14ac:dyDescent="0.25">
      <c r="A218" s="13" t="s">
        <v>2243</v>
      </c>
      <c r="B218" s="2" t="s">
        <v>8017</v>
      </c>
      <c r="C218" s="2" t="s">
        <v>7658</v>
      </c>
      <c r="D218" s="2" t="s">
        <v>7717</v>
      </c>
      <c r="E218" s="2" t="s">
        <v>7531</v>
      </c>
      <c r="F218" s="2" t="s">
        <v>7274</v>
      </c>
      <c r="G218" s="2" t="s">
        <v>7651</v>
      </c>
      <c r="H218" s="2" t="s">
        <v>7596</v>
      </c>
      <c r="I218" s="2" t="s">
        <v>7954</v>
      </c>
      <c r="J218" s="2">
        <v>504.05</v>
      </c>
      <c r="K218" s="2">
        <v>718.37</v>
      </c>
      <c r="L218" s="2">
        <v>790.93</v>
      </c>
      <c r="M218" s="3">
        <v>45238</v>
      </c>
      <c r="N218" s="16" t="s">
        <v>7536</v>
      </c>
    </row>
    <row r="219" spans="1:14" x14ac:dyDescent="0.25">
      <c r="A219" s="13" t="s">
        <v>169</v>
      </c>
      <c r="B219" s="2" t="s">
        <v>7897</v>
      </c>
      <c r="C219" s="2" t="s">
        <v>7630</v>
      </c>
      <c r="D219" s="2" t="s">
        <v>7774</v>
      </c>
      <c r="E219" s="2" t="s">
        <v>7637</v>
      </c>
      <c r="F219" s="2" t="s">
        <v>7274</v>
      </c>
      <c r="G219" s="2" t="s">
        <v>7549</v>
      </c>
      <c r="H219" s="2" t="s">
        <v>7752</v>
      </c>
      <c r="I219" s="2" t="s">
        <v>7543</v>
      </c>
      <c r="J219" s="2">
        <v>499.31</v>
      </c>
      <c r="K219" s="2">
        <v>710.52</v>
      </c>
      <c r="L219" s="2">
        <v>757</v>
      </c>
      <c r="M219" s="3">
        <v>45494</v>
      </c>
      <c r="N219" s="16" t="s">
        <v>7536</v>
      </c>
    </row>
    <row r="220" spans="1:14" x14ac:dyDescent="0.25">
      <c r="A220" s="13" t="s">
        <v>747</v>
      </c>
      <c r="B220" s="2" t="s">
        <v>7640</v>
      </c>
      <c r="C220" s="2" t="s">
        <v>7630</v>
      </c>
      <c r="D220" s="2" t="s">
        <v>7631</v>
      </c>
      <c r="E220" s="2" t="s">
        <v>7806</v>
      </c>
      <c r="F220" s="2" t="s">
        <v>7617</v>
      </c>
      <c r="G220" s="2" t="s">
        <v>7601</v>
      </c>
      <c r="H220" s="2" t="s">
        <v>7585</v>
      </c>
      <c r="I220" s="2" t="s">
        <v>7684</v>
      </c>
      <c r="J220" s="2">
        <v>525.45000000000005</v>
      </c>
      <c r="K220" s="2">
        <v>692</v>
      </c>
      <c r="L220" s="2">
        <v>808.11</v>
      </c>
      <c r="M220" s="3">
        <v>44921</v>
      </c>
      <c r="N220" s="16" t="s">
        <v>7536</v>
      </c>
    </row>
    <row r="221" spans="1:14" x14ac:dyDescent="0.25">
      <c r="A221" s="13" t="s">
        <v>2641</v>
      </c>
      <c r="B221" s="2" t="s">
        <v>8018</v>
      </c>
      <c r="C221" s="2" t="s">
        <v>7737</v>
      </c>
      <c r="D221" s="2" t="s">
        <v>7908</v>
      </c>
      <c r="E221" s="2" t="s">
        <v>7632</v>
      </c>
      <c r="F221" s="2" t="s">
        <v>7548</v>
      </c>
      <c r="G221" s="2" t="s">
        <v>7533</v>
      </c>
      <c r="H221" s="2" t="s">
        <v>7591</v>
      </c>
      <c r="I221" s="2" t="s">
        <v>7934</v>
      </c>
      <c r="J221" s="2">
        <v>403.9</v>
      </c>
      <c r="K221" s="2">
        <v>679.51</v>
      </c>
      <c r="L221" s="2">
        <v>780.15</v>
      </c>
      <c r="M221" s="3">
        <v>45688</v>
      </c>
      <c r="N221" s="16" t="s">
        <v>7536</v>
      </c>
    </row>
    <row r="222" spans="1:14" x14ac:dyDescent="0.25">
      <c r="A222" s="13" t="s">
        <v>566</v>
      </c>
      <c r="B222" s="2" t="s">
        <v>7843</v>
      </c>
      <c r="C222" s="2" t="s">
        <v>7599</v>
      </c>
      <c r="D222" s="2" t="s">
        <v>7636</v>
      </c>
      <c r="E222" s="2" t="s">
        <v>7547</v>
      </c>
      <c r="F222" s="2" t="s">
        <v>7563</v>
      </c>
      <c r="G222" s="2" t="s">
        <v>7622</v>
      </c>
      <c r="H222" s="2" t="s">
        <v>7572</v>
      </c>
      <c r="I222" s="2" t="s">
        <v>7566</v>
      </c>
      <c r="J222" s="2">
        <v>403.71</v>
      </c>
      <c r="K222" s="2">
        <v>676.61</v>
      </c>
      <c r="L222" s="2">
        <v>794.71</v>
      </c>
      <c r="M222" s="3">
        <v>45512</v>
      </c>
      <c r="N222" s="16" t="s">
        <v>7536</v>
      </c>
    </row>
    <row r="223" spans="1:14" x14ac:dyDescent="0.25">
      <c r="A223" s="13" t="s">
        <v>519</v>
      </c>
      <c r="B223" s="2" t="s">
        <v>8033</v>
      </c>
      <c r="C223" s="2" t="s">
        <v>7737</v>
      </c>
      <c r="D223" s="2" t="s">
        <v>7938</v>
      </c>
      <c r="E223" s="2" t="s">
        <v>7621</v>
      </c>
      <c r="F223" s="2" t="s">
        <v>7274</v>
      </c>
      <c r="G223" s="2" t="s">
        <v>7601</v>
      </c>
      <c r="H223" s="2" t="s">
        <v>7752</v>
      </c>
      <c r="I223" s="2" t="s">
        <v>7679</v>
      </c>
      <c r="J223" s="2">
        <v>417.92</v>
      </c>
      <c r="K223" s="2">
        <v>668.73</v>
      </c>
      <c r="L223" s="2">
        <v>728.57</v>
      </c>
      <c r="M223" s="3">
        <v>45559</v>
      </c>
      <c r="N223" s="16" t="s">
        <v>7705</v>
      </c>
    </row>
    <row r="224" spans="1:14" x14ac:dyDescent="0.25">
      <c r="A224" s="13" t="s">
        <v>213</v>
      </c>
      <c r="B224" s="2" t="s">
        <v>7837</v>
      </c>
      <c r="C224" s="2" t="s">
        <v>7737</v>
      </c>
      <c r="D224" s="2" t="s">
        <v>7738</v>
      </c>
      <c r="E224" s="2" t="s">
        <v>7677</v>
      </c>
      <c r="F224" s="2" t="s">
        <v>7555</v>
      </c>
      <c r="G224" s="2" t="s">
        <v>7633</v>
      </c>
      <c r="H224" s="2" t="s">
        <v>7602</v>
      </c>
      <c r="I224" s="2" t="s">
        <v>7652</v>
      </c>
      <c r="J224" s="2">
        <v>419.28</v>
      </c>
      <c r="K224" s="2">
        <v>663.67</v>
      </c>
      <c r="L224" s="2">
        <v>827.45</v>
      </c>
      <c r="M224" s="3">
        <v>45061</v>
      </c>
      <c r="N224" s="16" t="s">
        <v>7536</v>
      </c>
    </row>
    <row r="225" spans="1:14" x14ac:dyDescent="0.25">
      <c r="A225" s="13" t="s">
        <v>443</v>
      </c>
      <c r="B225" s="2" t="s">
        <v>7943</v>
      </c>
      <c r="C225" s="2" t="s">
        <v>7681</v>
      </c>
      <c r="D225" s="2" t="s">
        <v>7922</v>
      </c>
      <c r="E225" s="2" t="s">
        <v>7583</v>
      </c>
      <c r="F225" s="2" t="s">
        <v>7555</v>
      </c>
      <c r="G225" s="2" t="s">
        <v>7683</v>
      </c>
      <c r="H225" s="2" t="s">
        <v>7752</v>
      </c>
      <c r="I225" s="2" t="s">
        <v>7757</v>
      </c>
      <c r="J225" s="2">
        <v>457.16</v>
      </c>
      <c r="K225" s="2">
        <v>646.84</v>
      </c>
      <c r="L225" s="2">
        <v>742.69</v>
      </c>
      <c r="M225" s="3">
        <v>44673</v>
      </c>
      <c r="N225" s="16" t="s">
        <v>7536</v>
      </c>
    </row>
    <row r="226" spans="1:14" x14ac:dyDescent="0.25">
      <c r="A226" s="13" t="s">
        <v>1243</v>
      </c>
      <c r="B226" s="2" t="s">
        <v>7680</v>
      </c>
      <c r="C226" s="2" t="s">
        <v>7681</v>
      </c>
      <c r="D226" s="2" t="s">
        <v>7682</v>
      </c>
      <c r="E226" s="2" t="s">
        <v>7642</v>
      </c>
      <c r="F226" s="2" t="s">
        <v>7617</v>
      </c>
      <c r="G226" s="2" t="s">
        <v>7683</v>
      </c>
      <c r="H226" s="2" t="s">
        <v>7572</v>
      </c>
      <c r="I226" s="2" t="s">
        <v>7684</v>
      </c>
      <c r="J226" s="2">
        <v>419.4</v>
      </c>
      <c r="K226" s="2">
        <v>642.71</v>
      </c>
      <c r="L226" s="2">
        <v>801.11</v>
      </c>
      <c r="M226" s="3">
        <v>45153</v>
      </c>
      <c r="N226" s="16" t="s">
        <v>7536</v>
      </c>
    </row>
    <row r="227" spans="1:14" x14ac:dyDescent="0.25">
      <c r="A227" s="13" t="s">
        <v>1048</v>
      </c>
      <c r="B227" s="2" t="s">
        <v>7773</v>
      </c>
      <c r="C227" s="2" t="s">
        <v>7630</v>
      </c>
      <c r="D227" s="2" t="s">
        <v>7774</v>
      </c>
      <c r="E227" s="2" t="s">
        <v>7775</v>
      </c>
      <c r="F227" s="2" t="s">
        <v>7532</v>
      </c>
      <c r="G227" s="2" t="s">
        <v>7647</v>
      </c>
      <c r="H227" s="2" t="s">
        <v>7534</v>
      </c>
      <c r="I227" s="2" t="s">
        <v>7776</v>
      </c>
      <c r="J227" s="2">
        <v>509.44</v>
      </c>
      <c r="K227" s="2">
        <v>639.28</v>
      </c>
      <c r="L227" s="2">
        <v>741.99</v>
      </c>
      <c r="M227" s="3">
        <v>45417</v>
      </c>
      <c r="N227" s="16" t="s">
        <v>7536</v>
      </c>
    </row>
    <row r="228" spans="1:14" x14ac:dyDescent="0.25">
      <c r="A228" s="13" t="s">
        <v>2525</v>
      </c>
      <c r="B228" s="2" t="s">
        <v>8000</v>
      </c>
      <c r="C228" s="2" t="s">
        <v>7605</v>
      </c>
      <c r="D228" s="2" t="s">
        <v>7650</v>
      </c>
      <c r="E228" s="2" t="s">
        <v>7817</v>
      </c>
      <c r="F228" s="2" t="s">
        <v>7617</v>
      </c>
      <c r="G228" s="2" t="s">
        <v>7703</v>
      </c>
      <c r="H228" s="2" t="s">
        <v>7596</v>
      </c>
      <c r="I228" s="2" t="s">
        <v>7760</v>
      </c>
      <c r="J228" s="2">
        <v>500.08</v>
      </c>
      <c r="K228" s="2">
        <v>638.74</v>
      </c>
      <c r="L228" s="2">
        <v>747.86</v>
      </c>
      <c r="M228" s="3">
        <v>45185</v>
      </c>
      <c r="N228" s="16" t="s">
        <v>7603</v>
      </c>
    </row>
    <row r="229" spans="1:14" x14ac:dyDescent="0.25">
      <c r="A229" s="13" t="s">
        <v>257</v>
      </c>
      <c r="B229" s="2" t="s">
        <v>7640</v>
      </c>
      <c r="C229" s="2" t="s">
        <v>7630</v>
      </c>
      <c r="D229" s="2" t="s">
        <v>7641</v>
      </c>
      <c r="E229" s="2" t="s">
        <v>7642</v>
      </c>
      <c r="F229" s="2" t="s">
        <v>7617</v>
      </c>
      <c r="G229" s="2" t="s">
        <v>7584</v>
      </c>
      <c r="H229" s="2" t="s">
        <v>7579</v>
      </c>
      <c r="I229" s="2" t="s">
        <v>7643</v>
      </c>
      <c r="J229" s="2">
        <v>413.39</v>
      </c>
      <c r="K229" s="2">
        <v>625.76</v>
      </c>
      <c r="L229" s="2">
        <v>719.29</v>
      </c>
      <c r="M229" s="3">
        <v>44746</v>
      </c>
      <c r="N229" s="16" t="s">
        <v>7603</v>
      </c>
    </row>
    <row r="230" spans="1:14" x14ac:dyDescent="0.25">
      <c r="A230" s="13" t="s">
        <v>703</v>
      </c>
      <c r="B230" s="2" t="s">
        <v>7907</v>
      </c>
      <c r="C230" s="2" t="s">
        <v>7737</v>
      </c>
      <c r="D230" s="2" t="s">
        <v>7908</v>
      </c>
      <c r="E230" s="2" t="s">
        <v>7562</v>
      </c>
      <c r="F230" s="2" t="s">
        <v>7274</v>
      </c>
      <c r="G230" s="2" t="s">
        <v>7840</v>
      </c>
      <c r="H230" s="2" t="s">
        <v>7585</v>
      </c>
      <c r="I230" s="2" t="s">
        <v>7704</v>
      </c>
      <c r="J230" s="2">
        <v>364.61</v>
      </c>
      <c r="K230" s="2">
        <v>619.67999999999995</v>
      </c>
      <c r="L230" s="2">
        <v>722.64</v>
      </c>
      <c r="M230" s="3">
        <v>45597</v>
      </c>
      <c r="N230" s="16" t="s">
        <v>7536</v>
      </c>
    </row>
    <row r="231" spans="1:14" x14ac:dyDescent="0.25">
      <c r="A231" s="13" t="s">
        <v>498</v>
      </c>
      <c r="B231" s="2" t="s">
        <v>7790</v>
      </c>
      <c r="C231" s="2" t="s">
        <v>7737</v>
      </c>
      <c r="D231" s="2" t="s">
        <v>7738</v>
      </c>
      <c r="E231" s="2" t="s">
        <v>7595</v>
      </c>
      <c r="F231" s="2" t="s">
        <v>7617</v>
      </c>
      <c r="G231" s="2" t="s">
        <v>7556</v>
      </c>
      <c r="H231" s="2" t="s">
        <v>7565</v>
      </c>
      <c r="I231" s="2" t="s">
        <v>7791</v>
      </c>
      <c r="J231" s="2">
        <v>369</v>
      </c>
      <c r="K231" s="2">
        <v>618.94000000000005</v>
      </c>
      <c r="L231" s="2">
        <v>736.89</v>
      </c>
      <c r="M231" s="3">
        <v>44731</v>
      </c>
      <c r="N231" s="16" t="s">
        <v>7536</v>
      </c>
    </row>
    <row r="232" spans="1:14" x14ac:dyDescent="0.25">
      <c r="A232" s="13" t="s">
        <v>690</v>
      </c>
      <c r="B232" s="2" t="s">
        <v>7777</v>
      </c>
      <c r="C232" s="2" t="s">
        <v>7630</v>
      </c>
      <c r="D232" s="2" t="s">
        <v>7631</v>
      </c>
      <c r="E232" s="2" t="s">
        <v>7655</v>
      </c>
      <c r="F232" s="2" t="s">
        <v>7532</v>
      </c>
      <c r="G232" s="2" t="s">
        <v>7647</v>
      </c>
      <c r="H232" s="2" t="s">
        <v>7534</v>
      </c>
      <c r="I232" s="2" t="s">
        <v>7573</v>
      </c>
      <c r="J232" s="2">
        <v>424.76</v>
      </c>
      <c r="K232" s="2">
        <v>614.37</v>
      </c>
      <c r="L232" s="2">
        <v>729.24</v>
      </c>
      <c r="M232" s="3">
        <v>45089</v>
      </c>
      <c r="N232" s="16" t="s">
        <v>7536</v>
      </c>
    </row>
    <row r="233" spans="1:14" x14ac:dyDescent="0.25">
      <c r="A233" s="13" t="s">
        <v>2171</v>
      </c>
      <c r="B233" s="2" t="s">
        <v>7937</v>
      </c>
      <c r="C233" s="2" t="s">
        <v>7737</v>
      </c>
      <c r="D233" s="2" t="s">
        <v>7938</v>
      </c>
      <c r="E233" s="2" t="s">
        <v>7802</v>
      </c>
      <c r="F233" s="2" t="s">
        <v>7540</v>
      </c>
      <c r="G233" s="2" t="s">
        <v>7840</v>
      </c>
      <c r="H233" s="2" t="s">
        <v>7607</v>
      </c>
      <c r="I233" s="2" t="s">
        <v>7870</v>
      </c>
      <c r="J233" s="2">
        <v>373.27</v>
      </c>
      <c r="K233" s="2">
        <v>606.84</v>
      </c>
      <c r="L233" s="2">
        <v>703.45</v>
      </c>
      <c r="M233" s="3">
        <v>44769</v>
      </c>
      <c r="N233" s="16" t="s">
        <v>7536</v>
      </c>
    </row>
    <row r="234" spans="1:14" x14ac:dyDescent="0.25">
      <c r="A234" s="13" t="s">
        <v>935</v>
      </c>
      <c r="B234" s="2" t="s">
        <v>7800</v>
      </c>
      <c r="C234" s="2" t="s">
        <v>7737</v>
      </c>
      <c r="D234" s="2" t="s">
        <v>7738</v>
      </c>
      <c r="E234" s="2" t="s">
        <v>7531</v>
      </c>
      <c r="F234" s="2" t="s">
        <v>7555</v>
      </c>
      <c r="G234" s="2" t="s">
        <v>7683</v>
      </c>
      <c r="H234" s="2" t="s">
        <v>7534</v>
      </c>
      <c r="I234" s="2" t="s">
        <v>7801</v>
      </c>
      <c r="J234" s="2">
        <v>335.15</v>
      </c>
      <c r="K234" s="2">
        <v>571.03</v>
      </c>
      <c r="L234" s="2">
        <v>708.63</v>
      </c>
      <c r="M234" s="3">
        <v>45374</v>
      </c>
      <c r="N234" s="16" t="s">
        <v>7705</v>
      </c>
    </row>
    <row r="235" spans="1:14" x14ac:dyDescent="0.25">
      <c r="A235" s="13" t="s">
        <v>795</v>
      </c>
      <c r="B235" s="2" t="s">
        <v>7890</v>
      </c>
      <c r="C235" s="2" t="s">
        <v>7581</v>
      </c>
      <c r="D235" s="2" t="s">
        <v>7764</v>
      </c>
      <c r="E235" s="2" t="s">
        <v>7637</v>
      </c>
      <c r="F235" s="2" t="s">
        <v>7563</v>
      </c>
      <c r="G235" s="2" t="s">
        <v>7578</v>
      </c>
      <c r="H235" s="2" t="s">
        <v>7572</v>
      </c>
      <c r="I235" s="2" t="s">
        <v>7704</v>
      </c>
      <c r="J235" s="2">
        <v>371.12</v>
      </c>
      <c r="K235" s="2">
        <v>566.42999999999995</v>
      </c>
      <c r="L235" s="2">
        <v>705.13</v>
      </c>
      <c r="M235" s="3">
        <v>44880</v>
      </c>
      <c r="N235" s="16" t="s">
        <v>7536</v>
      </c>
    </row>
    <row r="236" spans="1:14" x14ac:dyDescent="0.25">
      <c r="A236" s="13" t="s">
        <v>421</v>
      </c>
      <c r="B236" s="2" t="s">
        <v>7969</v>
      </c>
      <c r="C236" s="2" t="s">
        <v>7581</v>
      </c>
      <c r="D236" s="2" t="s">
        <v>7582</v>
      </c>
      <c r="E236" s="2" t="s">
        <v>7583</v>
      </c>
      <c r="F236" s="2" t="s">
        <v>7563</v>
      </c>
      <c r="G236" s="2" t="s">
        <v>7571</v>
      </c>
      <c r="H236" s="2" t="s">
        <v>7579</v>
      </c>
      <c r="I236" s="2" t="s">
        <v>7789</v>
      </c>
      <c r="J236" s="2">
        <v>357.45</v>
      </c>
      <c r="K236" s="2">
        <v>552.79999999999995</v>
      </c>
      <c r="L236" s="2">
        <v>651.26</v>
      </c>
      <c r="M236" s="3">
        <v>45129</v>
      </c>
      <c r="N236" s="16" t="s">
        <v>7536</v>
      </c>
    </row>
    <row r="237" spans="1:14" x14ac:dyDescent="0.25">
      <c r="A237" s="13" t="s">
        <v>859</v>
      </c>
      <c r="B237" s="2" t="s">
        <v>8002</v>
      </c>
      <c r="C237" s="2" t="s">
        <v>7599</v>
      </c>
      <c r="D237" s="2" t="s">
        <v>7636</v>
      </c>
      <c r="E237" s="2" t="s">
        <v>7787</v>
      </c>
      <c r="F237" s="2" t="s">
        <v>7563</v>
      </c>
      <c r="G237" s="2" t="s">
        <v>7683</v>
      </c>
      <c r="H237" s="2" t="s">
        <v>7591</v>
      </c>
      <c r="I237" s="2" t="s">
        <v>7772</v>
      </c>
      <c r="J237" s="2">
        <v>303.61</v>
      </c>
      <c r="K237" s="2">
        <v>548.77</v>
      </c>
      <c r="L237" s="2">
        <v>682.06</v>
      </c>
      <c r="M237" s="3">
        <v>45159</v>
      </c>
      <c r="N237" s="16" t="s">
        <v>7536</v>
      </c>
    </row>
    <row r="238" spans="1:14" x14ac:dyDescent="0.25">
      <c r="A238" s="13" t="s">
        <v>1025</v>
      </c>
      <c r="B238" s="2" t="s">
        <v>8014</v>
      </c>
      <c r="C238" s="2" t="s">
        <v>7658</v>
      </c>
      <c r="D238" s="2" t="s">
        <v>7690</v>
      </c>
      <c r="E238" s="2" t="s">
        <v>7817</v>
      </c>
      <c r="F238" s="2" t="s">
        <v>7555</v>
      </c>
      <c r="G238" s="2" t="s">
        <v>7633</v>
      </c>
      <c r="H238" s="2" t="s">
        <v>7596</v>
      </c>
      <c r="I238" s="2" t="s">
        <v>7975</v>
      </c>
      <c r="J238" s="2">
        <v>410.37</v>
      </c>
      <c r="K238" s="2">
        <v>543.91</v>
      </c>
      <c r="L238" s="2">
        <v>638.61</v>
      </c>
      <c r="M238" s="3">
        <v>45469</v>
      </c>
      <c r="N238" s="16" t="s">
        <v>7536</v>
      </c>
    </row>
    <row r="239" spans="1:14" x14ac:dyDescent="0.25">
      <c r="A239" s="13" t="s">
        <v>1185</v>
      </c>
      <c r="B239" s="2" t="s">
        <v>7920</v>
      </c>
      <c r="C239" s="2" t="s">
        <v>7737</v>
      </c>
      <c r="D239" s="2" t="s">
        <v>7908</v>
      </c>
      <c r="E239" s="2" t="s">
        <v>7798</v>
      </c>
      <c r="F239" s="2" t="s">
        <v>7548</v>
      </c>
      <c r="G239" s="2" t="s">
        <v>7840</v>
      </c>
      <c r="H239" s="2" t="s">
        <v>7534</v>
      </c>
      <c r="I239" s="2" t="s">
        <v>7711</v>
      </c>
      <c r="J239" s="2">
        <v>348.75</v>
      </c>
      <c r="K239" s="2">
        <v>542.62</v>
      </c>
      <c r="L239" s="2">
        <v>643.9</v>
      </c>
      <c r="M239" s="3">
        <v>44915</v>
      </c>
      <c r="N239" s="16" t="s">
        <v>7536</v>
      </c>
    </row>
    <row r="240" spans="1:14" x14ac:dyDescent="0.25">
      <c r="A240" s="13" t="s">
        <v>548</v>
      </c>
      <c r="B240" s="2" t="s">
        <v>7923</v>
      </c>
      <c r="C240" s="2" t="s">
        <v>7737</v>
      </c>
      <c r="D240" s="2" t="s">
        <v>7738</v>
      </c>
      <c r="E240" s="2" t="s">
        <v>7637</v>
      </c>
      <c r="F240" s="2" t="s">
        <v>7540</v>
      </c>
      <c r="G240" s="2" t="s">
        <v>7556</v>
      </c>
      <c r="H240" s="2" t="s">
        <v>7607</v>
      </c>
      <c r="I240" s="2" t="s">
        <v>7739</v>
      </c>
      <c r="J240" s="2">
        <v>299.86</v>
      </c>
      <c r="K240" s="2">
        <v>517.84</v>
      </c>
      <c r="L240" s="2">
        <v>598.19000000000005</v>
      </c>
      <c r="M240" s="3">
        <v>45675</v>
      </c>
      <c r="N240" s="16" t="s">
        <v>7536</v>
      </c>
    </row>
    <row r="241" spans="1:14" x14ac:dyDescent="0.25">
      <c r="A241" s="13" t="s">
        <v>1481</v>
      </c>
      <c r="B241" s="2" t="s">
        <v>7981</v>
      </c>
      <c r="C241" s="2" t="s">
        <v>7630</v>
      </c>
      <c r="D241" s="2" t="s">
        <v>7631</v>
      </c>
      <c r="E241" s="2" t="s">
        <v>7677</v>
      </c>
      <c r="F241" s="2" t="s">
        <v>7548</v>
      </c>
      <c r="G241" s="2" t="s">
        <v>7673</v>
      </c>
      <c r="H241" s="2" t="s">
        <v>7602</v>
      </c>
      <c r="I241" s="2" t="s">
        <v>7643</v>
      </c>
      <c r="J241" s="2">
        <v>337.09</v>
      </c>
      <c r="K241" s="2">
        <v>491.5</v>
      </c>
      <c r="L241" s="2">
        <v>549.91999999999996</v>
      </c>
      <c r="M241" s="3">
        <v>44826</v>
      </c>
      <c r="N241" s="16" t="s">
        <v>7536</v>
      </c>
    </row>
    <row r="242" spans="1:14" x14ac:dyDescent="0.25">
      <c r="A242" s="13" t="s">
        <v>281</v>
      </c>
      <c r="B242" s="2" t="s">
        <v>7736</v>
      </c>
      <c r="C242" s="2" t="s">
        <v>7737</v>
      </c>
      <c r="D242" s="2" t="s">
        <v>7738</v>
      </c>
      <c r="E242" s="2" t="s">
        <v>7687</v>
      </c>
      <c r="F242" s="2" t="s">
        <v>7540</v>
      </c>
      <c r="G242" s="2" t="s">
        <v>7703</v>
      </c>
      <c r="H242" s="2" t="s">
        <v>7572</v>
      </c>
      <c r="I242" s="2" t="s">
        <v>7739</v>
      </c>
      <c r="J242" s="2">
        <v>295</v>
      </c>
      <c r="K242" s="2">
        <v>465.24</v>
      </c>
      <c r="L242" s="2">
        <v>548.19000000000005</v>
      </c>
      <c r="M242" s="3">
        <v>45422</v>
      </c>
      <c r="N242" s="16" t="s">
        <v>7536</v>
      </c>
    </row>
    <row r="243" spans="1:14" x14ac:dyDescent="0.25">
      <c r="A243" s="13" t="s">
        <v>2835</v>
      </c>
      <c r="B243" s="2" t="s">
        <v>8038</v>
      </c>
      <c r="C243" s="2" t="s">
        <v>7581</v>
      </c>
      <c r="D243" s="2" t="s">
        <v>7764</v>
      </c>
      <c r="E243" s="2" t="s">
        <v>7720</v>
      </c>
      <c r="F243" s="2" t="s">
        <v>7563</v>
      </c>
      <c r="G243" s="2" t="s">
        <v>7578</v>
      </c>
      <c r="H243" s="2" t="s">
        <v>7585</v>
      </c>
      <c r="I243" s="2" t="s">
        <v>7612</v>
      </c>
      <c r="J243" s="2">
        <v>367.86</v>
      </c>
      <c r="K243" s="2">
        <v>461.88</v>
      </c>
      <c r="L243" s="2">
        <v>531.83000000000004</v>
      </c>
      <c r="M243" s="3">
        <v>44625</v>
      </c>
      <c r="N243" s="16" t="s">
        <v>7536</v>
      </c>
    </row>
    <row r="244" spans="1:14" x14ac:dyDescent="0.25">
      <c r="A244" s="13" t="s">
        <v>1600</v>
      </c>
      <c r="B244" s="2" t="s">
        <v>7756</v>
      </c>
      <c r="C244" s="2" t="s">
        <v>7630</v>
      </c>
      <c r="D244" s="2" t="s">
        <v>7631</v>
      </c>
      <c r="E244" s="2" t="s">
        <v>7583</v>
      </c>
      <c r="F244" s="2" t="s">
        <v>7617</v>
      </c>
      <c r="G244" s="2" t="s">
        <v>7692</v>
      </c>
      <c r="H244" s="2" t="s">
        <v>7602</v>
      </c>
      <c r="I244" s="2" t="s">
        <v>7757</v>
      </c>
      <c r="J244" s="2">
        <v>327.36</v>
      </c>
      <c r="K244" s="2">
        <v>438.71</v>
      </c>
      <c r="L244" s="2">
        <v>465.99</v>
      </c>
      <c r="M244" s="3">
        <v>44920</v>
      </c>
      <c r="N244" s="16" t="s">
        <v>7536</v>
      </c>
    </row>
    <row r="245" spans="1:14" x14ac:dyDescent="0.25">
      <c r="A245" s="13" t="s">
        <v>382</v>
      </c>
      <c r="B245" s="2" t="s">
        <v>7697</v>
      </c>
      <c r="C245" s="2" t="s">
        <v>7568</v>
      </c>
      <c r="D245" s="2" t="s">
        <v>7698</v>
      </c>
      <c r="E245" s="2" t="s">
        <v>7611</v>
      </c>
      <c r="F245" s="2" t="s">
        <v>7563</v>
      </c>
      <c r="G245" s="2" t="s">
        <v>7683</v>
      </c>
      <c r="H245" s="2" t="s">
        <v>7591</v>
      </c>
      <c r="I245" s="2" t="s">
        <v>7652</v>
      </c>
      <c r="J245" s="2">
        <v>315.13</v>
      </c>
      <c r="K245" s="2">
        <v>425.14</v>
      </c>
      <c r="L245" s="2">
        <v>486.56</v>
      </c>
      <c r="M245" s="3">
        <v>44843</v>
      </c>
      <c r="N245" s="16" t="s">
        <v>7536</v>
      </c>
    </row>
    <row r="246" spans="1:14" x14ac:dyDescent="0.25">
      <c r="A246" s="13" t="s">
        <v>2633</v>
      </c>
      <c r="B246" s="2" t="s">
        <v>7987</v>
      </c>
      <c r="C246" s="2" t="s">
        <v>7568</v>
      </c>
      <c r="D246" s="2" t="s">
        <v>7781</v>
      </c>
      <c r="E246" s="2" t="s">
        <v>7715</v>
      </c>
      <c r="F246" s="2" t="s">
        <v>7563</v>
      </c>
      <c r="G246" s="2" t="s">
        <v>7571</v>
      </c>
      <c r="H246" s="2" t="s">
        <v>7550</v>
      </c>
      <c r="I246" s="2" t="s">
        <v>7776</v>
      </c>
      <c r="J246" s="2">
        <v>319.07</v>
      </c>
      <c r="K246" s="2">
        <v>417.85</v>
      </c>
      <c r="L246" s="2">
        <v>455.44</v>
      </c>
      <c r="M246" s="3">
        <v>45100</v>
      </c>
      <c r="N246" s="16" t="s">
        <v>7536</v>
      </c>
    </row>
    <row r="247" spans="1:14" x14ac:dyDescent="0.25">
      <c r="A247" s="13" t="s">
        <v>656</v>
      </c>
      <c r="B247" s="2" t="s">
        <v>7985</v>
      </c>
      <c r="C247" s="2" t="s">
        <v>7737</v>
      </c>
      <c r="D247" s="2" t="s">
        <v>7738</v>
      </c>
      <c r="E247" s="2" t="s">
        <v>7616</v>
      </c>
      <c r="F247" s="2" t="s">
        <v>7555</v>
      </c>
      <c r="G247" s="2" t="s">
        <v>7571</v>
      </c>
      <c r="H247" s="2" t="s">
        <v>7602</v>
      </c>
      <c r="I247" s="2" t="s">
        <v>7963</v>
      </c>
      <c r="J247" s="2">
        <v>262.06</v>
      </c>
      <c r="K247" s="2">
        <v>412.26</v>
      </c>
      <c r="L247" s="2">
        <v>469.51</v>
      </c>
      <c r="M247" s="3">
        <v>44815</v>
      </c>
      <c r="N247" s="16" t="s">
        <v>7536</v>
      </c>
    </row>
    <row r="248" spans="1:14" x14ac:dyDescent="0.25">
      <c r="A248" s="13" t="s">
        <v>623</v>
      </c>
      <c r="B248" s="2" t="s">
        <v>7635</v>
      </c>
      <c r="C248" s="2" t="s">
        <v>7599</v>
      </c>
      <c r="D248" s="2" t="s">
        <v>7636</v>
      </c>
      <c r="E248" s="2" t="s">
        <v>7637</v>
      </c>
      <c r="F248" s="2" t="s">
        <v>7563</v>
      </c>
      <c r="G248" s="2" t="s">
        <v>7541</v>
      </c>
      <c r="H248" s="2" t="s">
        <v>7638</v>
      </c>
      <c r="I248" s="2" t="s">
        <v>7639</v>
      </c>
      <c r="J248" s="2">
        <v>213.39</v>
      </c>
      <c r="K248" s="2">
        <v>344.12</v>
      </c>
      <c r="L248" s="2">
        <v>426.39</v>
      </c>
      <c r="M248" s="3">
        <v>45418</v>
      </c>
      <c r="N248" s="16" t="s">
        <v>7536</v>
      </c>
    </row>
    <row r="249" spans="1:14" x14ac:dyDescent="0.25">
      <c r="A249" s="13" t="s">
        <v>1082</v>
      </c>
      <c r="B249" s="2" t="s">
        <v>7833</v>
      </c>
      <c r="C249" s="2" t="s">
        <v>7599</v>
      </c>
      <c r="D249" s="2" t="s">
        <v>7645</v>
      </c>
      <c r="E249" s="2" t="s">
        <v>7691</v>
      </c>
      <c r="F249" s="2" t="s">
        <v>7563</v>
      </c>
      <c r="G249" s="2" t="s">
        <v>7673</v>
      </c>
      <c r="H249" s="2" t="s">
        <v>7579</v>
      </c>
      <c r="I249" s="2" t="s">
        <v>7834</v>
      </c>
      <c r="J249" s="2">
        <v>197.05</v>
      </c>
      <c r="K249" s="2">
        <v>335.77</v>
      </c>
      <c r="L249" s="2">
        <v>417.14</v>
      </c>
      <c r="M249" s="3">
        <v>44799</v>
      </c>
      <c r="N249" s="16" t="s">
        <v>7536</v>
      </c>
    </row>
    <row r="250" spans="1:14" x14ac:dyDescent="0.25">
      <c r="A250" s="13" t="s">
        <v>311</v>
      </c>
      <c r="B250" s="2" t="s">
        <v>7780</v>
      </c>
      <c r="C250" s="2" t="s">
        <v>7568</v>
      </c>
      <c r="D250" s="2" t="s">
        <v>7781</v>
      </c>
      <c r="E250" s="2" t="s">
        <v>7782</v>
      </c>
      <c r="F250" s="2" t="s">
        <v>7563</v>
      </c>
      <c r="G250" s="2" t="s">
        <v>7703</v>
      </c>
      <c r="H250" s="2" t="s">
        <v>7550</v>
      </c>
      <c r="I250" s="2" t="s">
        <v>7648</v>
      </c>
      <c r="J250" s="2">
        <v>254.15</v>
      </c>
      <c r="K250" s="2">
        <v>328.17</v>
      </c>
      <c r="L250" s="2">
        <v>385.97</v>
      </c>
      <c r="M250" s="3">
        <v>44701</v>
      </c>
      <c r="N250" s="16" t="s">
        <v>7536</v>
      </c>
    </row>
    <row r="251" spans="1:14" x14ac:dyDescent="0.25">
      <c r="A251" s="23" t="s">
        <v>544</v>
      </c>
      <c r="B251" s="25" t="s">
        <v>7644</v>
      </c>
      <c r="C251" s="25" t="s">
        <v>7599</v>
      </c>
      <c r="D251" s="25" t="s">
        <v>7645</v>
      </c>
      <c r="E251" s="25" t="s">
        <v>7646</v>
      </c>
      <c r="F251" s="25" t="s">
        <v>7563</v>
      </c>
      <c r="G251" s="25" t="s">
        <v>7647</v>
      </c>
      <c r="H251" s="25" t="s">
        <v>7542</v>
      </c>
      <c r="I251" s="25" t="s">
        <v>7648</v>
      </c>
      <c r="J251" s="25">
        <v>171.9</v>
      </c>
      <c r="K251" s="25">
        <v>287.13</v>
      </c>
      <c r="L251" s="25">
        <v>335.8</v>
      </c>
      <c r="M251" s="27">
        <v>45525</v>
      </c>
      <c r="N251" s="26" t="s">
        <v>7536</v>
      </c>
    </row>
  </sheetData>
  <conditionalFormatting sqref="B1:B1048576">
    <cfRule type="duplicateValues" dxfId="9" priority="15"/>
  </conditionalFormatting>
  <conditionalFormatting sqref="E1:E1048576">
    <cfRule type="containsBlanks" dxfId="8" priority="1">
      <formula>LEN(TRIM(E1))=0</formula>
    </cfRule>
  </conditionalFormatting>
  <conditionalFormatting sqref="F1:F1048576">
    <cfRule type="containsBlanks" dxfId="7" priority="2">
      <formula>LEN(TRIM(F1))=0</formula>
    </cfRule>
    <cfRule type="containsBlanks" dxfId="6" priority="3">
      <formula>LEN(TRIM(F1))=0</formula>
    </cfRule>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2" activePane="bottomLeft" state="frozen"/>
      <selection pane="bottomLeft" activeCell="H2" sqref="H2"/>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19" t="s">
        <v>4</v>
      </c>
      <c r="B1" s="21" t="s">
        <v>8050</v>
      </c>
      <c r="C1" s="21" t="s">
        <v>4923</v>
      </c>
      <c r="D1" s="21" t="s">
        <v>4924</v>
      </c>
      <c r="E1" s="21" t="s">
        <v>4925</v>
      </c>
      <c r="F1" s="21" t="s">
        <v>8051</v>
      </c>
      <c r="G1" s="21" t="s">
        <v>8052</v>
      </c>
      <c r="H1" s="21" t="s">
        <v>8053</v>
      </c>
      <c r="I1" s="21" t="s">
        <v>8054</v>
      </c>
      <c r="J1" s="22" t="s">
        <v>7527</v>
      </c>
    </row>
    <row r="2" spans="1:10" x14ac:dyDescent="0.25">
      <c r="A2" s="13" t="s">
        <v>409</v>
      </c>
      <c r="B2" s="2" t="s">
        <v>8055</v>
      </c>
      <c r="C2" s="2" t="s">
        <v>5064</v>
      </c>
      <c r="D2" s="2" t="s">
        <v>4963</v>
      </c>
      <c r="E2" s="2" t="s">
        <v>4951</v>
      </c>
      <c r="F2" s="2" t="s">
        <v>8056</v>
      </c>
      <c r="G2" s="3">
        <v>44952</v>
      </c>
      <c r="H2" s="2">
        <v>2500000</v>
      </c>
      <c r="I2" s="2" t="s">
        <v>8057</v>
      </c>
      <c r="J2" s="16" t="s">
        <v>7536</v>
      </c>
    </row>
    <row r="3" spans="1:10" x14ac:dyDescent="0.25">
      <c r="A3" s="13" t="s">
        <v>959</v>
      </c>
      <c r="B3" s="2" t="s">
        <v>8060</v>
      </c>
      <c r="C3" s="2" t="s">
        <v>5346</v>
      </c>
      <c r="D3" s="2" t="s">
        <v>4934</v>
      </c>
      <c r="E3" s="2" t="s">
        <v>4935</v>
      </c>
      <c r="F3" s="2" t="s">
        <v>8061</v>
      </c>
      <c r="G3" s="3">
        <v>44971</v>
      </c>
      <c r="H3" s="2">
        <v>2500000</v>
      </c>
      <c r="I3" s="2" t="s">
        <v>8062</v>
      </c>
      <c r="J3" s="16" t="s">
        <v>7536</v>
      </c>
    </row>
    <row r="4" spans="1:10" x14ac:dyDescent="0.25">
      <c r="A4" s="13" t="s">
        <v>520</v>
      </c>
      <c r="B4" s="2" t="s">
        <v>8073</v>
      </c>
      <c r="C4" s="2" t="s">
        <v>5053</v>
      </c>
      <c r="D4" s="2" t="s">
        <v>4963</v>
      </c>
      <c r="E4" s="2" t="s">
        <v>4951</v>
      </c>
      <c r="F4" s="2" t="s">
        <v>8061</v>
      </c>
      <c r="G4" s="3">
        <v>42027</v>
      </c>
      <c r="H4" s="2">
        <v>2500000</v>
      </c>
      <c r="I4" s="2" t="s">
        <v>8074</v>
      </c>
      <c r="J4" s="16" t="s">
        <v>7536</v>
      </c>
    </row>
    <row r="5" spans="1:10" x14ac:dyDescent="0.25">
      <c r="A5" s="13" t="s">
        <v>818</v>
      </c>
      <c r="B5" s="2" t="s">
        <v>8071</v>
      </c>
      <c r="C5" s="2" t="s">
        <v>4962</v>
      </c>
      <c r="D5" s="2" t="s">
        <v>4963</v>
      </c>
      <c r="E5" s="2" t="s">
        <v>4951</v>
      </c>
      <c r="F5" s="2" t="s">
        <v>8064</v>
      </c>
      <c r="G5" s="3">
        <v>42846</v>
      </c>
      <c r="H5" s="2">
        <v>2500000</v>
      </c>
      <c r="I5" s="2" t="s">
        <v>8075</v>
      </c>
      <c r="J5" s="16" t="s">
        <v>7536</v>
      </c>
    </row>
    <row r="6" spans="1:10" x14ac:dyDescent="0.25">
      <c r="A6" s="13" t="s">
        <v>616</v>
      </c>
      <c r="B6" s="2" t="s">
        <v>8080</v>
      </c>
      <c r="C6" s="2" t="s">
        <v>4980</v>
      </c>
      <c r="D6" s="2" t="s">
        <v>4970</v>
      </c>
      <c r="E6" s="2" t="s">
        <v>4935</v>
      </c>
      <c r="F6" s="2" t="s">
        <v>8056</v>
      </c>
      <c r="G6" s="3">
        <v>45176</v>
      </c>
      <c r="H6" s="2">
        <v>2500000</v>
      </c>
      <c r="I6" s="2" t="s">
        <v>8081</v>
      </c>
      <c r="J6" s="16" t="s">
        <v>7536</v>
      </c>
    </row>
    <row r="7" spans="1:10" x14ac:dyDescent="0.25">
      <c r="A7" s="13" t="s">
        <v>1083</v>
      </c>
      <c r="B7" s="2" t="s">
        <v>8090</v>
      </c>
      <c r="C7" s="2" t="s">
        <v>5212</v>
      </c>
      <c r="D7" s="2" t="s">
        <v>4942</v>
      </c>
      <c r="E7" s="2" t="s">
        <v>4943</v>
      </c>
      <c r="F7" s="2" t="s">
        <v>8056</v>
      </c>
      <c r="G7" s="3">
        <v>43178</v>
      </c>
      <c r="H7" s="2">
        <v>2500000</v>
      </c>
      <c r="I7" s="2" t="s">
        <v>8091</v>
      </c>
      <c r="J7" s="16" t="s">
        <v>7536</v>
      </c>
    </row>
    <row r="8" spans="1:10" x14ac:dyDescent="0.25">
      <c r="A8" s="13" t="s">
        <v>516</v>
      </c>
      <c r="B8" s="2" t="s">
        <v>8095</v>
      </c>
      <c r="C8" s="2" t="s">
        <v>5005</v>
      </c>
      <c r="D8" s="2" t="s">
        <v>4942</v>
      </c>
      <c r="E8" s="2" t="s">
        <v>4943</v>
      </c>
      <c r="F8" s="2" t="s">
        <v>8056</v>
      </c>
      <c r="G8" s="3">
        <v>42044</v>
      </c>
      <c r="H8" s="2">
        <v>2500000</v>
      </c>
      <c r="I8" s="2" t="s">
        <v>6749</v>
      </c>
      <c r="J8" s="16" t="s">
        <v>7536</v>
      </c>
    </row>
    <row r="9" spans="1:10" x14ac:dyDescent="0.25">
      <c r="A9" s="13" t="s">
        <v>737</v>
      </c>
      <c r="B9" s="2" t="s">
        <v>8109</v>
      </c>
      <c r="C9" s="2" t="s">
        <v>5074</v>
      </c>
      <c r="D9" s="2" t="s">
        <v>4934</v>
      </c>
      <c r="E9" s="2" t="s">
        <v>4935</v>
      </c>
      <c r="F9" s="2" t="s">
        <v>8056</v>
      </c>
      <c r="G9" s="3">
        <v>42966</v>
      </c>
      <c r="H9" s="2">
        <v>2500000</v>
      </c>
      <c r="I9" s="2" t="s">
        <v>8110</v>
      </c>
      <c r="J9" s="16" t="s">
        <v>7536</v>
      </c>
    </row>
    <row r="10" spans="1:10" x14ac:dyDescent="0.25">
      <c r="A10" s="13" t="s">
        <v>413</v>
      </c>
      <c r="B10" s="2" t="s">
        <v>8113</v>
      </c>
      <c r="C10" s="2" t="s">
        <v>4962</v>
      </c>
      <c r="D10" s="2" t="s">
        <v>4963</v>
      </c>
      <c r="E10" s="2" t="s">
        <v>4951</v>
      </c>
      <c r="F10" s="2" t="s">
        <v>8056</v>
      </c>
      <c r="G10" s="3">
        <v>43617</v>
      </c>
      <c r="H10" s="2">
        <v>2500000</v>
      </c>
      <c r="I10" s="2" t="s">
        <v>8117</v>
      </c>
      <c r="J10" s="16" t="s">
        <v>7536</v>
      </c>
    </row>
    <row r="11" spans="1:10" x14ac:dyDescent="0.25">
      <c r="A11" s="13" t="s">
        <v>1482</v>
      </c>
      <c r="B11" s="2" t="s">
        <v>8095</v>
      </c>
      <c r="C11" s="2" t="s">
        <v>5005</v>
      </c>
      <c r="D11" s="2" t="s">
        <v>4942</v>
      </c>
      <c r="E11" s="2" t="s">
        <v>4943</v>
      </c>
      <c r="F11" s="2" t="s">
        <v>8056</v>
      </c>
      <c r="G11" s="3">
        <v>42053</v>
      </c>
      <c r="H11" s="2">
        <v>2500000</v>
      </c>
      <c r="I11" s="2" t="s">
        <v>8118</v>
      </c>
      <c r="J11" s="16" t="s">
        <v>7536</v>
      </c>
    </row>
    <row r="12" spans="1:10" x14ac:dyDescent="0.25">
      <c r="A12" s="13" t="s">
        <v>493</v>
      </c>
      <c r="B12" s="2" t="s">
        <v>8130</v>
      </c>
      <c r="C12" s="2" t="s">
        <v>5141</v>
      </c>
      <c r="D12" s="2" t="s">
        <v>4963</v>
      </c>
      <c r="E12" s="2" t="s">
        <v>4951</v>
      </c>
      <c r="F12" s="2" t="s">
        <v>8056</v>
      </c>
      <c r="G12" s="3">
        <v>44666</v>
      </c>
      <c r="H12" s="2">
        <v>2500000</v>
      </c>
      <c r="I12" s="2" t="s">
        <v>5257</v>
      </c>
      <c r="J12" s="16" t="s">
        <v>7536</v>
      </c>
    </row>
    <row r="13" spans="1:10" hidden="1" x14ac:dyDescent="0.25">
      <c r="A13" s="13" t="s">
        <v>464</v>
      </c>
      <c r="B13" s="2" t="s">
        <v>8067</v>
      </c>
      <c r="C13" s="2" t="s">
        <v>4949</v>
      </c>
      <c r="D13" s="2" t="s">
        <v>4950</v>
      </c>
      <c r="E13" s="2" t="s">
        <v>4951</v>
      </c>
      <c r="F13" s="2" t="s">
        <v>8056</v>
      </c>
      <c r="G13" s="3">
        <v>43119</v>
      </c>
      <c r="H13" s="2">
        <v>2500000</v>
      </c>
      <c r="I13" s="2" t="s">
        <v>8151</v>
      </c>
      <c r="J13" s="16" t="s">
        <v>8112</v>
      </c>
    </row>
    <row r="14" spans="1:10" x14ac:dyDescent="0.25">
      <c r="A14" s="13" t="s">
        <v>302</v>
      </c>
      <c r="B14" s="2" t="s">
        <v>8167</v>
      </c>
      <c r="C14" s="2" t="s">
        <v>5320</v>
      </c>
      <c r="D14" s="2" t="s">
        <v>4950</v>
      </c>
      <c r="E14" s="2" t="s">
        <v>4951</v>
      </c>
      <c r="F14" s="2" t="s">
        <v>8056</v>
      </c>
      <c r="G14" s="3">
        <v>43951</v>
      </c>
      <c r="H14" s="2">
        <v>2500000</v>
      </c>
      <c r="I14" s="2" t="s">
        <v>8168</v>
      </c>
      <c r="J14" s="16" t="s">
        <v>7536</v>
      </c>
    </row>
    <row r="15" spans="1:10" x14ac:dyDescent="0.25">
      <c r="A15" s="13" t="s">
        <v>1174</v>
      </c>
      <c r="B15" s="2" t="s">
        <v>8169</v>
      </c>
      <c r="C15" s="2" t="s">
        <v>4993</v>
      </c>
      <c r="D15" s="2" t="s">
        <v>4942</v>
      </c>
      <c r="E15" s="2" t="s">
        <v>4943</v>
      </c>
      <c r="F15" s="2" t="s">
        <v>8056</v>
      </c>
      <c r="G15" s="3">
        <v>43391</v>
      </c>
      <c r="H15" s="2">
        <v>2500000</v>
      </c>
      <c r="I15" s="2" t="s">
        <v>8170</v>
      </c>
      <c r="J15" s="16" t="s">
        <v>7536</v>
      </c>
    </row>
    <row r="16" spans="1:10" x14ac:dyDescent="0.25">
      <c r="A16" s="13" t="s">
        <v>248</v>
      </c>
      <c r="B16" s="2" t="s">
        <v>8177</v>
      </c>
      <c r="C16" s="2" t="s">
        <v>5141</v>
      </c>
      <c r="D16" s="2" t="s">
        <v>4963</v>
      </c>
      <c r="E16" s="2" t="s">
        <v>4951</v>
      </c>
      <c r="F16" s="2" t="s">
        <v>8061</v>
      </c>
      <c r="G16" s="3">
        <v>42264</v>
      </c>
      <c r="H16" s="2">
        <v>2500000</v>
      </c>
      <c r="I16" s="2" t="s">
        <v>8178</v>
      </c>
      <c r="J16" s="16" t="s">
        <v>7536</v>
      </c>
    </row>
    <row r="17" spans="1:10" x14ac:dyDescent="0.25">
      <c r="A17" s="13" t="s">
        <v>557</v>
      </c>
      <c r="B17" s="2" t="s">
        <v>8184</v>
      </c>
      <c r="C17" s="2" t="s">
        <v>5081</v>
      </c>
      <c r="D17" s="2" t="s">
        <v>4970</v>
      </c>
      <c r="E17" s="2" t="s">
        <v>4935</v>
      </c>
      <c r="F17" s="2" t="s">
        <v>8064</v>
      </c>
      <c r="G17" s="3">
        <v>44486</v>
      </c>
      <c r="H17" s="2">
        <v>2500000</v>
      </c>
      <c r="I17" s="2" t="s">
        <v>8185</v>
      </c>
      <c r="J17" s="16" t="s">
        <v>7536</v>
      </c>
    </row>
    <row r="18" spans="1:10" x14ac:dyDescent="0.25">
      <c r="A18" s="13" t="s">
        <v>641</v>
      </c>
      <c r="B18" s="2" t="s">
        <v>8187</v>
      </c>
      <c r="C18" s="2" t="s">
        <v>5320</v>
      </c>
      <c r="D18" s="2" t="s">
        <v>4950</v>
      </c>
      <c r="E18" s="2" t="s">
        <v>4951</v>
      </c>
      <c r="F18" s="2" t="s">
        <v>8061</v>
      </c>
      <c r="G18" s="3">
        <v>42171</v>
      </c>
      <c r="H18" s="2">
        <v>2500000</v>
      </c>
      <c r="I18" s="2" t="s">
        <v>8188</v>
      </c>
      <c r="J18" s="16" t="s">
        <v>7536</v>
      </c>
    </row>
    <row r="19" spans="1:10" x14ac:dyDescent="0.25">
      <c r="A19" s="13" t="s">
        <v>1055</v>
      </c>
      <c r="B19" s="2" t="s">
        <v>8190</v>
      </c>
      <c r="C19" s="2" t="s">
        <v>5182</v>
      </c>
      <c r="D19" s="2" t="s">
        <v>4963</v>
      </c>
      <c r="E19" s="2" t="s">
        <v>4951</v>
      </c>
      <c r="F19" s="2" t="s">
        <v>8083</v>
      </c>
      <c r="G19" s="3">
        <v>44292</v>
      </c>
      <c r="H19" s="2">
        <v>2500000</v>
      </c>
      <c r="I19" s="2" t="s">
        <v>7444</v>
      </c>
      <c r="J19" s="16" t="s">
        <v>7536</v>
      </c>
    </row>
    <row r="20" spans="1:10" x14ac:dyDescent="0.25">
      <c r="A20" s="13" t="s">
        <v>273</v>
      </c>
      <c r="B20" s="2" t="s">
        <v>8200</v>
      </c>
      <c r="C20" s="2" t="s">
        <v>5048</v>
      </c>
      <c r="D20" s="2" t="s">
        <v>4963</v>
      </c>
      <c r="E20" s="2" t="s">
        <v>4951</v>
      </c>
      <c r="F20" s="2" t="s">
        <v>8083</v>
      </c>
      <c r="G20" s="3">
        <v>44443</v>
      </c>
      <c r="H20" s="2">
        <v>2500000</v>
      </c>
      <c r="I20" s="2" t="s">
        <v>5944</v>
      </c>
      <c r="J20" s="16" t="s">
        <v>7536</v>
      </c>
    </row>
    <row r="21" spans="1:10" x14ac:dyDescent="0.25">
      <c r="A21" s="13" t="s">
        <v>364</v>
      </c>
      <c r="B21" s="2" t="s">
        <v>8158</v>
      </c>
      <c r="C21" s="2" t="s">
        <v>5058</v>
      </c>
      <c r="D21" s="2" t="s">
        <v>4934</v>
      </c>
      <c r="E21" s="2" t="s">
        <v>4935</v>
      </c>
      <c r="F21" s="2" t="s">
        <v>8056</v>
      </c>
      <c r="G21" s="3">
        <v>42643</v>
      </c>
      <c r="H21" s="2">
        <v>2500000</v>
      </c>
      <c r="I21" s="2" t="s">
        <v>8210</v>
      </c>
      <c r="J21" s="16" t="s">
        <v>7536</v>
      </c>
    </row>
    <row r="22" spans="1:10" x14ac:dyDescent="0.25">
      <c r="A22" s="13" t="s">
        <v>253</v>
      </c>
      <c r="B22" s="2" t="s">
        <v>8190</v>
      </c>
      <c r="C22" s="2" t="s">
        <v>5182</v>
      </c>
      <c r="D22" s="2" t="s">
        <v>4963</v>
      </c>
      <c r="E22" s="2" t="s">
        <v>4951</v>
      </c>
      <c r="F22" s="2" t="s">
        <v>8083</v>
      </c>
      <c r="G22" s="3">
        <v>44852</v>
      </c>
      <c r="H22" s="2">
        <v>2500000</v>
      </c>
      <c r="I22" s="2" t="s">
        <v>8214</v>
      </c>
      <c r="J22" s="16" t="s">
        <v>7536</v>
      </c>
    </row>
    <row r="23" spans="1:10" x14ac:dyDescent="0.25">
      <c r="A23" s="13" t="s">
        <v>893</v>
      </c>
      <c r="B23" s="2" t="s">
        <v>8215</v>
      </c>
      <c r="C23" s="2" t="s">
        <v>5040</v>
      </c>
      <c r="D23" s="2" t="s">
        <v>4950</v>
      </c>
      <c r="E23" s="2" t="s">
        <v>4951</v>
      </c>
      <c r="F23" s="2" t="s">
        <v>8064</v>
      </c>
      <c r="G23" s="3">
        <v>43116</v>
      </c>
      <c r="H23" s="2">
        <v>2500000</v>
      </c>
      <c r="I23" s="2" t="s">
        <v>8216</v>
      </c>
      <c r="J23" s="16" t="s">
        <v>7536</v>
      </c>
    </row>
    <row r="24" spans="1:10" x14ac:dyDescent="0.25">
      <c r="A24" s="13" t="s">
        <v>1716</v>
      </c>
      <c r="B24" s="2" t="s">
        <v>8217</v>
      </c>
      <c r="C24" s="2" t="s">
        <v>5018</v>
      </c>
      <c r="D24" s="2" t="s">
        <v>4942</v>
      </c>
      <c r="E24" s="2" t="s">
        <v>4943</v>
      </c>
      <c r="F24" s="2" t="s">
        <v>8083</v>
      </c>
      <c r="G24" s="3">
        <v>44087</v>
      </c>
      <c r="H24" s="2">
        <v>2500000</v>
      </c>
      <c r="I24" s="2" t="s">
        <v>8218</v>
      </c>
      <c r="J24" s="16" t="s">
        <v>7536</v>
      </c>
    </row>
    <row r="25" spans="1:10" x14ac:dyDescent="0.25">
      <c r="A25" s="13" t="s">
        <v>236</v>
      </c>
      <c r="B25" s="2" t="s">
        <v>8220</v>
      </c>
      <c r="C25" s="2" t="s">
        <v>5229</v>
      </c>
      <c r="D25" s="2" t="s">
        <v>4963</v>
      </c>
      <c r="E25" s="2" t="s">
        <v>4951</v>
      </c>
      <c r="F25" s="2" t="s">
        <v>8061</v>
      </c>
      <c r="G25" s="3">
        <v>43616</v>
      </c>
      <c r="H25" s="2">
        <v>2500000</v>
      </c>
      <c r="I25" s="2" t="s">
        <v>8221</v>
      </c>
      <c r="J25" s="16" t="s">
        <v>7536</v>
      </c>
    </row>
    <row r="26" spans="1:10" x14ac:dyDescent="0.25">
      <c r="A26" s="13" t="s">
        <v>180</v>
      </c>
      <c r="B26" s="2" t="s">
        <v>8198</v>
      </c>
      <c r="C26" s="2" t="s">
        <v>5212</v>
      </c>
      <c r="D26" s="2" t="s">
        <v>4942</v>
      </c>
      <c r="E26" s="2" t="s">
        <v>4943</v>
      </c>
      <c r="F26" s="2" t="s">
        <v>8083</v>
      </c>
      <c r="G26" s="3">
        <v>44513</v>
      </c>
      <c r="H26" s="2">
        <v>2500000</v>
      </c>
      <c r="I26" s="2" t="s">
        <v>8226</v>
      </c>
      <c r="J26" s="16" t="s">
        <v>7536</v>
      </c>
    </row>
    <row r="27" spans="1:10" hidden="1" x14ac:dyDescent="0.25">
      <c r="A27" s="13" t="s">
        <v>152</v>
      </c>
      <c r="B27" s="2" t="s">
        <v>8065</v>
      </c>
      <c r="C27" s="2" t="s">
        <v>4962</v>
      </c>
      <c r="D27" s="2" t="s">
        <v>4963</v>
      </c>
      <c r="E27" s="2" t="s">
        <v>4951</v>
      </c>
      <c r="F27" s="2" t="s">
        <v>8061</v>
      </c>
      <c r="G27" s="3">
        <v>44523</v>
      </c>
      <c r="H27" s="2">
        <v>2000000</v>
      </c>
      <c r="I27" s="2" t="s">
        <v>8066</v>
      </c>
      <c r="J27" s="16" t="s">
        <v>7536</v>
      </c>
    </row>
    <row r="28" spans="1:10" hidden="1" x14ac:dyDescent="0.25">
      <c r="A28" s="13" t="s">
        <v>720</v>
      </c>
      <c r="B28" s="2" t="s">
        <v>8067</v>
      </c>
      <c r="C28" s="2" t="s">
        <v>4949</v>
      </c>
      <c r="D28" s="2" t="s">
        <v>4950</v>
      </c>
      <c r="E28" s="2" t="s">
        <v>4951</v>
      </c>
      <c r="F28" s="2" t="s">
        <v>8056</v>
      </c>
      <c r="G28" s="3">
        <v>44476</v>
      </c>
      <c r="H28" s="2">
        <v>2000000</v>
      </c>
      <c r="I28" s="2" t="s">
        <v>8068</v>
      </c>
      <c r="J28" s="16" t="s">
        <v>7536</v>
      </c>
    </row>
    <row r="29" spans="1:10" hidden="1" x14ac:dyDescent="0.25">
      <c r="A29" s="13" t="s">
        <v>42</v>
      </c>
      <c r="B29" s="2" t="s">
        <v>8076</v>
      </c>
      <c r="C29" s="2" t="s">
        <v>4941</v>
      </c>
      <c r="D29" s="2" t="s">
        <v>4942</v>
      </c>
      <c r="E29" s="2" t="s">
        <v>4943</v>
      </c>
      <c r="F29" s="2" t="s">
        <v>8056</v>
      </c>
      <c r="G29" s="3">
        <v>43075</v>
      </c>
      <c r="H29" s="2">
        <v>2000000</v>
      </c>
      <c r="I29" s="2" t="s">
        <v>8077</v>
      </c>
      <c r="J29" s="16" t="s">
        <v>7536</v>
      </c>
    </row>
    <row r="30" spans="1:10" hidden="1" x14ac:dyDescent="0.25">
      <c r="A30" s="13" t="s">
        <v>588</v>
      </c>
      <c r="B30" s="2" t="s">
        <v>8078</v>
      </c>
      <c r="C30" s="2" t="s">
        <v>5018</v>
      </c>
      <c r="D30" s="2" t="s">
        <v>4942</v>
      </c>
      <c r="E30" s="2" t="s">
        <v>4943</v>
      </c>
      <c r="F30" s="2" t="s">
        <v>8064</v>
      </c>
      <c r="G30" s="3">
        <v>45215</v>
      </c>
      <c r="H30" s="2">
        <v>2000000</v>
      </c>
      <c r="I30" s="2" t="s">
        <v>8079</v>
      </c>
      <c r="J30" s="16" t="s">
        <v>7536</v>
      </c>
    </row>
    <row r="31" spans="1:10" hidden="1" x14ac:dyDescent="0.25">
      <c r="A31" s="13" t="s">
        <v>348</v>
      </c>
      <c r="B31" s="2" t="s">
        <v>8092</v>
      </c>
      <c r="C31" s="2" t="s">
        <v>4993</v>
      </c>
      <c r="D31" s="2" t="s">
        <v>4942</v>
      </c>
      <c r="E31" s="2" t="s">
        <v>4943</v>
      </c>
      <c r="F31" s="2" t="s">
        <v>8061</v>
      </c>
      <c r="G31" s="3">
        <v>44695</v>
      </c>
      <c r="H31" s="2">
        <v>2000000</v>
      </c>
      <c r="I31" s="2" t="s">
        <v>5709</v>
      </c>
      <c r="J31" s="16" t="s">
        <v>7536</v>
      </c>
    </row>
    <row r="32" spans="1:10" hidden="1" x14ac:dyDescent="0.25">
      <c r="A32" s="13" t="s">
        <v>687</v>
      </c>
      <c r="B32" s="2" t="s">
        <v>8095</v>
      </c>
      <c r="C32" s="2" t="s">
        <v>5005</v>
      </c>
      <c r="D32" s="2" t="s">
        <v>4942</v>
      </c>
      <c r="E32" s="2" t="s">
        <v>4943</v>
      </c>
      <c r="F32" s="2" t="s">
        <v>8056</v>
      </c>
      <c r="G32" s="3">
        <v>43665</v>
      </c>
      <c r="H32" s="2">
        <v>2000000</v>
      </c>
      <c r="I32" s="2" t="s">
        <v>8096</v>
      </c>
      <c r="J32" s="16" t="s">
        <v>7536</v>
      </c>
    </row>
    <row r="33" spans="1:10" hidden="1" x14ac:dyDescent="0.25">
      <c r="A33" s="13" t="s">
        <v>80</v>
      </c>
      <c r="B33" s="2" t="s">
        <v>8097</v>
      </c>
      <c r="C33" s="2" t="s">
        <v>5229</v>
      </c>
      <c r="D33" s="2" t="s">
        <v>4963</v>
      </c>
      <c r="E33" s="2" t="s">
        <v>4951</v>
      </c>
      <c r="F33" s="2" t="s">
        <v>8056</v>
      </c>
      <c r="G33" s="3">
        <v>44295</v>
      </c>
      <c r="H33" s="2">
        <v>2000000</v>
      </c>
      <c r="I33" s="2" t="s">
        <v>8098</v>
      </c>
      <c r="J33" s="16" t="s">
        <v>7536</v>
      </c>
    </row>
    <row r="34" spans="1:10" hidden="1" x14ac:dyDescent="0.25">
      <c r="A34" s="13" t="s">
        <v>338</v>
      </c>
      <c r="B34" s="2" t="s">
        <v>8101</v>
      </c>
      <c r="C34" s="2" t="s">
        <v>5124</v>
      </c>
      <c r="D34" s="2" t="s">
        <v>4950</v>
      </c>
      <c r="E34" s="2" t="s">
        <v>4951</v>
      </c>
      <c r="F34" s="2" t="s">
        <v>8061</v>
      </c>
      <c r="G34" s="3">
        <v>42484</v>
      </c>
      <c r="H34" s="2">
        <v>2000000</v>
      </c>
      <c r="I34" s="2" t="s">
        <v>8102</v>
      </c>
      <c r="J34" s="16" t="s">
        <v>7536</v>
      </c>
    </row>
    <row r="35" spans="1:10" hidden="1" x14ac:dyDescent="0.25">
      <c r="A35" s="13" t="s">
        <v>1033</v>
      </c>
      <c r="B35" s="2" t="s">
        <v>8113</v>
      </c>
      <c r="C35" s="2" t="s">
        <v>4962</v>
      </c>
      <c r="D35" s="2" t="s">
        <v>4963</v>
      </c>
      <c r="E35" s="2" t="s">
        <v>4951</v>
      </c>
      <c r="F35" s="2" t="s">
        <v>8056</v>
      </c>
      <c r="G35" s="3">
        <v>43525</v>
      </c>
      <c r="H35" s="2">
        <v>2000000</v>
      </c>
      <c r="I35" s="2" t="s">
        <v>8114</v>
      </c>
      <c r="J35" s="16" t="s">
        <v>7536</v>
      </c>
    </row>
    <row r="36" spans="1:10" hidden="1" x14ac:dyDescent="0.25">
      <c r="A36" s="13" t="s">
        <v>1351</v>
      </c>
      <c r="B36" s="2" t="s">
        <v>8115</v>
      </c>
      <c r="C36" s="2" t="s">
        <v>5229</v>
      </c>
      <c r="D36" s="2" t="s">
        <v>4963</v>
      </c>
      <c r="E36" s="2" t="s">
        <v>4951</v>
      </c>
      <c r="F36" s="2" t="s">
        <v>8064</v>
      </c>
      <c r="G36" s="3">
        <v>45077</v>
      </c>
      <c r="H36" s="2">
        <v>2000000</v>
      </c>
      <c r="I36" s="2" t="s">
        <v>8116</v>
      </c>
      <c r="J36" s="16" t="s">
        <v>7536</v>
      </c>
    </row>
    <row r="37" spans="1:10" hidden="1" x14ac:dyDescent="0.25">
      <c r="A37" s="13" t="s">
        <v>422</v>
      </c>
      <c r="B37" s="2" t="s">
        <v>8073</v>
      </c>
      <c r="C37" s="2" t="s">
        <v>5053</v>
      </c>
      <c r="D37" s="2" t="s">
        <v>4963</v>
      </c>
      <c r="E37" s="2" t="s">
        <v>4951</v>
      </c>
      <c r="F37" s="2" t="s">
        <v>8061</v>
      </c>
      <c r="G37" s="3">
        <v>44862</v>
      </c>
      <c r="H37" s="2">
        <v>2000000</v>
      </c>
      <c r="I37" s="2" t="s">
        <v>9164</v>
      </c>
      <c r="J37" s="16" t="s">
        <v>7536</v>
      </c>
    </row>
    <row r="38" spans="1:10" hidden="1" x14ac:dyDescent="0.25">
      <c r="A38" s="13" t="s">
        <v>312</v>
      </c>
      <c r="B38" s="2" t="s">
        <v>8143</v>
      </c>
      <c r="C38" s="2" t="s">
        <v>5229</v>
      </c>
      <c r="D38" s="2" t="s">
        <v>4963</v>
      </c>
      <c r="E38" s="2" t="s">
        <v>4951</v>
      </c>
      <c r="F38" s="2" t="s">
        <v>8083</v>
      </c>
      <c r="G38" s="3">
        <v>43977</v>
      </c>
      <c r="H38" s="2">
        <v>2000000</v>
      </c>
      <c r="I38" s="2" t="s">
        <v>8144</v>
      </c>
      <c r="J38" s="16" t="s">
        <v>7536</v>
      </c>
    </row>
    <row r="39" spans="1:10" hidden="1" x14ac:dyDescent="0.25">
      <c r="A39" s="13" t="s">
        <v>712</v>
      </c>
      <c r="B39" s="2" t="s">
        <v>8069</v>
      </c>
      <c r="C39" s="2" t="s">
        <v>5124</v>
      </c>
      <c r="D39" s="2" t="s">
        <v>4950</v>
      </c>
      <c r="E39" s="2" t="s">
        <v>4951</v>
      </c>
      <c r="F39" s="2" t="s">
        <v>8064</v>
      </c>
      <c r="G39" s="3">
        <v>43691</v>
      </c>
      <c r="H39" s="2">
        <v>2000000</v>
      </c>
      <c r="I39" s="2" t="s">
        <v>8146</v>
      </c>
      <c r="J39" s="16" t="s">
        <v>8147</v>
      </c>
    </row>
    <row r="40" spans="1:10" hidden="1" x14ac:dyDescent="0.25">
      <c r="A40" s="13" t="s">
        <v>97</v>
      </c>
      <c r="B40" s="2" t="s">
        <v>8085</v>
      </c>
      <c r="C40" s="2" t="s">
        <v>5001</v>
      </c>
      <c r="D40" s="2" t="s">
        <v>4950</v>
      </c>
      <c r="E40" s="2" t="s">
        <v>4951</v>
      </c>
      <c r="F40" s="2" t="s">
        <v>8064</v>
      </c>
      <c r="G40" s="3">
        <v>43302</v>
      </c>
      <c r="H40" s="2">
        <v>2000000</v>
      </c>
      <c r="I40" s="2" t="s">
        <v>8171</v>
      </c>
      <c r="J40" s="16" t="s">
        <v>7536</v>
      </c>
    </row>
    <row r="41" spans="1:10" hidden="1" x14ac:dyDescent="0.25">
      <c r="A41" s="13" t="s">
        <v>288</v>
      </c>
      <c r="B41" s="2" t="s">
        <v>8176</v>
      </c>
      <c r="C41" s="2" t="s">
        <v>5048</v>
      </c>
      <c r="D41" s="2" t="s">
        <v>4963</v>
      </c>
      <c r="E41" s="2" t="s">
        <v>4951</v>
      </c>
      <c r="F41" s="2" t="s">
        <v>8056</v>
      </c>
      <c r="G41" s="3">
        <v>42287</v>
      </c>
      <c r="H41" s="2">
        <v>2000000</v>
      </c>
      <c r="I41" s="2" t="s">
        <v>5492</v>
      </c>
      <c r="J41" s="16" t="s">
        <v>7536</v>
      </c>
    </row>
    <row r="42" spans="1:10" hidden="1" x14ac:dyDescent="0.25">
      <c r="A42" s="13" t="s">
        <v>214</v>
      </c>
      <c r="B42" s="2" t="s">
        <v>8065</v>
      </c>
      <c r="C42" s="2" t="s">
        <v>4962</v>
      </c>
      <c r="D42" s="2" t="s">
        <v>4963</v>
      </c>
      <c r="E42" s="2" t="s">
        <v>4951</v>
      </c>
      <c r="F42" s="2" t="s">
        <v>8061</v>
      </c>
      <c r="G42" s="3">
        <v>42951</v>
      </c>
      <c r="H42" s="2">
        <v>2000000</v>
      </c>
      <c r="I42" s="2" t="s">
        <v>8189</v>
      </c>
      <c r="J42" s="16" t="s">
        <v>7536</v>
      </c>
    </row>
    <row r="43" spans="1:10" hidden="1" x14ac:dyDescent="0.25">
      <c r="A43" s="13" t="s">
        <v>74</v>
      </c>
      <c r="B43" s="2" t="s">
        <v>8192</v>
      </c>
      <c r="C43" s="2" t="s">
        <v>4941</v>
      </c>
      <c r="D43" s="2" t="s">
        <v>4942</v>
      </c>
      <c r="E43" s="2" t="s">
        <v>4943</v>
      </c>
      <c r="F43" s="2" t="s">
        <v>8061</v>
      </c>
      <c r="G43" s="3">
        <v>42990</v>
      </c>
      <c r="H43" s="2">
        <v>2000000</v>
      </c>
      <c r="I43" s="2" t="s">
        <v>7375</v>
      </c>
      <c r="J43" s="16" t="s">
        <v>7536</v>
      </c>
    </row>
    <row r="44" spans="1:10" hidden="1" x14ac:dyDescent="0.25">
      <c r="A44" s="13" t="s">
        <v>343</v>
      </c>
      <c r="B44" s="2" t="s">
        <v>8196</v>
      </c>
      <c r="C44" s="2" t="s">
        <v>5324</v>
      </c>
      <c r="D44" s="2" t="s">
        <v>4950</v>
      </c>
      <c r="E44" s="2" t="s">
        <v>4951</v>
      </c>
      <c r="F44" s="2" t="s">
        <v>8083</v>
      </c>
      <c r="G44" s="3">
        <v>44099</v>
      </c>
      <c r="H44" s="2">
        <v>2000000</v>
      </c>
      <c r="I44" s="2" t="s">
        <v>7119</v>
      </c>
      <c r="J44" s="16" t="s">
        <v>8112</v>
      </c>
    </row>
    <row r="45" spans="1:10" hidden="1" x14ac:dyDescent="0.25">
      <c r="A45" s="13" t="s">
        <v>141</v>
      </c>
      <c r="B45" s="2" t="s">
        <v>8133</v>
      </c>
      <c r="C45" s="2" t="s">
        <v>5269</v>
      </c>
      <c r="D45" s="2" t="s">
        <v>4970</v>
      </c>
      <c r="E45" s="2" t="s">
        <v>4935</v>
      </c>
      <c r="F45" s="2" t="s">
        <v>8061</v>
      </c>
      <c r="G45" s="3">
        <v>43508</v>
      </c>
      <c r="H45" s="2">
        <v>2000000</v>
      </c>
      <c r="I45" s="2" t="s">
        <v>8197</v>
      </c>
      <c r="J45" s="16" t="s">
        <v>7536</v>
      </c>
    </row>
    <row r="46" spans="1:10" hidden="1" x14ac:dyDescent="0.25">
      <c r="A46" s="13" t="s">
        <v>503</v>
      </c>
      <c r="B46" s="2" t="s">
        <v>8229</v>
      </c>
      <c r="C46" s="2" t="s">
        <v>5134</v>
      </c>
      <c r="D46" s="2" t="s">
        <v>4934</v>
      </c>
      <c r="E46" s="2" t="s">
        <v>4935</v>
      </c>
      <c r="F46" s="2" t="s">
        <v>8061</v>
      </c>
      <c r="G46" s="3">
        <v>44893</v>
      </c>
      <c r="H46" s="2">
        <v>2000000</v>
      </c>
      <c r="I46" s="2" t="s">
        <v>8230</v>
      </c>
      <c r="J46" s="16" t="s">
        <v>7536</v>
      </c>
    </row>
    <row r="47" spans="1:10" hidden="1" x14ac:dyDescent="0.25">
      <c r="A47" s="13" t="s">
        <v>807</v>
      </c>
      <c r="B47" s="2" t="s">
        <v>8177</v>
      </c>
      <c r="C47" s="2" t="s">
        <v>5141</v>
      </c>
      <c r="D47" s="2" t="s">
        <v>4963</v>
      </c>
      <c r="E47" s="2" t="s">
        <v>4951</v>
      </c>
      <c r="F47" s="2" t="s">
        <v>8061</v>
      </c>
      <c r="G47" s="3">
        <v>44287</v>
      </c>
      <c r="H47" s="2">
        <v>2000000</v>
      </c>
      <c r="I47" s="2" t="s">
        <v>8231</v>
      </c>
      <c r="J47" s="16" t="s">
        <v>7536</v>
      </c>
    </row>
    <row r="48" spans="1:10" hidden="1" x14ac:dyDescent="0.25">
      <c r="A48" s="13" t="s">
        <v>219</v>
      </c>
      <c r="B48" s="2" t="s">
        <v>8234</v>
      </c>
      <c r="C48" s="2" t="s">
        <v>5001</v>
      </c>
      <c r="D48" s="2" t="s">
        <v>4950</v>
      </c>
      <c r="E48" s="2" t="s">
        <v>4951</v>
      </c>
      <c r="F48" s="2" t="s">
        <v>8061</v>
      </c>
      <c r="G48" s="3">
        <v>45127</v>
      </c>
      <c r="H48" s="2">
        <v>2000000</v>
      </c>
      <c r="I48" s="2" t="s">
        <v>8235</v>
      </c>
      <c r="J48" s="16" t="s">
        <v>7536</v>
      </c>
    </row>
    <row r="49" spans="1:10" hidden="1" x14ac:dyDescent="0.25">
      <c r="A49" s="13" t="s">
        <v>307</v>
      </c>
      <c r="B49" s="2" t="s">
        <v>8069</v>
      </c>
      <c r="C49" s="2" t="s">
        <v>5124</v>
      </c>
      <c r="D49" s="2" t="s">
        <v>4950</v>
      </c>
      <c r="E49" s="2" t="s">
        <v>4951</v>
      </c>
      <c r="F49" s="2" t="s">
        <v>8064</v>
      </c>
      <c r="G49" s="3">
        <v>45291</v>
      </c>
      <c r="H49" s="2">
        <v>1500000</v>
      </c>
      <c r="I49" s="2" t="s">
        <v>8070</v>
      </c>
      <c r="J49" s="16" t="s">
        <v>7536</v>
      </c>
    </row>
    <row r="50" spans="1:10" hidden="1" x14ac:dyDescent="0.25">
      <c r="A50" s="13" t="s">
        <v>499</v>
      </c>
      <c r="B50" s="2" t="s">
        <v>8071</v>
      </c>
      <c r="C50" s="2" t="s">
        <v>4962</v>
      </c>
      <c r="D50" s="2" t="s">
        <v>4963</v>
      </c>
      <c r="E50" s="2" t="s">
        <v>4951</v>
      </c>
      <c r="F50" s="2" t="s">
        <v>8064</v>
      </c>
      <c r="G50" s="3">
        <v>43047</v>
      </c>
      <c r="H50" s="2">
        <v>1500000</v>
      </c>
      <c r="I50" s="2" t="s">
        <v>8072</v>
      </c>
      <c r="J50" s="16" t="s">
        <v>7536</v>
      </c>
    </row>
    <row r="51" spans="1:10" hidden="1" x14ac:dyDescent="0.25">
      <c r="A51" s="13" t="s">
        <v>1335</v>
      </c>
      <c r="B51" s="2" t="s">
        <v>8105</v>
      </c>
      <c r="C51" s="2" t="s">
        <v>4949</v>
      </c>
      <c r="D51" s="2" t="s">
        <v>4950</v>
      </c>
      <c r="E51" s="2" t="s">
        <v>4951</v>
      </c>
      <c r="F51" s="2" t="s">
        <v>8061</v>
      </c>
      <c r="G51" s="3">
        <v>42281</v>
      </c>
      <c r="H51" s="2">
        <v>1500000</v>
      </c>
      <c r="I51" s="2" t="s">
        <v>8106</v>
      </c>
      <c r="J51" s="16" t="s">
        <v>7536</v>
      </c>
    </row>
    <row r="52" spans="1:10" hidden="1" x14ac:dyDescent="0.25">
      <c r="A52" s="13" t="s">
        <v>965</v>
      </c>
      <c r="B52" s="2" t="s">
        <v>8107</v>
      </c>
      <c r="C52" s="2" t="s">
        <v>5081</v>
      </c>
      <c r="D52" s="2" t="s">
        <v>4970</v>
      </c>
      <c r="E52" s="2" t="s">
        <v>4935</v>
      </c>
      <c r="F52" s="2" t="s">
        <v>8056</v>
      </c>
      <c r="G52" s="3">
        <v>42736</v>
      </c>
      <c r="H52" s="2">
        <v>1500000</v>
      </c>
      <c r="I52" s="2" t="s">
        <v>8108</v>
      </c>
      <c r="J52" s="16" t="s">
        <v>7536</v>
      </c>
    </row>
    <row r="53" spans="1:10" hidden="1" x14ac:dyDescent="0.25">
      <c r="A53" s="13" t="s">
        <v>890</v>
      </c>
      <c r="B53" s="2" t="s">
        <v>8125</v>
      </c>
      <c r="C53" s="2" t="s">
        <v>5346</v>
      </c>
      <c r="D53" s="2" t="s">
        <v>4934</v>
      </c>
      <c r="E53" s="2" t="s">
        <v>4935</v>
      </c>
      <c r="F53" s="2" t="s">
        <v>8056</v>
      </c>
      <c r="G53" s="3">
        <v>43298</v>
      </c>
      <c r="H53" s="2">
        <v>1500000</v>
      </c>
      <c r="I53" s="2" t="s">
        <v>8126</v>
      </c>
      <c r="J53" s="16" t="s">
        <v>7536</v>
      </c>
    </row>
    <row r="54" spans="1:10" hidden="1" x14ac:dyDescent="0.25">
      <c r="A54" s="13" t="s">
        <v>825</v>
      </c>
      <c r="B54" s="2" t="s">
        <v>8127</v>
      </c>
      <c r="C54" s="2" t="s">
        <v>5225</v>
      </c>
      <c r="D54" s="2" t="s">
        <v>4934</v>
      </c>
      <c r="E54" s="2" t="s">
        <v>4935</v>
      </c>
      <c r="F54" s="2" t="s">
        <v>8061</v>
      </c>
      <c r="G54" s="3">
        <v>43046</v>
      </c>
      <c r="H54" s="2">
        <v>1500000</v>
      </c>
      <c r="I54" s="2" t="s">
        <v>8128</v>
      </c>
      <c r="J54" s="16" t="s">
        <v>7536</v>
      </c>
    </row>
    <row r="55" spans="1:10" hidden="1" x14ac:dyDescent="0.25">
      <c r="A55" s="13" t="s">
        <v>908</v>
      </c>
      <c r="B55" s="2" t="s">
        <v>8093</v>
      </c>
      <c r="C55" s="2" t="s">
        <v>5134</v>
      </c>
      <c r="D55" s="2" t="s">
        <v>4934</v>
      </c>
      <c r="E55" s="2" t="s">
        <v>4935</v>
      </c>
      <c r="F55" s="2" t="s">
        <v>8056</v>
      </c>
      <c r="G55" s="3">
        <v>43386</v>
      </c>
      <c r="H55" s="2">
        <v>1500000</v>
      </c>
      <c r="I55" s="2" t="s">
        <v>8132</v>
      </c>
      <c r="J55" s="16" t="s">
        <v>7536</v>
      </c>
    </row>
    <row r="56" spans="1:10" hidden="1" x14ac:dyDescent="0.25">
      <c r="A56" s="13" t="s">
        <v>395</v>
      </c>
      <c r="B56" s="2" t="s">
        <v>8135</v>
      </c>
      <c r="C56" s="2" t="s">
        <v>5189</v>
      </c>
      <c r="D56" s="2" t="s">
        <v>4970</v>
      </c>
      <c r="E56" s="2" t="s">
        <v>4935</v>
      </c>
      <c r="F56" s="2" t="s">
        <v>8056</v>
      </c>
      <c r="G56" s="3">
        <v>43849</v>
      </c>
      <c r="H56" s="2">
        <v>1500000</v>
      </c>
      <c r="I56" s="2" t="s">
        <v>5807</v>
      </c>
      <c r="J56" s="16" t="s">
        <v>7536</v>
      </c>
    </row>
    <row r="57" spans="1:10" hidden="1" x14ac:dyDescent="0.25">
      <c r="A57" s="13" t="s">
        <v>426</v>
      </c>
      <c r="B57" s="2" t="s">
        <v>8113</v>
      </c>
      <c r="C57" s="2" t="s">
        <v>4962</v>
      </c>
      <c r="D57" s="2" t="s">
        <v>4963</v>
      </c>
      <c r="E57" s="2" t="s">
        <v>4951</v>
      </c>
      <c r="F57" s="2" t="s">
        <v>8056</v>
      </c>
      <c r="G57" s="3">
        <v>44019</v>
      </c>
      <c r="H57" s="2">
        <v>1500000</v>
      </c>
      <c r="I57" s="2" t="s">
        <v>8145</v>
      </c>
      <c r="J57" s="16" t="s">
        <v>7536</v>
      </c>
    </row>
    <row r="58" spans="1:10" hidden="1" x14ac:dyDescent="0.25">
      <c r="A58" s="13" t="s">
        <v>390</v>
      </c>
      <c r="B58" s="2" t="s">
        <v>8148</v>
      </c>
      <c r="C58" s="2" t="s">
        <v>4957</v>
      </c>
      <c r="D58" s="2" t="s">
        <v>4942</v>
      </c>
      <c r="E58" s="2" t="s">
        <v>4943</v>
      </c>
      <c r="F58" s="2" t="s">
        <v>8061</v>
      </c>
      <c r="G58" s="3">
        <v>42329</v>
      </c>
      <c r="H58" s="2">
        <v>1500000</v>
      </c>
      <c r="I58" s="2" t="s">
        <v>8149</v>
      </c>
      <c r="J58" s="16" t="s">
        <v>7536</v>
      </c>
    </row>
    <row r="59" spans="1:10" hidden="1" x14ac:dyDescent="0.25">
      <c r="A59" s="13" t="s">
        <v>748</v>
      </c>
      <c r="B59" s="2" t="s">
        <v>8154</v>
      </c>
      <c r="C59" s="2" t="s">
        <v>5225</v>
      </c>
      <c r="D59" s="2" t="s">
        <v>4934</v>
      </c>
      <c r="E59" s="2" t="s">
        <v>4935</v>
      </c>
      <c r="F59" s="2" t="s">
        <v>8064</v>
      </c>
      <c r="G59" s="3">
        <v>43405</v>
      </c>
      <c r="H59" s="2">
        <v>1500000</v>
      </c>
      <c r="I59" s="2" t="s">
        <v>8155</v>
      </c>
      <c r="J59" s="16" t="s">
        <v>7536</v>
      </c>
    </row>
    <row r="60" spans="1:10" hidden="1" x14ac:dyDescent="0.25">
      <c r="A60" s="13" t="s">
        <v>572</v>
      </c>
      <c r="B60" s="2" t="s">
        <v>8158</v>
      </c>
      <c r="C60" s="2" t="s">
        <v>5058</v>
      </c>
      <c r="D60" s="2" t="s">
        <v>4934</v>
      </c>
      <c r="E60" s="2" t="s">
        <v>4935</v>
      </c>
      <c r="F60" s="2" t="s">
        <v>8056</v>
      </c>
      <c r="G60" s="3">
        <v>43029</v>
      </c>
      <c r="H60" s="2">
        <v>1500000</v>
      </c>
      <c r="I60" s="2" t="s">
        <v>5642</v>
      </c>
      <c r="J60" s="16" t="s">
        <v>7536</v>
      </c>
    </row>
    <row r="61" spans="1:10" hidden="1" x14ac:dyDescent="0.25">
      <c r="A61" s="13" t="s">
        <v>186</v>
      </c>
      <c r="B61" s="2" t="s">
        <v>8169</v>
      </c>
      <c r="C61" s="2" t="s">
        <v>4993</v>
      </c>
      <c r="D61" s="2" t="s">
        <v>4942</v>
      </c>
      <c r="E61" s="2" t="s">
        <v>4943</v>
      </c>
      <c r="F61" s="2" t="s">
        <v>8056</v>
      </c>
      <c r="G61" s="3">
        <v>44077</v>
      </c>
      <c r="H61" s="2">
        <v>1500000</v>
      </c>
      <c r="I61" s="2" t="s">
        <v>5973</v>
      </c>
      <c r="J61" s="16" t="s">
        <v>7536</v>
      </c>
    </row>
    <row r="62" spans="1:10" hidden="1" x14ac:dyDescent="0.25">
      <c r="A62" s="13" t="s">
        <v>1063</v>
      </c>
      <c r="B62" s="2" t="s">
        <v>8181</v>
      </c>
      <c r="C62" s="2" t="s">
        <v>5099</v>
      </c>
      <c r="D62" s="2" t="s">
        <v>4950</v>
      </c>
      <c r="E62" s="2" t="s">
        <v>4951</v>
      </c>
      <c r="F62" s="2" t="s">
        <v>8056</v>
      </c>
      <c r="G62" s="3">
        <v>45430</v>
      </c>
      <c r="H62" s="2">
        <v>1500000</v>
      </c>
      <c r="I62" s="2" t="s">
        <v>8183</v>
      </c>
      <c r="J62" s="16" t="s">
        <v>7536</v>
      </c>
    </row>
    <row r="63" spans="1:10" hidden="1" x14ac:dyDescent="0.25">
      <c r="A63" s="13" t="s">
        <v>86</v>
      </c>
      <c r="B63" s="2" t="s">
        <v>8193</v>
      </c>
      <c r="C63" s="2" t="s">
        <v>4980</v>
      </c>
      <c r="D63" s="2" t="s">
        <v>4970</v>
      </c>
      <c r="E63" s="2" t="s">
        <v>4935</v>
      </c>
      <c r="F63" s="2" t="s">
        <v>8083</v>
      </c>
      <c r="G63" s="3">
        <v>43837</v>
      </c>
      <c r="H63" s="2">
        <v>1500000</v>
      </c>
      <c r="I63" s="2" t="s">
        <v>8194</v>
      </c>
      <c r="J63" s="16" t="s">
        <v>7536</v>
      </c>
    </row>
    <row r="64" spans="1:10" hidden="1" x14ac:dyDescent="0.25">
      <c r="A64" s="13" t="s">
        <v>699</v>
      </c>
      <c r="B64" s="2" t="s">
        <v>8080</v>
      </c>
      <c r="C64" s="2" t="s">
        <v>4980</v>
      </c>
      <c r="D64" s="2" t="s">
        <v>4970</v>
      </c>
      <c r="E64" s="2" t="s">
        <v>4935</v>
      </c>
      <c r="F64" s="2" t="s">
        <v>8056</v>
      </c>
      <c r="G64" s="3">
        <v>43783</v>
      </c>
      <c r="H64" s="2">
        <v>1500000</v>
      </c>
      <c r="I64" s="2" t="s">
        <v>8201</v>
      </c>
      <c r="J64" s="16" t="s">
        <v>7536</v>
      </c>
    </row>
    <row r="65" spans="1:10" hidden="1" x14ac:dyDescent="0.25">
      <c r="A65" s="13" t="s">
        <v>245</v>
      </c>
      <c r="B65" s="2" t="s">
        <v>8113</v>
      </c>
      <c r="C65" s="2" t="s">
        <v>4962</v>
      </c>
      <c r="D65" s="2" t="s">
        <v>4963</v>
      </c>
      <c r="E65" s="2" t="s">
        <v>4951</v>
      </c>
      <c r="F65" s="2" t="s">
        <v>8056</v>
      </c>
      <c r="G65" s="3">
        <v>44594</v>
      </c>
      <c r="H65" s="2">
        <v>1500000</v>
      </c>
      <c r="I65" s="2" t="s">
        <v>5993</v>
      </c>
      <c r="J65" s="16" t="s">
        <v>7536</v>
      </c>
    </row>
    <row r="66" spans="1:10" hidden="1" x14ac:dyDescent="0.25">
      <c r="A66" s="13" t="s">
        <v>447</v>
      </c>
      <c r="B66" s="2" t="s">
        <v>8090</v>
      </c>
      <c r="C66" s="2" t="s">
        <v>5212</v>
      </c>
      <c r="D66" s="2" t="s">
        <v>4942</v>
      </c>
      <c r="E66" s="2" t="s">
        <v>4943</v>
      </c>
      <c r="F66" s="2" t="s">
        <v>8056</v>
      </c>
      <c r="G66" s="3">
        <v>44250</v>
      </c>
      <c r="H66" s="2">
        <v>1500000</v>
      </c>
      <c r="I66" s="2" t="s">
        <v>8205</v>
      </c>
      <c r="J66" s="16" t="s">
        <v>7536</v>
      </c>
    </row>
    <row r="67" spans="1:10" hidden="1" x14ac:dyDescent="0.25">
      <c r="A67" s="13" t="s">
        <v>375</v>
      </c>
      <c r="B67" s="2" t="s">
        <v>8206</v>
      </c>
      <c r="C67" s="2" t="s">
        <v>5134</v>
      </c>
      <c r="D67" s="2" t="s">
        <v>4934</v>
      </c>
      <c r="E67" s="2" t="s">
        <v>4935</v>
      </c>
      <c r="F67" s="2" t="s">
        <v>8064</v>
      </c>
      <c r="G67" s="3">
        <v>42816</v>
      </c>
      <c r="H67" s="2">
        <v>1500000</v>
      </c>
      <c r="I67" s="2" t="s">
        <v>8207</v>
      </c>
      <c r="J67" s="16" t="s">
        <v>7536</v>
      </c>
    </row>
    <row r="68" spans="1:10" hidden="1" x14ac:dyDescent="0.25">
      <c r="A68" s="13" t="s">
        <v>240</v>
      </c>
      <c r="B68" s="2" t="s">
        <v>8177</v>
      </c>
      <c r="C68" s="2" t="s">
        <v>5141</v>
      </c>
      <c r="D68" s="2" t="s">
        <v>4963</v>
      </c>
      <c r="E68" s="2" t="s">
        <v>4951</v>
      </c>
      <c r="F68" s="2" t="s">
        <v>8061</v>
      </c>
      <c r="G68" s="3">
        <v>43095</v>
      </c>
      <c r="H68" s="2">
        <v>1500000</v>
      </c>
      <c r="I68" s="2" t="s">
        <v>6610</v>
      </c>
      <c r="J68" s="16" t="s">
        <v>7536</v>
      </c>
    </row>
    <row r="69" spans="1:10" hidden="1" x14ac:dyDescent="0.25">
      <c r="A69" s="13" t="s">
        <v>175</v>
      </c>
      <c r="B69" s="2" t="s">
        <v>8135</v>
      </c>
      <c r="C69" s="2" t="s">
        <v>5189</v>
      </c>
      <c r="D69" s="2" t="s">
        <v>4970</v>
      </c>
      <c r="E69" s="2" t="s">
        <v>4935</v>
      </c>
      <c r="F69" s="2" t="s">
        <v>8056</v>
      </c>
      <c r="G69" s="3">
        <v>45293</v>
      </c>
      <c r="H69" s="2">
        <v>1500000</v>
      </c>
      <c r="I69" s="2" t="s">
        <v>8209</v>
      </c>
      <c r="J69" s="16" t="s">
        <v>7536</v>
      </c>
    </row>
    <row r="70" spans="1:10" hidden="1" x14ac:dyDescent="0.25">
      <c r="A70" s="13" t="s">
        <v>914</v>
      </c>
      <c r="B70" s="2" t="s">
        <v>8065</v>
      </c>
      <c r="C70" s="2" t="s">
        <v>4962</v>
      </c>
      <c r="D70" s="2" t="s">
        <v>4963</v>
      </c>
      <c r="E70" s="2" t="s">
        <v>4951</v>
      </c>
      <c r="F70" s="2" t="s">
        <v>8061</v>
      </c>
      <c r="G70" s="3">
        <v>44055</v>
      </c>
      <c r="H70" s="2">
        <v>1500000</v>
      </c>
      <c r="I70" s="2" t="s">
        <v>8219</v>
      </c>
      <c r="J70" s="16" t="s">
        <v>7536</v>
      </c>
    </row>
    <row r="71" spans="1:10" hidden="1" x14ac:dyDescent="0.25">
      <c r="A71" s="13" t="s">
        <v>202</v>
      </c>
      <c r="B71" s="2" t="s">
        <v>8227</v>
      </c>
      <c r="C71" s="2" t="s">
        <v>5005</v>
      </c>
      <c r="D71" s="2" t="s">
        <v>4942</v>
      </c>
      <c r="E71" s="2" t="s">
        <v>4943</v>
      </c>
      <c r="F71" s="2" t="s">
        <v>8083</v>
      </c>
      <c r="G71" s="3">
        <v>43353</v>
      </c>
      <c r="H71" s="2">
        <v>1500000</v>
      </c>
      <c r="I71" s="2" t="s">
        <v>8228</v>
      </c>
      <c r="J71" s="16" t="s">
        <v>7536</v>
      </c>
    </row>
    <row r="72" spans="1:10" hidden="1" x14ac:dyDescent="0.25">
      <c r="A72" s="13" t="s">
        <v>329</v>
      </c>
      <c r="B72" s="2" t="s">
        <v>8232</v>
      </c>
      <c r="C72" s="2" t="s">
        <v>5225</v>
      </c>
      <c r="D72" s="2" t="s">
        <v>4934</v>
      </c>
      <c r="E72" s="2" t="s">
        <v>4935</v>
      </c>
      <c r="F72" s="2" t="s">
        <v>8056</v>
      </c>
      <c r="G72" s="3">
        <v>43700</v>
      </c>
      <c r="H72" s="2">
        <v>1500000</v>
      </c>
      <c r="I72" s="2" t="s">
        <v>8233</v>
      </c>
      <c r="J72" s="16" t="s">
        <v>7536</v>
      </c>
    </row>
    <row r="73" spans="1:10" hidden="1" x14ac:dyDescent="0.25">
      <c r="A73" s="13" t="s">
        <v>695</v>
      </c>
      <c r="B73" s="2" t="s">
        <v>8156</v>
      </c>
      <c r="C73" s="2" t="s">
        <v>4985</v>
      </c>
      <c r="D73" s="2" t="s">
        <v>4950</v>
      </c>
      <c r="E73" s="2" t="s">
        <v>4951</v>
      </c>
      <c r="F73" s="2" t="s">
        <v>8088</v>
      </c>
      <c r="G73" s="3">
        <v>45199</v>
      </c>
      <c r="H73" s="2">
        <v>1500000</v>
      </c>
      <c r="I73" s="2" t="s">
        <v>8236</v>
      </c>
      <c r="J73" s="16" t="s">
        <v>7536</v>
      </c>
    </row>
    <row r="74" spans="1:10" hidden="1" x14ac:dyDescent="0.25">
      <c r="A74" s="13" t="s">
        <v>999</v>
      </c>
      <c r="B74" s="2" t="s">
        <v>8163</v>
      </c>
      <c r="C74" s="2" t="s">
        <v>4969</v>
      </c>
      <c r="D74" s="2" t="s">
        <v>4970</v>
      </c>
      <c r="E74" s="2" t="s">
        <v>4935</v>
      </c>
      <c r="F74" s="2" t="s">
        <v>8056</v>
      </c>
      <c r="G74" s="3">
        <v>43756</v>
      </c>
      <c r="H74" s="2">
        <v>1500000</v>
      </c>
      <c r="I74" s="2" t="s">
        <v>8239</v>
      </c>
      <c r="J74" s="16" t="s">
        <v>7536</v>
      </c>
    </row>
    <row r="75" spans="1:10" hidden="1" x14ac:dyDescent="0.25">
      <c r="A75" s="13" t="s">
        <v>380</v>
      </c>
      <c r="B75" s="2" t="s">
        <v>8087</v>
      </c>
      <c r="C75" s="2" t="s">
        <v>4993</v>
      </c>
      <c r="D75" s="2" t="s">
        <v>4942</v>
      </c>
      <c r="E75" s="2" t="s">
        <v>4943</v>
      </c>
      <c r="F75" s="2" t="s">
        <v>8088</v>
      </c>
      <c r="G75" s="3">
        <v>42913</v>
      </c>
      <c r="H75" s="2">
        <v>1200000</v>
      </c>
      <c r="I75" s="2" t="s">
        <v>8089</v>
      </c>
      <c r="J75" s="16" t="s">
        <v>7536</v>
      </c>
    </row>
    <row r="76" spans="1:10" hidden="1" x14ac:dyDescent="0.25">
      <c r="A76" s="13" t="s">
        <v>1572</v>
      </c>
      <c r="B76" s="2" t="s">
        <v>8119</v>
      </c>
      <c r="C76" s="2" t="s">
        <v>5269</v>
      </c>
      <c r="D76" s="2" t="s">
        <v>4970</v>
      </c>
      <c r="E76" s="2" t="s">
        <v>4935</v>
      </c>
      <c r="F76" s="2" t="s">
        <v>8056</v>
      </c>
      <c r="G76" s="3">
        <v>42976</v>
      </c>
      <c r="H76" s="2">
        <v>1200000</v>
      </c>
      <c r="I76" s="2" t="s">
        <v>8120</v>
      </c>
      <c r="J76" s="16" t="s">
        <v>7536</v>
      </c>
    </row>
    <row r="77" spans="1:10" hidden="1" x14ac:dyDescent="0.25">
      <c r="A77" s="13" t="s">
        <v>1079</v>
      </c>
      <c r="B77" s="2" t="s">
        <v>8078</v>
      </c>
      <c r="C77" s="2" t="s">
        <v>5018</v>
      </c>
      <c r="D77" s="2" t="s">
        <v>4942</v>
      </c>
      <c r="E77" s="2" t="s">
        <v>4943</v>
      </c>
      <c r="F77" s="2" t="s">
        <v>8064</v>
      </c>
      <c r="G77" s="3">
        <v>45085</v>
      </c>
      <c r="H77" s="2">
        <v>1200000</v>
      </c>
      <c r="I77" s="2" t="s">
        <v>8121</v>
      </c>
      <c r="J77" s="16" t="s">
        <v>7536</v>
      </c>
    </row>
    <row r="78" spans="1:10" hidden="1" x14ac:dyDescent="0.25">
      <c r="A78" s="13" t="s">
        <v>123</v>
      </c>
      <c r="B78" s="2" t="s">
        <v>8129</v>
      </c>
      <c r="C78" s="2" t="s">
        <v>4980</v>
      </c>
      <c r="D78" s="2" t="s">
        <v>4970</v>
      </c>
      <c r="E78" s="2" t="s">
        <v>4935</v>
      </c>
      <c r="F78" s="2" t="s">
        <v>8064</v>
      </c>
      <c r="G78" s="3">
        <v>44288</v>
      </c>
      <c r="H78" s="2">
        <v>1200000</v>
      </c>
      <c r="I78" s="2" t="s">
        <v>6362</v>
      </c>
      <c r="J78" s="16" t="s">
        <v>7536</v>
      </c>
    </row>
    <row r="79" spans="1:10" hidden="1" x14ac:dyDescent="0.25">
      <c r="A79" s="13" t="s">
        <v>277</v>
      </c>
      <c r="B79" s="2" t="s">
        <v>8133</v>
      </c>
      <c r="C79" s="2" t="s">
        <v>5269</v>
      </c>
      <c r="D79" s="2" t="s">
        <v>4970</v>
      </c>
      <c r="E79" s="2" t="s">
        <v>4935</v>
      </c>
      <c r="F79" s="2" t="s">
        <v>8061</v>
      </c>
      <c r="G79" s="3">
        <v>44679</v>
      </c>
      <c r="H79" s="2">
        <v>1200000</v>
      </c>
      <c r="I79" s="2" t="s">
        <v>8134</v>
      </c>
      <c r="J79" s="16" t="s">
        <v>7536</v>
      </c>
    </row>
    <row r="80" spans="1:10" hidden="1" x14ac:dyDescent="0.25">
      <c r="A80" s="13" t="s">
        <v>1853</v>
      </c>
      <c r="B80" s="2" t="s">
        <v>8139</v>
      </c>
      <c r="C80" s="2" t="s">
        <v>5005</v>
      </c>
      <c r="D80" s="2" t="s">
        <v>4942</v>
      </c>
      <c r="E80" s="2" t="s">
        <v>4943</v>
      </c>
      <c r="F80" s="2" t="s">
        <v>8061</v>
      </c>
      <c r="G80" s="3">
        <v>45026</v>
      </c>
      <c r="H80" s="2">
        <v>1200000</v>
      </c>
      <c r="I80" s="2" t="s">
        <v>8140</v>
      </c>
      <c r="J80" s="16" t="s">
        <v>7536</v>
      </c>
    </row>
    <row r="81" spans="1:10" hidden="1" x14ac:dyDescent="0.25">
      <c r="A81" s="13" t="s">
        <v>1294</v>
      </c>
      <c r="B81" s="2" t="s">
        <v>8141</v>
      </c>
      <c r="C81" s="2" t="s">
        <v>5225</v>
      </c>
      <c r="D81" s="2" t="s">
        <v>4934</v>
      </c>
      <c r="E81" s="2" t="s">
        <v>4935</v>
      </c>
      <c r="F81" s="2" t="s">
        <v>8088</v>
      </c>
      <c r="G81" s="3">
        <v>43466</v>
      </c>
      <c r="H81" s="2">
        <v>1200000</v>
      </c>
      <c r="I81" s="2" t="s">
        <v>8142</v>
      </c>
      <c r="J81" s="16" t="s">
        <v>7536</v>
      </c>
    </row>
    <row r="82" spans="1:10" hidden="1" x14ac:dyDescent="0.25">
      <c r="A82" s="13" t="s">
        <v>474</v>
      </c>
      <c r="B82" s="2" t="s">
        <v>8080</v>
      </c>
      <c r="C82" s="2" t="s">
        <v>4980</v>
      </c>
      <c r="D82" s="2" t="s">
        <v>4970</v>
      </c>
      <c r="E82" s="2" t="s">
        <v>4935</v>
      </c>
      <c r="F82" s="2" t="s">
        <v>8056</v>
      </c>
      <c r="G82" s="3">
        <v>44183</v>
      </c>
      <c r="H82" s="2">
        <v>1200000</v>
      </c>
      <c r="I82" s="2" t="s">
        <v>8150</v>
      </c>
      <c r="J82" s="16" t="s">
        <v>7536</v>
      </c>
    </row>
    <row r="83" spans="1:10" hidden="1" x14ac:dyDescent="0.25">
      <c r="A83" s="13" t="s">
        <v>54</v>
      </c>
      <c r="B83" s="2" t="s">
        <v>8152</v>
      </c>
      <c r="C83" s="2" t="s">
        <v>5124</v>
      </c>
      <c r="D83" s="2" t="s">
        <v>4950</v>
      </c>
      <c r="E83" s="2" t="s">
        <v>4951</v>
      </c>
      <c r="F83" s="2" t="s">
        <v>8088</v>
      </c>
      <c r="G83" s="3">
        <v>42423</v>
      </c>
      <c r="H83" s="2">
        <v>1200000</v>
      </c>
      <c r="I83" s="2" t="s">
        <v>8153</v>
      </c>
      <c r="J83" s="16" t="s">
        <v>7536</v>
      </c>
    </row>
    <row r="84" spans="1:10" hidden="1" x14ac:dyDescent="0.25">
      <c r="A84" s="13" t="s">
        <v>567</v>
      </c>
      <c r="B84" s="2" t="s">
        <v>8161</v>
      </c>
      <c r="C84" s="2" t="s">
        <v>5074</v>
      </c>
      <c r="D84" s="2" t="s">
        <v>4934</v>
      </c>
      <c r="E84" s="2" t="s">
        <v>4935</v>
      </c>
      <c r="F84" s="2" t="s">
        <v>8064</v>
      </c>
      <c r="G84" s="3">
        <v>43283</v>
      </c>
      <c r="H84" s="2">
        <v>1200000</v>
      </c>
      <c r="I84" s="2" t="s">
        <v>8162</v>
      </c>
      <c r="J84" s="16" t="s">
        <v>7536</v>
      </c>
    </row>
    <row r="85" spans="1:10" hidden="1" x14ac:dyDescent="0.25">
      <c r="A85" s="13" t="s">
        <v>800</v>
      </c>
      <c r="B85" s="2" t="s">
        <v>8163</v>
      </c>
      <c r="C85" s="2" t="s">
        <v>4969</v>
      </c>
      <c r="D85" s="2" t="s">
        <v>4970</v>
      </c>
      <c r="E85" s="2" t="s">
        <v>4935</v>
      </c>
      <c r="F85" s="2" t="s">
        <v>8056</v>
      </c>
      <c r="G85" s="3">
        <v>42818</v>
      </c>
      <c r="H85" s="2">
        <v>1200000</v>
      </c>
      <c r="I85" s="2" t="s">
        <v>8164</v>
      </c>
      <c r="J85" s="16" t="s">
        <v>7536</v>
      </c>
    </row>
    <row r="86" spans="1:10" hidden="1" x14ac:dyDescent="0.25">
      <c r="A86" s="13" t="s">
        <v>1020</v>
      </c>
      <c r="B86" s="2" t="s">
        <v>8165</v>
      </c>
      <c r="C86" s="2" t="s">
        <v>5005</v>
      </c>
      <c r="D86" s="2" t="s">
        <v>4942</v>
      </c>
      <c r="E86" s="2" t="s">
        <v>4943</v>
      </c>
      <c r="F86" s="2" t="s">
        <v>8088</v>
      </c>
      <c r="G86" s="3">
        <v>45258</v>
      </c>
      <c r="H86" s="2">
        <v>1200000</v>
      </c>
      <c r="I86" s="2" t="s">
        <v>8166</v>
      </c>
      <c r="J86" s="16" t="s">
        <v>8112</v>
      </c>
    </row>
    <row r="87" spans="1:10" hidden="1" x14ac:dyDescent="0.25">
      <c r="A87" s="13" t="s">
        <v>1403</v>
      </c>
      <c r="B87" s="2" t="s">
        <v>8172</v>
      </c>
      <c r="C87" s="2" t="s">
        <v>5148</v>
      </c>
      <c r="D87" s="2" t="s">
        <v>4950</v>
      </c>
      <c r="E87" s="2" t="s">
        <v>4951</v>
      </c>
      <c r="F87" s="2" t="s">
        <v>8064</v>
      </c>
      <c r="G87" s="3">
        <v>42556</v>
      </c>
      <c r="H87" s="2">
        <v>1200000</v>
      </c>
      <c r="I87" s="2" t="s">
        <v>8173</v>
      </c>
      <c r="J87" s="16" t="s">
        <v>7536</v>
      </c>
    </row>
    <row r="88" spans="1:10" hidden="1" x14ac:dyDescent="0.25">
      <c r="A88" s="13" t="s">
        <v>61</v>
      </c>
      <c r="B88" s="2" t="s">
        <v>8179</v>
      </c>
      <c r="C88" s="2" t="s">
        <v>5212</v>
      </c>
      <c r="D88" s="2" t="s">
        <v>4942</v>
      </c>
      <c r="E88" s="2" t="s">
        <v>4943</v>
      </c>
      <c r="F88" s="2" t="s">
        <v>8061</v>
      </c>
      <c r="G88" s="3">
        <v>43164</v>
      </c>
      <c r="H88" s="2">
        <v>1200000</v>
      </c>
      <c r="I88" s="2" t="s">
        <v>8180</v>
      </c>
      <c r="J88" s="16" t="s">
        <v>7536</v>
      </c>
    </row>
    <row r="89" spans="1:10" hidden="1" x14ac:dyDescent="0.25">
      <c r="A89" s="13" t="s">
        <v>48</v>
      </c>
      <c r="B89" s="2" t="s">
        <v>8067</v>
      </c>
      <c r="C89" s="2" t="s">
        <v>4949</v>
      </c>
      <c r="D89" s="2" t="s">
        <v>4950</v>
      </c>
      <c r="E89" s="2" t="s">
        <v>4951</v>
      </c>
      <c r="F89" s="2" t="s">
        <v>8056</v>
      </c>
      <c r="G89" s="3">
        <v>42253</v>
      </c>
      <c r="H89" s="2">
        <v>1200000</v>
      </c>
      <c r="I89" s="2" t="s">
        <v>8186</v>
      </c>
      <c r="J89" s="16" t="s">
        <v>7536</v>
      </c>
    </row>
    <row r="90" spans="1:10" hidden="1" x14ac:dyDescent="0.25">
      <c r="A90" s="13" t="s">
        <v>228</v>
      </c>
      <c r="B90" s="2" t="s">
        <v>8191</v>
      </c>
      <c r="C90" s="2" t="s">
        <v>5346</v>
      </c>
      <c r="D90" s="2" t="s">
        <v>4934</v>
      </c>
      <c r="E90" s="2" t="s">
        <v>4935</v>
      </c>
      <c r="F90" s="2" t="s">
        <v>8083</v>
      </c>
      <c r="G90" s="3">
        <v>43819</v>
      </c>
      <c r="H90" s="2">
        <v>1200000</v>
      </c>
      <c r="I90" s="2" t="s">
        <v>7166</v>
      </c>
      <c r="J90" s="16" t="s">
        <v>7536</v>
      </c>
    </row>
    <row r="91" spans="1:10" hidden="1" x14ac:dyDescent="0.25">
      <c r="A91" s="13" t="s">
        <v>610</v>
      </c>
      <c r="B91" s="2" t="s">
        <v>8203</v>
      </c>
      <c r="C91" s="2" t="s">
        <v>5064</v>
      </c>
      <c r="D91" s="2" t="s">
        <v>4963</v>
      </c>
      <c r="E91" s="2" t="s">
        <v>4951</v>
      </c>
      <c r="F91" s="2" t="s">
        <v>8088</v>
      </c>
      <c r="G91" s="3">
        <v>43774</v>
      </c>
      <c r="H91" s="2">
        <v>1200000</v>
      </c>
      <c r="I91" s="2" t="s">
        <v>8204</v>
      </c>
      <c r="J91" s="16" t="s">
        <v>7536</v>
      </c>
    </row>
    <row r="92" spans="1:10" hidden="1" x14ac:dyDescent="0.25">
      <c r="A92" s="13" t="s">
        <v>606</v>
      </c>
      <c r="B92" s="2" t="s">
        <v>8139</v>
      </c>
      <c r="C92" s="2" t="s">
        <v>5005</v>
      </c>
      <c r="D92" s="2" t="s">
        <v>4942</v>
      </c>
      <c r="E92" s="2" t="s">
        <v>4943</v>
      </c>
      <c r="F92" s="2" t="s">
        <v>8061</v>
      </c>
      <c r="G92" s="3">
        <v>43318</v>
      </c>
      <c r="H92" s="2">
        <v>1200000</v>
      </c>
      <c r="I92" s="2" t="s">
        <v>8208</v>
      </c>
      <c r="J92" s="16" t="s">
        <v>7536</v>
      </c>
    </row>
    <row r="93" spans="1:10" hidden="1" x14ac:dyDescent="0.25">
      <c r="A93" s="13" t="s">
        <v>258</v>
      </c>
      <c r="B93" s="2" t="s">
        <v>8130</v>
      </c>
      <c r="C93" s="2" t="s">
        <v>5141</v>
      </c>
      <c r="D93" s="2" t="s">
        <v>4963</v>
      </c>
      <c r="E93" s="2" t="s">
        <v>4951</v>
      </c>
      <c r="F93" s="2" t="s">
        <v>8056</v>
      </c>
      <c r="G93" s="3">
        <v>45364</v>
      </c>
      <c r="H93" s="2">
        <v>1200000</v>
      </c>
      <c r="I93" s="2" t="s">
        <v>8211</v>
      </c>
      <c r="J93" s="16" t="s">
        <v>7536</v>
      </c>
    </row>
    <row r="94" spans="1:10" hidden="1" x14ac:dyDescent="0.25">
      <c r="A94" s="13" t="s">
        <v>399</v>
      </c>
      <c r="B94" s="2" t="s">
        <v>8065</v>
      </c>
      <c r="C94" s="2" t="s">
        <v>4962</v>
      </c>
      <c r="D94" s="2" t="s">
        <v>4963</v>
      </c>
      <c r="E94" s="2" t="s">
        <v>4951</v>
      </c>
      <c r="F94" s="2" t="s">
        <v>8061</v>
      </c>
      <c r="G94" s="3">
        <v>42251</v>
      </c>
      <c r="H94" s="2">
        <v>1200000</v>
      </c>
      <c r="I94" s="2" t="s">
        <v>9164</v>
      </c>
      <c r="J94" s="16" t="s">
        <v>7536</v>
      </c>
    </row>
    <row r="95" spans="1:10" hidden="1" x14ac:dyDescent="0.25">
      <c r="A95" s="13" t="s">
        <v>112</v>
      </c>
      <c r="B95" s="2" t="s">
        <v>8222</v>
      </c>
      <c r="C95" s="2" t="s">
        <v>5269</v>
      </c>
      <c r="D95" s="2" t="s">
        <v>4970</v>
      </c>
      <c r="E95" s="2" t="s">
        <v>4935</v>
      </c>
      <c r="F95" s="2" t="s">
        <v>8083</v>
      </c>
      <c r="G95" s="3">
        <v>44058</v>
      </c>
      <c r="H95" s="2">
        <v>1200000</v>
      </c>
      <c r="I95" s="2" t="s">
        <v>8223</v>
      </c>
      <c r="J95" s="16" t="s">
        <v>7536</v>
      </c>
    </row>
    <row r="96" spans="1:10" hidden="1" x14ac:dyDescent="0.25">
      <c r="A96" s="13" t="s">
        <v>658</v>
      </c>
      <c r="B96" s="2" t="s">
        <v>8058</v>
      </c>
      <c r="C96" s="2" t="s">
        <v>5053</v>
      </c>
      <c r="D96" s="2" t="s">
        <v>4963</v>
      </c>
      <c r="E96" s="2" t="s">
        <v>4951</v>
      </c>
      <c r="F96" s="2" t="s">
        <v>8056</v>
      </c>
      <c r="G96" s="3">
        <v>42703</v>
      </c>
      <c r="H96" s="2">
        <v>1000000</v>
      </c>
      <c r="I96" s="2" t="s">
        <v>8059</v>
      </c>
      <c r="J96" s="16" t="s">
        <v>7536</v>
      </c>
    </row>
    <row r="97" spans="1:10" hidden="1" x14ac:dyDescent="0.25">
      <c r="A97" s="13" t="s">
        <v>129</v>
      </c>
      <c r="B97" s="2" t="s">
        <v>8082</v>
      </c>
      <c r="C97" s="2" t="s">
        <v>4941</v>
      </c>
      <c r="D97" s="2" t="s">
        <v>4942</v>
      </c>
      <c r="E97" s="2" t="s">
        <v>4943</v>
      </c>
      <c r="F97" s="2" t="s">
        <v>8083</v>
      </c>
      <c r="G97" s="3">
        <v>42415</v>
      </c>
      <c r="H97" s="2">
        <v>1000000</v>
      </c>
      <c r="I97" s="2" t="s">
        <v>8084</v>
      </c>
      <c r="J97" s="16" t="s">
        <v>7536</v>
      </c>
    </row>
    <row r="98" spans="1:10" hidden="1" x14ac:dyDescent="0.25">
      <c r="A98" s="13" t="s">
        <v>158</v>
      </c>
      <c r="B98" s="2" t="s">
        <v>8093</v>
      </c>
      <c r="C98" s="2" t="s">
        <v>5134</v>
      </c>
      <c r="D98" s="2" t="s">
        <v>4934</v>
      </c>
      <c r="E98" s="2" t="s">
        <v>4935</v>
      </c>
      <c r="F98" s="2" t="s">
        <v>8056</v>
      </c>
      <c r="G98" s="3">
        <v>43478</v>
      </c>
      <c r="H98" s="2">
        <v>1000000</v>
      </c>
      <c r="I98" s="2" t="s">
        <v>8094</v>
      </c>
      <c r="J98" s="16" t="s">
        <v>7536</v>
      </c>
    </row>
    <row r="99" spans="1:10" hidden="1" x14ac:dyDescent="0.25">
      <c r="A99" s="13" t="s">
        <v>134</v>
      </c>
      <c r="B99" s="2" t="s">
        <v>8103</v>
      </c>
      <c r="C99" s="2" t="s">
        <v>4957</v>
      </c>
      <c r="D99" s="2" t="s">
        <v>4942</v>
      </c>
      <c r="E99" s="2" t="s">
        <v>4943</v>
      </c>
      <c r="F99" s="2" t="s">
        <v>8056</v>
      </c>
      <c r="G99" s="3">
        <v>45158</v>
      </c>
      <c r="H99" s="2">
        <v>1000000</v>
      </c>
      <c r="I99" s="2" t="s">
        <v>8104</v>
      </c>
      <c r="J99" s="16" t="s">
        <v>7536</v>
      </c>
    </row>
    <row r="100" spans="1:10" hidden="1" x14ac:dyDescent="0.25">
      <c r="A100" s="13" t="s">
        <v>634</v>
      </c>
      <c r="B100" s="2" t="s">
        <v>8122</v>
      </c>
      <c r="C100" s="2" t="s">
        <v>5141</v>
      </c>
      <c r="D100" s="2" t="s">
        <v>4963</v>
      </c>
      <c r="E100" s="2" t="s">
        <v>4951</v>
      </c>
      <c r="F100" s="2" t="s">
        <v>8083</v>
      </c>
      <c r="G100" s="3">
        <v>44814</v>
      </c>
      <c r="H100" s="2">
        <v>1000000</v>
      </c>
      <c r="I100" s="2" t="s">
        <v>8123</v>
      </c>
      <c r="J100" s="16" t="s">
        <v>7536</v>
      </c>
    </row>
    <row r="101" spans="1:10" hidden="1" x14ac:dyDescent="0.25">
      <c r="A101" s="13" t="s">
        <v>23</v>
      </c>
      <c r="B101" s="2" t="s">
        <v>8124</v>
      </c>
      <c r="C101" s="2" t="s">
        <v>5018</v>
      </c>
      <c r="D101" s="2" t="s">
        <v>4942</v>
      </c>
      <c r="E101" s="2" t="s">
        <v>4943</v>
      </c>
      <c r="F101" s="2" t="s">
        <v>8061</v>
      </c>
      <c r="G101" s="3">
        <v>45030</v>
      </c>
      <c r="H101" s="2">
        <v>1000000</v>
      </c>
      <c r="I101" s="2" t="s">
        <v>7007</v>
      </c>
      <c r="J101" s="16" t="s">
        <v>7536</v>
      </c>
    </row>
    <row r="102" spans="1:10" hidden="1" x14ac:dyDescent="0.25">
      <c r="A102" s="13" t="s">
        <v>316</v>
      </c>
      <c r="B102" s="2" t="s">
        <v>8156</v>
      </c>
      <c r="C102" s="2" t="s">
        <v>4985</v>
      </c>
      <c r="D102" s="2" t="s">
        <v>4950</v>
      </c>
      <c r="E102" s="2" t="s">
        <v>4951</v>
      </c>
      <c r="F102" s="2" t="s">
        <v>8088</v>
      </c>
      <c r="G102" s="3">
        <v>45079</v>
      </c>
      <c r="H102" s="2">
        <v>1000000</v>
      </c>
      <c r="I102" s="2" t="s">
        <v>8157</v>
      </c>
      <c r="J102" s="16" t="s">
        <v>7536</v>
      </c>
    </row>
    <row r="103" spans="1:10" hidden="1" x14ac:dyDescent="0.25">
      <c r="A103" s="13" t="s">
        <v>67</v>
      </c>
      <c r="B103" s="2" t="s">
        <v>8159</v>
      </c>
      <c r="C103" s="2" t="s">
        <v>5018</v>
      </c>
      <c r="D103" s="2" t="s">
        <v>4942</v>
      </c>
      <c r="E103" s="2" t="s">
        <v>4943</v>
      </c>
      <c r="F103" s="2" t="s">
        <v>8056</v>
      </c>
      <c r="G103" s="3">
        <v>42142</v>
      </c>
      <c r="H103" s="2">
        <v>1000000</v>
      </c>
      <c r="I103" s="2" t="s">
        <v>8160</v>
      </c>
      <c r="J103" s="16" t="s">
        <v>7536</v>
      </c>
    </row>
    <row r="104" spans="1:10" hidden="1" x14ac:dyDescent="0.25">
      <c r="A104" s="13" t="s">
        <v>1319</v>
      </c>
      <c r="B104" s="2" t="s">
        <v>8174</v>
      </c>
      <c r="C104" s="2" t="s">
        <v>5182</v>
      </c>
      <c r="D104" s="2" t="s">
        <v>4963</v>
      </c>
      <c r="E104" s="2" t="s">
        <v>4951</v>
      </c>
      <c r="F104" s="2" t="s">
        <v>8064</v>
      </c>
      <c r="G104" s="3">
        <v>44326</v>
      </c>
      <c r="H104" s="2">
        <v>1000000</v>
      </c>
      <c r="I104" s="2" t="s">
        <v>8175</v>
      </c>
      <c r="J104" s="16" t="s">
        <v>7536</v>
      </c>
    </row>
    <row r="105" spans="1:10" hidden="1" x14ac:dyDescent="0.25">
      <c r="A105" s="13" t="s">
        <v>164</v>
      </c>
      <c r="B105" s="2" t="s">
        <v>8181</v>
      </c>
      <c r="C105" s="2" t="s">
        <v>5099</v>
      </c>
      <c r="D105" s="2" t="s">
        <v>4950</v>
      </c>
      <c r="E105" s="2" t="s">
        <v>4951</v>
      </c>
      <c r="F105" s="2" t="s">
        <v>8056</v>
      </c>
      <c r="G105" s="3">
        <v>42536</v>
      </c>
      <c r="H105" s="2">
        <v>1000000</v>
      </c>
      <c r="I105" s="2" t="s">
        <v>8182</v>
      </c>
      <c r="J105" s="16" t="s">
        <v>7536</v>
      </c>
    </row>
    <row r="106" spans="1:10" hidden="1" x14ac:dyDescent="0.25">
      <c r="A106" s="13" t="s">
        <v>405</v>
      </c>
      <c r="B106" s="2" t="s">
        <v>8076</v>
      </c>
      <c r="C106" s="2" t="s">
        <v>4941</v>
      </c>
      <c r="D106" s="2" t="s">
        <v>4942</v>
      </c>
      <c r="E106" s="2" t="s">
        <v>4943</v>
      </c>
      <c r="F106" s="2" t="s">
        <v>8056</v>
      </c>
      <c r="G106" s="3">
        <v>42431</v>
      </c>
      <c r="H106" s="2">
        <v>1000000</v>
      </c>
      <c r="I106" s="2" t="s">
        <v>5199</v>
      </c>
      <c r="J106" s="16" t="s">
        <v>7536</v>
      </c>
    </row>
    <row r="107" spans="1:10" hidden="1" x14ac:dyDescent="0.25">
      <c r="A107" s="13" t="s">
        <v>357</v>
      </c>
      <c r="B107" s="2" t="s">
        <v>8177</v>
      </c>
      <c r="C107" s="2" t="s">
        <v>5141</v>
      </c>
      <c r="D107" s="2" t="s">
        <v>4963</v>
      </c>
      <c r="E107" s="2" t="s">
        <v>4951</v>
      </c>
      <c r="F107" s="2" t="s">
        <v>8061</v>
      </c>
      <c r="G107" s="3">
        <v>44863</v>
      </c>
      <c r="H107" s="2">
        <v>1000000</v>
      </c>
      <c r="I107" s="2" t="s">
        <v>8202</v>
      </c>
      <c r="J107" s="16" t="s">
        <v>7536</v>
      </c>
    </row>
    <row r="108" spans="1:10" hidden="1" x14ac:dyDescent="0.25">
      <c r="A108" s="13" t="s">
        <v>33</v>
      </c>
      <c r="B108" s="2" t="s">
        <v>8212</v>
      </c>
      <c r="C108" s="2" t="s">
        <v>4985</v>
      </c>
      <c r="D108" s="2" t="s">
        <v>4950</v>
      </c>
      <c r="E108" s="2" t="s">
        <v>4951</v>
      </c>
      <c r="F108" s="2" t="s">
        <v>8061</v>
      </c>
      <c r="G108" s="3">
        <v>44208</v>
      </c>
      <c r="H108" s="2">
        <v>1000000</v>
      </c>
      <c r="I108" s="2" t="s">
        <v>8213</v>
      </c>
      <c r="J108" s="16" t="s">
        <v>7536</v>
      </c>
    </row>
    <row r="109" spans="1:10" hidden="1" x14ac:dyDescent="0.25">
      <c r="A109" s="13" t="s">
        <v>146</v>
      </c>
      <c r="B109" s="2" t="s">
        <v>8224</v>
      </c>
      <c r="C109" s="2" t="s">
        <v>5124</v>
      </c>
      <c r="D109" s="2" t="s">
        <v>4950</v>
      </c>
      <c r="E109" s="2" t="s">
        <v>4951</v>
      </c>
      <c r="F109" s="2" t="s">
        <v>8083</v>
      </c>
      <c r="G109" s="3">
        <v>42928</v>
      </c>
      <c r="H109" s="2">
        <v>1000000</v>
      </c>
      <c r="I109" s="2" t="s">
        <v>8225</v>
      </c>
      <c r="J109" s="16" t="s">
        <v>7536</v>
      </c>
    </row>
    <row r="110" spans="1:10" hidden="1" x14ac:dyDescent="0.25">
      <c r="A110" s="13" t="s">
        <v>630</v>
      </c>
      <c r="B110" s="2" t="s">
        <v>8237</v>
      </c>
      <c r="C110" s="2" t="s">
        <v>4957</v>
      </c>
      <c r="D110" s="2" t="s">
        <v>4942</v>
      </c>
      <c r="E110" s="2" t="s">
        <v>4943</v>
      </c>
      <c r="F110" s="2" t="s">
        <v>8064</v>
      </c>
      <c r="G110" s="3">
        <v>42675</v>
      </c>
      <c r="H110" s="2">
        <v>1000000</v>
      </c>
      <c r="I110" s="2" t="s">
        <v>5618</v>
      </c>
      <c r="J110" s="16" t="s">
        <v>7536</v>
      </c>
    </row>
    <row r="111" spans="1:10" hidden="1" x14ac:dyDescent="0.25">
      <c r="A111" s="13" t="s">
        <v>796</v>
      </c>
      <c r="B111" s="2" t="s">
        <v>8159</v>
      </c>
      <c r="C111" s="2" t="s">
        <v>5018</v>
      </c>
      <c r="D111" s="2" t="s">
        <v>4942</v>
      </c>
      <c r="E111" s="2" t="s">
        <v>4943</v>
      </c>
      <c r="F111" s="2" t="s">
        <v>8056</v>
      </c>
      <c r="G111" s="3">
        <v>42835</v>
      </c>
      <c r="H111" s="2">
        <v>1000000</v>
      </c>
      <c r="I111" s="2" t="s">
        <v>8238</v>
      </c>
      <c r="J111" s="16" t="s">
        <v>7536</v>
      </c>
    </row>
    <row r="112" spans="1:10" hidden="1" x14ac:dyDescent="0.25">
      <c r="A112" s="13" t="s">
        <v>91</v>
      </c>
      <c r="B112" s="2" t="s">
        <v>8063</v>
      </c>
      <c r="C112" s="2" t="s">
        <v>5161</v>
      </c>
      <c r="D112" s="2" t="s">
        <v>4934</v>
      </c>
      <c r="E112" s="2" t="s">
        <v>4935</v>
      </c>
      <c r="F112" s="2" t="s">
        <v>8064</v>
      </c>
      <c r="G112" s="3">
        <v>42449</v>
      </c>
      <c r="H112" s="2">
        <v>800000</v>
      </c>
      <c r="I112" s="2" t="s">
        <v>6432</v>
      </c>
      <c r="J112" s="16" t="s">
        <v>7536</v>
      </c>
    </row>
    <row r="113" spans="1:10" hidden="1" x14ac:dyDescent="0.25">
      <c r="A113" s="13" t="s">
        <v>704</v>
      </c>
      <c r="B113" s="2" t="s">
        <v>8085</v>
      </c>
      <c r="C113" s="2" t="s">
        <v>5001</v>
      </c>
      <c r="D113" s="2" t="s">
        <v>4950</v>
      </c>
      <c r="E113" s="2" t="s">
        <v>4951</v>
      </c>
      <c r="F113" s="2" t="s">
        <v>8064</v>
      </c>
      <c r="G113" s="3">
        <v>44609</v>
      </c>
      <c r="H113" s="2">
        <v>800000</v>
      </c>
      <c r="I113" s="2" t="s">
        <v>8086</v>
      </c>
      <c r="J113" s="16" t="s">
        <v>7536</v>
      </c>
    </row>
    <row r="114" spans="1:10" hidden="1" x14ac:dyDescent="0.25">
      <c r="A114" s="13" t="s">
        <v>592</v>
      </c>
      <c r="B114" s="2" t="s">
        <v>8099</v>
      </c>
      <c r="C114" s="2" t="s">
        <v>5074</v>
      </c>
      <c r="D114" s="2" t="s">
        <v>4934</v>
      </c>
      <c r="E114" s="2" t="s">
        <v>4935</v>
      </c>
      <c r="F114" s="2" t="s">
        <v>8083</v>
      </c>
      <c r="G114" s="3">
        <v>44359</v>
      </c>
      <c r="H114" s="2">
        <v>800000</v>
      </c>
      <c r="I114" s="2" t="s">
        <v>8100</v>
      </c>
      <c r="J114" s="16" t="s">
        <v>7536</v>
      </c>
    </row>
    <row r="115" spans="1:10" hidden="1" x14ac:dyDescent="0.25">
      <c r="A115" s="13" t="s">
        <v>282</v>
      </c>
      <c r="B115" s="2" t="s">
        <v>8111</v>
      </c>
      <c r="C115" s="2" t="s">
        <v>5044</v>
      </c>
      <c r="D115" s="2" t="s">
        <v>4934</v>
      </c>
      <c r="E115" s="2" t="s">
        <v>4935</v>
      </c>
      <c r="F115" s="2" t="s">
        <v>8061</v>
      </c>
      <c r="G115" s="3">
        <v>42441</v>
      </c>
      <c r="H115" s="2">
        <v>800000</v>
      </c>
      <c r="I115" s="2" t="s">
        <v>5389</v>
      </c>
      <c r="J115" s="16" t="s">
        <v>8112</v>
      </c>
    </row>
    <row r="116" spans="1:10" hidden="1" x14ac:dyDescent="0.25">
      <c r="A116" s="13" t="s">
        <v>1218</v>
      </c>
      <c r="B116" s="2" t="s">
        <v>8058</v>
      </c>
      <c r="C116" s="2" t="s">
        <v>5053</v>
      </c>
      <c r="D116" s="2" t="s">
        <v>4963</v>
      </c>
      <c r="E116" s="2" t="s">
        <v>4951</v>
      </c>
      <c r="F116" s="2" t="s">
        <v>8056</v>
      </c>
      <c r="G116" s="3">
        <v>43835</v>
      </c>
      <c r="H116" s="2">
        <v>800000</v>
      </c>
      <c r="I116" s="2" t="s">
        <v>8131</v>
      </c>
      <c r="J116" s="16" t="s">
        <v>7536</v>
      </c>
    </row>
    <row r="117" spans="1:10" hidden="1" x14ac:dyDescent="0.25">
      <c r="A117" s="13" t="s">
        <v>553</v>
      </c>
      <c r="B117" s="2" t="s">
        <v>8136</v>
      </c>
      <c r="C117" s="2" t="s">
        <v>5081</v>
      </c>
      <c r="D117" s="2" t="s">
        <v>4970</v>
      </c>
      <c r="E117" s="2" t="s">
        <v>4935</v>
      </c>
      <c r="F117" s="2" t="s">
        <v>8061</v>
      </c>
      <c r="G117" s="3">
        <v>43631</v>
      </c>
      <c r="H117" s="2">
        <v>800000</v>
      </c>
      <c r="I117" s="2" t="s">
        <v>8137</v>
      </c>
      <c r="J117" s="16" t="s">
        <v>7536</v>
      </c>
    </row>
    <row r="118" spans="1:10" hidden="1" x14ac:dyDescent="0.25">
      <c r="A118" s="13" t="s">
        <v>107</v>
      </c>
      <c r="B118" s="2" t="s">
        <v>8090</v>
      </c>
      <c r="C118" s="2" t="s">
        <v>5212</v>
      </c>
      <c r="D118" s="2" t="s">
        <v>4942</v>
      </c>
      <c r="E118" s="2" t="s">
        <v>4943</v>
      </c>
      <c r="F118" s="2" t="s">
        <v>8056</v>
      </c>
      <c r="G118" s="3">
        <v>42345</v>
      </c>
      <c r="H118" s="2">
        <v>800000</v>
      </c>
      <c r="I118" s="2" t="s">
        <v>8138</v>
      </c>
      <c r="J118" s="16" t="s">
        <v>7536</v>
      </c>
    </row>
    <row r="119" spans="1:10" hidden="1" x14ac:dyDescent="0.25">
      <c r="A119" s="13" t="s">
        <v>1413</v>
      </c>
      <c r="B119" s="2" t="s">
        <v>8139</v>
      </c>
      <c r="C119" s="2" t="s">
        <v>5005</v>
      </c>
      <c r="D119" s="2" t="s">
        <v>4942</v>
      </c>
      <c r="E119" s="2" t="s">
        <v>4943</v>
      </c>
      <c r="F119" s="2" t="s">
        <v>8061</v>
      </c>
      <c r="G119" s="3">
        <v>42048</v>
      </c>
      <c r="H119" s="2">
        <v>800000</v>
      </c>
      <c r="I119" s="2" t="s">
        <v>9164</v>
      </c>
      <c r="J119" s="16" t="s">
        <v>7536</v>
      </c>
    </row>
    <row r="120" spans="1:10" hidden="1" x14ac:dyDescent="0.25">
      <c r="A120" s="13" t="s">
        <v>804</v>
      </c>
      <c r="B120" s="2" t="s">
        <v>8122</v>
      </c>
      <c r="C120" s="2" t="s">
        <v>5141</v>
      </c>
      <c r="D120" s="2" t="s">
        <v>4963</v>
      </c>
      <c r="E120" s="2" t="s">
        <v>4951</v>
      </c>
      <c r="F120" s="2" t="s">
        <v>8083</v>
      </c>
      <c r="G120" s="3">
        <v>43241</v>
      </c>
      <c r="H120" s="2">
        <v>800000</v>
      </c>
      <c r="I120" s="2" t="s">
        <v>8195</v>
      </c>
      <c r="J120" s="16" t="s">
        <v>7536</v>
      </c>
    </row>
    <row r="121" spans="1:10" hidden="1" x14ac:dyDescent="0.25">
      <c r="A121" s="23" t="s">
        <v>525</v>
      </c>
      <c r="B121" s="25" t="s">
        <v>8198</v>
      </c>
      <c r="C121" s="25" t="s">
        <v>5212</v>
      </c>
      <c r="D121" s="25" t="s">
        <v>4942</v>
      </c>
      <c r="E121" s="25" t="s">
        <v>4943</v>
      </c>
      <c r="F121" s="25" t="s">
        <v>8083</v>
      </c>
      <c r="G121" s="27">
        <v>45012</v>
      </c>
      <c r="H121" s="25">
        <v>800000</v>
      </c>
      <c r="I121" s="25" t="s">
        <v>8199</v>
      </c>
      <c r="J121" s="26" t="s">
        <v>7536</v>
      </c>
    </row>
  </sheetData>
  <conditionalFormatting sqref="I1:I1048576">
    <cfRule type="containsBlanks" dxfId="5" priority="1">
      <formula>LEN(TRIM(I1))=0</formula>
    </cfRule>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zoomScale="89" workbookViewId="0">
      <pane ySplit="1" topLeftCell="A280" activePane="bottomLeft" state="frozen"/>
      <selection pane="bottomLeft" activeCell="H303" sqref="H303"/>
    </sheetView>
  </sheetViews>
  <sheetFormatPr defaultRowHeight="15" x14ac:dyDescent="0.25"/>
  <cols>
    <col min="1" max="1" width="16.5703125" customWidth="1"/>
    <col min="2" max="2" width="27" customWidth="1"/>
    <col min="3" max="3" width="23" customWidth="1"/>
    <col min="4" max="4" width="29" customWidth="1"/>
    <col min="5" max="5" width="10" customWidth="1"/>
    <col min="6" max="6" width="16" customWidth="1"/>
    <col min="7" max="7" width="11.85546875" customWidth="1"/>
    <col min="8" max="8" width="23.5703125" customWidth="1"/>
    <col min="9" max="9" width="22.85546875" customWidth="1"/>
  </cols>
  <sheetData>
    <row r="1" spans="1:9" x14ac:dyDescent="0.25">
      <c r="A1" s="19" t="s">
        <v>5</v>
      </c>
      <c r="B1" s="21" t="s">
        <v>8240</v>
      </c>
      <c r="C1" s="21" t="s">
        <v>8241</v>
      </c>
      <c r="D1" s="21" t="s">
        <v>8242</v>
      </c>
      <c r="E1" s="21" t="s">
        <v>8243</v>
      </c>
      <c r="F1" s="21" t="s">
        <v>8244</v>
      </c>
      <c r="G1" s="21" t="s">
        <v>4</v>
      </c>
      <c r="H1" s="21" t="s">
        <v>8245</v>
      </c>
      <c r="I1" s="22" t="s">
        <v>8246</v>
      </c>
    </row>
    <row r="2" spans="1:9" x14ac:dyDescent="0.25">
      <c r="A2" s="13" t="s">
        <v>81</v>
      </c>
      <c r="B2" s="2" t="s">
        <v>8247</v>
      </c>
      <c r="C2" s="2" t="s">
        <v>8248</v>
      </c>
      <c r="D2" s="2" t="s">
        <v>8249</v>
      </c>
      <c r="E2" s="2">
        <v>16400</v>
      </c>
      <c r="F2" s="3">
        <v>44241</v>
      </c>
      <c r="G2" s="2" t="s">
        <v>1716</v>
      </c>
      <c r="H2" s="2">
        <v>4.5999999999999996</v>
      </c>
      <c r="I2" s="16" t="s">
        <v>8250</v>
      </c>
    </row>
    <row r="3" spans="1:9" x14ac:dyDescent="0.25">
      <c r="A3" s="13" t="s">
        <v>124</v>
      </c>
      <c r="B3" s="2" t="s">
        <v>8251</v>
      </c>
      <c r="C3" s="2" t="s">
        <v>8248</v>
      </c>
      <c r="D3" s="2" t="s">
        <v>8249</v>
      </c>
      <c r="E3" s="2">
        <v>20000</v>
      </c>
      <c r="F3" s="3">
        <v>45504</v>
      </c>
      <c r="G3" s="2" t="s">
        <v>1055</v>
      </c>
      <c r="H3" s="2">
        <v>4.9000000000000004</v>
      </c>
      <c r="I3" s="16" t="s">
        <v>7536</v>
      </c>
    </row>
    <row r="4" spans="1:9" x14ac:dyDescent="0.25">
      <c r="A4" s="13" t="s">
        <v>8252</v>
      </c>
      <c r="B4" s="2" t="s">
        <v>8253</v>
      </c>
      <c r="C4" s="2" t="s">
        <v>8254</v>
      </c>
      <c r="D4" s="2" t="s">
        <v>8255</v>
      </c>
      <c r="E4" s="2">
        <v>54000</v>
      </c>
      <c r="F4" s="3">
        <v>44881</v>
      </c>
      <c r="G4" s="2" t="s">
        <v>630</v>
      </c>
      <c r="H4" s="2">
        <v>2.2000000000000002</v>
      </c>
      <c r="I4" s="16" t="s">
        <v>7536</v>
      </c>
    </row>
    <row r="5" spans="1:9" x14ac:dyDescent="0.25">
      <c r="A5" s="13" t="s">
        <v>8256</v>
      </c>
      <c r="B5" s="2" t="s">
        <v>8257</v>
      </c>
      <c r="C5" s="2" t="s">
        <v>8258</v>
      </c>
      <c r="D5" s="2" t="s">
        <v>8258</v>
      </c>
      <c r="E5" s="2">
        <v>20200</v>
      </c>
      <c r="F5" s="3">
        <v>45221</v>
      </c>
      <c r="G5" s="2" t="s">
        <v>1319</v>
      </c>
      <c r="H5" s="2">
        <v>2.4</v>
      </c>
      <c r="I5" s="16" t="s">
        <v>7536</v>
      </c>
    </row>
    <row r="6" spans="1:9" x14ac:dyDescent="0.25">
      <c r="A6" s="13" t="s">
        <v>8259</v>
      </c>
      <c r="B6" s="2" t="s">
        <v>8260</v>
      </c>
      <c r="C6" s="2" t="s">
        <v>8261</v>
      </c>
      <c r="D6" s="2" t="s">
        <v>8262</v>
      </c>
      <c r="E6" s="2">
        <v>14700</v>
      </c>
      <c r="F6" s="3">
        <v>43697</v>
      </c>
      <c r="G6" s="2" t="s">
        <v>525</v>
      </c>
      <c r="H6" s="2">
        <v>3.9</v>
      </c>
      <c r="I6" s="16" t="s">
        <v>7536</v>
      </c>
    </row>
    <row r="7" spans="1:9" x14ac:dyDescent="0.25">
      <c r="A7" s="13" t="s">
        <v>8263</v>
      </c>
      <c r="B7" s="2" t="s">
        <v>8264</v>
      </c>
      <c r="C7" s="2" t="s">
        <v>8258</v>
      </c>
      <c r="D7" s="2" t="s">
        <v>8265</v>
      </c>
      <c r="E7" s="2">
        <v>19100</v>
      </c>
      <c r="F7" s="3">
        <v>42719</v>
      </c>
      <c r="G7" s="2" t="s">
        <v>97</v>
      </c>
      <c r="H7" s="2">
        <v>4.0999999999999996</v>
      </c>
      <c r="I7" s="16" t="s">
        <v>7536</v>
      </c>
    </row>
    <row r="8" spans="1:9" x14ac:dyDescent="0.25">
      <c r="A8" s="13" t="s">
        <v>8266</v>
      </c>
      <c r="B8" s="2" t="s">
        <v>8267</v>
      </c>
      <c r="C8" s="2" t="s">
        <v>8268</v>
      </c>
      <c r="D8" s="2" t="s">
        <v>8269</v>
      </c>
      <c r="E8" s="2">
        <v>13800</v>
      </c>
      <c r="F8" s="3">
        <v>43742</v>
      </c>
      <c r="G8" s="2" t="s">
        <v>248</v>
      </c>
      <c r="H8" s="2">
        <v>4.5999999999999996</v>
      </c>
      <c r="I8" s="16" t="s">
        <v>8250</v>
      </c>
    </row>
    <row r="9" spans="1:9" x14ac:dyDescent="0.25">
      <c r="A9" s="13" t="s">
        <v>118</v>
      </c>
      <c r="B9" s="2" t="s">
        <v>8270</v>
      </c>
      <c r="C9" s="2" t="s">
        <v>8248</v>
      </c>
      <c r="D9" s="2" t="s">
        <v>8271</v>
      </c>
      <c r="E9" s="2">
        <v>19000</v>
      </c>
      <c r="F9" s="3">
        <v>45360</v>
      </c>
      <c r="G9" s="2" t="s">
        <v>175</v>
      </c>
      <c r="H9" s="2">
        <v>4.9000000000000004</v>
      </c>
      <c r="I9" s="16" t="s">
        <v>7536</v>
      </c>
    </row>
    <row r="10" spans="1:9" x14ac:dyDescent="0.25">
      <c r="A10" s="13" t="s">
        <v>465</v>
      </c>
      <c r="B10" s="2" t="s">
        <v>7292</v>
      </c>
      <c r="C10" s="2" t="s">
        <v>8248</v>
      </c>
      <c r="D10" s="2" t="s">
        <v>8249</v>
      </c>
      <c r="E10" s="2">
        <v>25000</v>
      </c>
      <c r="F10" s="3">
        <v>42420</v>
      </c>
      <c r="G10" s="2" t="s">
        <v>748</v>
      </c>
      <c r="H10" s="2">
        <v>3.5</v>
      </c>
      <c r="I10" s="16" t="s">
        <v>7536</v>
      </c>
    </row>
    <row r="11" spans="1:9" x14ac:dyDescent="0.25">
      <c r="A11" s="13" t="s">
        <v>8272</v>
      </c>
      <c r="B11" s="2" t="s">
        <v>8273</v>
      </c>
      <c r="C11" s="2" t="s">
        <v>8261</v>
      </c>
      <c r="D11" s="2" t="s">
        <v>8262</v>
      </c>
      <c r="E11" s="2">
        <v>17600</v>
      </c>
      <c r="F11" s="3">
        <v>44179</v>
      </c>
      <c r="G11" s="2" t="s">
        <v>42</v>
      </c>
      <c r="H11" s="2">
        <v>3.8</v>
      </c>
      <c r="I11" s="16" t="s">
        <v>7536</v>
      </c>
    </row>
    <row r="12" spans="1:9" x14ac:dyDescent="0.25">
      <c r="A12" s="13" t="s">
        <v>8274</v>
      </c>
      <c r="B12" s="2" t="s">
        <v>5037</v>
      </c>
      <c r="C12" s="2" t="s">
        <v>8261</v>
      </c>
      <c r="D12" s="2" t="s">
        <v>8275</v>
      </c>
      <c r="E12" s="2">
        <v>15500</v>
      </c>
      <c r="F12" s="3">
        <v>42595</v>
      </c>
      <c r="G12" s="2" t="s">
        <v>74</v>
      </c>
      <c r="H12" s="2">
        <v>3</v>
      </c>
      <c r="I12" s="16" t="s">
        <v>7536</v>
      </c>
    </row>
    <row r="13" spans="1:9" x14ac:dyDescent="0.25">
      <c r="A13" s="13" t="s">
        <v>8276</v>
      </c>
      <c r="B13" s="2" t="s">
        <v>8277</v>
      </c>
      <c r="C13" s="2" t="s">
        <v>8258</v>
      </c>
      <c r="D13" s="2" t="s">
        <v>8258</v>
      </c>
      <c r="E13" s="2">
        <v>14900</v>
      </c>
      <c r="F13" s="3">
        <v>43100</v>
      </c>
      <c r="G13" s="2" t="s">
        <v>80</v>
      </c>
      <c r="H13" s="2">
        <v>4</v>
      </c>
      <c r="I13" s="16" t="s">
        <v>7536</v>
      </c>
    </row>
    <row r="14" spans="1:9" x14ac:dyDescent="0.25">
      <c r="A14" s="13" t="s">
        <v>8278</v>
      </c>
      <c r="B14" s="2" t="s">
        <v>8279</v>
      </c>
      <c r="C14" s="2" t="s">
        <v>8280</v>
      </c>
      <c r="D14" s="2" t="s">
        <v>8281</v>
      </c>
      <c r="E14" s="2">
        <v>12600</v>
      </c>
      <c r="F14" s="3">
        <v>43595</v>
      </c>
      <c r="G14" s="2" t="s">
        <v>1218</v>
      </c>
      <c r="H14" s="2">
        <v>3.1</v>
      </c>
      <c r="I14" s="16" t="s">
        <v>7536</v>
      </c>
    </row>
    <row r="15" spans="1:9" x14ac:dyDescent="0.25">
      <c r="A15" s="13" t="s">
        <v>8282</v>
      </c>
      <c r="B15" s="2" t="s">
        <v>6565</v>
      </c>
      <c r="C15" s="2" t="s">
        <v>8258</v>
      </c>
      <c r="D15" s="2" t="s">
        <v>8265</v>
      </c>
      <c r="E15" s="2">
        <v>17800</v>
      </c>
      <c r="F15" s="3">
        <v>42869</v>
      </c>
      <c r="G15" s="2" t="s">
        <v>525</v>
      </c>
      <c r="H15" s="2">
        <v>4.5999999999999996</v>
      </c>
      <c r="I15" s="16" t="s">
        <v>7536</v>
      </c>
    </row>
    <row r="16" spans="1:9" x14ac:dyDescent="0.25">
      <c r="A16" s="13" t="s">
        <v>504</v>
      </c>
      <c r="B16" s="2" t="s">
        <v>8283</v>
      </c>
      <c r="C16" s="2" t="s">
        <v>8248</v>
      </c>
      <c r="D16" s="2" t="s">
        <v>8284</v>
      </c>
      <c r="E16" s="2">
        <v>22400</v>
      </c>
      <c r="F16" s="3">
        <v>44946</v>
      </c>
      <c r="G16" s="2" t="s">
        <v>97</v>
      </c>
      <c r="H16" s="2">
        <v>5</v>
      </c>
      <c r="I16" s="16" t="s">
        <v>7536</v>
      </c>
    </row>
    <row r="17" spans="1:9" x14ac:dyDescent="0.25">
      <c r="A17" s="13" t="s">
        <v>8285</v>
      </c>
      <c r="B17" s="2" t="s">
        <v>5088</v>
      </c>
      <c r="C17" s="2" t="s">
        <v>8280</v>
      </c>
      <c r="D17" s="2" t="s">
        <v>8286</v>
      </c>
      <c r="E17" s="2">
        <v>15200</v>
      </c>
      <c r="F17" s="3">
        <v>44922</v>
      </c>
      <c r="G17" s="2" t="s">
        <v>553</v>
      </c>
      <c r="H17" s="2">
        <v>4.8</v>
      </c>
      <c r="I17" s="16" t="s">
        <v>7536</v>
      </c>
    </row>
    <row r="18" spans="1:9" x14ac:dyDescent="0.25">
      <c r="A18" s="13" t="s">
        <v>8287</v>
      </c>
      <c r="B18" s="2" t="s">
        <v>8288</v>
      </c>
      <c r="C18" s="2" t="s">
        <v>8289</v>
      </c>
      <c r="D18" s="2" t="s">
        <v>8290</v>
      </c>
      <c r="E18" s="2">
        <v>21400</v>
      </c>
      <c r="F18" s="3">
        <v>43162</v>
      </c>
      <c r="G18" s="2" t="s">
        <v>409</v>
      </c>
      <c r="H18" s="2">
        <v>2.4</v>
      </c>
      <c r="I18" s="16" t="s">
        <v>7536</v>
      </c>
    </row>
    <row r="19" spans="1:9" x14ac:dyDescent="0.25">
      <c r="A19" s="13" t="s">
        <v>8291</v>
      </c>
      <c r="B19" s="2" t="s">
        <v>8292</v>
      </c>
      <c r="C19" s="2" t="s">
        <v>8268</v>
      </c>
      <c r="D19" s="2" t="s">
        <v>8269</v>
      </c>
      <c r="E19" s="2">
        <v>10200</v>
      </c>
      <c r="F19" s="3">
        <v>43802</v>
      </c>
      <c r="G19" s="2" t="s">
        <v>186</v>
      </c>
      <c r="H19" s="2">
        <v>4.4000000000000004</v>
      </c>
      <c r="I19" s="16" t="s">
        <v>7536</v>
      </c>
    </row>
    <row r="20" spans="1:9" x14ac:dyDescent="0.25">
      <c r="A20" s="13" t="s">
        <v>8293</v>
      </c>
      <c r="B20" s="2" t="s">
        <v>8294</v>
      </c>
      <c r="C20" s="2" t="s">
        <v>8258</v>
      </c>
      <c r="D20" s="2" t="s">
        <v>8265</v>
      </c>
      <c r="E20" s="2">
        <v>16400</v>
      </c>
      <c r="F20" s="3">
        <v>44622</v>
      </c>
      <c r="G20" s="2" t="s">
        <v>1218</v>
      </c>
      <c r="H20" s="2">
        <v>4.3</v>
      </c>
      <c r="I20" s="16" t="s">
        <v>7536</v>
      </c>
    </row>
    <row r="21" spans="1:9" x14ac:dyDescent="0.25">
      <c r="A21" s="13" t="s">
        <v>113</v>
      </c>
      <c r="B21" s="2" t="s">
        <v>9165</v>
      </c>
      <c r="C21" s="2" t="s">
        <v>8248</v>
      </c>
      <c r="D21" s="2" t="s">
        <v>8284</v>
      </c>
      <c r="E21" s="2">
        <v>17500</v>
      </c>
      <c r="F21" s="3">
        <v>43754</v>
      </c>
      <c r="G21" s="2" t="s">
        <v>796</v>
      </c>
      <c r="H21" s="2">
        <v>4</v>
      </c>
      <c r="I21" s="16" t="s">
        <v>8250</v>
      </c>
    </row>
    <row r="22" spans="1:9" x14ac:dyDescent="0.25">
      <c r="A22" s="13" t="s">
        <v>8295</v>
      </c>
      <c r="B22" s="2" t="s">
        <v>8296</v>
      </c>
      <c r="C22" s="2" t="s">
        <v>8289</v>
      </c>
      <c r="D22" s="2" t="s">
        <v>8297</v>
      </c>
      <c r="E22" s="2">
        <v>23000</v>
      </c>
      <c r="F22" s="3">
        <v>44569</v>
      </c>
      <c r="G22" s="2" t="s">
        <v>329</v>
      </c>
      <c r="H22" s="2">
        <v>3</v>
      </c>
      <c r="I22" s="16" t="s">
        <v>7536</v>
      </c>
    </row>
    <row r="23" spans="1:9" x14ac:dyDescent="0.25">
      <c r="A23" s="13" t="s">
        <v>8298</v>
      </c>
      <c r="B23" s="2" t="s">
        <v>8299</v>
      </c>
      <c r="C23" s="2" t="s">
        <v>8300</v>
      </c>
      <c r="D23" s="2" t="s">
        <v>8301</v>
      </c>
      <c r="E23" s="2">
        <v>21600</v>
      </c>
      <c r="F23" s="3">
        <v>42446</v>
      </c>
      <c r="G23" s="2" t="s">
        <v>965</v>
      </c>
      <c r="H23" s="2">
        <v>3.7</v>
      </c>
      <c r="I23" s="16" t="s">
        <v>7536</v>
      </c>
    </row>
    <row r="24" spans="1:9" x14ac:dyDescent="0.25">
      <c r="A24" s="13" t="s">
        <v>8302</v>
      </c>
      <c r="B24" s="2" t="s">
        <v>8303</v>
      </c>
      <c r="C24" s="2" t="s">
        <v>8289</v>
      </c>
      <c r="D24" s="2" t="s">
        <v>8297</v>
      </c>
      <c r="E24" s="2">
        <v>22600</v>
      </c>
      <c r="F24" s="3">
        <v>43759</v>
      </c>
      <c r="G24" s="2" t="s">
        <v>1294</v>
      </c>
      <c r="H24" s="2">
        <v>3.9</v>
      </c>
      <c r="I24" s="16" t="s">
        <v>7536</v>
      </c>
    </row>
    <row r="25" spans="1:9" x14ac:dyDescent="0.25">
      <c r="A25" s="13" t="s">
        <v>8304</v>
      </c>
      <c r="B25" s="2" t="s">
        <v>8305</v>
      </c>
      <c r="C25" s="2" t="s">
        <v>8258</v>
      </c>
      <c r="D25" s="2" t="s">
        <v>8265</v>
      </c>
      <c r="E25" s="2">
        <v>19600</v>
      </c>
      <c r="F25" s="3">
        <v>43658</v>
      </c>
      <c r="G25" s="2" t="s">
        <v>699</v>
      </c>
      <c r="H25" s="2">
        <v>2.1</v>
      </c>
      <c r="I25" s="16" t="s">
        <v>7536</v>
      </c>
    </row>
    <row r="26" spans="1:9" x14ac:dyDescent="0.25">
      <c r="A26" s="13" t="s">
        <v>8306</v>
      </c>
      <c r="B26" s="2" t="s">
        <v>8307</v>
      </c>
      <c r="C26" s="2" t="s">
        <v>8254</v>
      </c>
      <c r="D26" s="2" t="s">
        <v>8308</v>
      </c>
      <c r="E26" s="2">
        <v>44700</v>
      </c>
      <c r="F26" s="3">
        <v>43608</v>
      </c>
      <c r="G26" s="2" t="s">
        <v>338</v>
      </c>
      <c r="H26" s="2">
        <v>2.2999999999999998</v>
      </c>
      <c r="I26" s="16" t="s">
        <v>7536</v>
      </c>
    </row>
    <row r="27" spans="1:9" x14ac:dyDescent="0.25">
      <c r="A27" s="13" t="s">
        <v>321</v>
      </c>
      <c r="B27" s="2" t="s">
        <v>8309</v>
      </c>
      <c r="C27" s="2" t="s">
        <v>8248</v>
      </c>
      <c r="D27" s="2" t="s">
        <v>8271</v>
      </c>
      <c r="E27" s="2">
        <v>26800</v>
      </c>
      <c r="F27" s="3">
        <v>43001</v>
      </c>
      <c r="G27" s="2" t="s">
        <v>1335</v>
      </c>
      <c r="H27" s="2">
        <v>3</v>
      </c>
      <c r="I27" s="16" t="s">
        <v>7536</v>
      </c>
    </row>
    <row r="28" spans="1:9" x14ac:dyDescent="0.25">
      <c r="A28" s="13" t="s">
        <v>8310</v>
      </c>
      <c r="B28" s="2" t="s">
        <v>6724</v>
      </c>
      <c r="C28" s="2" t="s">
        <v>8289</v>
      </c>
      <c r="D28" s="2" t="s">
        <v>8290</v>
      </c>
      <c r="E28" s="2">
        <v>22400</v>
      </c>
      <c r="F28" s="3">
        <v>44484</v>
      </c>
      <c r="G28" s="2" t="s">
        <v>343</v>
      </c>
      <c r="H28" s="2">
        <v>5</v>
      </c>
      <c r="I28" s="16" t="s">
        <v>7536</v>
      </c>
    </row>
    <row r="29" spans="1:9" x14ac:dyDescent="0.25">
      <c r="A29" s="13" t="s">
        <v>8311</v>
      </c>
      <c r="B29" s="2" t="s">
        <v>8312</v>
      </c>
      <c r="C29" s="2" t="s">
        <v>8258</v>
      </c>
      <c r="D29" s="2" t="s">
        <v>8258</v>
      </c>
      <c r="E29" s="2">
        <v>16500</v>
      </c>
      <c r="F29" s="3">
        <v>42550</v>
      </c>
      <c r="G29" s="2" t="s">
        <v>141</v>
      </c>
      <c r="H29" s="2">
        <v>4.5</v>
      </c>
      <c r="I29" s="16" t="s">
        <v>8250</v>
      </c>
    </row>
    <row r="30" spans="1:9" x14ac:dyDescent="0.25">
      <c r="A30" s="13" t="s">
        <v>8313</v>
      </c>
      <c r="B30" s="2" t="s">
        <v>8314</v>
      </c>
      <c r="C30" s="2" t="s">
        <v>8300</v>
      </c>
      <c r="D30" s="2" t="s">
        <v>8315</v>
      </c>
      <c r="E30" s="2">
        <v>21800</v>
      </c>
      <c r="F30" s="3">
        <v>43648</v>
      </c>
      <c r="G30" s="2" t="s">
        <v>405</v>
      </c>
      <c r="H30" s="2">
        <v>4.7</v>
      </c>
      <c r="I30" s="16" t="s">
        <v>7536</v>
      </c>
    </row>
    <row r="31" spans="1:9" x14ac:dyDescent="0.25">
      <c r="A31" s="13" t="s">
        <v>8316</v>
      </c>
      <c r="B31" s="2" t="s">
        <v>8317</v>
      </c>
      <c r="C31" s="2" t="s">
        <v>8280</v>
      </c>
      <c r="D31" s="2" t="s">
        <v>8286</v>
      </c>
      <c r="E31" s="2">
        <v>16000</v>
      </c>
      <c r="F31" s="3">
        <v>43486</v>
      </c>
      <c r="G31" s="2" t="s">
        <v>687</v>
      </c>
      <c r="H31" s="2">
        <v>2.5</v>
      </c>
      <c r="I31" s="16" t="s">
        <v>7536</v>
      </c>
    </row>
    <row r="32" spans="1:9" x14ac:dyDescent="0.25">
      <c r="A32" s="13" t="s">
        <v>8318</v>
      </c>
      <c r="B32" s="2" t="s">
        <v>8319</v>
      </c>
      <c r="C32" s="2" t="s">
        <v>8261</v>
      </c>
      <c r="D32" s="2" t="s">
        <v>8262</v>
      </c>
      <c r="E32" s="2">
        <v>18400</v>
      </c>
      <c r="F32" s="3">
        <v>43480</v>
      </c>
      <c r="G32" s="2" t="s">
        <v>158</v>
      </c>
      <c r="H32" s="2">
        <v>4.8</v>
      </c>
      <c r="I32" s="16" t="s">
        <v>7536</v>
      </c>
    </row>
    <row r="33" spans="1:9" x14ac:dyDescent="0.25">
      <c r="A33" s="13" t="s">
        <v>8320</v>
      </c>
      <c r="B33" s="2" t="s">
        <v>8321</v>
      </c>
      <c r="C33" s="2" t="s">
        <v>8300</v>
      </c>
      <c r="D33" s="2" t="s">
        <v>8301</v>
      </c>
      <c r="E33" s="2">
        <v>21400</v>
      </c>
      <c r="F33" s="3">
        <v>42577</v>
      </c>
      <c r="G33" s="2" t="s">
        <v>1083</v>
      </c>
      <c r="H33" s="2">
        <v>2.1</v>
      </c>
      <c r="I33" s="16" t="s">
        <v>8250</v>
      </c>
    </row>
    <row r="34" spans="1:9" x14ac:dyDescent="0.25">
      <c r="A34" s="13" t="s">
        <v>8322</v>
      </c>
      <c r="B34" s="2" t="s">
        <v>8323</v>
      </c>
      <c r="C34" s="2" t="s">
        <v>8258</v>
      </c>
      <c r="D34" s="2" t="s">
        <v>8265</v>
      </c>
      <c r="E34" s="2">
        <v>17100</v>
      </c>
      <c r="F34" s="3">
        <v>45256</v>
      </c>
      <c r="G34" s="2" t="s">
        <v>557</v>
      </c>
      <c r="H34" s="2">
        <v>4.7</v>
      </c>
      <c r="I34" s="16" t="s">
        <v>7536</v>
      </c>
    </row>
    <row r="35" spans="1:9" x14ac:dyDescent="0.25">
      <c r="A35" s="13" t="s">
        <v>8324</v>
      </c>
      <c r="B35" s="2" t="s">
        <v>8325</v>
      </c>
      <c r="C35" s="2" t="s">
        <v>8280</v>
      </c>
      <c r="D35" s="2" t="s">
        <v>8286</v>
      </c>
      <c r="E35" s="2">
        <v>14000</v>
      </c>
      <c r="F35" s="3">
        <v>43181</v>
      </c>
      <c r="G35" s="2" t="s">
        <v>245</v>
      </c>
      <c r="H35" s="2">
        <v>4.3</v>
      </c>
      <c r="I35" s="16" t="s">
        <v>7536</v>
      </c>
    </row>
    <row r="36" spans="1:9" x14ac:dyDescent="0.25">
      <c r="A36" s="13" t="s">
        <v>8326</v>
      </c>
      <c r="B36" s="2" t="s">
        <v>8327</v>
      </c>
      <c r="C36" s="2" t="s">
        <v>8289</v>
      </c>
      <c r="D36" s="2" t="s">
        <v>8290</v>
      </c>
      <c r="E36" s="2">
        <v>22300</v>
      </c>
      <c r="F36" s="3">
        <v>45231</v>
      </c>
      <c r="G36" s="2" t="s">
        <v>316</v>
      </c>
      <c r="H36" s="2">
        <v>2.2999999999999998</v>
      </c>
      <c r="I36" s="16" t="s">
        <v>7536</v>
      </c>
    </row>
    <row r="37" spans="1:9" x14ac:dyDescent="0.25">
      <c r="A37" s="13" t="s">
        <v>8328</v>
      </c>
      <c r="B37" s="2" t="s">
        <v>5286</v>
      </c>
      <c r="C37" s="2" t="s">
        <v>8261</v>
      </c>
      <c r="D37" s="2" t="s">
        <v>8275</v>
      </c>
      <c r="E37" s="2">
        <v>15100</v>
      </c>
      <c r="F37" s="3">
        <v>44896</v>
      </c>
      <c r="G37" s="2" t="s">
        <v>1572</v>
      </c>
      <c r="H37" s="2">
        <v>4.7</v>
      </c>
      <c r="I37" s="16" t="s">
        <v>7536</v>
      </c>
    </row>
    <row r="38" spans="1:9" x14ac:dyDescent="0.25">
      <c r="A38" s="13" t="s">
        <v>8329</v>
      </c>
      <c r="B38" s="2" t="s">
        <v>8330</v>
      </c>
      <c r="C38" s="2" t="s">
        <v>8254</v>
      </c>
      <c r="D38" s="2" t="s">
        <v>8308</v>
      </c>
      <c r="E38" s="2">
        <v>36400</v>
      </c>
      <c r="F38" s="3">
        <v>44316</v>
      </c>
      <c r="G38" s="2" t="s">
        <v>704</v>
      </c>
      <c r="H38" s="2">
        <v>3.1</v>
      </c>
      <c r="I38" s="16" t="s">
        <v>7536</v>
      </c>
    </row>
    <row r="39" spans="1:9" x14ac:dyDescent="0.25">
      <c r="A39" s="13" t="s">
        <v>8331</v>
      </c>
      <c r="B39" s="2" t="s">
        <v>8332</v>
      </c>
      <c r="C39" s="2" t="s">
        <v>8289</v>
      </c>
      <c r="D39" s="2" t="s">
        <v>8290</v>
      </c>
      <c r="E39" s="2">
        <v>18700</v>
      </c>
      <c r="F39" s="3">
        <v>45295</v>
      </c>
      <c r="G39" s="2" t="s">
        <v>33</v>
      </c>
      <c r="H39" s="2">
        <v>2.2999999999999998</v>
      </c>
      <c r="I39" s="16" t="s">
        <v>7536</v>
      </c>
    </row>
    <row r="40" spans="1:9" x14ac:dyDescent="0.25">
      <c r="A40" s="13" t="s">
        <v>8333</v>
      </c>
      <c r="B40" s="2" t="s">
        <v>8334</v>
      </c>
      <c r="C40" s="2" t="s">
        <v>8254</v>
      </c>
      <c r="D40" s="2" t="s">
        <v>8308</v>
      </c>
      <c r="E40" s="2">
        <v>61600</v>
      </c>
      <c r="F40" s="3">
        <v>43347</v>
      </c>
      <c r="G40" s="2" t="s">
        <v>214</v>
      </c>
      <c r="H40" s="2">
        <v>2.7</v>
      </c>
      <c r="I40" s="16" t="s">
        <v>7536</v>
      </c>
    </row>
    <row r="41" spans="1:9" x14ac:dyDescent="0.25">
      <c r="A41" s="13" t="s">
        <v>8335</v>
      </c>
      <c r="B41" s="2" t="s">
        <v>8336</v>
      </c>
      <c r="C41" s="2" t="s">
        <v>8261</v>
      </c>
      <c r="D41" s="2" t="s">
        <v>8262</v>
      </c>
      <c r="E41" s="2">
        <v>20300</v>
      </c>
      <c r="F41" s="3">
        <v>44153</v>
      </c>
      <c r="G41" s="2" t="s">
        <v>248</v>
      </c>
      <c r="H41" s="2">
        <v>4.4000000000000004</v>
      </c>
      <c r="I41" s="16" t="s">
        <v>7536</v>
      </c>
    </row>
    <row r="42" spans="1:9" x14ac:dyDescent="0.25">
      <c r="A42" s="13" t="s">
        <v>8337</v>
      </c>
      <c r="B42" s="2" t="s">
        <v>8338</v>
      </c>
      <c r="C42" s="2" t="s">
        <v>8254</v>
      </c>
      <c r="D42" s="2" t="s">
        <v>8255</v>
      </c>
      <c r="E42" s="2">
        <v>61600</v>
      </c>
      <c r="F42" s="3">
        <v>44266</v>
      </c>
      <c r="G42" s="2" t="s">
        <v>1218</v>
      </c>
      <c r="H42" s="2">
        <v>3.7</v>
      </c>
      <c r="I42" s="16" t="s">
        <v>7536</v>
      </c>
    </row>
    <row r="43" spans="1:9" x14ac:dyDescent="0.25">
      <c r="A43" s="13" t="s">
        <v>8339</v>
      </c>
      <c r="B43" s="2" t="s">
        <v>8340</v>
      </c>
      <c r="C43" s="2" t="s">
        <v>8258</v>
      </c>
      <c r="D43" s="2" t="s">
        <v>8265</v>
      </c>
      <c r="E43" s="2">
        <v>16600</v>
      </c>
      <c r="F43" s="3">
        <v>45011</v>
      </c>
      <c r="G43" s="2" t="s">
        <v>86</v>
      </c>
      <c r="H43" s="2">
        <v>2.2000000000000002</v>
      </c>
      <c r="I43" s="16" t="s">
        <v>7536</v>
      </c>
    </row>
    <row r="44" spans="1:9" x14ac:dyDescent="0.25">
      <c r="A44" s="13" t="s">
        <v>8341</v>
      </c>
      <c r="B44" s="2" t="s">
        <v>8342</v>
      </c>
      <c r="C44" s="2" t="s">
        <v>8289</v>
      </c>
      <c r="D44" s="2" t="s">
        <v>8297</v>
      </c>
      <c r="E44" s="2">
        <v>19800</v>
      </c>
      <c r="F44" s="3">
        <v>43967</v>
      </c>
      <c r="G44" s="2" t="s">
        <v>641</v>
      </c>
      <c r="H44" s="2">
        <v>3.7</v>
      </c>
      <c r="I44" s="16" t="s">
        <v>7536</v>
      </c>
    </row>
    <row r="45" spans="1:9" x14ac:dyDescent="0.25">
      <c r="A45" s="13" t="s">
        <v>8343</v>
      </c>
      <c r="B45" s="2" t="s">
        <v>8344</v>
      </c>
      <c r="C45" s="2" t="s">
        <v>8300</v>
      </c>
      <c r="D45" s="2" t="s">
        <v>8301</v>
      </c>
      <c r="E45" s="2">
        <v>23200</v>
      </c>
      <c r="F45" s="3">
        <v>43780</v>
      </c>
      <c r="G45" s="2" t="s">
        <v>588</v>
      </c>
      <c r="H45" s="2">
        <v>3.7</v>
      </c>
      <c r="I45" s="16" t="s">
        <v>7536</v>
      </c>
    </row>
    <row r="46" spans="1:9" x14ac:dyDescent="0.25">
      <c r="A46" s="13" t="s">
        <v>294</v>
      </c>
      <c r="B46" s="2" t="s">
        <v>8345</v>
      </c>
      <c r="C46" s="2" t="s">
        <v>8248</v>
      </c>
      <c r="D46" s="2" t="s">
        <v>8271</v>
      </c>
      <c r="E46" s="2">
        <v>26700</v>
      </c>
      <c r="F46" s="3">
        <v>42587</v>
      </c>
      <c r="G46" s="2" t="s">
        <v>409</v>
      </c>
      <c r="H46" s="2">
        <v>4.0999999999999996</v>
      </c>
      <c r="I46" s="16" t="s">
        <v>7536</v>
      </c>
    </row>
    <row r="47" spans="1:9" x14ac:dyDescent="0.25">
      <c r="A47" s="13" t="s">
        <v>8346</v>
      </c>
      <c r="B47" s="2" t="s">
        <v>6616</v>
      </c>
      <c r="C47" s="2" t="s">
        <v>8261</v>
      </c>
      <c r="D47" s="2" t="s">
        <v>8262</v>
      </c>
      <c r="E47" s="2">
        <v>19600</v>
      </c>
      <c r="F47" s="3">
        <v>43984</v>
      </c>
      <c r="G47" s="2" t="s">
        <v>1055</v>
      </c>
      <c r="H47" s="2">
        <v>3</v>
      </c>
      <c r="I47" s="16" t="s">
        <v>7536</v>
      </c>
    </row>
    <row r="48" spans="1:9" x14ac:dyDescent="0.25">
      <c r="A48" s="13" t="s">
        <v>8347</v>
      </c>
      <c r="B48" s="2" t="s">
        <v>8348</v>
      </c>
      <c r="C48" s="2" t="s">
        <v>8289</v>
      </c>
      <c r="D48" s="2" t="s">
        <v>8297</v>
      </c>
      <c r="E48" s="2">
        <v>16300</v>
      </c>
      <c r="F48" s="3">
        <v>44645</v>
      </c>
      <c r="G48" s="2" t="s">
        <v>422</v>
      </c>
      <c r="H48" s="2">
        <v>4.5</v>
      </c>
      <c r="I48" s="16" t="s">
        <v>7536</v>
      </c>
    </row>
    <row r="49" spans="1:9" x14ac:dyDescent="0.25">
      <c r="A49" s="13" t="s">
        <v>8349</v>
      </c>
      <c r="B49" s="2" t="s">
        <v>8350</v>
      </c>
      <c r="C49" s="2" t="s">
        <v>8289</v>
      </c>
      <c r="D49" s="2" t="s">
        <v>8290</v>
      </c>
      <c r="E49" s="2">
        <v>15600</v>
      </c>
      <c r="F49" s="3">
        <v>42434</v>
      </c>
      <c r="G49" s="2" t="s">
        <v>158</v>
      </c>
      <c r="H49" s="2">
        <v>4.2</v>
      </c>
      <c r="I49" s="16" t="s">
        <v>7536</v>
      </c>
    </row>
    <row r="50" spans="1:9" x14ac:dyDescent="0.25">
      <c r="A50" s="13" t="s">
        <v>8351</v>
      </c>
      <c r="B50" s="2" t="s">
        <v>8352</v>
      </c>
      <c r="C50" s="2" t="s">
        <v>8289</v>
      </c>
      <c r="D50" s="2" t="s">
        <v>8297</v>
      </c>
      <c r="E50" s="2">
        <v>22700</v>
      </c>
      <c r="F50" s="3">
        <v>45601</v>
      </c>
      <c r="G50" s="2" t="s">
        <v>273</v>
      </c>
      <c r="H50" s="2">
        <v>3.8</v>
      </c>
      <c r="I50" s="16" t="s">
        <v>7536</v>
      </c>
    </row>
    <row r="51" spans="1:9" x14ac:dyDescent="0.25">
      <c r="A51" s="13" t="s">
        <v>8353</v>
      </c>
      <c r="B51" s="2" t="s">
        <v>8354</v>
      </c>
      <c r="C51" s="2" t="s">
        <v>8254</v>
      </c>
      <c r="D51" s="2" t="s">
        <v>8308</v>
      </c>
      <c r="E51" s="2">
        <v>51000</v>
      </c>
      <c r="F51" s="3">
        <v>43131</v>
      </c>
      <c r="G51" s="2" t="s">
        <v>390</v>
      </c>
      <c r="H51" s="2">
        <v>3.8</v>
      </c>
      <c r="I51" s="16" t="s">
        <v>7536</v>
      </c>
    </row>
    <row r="52" spans="1:9" x14ac:dyDescent="0.25">
      <c r="A52" s="13" t="s">
        <v>8355</v>
      </c>
      <c r="B52" s="2" t="s">
        <v>8356</v>
      </c>
      <c r="C52" s="2" t="s">
        <v>8300</v>
      </c>
      <c r="D52" s="2" t="s">
        <v>8301</v>
      </c>
      <c r="E52" s="2">
        <v>25300</v>
      </c>
      <c r="F52" s="3">
        <v>44730</v>
      </c>
      <c r="G52" s="2" t="s">
        <v>107</v>
      </c>
      <c r="H52" s="2">
        <v>2.1</v>
      </c>
      <c r="I52" s="16" t="s">
        <v>7536</v>
      </c>
    </row>
    <row r="53" spans="1:9" x14ac:dyDescent="0.25">
      <c r="A53" s="13" t="s">
        <v>8357</v>
      </c>
      <c r="B53" s="2" t="s">
        <v>8358</v>
      </c>
      <c r="C53" s="2" t="s">
        <v>8254</v>
      </c>
      <c r="D53" s="2" t="s">
        <v>8359</v>
      </c>
      <c r="E53" s="2">
        <v>38600</v>
      </c>
      <c r="F53" s="3">
        <v>45360</v>
      </c>
      <c r="G53" s="2" t="s">
        <v>610</v>
      </c>
      <c r="H53" s="2">
        <v>3.6</v>
      </c>
      <c r="I53" s="16" t="s">
        <v>8250</v>
      </c>
    </row>
    <row r="54" spans="1:9" x14ac:dyDescent="0.25">
      <c r="A54" s="13" t="s">
        <v>8360</v>
      </c>
      <c r="B54" s="2" t="s">
        <v>6213</v>
      </c>
      <c r="C54" s="2" t="s">
        <v>8258</v>
      </c>
      <c r="D54" s="2" t="s">
        <v>8258</v>
      </c>
      <c r="E54" s="2">
        <v>16000</v>
      </c>
      <c r="F54" s="3">
        <v>44953</v>
      </c>
      <c r="G54" s="2" t="s">
        <v>447</v>
      </c>
      <c r="H54" s="2">
        <v>4</v>
      </c>
      <c r="I54" s="16" t="s">
        <v>7536</v>
      </c>
    </row>
    <row r="55" spans="1:9" x14ac:dyDescent="0.25">
      <c r="A55" s="13" t="s">
        <v>8361</v>
      </c>
      <c r="B55" s="2" t="s">
        <v>8362</v>
      </c>
      <c r="C55" s="2" t="s">
        <v>8300</v>
      </c>
      <c r="D55" s="2" t="s">
        <v>8315</v>
      </c>
      <c r="E55" s="2">
        <v>25000</v>
      </c>
      <c r="F55" s="3">
        <v>44561</v>
      </c>
      <c r="G55" s="2" t="s">
        <v>364</v>
      </c>
      <c r="H55" s="2">
        <v>2</v>
      </c>
      <c r="I55" s="16" t="s">
        <v>7536</v>
      </c>
    </row>
    <row r="56" spans="1:9" x14ac:dyDescent="0.25">
      <c r="A56" s="13" t="s">
        <v>8363</v>
      </c>
      <c r="B56" s="2" t="s">
        <v>8364</v>
      </c>
      <c r="C56" s="2" t="s">
        <v>8280</v>
      </c>
      <c r="D56" s="2" t="s">
        <v>8286</v>
      </c>
      <c r="E56" s="2">
        <v>13700</v>
      </c>
      <c r="F56" s="3">
        <v>42514</v>
      </c>
      <c r="G56" s="2" t="s">
        <v>525</v>
      </c>
      <c r="H56" s="2">
        <v>4.8</v>
      </c>
      <c r="I56" s="16" t="s">
        <v>7536</v>
      </c>
    </row>
    <row r="57" spans="1:9" x14ac:dyDescent="0.25">
      <c r="A57" s="13" t="s">
        <v>8365</v>
      </c>
      <c r="B57" s="2" t="s">
        <v>8366</v>
      </c>
      <c r="C57" s="2" t="s">
        <v>8254</v>
      </c>
      <c r="D57" s="2" t="s">
        <v>8359</v>
      </c>
      <c r="E57" s="2">
        <v>42600</v>
      </c>
      <c r="F57" s="3">
        <v>42581</v>
      </c>
      <c r="G57" s="2" t="s">
        <v>86</v>
      </c>
      <c r="H57" s="2">
        <v>5</v>
      </c>
      <c r="I57" s="16" t="s">
        <v>7536</v>
      </c>
    </row>
    <row r="58" spans="1:9" x14ac:dyDescent="0.25">
      <c r="A58" s="13" t="s">
        <v>8367</v>
      </c>
      <c r="B58" s="2" t="s">
        <v>8368</v>
      </c>
      <c r="C58" s="2" t="s">
        <v>8258</v>
      </c>
      <c r="D58" s="2" t="s">
        <v>8258</v>
      </c>
      <c r="E58" s="2">
        <v>18000</v>
      </c>
      <c r="F58" s="3">
        <v>45580</v>
      </c>
      <c r="G58" s="2" t="s">
        <v>634</v>
      </c>
      <c r="H58" s="2">
        <v>2.8</v>
      </c>
      <c r="I58" s="16" t="s">
        <v>7536</v>
      </c>
    </row>
    <row r="59" spans="1:9" x14ac:dyDescent="0.25">
      <c r="A59" s="13" t="s">
        <v>8369</v>
      </c>
      <c r="B59" s="2" t="s">
        <v>8370</v>
      </c>
      <c r="C59" s="2" t="s">
        <v>8258</v>
      </c>
      <c r="D59" s="2" t="s">
        <v>8258</v>
      </c>
      <c r="E59" s="2">
        <v>21300</v>
      </c>
      <c r="F59" s="3">
        <v>45396</v>
      </c>
      <c r="G59" s="2" t="s">
        <v>687</v>
      </c>
      <c r="H59" s="2">
        <v>4</v>
      </c>
      <c r="I59" s="16" t="s">
        <v>7536</v>
      </c>
    </row>
    <row r="60" spans="1:9" x14ac:dyDescent="0.25">
      <c r="A60" s="13" t="s">
        <v>8371</v>
      </c>
      <c r="B60" s="2" t="s">
        <v>6348</v>
      </c>
      <c r="C60" s="2" t="s">
        <v>8289</v>
      </c>
      <c r="D60" s="2" t="s">
        <v>8290</v>
      </c>
      <c r="E60" s="2">
        <v>18100</v>
      </c>
      <c r="F60" s="3">
        <v>42715</v>
      </c>
      <c r="G60" s="2" t="s">
        <v>158</v>
      </c>
      <c r="H60" s="2">
        <v>3.8</v>
      </c>
      <c r="I60" s="16" t="s">
        <v>7536</v>
      </c>
    </row>
    <row r="61" spans="1:9" x14ac:dyDescent="0.25">
      <c r="A61" s="13" t="s">
        <v>8372</v>
      </c>
      <c r="B61" s="2" t="s">
        <v>8373</v>
      </c>
      <c r="C61" s="2" t="s">
        <v>8261</v>
      </c>
      <c r="D61" s="2" t="s">
        <v>8262</v>
      </c>
      <c r="E61" s="2">
        <v>19800</v>
      </c>
      <c r="F61" s="3">
        <v>43055</v>
      </c>
      <c r="G61" s="2" t="s">
        <v>965</v>
      </c>
      <c r="H61" s="2">
        <v>3.7</v>
      </c>
      <c r="I61" s="16" t="s">
        <v>7536</v>
      </c>
    </row>
    <row r="62" spans="1:9" x14ac:dyDescent="0.25">
      <c r="A62" s="13" t="s">
        <v>187</v>
      </c>
      <c r="B62" s="2" t="s">
        <v>8374</v>
      </c>
      <c r="C62" s="2" t="s">
        <v>8248</v>
      </c>
      <c r="D62" s="2" t="s">
        <v>8284</v>
      </c>
      <c r="E62" s="2">
        <v>21000</v>
      </c>
      <c r="F62" s="3">
        <v>44320</v>
      </c>
      <c r="G62" s="2" t="s">
        <v>825</v>
      </c>
      <c r="H62" s="2">
        <v>3.4</v>
      </c>
      <c r="I62" s="16" t="s">
        <v>8375</v>
      </c>
    </row>
    <row r="63" spans="1:9" x14ac:dyDescent="0.25">
      <c r="A63" s="13" t="s">
        <v>8376</v>
      </c>
      <c r="B63" s="2" t="s">
        <v>8377</v>
      </c>
      <c r="C63" s="2" t="s">
        <v>8268</v>
      </c>
      <c r="D63" s="2" t="s">
        <v>8269</v>
      </c>
      <c r="E63" s="2">
        <v>11300</v>
      </c>
      <c r="F63" s="3">
        <v>44542</v>
      </c>
      <c r="G63" s="2" t="s">
        <v>202</v>
      </c>
      <c r="H63" s="2">
        <v>3.3</v>
      </c>
      <c r="I63" s="16" t="s">
        <v>7536</v>
      </c>
    </row>
    <row r="64" spans="1:9" x14ac:dyDescent="0.25">
      <c r="A64" s="13" t="s">
        <v>142</v>
      </c>
      <c r="B64" s="2" t="s">
        <v>8239</v>
      </c>
      <c r="C64" s="2" t="s">
        <v>8248</v>
      </c>
      <c r="D64" s="2" t="s">
        <v>8284</v>
      </c>
      <c r="E64" s="2">
        <v>26900</v>
      </c>
      <c r="F64" s="3">
        <v>44980</v>
      </c>
      <c r="G64" s="2" t="s">
        <v>553</v>
      </c>
      <c r="H64" s="2">
        <v>4.9000000000000004</v>
      </c>
      <c r="I64" s="16" t="s">
        <v>7536</v>
      </c>
    </row>
    <row r="65" spans="1:9" x14ac:dyDescent="0.25">
      <c r="A65" s="13" t="s">
        <v>8378</v>
      </c>
      <c r="B65" s="2" t="s">
        <v>8379</v>
      </c>
      <c r="C65" s="2" t="s">
        <v>8300</v>
      </c>
      <c r="D65" s="2" t="s">
        <v>8301</v>
      </c>
      <c r="E65" s="2">
        <v>24000</v>
      </c>
      <c r="F65" s="3">
        <v>43415</v>
      </c>
      <c r="G65" s="2" t="s">
        <v>74</v>
      </c>
      <c r="H65" s="2">
        <v>3.8</v>
      </c>
      <c r="I65" s="16" t="s">
        <v>7536</v>
      </c>
    </row>
    <row r="66" spans="1:9" x14ac:dyDescent="0.25">
      <c r="A66" s="13" t="s">
        <v>8380</v>
      </c>
      <c r="B66" s="2" t="s">
        <v>8381</v>
      </c>
      <c r="C66" s="2" t="s">
        <v>8261</v>
      </c>
      <c r="D66" s="2" t="s">
        <v>8262</v>
      </c>
      <c r="E66" s="2">
        <v>19400</v>
      </c>
      <c r="F66" s="3">
        <v>43106</v>
      </c>
      <c r="G66" s="2" t="s">
        <v>493</v>
      </c>
      <c r="H66" s="2">
        <v>3.6</v>
      </c>
      <c r="I66" s="16" t="s">
        <v>7536</v>
      </c>
    </row>
    <row r="67" spans="1:9" x14ac:dyDescent="0.25">
      <c r="A67" s="13" t="s">
        <v>8382</v>
      </c>
      <c r="B67" s="2" t="s">
        <v>8383</v>
      </c>
      <c r="C67" s="2" t="s">
        <v>8258</v>
      </c>
      <c r="D67" s="2" t="s">
        <v>8258</v>
      </c>
      <c r="E67" s="2">
        <v>19500</v>
      </c>
      <c r="F67" s="3">
        <v>43809</v>
      </c>
      <c r="G67" s="2" t="s">
        <v>282</v>
      </c>
      <c r="H67" s="2">
        <v>4.2</v>
      </c>
      <c r="I67" s="16" t="s">
        <v>7536</v>
      </c>
    </row>
    <row r="68" spans="1:9" x14ac:dyDescent="0.25">
      <c r="A68" s="13" t="s">
        <v>8384</v>
      </c>
      <c r="B68" s="2" t="s">
        <v>8385</v>
      </c>
      <c r="C68" s="2" t="s">
        <v>8261</v>
      </c>
      <c r="D68" s="2" t="s">
        <v>8275</v>
      </c>
      <c r="E68" s="2">
        <v>19700</v>
      </c>
      <c r="F68" s="3">
        <v>42861</v>
      </c>
      <c r="G68" s="2" t="s">
        <v>588</v>
      </c>
      <c r="H68" s="2">
        <v>4.5999999999999996</v>
      </c>
      <c r="I68" s="16" t="s">
        <v>7536</v>
      </c>
    </row>
    <row r="69" spans="1:9" x14ac:dyDescent="0.25">
      <c r="A69" s="13" t="s">
        <v>8386</v>
      </c>
      <c r="B69" s="2" t="s">
        <v>8387</v>
      </c>
      <c r="C69" s="2" t="s">
        <v>8289</v>
      </c>
      <c r="D69" s="2" t="s">
        <v>8297</v>
      </c>
      <c r="E69" s="2">
        <v>17700</v>
      </c>
      <c r="F69" s="3">
        <v>45075</v>
      </c>
      <c r="G69" s="2" t="s">
        <v>999</v>
      </c>
      <c r="H69" s="2">
        <v>2.2000000000000002</v>
      </c>
      <c r="I69" s="16" t="s">
        <v>7536</v>
      </c>
    </row>
    <row r="70" spans="1:9" x14ac:dyDescent="0.25">
      <c r="A70" s="13" t="s">
        <v>8388</v>
      </c>
      <c r="B70" s="2" t="s">
        <v>8389</v>
      </c>
      <c r="C70" s="2" t="s">
        <v>8300</v>
      </c>
      <c r="D70" s="2" t="s">
        <v>8315</v>
      </c>
      <c r="E70" s="2">
        <v>23800</v>
      </c>
      <c r="F70" s="3">
        <v>43505</v>
      </c>
      <c r="G70" s="2" t="s">
        <v>364</v>
      </c>
      <c r="H70" s="2">
        <v>2.2000000000000002</v>
      </c>
      <c r="I70" s="16" t="s">
        <v>7536</v>
      </c>
    </row>
    <row r="71" spans="1:9" x14ac:dyDescent="0.25">
      <c r="A71" s="13" t="s">
        <v>8390</v>
      </c>
      <c r="B71" s="2" t="s">
        <v>8391</v>
      </c>
      <c r="C71" s="2" t="s">
        <v>8289</v>
      </c>
      <c r="D71" s="2" t="s">
        <v>8297</v>
      </c>
      <c r="E71" s="2">
        <v>15600</v>
      </c>
      <c r="F71" s="3">
        <v>43191</v>
      </c>
      <c r="G71" s="2" t="s">
        <v>641</v>
      </c>
      <c r="H71" s="2">
        <v>3.2</v>
      </c>
      <c r="I71" s="16" t="s">
        <v>7536</v>
      </c>
    </row>
    <row r="72" spans="1:9" x14ac:dyDescent="0.25">
      <c r="A72" s="13" t="s">
        <v>8392</v>
      </c>
      <c r="B72" s="2" t="s">
        <v>8393</v>
      </c>
      <c r="C72" s="2" t="s">
        <v>8261</v>
      </c>
      <c r="D72" s="2" t="s">
        <v>8275</v>
      </c>
      <c r="E72" s="2">
        <v>21300</v>
      </c>
      <c r="F72" s="3">
        <v>45300</v>
      </c>
      <c r="G72" s="2" t="s">
        <v>1572</v>
      </c>
      <c r="H72" s="2">
        <v>2.2999999999999998</v>
      </c>
      <c r="I72" s="16" t="s">
        <v>7536</v>
      </c>
    </row>
    <row r="73" spans="1:9" x14ac:dyDescent="0.25">
      <c r="A73" s="13" t="s">
        <v>289</v>
      </c>
      <c r="B73" s="2" t="s">
        <v>8394</v>
      </c>
      <c r="C73" s="2" t="s">
        <v>8248</v>
      </c>
      <c r="D73" s="2" t="s">
        <v>8271</v>
      </c>
      <c r="E73" s="2">
        <v>16900</v>
      </c>
      <c r="F73" s="3">
        <v>44992</v>
      </c>
      <c r="G73" s="2" t="s">
        <v>409</v>
      </c>
      <c r="H73" s="2">
        <v>4.8</v>
      </c>
      <c r="I73" s="16" t="s">
        <v>7536</v>
      </c>
    </row>
    <row r="74" spans="1:9" x14ac:dyDescent="0.25">
      <c r="A74" s="13" t="s">
        <v>263</v>
      </c>
      <c r="B74" s="2" t="s">
        <v>8395</v>
      </c>
      <c r="C74" s="2" t="s">
        <v>8248</v>
      </c>
      <c r="D74" s="2" t="s">
        <v>8249</v>
      </c>
      <c r="E74" s="2">
        <v>24200</v>
      </c>
      <c r="F74" s="3">
        <v>45527</v>
      </c>
      <c r="G74" s="2" t="s">
        <v>567</v>
      </c>
      <c r="H74" s="2">
        <v>3.4</v>
      </c>
      <c r="I74" s="16" t="s">
        <v>7536</v>
      </c>
    </row>
    <row r="75" spans="1:9" x14ac:dyDescent="0.25">
      <c r="A75" s="13" t="s">
        <v>8396</v>
      </c>
      <c r="B75" s="2" t="s">
        <v>8397</v>
      </c>
      <c r="C75" s="2" t="s">
        <v>8261</v>
      </c>
      <c r="D75" s="2" t="s">
        <v>8275</v>
      </c>
      <c r="E75" s="2">
        <v>17100</v>
      </c>
      <c r="F75" s="3">
        <v>45193</v>
      </c>
      <c r="G75" s="2" t="s">
        <v>893</v>
      </c>
      <c r="H75" s="2">
        <v>4.3</v>
      </c>
      <c r="I75" s="16" t="s">
        <v>7536</v>
      </c>
    </row>
    <row r="76" spans="1:9" x14ac:dyDescent="0.25">
      <c r="A76" s="13" t="s">
        <v>8398</v>
      </c>
      <c r="B76" s="2" t="s">
        <v>8399</v>
      </c>
      <c r="C76" s="2" t="s">
        <v>8300</v>
      </c>
      <c r="D76" s="2" t="s">
        <v>8301</v>
      </c>
      <c r="E76" s="2">
        <v>16600</v>
      </c>
      <c r="F76" s="3">
        <v>45020</v>
      </c>
      <c r="G76" s="2" t="s">
        <v>588</v>
      </c>
      <c r="H76" s="2">
        <v>3.1</v>
      </c>
      <c r="I76" s="16" t="s">
        <v>8250</v>
      </c>
    </row>
    <row r="77" spans="1:9" x14ac:dyDescent="0.25">
      <c r="A77" s="13" t="s">
        <v>8400</v>
      </c>
      <c r="B77" s="2" t="s">
        <v>6064</v>
      </c>
      <c r="C77" s="2" t="s">
        <v>8261</v>
      </c>
      <c r="D77" s="2" t="s">
        <v>8275</v>
      </c>
      <c r="E77" s="2">
        <v>18400</v>
      </c>
      <c r="F77" s="3">
        <v>43943</v>
      </c>
      <c r="G77" s="2" t="s">
        <v>86</v>
      </c>
      <c r="H77" s="2">
        <v>2.6</v>
      </c>
      <c r="I77" s="16" t="s">
        <v>7536</v>
      </c>
    </row>
    <row r="78" spans="1:9" x14ac:dyDescent="0.25">
      <c r="A78" s="13" t="s">
        <v>8401</v>
      </c>
      <c r="B78" s="2" t="s">
        <v>8402</v>
      </c>
      <c r="C78" s="2" t="s">
        <v>8258</v>
      </c>
      <c r="D78" s="2" t="s">
        <v>8265</v>
      </c>
      <c r="E78" s="2">
        <v>19900</v>
      </c>
      <c r="F78" s="3">
        <v>42943</v>
      </c>
      <c r="G78" s="2" t="s">
        <v>152</v>
      </c>
      <c r="H78" s="2">
        <v>2.6</v>
      </c>
      <c r="I78" s="16" t="s">
        <v>7536</v>
      </c>
    </row>
    <row r="79" spans="1:9" x14ac:dyDescent="0.25">
      <c r="A79" s="13" t="s">
        <v>8403</v>
      </c>
      <c r="B79" s="2" t="s">
        <v>8404</v>
      </c>
      <c r="C79" s="2" t="s">
        <v>8258</v>
      </c>
      <c r="D79" s="2" t="s">
        <v>8265</v>
      </c>
      <c r="E79" s="2">
        <v>18000</v>
      </c>
      <c r="F79" s="3">
        <v>45695</v>
      </c>
      <c r="G79" s="2" t="s">
        <v>54</v>
      </c>
      <c r="H79" s="2">
        <v>4.9000000000000004</v>
      </c>
      <c r="I79" s="16" t="s">
        <v>7536</v>
      </c>
    </row>
    <row r="80" spans="1:9" x14ac:dyDescent="0.25">
      <c r="A80" s="13" t="s">
        <v>8405</v>
      </c>
      <c r="B80" s="2" t="s">
        <v>8406</v>
      </c>
      <c r="C80" s="2" t="s">
        <v>8268</v>
      </c>
      <c r="D80" s="2" t="s">
        <v>8269</v>
      </c>
      <c r="E80" s="2">
        <v>11100</v>
      </c>
      <c r="F80" s="3">
        <v>45048</v>
      </c>
      <c r="G80" s="2" t="s">
        <v>804</v>
      </c>
      <c r="H80" s="2">
        <v>3.6</v>
      </c>
      <c r="I80" s="16" t="s">
        <v>8375</v>
      </c>
    </row>
    <row r="81" spans="1:9" x14ac:dyDescent="0.25">
      <c r="A81" s="13" t="s">
        <v>8407</v>
      </c>
      <c r="B81" s="2" t="s">
        <v>8408</v>
      </c>
      <c r="C81" s="2" t="s">
        <v>8261</v>
      </c>
      <c r="D81" s="2" t="s">
        <v>8275</v>
      </c>
      <c r="E81" s="2">
        <v>14300</v>
      </c>
      <c r="F81" s="3">
        <v>42949</v>
      </c>
      <c r="G81" s="2" t="s">
        <v>567</v>
      </c>
      <c r="H81" s="2">
        <v>4</v>
      </c>
      <c r="I81" s="16" t="s">
        <v>7536</v>
      </c>
    </row>
    <row r="82" spans="1:9" x14ac:dyDescent="0.25">
      <c r="A82" s="13" t="s">
        <v>8409</v>
      </c>
      <c r="B82" s="2" t="s">
        <v>8410</v>
      </c>
      <c r="C82" s="2" t="s">
        <v>8289</v>
      </c>
      <c r="D82" s="2" t="s">
        <v>8290</v>
      </c>
      <c r="E82" s="2">
        <v>16600</v>
      </c>
      <c r="F82" s="3">
        <v>42574</v>
      </c>
      <c r="G82" s="2" t="s">
        <v>219</v>
      </c>
      <c r="H82" s="2">
        <v>2.9</v>
      </c>
      <c r="I82" s="16" t="s">
        <v>7536</v>
      </c>
    </row>
    <row r="83" spans="1:9" x14ac:dyDescent="0.25">
      <c r="A83" s="13" t="s">
        <v>8411</v>
      </c>
      <c r="B83" s="2" t="s">
        <v>8412</v>
      </c>
      <c r="C83" s="2" t="s">
        <v>8258</v>
      </c>
      <c r="D83" s="2" t="s">
        <v>8258</v>
      </c>
      <c r="E83" s="2">
        <v>14900</v>
      </c>
      <c r="F83" s="3">
        <v>44807</v>
      </c>
      <c r="G83" s="2" t="s">
        <v>253</v>
      </c>
      <c r="H83" s="2">
        <v>3.8</v>
      </c>
      <c r="I83" s="16" t="s">
        <v>7536</v>
      </c>
    </row>
    <row r="84" spans="1:9" x14ac:dyDescent="0.25">
      <c r="A84" s="13" t="s">
        <v>8413</v>
      </c>
      <c r="B84" s="2" t="s">
        <v>8414</v>
      </c>
      <c r="C84" s="2" t="s">
        <v>8280</v>
      </c>
      <c r="D84" s="2" t="s">
        <v>8281</v>
      </c>
      <c r="E84" s="2">
        <v>17900</v>
      </c>
      <c r="F84" s="3">
        <v>44729</v>
      </c>
      <c r="G84" s="2" t="s">
        <v>1319</v>
      </c>
      <c r="H84" s="2">
        <v>2.4</v>
      </c>
      <c r="I84" s="16" t="s">
        <v>7536</v>
      </c>
    </row>
    <row r="85" spans="1:9" x14ac:dyDescent="0.25">
      <c r="A85" s="13" t="s">
        <v>8415</v>
      </c>
      <c r="B85" s="2" t="s">
        <v>8416</v>
      </c>
      <c r="C85" s="2" t="s">
        <v>8289</v>
      </c>
      <c r="D85" s="2" t="s">
        <v>8297</v>
      </c>
      <c r="E85" s="2">
        <v>15600</v>
      </c>
      <c r="F85" s="3">
        <v>43491</v>
      </c>
      <c r="G85" s="2" t="s">
        <v>158</v>
      </c>
      <c r="H85" s="2">
        <v>4.3</v>
      </c>
      <c r="I85" s="16" t="s">
        <v>7536</v>
      </c>
    </row>
    <row r="86" spans="1:9" x14ac:dyDescent="0.25">
      <c r="A86" s="13" t="s">
        <v>8417</v>
      </c>
      <c r="B86" s="2" t="s">
        <v>8418</v>
      </c>
      <c r="C86" s="2" t="s">
        <v>8261</v>
      </c>
      <c r="D86" s="2" t="s">
        <v>8275</v>
      </c>
      <c r="E86" s="2">
        <v>15100</v>
      </c>
      <c r="F86" s="3">
        <v>45610</v>
      </c>
      <c r="G86" s="2" t="s">
        <v>112</v>
      </c>
      <c r="H86" s="2">
        <v>3.9</v>
      </c>
      <c r="I86" s="16" t="s">
        <v>7536</v>
      </c>
    </row>
    <row r="87" spans="1:9" x14ac:dyDescent="0.25">
      <c r="A87" s="13" t="s">
        <v>400</v>
      </c>
      <c r="B87" s="2" t="s">
        <v>8419</v>
      </c>
      <c r="C87" s="2" t="s">
        <v>8248</v>
      </c>
      <c r="D87" s="2" t="s">
        <v>8284</v>
      </c>
      <c r="E87" s="2">
        <v>17300</v>
      </c>
      <c r="F87" s="3">
        <v>42735</v>
      </c>
      <c r="G87" s="2" t="s">
        <v>699</v>
      </c>
      <c r="H87" s="2">
        <v>4</v>
      </c>
      <c r="I87" s="16" t="s">
        <v>8250</v>
      </c>
    </row>
    <row r="88" spans="1:9" x14ac:dyDescent="0.25">
      <c r="A88" s="13" t="s">
        <v>8420</v>
      </c>
      <c r="B88" s="2" t="s">
        <v>8421</v>
      </c>
      <c r="C88" s="2" t="s">
        <v>8261</v>
      </c>
      <c r="D88" s="2" t="s">
        <v>8275</v>
      </c>
      <c r="E88" s="2">
        <v>19100</v>
      </c>
      <c r="F88" s="3">
        <v>44512</v>
      </c>
      <c r="G88" s="2" t="s">
        <v>54</v>
      </c>
      <c r="H88" s="2">
        <v>3.2</v>
      </c>
      <c r="I88" s="16" t="s">
        <v>8375</v>
      </c>
    </row>
    <row r="89" spans="1:9" x14ac:dyDescent="0.25">
      <c r="A89" s="13" t="s">
        <v>8422</v>
      </c>
      <c r="B89" s="2" t="s">
        <v>8423</v>
      </c>
      <c r="C89" s="2" t="s">
        <v>8289</v>
      </c>
      <c r="D89" s="2" t="s">
        <v>8297</v>
      </c>
      <c r="E89" s="2">
        <v>20500</v>
      </c>
      <c r="F89" s="3">
        <v>42730</v>
      </c>
      <c r="G89" s="2" t="s">
        <v>1055</v>
      </c>
      <c r="H89" s="2">
        <v>4.5</v>
      </c>
      <c r="I89" s="16" t="s">
        <v>7536</v>
      </c>
    </row>
    <row r="90" spans="1:9" x14ac:dyDescent="0.25">
      <c r="A90" s="13" t="s">
        <v>8424</v>
      </c>
      <c r="B90" s="2" t="s">
        <v>8425</v>
      </c>
      <c r="C90" s="2" t="s">
        <v>8258</v>
      </c>
      <c r="D90" s="2" t="s">
        <v>8258</v>
      </c>
      <c r="E90" s="2">
        <v>19000</v>
      </c>
      <c r="F90" s="3">
        <v>45487</v>
      </c>
      <c r="G90" s="2" t="s">
        <v>1319</v>
      </c>
      <c r="H90" s="2">
        <v>3.5</v>
      </c>
      <c r="I90" s="16" t="s">
        <v>7536</v>
      </c>
    </row>
    <row r="91" spans="1:9" x14ac:dyDescent="0.25">
      <c r="A91" s="13" t="s">
        <v>55</v>
      </c>
      <c r="B91" s="2" t="s">
        <v>8426</v>
      </c>
      <c r="C91" s="2" t="s">
        <v>8248</v>
      </c>
      <c r="D91" s="2" t="s">
        <v>8284</v>
      </c>
      <c r="E91" s="2">
        <v>16500</v>
      </c>
      <c r="F91" s="3">
        <v>42981</v>
      </c>
      <c r="G91" s="2" t="s">
        <v>141</v>
      </c>
      <c r="H91" s="2">
        <v>4.5</v>
      </c>
      <c r="I91" s="16" t="s">
        <v>8250</v>
      </c>
    </row>
    <row r="92" spans="1:9" x14ac:dyDescent="0.25">
      <c r="A92" s="13" t="s">
        <v>192</v>
      </c>
      <c r="B92" s="2" t="s">
        <v>8427</v>
      </c>
      <c r="C92" s="2" t="s">
        <v>8248</v>
      </c>
      <c r="D92" s="2" t="s">
        <v>8249</v>
      </c>
      <c r="E92" s="2">
        <v>19700</v>
      </c>
      <c r="F92" s="3">
        <v>43228</v>
      </c>
      <c r="G92" s="2" t="s">
        <v>474</v>
      </c>
      <c r="H92" s="2">
        <v>2.8</v>
      </c>
      <c r="I92" s="16" t="s">
        <v>7536</v>
      </c>
    </row>
    <row r="93" spans="1:9" x14ac:dyDescent="0.25">
      <c r="A93" s="13" t="s">
        <v>8428</v>
      </c>
      <c r="B93" s="2" t="s">
        <v>8429</v>
      </c>
      <c r="C93" s="2" t="s">
        <v>8258</v>
      </c>
      <c r="D93" s="2" t="s">
        <v>8258</v>
      </c>
      <c r="E93" s="2">
        <v>21400</v>
      </c>
      <c r="F93" s="3">
        <v>43090</v>
      </c>
      <c r="G93" s="2" t="s">
        <v>80</v>
      </c>
      <c r="H93" s="2">
        <v>4.4000000000000004</v>
      </c>
      <c r="I93" s="16" t="s">
        <v>7536</v>
      </c>
    </row>
    <row r="94" spans="1:9" x14ac:dyDescent="0.25">
      <c r="A94" s="13" t="s">
        <v>8430</v>
      </c>
      <c r="B94" s="2" t="s">
        <v>9166</v>
      </c>
      <c r="C94" s="2" t="s">
        <v>8280</v>
      </c>
      <c r="D94" s="2" t="s">
        <v>8286</v>
      </c>
      <c r="E94" s="2">
        <v>13200</v>
      </c>
      <c r="F94" s="3">
        <v>45142</v>
      </c>
      <c r="G94" s="2" t="s">
        <v>329</v>
      </c>
      <c r="H94" s="2">
        <v>3</v>
      </c>
      <c r="I94" s="16" t="s">
        <v>7536</v>
      </c>
    </row>
    <row r="95" spans="1:9" x14ac:dyDescent="0.25">
      <c r="A95" s="13" t="s">
        <v>8431</v>
      </c>
      <c r="B95" s="2" t="s">
        <v>8432</v>
      </c>
      <c r="C95" s="2" t="s">
        <v>8268</v>
      </c>
      <c r="D95" s="2" t="s">
        <v>8269</v>
      </c>
      <c r="E95" s="2">
        <v>11900</v>
      </c>
      <c r="F95" s="3">
        <v>43273</v>
      </c>
      <c r="G95" s="2" t="s">
        <v>818</v>
      </c>
      <c r="H95" s="2">
        <v>3.4</v>
      </c>
      <c r="I95" s="16" t="s">
        <v>7536</v>
      </c>
    </row>
    <row r="96" spans="1:9" x14ac:dyDescent="0.25">
      <c r="A96" s="13" t="s">
        <v>8433</v>
      </c>
      <c r="B96" s="2" t="s">
        <v>8434</v>
      </c>
      <c r="C96" s="2" t="s">
        <v>8254</v>
      </c>
      <c r="D96" s="2" t="s">
        <v>8255</v>
      </c>
      <c r="E96" s="2">
        <v>52400</v>
      </c>
      <c r="F96" s="3">
        <v>42928</v>
      </c>
      <c r="G96" s="2" t="s">
        <v>748</v>
      </c>
      <c r="H96" s="2">
        <v>4.2</v>
      </c>
      <c r="I96" s="16" t="s">
        <v>7536</v>
      </c>
    </row>
    <row r="97" spans="1:9" x14ac:dyDescent="0.25">
      <c r="A97" s="13" t="s">
        <v>8435</v>
      </c>
      <c r="B97" s="2" t="s">
        <v>8436</v>
      </c>
      <c r="C97" s="2" t="s">
        <v>8289</v>
      </c>
      <c r="D97" s="2" t="s">
        <v>8290</v>
      </c>
      <c r="E97" s="2">
        <v>21200</v>
      </c>
      <c r="F97" s="3">
        <v>42614</v>
      </c>
      <c r="G97" s="2" t="s">
        <v>634</v>
      </c>
      <c r="H97" s="2">
        <v>2.4</v>
      </c>
      <c r="I97" s="16" t="s">
        <v>8250</v>
      </c>
    </row>
    <row r="98" spans="1:9" x14ac:dyDescent="0.25">
      <c r="A98" s="13" t="s">
        <v>8437</v>
      </c>
      <c r="B98" s="2" t="s">
        <v>6254</v>
      </c>
      <c r="C98" s="2" t="s">
        <v>8261</v>
      </c>
      <c r="D98" s="2" t="s">
        <v>8262</v>
      </c>
      <c r="E98" s="2">
        <v>18800</v>
      </c>
      <c r="F98" s="3">
        <v>45603</v>
      </c>
      <c r="G98" s="2" t="s">
        <v>33</v>
      </c>
      <c r="H98" s="2">
        <v>3.9</v>
      </c>
      <c r="I98" s="16" t="s">
        <v>7536</v>
      </c>
    </row>
    <row r="99" spans="1:9" x14ac:dyDescent="0.25">
      <c r="A99" s="13" t="s">
        <v>8438</v>
      </c>
      <c r="B99" s="2" t="s">
        <v>6200</v>
      </c>
      <c r="C99" s="2" t="s">
        <v>8268</v>
      </c>
      <c r="D99" s="2" t="s">
        <v>8269</v>
      </c>
      <c r="E99" s="2">
        <v>14300</v>
      </c>
      <c r="F99" s="3">
        <v>43256</v>
      </c>
      <c r="G99" s="2" t="s">
        <v>1063</v>
      </c>
      <c r="H99" s="2">
        <v>3.4</v>
      </c>
      <c r="I99" s="16" t="s">
        <v>7536</v>
      </c>
    </row>
    <row r="100" spans="1:9" x14ac:dyDescent="0.25">
      <c r="A100" s="13" t="s">
        <v>8439</v>
      </c>
      <c r="B100" s="2" t="s">
        <v>8440</v>
      </c>
      <c r="C100" s="2" t="s">
        <v>8261</v>
      </c>
      <c r="D100" s="2" t="s">
        <v>8262</v>
      </c>
      <c r="E100" s="2">
        <v>17500</v>
      </c>
      <c r="F100" s="3">
        <v>43280</v>
      </c>
      <c r="G100" s="2" t="s">
        <v>329</v>
      </c>
      <c r="H100" s="2">
        <v>4.8</v>
      </c>
      <c r="I100" s="16" t="s">
        <v>8375</v>
      </c>
    </row>
    <row r="101" spans="1:9" x14ac:dyDescent="0.25">
      <c r="A101" s="13" t="s">
        <v>283</v>
      </c>
      <c r="B101" s="2" t="s">
        <v>8441</v>
      </c>
      <c r="C101" s="2" t="s">
        <v>8248</v>
      </c>
      <c r="D101" s="2" t="s">
        <v>8284</v>
      </c>
      <c r="E101" s="2">
        <v>27900</v>
      </c>
      <c r="F101" s="3">
        <v>45374</v>
      </c>
      <c r="G101" s="2" t="s">
        <v>175</v>
      </c>
      <c r="H101" s="2">
        <v>3.5</v>
      </c>
      <c r="I101" s="16" t="s">
        <v>7536</v>
      </c>
    </row>
    <row r="102" spans="1:9" x14ac:dyDescent="0.25">
      <c r="A102" s="13" t="s">
        <v>8442</v>
      </c>
      <c r="B102" s="2" t="s">
        <v>8443</v>
      </c>
      <c r="C102" s="2" t="s">
        <v>8254</v>
      </c>
      <c r="D102" s="2" t="s">
        <v>8255</v>
      </c>
      <c r="E102" s="2">
        <v>38700</v>
      </c>
      <c r="F102" s="3">
        <v>45454</v>
      </c>
      <c r="G102" s="2" t="s">
        <v>658</v>
      </c>
      <c r="H102" s="2">
        <v>4.0999999999999996</v>
      </c>
      <c r="I102" s="16" t="s">
        <v>7536</v>
      </c>
    </row>
    <row r="103" spans="1:9" x14ac:dyDescent="0.25">
      <c r="A103" s="13" t="s">
        <v>8444</v>
      </c>
      <c r="B103" s="2" t="s">
        <v>8445</v>
      </c>
      <c r="C103" s="2" t="s">
        <v>8261</v>
      </c>
      <c r="D103" s="2" t="s">
        <v>8275</v>
      </c>
      <c r="E103" s="2">
        <v>14100</v>
      </c>
      <c r="F103" s="3">
        <v>45110</v>
      </c>
      <c r="G103" s="2" t="s">
        <v>123</v>
      </c>
      <c r="H103" s="2">
        <v>2.5</v>
      </c>
      <c r="I103" s="16" t="s">
        <v>7536</v>
      </c>
    </row>
    <row r="104" spans="1:9" x14ac:dyDescent="0.25">
      <c r="A104" s="13" t="s">
        <v>8446</v>
      </c>
      <c r="B104" s="2" t="s">
        <v>8447</v>
      </c>
      <c r="C104" s="2" t="s">
        <v>8254</v>
      </c>
      <c r="D104" s="2" t="s">
        <v>8255</v>
      </c>
      <c r="E104" s="2">
        <v>74300</v>
      </c>
      <c r="F104" s="3">
        <v>44030</v>
      </c>
      <c r="G104" s="2" t="s">
        <v>134</v>
      </c>
      <c r="H104" s="2">
        <v>4.4000000000000004</v>
      </c>
      <c r="I104" s="16" t="s">
        <v>7536</v>
      </c>
    </row>
    <row r="105" spans="1:9" x14ac:dyDescent="0.25">
      <c r="A105" s="13" t="s">
        <v>8448</v>
      </c>
      <c r="B105" s="2" t="s">
        <v>8449</v>
      </c>
      <c r="C105" s="2" t="s">
        <v>8268</v>
      </c>
      <c r="D105" s="2" t="s">
        <v>8269</v>
      </c>
      <c r="E105" s="2">
        <v>12700</v>
      </c>
      <c r="F105" s="3">
        <v>43584</v>
      </c>
      <c r="G105" s="2" t="s">
        <v>390</v>
      </c>
      <c r="H105" s="2">
        <v>4.3</v>
      </c>
      <c r="I105" s="16" t="s">
        <v>7536</v>
      </c>
    </row>
    <row r="106" spans="1:9" x14ac:dyDescent="0.25">
      <c r="A106" s="13" t="s">
        <v>8450</v>
      </c>
      <c r="B106" s="2" t="s">
        <v>8451</v>
      </c>
      <c r="C106" s="2" t="s">
        <v>8280</v>
      </c>
      <c r="D106" s="2" t="s">
        <v>8281</v>
      </c>
      <c r="E106" s="2">
        <v>15100</v>
      </c>
      <c r="F106" s="3">
        <v>45133</v>
      </c>
      <c r="G106" s="2" t="s">
        <v>107</v>
      </c>
      <c r="H106" s="2">
        <v>4.7</v>
      </c>
      <c r="I106" s="16" t="s">
        <v>7536</v>
      </c>
    </row>
    <row r="107" spans="1:9" x14ac:dyDescent="0.25">
      <c r="A107" s="13" t="s">
        <v>8452</v>
      </c>
      <c r="B107" s="2" t="s">
        <v>8453</v>
      </c>
      <c r="C107" s="2" t="s">
        <v>8280</v>
      </c>
      <c r="D107" s="2" t="s">
        <v>8281</v>
      </c>
      <c r="E107" s="2">
        <v>15900</v>
      </c>
      <c r="F107" s="3">
        <v>45257</v>
      </c>
      <c r="G107" s="2" t="s">
        <v>520</v>
      </c>
      <c r="H107" s="2">
        <v>3.7</v>
      </c>
      <c r="I107" s="16" t="s">
        <v>7536</v>
      </c>
    </row>
    <row r="108" spans="1:9" x14ac:dyDescent="0.25">
      <c r="A108" s="13" t="s">
        <v>8454</v>
      </c>
      <c r="B108" s="2" t="s">
        <v>8455</v>
      </c>
      <c r="C108" s="2" t="s">
        <v>8258</v>
      </c>
      <c r="D108" s="2" t="s">
        <v>8265</v>
      </c>
      <c r="E108" s="2">
        <v>19900</v>
      </c>
      <c r="F108" s="3">
        <v>45451</v>
      </c>
      <c r="G108" s="2" t="s">
        <v>164</v>
      </c>
      <c r="H108" s="2">
        <v>4.5999999999999996</v>
      </c>
      <c r="I108" s="16" t="s">
        <v>7536</v>
      </c>
    </row>
    <row r="109" spans="1:9" x14ac:dyDescent="0.25">
      <c r="A109" s="13" t="s">
        <v>8456</v>
      </c>
      <c r="B109" s="2" t="s">
        <v>8457</v>
      </c>
      <c r="C109" s="2" t="s">
        <v>8280</v>
      </c>
      <c r="D109" s="2" t="s">
        <v>8286</v>
      </c>
      <c r="E109" s="2">
        <v>15000</v>
      </c>
      <c r="F109" s="3">
        <v>44102</v>
      </c>
      <c r="G109" s="2" t="s">
        <v>634</v>
      </c>
      <c r="H109" s="2">
        <v>2.2000000000000002</v>
      </c>
      <c r="I109" s="16" t="s">
        <v>7536</v>
      </c>
    </row>
    <row r="110" spans="1:9" x14ac:dyDescent="0.25">
      <c r="A110" s="13" t="s">
        <v>8458</v>
      </c>
      <c r="B110" s="2" t="s">
        <v>8459</v>
      </c>
      <c r="C110" s="2" t="s">
        <v>8258</v>
      </c>
      <c r="D110" s="2" t="s">
        <v>8265</v>
      </c>
      <c r="E110" s="2">
        <v>19700</v>
      </c>
      <c r="F110" s="3">
        <v>45148</v>
      </c>
      <c r="G110" s="2" t="s">
        <v>1716</v>
      </c>
      <c r="H110" s="2">
        <v>3.6</v>
      </c>
      <c r="I110" s="16" t="s">
        <v>7536</v>
      </c>
    </row>
    <row r="111" spans="1:9" x14ac:dyDescent="0.25">
      <c r="A111" s="13" t="s">
        <v>8460</v>
      </c>
      <c r="B111" s="2" t="s">
        <v>7184</v>
      </c>
      <c r="C111" s="2" t="s">
        <v>8254</v>
      </c>
      <c r="D111" s="2" t="s">
        <v>8255</v>
      </c>
      <c r="E111" s="2">
        <v>38600</v>
      </c>
      <c r="F111" s="3">
        <v>43102</v>
      </c>
      <c r="G111" s="2" t="s">
        <v>23</v>
      </c>
      <c r="H111" s="2">
        <v>4.9000000000000004</v>
      </c>
      <c r="I111" s="16" t="s">
        <v>7536</v>
      </c>
    </row>
    <row r="112" spans="1:9" x14ac:dyDescent="0.25">
      <c r="A112" s="13" t="s">
        <v>8461</v>
      </c>
      <c r="B112" s="2" t="s">
        <v>8462</v>
      </c>
      <c r="C112" s="2" t="s">
        <v>8254</v>
      </c>
      <c r="D112" s="2" t="s">
        <v>8255</v>
      </c>
      <c r="E112" s="2">
        <v>74400</v>
      </c>
      <c r="F112" s="3">
        <v>44502</v>
      </c>
      <c r="G112" s="2" t="s">
        <v>1055</v>
      </c>
      <c r="H112" s="2">
        <v>2.1</v>
      </c>
      <c r="I112" s="16" t="s">
        <v>7536</v>
      </c>
    </row>
    <row r="113" spans="1:9" x14ac:dyDescent="0.25">
      <c r="A113" s="13" t="s">
        <v>8463</v>
      </c>
      <c r="B113" s="2" t="s">
        <v>6553</v>
      </c>
      <c r="C113" s="2" t="s">
        <v>8280</v>
      </c>
      <c r="D113" s="2" t="s">
        <v>8286</v>
      </c>
      <c r="E113" s="2">
        <v>14700</v>
      </c>
      <c r="F113" s="3">
        <v>45010</v>
      </c>
      <c r="G113" s="2" t="s">
        <v>959</v>
      </c>
      <c r="H113" s="2">
        <v>2.9</v>
      </c>
      <c r="I113" s="16" t="s">
        <v>7536</v>
      </c>
    </row>
    <row r="114" spans="1:9" x14ac:dyDescent="0.25">
      <c r="A114" s="13" t="s">
        <v>8464</v>
      </c>
      <c r="B114" s="2" t="s">
        <v>8465</v>
      </c>
      <c r="C114" s="2" t="s">
        <v>8280</v>
      </c>
      <c r="D114" s="2" t="s">
        <v>8286</v>
      </c>
      <c r="E114" s="2">
        <v>15500</v>
      </c>
      <c r="F114" s="3">
        <v>45055</v>
      </c>
      <c r="G114" s="2" t="s">
        <v>228</v>
      </c>
      <c r="H114" s="2">
        <v>4.4000000000000004</v>
      </c>
      <c r="I114" s="16" t="s">
        <v>7536</v>
      </c>
    </row>
    <row r="115" spans="1:9" x14ac:dyDescent="0.25">
      <c r="A115" s="13" t="s">
        <v>8466</v>
      </c>
      <c r="B115" s="2" t="s">
        <v>8467</v>
      </c>
      <c r="C115" s="2" t="s">
        <v>8254</v>
      </c>
      <c r="D115" s="2" t="s">
        <v>8308</v>
      </c>
      <c r="E115" s="2">
        <v>48700</v>
      </c>
      <c r="F115" s="3">
        <v>42910</v>
      </c>
      <c r="G115" s="2" t="s">
        <v>329</v>
      </c>
      <c r="H115" s="2">
        <v>4.4000000000000004</v>
      </c>
      <c r="I115" s="16" t="s">
        <v>7536</v>
      </c>
    </row>
    <row r="116" spans="1:9" x14ac:dyDescent="0.25">
      <c r="A116" s="13" t="s">
        <v>8468</v>
      </c>
      <c r="B116" s="2" t="s">
        <v>8469</v>
      </c>
      <c r="C116" s="2" t="s">
        <v>8300</v>
      </c>
      <c r="D116" s="2" t="s">
        <v>8315</v>
      </c>
      <c r="E116" s="2">
        <v>17500</v>
      </c>
      <c r="F116" s="3">
        <v>43534</v>
      </c>
      <c r="G116" s="2" t="s">
        <v>748</v>
      </c>
      <c r="H116" s="2">
        <v>4.9000000000000004</v>
      </c>
      <c r="I116" s="16" t="s">
        <v>7536</v>
      </c>
    </row>
    <row r="117" spans="1:9" x14ac:dyDescent="0.25">
      <c r="A117" s="13" t="s">
        <v>8470</v>
      </c>
      <c r="B117" s="2" t="s">
        <v>7060</v>
      </c>
      <c r="C117" s="2" t="s">
        <v>8289</v>
      </c>
      <c r="D117" s="2" t="s">
        <v>8290</v>
      </c>
      <c r="E117" s="2">
        <v>22600</v>
      </c>
      <c r="F117" s="3">
        <v>45207</v>
      </c>
      <c r="G117" s="2" t="s">
        <v>219</v>
      </c>
      <c r="H117" s="2">
        <v>4</v>
      </c>
      <c r="I117" s="16" t="s">
        <v>7536</v>
      </c>
    </row>
    <row r="118" spans="1:9" x14ac:dyDescent="0.25">
      <c r="A118" s="13" t="s">
        <v>8471</v>
      </c>
      <c r="B118" s="2" t="s">
        <v>8472</v>
      </c>
      <c r="C118" s="2" t="s">
        <v>8289</v>
      </c>
      <c r="D118" s="2" t="s">
        <v>8297</v>
      </c>
      <c r="E118" s="2">
        <v>17300</v>
      </c>
      <c r="F118" s="3">
        <v>43125</v>
      </c>
      <c r="G118" s="2" t="s">
        <v>965</v>
      </c>
      <c r="H118" s="2">
        <v>3.7</v>
      </c>
      <c r="I118" s="16" t="s">
        <v>7536</v>
      </c>
    </row>
    <row r="119" spans="1:9" x14ac:dyDescent="0.25">
      <c r="A119" s="13" t="s">
        <v>8473</v>
      </c>
      <c r="B119" s="2" t="s">
        <v>8474</v>
      </c>
      <c r="C119" s="2" t="s">
        <v>8280</v>
      </c>
      <c r="D119" s="2" t="s">
        <v>8286</v>
      </c>
      <c r="E119" s="2">
        <v>15200</v>
      </c>
      <c r="F119" s="3">
        <v>43035</v>
      </c>
      <c r="G119" s="2" t="s">
        <v>1403</v>
      </c>
      <c r="H119" s="2">
        <v>2.9</v>
      </c>
      <c r="I119" s="16" t="s">
        <v>8375</v>
      </c>
    </row>
    <row r="120" spans="1:9" x14ac:dyDescent="0.25">
      <c r="A120" s="13" t="s">
        <v>8475</v>
      </c>
      <c r="B120" s="2" t="s">
        <v>8476</v>
      </c>
      <c r="C120" s="2" t="s">
        <v>8254</v>
      </c>
      <c r="D120" s="2" t="s">
        <v>8308</v>
      </c>
      <c r="E120" s="2">
        <v>42000</v>
      </c>
      <c r="F120" s="3">
        <v>45394</v>
      </c>
      <c r="G120" s="2" t="s">
        <v>1319</v>
      </c>
      <c r="H120" s="2">
        <v>4.9000000000000004</v>
      </c>
      <c r="I120" s="16" t="s">
        <v>7536</v>
      </c>
    </row>
    <row r="121" spans="1:9" x14ac:dyDescent="0.25">
      <c r="A121" s="13" t="s">
        <v>8477</v>
      </c>
      <c r="B121" s="2" t="s">
        <v>8478</v>
      </c>
      <c r="C121" s="2" t="s">
        <v>8289</v>
      </c>
      <c r="D121" s="2" t="s">
        <v>8297</v>
      </c>
      <c r="E121" s="2">
        <v>18000</v>
      </c>
      <c r="F121" s="3">
        <v>42830</v>
      </c>
      <c r="G121" s="2" t="s">
        <v>610</v>
      </c>
      <c r="H121" s="2">
        <v>3.4</v>
      </c>
      <c r="I121" s="16" t="s">
        <v>7536</v>
      </c>
    </row>
    <row r="122" spans="1:9" x14ac:dyDescent="0.25">
      <c r="A122" s="13" t="s">
        <v>135</v>
      </c>
      <c r="B122" s="2" t="s">
        <v>8479</v>
      </c>
      <c r="C122" s="2" t="s">
        <v>8248</v>
      </c>
      <c r="D122" s="2" t="s">
        <v>8271</v>
      </c>
      <c r="E122" s="2">
        <v>23000</v>
      </c>
      <c r="F122" s="3">
        <v>43272</v>
      </c>
      <c r="G122" s="2" t="s">
        <v>54</v>
      </c>
      <c r="H122" s="2">
        <v>3.1</v>
      </c>
      <c r="I122" s="16" t="s">
        <v>7536</v>
      </c>
    </row>
    <row r="123" spans="1:9" x14ac:dyDescent="0.25">
      <c r="A123" s="13" t="s">
        <v>8480</v>
      </c>
      <c r="B123" s="2" t="s">
        <v>8481</v>
      </c>
      <c r="C123" s="2" t="s">
        <v>8261</v>
      </c>
      <c r="D123" s="2" t="s">
        <v>8262</v>
      </c>
      <c r="E123" s="2">
        <v>15600</v>
      </c>
      <c r="F123" s="3">
        <v>42712</v>
      </c>
      <c r="G123" s="2" t="s">
        <v>1403</v>
      </c>
      <c r="H123" s="2">
        <v>4.5</v>
      </c>
      <c r="I123" s="16" t="s">
        <v>7536</v>
      </c>
    </row>
    <row r="124" spans="1:9" x14ac:dyDescent="0.25">
      <c r="A124" s="13" t="s">
        <v>8482</v>
      </c>
      <c r="B124" s="2" t="s">
        <v>6084</v>
      </c>
      <c r="C124" s="2" t="s">
        <v>8261</v>
      </c>
      <c r="D124" s="2" t="s">
        <v>8262</v>
      </c>
      <c r="E124" s="2">
        <v>16500</v>
      </c>
      <c r="F124" s="3">
        <v>44848</v>
      </c>
      <c r="G124" s="2" t="s">
        <v>302</v>
      </c>
      <c r="H124" s="2">
        <v>4.8</v>
      </c>
      <c r="I124" s="16" t="s">
        <v>8250</v>
      </c>
    </row>
    <row r="125" spans="1:9" x14ac:dyDescent="0.25">
      <c r="A125" s="13" t="s">
        <v>8483</v>
      </c>
      <c r="B125" s="2" t="s">
        <v>8484</v>
      </c>
      <c r="C125" s="2" t="s">
        <v>8280</v>
      </c>
      <c r="D125" s="2" t="s">
        <v>8286</v>
      </c>
      <c r="E125" s="2">
        <v>14200</v>
      </c>
      <c r="F125" s="3">
        <v>43535</v>
      </c>
      <c r="G125" s="2" t="s">
        <v>395</v>
      </c>
      <c r="H125" s="2">
        <v>3.1</v>
      </c>
      <c r="I125" s="16" t="s">
        <v>8375</v>
      </c>
    </row>
    <row r="126" spans="1:9" x14ac:dyDescent="0.25">
      <c r="A126" s="13" t="s">
        <v>8485</v>
      </c>
      <c r="B126" s="2" t="s">
        <v>8486</v>
      </c>
      <c r="C126" s="2" t="s">
        <v>8254</v>
      </c>
      <c r="D126" s="2" t="s">
        <v>8359</v>
      </c>
      <c r="E126" s="2">
        <v>79700</v>
      </c>
      <c r="F126" s="3">
        <v>45661</v>
      </c>
      <c r="G126" s="2" t="s">
        <v>464</v>
      </c>
      <c r="H126" s="2">
        <v>2.9</v>
      </c>
      <c r="I126" s="16" t="s">
        <v>7536</v>
      </c>
    </row>
    <row r="127" spans="1:9" x14ac:dyDescent="0.25">
      <c r="A127" s="13" t="s">
        <v>8487</v>
      </c>
      <c r="B127" s="2" t="s">
        <v>8488</v>
      </c>
      <c r="C127" s="2" t="s">
        <v>8289</v>
      </c>
      <c r="D127" s="2" t="s">
        <v>8290</v>
      </c>
      <c r="E127" s="2">
        <v>16300</v>
      </c>
      <c r="F127" s="3">
        <v>43612</v>
      </c>
      <c r="G127" s="2" t="s">
        <v>572</v>
      </c>
      <c r="H127" s="2">
        <v>5</v>
      </c>
      <c r="I127" s="16" t="s">
        <v>7536</v>
      </c>
    </row>
    <row r="128" spans="1:9" x14ac:dyDescent="0.25">
      <c r="A128" s="13" t="s">
        <v>102</v>
      </c>
      <c r="B128" s="2" t="s">
        <v>5944</v>
      </c>
      <c r="C128" s="2" t="s">
        <v>8248</v>
      </c>
      <c r="D128" s="2" t="s">
        <v>8271</v>
      </c>
      <c r="E128" s="2">
        <v>23300</v>
      </c>
      <c r="F128" s="3">
        <v>43489</v>
      </c>
      <c r="G128" s="2" t="s">
        <v>712</v>
      </c>
      <c r="H128" s="2">
        <v>2.5</v>
      </c>
      <c r="I128" s="16" t="s">
        <v>7536</v>
      </c>
    </row>
    <row r="129" spans="1:9" x14ac:dyDescent="0.25">
      <c r="A129" s="13" t="s">
        <v>8489</v>
      </c>
      <c r="B129" s="2" t="s">
        <v>8490</v>
      </c>
      <c r="C129" s="2" t="s">
        <v>8289</v>
      </c>
      <c r="D129" s="2" t="s">
        <v>8297</v>
      </c>
      <c r="E129" s="2">
        <v>17600</v>
      </c>
      <c r="F129" s="3">
        <v>44379</v>
      </c>
      <c r="G129" s="2" t="s">
        <v>720</v>
      </c>
      <c r="H129" s="2">
        <v>4.5</v>
      </c>
      <c r="I129" s="16" t="s">
        <v>7536</v>
      </c>
    </row>
    <row r="130" spans="1:9" x14ac:dyDescent="0.25">
      <c r="A130" s="13" t="s">
        <v>8491</v>
      </c>
      <c r="B130" s="2" t="s">
        <v>8492</v>
      </c>
      <c r="C130" s="2" t="s">
        <v>8254</v>
      </c>
      <c r="D130" s="2" t="s">
        <v>8255</v>
      </c>
      <c r="E130" s="2">
        <v>36200</v>
      </c>
      <c r="F130" s="3">
        <v>42380</v>
      </c>
      <c r="G130" s="2" t="s">
        <v>687</v>
      </c>
      <c r="H130" s="2">
        <v>2.8</v>
      </c>
      <c r="I130" s="16" t="s">
        <v>8375</v>
      </c>
    </row>
    <row r="131" spans="1:9" x14ac:dyDescent="0.25">
      <c r="A131" s="13" t="s">
        <v>8493</v>
      </c>
      <c r="B131" s="2" t="s">
        <v>8494</v>
      </c>
      <c r="C131" s="2" t="s">
        <v>8300</v>
      </c>
      <c r="D131" s="2" t="s">
        <v>8301</v>
      </c>
      <c r="E131" s="2">
        <v>17800</v>
      </c>
      <c r="F131" s="3">
        <v>45187</v>
      </c>
      <c r="G131" s="2" t="s">
        <v>228</v>
      </c>
      <c r="H131" s="2">
        <v>2.7</v>
      </c>
      <c r="I131" s="16" t="s">
        <v>7536</v>
      </c>
    </row>
    <row r="132" spans="1:9" x14ac:dyDescent="0.25">
      <c r="A132" s="13" t="s">
        <v>8495</v>
      </c>
      <c r="B132" s="2" t="s">
        <v>8496</v>
      </c>
      <c r="C132" s="2" t="s">
        <v>8280</v>
      </c>
      <c r="D132" s="2" t="s">
        <v>8286</v>
      </c>
      <c r="E132" s="2">
        <v>15400</v>
      </c>
      <c r="F132" s="3">
        <v>43426</v>
      </c>
      <c r="G132" s="2" t="s">
        <v>1055</v>
      </c>
      <c r="H132" s="2">
        <v>4.0999999999999996</v>
      </c>
      <c r="I132" s="16" t="s">
        <v>8375</v>
      </c>
    </row>
    <row r="133" spans="1:9" x14ac:dyDescent="0.25">
      <c r="A133" s="13" t="s">
        <v>165</v>
      </c>
      <c r="B133" s="2" t="s">
        <v>8497</v>
      </c>
      <c r="C133" s="2" t="s">
        <v>8248</v>
      </c>
      <c r="D133" s="2" t="s">
        <v>8271</v>
      </c>
      <c r="E133" s="2">
        <v>17100</v>
      </c>
      <c r="F133" s="3">
        <v>42609</v>
      </c>
      <c r="G133" s="2" t="s">
        <v>158</v>
      </c>
      <c r="H133" s="2">
        <v>3</v>
      </c>
      <c r="I133" s="16" t="s">
        <v>8250</v>
      </c>
    </row>
    <row r="134" spans="1:9" x14ac:dyDescent="0.25">
      <c r="A134" s="13" t="s">
        <v>8498</v>
      </c>
      <c r="B134" s="2" t="s">
        <v>8499</v>
      </c>
      <c r="C134" s="2" t="s">
        <v>8300</v>
      </c>
      <c r="D134" s="2" t="s">
        <v>8301</v>
      </c>
      <c r="E134" s="2">
        <v>20200</v>
      </c>
      <c r="F134" s="3">
        <v>43828</v>
      </c>
      <c r="G134" s="2" t="s">
        <v>307</v>
      </c>
      <c r="H134" s="2">
        <v>2.9</v>
      </c>
      <c r="I134" s="16" t="s">
        <v>7536</v>
      </c>
    </row>
    <row r="135" spans="1:9" x14ac:dyDescent="0.25">
      <c r="A135" s="13" t="s">
        <v>8500</v>
      </c>
      <c r="B135" s="2" t="s">
        <v>8501</v>
      </c>
      <c r="C135" s="2" t="s">
        <v>8289</v>
      </c>
      <c r="D135" s="2" t="s">
        <v>8290</v>
      </c>
      <c r="E135" s="2">
        <v>20400</v>
      </c>
      <c r="F135" s="3">
        <v>43054</v>
      </c>
      <c r="G135" s="2" t="s">
        <v>1319</v>
      </c>
      <c r="H135" s="2">
        <v>3</v>
      </c>
      <c r="I135" s="16" t="s">
        <v>7536</v>
      </c>
    </row>
    <row r="136" spans="1:9" x14ac:dyDescent="0.25">
      <c r="A136" s="13" t="s">
        <v>8502</v>
      </c>
      <c r="B136" s="2" t="s">
        <v>8503</v>
      </c>
      <c r="C136" s="2" t="s">
        <v>8280</v>
      </c>
      <c r="D136" s="2" t="s">
        <v>8281</v>
      </c>
      <c r="E136" s="2">
        <v>15200</v>
      </c>
      <c r="F136" s="3">
        <v>43810</v>
      </c>
      <c r="G136" s="2" t="s">
        <v>1716</v>
      </c>
      <c r="H136" s="2">
        <v>2.4</v>
      </c>
      <c r="I136" s="16" t="s">
        <v>7536</v>
      </c>
    </row>
    <row r="137" spans="1:9" x14ac:dyDescent="0.25">
      <c r="A137" s="13" t="s">
        <v>8504</v>
      </c>
      <c r="B137" s="2" t="s">
        <v>8505</v>
      </c>
      <c r="C137" s="2" t="s">
        <v>8280</v>
      </c>
      <c r="D137" s="2" t="s">
        <v>8281</v>
      </c>
      <c r="E137" s="2">
        <v>12600</v>
      </c>
      <c r="F137" s="3">
        <v>43003</v>
      </c>
      <c r="G137" s="2" t="s">
        <v>1020</v>
      </c>
      <c r="H137" s="2">
        <v>2.7</v>
      </c>
      <c r="I137" s="16" t="s">
        <v>7536</v>
      </c>
    </row>
    <row r="138" spans="1:9" x14ac:dyDescent="0.25">
      <c r="A138" s="13" t="s">
        <v>8506</v>
      </c>
      <c r="B138" s="2" t="s">
        <v>8507</v>
      </c>
      <c r="C138" s="2" t="s">
        <v>8258</v>
      </c>
      <c r="D138" s="2" t="s">
        <v>8265</v>
      </c>
      <c r="E138" s="2">
        <v>17700</v>
      </c>
      <c r="F138" s="3">
        <v>42682</v>
      </c>
      <c r="G138" s="2" t="s">
        <v>704</v>
      </c>
      <c r="H138" s="2">
        <v>4.5</v>
      </c>
      <c r="I138" s="16" t="s">
        <v>8375</v>
      </c>
    </row>
    <row r="139" spans="1:9" x14ac:dyDescent="0.25">
      <c r="A139" s="13" t="s">
        <v>8508</v>
      </c>
      <c r="B139" s="2" t="s">
        <v>8509</v>
      </c>
      <c r="C139" s="2" t="s">
        <v>8289</v>
      </c>
      <c r="D139" s="2" t="s">
        <v>8297</v>
      </c>
      <c r="E139" s="2">
        <v>23000</v>
      </c>
      <c r="F139" s="3">
        <v>44817</v>
      </c>
      <c r="G139" s="2" t="s">
        <v>1174</v>
      </c>
      <c r="H139" s="2">
        <v>4.3</v>
      </c>
      <c r="I139" s="16" t="s">
        <v>7536</v>
      </c>
    </row>
    <row r="140" spans="1:9" x14ac:dyDescent="0.25">
      <c r="A140" s="13" t="s">
        <v>8510</v>
      </c>
      <c r="B140" s="2" t="s">
        <v>8511</v>
      </c>
      <c r="C140" s="2" t="s">
        <v>8261</v>
      </c>
      <c r="D140" s="2" t="s">
        <v>8275</v>
      </c>
      <c r="E140" s="2">
        <v>20900</v>
      </c>
      <c r="F140" s="3">
        <v>42953</v>
      </c>
      <c r="G140" s="2" t="s">
        <v>525</v>
      </c>
      <c r="H140" s="2">
        <v>2.7</v>
      </c>
      <c r="I140" s="16" t="s">
        <v>7536</v>
      </c>
    </row>
    <row r="141" spans="1:9" x14ac:dyDescent="0.25">
      <c r="A141" s="13" t="s">
        <v>8512</v>
      </c>
      <c r="B141" s="2" t="s">
        <v>8513</v>
      </c>
      <c r="C141" s="2" t="s">
        <v>8258</v>
      </c>
      <c r="D141" s="2" t="s">
        <v>8258</v>
      </c>
      <c r="E141" s="2">
        <v>14200</v>
      </c>
      <c r="F141" s="3">
        <v>44353</v>
      </c>
      <c r="G141" s="2" t="s">
        <v>240</v>
      </c>
      <c r="H141" s="2">
        <v>3.3</v>
      </c>
      <c r="I141" s="16" t="s">
        <v>7536</v>
      </c>
    </row>
    <row r="142" spans="1:9" x14ac:dyDescent="0.25">
      <c r="A142" s="13" t="s">
        <v>181</v>
      </c>
      <c r="B142" s="2" t="s">
        <v>8514</v>
      </c>
      <c r="C142" s="2" t="s">
        <v>8248</v>
      </c>
      <c r="D142" s="2" t="s">
        <v>8271</v>
      </c>
      <c r="E142" s="2">
        <v>16500</v>
      </c>
      <c r="F142" s="3">
        <v>43406</v>
      </c>
      <c r="G142" s="2" t="s">
        <v>720</v>
      </c>
      <c r="H142" s="2">
        <v>2.2000000000000002</v>
      </c>
      <c r="I142" s="16" t="s">
        <v>7536</v>
      </c>
    </row>
    <row r="143" spans="1:9" x14ac:dyDescent="0.25">
      <c r="A143" s="13" t="s">
        <v>8515</v>
      </c>
      <c r="B143" s="2" t="s">
        <v>8516</v>
      </c>
      <c r="C143" s="2" t="s">
        <v>8261</v>
      </c>
      <c r="D143" s="2" t="s">
        <v>8275</v>
      </c>
      <c r="E143" s="2">
        <v>15500</v>
      </c>
      <c r="F143" s="3">
        <v>43809</v>
      </c>
      <c r="G143" s="2" t="s">
        <v>91</v>
      </c>
      <c r="H143" s="2">
        <v>2.2999999999999998</v>
      </c>
      <c r="I143" s="16" t="s">
        <v>7536</v>
      </c>
    </row>
    <row r="144" spans="1:9" x14ac:dyDescent="0.25">
      <c r="A144" s="13" t="s">
        <v>8517</v>
      </c>
      <c r="B144" s="2" t="s">
        <v>8518</v>
      </c>
      <c r="C144" s="2" t="s">
        <v>8289</v>
      </c>
      <c r="D144" s="2" t="s">
        <v>8290</v>
      </c>
      <c r="E144" s="2">
        <v>19500</v>
      </c>
      <c r="F144" s="3">
        <v>42649</v>
      </c>
      <c r="G144" s="2" t="s">
        <v>616</v>
      </c>
      <c r="H144" s="2">
        <v>4.5</v>
      </c>
      <c r="I144" s="16" t="s">
        <v>7536</v>
      </c>
    </row>
    <row r="145" spans="1:9" x14ac:dyDescent="0.25">
      <c r="A145" s="13" t="s">
        <v>8519</v>
      </c>
      <c r="B145" s="2" t="s">
        <v>8520</v>
      </c>
      <c r="C145" s="2" t="s">
        <v>8289</v>
      </c>
      <c r="D145" s="2" t="s">
        <v>8290</v>
      </c>
      <c r="E145" s="2">
        <v>23800</v>
      </c>
      <c r="F145" s="3">
        <v>42774</v>
      </c>
      <c r="G145" s="2" t="s">
        <v>796</v>
      </c>
      <c r="H145" s="2">
        <v>2.6</v>
      </c>
      <c r="I145" s="16" t="s">
        <v>7536</v>
      </c>
    </row>
    <row r="146" spans="1:9" x14ac:dyDescent="0.25">
      <c r="A146" s="13" t="s">
        <v>8521</v>
      </c>
      <c r="B146" s="2" t="s">
        <v>8522</v>
      </c>
      <c r="C146" s="2" t="s">
        <v>8289</v>
      </c>
      <c r="D146" s="2" t="s">
        <v>8297</v>
      </c>
      <c r="E146" s="2">
        <v>21100</v>
      </c>
      <c r="F146" s="3">
        <v>42809</v>
      </c>
      <c r="G146" s="2" t="s">
        <v>134</v>
      </c>
      <c r="H146" s="2">
        <v>4.5</v>
      </c>
      <c r="I146" s="16" t="s">
        <v>8375</v>
      </c>
    </row>
    <row r="147" spans="1:9" x14ac:dyDescent="0.25">
      <c r="A147" s="13" t="s">
        <v>8523</v>
      </c>
      <c r="B147" s="2" t="s">
        <v>5142</v>
      </c>
      <c r="C147" s="2" t="s">
        <v>8268</v>
      </c>
      <c r="D147" s="2" t="s">
        <v>8269</v>
      </c>
      <c r="E147" s="2">
        <v>13800</v>
      </c>
      <c r="F147" s="3">
        <v>43657</v>
      </c>
      <c r="G147" s="2" t="s">
        <v>380</v>
      </c>
      <c r="H147" s="2">
        <v>3.4</v>
      </c>
      <c r="I147" s="16" t="s">
        <v>7536</v>
      </c>
    </row>
    <row r="148" spans="1:9" x14ac:dyDescent="0.25">
      <c r="A148" s="13" t="s">
        <v>229</v>
      </c>
      <c r="B148" s="2" t="s">
        <v>8524</v>
      </c>
      <c r="C148" s="2" t="s">
        <v>8248</v>
      </c>
      <c r="D148" s="2" t="s">
        <v>8284</v>
      </c>
      <c r="E148" s="2">
        <v>19300</v>
      </c>
      <c r="F148" s="3">
        <v>42843</v>
      </c>
      <c r="G148" s="2" t="s">
        <v>422</v>
      </c>
      <c r="H148" s="2">
        <v>2.9</v>
      </c>
      <c r="I148" s="16" t="s">
        <v>7536</v>
      </c>
    </row>
    <row r="149" spans="1:9" x14ac:dyDescent="0.25">
      <c r="A149" s="13" t="s">
        <v>8525</v>
      </c>
      <c r="B149" s="2" t="s">
        <v>6957</v>
      </c>
      <c r="C149" s="2" t="s">
        <v>8268</v>
      </c>
      <c r="D149" s="2" t="s">
        <v>8269</v>
      </c>
      <c r="E149" s="2">
        <v>14900</v>
      </c>
      <c r="F149" s="3">
        <v>44122</v>
      </c>
      <c r="G149" s="2" t="s">
        <v>1335</v>
      </c>
      <c r="H149" s="2">
        <v>4.5999999999999996</v>
      </c>
      <c r="I149" s="16" t="s">
        <v>8250</v>
      </c>
    </row>
    <row r="150" spans="1:9" x14ac:dyDescent="0.25">
      <c r="A150" s="13" t="s">
        <v>220</v>
      </c>
      <c r="B150" s="2" t="s">
        <v>8526</v>
      </c>
      <c r="C150" s="2" t="s">
        <v>8248</v>
      </c>
      <c r="D150" s="2" t="s">
        <v>8249</v>
      </c>
      <c r="E150" s="2">
        <v>21400</v>
      </c>
      <c r="F150" s="3">
        <v>42800</v>
      </c>
      <c r="G150" s="2" t="s">
        <v>312</v>
      </c>
      <c r="H150" s="2">
        <v>3.3</v>
      </c>
      <c r="I150" s="16" t="s">
        <v>7536</v>
      </c>
    </row>
    <row r="151" spans="1:9" x14ac:dyDescent="0.25">
      <c r="A151" s="13" t="s">
        <v>8527</v>
      </c>
      <c r="B151" s="2" t="s">
        <v>8528</v>
      </c>
      <c r="C151" s="2" t="s">
        <v>8268</v>
      </c>
      <c r="D151" s="2" t="s">
        <v>8269</v>
      </c>
      <c r="E151" s="2">
        <v>13700</v>
      </c>
      <c r="F151" s="3">
        <v>43061</v>
      </c>
      <c r="G151" s="2" t="s">
        <v>520</v>
      </c>
      <c r="H151" s="2">
        <v>3.1</v>
      </c>
      <c r="I151" s="16" t="s">
        <v>7536</v>
      </c>
    </row>
    <row r="152" spans="1:9" x14ac:dyDescent="0.25">
      <c r="A152" s="13" t="s">
        <v>8529</v>
      </c>
      <c r="B152" s="2" t="s">
        <v>8530</v>
      </c>
      <c r="C152" s="2" t="s">
        <v>8261</v>
      </c>
      <c r="D152" s="2" t="s">
        <v>8262</v>
      </c>
      <c r="E152" s="2">
        <v>19800</v>
      </c>
      <c r="F152" s="3">
        <v>43510</v>
      </c>
      <c r="G152" s="2" t="s">
        <v>606</v>
      </c>
      <c r="H152" s="2">
        <v>4.0999999999999996</v>
      </c>
      <c r="I152" s="16" t="s">
        <v>7536</v>
      </c>
    </row>
    <row r="153" spans="1:9" x14ac:dyDescent="0.25">
      <c r="A153" s="13" t="s">
        <v>8531</v>
      </c>
      <c r="B153" s="2" t="s">
        <v>8532</v>
      </c>
      <c r="C153" s="2" t="s">
        <v>8254</v>
      </c>
      <c r="D153" s="2" t="s">
        <v>8359</v>
      </c>
      <c r="E153" s="2">
        <v>62100</v>
      </c>
      <c r="F153" s="3">
        <v>44026</v>
      </c>
      <c r="G153" s="2" t="s">
        <v>567</v>
      </c>
      <c r="H153" s="2">
        <v>3.5</v>
      </c>
      <c r="I153" s="16" t="s">
        <v>7536</v>
      </c>
    </row>
    <row r="154" spans="1:9" x14ac:dyDescent="0.25">
      <c r="A154" s="13" t="s">
        <v>8533</v>
      </c>
      <c r="B154" s="2" t="s">
        <v>8534</v>
      </c>
      <c r="C154" s="2" t="s">
        <v>8254</v>
      </c>
      <c r="D154" s="2" t="s">
        <v>8308</v>
      </c>
      <c r="E154" s="2">
        <v>45400</v>
      </c>
      <c r="F154" s="3">
        <v>42921</v>
      </c>
      <c r="G154" s="2" t="s">
        <v>91</v>
      </c>
      <c r="H154" s="2">
        <v>2.2999999999999998</v>
      </c>
      <c r="I154" s="16" t="s">
        <v>7536</v>
      </c>
    </row>
    <row r="155" spans="1:9" x14ac:dyDescent="0.25">
      <c r="A155" s="13" t="s">
        <v>8535</v>
      </c>
      <c r="B155" s="2" t="s">
        <v>8536</v>
      </c>
      <c r="C155" s="2" t="s">
        <v>8268</v>
      </c>
      <c r="D155" s="2" t="s">
        <v>8269</v>
      </c>
      <c r="E155" s="2">
        <v>10800</v>
      </c>
      <c r="F155" s="3">
        <v>44917</v>
      </c>
      <c r="G155" s="2" t="s">
        <v>214</v>
      </c>
      <c r="H155" s="2">
        <v>2.2999999999999998</v>
      </c>
      <c r="I155" s="16" t="s">
        <v>7536</v>
      </c>
    </row>
    <row r="156" spans="1:9" x14ac:dyDescent="0.25">
      <c r="A156" s="13" t="s">
        <v>8537</v>
      </c>
      <c r="B156" s="2" t="s">
        <v>8538</v>
      </c>
      <c r="C156" s="2" t="s">
        <v>8261</v>
      </c>
      <c r="D156" s="2" t="s">
        <v>8262</v>
      </c>
      <c r="E156" s="2">
        <v>19300</v>
      </c>
      <c r="F156" s="3">
        <v>44378</v>
      </c>
      <c r="G156" s="2" t="s">
        <v>1020</v>
      </c>
      <c r="H156" s="2">
        <v>2.8</v>
      </c>
      <c r="I156" s="16" t="s">
        <v>7536</v>
      </c>
    </row>
    <row r="157" spans="1:9" x14ac:dyDescent="0.25">
      <c r="A157" s="13" t="s">
        <v>34</v>
      </c>
      <c r="B157" s="2" t="s">
        <v>6519</v>
      </c>
      <c r="C157" s="2" t="s">
        <v>8248</v>
      </c>
      <c r="D157" s="2" t="s">
        <v>8271</v>
      </c>
      <c r="E157" s="2">
        <v>26400</v>
      </c>
      <c r="F157" s="3">
        <v>42857</v>
      </c>
      <c r="G157" s="2" t="s">
        <v>422</v>
      </c>
      <c r="H157" s="2">
        <v>3.4</v>
      </c>
      <c r="I157" s="16" t="s">
        <v>8250</v>
      </c>
    </row>
    <row r="158" spans="1:9" x14ac:dyDescent="0.25">
      <c r="A158" s="13" t="s">
        <v>8539</v>
      </c>
      <c r="B158" s="2" t="s">
        <v>8540</v>
      </c>
      <c r="C158" s="2" t="s">
        <v>8289</v>
      </c>
      <c r="D158" s="2" t="s">
        <v>8297</v>
      </c>
      <c r="E158" s="2">
        <v>23000</v>
      </c>
      <c r="F158" s="3">
        <v>43042</v>
      </c>
      <c r="G158" s="2" t="s">
        <v>567</v>
      </c>
      <c r="H158" s="2">
        <v>3.3</v>
      </c>
      <c r="I158" s="16" t="s">
        <v>7536</v>
      </c>
    </row>
    <row r="159" spans="1:9" x14ac:dyDescent="0.25">
      <c r="A159" s="13" t="s">
        <v>8541</v>
      </c>
      <c r="B159" s="2" t="s">
        <v>8542</v>
      </c>
      <c r="C159" s="2" t="s">
        <v>8254</v>
      </c>
      <c r="D159" s="2" t="s">
        <v>8359</v>
      </c>
      <c r="E159" s="2">
        <v>59900</v>
      </c>
      <c r="F159" s="3">
        <v>44579</v>
      </c>
      <c r="G159" s="2" t="s">
        <v>61</v>
      </c>
      <c r="H159" s="2">
        <v>3.4</v>
      </c>
      <c r="I159" s="16" t="s">
        <v>7536</v>
      </c>
    </row>
    <row r="160" spans="1:9" x14ac:dyDescent="0.25">
      <c r="A160" s="13" t="s">
        <v>8543</v>
      </c>
      <c r="B160" s="2" t="s">
        <v>8544</v>
      </c>
      <c r="C160" s="2" t="s">
        <v>8300</v>
      </c>
      <c r="D160" s="2" t="s">
        <v>8301</v>
      </c>
      <c r="E160" s="2">
        <v>21900</v>
      </c>
      <c r="F160" s="3">
        <v>43917</v>
      </c>
      <c r="G160" s="2" t="s">
        <v>641</v>
      </c>
      <c r="H160" s="2">
        <v>4</v>
      </c>
      <c r="I160" s="16" t="s">
        <v>7536</v>
      </c>
    </row>
    <row r="161" spans="1:9" x14ac:dyDescent="0.25">
      <c r="A161" s="13" t="s">
        <v>268</v>
      </c>
      <c r="B161" s="2" t="s">
        <v>8545</v>
      </c>
      <c r="C161" s="2" t="s">
        <v>8248</v>
      </c>
      <c r="D161" s="2" t="s">
        <v>8284</v>
      </c>
      <c r="E161" s="2">
        <v>25900</v>
      </c>
      <c r="F161" s="3">
        <v>43798</v>
      </c>
      <c r="G161" s="2" t="s">
        <v>399</v>
      </c>
      <c r="H161" s="2">
        <v>4.2</v>
      </c>
      <c r="I161" s="16" t="s">
        <v>7536</v>
      </c>
    </row>
    <row r="162" spans="1:9" x14ac:dyDescent="0.25">
      <c r="A162" s="13" t="s">
        <v>8546</v>
      </c>
      <c r="B162" s="2" t="s">
        <v>8547</v>
      </c>
      <c r="C162" s="2" t="s">
        <v>8258</v>
      </c>
      <c r="D162" s="2" t="s">
        <v>8265</v>
      </c>
      <c r="E162" s="2">
        <v>16800</v>
      </c>
      <c r="F162" s="3">
        <v>43833</v>
      </c>
      <c r="G162" s="2" t="s">
        <v>426</v>
      </c>
      <c r="H162" s="2">
        <v>3.1</v>
      </c>
      <c r="I162" s="16" t="s">
        <v>7536</v>
      </c>
    </row>
    <row r="163" spans="1:9" x14ac:dyDescent="0.25">
      <c r="A163" s="13" t="s">
        <v>8548</v>
      </c>
      <c r="B163" s="2" t="s">
        <v>7459</v>
      </c>
      <c r="C163" s="2" t="s">
        <v>8258</v>
      </c>
      <c r="D163" s="2" t="s">
        <v>8258</v>
      </c>
      <c r="E163" s="2">
        <v>21000</v>
      </c>
      <c r="F163" s="3">
        <v>42838</v>
      </c>
      <c r="G163" s="2" t="s">
        <v>277</v>
      </c>
      <c r="H163" s="2">
        <v>2.5</v>
      </c>
      <c r="I163" s="16" t="s">
        <v>7536</v>
      </c>
    </row>
    <row r="164" spans="1:9" x14ac:dyDescent="0.25">
      <c r="A164" s="13" t="s">
        <v>8549</v>
      </c>
      <c r="B164" s="2" t="s">
        <v>8550</v>
      </c>
      <c r="C164" s="2" t="s">
        <v>8268</v>
      </c>
      <c r="D164" s="2" t="s">
        <v>8269</v>
      </c>
      <c r="E164" s="2">
        <v>10100</v>
      </c>
      <c r="F164" s="3">
        <v>44293</v>
      </c>
      <c r="G164" s="2" t="s">
        <v>1063</v>
      </c>
      <c r="H164" s="2">
        <v>2.1</v>
      </c>
      <c r="I164" s="16" t="s">
        <v>7536</v>
      </c>
    </row>
    <row r="165" spans="1:9" x14ac:dyDescent="0.25">
      <c r="A165" s="13" t="s">
        <v>8551</v>
      </c>
      <c r="B165" s="2" t="s">
        <v>8552</v>
      </c>
      <c r="C165" s="2" t="s">
        <v>8258</v>
      </c>
      <c r="D165" s="2" t="s">
        <v>8265</v>
      </c>
      <c r="E165" s="2">
        <v>14800</v>
      </c>
      <c r="F165" s="3">
        <v>45135</v>
      </c>
      <c r="G165" s="2" t="s">
        <v>965</v>
      </c>
      <c r="H165" s="2">
        <v>3</v>
      </c>
      <c r="I165" s="16" t="s">
        <v>7536</v>
      </c>
    </row>
    <row r="166" spans="1:9" x14ac:dyDescent="0.25">
      <c r="A166" s="13" t="s">
        <v>8553</v>
      </c>
      <c r="B166" s="2" t="s">
        <v>8554</v>
      </c>
      <c r="C166" s="2" t="s">
        <v>8300</v>
      </c>
      <c r="D166" s="2" t="s">
        <v>8301</v>
      </c>
      <c r="E166" s="2">
        <v>25700</v>
      </c>
      <c r="F166" s="3">
        <v>43196</v>
      </c>
      <c r="G166" s="2" t="s">
        <v>800</v>
      </c>
      <c r="H166" s="2">
        <v>3.9</v>
      </c>
      <c r="I166" s="16" t="s">
        <v>8375</v>
      </c>
    </row>
    <row r="167" spans="1:9" x14ac:dyDescent="0.25">
      <c r="A167" s="13" t="s">
        <v>8555</v>
      </c>
      <c r="B167" s="2" t="s">
        <v>8556</v>
      </c>
      <c r="C167" s="2" t="s">
        <v>8300</v>
      </c>
      <c r="D167" s="2" t="s">
        <v>8301</v>
      </c>
      <c r="E167" s="2">
        <v>16500</v>
      </c>
      <c r="F167" s="3">
        <v>44719</v>
      </c>
      <c r="G167" s="2" t="s">
        <v>1413</v>
      </c>
      <c r="H167" s="2">
        <v>4.4000000000000004</v>
      </c>
      <c r="I167" s="16" t="s">
        <v>7536</v>
      </c>
    </row>
    <row r="168" spans="1:9" x14ac:dyDescent="0.25">
      <c r="A168" s="13" t="s">
        <v>8557</v>
      </c>
      <c r="B168" s="2" t="s">
        <v>8558</v>
      </c>
      <c r="C168" s="2" t="s">
        <v>8280</v>
      </c>
      <c r="D168" s="2" t="s">
        <v>8286</v>
      </c>
      <c r="E168" s="2">
        <v>12400</v>
      </c>
      <c r="F168" s="3">
        <v>45651</v>
      </c>
      <c r="G168" s="2" t="s">
        <v>97</v>
      </c>
      <c r="H168" s="2">
        <v>3.4</v>
      </c>
      <c r="I168" s="16" t="s">
        <v>7536</v>
      </c>
    </row>
    <row r="169" spans="1:9" x14ac:dyDescent="0.25">
      <c r="A169" s="13" t="s">
        <v>8559</v>
      </c>
      <c r="B169" s="2" t="s">
        <v>8560</v>
      </c>
      <c r="C169" s="2" t="s">
        <v>8300</v>
      </c>
      <c r="D169" s="2" t="s">
        <v>8301</v>
      </c>
      <c r="E169" s="2">
        <v>22600</v>
      </c>
      <c r="F169" s="3">
        <v>43653</v>
      </c>
      <c r="G169" s="2" t="s">
        <v>516</v>
      </c>
      <c r="H169" s="2">
        <v>3.2</v>
      </c>
      <c r="I169" s="16" t="s">
        <v>7536</v>
      </c>
    </row>
    <row r="170" spans="1:9" x14ac:dyDescent="0.25">
      <c r="A170" s="13" t="s">
        <v>8561</v>
      </c>
      <c r="B170" s="2" t="s">
        <v>8562</v>
      </c>
      <c r="C170" s="2" t="s">
        <v>8289</v>
      </c>
      <c r="D170" s="2" t="s">
        <v>8297</v>
      </c>
      <c r="E170" s="2">
        <v>16900</v>
      </c>
      <c r="F170" s="3">
        <v>45410</v>
      </c>
      <c r="G170" s="2" t="s">
        <v>316</v>
      </c>
      <c r="H170" s="2">
        <v>2.8</v>
      </c>
      <c r="I170" s="16" t="s">
        <v>7536</v>
      </c>
    </row>
    <row r="171" spans="1:9" x14ac:dyDescent="0.25">
      <c r="A171" s="13" t="s">
        <v>49</v>
      </c>
      <c r="B171" s="2" t="s">
        <v>8563</v>
      </c>
      <c r="C171" s="2" t="s">
        <v>8248</v>
      </c>
      <c r="D171" s="2" t="s">
        <v>8249</v>
      </c>
      <c r="E171" s="2">
        <v>17600</v>
      </c>
      <c r="F171" s="3">
        <v>44264</v>
      </c>
      <c r="G171" s="2" t="s">
        <v>158</v>
      </c>
      <c r="H171" s="2">
        <v>2.7</v>
      </c>
      <c r="I171" s="16" t="s">
        <v>7536</v>
      </c>
    </row>
    <row r="172" spans="1:9" x14ac:dyDescent="0.25">
      <c r="A172" s="13" t="s">
        <v>8564</v>
      </c>
      <c r="B172" s="2" t="s">
        <v>5729</v>
      </c>
      <c r="C172" s="2" t="s">
        <v>8280</v>
      </c>
      <c r="D172" s="2" t="s">
        <v>8281</v>
      </c>
      <c r="E172" s="2">
        <v>15800</v>
      </c>
      <c r="F172" s="3">
        <v>44059</v>
      </c>
      <c r="G172" s="2" t="s">
        <v>1079</v>
      </c>
      <c r="H172" s="2">
        <v>4.5</v>
      </c>
      <c r="I172" s="16" t="s">
        <v>7536</v>
      </c>
    </row>
    <row r="173" spans="1:9" x14ac:dyDescent="0.25">
      <c r="A173" s="13" t="s">
        <v>8565</v>
      </c>
      <c r="B173" s="2" t="s">
        <v>8566</v>
      </c>
      <c r="C173" s="2" t="s">
        <v>8261</v>
      </c>
      <c r="D173" s="2" t="s">
        <v>8275</v>
      </c>
      <c r="E173" s="2">
        <v>15200</v>
      </c>
      <c r="F173" s="3">
        <v>42483</v>
      </c>
      <c r="G173" s="2" t="s">
        <v>413</v>
      </c>
      <c r="H173" s="2">
        <v>4.4000000000000004</v>
      </c>
      <c r="I173" s="16" t="s">
        <v>7536</v>
      </c>
    </row>
    <row r="174" spans="1:9" x14ac:dyDescent="0.25">
      <c r="A174" s="13" t="s">
        <v>147</v>
      </c>
      <c r="B174" s="2" t="s">
        <v>8567</v>
      </c>
      <c r="C174" s="2" t="s">
        <v>8248</v>
      </c>
      <c r="D174" s="2" t="s">
        <v>8284</v>
      </c>
      <c r="E174" s="2">
        <v>17100</v>
      </c>
      <c r="F174" s="3">
        <v>42928</v>
      </c>
      <c r="G174" s="2" t="s">
        <v>91</v>
      </c>
      <c r="H174" s="2">
        <v>2.8</v>
      </c>
      <c r="I174" s="16" t="s">
        <v>7536</v>
      </c>
    </row>
    <row r="175" spans="1:9" x14ac:dyDescent="0.25">
      <c r="A175" s="13" t="s">
        <v>8568</v>
      </c>
      <c r="B175" s="2" t="s">
        <v>8569</v>
      </c>
      <c r="C175" s="2" t="s">
        <v>8254</v>
      </c>
      <c r="D175" s="2" t="s">
        <v>8255</v>
      </c>
      <c r="E175" s="2">
        <v>37500</v>
      </c>
      <c r="F175" s="3">
        <v>42713</v>
      </c>
      <c r="G175" s="2" t="s">
        <v>493</v>
      </c>
      <c r="H175" s="2">
        <v>3.8</v>
      </c>
      <c r="I175" s="16" t="s">
        <v>8250</v>
      </c>
    </row>
    <row r="176" spans="1:9" x14ac:dyDescent="0.25">
      <c r="A176" s="13" t="s">
        <v>8570</v>
      </c>
      <c r="B176" s="2" t="s">
        <v>8075</v>
      </c>
      <c r="C176" s="2" t="s">
        <v>8258</v>
      </c>
      <c r="D176" s="2" t="s">
        <v>8265</v>
      </c>
      <c r="E176" s="2">
        <v>21500</v>
      </c>
      <c r="F176" s="3">
        <v>45336</v>
      </c>
      <c r="G176" s="2" t="s">
        <v>236</v>
      </c>
      <c r="H176" s="2">
        <v>2.4</v>
      </c>
      <c r="I176" s="16" t="s">
        <v>7536</v>
      </c>
    </row>
    <row r="177" spans="1:9" x14ac:dyDescent="0.25">
      <c r="A177" s="13" t="s">
        <v>8571</v>
      </c>
      <c r="B177" s="2" t="s">
        <v>8572</v>
      </c>
      <c r="C177" s="2" t="s">
        <v>8300</v>
      </c>
      <c r="D177" s="2" t="s">
        <v>8301</v>
      </c>
      <c r="E177" s="2">
        <v>24800</v>
      </c>
      <c r="F177" s="3">
        <v>43345</v>
      </c>
      <c r="G177" s="2" t="s">
        <v>557</v>
      </c>
      <c r="H177" s="2">
        <v>2.4</v>
      </c>
      <c r="I177" s="16" t="s">
        <v>7536</v>
      </c>
    </row>
    <row r="178" spans="1:9" x14ac:dyDescent="0.25">
      <c r="A178" s="13" t="s">
        <v>8573</v>
      </c>
      <c r="B178" s="2" t="s">
        <v>8574</v>
      </c>
      <c r="C178" s="2" t="s">
        <v>8268</v>
      </c>
      <c r="D178" s="2" t="s">
        <v>8269</v>
      </c>
      <c r="E178" s="2">
        <v>10700</v>
      </c>
      <c r="F178" s="3">
        <v>43087</v>
      </c>
      <c r="G178" s="2" t="s">
        <v>737</v>
      </c>
      <c r="H178" s="2">
        <v>4.9000000000000004</v>
      </c>
      <c r="I178" s="16" t="s">
        <v>7536</v>
      </c>
    </row>
    <row r="179" spans="1:9" x14ac:dyDescent="0.25">
      <c r="A179" s="13" t="s">
        <v>8575</v>
      </c>
      <c r="B179" s="2" t="s">
        <v>8576</v>
      </c>
      <c r="C179" s="2" t="s">
        <v>8280</v>
      </c>
      <c r="D179" s="2" t="s">
        <v>8281</v>
      </c>
      <c r="E179" s="2">
        <v>13900</v>
      </c>
      <c r="F179" s="3">
        <v>44105</v>
      </c>
      <c r="G179" s="2" t="s">
        <v>572</v>
      </c>
      <c r="H179" s="2">
        <v>4</v>
      </c>
      <c r="I179" s="16" t="s">
        <v>8375</v>
      </c>
    </row>
    <row r="180" spans="1:9" x14ac:dyDescent="0.25">
      <c r="A180" s="13" t="s">
        <v>8577</v>
      </c>
      <c r="B180" s="2" t="s">
        <v>8578</v>
      </c>
      <c r="C180" s="2" t="s">
        <v>8254</v>
      </c>
      <c r="D180" s="2" t="s">
        <v>8359</v>
      </c>
      <c r="E180" s="2">
        <v>51500</v>
      </c>
      <c r="F180" s="3">
        <v>43632</v>
      </c>
      <c r="G180" s="2" t="s">
        <v>959</v>
      </c>
      <c r="H180" s="2">
        <v>3.9</v>
      </c>
      <c r="I180" s="16" t="s">
        <v>8250</v>
      </c>
    </row>
    <row r="181" spans="1:9" x14ac:dyDescent="0.25">
      <c r="A181" s="13" t="s">
        <v>8579</v>
      </c>
      <c r="B181" s="2" t="s">
        <v>8580</v>
      </c>
      <c r="C181" s="2" t="s">
        <v>8300</v>
      </c>
      <c r="D181" s="2" t="s">
        <v>8301</v>
      </c>
      <c r="E181" s="2">
        <v>19100</v>
      </c>
      <c r="F181" s="3">
        <v>45239</v>
      </c>
      <c r="G181" s="2" t="s">
        <v>107</v>
      </c>
      <c r="H181" s="2">
        <v>4.7</v>
      </c>
      <c r="I181" s="16" t="s">
        <v>7536</v>
      </c>
    </row>
    <row r="182" spans="1:9" x14ac:dyDescent="0.25">
      <c r="A182" s="13" t="s">
        <v>8581</v>
      </c>
      <c r="B182" s="2" t="s">
        <v>8582</v>
      </c>
      <c r="C182" s="2" t="s">
        <v>8268</v>
      </c>
      <c r="D182" s="2" t="s">
        <v>8269</v>
      </c>
      <c r="E182" s="2">
        <v>14500</v>
      </c>
      <c r="F182" s="3">
        <v>43979</v>
      </c>
      <c r="G182" s="2" t="s">
        <v>796</v>
      </c>
      <c r="H182" s="2">
        <v>4.9000000000000004</v>
      </c>
      <c r="I182" s="16" t="s">
        <v>7536</v>
      </c>
    </row>
    <row r="183" spans="1:9" x14ac:dyDescent="0.25">
      <c r="A183" s="13" t="s">
        <v>8583</v>
      </c>
      <c r="B183" s="2" t="s">
        <v>8584</v>
      </c>
      <c r="C183" s="2" t="s">
        <v>8261</v>
      </c>
      <c r="D183" s="2" t="s">
        <v>8275</v>
      </c>
      <c r="E183" s="2">
        <v>21300</v>
      </c>
      <c r="F183" s="3">
        <v>44956</v>
      </c>
      <c r="G183" s="2" t="s">
        <v>493</v>
      </c>
      <c r="H183" s="2">
        <v>4.5999999999999996</v>
      </c>
      <c r="I183" s="16" t="s">
        <v>7536</v>
      </c>
    </row>
    <row r="184" spans="1:9" x14ac:dyDescent="0.25">
      <c r="A184" s="13" t="s">
        <v>8585</v>
      </c>
      <c r="B184" s="2" t="s">
        <v>8586</v>
      </c>
      <c r="C184" s="2" t="s">
        <v>8258</v>
      </c>
      <c r="D184" s="2" t="s">
        <v>8265</v>
      </c>
      <c r="E184" s="2">
        <v>17800</v>
      </c>
      <c r="F184" s="3">
        <v>44061</v>
      </c>
      <c r="G184" s="2" t="s">
        <v>796</v>
      </c>
      <c r="H184" s="2">
        <v>4.5</v>
      </c>
      <c r="I184" s="16" t="s">
        <v>7536</v>
      </c>
    </row>
    <row r="185" spans="1:9" x14ac:dyDescent="0.25">
      <c r="A185" s="13" t="s">
        <v>8587</v>
      </c>
      <c r="B185" s="2" t="s">
        <v>8588</v>
      </c>
      <c r="C185" s="2" t="s">
        <v>8300</v>
      </c>
      <c r="D185" s="2" t="s">
        <v>8315</v>
      </c>
      <c r="E185" s="2">
        <v>19500</v>
      </c>
      <c r="F185" s="3">
        <v>44836</v>
      </c>
      <c r="G185" s="2" t="s">
        <v>610</v>
      </c>
      <c r="H185" s="2">
        <v>4.4000000000000004</v>
      </c>
      <c r="I185" s="16" t="s">
        <v>7536</v>
      </c>
    </row>
    <row r="186" spans="1:9" x14ac:dyDescent="0.25">
      <c r="A186" s="13" t="s">
        <v>8589</v>
      </c>
      <c r="B186" s="2" t="s">
        <v>8590</v>
      </c>
      <c r="C186" s="2" t="s">
        <v>8289</v>
      </c>
      <c r="D186" s="2" t="s">
        <v>8297</v>
      </c>
      <c r="E186" s="2">
        <v>22100</v>
      </c>
      <c r="F186" s="3">
        <v>42927</v>
      </c>
      <c r="G186" s="2" t="s">
        <v>409</v>
      </c>
      <c r="H186" s="2">
        <v>3.2</v>
      </c>
      <c r="I186" s="16" t="s">
        <v>7536</v>
      </c>
    </row>
    <row r="187" spans="1:9" x14ac:dyDescent="0.25">
      <c r="A187" s="13" t="s">
        <v>8591</v>
      </c>
      <c r="B187" s="2" t="s">
        <v>8592</v>
      </c>
      <c r="C187" s="2" t="s">
        <v>8289</v>
      </c>
      <c r="D187" s="2" t="s">
        <v>8290</v>
      </c>
      <c r="E187" s="2">
        <v>19600</v>
      </c>
      <c r="F187" s="3">
        <v>45514</v>
      </c>
      <c r="G187" s="2" t="s">
        <v>914</v>
      </c>
      <c r="H187" s="2">
        <v>3.9</v>
      </c>
      <c r="I187" s="16" t="s">
        <v>7536</v>
      </c>
    </row>
    <row r="188" spans="1:9" x14ac:dyDescent="0.25">
      <c r="A188" s="13" t="s">
        <v>8593</v>
      </c>
      <c r="B188" s="2" t="s">
        <v>8594</v>
      </c>
      <c r="C188" s="2" t="s">
        <v>8254</v>
      </c>
      <c r="D188" s="2" t="s">
        <v>8308</v>
      </c>
      <c r="E188" s="2">
        <v>74300</v>
      </c>
      <c r="F188" s="3">
        <v>42916</v>
      </c>
      <c r="G188" s="2" t="s">
        <v>1572</v>
      </c>
      <c r="H188" s="2">
        <v>2.5</v>
      </c>
      <c r="I188" s="16" t="s">
        <v>7536</v>
      </c>
    </row>
    <row r="189" spans="1:9" x14ac:dyDescent="0.25">
      <c r="A189" s="13" t="s">
        <v>8595</v>
      </c>
      <c r="B189" s="2" t="s">
        <v>8596</v>
      </c>
      <c r="C189" s="2" t="s">
        <v>8258</v>
      </c>
      <c r="D189" s="2" t="s">
        <v>8265</v>
      </c>
      <c r="E189" s="2">
        <v>16900</v>
      </c>
      <c r="F189" s="3">
        <v>43981</v>
      </c>
      <c r="G189" s="2" t="s">
        <v>503</v>
      </c>
      <c r="H189" s="2">
        <v>3.1</v>
      </c>
      <c r="I189" s="16" t="s">
        <v>7536</v>
      </c>
    </row>
    <row r="190" spans="1:9" x14ac:dyDescent="0.25">
      <c r="A190" s="13" t="s">
        <v>8597</v>
      </c>
      <c r="B190" s="2" t="s">
        <v>8598</v>
      </c>
      <c r="C190" s="2" t="s">
        <v>8261</v>
      </c>
      <c r="D190" s="2" t="s">
        <v>8275</v>
      </c>
      <c r="E190" s="2">
        <v>21800</v>
      </c>
      <c r="F190" s="3">
        <v>43182</v>
      </c>
      <c r="G190" s="2" t="s">
        <v>1572</v>
      </c>
      <c r="H190" s="2">
        <v>4.0999999999999996</v>
      </c>
      <c r="I190" s="16" t="s">
        <v>7536</v>
      </c>
    </row>
    <row r="191" spans="1:9" x14ac:dyDescent="0.25">
      <c r="A191" s="13" t="s">
        <v>8599</v>
      </c>
      <c r="B191" s="2" t="s">
        <v>8600</v>
      </c>
      <c r="C191" s="2" t="s">
        <v>8300</v>
      </c>
      <c r="D191" s="2" t="s">
        <v>8315</v>
      </c>
      <c r="E191" s="2">
        <v>16900</v>
      </c>
      <c r="F191" s="3">
        <v>43877</v>
      </c>
      <c r="G191" s="2" t="s">
        <v>592</v>
      </c>
      <c r="H191" s="2">
        <v>4.8</v>
      </c>
      <c r="I191" s="16" t="s">
        <v>7536</v>
      </c>
    </row>
    <row r="192" spans="1:9" x14ac:dyDescent="0.25">
      <c r="A192" s="13" t="s">
        <v>8601</v>
      </c>
      <c r="B192" s="2" t="s">
        <v>8602</v>
      </c>
      <c r="C192" s="2" t="s">
        <v>8254</v>
      </c>
      <c r="D192" s="2" t="s">
        <v>8255</v>
      </c>
      <c r="E192" s="2">
        <v>45100</v>
      </c>
      <c r="F192" s="3">
        <v>43202</v>
      </c>
      <c r="G192" s="2" t="s">
        <v>1335</v>
      </c>
      <c r="H192" s="2">
        <v>4.8</v>
      </c>
      <c r="I192" s="16" t="s">
        <v>8603</v>
      </c>
    </row>
    <row r="193" spans="1:9" x14ac:dyDescent="0.25">
      <c r="A193" s="13" t="s">
        <v>8604</v>
      </c>
      <c r="B193" s="2" t="s">
        <v>8605</v>
      </c>
      <c r="C193" s="2" t="s">
        <v>8289</v>
      </c>
      <c r="D193" s="2" t="s">
        <v>8297</v>
      </c>
      <c r="E193" s="2">
        <v>22700</v>
      </c>
      <c r="F193" s="3">
        <v>44827</v>
      </c>
      <c r="G193" s="2" t="s">
        <v>737</v>
      </c>
      <c r="H193" s="2">
        <v>5</v>
      </c>
      <c r="I193" s="16" t="s">
        <v>7536</v>
      </c>
    </row>
    <row r="194" spans="1:9" x14ac:dyDescent="0.25">
      <c r="A194" s="13" t="s">
        <v>8606</v>
      </c>
      <c r="B194" s="2" t="s">
        <v>8607</v>
      </c>
      <c r="C194" s="2" t="s">
        <v>8268</v>
      </c>
      <c r="D194" s="2" t="s">
        <v>8269</v>
      </c>
      <c r="E194" s="2">
        <v>10100</v>
      </c>
      <c r="F194" s="3">
        <v>43442</v>
      </c>
      <c r="G194" s="2" t="s">
        <v>1351</v>
      </c>
      <c r="H194" s="2">
        <v>3.9</v>
      </c>
      <c r="I194" s="16" t="s">
        <v>8250</v>
      </c>
    </row>
    <row r="195" spans="1:9" x14ac:dyDescent="0.25">
      <c r="A195" s="13" t="s">
        <v>460</v>
      </c>
      <c r="B195" s="2" t="s">
        <v>8608</v>
      </c>
      <c r="C195" s="2" t="s">
        <v>8248</v>
      </c>
      <c r="D195" s="2" t="s">
        <v>8271</v>
      </c>
      <c r="E195" s="2">
        <v>16700</v>
      </c>
      <c r="F195" s="3">
        <v>43694</v>
      </c>
      <c r="G195" s="2" t="s">
        <v>525</v>
      </c>
      <c r="H195" s="2">
        <v>3.2</v>
      </c>
      <c r="I195" s="16" t="s">
        <v>7536</v>
      </c>
    </row>
    <row r="196" spans="1:9" x14ac:dyDescent="0.25">
      <c r="A196" s="13" t="s">
        <v>8609</v>
      </c>
      <c r="B196" s="2" t="s">
        <v>8600</v>
      </c>
      <c r="C196" s="2" t="s">
        <v>8300</v>
      </c>
      <c r="D196" s="2" t="s">
        <v>8315</v>
      </c>
      <c r="E196" s="2">
        <v>17000</v>
      </c>
      <c r="F196" s="3">
        <v>42610</v>
      </c>
      <c r="G196" s="2" t="s">
        <v>307</v>
      </c>
      <c r="H196" s="2">
        <v>3</v>
      </c>
      <c r="I196" s="16" t="s">
        <v>7536</v>
      </c>
    </row>
    <row r="197" spans="1:9" x14ac:dyDescent="0.25">
      <c r="A197" s="13" t="s">
        <v>8610</v>
      </c>
      <c r="B197" s="2" t="s">
        <v>8611</v>
      </c>
      <c r="C197" s="2" t="s">
        <v>8300</v>
      </c>
      <c r="D197" s="2" t="s">
        <v>8301</v>
      </c>
      <c r="E197" s="2">
        <v>19000</v>
      </c>
      <c r="F197" s="3">
        <v>43986</v>
      </c>
      <c r="G197" s="2" t="s">
        <v>804</v>
      </c>
      <c r="H197" s="2">
        <v>3.1</v>
      </c>
      <c r="I197" s="16" t="s">
        <v>8375</v>
      </c>
    </row>
    <row r="198" spans="1:9" x14ac:dyDescent="0.25">
      <c r="A198" s="13" t="s">
        <v>8612</v>
      </c>
      <c r="B198" s="2" t="s">
        <v>8613</v>
      </c>
      <c r="C198" s="2" t="s">
        <v>8289</v>
      </c>
      <c r="D198" s="2" t="s">
        <v>8297</v>
      </c>
      <c r="E198" s="2">
        <v>23400</v>
      </c>
      <c r="F198" s="3">
        <v>44287</v>
      </c>
      <c r="G198" s="2" t="s">
        <v>1083</v>
      </c>
      <c r="H198" s="2">
        <v>2.2999999999999998</v>
      </c>
      <c r="I198" s="16" t="s">
        <v>7536</v>
      </c>
    </row>
    <row r="199" spans="1:9" x14ac:dyDescent="0.25">
      <c r="A199" s="13" t="s">
        <v>8614</v>
      </c>
      <c r="B199" s="2" t="s">
        <v>8374</v>
      </c>
      <c r="C199" s="2" t="s">
        <v>8280</v>
      </c>
      <c r="D199" s="2" t="s">
        <v>8281</v>
      </c>
      <c r="E199" s="2">
        <v>17900</v>
      </c>
      <c r="F199" s="3">
        <v>44414</v>
      </c>
      <c r="G199" s="2" t="s">
        <v>202</v>
      </c>
      <c r="H199" s="2">
        <v>4.9000000000000004</v>
      </c>
      <c r="I199" s="16" t="s">
        <v>7536</v>
      </c>
    </row>
    <row r="200" spans="1:9" x14ac:dyDescent="0.25">
      <c r="A200" s="13" t="s">
        <v>8615</v>
      </c>
      <c r="B200" s="2" t="s">
        <v>8145</v>
      </c>
      <c r="C200" s="2" t="s">
        <v>8300</v>
      </c>
      <c r="D200" s="2" t="s">
        <v>8301</v>
      </c>
      <c r="E200" s="2">
        <v>21200</v>
      </c>
      <c r="F200" s="3">
        <v>44154</v>
      </c>
      <c r="G200" s="2" t="s">
        <v>329</v>
      </c>
      <c r="H200" s="2">
        <v>2.5</v>
      </c>
      <c r="I200" s="16" t="s">
        <v>7536</v>
      </c>
    </row>
    <row r="201" spans="1:9" x14ac:dyDescent="0.25">
      <c r="A201" s="13" t="s">
        <v>8616</v>
      </c>
      <c r="B201" s="2" t="s">
        <v>8617</v>
      </c>
      <c r="C201" s="2" t="s">
        <v>8254</v>
      </c>
      <c r="D201" s="2" t="s">
        <v>8255</v>
      </c>
      <c r="E201" s="2">
        <v>43500</v>
      </c>
      <c r="F201" s="3">
        <v>42593</v>
      </c>
      <c r="G201" s="2" t="s">
        <v>1033</v>
      </c>
      <c r="H201" s="2">
        <v>2.5</v>
      </c>
      <c r="I201" s="16" t="s">
        <v>7536</v>
      </c>
    </row>
    <row r="202" spans="1:9" x14ac:dyDescent="0.25">
      <c r="A202" s="13" t="s">
        <v>8618</v>
      </c>
      <c r="B202" s="2" t="s">
        <v>4965</v>
      </c>
      <c r="C202" s="2" t="s">
        <v>8258</v>
      </c>
      <c r="D202" s="2" t="s">
        <v>8265</v>
      </c>
      <c r="E202" s="2">
        <v>14300</v>
      </c>
      <c r="F202" s="3">
        <v>43830</v>
      </c>
      <c r="G202" s="2" t="s">
        <v>699</v>
      </c>
      <c r="H202" s="2">
        <v>3.7</v>
      </c>
      <c r="I202" s="16" t="s">
        <v>7536</v>
      </c>
    </row>
    <row r="203" spans="1:9" x14ac:dyDescent="0.25">
      <c r="A203" s="13" t="s">
        <v>8619</v>
      </c>
      <c r="B203" s="2" t="s">
        <v>8620</v>
      </c>
      <c r="C203" s="2" t="s">
        <v>8280</v>
      </c>
      <c r="D203" s="2" t="s">
        <v>8281</v>
      </c>
      <c r="E203" s="2">
        <v>13200</v>
      </c>
      <c r="F203" s="3">
        <v>43533</v>
      </c>
      <c r="G203" s="2" t="s">
        <v>134</v>
      </c>
      <c r="H203" s="2">
        <v>4.5</v>
      </c>
      <c r="I203" s="16" t="s">
        <v>7536</v>
      </c>
    </row>
    <row r="204" spans="1:9" x14ac:dyDescent="0.25">
      <c r="A204" s="13" t="s">
        <v>153</v>
      </c>
      <c r="B204" s="2" t="s">
        <v>8621</v>
      </c>
      <c r="C204" s="2" t="s">
        <v>8248</v>
      </c>
      <c r="D204" s="2" t="s">
        <v>8249</v>
      </c>
      <c r="E204" s="2">
        <v>25000</v>
      </c>
      <c r="F204" s="3">
        <v>43109</v>
      </c>
      <c r="G204" s="2" t="s">
        <v>712</v>
      </c>
      <c r="H204" s="2">
        <v>4.8</v>
      </c>
      <c r="I204" s="16" t="s">
        <v>7536</v>
      </c>
    </row>
    <row r="205" spans="1:9" x14ac:dyDescent="0.25">
      <c r="A205" s="13" t="s">
        <v>62</v>
      </c>
      <c r="B205" s="2" t="s">
        <v>8622</v>
      </c>
      <c r="C205" s="2" t="s">
        <v>8248</v>
      </c>
      <c r="D205" s="2" t="s">
        <v>8271</v>
      </c>
      <c r="E205" s="2">
        <v>23900</v>
      </c>
      <c r="F205" s="3">
        <v>45157</v>
      </c>
      <c r="G205" s="2" t="s">
        <v>380</v>
      </c>
      <c r="H205" s="2">
        <v>3.2</v>
      </c>
      <c r="I205" s="16" t="s">
        <v>7536</v>
      </c>
    </row>
    <row r="206" spans="1:9" x14ac:dyDescent="0.25">
      <c r="A206" s="13" t="s">
        <v>330</v>
      </c>
      <c r="B206" s="2" t="s">
        <v>8623</v>
      </c>
      <c r="C206" s="2" t="s">
        <v>8248</v>
      </c>
      <c r="D206" s="2" t="s">
        <v>8284</v>
      </c>
      <c r="E206" s="2">
        <v>21000</v>
      </c>
      <c r="F206" s="3">
        <v>45268</v>
      </c>
      <c r="G206" s="2" t="s">
        <v>86</v>
      </c>
      <c r="H206" s="2">
        <v>3.4</v>
      </c>
      <c r="I206" s="16" t="s">
        <v>7536</v>
      </c>
    </row>
    <row r="207" spans="1:9" x14ac:dyDescent="0.25">
      <c r="A207" s="13" t="s">
        <v>417</v>
      </c>
      <c r="B207" s="2" t="s">
        <v>8624</v>
      </c>
      <c r="C207" s="2" t="s">
        <v>8248</v>
      </c>
      <c r="D207" s="2" t="s">
        <v>8249</v>
      </c>
      <c r="E207" s="2">
        <v>23100</v>
      </c>
      <c r="F207" s="3">
        <v>44225</v>
      </c>
      <c r="G207" s="2" t="s">
        <v>1218</v>
      </c>
      <c r="H207" s="2">
        <v>4.8</v>
      </c>
      <c r="I207" s="16" t="s">
        <v>8375</v>
      </c>
    </row>
    <row r="208" spans="1:9" x14ac:dyDescent="0.25">
      <c r="A208" s="13" t="s">
        <v>349</v>
      </c>
      <c r="B208" s="2" t="s">
        <v>7098</v>
      </c>
      <c r="C208" s="2" t="s">
        <v>8248</v>
      </c>
      <c r="D208" s="2" t="s">
        <v>8249</v>
      </c>
      <c r="E208" s="2">
        <v>18700</v>
      </c>
      <c r="F208" s="3">
        <v>45639</v>
      </c>
      <c r="G208" s="2" t="s">
        <v>499</v>
      </c>
      <c r="H208" s="2">
        <v>4.2</v>
      </c>
      <c r="I208" s="16" t="s">
        <v>7536</v>
      </c>
    </row>
    <row r="209" spans="1:9" x14ac:dyDescent="0.25">
      <c r="A209" s="13" t="s">
        <v>8625</v>
      </c>
      <c r="B209" s="2" t="s">
        <v>8626</v>
      </c>
      <c r="C209" s="2" t="s">
        <v>8300</v>
      </c>
      <c r="D209" s="2" t="s">
        <v>8315</v>
      </c>
      <c r="E209" s="2">
        <v>18400</v>
      </c>
      <c r="F209" s="3">
        <v>45527</v>
      </c>
      <c r="G209" s="2" t="s">
        <v>180</v>
      </c>
      <c r="H209" s="2">
        <v>3.2</v>
      </c>
      <c r="I209" s="16" t="s">
        <v>7536</v>
      </c>
    </row>
    <row r="210" spans="1:9" x14ac:dyDescent="0.25">
      <c r="A210" s="13" t="s">
        <v>8627</v>
      </c>
      <c r="B210" s="2" t="s">
        <v>8628</v>
      </c>
      <c r="C210" s="2" t="s">
        <v>8300</v>
      </c>
      <c r="D210" s="2" t="s">
        <v>8315</v>
      </c>
      <c r="E210" s="2">
        <v>17200</v>
      </c>
      <c r="F210" s="3">
        <v>44380</v>
      </c>
      <c r="G210" s="2" t="s">
        <v>253</v>
      </c>
      <c r="H210" s="2">
        <v>3.3</v>
      </c>
      <c r="I210" s="16" t="s">
        <v>7536</v>
      </c>
    </row>
    <row r="211" spans="1:9" x14ac:dyDescent="0.25">
      <c r="A211" s="13" t="s">
        <v>8629</v>
      </c>
      <c r="B211" s="2" t="s">
        <v>8630</v>
      </c>
      <c r="C211" s="2" t="s">
        <v>8258</v>
      </c>
      <c r="D211" s="2" t="s">
        <v>8265</v>
      </c>
      <c r="E211" s="2">
        <v>18100</v>
      </c>
      <c r="F211" s="3">
        <v>44375</v>
      </c>
      <c r="G211" s="2" t="s">
        <v>54</v>
      </c>
      <c r="H211" s="2">
        <v>4.7</v>
      </c>
      <c r="I211" s="16" t="s">
        <v>7536</v>
      </c>
    </row>
    <row r="212" spans="1:9" x14ac:dyDescent="0.25">
      <c r="A212" s="13" t="s">
        <v>8631</v>
      </c>
      <c r="B212" s="2" t="s">
        <v>8632</v>
      </c>
      <c r="C212" s="2" t="s">
        <v>8268</v>
      </c>
      <c r="D212" s="2" t="s">
        <v>8269</v>
      </c>
      <c r="E212" s="2">
        <v>13100</v>
      </c>
      <c r="F212" s="3">
        <v>44148</v>
      </c>
      <c r="G212" s="2" t="s">
        <v>1055</v>
      </c>
      <c r="H212" s="2">
        <v>3.3</v>
      </c>
      <c r="I212" s="16" t="s">
        <v>7536</v>
      </c>
    </row>
    <row r="213" spans="1:9" x14ac:dyDescent="0.25">
      <c r="A213" s="13" t="s">
        <v>8633</v>
      </c>
      <c r="B213" s="2" t="s">
        <v>8634</v>
      </c>
      <c r="C213" s="2" t="s">
        <v>8289</v>
      </c>
      <c r="D213" s="2" t="s">
        <v>8297</v>
      </c>
      <c r="E213" s="2">
        <v>19700</v>
      </c>
      <c r="F213" s="3">
        <v>45021</v>
      </c>
      <c r="G213" s="2" t="s">
        <v>97</v>
      </c>
      <c r="H213" s="2">
        <v>2.2999999999999998</v>
      </c>
      <c r="I213" s="16" t="s">
        <v>7536</v>
      </c>
    </row>
    <row r="214" spans="1:9" x14ac:dyDescent="0.25">
      <c r="A214" s="13" t="s">
        <v>8635</v>
      </c>
      <c r="B214" s="2" t="s">
        <v>8636</v>
      </c>
      <c r="C214" s="2" t="s">
        <v>8289</v>
      </c>
      <c r="D214" s="2" t="s">
        <v>8290</v>
      </c>
      <c r="E214" s="2">
        <v>21200</v>
      </c>
      <c r="F214" s="3">
        <v>43600</v>
      </c>
      <c r="G214" s="2" t="s">
        <v>236</v>
      </c>
      <c r="H214" s="2">
        <v>2.7</v>
      </c>
      <c r="I214" s="16" t="s">
        <v>7536</v>
      </c>
    </row>
    <row r="215" spans="1:9" x14ac:dyDescent="0.25">
      <c r="A215" s="13" t="s">
        <v>8637</v>
      </c>
      <c r="B215" s="2" t="s">
        <v>8638</v>
      </c>
      <c r="C215" s="2" t="s">
        <v>8258</v>
      </c>
      <c r="D215" s="2" t="s">
        <v>8265</v>
      </c>
      <c r="E215" s="2">
        <v>17300</v>
      </c>
      <c r="F215" s="3">
        <v>44273</v>
      </c>
      <c r="G215" s="2" t="s">
        <v>86</v>
      </c>
      <c r="H215" s="2">
        <v>4.2</v>
      </c>
      <c r="I215" s="16" t="s">
        <v>7536</v>
      </c>
    </row>
    <row r="216" spans="1:9" x14ac:dyDescent="0.25">
      <c r="A216" s="13" t="s">
        <v>68</v>
      </c>
      <c r="B216" s="2" t="s">
        <v>8639</v>
      </c>
      <c r="C216" s="2" t="s">
        <v>8248</v>
      </c>
      <c r="D216" s="2" t="s">
        <v>8284</v>
      </c>
      <c r="E216" s="2">
        <v>24600</v>
      </c>
      <c r="F216" s="3">
        <v>44265</v>
      </c>
      <c r="G216" s="2" t="s">
        <v>338</v>
      </c>
      <c r="H216" s="2">
        <v>4.4000000000000004</v>
      </c>
      <c r="I216" s="16" t="s">
        <v>7536</v>
      </c>
    </row>
    <row r="217" spans="1:9" x14ac:dyDescent="0.25">
      <c r="A217" s="13" t="s">
        <v>8640</v>
      </c>
      <c r="B217" s="2" t="s">
        <v>8641</v>
      </c>
      <c r="C217" s="2" t="s">
        <v>8280</v>
      </c>
      <c r="D217" s="2" t="s">
        <v>8286</v>
      </c>
      <c r="E217" s="2">
        <v>16500</v>
      </c>
      <c r="F217" s="3">
        <v>44212</v>
      </c>
      <c r="G217" s="2" t="s">
        <v>214</v>
      </c>
      <c r="H217" s="2">
        <v>4.4000000000000004</v>
      </c>
      <c r="I217" s="16" t="s">
        <v>7536</v>
      </c>
    </row>
    <row r="218" spans="1:9" x14ac:dyDescent="0.25">
      <c r="A218" s="13" t="s">
        <v>8642</v>
      </c>
      <c r="B218" s="2" t="s">
        <v>8643</v>
      </c>
      <c r="C218" s="2" t="s">
        <v>8289</v>
      </c>
      <c r="D218" s="2" t="s">
        <v>8290</v>
      </c>
      <c r="E218" s="2">
        <v>21700</v>
      </c>
      <c r="F218" s="3">
        <v>44844</v>
      </c>
      <c r="G218" s="2" t="s">
        <v>1572</v>
      </c>
      <c r="H218" s="2">
        <v>4.5999999999999996</v>
      </c>
      <c r="I218" s="16" t="s">
        <v>7536</v>
      </c>
    </row>
    <row r="219" spans="1:9" x14ac:dyDescent="0.25">
      <c r="A219" s="13" t="s">
        <v>8644</v>
      </c>
      <c r="B219" s="2" t="s">
        <v>8645</v>
      </c>
      <c r="C219" s="2" t="s">
        <v>8258</v>
      </c>
      <c r="D219" s="2" t="s">
        <v>8258</v>
      </c>
      <c r="E219" s="2">
        <v>15400</v>
      </c>
      <c r="F219" s="3">
        <v>44324</v>
      </c>
      <c r="G219" s="2" t="s">
        <v>748</v>
      </c>
      <c r="H219" s="2">
        <v>4.0999999999999996</v>
      </c>
      <c r="I219" s="16" t="s">
        <v>8250</v>
      </c>
    </row>
    <row r="220" spans="1:9" x14ac:dyDescent="0.25">
      <c r="A220" s="13" t="s">
        <v>8646</v>
      </c>
      <c r="B220" s="2" t="s">
        <v>8647</v>
      </c>
      <c r="C220" s="2" t="s">
        <v>8280</v>
      </c>
      <c r="D220" s="2" t="s">
        <v>8286</v>
      </c>
      <c r="E220" s="2">
        <v>16800</v>
      </c>
      <c r="F220" s="3">
        <v>42728</v>
      </c>
      <c r="G220" s="2" t="s">
        <v>1083</v>
      </c>
      <c r="H220" s="2">
        <v>2.4</v>
      </c>
      <c r="I220" s="16" t="s">
        <v>7536</v>
      </c>
    </row>
    <row r="221" spans="1:9" x14ac:dyDescent="0.25">
      <c r="A221" s="13" t="s">
        <v>8648</v>
      </c>
      <c r="B221" s="2" t="s">
        <v>8649</v>
      </c>
      <c r="C221" s="2" t="s">
        <v>8261</v>
      </c>
      <c r="D221" s="2" t="s">
        <v>8262</v>
      </c>
      <c r="E221" s="2">
        <v>19200</v>
      </c>
      <c r="F221" s="3">
        <v>45031</v>
      </c>
      <c r="G221" s="2" t="s">
        <v>1351</v>
      </c>
      <c r="H221" s="2">
        <v>3.3</v>
      </c>
      <c r="I221" s="16" t="s">
        <v>7536</v>
      </c>
    </row>
    <row r="222" spans="1:9" x14ac:dyDescent="0.25">
      <c r="A222" s="13" t="s">
        <v>8650</v>
      </c>
      <c r="B222" s="2" t="s">
        <v>8651</v>
      </c>
      <c r="C222" s="2" t="s">
        <v>8300</v>
      </c>
      <c r="D222" s="2" t="s">
        <v>8301</v>
      </c>
      <c r="E222" s="2">
        <v>17500</v>
      </c>
      <c r="F222" s="3">
        <v>44098</v>
      </c>
      <c r="G222" s="2" t="s">
        <v>959</v>
      </c>
      <c r="H222" s="2">
        <v>2.2999999999999998</v>
      </c>
      <c r="I222" s="16" t="s">
        <v>8250</v>
      </c>
    </row>
    <row r="223" spans="1:9" x14ac:dyDescent="0.25">
      <c r="A223" s="13" t="s">
        <v>8652</v>
      </c>
      <c r="B223" s="2" t="s">
        <v>5645</v>
      </c>
      <c r="C223" s="2" t="s">
        <v>8254</v>
      </c>
      <c r="D223" s="2" t="s">
        <v>8255</v>
      </c>
      <c r="E223" s="2">
        <v>73700</v>
      </c>
      <c r="F223" s="3">
        <v>44767</v>
      </c>
      <c r="G223" s="2" t="s">
        <v>413</v>
      </c>
      <c r="H223" s="2">
        <v>2.6</v>
      </c>
      <c r="I223" s="16" t="s">
        <v>7536</v>
      </c>
    </row>
    <row r="224" spans="1:9" x14ac:dyDescent="0.25">
      <c r="A224" s="13" t="s">
        <v>43</v>
      </c>
      <c r="B224" s="2" t="s">
        <v>8653</v>
      </c>
      <c r="C224" s="2" t="s">
        <v>8248</v>
      </c>
      <c r="D224" s="2" t="s">
        <v>8284</v>
      </c>
      <c r="E224" s="2">
        <v>23200</v>
      </c>
      <c r="F224" s="3">
        <v>45290</v>
      </c>
      <c r="G224" s="2" t="s">
        <v>474</v>
      </c>
      <c r="H224" s="2">
        <v>4.9000000000000004</v>
      </c>
      <c r="I224" s="16" t="s">
        <v>7536</v>
      </c>
    </row>
    <row r="225" spans="1:9" x14ac:dyDescent="0.25">
      <c r="A225" s="13" t="s">
        <v>8654</v>
      </c>
      <c r="B225" s="2" t="s">
        <v>8655</v>
      </c>
      <c r="C225" s="2" t="s">
        <v>8254</v>
      </c>
      <c r="D225" s="2" t="s">
        <v>8308</v>
      </c>
      <c r="E225" s="2">
        <v>56900</v>
      </c>
      <c r="F225" s="3">
        <v>44790</v>
      </c>
      <c r="G225" s="2" t="s">
        <v>357</v>
      </c>
      <c r="H225" s="2">
        <v>3.8</v>
      </c>
      <c r="I225" s="16" t="s">
        <v>7536</v>
      </c>
    </row>
    <row r="226" spans="1:9" x14ac:dyDescent="0.25">
      <c r="A226" s="13" t="s">
        <v>482</v>
      </c>
      <c r="B226" s="2" t="s">
        <v>8656</v>
      </c>
      <c r="C226" s="2" t="s">
        <v>8248</v>
      </c>
      <c r="D226" s="2" t="s">
        <v>8249</v>
      </c>
      <c r="E226" s="2">
        <v>15200</v>
      </c>
      <c r="F226" s="3">
        <v>44730</v>
      </c>
      <c r="G226" s="2" t="s">
        <v>493</v>
      </c>
      <c r="H226" s="2">
        <v>3.7</v>
      </c>
      <c r="I226" s="16" t="s">
        <v>7536</v>
      </c>
    </row>
    <row r="227" spans="1:9" x14ac:dyDescent="0.25">
      <c r="A227" s="13" t="s">
        <v>8657</v>
      </c>
      <c r="B227" s="2" t="s">
        <v>8494</v>
      </c>
      <c r="C227" s="2" t="s">
        <v>8254</v>
      </c>
      <c r="D227" s="2" t="s">
        <v>8359</v>
      </c>
      <c r="E227" s="2">
        <v>77300</v>
      </c>
      <c r="F227" s="3">
        <v>43790</v>
      </c>
      <c r="G227" s="2" t="s">
        <v>54</v>
      </c>
      <c r="H227" s="2">
        <v>4.0999999999999996</v>
      </c>
      <c r="I227" s="16" t="s">
        <v>7536</v>
      </c>
    </row>
    <row r="228" spans="1:9" x14ac:dyDescent="0.25">
      <c r="A228" s="13" t="s">
        <v>8658</v>
      </c>
      <c r="B228" s="2" t="s">
        <v>6392</v>
      </c>
      <c r="C228" s="2" t="s">
        <v>8280</v>
      </c>
      <c r="D228" s="2" t="s">
        <v>8286</v>
      </c>
      <c r="E228" s="2">
        <v>13400</v>
      </c>
      <c r="F228" s="3">
        <v>43269</v>
      </c>
      <c r="G228" s="2" t="s">
        <v>1063</v>
      </c>
      <c r="H228" s="2">
        <v>4.7</v>
      </c>
      <c r="I228" s="16" t="s">
        <v>7536</v>
      </c>
    </row>
    <row r="229" spans="1:9" x14ac:dyDescent="0.25">
      <c r="A229" s="13" t="s">
        <v>8659</v>
      </c>
      <c r="B229" s="2" t="s">
        <v>8660</v>
      </c>
      <c r="C229" s="2" t="s">
        <v>8300</v>
      </c>
      <c r="D229" s="2" t="s">
        <v>8301</v>
      </c>
      <c r="E229" s="2">
        <v>25600</v>
      </c>
      <c r="F229" s="3">
        <v>45127</v>
      </c>
      <c r="G229" s="2" t="s">
        <v>74</v>
      </c>
      <c r="H229" s="2">
        <v>4.2</v>
      </c>
      <c r="I229" s="16" t="s">
        <v>7536</v>
      </c>
    </row>
    <row r="230" spans="1:9" x14ac:dyDescent="0.25">
      <c r="A230" s="13" t="s">
        <v>8661</v>
      </c>
      <c r="B230" s="2" t="s">
        <v>8662</v>
      </c>
      <c r="C230" s="2" t="s">
        <v>8261</v>
      </c>
      <c r="D230" s="2" t="s">
        <v>8262</v>
      </c>
      <c r="E230" s="2">
        <v>19500</v>
      </c>
      <c r="F230" s="3">
        <v>42723</v>
      </c>
      <c r="G230" s="2" t="s">
        <v>804</v>
      </c>
      <c r="H230" s="2">
        <v>3.4</v>
      </c>
      <c r="I230" s="16" t="s">
        <v>7536</v>
      </c>
    </row>
    <row r="231" spans="1:9" x14ac:dyDescent="0.25">
      <c r="A231" s="13" t="s">
        <v>8663</v>
      </c>
      <c r="B231" s="2" t="s">
        <v>7421</v>
      </c>
      <c r="C231" s="2" t="s">
        <v>8268</v>
      </c>
      <c r="D231" s="2" t="s">
        <v>8269</v>
      </c>
      <c r="E231" s="2">
        <v>11500</v>
      </c>
      <c r="F231" s="3">
        <v>43227</v>
      </c>
      <c r="G231" s="2" t="s">
        <v>186</v>
      </c>
      <c r="H231" s="2">
        <v>2.1</v>
      </c>
      <c r="I231" s="16" t="s">
        <v>7536</v>
      </c>
    </row>
    <row r="232" spans="1:9" x14ac:dyDescent="0.25">
      <c r="A232" s="13" t="s">
        <v>8664</v>
      </c>
      <c r="B232" s="2" t="s">
        <v>8665</v>
      </c>
      <c r="C232" s="2" t="s">
        <v>8289</v>
      </c>
      <c r="D232" s="2" t="s">
        <v>8290</v>
      </c>
      <c r="E232" s="2">
        <v>22300</v>
      </c>
      <c r="F232" s="3">
        <v>43753</v>
      </c>
      <c r="G232" s="2" t="s">
        <v>474</v>
      </c>
      <c r="H232" s="2">
        <v>2.2999999999999998</v>
      </c>
      <c r="I232" s="16" t="s">
        <v>7536</v>
      </c>
    </row>
    <row r="233" spans="1:9" x14ac:dyDescent="0.25">
      <c r="A233" s="13" t="s">
        <v>8666</v>
      </c>
      <c r="B233" s="2" t="s">
        <v>8667</v>
      </c>
      <c r="C233" s="2" t="s">
        <v>8280</v>
      </c>
      <c r="D233" s="2" t="s">
        <v>8286</v>
      </c>
      <c r="E233" s="2">
        <v>16600</v>
      </c>
      <c r="F233" s="3">
        <v>45524</v>
      </c>
      <c r="G233" s="2" t="s">
        <v>503</v>
      </c>
      <c r="H233" s="2">
        <v>3.7</v>
      </c>
      <c r="I233" s="16" t="s">
        <v>8250</v>
      </c>
    </row>
    <row r="234" spans="1:9" x14ac:dyDescent="0.25">
      <c r="A234" s="13" t="s">
        <v>8668</v>
      </c>
      <c r="B234" s="2" t="s">
        <v>8669</v>
      </c>
      <c r="C234" s="2" t="s">
        <v>8258</v>
      </c>
      <c r="D234" s="2" t="s">
        <v>8258</v>
      </c>
      <c r="E234" s="2">
        <v>21400</v>
      </c>
      <c r="F234" s="3">
        <v>44163</v>
      </c>
      <c r="G234" s="2" t="s">
        <v>253</v>
      </c>
      <c r="H234" s="2">
        <v>3.4</v>
      </c>
      <c r="I234" s="16" t="s">
        <v>7536</v>
      </c>
    </row>
    <row r="235" spans="1:9" x14ac:dyDescent="0.25">
      <c r="A235" s="13" t="s">
        <v>8670</v>
      </c>
      <c r="B235" s="2" t="s">
        <v>8671</v>
      </c>
      <c r="C235" s="2" t="s">
        <v>8258</v>
      </c>
      <c r="D235" s="2" t="s">
        <v>8258</v>
      </c>
      <c r="E235" s="2">
        <v>18100</v>
      </c>
      <c r="F235" s="3">
        <v>43054</v>
      </c>
      <c r="G235" s="2" t="s">
        <v>1055</v>
      </c>
      <c r="H235" s="2">
        <v>2.4</v>
      </c>
      <c r="I235" s="16" t="s">
        <v>7536</v>
      </c>
    </row>
    <row r="236" spans="1:9" x14ac:dyDescent="0.25">
      <c r="A236" s="13" t="s">
        <v>8672</v>
      </c>
      <c r="B236" s="2" t="s">
        <v>8673</v>
      </c>
      <c r="C236" s="2" t="s">
        <v>8254</v>
      </c>
      <c r="D236" s="2" t="s">
        <v>8359</v>
      </c>
      <c r="E236" s="2">
        <v>74200</v>
      </c>
      <c r="F236" s="3">
        <v>43001</v>
      </c>
      <c r="G236" s="2" t="s">
        <v>228</v>
      </c>
      <c r="H236" s="2">
        <v>3.1</v>
      </c>
      <c r="I236" s="16" t="s">
        <v>7536</v>
      </c>
    </row>
    <row r="237" spans="1:9" x14ac:dyDescent="0.25">
      <c r="A237" s="13" t="s">
        <v>8674</v>
      </c>
      <c r="B237" s="2" t="s">
        <v>8675</v>
      </c>
      <c r="C237" s="2" t="s">
        <v>8268</v>
      </c>
      <c r="D237" s="2" t="s">
        <v>8269</v>
      </c>
      <c r="E237" s="2">
        <v>11200</v>
      </c>
      <c r="F237" s="3">
        <v>45684</v>
      </c>
      <c r="G237" s="2" t="s">
        <v>572</v>
      </c>
      <c r="H237" s="2">
        <v>3</v>
      </c>
      <c r="I237" s="16" t="s">
        <v>7536</v>
      </c>
    </row>
    <row r="238" spans="1:9" x14ac:dyDescent="0.25">
      <c r="A238" s="13" t="s">
        <v>8676</v>
      </c>
      <c r="B238" s="2" t="s">
        <v>8677</v>
      </c>
      <c r="C238" s="2" t="s">
        <v>8280</v>
      </c>
      <c r="D238" s="2" t="s">
        <v>8281</v>
      </c>
      <c r="E238" s="2">
        <v>12900</v>
      </c>
      <c r="F238" s="3">
        <v>45456</v>
      </c>
      <c r="G238" s="2" t="s">
        <v>97</v>
      </c>
      <c r="H238" s="2">
        <v>3.3</v>
      </c>
      <c r="I238" s="16" t="s">
        <v>7536</v>
      </c>
    </row>
    <row r="239" spans="1:9" x14ac:dyDescent="0.25">
      <c r="A239" s="13" t="s">
        <v>8678</v>
      </c>
      <c r="B239" s="2" t="s">
        <v>8679</v>
      </c>
      <c r="C239" s="2" t="s">
        <v>8254</v>
      </c>
      <c r="D239" s="2" t="s">
        <v>8359</v>
      </c>
      <c r="E239" s="2">
        <v>70800</v>
      </c>
      <c r="F239" s="3">
        <v>43851</v>
      </c>
      <c r="G239" s="2" t="s">
        <v>91</v>
      </c>
      <c r="H239" s="2">
        <v>3.3</v>
      </c>
      <c r="I239" s="16" t="s">
        <v>7536</v>
      </c>
    </row>
    <row r="240" spans="1:9" x14ac:dyDescent="0.25">
      <c r="A240" s="13" t="s">
        <v>8680</v>
      </c>
      <c r="B240" s="2" t="s">
        <v>8681</v>
      </c>
      <c r="C240" s="2" t="s">
        <v>8258</v>
      </c>
      <c r="D240" s="2" t="s">
        <v>8265</v>
      </c>
      <c r="E240" s="2">
        <v>16500</v>
      </c>
      <c r="F240" s="3">
        <v>45533</v>
      </c>
      <c r="G240" s="2" t="s">
        <v>592</v>
      </c>
      <c r="H240" s="2">
        <v>3.3</v>
      </c>
      <c r="I240" s="16" t="s">
        <v>7536</v>
      </c>
    </row>
    <row r="241" spans="1:9" x14ac:dyDescent="0.25">
      <c r="A241" s="13" t="s">
        <v>435</v>
      </c>
      <c r="B241" s="2" t="s">
        <v>6017</v>
      </c>
      <c r="C241" s="2" t="s">
        <v>8248</v>
      </c>
      <c r="D241" s="2" t="s">
        <v>8249</v>
      </c>
      <c r="E241" s="2">
        <v>27700</v>
      </c>
      <c r="F241" s="3">
        <v>45642</v>
      </c>
      <c r="G241" s="2" t="s">
        <v>86</v>
      </c>
      <c r="H241" s="2">
        <v>4.5999999999999996</v>
      </c>
      <c r="I241" s="16" t="s">
        <v>8375</v>
      </c>
    </row>
    <row r="242" spans="1:9" x14ac:dyDescent="0.25">
      <c r="A242" s="13" t="s">
        <v>8682</v>
      </c>
      <c r="B242" s="2" t="s">
        <v>8683</v>
      </c>
      <c r="C242" s="2" t="s">
        <v>8280</v>
      </c>
      <c r="D242" s="2" t="s">
        <v>8281</v>
      </c>
      <c r="E242" s="2">
        <v>17000</v>
      </c>
      <c r="F242" s="3">
        <v>44531</v>
      </c>
      <c r="G242" s="2" t="s">
        <v>641</v>
      </c>
      <c r="H242" s="2">
        <v>4.8</v>
      </c>
      <c r="I242" s="16" t="s">
        <v>7536</v>
      </c>
    </row>
    <row r="243" spans="1:9" x14ac:dyDescent="0.25">
      <c r="A243" s="13" t="s">
        <v>8684</v>
      </c>
      <c r="B243" s="2" t="s">
        <v>8685</v>
      </c>
      <c r="C243" s="2" t="s">
        <v>8254</v>
      </c>
      <c r="D243" s="2" t="s">
        <v>8359</v>
      </c>
      <c r="E243" s="2">
        <v>50500</v>
      </c>
      <c r="F243" s="3">
        <v>45695</v>
      </c>
      <c r="G243" s="2" t="s">
        <v>258</v>
      </c>
      <c r="H243" s="2">
        <v>3.9</v>
      </c>
      <c r="I243" s="16" t="s">
        <v>7536</v>
      </c>
    </row>
    <row r="244" spans="1:9" x14ac:dyDescent="0.25">
      <c r="A244" s="13" t="s">
        <v>8686</v>
      </c>
      <c r="B244" s="2" t="s">
        <v>8687</v>
      </c>
      <c r="C244" s="2" t="s">
        <v>8280</v>
      </c>
      <c r="D244" s="2" t="s">
        <v>8286</v>
      </c>
      <c r="E244" s="2">
        <v>16400</v>
      </c>
      <c r="F244" s="3">
        <v>45401</v>
      </c>
      <c r="G244" s="2" t="s">
        <v>503</v>
      </c>
      <c r="H244" s="2">
        <v>2.4</v>
      </c>
      <c r="I244" s="16" t="s">
        <v>8375</v>
      </c>
    </row>
    <row r="245" spans="1:9" x14ac:dyDescent="0.25">
      <c r="A245" s="13" t="s">
        <v>8688</v>
      </c>
      <c r="B245" s="2" t="s">
        <v>5827</v>
      </c>
      <c r="C245" s="2" t="s">
        <v>8300</v>
      </c>
      <c r="D245" s="2" t="s">
        <v>8301</v>
      </c>
      <c r="E245" s="2">
        <v>23600</v>
      </c>
      <c r="F245" s="3">
        <v>43025</v>
      </c>
      <c r="G245" s="2" t="s">
        <v>959</v>
      </c>
      <c r="H245" s="2">
        <v>2.1</v>
      </c>
      <c r="I245" s="16" t="s">
        <v>7536</v>
      </c>
    </row>
    <row r="246" spans="1:9" x14ac:dyDescent="0.25">
      <c r="A246" s="13" t="s">
        <v>8689</v>
      </c>
      <c r="B246" s="2" t="s">
        <v>6266</v>
      </c>
      <c r="C246" s="2" t="s">
        <v>8268</v>
      </c>
      <c r="D246" s="2" t="s">
        <v>8269</v>
      </c>
      <c r="E246" s="2">
        <v>13700</v>
      </c>
      <c r="F246" s="3">
        <v>43897</v>
      </c>
      <c r="G246" s="2" t="s">
        <v>1572</v>
      </c>
      <c r="H246" s="2">
        <v>3.9</v>
      </c>
      <c r="I246" s="16" t="s">
        <v>7536</v>
      </c>
    </row>
    <row r="247" spans="1:9" x14ac:dyDescent="0.25">
      <c r="A247" s="13" t="s">
        <v>8690</v>
      </c>
      <c r="B247" s="2" t="s">
        <v>8691</v>
      </c>
      <c r="C247" s="2" t="s">
        <v>8300</v>
      </c>
      <c r="D247" s="2" t="s">
        <v>8315</v>
      </c>
      <c r="E247" s="2">
        <v>20500</v>
      </c>
      <c r="F247" s="3">
        <v>43337</v>
      </c>
      <c r="G247" s="2" t="s">
        <v>399</v>
      </c>
      <c r="H247" s="2">
        <v>4.2</v>
      </c>
      <c r="I247" s="16" t="s">
        <v>7536</v>
      </c>
    </row>
    <row r="248" spans="1:9" x14ac:dyDescent="0.25">
      <c r="A248" s="13" t="s">
        <v>8692</v>
      </c>
      <c r="B248" s="2" t="s">
        <v>8693</v>
      </c>
      <c r="C248" s="2" t="s">
        <v>8261</v>
      </c>
      <c r="D248" s="2" t="s">
        <v>8262</v>
      </c>
      <c r="E248" s="2">
        <v>16400</v>
      </c>
      <c r="F248" s="3">
        <v>45101</v>
      </c>
      <c r="G248" s="2" t="s">
        <v>258</v>
      </c>
      <c r="H248" s="2">
        <v>4.4000000000000004</v>
      </c>
      <c r="I248" s="16" t="s">
        <v>7536</v>
      </c>
    </row>
    <row r="249" spans="1:9" x14ac:dyDescent="0.25">
      <c r="A249" s="13" t="s">
        <v>8694</v>
      </c>
      <c r="B249" s="2" t="s">
        <v>8695</v>
      </c>
      <c r="C249" s="2" t="s">
        <v>8261</v>
      </c>
      <c r="D249" s="2" t="s">
        <v>8275</v>
      </c>
      <c r="E249" s="2">
        <v>16600</v>
      </c>
      <c r="F249" s="3">
        <v>44755</v>
      </c>
      <c r="G249" s="2" t="s">
        <v>1335</v>
      </c>
      <c r="H249" s="2">
        <v>4.5</v>
      </c>
      <c r="I249" s="16" t="s">
        <v>7536</v>
      </c>
    </row>
    <row r="250" spans="1:9" x14ac:dyDescent="0.25">
      <c r="A250" s="13" t="s">
        <v>8696</v>
      </c>
      <c r="B250" s="2" t="s">
        <v>8697</v>
      </c>
      <c r="C250" s="2" t="s">
        <v>8258</v>
      </c>
      <c r="D250" s="2" t="s">
        <v>8258</v>
      </c>
      <c r="E250" s="2">
        <v>14500</v>
      </c>
      <c r="F250" s="3">
        <v>42902</v>
      </c>
      <c r="G250" s="2" t="s">
        <v>572</v>
      </c>
      <c r="H250" s="2">
        <v>2.6</v>
      </c>
      <c r="I250" s="16" t="s">
        <v>7536</v>
      </c>
    </row>
    <row r="251" spans="1:9" x14ac:dyDescent="0.25">
      <c r="A251" s="13" t="s">
        <v>8698</v>
      </c>
      <c r="B251" s="2" t="s">
        <v>8699</v>
      </c>
      <c r="C251" s="2" t="s">
        <v>8268</v>
      </c>
      <c r="D251" s="2" t="s">
        <v>8269</v>
      </c>
      <c r="E251" s="2">
        <v>12900</v>
      </c>
      <c r="F251" s="3">
        <v>44976</v>
      </c>
      <c r="G251" s="2" t="s">
        <v>390</v>
      </c>
      <c r="H251" s="2">
        <v>5</v>
      </c>
      <c r="I251" s="16" t="s">
        <v>7536</v>
      </c>
    </row>
    <row r="252" spans="1:9" x14ac:dyDescent="0.25">
      <c r="A252" s="13" t="s">
        <v>8700</v>
      </c>
      <c r="B252" s="2" t="s">
        <v>8701</v>
      </c>
      <c r="C252" s="2" t="s">
        <v>8289</v>
      </c>
      <c r="D252" s="2" t="s">
        <v>8290</v>
      </c>
      <c r="E252" s="2">
        <v>19400</v>
      </c>
      <c r="F252" s="3">
        <v>44244</v>
      </c>
      <c r="G252" s="2" t="s">
        <v>1083</v>
      </c>
      <c r="H252" s="2">
        <v>4.9000000000000004</v>
      </c>
      <c r="I252" s="16" t="s">
        <v>7536</v>
      </c>
    </row>
    <row r="253" spans="1:9" x14ac:dyDescent="0.25">
      <c r="A253" s="13" t="s">
        <v>8702</v>
      </c>
      <c r="B253" s="2" t="s">
        <v>8703</v>
      </c>
      <c r="C253" s="2" t="s">
        <v>8254</v>
      </c>
      <c r="D253" s="2" t="s">
        <v>8255</v>
      </c>
      <c r="E253" s="2">
        <v>68600</v>
      </c>
      <c r="F253" s="3">
        <v>44659</v>
      </c>
      <c r="G253" s="2" t="s">
        <v>1853</v>
      </c>
      <c r="H253" s="2">
        <v>4.8</v>
      </c>
      <c r="I253" s="16" t="s">
        <v>7536</v>
      </c>
    </row>
    <row r="254" spans="1:9" x14ac:dyDescent="0.25">
      <c r="A254" s="13" t="s">
        <v>8704</v>
      </c>
      <c r="B254" s="2" t="s">
        <v>8705</v>
      </c>
      <c r="C254" s="2" t="s">
        <v>8280</v>
      </c>
      <c r="D254" s="2" t="s">
        <v>8286</v>
      </c>
      <c r="E254" s="2">
        <v>12200</v>
      </c>
      <c r="F254" s="3">
        <v>42997</v>
      </c>
      <c r="G254" s="2" t="s">
        <v>380</v>
      </c>
      <c r="H254" s="2">
        <v>3.1</v>
      </c>
      <c r="I254" s="16" t="s">
        <v>8375</v>
      </c>
    </row>
    <row r="255" spans="1:9" x14ac:dyDescent="0.25">
      <c r="A255" s="13" t="s">
        <v>8706</v>
      </c>
      <c r="B255" s="2" t="s">
        <v>4995</v>
      </c>
      <c r="C255" s="2" t="s">
        <v>8289</v>
      </c>
      <c r="D255" s="2" t="s">
        <v>8290</v>
      </c>
      <c r="E255" s="2">
        <v>22100</v>
      </c>
      <c r="F255" s="3">
        <v>44097</v>
      </c>
      <c r="G255" s="2" t="s">
        <v>307</v>
      </c>
      <c r="H255" s="2">
        <v>4.8</v>
      </c>
      <c r="I255" s="16" t="s">
        <v>7536</v>
      </c>
    </row>
    <row r="256" spans="1:9" x14ac:dyDescent="0.25">
      <c r="A256" s="13" t="s">
        <v>159</v>
      </c>
      <c r="B256" s="2" t="s">
        <v>8707</v>
      </c>
      <c r="C256" s="2" t="s">
        <v>8248</v>
      </c>
      <c r="D256" s="2" t="s">
        <v>8284</v>
      </c>
      <c r="E256" s="2">
        <v>22100</v>
      </c>
      <c r="F256" s="3">
        <v>42646</v>
      </c>
      <c r="G256" s="2" t="s">
        <v>202</v>
      </c>
      <c r="H256" s="2">
        <v>2.1</v>
      </c>
      <c r="I256" s="16" t="s">
        <v>7536</v>
      </c>
    </row>
    <row r="257" spans="1:9" x14ac:dyDescent="0.25">
      <c r="A257" s="13" t="s">
        <v>8708</v>
      </c>
      <c r="B257" s="2" t="s">
        <v>8709</v>
      </c>
      <c r="C257" s="2" t="s">
        <v>8268</v>
      </c>
      <c r="D257" s="2" t="s">
        <v>8269</v>
      </c>
      <c r="E257" s="2">
        <v>14200</v>
      </c>
      <c r="F257" s="3">
        <v>44850</v>
      </c>
      <c r="G257" s="2" t="s">
        <v>1083</v>
      </c>
      <c r="H257" s="2">
        <v>4.3</v>
      </c>
      <c r="I257" s="16" t="s">
        <v>7536</v>
      </c>
    </row>
    <row r="258" spans="1:9" x14ac:dyDescent="0.25">
      <c r="A258" s="13" t="s">
        <v>8710</v>
      </c>
      <c r="B258" s="2" t="s">
        <v>8711</v>
      </c>
      <c r="C258" s="2" t="s">
        <v>8289</v>
      </c>
      <c r="D258" s="2" t="s">
        <v>8297</v>
      </c>
      <c r="E258" s="2">
        <v>15800</v>
      </c>
      <c r="F258" s="3">
        <v>44929</v>
      </c>
      <c r="G258" s="2" t="s">
        <v>804</v>
      </c>
      <c r="H258" s="2">
        <v>3.9</v>
      </c>
      <c r="I258" s="16" t="s">
        <v>7536</v>
      </c>
    </row>
    <row r="259" spans="1:9" x14ac:dyDescent="0.25">
      <c r="A259" s="13" t="s">
        <v>92</v>
      </c>
      <c r="B259" s="2" t="s">
        <v>8712</v>
      </c>
      <c r="C259" s="2" t="s">
        <v>8248</v>
      </c>
      <c r="D259" s="2" t="s">
        <v>8249</v>
      </c>
      <c r="E259" s="2">
        <v>26600</v>
      </c>
      <c r="F259" s="3">
        <v>45384</v>
      </c>
      <c r="G259" s="2" t="s">
        <v>634</v>
      </c>
      <c r="H259" s="2">
        <v>3.9</v>
      </c>
      <c r="I259" s="16" t="s">
        <v>8250</v>
      </c>
    </row>
    <row r="260" spans="1:9" x14ac:dyDescent="0.25">
      <c r="A260" s="13" t="s">
        <v>8713</v>
      </c>
      <c r="B260" s="2" t="s">
        <v>8714</v>
      </c>
      <c r="C260" s="2" t="s">
        <v>8258</v>
      </c>
      <c r="D260" s="2" t="s">
        <v>8258</v>
      </c>
      <c r="E260" s="2">
        <v>15500</v>
      </c>
      <c r="F260" s="3">
        <v>44904</v>
      </c>
      <c r="G260" s="2" t="s">
        <v>1319</v>
      </c>
      <c r="H260" s="2">
        <v>3.7</v>
      </c>
      <c r="I260" s="16" t="s">
        <v>7536</v>
      </c>
    </row>
    <row r="261" spans="1:9" x14ac:dyDescent="0.25">
      <c r="A261" s="13" t="s">
        <v>176</v>
      </c>
      <c r="B261" s="2" t="s">
        <v>8715</v>
      </c>
      <c r="C261" s="2" t="s">
        <v>8248</v>
      </c>
      <c r="D261" s="2" t="s">
        <v>8284</v>
      </c>
      <c r="E261" s="2">
        <v>23600</v>
      </c>
      <c r="F261" s="3">
        <v>44548</v>
      </c>
      <c r="G261" s="2" t="s">
        <v>134</v>
      </c>
      <c r="H261" s="2">
        <v>4.9000000000000004</v>
      </c>
      <c r="I261" s="16" t="s">
        <v>7536</v>
      </c>
    </row>
    <row r="262" spans="1:9" x14ac:dyDescent="0.25">
      <c r="A262" s="13" t="s">
        <v>8716</v>
      </c>
      <c r="B262" s="2" t="s">
        <v>8717</v>
      </c>
      <c r="C262" s="2" t="s">
        <v>8280</v>
      </c>
      <c r="D262" s="2" t="s">
        <v>8286</v>
      </c>
      <c r="E262" s="2">
        <v>15500</v>
      </c>
      <c r="F262" s="3">
        <v>44383</v>
      </c>
      <c r="G262" s="2" t="s">
        <v>180</v>
      </c>
      <c r="H262" s="2">
        <v>4.8</v>
      </c>
      <c r="I262" s="16" t="s">
        <v>7536</v>
      </c>
    </row>
    <row r="263" spans="1:9" x14ac:dyDescent="0.25">
      <c r="A263" s="13" t="s">
        <v>8718</v>
      </c>
      <c r="B263" s="2" t="s">
        <v>8719</v>
      </c>
      <c r="C263" s="2" t="s">
        <v>8280</v>
      </c>
      <c r="D263" s="2" t="s">
        <v>8286</v>
      </c>
      <c r="E263" s="2">
        <v>13500</v>
      </c>
      <c r="F263" s="3">
        <v>42839</v>
      </c>
      <c r="G263" s="2" t="s">
        <v>616</v>
      </c>
      <c r="H263" s="2">
        <v>3.6</v>
      </c>
      <c r="I263" s="16" t="s">
        <v>7536</v>
      </c>
    </row>
    <row r="264" spans="1:9" x14ac:dyDescent="0.25">
      <c r="A264" s="13" t="s">
        <v>8720</v>
      </c>
      <c r="B264" s="2" t="s">
        <v>8721</v>
      </c>
      <c r="C264" s="2" t="s">
        <v>8300</v>
      </c>
      <c r="D264" s="2" t="s">
        <v>8301</v>
      </c>
      <c r="E264" s="2">
        <v>22800</v>
      </c>
      <c r="F264" s="3">
        <v>42611</v>
      </c>
      <c r="G264" s="2" t="s">
        <v>641</v>
      </c>
      <c r="H264" s="2">
        <v>4.9000000000000004</v>
      </c>
      <c r="I264" s="16" t="s">
        <v>7536</v>
      </c>
    </row>
    <row r="265" spans="1:9" x14ac:dyDescent="0.25">
      <c r="A265" s="13" t="s">
        <v>8722</v>
      </c>
      <c r="B265" s="2" t="s">
        <v>8723</v>
      </c>
      <c r="C265" s="2" t="s">
        <v>8258</v>
      </c>
      <c r="D265" s="2" t="s">
        <v>8265</v>
      </c>
      <c r="E265" s="2">
        <v>15100</v>
      </c>
      <c r="F265" s="3">
        <v>43697</v>
      </c>
      <c r="G265" s="2" t="s">
        <v>1572</v>
      </c>
      <c r="H265" s="2">
        <v>3.1</v>
      </c>
      <c r="I265" s="16" t="s">
        <v>7536</v>
      </c>
    </row>
    <row r="266" spans="1:9" x14ac:dyDescent="0.25">
      <c r="A266" s="13" t="s">
        <v>8724</v>
      </c>
      <c r="B266" s="2" t="s">
        <v>6357</v>
      </c>
      <c r="C266" s="2" t="s">
        <v>8261</v>
      </c>
      <c r="D266" s="2" t="s">
        <v>8262</v>
      </c>
      <c r="E266" s="2">
        <v>18100</v>
      </c>
      <c r="F266" s="3">
        <v>44436</v>
      </c>
      <c r="G266" s="2" t="s">
        <v>422</v>
      </c>
      <c r="H266" s="2">
        <v>4.8</v>
      </c>
      <c r="I266" s="16" t="s">
        <v>7536</v>
      </c>
    </row>
    <row r="267" spans="1:9" x14ac:dyDescent="0.25">
      <c r="A267" s="13" t="s">
        <v>8725</v>
      </c>
      <c r="B267" s="2" t="s">
        <v>6476</v>
      </c>
      <c r="C267" s="2" t="s">
        <v>8254</v>
      </c>
      <c r="D267" s="2" t="s">
        <v>8255</v>
      </c>
      <c r="E267" s="2">
        <v>53300</v>
      </c>
      <c r="F267" s="3">
        <v>43327</v>
      </c>
      <c r="G267" s="2" t="s">
        <v>695</v>
      </c>
      <c r="H267" s="2">
        <v>4.7</v>
      </c>
      <c r="I267" s="16" t="s">
        <v>7536</v>
      </c>
    </row>
    <row r="268" spans="1:9" x14ac:dyDescent="0.25">
      <c r="A268" s="13" t="s">
        <v>8726</v>
      </c>
      <c r="B268" s="2" t="s">
        <v>8727</v>
      </c>
      <c r="C268" s="2" t="s">
        <v>8289</v>
      </c>
      <c r="D268" s="2" t="s">
        <v>8297</v>
      </c>
      <c r="E268" s="2">
        <v>20100</v>
      </c>
      <c r="F268" s="3">
        <v>44196</v>
      </c>
      <c r="G268" s="2" t="s">
        <v>42</v>
      </c>
      <c r="H268" s="2">
        <v>4.5</v>
      </c>
      <c r="I268" s="16" t="s">
        <v>7536</v>
      </c>
    </row>
    <row r="269" spans="1:9" x14ac:dyDescent="0.25">
      <c r="A269" s="13" t="s">
        <v>8728</v>
      </c>
      <c r="B269" s="2" t="s">
        <v>8578</v>
      </c>
      <c r="C269" s="2" t="s">
        <v>8289</v>
      </c>
      <c r="D269" s="2" t="s">
        <v>8290</v>
      </c>
      <c r="E269" s="2">
        <v>19800</v>
      </c>
      <c r="F269" s="3">
        <v>44105</v>
      </c>
      <c r="G269" s="2" t="s">
        <v>695</v>
      </c>
      <c r="H269" s="2">
        <v>3.7</v>
      </c>
      <c r="I269" s="16" t="s">
        <v>7536</v>
      </c>
    </row>
    <row r="270" spans="1:9" x14ac:dyDescent="0.25">
      <c r="A270" s="13" t="s">
        <v>170</v>
      </c>
      <c r="B270" s="2" t="s">
        <v>8729</v>
      </c>
      <c r="C270" s="2" t="s">
        <v>8248</v>
      </c>
      <c r="D270" s="2" t="s">
        <v>8284</v>
      </c>
      <c r="E270" s="2">
        <v>27100</v>
      </c>
      <c r="F270" s="3">
        <v>44345</v>
      </c>
      <c r="G270" s="2" t="s">
        <v>1079</v>
      </c>
      <c r="H270" s="2">
        <v>3.8</v>
      </c>
      <c r="I270" s="16" t="s">
        <v>7536</v>
      </c>
    </row>
    <row r="271" spans="1:9" x14ac:dyDescent="0.25">
      <c r="A271" s="13" t="s">
        <v>8730</v>
      </c>
      <c r="B271" s="2" t="s">
        <v>8731</v>
      </c>
      <c r="C271" s="2" t="s">
        <v>8300</v>
      </c>
      <c r="D271" s="2" t="s">
        <v>8315</v>
      </c>
      <c r="E271" s="2">
        <v>17600</v>
      </c>
      <c r="F271" s="3">
        <v>44557</v>
      </c>
      <c r="G271" s="2" t="s">
        <v>248</v>
      </c>
      <c r="H271" s="2">
        <v>2.2000000000000002</v>
      </c>
      <c r="I271" s="16" t="s">
        <v>7536</v>
      </c>
    </row>
    <row r="272" spans="1:9" x14ac:dyDescent="0.25">
      <c r="A272" s="13" t="s">
        <v>8732</v>
      </c>
      <c r="B272" s="2" t="s">
        <v>8733</v>
      </c>
      <c r="C272" s="2" t="s">
        <v>8300</v>
      </c>
      <c r="D272" s="2" t="s">
        <v>8301</v>
      </c>
      <c r="E272" s="2">
        <v>18100</v>
      </c>
      <c r="F272" s="3">
        <v>44437</v>
      </c>
      <c r="G272" s="2" t="s">
        <v>253</v>
      </c>
      <c r="H272" s="2">
        <v>3</v>
      </c>
      <c r="I272" s="16" t="s">
        <v>7536</v>
      </c>
    </row>
    <row r="273" spans="1:9" x14ac:dyDescent="0.25">
      <c r="A273" s="13" t="s">
        <v>8734</v>
      </c>
      <c r="B273" s="2" t="s">
        <v>8735</v>
      </c>
      <c r="C273" s="2" t="s">
        <v>8300</v>
      </c>
      <c r="D273" s="2" t="s">
        <v>8315</v>
      </c>
      <c r="E273" s="2">
        <v>22600</v>
      </c>
      <c r="F273" s="3">
        <v>43687</v>
      </c>
      <c r="G273" s="2" t="s">
        <v>277</v>
      </c>
      <c r="H273" s="2">
        <v>2.6</v>
      </c>
      <c r="I273" s="16" t="s">
        <v>8375</v>
      </c>
    </row>
    <row r="274" spans="1:9" x14ac:dyDescent="0.25">
      <c r="A274" s="13" t="s">
        <v>8736</v>
      </c>
      <c r="B274" s="2" t="s">
        <v>8737</v>
      </c>
      <c r="C274" s="2" t="s">
        <v>8254</v>
      </c>
      <c r="D274" s="2" t="s">
        <v>8255</v>
      </c>
      <c r="E274" s="2">
        <v>75600</v>
      </c>
      <c r="F274" s="3">
        <v>45125</v>
      </c>
      <c r="G274" s="2" t="s">
        <v>338</v>
      </c>
      <c r="H274" s="2">
        <v>3.2</v>
      </c>
      <c r="I274" s="16" t="s">
        <v>8250</v>
      </c>
    </row>
    <row r="275" spans="1:9" x14ac:dyDescent="0.25">
      <c r="A275" s="13" t="s">
        <v>8738</v>
      </c>
      <c r="B275" s="2" t="s">
        <v>8739</v>
      </c>
      <c r="C275" s="2" t="s">
        <v>8258</v>
      </c>
      <c r="D275" s="2" t="s">
        <v>8258</v>
      </c>
      <c r="E275" s="2">
        <v>18300</v>
      </c>
      <c r="F275" s="3">
        <v>45712</v>
      </c>
      <c r="G275" s="2" t="s">
        <v>804</v>
      </c>
      <c r="H275" s="2">
        <v>3.3</v>
      </c>
      <c r="I275" s="16" t="s">
        <v>7536</v>
      </c>
    </row>
    <row r="276" spans="1:9" x14ac:dyDescent="0.25">
      <c r="A276" s="13" t="s">
        <v>8740</v>
      </c>
      <c r="B276" s="2" t="s">
        <v>8741</v>
      </c>
      <c r="C276" s="2" t="s">
        <v>8280</v>
      </c>
      <c r="D276" s="2" t="s">
        <v>8286</v>
      </c>
      <c r="E276" s="2">
        <v>13100</v>
      </c>
      <c r="F276" s="3">
        <v>45515</v>
      </c>
      <c r="G276" s="2" t="s">
        <v>399</v>
      </c>
      <c r="H276" s="2">
        <v>4.0999999999999996</v>
      </c>
      <c r="I276" s="16" t="s">
        <v>7536</v>
      </c>
    </row>
    <row r="277" spans="1:9" x14ac:dyDescent="0.25">
      <c r="A277" s="13" t="s">
        <v>24</v>
      </c>
      <c r="B277" s="2" t="s">
        <v>8742</v>
      </c>
      <c r="C277" s="2" t="s">
        <v>8248</v>
      </c>
      <c r="D277" s="2" t="s">
        <v>8284</v>
      </c>
      <c r="E277" s="2">
        <v>24700</v>
      </c>
      <c r="F277" s="3">
        <v>45476</v>
      </c>
      <c r="G277" s="2" t="s">
        <v>634</v>
      </c>
      <c r="H277" s="2">
        <v>4</v>
      </c>
      <c r="I277" s="16" t="s">
        <v>7536</v>
      </c>
    </row>
    <row r="278" spans="1:9" x14ac:dyDescent="0.25">
      <c r="A278" s="13" t="s">
        <v>8743</v>
      </c>
      <c r="B278" s="2" t="s">
        <v>5501</v>
      </c>
      <c r="C278" s="2" t="s">
        <v>8261</v>
      </c>
      <c r="D278" s="2" t="s">
        <v>8262</v>
      </c>
      <c r="E278" s="2">
        <v>21700</v>
      </c>
      <c r="F278" s="3">
        <v>42520</v>
      </c>
      <c r="G278" s="2" t="s">
        <v>634</v>
      </c>
      <c r="H278" s="2">
        <v>3.5</v>
      </c>
      <c r="I278" s="16" t="s">
        <v>7536</v>
      </c>
    </row>
    <row r="279" spans="1:9" x14ac:dyDescent="0.25">
      <c r="A279" s="13" t="s">
        <v>8744</v>
      </c>
      <c r="B279" s="2" t="s">
        <v>8745</v>
      </c>
      <c r="C279" s="2" t="s">
        <v>8268</v>
      </c>
      <c r="D279" s="2" t="s">
        <v>8269</v>
      </c>
      <c r="E279" s="2">
        <v>14300</v>
      </c>
      <c r="F279" s="3">
        <v>44701</v>
      </c>
      <c r="G279" s="2" t="s">
        <v>1020</v>
      </c>
      <c r="H279" s="2">
        <v>3.5</v>
      </c>
      <c r="I279" s="16" t="s">
        <v>7536</v>
      </c>
    </row>
    <row r="280" spans="1:9" x14ac:dyDescent="0.25">
      <c r="A280" s="13" t="s">
        <v>8746</v>
      </c>
      <c r="B280" s="2" t="s">
        <v>8747</v>
      </c>
      <c r="C280" s="2" t="s">
        <v>8289</v>
      </c>
      <c r="D280" s="2" t="s">
        <v>8290</v>
      </c>
      <c r="E280" s="2">
        <v>16100</v>
      </c>
      <c r="F280" s="3">
        <v>44704</v>
      </c>
      <c r="G280" s="2" t="s">
        <v>146</v>
      </c>
      <c r="H280" s="2">
        <v>2.7</v>
      </c>
      <c r="I280" s="16" t="s">
        <v>7536</v>
      </c>
    </row>
    <row r="281" spans="1:9" x14ac:dyDescent="0.25">
      <c r="A281" s="13" t="s">
        <v>8748</v>
      </c>
      <c r="B281" s="2" t="s">
        <v>8649</v>
      </c>
      <c r="C281" s="2" t="s">
        <v>8300</v>
      </c>
      <c r="D281" s="2" t="s">
        <v>8301</v>
      </c>
      <c r="E281" s="2">
        <v>16000</v>
      </c>
      <c r="F281" s="3">
        <v>44119</v>
      </c>
      <c r="G281" s="2" t="s">
        <v>228</v>
      </c>
      <c r="H281" s="2">
        <v>4</v>
      </c>
      <c r="I281" s="16" t="s">
        <v>7536</v>
      </c>
    </row>
    <row r="282" spans="1:9" x14ac:dyDescent="0.25">
      <c r="A282" s="13" t="s">
        <v>8749</v>
      </c>
      <c r="B282" s="2" t="s">
        <v>8750</v>
      </c>
      <c r="C282" s="2" t="s">
        <v>8268</v>
      </c>
      <c r="D282" s="2" t="s">
        <v>8269</v>
      </c>
      <c r="E282" s="2">
        <v>10600</v>
      </c>
      <c r="F282" s="3">
        <v>44492</v>
      </c>
      <c r="G282" s="2" t="s">
        <v>316</v>
      </c>
      <c r="H282" s="2">
        <v>3.5</v>
      </c>
      <c r="I282" s="16" t="s">
        <v>7536</v>
      </c>
    </row>
    <row r="283" spans="1:9" x14ac:dyDescent="0.25">
      <c r="A283" s="13" t="s">
        <v>8751</v>
      </c>
      <c r="B283" s="2" t="s">
        <v>8752</v>
      </c>
      <c r="C283" s="2" t="s">
        <v>8300</v>
      </c>
      <c r="D283" s="2" t="s">
        <v>8301</v>
      </c>
      <c r="E283" s="2">
        <v>21300</v>
      </c>
      <c r="F283" s="3">
        <v>43665</v>
      </c>
      <c r="G283" s="2" t="s">
        <v>409</v>
      </c>
      <c r="H283" s="2">
        <v>3.2</v>
      </c>
      <c r="I283" s="16" t="s">
        <v>7536</v>
      </c>
    </row>
    <row r="284" spans="1:9" x14ac:dyDescent="0.25">
      <c r="A284" s="13" t="s">
        <v>8753</v>
      </c>
      <c r="B284" s="2" t="s">
        <v>8754</v>
      </c>
      <c r="C284" s="2" t="s">
        <v>8268</v>
      </c>
      <c r="D284" s="2" t="s">
        <v>8269</v>
      </c>
      <c r="E284" s="2">
        <v>14600</v>
      </c>
      <c r="F284" s="3">
        <v>43176</v>
      </c>
      <c r="G284" s="2" t="s">
        <v>592</v>
      </c>
      <c r="H284" s="2">
        <v>3</v>
      </c>
      <c r="I284" s="16" t="s">
        <v>7536</v>
      </c>
    </row>
    <row r="285" spans="1:9" x14ac:dyDescent="0.25">
      <c r="A285" s="13" t="s">
        <v>8755</v>
      </c>
      <c r="B285" s="2" t="s">
        <v>8756</v>
      </c>
      <c r="C285" s="2" t="s">
        <v>8268</v>
      </c>
      <c r="D285" s="2" t="s">
        <v>8269</v>
      </c>
      <c r="E285" s="2">
        <v>13000</v>
      </c>
      <c r="F285" s="3">
        <v>44935</v>
      </c>
      <c r="G285" s="2" t="s">
        <v>999</v>
      </c>
      <c r="H285" s="2">
        <v>3</v>
      </c>
      <c r="I285" s="16" t="s">
        <v>7536</v>
      </c>
    </row>
    <row r="286" spans="1:9" x14ac:dyDescent="0.25">
      <c r="A286" s="13" t="s">
        <v>75</v>
      </c>
      <c r="B286" s="2" t="s">
        <v>8757</v>
      </c>
      <c r="C286" s="2" t="s">
        <v>8248</v>
      </c>
      <c r="D286" s="2" t="s">
        <v>8271</v>
      </c>
      <c r="E286" s="2">
        <v>21800</v>
      </c>
      <c r="F286" s="3">
        <v>43339</v>
      </c>
      <c r="G286" s="2" t="s">
        <v>818</v>
      </c>
      <c r="H286" s="2">
        <v>4.3</v>
      </c>
      <c r="I286" s="16" t="s">
        <v>7536</v>
      </c>
    </row>
    <row r="287" spans="1:9" x14ac:dyDescent="0.25">
      <c r="A287" s="13" t="s">
        <v>8758</v>
      </c>
      <c r="B287" s="2" t="s">
        <v>8759</v>
      </c>
      <c r="C287" s="2" t="s">
        <v>8258</v>
      </c>
      <c r="D287" s="2" t="s">
        <v>8258</v>
      </c>
      <c r="E287" s="2">
        <v>21800</v>
      </c>
      <c r="F287" s="3">
        <v>42506</v>
      </c>
      <c r="G287" s="2" t="s">
        <v>1294</v>
      </c>
      <c r="H287" s="2">
        <v>2.9</v>
      </c>
      <c r="I287" s="16" t="s">
        <v>7536</v>
      </c>
    </row>
    <row r="288" spans="1:9" x14ac:dyDescent="0.25">
      <c r="A288" s="13" t="s">
        <v>8760</v>
      </c>
      <c r="B288" s="2" t="s">
        <v>8761</v>
      </c>
      <c r="C288" s="2" t="s">
        <v>8254</v>
      </c>
      <c r="D288" s="2" t="s">
        <v>8255</v>
      </c>
      <c r="E288" s="2">
        <v>48600</v>
      </c>
      <c r="F288" s="3">
        <v>44934</v>
      </c>
      <c r="G288" s="2" t="s">
        <v>474</v>
      </c>
      <c r="H288" s="2">
        <v>2.2000000000000002</v>
      </c>
      <c r="I288" s="16" t="s">
        <v>7536</v>
      </c>
    </row>
    <row r="289" spans="1:9" x14ac:dyDescent="0.25">
      <c r="A289" s="13" t="s">
        <v>8762</v>
      </c>
      <c r="B289" s="2" t="s">
        <v>6417</v>
      </c>
      <c r="C289" s="2" t="s">
        <v>8268</v>
      </c>
      <c r="D289" s="2" t="s">
        <v>8269</v>
      </c>
      <c r="E289" s="2">
        <v>13100</v>
      </c>
      <c r="F289" s="3">
        <v>44053</v>
      </c>
      <c r="G289" s="2" t="s">
        <v>1033</v>
      </c>
      <c r="H289" s="2">
        <v>4.5999999999999996</v>
      </c>
      <c r="I289" s="16" t="s">
        <v>7536</v>
      </c>
    </row>
    <row r="290" spans="1:9" x14ac:dyDescent="0.25">
      <c r="A290" s="13" t="s">
        <v>8763</v>
      </c>
      <c r="B290" s="2" t="s">
        <v>8764</v>
      </c>
      <c r="C290" s="2" t="s">
        <v>8254</v>
      </c>
      <c r="D290" s="2" t="s">
        <v>8308</v>
      </c>
      <c r="E290" s="2">
        <v>74600</v>
      </c>
      <c r="F290" s="3">
        <v>44906</v>
      </c>
      <c r="G290" s="2" t="s">
        <v>616</v>
      </c>
      <c r="H290" s="2">
        <v>3</v>
      </c>
      <c r="I290" s="16" t="s">
        <v>8375</v>
      </c>
    </row>
    <row r="291" spans="1:9" x14ac:dyDescent="0.25">
      <c r="A291" s="13" t="s">
        <v>8765</v>
      </c>
      <c r="B291" s="2" t="s">
        <v>8766</v>
      </c>
      <c r="C291" s="2" t="s">
        <v>8280</v>
      </c>
      <c r="D291" s="2" t="s">
        <v>8281</v>
      </c>
      <c r="E291" s="2">
        <v>12600</v>
      </c>
      <c r="F291" s="3">
        <v>42420</v>
      </c>
      <c r="G291" s="2" t="s">
        <v>557</v>
      </c>
      <c r="H291" s="2">
        <v>4.0999999999999996</v>
      </c>
      <c r="I291" s="16" t="s">
        <v>7536</v>
      </c>
    </row>
    <row r="292" spans="1:9" x14ac:dyDescent="0.25">
      <c r="A292" s="13" t="s">
        <v>8767</v>
      </c>
      <c r="B292" s="2" t="s">
        <v>8768</v>
      </c>
      <c r="C292" s="2" t="s">
        <v>8300</v>
      </c>
      <c r="D292" s="2" t="s">
        <v>8301</v>
      </c>
      <c r="E292" s="2">
        <v>20200</v>
      </c>
      <c r="F292" s="3">
        <v>45338</v>
      </c>
      <c r="G292" s="2" t="s">
        <v>214</v>
      </c>
      <c r="H292" s="2">
        <v>3.3</v>
      </c>
      <c r="I292" s="16" t="s">
        <v>7536</v>
      </c>
    </row>
    <row r="293" spans="1:9" x14ac:dyDescent="0.25">
      <c r="A293" s="13" t="s">
        <v>8769</v>
      </c>
      <c r="B293" s="2" t="s">
        <v>8770</v>
      </c>
      <c r="C293" s="2" t="s">
        <v>8300</v>
      </c>
      <c r="D293" s="2" t="s">
        <v>8301</v>
      </c>
      <c r="E293" s="2">
        <v>21100</v>
      </c>
      <c r="F293" s="3">
        <v>45039</v>
      </c>
      <c r="G293" s="2" t="s">
        <v>240</v>
      </c>
      <c r="H293" s="2">
        <v>3.1</v>
      </c>
      <c r="I293" s="16" t="s">
        <v>7536</v>
      </c>
    </row>
    <row r="294" spans="1:9" x14ac:dyDescent="0.25">
      <c r="A294" s="13" t="s">
        <v>8771</v>
      </c>
      <c r="B294" s="2" t="s">
        <v>8772</v>
      </c>
      <c r="C294" s="2" t="s">
        <v>8254</v>
      </c>
      <c r="D294" s="2" t="s">
        <v>8308</v>
      </c>
      <c r="E294" s="2">
        <v>62100</v>
      </c>
      <c r="F294" s="3">
        <v>43562</v>
      </c>
      <c r="G294" s="2" t="s">
        <v>1853</v>
      </c>
      <c r="H294" s="2">
        <v>4.9000000000000004</v>
      </c>
      <c r="I294" s="16" t="s">
        <v>7536</v>
      </c>
    </row>
    <row r="295" spans="1:9" x14ac:dyDescent="0.25">
      <c r="A295" s="13" t="s">
        <v>8773</v>
      </c>
      <c r="B295" s="2" t="s">
        <v>8774</v>
      </c>
      <c r="C295" s="2" t="s">
        <v>8261</v>
      </c>
      <c r="D295" s="2" t="s">
        <v>8275</v>
      </c>
      <c r="E295" s="2">
        <v>17400</v>
      </c>
      <c r="F295" s="3">
        <v>43170</v>
      </c>
      <c r="G295" s="2" t="s">
        <v>516</v>
      </c>
      <c r="H295" s="2">
        <v>3.9</v>
      </c>
      <c r="I295" s="16" t="s">
        <v>7536</v>
      </c>
    </row>
    <row r="296" spans="1:9" x14ac:dyDescent="0.25">
      <c r="A296" s="13" t="s">
        <v>8775</v>
      </c>
      <c r="B296" s="2" t="s">
        <v>6392</v>
      </c>
      <c r="C296" s="2" t="s">
        <v>8254</v>
      </c>
      <c r="D296" s="2" t="s">
        <v>8359</v>
      </c>
      <c r="E296" s="2">
        <v>66200</v>
      </c>
      <c r="F296" s="3">
        <v>44739</v>
      </c>
      <c r="G296" s="2" t="s">
        <v>248</v>
      </c>
      <c r="H296" s="2">
        <v>4.9000000000000004</v>
      </c>
      <c r="I296" s="16" t="s">
        <v>7536</v>
      </c>
    </row>
    <row r="297" spans="1:9" x14ac:dyDescent="0.25">
      <c r="A297" s="13" t="s">
        <v>8776</v>
      </c>
      <c r="B297" s="2" t="s">
        <v>8777</v>
      </c>
      <c r="C297" s="2" t="s">
        <v>8254</v>
      </c>
      <c r="D297" s="2" t="s">
        <v>8255</v>
      </c>
      <c r="E297" s="2">
        <v>57300</v>
      </c>
      <c r="F297" s="3">
        <v>42385</v>
      </c>
      <c r="G297" s="2" t="s">
        <v>405</v>
      </c>
      <c r="H297" s="2">
        <v>2.7</v>
      </c>
      <c r="I297" s="16" t="s">
        <v>7536</v>
      </c>
    </row>
    <row r="298" spans="1:9" x14ac:dyDescent="0.25">
      <c r="A298" s="13" t="s">
        <v>8778</v>
      </c>
      <c r="B298" s="2" t="s">
        <v>8779</v>
      </c>
      <c r="C298" s="2" t="s">
        <v>8280</v>
      </c>
      <c r="D298" s="2" t="s">
        <v>8286</v>
      </c>
      <c r="E298" s="2">
        <v>13200</v>
      </c>
      <c r="F298" s="3">
        <v>43124</v>
      </c>
      <c r="G298" s="2" t="s">
        <v>1716</v>
      </c>
      <c r="H298" s="2">
        <v>5</v>
      </c>
      <c r="I298" s="16" t="s">
        <v>7536</v>
      </c>
    </row>
    <row r="299" spans="1:9" x14ac:dyDescent="0.25">
      <c r="A299" s="13" t="s">
        <v>8780</v>
      </c>
      <c r="B299" s="2" t="s">
        <v>8781</v>
      </c>
      <c r="C299" s="2" t="s">
        <v>8258</v>
      </c>
      <c r="D299" s="2" t="s">
        <v>8258</v>
      </c>
      <c r="E299" s="2">
        <v>16300</v>
      </c>
      <c r="F299" s="3">
        <v>43166</v>
      </c>
      <c r="G299" s="2" t="s">
        <v>1055</v>
      </c>
      <c r="H299" s="2">
        <v>3.8</v>
      </c>
      <c r="I299" s="16" t="s">
        <v>7536</v>
      </c>
    </row>
    <row r="300" spans="1:9" x14ac:dyDescent="0.25">
      <c r="A300" s="13" t="s">
        <v>8782</v>
      </c>
      <c r="B300" s="2" t="s">
        <v>8783</v>
      </c>
      <c r="C300" s="2" t="s">
        <v>8261</v>
      </c>
      <c r="D300" s="2" t="s">
        <v>8262</v>
      </c>
      <c r="E300" s="2">
        <v>15400</v>
      </c>
      <c r="F300" s="3">
        <v>43443</v>
      </c>
      <c r="G300" s="2" t="s">
        <v>357</v>
      </c>
      <c r="H300" s="2">
        <v>2.5</v>
      </c>
      <c r="I300" s="16" t="s">
        <v>7536</v>
      </c>
    </row>
    <row r="301" spans="1:9" x14ac:dyDescent="0.25">
      <c r="A301" s="23" t="s">
        <v>8784</v>
      </c>
      <c r="B301" s="25" t="s">
        <v>8785</v>
      </c>
      <c r="C301" s="25" t="s">
        <v>8289</v>
      </c>
      <c r="D301" s="25" t="s">
        <v>8297</v>
      </c>
      <c r="E301" s="25">
        <v>23200</v>
      </c>
      <c r="F301" s="27">
        <v>42455</v>
      </c>
      <c r="G301" s="25" t="s">
        <v>914</v>
      </c>
      <c r="H301" s="25">
        <v>4</v>
      </c>
      <c r="I301" s="26" t="s">
        <v>7536</v>
      </c>
    </row>
  </sheetData>
  <conditionalFormatting sqref="A1:A1048576">
    <cfRule type="duplicateValues" dxfId="4" priority="1"/>
    <cfRule type="duplicateValues" dxfId="3" priority="2"/>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J91"/>
  <sheetViews>
    <sheetView topLeftCell="B1" workbookViewId="0">
      <pane ySplit="1" topLeftCell="A2" activePane="bottomLeft" state="frozen"/>
      <selection pane="bottomLeft" activeCell="J2" sqref="J2:J1048576"/>
    </sheetView>
  </sheetViews>
  <sheetFormatPr defaultRowHeight="15" x14ac:dyDescent="0.25"/>
  <cols>
    <col min="1" max="1" width="14" customWidth="1"/>
    <col min="2" max="2" width="25" customWidth="1"/>
    <col min="3" max="3" width="26" customWidth="1"/>
    <col min="4" max="4" width="13" customWidth="1"/>
    <col min="5" max="5" width="40" customWidth="1"/>
    <col min="6" max="6" width="18" customWidth="1"/>
    <col min="7" max="7" width="17" customWidth="1"/>
    <col min="8" max="8" width="12" customWidth="1"/>
    <col min="9" max="9" width="18" customWidth="1"/>
    <col min="10" max="10" width="11" customWidth="1"/>
  </cols>
  <sheetData>
    <row r="1" spans="1:10" x14ac:dyDescent="0.25">
      <c r="A1" s="1" t="s">
        <v>7522</v>
      </c>
      <c r="B1" s="1" t="s">
        <v>8786</v>
      </c>
      <c r="C1" s="1" t="s">
        <v>8787</v>
      </c>
      <c r="D1" s="1" t="s">
        <v>4921</v>
      </c>
      <c r="E1" s="1" t="s">
        <v>4922</v>
      </c>
      <c r="F1" s="1" t="s">
        <v>4923</v>
      </c>
      <c r="G1" s="1" t="s">
        <v>4924</v>
      </c>
      <c r="H1" s="1" t="s">
        <v>8788</v>
      </c>
      <c r="I1" s="1" t="s">
        <v>8789</v>
      </c>
      <c r="J1" s="1" t="s">
        <v>7527</v>
      </c>
    </row>
    <row r="2" spans="1:10" x14ac:dyDescent="0.25">
      <c r="A2" s="2" t="s">
        <v>7873</v>
      </c>
      <c r="B2" s="2" t="s">
        <v>8790</v>
      </c>
      <c r="C2" s="2" t="s">
        <v>8791</v>
      </c>
      <c r="D2" s="2" t="s">
        <v>8792</v>
      </c>
      <c r="E2" s="2" t="s">
        <v>8793</v>
      </c>
      <c r="F2" s="2" t="s">
        <v>5134</v>
      </c>
      <c r="G2" s="2" t="s">
        <v>4934</v>
      </c>
      <c r="H2" s="2">
        <v>26</v>
      </c>
      <c r="I2" s="2">
        <v>2.8</v>
      </c>
      <c r="J2" s="2" t="s">
        <v>7536</v>
      </c>
    </row>
    <row r="3" spans="1:10" x14ac:dyDescent="0.25">
      <c r="A3" s="2" t="s">
        <v>7648</v>
      </c>
      <c r="B3" s="2" t="s">
        <v>8794</v>
      </c>
      <c r="C3" s="2" t="s">
        <v>8795</v>
      </c>
      <c r="D3" s="2" t="s">
        <v>8796</v>
      </c>
      <c r="E3" s="2" t="s">
        <v>8797</v>
      </c>
      <c r="F3" s="2" t="s">
        <v>5074</v>
      </c>
      <c r="G3" s="2" t="s">
        <v>4934</v>
      </c>
      <c r="H3" s="2">
        <v>21</v>
      </c>
      <c r="I3" s="2">
        <v>3.2</v>
      </c>
      <c r="J3" s="2" t="s">
        <v>7536</v>
      </c>
    </row>
    <row r="4" spans="1:10" x14ac:dyDescent="0.25">
      <c r="A4" s="2" t="s">
        <v>7999</v>
      </c>
      <c r="B4" s="2" t="s">
        <v>8798</v>
      </c>
      <c r="C4" s="2" t="s">
        <v>8799</v>
      </c>
      <c r="D4" s="2" t="s">
        <v>8800</v>
      </c>
      <c r="E4" s="2" t="s">
        <v>8801</v>
      </c>
      <c r="F4" s="2" t="s">
        <v>5212</v>
      </c>
      <c r="G4" s="2" t="s">
        <v>4942</v>
      </c>
      <c r="H4" s="2">
        <v>6</v>
      </c>
      <c r="I4" s="2">
        <v>4.9000000000000004</v>
      </c>
      <c r="J4" s="2" t="s">
        <v>7536</v>
      </c>
    </row>
    <row r="5" spans="1:10" x14ac:dyDescent="0.25">
      <c r="A5" s="2" t="s">
        <v>7896</v>
      </c>
      <c r="B5" s="2" t="s">
        <v>8802</v>
      </c>
      <c r="C5" s="2" t="s">
        <v>5394</v>
      </c>
      <c r="D5" s="2" t="s">
        <v>8803</v>
      </c>
      <c r="E5" s="2" t="s">
        <v>8804</v>
      </c>
      <c r="F5" s="2" t="s">
        <v>4941</v>
      </c>
      <c r="G5" s="2" t="s">
        <v>4942</v>
      </c>
      <c r="H5" s="2">
        <v>29</v>
      </c>
      <c r="I5" s="2">
        <v>3.4</v>
      </c>
      <c r="J5" s="2" t="s">
        <v>7536</v>
      </c>
    </row>
    <row r="6" spans="1:10" x14ac:dyDescent="0.25">
      <c r="A6" s="2" t="s">
        <v>7928</v>
      </c>
      <c r="B6" s="2" t="s">
        <v>8805</v>
      </c>
      <c r="C6" s="2" t="s">
        <v>8806</v>
      </c>
      <c r="D6" s="2" t="s">
        <v>8807</v>
      </c>
      <c r="E6" s="2" t="s">
        <v>8808</v>
      </c>
      <c r="F6" s="2" t="s">
        <v>5225</v>
      </c>
      <c r="G6" s="2" t="s">
        <v>4934</v>
      </c>
      <c r="H6" s="2">
        <v>28</v>
      </c>
      <c r="I6" s="2">
        <v>3.3</v>
      </c>
      <c r="J6" s="2" t="s">
        <v>7536</v>
      </c>
    </row>
    <row r="7" spans="1:10" x14ac:dyDescent="0.25">
      <c r="A7" s="2" t="s">
        <v>7753</v>
      </c>
      <c r="B7" s="2" t="s">
        <v>8809</v>
      </c>
      <c r="C7" s="2" t="s">
        <v>8810</v>
      </c>
      <c r="D7" s="2" t="s">
        <v>8811</v>
      </c>
      <c r="E7" s="2" t="s">
        <v>8812</v>
      </c>
      <c r="F7" s="2" t="s">
        <v>5005</v>
      </c>
      <c r="G7" s="2" t="s">
        <v>4942</v>
      </c>
      <c r="H7" s="2">
        <v>10</v>
      </c>
      <c r="I7" s="2">
        <v>5</v>
      </c>
      <c r="J7" s="2" t="s">
        <v>7536</v>
      </c>
    </row>
    <row r="8" spans="1:10" x14ac:dyDescent="0.25">
      <c r="A8" s="2" t="s">
        <v>7903</v>
      </c>
      <c r="B8" s="2" t="s">
        <v>8813</v>
      </c>
      <c r="C8" s="2" t="s">
        <v>8814</v>
      </c>
      <c r="D8" s="2" t="s">
        <v>8815</v>
      </c>
      <c r="E8" s="2" t="s">
        <v>8816</v>
      </c>
      <c r="F8" s="2" t="s">
        <v>5048</v>
      </c>
      <c r="G8" s="2" t="s">
        <v>4963</v>
      </c>
      <c r="H8" s="2">
        <v>3</v>
      </c>
      <c r="I8" s="2">
        <v>4.2</v>
      </c>
      <c r="J8" s="2" t="s">
        <v>7536</v>
      </c>
    </row>
    <row r="9" spans="1:10" x14ac:dyDescent="0.25">
      <c r="A9" s="2" t="s">
        <v>7543</v>
      </c>
      <c r="B9" s="2" t="s">
        <v>8817</v>
      </c>
      <c r="C9" s="2" t="s">
        <v>8818</v>
      </c>
      <c r="D9" s="2" t="s">
        <v>8819</v>
      </c>
      <c r="E9" s="2" t="s">
        <v>8820</v>
      </c>
      <c r="F9" s="2" t="s">
        <v>5064</v>
      </c>
      <c r="G9" s="2" t="s">
        <v>4963</v>
      </c>
      <c r="H9" s="2">
        <v>9</v>
      </c>
      <c r="I9" s="2">
        <v>2.9</v>
      </c>
      <c r="J9" s="2" t="s">
        <v>7536</v>
      </c>
    </row>
    <row r="10" spans="1:10" x14ac:dyDescent="0.25">
      <c r="A10" s="2" t="s">
        <v>7551</v>
      </c>
      <c r="B10" s="2" t="s">
        <v>8821</v>
      </c>
      <c r="C10" s="2" t="s">
        <v>8822</v>
      </c>
      <c r="D10" s="2" t="s">
        <v>8823</v>
      </c>
      <c r="E10" s="2" t="s">
        <v>8824</v>
      </c>
      <c r="F10" s="2" t="s">
        <v>4993</v>
      </c>
      <c r="G10" s="2" t="s">
        <v>4942</v>
      </c>
      <c r="H10" s="2">
        <v>27</v>
      </c>
      <c r="I10" s="2">
        <v>3.8</v>
      </c>
      <c r="J10" s="2" t="s">
        <v>7536</v>
      </c>
    </row>
    <row r="11" spans="1:10" hidden="1" x14ac:dyDescent="0.25">
      <c r="A11" s="2" t="s">
        <v>7558</v>
      </c>
      <c r="B11" s="2" t="s">
        <v>8825</v>
      </c>
      <c r="C11" s="2" t="s">
        <v>8826</v>
      </c>
      <c r="D11" s="2" t="s">
        <v>8827</v>
      </c>
      <c r="E11" s="2" t="s">
        <v>8828</v>
      </c>
      <c r="F11" s="2" t="s">
        <v>5053</v>
      </c>
      <c r="G11" s="2" t="s">
        <v>4963</v>
      </c>
      <c r="H11" s="2">
        <v>6</v>
      </c>
      <c r="I11" s="2">
        <v>3.1</v>
      </c>
      <c r="J11" s="2" t="s">
        <v>7603</v>
      </c>
    </row>
    <row r="12" spans="1:10" x14ac:dyDescent="0.25">
      <c r="A12" s="2" t="s">
        <v>7608</v>
      </c>
      <c r="B12" s="2" t="s">
        <v>8829</v>
      </c>
      <c r="C12" s="2" t="s">
        <v>8830</v>
      </c>
      <c r="D12" s="2" t="s">
        <v>8831</v>
      </c>
      <c r="E12" s="2" t="s">
        <v>8832</v>
      </c>
      <c r="F12" s="2" t="s">
        <v>4933</v>
      </c>
      <c r="G12" s="2" t="s">
        <v>4934</v>
      </c>
      <c r="H12" s="2">
        <v>24</v>
      </c>
      <c r="I12" s="2">
        <v>3.7</v>
      </c>
      <c r="J12" s="2" t="s">
        <v>7536</v>
      </c>
    </row>
    <row r="13" spans="1:10" x14ac:dyDescent="0.25">
      <c r="A13" s="2" t="s">
        <v>7592</v>
      </c>
      <c r="B13" s="2" t="s">
        <v>8833</v>
      </c>
      <c r="C13" s="2" t="s">
        <v>8834</v>
      </c>
      <c r="D13" s="2" t="s">
        <v>8835</v>
      </c>
      <c r="E13" s="2" t="s">
        <v>8836</v>
      </c>
      <c r="F13" s="2" t="s">
        <v>5148</v>
      </c>
      <c r="G13" s="2" t="s">
        <v>4950</v>
      </c>
      <c r="H13" s="2">
        <v>26</v>
      </c>
      <c r="I13" s="2">
        <v>3.3</v>
      </c>
      <c r="J13" s="2" t="s">
        <v>7536</v>
      </c>
    </row>
    <row r="14" spans="1:10" x14ac:dyDescent="0.25">
      <c r="A14" s="2" t="s">
        <v>7656</v>
      </c>
      <c r="B14" s="2" t="s">
        <v>8837</v>
      </c>
      <c r="C14" s="2" t="s">
        <v>8838</v>
      </c>
      <c r="D14" s="2" t="s">
        <v>8839</v>
      </c>
      <c r="E14" s="2" t="s">
        <v>8840</v>
      </c>
      <c r="F14" s="2" t="s">
        <v>5048</v>
      </c>
      <c r="G14" s="2" t="s">
        <v>4963</v>
      </c>
      <c r="H14" s="2">
        <v>3</v>
      </c>
      <c r="I14" s="2">
        <v>4.9000000000000004</v>
      </c>
      <c r="J14" s="2" t="s">
        <v>7536</v>
      </c>
    </row>
    <row r="15" spans="1:10" x14ac:dyDescent="0.25">
      <c r="A15" s="2" t="s">
        <v>7807</v>
      </c>
      <c r="B15" s="2" t="s">
        <v>8841</v>
      </c>
      <c r="C15" s="2" t="s">
        <v>6064</v>
      </c>
      <c r="D15" s="2" t="s">
        <v>8842</v>
      </c>
      <c r="E15" s="2" t="s">
        <v>8843</v>
      </c>
      <c r="F15" s="2" t="s">
        <v>4941</v>
      </c>
      <c r="G15" s="2" t="s">
        <v>4942</v>
      </c>
      <c r="H15" s="2">
        <v>45</v>
      </c>
      <c r="I15" s="2">
        <v>2.1</v>
      </c>
      <c r="J15" s="2" t="s">
        <v>7536</v>
      </c>
    </row>
    <row r="16" spans="1:10" x14ac:dyDescent="0.25">
      <c r="A16" s="2" t="s">
        <v>7669</v>
      </c>
      <c r="B16" s="2" t="s">
        <v>8844</v>
      </c>
      <c r="C16" s="2" t="s">
        <v>8845</v>
      </c>
      <c r="D16" s="2" t="s">
        <v>8846</v>
      </c>
      <c r="E16" s="2" t="s">
        <v>8847</v>
      </c>
      <c r="F16" s="2" t="s">
        <v>5225</v>
      </c>
      <c r="G16" s="2" t="s">
        <v>4934</v>
      </c>
      <c r="H16" s="2">
        <v>19</v>
      </c>
      <c r="I16" s="2">
        <v>2.7</v>
      </c>
      <c r="J16" s="2" t="s">
        <v>7536</v>
      </c>
    </row>
    <row r="17" spans="1:10" x14ac:dyDescent="0.25">
      <c r="A17" s="2" t="s">
        <v>7586</v>
      </c>
      <c r="B17" s="2" t="s">
        <v>8848</v>
      </c>
      <c r="C17" s="2" t="s">
        <v>8849</v>
      </c>
      <c r="D17" s="2" t="s">
        <v>8850</v>
      </c>
      <c r="E17" s="2" t="s">
        <v>8851</v>
      </c>
      <c r="F17" s="2" t="s">
        <v>5269</v>
      </c>
      <c r="G17" s="2" t="s">
        <v>4970</v>
      </c>
      <c r="H17" s="2">
        <v>24</v>
      </c>
      <c r="I17" s="2">
        <v>4.3</v>
      </c>
      <c r="J17" s="2" t="s">
        <v>7536</v>
      </c>
    </row>
    <row r="18" spans="1:10" x14ac:dyDescent="0.25">
      <c r="A18" s="2" t="s">
        <v>7965</v>
      </c>
      <c r="B18" s="2" t="s">
        <v>8852</v>
      </c>
      <c r="C18" s="2" t="s">
        <v>8853</v>
      </c>
      <c r="D18" s="2" t="s">
        <v>8854</v>
      </c>
      <c r="E18" s="2" t="s">
        <v>8855</v>
      </c>
      <c r="F18" s="2" t="s">
        <v>5044</v>
      </c>
      <c r="G18" s="2" t="s">
        <v>4934</v>
      </c>
      <c r="H18" s="2">
        <v>5</v>
      </c>
      <c r="I18" s="2">
        <v>4.7</v>
      </c>
      <c r="J18" s="2" t="s">
        <v>7536</v>
      </c>
    </row>
    <row r="19" spans="1:10" x14ac:dyDescent="0.25">
      <c r="A19" s="2" t="s">
        <v>7825</v>
      </c>
      <c r="B19" s="2" t="s">
        <v>8856</v>
      </c>
      <c r="C19" s="2" t="s">
        <v>8857</v>
      </c>
      <c r="D19" s="2" t="s">
        <v>8858</v>
      </c>
      <c r="E19" s="2" t="s">
        <v>8859</v>
      </c>
      <c r="F19" s="2" t="s">
        <v>4933</v>
      </c>
      <c r="G19" s="2" t="s">
        <v>4934</v>
      </c>
      <c r="H19" s="2">
        <v>12</v>
      </c>
      <c r="I19" s="2">
        <v>4</v>
      </c>
      <c r="J19" s="2" t="s">
        <v>7536</v>
      </c>
    </row>
    <row r="20" spans="1:10" hidden="1" x14ac:dyDescent="0.25">
      <c r="A20" s="2" t="s">
        <v>7834</v>
      </c>
      <c r="B20" s="2" t="s">
        <v>8860</v>
      </c>
      <c r="C20" s="2" t="s">
        <v>6395</v>
      </c>
      <c r="D20" s="2" t="s">
        <v>8861</v>
      </c>
      <c r="E20" s="2" t="s">
        <v>8862</v>
      </c>
      <c r="F20" s="2" t="s">
        <v>5212</v>
      </c>
      <c r="G20" s="2" t="s">
        <v>4942</v>
      </c>
      <c r="H20" s="2">
        <v>25</v>
      </c>
      <c r="I20" s="2">
        <v>3.6</v>
      </c>
      <c r="J20" s="2" t="s">
        <v>7603</v>
      </c>
    </row>
    <row r="21" spans="1:10" x14ac:dyDescent="0.25">
      <c r="A21" s="2" t="s">
        <v>7954</v>
      </c>
      <c r="B21" s="2" t="s">
        <v>8863</v>
      </c>
      <c r="C21" s="2" t="s">
        <v>7151</v>
      </c>
      <c r="D21" s="2" t="s">
        <v>8864</v>
      </c>
      <c r="E21" s="2" t="s">
        <v>8865</v>
      </c>
      <c r="F21" s="2" t="s">
        <v>5058</v>
      </c>
      <c r="G21" s="2" t="s">
        <v>4934</v>
      </c>
      <c r="H21" s="2">
        <v>24</v>
      </c>
      <c r="I21" s="2">
        <v>2.8</v>
      </c>
      <c r="J21" s="2" t="s">
        <v>7536</v>
      </c>
    </row>
    <row r="22" spans="1:10" x14ac:dyDescent="0.25">
      <c r="A22" s="2" t="s">
        <v>7639</v>
      </c>
      <c r="B22" s="2" t="s">
        <v>8866</v>
      </c>
      <c r="C22" s="2" t="s">
        <v>8867</v>
      </c>
      <c r="D22" s="2" t="s">
        <v>8868</v>
      </c>
      <c r="E22" s="2" t="s">
        <v>8869</v>
      </c>
      <c r="F22" s="2" t="s">
        <v>4975</v>
      </c>
      <c r="G22" s="2" t="s">
        <v>4934</v>
      </c>
      <c r="H22" s="2">
        <v>15</v>
      </c>
      <c r="I22" s="2">
        <v>4.7</v>
      </c>
      <c r="J22" s="2" t="s">
        <v>7536</v>
      </c>
    </row>
    <row r="23" spans="1:10" x14ac:dyDescent="0.25">
      <c r="A23" s="2" t="s">
        <v>7815</v>
      </c>
      <c r="B23" s="2" t="s">
        <v>8870</v>
      </c>
      <c r="C23" s="2" t="s">
        <v>8871</v>
      </c>
      <c r="D23" s="2" t="s">
        <v>8872</v>
      </c>
      <c r="E23" s="2" t="s">
        <v>8873</v>
      </c>
      <c r="F23" s="2" t="s">
        <v>5053</v>
      </c>
      <c r="G23" s="2" t="s">
        <v>4963</v>
      </c>
      <c r="H23" s="2">
        <v>24</v>
      </c>
      <c r="I23" s="2">
        <v>5</v>
      </c>
      <c r="J23" s="2" t="s">
        <v>7536</v>
      </c>
    </row>
    <row r="24" spans="1:10" x14ac:dyDescent="0.25">
      <c r="A24" s="2" t="s">
        <v>8006</v>
      </c>
      <c r="B24" s="2" t="s">
        <v>8874</v>
      </c>
      <c r="C24" s="2" t="s">
        <v>8875</v>
      </c>
      <c r="D24" s="2" t="s">
        <v>8876</v>
      </c>
      <c r="E24" s="2" t="s">
        <v>8877</v>
      </c>
      <c r="F24" s="2" t="s">
        <v>5212</v>
      </c>
      <c r="G24" s="2" t="s">
        <v>4942</v>
      </c>
      <c r="H24" s="2">
        <v>9</v>
      </c>
      <c r="I24" s="2">
        <v>3.1</v>
      </c>
      <c r="J24" s="2" t="s">
        <v>7536</v>
      </c>
    </row>
    <row r="25" spans="1:10" x14ac:dyDescent="0.25">
      <c r="A25" s="2" t="s">
        <v>7711</v>
      </c>
      <c r="B25" s="2" t="s">
        <v>8878</v>
      </c>
      <c r="C25" s="2" t="s">
        <v>8560</v>
      </c>
      <c r="D25" s="2" t="s">
        <v>8879</v>
      </c>
      <c r="E25" s="2" t="s">
        <v>8880</v>
      </c>
      <c r="F25" s="2" t="s">
        <v>4969</v>
      </c>
      <c r="G25" s="2" t="s">
        <v>4970</v>
      </c>
      <c r="H25" s="2">
        <v>13</v>
      </c>
      <c r="I25" s="2">
        <v>3.5</v>
      </c>
      <c r="J25" s="2" t="s">
        <v>7536</v>
      </c>
    </row>
    <row r="26" spans="1:10" x14ac:dyDescent="0.25">
      <c r="A26" s="2" t="s">
        <v>8881</v>
      </c>
      <c r="B26" s="2" t="s">
        <v>8882</v>
      </c>
      <c r="C26" s="2" t="s">
        <v>8883</v>
      </c>
      <c r="D26" s="2" t="s">
        <v>8884</v>
      </c>
      <c r="E26" s="2" t="s">
        <v>8885</v>
      </c>
      <c r="F26" s="2" t="s">
        <v>5064</v>
      </c>
      <c r="G26" s="2" t="s">
        <v>4963</v>
      </c>
      <c r="H26" s="2">
        <v>23</v>
      </c>
      <c r="I26" s="2">
        <v>3.3</v>
      </c>
      <c r="J26" s="2" t="s">
        <v>7536</v>
      </c>
    </row>
    <row r="27" spans="1:10" x14ac:dyDescent="0.25">
      <c r="A27" s="2" t="s">
        <v>7776</v>
      </c>
      <c r="B27" s="2" t="s">
        <v>8886</v>
      </c>
      <c r="C27" s="2" t="s">
        <v>6535</v>
      </c>
      <c r="D27" s="2" t="s">
        <v>8887</v>
      </c>
      <c r="E27" s="2" t="s">
        <v>8888</v>
      </c>
      <c r="F27" s="2" t="s">
        <v>5225</v>
      </c>
      <c r="G27" s="2" t="s">
        <v>4934</v>
      </c>
      <c r="H27" s="2">
        <v>4</v>
      </c>
      <c r="I27" s="2">
        <v>3.1</v>
      </c>
      <c r="J27" s="2" t="s">
        <v>7536</v>
      </c>
    </row>
    <row r="28" spans="1:10" x14ac:dyDescent="0.25">
      <c r="A28" s="2" t="s">
        <v>7628</v>
      </c>
      <c r="B28" s="2" t="s">
        <v>8889</v>
      </c>
      <c r="C28" s="2" t="s">
        <v>8890</v>
      </c>
      <c r="D28" s="2" t="s">
        <v>8891</v>
      </c>
      <c r="E28" s="2" t="s">
        <v>8892</v>
      </c>
      <c r="F28" s="2" t="s">
        <v>5134</v>
      </c>
      <c r="G28" s="2" t="s">
        <v>4934</v>
      </c>
      <c r="H28" s="2">
        <v>28</v>
      </c>
      <c r="I28" s="2">
        <v>4.9000000000000004</v>
      </c>
      <c r="J28" s="2" t="s">
        <v>7536</v>
      </c>
    </row>
    <row r="29" spans="1:10" x14ac:dyDescent="0.25">
      <c r="A29" s="2" t="s">
        <v>7888</v>
      </c>
      <c r="B29" s="2" t="s">
        <v>8893</v>
      </c>
      <c r="C29" s="2" t="s">
        <v>8894</v>
      </c>
      <c r="D29" s="2" t="s">
        <v>8895</v>
      </c>
      <c r="E29" s="2" t="s">
        <v>8896</v>
      </c>
      <c r="F29" s="2" t="s">
        <v>5053</v>
      </c>
      <c r="G29" s="2" t="s">
        <v>4963</v>
      </c>
      <c r="H29" s="2">
        <v>8</v>
      </c>
      <c r="I29" s="2">
        <v>4.4000000000000004</v>
      </c>
      <c r="J29" s="2" t="s">
        <v>7536</v>
      </c>
    </row>
    <row r="30" spans="1:10" x14ac:dyDescent="0.25">
      <c r="A30" s="2" t="s">
        <v>7850</v>
      </c>
      <c r="B30" s="2" t="s">
        <v>8897</v>
      </c>
      <c r="C30" s="2" t="s">
        <v>6389</v>
      </c>
      <c r="D30" s="2" t="s">
        <v>8898</v>
      </c>
      <c r="E30" s="2" t="s">
        <v>8899</v>
      </c>
      <c r="F30" s="2" t="s">
        <v>5134</v>
      </c>
      <c r="G30" s="2" t="s">
        <v>4934</v>
      </c>
      <c r="H30" s="2">
        <v>10</v>
      </c>
      <c r="I30" s="2">
        <v>3.5</v>
      </c>
      <c r="J30" s="2" t="s">
        <v>7536</v>
      </c>
    </row>
    <row r="31" spans="1:10" x14ac:dyDescent="0.25">
      <c r="A31" s="2" t="s">
        <v>8046</v>
      </c>
      <c r="B31" s="2" t="s">
        <v>8900</v>
      </c>
      <c r="C31" s="2" t="s">
        <v>8901</v>
      </c>
      <c r="D31" s="2" t="s">
        <v>8902</v>
      </c>
      <c r="E31" s="2" t="s">
        <v>8903</v>
      </c>
      <c r="F31" s="2" t="s">
        <v>4957</v>
      </c>
      <c r="G31" s="2" t="s">
        <v>4942</v>
      </c>
      <c r="H31" s="2">
        <v>3</v>
      </c>
      <c r="I31" s="2">
        <v>4.9000000000000004</v>
      </c>
      <c r="J31" s="2" t="s">
        <v>7536</v>
      </c>
    </row>
    <row r="32" spans="1:10" x14ac:dyDescent="0.25">
      <c r="A32" s="2" t="s">
        <v>7634</v>
      </c>
      <c r="B32" s="2" t="s">
        <v>8904</v>
      </c>
      <c r="C32" s="2" t="s">
        <v>8905</v>
      </c>
      <c r="D32" s="2" t="s">
        <v>8906</v>
      </c>
      <c r="E32" s="2" t="s">
        <v>8907</v>
      </c>
      <c r="F32" s="2" t="s">
        <v>5018</v>
      </c>
      <c r="G32" s="2" t="s">
        <v>4942</v>
      </c>
      <c r="H32" s="2">
        <v>22</v>
      </c>
      <c r="I32" s="2">
        <v>3.8</v>
      </c>
      <c r="J32" s="2" t="s">
        <v>7536</v>
      </c>
    </row>
    <row r="33" spans="1:10" x14ac:dyDescent="0.25">
      <c r="A33" s="2" t="s">
        <v>7828</v>
      </c>
      <c r="B33" s="2" t="s">
        <v>8908</v>
      </c>
      <c r="C33" s="2" t="s">
        <v>8909</v>
      </c>
      <c r="D33" s="2" t="s">
        <v>8910</v>
      </c>
      <c r="E33" s="2" t="s">
        <v>8911</v>
      </c>
      <c r="F33" s="2" t="s">
        <v>5005</v>
      </c>
      <c r="G33" s="2" t="s">
        <v>4942</v>
      </c>
      <c r="H33" s="2">
        <v>27</v>
      </c>
      <c r="I33" s="2">
        <v>4.9000000000000004</v>
      </c>
      <c r="J33" s="2" t="s">
        <v>7536</v>
      </c>
    </row>
    <row r="34" spans="1:10" x14ac:dyDescent="0.25">
      <c r="A34" s="2" t="s">
        <v>7875</v>
      </c>
      <c r="B34" s="2" t="s">
        <v>8912</v>
      </c>
      <c r="C34" s="2" t="s">
        <v>8913</v>
      </c>
      <c r="D34" s="2" t="s">
        <v>8914</v>
      </c>
      <c r="E34" s="2" t="s">
        <v>8915</v>
      </c>
      <c r="F34" s="2" t="s">
        <v>5074</v>
      </c>
      <c r="G34" s="2" t="s">
        <v>4934</v>
      </c>
      <c r="H34" s="2">
        <v>24</v>
      </c>
      <c r="I34" s="2">
        <v>2.8</v>
      </c>
      <c r="J34" s="2" t="s">
        <v>7536</v>
      </c>
    </row>
    <row r="35" spans="1:10" x14ac:dyDescent="0.25">
      <c r="A35" s="2" t="s">
        <v>7917</v>
      </c>
      <c r="B35" s="2" t="s">
        <v>8916</v>
      </c>
      <c r="C35" s="2" t="s">
        <v>8917</v>
      </c>
      <c r="D35" s="2" t="s">
        <v>8918</v>
      </c>
      <c r="E35" s="2" t="s">
        <v>8919</v>
      </c>
      <c r="F35" s="2" t="s">
        <v>4975</v>
      </c>
      <c r="G35" s="2" t="s">
        <v>4934</v>
      </c>
      <c r="H35" s="2">
        <v>21</v>
      </c>
      <c r="I35" s="2">
        <v>4.2</v>
      </c>
      <c r="J35" s="2" t="s">
        <v>7536</v>
      </c>
    </row>
    <row r="36" spans="1:10" x14ac:dyDescent="0.25">
      <c r="A36" s="2" t="s">
        <v>7910</v>
      </c>
      <c r="B36" s="2" t="s">
        <v>8920</v>
      </c>
      <c r="C36" s="2" t="s">
        <v>8383</v>
      </c>
      <c r="D36" s="2" t="s">
        <v>8921</v>
      </c>
      <c r="E36" s="2" t="s">
        <v>8922</v>
      </c>
      <c r="F36" s="2" t="s">
        <v>4993</v>
      </c>
      <c r="G36" s="2" t="s">
        <v>4942</v>
      </c>
      <c r="H36" s="2">
        <v>16</v>
      </c>
      <c r="I36" s="2">
        <v>4.9000000000000004</v>
      </c>
      <c r="J36" s="2" t="s">
        <v>7536</v>
      </c>
    </row>
    <row r="37" spans="1:10" x14ac:dyDescent="0.25">
      <c r="A37" s="2" t="s">
        <v>7864</v>
      </c>
      <c r="B37" s="2" t="s">
        <v>8923</v>
      </c>
      <c r="C37" s="2" t="s">
        <v>8924</v>
      </c>
      <c r="D37" s="2" t="s">
        <v>8925</v>
      </c>
      <c r="E37" s="2" t="s">
        <v>8926</v>
      </c>
      <c r="F37" s="2" t="s">
        <v>4969</v>
      </c>
      <c r="G37" s="2" t="s">
        <v>4970</v>
      </c>
      <c r="H37" s="2">
        <v>10</v>
      </c>
      <c r="I37" s="2">
        <v>4.4000000000000004</v>
      </c>
      <c r="J37" s="2" t="s">
        <v>7536</v>
      </c>
    </row>
    <row r="38" spans="1:10" x14ac:dyDescent="0.25">
      <c r="A38" s="2" t="s">
        <v>8927</v>
      </c>
      <c r="B38" s="2" t="s">
        <v>8870</v>
      </c>
      <c r="C38" s="2" t="s">
        <v>8928</v>
      </c>
      <c r="D38" s="2" t="s">
        <v>8929</v>
      </c>
      <c r="E38" s="2" t="s">
        <v>8930</v>
      </c>
      <c r="F38" s="2" t="s">
        <v>5124</v>
      </c>
      <c r="G38" s="2" t="s">
        <v>4950</v>
      </c>
      <c r="H38" s="2">
        <v>9</v>
      </c>
      <c r="I38" s="2">
        <v>2.7</v>
      </c>
      <c r="J38" s="2" t="s">
        <v>7536</v>
      </c>
    </row>
    <row r="39" spans="1:10" x14ac:dyDescent="0.25">
      <c r="A39" s="2" t="s">
        <v>7821</v>
      </c>
      <c r="B39" s="2" t="s">
        <v>8931</v>
      </c>
      <c r="C39" s="2" t="s">
        <v>8932</v>
      </c>
      <c r="D39" s="2" t="s">
        <v>8933</v>
      </c>
      <c r="E39" s="2" t="s">
        <v>8934</v>
      </c>
      <c r="F39" s="2" t="s">
        <v>5064</v>
      </c>
      <c r="G39" s="2" t="s">
        <v>4963</v>
      </c>
      <c r="H39" s="2">
        <v>14</v>
      </c>
      <c r="I39" s="2">
        <v>3.6</v>
      </c>
      <c r="J39" s="2" t="s">
        <v>7536</v>
      </c>
    </row>
    <row r="40" spans="1:10" x14ac:dyDescent="0.25">
      <c r="A40" s="2" t="s">
        <v>7623</v>
      </c>
      <c r="B40" s="2" t="s">
        <v>8935</v>
      </c>
      <c r="C40" s="2" t="s">
        <v>8936</v>
      </c>
      <c r="D40" s="2" t="s">
        <v>8937</v>
      </c>
      <c r="E40" s="2" t="s">
        <v>8938</v>
      </c>
      <c r="F40" s="2" t="s">
        <v>5074</v>
      </c>
      <c r="G40" s="2" t="s">
        <v>4934</v>
      </c>
      <c r="H40" s="2">
        <v>11</v>
      </c>
      <c r="I40" s="2">
        <v>4.3</v>
      </c>
      <c r="J40" s="2" t="s">
        <v>7536</v>
      </c>
    </row>
    <row r="41" spans="1:10" x14ac:dyDescent="0.25">
      <c r="A41" s="2" t="s">
        <v>7721</v>
      </c>
      <c r="B41" s="2" t="s">
        <v>8939</v>
      </c>
      <c r="C41" s="2" t="s">
        <v>8940</v>
      </c>
      <c r="D41" s="2" t="s">
        <v>8941</v>
      </c>
      <c r="E41" s="2" t="s">
        <v>8942</v>
      </c>
      <c r="F41" s="2" t="s">
        <v>5229</v>
      </c>
      <c r="G41" s="2" t="s">
        <v>4963</v>
      </c>
      <c r="H41" s="2">
        <v>25</v>
      </c>
      <c r="I41" s="2">
        <v>4.9000000000000004</v>
      </c>
      <c r="J41" s="2" t="s">
        <v>7536</v>
      </c>
    </row>
    <row r="42" spans="1:10" x14ac:dyDescent="0.25">
      <c r="A42" s="2" t="s">
        <v>7934</v>
      </c>
      <c r="B42" s="2" t="s">
        <v>8863</v>
      </c>
      <c r="C42" s="2" t="s">
        <v>8943</v>
      </c>
      <c r="D42" s="2" t="s">
        <v>8944</v>
      </c>
      <c r="E42" s="2" t="s">
        <v>8945</v>
      </c>
      <c r="F42" s="2" t="s">
        <v>5148</v>
      </c>
      <c r="G42" s="2" t="s">
        <v>4950</v>
      </c>
      <c r="H42" s="2">
        <v>18</v>
      </c>
      <c r="I42" s="2">
        <v>2.7</v>
      </c>
      <c r="J42" s="2" t="s">
        <v>7536</v>
      </c>
    </row>
    <row r="43" spans="1:10" x14ac:dyDescent="0.25">
      <c r="A43" s="2" t="s">
        <v>7801</v>
      </c>
      <c r="B43" s="2" t="s">
        <v>8946</v>
      </c>
      <c r="C43" s="2" t="s">
        <v>8947</v>
      </c>
      <c r="D43" s="2" t="s">
        <v>8948</v>
      </c>
      <c r="E43" s="2" t="s">
        <v>8949</v>
      </c>
      <c r="F43" s="2" t="s">
        <v>4957</v>
      </c>
      <c r="G43" s="2" t="s">
        <v>4942</v>
      </c>
      <c r="H43" s="2">
        <v>17</v>
      </c>
      <c r="I43" s="2">
        <v>3.2</v>
      </c>
      <c r="J43" s="2" t="s">
        <v>7536</v>
      </c>
    </row>
    <row r="44" spans="1:10" x14ac:dyDescent="0.25">
      <c r="A44" s="2" t="s">
        <v>7661</v>
      </c>
      <c r="B44" s="2" t="s">
        <v>8878</v>
      </c>
      <c r="C44" s="2" t="s">
        <v>8950</v>
      </c>
      <c r="D44" s="2" t="s">
        <v>8951</v>
      </c>
      <c r="E44" s="2" t="s">
        <v>8952</v>
      </c>
      <c r="F44" s="2" t="s">
        <v>5001</v>
      </c>
      <c r="G44" s="2" t="s">
        <v>4950</v>
      </c>
      <c r="H44" s="2">
        <v>3</v>
      </c>
      <c r="I44" s="2">
        <v>3.5</v>
      </c>
      <c r="J44" s="2" t="s">
        <v>7536</v>
      </c>
    </row>
    <row r="45" spans="1:10" x14ac:dyDescent="0.25">
      <c r="A45" s="2" t="s">
        <v>7930</v>
      </c>
      <c r="B45" s="2" t="s">
        <v>8953</v>
      </c>
      <c r="C45" s="2" t="s">
        <v>6282</v>
      </c>
      <c r="D45" s="2" t="s">
        <v>8954</v>
      </c>
      <c r="E45" s="2" t="s">
        <v>8955</v>
      </c>
      <c r="F45" s="2" t="s">
        <v>5124</v>
      </c>
      <c r="G45" s="2" t="s">
        <v>4950</v>
      </c>
      <c r="H45" s="2">
        <v>10</v>
      </c>
      <c r="I45" s="2">
        <v>4.0999999999999996</v>
      </c>
      <c r="J45" s="2" t="s">
        <v>7536</v>
      </c>
    </row>
    <row r="46" spans="1:10" hidden="1" x14ac:dyDescent="0.25">
      <c r="A46" s="2" t="s">
        <v>7799</v>
      </c>
      <c r="B46" s="2" t="s">
        <v>8956</v>
      </c>
      <c r="C46" s="2" t="s">
        <v>8957</v>
      </c>
      <c r="D46" s="2" t="s">
        <v>8958</v>
      </c>
      <c r="E46" s="2" t="s">
        <v>8959</v>
      </c>
      <c r="F46" s="2" t="s">
        <v>5053</v>
      </c>
      <c r="G46" s="2" t="s">
        <v>4963</v>
      </c>
      <c r="H46" s="2">
        <v>17</v>
      </c>
      <c r="I46" s="2">
        <v>2.7</v>
      </c>
      <c r="J46" s="2" t="s">
        <v>7603</v>
      </c>
    </row>
    <row r="47" spans="1:10" x14ac:dyDescent="0.25">
      <c r="A47" s="2" t="s">
        <v>7679</v>
      </c>
      <c r="B47" s="2" t="s">
        <v>8960</v>
      </c>
      <c r="C47" s="2" t="s">
        <v>8961</v>
      </c>
      <c r="D47" s="2" t="s">
        <v>8962</v>
      </c>
      <c r="E47" s="2" t="s">
        <v>8963</v>
      </c>
      <c r="F47" s="2" t="s">
        <v>5182</v>
      </c>
      <c r="G47" s="2" t="s">
        <v>4963</v>
      </c>
      <c r="H47" s="2">
        <v>17</v>
      </c>
      <c r="I47" s="2">
        <v>4.8</v>
      </c>
      <c r="J47" s="2" t="s">
        <v>7536</v>
      </c>
    </row>
    <row r="48" spans="1:10" x14ac:dyDescent="0.25">
      <c r="A48" s="2" t="s">
        <v>7726</v>
      </c>
      <c r="B48" s="2" t="s">
        <v>8964</v>
      </c>
      <c r="C48" s="2" t="s">
        <v>8965</v>
      </c>
      <c r="D48" s="2" t="s">
        <v>8966</v>
      </c>
      <c r="E48" s="2" t="s">
        <v>8967</v>
      </c>
      <c r="F48" s="2" t="s">
        <v>5212</v>
      </c>
      <c r="G48" s="2" t="s">
        <v>4942</v>
      </c>
      <c r="H48" s="2">
        <v>4</v>
      </c>
      <c r="I48" s="2">
        <v>3.6</v>
      </c>
      <c r="J48" s="2" t="s">
        <v>7536</v>
      </c>
    </row>
    <row r="49" spans="1:10" x14ac:dyDescent="0.25">
      <c r="A49" s="2" t="s">
        <v>7772</v>
      </c>
      <c r="B49" s="2" t="s">
        <v>8968</v>
      </c>
      <c r="C49" s="2" t="s">
        <v>8969</v>
      </c>
      <c r="D49" s="2" t="s">
        <v>8970</v>
      </c>
      <c r="E49" s="2" t="s">
        <v>8971</v>
      </c>
      <c r="F49" s="2" t="s">
        <v>5013</v>
      </c>
      <c r="G49" s="2" t="s">
        <v>4950</v>
      </c>
      <c r="H49" s="2">
        <v>11</v>
      </c>
      <c r="I49" s="2">
        <v>3.9</v>
      </c>
      <c r="J49" s="2" t="s">
        <v>7536</v>
      </c>
    </row>
    <row r="50" spans="1:10" x14ac:dyDescent="0.25">
      <c r="A50" s="2" t="s">
        <v>7739</v>
      </c>
      <c r="B50" s="2" t="s">
        <v>8972</v>
      </c>
      <c r="C50" s="2" t="s">
        <v>8973</v>
      </c>
      <c r="D50" s="2" t="s">
        <v>8974</v>
      </c>
      <c r="E50" s="2" t="s">
        <v>8975</v>
      </c>
      <c r="F50" s="2" t="s">
        <v>5001</v>
      </c>
      <c r="G50" s="2" t="s">
        <v>4950</v>
      </c>
      <c r="H50" s="2">
        <v>18</v>
      </c>
      <c r="I50" s="2">
        <v>4.8</v>
      </c>
      <c r="J50" s="2" t="s">
        <v>7536</v>
      </c>
    </row>
    <row r="51" spans="1:10" x14ac:dyDescent="0.25">
      <c r="A51" s="2" t="s">
        <v>7812</v>
      </c>
      <c r="B51" s="2" t="s">
        <v>8976</v>
      </c>
      <c r="C51" s="2" t="s">
        <v>8977</v>
      </c>
      <c r="D51" s="2" t="s">
        <v>8978</v>
      </c>
      <c r="E51" s="2" t="s">
        <v>8979</v>
      </c>
      <c r="F51" s="2" t="s">
        <v>4969</v>
      </c>
      <c r="G51" s="2" t="s">
        <v>4970</v>
      </c>
      <c r="H51" s="2">
        <v>13</v>
      </c>
      <c r="I51" s="2">
        <v>4.8</v>
      </c>
      <c r="J51" s="2" t="s">
        <v>7536</v>
      </c>
    </row>
    <row r="52" spans="1:10" x14ac:dyDescent="0.25">
      <c r="A52" s="2" t="s">
        <v>7704</v>
      </c>
      <c r="B52" s="2" t="s">
        <v>8874</v>
      </c>
      <c r="C52" s="2" t="s">
        <v>8980</v>
      </c>
      <c r="D52" s="2" t="s">
        <v>8981</v>
      </c>
      <c r="E52" s="2" t="s">
        <v>8982</v>
      </c>
      <c r="F52" s="2" t="s">
        <v>5005</v>
      </c>
      <c r="G52" s="2" t="s">
        <v>4942</v>
      </c>
      <c r="H52" s="2">
        <v>30</v>
      </c>
      <c r="I52" s="2">
        <v>3</v>
      </c>
      <c r="J52" s="2" t="s">
        <v>7536</v>
      </c>
    </row>
    <row r="53" spans="1:10" hidden="1" x14ac:dyDescent="0.25">
      <c r="A53" s="2" t="s">
        <v>7960</v>
      </c>
      <c r="B53" s="2" t="s">
        <v>8904</v>
      </c>
      <c r="C53" s="2" t="s">
        <v>8983</v>
      </c>
      <c r="D53" s="2" t="s">
        <v>8984</v>
      </c>
      <c r="E53" s="2" t="s">
        <v>8985</v>
      </c>
      <c r="F53" s="2" t="s">
        <v>4993</v>
      </c>
      <c r="G53" s="2" t="s">
        <v>4942</v>
      </c>
      <c r="H53" s="2">
        <v>19</v>
      </c>
      <c r="I53" s="2">
        <v>4.8</v>
      </c>
      <c r="J53" s="2" t="s">
        <v>7603</v>
      </c>
    </row>
    <row r="54" spans="1:10" x14ac:dyDescent="0.25">
      <c r="A54" s="2" t="s">
        <v>7809</v>
      </c>
      <c r="B54" s="2" t="s">
        <v>8986</v>
      </c>
      <c r="C54" s="2" t="s">
        <v>5703</v>
      </c>
      <c r="D54" s="2" t="s">
        <v>8987</v>
      </c>
      <c r="E54" s="2" t="s">
        <v>8988</v>
      </c>
      <c r="F54" s="2" t="s">
        <v>4969</v>
      </c>
      <c r="G54" s="2" t="s">
        <v>4970</v>
      </c>
      <c r="H54" s="2">
        <v>30</v>
      </c>
      <c r="I54" s="2">
        <v>3.9</v>
      </c>
      <c r="J54" s="2" t="s">
        <v>7536</v>
      </c>
    </row>
    <row r="55" spans="1:10" x14ac:dyDescent="0.25">
      <c r="A55" s="2" t="s">
        <v>7748</v>
      </c>
      <c r="B55" s="2" t="s">
        <v>8989</v>
      </c>
      <c r="C55" s="2" t="s">
        <v>8990</v>
      </c>
      <c r="D55" s="2" t="s">
        <v>8991</v>
      </c>
      <c r="E55" s="2" t="s">
        <v>8992</v>
      </c>
      <c r="F55" s="2" t="s">
        <v>4980</v>
      </c>
      <c r="G55" s="2" t="s">
        <v>4970</v>
      </c>
      <c r="H55" s="2">
        <v>16</v>
      </c>
      <c r="I55" s="2">
        <v>2.9</v>
      </c>
      <c r="J55" s="2" t="s">
        <v>7536</v>
      </c>
    </row>
    <row r="56" spans="1:10" x14ac:dyDescent="0.25">
      <c r="A56" s="2" t="s">
        <v>7757</v>
      </c>
      <c r="B56" s="2" t="s">
        <v>8976</v>
      </c>
      <c r="C56" s="2" t="s">
        <v>8993</v>
      </c>
      <c r="D56" s="2" t="s">
        <v>8994</v>
      </c>
      <c r="E56" s="2" t="s">
        <v>8995</v>
      </c>
      <c r="F56" s="2" t="s">
        <v>5005</v>
      </c>
      <c r="G56" s="2" t="s">
        <v>4942</v>
      </c>
      <c r="H56" s="2">
        <v>24</v>
      </c>
      <c r="I56" s="2">
        <v>2.5</v>
      </c>
      <c r="J56" s="2" t="s">
        <v>7536</v>
      </c>
    </row>
    <row r="57" spans="1:10" x14ac:dyDescent="0.25">
      <c r="A57" s="2" t="s">
        <v>7791</v>
      </c>
      <c r="B57" s="2" t="s">
        <v>8956</v>
      </c>
      <c r="C57" s="2" t="s">
        <v>8996</v>
      </c>
      <c r="D57" s="2" t="s">
        <v>8997</v>
      </c>
      <c r="E57" s="2" t="s">
        <v>8998</v>
      </c>
      <c r="F57" s="2" t="s">
        <v>5013</v>
      </c>
      <c r="G57" s="2" t="s">
        <v>4950</v>
      </c>
      <c r="H57" s="2">
        <v>15</v>
      </c>
      <c r="I57" s="2">
        <v>3.9</v>
      </c>
      <c r="J57" s="2" t="s">
        <v>7536</v>
      </c>
    </row>
    <row r="58" spans="1:10" x14ac:dyDescent="0.25">
      <c r="A58" s="2" t="s">
        <v>8999</v>
      </c>
      <c r="B58" s="2" t="s">
        <v>9000</v>
      </c>
      <c r="C58" s="2" t="s">
        <v>9001</v>
      </c>
      <c r="D58" s="2" t="s">
        <v>9002</v>
      </c>
      <c r="E58" s="2" t="s">
        <v>9003</v>
      </c>
      <c r="F58" s="2" t="s">
        <v>4933</v>
      </c>
      <c r="G58" s="2" t="s">
        <v>4934</v>
      </c>
      <c r="H58" s="2">
        <v>24</v>
      </c>
      <c r="I58" s="2">
        <v>4.4000000000000004</v>
      </c>
      <c r="J58" s="2" t="s">
        <v>7536</v>
      </c>
    </row>
    <row r="59" spans="1:10" x14ac:dyDescent="0.25">
      <c r="A59" s="2" t="s">
        <v>7597</v>
      </c>
      <c r="B59" s="2" t="s">
        <v>9004</v>
      </c>
      <c r="C59" s="2" t="s">
        <v>9005</v>
      </c>
      <c r="D59" s="2" t="s">
        <v>9006</v>
      </c>
      <c r="E59" s="2" t="s">
        <v>9007</v>
      </c>
      <c r="F59" s="2" t="s">
        <v>5134</v>
      </c>
      <c r="G59" s="2" t="s">
        <v>4934</v>
      </c>
      <c r="H59" s="2">
        <v>28</v>
      </c>
      <c r="I59" s="2">
        <v>3.8</v>
      </c>
      <c r="J59" s="2" t="s">
        <v>7536</v>
      </c>
    </row>
    <row r="60" spans="1:10" hidden="1" x14ac:dyDescent="0.25">
      <c r="A60" s="2" t="s">
        <v>7967</v>
      </c>
      <c r="B60" s="2" t="s">
        <v>9008</v>
      </c>
      <c r="C60" s="2" t="s">
        <v>9009</v>
      </c>
      <c r="D60" s="2" t="s">
        <v>9010</v>
      </c>
      <c r="E60" s="2" t="s">
        <v>9011</v>
      </c>
      <c r="F60" s="2" t="s">
        <v>5229</v>
      </c>
      <c r="G60" s="2" t="s">
        <v>4963</v>
      </c>
      <c r="H60" s="2">
        <v>5</v>
      </c>
      <c r="I60" s="2">
        <v>4.5</v>
      </c>
      <c r="J60" s="2" t="s">
        <v>7603</v>
      </c>
    </row>
    <row r="61" spans="1:10" x14ac:dyDescent="0.25">
      <c r="A61" s="2" t="s">
        <v>7919</v>
      </c>
      <c r="B61" s="2" t="s">
        <v>8904</v>
      </c>
      <c r="C61" s="2" t="s">
        <v>9012</v>
      </c>
      <c r="D61" s="2" t="s">
        <v>9013</v>
      </c>
      <c r="E61" s="2" t="s">
        <v>9014</v>
      </c>
      <c r="F61" s="2" t="s">
        <v>4975</v>
      </c>
      <c r="G61" s="2" t="s">
        <v>4934</v>
      </c>
      <c r="H61" s="2">
        <v>23</v>
      </c>
      <c r="I61" s="2">
        <v>4.5999999999999996</v>
      </c>
      <c r="J61" s="2" t="s">
        <v>7536</v>
      </c>
    </row>
    <row r="62" spans="1:10" x14ac:dyDescent="0.25">
      <c r="A62" s="2" t="s">
        <v>7963</v>
      </c>
      <c r="B62" s="2" t="s">
        <v>8809</v>
      </c>
      <c r="C62" s="2" t="s">
        <v>9015</v>
      </c>
      <c r="D62" s="2" t="s">
        <v>9016</v>
      </c>
      <c r="E62" s="2" t="s">
        <v>9017</v>
      </c>
      <c r="F62" s="2" t="s">
        <v>5053</v>
      </c>
      <c r="G62" s="2" t="s">
        <v>4963</v>
      </c>
      <c r="H62" s="2">
        <v>21</v>
      </c>
      <c r="I62" s="2">
        <v>4.4000000000000004</v>
      </c>
      <c r="J62" s="2" t="s">
        <v>7536</v>
      </c>
    </row>
    <row r="63" spans="1:10" x14ac:dyDescent="0.25">
      <c r="A63" s="2" t="s">
        <v>7693</v>
      </c>
      <c r="B63" s="2" t="s">
        <v>9018</v>
      </c>
      <c r="C63" s="2" t="s">
        <v>9019</v>
      </c>
      <c r="D63" s="2" t="s">
        <v>9020</v>
      </c>
      <c r="E63" s="2" t="s">
        <v>9021</v>
      </c>
      <c r="F63" s="2" t="s">
        <v>5182</v>
      </c>
      <c r="G63" s="2" t="s">
        <v>4963</v>
      </c>
      <c r="H63" s="2">
        <v>14</v>
      </c>
      <c r="I63" s="2">
        <v>2.7</v>
      </c>
      <c r="J63" s="2" t="s">
        <v>7536</v>
      </c>
    </row>
    <row r="64" spans="1:10" x14ac:dyDescent="0.25">
      <c r="A64" s="2" t="s">
        <v>7573</v>
      </c>
      <c r="B64" s="2" t="s">
        <v>8953</v>
      </c>
      <c r="C64" s="2" t="s">
        <v>9022</v>
      </c>
      <c r="D64" s="2" t="s">
        <v>9023</v>
      </c>
      <c r="E64" s="2" t="s">
        <v>9024</v>
      </c>
      <c r="F64" s="2" t="s">
        <v>5058</v>
      </c>
      <c r="G64" s="2" t="s">
        <v>4934</v>
      </c>
      <c r="H64" s="2">
        <v>13</v>
      </c>
      <c r="I64" s="2">
        <v>4.4000000000000004</v>
      </c>
      <c r="J64" s="2" t="s">
        <v>7536</v>
      </c>
    </row>
    <row r="65" spans="1:10" x14ac:dyDescent="0.25">
      <c r="A65" s="2" t="s">
        <v>7566</v>
      </c>
      <c r="B65" s="2" t="s">
        <v>9025</v>
      </c>
      <c r="C65" s="2" t="s">
        <v>9026</v>
      </c>
      <c r="D65" s="2" t="s">
        <v>9027</v>
      </c>
      <c r="E65" s="2" t="s">
        <v>9028</v>
      </c>
      <c r="F65" s="2" t="s">
        <v>5081</v>
      </c>
      <c r="G65" s="2" t="s">
        <v>4970</v>
      </c>
      <c r="H65" s="2">
        <v>8</v>
      </c>
      <c r="I65" s="2">
        <v>3.2</v>
      </c>
      <c r="J65" s="2" t="s">
        <v>7536</v>
      </c>
    </row>
    <row r="66" spans="1:10" hidden="1" x14ac:dyDescent="0.25">
      <c r="A66" s="2" t="s">
        <v>7643</v>
      </c>
      <c r="B66" s="2" t="s">
        <v>9029</v>
      </c>
      <c r="C66" s="2" t="s">
        <v>9030</v>
      </c>
      <c r="D66" s="2" t="s">
        <v>9031</v>
      </c>
      <c r="E66" s="2" t="s">
        <v>9032</v>
      </c>
      <c r="F66" s="2" t="s">
        <v>4969</v>
      </c>
      <c r="G66" s="2" t="s">
        <v>4970</v>
      </c>
      <c r="H66" s="2">
        <v>23</v>
      </c>
      <c r="I66" s="2">
        <v>4.9000000000000004</v>
      </c>
      <c r="J66" s="2" t="s">
        <v>7603</v>
      </c>
    </row>
    <row r="67" spans="1:10" x14ac:dyDescent="0.25">
      <c r="A67" s="2" t="s">
        <v>7899</v>
      </c>
      <c r="B67" s="2" t="s">
        <v>9033</v>
      </c>
      <c r="C67" s="2" t="s">
        <v>9034</v>
      </c>
      <c r="D67" s="2" t="s">
        <v>9035</v>
      </c>
      <c r="E67" s="2" t="s">
        <v>9036</v>
      </c>
      <c r="F67" s="2" t="s">
        <v>5064</v>
      </c>
      <c r="G67" s="2" t="s">
        <v>4963</v>
      </c>
      <c r="H67" s="2">
        <v>12</v>
      </c>
      <c r="I67" s="2">
        <v>3.6</v>
      </c>
      <c r="J67" s="2" t="s">
        <v>7536</v>
      </c>
    </row>
    <row r="68" spans="1:10" x14ac:dyDescent="0.25">
      <c r="A68" s="2" t="s">
        <v>7893</v>
      </c>
      <c r="B68" s="2" t="s">
        <v>9037</v>
      </c>
      <c r="C68" s="2" t="s">
        <v>9038</v>
      </c>
      <c r="D68" s="2" t="s">
        <v>9039</v>
      </c>
      <c r="E68" s="2" t="s">
        <v>9040</v>
      </c>
      <c r="F68" s="2" t="s">
        <v>4980</v>
      </c>
      <c r="G68" s="2" t="s">
        <v>4970</v>
      </c>
      <c r="H68" s="2">
        <v>14</v>
      </c>
      <c r="I68" s="2">
        <v>4.9000000000000004</v>
      </c>
      <c r="J68" s="2" t="s">
        <v>7536</v>
      </c>
    </row>
    <row r="69" spans="1:10" x14ac:dyDescent="0.25">
      <c r="A69" s="2" t="s">
        <v>9041</v>
      </c>
      <c r="B69" s="2" t="s">
        <v>9042</v>
      </c>
      <c r="C69" s="2" t="s">
        <v>9043</v>
      </c>
      <c r="D69" s="2" t="s">
        <v>9044</v>
      </c>
      <c r="E69" s="2" t="s">
        <v>9045</v>
      </c>
      <c r="F69" s="2" t="s">
        <v>5005</v>
      </c>
      <c r="G69" s="2" t="s">
        <v>4942</v>
      </c>
      <c r="H69" s="2">
        <v>30</v>
      </c>
      <c r="I69" s="2">
        <v>4.2</v>
      </c>
      <c r="J69" s="2" t="s">
        <v>7536</v>
      </c>
    </row>
    <row r="70" spans="1:10" x14ac:dyDescent="0.25">
      <c r="A70" s="2" t="s">
        <v>7742</v>
      </c>
      <c r="B70" s="2" t="s">
        <v>9046</v>
      </c>
      <c r="C70" s="2" t="s">
        <v>9047</v>
      </c>
      <c r="D70" s="2" t="s">
        <v>9048</v>
      </c>
      <c r="E70" s="2" t="s">
        <v>9049</v>
      </c>
      <c r="F70" s="2" t="s">
        <v>5229</v>
      </c>
      <c r="G70" s="2" t="s">
        <v>4963</v>
      </c>
      <c r="H70" s="2">
        <v>6</v>
      </c>
      <c r="I70" s="2">
        <v>4.4000000000000004</v>
      </c>
      <c r="J70" s="2" t="s">
        <v>7536</v>
      </c>
    </row>
    <row r="71" spans="1:10" hidden="1" x14ac:dyDescent="0.25">
      <c r="A71" s="2" t="s">
        <v>7688</v>
      </c>
      <c r="B71" s="2" t="s">
        <v>9050</v>
      </c>
      <c r="C71" s="2" t="s">
        <v>5633</v>
      </c>
      <c r="D71" s="2" t="s">
        <v>9051</v>
      </c>
      <c r="E71" s="2" t="s">
        <v>9052</v>
      </c>
      <c r="F71" s="2" t="s">
        <v>5134</v>
      </c>
      <c r="G71" s="2" t="s">
        <v>4934</v>
      </c>
      <c r="H71" s="2">
        <v>21</v>
      </c>
      <c r="I71" s="2">
        <v>4.0999999999999996</v>
      </c>
      <c r="J71" s="2" t="s">
        <v>7603</v>
      </c>
    </row>
    <row r="72" spans="1:10" x14ac:dyDescent="0.25">
      <c r="A72" s="2" t="s">
        <v>7652</v>
      </c>
      <c r="B72" s="2" t="s">
        <v>9053</v>
      </c>
      <c r="C72" s="2" t="s">
        <v>9054</v>
      </c>
      <c r="D72" s="2" t="s">
        <v>9055</v>
      </c>
      <c r="E72" s="2" t="s">
        <v>9056</v>
      </c>
      <c r="F72" s="2" t="s">
        <v>5134</v>
      </c>
      <c r="G72" s="2" t="s">
        <v>4934</v>
      </c>
      <c r="H72" s="2">
        <v>27</v>
      </c>
      <c r="I72" s="2">
        <v>4</v>
      </c>
      <c r="J72" s="2" t="s">
        <v>7536</v>
      </c>
    </row>
    <row r="73" spans="1:10" x14ac:dyDescent="0.25">
      <c r="A73" s="2" t="s">
        <v>7760</v>
      </c>
      <c r="B73" s="2" t="s">
        <v>8798</v>
      </c>
      <c r="C73" s="2" t="s">
        <v>9057</v>
      </c>
      <c r="D73" s="2" t="s">
        <v>9058</v>
      </c>
      <c r="E73" s="2" t="s">
        <v>9059</v>
      </c>
      <c r="F73" s="2" t="s">
        <v>5212</v>
      </c>
      <c r="G73" s="2" t="s">
        <v>4942</v>
      </c>
      <c r="H73" s="2">
        <v>24</v>
      </c>
      <c r="I73" s="2">
        <v>3.3</v>
      </c>
      <c r="J73" s="2" t="s">
        <v>7536</v>
      </c>
    </row>
    <row r="74" spans="1:10" x14ac:dyDescent="0.25">
      <c r="A74" s="2" t="s">
        <v>7857</v>
      </c>
      <c r="B74" s="2" t="s">
        <v>9060</v>
      </c>
      <c r="C74" s="2" t="s">
        <v>9061</v>
      </c>
      <c r="D74" s="2" t="s">
        <v>9062</v>
      </c>
      <c r="E74" s="2" t="s">
        <v>9063</v>
      </c>
      <c r="F74" s="2" t="s">
        <v>5161</v>
      </c>
      <c r="G74" s="2" t="s">
        <v>4934</v>
      </c>
      <c r="H74" s="2">
        <v>20</v>
      </c>
      <c r="I74" s="2">
        <v>4.3</v>
      </c>
      <c r="J74" s="2" t="s">
        <v>7536</v>
      </c>
    </row>
    <row r="75" spans="1:10" x14ac:dyDescent="0.25">
      <c r="A75" s="2" t="s">
        <v>7870</v>
      </c>
      <c r="B75" s="2" t="s">
        <v>8923</v>
      </c>
      <c r="C75" s="2" t="s">
        <v>9064</v>
      </c>
      <c r="D75" s="2" t="s">
        <v>9065</v>
      </c>
      <c r="E75" s="2" t="s">
        <v>9066</v>
      </c>
      <c r="F75" s="2" t="s">
        <v>5148</v>
      </c>
      <c r="G75" s="2" t="s">
        <v>4950</v>
      </c>
      <c r="H75" s="2">
        <v>3</v>
      </c>
      <c r="I75" s="2">
        <v>4.9000000000000004</v>
      </c>
      <c r="J75" s="2" t="s">
        <v>7536</v>
      </c>
    </row>
    <row r="76" spans="1:10" x14ac:dyDescent="0.25">
      <c r="A76" s="2" t="s">
        <v>7612</v>
      </c>
      <c r="B76" s="2" t="s">
        <v>9067</v>
      </c>
      <c r="C76" s="2" t="s">
        <v>9068</v>
      </c>
      <c r="D76" s="2" t="s">
        <v>9069</v>
      </c>
      <c r="E76" s="2" t="s">
        <v>9070</v>
      </c>
      <c r="F76" s="2" t="s">
        <v>5044</v>
      </c>
      <c r="G76" s="2" t="s">
        <v>4934</v>
      </c>
      <c r="H76" s="2">
        <v>27</v>
      </c>
      <c r="I76" s="2">
        <v>2.9</v>
      </c>
      <c r="J76" s="2" t="s">
        <v>7536</v>
      </c>
    </row>
    <row r="77" spans="1:10" x14ac:dyDescent="0.25">
      <c r="A77" s="2" t="s">
        <v>7765</v>
      </c>
      <c r="B77" s="2" t="s">
        <v>9071</v>
      </c>
      <c r="C77" s="2" t="s">
        <v>9072</v>
      </c>
      <c r="D77" s="2" t="s">
        <v>9073</v>
      </c>
      <c r="E77" s="2" t="s">
        <v>9074</v>
      </c>
      <c r="F77" s="2" t="s">
        <v>5074</v>
      </c>
      <c r="G77" s="2" t="s">
        <v>4934</v>
      </c>
      <c r="H77" s="2">
        <v>17</v>
      </c>
      <c r="I77" s="2">
        <v>4.4000000000000004</v>
      </c>
      <c r="J77" s="2" t="s">
        <v>7536</v>
      </c>
    </row>
    <row r="78" spans="1:10" hidden="1" x14ac:dyDescent="0.25">
      <c r="A78" s="2" t="s">
        <v>9075</v>
      </c>
      <c r="B78" s="2" t="s">
        <v>9076</v>
      </c>
      <c r="C78" s="2" t="s">
        <v>9077</v>
      </c>
      <c r="D78" s="2" t="s">
        <v>9078</v>
      </c>
      <c r="E78" s="2" t="s">
        <v>9079</v>
      </c>
      <c r="F78" s="2" t="s">
        <v>4962</v>
      </c>
      <c r="G78" s="2" t="s">
        <v>4963</v>
      </c>
      <c r="H78" s="2">
        <v>12</v>
      </c>
      <c r="I78" s="2">
        <v>3.7</v>
      </c>
      <c r="J78" s="2" t="s">
        <v>7603</v>
      </c>
    </row>
    <row r="79" spans="1:10" hidden="1" x14ac:dyDescent="0.25">
      <c r="A79" s="2" t="s">
        <v>7535</v>
      </c>
      <c r="B79" s="2" t="s">
        <v>9080</v>
      </c>
      <c r="C79" s="2" t="s">
        <v>9081</v>
      </c>
      <c r="D79" s="2" t="s">
        <v>9082</v>
      </c>
      <c r="E79" s="2" t="s">
        <v>9083</v>
      </c>
      <c r="F79" s="2" t="s">
        <v>5053</v>
      </c>
      <c r="G79" s="2" t="s">
        <v>4963</v>
      </c>
      <c r="H79" s="2">
        <v>19</v>
      </c>
      <c r="I79" s="2">
        <v>2.9</v>
      </c>
      <c r="J79" s="2" t="s">
        <v>7603</v>
      </c>
    </row>
    <row r="80" spans="1:10" x14ac:dyDescent="0.25">
      <c r="A80" s="2" t="s">
        <v>7666</v>
      </c>
      <c r="B80" s="2" t="s">
        <v>9084</v>
      </c>
      <c r="C80" s="2" t="s">
        <v>9085</v>
      </c>
      <c r="D80" s="2" t="s">
        <v>9086</v>
      </c>
      <c r="E80" s="2" t="s">
        <v>9087</v>
      </c>
      <c r="F80" s="2" t="s">
        <v>4957</v>
      </c>
      <c r="G80" s="2" t="s">
        <v>4942</v>
      </c>
      <c r="H80" s="2">
        <v>27</v>
      </c>
      <c r="I80" s="2">
        <v>3.3</v>
      </c>
      <c r="J80" s="2" t="s">
        <v>7536</v>
      </c>
    </row>
    <row r="81" spans="1:10" x14ac:dyDescent="0.25">
      <c r="A81" s="2" t="s">
        <v>7803</v>
      </c>
      <c r="B81" s="2" t="s">
        <v>9088</v>
      </c>
      <c r="C81" s="2" t="s">
        <v>9089</v>
      </c>
      <c r="D81" s="2" t="s">
        <v>9090</v>
      </c>
      <c r="E81" s="2" t="s">
        <v>9091</v>
      </c>
      <c r="F81" s="2" t="s">
        <v>4969</v>
      </c>
      <c r="G81" s="2" t="s">
        <v>4970</v>
      </c>
      <c r="H81" s="2">
        <v>7</v>
      </c>
      <c r="I81" s="2">
        <v>4</v>
      </c>
      <c r="J81" s="2" t="s">
        <v>7536</v>
      </c>
    </row>
    <row r="82" spans="1:10" x14ac:dyDescent="0.25">
      <c r="A82" s="2" t="s">
        <v>7978</v>
      </c>
      <c r="B82" s="2" t="s">
        <v>8860</v>
      </c>
      <c r="C82" s="2" t="s">
        <v>9092</v>
      </c>
      <c r="D82" s="2" t="s">
        <v>9093</v>
      </c>
      <c r="E82" s="2" t="s">
        <v>9094</v>
      </c>
      <c r="F82" s="2" t="s">
        <v>5018</v>
      </c>
      <c r="G82" s="2" t="s">
        <v>4942</v>
      </c>
      <c r="H82" s="2">
        <v>10</v>
      </c>
      <c r="I82" s="2">
        <v>5</v>
      </c>
      <c r="J82" s="2" t="s">
        <v>7536</v>
      </c>
    </row>
    <row r="83" spans="1:10" x14ac:dyDescent="0.25">
      <c r="A83" s="2" t="s">
        <v>7975</v>
      </c>
      <c r="B83" s="2" t="s">
        <v>9095</v>
      </c>
      <c r="C83" s="2" t="s">
        <v>8418</v>
      </c>
      <c r="D83" s="2" t="s">
        <v>9096</v>
      </c>
      <c r="E83" s="2" t="s">
        <v>9097</v>
      </c>
      <c r="F83" s="2" t="s">
        <v>5148</v>
      </c>
      <c r="G83" s="2" t="s">
        <v>4950</v>
      </c>
      <c r="H83" s="2">
        <v>14</v>
      </c>
      <c r="I83" s="2">
        <v>4.2</v>
      </c>
      <c r="J83" s="2" t="s">
        <v>7536</v>
      </c>
    </row>
    <row r="84" spans="1:10" x14ac:dyDescent="0.25">
      <c r="A84" s="2" t="s">
        <v>7618</v>
      </c>
      <c r="B84" s="2" t="s">
        <v>9098</v>
      </c>
      <c r="C84" s="2" t="s">
        <v>9099</v>
      </c>
      <c r="D84" s="2" t="s">
        <v>9100</v>
      </c>
      <c r="E84" s="2" t="s">
        <v>9101</v>
      </c>
      <c r="F84" s="2" t="s">
        <v>5212</v>
      </c>
      <c r="G84" s="2" t="s">
        <v>4942</v>
      </c>
      <c r="H84" s="2">
        <v>19</v>
      </c>
      <c r="I84" s="2">
        <v>3.5</v>
      </c>
      <c r="J84" s="2" t="s">
        <v>7536</v>
      </c>
    </row>
    <row r="85" spans="1:10" x14ac:dyDescent="0.25">
      <c r="A85" s="2" t="s">
        <v>7789</v>
      </c>
      <c r="B85" s="2" t="s">
        <v>9102</v>
      </c>
      <c r="C85" s="2" t="s">
        <v>9103</v>
      </c>
      <c r="D85" s="2" t="s">
        <v>9104</v>
      </c>
      <c r="E85" s="2" t="s">
        <v>9105</v>
      </c>
      <c r="F85" s="2" t="s">
        <v>5212</v>
      </c>
      <c r="G85" s="2" t="s">
        <v>4942</v>
      </c>
      <c r="H85" s="2">
        <v>7</v>
      </c>
      <c r="I85" s="2">
        <v>4.5999999999999996</v>
      </c>
      <c r="J85" s="2" t="s">
        <v>7536</v>
      </c>
    </row>
    <row r="86" spans="1:10" hidden="1" x14ac:dyDescent="0.25">
      <c r="A86" s="2" t="s">
        <v>7884</v>
      </c>
      <c r="B86" s="2" t="s">
        <v>9106</v>
      </c>
      <c r="C86" s="2" t="s">
        <v>9107</v>
      </c>
      <c r="D86" s="2" t="s">
        <v>9108</v>
      </c>
      <c r="E86" s="2" t="s">
        <v>9109</v>
      </c>
      <c r="F86" s="2" t="s">
        <v>4985</v>
      </c>
      <c r="G86" s="2" t="s">
        <v>4950</v>
      </c>
      <c r="H86" s="2">
        <v>28</v>
      </c>
      <c r="I86" s="2">
        <v>2.9</v>
      </c>
      <c r="J86" s="2" t="s">
        <v>7603</v>
      </c>
    </row>
    <row r="87" spans="1:10" hidden="1" x14ac:dyDescent="0.25">
      <c r="A87" s="2" t="s">
        <v>7696</v>
      </c>
      <c r="B87" s="2" t="s">
        <v>9110</v>
      </c>
      <c r="C87" s="2" t="s">
        <v>9111</v>
      </c>
      <c r="D87" s="2" t="s">
        <v>9112</v>
      </c>
      <c r="E87" s="2" t="s">
        <v>9113</v>
      </c>
      <c r="F87" s="2" t="s">
        <v>5324</v>
      </c>
      <c r="G87" s="2" t="s">
        <v>4950</v>
      </c>
      <c r="H87" s="2">
        <v>10</v>
      </c>
      <c r="I87" s="2">
        <v>3.3</v>
      </c>
      <c r="J87" s="2" t="s">
        <v>7603</v>
      </c>
    </row>
    <row r="88" spans="1:10" x14ac:dyDescent="0.25">
      <c r="A88" s="2" t="s">
        <v>7734</v>
      </c>
      <c r="B88" s="2" t="s">
        <v>9114</v>
      </c>
      <c r="C88" s="2" t="s">
        <v>9115</v>
      </c>
      <c r="D88" s="2" t="s">
        <v>9116</v>
      </c>
      <c r="E88" s="2" t="s">
        <v>9117</v>
      </c>
      <c r="F88" s="2" t="s">
        <v>5320</v>
      </c>
      <c r="G88" s="2" t="s">
        <v>4950</v>
      </c>
      <c r="H88" s="2">
        <v>14</v>
      </c>
      <c r="I88" s="2">
        <v>3.1</v>
      </c>
      <c r="J88" s="2" t="s">
        <v>7536</v>
      </c>
    </row>
    <row r="89" spans="1:10" x14ac:dyDescent="0.25">
      <c r="A89" s="2" t="s">
        <v>7730</v>
      </c>
      <c r="B89" s="2" t="s">
        <v>9118</v>
      </c>
      <c r="C89" s="2" t="s">
        <v>9119</v>
      </c>
      <c r="D89" s="2" t="s">
        <v>9120</v>
      </c>
      <c r="E89" s="2" t="s">
        <v>9121</v>
      </c>
      <c r="F89" s="2" t="s">
        <v>5081</v>
      </c>
      <c r="G89" s="2" t="s">
        <v>4970</v>
      </c>
      <c r="H89" s="2">
        <v>14</v>
      </c>
      <c r="I89" s="2">
        <v>4.5</v>
      </c>
      <c r="J89" s="2" t="s">
        <v>7536</v>
      </c>
    </row>
    <row r="90" spans="1:10" x14ac:dyDescent="0.25">
      <c r="A90" s="2" t="s">
        <v>7684</v>
      </c>
      <c r="B90" s="2" t="s">
        <v>9122</v>
      </c>
      <c r="C90" s="2" t="s">
        <v>8977</v>
      </c>
      <c r="D90" s="2" t="s">
        <v>9123</v>
      </c>
      <c r="E90" s="2" t="s">
        <v>9124</v>
      </c>
      <c r="F90" s="2" t="s">
        <v>4993</v>
      </c>
      <c r="G90" s="2" t="s">
        <v>4942</v>
      </c>
      <c r="H90" s="2">
        <v>12</v>
      </c>
      <c r="I90" s="2">
        <v>3</v>
      </c>
      <c r="J90" s="2" t="s">
        <v>7536</v>
      </c>
    </row>
    <row r="91" spans="1:10" x14ac:dyDescent="0.25">
      <c r="A91" s="2" t="s">
        <v>7675</v>
      </c>
      <c r="B91" s="2" t="s">
        <v>9053</v>
      </c>
      <c r="C91" s="2" t="s">
        <v>8653</v>
      </c>
      <c r="D91" s="2" t="s">
        <v>9125</v>
      </c>
      <c r="E91" s="2" t="s">
        <v>9126</v>
      </c>
      <c r="F91" s="2" t="s">
        <v>5081</v>
      </c>
      <c r="G91" s="2" t="s">
        <v>4970</v>
      </c>
      <c r="H91" s="2">
        <v>28</v>
      </c>
      <c r="I91" s="2">
        <v>3.4</v>
      </c>
      <c r="J91" s="2" t="s">
        <v>7536</v>
      </c>
    </row>
  </sheetData>
  <autoFilter ref="A1:J91" xr:uid="{00000000-0009-0000-0000-000005000000}">
    <filterColumn colId="9">
      <filters>
        <filter val="Active"/>
      </filters>
    </filterColumn>
  </autoFilter>
  <conditionalFormatting sqref="A1:A1048576">
    <cfRule type="duplicateValues" dxfId="2" priority="3"/>
  </conditionalFormatting>
  <conditionalFormatting sqref="D1:D1048576">
    <cfRule type="duplicateValues" dxfId="1" priority="2"/>
  </conditionalFormatting>
  <conditionalFormatting sqref="E1:E1048576">
    <cfRule type="duplicateValues" dxfId="0" priority="1"/>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7" activePane="bottomLeft" state="frozen"/>
      <selection pane="bottomLeft"/>
    </sheetView>
  </sheetViews>
  <sheetFormatPr defaultRowHeight="15" x14ac:dyDescent="0.25"/>
  <cols>
    <col min="1" max="1" width="21" customWidth="1"/>
    <col min="2" max="2" width="36" customWidth="1"/>
    <col min="3" max="3" width="16" customWidth="1"/>
  </cols>
  <sheetData>
    <row r="1" spans="1:3" x14ac:dyDescent="0.25">
      <c r="A1" s="1" t="s">
        <v>9127</v>
      </c>
      <c r="B1" s="1" t="s">
        <v>9128</v>
      </c>
      <c r="C1" s="1" t="s">
        <v>9129</v>
      </c>
    </row>
    <row r="2" spans="1:3" x14ac:dyDescent="0.25">
      <c r="A2" s="2" t="s">
        <v>9130</v>
      </c>
      <c r="B2" s="2" t="s">
        <v>9131</v>
      </c>
      <c r="C2" s="2">
        <v>5</v>
      </c>
    </row>
    <row r="3" spans="1:3" x14ac:dyDescent="0.25">
      <c r="A3" s="2" t="s">
        <v>9130</v>
      </c>
      <c r="B3" s="2" t="s">
        <v>9132</v>
      </c>
      <c r="C3" s="2">
        <v>6</v>
      </c>
    </row>
    <row r="4" spans="1:3" x14ac:dyDescent="0.25">
      <c r="A4" s="2" t="s">
        <v>9130</v>
      </c>
      <c r="B4" s="2" t="s">
        <v>9133</v>
      </c>
      <c r="C4" s="2">
        <v>5</v>
      </c>
    </row>
    <row r="5" spans="1:3" x14ac:dyDescent="0.25">
      <c r="A5" s="2" t="s">
        <v>9130</v>
      </c>
      <c r="B5" s="2" t="s">
        <v>9134</v>
      </c>
      <c r="C5" s="2">
        <v>5</v>
      </c>
    </row>
    <row r="6" spans="1:3" x14ac:dyDescent="0.25">
      <c r="A6" s="2" t="s">
        <v>9130</v>
      </c>
      <c r="B6" s="2" t="s">
        <v>9135</v>
      </c>
      <c r="C6" s="2">
        <v>6</v>
      </c>
    </row>
    <row r="7" spans="1:3" x14ac:dyDescent="0.25">
      <c r="A7" s="2" t="s">
        <v>9130</v>
      </c>
      <c r="B7" s="2" t="s">
        <v>9136</v>
      </c>
      <c r="C7" s="2">
        <v>5</v>
      </c>
    </row>
    <row r="8" spans="1:3" x14ac:dyDescent="0.25">
      <c r="A8" s="2" t="s">
        <v>9130</v>
      </c>
      <c r="B8" s="2" t="s">
        <v>9137</v>
      </c>
      <c r="C8" s="2">
        <v>4</v>
      </c>
    </row>
    <row r="9" spans="1:3" x14ac:dyDescent="0.25">
      <c r="A9" s="2" t="s">
        <v>9130</v>
      </c>
      <c r="B9" s="2" t="s">
        <v>9138</v>
      </c>
      <c r="C9" s="2">
        <v>4</v>
      </c>
    </row>
    <row r="10" spans="1:3" x14ac:dyDescent="0.25">
      <c r="A10" s="2" t="s">
        <v>9130</v>
      </c>
      <c r="B10" s="2" t="s">
        <v>9139</v>
      </c>
      <c r="C10" s="2">
        <v>5</v>
      </c>
    </row>
    <row r="11" spans="1:3" x14ac:dyDescent="0.25">
      <c r="A11" s="2" t="s">
        <v>9130</v>
      </c>
      <c r="B11" s="2" t="s">
        <v>9140</v>
      </c>
      <c r="C11" s="2">
        <v>5</v>
      </c>
    </row>
    <row r="12" spans="1:3" x14ac:dyDescent="0.25">
      <c r="A12" s="2" t="s">
        <v>9130</v>
      </c>
      <c r="B12" s="2" t="s">
        <v>9141</v>
      </c>
      <c r="C12" s="2">
        <v>4</v>
      </c>
    </row>
    <row r="13" spans="1:3" x14ac:dyDescent="0.25">
      <c r="A13" s="2" t="s">
        <v>9142</v>
      </c>
      <c r="B13" s="2" t="s">
        <v>9143</v>
      </c>
      <c r="C13" s="2">
        <v>5</v>
      </c>
    </row>
    <row r="14" spans="1:3" x14ac:dyDescent="0.25">
      <c r="A14" s="2" t="s">
        <v>9142</v>
      </c>
      <c r="B14" s="2" t="s">
        <v>9144</v>
      </c>
      <c r="C14" s="2">
        <v>5</v>
      </c>
    </row>
    <row r="15" spans="1:3" x14ac:dyDescent="0.25">
      <c r="A15" s="2" t="s">
        <v>9142</v>
      </c>
      <c r="B15" s="2" t="s">
        <v>9145</v>
      </c>
      <c r="C15" s="2">
        <v>5</v>
      </c>
    </row>
    <row r="16" spans="1:3" x14ac:dyDescent="0.25">
      <c r="A16" s="2" t="s">
        <v>9142</v>
      </c>
      <c r="B16" s="2" t="s">
        <v>9146</v>
      </c>
      <c r="C16" s="2">
        <v>5</v>
      </c>
    </row>
    <row r="17" spans="1:3" x14ac:dyDescent="0.25">
      <c r="A17" s="2" t="s">
        <v>9142</v>
      </c>
      <c r="B17" s="2" t="s">
        <v>9147</v>
      </c>
      <c r="C17" s="2">
        <v>5</v>
      </c>
    </row>
    <row r="18" spans="1:3" x14ac:dyDescent="0.25">
      <c r="A18" s="2" t="s">
        <v>9148</v>
      </c>
      <c r="B18" s="2" t="s">
        <v>9149</v>
      </c>
      <c r="C18" s="2">
        <v>4</v>
      </c>
    </row>
    <row r="19" spans="1:3" x14ac:dyDescent="0.25">
      <c r="A19" s="2" t="s">
        <v>9148</v>
      </c>
      <c r="B19" s="2" t="s">
        <v>9150</v>
      </c>
      <c r="C19" s="2">
        <v>4</v>
      </c>
    </row>
    <row r="20" spans="1:3" x14ac:dyDescent="0.25">
      <c r="A20" s="2" t="s">
        <v>9148</v>
      </c>
      <c r="B20" s="2" t="s">
        <v>9151</v>
      </c>
      <c r="C20" s="2">
        <v>4</v>
      </c>
    </row>
    <row r="21" spans="1:3" x14ac:dyDescent="0.25">
      <c r="A21" s="2" t="s">
        <v>9152</v>
      </c>
      <c r="B21" s="2" t="s">
        <v>9153</v>
      </c>
      <c r="C21" s="2">
        <v>3</v>
      </c>
    </row>
    <row r="22" spans="1:3" x14ac:dyDescent="0.25">
      <c r="A22" s="2" t="s">
        <v>9152</v>
      </c>
      <c r="B22" s="2" t="s">
        <v>9154</v>
      </c>
      <c r="C22" s="2">
        <v>2</v>
      </c>
    </row>
    <row r="23" spans="1:3" x14ac:dyDescent="0.25">
      <c r="A23" s="2" t="s">
        <v>9155</v>
      </c>
      <c r="B23" s="2" t="s">
        <v>9147</v>
      </c>
      <c r="C23" s="2">
        <v>2</v>
      </c>
    </row>
    <row r="24" spans="1:3" x14ac:dyDescent="0.25">
      <c r="A24" s="2" t="s">
        <v>9155</v>
      </c>
      <c r="B24" s="2" t="s">
        <v>9156</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0F2C6E-0070-4DF9-A075-37DC8F4284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Detail1</vt:lpstr>
      <vt:lpstr>Dashboard</vt:lpstr>
      <vt:lpstr>Calculations</vt:lpstr>
      <vt:lpstr>Pivot_Table</vt:lpstr>
      <vt:lpstr>Sales_Transactions</vt:lpstr>
      <vt:lpstr>Customers</vt:lpstr>
      <vt:lpstr>Products</vt:lpstr>
      <vt:lpstr>Stores</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S0040569</cp:lastModifiedBy>
  <dcterms:created xsi:type="dcterms:W3CDTF">2026-07-31T06:01:30Z</dcterms:created>
  <dcterms:modified xsi:type="dcterms:W3CDTF">2026-10-05T18:07:36Z</dcterms:modified>
</cp:coreProperties>
</file>